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D:\DU LIEU NHUNG\NGAN SACH 2026\PHAN BO, BO SUNG KINH PHI\bo sung chinh sach 2026\"/>
    </mc:Choice>
  </mc:AlternateContent>
  <xr:revisionPtr revIDLastSave="0" documentId="13_ncr:1_{1CA1CD67-6731-48C7-BBD9-15BB63906936}" xr6:coauthVersionLast="47" xr6:coauthVersionMax="47" xr10:uidLastSave="{00000000-0000-0000-0000-000000000000}"/>
  <bookViews>
    <workbookView xWindow="300" yWindow="0" windowWidth="28500" windowHeight="15480" tabRatio="1000" firstSheet="16" activeTab="29" xr2:uid="{00000000-000D-0000-FFFF-FFFF00000000}"/>
  </bookViews>
  <sheets>
    <sheet name="1. TH (2)" sheetId="38" state="hidden" r:id="rId1"/>
    <sheet name="Tong hop gui KTNN" sheetId="45" state="hidden" r:id="rId2"/>
    <sheet name="1.TH chung" sheetId="43" r:id="rId3"/>
    <sheet name="Chi tieu" sheetId="61" state="hidden" r:id="rId4"/>
    <sheet name="2. NĐ 238" sheetId="34" r:id="rId5"/>
    <sheet name=" 2.1" sheetId="3" r:id="rId6"/>
    <sheet name=" 2.1 (2)" sheetId="71" r:id="rId7"/>
    <sheet name="3. MN 105 (1b)" sheetId="52" r:id="rId8"/>
    <sheet name="Nau an 105 (25)" sheetId="53" r:id="rId9"/>
    <sheet name="4. NĐ 105 (GV 25)" sheetId="54" r:id="rId10"/>
    <sheet name="3. MN (105)" sheetId="9" state="hidden" r:id="rId11"/>
    <sheet name="3.1" sheetId="12" state="hidden" r:id="rId12"/>
    <sheet name="5. ND28 (khuyet tat)" sheetId="11" r:id="rId13"/>
    <sheet name="6. ND116 -TW" sheetId="55" r:id="rId14"/>
    <sheet name="5.1 Nau ăn, truc trua 66" sheetId="10" r:id="rId15"/>
    <sheet name="6. ND116 -ĐP" sheetId="64" r:id="rId16"/>
    <sheet name="6.3_NĐ 116-Ntru" sheetId="66" r:id="rId17"/>
    <sheet name="9. ND57 (2)" sheetId="60" state="hidden" r:id="rId18"/>
    <sheet name="nđ 116( nđ84)-noi tru" sheetId="65" r:id="rId19"/>
    <sheet name="QĐ 53" sheetId="67" r:id="rId20"/>
    <sheet name="9. ND57" sheetId="8" r:id="rId21"/>
    <sheet name="10.1j SP 116" sheetId="49" state="hidden" r:id="rId22"/>
    <sheet name="11. NĐ 277" sheetId="56" r:id="rId23"/>
    <sheet name="Nghị định 277" sheetId="41" state="hidden" r:id="rId24"/>
    <sheet name=" NĐ 339" sheetId="62" r:id="rId25"/>
    <sheet name="NĐ 165" sheetId="69" r:id="rId26"/>
    <sheet name=" NĐ188" sheetId="63" r:id="rId27"/>
    <sheet name="12. Bao hiem (2)" sheetId="50" state="hidden" r:id="rId28"/>
    <sheet name="7. bien gioi" sheetId="32" state="hidden" r:id="rId29"/>
    <sheet name="Người có công" sheetId="70" r:id="rId30"/>
    <sheet name="13. NĐ 20 (Sua)" sheetId="58" r:id="rId31"/>
    <sheet name="8. NĐ20" sheetId="7" state="hidden" r:id="rId32"/>
    <sheet name="14. NĐ 176" sheetId="72" r:id="rId33"/>
    <sheet name="15. Tien dien (25)" sheetId="36" r:id="rId34"/>
    <sheet name="16. BHXH tu nguyen" sheetId="57" state="hidden" r:id="rId35"/>
    <sheet name="17.Lua" sheetId="51" state="hidden" r:id="rId36"/>
    <sheet name="9.BHYT" sheetId="15" state="hidden" r:id="rId37"/>
    <sheet name="10. BHCC" sheetId="18" state="hidden" r:id="rId38"/>
    <sheet name="11. mtp " sheetId="17" r:id="rId39"/>
    <sheet name="14.NĐ39" sheetId="14" r:id="rId40"/>
    <sheet name="NĐ  168" sheetId="68" r:id="rId41"/>
    <sheet name="15.UY TIN" sheetId="21" r:id="rId42"/>
    <sheet name="16. Nau an NQ 35" sheetId="22" r:id="rId43"/>
    <sheet name="17. NQ49 (thay the 04)" sheetId="20" r:id="rId44"/>
    <sheet name="18 NQ11" sheetId="24" r:id="rId45"/>
    <sheet name="19.Chuc tho" sheetId="19" r:id="rId46"/>
    <sheet name="20.huyhieudang" sheetId="27" r:id="rId47"/>
    <sheet name="21. ANCS-NQ 21" sheetId="29" r:id="rId48"/>
    <sheet name="22. Giup đỡ GDCĐ -NQ 60" sheetId="30" r:id="rId49"/>
    <sheet name="23. Cai nghien-NQ 68" sheetId="31" r:id="rId50"/>
    <sheet name="24.mtp NQ 53" sheetId="33" r:id="rId51"/>
    <sheet name="25. mot cua " sheetId="39" r:id="rId52"/>
    <sheet name="26. NQ 70 (2)" sheetId="40" r:id="rId53"/>
    <sheet name="Sheet1" sheetId="44"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s>
  <definedNames>
    <definedName name="\0">'[1]PNT-QUOT-#3'!#REF!</definedName>
    <definedName name="\c">'[2]FUC-01'!#REF!</definedName>
    <definedName name="\d">'[3]??-BLDG'!#REF!</definedName>
    <definedName name="\e">'[3]??-BLDG'!#REF!</definedName>
    <definedName name="\f">'[3]??-BLDG'!#REF!</definedName>
    <definedName name="\g">'[3]??-BLDG'!#REF!</definedName>
    <definedName name="\h">'[3]??-BLDG'!#REF!</definedName>
    <definedName name="\i">'[3]??-BLDG'!#REF!</definedName>
    <definedName name="\j">'[3]??-BLDG'!#REF!</definedName>
    <definedName name="\k">'[3]??-BLDG'!#REF!</definedName>
    <definedName name="\l">'[3]??-BLDG'!#REF!</definedName>
    <definedName name="\m">'[3]??-BLDG'!#REF!</definedName>
    <definedName name="\n">'[3]??-BLDG'!#REF!</definedName>
    <definedName name="\o">'[3]??-BLDG'!#REF!</definedName>
    <definedName name="\v">'[2]FUC-01'!#REF!</definedName>
    <definedName name="\z">'[1]COAT&amp;WRAP-QIOT-#3'!#REF!</definedName>
    <definedName name="_\0" localSheetId="7">'[1]PNT-QUOT-#3'!#REF!</definedName>
    <definedName name="_\0" localSheetId="9">'[1]PNT-QUOT-#3'!#REF!</definedName>
    <definedName name="_\0" localSheetId="15">'[1]PNT-QUOT-#3'!#REF!</definedName>
    <definedName name="_\0" localSheetId="13">'[1]PNT-QUOT-#3'!#REF!</definedName>
    <definedName name="_\0" localSheetId="8">'[1]PNT-QUOT-#3'!#REF!</definedName>
    <definedName name="_\0">#REF!</definedName>
    <definedName name="_\c" localSheetId="7">'[2]FUC-01'!#REF!</definedName>
    <definedName name="_\c" localSheetId="9">'[2]FUC-01'!#REF!</definedName>
    <definedName name="_\c" localSheetId="15">'[2]FUC-01'!#REF!</definedName>
    <definedName name="_\c" localSheetId="13">'[2]FUC-01'!#REF!</definedName>
    <definedName name="_\c" localSheetId="8">'[2]FUC-01'!#REF!</definedName>
    <definedName name="_\c">#REF!</definedName>
    <definedName name="_\T" localSheetId="51">#REF!</definedName>
    <definedName name="_\T">#REF!</definedName>
    <definedName name="_\v" localSheetId="7">'[2]FUC-01'!#REF!</definedName>
    <definedName name="_\v" localSheetId="9">'[2]FUC-01'!#REF!</definedName>
    <definedName name="_\v" localSheetId="15">'[2]FUC-01'!#REF!</definedName>
    <definedName name="_\v" localSheetId="13">'[2]FUC-01'!#REF!</definedName>
    <definedName name="_\v" localSheetId="8">'[2]FUC-01'!#REF!</definedName>
    <definedName name="_\v">#REF!</definedName>
    <definedName name="_\z" localSheetId="7">'[1]COAT&amp;WRAP-QIOT-#3'!#REF!</definedName>
    <definedName name="_\z" localSheetId="9">'[1]COAT&amp;WRAP-QIOT-#3'!#REF!</definedName>
    <definedName name="_\z" localSheetId="15">'[1]COAT&amp;WRAP-QIOT-#3'!#REF!</definedName>
    <definedName name="_\z" localSheetId="13">'[1]COAT&amp;WRAP-QIOT-#3'!#REF!</definedName>
    <definedName name="_\z" localSheetId="8">'[1]COAT&amp;WRAP-QIOT-#3'!#REF!</definedName>
    <definedName name="_\z">#REF!</definedName>
    <definedName name="__\" localSheetId="51" hidden="1">#REF!</definedName>
    <definedName name="__\" hidden="1">#REF!</definedName>
    <definedName name="__\0" localSheetId="7">'[1]PNT-QUOT-#3'!#REF!</definedName>
    <definedName name="__\0" localSheetId="9">'[1]PNT-QUOT-#3'!#REF!</definedName>
    <definedName name="__\0" localSheetId="15">'[1]PNT-QUOT-#3'!#REF!</definedName>
    <definedName name="__\0" localSheetId="13">'[1]PNT-QUOT-#3'!#REF!</definedName>
    <definedName name="__\0" localSheetId="8">'[1]PNT-QUOT-#3'!#REF!</definedName>
    <definedName name="__\0">#REF!</definedName>
    <definedName name="__\c" localSheetId="7">'[2]FUC-01'!#REF!</definedName>
    <definedName name="__\c" localSheetId="9">'[2]FUC-01'!#REF!</definedName>
    <definedName name="__\c" localSheetId="15">'[2]FUC-01'!#REF!</definedName>
    <definedName name="__\c" localSheetId="13">'[2]FUC-01'!#REF!</definedName>
    <definedName name="__\c" localSheetId="8">'[2]FUC-01'!#REF!</definedName>
    <definedName name="__\c">#REF!</definedName>
    <definedName name="__\v" localSheetId="7">'[2]FUC-01'!#REF!</definedName>
    <definedName name="__\v" localSheetId="9">'[2]FUC-01'!#REF!</definedName>
    <definedName name="__\v" localSheetId="15">'[2]FUC-01'!#REF!</definedName>
    <definedName name="__\v" localSheetId="13">'[2]FUC-01'!#REF!</definedName>
    <definedName name="__\v" localSheetId="8">'[2]FUC-01'!#REF!</definedName>
    <definedName name="__\v">#REF!</definedName>
    <definedName name="__\z" localSheetId="7">'[1]COAT&amp;WRAP-QIOT-#3'!#REF!</definedName>
    <definedName name="__\z" localSheetId="9">'[1]COAT&amp;WRAP-QIOT-#3'!#REF!</definedName>
    <definedName name="__\z" localSheetId="15">'[1]COAT&amp;WRAP-QIOT-#3'!#REF!</definedName>
    <definedName name="__\z" localSheetId="13">'[1]COAT&amp;WRAP-QIOT-#3'!#REF!</definedName>
    <definedName name="__\z" localSheetId="8">'[1]COAT&amp;WRAP-QIOT-#3'!#REF!</definedName>
    <definedName name="__\z">#REF!</definedName>
    <definedName name="___\0" localSheetId="7">'[1]PNT-QUOT-#3'!#REF!</definedName>
    <definedName name="___\0" localSheetId="9">'[1]PNT-QUOT-#3'!#REF!</definedName>
    <definedName name="___\0" localSheetId="15">'[1]PNT-QUOT-#3'!#REF!</definedName>
    <definedName name="___\0" localSheetId="13">'[1]PNT-QUOT-#3'!#REF!</definedName>
    <definedName name="___\0" localSheetId="8">'[1]PNT-QUOT-#3'!#REF!</definedName>
    <definedName name="___\0">#REF!</definedName>
    <definedName name="___\v" localSheetId="7">'[2]FUC-01'!#REF!</definedName>
    <definedName name="___\v" localSheetId="9">'[2]FUC-01'!#REF!</definedName>
    <definedName name="___\v" localSheetId="15">'[2]FUC-01'!#REF!</definedName>
    <definedName name="___\v" localSheetId="13">'[2]FUC-01'!#REF!</definedName>
    <definedName name="___\v" localSheetId="8">'[2]FUC-01'!#REF!</definedName>
    <definedName name="___\v">#REF!</definedName>
    <definedName name="___\z" localSheetId="7">'[1]COAT&amp;WRAP-QIOT-#3'!#REF!</definedName>
    <definedName name="___\z" localSheetId="9">'[1]COAT&amp;WRAP-QIOT-#3'!#REF!</definedName>
    <definedName name="___\z" localSheetId="15">'[1]COAT&amp;WRAP-QIOT-#3'!#REF!</definedName>
    <definedName name="___\z" localSheetId="13">'[1]COAT&amp;WRAP-QIOT-#3'!#REF!</definedName>
    <definedName name="___\z" localSheetId="8">'[1]COAT&amp;WRAP-QIOT-#3'!#REF!</definedName>
    <definedName name="___\z">#REF!</definedName>
    <definedName name="___________________________________________________________________a1" localSheetId="21" hidden="1">{"'Sheet1'!$L$16"}</definedName>
    <definedName name="___________________________________________________________________a1" localSheetId="27" hidden="1">{"'Sheet1'!$L$16"}</definedName>
    <definedName name="___________________________________________________________________a1" localSheetId="7" hidden="1">{"'Sheet1'!$L$16"}</definedName>
    <definedName name="___________________________________________________________________a1" localSheetId="9" hidden="1">{"'Sheet1'!$L$16"}</definedName>
    <definedName name="___________________________________________________________________a1" localSheetId="15" hidden="1">{"'Sheet1'!$L$16"}</definedName>
    <definedName name="___________________________________________________________________a1" localSheetId="13" hidden="1">{"'Sheet1'!$L$16"}</definedName>
    <definedName name="___________________________________________________________________a1" localSheetId="16" hidden="1">{"'Sheet1'!$L$16"}</definedName>
    <definedName name="___________________________________________________________________a1" localSheetId="8" hidden="1">{"'Sheet1'!$L$16"}</definedName>
    <definedName name="___________________________________________________________________a1" localSheetId="18" hidden="1">{"'Sheet1'!$L$16"}</definedName>
    <definedName name="___________________________________________________________________a1" localSheetId="19" hidden="1">{"'Sheet1'!$L$16"}</definedName>
    <definedName name="___________________________________________________________________a1" localSheetId="1" hidden="1">{"'Sheet1'!$L$16"}</definedName>
    <definedName name="___________________________________________________________________a1" hidden="1">{"'Sheet1'!$L$16"}</definedName>
    <definedName name="___________________________________________________________________PA3" localSheetId="21" hidden="1">{"'Sheet1'!$L$16"}</definedName>
    <definedName name="___________________________________________________________________PA3" localSheetId="27" hidden="1">{"'Sheet1'!$L$16"}</definedName>
    <definedName name="___________________________________________________________________PA3" localSheetId="7" hidden="1">{"'Sheet1'!$L$16"}</definedName>
    <definedName name="___________________________________________________________________PA3" localSheetId="9" hidden="1">{"'Sheet1'!$L$16"}</definedName>
    <definedName name="___________________________________________________________________PA3" localSheetId="15" hidden="1">{"'Sheet1'!$L$16"}</definedName>
    <definedName name="___________________________________________________________________PA3" localSheetId="13" hidden="1">{"'Sheet1'!$L$16"}</definedName>
    <definedName name="___________________________________________________________________PA3" localSheetId="16" hidden="1">{"'Sheet1'!$L$16"}</definedName>
    <definedName name="___________________________________________________________________PA3" localSheetId="8" hidden="1">{"'Sheet1'!$L$16"}</definedName>
    <definedName name="___________________________________________________________________PA3" localSheetId="18" hidden="1">{"'Sheet1'!$L$16"}</definedName>
    <definedName name="___________________________________________________________________PA3" localSheetId="19" hidden="1">{"'Sheet1'!$L$16"}</definedName>
    <definedName name="___________________________________________________________________PA3" localSheetId="1" hidden="1">{"'Sheet1'!$L$16"}</definedName>
    <definedName name="___________________________________________________________________PA3" hidden="1">{"'Sheet1'!$L$16"}</definedName>
    <definedName name="_________________________________________________________________a1" localSheetId="21" hidden="1">{"'Sheet1'!$L$16"}</definedName>
    <definedName name="_________________________________________________________________a1" localSheetId="27" hidden="1">{"'Sheet1'!$L$16"}</definedName>
    <definedName name="_________________________________________________________________a1" localSheetId="7" hidden="1">{"'Sheet1'!$L$16"}</definedName>
    <definedName name="_________________________________________________________________a1" localSheetId="9" hidden="1">{"'Sheet1'!$L$16"}</definedName>
    <definedName name="_________________________________________________________________a1" localSheetId="15" hidden="1">{"'Sheet1'!$L$16"}</definedName>
    <definedName name="_________________________________________________________________a1" localSheetId="13" hidden="1">{"'Sheet1'!$L$16"}</definedName>
    <definedName name="_________________________________________________________________a1" localSheetId="16" hidden="1">{"'Sheet1'!$L$16"}</definedName>
    <definedName name="_________________________________________________________________a1" localSheetId="8" hidden="1">{"'Sheet1'!$L$16"}</definedName>
    <definedName name="_________________________________________________________________a1" localSheetId="18" hidden="1">{"'Sheet1'!$L$16"}</definedName>
    <definedName name="_________________________________________________________________a1" localSheetId="19" hidden="1">{"'Sheet1'!$L$16"}</definedName>
    <definedName name="_________________________________________________________________a1" localSheetId="1" hidden="1">{"'Sheet1'!$L$16"}</definedName>
    <definedName name="_________________________________________________________________a1" hidden="1">{"'Sheet1'!$L$16"}</definedName>
    <definedName name="_________________________________________________________________PA3" localSheetId="21" hidden="1">{"'Sheet1'!$L$16"}</definedName>
    <definedName name="_________________________________________________________________PA3" localSheetId="27" hidden="1">{"'Sheet1'!$L$16"}</definedName>
    <definedName name="_________________________________________________________________PA3" localSheetId="7" hidden="1">{"'Sheet1'!$L$16"}</definedName>
    <definedName name="_________________________________________________________________PA3" localSheetId="9" hidden="1">{"'Sheet1'!$L$16"}</definedName>
    <definedName name="_________________________________________________________________PA3" localSheetId="15" hidden="1">{"'Sheet1'!$L$16"}</definedName>
    <definedName name="_________________________________________________________________PA3" localSheetId="13" hidden="1">{"'Sheet1'!$L$16"}</definedName>
    <definedName name="_________________________________________________________________PA3" localSheetId="16" hidden="1">{"'Sheet1'!$L$16"}</definedName>
    <definedName name="_________________________________________________________________PA3" localSheetId="8" hidden="1">{"'Sheet1'!$L$16"}</definedName>
    <definedName name="_________________________________________________________________PA3" localSheetId="18" hidden="1">{"'Sheet1'!$L$16"}</definedName>
    <definedName name="_________________________________________________________________PA3" localSheetId="19" hidden="1">{"'Sheet1'!$L$16"}</definedName>
    <definedName name="_________________________________________________________________PA3" localSheetId="1" hidden="1">{"'Sheet1'!$L$16"}</definedName>
    <definedName name="_________________________________________________________________PA3" hidden="1">{"'Sheet1'!$L$16"}</definedName>
    <definedName name="_______________________________________________________________a1" localSheetId="21" hidden="1">{"'Sheet1'!$L$16"}</definedName>
    <definedName name="_______________________________________________________________a1" localSheetId="27" hidden="1">{"'Sheet1'!$L$16"}</definedName>
    <definedName name="_______________________________________________________________a1" localSheetId="7" hidden="1">{"'Sheet1'!$L$16"}</definedName>
    <definedName name="_______________________________________________________________a1" localSheetId="9" hidden="1">{"'Sheet1'!$L$16"}</definedName>
    <definedName name="_______________________________________________________________a1" localSheetId="15" hidden="1">{"'Sheet1'!$L$16"}</definedName>
    <definedName name="_______________________________________________________________a1" localSheetId="13" hidden="1">{"'Sheet1'!$L$16"}</definedName>
    <definedName name="_______________________________________________________________a1" localSheetId="16" hidden="1">{"'Sheet1'!$L$16"}</definedName>
    <definedName name="_______________________________________________________________a1" localSheetId="8" hidden="1">{"'Sheet1'!$L$16"}</definedName>
    <definedName name="_______________________________________________________________a1" localSheetId="18" hidden="1">{"'Sheet1'!$L$16"}</definedName>
    <definedName name="_______________________________________________________________a1" localSheetId="19" hidden="1">{"'Sheet1'!$L$16"}</definedName>
    <definedName name="_______________________________________________________________a1" localSheetId="1" hidden="1">{"'Sheet1'!$L$16"}</definedName>
    <definedName name="_______________________________________________________________a1" hidden="1">{"'Sheet1'!$L$16"}</definedName>
    <definedName name="_______________________________________________________________DT12" localSheetId="21" hidden="1">{"'Sheet1'!$L$16"}</definedName>
    <definedName name="_______________________________________________________________DT12" localSheetId="27" hidden="1">{"'Sheet1'!$L$16"}</definedName>
    <definedName name="_______________________________________________________________DT12" localSheetId="7" hidden="1">{"'Sheet1'!$L$16"}</definedName>
    <definedName name="_______________________________________________________________DT12" localSheetId="9" hidden="1">{"'Sheet1'!$L$16"}</definedName>
    <definedName name="_______________________________________________________________DT12" localSheetId="15" hidden="1">{"'Sheet1'!$L$16"}</definedName>
    <definedName name="_______________________________________________________________DT12" localSheetId="13" hidden="1">{"'Sheet1'!$L$16"}</definedName>
    <definedName name="_______________________________________________________________DT12" localSheetId="16" hidden="1">{"'Sheet1'!$L$16"}</definedName>
    <definedName name="_______________________________________________________________DT12" localSheetId="8" hidden="1">{"'Sheet1'!$L$16"}</definedName>
    <definedName name="_______________________________________________________________DT12" localSheetId="18" hidden="1">{"'Sheet1'!$L$16"}</definedName>
    <definedName name="_______________________________________________________________DT12" localSheetId="19" hidden="1">{"'Sheet1'!$L$16"}</definedName>
    <definedName name="_______________________________________________________________DT12" localSheetId="1" hidden="1">{"'Sheet1'!$L$16"}</definedName>
    <definedName name="_______________________________________________________________DT12" hidden="1">{"'Sheet1'!$L$16"}</definedName>
    <definedName name="_______________________________________________________________PA3" localSheetId="21" hidden="1">{"'Sheet1'!$L$16"}</definedName>
    <definedName name="_______________________________________________________________PA3" localSheetId="27" hidden="1">{"'Sheet1'!$L$16"}</definedName>
    <definedName name="_______________________________________________________________PA3" localSheetId="7" hidden="1">{"'Sheet1'!$L$16"}</definedName>
    <definedName name="_______________________________________________________________PA3" localSheetId="9" hidden="1">{"'Sheet1'!$L$16"}</definedName>
    <definedName name="_______________________________________________________________PA3" localSheetId="15" hidden="1">{"'Sheet1'!$L$16"}</definedName>
    <definedName name="_______________________________________________________________PA3" localSheetId="13" hidden="1">{"'Sheet1'!$L$16"}</definedName>
    <definedName name="_______________________________________________________________PA3" localSheetId="16" hidden="1">{"'Sheet1'!$L$16"}</definedName>
    <definedName name="_______________________________________________________________PA3" localSheetId="8" hidden="1">{"'Sheet1'!$L$16"}</definedName>
    <definedName name="_______________________________________________________________PA3" localSheetId="18" hidden="1">{"'Sheet1'!$L$16"}</definedName>
    <definedName name="_______________________________________________________________PA3" localSheetId="19" hidden="1">{"'Sheet1'!$L$16"}</definedName>
    <definedName name="_______________________________________________________________PA3" localSheetId="1" hidden="1">{"'Sheet1'!$L$16"}</definedName>
    <definedName name="_______________________________________________________________PA3" hidden="1">{"'Sheet1'!$L$16"}</definedName>
    <definedName name="_____________________________________________________________a1" localSheetId="21" hidden="1">{"'Sheet1'!$L$16"}</definedName>
    <definedName name="_____________________________________________________________a1" localSheetId="27" hidden="1">{"'Sheet1'!$L$16"}</definedName>
    <definedName name="_____________________________________________________________a1" localSheetId="7" hidden="1">{"'Sheet1'!$L$16"}</definedName>
    <definedName name="_____________________________________________________________a1" localSheetId="9" hidden="1">{"'Sheet1'!$L$16"}</definedName>
    <definedName name="_____________________________________________________________a1" localSheetId="15" hidden="1">{"'Sheet1'!$L$16"}</definedName>
    <definedName name="_____________________________________________________________a1" localSheetId="13" hidden="1">{"'Sheet1'!$L$16"}</definedName>
    <definedName name="_____________________________________________________________a1" localSheetId="16" hidden="1">{"'Sheet1'!$L$16"}</definedName>
    <definedName name="_____________________________________________________________a1" localSheetId="8" hidden="1">{"'Sheet1'!$L$16"}</definedName>
    <definedName name="_____________________________________________________________a1" localSheetId="18" hidden="1">{"'Sheet1'!$L$16"}</definedName>
    <definedName name="_____________________________________________________________a1" localSheetId="19" hidden="1">{"'Sheet1'!$L$16"}</definedName>
    <definedName name="_____________________________________________________________a1" localSheetId="1" hidden="1">{"'Sheet1'!$L$16"}</definedName>
    <definedName name="_____________________________________________________________a1" hidden="1">{"'Sheet1'!$L$16"}</definedName>
    <definedName name="_____________________________________________________________DT12" localSheetId="21" hidden="1">{"'Sheet1'!$L$16"}</definedName>
    <definedName name="_____________________________________________________________DT12" localSheetId="27" hidden="1">{"'Sheet1'!$L$16"}</definedName>
    <definedName name="_____________________________________________________________DT12" localSheetId="7" hidden="1">{"'Sheet1'!$L$16"}</definedName>
    <definedName name="_____________________________________________________________DT12" localSheetId="9" hidden="1">{"'Sheet1'!$L$16"}</definedName>
    <definedName name="_____________________________________________________________DT12" localSheetId="15" hidden="1">{"'Sheet1'!$L$16"}</definedName>
    <definedName name="_____________________________________________________________DT12" localSheetId="13" hidden="1">{"'Sheet1'!$L$16"}</definedName>
    <definedName name="_____________________________________________________________DT12" localSheetId="16" hidden="1">{"'Sheet1'!$L$16"}</definedName>
    <definedName name="_____________________________________________________________DT12" localSheetId="8" hidden="1">{"'Sheet1'!$L$16"}</definedName>
    <definedName name="_____________________________________________________________DT12" localSheetId="18" hidden="1">{"'Sheet1'!$L$16"}</definedName>
    <definedName name="_____________________________________________________________DT12" localSheetId="19" hidden="1">{"'Sheet1'!$L$16"}</definedName>
    <definedName name="_____________________________________________________________DT12" localSheetId="1" hidden="1">{"'Sheet1'!$L$16"}</definedName>
    <definedName name="_____________________________________________________________DT12" hidden="1">{"'Sheet1'!$L$16"}</definedName>
    <definedName name="_____________________________________________________________PA3" localSheetId="21" hidden="1">{"'Sheet1'!$L$16"}</definedName>
    <definedName name="_____________________________________________________________PA3" localSheetId="27" hidden="1">{"'Sheet1'!$L$16"}</definedName>
    <definedName name="_____________________________________________________________PA3" localSheetId="7" hidden="1">{"'Sheet1'!$L$16"}</definedName>
    <definedName name="_____________________________________________________________PA3" localSheetId="9" hidden="1">{"'Sheet1'!$L$16"}</definedName>
    <definedName name="_____________________________________________________________PA3" localSheetId="15" hidden="1">{"'Sheet1'!$L$16"}</definedName>
    <definedName name="_____________________________________________________________PA3" localSheetId="13" hidden="1">{"'Sheet1'!$L$16"}</definedName>
    <definedName name="_____________________________________________________________PA3" localSheetId="16" hidden="1">{"'Sheet1'!$L$16"}</definedName>
    <definedName name="_____________________________________________________________PA3" localSheetId="8" hidden="1">{"'Sheet1'!$L$16"}</definedName>
    <definedName name="_____________________________________________________________PA3" localSheetId="18" hidden="1">{"'Sheet1'!$L$16"}</definedName>
    <definedName name="_____________________________________________________________PA3" localSheetId="19" hidden="1">{"'Sheet1'!$L$16"}</definedName>
    <definedName name="_____________________________________________________________PA3" localSheetId="1" hidden="1">{"'Sheet1'!$L$16"}</definedName>
    <definedName name="_____________________________________________________________PA3" hidden="1">{"'Sheet1'!$L$16"}</definedName>
    <definedName name="____________________________________________________________DT12" localSheetId="21" hidden="1">{"'Sheet1'!$L$16"}</definedName>
    <definedName name="____________________________________________________________DT12" localSheetId="27" hidden="1">{"'Sheet1'!$L$16"}</definedName>
    <definedName name="____________________________________________________________DT12" localSheetId="7" hidden="1">{"'Sheet1'!$L$16"}</definedName>
    <definedName name="____________________________________________________________DT12" localSheetId="9" hidden="1">{"'Sheet1'!$L$16"}</definedName>
    <definedName name="____________________________________________________________DT12" localSheetId="15" hidden="1">{"'Sheet1'!$L$16"}</definedName>
    <definedName name="____________________________________________________________DT12" localSheetId="13" hidden="1">{"'Sheet1'!$L$16"}</definedName>
    <definedName name="____________________________________________________________DT12" localSheetId="16" hidden="1">{"'Sheet1'!$L$16"}</definedName>
    <definedName name="____________________________________________________________DT12" localSheetId="8" hidden="1">{"'Sheet1'!$L$16"}</definedName>
    <definedName name="____________________________________________________________DT12" localSheetId="18" hidden="1">{"'Sheet1'!$L$16"}</definedName>
    <definedName name="____________________________________________________________DT12" localSheetId="19" hidden="1">{"'Sheet1'!$L$16"}</definedName>
    <definedName name="____________________________________________________________DT12" localSheetId="1" hidden="1">{"'Sheet1'!$L$16"}</definedName>
    <definedName name="____________________________________________________________DT12" hidden="1">{"'Sheet1'!$L$16"}</definedName>
    <definedName name="___________________________________________________________a1" localSheetId="21" hidden="1">{"'Sheet1'!$L$16"}</definedName>
    <definedName name="___________________________________________________________a1" localSheetId="27" hidden="1">{"'Sheet1'!$L$16"}</definedName>
    <definedName name="___________________________________________________________a1" localSheetId="7" hidden="1">{"'Sheet1'!$L$16"}</definedName>
    <definedName name="___________________________________________________________a1" localSheetId="9" hidden="1">{"'Sheet1'!$L$16"}</definedName>
    <definedName name="___________________________________________________________a1" localSheetId="15" hidden="1">{"'Sheet1'!$L$16"}</definedName>
    <definedName name="___________________________________________________________a1" localSheetId="13" hidden="1">{"'Sheet1'!$L$16"}</definedName>
    <definedName name="___________________________________________________________a1" localSheetId="16" hidden="1">{"'Sheet1'!$L$16"}</definedName>
    <definedName name="___________________________________________________________a1" localSheetId="8" hidden="1">{"'Sheet1'!$L$16"}</definedName>
    <definedName name="___________________________________________________________a1" localSheetId="18" hidden="1">{"'Sheet1'!$L$16"}</definedName>
    <definedName name="___________________________________________________________a1" localSheetId="19" hidden="1">{"'Sheet1'!$L$16"}</definedName>
    <definedName name="___________________________________________________________a1" localSheetId="1" hidden="1">{"'Sheet1'!$L$16"}</definedName>
    <definedName name="___________________________________________________________a1" hidden="1">{"'Sheet1'!$L$16"}</definedName>
    <definedName name="___________________________________________________________DT12" localSheetId="21" hidden="1">{"'Sheet1'!$L$16"}</definedName>
    <definedName name="___________________________________________________________DT12" localSheetId="27" hidden="1">{"'Sheet1'!$L$16"}</definedName>
    <definedName name="___________________________________________________________DT12" localSheetId="7" hidden="1">{"'Sheet1'!$L$16"}</definedName>
    <definedName name="___________________________________________________________DT12" localSheetId="9" hidden="1">{"'Sheet1'!$L$16"}</definedName>
    <definedName name="___________________________________________________________DT12" localSheetId="15" hidden="1">{"'Sheet1'!$L$16"}</definedName>
    <definedName name="___________________________________________________________DT12" localSheetId="13" hidden="1">{"'Sheet1'!$L$16"}</definedName>
    <definedName name="___________________________________________________________DT12" localSheetId="16" hidden="1">{"'Sheet1'!$L$16"}</definedName>
    <definedName name="___________________________________________________________DT12" localSheetId="8" hidden="1">{"'Sheet1'!$L$16"}</definedName>
    <definedName name="___________________________________________________________DT12" localSheetId="18" hidden="1">{"'Sheet1'!$L$16"}</definedName>
    <definedName name="___________________________________________________________DT12" localSheetId="19" hidden="1">{"'Sheet1'!$L$16"}</definedName>
    <definedName name="___________________________________________________________DT12" localSheetId="1" hidden="1">{"'Sheet1'!$L$16"}</definedName>
    <definedName name="___________________________________________________________DT12" hidden="1">{"'Sheet1'!$L$16"}</definedName>
    <definedName name="___________________________________________________________PA3" localSheetId="21" hidden="1">{"'Sheet1'!$L$16"}</definedName>
    <definedName name="___________________________________________________________PA3" localSheetId="27" hidden="1">{"'Sheet1'!$L$16"}</definedName>
    <definedName name="___________________________________________________________PA3" localSheetId="7" hidden="1">{"'Sheet1'!$L$16"}</definedName>
    <definedName name="___________________________________________________________PA3" localSheetId="9" hidden="1">{"'Sheet1'!$L$16"}</definedName>
    <definedName name="___________________________________________________________PA3" localSheetId="15" hidden="1">{"'Sheet1'!$L$16"}</definedName>
    <definedName name="___________________________________________________________PA3" localSheetId="13" hidden="1">{"'Sheet1'!$L$16"}</definedName>
    <definedName name="___________________________________________________________PA3" localSheetId="16" hidden="1">{"'Sheet1'!$L$16"}</definedName>
    <definedName name="___________________________________________________________PA3" localSheetId="8" hidden="1">{"'Sheet1'!$L$16"}</definedName>
    <definedName name="___________________________________________________________PA3" localSheetId="18" hidden="1">{"'Sheet1'!$L$16"}</definedName>
    <definedName name="___________________________________________________________PA3" localSheetId="19" hidden="1">{"'Sheet1'!$L$16"}</definedName>
    <definedName name="___________________________________________________________PA3" localSheetId="1" hidden="1">{"'Sheet1'!$L$16"}</definedName>
    <definedName name="___________________________________________________________PA3" hidden="1">{"'Sheet1'!$L$16"}</definedName>
    <definedName name="_________________________________________________________a1" localSheetId="21" hidden="1">{"'Sheet1'!$L$16"}</definedName>
    <definedName name="_________________________________________________________a1" localSheetId="27" hidden="1">{"'Sheet1'!$L$16"}</definedName>
    <definedName name="_________________________________________________________a1" localSheetId="7" hidden="1">{"'Sheet1'!$L$16"}</definedName>
    <definedName name="_________________________________________________________a1" localSheetId="9" hidden="1">{"'Sheet1'!$L$16"}</definedName>
    <definedName name="_________________________________________________________a1" localSheetId="15" hidden="1">{"'Sheet1'!$L$16"}</definedName>
    <definedName name="_________________________________________________________a1" localSheetId="13" hidden="1">{"'Sheet1'!$L$16"}</definedName>
    <definedName name="_________________________________________________________a1" localSheetId="16" hidden="1">{"'Sheet1'!$L$16"}</definedName>
    <definedName name="_________________________________________________________a1" localSheetId="8" hidden="1">{"'Sheet1'!$L$16"}</definedName>
    <definedName name="_________________________________________________________a1" localSheetId="18" hidden="1">{"'Sheet1'!$L$16"}</definedName>
    <definedName name="_________________________________________________________a1" localSheetId="19" hidden="1">{"'Sheet1'!$L$16"}</definedName>
    <definedName name="_________________________________________________________a1" localSheetId="1" hidden="1">{"'Sheet1'!$L$16"}</definedName>
    <definedName name="_________________________________________________________a1" hidden="1">{"'Sheet1'!$L$16"}</definedName>
    <definedName name="_________________________________________________________DT12" localSheetId="21" hidden="1">{"'Sheet1'!$L$16"}</definedName>
    <definedName name="_________________________________________________________DT12" localSheetId="27" hidden="1">{"'Sheet1'!$L$16"}</definedName>
    <definedName name="_________________________________________________________DT12" localSheetId="7" hidden="1">{"'Sheet1'!$L$16"}</definedName>
    <definedName name="_________________________________________________________DT12" localSheetId="9" hidden="1">{"'Sheet1'!$L$16"}</definedName>
    <definedName name="_________________________________________________________DT12" localSheetId="15" hidden="1">{"'Sheet1'!$L$16"}</definedName>
    <definedName name="_________________________________________________________DT12" localSheetId="13" hidden="1">{"'Sheet1'!$L$16"}</definedName>
    <definedName name="_________________________________________________________DT12" localSheetId="16" hidden="1">{"'Sheet1'!$L$16"}</definedName>
    <definedName name="_________________________________________________________DT12" localSheetId="8" hidden="1">{"'Sheet1'!$L$16"}</definedName>
    <definedName name="_________________________________________________________DT12" localSheetId="18" hidden="1">{"'Sheet1'!$L$16"}</definedName>
    <definedName name="_________________________________________________________DT12" localSheetId="19" hidden="1">{"'Sheet1'!$L$16"}</definedName>
    <definedName name="_________________________________________________________DT12" localSheetId="1" hidden="1">{"'Sheet1'!$L$16"}</definedName>
    <definedName name="_________________________________________________________DT12" hidden="1">{"'Sheet1'!$L$16"}</definedName>
    <definedName name="_________________________________________________________PA3" localSheetId="21" hidden="1">{"'Sheet1'!$L$16"}</definedName>
    <definedName name="_________________________________________________________PA3" localSheetId="27" hidden="1">{"'Sheet1'!$L$16"}</definedName>
    <definedName name="_________________________________________________________PA3" localSheetId="7" hidden="1">{"'Sheet1'!$L$16"}</definedName>
    <definedName name="_________________________________________________________PA3" localSheetId="9" hidden="1">{"'Sheet1'!$L$16"}</definedName>
    <definedName name="_________________________________________________________PA3" localSheetId="15" hidden="1">{"'Sheet1'!$L$16"}</definedName>
    <definedName name="_________________________________________________________PA3" localSheetId="13" hidden="1">{"'Sheet1'!$L$16"}</definedName>
    <definedName name="_________________________________________________________PA3" localSheetId="16" hidden="1">{"'Sheet1'!$L$16"}</definedName>
    <definedName name="_________________________________________________________PA3" localSheetId="8" hidden="1">{"'Sheet1'!$L$16"}</definedName>
    <definedName name="_________________________________________________________PA3" localSheetId="18" hidden="1">{"'Sheet1'!$L$16"}</definedName>
    <definedName name="_________________________________________________________PA3" localSheetId="19" hidden="1">{"'Sheet1'!$L$16"}</definedName>
    <definedName name="_________________________________________________________PA3" localSheetId="1" hidden="1">{"'Sheet1'!$L$16"}</definedName>
    <definedName name="_________________________________________________________PA3" hidden="1">{"'Sheet1'!$L$16"}</definedName>
    <definedName name="________________________________________________________a1" localSheetId="21" hidden="1">{"'Sheet1'!$L$16"}</definedName>
    <definedName name="________________________________________________________a1" localSheetId="27" hidden="1">{"'Sheet1'!$L$16"}</definedName>
    <definedName name="________________________________________________________a1" localSheetId="7" hidden="1">{"'Sheet1'!$L$16"}</definedName>
    <definedName name="________________________________________________________a1" localSheetId="9" hidden="1">{"'Sheet1'!$L$16"}</definedName>
    <definedName name="________________________________________________________a1" localSheetId="15" hidden="1">{"'Sheet1'!$L$16"}</definedName>
    <definedName name="________________________________________________________a1" localSheetId="13" hidden="1">{"'Sheet1'!$L$16"}</definedName>
    <definedName name="________________________________________________________a1" localSheetId="16" hidden="1">{"'Sheet1'!$L$16"}</definedName>
    <definedName name="________________________________________________________a1" localSheetId="8" hidden="1">{"'Sheet1'!$L$16"}</definedName>
    <definedName name="________________________________________________________a1" localSheetId="18" hidden="1">{"'Sheet1'!$L$16"}</definedName>
    <definedName name="________________________________________________________a1" localSheetId="19" hidden="1">{"'Sheet1'!$L$16"}</definedName>
    <definedName name="________________________________________________________a1" localSheetId="1" hidden="1">{"'Sheet1'!$L$16"}</definedName>
    <definedName name="________________________________________________________a1" hidden="1">{"'Sheet1'!$L$16"}</definedName>
    <definedName name="________________________________________________________DT12" localSheetId="21" hidden="1">{"'Sheet1'!$L$16"}</definedName>
    <definedName name="________________________________________________________DT12" localSheetId="27" hidden="1">{"'Sheet1'!$L$16"}</definedName>
    <definedName name="________________________________________________________DT12" localSheetId="7" hidden="1">{"'Sheet1'!$L$16"}</definedName>
    <definedName name="________________________________________________________DT12" localSheetId="9" hidden="1">{"'Sheet1'!$L$16"}</definedName>
    <definedName name="________________________________________________________DT12" localSheetId="15" hidden="1">{"'Sheet1'!$L$16"}</definedName>
    <definedName name="________________________________________________________DT12" localSheetId="13" hidden="1">{"'Sheet1'!$L$16"}</definedName>
    <definedName name="________________________________________________________DT12" localSheetId="16" hidden="1">{"'Sheet1'!$L$16"}</definedName>
    <definedName name="________________________________________________________DT12" localSheetId="8" hidden="1">{"'Sheet1'!$L$16"}</definedName>
    <definedName name="________________________________________________________DT12" localSheetId="18" hidden="1">{"'Sheet1'!$L$16"}</definedName>
    <definedName name="________________________________________________________DT12" localSheetId="19" hidden="1">{"'Sheet1'!$L$16"}</definedName>
    <definedName name="________________________________________________________DT12" localSheetId="1" hidden="1">{"'Sheet1'!$L$16"}</definedName>
    <definedName name="________________________________________________________DT12" hidden="1">{"'Sheet1'!$L$16"}</definedName>
    <definedName name="________________________________________________________PA3" localSheetId="21" hidden="1">{"'Sheet1'!$L$16"}</definedName>
    <definedName name="________________________________________________________PA3" localSheetId="27" hidden="1">{"'Sheet1'!$L$16"}</definedName>
    <definedName name="________________________________________________________PA3" localSheetId="7" hidden="1">{"'Sheet1'!$L$16"}</definedName>
    <definedName name="________________________________________________________PA3" localSheetId="9" hidden="1">{"'Sheet1'!$L$16"}</definedName>
    <definedName name="________________________________________________________PA3" localSheetId="15" hidden="1">{"'Sheet1'!$L$16"}</definedName>
    <definedName name="________________________________________________________PA3" localSheetId="13" hidden="1">{"'Sheet1'!$L$16"}</definedName>
    <definedName name="________________________________________________________PA3" localSheetId="16" hidden="1">{"'Sheet1'!$L$16"}</definedName>
    <definedName name="________________________________________________________PA3" localSheetId="8" hidden="1">{"'Sheet1'!$L$16"}</definedName>
    <definedName name="________________________________________________________PA3" localSheetId="18" hidden="1">{"'Sheet1'!$L$16"}</definedName>
    <definedName name="________________________________________________________PA3" localSheetId="19" hidden="1">{"'Sheet1'!$L$16"}</definedName>
    <definedName name="________________________________________________________PA3" localSheetId="1" hidden="1">{"'Sheet1'!$L$16"}</definedName>
    <definedName name="________________________________________________________PA3" hidden="1">{"'Sheet1'!$L$16"}</definedName>
    <definedName name="_______________________________________________________DT12" localSheetId="21" hidden="1">{"'Sheet1'!$L$16"}</definedName>
    <definedName name="_______________________________________________________DT12" localSheetId="27" hidden="1">{"'Sheet1'!$L$16"}</definedName>
    <definedName name="_______________________________________________________DT12" localSheetId="7" hidden="1">{"'Sheet1'!$L$16"}</definedName>
    <definedName name="_______________________________________________________DT12" localSheetId="9" hidden="1">{"'Sheet1'!$L$16"}</definedName>
    <definedName name="_______________________________________________________DT12" localSheetId="15" hidden="1">{"'Sheet1'!$L$16"}</definedName>
    <definedName name="_______________________________________________________DT12" localSheetId="13" hidden="1">{"'Sheet1'!$L$16"}</definedName>
    <definedName name="_______________________________________________________DT12" localSheetId="16" hidden="1">{"'Sheet1'!$L$16"}</definedName>
    <definedName name="_______________________________________________________DT12" localSheetId="8" hidden="1">{"'Sheet1'!$L$16"}</definedName>
    <definedName name="_______________________________________________________DT12" localSheetId="18" hidden="1">{"'Sheet1'!$L$16"}</definedName>
    <definedName name="_______________________________________________________DT12" localSheetId="19" hidden="1">{"'Sheet1'!$L$16"}</definedName>
    <definedName name="_______________________________________________________DT12" localSheetId="1" hidden="1">{"'Sheet1'!$L$16"}</definedName>
    <definedName name="_______________________________________________________DT12" hidden="1">{"'Sheet1'!$L$16"}</definedName>
    <definedName name="______________________________________________________a1" localSheetId="21" hidden="1">{"'Sheet1'!$L$16"}</definedName>
    <definedName name="______________________________________________________a1" localSheetId="27" hidden="1">{"'Sheet1'!$L$16"}</definedName>
    <definedName name="______________________________________________________a1" localSheetId="7" hidden="1">{"'Sheet1'!$L$16"}</definedName>
    <definedName name="______________________________________________________a1" localSheetId="9" hidden="1">{"'Sheet1'!$L$16"}</definedName>
    <definedName name="______________________________________________________a1" localSheetId="15" hidden="1">{"'Sheet1'!$L$16"}</definedName>
    <definedName name="______________________________________________________a1" localSheetId="13" hidden="1">{"'Sheet1'!$L$16"}</definedName>
    <definedName name="______________________________________________________a1" localSheetId="16" hidden="1">{"'Sheet1'!$L$16"}</definedName>
    <definedName name="______________________________________________________a1" localSheetId="8" hidden="1">{"'Sheet1'!$L$16"}</definedName>
    <definedName name="______________________________________________________a1" localSheetId="18" hidden="1">{"'Sheet1'!$L$16"}</definedName>
    <definedName name="______________________________________________________a1" localSheetId="19" hidden="1">{"'Sheet1'!$L$16"}</definedName>
    <definedName name="______________________________________________________a1" localSheetId="1" hidden="1">{"'Sheet1'!$L$16"}</definedName>
    <definedName name="______________________________________________________a1" hidden="1">{"'Sheet1'!$L$16"}</definedName>
    <definedName name="______________________________________________________PA3" localSheetId="21" hidden="1">{"'Sheet1'!$L$16"}</definedName>
    <definedName name="______________________________________________________PA3" localSheetId="27" hidden="1">{"'Sheet1'!$L$16"}</definedName>
    <definedName name="______________________________________________________PA3" localSheetId="7" hidden="1">{"'Sheet1'!$L$16"}</definedName>
    <definedName name="______________________________________________________PA3" localSheetId="9" hidden="1">{"'Sheet1'!$L$16"}</definedName>
    <definedName name="______________________________________________________PA3" localSheetId="15" hidden="1">{"'Sheet1'!$L$16"}</definedName>
    <definedName name="______________________________________________________PA3" localSheetId="13" hidden="1">{"'Sheet1'!$L$16"}</definedName>
    <definedName name="______________________________________________________PA3" localSheetId="16" hidden="1">{"'Sheet1'!$L$16"}</definedName>
    <definedName name="______________________________________________________PA3" localSheetId="8" hidden="1">{"'Sheet1'!$L$16"}</definedName>
    <definedName name="______________________________________________________PA3" localSheetId="18" hidden="1">{"'Sheet1'!$L$16"}</definedName>
    <definedName name="______________________________________________________PA3" localSheetId="19" hidden="1">{"'Sheet1'!$L$16"}</definedName>
    <definedName name="______________________________________________________PA3" localSheetId="1" hidden="1">{"'Sheet1'!$L$16"}</definedName>
    <definedName name="______________________________________________________PA3" hidden="1">{"'Sheet1'!$L$16"}</definedName>
    <definedName name="_____________________________________________________DT12" localSheetId="21" hidden="1">{"'Sheet1'!$L$16"}</definedName>
    <definedName name="_____________________________________________________DT12" localSheetId="27" hidden="1">{"'Sheet1'!$L$16"}</definedName>
    <definedName name="_____________________________________________________DT12" localSheetId="7" hidden="1">{"'Sheet1'!$L$16"}</definedName>
    <definedName name="_____________________________________________________DT12" localSheetId="9" hidden="1">{"'Sheet1'!$L$16"}</definedName>
    <definedName name="_____________________________________________________DT12" localSheetId="15" hidden="1">{"'Sheet1'!$L$16"}</definedName>
    <definedName name="_____________________________________________________DT12" localSheetId="13" hidden="1">{"'Sheet1'!$L$16"}</definedName>
    <definedName name="_____________________________________________________DT12" localSheetId="16" hidden="1">{"'Sheet1'!$L$16"}</definedName>
    <definedName name="_____________________________________________________DT12" localSheetId="8" hidden="1">{"'Sheet1'!$L$16"}</definedName>
    <definedName name="_____________________________________________________DT12" localSheetId="18" hidden="1">{"'Sheet1'!$L$16"}</definedName>
    <definedName name="_____________________________________________________DT12" localSheetId="19" hidden="1">{"'Sheet1'!$L$16"}</definedName>
    <definedName name="_____________________________________________________DT12" localSheetId="1" hidden="1">{"'Sheet1'!$L$16"}</definedName>
    <definedName name="_____________________________________________________DT12" hidden="1">{"'Sheet1'!$L$16"}</definedName>
    <definedName name="____________________________________________________a1" localSheetId="21" hidden="1">{"'Sheet1'!$L$16"}</definedName>
    <definedName name="____________________________________________________a1" localSheetId="27" hidden="1">{"'Sheet1'!$L$16"}</definedName>
    <definedName name="____________________________________________________a1" localSheetId="7" hidden="1">{"'Sheet1'!$L$16"}</definedName>
    <definedName name="____________________________________________________a1" localSheetId="9" hidden="1">{"'Sheet1'!$L$16"}</definedName>
    <definedName name="____________________________________________________a1" localSheetId="15" hidden="1">{"'Sheet1'!$L$16"}</definedName>
    <definedName name="____________________________________________________a1" localSheetId="13" hidden="1">{"'Sheet1'!$L$16"}</definedName>
    <definedName name="____________________________________________________a1" localSheetId="16" hidden="1">{"'Sheet1'!$L$16"}</definedName>
    <definedName name="____________________________________________________a1" localSheetId="8" hidden="1">{"'Sheet1'!$L$16"}</definedName>
    <definedName name="____________________________________________________a1" localSheetId="18" hidden="1">{"'Sheet1'!$L$16"}</definedName>
    <definedName name="____________________________________________________a1" localSheetId="19" hidden="1">{"'Sheet1'!$L$16"}</definedName>
    <definedName name="____________________________________________________a1" localSheetId="1" hidden="1">{"'Sheet1'!$L$16"}</definedName>
    <definedName name="____________________________________________________a1" hidden="1">{"'Sheet1'!$L$16"}</definedName>
    <definedName name="____________________________________________________PA3" localSheetId="21" hidden="1">{"'Sheet1'!$L$16"}</definedName>
    <definedName name="____________________________________________________PA3" localSheetId="27" hidden="1">{"'Sheet1'!$L$16"}</definedName>
    <definedName name="____________________________________________________PA3" localSheetId="7" hidden="1">{"'Sheet1'!$L$16"}</definedName>
    <definedName name="____________________________________________________PA3" localSheetId="9" hidden="1">{"'Sheet1'!$L$16"}</definedName>
    <definedName name="____________________________________________________PA3" localSheetId="15" hidden="1">{"'Sheet1'!$L$16"}</definedName>
    <definedName name="____________________________________________________PA3" localSheetId="13" hidden="1">{"'Sheet1'!$L$16"}</definedName>
    <definedName name="____________________________________________________PA3" localSheetId="16" hidden="1">{"'Sheet1'!$L$16"}</definedName>
    <definedName name="____________________________________________________PA3" localSheetId="8" hidden="1">{"'Sheet1'!$L$16"}</definedName>
    <definedName name="____________________________________________________PA3" localSheetId="18" hidden="1">{"'Sheet1'!$L$16"}</definedName>
    <definedName name="____________________________________________________PA3" localSheetId="19" hidden="1">{"'Sheet1'!$L$16"}</definedName>
    <definedName name="____________________________________________________PA3" localSheetId="1" hidden="1">{"'Sheet1'!$L$16"}</definedName>
    <definedName name="____________________________________________________PA3" hidden="1">{"'Sheet1'!$L$16"}</definedName>
    <definedName name="___________________________________________________a1" localSheetId="21" hidden="1">{"'Sheet1'!$L$16"}</definedName>
    <definedName name="___________________________________________________a1" localSheetId="27" hidden="1">{"'Sheet1'!$L$16"}</definedName>
    <definedName name="___________________________________________________a1" localSheetId="7" hidden="1">{"'Sheet1'!$L$16"}</definedName>
    <definedName name="___________________________________________________a1" localSheetId="9" hidden="1">{"'Sheet1'!$L$16"}</definedName>
    <definedName name="___________________________________________________a1" localSheetId="15" hidden="1">{"'Sheet1'!$L$16"}</definedName>
    <definedName name="___________________________________________________a1" localSheetId="13" hidden="1">{"'Sheet1'!$L$16"}</definedName>
    <definedName name="___________________________________________________a1" localSheetId="16" hidden="1">{"'Sheet1'!$L$16"}</definedName>
    <definedName name="___________________________________________________a1" localSheetId="8" hidden="1">{"'Sheet1'!$L$16"}</definedName>
    <definedName name="___________________________________________________a1" localSheetId="18" hidden="1">{"'Sheet1'!$L$16"}</definedName>
    <definedName name="___________________________________________________a1" localSheetId="19" hidden="1">{"'Sheet1'!$L$16"}</definedName>
    <definedName name="___________________________________________________a1" localSheetId="1" hidden="1">{"'Sheet1'!$L$16"}</definedName>
    <definedName name="___________________________________________________a1" hidden="1">{"'Sheet1'!$L$16"}</definedName>
    <definedName name="___________________________________________________DT12" localSheetId="21" hidden="1">{"'Sheet1'!$L$16"}</definedName>
    <definedName name="___________________________________________________DT12" localSheetId="27" hidden="1">{"'Sheet1'!$L$16"}</definedName>
    <definedName name="___________________________________________________DT12" localSheetId="7" hidden="1">{"'Sheet1'!$L$16"}</definedName>
    <definedName name="___________________________________________________DT12" localSheetId="9" hidden="1">{"'Sheet1'!$L$16"}</definedName>
    <definedName name="___________________________________________________DT12" localSheetId="15" hidden="1">{"'Sheet1'!$L$16"}</definedName>
    <definedName name="___________________________________________________DT12" localSheetId="13" hidden="1">{"'Sheet1'!$L$16"}</definedName>
    <definedName name="___________________________________________________DT12" localSheetId="16" hidden="1">{"'Sheet1'!$L$16"}</definedName>
    <definedName name="___________________________________________________DT12" localSheetId="8" hidden="1">{"'Sheet1'!$L$16"}</definedName>
    <definedName name="___________________________________________________DT12" localSheetId="18" hidden="1">{"'Sheet1'!$L$16"}</definedName>
    <definedName name="___________________________________________________DT12" localSheetId="19" hidden="1">{"'Sheet1'!$L$16"}</definedName>
    <definedName name="___________________________________________________DT12" localSheetId="1" hidden="1">{"'Sheet1'!$L$16"}</definedName>
    <definedName name="___________________________________________________DT12" hidden="1">{"'Sheet1'!$L$16"}</definedName>
    <definedName name="___________________________________________________PA3" localSheetId="21" hidden="1">{"'Sheet1'!$L$16"}</definedName>
    <definedName name="___________________________________________________PA3" localSheetId="27" hidden="1">{"'Sheet1'!$L$16"}</definedName>
    <definedName name="___________________________________________________PA3" localSheetId="7" hidden="1">{"'Sheet1'!$L$16"}</definedName>
    <definedName name="___________________________________________________PA3" localSheetId="9" hidden="1">{"'Sheet1'!$L$16"}</definedName>
    <definedName name="___________________________________________________PA3" localSheetId="15" hidden="1">{"'Sheet1'!$L$16"}</definedName>
    <definedName name="___________________________________________________PA3" localSheetId="13" hidden="1">{"'Sheet1'!$L$16"}</definedName>
    <definedName name="___________________________________________________PA3" localSheetId="16" hidden="1">{"'Sheet1'!$L$16"}</definedName>
    <definedName name="___________________________________________________PA3" localSheetId="8" hidden="1">{"'Sheet1'!$L$16"}</definedName>
    <definedName name="___________________________________________________PA3" localSheetId="18" hidden="1">{"'Sheet1'!$L$16"}</definedName>
    <definedName name="___________________________________________________PA3" localSheetId="19" hidden="1">{"'Sheet1'!$L$16"}</definedName>
    <definedName name="___________________________________________________PA3" localSheetId="1" hidden="1">{"'Sheet1'!$L$16"}</definedName>
    <definedName name="___________________________________________________PA3" hidden="1">{"'Sheet1'!$L$16"}</definedName>
    <definedName name="__________________________________________________a1" localSheetId="21" hidden="1">{"'Sheet1'!$L$16"}</definedName>
    <definedName name="__________________________________________________a1" localSheetId="27" hidden="1">{"'Sheet1'!$L$16"}</definedName>
    <definedName name="__________________________________________________a1" localSheetId="7" hidden="1">{"'Sheet1'!$L$16"}</definedName>
    <definedName name="__________________________________________________a1" localSheetId="9" hidden="1">{"'Sheet1'!$L$16"}</definedName>
    <definedName name="__________________________________________________a1" localSheetId="15" hidden="1">{"'Sheet1'!$L$16"}</definedName>
    <definedName name="__________________________________________________a1" localSheetId="13" hidden="1">{"'Sheet1'!$L$16"}</definedName>
    <definedName name="__________________________________________________a1" localSheetId="16" hidden="1">{"'Sheet1'!$L$16"}</definedName>
    <definedName name="__________________________________________________a1" localSheetId="8" hidden="1">{"'Sheet1'!$L$16"}</definedName>
    <definedName name="__________________________________________________a1" localSheetId="18" hidden="1">{"'Sheet1'!$L$16"}</definedName>
    <definedName name="__________________________________________________a1" localSheetId="19" hidden="1">{"'Sheet1'!$L$16"}</definedName>
    <definedName name="__________________________________________________a1" localSheetId="1" hidden="1">{"'Sheet1'!$L$16"}</definedName>
    <definedName name="__________________________________________________a1" hidden="1">{"'Sheet1'!$L$16"}</definedName>
    <definedName name="__________________________________________________DT12" localSheetId="21" hidden="1">{"'Sheet1'!$L$16"}</definedName>
    <definedName name="__________________________________________________DT12" localSheetId="27" hidden="1">{"'Sheet1'!$L$16"}</definedName>
    <definedName name="__________________________________________________DT12" localSheetId="7" hidden="1">{"'Sheet1'!$L$16"}</definedName>
    <definedName name="__________________________________________________DT12" localSheetId="9" hidden="1">{"'Sheet1'!$L$16"}</definedName>
    <definedName name="__________________________________________________DT12" localSheetId="15" hidden="1">{"'Sheet1'!$L$16"}</definedName>
    <definedName name="__________________________________________________DT12" localSheetId="13" hidden="1">{"'Sheet1'!$L$16"}</definedName>
    <definedName name="__________________________________________________DT12" localSheetId="16" hidden="1">{"'Sheet1'!$L$16"}</definedName>
    <definedName name="__________________________________________________DT12" localSheetId="8" hidden="1">{"'Sheet1'!$L$16"}</definedName>
    <definedName name="__________________________________________________DT12" localSheetId="18" hidden="1">{"'Sheet1'!$L$16"}</definedName>
    <definedName name="__________________________________________________DT12" localSheetId="19" hidden="1">{"'Sheet1'!$L$16"}</definedName>
    <definedName name="__________________________________________________DT12" localSheetId="1" hidden="1">{"'Sheet1'!$L$16"}</definedName>
    <definedName name="__________________________________________________DT12" hidden="1">{"'Sheet1'!$L$16"}</definedName>
    <definedName name="__________________________________________________PA3" localSheetId="21" hidden="1">{"'Sheet1'!$L$16"}</definedName>
    <definedName name="__________________________________________________PA3" localSheetId="27" hidden="1">{"'Sheet1'!$L$16"}</definedName>
    <definedName name="__________________________________________________PA3" localSheetId="7" hidden="1">{"'Sheet1'!$L$16"}</definedName>
    <definedName name="__________________________________________________PA3" localSheetId="9" hidden="1">{"'Sheet1'!$L$16"}</definedName>
    <definedName name="__________________________________________________PA3" localSheetId="15" hidden="1">{"'Sheet1'!$L$16"}</definedName>
    <definedName name="__________________________________________________PA3" localSheetId="13" hidden="1">{"'Sheet1'!$L$16"}</definedName>
    <definedName name="__________________________________________________PA3" localSheetId="16" hidden="1">{"'Sheet1'!$L$16"}</definedName>
    <definedName name="__________________________________________________PA3" localSheetId="8" hidden="1">{"'Sheet1'!$L$16"}</definedName>
    <definedName name="__________________________________________________PA3" localSheetId="18" hidden="1">{"'Sheet1'!$L$16"}</definedName>
    <definedName name="__________________________________________________PA3" localSheetId="19" hidden="1">{"'Sheet1'!$L$16"}</definedName>
    <definedName name="__________________________________________________PA3" localSheetId="1" hidden="1">{"'Sheet1'!$L$16"}</definedName>
    <definedName name="__________________________________________________PA3" hidden="1">{"'Sheet1'!$L$16"}</definedName>
    <definedName name="_________________________________________________a1" localSheetId="21" hidden="1">{"'Sheet1'!$L$16"}</definedName>
    <definedName name="_________________________________________________a1" localSheetId="27" hidden="1">{"'Sheet1'!$L$16"}</definedName>
    <definedName name="_________________________________________________a1" localSheetId="7" hidden="1">{"'Sheet1'!$L$16"}</definedName>
    <definedName name="_________________________________________________a1" localSheetId="9" hidden="1">{"'Sheet1'!$L$16"}</definedName>
    <definedName name="_________________________________________________a1" localSheetId="15" hidden="1">{"'Sheet1'!$L$16"}</definedName>
    <definedName name="_________________________________________________a1" localSheetId="13" hidden="1">{"'Sheet1'!$L$16"}</definedName>
    <definedName name="_________________________________________________a1" localSheetId="16" hidden="1">{"'Sheet1'!$L$16"}</definedName>
    <definedName name="_________________________________________________a1" localSheetId="8" hidden="1">{"'Sheet1'!$L$16"}</definedName>
    <definedName name="_________________________________________________a1" localSheetId="18" hidden="1">{"'Sheet1'!$L$16"}</definedName>
    <definedName name="_________________________________________________a1" localSheetId="19" hidden="1">{"'Sheet1'!$L$16"}</definedName>
    <definedName name="_________________________________________________a1" localSheetId="1" hidden="1">{"'Sheet1'!$L$16"}</definedName>
    <definedName name="_________________________________________________a1" hidden="1">{"'Sheet1'!$L$16"}</definedName>
    <definedName name="_________________________________________________DT12" localSheetId="21" hidden="1">{"'Sheet1'!$L$16"}</definedName>
    <definedName name="_________________________________________________DT12" localSheetId="27" hidden="1">{"'Sheet1'!$L$16"}</definedName>
    <definedName name="_________________________________________________DT12" localSheetId="7" hidden="1">{"'Sheet1'!$L$16"}</definedName>
    <definedName name="_________________________________________________DT12" localSheetId="9" hidden="1">{"'Sheet1'!$L$16"}</definedName>
    <definedName name="_________________________________________________DT12" localSheetId="15" hidden="1">{"'Sheet1'!$L$16"}</definedName>
    <definedName name="_________________________________________________DT12" localSheetId="13" hidden="1">{"'Sheet1'!$L$16"}</definedName>
    <definedName name="_________________________________________________DT12" localSheetId="16" hidden="1">{"'Sheet1'!$L$16"}</definedName>
    <definedName name="_________________________________________________DT12" localSheetId="8" hidden="1">{"'Sheet1'!$L$16"}</definedName>
    <definedName name="_________________________________________________DT12" localSheetId="18" hidden="1">{"'Sheet1'!$L$16"}</definedName>
    <definedName name="_________________________________________________DT12" localSheetId="19" hidden="1">{"'Sheet1'!$L$16"}</definedName>
    <definedName name="_________________________________________________DT12" localSheetId="1" hidden="1">{"'Sheet1'!$L$16"}</definedName>
    <definedName name="_________________________________________________DT12" hidden="1">{"'Sheet1'!$L$16"}</definedName>
    <definedName name="_________________________________________________PA3" localSheetId="21" hidden="1">{"'Sheet1'!$L$16"}</definedName>
    <definedName name="_________________________________________________PA3" localSheetId="27" hidden="1">{"'Sheet1'!$L$16"}</definedName>
    <definedName name="_________________________________________________PA3" localSheetId="7" hidden="1">{"'Sheet1'!$L$16"}</definedName>
    <definedName name="_________________________________________________PA3" localSheetId="9" hidden="1">{"'Sheet1'!$L$16"}</definedName>
    <definedName name="_________________________________________________PA3" localSheetId="15" hidden="1">{"'Sheet1'!$L$16"}</definedName>
    <definedName name="_________________________________________________PA3" localSheetId="13" hidden="1">{"'Sheet1'!$L$16"}</definedName>
    <definedName name="_________________________________________________PA3" localSheetId="16" hidden="1">{"'Sheet1'!$L$16"}</definedName>
    <definedName name="_________________________________________________PA3" localSheetId="8" hidden="1">{"'Sheet1'!$L$16"}</definedName>
    <definedName name="_________________________________________________PA3" localSheetId="18" hidden="1">{"'Sheet1'!$L$16"}</definedName>
    <definedName name="_________________________________________________PA3" localSheetId="19" hidden="1">{"'Sheet1'!$L$16"}</definedName>
    <definedName name="_________________________________________________PA3" localSheetId="1" hidden="1">{"'Sheet1'!$L$16"}</definedName>
    <definedName name="_________________________________________________PA3" hidden="1">{"'Sheet1'!$L$16"}</definedName>
    <definedName name="________________________________________________a1" localSheetId="21" hidden="1">{"'Sheet1'!$L$16"}</definedName>
    <definedName name="________________________________________________a1" localSheetId="27" hidden="1">{"'Sheet1'!$L$16"}</definedName>
    <definedName name="________________________________________________a1" localSheetId="7" hidden="1">{"'Sheet1'!$L$16"}</definedName>
    <definedName name="________________________________________________a1" localSheetId="9" hidden="1">{"'Sheet1'!$L$16"}</definedName>
    <definedName name="________________________________________________a1" localSheetId="15" hidden="1">{"'Sheet1'!$L$16"}</definedName>
    <definedName name="________________________________________________a1" localSheetId="13" hidden="1">{"'Sheet1'!$L$16"}</definedName>
    <definedName name="________________________________________________a1" localSheetId="16" hidden="1">{"'Sheet1'!$L$16"}</definedName>
    <definedName name="________________________________________________a1" localSheetId="8" hidden="1">{"'Sheet1'!$L$16"}</definedName>
    <definedName name="________________________________________________a1" localSheetId="18" hidden="1">{"'Sheet1'!$L$16"}</definedName>
    <definedName name="________________________________________________a1" localSheetId="19" hidden="1">{"'Sheet1'!$L$16"}</definedName>
    <definedName name="________________________________________________a1" localSheetId="1" hidden="1">{"'Sheet1'!$L$16"}</definedName>
    <definedName name="________________________________________________a1" hidden="1">{"'Sheet1'!$L$16"}</definedName>
    <definedName name="________________________________________________DT12" localSheetId="21" hidden="1">{"'Sheet1'!$L$16"}</definedName>
    <definedName name="________________________________________________DT12" localSheetId="27" hidden="1">{"'Sheet1'!$L$16"}</definedName>
    <definedName name="________________________________________________DT12" localSheetId="7" hidden="1">{"'Sheet1'!$L$16"}</definedName>
    <definedName name="________________________________________________DT12" localSheetId="9" hidden="1">{"'Sheet1'!$L$16"}</definedName>
    <definedName name="________________________________________________DT12" localSheetId="15" hidden="1">{"'Sheet1'!$L$16"}</definedName>
    <definedName name="________________________________________________DT12" localSheetId="13" hidden="1">{"'Sheet1'!$L$16"}</definedName>
    <definedName name="________________________________________________DT12" localSheetId="16" hidden="1">{"'Sheet1'!$L$16"}</definedName>
    <definedName name="________________________________________________DT12" localSheetId="8" hidden="1">{"'Sheet1'!$L$16"}</definedName>
    <definedName name="________________________________________________DT12" localSheetId="18" hidden="1">{"'Sheet1'!$L$16"}</definedName>
    <definedName name="________________________________________________DT12" localSheetId="19" hidden="1">{"'Sheet1'!$L$16"}</definedName>
    <definedName name="________________________________________________DT12" localSheetId="1" hidden="1">{"'Sheet1'!$L$16"}</definedName>
    <definedName name="________________________________________________DT12" hidden="1">{"'Sheet1'!$L$16"}</definedName>
    <definedName name="________________________________________________PA3" localSheetId="21" hidden="1">{"'Sheet1'!$L$16"}</definedName>
    <definedName name="________________________________________________PA3" localSheetId="27" hidden="1">{"'Sheet1'!$L$16"}</definedName>
    <definedName name="________________________________________________PA3" localSheetId="7" hidden="1">{"'Sheet1'!$L$16"}</definedName>
    <definedName name="________________________________________________PA3" localSheetId="9" hidden="1">{"'Sheet1'!$L$16"}</definedName>
    <definedName name="________________________________________________PA3" localSheetId="15" hidden="1">{"'Sheet1'!$L$16"}</definedName>
    <definedName name="________________________________________________PA3" localSheetId="13" hidden="1">{"'Sheet1'!$L$16"}</definedName>
    <definedName name="________________________________________________PA3" localSheetId="16" hidden="1">{"'Sheet1'!$L$16"}</definedName>
    <definedName name="________________________________________________PA3" localSheetId="8" hidden="1">{"'Sheet1'!$L$16"}</definedName>
    <definedName name="________________________________________________PA3" localSheetId="18" hidden="1">{"'Sheet1'!$L$16"}</definedName>
    <definedName name="________________________________________________PA3" localSheetId="19" hidden="1">{"'Sheet1'!$L$16"}</definedName>
    <definedName name="________________________________________________PA3" localSheetId="1" hidden="1">{"'Sheet1'!$L$16"}</definedName>
    <definedName name="________________________________________________PA3" hidden="1">{"'Sheet1'!$L$16"}</definedName>
    <definedName name="_______________________________________________a1" localSheetId="21" hidden="1">{"'Sheet1'!$L$16"}</definedName>
    <definedName name="_______________________________________________a1" localSheetId="27" hidden="1">{"'Sheet1'!$L$16"}</definedName>
    <definedName name="_______________________________________________a1" localSheetId="7" hidden="1">{"'Sheet1'!$L$16"}</definedName>
    <definedName name="_______________________________________________a1" localSheetId="9" hidden="1">{"'Sheet1'!$L$16"}</definedName>
    <definedName name="_______________________________________________a1" localSheetId="15" hidden="1">{"'Sheet1'!$L$16"}</definedName>
    <definedName name="_______________________________________________a1" localSheetId="13" hidden="1">{"'Sheet1'!$L$16"}</definedName>
    <definedName name="_______________________________________________a1" localSheetId="16" hidden="1">{"'Sheet1'!$L$16"}</definedName>
    <definedName name="_______________________________________________a1" localSheetId="8" hidden="1">{"'Sheet1'!$L$16"}</definedName>
    <definedName name="_______________________________________________a1" localSheetId="18" hidden="1">{"'Sheet1'!$L$16"}</definedName>
    <definedName name="_______________________________________________a1" localSheetId="19" hidden="1">{"'Sheet1'!$L$16"}</definedName>
    <definedName name="_______________________________________________a1" localSheetId="1" hidden="1">{"'Sheet1'!$L$16"}</definedName>
    <definedName name="_______________________________________________a1" hidden="1">{"'Sheet1'!$L$16"}</definedName>
    <definedName name="_______________________________________________DT12" localSheetId="21" hidden="1">{"'Sheet1'!$L$16"}</definedName>
    <definedName name="_______________________________________________DT12" localSheetId="27" hidden="1">{"'Sheet1'!$L$16"}</definedName>
    <definedName name="_______________________________________________DT12" localSheetId="7" hidden="1">{"'Sheet1'!$L$16"}</definedName>
    <definedName name="_______________________________________________DT12" localSheetId="9" hidden="1">{"'Sheet1'!$L$16"}</definedName>
    <definedName name="_______________________________________________DT12" localSheetId="15" hidden="1">{"'Sheet1'!$L$16"}</definedName>
    <definedName name="_______________________________________________DT12" localSheetId="13" hidden="1">{"'Sheet1'!$L$16"}</definedName>
    <definedName name="_______________________________________________DT12" localSheetId="16" hidden="1">{"'Sheet1'!$L$16"}</definedName>
    <definedName name="_______________________________________________DT12" localSheetId="8" hidden="1">{"'Sheet1'!$L$16"}</definedName>
    <definedName name="_______________________________________________DT12" localSheetId="18" hidden="1">{"'Sheet1'!$L$16"}</definedName>
    <definedName name="_______________________________________________DT12" localSheetId="19" hidden="1">{"'Sheet1'!$L$16"}</definedName>
    <definedName name="_______________________________________________DT12" localSheetId="1" hidden="1">{"'Sheet1'!$L$16"}</definedName>
    <definedName name="_______________________________________________DT12" hidden="1">{"'Sheet1'!$L$16"}</definedName>
    <definedName name="_______________________________________________PA3" localSheetId="21" hidden="1">{"'Sheet1'!$L$16"}</definedName>
    <definedName name="_______________________________________________PA3" localSheetId="27" hidden="1">{"'Sheet1'!$L$16"}</definedName>
    <definedName name="_______________________________________________PA3" localSheetId="7" hidden="1">{"'Sheet1'!$L$16"}</definedName>
    <definedName name="_______________________________________________PA3" localSheetId="9" hidden="1">{"'Sheet1'!$L$16"}</definedName>
    <definedName name="_______________________________________________PA3" localSheetId="15" hidden="1">{"'Sheet1'!$L$16"}</definedName>
    <definedName name="_______________________________________________PA3" localSheetId="13" hidden="1">{"'Sheet1'!$L$16"}</definedName>
    <definedName name="_______________________________________________PA3" localSheetId="16" hidden="1">{"'Sheet1'!$L$16"}</definedName>
    <definedName name="_______________________________________________PA3" localSheetId="8" hidden="1">{"'Sheet1'!$L$16"}</definedName>
    <definedName name="_______________________________________________PA3" localSheetId="18" hidden="1">{"'Sheet1'!$L$16"}</definedName>
    <definedName name="_______________________________________________PA3" localSheetId="19" hidden="1">{"'Sheet1'!$L$16"}</definedName>
    <definedName name="_______________________________________________PA3" localSheetId="1" hidden="1">{"'Sheet1'!$L$16"}</definedName>
    <definedName name="_______________________________________________PA3" hidden="1">{"'Sheet1'!$L$16"}</definedName>
    <definedName name="______________________________________________a1" localSheetId="21" hidden="1">{"'Sheet1'!$L$16"}</definedName>
    <definedName name="______________________________________________a1" localSheetId="27" hidden="1">{"'Sheet1'!$L$16"}</definedName>
    <definedName name="______________________________________________a1" localSheetId="7" hidden="1">{"'Sheet1'!$L$16"}</definedName>
    <definedName name="______________________________________________a1" localSheetId="9" hidden="1">{"'Sheet1'!$L$16"}</definedName>
    <definedName name="______________________________________________a1" localSheetId="15" hidden="1">{"'Sheet1'!$L$16"}</definedName>
    <definedName name="______________________________________________a1" localSheetId="13" hidden="1">{"'Sheet1'!$L$16"}</definedName>
    <definedName name="______________________________________________a1" localSheetId="16" hidden="1">{"'Sheet1'!$L$16"}</definedName>
    <definedName name="______________________________________________a1" localSheetId="8" hidden="1">{"'Sheet1'!$L$16"}</definedName>
    <definedName name="______________________________________________a1" localSheetId="18" hidden="1">{"'Sheet1'!$L$16"}</definedName>
    <definedName name="______________________________________________a1" localSheetId="19" hidden="1">{"'Sheet1'!$L$16"}</definedName>
    <definedName name="______________________________________________a1" localSheetId="1" hidden="1">{"'Sheet1'!$L$16"}</definedName>
    <definedName name="______________________________________________a1" hidden="1">{"'Sheet1'!$L$16"}</definedName>
    <definedName name="______________________________________________DT12" localSheetId="21" hidden="1">{"'Sheet1'!$L$16"}</definedName>
    <definedName name="______________________________________________DT12" localSheetId="27" hidden="1">{"'Sheet1'!$L$16"}</definedName>
    <definedName name="______________________________________________DT12" localSheetId="7" hidden="1">{"'Sheet1'!$L$16"}</definedName>
    <definedName name="______________________________________________DT12" localSheetId="9" hidden="1">{"'Sheet1'!$L$16"}</definedName>
    <definedName name="______________________________________________DT12" localSheetId="15" hidden="1">{"'Sheet1'!$L$16"}</definedName>
    <definedName name="______________________________________________DT12" localSheetId="13" hidden="1">{"'Sheet1'!$L$16"}</definedName>
    <definedName name="______________________________________________DT12" localSheetId="16" hidden="1">{"'Sheet1'!$L$16"}</definedName>
    <definedName name="______________________________________________DT12" localSheetId="8" hidden="1">{"'Sheet1'!$L$16"}</definedName>
    <definedName name="______________________________________________DT12" localSheetId="18" hidden="1">{"'Sheet1'!$L$16"}</definedName>
    <definedName name="______________________________________________DT12" localSheetId="19" hidden="1">{"'Sheet1'!$L$16"}</definedName>
    <definedName name="______________________________________________DT12" localSheetId="1" hidden="1">{"'Sheet1'!$L$16"}</definedName>
    <definedName name="______________________________________________DT12" hidden="1">{"'Sheet1'!$L$16"}</definedName>
    <definedName name="______________________________________________PA3" localSheetId="21" hidden="1">{"'Sheet1'!$L$16"}</definedName>
    <definedName name="______________________________________________PA3" localSheetId="27" hidden="1">{"'Sheet1'!$L$16"}</definedName>
    <definedName name="______________________________________________PA3" localSheetId="7" hidden="1">{"'Sheet1'!$L$16"}</definedName>
    <definedName name="______________________________________________PA3" localSheetId="9" hidden="1">{"'Sheet1'!$L$16"}</definedName>
    <definedName name="______________________________________________PA3" localSheetId="15" hidden="1">{"'Sheet1'!$L$16"}</definedName>
    <definedName name="______________________________________________PA3" localSheetId="13" hidden="1">{"'Sheet1'!$L$16"}</definedName>
    <definedName name="______________________________________________PA3" localSheetId="16" hidden="1">{"'Sheet1'!$L$16"}</definedName>
    <definedName name="______________________________________________PA3" localSheetId="8" hidden="1">{"'Sheet1'!$L$16"}</definedName>
    <definedName name="______________________________________________PA3" localSheetId="18" hidden="1">{"'Sheet1'!$L$16"}</definedName>
    <definedName name="______________________________________________PA3" localSheetId="19" hidden="1">{"'Sheet1'!$L$16"}</definedName>
    <definedName name="______________________________________________PA3" localSheetId="1" hidden="1">{"'Sheet1'!$L$16"}</definedName>
    <definedName name="______________________________________________PA3" hidden="1">{"'Sheet1'!$L$16"}</definedName>
    <definedName name="_____________________________________________a1" localSheetId="21" hidden="1">{"'Sheet1'!$L$16"}</definedName>
    <definedName name="_____________________________________________a1" localSheetId="27" hidden="1">{"'Sheet1'!$L$16"}</definedName>
    <definedName name="_____________________________________________a1" localSheetId="7" hidden="1">{"'Sheet1'!$L$16"}</definedName>
    <definedName name="_____________________________________________a1" localSheetId="9" hidden="1">{"'Sheet1'!$L$16"}</definedName>
    <definedName name="_____________________________________________a1" localSheetId="15" hidden="1">{"'Sheet1'!$L$16"}</definedName>
    <definedName name="_____________________________________________a1" localSheetId="13" hidden="1">{"'Sheet1'!$L$16"}</definedName>
    <definedName name="_____________________________________________a1" localSheetId="16" hidden="1">{"'Sheet1'!$L$16"}</definedName>
    <definedName name="_____________________________________________a1" localSheetId="8" hidden="1">{"'Sheet1'!$L$16"}</definedName>
    <definedName name="_____________________________________________a1" localSheetId="18" hidden="1">{"'Sheet1'!$L$16"}</definedName>
    <definedName name="_____________________________________________a1" localSheetId="19" hidden="1">{"'Sheet1'!$L$16"}</definedName>
    <definedName name="_____________________________________________a1" localSheetId="1" hidden="1">{"'Sheet1'!$L$16"}</definedName>
    <definedName name="_____________________________________________a1" hidden="1">{"'Sheet1'!$L$16"}</definedName>
    <definedName name="_____________________________________________DT12" localSheetId="21" hidden="1">{"'Sheet1'!$L$16"}</definedName>
    <definedName name="_____________________________________________DT12" localSheetId="27" hidden="1">{"'Sheet1'!$L$16"}</definedName>
    <definedName name="_____________________________________________DT12" localSheetId="7" hidden="1">{"'Sheet1'!$L$16"}</definedName>
    <definedName name="_____________________________________________DT12" localSheetId="9" hidden="1">{"'Sheet1'!$L$16"}</definedName>
    <definedName name="_____________________________________________DT12" localSheetId="15" hidden="1">{"'Sheet1'!$L$16"}</definedName>
    <definedName name="_____________________________________________DT12" localSheetId="13" hidden="1">{"'Sheet1'!$L$16"}</definedName>
    <definedName name="_____________________________________________DT12" localSheetId="16" hidden="1">{"'Sheet1'!$L$16"}</definedName>
    <definedName name="_____________________________________________DT12" localSheetId="8" hidden="1">{"'Sheet1'!$L$16"}</definedName>
    <definedName name="_____________________________________________DT12" localSheetId="18" hidden="1">{"'Sheet1'!$L$16"}</definedName>
    <definedName name="_____________________________________________DT12" localSheetId="19" hidden="1">{"'Sheet1'!$L$16"}</definedName>
    <definedName name="_____________________________________________DT12" localSheetId="1" hidden="1">{"'Sheet1'!$L$16"}</definedName>
    <definedName name="_____________________________________________DT12" hidden="1">{"'Sheet1'!$L$16"}</definedName>
    <definedName name="_____________________________________________PA3" localSheetId="21" hidden="1">{"'Sheet1'!$L$16"}</definedName>
    <definedName name="_____________________________________________PA3" localSheetId="27" hidden="1">{"'Sheet1'!$L$16"}</definedName>
    <definedName name="_____________________________________________PA3" localSheetId="7" hidden="1">{"'Sheet1'!$L$16"}</definedName>
    <definedName name="_____________________________________________PA3" localSheetId="9" hidden="1">{"'Sheet1'!$L$16"}</definedName>
    <definedName name="_____________________________________________PA3" localSheetId="15" hidden="1">{"'Sheet1'!$L$16"}</definedName>
    <definedName name="_____________________________________________PA3" localSheetId="13" hidden="1">{"'Sheet1'!$L$16"}</definedName>
    <definedName name="_____________________________________________PA3" localSheetId="16" hidden="1">{"'Sheet1'!$L$16"}</definedName>
    <definedName name="_____________________________________________PA3" localSheetId="8" hidden="1">{"'Sheet1'!$L$16"}</definedName>
    <definedName name="_____________________________________________PA3" localSheetId="18" hidden="1">{"'Sheet1'!$L$16"}</definedName>
    <definedName name="_____________________________________________PA3" localSheetId="19" hidden="1">{"'Sheet1'!$L$16"}</definedName>
    <definedName name="_____________________________________________PA3" localSheetId="1" hidden="1">{"'Sheet1'!$L$16"}</definedName>
    <definedName name="_____________________________________________PA3" hidden="1">{"'Sheet1'!$L$16"}</definedName>
    <definedName name="____________________________________________a1" localSheetId="21" hidden="1">{"'Sheet1'!$L$16"}</definedName>
    <definedName name="____________________________________________a1" localSheetId="27" hidden="1">{"'Sheet1'!$L$16"}</definedName>
    <definedName name="____________________________________________a1" localSheetId="7" hidden="1">{"'Sheet1'!$L$16"}</definedName>
    <definedName name="____________________________________________a1" localSheetId="9" hidden="1">{"'Sheet1'!$L$16"}</definedName>
    <definedName name="____________________________________________a1" localSheetId="15" hidden="1">{"'Sheet1'!$L$16"}</definedName>
    <definedName name="____________________________________________a1" localSheetId="13" hidden="1">{"'Sheet1'!$L$16"}</definedName>
    <definedName name="____________________________________________a1" localSheetId="16" hidden="1">{"'Sheet1'!$L$16"}</definedName>
    <definedName name="____________________________________________a1" localSheetId="8" hidden="1">{"'Sheet1'!$L$16"}</definedName>
    <definedName name="____________________________________________a1" localSheetId="18" hidden="1">{"'Sheet1'!$L$16"}</definedName>
    <definedName name="____________________________________________a1" localSheetId="19" hidden="1">{"'Sheet1'!$L$16"}</definedName>
    <definedName name="____________________________________________a1" localSheetId="1" hidden="1">{"'Sheet1'!$L$16"}</definedName>
    <definedName name="____________________________________________a1" hidden="1">{"'Sheet1'!$L$16"}</definedName>
    <definedName name="____________________________________________DT12" localSheetId="21" hidden="1">{"'Sheet1'!$L$16"}</definedName>
    <definedName name="____________________________________________DT12" localSheetId="27" hidden="1">{"'Sheet1'!$L$16"}</definedName>
    <definedName name="____________________________________________DT12" localSheetId="7" hidden="1">{"'Sheet1'!$L$16"}</definedName>
    <definedName name="____________________________________________DT12" localSheetId="9" hidden="1">{"'Sheet1'!$L$16"}</definedName>
    <definedName name="____________________________________________DT12" localSheetId="15" hidden="1">{"'Sheet1'!$L$16"}</definedName>
    <definedName name="____________________________________________DT12" localSheetId="13" hidden="1">{"'Sheet1'!$L$16"}</definedName>
    <definedName name="____________________________________________DT12" localSheetId="16" hidden="1">{"'Sheet1'!$L$16"}</definedName>
    <definedName name="____________________________________________DT12" localSheetId="8" hidden="1">{"'Sheet1'!$L$16"}</definedName>
    <definedName name="____________________________________________DT12" localSheetId="18" hidden="1">{"'Sheet1'!$L$16"}</definedName>
    <definedName name="____________________________________________DT12" localSheetId="19" hidden="1">{"'Sheet1'!$L$16"}</definedName>
    <definedName name="____________________________________________DT12" localSheetId="1" hidden="1">{"'Sheet1'!$L$16"}</definedName>
    <definedName name="____________________________________________DT12" hidden="1">{"'Sheet1'!$L$16"}</definedName>
    <definedName name="____________________________________________PA3" localSheetId="21" hidden="1">{"'Sheet1'!$L$16"}</definedName>
    <definedName name="____________________________________________PA3" localSheetId="27" hidden="1">{"'Sheet1'!$L$16"}</definedName>
    <definedName name="____________________________________________PA3" localSheetId="7" hidden="1">{"'Sheet1'!$L$16"}</definedName>
    <definedName name="____________________________________________PA3" localSheetId="9" hidden="1">{"'Sheet1'!$L$16"}</definedName>
    <definedName name="____________________________________________PA3" localSheetId="15" hidden="1">{"'Sheet1'!$L$16"}</definedName>
    <definedName name="____________________________________________PA3" localSheetId="13" hidden="1">{"'Sheet1'!$L$16"}</definedName>
    <definedName name="____________________________________________PA3" localSheetId="16" hidden="1">{"'Sheet1'!$L$16"}</definedName>
    <definedName name="____________________________________________PA3" localSheetId="8" hidden="1">{"'Sheet1'!$L$16"}</definedName>
    <definedName name="____________________________________________PA3" localSheetId="18" hidden="1">{"'Sheet1'!$L$16"}</definedName>
    <definedName name="____________________________________________PA3" localSheetId="19" hidden="1">{"'Sheet1'!$L$16"}</definedName>
    <definedName name="____________________________________________PA3" localSheetId="1" hidden="1">{"'Sheet1'!$L$16"}</definedName>
    <definedName name="____________________________________________PA3" hidden="1">{"'Sheet1'!$L$16"}</definedName>
    <definedName name="___________________________________________a1" localSheetId="21" hidden="1">{"'Sheet1'!$L$16"}</definedName>
    <definedName name="___________________________________________a1" localSheetId="27" hidden="1">{"'Sheet1'!$L$16"}</definedName>
    <definedName name="___________________________________________a1" localSheetId="7" hidden="1">{"'Sheet1'!$L$16"}</definedName>
    <definedName name="___________________________________________a1" localSheetId="9" hidden="1">{"'Sheet1'!$L$16"}</definedName>
    <definedName name="___________________________________________a1" localSheetId="15" hidden="1">{"'Sheet1'!$L$16"}</definedName>
    <definedName name="___________________________________________a1" localSheetId="13" hidden="1">{"'Sheet1'!$L$16"}</definedName>
    <definedName name="___________________________________________a1" localSheetId="16" hidden="1">{"'Sheet1'!$L$16"}</definedName>
    <definedName name="___________________________________________a1" localSheetId="8" hidden="1">{"'Sheet1'!$L$16"}</definedName>
    <definedName name="___________________________________________a1" localSheetId="18" hidden="1">{"'Sheet1'!$L$16"}</definedName>
    <definedName name="___________________________________________a1" localSheetId="19" hidden="1">{"'Sheet1'!$L$16"}</definedName>
    <definedName name="___________________________________________a1" localSheetId="1" hidden="1">{"'Sheet1'!$L$16"}</definedName>
    <definedName name="___________________________________________a1" hidden="1">{"'Sheet1'!$L$16"}</definedName>
    <definedName name="___________________________________________DT12" localSheetId="21" hidden="1">{"'Sheet1'!$L$16"}</definedName>
    <definedName name="___________________________________________DT12" localSheetId="27" hidden="1">{"'Sheet1'!$L$16"}</definedName>
    <definedName name="___________________________________________DT12" localSheetId="7" hidden="1">{"'Sheet1'!$L$16"}</definedName>
    <definedName name="___________________________________________DT12" localSheetId="9" hidden="1">{"'Sheet1'!$L$16"}</definedName>
    <definedName name="___________________________________________DT12" localSheetId="15" hidden="1">{"'Sheet1'!$L$16"}</definedName>
    <definedName name="___________________________________________DT12" localSheetId="13" hidden="1">{"'Sheet1'!$L$16"}</definedName>
    <definedName name="___________________________________________DT12" localSheetId="16" hidden="1">{"'Sheet1'!$L$16"}</definedName>
    <definedName name="___________________________________________DT12" localSheetId="8" hidden="1">{"'Sheet1'!$L$16"}</definedName>
    <definedName name="___________________________________________DT12" localSheetId="18" hidden="1">{"'Sheet1'!$L$16"}</definedName>
    <definedName name="___________________________________________DT12" localSheetId="19" hidden="1">{"'Sheet1'!$L$16"}</definedName>
    <definedName name="___________________________________________DT12" localSheetId="1" hidden="1">{"'Sheet1'!$L$16"}</definedName>
    <definedName name="___________________________________________DT12" hidden="1">{"'Sheet1'!$L$16"}</definedName>
    <definedName name="___________________________________________NCL100" localSheetId="51">#REF!</definedName>
    <definedName name="___________________________________________NCL100">#REF!</definedName>
    <definedName name="___________________________________________NCL200" localSheetId="51">#REF!</definedName>
    <definedName name="___________________________________________NCL200">#REF!</definedName>
    <definedName name="___________________________________________NCL250" localSheetId="51">#REF!</definedName>
    <definedName name="___________________________________________NCL250">#REF!</definedName>
    <definedName name="___________________________________________nin190" localSheetId="51">#REF!</definedName>
    <definedName name="___________________________________________nin190">#REF!</definedName>
    <definedName name="___________________________________________PA3" localSheetId="21" hidden="1">{"'Sheet1'!$L$16"}</definedName>
    <definedName name="___________________________________________PA3" localSheetId="27" hidden="1">{"'Sheet1'!$L$16"}</definedName>
    <definedName name="___________________________________________PA3" localSheetId="7" hidden="1">{"'Sheet1'!$L$16"}</definedName>
    <definedName name="___________________________________________PA3" localSheetId="9" hidden="1">{"'Sheet1'!$L$16"}</definedName>
    <definedName name="___________________________________________PA3" localSheetId="15" hidden="1">{"'Sheet1'!$L$16"}</definedName>
    <definedName name="___________________________________________PA3" localSheetId="13" hidden="1">{"'Sheet1'!$L$16"}</definedName>
    <definedName name="___________________________________________PA3" localSheetId="16" hidden="1">{"'Sheet1'!$L$16"}</definedName>
    <definedName name="___________________________________________PA3" localSheetId="8" hidden="1">{"'Sheet1'!$L$16"}</definedName>
    <definedName name="___________________________________________PA3" localSheetId="18" hidden="1">{"'Sheet1'!$L$16"}</definedName>
    <definedName name="___________________________________________PA3" localSheetId="19" hidden="1">{"'Sheet1'!$L$16"}</definedName>
    <definedName name="___________________________________________PA3" localSheetId="1" hidden="1">{"'Sheet1'!$L$16"}</definedName>
    <definedName name="___________________________________________PA3" hidden="1">{"'Sheet1'!$L$16"}</definedName>
    <definedName name="___________________________________________SN3" localSheetId="51">#REF!</definedName>
    <definedName name="___________________________________________SN3">#REF!</definedName>
    <definedName name="___________________________________________TL3" localSheetId="51">#REF!</definedName>
    <definedName name="___________________________________________TL3">#REF!</definedName>
    <definedName name="___________________________________________tz593" localSheetId="51">#REF!</definedName>
    <definedName name="___________________________________________tz593">#REF!</definedName>
    <definedName name="___________________________________________VL100" localSheetId="51">#REF!</definedName>
    <definedName name="___________________________________________VL100">#REF!</definedName>
    <definedName name="___________________________________________VL250" localSheetId="51">#REF!</definedName>
    <definedName name="___________________________________________VL250">#REF!</definedName>
    <definedName name="__________________________________________a1" localSheetId="21" hidden="1">{"'Sheet1'!$L$16"}</definedName>
    <definedName name="__________________________________________a1" localSheetId="27" hidden="1">{"'Sheet1'!$L$16"}</definedName>
    <definedName name="__________________________________________a1" localSheetId="7" hidden="1">{"'Sheet1'!$L$16"}</definedName>
    <definedName name="__________________________________________a1" localSheetId="9" hidden="1">{"'Sheet1'!$L$16"}</definedName>
    <definedName name="__________________________________________a1" localSheetId="15" hidden="1">{"'Sheet1'!$L$16"}</definedName>
    <definedName name="__________________________________________a1" localSheetId="13" hidden="1">{"'Sheet1'!$L$16"}</definedName>
    <definedName name="__________________________________________a1" localSheetId="16" hidden="1">{"'Sheet1'!$L$16"}</definedName>
    <definedName name="__________________________________________a1" localSheetId="8" hidden="1">{"'Sheet1'!$L$16"}</definedName>
    <definedName name="__________________________________________a1" localSheetId="18" hidden="1">{"'Sheet1'!$L$16"}</definedName>
    <definedName name="__________________________________________a1" localSheetId="19" hidden="1">{"'Sheet1'!$L$16"}</definedName>
    <definedName name="__________________________________________a1" localSheetId="1" hidden="1">{"'Sheet1'!$L$16"}</definedName>
    <definedName name="__________________________________________a1" hidden="1">{"'Sheet1'!$L$16"}</definedName>
    <definedName name="__________________________________________boi1" localSheetId="51">#REF!</definedName>
    <definedName name="__________________________________________boi1">#REF!</definedName>
    <definedName name="__________________________________________boi2" localSheetId="51">#REF!</definedName>
    <definedName name="__________________________________________boi2">#REF!</definedName>
    <definedName name="__________________________________________CON1" localSheetId="51">#REF!</definedName>
    <definedName name="__________________________________________CON1">#REF!</definedName>
    <definedName name="__________________________________________CON2" localSheetId="51">#REF!</definedName>
    <definedName name="__________________________________________CON2">#REF!</definedName>
    <definedName name="__________________________________________ddn400" localSheetId="51">#REF!</definedName>
    <definedName name="__________________________________________ddn400">#REF!</definedName>
    <definedName name="__________________________________________ddn600" localSheetId="51">#REF!</definedName>
    <definedName name="__________________________________________ddn600">#REF!</definedName>
    <definedName name="__________________________________________DT12" localSheetId="21" hidden="1">{"'Sheet1'!$L$16"}</definedName>
    <definedName name="__________________________________________DT12" localSheetId="27" hidden="1">{"'Sheet1'!$L$16"}</definedName>
    <definedName name="__________________________________________DT12" localSheetId="7" hidden="1">{"'Sheet1'!$L$16"}</definedName>
    <definedName name="__________________________________________DT12" localSheetId="9" hidden="1">{"'Sheet1'!$L$16"}</definedName>
    <definedName name="__________________________________________DT12" localSheetId="15" hidden="1">{"'Sheet1'!$L$16"}</definedName>
    <definedName name="__________________________________________DT12" localSheetId="13" hidden="1">{"'Sheet1'!$L$16"}</definedName>
    <definedName name="__________________________________________DT12" localSheetId="16" hidden="1">{"'Sheet1'!$L$16"}</definedName>
    <definedName name="__________________________________________DT12" localSheetId="8" hidden="1">{"'Sheet1'!$L$16"}</definedName>
    <definedName name="__________________________________________DT12" localSheetId="18" hidden="1">{"'Sheet1'!$L$16"}</definedName>
    <definedName name="__________________________________________DT12" localSheetId="19" hidden="1">{"'Sheet1'!$L$16"}</definedName>
    <definedName name="__________________________________________DT12" localSheetId="1" hidden="1">{"'Sheet1'!$L$16"}</definedName>
    <definedName name="__________________________________________DT12" hidden="1">{"'Sheet1'!$L$16"}</definedName>
    <definedName name="__________________________________________hsm2">1.1289</definedName>
    <definedName name="__________________________________________hso2" localSheetId="51">#REF!</definedName>
    <definedName name="__________________________________________hso2">#REF!</definedName>
    <definedName name="__________________________________________kha1" localSheetId="51">#REF!</definedName>
    <definedName name="__________________________________________kha1">#REF!</definedName>
    <definedName name="__________________________________________MAC12" localSheetId="51">#REF!</definedName>
    <definedName name="__________________________________________MAC12">#REF!</definedName>
    <definedName name="__________________________________________MAC46" localSheetId="51">#REF!</definedName>
    <definedName name="__________________________________________MAC46">#REF!</definedName>
    <definedName name="__________________________________________NCL100" localSheetId="51">#REF!</definedName>
    <definedName name="__________________________________________NCL100">#REF!</definedName>
    <definedName name="__________________________________________NCL200" localSheetId="51">#REF!</definedName>
    <definedName name="__________________________________________NCL200">#REF!</definedName>
    <definedName name="__________________________________________NCL250" localSheetId="51">#REF!</definedName>
    <definedName name="__________________________________________NCL250">#REF!</definedName>
    <definedName name="__________________________________________NET2" localSheetId="51">#REF!</definedName>
    <definedName name="__________________________________________NET2">#REF!</definedName>
    <definedName name="__________________________________________nin190" localSheetId="51">#REF!</definedName>
    <definedName name="__________________________________________nin190">#REF!</definedName>
    <definedName name="__________________________________________PA3" localSheetId="21" hidden="1">{"'Sheet1'!$L$16"}</definedName>
    <definedName name="__________________________________________PA3" localSheetId="27" hidden="1">{"'Sheet1'!$L$16"}</definedName>
    <definedName name="__________________________________________PA3" localSheetId="7" hidden="1">{"'Sheet1'!$L$16"}</definedName>
    <definedName name="__________________________________________PA3" localSheetId="9" hidden="1">{"'Sheet1'!$L$16"}</definedName>
    <definedName name="__________________________________________PA3" localSheetId="15" hidden="1">{"'Sheet1'!$L$16"}</definedName>
    <definedName name="__________________________________________PA3" localSheetId="13" hidden="1">{"'Sheet1'!$L$16"}</definedName>
    <definedName name="__________________________________________PA3" localSheetId="16" hidden="1">{"'Sheet1'!$L$16"}</definedName>
    <definedName name="__________________________________________PA3" localSheetId="8" hidden="1">{"'Sheet1'!$L$16"}</definedName>
    <definedName name="__________________________________________PA3" localSheetId="18" hidden="1">{"'Sheet1'!$L$16"}</definedName>
    <definedName name="__________________________________________PA3" localSheetId="19" hidden="1">{"'Sheet1'!$L$16"}</definedName>
    <definedName name="__________________________________________PA3" localSheetId="1" hidden="1">{"'Sheet1'!$L$16"}</definedName>
    <definedName name="__________________________________________PA3" hidden="1">{"'Sheet1'!$L$16"}</definedName>
    <definedName name="__________________________________________sc1" localSheetId="51">#REF!</definedName>
    <definedName name="__________________________________________sc1">#REF!</definedName>
    <definedName name="__________________________________________SC2" localSheetId="51">#REF!</definedName>
    <definedName name="__________________________________________SC2">#REF!</definedName>
    <definedName name="__________________________________________sc3" localSheetId="51">#REF!</definedName>
    <definedName name="__________________________________________sc3">#REF!</definedName>
    <definedName name="__________________________________________SN3" localSheetId="51">#REF!</definedName>
    <definedName name="__________________________________________SN3">#REF!</definedName>
    <definedName name="__________________________________________TL1" localSheetId="51">#REF!</definedName>
    <definedName name="__________________________________________TL1">#REF!</definedName>
    <definedName name="__________________________________________TL2" localSheetId="51">#REF!</definedName>
    <definedName name="__________________________________________TL2">#REF!</definedName>
    <definedName name="__________________________________________TL3" localSheetId="51">#REF!</definedName>
    <definedName name="__________________________________________TL3">#REF!</definedName>
    <definedName name="__________________________________________TLA120" localSheetId="51">#REF!</definedName>
    <definedName name="__________________________________________TLA120">#REF!</definedName>
    <definedName name="__________________________________________TLA35" localSheetId="51">#REF!</definedName>
    <definedName name="__________________________________________TLA35">#REF!</definedName>
    <definedName name="__________________________________________TLA50" localSheetId="51">#REF!</definedName>
    <definedName name="__________________________________________TLA50">#REF!</definedName>
    <definedName name="__________________________________________TLA70" localSheetId="51">#REF!</definedName>
    <definedName name="__________________________________________TLA70">#REF!</definedName>
    <definedName name="__________________________________________TLA95" localSheetId="51">#REF!</definedName>
    <definedName name="__________________________________________TLA95">#REF!</definedName>
    <definedName name="__________________________________________tz593" localSheetId="51">#REF!</definedName>
    <definedName name="__________________________________________tz593">#REF!</definedName>
    <definedName name="__________________________________________VL100" localSheetId="51">#REF!</definedName>
    <definedName name="__________________________________________VL100">#REF!</definedName>
    <definedName name="__________________________________________VL250" localSheetId="51">#REF!</definedName>
    <definedName name="__________________________________________VL250">#REF!</definedName>
    <definedName name="_________________________________________a1" localSheetId="21" hidden="1">{"'Sheet1'!$L$16"}</definedName>
    <definedName name="_________________________________________a1" localSheetId="27" hidden="1">{"'Sheet1'!$L$16"}</definedName>
    <definedName name="_________________________________________a1" localSheetId="7" hidden="1">{"'Sheet1'!$L$16"}</definedName>
    <definedName name="_________________________________________a1" localSheetId="9" hidden="1">{"'Sheet1'!$L$16"}</definedName>
    <definedName name="_________________________________________a1" localSheetId="15" hidden="1">{"'Sheet1'!$L$16"}</definedName>
    <definedName name="_________________________________________a1" localSheetId="13" hidden="1">{"'Sheet1'!$L$16"}</definedName>
    <definedName name="_________________________________________a1" localSheetId="16" hidden="1">{"'Sheet1'!$L$16"}</definedName>
    <definedName name="_________________________________________a1" localSheetId="8" hidden="1">{"'Sheet1'!$L$16"}</definedName>
    <definedName name="_________________________________________a1" localSheetId="18" hidden="1">{"'Sheet1'!$L$16"}</definedName>
    <definedName name="_________________________________________a1" localSheetId="19" hidden="1">{"'Sheet1'!$L$16"}</definedName>
    <definedName name="_________________________________________a1" localSheetId="1" hidden="1">{"'Sheet1'!$L$16"}</definedName>
    <definedName name="_________________________________________a1" hidden="1">{"'Sheet1'!$L$16"}</definedName>
    <definedName name="_________________________________________boi1" localSheetId="51">#REF!</definedName>
    <definedName name="_________________________________________boi1">#REF!</definedName>
    <definedName name="_________________________________________boi2" localSheetId="51">#REF!</definedName>
    <definedName name="_________________________________________boi2">#REF!</definedName>
    <definedName name="_________________________________________CON1" localSheetId="51">#REF!</definedName>
    <definedName name="_________________________________________CON1">#REF!</definedName>
    <definedName name="_________________________________________CON2" localSheetId="51">#REF!</definedName>
    <definedName name="_________________________________________CON2">#REF!</definedName>
    <definedName name="_________________________________________ddn400" localSheetId="51">#REF!</definedName>
    <definedName name="_________________________________________ddn400">#REF!</definedName>
    <definedName name="_________________________________________ddn600" localSheetId="51">#REF!</definedName>
    <definedName name="_________________________________________ddn600">#REF!</definedName>
    <definedName name="_________________________________________DT12" localSheetId="21" hidden="1">{"'Sheet1'!$L$16"}</definedName>
    <definedName name="_________________________________________DT12" localSheetId="27" hidden="1">{"'Sheet1'!$L$16"}</definedName>
    <definedName name="_________________________________________DT12" localSheetId="7" hidden="1">{"'Sheet1'!$L$16"}</definedName>
    <definedName name="_________________________________________DT12" localSheetId="9" hidden="1">{"'Sheet1'!$L$16"}</definedName>
    <definedName name="_________________________________________DT12" localSheetId="15" hidden="1">{"'Sheet1'!$L$16"}</definedName>
    <definedName name="_________________________________________DT12" localSheetId="13" hidden="1">{"'Sheet1'!$L$16"}</definedName>
    <definedName name="_________________________________________DT12" localSheetId="16" hidden="1">{"'Sheet1'!$L$16"}</definedName>
    <definedName name="_________________________________________DT12" localSheetId="8" hidden="1">{"'Sheet1'!$L$16"}</definedName>
    <definedName name="_________________________________________DT12" localSheetId="18" hidden="1">{"'Sheet1'!$L$16"}</definedName>
    <definedName name="_________________________________________DT12" localSheetId="19" hidden="1">{"'Sheet1'!$L$16"}</definedName>
    <definedName name="_________________________________________DT12" localSheetId="1" hidden="1">{"'Sheet1'!$L$16"}</definedName>
    <definedName name="_________________________________________DT12" hidden="1">{"'Sheet1'!$L$16"}</definedName>
    <definedName name="_________________________________________hsm2">1.1289</definedName>
    <definedName name="_________________________________________hso2" localSheetId="51">#REF!</definedName>
    <definedName name="_________________________________________hso2">#REF!</definedName>
    <definedName name="_________________________________________kha1" localSheetId="51">#REF!</definedName>
    <definedName name="_________________________________________kha1">#REF!</definedName>
    <definedName name="_________________________________________MAC12" localSheetId="51">#REF!</definedName>
    <definedName name="_________________________________________MAC12">#REF!</definedName>
    <definedName name="_________________________________________MAC46" localSheetId="51">#REF!</definedName>
    <definedName name="_________________________________________MAC46">#REF!</definedName>
    <definedName name="_________________________________________NCL100" localSheetId="51">#REF!</definedName>
    <definedName name="_________________________________________NCL100">#REF!</definedName>
    <definedName name="_________________________________________NCL200" localSheetId="51">#REF!</definedName>
    <definedName name="_________________________________________NCL200">#REF!</definedName>
    <definedName name="_________________________________________NCL250" localSheetId="51">#REF!</definedName>
    <definedName name="_________________________________________NCL250">#REF!</definedName>
    <definedName name="_________________________________________NET2" localSheetId="51">#REF!</definedName>
    <definedName name="_________________________________________NET2">#REF!</definedName>
    <definedName name="_________________________________________nin190" localSheetId="51">#REF!</definedName>
    <definedName name="_________________________________________nin190">#REF!</definedName>
    <definedName name="_________________________________________PA3" localSheetId="21" hidden="1">{"'Sheet1'!$L$16"}</definedName>
    <definedName name="_________________________________________PA3" localSheetId="27" hidden="1">{"'Sheet1'!$L$16"}</definedName>
    <definedName name="_________________________________________PA3" localSheetId="7" hidden="1">{"'Sheet1'!$L$16"}</definedName>
    <definedName name="_________________________________________PA3" localSheetId="9" hidden="1">{"'Sheet1'!$L$16"}</definedName>
    <definedName name="_________________________________________PA3" localSheetId="15" hidden="1">{"'Sheet1'!$L$16"}</definedName>
    <definedName name="_________________________________________PA3" localSheetId="13" hidden="1">{"'Sheet1'!$L$16"}</definedName>
    <definedName name="_________________________________________PA3" localSheetId="16" hidden="1">{"'Sheet1'!$L$16"}</definedName>
    <definedName name="_________________________________________PA3" localSheetId="8" hidden="1">{"'Sheet1'!$L$16"}</definedName>
    <definedName name="_________________________________________PA3" localSheetId="18" hidden="1">{"'Sheet1'!$L$16"}</definedName>
    <definedName name="_________________________________________PA3" localSheetId="19" hidden="1">{"'Sheet1'!$L$16"}</definedName>
    <definedName name="_________________________________________PA3" localSheetId="1" hidden="1">{"'Sheet1'!$L$16"}</definedName>
    <definedName name="_________________________________________PA3" hidden="1">{"'Sheet1'!$L$16"}</definedName>
    <definedName name="_________________________________________sc1" localSheetId="51">#REF!</definedName>
    <definedName name="_________________________________________sc1">#REF!</definedName>
    <definedName name="_________________________________________SC2" localSheetId="51">#REF!</definedName>
    <definedName name="_________________________________________SC2">#REF!</definedName>
    <definedName name="_________________________________________sc3" localSheetId="51">#REF!</definedName>
    <definedName name="_________________________________________sc3">#REF!</definedName>
    <definedName name="_________________________________________SN3" localSheetId="51">#REF!</definedName>
    <definedName name="_________________________________________SN3">#REF!</definedName>
    <definedName name="_________________________________________TL1" localSheetId="51">#REF!</definedName>
    <definedName name="_________________________________________TL1">#REF!</definedName>
    <definedName name="_________________________________________TL2" localSheetId="51">#REF!</definedName>
    <definedName name="_________________________________________TL2">#REF!</definedName>
    <definedName name="_________________________________________TL3" localSheetId="51">#REF!</definedName>
    <definedName name="_________________________________________TL3">#REF!</definedName>
    <definedName name="_________________________________________TLA120" localSheetId="51">#REF!</definedName>
    <definedName name="_________________________________________TLA120">#REF!</definedName>
    <definedName name="_________________________________________TLA35" localSheetId="51">#REF!</definedName>
    <definedName name="_________________________________________TLA35">#REF!</definedName>
    <definedName name="_________________________________________TLA50" localSheetId="51">#REF!</definedName>
    <definedName name="_________________________________________TLA50">#REF!</definedName>
    <definedName name="_________________________________________TLA70" localSheetId="51">#REF!</definedName>
    <definedName name="_________________________________________TLA70">#REF!</definedName>
    <definedName name="_________________________________________TLA95" localSheetId="51">#REF!</definedName>
    <definedName name="_________________________________________TLA95">#REF!</definedName>
    <definedName name="_________________________________________tz593" localSheetId="51">#REF!</definedName>
    <definedName name="_________________________________________tz593">#REF!</definedName>
    <definedName name="_________________________________________VL100" localSheetId="51">#REF!</definedName>
    <definedName name="_________________________________________VL100">#REF!</definedName>
    <definedName name="_________________________________________VL250" localSheetId="51">#REF!</definedName>
    <definedName name="_________________________________________VL250">#REF!</definedName>
    <definedName name="________________________________________a1" localSheetId="21" hidden="1">{"'Sheet1'!$L$16"}</definedName>
    <definedName name="________________________________________a1" localSheetId="27" hidden="1">{"'Sheet1'!$L$16"}</definedName>
    <definedName name="________________________________________a1" localSheetId="7" hidden="1">{"'Sheet1'!$L$16"}</definedName>
    <definedName name="________________________________________a1" localSheetId="9" hidden="1">{"'Sheet1'!$L$16"}</definedName>
    <definedName name="________________________________________a1" localSheetId="15" hidden="1">{"'Sheet1'!$L$16"}</definedName>
    <definedName name="________________________________________a1" localSheetId="13" hidden="1">{"'Sheet1'!$L$16"}</definedName>
    <definedName name="________________________________________a1" localSheetId="16" hidden="1">{"'Sheet1'!$L$16"}</definedName>
    <definedName name="________________________________________a1" localSheetId="8" hidden="1">{"'Sheet1'!$L$16"}</definedName>
    <definedName name="________________________________________a1" localSheetId="18" hidden="1">{"'Sheet1'!$L$16"}</definedName>
    <definedName name="________________________________________a1" localSheetId="19" hidden="1">{"'Sheet1'!$L$16"}</definedName>
    <definedName name="________________________________________a1" localSheetId="1" hidden="1">{"'Sheet1'!$L$16"}</definedName>
    <definedName name="________________________________________a1" hidden="1">{"'Sheet1'!$L$16"}</definedName>
    <definedName name="________________________________________boi1" localSheetId="51">#REF!</definedName>
    <definedName name="________________________________________boi1">#REF!</definedName>
    <definedName name="________________________________________boi2" localSheetId="51">#REF!</definedName>
    <definedName name="________________________________________boi2">#REF!</definedName>
    <definedName name="________________________________________CON1" localSheetId="51">#REF!</definedName>
    <definedName name="________________________________________CON1">#REF!</definedName>
    <definedName name="________________________________________CON2" localSheetId="51">#REF!</definedName>
    <definedName name="________________________________________CON2">#REF!</definedName>
    <definedName name="________________________________________ddn400" localSheetId="51">#REF!</definedName>
    <definedName name="________________________________________ddn400">#REF!</definedName>
    <definedName name="________________________________________ddn600" localSheetId="51">#REF!</definedName>
    <definedName name="________________________________________ddn600">#REF!</definedName>
    <definedName name="________________________________________DT12" localSheetId="21" hidden="1">{"'Sheet1'!$L$16"}</definedName>
    <definedName name="________________________________________DT12" localSheetId="27" hidden="1">{"'Sheet1'!$L$16"}</definedName>
    <definedName name="________________________________________DT12" localSheetId="7" hidden="1">{"'Sheet1'!$L$16"}</definedName>
    <definedName name="________________________________________DT12" localSheetId="9" hidden="1">{"'Sheet1'!$L$16"}</definedName>
    <definedName name="________________________________________DT12" localSheetId="15" hidden="1">{"'Sheet1'!$L$16"}</definedName>
    <definedName name="________________________________________DT12" localSheetId="13" hidden="1">{"'Sheet1'!$L$16"}</definedName>
    <definedName name="________________________________________DT12" localSheetId="16" hidden="1">{"'Sheet1'!$L$16"}</definedName>
    <definedName name="________________________________________DT12" localSheetId="8" hidden="1">{"'Sheet1'!$L$16"}</definedName>
    <definedName name="________________________________________DT12" localSheetId="18" hidden="1">{"'Sheet1'!$L$16"}</definedName>
    <definedName name="________________________________________DT12" localSheetId="19" hidden="1">{"'Sheet1'!$L$16"}</definedName>
    <definedName name="________________________________________DT12" localSheetId="1" hidden="1">{"'Sheet1'!$L$16"}</definedName>
    <definedName name="________________________________________DT12" hidden="1">{"'Sheet1'!$L$16"}</definedName>
    <definedName name="________________________________________hsm2">1.1289</definedName>
    <definedName name="________________________________________hso2" localSheetId="51">#REF!</definedName>
    <definedName name="________________________________________hso2">#REF!</definedName>
    <definedName name="________________________________________kha1" localSheetId="51">#REF!</definedName>
    <definedName name="________________________________________kha1">#REF!</definedName>
    <definedName name="________________________________________MAC12" localSheetId="51">#REF!</definedName>
    <definedName name="________________________________________MAC12">#REF!</definedName>
    <definedName name="________________________________________MAC46" localSheetId="51">#REF!</definedName>
    <definedName name="________________________________________MAC46">#REF!</definedName>
    <definedName name="________________________________________NCL100" localSheetId="51">#REF!</definedName>
    <definedName name="________________________________________NCL100">#REF!</definedName>
    <definedName name="________________________________________NCL200" localSheetId="51">#REF!</definedName>
    <definedName name="________________________________________NCL200">#REF!</definedName>
    <definedName name="________________________________________NCL250" localSheetId="51">#REF!</definedName>
    <definedName name="________________________________________NCL250">#REF!</definedName>
    <definedName name="________________________________________NET2" localSheetId="51">#REF!</definedName>
    <definedName name="________________________________________NET2">#REF!</definedName>
    <definedName name="________________________________________nin190" localSheetId="51">#REF!</definedName>
    <definedName name="________________________________________nin190">#REF!</definedName>
    <definedName name="________________________________________PA3" localSheetId="21" hidden="1">{"'Sheet1'!$L$16"}</definedName>
    <definedName name="________________________________________PA3" localSheetId="27" hidden="1">{"'Sheet1'!$L$16"}</definedName>
    <definedName name="________________________________________PA3" localSheetId="7" hidden="1">{"'Sheet1'!$L$16"}</definedName>
    <definedName name="________________________________________PA3" localSheetId="9" hidden="1">{"'Sheet1'!$L$16"}</definedName>
    <definedName name="________________________________________PA3" localSheetId="15" hidden="1">{"'Sheet1'!$L$16"}</definedName>
    <definedName name="________________________________________PA3" localSheetId="13" hidden="1">{"'Sheet1'!$L$16"}</definedName>
    <definedName name="________________________________________PA3" localSheetId="16" hidden="1">{"'Sheet1'!$L$16"}</definedName>
    <definedName name="________________________________________PA3" localSheetId="8" hidden="1">{"'Sheet1'!$L$16"}</definedName>
    <definedName name="________________________________________PA3" localSheetId="18" hidden="1">{"'Sheet1'!$L$16"}</definedName>
    <definedName name="________________________________________PA3" localSheetId="19" hidden="1">{"'Sheet1'!$L$16"}</definedName>
    <definedName name="________________________________________PA3" localSheetId="1" hidden="1">{"'Sheet1'!$L$16"}</definedName>
    <definedName name="________________________________________PA3" hidden="1">{"'Sheet1'!$L$16"}</definedName>
    <definedName name="________________________________________sc1" localSheetId="51">#REF!</definedName>
    <definedName name="________________________________________sc1">#REF!</definedName>
    <definedName name="________________________________________SC2" localSheetId="51">#REF!</definedName>
    <definedName name="________________________________________SC2">#REF!</definedName>
    <definedName name="________________________________________sc3" localSheetId="51">#REF!</definedName>
    <definedName name="________________________________________sc3">#REF!</definedName>
    <definedName name="________________________________________SN3" localSheetId="51">#REF!</definedName>
    <definedName name="________________________________________SN3">#REF!</definedName>
    <definedName name="________________________________________TL1" localSheetId="51">#REF!</definedName>
    <definedName name="________________________________________TL1">#REF!</definedName>
    <definedName name="________________________________________TL2" localSheetId="51">#REF!</definedName>
    <definedName name="________________________________________TL2">#REF!</definedName>
    <definedName name="________________________________________TL3" localSheetId="51">#REF!</definedName>
    <definedName name="________________________________________TL3">#REF!</definedName>
    <definedName name="________________________________________TLA120" localSheetId="51">#REF!</definedName>
    <definedName name="________________________________________TLA120">#REF!</definedName>
    <definedName name="________________________________________TLA35" localSheetId="51">#REF!</definedName>
    <definedName name="________________________________________TLA35">#REF!</definedName>
    <definedName name="________________________________________TLA50" localSheetId="51">#REF!</definedName>
    <definedName name="________________________________________TLA50">#REF!</definedName>
    <definedName name="________________________________________TLA70" localSheetId="51">#REF!</definedName>
    <definedName name="________________________________________TLA70">#REF!</definedName>
    <definedName name="________________________________________TLA95" localSheetId="51">#REF!</definedName>
    <definedName name="________________________________________TLA95">#REF!</definedName>
    <definedName name="________________________________________tz593" localSheetId="51">#REF!</definedName>
    <definedName name="________________________________________tz593">#REF!</definedName>
    <definedName name="________________________________________VL100" localSheetId="51">#REF!</definedName>
    <definedName name="________________________________________VL100">#REF!</definedName>
    <definedName name="________________________________________VL250" localSheetId="51">#REF!</definedName>
    <definedName name="________________________________________VL250">#REF!</definedName>
    <definedName name="_______________________________________a1" localSheetId="21" hidden="1">{"'Sheet1'!$L$16"}</definedName>
    <definedName name="_______________________________________a1" localSheetId="27" hidden="1">{"'Sheet1'!$L$16"}</definedName>
    <definedName name="_______________________________________a1" localSheetId="7" hidden="1">{"'Sheet1'!$L$16"}</definedName>
    <definedName name="_______________________________________a1" localSheetId="9" hidden="1">{"'Sheet1'!$L$16"}</definedName>
    <definedName name="_______________________________________a1" localSheetId="15" hidden="1">{"'Sheet1'!$L$16"}</definedName>
    <definedName name="_______________________________________a1" localSheetId="13" hidden="1">{"'Sheet1'!$L$16"}</definedName>
    <definedName name="_______________________________________a1" localSheetId="16" hidden="1">{"'Sheet1'!$L$16"}</definedName>
    <definedName name="_______________________________________a1" localSheetId="8" hidden="1">{"'Sheet1'!$L$16"}</definedName>
    <definedName name="_______________________________________a1" localSheetId="18" hidden="1">{"'Sheet1'!$L$16"}</definedName>
    <definedName name="_______________________________________a1" localSheetId="19" hidden="1">{"'Sheet1'!$L$16"}</definedName>
    <definedName name="_______________________________________a1" localSheetId="1" hidden="1">{"'Sheet1'!$L$16"}</definedName>
    <definedName name="_______________________________________a1" hidden="1">{"'Sheet1'!$L$16"}</definedName>
    <definedName name="_______________________________________boi1" localSheetId="51">#REF!</definedName>
    <definedName name="_______________________________________boi1">#REF!</definedName>
    <definedName name="_______________________________________boi2" localSheetId="51">#REF!</definedName>
    <definedName name="_______________________________________boi2">#REF!</definedName>
    <definedName name="_______________________________________CON1" localSheetId="51">#REF!</definedName>
    <definedName name="_______________________________________CON1">#REF!</definedName>
    <definedName name="_______________________________________CON2" localSheetId="51">#REF!</definedName>
    <definedName name="_______________________________________CON2">#REF!</definedName>
    <definedName name="_______________________________________ddn400" localSheetId="51">#REF!</definedName>
    <definedName name="_______________________________________ddn400">#REF!</definedName>
    <definedName name="_______________________________________ddn600" localSheetId="51">#REF!</definedName>
    <definedName name="_______________________________________ddn600">#REF!</definedName>
    <definedName name="_______________________________________DT12" localSheetId="21" hidden="1">{"'Sheet1'!$L$16"}</definedName>
    <definedName name="_______________________________________DT12" localSheetId="27" hidden="1">{"'Sheet1'!$L$16"}</definedName>
    <definedName name="_______________________________________DT12" localSheetId="7" hidden="1">{"'Sheet1'!$L$16"}</definedName>
    <definedName name="_______________________________________DT12" localSheetId="9" hidden="1">{"'Sheet1'!$L$16"}</definedName>
    <definedName name="_______________________________________DT12" localSheetId="15" hidden="1">{"'Sheet1'!$L$16"}</definedName>
    <definedName name="_______________________________________DT12" localSheetId="13" hidden="1">{"'Sheet1'!$L$16"}</definedName>
    <definedName name="_______________________________________DT12" localSheetId="16" hidden="1">{"'Sheet1'!$L$16"}</definedName>
    <definedName name="_______________________________________DT12" localSheetId="8" hidden="1">{"'Sheet1'!$L$16"}</definedName>
    <definedName name="_______________________________________DT12" localSheetId="18" hidden="1">{"'Sheet1'!$L$16"}</definedName>
    <definedName name="_______________________________________DT12" localSheetId="19" hidden="1">{"'Sheet1'!$L$16"}</definedName>
    <definedName name="_______________________________________DT12" localSheetId="1" hidden="1">{"'Sheet1'!$L$16"}</definedName>
    <definedName name="_______________________________________DT12" hidden="1">{"'Sheet1'!$L$16"}</definedName>
    <definedName name="_______________________________________hsm2">1.1289</definedName>
    <definedName name="_______________________________________hso2" localSheetId="51">#REF!</definedName>
    <definedName name="_______________________________________hso2">#REF!</definedName>
    <definedName name="_______________________________________kha1" localSheetId="51">#REF!</definedName>
    <definedName name="_______________________________________kha1">#REF!</definedName>
    <definedName name="_______________________________________MAC12" localSheetId="51">#REF!</definedName>
    <definedName name="_______________________________________MAC12">#REF!</definedName>
    <definedName name="_______________________________________MAC46" localSheetId="51">#REF!</definedName>
    <definedName name="_______________________________________MAC46">#REF!</definedName>
    <definedName name="_______________________________________NET2" localSheetId="51">#REF!</definedName>
    <definedName name="_______________________________________NET2">#REF!</definedName>
    <definedName name="_______________________________________PA3" localSheetId="21" hidden="1">{"'Sheet1'!$L$16"}</definedName>
    <definedName name="_______________________________________PA3" localSheetId="27" hidden="1">{"'Sheet1'!$L$16"}</definedName>
    <definedName name="_______________________________________PA3" localSheetId="7" hidden="1">{"'Sheet1'!$L$16"}</definedName>
    <definedName name="_______________________________________PA3" localSheetId="9" hidden="1">{"'Sheet1'!$L$16"}</definedName>
    <definedName name="_______________________________________PA3" localSheetId="15" hidden="1">{"'Sheet1'!$L$16"}</definedName>
    <definedName name="_______________________________________PA3" localSheetId="13" hidden="1">{"'Sheet1'!$L$16"}</definedName>
    <definedName name="_______________________________________PA3" localSheetId="16" hidden="1">{"'Sheet1'!$L$16"}</definedName>
    <definedName name="_______________________________________PA3" localSheetId="8" hidden="1">{"'Sheet1'!$L$16"}</definedName>
    <definedName name="_______________________________________PA3" localSheetId="18" hidden="1">{"'Sheet1'!$L$16"}</definedName>
    <definedName name="_______________________________________PA3" localSheetId="19" hidden="1">{"'Sheet1'!$L$16"}</definedName>
    <definedName name="_______________________________________PA3" localSheetId="1" hidden="1">{"'Sheet1'!$L$16"}</definedName>
    <definedName name="_______________________________________PA3" hidden="1">{"'Sheet1'!$L$16"}</definedName>
    <definedName name="_______________________________________sc1" localSheetId="51">#REF!</definedName>
    <definedName name="_______________________________________sc1">#REF!</definedName>
    <definedName name="_______________________________________SC2" localSheetId="51">#REF!</definedName>
    <definedName name="_______________________________________SC2">#REF!</definedName>
    <definedName name="_______________________________________sc3" localSheetId="51">#REF!</definedName>
    <definedName name="_______________________________________sc3">#REF!</definedName>
    <definedName name="_______________________________________TL1" localSheetId="51">#REF!</definedName>
    <definedName name="_______________________________________TL1">#REF!</definedName>
    <definedName name="_______________________________________TL2" localSheetId="51">#REF!</definedName>
    <definedName name="_______________________________________TL2">#REF!</definedName>
    <definedName name="_______________________________________TLA120" localSheetId="51">#REF!</definedName>
    <definedName name="_______________________________________TLA120">#REF!</definedName>
    <definedName name="_______________________________________TLA35" localSheetId="51">#REF!</definedName>
    <definedName name="_______________________________________TLA35">#REF!</definedName>
    <definedName name="_______________________________________TLA50" localSheetId="51">#REF!</definedName>
    <definedName name="_______________________________________TLA50">#REF!</definedName>
    <definedName name="_______________________________________TLA70" localSheetId="51">#REF!</definedName>
    <definedName name="_______________________________________TLA70">#REF!</definedName>
    <definedName name="_______________________________________TLA95" localSheetId="51">#REF!</definedName>
    <definedName name="_______________________________________TLA95">#REF!</definedName>
    <definedName name="_______________________________________tz593" localSheetId="51">#REF!</definedName>
    <definedName name="_______________________________________tz593">#REF!</definedName>
    <definedName name="______________________________________a1" localSheetId="21" hidden="1">{"'Sheet1'!$L$16"}</definedName>
    <definedName name="______________________________________a1" localSheetId="27" hidden="1">{"'Sheet1'!$L$16"}</definedName>
    <definedName name="______________________________________a1" localSheetId="7" hidden="1">{"'Sheet1'!$L$16"}</definedName>
    <definedName name="______________________________________a1" localSheetId="9" hidden="1">{"'Sheet1'!$L$16"}</definedName>
    <definedName name="______________________________________a1" localSheetId="15" hidden="1">{"'Sheet1'!$L$16"}</definedName>
    <definedName name="______________________________________a1" localSheetId="13" hidden="1">{"'Sheet1'!$L$16"}</definedName>
    <definedName name="______________________________________a1" localSheetId="16" hidden="1">{"'Sheet1'!$L$16"}</definedName>
    <definedName name="______________________________________a1" localSheetId="8" hidden="1">{"'Sheet1'!$L$16"}</definedName>
    <definedName name="______________________________________a1" localSheetId="18" hidden="1">{"'Sheet1'!$L$16"}</definedName>
    <definedName name="______________________________________a1" localSheetId="19" hidden="1">{"'Sheet1'!$L$16"}</definedName>
    <definedName name="______________________________________a1" localSheetId="1" hidden="1">{"'Sheet1'!$L$16"}</definedName>
    <definedName name="______________________________________a1" hidden="1">{"'Sheet1'!$L$16"}</definedName>
    <definedName name="______________________________________boi1" localSheetId="51">#REF!</definedName>
    <definedName name="______________________________________boi1">#REF!</definedName>
    <definedName name="______________________________________boi2" localSheetId="51">#REF!</definedName>
    <definedName name="______________________________________boi2">#REF!</definedName>
    <definedName name="______________________________________CON1" localSheetId="51">#REF!</definedName>
    <definedName name="______________________________________CON1">#REF!</definedName>
    <definedName name="______________________________________CON2" localSheetId="51">#REF!</definedName>
    <definedName name="______________________________________CON2">#REF!</definedName>
    <definedName name="______________________________________ddn400" localSheetId="51">#REF!</definedName>
    <definedName name="______________________________________ddn400">#REF!</definedName>
    <definedName name="______________________________________ddn600" localSheetId="51">#REF!</definedName>
    <definedName name="______________________________________ddn600">#REF!</definedName>
    <definedName name="______________________________________DT12" localSheetId="21" hidden="1">{"'Sheet1'!$L$16"}</definedName>
    <definedName name="______________________________________DT12" localSheetId="27" hidden="1">{"'Sheet1'!$L$16"}</definedName>
    <definedName name="______________________________________DT12" localSheetId="7" hidden="1">{"'Sheet1'!$L$16"}</definedName>
    <definedName name="______________________________________DT12" localSheetId="9" hidden="1">{"'Sheet1'!$L$16"}</definedName>
    <definedName name="______________________________________DT12" localSheetId="15" hidden="1">{"'Sheet1'!$L$16"}</definedName>
    <definedName name="______________________________________DT12" localSheetId="13" hidden="1">{"'Sheet1'!$L$16"}</definedName>
    <definedName name="______________________________________DT12" localSheetId="16" hidden="1">{"'Sheet1'!$L$16"}</definedName>
    <definedName name="______________________________________DT12" localSheetId="8" hidden="1">{"'Sheet1'!$L$16"}</definedName>
    <definedName name="______________________________________DT12" localSheetId="18" hidden="1">{"'Sheet1'!$L$16"}</definedName>
    <definedName name="______________________________________DT12" localSheetId="19" hidden="1">{"'Sheet1'!$L$16"}</definedName>
    <definedName name="______________________________________DT12" localSheetId="1" hidden="1">{"'Sheet1'!$L$16"}</definedName>
    <definedName name="______________________________________DT12" hidden="1">{"'Sheet1'!$L$16"}</definedName>
    <definedName name="______________________________________hsm2">1.1289</definedName>
    <definedName name="______________________________________hso2" localSheetId="51">#REF!</definedName>
    <definedName name="______________________________________hso2">#REF!</definedName>
    <definedName name="______________________________________kha1" localSheetId="51">#REF!</definedName>
    <definedName name="______________________________________kha1">#REF!</definedName>
    <definedName name="______________________________________MAC12" localSheetId="51">#REF!</definedName>
    <definedName name="______________________________________MAC12">#REF!</definedName>
    <definedName name="______________________________________MAC46" localSheetId="51">#REF!</definedName>
    <definedName name="______________________________________MAC46">#REF!</definedName>
    <definedName name="______________________________________NCL100" localSheetId="51">#REF!</definedName>
    <definedName name="______________________________________NCL100">#REF!</definedName>
    <definedName name="______________________________________NCL200" localSheetId="51">#REF!</definedName>
    <definedName name="______________________________________NCL200">#REF!</definedName>
    <definedName name="______________________________________NCL250" localSheetId="51">#REF!</definedName>
    <definedName name="______________________________________NCL250">#REF!</definedName>
    <definedName name="______________________________________NET2" localSheetId="51">#REF!</definedName>
    <definedName name="______________________________________NET2">#REF!</definedName>
    <definedName name="______________________________________nin190" localSheetId="51">#REF!</definedName>
    <definedName name="______________________________________nin190">#REF!</definedName>
    <definedName name="______________________________________PA3" localSheetId="21" hidden="1">{"'Sheet1'!$L$16"}</definedName>
    <definedName name="______________________________________PA3" localSheetId="27" hidden="1">{"'Sheet1'!$L$16"}</definedName>
    <definedName name="______________________________________PA3" localSheetId="7" hidden="1">{"'Sheet1'!$L$16"}</definedName>
    <definedName name="______________________________________PA3" localSheetId="9" hidden="1">{"'Sheet1'!$L$16"}</definedName>
    <definedName name="______________________________________PA3" localSheetId="15" hidden="1">{"'Sheet1'!$L$16"}</definedName>
    <definedName name="______________________________________PA3" localSheetId="13" hidden="1">{"'Sheet1'!$L$16"}</definedName>
    <definedName name="______________________________________PA3" localSheetId="16" hidden="1">{"'Sheet1'!$L$16"}</definedName>
    <definedName name="______________________________________PA3" localSheetId="8" hidden="1">{"'Sheet1'!$L$16"}</definedName>
    <definedName name="______________________________________PA3" localSheetId="18" hidden="1">{"'Sheet1'!$L$16"}</definedName>
    <definedName name="______________________________________PA3" localSheetId="19" hidden="1">{"'Sheet1'!$L$16"}</definedName>
    <definedName name="______________________________________PA3" localSheetId="1" hidden="1">{"'Sheet1'!$L$16"}</definedName>
    <definedName name="______________________________________PA3" hidden="1">{"'Sheet1'!$L$16"}</definedName>
    <definedName name="______________________________________sc1" localSheetId="51">#REF!</definedName>
    <definedName name="______________________________________sc1">#REF!</definedName>
    <definedName name="______________________________________SC2" localSheetId="51">#REF!</definedName>
    <definedName name="______________________________________SC2">#REF!</definedName>
    <definedName name="______________________________________sc3" localSheetId="51">#REF!</definedName>
    <definedName name="______________________________________sc3">#REF!</definedName>
    <definedName name="______________________________________SN3" localSheetId="51">#REF!</definedName>
    <definedName name="______________________________________SN3">#REF!</definedName>
    <definedName name="______________________________________TL1" localSheetId="51">#REF!</definedName>
    <definedName name="______________________________________TL1">#REF!</definedName>
    <definedName name="______________________________________TL2" localSheetId="51">#REF!</definedName>
    <definedName name="______________________________________TL2">#REF!</definedName>
    <definedName name="______________________________________TL3" localSheetId="51">#REF!</definedName>
    <definedName name="______________________________________TL3">#REF!</definedName>
    <definedName name="______________________________________TLA120" localSheetId="51">#REF!</definedName>
    <definedName name="______________________________________TLA120">#REF!</definedName>
    <definedName name="______________________________________TLA35" localSheetId="51">#REF!</definedName>
    <definedName name="______________________________________TLA35">#REF!</definedName>
    <definedName name="______________________________________TLA50" localSheetId="51">#REF!</definedName>
    <definedName name="______________________________________TLA50">#REF!</definedName>
    <definedName name="______________________________________TLA70" localSheetId="51">#REF!</definedName>
    <definedName name="______________________________________TLA70">#REF!</definedName>
    <definedName name="______________________________________TLA95" localSheetId="51">#REF!</definedName>
    <definedName name="______________________________________TLA95">#REF!</definedName>
    <definedName name="______________________________________tz593" localSheetId="51">#REF!</definedName>
    <definedName name="______________________________________tz593">#REF!</definedName>
    <definedName name="______________________________________VL100" localSheetId="51">#REF!</definedName>
    <definedName name="______________________________________VL100">#REF!</definedName>
    <definedName name="______________________________________VL250" localSheetId="51">#REF!</definedName>
    <definedName name="______________________________________VL250">#REF!</definedName>
    <definedName name="_____________________________________a1" localSheetId="21" hidden="1">{"'Sheet1'!$L$16"}</definedName>
    <definedName name="_____________________________________a1" localSheetId="27" hidden="1">{"'Sheet1'!$L$16"}</definedName>
    <definedName name="_____________________________________a1" localSheetId="7" hidden="1">{"'Sheet1'!$L$16"}</definedName>
    <definedName name="_____________________________________a1" localSheetId="9" hidden="1">{"'Sheet1'!$L$16"}</definedName>
    <definedName name="_____________________________________a1" localSheetId="15" hidden="1">{"'Sheet1'!$L$16"}</definedName>
    <definedName name="_____________________________________a1" localSheetId="13" hidden="1">{"'Sheet1'!$L$16"}</definedName>
    <definedName name="_____________________________________a1" localSheetId="16" hidden="1">{"'Sheet1'!$L$16"}</definedName>
    <definedName name="_____________________________________a1" localSheetId="8" hidden="1">{"'Sheet1'!$L$16"}</definedName>
    <definedName name="_____________________________________a1" localSheetId="18" hidden="1">{"'Sheet1'!$L$16"}</definedName>
    <definedName name="_____________________________________a1" localSheetId="19" hidden="1">{"'Sheet1'!$L$16"}</definedName>
    <definedName name="_____________________________________a1" localSheetId="1" hidden="1">{"'Sheet1'!$L$16"}</definedName>
    <definedName name="_____________________________________a1" hidden="1">{"'Sheet1'!$L$16"}</definedName>
    <definedName name="_____________________________________boi1" localSheetId="51">#REF!</definedName>
    <definedName name="_____________________________________boi1">#REF!</definedName>
    <definedName name="_____________________________________boi2" localSheetId="51">#REF!</definedName>
    <definedName name="_____________________________________boi2">#REF!</definedName>
    <definedName name="_____________________________________CON1" localSheetId="51">#REF!</definedName>
    <definedName name="_____________________________________CON1">#REF!</definedName>
    <definedName name="_____________________________________CON2" localSheetId="51">#REF!</definedName>
    <definedName name="_____________________________________CON2">#REF!</definedName>
    <definedName name="_____________________________________ddn400" localSheetId="51">#REF!</definedName>
    <definedName name="_____________________________________ddn400">#REF!</definedName>
    <definedName name="_____________________________________ddn600" localSheetId="51">#REF!</definedName>
    <definedName name="_____________________________________ddn600">#REF!</definedName>
    <definedName name="_____________________________________DT12" localSheetId="21" hidden="1">{"'Sheet1'!$L$16"}</definedName>
    <definedName name="_____________________________________DT12" localSheetId="27" hidden="1">{"'Sheet1'!$L$16"}</definedName>
    <definedName name="_____________________________________DT12" localSheetId="7" hidden="1">{"'Sheet1'!$L$16"}</definedName>
    <definedName name="_____________________________________DT12" localSheetId="9" hidden="1">{"'Sheet1'!$L$16"}</definedName>
    <definedName name="_____________________________________DT12" localSheetId="15" hidden="1">{"'Sheet1'!$L$16"}</definedName>
    <definedName name="_____________________________________DT12" localSheetId="13" hidden="1">{"'Sheet1'!$L$16"}</definedName>
    <definedName name="_____________________________________DT12" localSheetId="16" hidden="1">{"'Sheet1'!$L$16"}</definedName>
    <definedName name="_____________________________________DT12" localSheetId="8" hidden="1">{"'Sheet1'!$L$16"}</definedName>
    <definedName name="_____________________________________DT12" localSheetId="18" hidden="1">{"'Sheet1'!$L$16"}</definedName>
    <definedName name="_____________________________________DT12" localSheetId="19" hidden="1">{"'Sheet1'!$L$16"}</definedName>
    <definedName name="_____________________________________DT12" localSheetId="1" hidden="1">{"'Sheet1'!$L$16"}</definedName>
    <definedName name="_____________________________________DT12" hidden="1">{"'Sheet1'!$L$16"}</definedName>
    <definedName name="_____________________________________hsm2">1.1289</definedName>
    <definedName name="_____________________________________hso2" localSheetId="51">#REF!</definedName>
    <definedName name="_____________________________________hso2">#REF!</definedName>
    <definedName name="_____________________________________kha1" localSheetId="51">#REF!</definedName>
    <definedName name="_____________________________________kha1">#REF!</definedName>
    <definedName name="_____________________________________MAC12" localSheetId="51">#REF!</definedName>
    <definedName name="_____________________________________MAC12">#REF!</definedName>
    <definedName name="_____________________________________MAC46" localSheetId="51">#REF!</definedName>
    <definedName name="_____________________________________MAC46">#REF!</definedName>
    <definedName name="_____________________________________NCL100" localSheetId="51">#REF!</definedName>
    <definedName name="_____________________________________NCL100">#REF!</definedName>
    <definedName name="_____________________________________NCL200" localSheetId="51">#REF!</definedName>
    <definedName name="_____________________________________NCL200">#REF!</definedName>
    <definedName name="_____________________________________NCL250" localSheetId="51">#REF!</definedName>
    <definedName name="_____________________________________NCL250">#REF!</definedName>
    <definedName name="_____________________________________NET2" localSheetId="51">#REF!</definedName>
    <definedName name="_____________________________________NET2">#REF!</definedName>
    <definedName name="_____________________________________nin190" localSheetId="51">#REF!</definedName>
    <definedName name="_____________________________________nin190">#REF!</definedName>
    <definedName name="_____________________________________PA3" localSheetId="21" hidden="1">{"'Sheet1'!$L$16"}</definedName>
    <definedName name="_____________________________________PA3" localSheetId="27" hidden="1">{"'Sheet1'!$L$16"}</definedName>
    <definedName name="_____________________________________PA3" localSheetId="7" hidden="1">{"'Sheet1'!$L$16"}</definedName>
    <definedName name="_____________________________________PA3" localSheetId="9" hidden="1">{"'Sheet1'!$L$16"}</definedName>
    <definedName name="_____________________________________PA3" localSheetId="15" hidden="1">{"'Sheet1'!$L$16"}</definedName>
    <definedName name="_____________________________________PA3" localSheetId="13" hidden="1">{"'Sheet1'!$L$16"}</definedName>
    <definedName name="_____________________________________PA3" localSheetId="16" hidden="1">{"'Sheet1'!$L$16"}</definedName>
    <definedName name="_____________________________________PA3" localSheetId="8" hidden="1">{"'Sheet1'!$L$16"}</definedName>
    <definedName name="_____________________________________PA3" localSheetId="18" hidden="1">{"'Sheet1'!$L$16"}</definedName>
    <definedName name="_____________________________________PA3" localSheetId="19" hidden="1">{"'Sheet1'!$L$16"}</definedName>
    <definedName name="_____________________________________PA3" localSheetId="1" hidden="1">{"'Sheet1'!$L$16"}</definedName>
    <definedName name="_____________________________________PA3" hidden="1">{"'Sheet1'!$L$16"}</definedName>
    <definedName name="_____________________________________sc1" localSheetId="51">#REF!</definedName>
    <definedName name="_____________________________________sc1">#REF!</definedName>
    <definedName name="_____________________________________SC2" localSheetId="51">#REF!</definedName>
    <definedName name="_____________________________________SC2">#REF!</definedName>
    <definedName name="_____________________________________sc3" localSheetId="51">#REF!</definedName>
    <definedName name="_____________________________________sc3">#REF!</definedName>
    <definedName name="_____________________________________SN3" localSheetId="51">#REF!</definedName>
    <definedName name="_____________________________________SN3">#REF!</definedName>
    <definedName name="_____________________________________TL1" localSheetId="51">#REF!</definedName>
    <definedName name="_____________________________________TL1">#REF!</definedName>
    <definedName name="_____________________________________TL2" localSheetId="51">#REF!</definedName>
    <definedName name="_____________________________________TL2">#REF!</definedName>
    <definedName name="_____________________________________TL3" localSheetId="51">#REF!</definedName>
    <definedName name="_____________________________________TL3">#REF!</definedName>
    <definedName name="_____________________________________TLA120" localSheetId="51">#REF!</definedName>
    <definedName name="_____________________________________TLA120">#REF!</definedName>
    <definedName name="_____________________________________TLA35" localSheetId="51">#REF!</definedName>
    <definedName name="_____________________________________TLA35">#REF!</definedName>
    <definedName name="_____________________________________TLA50" localSheetId="51">#REF!</definedName>
    <definedName name="_____________________________________TLA50">#REF!</definedName>
    <definedName name="_____________________________________TLA70" localSheetId="51">#REF!</definedName>
    <definedName name="_____________________________________TLA70">#REF!</definedName>
    <definedName name="_____________________________________TLA95" localSheetId="51">#REF!</definedName>
    <definedName name="_____________________________________TLA95">#REF!</definedName>
    <definedName name="_____________________________________tz593" localSheetId="51">#REF!</definedName>
    <definedName name="_____________________________________tz593">#REF!</definedName>
    <definedName name="_____________________________________VL100" localSheetId="51">#REF!</definedName>
    <definedName name="_____________________________________VL100">#REF!</definedName>
    <definedName name="_____________________________________VL250" localSheetId="51">#REF!</definedName>
    <definedName name="_____________________________________VL250">#REF!</definedName>
    <definedName name="____________________________________a1" localSheetId="21" hidden="1">{"'Sheet1'!$L$16"}</definedName>
    <definedName name="____________________________________a1" localSheetId="27" hidden="1">{"'Sheet1'!$L$16"}</definedName>
    <definedName name="____________________________________a1" localSheetId="7" hidden="1">{"'Sheet1'!$L$16"}</definedName>
    <definedName name="____________________________________a1" localSheetId="9" hidden="1">{"'Sheet1'!$L$16"}</definedName>
    <definedName name="____________________________________a1" localSheetId="15" hidden="1">{"'Sheet1'!$L$16"}</definedName>
    <definedName name="____________________________________a1" localSheetId="13" hidden="1">{"'Sheet1'!$L$16"}</definedName>
    <definedName name="____________________________________a1" localSheetId="16" hidden="1">{"'Sheet1'!$L$16"}</definedName>
    <definedName name="____________________________________a1" localSheetId="8" hidden="1">{"'Sheet1'!$L$16"}</definedName>
    <definedName name="____________________________________a1" localSheetId="18" hidden="1">{"'Sheet1'!$L$16"}</definedName>
    <definedName name="____________________________________a1" localSheetId="19" hidden="1">{"'Sheet1'!$L$16"}</definedName>
    <definedName name="____________________________________a1" localSheetId="1" hidden="1">{"'Sheet1'!$L$16"}</definedName>
    <definedName name="____________________________________a1" hidden="1">{"'Sheet1'!$L$16"}</definedName>
    <definedName name="____________________________________boi1" localSheetId="51">#REF!</definedName>
    <definedName name="____________________________________boi1">#REF!</definedName>
    <definedName name="____________________________________boi2" localSheetId="51">#REF!</definedName>
    <definedName name="____________________________________boi2">#REF!</definedName>
    <definedName name="____________________________________CON1" localSheetId="51">#REF!</definedName>
    <definedName name="____________________________________CON1">#REF!</definedName>
    <definedName name="____________________________________CON2" localSheetId="51">#REF!</definedName>
    <definedName name="____________________________________CON2">#REF!</definedName>
    <definedName name="____________________________________ddn400" localSheetId="51">#REF!</definedName>
    <definedName name="____________________________________ddn400">#REF!</definedName>
    <definedName name="____________________________________ddn600" localSheetId="51">#REF!</definedName>
    <definedName name="____________________________________ddn600">#REF!</definedName>
    <definedName name="____________________________________DT12" localSheetId="21" hidden="1">{"'Sheet1'!$L$16"}</definedName>
    <definedName name="____________________________________DT12" localSheetId="27" hidden="1">{"'Sheet1'!$L$16"}</definedName>
    <definedName name="____________________________________DT12" localSheetId="7" hidden="1">{"'Sheet1'!$L$16"}</definedName>
    <definedName name="____________________________________DT12" localSheetId="9" hidden="1">{"'Sheet1'!$L$16"}</definedName>
    <definedName name="____________________________________DT12" localSheetId="15" hidden="1">{"'Sheet1'!$L$16"}</definedName>
    <definedName name="____________________________________DT12" localSheetId="13" hidden="1">{"'Sheet1'!$L$16"}</definedName>
    <definedName name="____________________________________DT12" localSheetId="16" hidden="1">{"'Sheet1'!$L$16"}</definedName>
    <definedName name="____________________________________DT12" localSheetId="8" hidden="1">{"'Sheet1'!$L$16"}</definedName>
    <definedName name="____________________________________DT12" localSheetId="18" hidden="1">{"'Sheet1'!$L$16"}</definedName>
    <definedName name="____________________________________DT12" localSheetId="19" hidden="1">{"'Sheet1'!$L$16"}</definedName>
    <definedName name="____________________________________DT12" localSheetId="1" hidden="1">{"'Sheet1'!$L$16"}</definedName>
    <definedName name="____________________________________DT12" hidden="1">{"'Sheet1'!$L$16"}</definedName>
    <definedName name="____________________________________hsm2">1.1289</definedName>
    <definedName name="____________________________________hso2" localSheetId="51">#REF!</definedName>
    <definedName name="____________________________________hso2">#REF!</definedName>
    <definedName name="____________________________________kha1" localSheetId="51">#REF!</definedName>
    <definedName name="____________________________________kha1">#REF!</definedName>
    <definedName name="____________________________________MAC12" localSheetId="51">#REF!</definedName>
    <definedName name="____________________________________MAC12">#REF!</definedName>
    <definedName name="____________________________________MAC46" localSheetId="51">#REF!</definedName>
    <definedName name="____________________________________MAC46">#REF!</definedName>
    <definedName name="____________________________________NCL100" localSheetId="51">#REF!</definedName>
    <definedName name="____________________________________NCL100">#REF!</definedName>
    <definedName name="____________________________________NCL200" localSheetId="51">#REF!</definedName>
    <definedName name="____________________________________NCL200">#REF!</definedName>
    <definedName name="____________________________________NCL250" localSheetId="51">#REF!</definedName>
    <definedName name="____________________________________NCL250">#REF!</definedName>
    <definedName name="____________________________________NET2" localSheetId="51">#REF!</definedName>
    <definedName name="____________________________________NET2">#REF!</definedName>
    <definedName name="____________________________________nin190" localSheetId="51">#REF!</definedName>
    <definedName name="____________________________________nin190">#REF!</definedName>
    <definedName name="____________________________________PA3" localSheetId="21" hidden="1">{"'Sheet1'!$L$16"}</definedName>
    <definedName name="____________________________________PA3" localSheetId="27" hidden="1">{"'Sheet1'!$L$16"}</definedName>
    <definedName name="____________________________________PA3" localSheetId="7" hidden="1">{"'Sheet1'!$L$16"}</definedName>
    <definedName name="____________________________________PA3" localSheetId="9" hidden="1">{"'Sheet1'!$L$16"}</definedName>
    <definedName name="____________________________________PA3" localSheetId="15" hidden="1">{"'Sheet1'!$L$16"}</definedName>
    <definedName name="____________________________________PA3" localSheetId="13" hidden="1">{"'Sheet1'!$L$16"}</definedName>
    <definedName name="____________________________________PA3" localSheetId="16" hidden="1">{"'Sheet1'!$L$16"}</definedName>
    <definedName name="____________________________________PA3" localSheetId="8" hidden="1">{"'Sheet1'!$L$16"}</definedName>
    <definedName name="____________________________________PA3" localSheetId="18" hidden="1">{"'Sheet1'!$L$16"}</definedName>
    <definedName name="____________________________________PA3" localSheetId="19" hidden="1">{"'Sheet1'!$L$16"}</definedName>
    <definedName name="____________________________________PA3" localSheetId="1" hidden="1">{"'Sheet1'!$L$16"}</definedName>
    <definedName name="____________________________________PA3" hidden="1">{"'Sheet1'!$L$16"}</definedName>
    <definedName name="____________________________________sc1" localSheetId="51">#REF!</definedName>
    <definedName name="____________________________________sc1">#REF!</definedName>
    <definedName name="____________________________________SC2" localSheetId="51">#REF!</definedName>
    <definedName name="____________________________________SC2">#REF!</definedName>
    <definedName name="____________________________________sc3" localSheetId="51">#REF!</definedName>
    <definedName name="____________________________________sc3">#REF!</definedName>
    <definedName name="____________________________________SN3" localSheetId="51">#REF!</definedName>
    <definedName name="____________________________________SN3">#REF!</definedName>
    <definedName name="____________________________________TL1" localSheetId="51">#REF!</definedName>
    <definedName name="____________________________________TL1">#REF!</definedName>
    <definedName name="____________________________________TL2" localSheetId="51">#REF!</definedName>
    <definedName name="____________________________________TL2">#REF!</definedName>
    <definedName name="____________________________________TL3" localSheetId="51">#REF!</definedName>
    <definedName name="____________________________________TL3">#REF!</definedName>
    <definedName name="____________________________________TLA120" localSheetId="51">#REF!</definedName>
    <definedName name="____________________________________TLA120">#REF!</definedName>
    <definedName name="____________________________________TLA35" localSheetId="51">#REF!</definedName>
    <definedName name="____________________________________TLA35">#REF!</definedName>
    <definedName name="____________________________________TLA50" localSheetId="51">#REF!</definedName>
    <definedName name="____________________________________TLA50">#REF!</definedName>
    <definedName name="____________________________________TLA70" localSheetId="51">#REF!</definedName>
    <definedName name="____________________________________TLA70">#REF!</definedName>
    <definedName name="____________________________________TLA95" localSheetId="51">#REF!</definedName>
    <definedName name="____________________________________TLA95">#REF!</definedName>
    <definedName name="____________________________________tz593" localSheetId="51">#REF!</definedName>
    <definedName name="____________________________________tz593">#REF!</definedName>
    <definedName name="____________________________________VL100" localSheetId="51">#REF!</definedName>
    <definedName name="____________________________________VL100">#REF!</definedName>
    <definedName name="____________________________________VL250" localSheetId="51">#REF!</definedName>
    <definedName name="____________________________________VL250">#REF!</definedName>
    <definedName name="___________________________________a1" localSheetId="21" hidden="1">{"'Sheet1'!$L$16"}</definedName>
    <definedName name="___________________________________a1" localSheetId="27" hidden="1">{"'Sheet1'!$L$16"}</definedName>
    <definedName name="___________________________________a1" localSheetId="7" hidden="1">{"'Sheet1'!$L$16"}</definedName>
    <definedName name="___________________________________a1" localSheetId="9" hidden="1">{"'Sheet1'!$L$16"}</definedName>
    <definedName name="___________________________________a1" localSheetId="15" hidden="1">{"'Sheet1'!$L$16"}</definedName>
    <definedName name="___________________________________a1" localSheetId="13" hidden="1">{"'Sheet1'!$L$16"}</definedName>
    <definedName name="___________________________________a1" localSheetId="16" hidden="1">{"'Sheet1'!$L$16"}</definedName>
    <definedName name="___________________________________a1" localSheetId="8" hidden="1">{"'Sheet1'!$L$16"}</definedName>
    <definedName name="___________________________________a1" localSheetId="18" hidden="1">{"'Sheet1'!$L$16"}</definedName>
    <definedName name="___________________________________a1" localSheetId="19" hidden="1">{"'Sheet1'!$L$16"}</definedName>
    <definedName name="___________________________________a1" localSheetId="1" hidden="1">{"'Sheet1'!$L$16"}</definedName>
    <definedName name="___________________________________a1" hidden="1">{"'Sheet1'!$L$16"}</definedName>
    <definedName name="___________________________________boi1" localSheetId="51">#REF!</definedName>
    <definedName name="___________________________________boi1">#REF!</definedName>
    <definedName name="___________________________________boi2" localSheetId="51">#REF!</definedName>
    <definedName name="___________________________________boi2">#REF!</definedName>
    <definedName name="___________________________________CON1" localSheetId="51">#REF!</definedName>
    <definedName name="___________________________________CON1">#REF!</definedName>
    <definedName name="___________________________________CON2" localSheetId="51">#REF!</definedName>
    <definedName name="___________________________________CON2">#REF!</definedName>
    <definedName name="___________________________________ddn400" localSheetId="51">#REF!</definedName>
    <definedName name="___________________________________ddn400">#REF!</definedName>
    <definedName name="___________________________________ddn600" localSheetId="51">#REF!</definedName>
    <definedName name="___________________________________ddn600">#REF!</definedName>
    <definedName name="___________________________________DT12" localSheetId="21" hidden="1">{"'Sheet1'!$L$16"}</definedName>
    <definedName name="___________________________________DT12" localSheetId="27" hidden="1">{"'Sheet1'!$L$16"}</definedName>
    <definedName name="___________________________________DT12" localSheetId="7" hidden="1">{"'Sheet1'!$L$16"}</definedName>
    <definedName name="___________________________________DT12" localSheetId="9" hidden="1">{"'Sheet1'!$L$16"}</definedName>
    <definedName name="___________________________________DT12" localSheetId="15" hidden="1">{"'Sheet1'!$L$16"}</definedName>
    <definedName name="___________________________________DT12" localSheetId="13" hidden="1">{"'Sheet1'!$L$16"}</definedName>
    <definedName name="___________________________________DT12" localSheetId="16" hidden="1">{"'Sheet1'!$L$16"}</definedName>
    <definedName name="___________________________________DT12" localSheetId="8" hidden="1">{"'Sheet1'!$L$16"}</definedName>
    <definedName name="___________________________________DT12" localSheetId="18" hidden="1">{"'Sheet1'!$L$16"}</definedName>
    <definedName name="___________________________________DT12" localSheetId="19" hidden="1">{"'Sheet1'!$L$16"}</definedName>
    <definedName name="___________________________________DT12" localSheetId="1" hidden="1">{"'Sheet1'!$L$16"}</definedName>
    <definedName name="___________________________________DT12" hidden="1">{"'Sheet1'!$L$16"}</definedName>
    <definedName name="___________________________________hsm2">1.1289</definedName>
    <definedName name="___________________________________hso2" localSheetId="51">#REF!</definedName>
    <definedName name="___________________________________hso2">#REF!</definedName>
    <definedName name="___________________________________kha1" localSheetId="51">#REF!</definedName>
    <definedName name="___________________________________kha1">#REF!</definedName>
    <definedName name="___________________________________MAC12" localSheetId="51">#REF!</definedName>
    <definedName name="___________________________________MAC12">#REF!</definedName>
    <definedName name="___________________________________MAC46" localSheetId="51">#REF!</definedName>
    <definedName name="___________________________________MAC46">#REF!</definedName>
    <definedName name="___________________________________NCL100" localSheetId="51">#REF!</definedName>
    <definedName name="___________________________________NCL100">#REF!</definedName>
    <definedName name="___________________________________NCL200" localSheetId="51">#REF!</definedName>
    <definedName name="___________________________________NCL200">#REF!</definedName>
    <definedName name="___________________________________NCL250" localSheetId="51">#REF!</definedName>
    <definedName name="___________________________________NCL250">#REF!</definedName>
    <definedName name="___________________________________NET2" localSheetId="51">#REF!</definedName>
    <definedName name="___________________________________NET2">#REF!</definedName>
    <definedName name="___________________________________nin190" localSheetId="51">#REF!</definedName>
    <definedName name="___________________________________nin190">#REF!</definedName>
    <definedName name="___________________________________PA3" localSheetId="21" hidden="1">{"'Sheet1'!$L$16"}</definedName>
    <definedName name="___________________________________PA3" localSheetId="27" hidden="1">{"'Sheet1'!$L$16"}</definedName>
    <definedName name="___________________________________PA3" localSheetId="7" hidden="1">{"'Sheet1'!$L$16"}</definedName>
    <definedName name="___________________________________PA3" localSheetId="9" hidden="1">{"'Sheet1'!$L$16"}</definedName>
    <definedName name="___________________________________PA3" localSheetId="15" hidden="1">{"'Sheet1'!$L$16"}</definedName>
    <definedName name="___________________________________PA3" localSheetId="13" hidden="1">{"'Sheet1'!$L$16"}</definedName>
    <definedName name="___________________________________PA3" localSheetId="16" hidden="1">{"'Sheet1'!$L$16"}</definedName>
    <definedName name="___________________________________PA3" localSheetId="8" hidden="1">{"'Sheet1'!$L$16"}</definedName>
    <definedName name="___________________________________PA3" localSheetId="18" hidden="1">{"'Sheet1'!$L$16"}</definedName>
    <definedName name="___________________________________PA3" localSheetId="19" hidden="1">{"'Sheet1'!$L$16"}</definedName>
    <definedName name="___________________________________PA3" localSheetId="1" hidden="1">{"'Sheet1'!$L$16"}</definedName>
    <definedName name="___________________________________PA3" hidden="1">{"'Sheet1'!$L$16"}</definedName>
    <definedName name="___________________________________sc1" localSheetId="51">#REF!</definedName>
    <definedName name="___________________________________sc1">#REF!</definedName>
    <definedName name="___________________________________SC2" localSheetId="51">#REF!</definedName>
    <definedName name="___________________________________SC2">#REF!</definedName>
    <definedName name="___________________________________sc3" localSheetId="51">#REF!</definedName>
    <definedName name="___________________________________sc3">#REF!</definedName>
    <definedName name="___________________________________SN3" localSheetId="51">#REF!</definedName>
    <definedName name="___________________________________SN3">#REF!</definedName>
    <definedName name="___________________________________TL1" localSheetId="51">#REF!</definedName>
    <definedName name="___________________________________TL1">#REF!</definedName>
    <definedName name="___________________________________TL2" localSheetId="51">#REF!</definedName>
    <definedName name="___________________________________TL2">#REF!</definedName>
    <definedName name="___________________________________TL3" localSheetId="51">#REF!</definedName>
    <definedName name="___________________________________TL3">#REF!</definedName>
    <definedName name="___________________________________TLA120" localSheetId="51">#REF!</definedName>
    <definedName name="___________________________________TLA120">#REF!</definedName>
    <definedName name="___________________________________TLA35" localSheetId="51">#REF!</definedName>
    <definedName name="___________________________________TLA35">#REF!</definedName>
    <definedName name="___________________________________TLA50" localSheetId="51">#REF!</definedName>
    <definedName name="___________________________________TLA50">#REF!</definedName>
    <definedName name="___________________________________TLA70" localSheetId="51">#REF!</definedName>
    <definedName name="___________________________________TLA70">#REF!</definedName>
    <definedName name="___________________________________TLA95" localSheetId="51">#REF!</definedName>
    <definedName name="___________________________________TLA95">#REF!</definedName>
    <definedName name="___________________________________tz593" localSheetId="51">#REF!</definedName>
    <definedName name="___________________________________tz593">#REF!</definedName>
    <definedName name="___________________________________VL100" localSheetId="51">#REF!</definedName>
    <definedName name="___________________________________VL100">#REF!</definedName>
    <definedName name="___________________________________VL250" localSheetId="51">#REF!</definedName>
    <definedName name="___________________________________VL250">#REF!</definedName>
    <definedName name="__________________________________a1" localSheetId="21" hidden="1">{"'Sheet1'!$L$16"}</definedName>
    <definedName name="__________________________________a1" localSheetId="27" hidden="1">{"'Sheet1'!$L$16"}</definedName>
    <definedName name="__________________________________a1" localSheetId="7" hidden="1">{"'Sheet1'!$L$16"}</definedName>
    <definedName name="__________________________________a1" localSheetId="9" hidden="1">{"'Sheet1'!$L$16"}</definedName>
    <definedName name="__________________________________a1" localSheetId="15" hidden="1">{"'Sheet1'!$L$16"}</definedName>
    <definedName name="__________________________________a1" localSheetId="13" hidden="1">{"'Sheet1'!$L$16"}</definedName>
    <definedName name="__________________________________a1" localSheetId="16" hidden="1">{"'Sheet1'!$L$16"}</definedName>
    <definedName name="__________________________________a1" localSheetId="8" hidden="1">{"'Sheet1'!$L$16"}</definedName>
    <definedName name="__________________________________a1" localSheetId="18" hidden="1">{"'Sheet1'!$L$16"}</definedName>
    <definedName name="__________________________________a1" localSheetId="19" hidden="1">{"'Sheet1'!$L$16"}</definedName>
    <definedName name="__________________________________a1" localSheetId="1" hidden="1">{"'Sheet1'!$L$16"}</definedName>
    <definedName name="__________________________________a1" hidden="1">{"'Sheet1'!$L$16"}</definedName>
    <definedName name="__________________________________boi1" localSheetId="51">#REF!</definedName>
    <definedName name="__________________________________boi1">#REF!</definedName>
    <definedName name="__________________________________boi2" localSheetId="51">#REF!</definedName>
    <definedName name="__________________________________boi2">#REF!</definedName>
    <definedName name="__________________________________CON1" localSheetId="51">#REF!</definedName>
    <definedName name="__________________________________CON1">#REF!</definedName>
    <definedName name="__________________________________CON2" localSheetId="51">#REF!</definedName>
    <definedName name="__________________________________CON2">#REF!</definedName>
    <definedName name="__________________________________ddn400" localSheetId="51">#REF!</definedName>
    <definedName name="__________________________________ddn400">#REF!</definedName>
    <definedName name="__________________________________ddn600" localSheetId="51">#REF!</definedName>
    <definedName name="__________________________________ddn600">#REF!</definedName>
    <definedName name="__________________________________DT12" localSheetId="21" hidden="1">{"'Sheet1'!$L$16"}</definedName>
    <definedName name="__________________________________DT12" localSheetId="27" hidden="1">{"'Sheet1'!$L$16"}</definedName>
    <definedName name="__________________________________DT12" localSheetId="7" hidden="1">{"'Sheet1'!$L$16"}</definedName>
    <definedName name="__________________________________DT12" localSheetId="9" hidden="1">{"'Sheet1'!$L$16"}</definedName>
    <definedName name="__________________________________DT12" localSheetId="15" hidden="1">{"'Sheet1'!$L$16"}</definedName>
    <definedName name="__________________________________DT12" localSheetId="13" hidden="1">{"'Sheet1'!$L$16"}</definedName>
    <definedName name="__________________________________DT12" localSheetId="16" hidden="1">{"'Sheet1'!$L$16"}</definedName>
    <definedName name="__________________________________DT12" localSheetId="8" hidden="1">{"'Sheet1'!$L$16"}</definedName>
    <definedName name="__________________________________DT12" localSheetId="18" hidden="1">{"'Sheet1'!$L$16"}</definedName>
    <definedName name="__________________________________DT12" localSheetId="19" hidden="1">{"'Sheet1'!$L$16"}</definedName>
    <definedName name="__________________________________DT12" localSheetId="1" hidden="1">{"'Sheet1'!$L$16"}</definedName>
    <definedName name="__________________________________DT12" hidden="1">{"'Sheet1'!$L$16"}</definedName>
    <definedName name="__________________________________hsm2">1.1289</definedName>
    <definedName name="__________________________________hso2" localSheetId="51">#REF!</definedName>
    <definedName name="__________________________________hso2">#REF!</definedName>
    <definedName name="__________________________________kha1" localSheetId="51">#REF!</definedName>
    <definedName name="__________________________________kha1">#REF!</definedName>
    <definedName name="__________________________________MAC12" localSheetId="51">#REF!</definedName>
    <definedName name="__________________________________MAC12">#REF!</definedName>
    <definedName name="__________________________________MAC46" localSheetId="51">#REF!</definedName>
    <definedName name="__________________________________MAC46">#REF!</definedName>
    <definedName name="__________________________________NCL100" localSheetId="51">#REF!</definedName>
    <definedName name="__________________________________NCL100">#REF!</definedName>
    <definedName name="__________________________________NCL200" localSheetId="51">#REF!</definedName>
    <definedName name="__________________________________NCL200">#REF!</definedName>
    <definedName name="__________________________________NCL250" localSheetId="51">#REF!</definedName>
    <definedName name="__________________________________NCL250">#REF!</definedName>
    <definedName name="__________________________________NET2" localSheetId="51">#REF!</definedName>
    <definedName name="__________________________________NET2">#REF!</definedName>
    <definedName name="__________________________________nin190" localSheetId="51">#REF!</definedName>
    <definedName name="__________________________________nin190">#REF!</definedName>
    <definedName name="__________________________________PA3" localSheetId="21" hidden="1">{"'Sheet1'!$L$16"}</definedName>
    <definedName name="__________________________________PA3" localSheetId="27" hidden="1">{"'Sheet1'!$L$16"}</definedName>
    <definedName name="__________________________________PA3" localSheetId="7" hidden="1">{"'Sheet1'!$L$16"}</definedName>
    <definedName name="__________________________________PA3" localSheetId="9" hidden="1">{"'Sheet1'!$L$16"}</definedName>
    <definedName name="__________________________________PA3" localSheetId="15" hidden="1">{"'Sheet1'!$L$16"}</definedName>
    <definedName name="__________________________________PA3" localSheetId="13" hidden="1">{"'Sheet1'!$L$16"}</definedName>
    <definedName name="__________________________________PA3" localSheetId="16" hidden="1">{"'Sheet1'!$L$16"}</definedName>
    <definedName name="__________________________________PA3" localSheetId="8" hidden="1">{"'Sheet1'!$L$16"}</definedName>
    <definedName name="__________________________________PA3" localSheetId="18" hidden="1">{"'Sheet1'!$L$16"}</definedName>
    <definedName name="__________________________________PA3" localSheetId="19" hidden="1">{"'Sheet1'!$L$16"}</definedName>
    <definedName name="__________________________________PA3" localSheetId="1" hidden="1">{"'Sheet1'!$L$16"}</definedName>
    <definedName name="__________________________________PA3" hidden="1">{"'Sheet1'!$L$16"}</definedName>
    <definedName name="__________________________________sc1" localSheetId="51">#REF!</definedName>
    <definedName name="__________________________________sc1">#REF!</definedName>
    <definedName name="__________________________________SC2" localSheetId="51">#REF!</definedName>
    <definedName name="__________________________________SC2">#REF!</definedName>
    <definedName name="__________________________________sc3" localSheetId="51">#REF!</definedName>
    <definedName name="__________________________________sc3">#REF!</definedName>
    <definedName name="__________________________________SN3" localSheetId="51">#REF!</definedName>
    <definedName name="__________________________________SN3">#REF!</definedName>
    <definedName name="__________________________________TL1" localSheetId="51">#REF!</definedName>
    <definedName name="__________________________________TL1">#REF!</definedName>
    <definedName name="__________________________________TL2" localSheetId="51">#REF!</definedName>
    <definedName name="__________________________________TL2">#REF!</definedName>
    <definedName name="__________________________________TL3" localSheetId="51">#REF!</definedName>
    <definedName name="__________________________________TL3">#REF!</definedName>
    <definedName name="__________________________________TLA120" localSheetId="51">#REF!</definedName>
    <definedName name="__________________________________TLA120">#REF!</definedName>
    <definedName name="__________________________________TLA35" localSheetId="51">#REF!</definedName>
    <definedName name="__________________________________TLA35">#REF!</definedName>
    <definedName name="__________________________________TLA50" localSheetId="51">#REF!</definedName>
    <definedName name="__________________________________TLA50">#REF!</definedName>
    <definedName name="__________________________________TLA70" localSheetId="51">#REF!</definedName>
    <definedName name="__________________________________TLA70">#REF!</definedName>
    <definedName name="__________________________________TLA95" localSheetId="51">#REF!</definedName>
    <definedName name="__________________________________TLA95">#REF!</definedName>
    <definedName name="__________________________________tz593" localSheetId="51">#REF!</definedName>
    <definedName name="__________________________________tz593">#REF!</definedName>
    <definedName name="__________________________________VL100" localSheetId="51">#REF!</definedName>
    <definedName name="__________________________________VL100">#REF!</definedName>
    <definedName name="__________________________________VL250" localSheetId="51">#REF!</definedName>
    <definedName name="__________________________________VL250">#REF!</definedName>
    <definedName name="_________________________________a1" localSheetId="21" hidden="1">{"'Sheet1'!$L$16"}</definedName>
    <definedName name="_________________________________a1" localSheetId="27" hidden="1">{"'Sheet1'!$L$16"}</definedName>
    <definedName name="_________________________________a1" localSheetId="7" hidden="1">{"'Sheet1'!$L$16"}</definedName>
    <definedName name="_________________________________a1" localSheetId="9" hidden="1">{"'Sheet1'!$L$16"}</definedName>
    <definedName name="_________________________________a1" localSheetId="15" hidden="1">{"'Sheet1'!$L$16"}</definedName>
    <definedName name="_________________________________a1" localSheetId="13" hidden="1">{"'Sheet1'!$L$16"}</definedName>
    <definedName name="_________________________________a1" localSheetId="16" hidden="1">{"'Sheet1'!$L$16"}</definedName>
    <definedName name="_________________________________a1" localSheetId="8" hidden="1">{"'Sheet1'!$L$16"}</definedName>
    <definedName name="_________________________________a1" localSheetId="18" hidden="1">{"'Sheet1'!$L$16"}</definedName>
    <definedName name="_________________________________a1" localSheetId="19" hidden="1">{"'Sheet1'!$L$16"}</definedName>
    <definedName name="_________________________________a1" localSheetId="1" hidden="1">{"'Sheet1'!$L$16"}</definedName>
    <definedName name="_________________________________a1" hidden="1">{"'Sheet1'!$L$16"}</definedName>
    <definedName name="_________________________________boi1" localSheetId="51">#REF!</definedName>
    <definedName name="_________________________________boi1">#REF!</definedName>
    <definedName name="_________________________________boi2" localSheetId="51">#REF!</definedName>
    <definedName name="_________________________________boi2">#REF!</definedName>
    <definedName name="_________________________________CON1" localSheetId="51">#REF!</definedName>
    <definedName name="_________________________________CON1">#REF!</definedName>
    <definedName name="_________________________________CON2" localSheetId="51">#REF!</definedName>
    <definedName name="_________________________________CON2">#REF!</definedName>
    <definedName name="_________________________________ddn400" localSheetId="51">#REF!</definedName>
    <definedName name="_________________________________ddn400">#REF!</definedName>
    <definedName name="_________________________________ddn600" localSheetId="51">#REF!</definedName>
    <definedName name="_________________________________ddn600">#REF!</definedName>
    <definedName name="_________________________________DT12" localSheetId="21" hidden="1">{"'Sheet1'!$L$16"}</definedName>
    <definedName name="_________________________________DT12" localSheetId="27" hidden="1">{"'Sheet1'!$L$16"}</definedName>
    <definedName name="_________________________________DT12" localSheetId="7" hidden="1">{"'Sheet1'!$L$16"}</definedName>
    <definedName name="_________________________________DT12" localSheetId="9" hidden="1">{"'Sheet1'!$L$16"}</definedName>
    <definedName name="_________________________________DT12" localSheetId="15" hidden="1">{"'Sheet1'!$L$16"}</definedName>
    <definedName name="_________________________________DT12" localSheetId="13" hidden="1">{"'Sheet1'!$L$16"}</definedName>
    <definedName name="_________________________________DT12" localSheetId="16" hidden="1">{"'Sheet1'!$L$16"}</definedName>
    <definedName name="_________________________________DT12" localSheetId="8" hidden="1">{"'Sheet1'!$L$16"}</definedName>
    <definedName name="_________________________________DT12" localSheetId="18" hidden="1">{"'Sheet1'!$L$16"}</definedName>
    <definedName name="_________________________________DT12" localSheetId="19" hidden="1">{"'Sheet1'!$L$16"}</definedName>
    <definedName name="_________________________________DT12" localSheetId="1" hidden="1">{"'Sheet1'!$L$16"}</definedName>
    <definedName name="_________________________________DT12" hidden="1">{"'Sheet1'!$L$16"}</definedName>
    <definedName name="_________________________________hsm2">1.1289</definedName>
    <definedName name="_________________________________hso2" localSheetId="51">#REF!</definedName>
    <definedName name="_________________________________hso2">#REF!</definedName>
    <definedName name="_________________________________kha1" localSheetId="51">#REF!</definedName>
    <definedName name="_________________________________kha1">#REF!</definedName>
    <definedName name="_________________________________MAC12" localSheetId="51">#REF!</definedName>
    <definedName name="_________________________________MAC12">#REF!</definedName>
    <definedName name="_________________________________MAC46" localSheetId="51">#REF!</definedName>
    <definedName name="_________________________________MAC46">#REF!</definedName>
    <definedName name="_________________________________NCL100" localSheetId="51">#REF!</definedName>
    <definedName name="_________________________________NCL100">#REF!</definedName>
    <definedName name="_________________________________NCL200" localSheetId="51">#REF!</definedName>
    <definedName name="_________________________________NCL200">#REF!</definedName>
    <definedName name="_________________________________NCL250" localSheetId="51">#REF!</definedName>
    <definedName name="_________________________________NCL250">#REF!</definedName>
    <definedName name="_________________________________NET2" localSheetId="51">#REF!</definedName>
    <definedName name="_________________________________NET2">#REF!</definedName>
    <definedName name="_________________________________nin190" localSheetId="51">#REF!</definedName>
    <definedName name="_________________________________nin190">#REF!</definedName>
    <definedName name="_________________________________PA3" localSheetId="21" hidden="1">{"'Sheet1'!$L$16"}</definedName>
    <definedName name="_________________________________PA3" localSheetId="27" hidden="1">{"'Sheet1'!$L$16"}</definedName>
    <definedName name="_________________________________PA3" localSheetId="7" hidden="1">{"'Sheet1'!$L$16"}</definedName>
    <definedName name="_________________________________PA3" localSheetId="9" hidden="1">{"'Sheet1'!$L$16"}</definedName>
    <definedName name="_________________________________PA3" localSheetId="15" hidden="1">{"'Sheet1'!$L$16"}</definedName>
    <definedName name="_________________________________PA3" localSheetId="13" hidden="1">{"'Sheet1'!$L$16"}</definedName>
    <definedName name="_________________________________PA3" localSheetId="16" hidden="1">{"'Sheet1'!$L$16"}</definedName>
    <definedName name="_________________________________PA3" localSheetId="8" hidden="1">{"'Sheet1'!$L$16"}</definedName>
    <definedName name="_________________________________PA3" localSheetId="18" hidden="1">{"'Sheet1'!$L$16"}</definedName>
    <definedName name="_________________________________PA3" localSheetId="19" hidden="1">{"'Sheet1'!$L$16"}</definedName>
    <definedName name="_________________________________PA3" localSheetId="1" hidden="1">{"'Sheet1'!$L$16"}</definedName>
    <definedName name="_________________________________PA3" hidden="1">{"'Sheet1'!$L$16"}</definedName>
    <definedName name="_________________________________sc1" localSheetId="51">#REF!</definedName>
    <definedName name="_________________________________sc1">#REF!</definedName>
    <definedName name="_________________________________SC2" localSheetId="51">#REF!</definedName>
    <definedName name="_________________________________SC2">#REF!</definedName>
    <definedName name="_________________________________sc3" localSheetId="51">#REF!</definedName>
    <definedName name="_________________________________sc3">#REF!</definedName>
    <definedName name="_________________________________SN3" localSheetId="51">#REF!</definedName>
    <definedName name="_________________________________SN3">#REF!</definedName>
    <definedName name="_________________________________TL1" localSheetId="51">#REF!</definedName>
    <definedName name="_________________________________TL1">#REF!</definedName>
    <definedName name="_________________________________TL2" localSheetId="51">#REF!</definedName>
    <definedName name="_________________________________TL2">#REF!</definedName>
    <definedName name="_________________________________TL3" localSheetId="51">#REF!</definedName>
    <definedName name="_________________________________TL3">#REF!</definedName>
    <definedName name="_________________________________TLA120" localSheetId="51">#REF!</definedName>
    <definedName name="_________________________________TLA120">#REF!</definedName>
    <definedName name="_________________________________TLA35" localSheetId="51">#REF!</definedName>
    <definedName name="_________________________________TLA35">#REF!</definedName>
    <definedName name="_________________________________TLA50" localSheetId="51">#REF!</definedName>
    <definedName name="_________________________________TLA50">#REF!</definedName>
    <definedName name="_________________________________TLA70" localSheetId="51">#REF!</definedName>
    <definedName name="_________________________________TLA70">#REF!</definedName>
    <definedName name="_________________________________TLA95" localSheetId="51">#REF!</definedName>
    <definedName name="_________________________________TLA95">#REF!</definedName>
    <definedName name="_________________________________tz593" localSheetId="51">#REF!</definedName>
    <definedName name="_________________________________tz593">#REF!</definedName>
    <definedName name="_________________________________VL100" localSheetId="51">#REF!</definedName>
    <definedName name="_________________________________VL100">#REF!</definedName>
    <definedName name="_________________________________VL250" localSheetId="51">#REF!</definedName>
    <definedName name="_________________________________VL250">#REF!</definedName>
    <definedName name="________________________________a1" localSheetId="21" hidden="1">{"'Sheet1'!$L$16"}</definedName>
    <definedName name="________________________________a1" localSheetId="27" hidden="1">{"'Sheet1'!$L$16"}</definedName>
    <definedName name="________________________________a1" localSheetId="7" hidden="1">{"'Sheet1'!$L$16"}</definedName>
    <definedName name="________________________________a1" localSheetId="9" hidden="1">{"'Sheet1'!$L$16"}</definedName>
    <definedName name="________________________________a1" localSheetId="15" hidden="1">{"'Sheet1'!$L$16"}</definedName>
    <definedName name="________________________________a1" localSheetId="13" hidden="1">{"'Sheet1'!$L$16"}</definedName>
    <definedName name="________________________________a1" localSheetId="16" hidden="1">{"'Sheet1'!$L$16"}</definedName>
    <definedName name="________________________________a1" localSheetId="8" hidden="1">{"'Sheet1'!$L$16"}</definedName>
    <definedName name="________________________________a1" localSheetId="18" hidden="1">{"'Sheet1'!$L$16"}</definedName>
    <definedName name="________________________________a1" localSheetId="19" hidden="1">{"'Sheet1'!$L$16"}</definedName>
    <definedName name="________________________________a1" localSheetId="1" hidden="1">{"'Sheet1'!$L$16"}</definedName>
    <definedName name="________________________________a1" hidden="1">{"'Sheet1'!$L$16"}</definedName>
    <definedName name="________________________________boi1" localSheetId="51">#REF!</definedName>
    <definedName name="________________________________boi1">#REF!</definedName>
    <definedName name="________________________________boi2" localSheetId="51">#REF!</definedName>
    <definedName name="________________________________boi2">#REF!</definedName>
    <definedName name="________________________________CON1" localSheetId="51">#REF!</definedName>
    <definedName name="________________________________CON1">#REF!</definedName>
    <definedName name="________________________________CON2" localSheetId="51">#REF!</definedName>
    <definedName name="________________________________CON2">#REF!</definedName>
    <definedName name="________________________________ddn400" localSheetId="51">#REF!</definedName>
    <definedName name="________________________________ddn400">#REF!</definedName>
    <definedName name="________________________________ddn600" localSheetId="51">#REF!</definedName>
    <definedName name="________________________________ddn600">#REF!</definedName>
    <definedName name="________________________________DT12" localSheetId="21" hidden="1">{"'Sheet1'!$L$16"}</definedName>
    <definedName name="________________________________DT12" localSheetId="27" hidden="1">{"'Sheet1'!$L$16"}</definedName>
    <definedName name="________________________________DT12" localSheetId="7" hidden="1">{"'Sheet1'!$L$16"}</definedName>
    <definedName name="________________________________DT12" localSheetId="9" hidden="1">{"'Sheet1'!$L$16"}</definedName>
    <definedName name="________________________________DT12" localSheetId="15" hidden="1">{"'Sheet1'!$L$16"}</definedName>
    <definedName name="________________________________DT12" localSheetId="13" hidden="1">{"'Sheet1'!$L$16"}</definedName>
    <definedName name="________________________________DT12" localSheetId="16" hidden="1">{"'Sheet1'!$L$16"}</definedName>
    <definedName name="________________________________DT12" localSheetId="8" hidden="1">{"'Sheet1'!$L$16"}</definedName>
    <definedName name="________________________________DT12" localSheetId="18" hidden="1">{"'Sheet1'!$L$16"}</definedName>
    <definedName name="________________________________DT12" localSheetId="19" hidden="1">{"'Sheet1'!$L$16"}</definedName>
    <definedName name="________________________________DT12" localSheetId="1" hidden="1">{"'Sheet1'!$L$16"}</definedName>
    <definedName name="________________________________DT12" hidden="1">{"'Sheet1'!$L$16"}</definedName>
    <definedName name="________________________________hsm2">1.1289</definedName>
    <definedName name="________________________________hso2" localSheetId="51">#REF!</definedName>
    <definedName name="________________________________hso2">#REF!</definedName>
    <definedName name="________________________________kha1" localSheetId="51">#REF!</definedName>
    <definedName name="________________________________kha1">#REF!</definedName>
    <definedName name="________________________________MAC12" localSheetId="51">#REF!</definedName>
    <definedName name="________________________________MAC12">#REF!</definedName>
    <definedName name="________________________________MAC46" localSheetId="51">#REF!</definedName>
    <definedName name="________________________________MAC46">#REF!</definedName>
    <definedName name="________________________________NCL100" localSheetId="51">#REF!</definedName>
    <definedName name="________________________________NCL100">#REF!</definedName>
    <definedName name="________________________________NCL200" localSheetId="51">#REF!</definedName>
    <definedName name="________________________________NCL200">#REF!</definedName>
    <definedName name="________________________________NCL250" localSheetId="51">#REF!</definedName>
    <definedName name="________________________________NCL250">#REF!</definedName>
    <definedName name="________________________________NET2" localSheetId="51">#REF!</definedName>
    <definedName name="________________________________NET2">#REF!</definedName>
    <definedName name="________________________________nin190" localSheetId="51">#REF!</definedName>
    <definedName name="________________________________nin190">#REF!</definedName>
    <definedName name="________________________________PA3" localSheetId="21" hidden="1">{"'Sheet1'!$L$16"}</definedName>
    <definedName name="________________________________PA3" localSheetId="27" hidden="1">{"'Sheet1'!$L$16"}</definedName>
    <definedName name="________________________________PA3" localSheetId="7" hidden="1">{"'Sheet1'!$L$16"}</definedName>
    <definedName name="________________________________PA3" localSheetId="9" hidden="1">{"'Sheet1'!$L$16"}</definedName>
    <definedName name="________________________________PA3" localSheetId="15" hidden="1">{"'Sheet1'!$L$16"}</definedName>
    <definedName name="________________________________PA3" localSheetId="13" hidden="1">{"'Sheet1'!$L$16"}</definedName>
    <definedName name="________________________________PA3" localSheetId="16" hidden="1">{"'Sheet1'!$L$16"}</definedName>
    <definedName name="________________________________PA3" localSheetId="8" hidden="1">{"'Sheet1'!$L$16"}</definedName>
    <definedName name="________________________________PA3" localSheetId="18" hidden="1">{"'Sheet1'!$L$16"}</definedName>
    <definedName name="________________________________PA3" localSheetId="19" hidden="1">{"'Sheet1'!$L$16"}</definedName>
    <definedName name="________________________________PA3" localSheetId="1" hidden="1">{"'Sheet1'!$L$16"}</definedName>
    <definedName name="________________________________PA3" hidden="1">{"'Sheet1'!$L$16"}</definedName>
    <definedName name="________________________________sc1" localSheetId="51">#REF!</definedName>
    <definedName name="________________________________sc1">#REF!</definedName>
    <definedName name="________________________________SC2" localSheetId="51">#REF!</definedName>
    <definedName name="________________________________SC2">#REF!</definedName>
    <definedName name="________________________________sc3" localSheetId="51">#REF!</definedName>
    <definedName name="________________________________sc3">#REF!</definedName>
    <definedName name="________________________________SN3" localSheetId="51">#REF!</definedName>
    <definedName name="________________________________SN3">#REF!</definedName>
    <definedName name="________________________________TL1" localSheetId="51">#REF!</definedName>
    <definedName name="________________________________TL1">#REF!</definedName>
    <definedName name="________________________________TL2" localSheetId="51">#REF!</definedName>
    <definedName name="________________________________TL2">#REF!</definedName>
    <definedName name="________________________________TL3" localSheetId="51">#REF!</definedName>
    <definedName name="________________________________TL3">#REF!</definedName>
    <definedName name="________________________________TLA120" localSheetId="51">#REF!</definedName>
    <definedName name="________________________________TLA120">#REF!</definedName>
    <definedName name="________________________________TLA35" localSheetId="51">#REF!</definedName>
    <definedName name="________________________________TLA35">#REF!</definedName>
    <definedName name="________________________________TLA50" localSheetId="51">#REF!</definedName>
    <definedName name="________________________________TLA50">#REF!</definedName>
    <definedName name="________________________________TLA70" localSheetId="51">#REF!</definedName>
    <definedName name="________________________________TLA70">#REF!</definedName>
    <definedName name="________________________________TLA95" localSheetId="51">#REF!</definedName>
    <definedName name="________________________________TLA95">#REF!</definedName>
    <definedName name="________________________________tz593" localSheetId="51">#REF!</definedName>
    <definedName name="________________________________tz593">#REF!</definedName>
    <definedName name="________________________________VL100" localSheetId="51">#REF!</definedName>
    <definedName name="________________________________VL100">#REF!</definedName>
    <definedName name="________________________________VL250" localSheetId="51">#REF!</definedName>
    <definedName name="________________________________VL250">#REF!</definedName>
    <definedName name="_______________________________a1" localSheetId="21" hidden="1">{"'Sheet1'!$L$16"}</definedName>
    <definedName name="_______________________________a1" localSheetId="27" hidden="1">{"'Sheet1'!$L$16"}</definedName>
    <definedName name="_______________________________a1" localSheetId="7" hidden="1">{"'Sheet1'!$L$16"}</definedName>
    <definedName name="_______________________________a1" localSheetId="9" hidden="1">{"'Sheet1'!$L$16"}</definedName>
    <definedName name="_______________________________a1" localSheetId="15" hidden="1">{"'Sheet1'!$L$16"}</definedName>
    <definedName name="_______________________________a1" localSheetId="13" hidden="1">{"'Sheet1'!$L$16"}</definedName>
    <definedName name="_______________________________a1" localSheetId="16" hidden="1">{"'Sheet1'!$L$16"}</definedName>
    <definedName name="_______________________________a1" localSheetId="8" hidden="1">{"'Sheet1'!$L$16"}</definedName>
    <definedName name="_______________________________a1" localSheetId="18" hidden="1">{"'Sheet1'!$L$16"}</definedName>
    <definedName name="_______________________________a1" localSheetId="19" hidden="1">{"'Sheet1'!$L$16"}</definedName>
    <definedName name="_______________________________a1" localSheetId="1" hidden="1">{"'Sheet1'!$L$16"}</definedName>
    <definedName name="_______________________________a1" hidden="1">{"'Sheet1'!$L$16"}</definedName>
    <definedName name="_______________________________boi1" localSheetId="51">#REF!</definedName>
    <definedName name="_______________________________boi1">#REF!</definedName>
    <definedName name="_______________________________boi2" localSheetId="51">#REF!</definedName>
    <definedName name="_______________________________boi2">#REF!</definedName>
    <definedName name="_______________________________CON1" localSheetId="51">#REF!</definedName>
    <definedName name="_______________________________CON1">#REF!</definedName>
    <definedName name="_______________________________CON2" localSheetId="51">#REF!</definedName>
    <definedName name="_______________________________CON2">#REF!</definedName>
    <definedName name="_______________________________ddn400" localSheetId="51">#REF!</definedName>
    <definedName name="_______________________________ddn400">#REF!</definedName>
    <definedName name="_______________________________ddn600" localSheetId="51">#REF!</definedName>
    <definedName name="_______________________________ddn600">#REF!</definedName>
    <definedName name="_______________________________DT12" localSheetId="21" hidden="1">{"'Sheet1'!$L$16"}</definedName>
    <definedName name="_______________________________DT12" localSheetId="27" hidden="1">{"'Sheet1'!$L$16"}</definedName>
    <definedName name="_______________________________DT12" localSheetId="7" hidden="1">{"'Sheet1'!$L$16"}</definedName>
    <definedName name="_______________________________DT12" localSheetId="9" hidden="1">{"'Sheet1'!$L$16"}</definedName>
    <definedName name="_______________________________DT12" localSheetId="15" hidden="1">{"'Sheet1'!$L$16"}</definedName>
    <definedName name="_______________________________DT12" localSheetId="13" hidden="1">{"'Sheet1'!$L$16"}</definedName>
    <definedName name="_______________________________DT12" localSheetId="16" hidden="1">{"'Sheet1'!$L$16"}</definedName>
    <definedName name="_______________________________DT12" localSheetId="8" hidden="1">{"'Sheet1'!$L$16"}</definedName>
    <definedName name="_______________________________DT12" localSheetId="18" hidden="1">{"'Sheet1'!$L$16"}</definedName>
    <definedName name="_______________________________DT12" localSheetId="19" hidden="1">{"'Sheet1'!$L$16"}</definedName>
    <definedName name="_______________________________DT12" localSheetId="1" hidden="1">{"'Sheet1'!$L$16"}</definedName>
    <definedName name="_______________________________DT12" hidden="1">{"'Sheet1'!$L$16"}</definedName>
    <definedName name="_______________________________hsm2">1.1289</definedName>
    <definedName name="_______________________________hso2" localSheetId="51">#REF!</definedName>
    <definedName name="_______________________________hso2">#REF!</definedName>
    <definedName name="_______________________________kha1" localSheetId="51">#REF!</definedName>
    <definedName name="_______________________________kha1">#REF!</definedName>
    <definedName name="_______________________________MAC12" localSheetId="51">#REF!</definedName>
    <definedName name="_______________________________MAC12">#REF!</definedName>
    <definedName name="_______________________________MAC46" localSheetId="51">#REF!</definedName>
    <definedName name="_______________________________MAC46">#REF!</definedName>
    <definedName name="_______________________________NCL100" localSheetId="51">#REF!</definedName>
    <definedName name="_______________________________NCL100">#REF!</definedName>
    <definedName name="_______________________________NCL200" localSheetId="51">#REF!</definedName>
    <definedName name="_______________________________NCL200">#REF!</definedName>
    <definedName name="_______________________________NCL250" localSheetId="51">#REF!</definedName>
    <definedName name="_______________________________NCL250">#REF!</definedName>
    <definedName name="_______________________________NET2" localSheetId="51">#REF!</definedName>
    <definedName name="_______________________________NET2">#REF!</definedName>
    <definedName name="_______________________________nin190" localSheetId="51">#REF!</definedName>
    <definedName name="_______________________________nin190">#REF!</definedName>
    <definedName name="_______________________________PA3" localSheetId="21" hidden="1">{"'Sheet1'!$L$16"}</definedName>
    <definedName name="_______________________________PA3" localSheetId="27" hidden="1">{"'Sheet1'!$L$16"}</definedName>
    <definedName name="_______________________________PA3" localSheetId="7" hidden="1">{"'Sheet1'!$L$16"}</definedName>
    <definedName name="_______________________________PA3" localSheetId="9" hidden="1">{"'Sheet1'!$L$16"}</definedName>
    <definedName name="_______________________________PA3" localSheetId="15" hidden="1">{"'Sheet1'!$L$16"}</definedName>
    <definedName name="_______________________________PA3" localSheetId="13" hidden="1">{"'Sheet1'!$L$16"}</definedName>
    <definedName name="_______________________________PA3" localSheetId="16" hidden="1">{"'Sheet1'!$L$16"}</definedName>
    <definedName name="_______________________________PA3" localSheetId="8" hidden="1">{"'Sheet1'!$L$16"}</definedName>
    <definedName name="_______________________________PA3" localSheetId="18" hidden="1">{"'Sheet1'!$L$16"}</definedName>
    <definedName name="_______________________________PA3" localSheetId="19" hidden="1">{"'Sheet1'!$L$16"}</definedName>
    <definedName name="_______________________________PA3" localSheetId="1" hidden="1">{"'Sheet1'!$L$16"}</definedName>
    <definedName name="_______________________________PA3" hidden="1">{"'Sheet1'!$L$16"}</definedName>
    <definedName name="_______________________________sc1" localSheetId="51">#REF!</definedName>
    <definedName name="_______________________________sc1">#REF!</definedName>
    <definedName name="_______________________________SC2" localSheetId="51">#REF!</definedName>
    <definedName name="_______________________________SC2">#REF!</definedName>
    <definedName name="_______________________________sc3" localSheetId="51">#REF!</definedName>
    <definedName name="_______________________________sc3">#REF!</definedName>
    <definedName name="_______________________________SN3" localSheetId="51">#REF!</definedName>
    <definedName name="_______________________________SN3">#REF!</definedName>
    <definedName name="_______________________________TL1" localSheetId="51">#REF!</definedName>
    <definedName name="_______________________________TL1">#REF!</definedName>
    <definedName name="_______________________________TL2" localSheetId="51">#REF!</definedName>
    <definedName name="_______________________________TL2">#REF!</definedName>
    <definedName name="_______________________________TL3" localSheetId="51">#REF!</definedName>
    <definedName name="_______________________________TL3">#REF!</definedName>
    <definedName name="_______________________________TLA120" localSheetId="51">#REF!</definedName>
    <definedName name="_______________________________TLA120">#REF!</definedName>
    <definedName name="_______________________________TLA35" localSheetId="51">#REF!</definedName>
    <definedName name="_______________________________TLA35">#REF!</definedName>
    <definedName name="_______________________________TLA50" localSheetId="51">#REF!</definedName>
    <definedName name="_______________________________TLA50">#REF!</definedName>
    <definedName name="_______________________________TLA70" localSheetId="51">#REF!</definedName>
    <definedName name="_______________________________TLA70">#REF!</definedName>
    <definedName name="_______________________________TLA95" localSheetId="51">#REF!</definedName>
    <definedName name="_______________________________TLA95">#REF!</definedName>
    <definedName name="_______________________________tz593" localSheetId="51">#REF!</definedName>
    <definedName name="_______________________________tz593">#REF!</definedName>
    <definedName name="_______________________________VL100" localSheetId="51">#REF!</definedName>
    <definedName name="_______________________________VL100">#REF!</definedName>
    <definedName name="_______________________________VL250" localSheetId="51">#REF!</definedName>
    <definedName name="_______________________________VL250">#REF!</definedName>
    <definedName name="______________________________a1" localSheetId="21" hidden="1">{"'Sheet1'!$L$16"}</definedName>
    <definedName name="______________________________a1" localSheetId="27" hidden="1">{"'Sheet1'!$L$16"}</definedName>
    <definedName name="______________________________a1" localSheetId="7" hidden="1">{"'Sheet1'!$L$16"}</definedName>
    <definedName name="______________________________a1" localSheetId="9" hidden="1">{"'Sheet1'!$L$16"}</definedName>
    <definedName name="______________________________a1" localSheetId="15" hidden="1">{"'Sheet1'!$L$16"}</definedName>
    <definedName name="______________________________a1" localSheetId="13" hidden="1">{"'Sheet1'!$L$16"}</definedName>
    <definedName name="______________________________a1" localSheetId="16" hidden="1">{"'Sheet1'!$L$16"}</definedName>
    <definedName name="______________________________a1" localSheetId="8" hidden="1">{"'Sheet1'!$L$16"}</definedName>
    <definedName name="______________________________a1" localSheetId="18" hidden="1">{"'Sheet1'!$L$16"}</definedName>
    <definedName name="______________________________a1" localSheetId="19" hidden="1">{"'Sheet1'!$L$16"}</definedName>
    <definedName name="______________________________a1" localSheetId="1" hidden="1">{"'Sheet1'!$L$16"}</definedName>
    <definedName name="______________________________a1" hidden="1">{"'Sheet1'!$L$16"}</definedName>
    <definedName name="______________________________boi1" localSheetId="51">#REF!</definedName>
    <definedName name="______________________________boi1">#REF!</definedName>
    <definedName name="______________________________boi2" localSheetId="51">#REF!</definedName>
    <definedName name="______________________________boi2">#REF!</definedName>
    <definedName name="______________________________CON1" localSheetId="51">#REF!</definedName>
    <definedName name="______________________________CON1">#REF!</definedName>
    <definedName name="______________________________CON2" localSheetId="51">#REF!</definedName>
    <definedName name="______________________________CON2">#REF!</definedName>
    <definedName name="______________________________ddn400" localSheetId="51">#REF!</definedName>
    <definedName name="______________________________ddn400">#REF!</definedName>
    <definedName name="______________________________ddn600" localSheetId="51">#REF!</definedName>
    <definedName name="______________________________ddn600">#REF!</definedName>
    <definedName name="______________________________DT12" localSheetId="21" hidden="1">{"'Sheet1'!$L$16"}</definedName>
    <definedName name="______________________________DT12" localSheetId="27" hidden="1">{"'Sheet1'!$L$16"}</definedName>
    <definedName name="______________________________DT12" localSheetId="7" hidden="1">{"'Sheet1'!$L$16"}</definedName>
    <definedName name="______________________________DT12" localSheetId="9" hidden="1">{"'Sheet1'!$L$16"}</definedName>
    <definedName name="______________________________DT12" localSheetId="15" hidden="1">{"'Sheet1'!$L$16"}</definedName>
    <definedName name="______________________________DT12" localSheetId="13" hidden="1">{"'Sheet1'!$L$16"}</definedName>
    <definedName name="______________________________DT12" localSheetId="16" hidden="1">{"'Sheet1'!$L$16"}</definedName>
    <definedName name="______________________________DT12" localSheetId="8" hidden="1">{"'Sheet1'!$L$16"}</definedName>
    <definedName name="______________________________DT12" localSheetId="18" hidden="1">{"'Sheet1'!$L$16"}</definedName>
    <definedName name="______________________________DT12" localSheetId="19" hidden="1">{"'Sheet1'!$L$16"}</definedName>
    <definedName name="______________________________DT12" localSheetId="1" hidden="1">{"'Sheet1'!$L$16"}</definedName>
    <definedName name="______________________________DT12" hidden="1">{"'Sheet1'!$L$16"}</definedName>
    <definedName name="______________________________hsm2">1.1289</definedName>
    <definedName name="______________________________hso2" localSheetId="51">#REF!</definedName>
    <definedName name="______________________________hso2">#REF!</definedName>
    <definedName name="______________________________kha1" localSheetId="51">#REF!</definedName>
    <definedName name="______________________________kha1">#REF!</definedName>
    <definedName name="______________________________MAC12" localSheetId="51">#REF!</definedName>
    <definedName name="______________________________MAC12">#REF!</definedName>
    <definedName name="______________________________MAC46" localSheetId="51">#REF!</definedName>
    <definedName name="______________________________MAC46">#REF!</definedName>
    <definedName name="______________________________NCL100" localSheetId="51">#REF!</definedName>
    <definedName name="______________________________NCL100">#REF!</definedName>
    <definedName name="______________________________NCL200" localSheetId="51">#REF!</definedName>
    <definedName name="______________________________NCL200">#REF!</definedName>
    <definedName name="______________________________NCL250" localSheetId="51">#REF!</definedName>
    <definedName name="______________________________NCL250">#REF!</definedName>
    <definedName name="______________________________NET2" localSheetId="51">#REF!</definedName>
    <definedName name="______________________________NET2">#REF!</definedName>
    <definedName name="______________________________nin190" localSheetId="51">#REF!</definedName>
    <definedName name="______________________________nin190">#REF!</definedName>
    <definedName name="______________________________PA3" localSheetId="21" hidden="1">{"'Sheet1'!$L$16"}</definedName>
    <definedName name="______________________________PA3" localSheetId="27" hidden="1">{"'Sheet1'!$L$16"}</definedName>
    <definedName name="______________________________PA3" localSheetId="7" hidden="1">{"'Sheet1'!$L$16"}</definedName>
    <definedName name="______________________________PA3" localSheetId="9" hidden="1">{"'Sheet1'!$L$16"}</definedName>
    <definedName name="______________________________PA3" localSheetId="15" hidden="1">{"'Sheet1'!$L$16"}</definedName>
    <definedName name="______________________________PA3" localSheetId="13" hidden="1">{"'Sheet1'!$L$16"}</definedName>
    <definedName name="______________________________PA3" localSheetId="16" hidden="1">{"'Sheet1'!$L$16"}</definedName>
    <definedName name="______________________________PA3" localSheetId="8" hidden="1">{"'Sheet1'!$L$16"}</definedName>
    <definedName name="______________________________PA3" localSheetId="18" hidden="1">{"'Sheet1'!$L$16"}</definedName>
    <definedName name="______________________________PA3" localSheetId="19" hidden="1">{"'Sheet1'!$L$16"}</definedName>
    <definedName name="______________________________PA3" localSheetId="1" hidden="1">{"'Sheet1'!$L$16"}</definedName>
    <definedName name="______________________________PA3" hidden="1">{"'Sheet1'!$L$16"}</definedName>
    <definedName name="______________________________sc1" localSheetId="51">#REF!</definedName>
    <definedName name="______________________________sc1">#REF!</definedName>
    <definedName name="______________________________SC2" localSheetId="51">#REF!</definedName>
    <definedName name="______________________________SC2">#REF!</definedName>
    <definedName name="______________________________sc3" localSheetId="51">#REF!</definedName>
    <definedName name="______________________________sc3">#REF!</definedName>
    <definedName name="______________________________SN3" localSheetId="51">#REF!</definedName>
    <definedName name="______________________________SN3">#REF!</definedName>
    <definedName name="______________________________TL1" localSheetId="51">#REF!</definedName>
    <definedName name="______________________________TL1">#REF!</definedName>
    <definedName name="______________________________TL2" localSheetId="51">#REF!</definedName>
    <definedName name="______________________________TL2">#REF!</definedName>
    <definedName name="______________________________TL3" localSheetId="51">#REF!</definedName>
    <definedName name="______________________________TL3">#REF!</definedName>
    <definedName name="______________________________TLA120" localSheetId="51">#REF!</definedName>
    <definedName name="______________________________TLA120">#REF!</definedName>
    <definedName name="______________________________TLA35" localSheetId="51">#REF!</definedName>
    <definedName name="______________________________TLA35">#REF!</definedName>
    <definedName name="______________________________TLA50" localSheetId="51">#REF!</definedName>
    <definedName name="______________________________TLA50">#REF!</definedName>
    <definedName name="______________________________TLA70" localSheetId="51">#REF!</definedName>
    <definedName name="______________________________TLA70">#REF!</definedName>
    <definedName name="______________________________TLA95" localSheetId="51">#REF!</definedName>
    <definedName name="______________________________TLA95">#REF!</definedName>
    <definedName name="______________________________tz593" localSheetId="51">#REF!</definedName>
    <definedName name="______________________________tz593">#REF!</definedName>
    <definedName name="______________________________VL100" localSheetId="51">#REF!</definedName>
    <definedName name="______________________________VL100">#REF!</definedName>
    <definedName name="______________________________VL250" localSheetId="51">#REF!</definedName>
    <definedName name="______________________________VL250">#REF!</definedName>
    <definedName name="_____________________________a1" localSheetId="21" hidden="1">{"'Sheet1'!$L$16"}</definedName>
    <definedName name="_____________________________a1" localSheetId="27" hidden="1">{"'Sheet1'!$L$16"}</definedName>
    <definedName name="_____________________________a1" localSheetId="7" hidden="1">{"'Sheet1'!$L$16"}</definedName>
    <definedName name="_____________________________a1" localSheetId="9" hidden="1">{"'Sheet1'!$L$16"}</definedName>
    <definedName name="_____________________________a1" localSheetId="15" hidden="1">{"'Sheet1'!$L$16"}</definedName>
    <definedName name="_____________________________a1" localSheetId="13" hidden="1">{"'Sheet1'!$L$16"}</definedName>
    <definedName name="_____________________________a1" localSheetId="16" hidden="1">{"'Sheet1'!$L$16"}</definedName>
    <definedName name="_____________________________a1" localSheetId="8" hidden="1">{"'Sheet1'!$L$16"}</definedName>
    <definedName name="_____________________________a1" localSheetId="18" hidden="1">{"'Sheet1'!$L$16"}</definedName>
    <definedName name="_____________________________a1" localSheetId="19" hidden="1">{"'Sheet1'!$L$16"}</definedName>
    <definedName name="_____________________________a1" localSheetId="1" hidden="1">{"'Sheet1'!$L$16"}</definedName>
    <definedName name="_____________________________a1" hidden="1">{"'Sheet1'!$L$16"}</definedName>
    <definedName name="_____________________________boi1" localSheetId="51">#REF!</definedName>
    <definedName name="_____________________________boi1">#REF!</definedName>
    <definedName name="_____________________________boi2" localSheetId="51">#REF!</definedName>
    <definedName name="_____________________________boi2">#REF!</definedName>
    <definedName name="_____________________________CON1" localSheetId="51">#REF!</definedName>
    <definedName name="_____________________________CON1">#REF!</definedName>
    <definedName name="_____________________________CON2" localSheetId="51">#REF!</definedName>
    <definedName name="_____________________________CON2">#REF!</definedName>
    <definedName name="_____________________________ddn400" localSheetId="51">#REF!</definedName>
    <definedName name="_____________________________ddn400">#REF!</definedName>
    <definedName name="_____________________________ddn600" localSheetId="51">#REF!</definedName>
    <definedName name="_____________________________ddn600">#REF!</definedName>
    <definedName name="_____________________________DT12" localSheetId="21" hidden="1">{"'Sheet1'!$L$16"}</definedName>
    <definedName name="_____________________________DT12" localSheetId="27" hidden="1">{"'Sheet1'!$L$16"}</definedName>
    <definedName name="_____________________________DT12" localSheetId="7" hidden="1">{"'Sheet1'!$L$16"}</definedName>
    <definedName name="_____________________________DT12" localSheetId="9" hidden="1">{"'Sheet1'!$L$16"}</definedName>
    <definedName name="_____________________________DT12" localSheetId="15" hidden="1">{"'Sheet1'!$L$16"}</definedName>
    <definedName name="_____________________________DT12" localSheetId="13" hidden="1">{"'Sheet1'!$L$16"}</definedName>
    <definedName name="_____________________________DT12" localSheetId="16" hidden="1">{"'Sheet1'!$L$16"}</definedName>
    <definedName name="_____________________________DT12" localSheetId="8" hidden="1">{"'Sheet1'!$L$16"}</definedName>
    <definedName name="_____________________________DT12" localSheetId="18" hidden="1">{"'Sheet1'!$L$16"}</definedName>
    <definedName name="_____________________________DT12" localSheetId="19" hidden="1">{"'Sheet1'!$L$16"}</definedName>
    <definedName name="_____________________________DT12" localSheetId="1" hidden="1">{"'Sheet1'!$L$16"}</definedName>
    <definedName name="_____________________________DT12" hidden="1">{"'Sheet1'!$L$16"}</definedName>
    <definedName name="_____________________________hsm2">1.1289</definedName>
    <definedName name="_____________________________hso2" localSheetId="51">#REF!</definedName>
    <definedName name="_____________________________hso2">#REF!</definedName>
    <definedName name="_____________________________kha1" localSheetId="51">#REF!</definedName>
    <definedName name="_____________________________kha1">#REF!</definedName>
    <definedName name="_____________________________MAC12" localSheetId="51">#REF!</definedName>
    <definedName name="_____________________________MAC12">#REF!</definedName>
    <definedName name="_____________________________MAC46" localSheetId="51">#REF!</definedName>
    <definedName name="_____________________________MAC46">#REF!</definedName>
    <definedName name="_____________________________NCL100" localSheetId="51">#REF!</definedName>
    <definedName name="_____________________________NCL100">#REF!</definedName>
    <definedName name="_____________________________NCL200" localSheetId="51">#REF!</definedName>
    <definedName name="_____________________________NCL200">#REF!</definedName>
    <definedName name="_____________________________NCL250" localSheetId="51">#REF!</definedName>
    <definedName name="_____________________________NCL250">#REF!</definedName>
    <definedName name="_____________________________NET2" localSheetId="51">#REF!</definedName>
    <definedName name="_____________________________NET2">#REF!</definedName>
    <definedName name="_____________________________nin190" localSheetId="51">#REF!</definedName>
    <definedName name="_____________________________nin190">#REF!</definedName>
    <definedName name="_____________________________PA3" localSheetId="21" hidden="1">{"'Sheet1'!$L$16"}</definedName>
    <definedName name="_____________________________PA3" localSheetId="27" hidden="1">{"'Sheet1'!$L$16"}</definedName>
    <definedName name="_____________________________PA3" localSheetId="7" hidden="1">{"'Sheet1'!$L$16"}</definedName>
    <definedName name="_____________________________PA3" localSheetId="9" hidden="1">{"'Sheet1'!$L$16"}</definedName>
    <definedName name="_____________________________PA3" localSheetId="15" hidden="1">{"'Sheet1'!$L$16"}</definedName>
    <definedName name="_____________________________PA3" localSheetId="13" hidden="1">{"'Sheet1'!$L$16"}</definedName>
    <definedName name="_____________________________PA3" localSheetId="16" hidden="1">{"'Sheet1'!$L$16"}</definedName>
    <definedName name="_____________________________PA3" localSheetId="8" hidden="1">{"'Sheet1'!$L$16"}</definedName>
    <definedName name="_____________________________PA3" localSheetId="18" hidden="1">{"'Sheet1'!$L$16"}</definedName>
    <definedName name="_____________________________PA3" localSheetId="19" hidden="1">{"'Sheet1'!$L$16"}</definedName>
    <definedName name="_____________________________PA3" localSheetId="1" hidden="1">{"'Sheet1'!$L$16"}</definedName>
    <definedName name="_____________________________PA3" hidden="1">{"'Sheet1'!$L$16"}</definedName>
    <definedName name="_____________________________sc1" localSheetId="51">#REF!</definedName>
    <definedName name="_____________________________sc1">#REF!</definedName>
    <definedName name="_____________________________SC2" localSheetId="51">#REF!</definedName>
    <definedName name="_____________________________SC2">#REF!</definedName>
    <definedName name="_____________________________sc3" localSheetId="51">#REF!</definedName>
    <definedName name="_____________________________sc3">#REF!</definedName>
    <definedName name="_____________________________SN3" localSheetId="51">#REF!</definedName>
    <definedName name="_____________________________SN3">#REF!</definedName>
    <definedName name="_____________________________TL1" localSheetId="51">#REF!</definedName>
    <definedName name="_____________________________TL1">#REF!</definedName>
    <definedName name="_____________________________TL2" localSheetId="51">#REF!</definedName>
    <definedName name="_____________________________TL2">#REF!</definedName>
    <definedName name="_____________________________TL3" localSheetId="51">#REF!</definedName>
    <definedName name="_____________________________TL3">#REF!</definedName>
    <definedName name="_____________________________TLA120" localSheetId="51">#REF!</definedName>
    <definedName name="_____________________________TLA120">#REF!</definedName>
    <definedName name="_____________________________TLA35" localSheetId="51">#REF!</definedName>
    <definedName name="_____________________________TLA35">#REF!</definedName>
    <definedName name="_____________________________TLA50" localSheetId="51">#REF!</definedName>
    <definedName name="_____________________________TLA50">#REF!</definedName>
    <definedName name="_____________________________TLA70" localSheetId="51">#REF!</definedName>
    <definedName name="_____________________________TLA70">#REF!</definedName>
    <definedName name="_____________________________TLA95" localSheetId="51">#REF!</definedName>
    <definedName name="_____________________________TLA95">#REF!</definedName>
    <definedName name="_____________________________tz593" localSheetId="51">#REF!</definedName>
    <definedName name="_____________________________tz593">#REF!</definedName>
    <definedName name="_____________________________VL100" localSheetId="51">#REF!</definedName>
    <definedName name="_____________________________VL100">#REF!</definedName>
    <definedName name="_____________________________VL250" localSheetId="51">#REF!</definedName>
    <definedName name="_____________________________VL250">#REF!</definedName>
    <definedName name="____________________________a1" localSheetId="21" hidden="1">{"'Sheet1'!$L$16"}</definedName>
    <definedName name="____________________________a1" localSheetId="27" hidden="1">{"'Sheet1'!$L$16"}</definedName>
    <definedName name="____________________________a1" localSheetId="7" hidden="1">{"'Sheet1'!$L$16"}</definedName>
    <definedName name="____________________________a1" localSheetId="9" hidden="1">{"'Sheet1'!$L$16"}</definedName>
    <definedName name="____________________________a1" localSheetId="15" hidden="1">{"'Sheet1'!$L$16"}</definedName>
    <definedName name="____________________________a1" localSheetId="13" hidden="1">{"'Sheet1'!$L$16"}</definedName>
    <definedName name="____________________________a1" localSheetId="16" hidden="1">{"'Sheet1'!$L$16"}</definedName>
    <definedName name="____________________________a1" localSheetId="8" hidden="1">{"'Sheet1'!$L$16"}</definedName>
    <definedName name="____________________________a1" localSheetId="18" hidden="1">{"'Sheet1'!$L$16"}</definedName>
    <definedName name="____________________________a1" localSheetId="19" hidden="1">{"'Sheet1'!$L$16"}</definedName>
    <definedName name="____________________________a1" localSheetId="1" hidden="1">{"'Sheet1'!$L$16"}</definedName>
    <definedName name="____________________________a1" hidden="1">{"'Sheet1'!$L$16"}</definedName>
    <definedName name="____________________________boi1" localSheetId="51">#REF!</definedName>
    <definedName name="____________________________boi1">#REF!</definedName>
    <definedName name="____________________________boi2" localSheetId="51">#REF!</definedName>
    <definedName name="____________________________boi2">#REF!</definedName>
    <definedName name="____________________________CON1" localSheetId="51">#REF!</definedName>
    <definedName name="____________________________CON1">#REF!</definedName>
    <definedName name="____________________________CON2" localSheetId="51">#REF!</definedName>
    <definedName name="____________________________CON2">#REF!</definedName>
    <definedName name="____________________________ddn400" localSheetId="51">#REF!</definedName>
    <definedName name="____________________________ddn400">#REF!</definedName>
    <definedName name="____________________________ddn600" localSheetId="51">#REF!</definedName>
    <definedName name="____________________________ddn600">#REF!</definedName>
    <definedName name="____________________________DT12" localSheetId="21" hidden="1">{"'Sheet1'!$L$16"}</definedName>
    <definedName name="____________________________DT12" localSheetId="27" hidden="1">{"'Sheet1'!$L$16"}</definedName>
    <definedName name="____________________________DT12" localSheetId="7" hidden="1">{"'Sheet1'!$L$16"}</definedName>
    <definedName name="____________________________DT12" localSheetId="9" hidden="1">{"'Sheet1'!$L$16"}</definedName>
    <definedName name="____________________________DT12" localSheetId="15" hidden="1">{"'Sheet1'!$L$16"}</definedName>
    <definedName name="____________________________DT12" localSheetId="13" hidden="1">{"'Sheet1'!$L$16"}</definedName>
    <definedName name="____________________________DT12" localSheetId="16" hidden="1">{"'Sheet1'!$L$16"}</definedName>
    <definedName name="____________________________DT12" localSheetId="8" hidden="1">{"'Sheet1'!$L$16"}</definedName>
    <definedName name="____________________________DT12" localSheetId="18" hidden="1">{"'Sheet1'!$L$16"}</definedName>
    <definedName name="____________________________DT12" localSheetId="19" hidden="1">{"'Sheet1'!$L$16"}</definedName>
    <definedName name="____________________________DT12" localSheetId="1" hidden="1">{"'Sheet1'!$L$16"}</definedName>
    <definedName name="____________________________DT12" hidden="1">{"'Sheet1'!$L$16"}</definedName>
    <definedName name="____________________________hsm2">1.1289</definedName>
    <definedName name="____________________________hso2" localSheetId="51">#REF!</definedName>
    <definedName name="____________________________hso2">#REF!</definedName>
    <definedName name="____________________________kha1" localSheetId="51">#REF!</definedName>
    <definedName name="____________________________kha1">#REF!</definedName>
    <definedName name="____________________________MAC12" localSheetId="51">#REF!</definedName>
    <definedName name="____________________________MAC12">#REF!</definedName>
    <definedName name="____________________________MAC46" localSheetId="51">#REF!</definedName>
    <definedName name="____________________________MAC46">#REF!</definedName>
    <definedName name="____________________________NCL100" localSheetId="51">#REF!</definedName>
    <definedName name="____________________________NCL100">#REF!</definedName>
    <definedName name="____________________________NCL200" localSheetId="51">#REF!</definedName>
    <definedName name="____________________________NCL200">#REF!</definedName>
    <definedName name="____________________________NCL250" localSheetId="51">#REF!</definedName>
    <definedName name="____________________________NCL250">#REF!</definedName>
    <definedName name="____________________________NET2" localSheetId="51">#REF!</definedName>
    <definedName name="____________________________NET2">#REF!</definedName>
    <definedName name="____________________________nin190" localSheetId="51">#REF!</definedName>
    <definedName name="____________________________nin190">#REF!</definedName>
    <definedName name="____________________________PA3" localSheetId="21" hidden="1">{"'Sheet1'!$L$16"}</definedName>
    <definedName name="____________________________PA3" localSheetId="27" hidden="1">{"'Sheet1'!$L$16"}</definedName>
    <definedName name="____________________________PA3" localSheetId="7" hidden="1">{"'Sheet1'!$L$16"}</definedName>
    <definedName name="____________________________PA3" localSheetId="9" hidden="1">{"'Sheet1'!$L$16"}</definedName>
    <definedName name="____________________________PA3" localSheetId="15" hidden="1">{"'Sheet1'!$L$16"}</definedName>
    <definedName name="____________________________PA3" localSheetId="13" hidden="1">{"'Sheet1'!$L$16"}</definedName>
    <definedName name="____________________________PA3" localSheetId="16" hidden="1">{"'Sheet1'!$L$16"}</definedName>
    <definedName name="____________________________PA3" localSheetId="8" hidden="1">{"'Sheet1'!$L$16"}</definedName>
    <definedName name="____________________________PA3" localSheetId="18" hidden="1">{"'Sheet1'!$L$16"}</definedName>
    <definedName name="____________________________PA3" localSheetId="19" hidden="1">{"'Sheet1'!$L$16"}</definedName>
    <definedName name="____________________________PA3" localSheetId="1" hidden="1">{"'Sheet1'!$L$16"}</definedName>
    <definedName name="____________________________PA3" hidden="1">{"'Sheet1'!$L$16"}</definedName>
    <definedName name="____________________________sc1" localSheetId="51">#REF!</definedName>
    <definedName name="____________________________sc1">#REF!</definedName>
    <definedName name="____________________________SC2" localSheetId="51">#REF!</definedName>
    <definedName name="____________________________SC2">#REF!</definedName>
    <definedName name="____________________________sc3" localSheetId="51">#REF!</definedName>
    <definedName name="____________________________sc3">#REF!</definedName>
    <definedName name="____________________________SN3" localSheetId="51">#REF!</definedName>
    <definedName name="____________________________SN3">#REF!</definedName>
    <definedName name="____________________________TL1" localSheetId="51">#REF!</definedName>
    <definedName name="____________________________TL1">#REF!</definedName>
    <definedName name="____________________________TL2" localSheetId="51">#REF!</definedName>
    <definedName name="____________________________TL2">#REF!</definedName>
    <definedName name="____________________________TL3" localSheetId="51">#REF!</definedName>
    <definedName name="____________________________TL3">#REF!</definedName>
    <definedName name="____________________________TLA120" localSheetId="51">#REF!</definedName>
    <definedName name="____________________________TLA120">#REF!</definedName>
    <definedName name="____________________________TLA35" localSheetId="51">#REF!</definedName>
    <definedName name="____________________________TLA35">#REF!</definedName>
    <definedName name="____________________________TLA50" localSheetId="51">#REF!</definedName>
    <definedName name="____________________________TLA50">#REF!</definedName>
    <definedName name="____________________________TLA70" localSheetId="51">#REF!</definedName>
    <definedName name="____________________________TLA70">#REF!</definedName>
    <definedName name="____________________________TLA95" localSheetId="51">#REF!</definedName>
    <definedName name="____________________________TLA95">#REF!</definedName>
    <definedName name="____________________________tz593" localSheetId="51">#REF!</definedName>
    <definedName name="____________________________tz593">#REF!</definedName>
    <definedName name="____________________________VL100" localSheetId="51">#REF!</definedName>
    <definedName name="____________________________VL100">#REF!</definedName>
    <definedName name="____________________________VL250" localSheetId="51">#REF!</definedName>
    <definedName name="____________________________VL250">#REF!</definedName>
    <definedName name="___________________________a1" localSheetId="21" hidden="1">{"'Sheet1'!$L$16"}</definedName>
    <definedName name="___________________________a1" localSheetId="27" hidden="1">{"'Sheet1'!$L$16"}</definedName>
    <definedName name="___________________________a1" localSheetId="7" hidden="1">{"'Sheet1'!$L$16"}</definedName>
    <definedName name="___________________________a1" localSheetId="9" hidden="1">{"'Sheet1'!$L$16"}</definedName>
    <definedName name="___________________________a1" localSheetId="15" hidden="1">{"'Sheet1'!$L$16"}</definedName>
    <definedName name="___________________________a1" localSheetId="13" hidden="1">{"'Sheet1'!$L$16"}</definedName>
    <definedName name="___________________________a1" localSheetId="16" hidden="1">{"'Sheet1'!$L$16"}</definedName>
    <definedName name="___________________________a1" localSheetId="8" hidden="1">{"'Sheet1'!$L$16"}</definedName>
    <definedName name="___________________________a1" localSheetId="18" hidden="1">{"'Sheet1'!$L$16"}</definedName>
    <definedName name="___________________________a1" localSheetId="19" hidden="1">{"'Sheet1'!$L$16"}</definedName>
    <definedName name="___________________________a1" localSheetId="1" hidden="1">{"'Sheet1'!$L$16"}</definedName>
    <definedName name="___________________________a1" hidden="1">{"'Sheet1'!$L$16"}</definedName>
    <definedName name="___________________________boi1" localSheetId="51">#REF!</definedName>
    <definedName name="___________________________boi1">#REF!</definedName>
    <definedName name="___________________________boi2" localSheetId="51">#REF!</definedName>
    <definedName name="___________________________boi2">#REF!</definedName>
    <definedName name="___________________________CON1" localSheetId="51">#REF!</definedName>
    <definedName name="___________________________CON1">#REF!</definedName>
    <definedName name="___________________________CON2" localSheetId="51">#REF!</definedName>
    <definedName name="___________________________CON2">#REF!</definedName>
    <definedName name="___________________________ddn400" localSheetId="51">#REF!</definedName>
    <definedName name="___________________________ddn400">#REF!</definedName>
    <definedName name="___________________________ddn600" localSheetId="51">#REF!</definedName>
    <definedName name="___________________________ddn600">#REF!</definedName>
    <definedName name="___________________________DT12" localSheetId="21" hidden="1">{"'Sheet1'!$L$16"}</definedName>
    <definedName name="___________________________DT12" localSheetId="27" hidden="1">{"'Sheet1'!$L$16"}</definedName>
    <definedName name="___________________________DT12" localSheetId="7" hidden="1">{"'Sheet1'!$L$16"}</definedName>
    <definedName name="___________________________DT12" localSheetId="9" hidden="1">{"'Sheet1'!$L$16"}</definedName>
    <definedName name="___________________________DT12" localSheetId="15" hidden="1">{"'Sheet1'!$L$16"}</definedName>
    <definedName name="___________________________DT12" localSheetId="13" hidden="1">{"'Sheet1'!$L$16"}</definedName>
    <definedName name="___________________________DT12" localSheetId="16" hidden="1">{"'Sheet1'!$L$16"}</definedName>
    <definedName name="___________________________DT12" localSheetId="8" hidden="1">{"'Sheet1'!$L$16"}</definedName>
    <definedName name="___________________________DT12" localSheetId="18" hidden="1">{"'Sheet1'!$L$16"}</definedName>
    <definedName name="___________________________DT12" localSheetId="19" hidden="1">{"'Sheet1'!$L$16"}</definedName>
    <definedName name="___________________________DT12" localSheetId="1" hidden="1">{"'Sheet1'!$L$16"}</definedName>
    <definedName name="___________________________DT12" hidden="1">{"'Sheet1'!$L$16"}</definedName>
    <definedName name="___________________________hsm2">1.1289</definedName>
    <definedName name="___________________________hso2" localSheetId="51">#REF!</definedName>
    <definedName name="___________________________hso2">#REF!</definedName>
    <definedName name="___________________________kha1" localSheetId="51">#REF!</definedName>
    <definedName name="___________________________kha1">#REF!</definedName>
    <definedName name="___________________________MAC12" localSheetId="51">#REF!</definedName>
    <definedName name="___________________________MAC12">#REF!</definedName>
    <definedName name="___________________________MAC46" localSheetId="51">#REF!</definedName>
    <definedName name="___________________________MAC46">#REF!</definedName>
    <definedName name="___________________________NCL100" localSheetId="51">#REF!</definedName>
    <definedName name="___________________________NCL100">#REF!</definedName>
    <definedName name="___________________________NCL200" localSheetId="51">#REF!</definedName>
    <definedName name="___________________________NCL200">#REF!</definedName>
    <definedName name="___________________________NCL250" localSheetId="51">#REF!</definedName>
    <definedName name="___________________________NCL250">#REF!</definedName>
    <definedName name="___________________________NET2" localSheetId="51">#REF!</definedName>
    <definedName name="___________________________NET2">#REF!</definedName>
    <definedName name="___________________________nin190" localSheetId="51">#REF!</definedName>
    <definedName name="___________________________nin190">#REF!</definedName>
    <definedName name="___________________________PA3" localSheetId="21" hidden="1">{"'Sheet1'!$L$16"}</definedName>
    <definedName name="___________________________PA3" localSheetId="27" hidden="1">{"'Sheet1'!$L$16"}</definedName>
    <definedName name="___________________________PA3" localSheetId="7" hidden="1">{"'Sheet1'!$L$16"}</definedName>
    <definedName name="___________________________PA3" localSheetId="9" hidden="1">{"'Sheet1'!$L$16"}</definedName>
    <definedName name="___________________________PA3" localSheetId="15" hidden="1">{"'Sheet1'!$L$16"}</definedName>
    <definedName name="___________________________PA3" localSheetId="13" hidden="1">{"'Sheet1'!$L$16"}</definedName>
    <definedName name="___________________________PA3" localSheetId="16" hidden="1">{"'Sheet1'!$L$16"}</definedName>
    <definedName name="___________________________PA3" localSheetId="8" hidden="1">{"'Sheet1'!$L$16"}</definedName>
    <definedName name="___________________________PA3" localSheetId="18" hidden="1">{"'Sheet1'!$L$16"}</definedName>
    <definedName name="___________________________PA3" localSheetId="19" hidden="1">{"'Sheet1'!$L$16"}</definedName>
    <definedName name="___________________________PA3" localSheetId="1" hidden="1">{"'Sheet1'!$L$16"}</definedName>
    <definedName name="___________________________PA3" hidden="1">{"'Sheet1'!$L$16"}</definedName>
    <definedName name="___________________________sc1" localSheetId="51">#REF!</definedName>
    <definedName name="___________________________sc1">#REF!</definedName>
    <definedName name="___________________________SC2" localSheetId="51">#REF!</definedName>
    <definedName name="___________________________SC2">#REF!</definedName>
    <definedName name="___________________________sc3" localSheetId="51">#REF!</definedName>
    <definedName name="___________________________sc3">#REF!</definedName>
    <definedName name="___________________________SN3" localSheetId="51">#REF!</definedName>
    <definedName name="___________________________SN3">#REF!</definedName>
    <definedName name="___________________________TL1" localSheetId="51">#REF!</definedName>
    <definedName name="___________________________TL1">#REF!</definedName>
    <definedName name="___________________________TL2" localSheetId="51">#REF!</definedName>
    <definedName name="___________________________TL2">#REF!</definedName>
    <definedName name="___________________________TL3" localSheetId="51">#REF!</definedName>
    <definedName name="___________________________TL3">#REF!</definedName>
    <definedName name="___________________________TLA120" localSheetId="51">#REF!</definedName>
    <definedName name="___________________________TLA120">#REF!</definedName>
    <definedName name="___________________________TLA35" localSheetId="51">#REF!</definedName>
    <definedName name="___________________________TLA35">#REF!</definedName>
    <definedName name="___________________________TLA50" localSheetId="51">#REF!</definedName>
    <definedName name="___________________________TLA50">#REF!</definedName>
    <definedName name="___________________________TLA70" localSheetId="51">#REF!</definedName>
    <definedName name="___________________________TLA70">#REF!</definedName>
    <definedName name="___________________________TLA95" localSheetId="51">#REF!</definedName>
    <definedName name="___________________________TLA95">#REF!</definedName>
    <definedName name="___________________________tz593" localSheetId="51">#REF!</definedName>
    <definedName name="___________________________tz593">#REF!</definedName>
    <definedName name="___________________________VL100" localSheetId="51">#REF!</definedName>
    <definedName name="___________________________VL100">#REF!</definedName>
    <definedName name="___________________________VL250" localSheetId="51">#REF!</definedName>
    <definedName name="___________________________VL250">#REF!</definedName>
    <definedName name="__________________________a1" localSheetId="21" hidden="1">{"'Sheet1'!$L$16"}</definedName>
    <definedName name="__________________________a1" localSheetId="27" hidden="1">{"'Sheet1'!$L$16"}</definedName>
    <definedName name="__________________________a1" localSheetId="7" hidden="1">{"'Sheet1'!$L$16"}</definedName>
    <definedName name="__________________________a1" localSheetId="9" hidden="1">{"'Sheet1'!$L$16"}</definedName>
    <definedName name="__________________________a1" localSheetId="15" hidden="1">{"'Sheet1'!$L$16"}</definedName>
    <definedName name="__________________________a1" localSheetId="13" hidden="1">{"'Sheet1'!$L$16"}</definedName>
    <definedName name="__________________________a1" localSheetId="16" hidden="1">{"'Sheet1'!$L$16"}</definedName>
    <definedName name="__________________________a1" localSheetId="8" hidden="1">{"'Sheet1'!$L$16"}</definedName>
    <definedName name="__________________________a1" localSheetId="18" hidden="1">{"'Sheet1'!$L$16"}</definedName>
    <definedName name="__________________________a1" localSheetId="19" hidden="1">{"'Sheet1'!$L$16"}</definedName>
    <definedName name="__________________________a1" localSheetId="1" hidden="1">{"'Sheet1'!$L$16"}</definedName>
    <definedName name="__________________________a1" hidden="1">{"'Sheet1'!$L$16"}</definedName>
    <definedName name="__________________________boi1" localSheetId="51">#REF!</definedName>
    <definedName name="__________________________boi1">#REF!</definedName>
    <definedName name="__________________________boi2" localSheetId="51">#REF!</definedName>
    <definedName name="__________________________boi2">#REF!</definedName>
    <definedName name="__________________________CON1" localSheetId="51">#REF!</definedName>
    <definedName name="__________________________CON1">#REF!</definedName>
    <definedName name="__________________________CON2" localSheetId="51">#REF!</definedName>
    <definedName name="__________________________CON2">#REF!</definedName>
    <definedName name="__________________________ddn400" localSheetId="51">#REF!</definedName>
    <definedName name="__________________________ddn400">#REF!</definedName>
    <definedName name="__________________________ddn600" localSheetId="51">#REF!</definedName>
    <definedName name="__________________________ddn600">#REF!</definedName>
    <definedName name="__________________________DT12" localSheetId="21" hidden="1">{"'Sheet1'!$L$16"}</definedName>
    <definedName name="__________________________DT12" localSheetId="27" hidden="1">{"'Sheet1'!$L$16"}</definedName>
    <definedName name="__________________________DT12" localSheetId="7" hidden="1">{"'Sheet1'!$L$16"}</definedName>
    <definedName name="__________________________DT12" localSheetId="9" hidden="1">{"'Sheet1'!$L$16"}</definedName>
    <definedName name="__________________________DT12" localSheetId="15" hidden="1">{"'Sheet1'!$L$16"}</definedName>
    <definedName name="__________________________DT12" localSheetId="13" hidden="1">{"'Sheet1'!$L$16"}</definedName>
    <definedName name="__________________________DT12" localSheetId="16" hidden="1">{"'Sheet1'!$L$16"}</definedName>
    <definedName name="__________________________DT12" localSheetId="8" hidden="1">{"'Sheet1'!$L$16"}</definedName>
    <definedName name="__________________________DT12" localSheetId="18" hidden="1">{"'Sheet1'!$L$16"}</definedName>
    <definedName name="__________________________DT12" localSheetId="19" hidden="1">{"'Sheet1'!$L$16"}</definedName>
    <definedName name="__________________________DT12" localSheetId="1" hidden="1">{"'Sheet1'!$L$16"}</definedName>
    <definedName name="__________________________DT12" hidden="1">{"'Sheet1'!$L$16"}</definedName>
    <definedName name="__________________________hsm2">1.1289</definedName>
    <definedName name="__________________________hso2" localSheetId="51">#REF!</definedName>
    <definedName name="__________________________hso2">#REF!</definedName>
    <definedName name="__________________________kha1" localSheetId="51">#REF!</definedName>
    <definedName name="__________________________kha1">#REF!</definedName>
    <definedName name="__________________________MAC12" localSheetId="51">#REF!</definedName>
    <definedName name="__________________________MAC12">#REF!</definedName>
    <definedName name="__________________________MAC46" localSheetId="51">#REF!</definedName>
    <definedName name="__________________________MAC46">#REF!</definedName>
    <definedName name="__________________________NCL100" localSheetId="51">#REF!</definedName>
    <definedName name="__________________________NCL100">#REF!</definedName>
    <definedName name="__________________________NCL200" localSheetId="51">#REF!</definedName>
    <definedName name="__________________________NCL200">#REF!</definedName>
    <definedName name="__________________________NCL250" localSheetId="51">#REF!</definedName>
    <definedName name="__________________________NCL250">#REF!</definedName>
    <definedName name="__________________________NET2" localSheetId="51">#REF!</definedName>
    <definedName name="__________________________NET2">#REF!</definedName>
    <definedName name="__________________________nin190" localSheetId="51">#REF!</definedName>
    <definedName name="__________________________nin190">#REF!</definedName>
    <definedName name="__________________________PA3" localSheetId="21" hidden="1">{"'Sheet1'!$L$16"}</definedName>
    <definedName name="__________________________PA3" localSheetId="27" hidden="1">{"'Sheet1'!$L$16"}</definedName>
    <definedName name="__________________________PA3" localSheetId="7" hidden="1">{"'Sheet1'!$L$16"}</definedName>
    <definedName name="__________________________PA3" localSheetId="9" hidden="1">{"'Sheet1'!$L$16"}</definedName>
    <definedName name="__________________________PA3" localSheetId="15" hidden="1">{"'Sheet1'!$L$16"}</definedName>
    <definedName name="__________________________PA3" localSheetId="13" hidden="1">{"'Sheet1'!$L$16"}</definedName>
    <definedName name="__________________________PA3" localSheetId="16" hidden="1">{"'Sheet1'!$L$16"}</definedName>
    <definedName name="__________________________PA3" localSheetId="8" hidden="1">{"'Sheet1'!$L$16"}</definedName>
    <definedName name="__________________________PA3" localSheetId="18" hidden="1">{"'Sheet1'!$L$16"}</definedName>
    <definedName name="__________________________PA3" localSheetId="19" hidden="1">{"'Sheet1'!$L$16"}</definedName>
    <definedName name="__________________________PA3" localSheetId="1" hidden="1">{"'Sheet1'!$L$16"}</definedName>
    <definedName name="__________________________PA3" hidden="1">{"'Sheet1'!$L$16"}</definedName>
    <definedName name="__________________________sc1" localSheetId="51">#REF!</definedName>
    <definedName name="__________________________sc1">#REF!</definedName>
    <definedName name="__________________________SC2" localSheetId="51">#REF!</definedName>
    <definedName name="__________________________SC2">#REF!</definedName>
    <definedName name="__________________________sc3" localSheetId="51">#REF!</definedName>
    <definedName name="__________________________sc3">#REF!</definedName>
    <definedName name="__________________________SN3" localSheetId="51">#REF!</definedName>
    <definedName name="__________________________SN3">#REF!</definedName>
    <definedName name="__________________________TL1" localSheetId="51">#REF!</definedName>
    <definedName name="__________________________TL1">#REF!</definedName>
    <definedName name="__________________________TL2" localSheetId="51">#REF!</definedName>
    <definedName name="__________________________TL2">#REF!</definedName>
    <definedName name="__________________________TL3" localSheetId="51">#REF!</definedName>
    <definedName name="__________________________TL3">#REF!</definedName>
    <definedName name="__________________________TLA120" localSheetId="51">#REF!</definedName>
    <definedName name="__________________________TLA120">#REF!</definedName>
    <definedName name="__________________________TLA35" localSheetId="51">#REF!</definedName>
    <definedName name="__________________________TLA35">#REF!</definedName>
    <definedName name="__________________________TLA50" localSheetId="51">#REF!</definedName>
    <definedName name="__________________________TLA50">#REF!</definedName>
    <definedName name="__________________________TLA70" localSheetId="51">#REF!</definedName>
    <definedName name="__________________________TLA70">#REF!</definedName>
    <definedName name="__________________________TLA95" localSheetId="51">#REF!</definedName>
    <definedName name="__________________________TLA95">#REF!</definedName>
    <definedName name="__________________________tz593" localSheetId="51">#REF!</definedName>
    <definedName name="__________________________tz593">#REF!</definedName>
    <definedName name="__________________________VL100" localSheetId="51">#REF!</definedName>
    <definedName name="__________________________VL100">#REF!</definedName>
    <definedName name="__________________________VL250" localSheetId="51">#REF!</definedName>
    <definedName name="__________________________VL250">#REF!</definedName>
    <definedName name="_________________________a1" localSheetId="21" hidden="1">{"'Sheet1'!$L$16"}</definedName>
    <definedName name="_________________________a1" localSheetId="27" hidden="1">{"'Sheet1'!$L$16"}</definedName>
    <definedName name="_________________________a1" localSheetId="7" hidden="1">{"'Sheet1'!$L$16"}</definedName>
    <definedName name="_________________________a1" localSheetId="9" hidden="1">{"'Sheet1'!$L$16"}</definedName>
    <definedName name="_________________________a1" localSheetId="15" hidden="1">{"'Sheet1'!$L$16"}</definedName>
    <definedName name="_________________________a1" localSheetId="13" hidden="1">{"'Sheet1'!$L$16"}</definedName>
    <definedName name="_________________________a1" localSheetId="16" hidden="1">{"'Sheet1'!$L$16"}</definedName>
    <definedName name="_________________________a1" localSheetId="8" hidden="1">{"'Sheet1'!$L$16"}</definedName>
    <definedName name="_________________________a1" localSheetId="18" hidden="1">{"'Sheet1'!$L$16"}</definedName>
    <definedName name="_________________________a1" localSheetId="19" hidden="1">{"'Sheet1'!$L$16"}</definedName>
    <definedName name="_________________________a1" localSheetId="1" hidden="1">{"'Sheet1'!$L$16"}</definedName>
    <definedName name="_________________________a1" hidden="1">{"'Sheet1'!$L$16"}</definedName>
    <definedName name="_________________________boi1" localSheetId="51">#REF!</definedName>
    <definedName name="_________________________boi1">#REF!</definedName>
    <definedName name="_________________________boi2" localSheetId="51">#REF!</definedName>
    <definedName name="_________________________boi2">#REF!</definedName>
    <definedName name="_________________________CON1" localSheetId="51">#REF!</definedName>
    <definedName name="_________________________CON1">#REF!</definedName>
    <definedName name="_________________________CON2" localSheetId="51">#REF!</definedName>
    <definedName name="_________________________CON2">#REF!</definedName>
    <definedName name="_________________________ddn400" localSheetId="51">#REF!</definedName>
    <definedName name="_________________________ddn400">#REF!</definedName>
    <definedName name="_________________________ddn600" localSheetId="51">#REF!</definedName>
    <definedName name="_________________________ddn600">#REF!</definedName>
    <definedName name="_________________________DT12" localSheetId="21" hidden="1">{"'Sheet1'!$L$16"}</definedName>
    <definedName name="_________________________DT12" localSheetId="27" hidden="1">{"'Sheet1'!$L$16"}</definedName>
    <definedName name="_________________________DT12" localSheetId="7" hidden="1">{"'Sheet1'!$L$16"}</definedName>
    <definedName name="_________________________DT12" localSheetId="9" hidden="1">{"'Sheet1'!$L$16"}</definedName>
    <definedName name="_________________________DT12" localSheetId="15" hidden="1">{"'Sheet1'!$L$16"}</definedName>
    <definedName name="_________________________DT12" localSheetId="13" hidden="1">{"'Sheet1'!$L$16"}</definedName>
    <definedName name="_________________________DT12" localSheetId="16" hidden="1">{"'Sheet1'!$L$16"}</definedName>
    <definedName name="_________________________DT12" localSheetId="8" hidden="1">{"'Sheet1'!$L$16"}</definedName>
    <definedName name="_________________________DT12" localSheetId="18" hidden="1">{"'Sheet1'!$L$16"}</definedName>
    <definedName name="_________________________DT12" localSheetId="19" hidden="1">{"'Sheet1'!$L$16"}</definedName>
    <definedName name="_________________________DT12" localSheetId="1" hidden="1">{"'Sheet1'!$L$16"}</definedName>
    <definedName name="_________________________DT12" hidden="1">{"'Sheet1'!$L$16"}</definedName>
    <definedName name="_________________________hsm2">1.1289</definedName>
    <definedName name="_________________________hso2" localSheetId="51">#REF!</definedName>
    <definedName name="_________________________hso2">#REF!</definedName>
    <definedName name="_________________________kha1" localSheetId="51">#REF!</definedName>
    <definedName name="_________________________kha1">#REF!</definedName>
    <definedName name="_________________________MAC12" localSheetId="51">#REF!</definedName>
    <definedName name="_________________________MAC12">#REF!</definedName>
    <definedName name="_________________________MAC46" localSheetId="51">#REF!</definedName>
    <definedName name="_________________________MAC46">#REF!</definedName>
    <definedName name="_________________________NCL100" localSheetId="51">#REF!</definedName>
    <definedName name="_________________________NCL100">#REF!</definedName>
    <definedName name="_________________________NCL200" localSheetId="51">#REF!</definedName>
    <definedName name="_________________________NCL200">#REF!</definedName>
    <definedName name="_________________________NCL250" localSheetId="51">#REF!</definedName>
    <definedName name="_________________________NCL250">#REF!</definedName>
    <definedName name="_________________________NET2" localSheetId="51">#REF!</definedName>
    <definedName name="_________________________NET2">#REF!</definedName>
    <definedName name="_________________________nin190" localSheetId="51">#REF!</definedName>
    <definedName name="_________________________nin190">#REF!</definedName>
    <definedName name="_________________________PA3" localSheetId="21" hidden="1">{"'Sheet1'!$L$16"}</definedName>
    <definedName name="_________________________PA3" localSheetId="27" hidden="1">{"'Sheet1'!$L$16"}</definedName>
    <definedName name="_________________________PA3" localSheetId="7" hidden="1">{"'Sheet1'!$L$16"}</definedName>
    <definedName name="_________________________PA3" localSheetId="9" hidden="1">{"'Sheet1'!$L$16"}</definedName>
    <definedName name="_________________________PA3" localSheetId="15" hidden="1">{"'Sheet1'!$L$16"}</definedName>
    <definedName name="_________________________PA3" localSheetId="13" hidden="1">{"'Sheet1'!$L$16"}</definedName>
    <definedName name="_________________________PA3" localSheetId="16" hidden="1">{"'Sheet1'!$L$16"}</definedName>
    <definedName name="_________________________PA3" localSheetId="8" hidden="1">{"'Sheet1'!$L$16"}</definedName>
    <definedName name="_________________________PA3" localSheetId="18" hidden="1">{"'Sheet1'!$L$16"}</definedName>
    <definedName name="_________________________PA3" localSheetId="19" hidden="1">{"'Sheet1'!$L$16"}</definedName>
    <definedName name="_________________________PA3" localSheetId="1" hidden="1">{"'Sheet1'!$L$16"}</definedName>
    <definedName name="_________________________PA3" hidden="1">{"'Sheet1'!$L$16"}</definedName>
    <definedName name="_________________________sc1" localSheetId="51">#REF!</definedName>
    <definedName name="_________________________sc1">#REF!</definedName>
    <definedName name="_________________________SC2" localSheetId="51">#REF!</definedName>
    <definedName name="_________________________SC2">#REF!</definedName>
    <definedName name="_________________________sc3" localSheetId="51">#REF!</definedName>
    <definedName name="_________________________sc3">#REF!</definedName>
    <definedName name="_________________________SN3" localSheetId="51">#REF!</definedName>
    <definedName name="_________________________SN3">#REF!</definedName>
    <definedName name="_________________________TL1" localSheetId="51">#REF!</definedName>
    <definedName name="_________________________TL1">#REF!</definedName>
    <definedName name="_________________________TL2" localSheetId="51">#REF!</definedName>
    <definedName name="_________________________TL2">#REF!</definedName>
    <definedName name="_________________________TL3" localSheetId="51">#REF!</definedName>
    <definedName name="_________________________TL3">#REF!</definedName>
    <definedName name="_________________________TLA120" localSheetId="51">#REF!</definedName>
    <definedName name="_________________________TLA120">#REF!</definedName>
    <definedName name="_________________________TLA35" localSheetId="51">#REF!</definedName>
    <definedName name="_________________________TLA35">#REF!</definedName>
    <definedName name="_________________________TLA50" localSheetId="51">#REF!</definedName>
    <definedName name="_________________________TLA50">#REF!</definedName>
    <definedName name="_________________________TLA70" localSheetId="51">#REF!</definedName>
    <definedName name="_________________________TLA70">#REF!</definedName>
    <definedName name="_________________________TLA95" localSheetId="51">#REF!</definedName>
    <definedName name="_________________________TLA95">#REF!</definedName>
    <definedName name="_________________________tz593" localSheetId="51">#REF!</definedName>
    <definedName name="_________________________tz593">#REF!</definedName>
    <definedName name="_________________________VL100" localSheetId="51">#REF!</definedName>
    <definedName name="_________________________VL100">#REF!</definedName>
    <definedName name="_________________________VL250" localSheetId="51">#REF!</definedName>
    <definedName name="_________________________VL250">#REF!</definedName>
    <definedName name="________________________a1" localSheetId="21" hidden="1">{"'Sheet1'!$L$16"}</definedName>
    <definedName name="________________________a1" localSheetId="27" hidden="1">{"'Sheet1'!$L$16"}</definedName>
    <definedName name="________________________a1" localSheetId="7" hidden="1">{"'Sheet1'!$L$16"}</definedName>
    <definedName name="________________________a1" localSheetId="9" hidden="1">{"'Sheet1'!$L$16"}</definedName>
    <definedName name="________________________a1" localSheetId="15" hidden="1">{"'Sheet1'!$L$16"}</definedName>
    <definedName name="________________________a1" localSheetId="13" hidden="1">{"'Sheet1'!$L$16"}</definedName>
    <definedName name="________________________a1" localSheetId="16" hidden="1">{"'Sheet1'!$L$16"}</definedName>
    <definedName name="________________________a1" localSheetId="8" hidden="1">{"'Sheet1'!$L$16"}</definedName>
    <definedName name="________________________a1" localSheetId="18" hidden="1">{"'Sheet1'!$L$16"}</definedName>
    <definedName name="________________________a1" localSheetId="19" hidden="1">{"'Sheet1'!$L$16"}</definedName>
    <definedName name="________________________a1" localSheetId="1" hidden="1">{"'Sheet1'!$L$16"}</definedName>
    <definedName name="________________________a1" hidden="1">{"'Sheet1'!$L$16"}</definedName>
    <definedName name="________________________boi1" localSheetId="51">#REF!</definedName>
    <definedName name="________________________boi1">#REF!</definedName>
    <definedName name="________________________boi2" localSheetId="51">#REF!</definedName>
    <definedName name="________________________boi2">#REF!</definedName>
    <definedName name="________________________CON1" localSheetId="51">#REF!</definedName>
    <definedName name="________________________CON1">#REF!</definedName>
    <definedName name="________________________CON2" localSheetId="51">#REF!</definedName>
    <definedName name="________________________CON2">#REF!</definedName>
    <definedName name="________________________ddn400" localSheetId="51">#REF!</definedName>
    <definedName name="________________________ddn400">#REF!</definedName>
    <definedName name="________________________ddn600" localSheetId="51">#REF!</definedName>
    <definedName name="________________________ddn600">#REF!</definedName>
    <definedName name="________________________DT12" localSheetId="21" hidden="1">{"'Sheet1'!$L$16"}</definedName>
    <definedName name="________________________DT12" localSheetId="27" hidden="1">{"'Sheet1'!$L$16"}</definedName>
    <definedName name="________________________DT12" localSheetId="7" hidden="1">{"'Sheet1'!$L$16"}</definedName>
    <definedName name="________________________DT12" localSheetId="9" hidden="1">{"'Sheet1'!$L$16"}</definedName>
    <definedName name="________________________DT12" localSheetId="15" hidden="1">{"'Sheet1'!$L$16"}</definedName>
    <definedName name="________________________DT12" localSheetId="13" hidden="1">{"'Sheet1'!$L$16"}</definedName>
    <definedName name="________________________DT12" localSheetId="16" hidden="1">{"'Sheet1'!$L$16"}</definedName>
    <definedName name="________________________DT12" localSheetId="8" hidden="1">{"'Sheet1'!$L$16"}</definedName>
    <definedName name="________________________DT12" localSheetId="18" hidden="1">{"'Sheet1'!$L$16"}</definedName>
    <definedName name="________________________DT12" localSheetId="19" hidden="1">{"'Sheet1'!$L$16"}</definedName>
    <definedName name="________________________DT12" localSheetId="1" hidden="1">{"'Sheet1'!$L$16"}</definedName>
    <definedName name="________________________DT12" hidden="1">{"'Sheet1'!$L$16"}</definedName>
    <definedName name="________________________hsm2">1.1289</definedName>
    <definedName name="________________________hso2" localSheetId="51">#REF!</definedName>
    <definedName name="________________________hso2">#REF!</definedName>
    <definedName name="________________________kha1" localSheetId="51">#REF!</definedName>
    <definedName name="________________________kha1">#REF!</definedName>
    <definedName name="________________________MAC12" localSheetId="51">#REF!</definedName>
    <definedName name="________________________MAC12">#REF!</definedName>
    <definedName name="________________________MAC46" localSheetId="51">#REF!</definedName>
    <definedName name="________________________MAC46">#REF!</definedName>
    <definedName name="________________________NCL100" localSheetId="51">#REF!</definedName>
    <definedName name="________________________NCL100">#REF!</definedName>
    <definedName name="________________________NCL200" localSheetId="51">#REF!</definedName>
    <definedName name="________________________NCL200">#REF!</definedName>
    <definedName name="________________________NCL250" localSheetId="51">#REF!</definedName>
    <definedName name="________________________NCL250">#REF!</definedName>
    <definedName name="________________________NET2" localSheetId="51">#REF!</definedName>
    <definedName name="________________________NET2">#REF!</definedName>
    <definedName name="________________________nin190" localSheetId="51">#REF!</definedName>
    <definedName name="________________________nin190">#REF!</definedName>
    <definedName name="________________________PA3" localSheetId="21" hidden="1">{"'Sheet1'!$L$16"}</definedName>
    <definedName name="________________________PA3" localSheetId="27" hidden="1">{"'Sheet1'!$L$16"}</definedName>
    <definedName name="________________________PA3" localSheetId="7" hidden="1">{"'Sheet1'!$L$16"}</definedName>
    <definedName name="________________________PA3" localSheetId="9" hidden="1">{"'Sheet1'!$L$16"}</definedName>
    <definedName name="________________________PA3" localSheetId="15" hidden="1">{"'Sheet1'!$L$16"}</definedName>
    <definedName name="________________________PA3" localSheetId="13" hidden="1">{"'Sheet1'!$L$16"}</definedName>
    <definedName name="________________________PA3" localSheetId="16" hidden="1">{"'Sheet1'!$L$16"}</definedName>
    <definedName name="________________________PA3" localSheetId="8" hidden="1">{"'Sheet1'!$L$16"}</definedName>
    <definedName name="________________________PA3" localSheetId="18" hidden="1">{"'Sheet1'!$L$16"}</definedName>
    <definedName name="________________________PA3" localSheetId="19" hidden="1">{"'Sheet1'!$L$16"}</definedName>
    <definedName name="________________________PA3" localSheetId="1" hidden="1">{"'Sheet1'!$L$16"}</definedName>
    <definedName name="________________________PA3" hidden="1">{"'Sheet1'!$L$16"}</definedName>
    <definedName name="________________________sc1" localSheetId="51">#REF!</definedName>
    <definedName name="________________________sc1">#REF!</definedName>
    <definedName name="________________________SC2" localSheetId="51">#REF!</definedName>
    <definedName name="________________________SC2">#REF!</definedName>
    <definedName name="________________________sc3" localSheetId="51">#REF!</definedName>
    <definedName name="________________________sc3">#REF!</definedName>
    <definedName name="________________________SN3" localSheetId="51">#REF!</definedName>
    <definedName name="________________________SN3">#REF!</definedName>
    <definedName name="________________________TL1" localSheetId="51">#REF!</definedName>
    <definedName name="________________________TL1">#REF!</definedName>
    <definedName name="________________________TL2" localSheetId="51">#REF!</definedName>
    <definedName name="________________________TL2">#REF!</definedName>
    <definedName name="________________________TL3" localSheetId="51">#REF!</definedName>
    <definedName name="________________________TL3">#REF!</definedName>
    <definedName name="________________________TLA120" localSheetId="51">#REF!</definedName>
    <definedName name="________________________TLA120">#REF!</definedName>
    <definedName name="________________________TLA35" localSheetId="51">#REF!</definedName>
    <definedName name="________________________TLA35">#REF!</definedName>
    <definedName name="________________________TLA50" localSheetId="51">#REF!</definedName>
    <definedName name="________________________TLA50">#REF!</definedName>
    <definedName name="________________________TLA70" localSheetId="51">#REF!</definedName>
    <definedName name="________________________TLA70">#REF!</definedName>
    <definedName name="________________________TLA95" localSheetId="51">#REF!</definedName>
    <definedName name="________________________TLA95">#REF!</definedName>
    <definedName name="________________________tz593" localSheetId="51">#REF!</definedName>
    <definedName name="________________________tz593">#REF!</definedName>
    <definedName name="________________________VL100" localSheetId="51">#REF!</definedName>
    <definedName name="________________________VL100">#REF!</definedName>
    <definedName name="________________________VL250" localSheetId="51">#REF!</definedName>
    <definedName name="________________________VL250">#REF!</definedName>
    <definedName name="_______________________a1" localSheetId="21" hidden="1">{"'Sheet1'!$L$16"}</definedName>
    <definedName name="_______________________a1" localSheetId="27" hidden="1">{"'Sheet1'!$L$16"}</definedName>
    <definedName name="_______________________a1" localSheetId="7" hidden="1">{"'Sheet1'!$L$16"}</definedName>
    <definedName name="_______________________a1" localSheetId="9" hidden="1">{"'Sheet1'!$L$16"}</definedName>
    <definedName name="_______________________a1" localSheetId="15" hidden="1">{"'Sheet1'!$L$16"}</definedName>
    <definedName name="_______________________a1" localSheetId="13" hidden="1">{"'Sheet1'!$L$16"}</definedName>
    <definedName name="_______________________a1" localSheetId="16" hidden="1">{"'Sheet1'!$L$16"}</definedName>
    <definedName name="_______________________a1" localSheetId="8" hidden="1">{"'Sheet1'!$L$16"}</definedName>
    <definedName name="_______________________a1" localSheetId="18" hidden="1">{"'Sheet1'!$L$16"}</definedName>
    <definedName name="_______________________a1" localSheetId="19" hidden="1">{"'Sheet1'!$L$16"}</definedName>
    <definedName name="_______________________a1" localSheetId="1" hidden="1">{"'Sheet1'!$L$16"}</definedName>
    <definedName name="_______________________a1" hidden="1">{"'Sheet1'!$L$16"}</definedName>
    <definedName name="_______________________boi1" localSheetId="51">#REF!</definedName>
    <definedName name="_______________________boi1">#REF!</definedName>
    <definedName name="_______________________boi2" localSheetId="51">#REF!</definedName>
    <definedName name="_______________________boi2">#REF!</definedName>
    <definedName name="_______________________CON1" localSheetId="51">#REF!</definedName>
    <definedName name="_______________________CON1">#REF!</definedName>
    <definedName name="_______________________CON2" localSheetId="51">#REF!</definedName>
    <definedName name="_______________________CON2">#REF!</definedName>
    <definedName name="_______________________ddn400" localSheetId="51">#REF!</definedName>
    <definedName name="_______________________ddn400">#REF!</definedName>
    <definedName name="_______________________ddn600" localSheetId="51">#REF!</definedName>
    <definedName name="_______________________ddn600">#REF!</definedName>
    <definedName name="_______________________DT12" localSheetId="21" hidden="1">{"'Sheet1'!$L$16"}</definedName>
    <definedName name="_______________________DT12" localSheetId="27" hidden="1">{"'Sheet1'!$L$16"}</definedName>
    <definedName name="_______________________DT12" localSheetId="7" hidden="1">{"'Sheet1'!$L$16"}</definedName>
    <definedName name="_______________________DT12" localSheetId="9" hidden="1">{"'Sheet1'!$L$16"}</definedName>
    <definedName name="_______________________DT12" localSheetId="15" hidden="1">{"'Sheet1'!$L$16"}</definedName>
    <definedName name="_______________________DT12" localSheetId="13" hidden="1">{"'Sheet1'!$L$16"}</definedName>
    <definedName name="_______________________DT12" localSheetId="16" hidden="1">{"'Sheet1'!$L$16"}</definedName>
    <definedName name="_______________________DT12" localSheetId="8" hidden="1">{"'Sheet1'!$L$16"}</definedName>
    <definedName name="_______________________DT12" localSheetId="18" hidden="1">{"'Sheet1'!$L$16"}</definedName>
    <definedName name="_______________________DT12" localSheetId="19" hidden="1">{"'Sheet1'!$L$16"}</definedName>
    <definedName name="_______________________DT12" localSheetId="1" hidden="1">{"'Sheet1'!$L$16"}</definedName>
    <definedName name="_______________________DT12" hidden="1">{"'Sheet1'!$L$16"}</definedName>
    <definedName name="_______________________h1" localSheetId="21" hidden="1">{"'Sheet1'!$L$16"}</definedName>
    <definedName name="_______________________h1" localSheetId="27" hidden="1">{"'Sheet1'!$L$16"}</definedName>
    <definedName name="_______________________h1" localSheetId="7" hidden="1">{"'Sheet1'!$L$16"}</definedName>
    <definedName name="_______________________h1" localSheetId="9" hidden="1">{"'Sheet1'!$L$16"}</definedName>
    <definedName name="_______________________h1" localSheetId="15" hidden="1">{"'Sheet1'!$L$16"}</definedName>
    <definedName name="_______________________h1" localSheetId="13" hidden="1">{"'Sheet1'!$L$16"}</definedName>
    <definedName name="_______________________h1" localSheetId="16" hidden="1">{"'Sheet1'!$L$16"}</definedName>
    <definedName name="_______________________h1" localSheetId="8" hidden="1">{"'Sheet1'!$L$16"}</definedName>
    <definedName name="_______________________h1" localSheetId="18" hidden="1">{"'Sheet1'!$L$16"}</definedName>
    <definedName name="_______________________h1" localSheetId="19" hidden="1">{"'Sheet1'!$L$16"}</definedName>
    <definedName name="_______________________h1" localSheetId="1" hidden="1">{"'Sheet1'!$L$16"}</definedName>
    <definedName name="_______________________h1" hidden="1">{"'Sheet1'!$L$16"}</definedName>
    <definedName name="_______________________h10" localSheetId="21" hidden="1">{#N/A,#N/A,FALSE,"Chi tiÆt"}</definedName>
    <definedName name="_______________________h10" localSheetId="27" hidden="1">{#N/A,#N/A,FALSE,"Chi tiÆt"}</definedName>
    <definedName name="_______________________h10" localSheetId="7" hidden="1">{#N/A,#N/A,FALSE,"Chi tiÆt"}</definedName>
    <definedName name="_______________________h10" localSheetId="9" hidden="1">{#N/A,#N/A,FALSE,"Chi tiÆt"}</definedName>
    <definedName name="_______________________h10" localSheetId="15" hidden="1">{#N/A,#N/A,FALSE,"Chi tiÆt"}</definedName>
    <definedName name="_______________________h10" localSheetId="13" hidden="1">{#N/A,#N/A,FALSE,"Chi tiÆt"}</definedName>
    <definedName name="_______________________h10" localSheetId="16" hidden="1">{#N/A,#N/A,FALSE,"Chi tiÆt"}</definedName>
    <definedName name="_______________________h10" localSheetId="8" hidden="1">{#N/A,#N/A,FALSE,"Chi tiÆt"}</definedName>
    <definedName name="_______________________h10" localSheetId="18" hidden="1">{#N/A,#N/A,FALSE,"Chi tiÆt"}</definedName>
    <definedName name="_______________________h10" localSheetId="19" hidden="1">{#N/A,#N/A,FALSE,"Chi tiÆt"}</definedName>
    <definedName name="_______________________h10" localSheetId="1" hidden="1">{#N/A,#N/A,FALSE,"Chi tiÆt"}</definedName>
    <definedName name="_______________________h10" hidden="1">{#N/A,#N/A,FALSE,"Chi tiÆt"}</definedName>
    <definedName name="_______________________h2" localSheetId="21" hidden="1">{"'Sheet1'!$L$16"}</definedName>
    <definedName name="_______________________h2" localSheetId="27" hidden="1">{"'Sheet1'!$L$16"}</definedName>
    <definedName name="_______________________h2" localSheetId="7" hidden="1">{"'Sheet1'!$L$16"}</definedName>
    <definedName name="_______________________h2" localSheetId="9" hidden="1">{"'Sheet1'!$L$16"}</definedName>
    <definedName name="_______________________h2" localSheetId="15" hidden="1">{"'Sheet1'!$L$16"}</definedName>
    <definedName name="_______________________h2" localSheetId="13" hidden="1">{"'Sheet1'!$L$16"}</definedName>
    <definedName name="_______________________h2" localSheetId="16" hidden="1">{"'Sheet1'!$L$16"}</definedName>
    <definedName name="_______________________h2" localSheetId="8" hidden="1">{"'Sheet1'!$L$16"}</definedName>
    <definedName name="_______________________h2" localSheetId="18" hidden="1">{"'Sheet1'!$L$16"}</definedName>
    <definedName name="_______________________h2" localSheetId="19" hidden="1">{"'Sheet1'!$L$16"}</definedName>
    <definedName name="_______________________h2" localSheetId="1" hidden="1">{"'Sheet1'!$L$16"}</definedName>
    <definedName name="_______________________h2" hidden="1">{"'Sheet1'!$L$16"}</definedName>
    <definedName name="_______________________h3" localSheetId="21" hidden="1">{"'Sheet1'!$L$16"}</definedName>
    <definedName name="_______________________h3" localSheetId="27" hidden="1">{"'Sheet1'!$L$16"}</definedName>
    <definedName name="_______________________h3" localSheetId="7" hidden="1">{"'Sheet1'!$L$16"}</definedName>
    <definedName name="_______________________h3" localSheetId="9" hidden="1">{"'Sheet1'!$L$16"}</definedName>
    <definedName name="_______________________h3" localSheetId="15" hidden="1">{"'Sheet1'!$L$16"}</definedName>
    <definedName name="_______________________h3" localSheetId="13" hidden="1">{"'Sheet1'!$L$16"}</definedName>
    <definedName name="_______________________h3" localSheetId="16" hidden="1">{"'Sheet1'!$L$16"}</definedName>
    <definedName name="_______________________h3" localSheetId="8" hidden="1">{"'Sheet1'!$L$16"}</definedName>
    <definedName name="_______________________h3" localSheetId="18" hidden="1">{"'Sheet1'!$L$16"}</definedName>
    <definedName name="_______________________h3" localSheetId="19" hidden="1">{"'Sheet1'!$L$16"}</definedName>
    <definedName name="_______________________h3" localSheetId="1" hidden="1">{"'Sheet1'!$L$16"}</definedName>
    <definedName name="_______________________h3" hidden="1">{"'Sheet1'!$L$16"}</definedName>
    <definedName name="_______________________h5" localSheetId="21" hidden="1">{"'Sheet1'!$L$16"}</definedName>
    <definedName name="_______________________h5" localSheetId="27" hidden="1">{"'Sheet1'!$L$16"}</definedName>
    <definedName name="_______________________h5" localSheetId="7" hidden="1">{"'Sheet1'!$L$16"}</definedName>
    <definedName name="_______________________h5" localSheetId="9" hidden="1">{"'Sheet1'!$L$16"}</definedName>
    <definedName name="_______________________h5" localSheetId="15" hidden="1">{"'Sheet1'!$L$16"}</definedName>
    <definedName name="_______________________h5" localSheetId="13" hidden="1">{"'Sheet1'!$L$16"}</definedName>
    <definedName name="_______________________h5" localSheetId="16" hidden="1">{"'Sheet1'!$L$16"}</definedName>
    <definedName name="_______________________h5" localSheetId="8" hidden="1">{"'Sheet1'!$L$16"}</definedName>
    <definedName name="_______________________h5" localSheetId="18" hidden="1">{"'Sheet1'!$L$16"}</definedName>
    <definedName name="_______________________h5" localSheetId="19" hidden="1">{"'Sheet1'!$L$16"}</definedName>
    <definedName name="_______________________h5" localSheetId="1" hidden="1">{"'Sheet1'!$L$16"}</definedName>
    <definedName name="_______________________h5" hidden="1">{"'Sheet1'!$L$16"}</definedName>
    <definedName name="_______________________h6" localSheetId="21" hidden="1">{"'Sheet1'!$L$16"}</definedName>
    <definedName name="_______________________h6" localSheetId="27" hidden="1">{"'Sheet1'!$L$16"}</definedName>
    <definedName name="_______________________h6" localSheetId="7" hidden="1">{"'Sheet1'!$L$16"}</definedName>
    <definedName name="_______________________h6" localSheetId="9" hidden="1">{"'Sheet1'!$L$16"}</definedName>
    <definedName name="_______________________h6" localSheetId="15" hidden="1">{"'Sheet1'!$L$16"}</definedName>
    <definedName name="_______________________h6" localSheetId="13" hidden="1">{"'Sheet1'!$L$16"}</definedName>
    <definedName name="_______________________h6" localSheetId="16" hidden="1">{"'Sheet1'!$L$16"}</definedName>
    <definedName name="_______________________h6" localSheetId="8" hidden="1">{"'Sheet1'!$L$16"}</definedName>
    <definedName name="_______________________h6" localSheetId="18" hidden="1">{"'Sheet1'!$L$16"}</definedName>
    <definedName name="_______________________h6" localSheetId="19" hidden="1">{"'Sheet1'!$L$16"}</definedName>
    <definedName name="_______________________h6" localSheetId="1" hidden="1">{"'Sheet1'!$L$16"}</definedName>
    <definedName name="_______________________h6" hidden="1">{"'Sheet1'!$L$16"}</definedName>
    <definedName name="_______________________h7" localSheetId="21" hidden="1">{"'Sheet1'!$L$16"}</definedName>
    <definedName name="_______________________h7" localSheetId="27" hidden="1">{"'Sheet1'!$L$16"}</definedName>
    <definedName name="_______________________h7" localSheetId="7" hidden="1">{"'Sheet1'!$L$16"}</definedName>
    <definedName name="_______________________h7" localSheetId="9" hidden="1">{"'Sheet1'!$L$16"}</definedName>
    <definedName name="_______________________h7" localSheetId="15" hidden="1">{"'Sheet1'!$L$16"}</definedName>
    <definedName name="_______________________h7" localSheetId="13" hidden="1">{"'Sheet1'!$L$16"}</definedName>
    <definedName name="_______________________h7" localSheetId="16" hidden="1">{"'Sheet1'!$L$16"}</definedName>
    <definedName name="_______________________h7" localSheetId="8" hidden="1">{"'Sheet1'!$L$16"}</definedName>
    <definedName name="_______________________h7" localSheetId="18" hidden="1">{"'Sheet1'!$L$16"}</definedName>
    <definedName name="_______________________h7" localSheetId="19" hidden="1">{"'Sheet1'!$L$16"}</definedName>
    <definedName name="_______________________h7" localSheetId="1" hidden="1">{"'Sheet1'!$L$16"}</definedName>
    <definedName name="_______________________h7" hidden="1">{"'Sheet1'!$L$16"}</definedName>
    <definedName name="_______________________h8" localSheetId="21" hidden="1">{"'Sheet1'!$L$16"}</definedName>
    <definedName name="_______________________h8" localSheetId="27" hidden="1">{"'Sheet1'!$L$16"}</definedName>
    <definedName name="_______________________h8" localSheetId="7" hidden="1">{"'Sheet1'!$L$16"}</definedName>
    <definedName name="_______________________h8" localSheetId="9" hidden="1">{"'Sheet1'!$L$16"}</definedName>
    <definedName name="_______________________h8" localSheetId="15" hidden="1">{"'Sheet1'!$L$16"}</definedName>
    <definedName name="_______________________h8" localSheetId="13" hidden="1">{"'Sheet1'!$L$16"}</definedName>
    <definedName name="_______________________h8" localSheetId="16" hidden="1">{"'Sheet1'!$L$16"}</definedName>
    <definedName name="_______________________h8" localSheetId="8" hidden="1">{"'Sheet1'!$L$16"}</definedName>
    <definedName name="_______________________h8" localSheetId="18" hidden="1">{"'Sheet1'!$L$16"}</definedName>
    <definedName name="_______________________h8" localSheetId="19" hidden="1">{"'Sheet1'!$L$16"}</definedName>
    <definedName name="_______________________h8" localSheetId="1" hidden="1">{"'Sheet1'!$L$16"}</definedName>
    <definedName name="_______________________h8" hidden="1">{"'Sheet1'!$L$16"}</definedName>
    <definedName name="_______________________h9" localSheetId="21" hidden="1">{"'Sheet1'!$L$16"}</definedName>
    <definedName name="_______________________h9" localSheetId="27" hidden="1">{"'Sheet1'!$L$16"}</definedName>
    <definedName name="_______________________h9" localSheetId="7" hidden="1">{"'Sheet1'!$L$16"}</definedName>
    <definedName name="_______________________h9" localSheetId="9" hidden="1">{"'Sheet1'!$L$16"}</definedName>
    <definedName name="_______________________h9" localSheetId="15" hidden="1">{"'Sheet1'!$L$16"}</definedName>
    <definedName name="_______________________h9" localSheetId="13" hidden="1">{"'Sheet1'!$L$16"}</definedName>
    <definedName name="_______________________h9" localSheetId="16" hidden="1">{"'Sheet1'!$L$16"}</definedName>
    <definedName name="_______________________h9" localSheetId="8" hidden="1">{"'Sheet1'!$L$16"}</definedName>
    <definedName name="_______________________h9" localSheetId="18" hidden="1">{"'Sheet1'!$L$16"}</definedName>
    <definedName name="_______________________h9" localSheetId="19" hidden="1">{"'Sheet1'!$L$16"}</definedName>
    <definedName name="_______________________h9" localSheetId="1" hidden="1">{"'Sheet1'!$L$16"}</definedName>
    <definedName name="_______________________h9" hidden="1">{"'Sheet1'!$L$16"}</definedName>
    <definedName name="_______________________hsm2">1.1289</definedName>
    <definedName name="_______________________hso2" localSheetId="51">#REF!</definedName>
    <definedName name="_______________________hso2">#REF!</definedName>
    <definedName name="_______________________kha1" localSheetId="51">#REF!</definedName>
    <definedName name="_______________________kha1">#REF!</definedName>
    <definedName name="_______________________MAC12" localSheetId="51">#REF!</definedName>
    <definedName name="_______________________MAC12">#REF!</definedName>
    <definedName name="_______________________MAC46" localSheetId="51">#REF!</definedName>
    <definedName name="_______________________MAC46">#REF!</definedName>
    <definedName name="_______________________NCL100" localSheetId="51">#REF!</definedName>
    <definedName name="_______________________NCL100">#REF!</definedName>
    <definedName name="_______________________NCL200" localSheetId="51">#REF!</definedName>
    <definedName name="_______________________NCL200">#REF!</definedName>
    <definedName name="_______________________NCL250" localSheetId="51">#REF!</definedName>
    <definedName name="_______________________NCL250">#REF!</definedName>
    <definedName name="_______________________NET2" localSheetId="51">#REF!</definedName>
    <definedName name="_______________________NET2">#REF!</definedName>
    <definedName name="_______________________nin190" localSheetId="51">#REF!</definedName>
    <definedName name="_______________________nin190">#REF!</definedName>
    <definedName name="_______________________PA3" localSheetId="21" hidden="1">{"'Sheet1'!$L$16"}</definedName>
    <definedName name="_______________________PA3" localSheetId="27" hidden="1">{"'Sheet1'!$L$16"}</definedName>
    <definedName name="_______________________PA3" localSheetId="7" hidden="1">{"'Sheet1'!$L$16"}</definedName>
    <definedName name="_______________________PA3" localSheetId="9" hidden="1">{"'Sheet1'!$L$16"}</definedName>
    <definedName name="_______________________PA3" localSheetId="15" hidden="1">{"'Sheet1'!$L$16"}</definedName>
    <definedName name="_______________________PA3" localSheetId="13" hidden="1">{"'Sheet1'!$L$16"}</definedName>
    <definedName name="_______________________PA3" localSheetId="16" hidden="1">{"'Sheet1'!$L$16"}</definedName>
    <definedName name="_______________________PA3" localSheetId="8" hidden="1">{"'Sheet1'!$L$16"}</definedName>
    <definedName name="_______________________PA3" localSheetId="18" hidden="1">{"'Sheet1'!$L$16"}</definedName>
    <definedName name="_______________________PA3" localSheetId="19" hidden="1">{"'Sheet1'!$L$16"}</definedName>
    <definedName name="_______________________PA3" localSheetId="1" hidden="1">{"'Sheet1'!$L$16"}</definedName>
    <definedName name="_______________________PA3" hidden="1">{"'Sheet1'!$L$16"}</definedName>
    <definedName name="_______________________sc1" localSheetId="51">#REF!</definedName>
    <definedName name="_______________________sc1">#REF!</definedName>
    <definedName name="_______________________SC2" localSheetId="51">#REF!</definedName>
    <definedName name="_______________________SC2">#REF!</definedName>
    <definedName name="_______________________sc3" localSheetId="51">#REF!</definedName>
    <definedName name="_______________________sc3">#REF!</definedName>
    <definedName name="_______________________SN3" localSheetId="51">#REF!</definedName>
    <definedName name="_______________________SN3">#REF!</definedName>
    <definedName name="_______________________TL1" localSheetId="51">#REF!</definedName>
    <definedName name="_______________________TL1">#REF!</definedName>
    <definedName name="_______________________TL2" localSheetId="51">#REF!</definedName>
    <definedName name="_______________________TL2">#REF!</definedName>
    <definedName name="_______________________TL3" localSheetId="51">#REF!</definedName>
    <definedName name="_______________________TL3">#REF!</definedName>
    <definedName name="_______________________TLA120" localSheetId="51">#REF!</definedName>
    <definedName name="_______________________TLA120">#REF!</definedName>
    <definedName name="_______________________TLA35" localSheetId="51">#REF!</definedName>
    <definedName name="_______________________TLA35">#REF!</definedName>
    <definedName name="_______________________TLA50" localSheetId="51">#REF!</definedName>
    <definedName name="_______________________TLA50">#REF!</definedName>
    <definedName name="_______________________TLA70" localSheetId="51">#REF!</definedName>
    <definedName name="_______________________TLA70">#REF!</definedName>
    <definedName name="_______________________TLA95" localSheetId="51">#REF!</definedName>
    <definedName name="_______________________TLA95">#REF!</definedName>
    <definedName name="_______________________tz593" localSheetId="51">#REF!</definedName>
    <definedName name="_______________________tz593">#REF!</definedName>
    <definedName name="_______________________VL100" localSheetId="51">#REF!</definedName>
    <definedName name="_______________________VL100">#REF!</definedName>
    <definedName name="_______________________VL250" localSheetId="51">#REF!</definedName>
    <definedName name="_______________________VL250">#REF!</definedName>
    <definedName name="______________________a1" localSheetId="21" hidden="1">{"'Sheet1'!$L$16"}</definedName>
    <definedName name="______________________a1" localSheetId="27" hidden="1">{"'Sheet1'!$L$16"}</definedName>
    <definedName name="______________________a1" localSheetId="7" hidden="1">{"'Sheet1'!$L$16"}</definedName>
    <definedName name="______________________a1" localSheetId="9" hidden="1">{"'Sheet1'!$L$16"}</definedName>
    <definedName name="______________________a1" localSheetId="15" hidden="1">{"'Sheet1'!$L$16"}</definedName>
    <definedName name="______________________a1" localSheetId="13" hidden="1">{"'Sheet1'!$L$16"}</definedName>
    <definedName name="______________________a1" localSheetId="16" hidden="1">{"'Sheet1'!$L$16"}</definedName>
    <definedName name="______________________a1" localSheetId="8" hidden="1">{"'Sheet1'!$L$16"}</definedName>
    <definedName name="______________________a1" localSheetId="18" hidden="1">{"'Sheet1'!$L$16"}</definedName>
    <definedName name="______________________a1" localSheetId="19" hidden="1">{"'Sheet1'!$L$16"}</definedName>
    <definedName name="______________________a1" localSheetId="1" hidden="1">{"'Sheet1'!$L$16"}</definedName>
    <definedName name="______________________a1" hidden="1">{"'Sheet1'!$L$16"}</definedName>
    <definedName name="______________________boi1" localSheetId="51">#REF!</definedName>
    <definedName name="______________________boi1">#REF!</definedName>
    <definedName name="______________________boi2" localSheetId="51">#REF!</definedName>
    <definedName name="______________________boi2">#REF!</definedName>
    <definedName name="______________________CON1" localSheetId="51">#REF!</definedName>
    <definedName name="______________________CON1">#REF!</definedName>
    <definedName name="______________________CON2" localSheetId="51">#REF!</definedName>
    <definedName name="______________________CON2">#REF!</definedName>
    <definedName name="______________________ddn400" localSheetId="51">#REF!</definedName>
    <definedName name="______________________ddn400">#REF!</definedName>
    <definedName name="______________________ddn600" localSheetId="51">#REF!</definedName>
    <definedName name="______________________ddn600">#REF!</definedName>
    <definedName name="______________________DT12" localSheetId="21" hidden="1">{"'Sheet1'!$L$16"}</definedName>
    <definedName name="______________________DT12" localSheetId="27" hidden="1">{"'Sheet1'!$L$16"}</definedName>
    <definedName name="______________________DT12" localSheetId="7" hidden="1">{"'Sheet1'!$L$16"}</definedName>
    <definedName name="______________________DT12" localSheetId="9" hidden="1">{"'Sheet1'!$L$16"}</definedName>
    <definedName name="______________________DT12" localSheetId="15" hidden="1">{"'Sheet1'!$L$16"}</definedName>
    <definedName name="______________________DT12" localSheetId="13" hidden="1">{"'Sheet1'!$L$16"}</definedName>
    <definedName name="______________________DT12" localSheetId="16" hidden="1">{"'Sheet1'!$L$16"}</definedName>
    <definedName name="______________________DT12" localSheetId="8" hidden="1">{"'Sheet1'!$L$16"}</definedName>
    <definedName name="______________________DT12" localSheetId="18" hidden="1">{"'Sheet1'!$L$16"}</definedName>
    <definedName name="______________________DT12" localSheetId="19" hidden="1">{"'Sheet1'!$L$16"}</definedName>
    <definedName name="______________________DT12" localSheetId="1" hidden="1">{"'Sheet1'!$L$16"}</definedName>
    <definedName name="______________________DT12" hidden="1">{"'Sheet1'!$L$16"}</definedName>
    <definedName name="______________________hsm2">1.1289</definedName>
    <definedName name="______________________hso2" localSheetId="51">#REF!</definedName>
    <definedName name="______________________hso2">#REF!</definedName>
    <definedName name="______________________kha1" localSheetId="51">#REF!</definedName>
    <definedName name="______________________kha1">#REF!</definedName>
    <definedName name="______________________MAC12" localSheetId="51">#REF!</definedName>
    <definedName name="______________________MAC12">#REF!</definedName>
    <definedName name="______________________MAC46" localSheetId="51">#REF!</definedName>
    <definedName name="______________________MAC46">#REF!</definedName>
    <definedName name="______________________NCL100" localSheetId="51">#REF!</definedName>
    <definedName name="______________________NCL100">#REF!</definedName>
    <definedName name="______________________NCL200" localSheetId="51">#REF!</definedName>
    <definedName name="______________________NCL200">#REF!</definedName>
    <definedName name="______________________NCL250" localSheetId="51">#REF!</definedName>
    <definedName name="______________________NCL250">#REF!</definedName>
    <definedName name="______________________NET2" localSheetId="51">#REF!</definedName>
    <definedName name="______________________NET2">#REF!</definedName>
    <definedName name="______________________nin190" localSheetId="51">#REF!</definedName>
    <definedName name="______________________nin190">#REF!</definedName>
    <definedName name="______________________PA3" localSheetId="21" hidden="1">{"'Sheet1'!$L$16"}</definedName>
    <definedName name="______________________PA3" localSheetId="27" hidden="1">{"'Sheet1'!$L$16"}</definedName>
    <definedName name="______________________PA3" localSheetId="7" hidden="1">{"'Sheet1'!$L$16"}</definedName>
    <definedName name="______________________PA3" localSheetId="9" hidden="1">{"'Sheet1'!$L$16"}</definedName>
    <definedName name="______________________PA3" localSheetId="15" hidden="1">{"'Sheet1'!$L$16"}</definedName>
    <definedName name="______________________PA3" localSheetId="13" hidden="1">{"'Sheet1'!$L$16"}</definedName>
    <definedName name="______________________PA3" localSheetId="16" hidden="1">{"'Sheet1'!$L$16"}</definedName>
    <definedName name="______________________PA3" localSheetId="8" hidden="1">{"'Sheet1'!$L$16"}</definedName>
    <definedName name="______________________PA3" localSheetId="18" hidden="1">{"'Sheet1'!$L$16"}</definedName>
    <definedName name="______________________PA3" localSheetId="19" hidden="1">{"'Sheet1'!$L$16"}</definedName>
    <definedName name="______________________PA3" localSheetId="1" hidden="1">{"'Sheet1'!$L$16"}</definedName>
    <definedName name="______________________PA3" hidden="1">{"'Sheet1'!$L$16"}</definedName>
    <definedName name="______________________sc1" localSheetId="51">#REF!</definedName>
    <definedName name="______________________sc1">#REF!</definedName>
    <definedName name="______________________SC2" localSheetId="51">#REF!</definedName>
    <definedName name="______________________SC2">#REF!</definedName>
    <definedName name="______________________sc3" localSheetId="51">#REF!</definedName>
    <definedName name="______________________sc3">#REF!</definedName>
    <definedName name="______________________SN3" localSheetId="51">#REF!</definedName>
    <definedName name="______________________SN3">#REF!</definedName>
    <definedName name="______________________TL1" localSheetId="51">#REF!</definedName>
    <definedName name="______________________TL1">#REF!</definedName>
    <definedName name="______________________TL2" localSheetId="51">#REF!</definedName>
    <definedName name="______________________TL2">#REF!</definedName>
    <definedName name="______________________TL3" localSheetId="51">#REF!</definedName>
    <definedName name="______________________TL3">#REF!</definedName>
    <definedName name="______________________TLA120" localSheetId="51">#REF!</definedName>
    <definedName name="______________________TLA120">#REF!</definedName>
    <definedName name="______________________TLA35" localSheetId="51">#REF!</definedName>
    <definedName name="______________________TLA35">#REF!</definedName>
    <definedName name="______________________TLA50" localSheetId="51">#REF!</definedName>
    <definedName name="______________________TLA50">#REF!</definedName>
    <definedName name="______________________TLA70" localSheetId="51">#REF!</definedName>
    <definedName name="______________________TLA70">#REF!</definedName>
    <definedName name="______________________TLA95" localSheetId="51">#REF!</definedName>
    <definedName name="______________________TLA95">#REF!</definedName>
    <definedName name="______________________tz593" localSheetId="51">#REF!</definedName>
    <definedName name="______________________tz593">#REF!</definedName>
    <definedName name="______________________VL100" localSheetId="51">#REF!</definedName>
    <definedName name="______________________VL100">#REF!</definedName>
    <definedName name="______________________VL250" localSheetId="51">#REF!</definedName>
    <definedName name="______________________VL250">#REF!</definedName>
    <definedName name="_____________________a1" localSheetId="21" hidden="1">{"'Sheet1'!$L$16"}</definedName>
    <definedName name="_____________________a1" localSheetId="27" hidden="1">{"'Sheet1'!$L$16"}</definedName>
    <definedName name="_____________________a1" localSheetId="7" hidden="1">{"'Sheet1'!$L$16"}</definedName>
    <definedName name="_____________________a1" localSheetId="9" hidden="1">{"'Sheet1'!$L$16"}</definedName>
    <definedName name="_____________________a1" localSheetId="15" hidden="1">{"'Sheet1'!$L$16"}</definedName>
    <definedName name="_____________________a1" localSheetId="13" hidden="1">{"'Sheet1'!$L$16"}</definedName>
    <definedName name="_____________________a1" localSheetId="16" hidden="1">{"'Sheet1'!$L$16"}</definedName>
    <definedName name="_____________________a1" localSheetId="8" hidden="1">{"'Sheet1'!$L$16"}</definedName>
    <definedName name="_____________________a1" localSheetId="18" hidden="1">{"'Sheet1'!$L$16"}</definedName>
    <definedName name="_____________________a1" localSheetId="19" hidden="1">{"'Sheet1'!$L$16"}</definedName>
    <definedName name="_____________________a1" localSheetId="1" hidden="1">{"'Sheet1'!$L$16"}</definedName>
    <definedName name="_____________________a1" hidden="1">{"'Sheet1'!$L$16"}</definedName>
    <definedName name="_____________________boi1" localSheetId="51">#REF!</definedName>
    <definedName name="_____________________boi1">#REF!</definedName>
    <definedName name="_____________________boi2" localSheetId="51">#REF!</definedName>
    <definedName name="_____________________boi2">#REF!</definedName>
    <definedName name="_____________________CON1" localSheetId="51">#REF!</definedName>
    <definedName name="_____________________CON1">#REF!</definedName>
    <definedName name="_____________________CON2" localSheetId="51">#REF!</definedName>
    <definedName name="_____________________CON2">#REF!</definedName>
    <definedName name="_____________________ddn400" localSheetId="51">#REF!</definedName>
    <definedName name="_____________________ddn400">#REF!</definedName>
    <definedName name="_____________________ddn600" localSheetId="51">#REF!</definedName>
    <definedName name="_____________________ddn600">#REF!</definedName>
    <definedName name="_____________________DT12" localSheetId="21" hidden="1">{"'Sheet1'!$L$16"}</definedName>
    <definedName name="_____________________DT12" localSheetId="27" hidden="1">{"'Sheet1'!$L$16"}</definedName>
    <definedName name="_____________________DT12" localSheetId="7" hidden="1">{"'Sheet1'!$L$16"}</definedName>
    <definedName name="_____________________DT12" localSheetId="9" hidden="1">{"'Sheet1'!$L$16"}</definedName>
    <definedName name="_____________________DT12" localSheetId="15" hidden="1">{"'Sheet1'!$L$16"}</definedName>
    <definedName name="_____________________DT12" localSheetId="13" hidden="1">{"'Sheet1'!$L$16"}</definedName>
    <definedName name="_____________________DT12" localSheetId="16" hidden="1">{"'Sheet1'!$L$16"}</definedName>
    <definedName name="_____________________DT12" localSheetId="8" hidden="1">{"'Sheet1'!$L$16"}</definedName>
    <definedName name="_____________________DT12" localSheetId="18" hidden="1">{"'Sheet1'!$L$16"}</definedName>
    <definedName name="_____________________DT12" localSheetId="19" hidden="1">{"'Sheet1'!$L$16"}</definedName>
    <definedName name="_____________________DT12" localSheetId="1" hidden="1">{"'Sheet1'!$L$16"}</definedName>
    <definedName name="_____________________DT12" hidden="1">{"'Sheet1'!$L$16"}</definedName>
    <definedName name="_____________________h1" localSheetId="21" hidden="1">{"'Sheet1'!$L$16"}</definedName>
    <definedName name="_____________________h1" localSheetId="27" hidden="1">{"'Sheet1'!$L$16"}</definedName>
    <definedName name="_____________________h1" localSheetId="7" hidden="1">{"'Sheet1'!$L$16"}</definedName>
    <definedName name="_____________________h1" localSheetId="9" hidden="1">{"'Sheet1'!$L$16"}</definedName>
    <definedName name="_____________________h1" localSheetId="15" hidden="1">{"'Sheet1'!$L$16"}</definedName>
    <definedName name="_____________________h1" localSheetId="13" hidden="1">{"'Sheet1'!$L$16"}</definedName>
    <definedName name="_____________________h1" localSheetId="16" hidden="1">{"'Sheet1'!$L$16"}</definedName>
    <definedName name="_____________________h1" localSheetId="8" hidden="1">{"'Sheet1'!$L$16"}</definedName>
    <definedName name="_____________________h1" localSheetId="18" hidden="1">{"'Sheet1'!$L$16"}</definedName>
    <definedName name="_____________________h1" localSheetId="19" hidden="1">{"'Sheet1'!$L$16"}</definedName>
    <definedName name="_____________________h1" localSheetId="1" hidden="1">{"'Sheet1'!$L$16"}</definedName>
    <definedName name="_____________________h1" hidden="1">{"'Sheet1'!$L$16"}</definedName>
    <definedName name="_____________________h10" localSheetId="21" hidden="1">{#N/A,#N/A,FALSE,"Chi tiÆt"}</definedName>
    <definedName name="_____________________h10" localSheetId="27" hidden="1">{#N/A,#N/A,FALSE,"Chi tiÆt"}</definedName>
    <definedName name="_____________________h10" localSheetId="7" hidden="1">{#N/A,#N/A,FALSE,"Chi tiÆt"}</definedName>
    <definedName name="_____________________h10" localSheetId="9" hidden="1">{#N/A,#N/A,FALSE,"Chi tiÆt"}</definedName>
    <definedName name="_____________________h10" localSheetId="15" hidden="1">{#N/A,#N/A,FALSE,"Chi tiÆt"}</definedName>
    <definedName name="_____________________h10" localSheetId="13" hidden="1">{#N/A,#N/A,FALSE,"Chi tiÆt"}</definedName>
    <definedName name="_____________________h10" localSheetId="16" hidden="1">{#N/A,#N/A,FALSE,"Chi tiÆt"}</definedName>
    <definedName name="_____________________h10" localSheetId="8" hidden="1">{#N/A,#N/A,FALSE,"Chi tiÆt"}</definedName>
    <definedName name="_____________________h10" localSheetId="18" hidden="1">{#N/A,#N/A,FALSE,"Chi tiÆt"}</definedName>
    <definedName name="_____________________h10" localSheetId="19" hidden="1">{#N/A,#N/A,FALSE,"Chi tiÆt"}</definedName>
    <definedName name="_____________________h10" localSheetId="1" hidden="1">{#N/A,#N/A,FALSE,"Chi tiÆt"}</definedName>
    <definedName name="_____________________h10" hidden="1">{#N/A,#N/A,FALSE,"Chi tiÆt"}</definedName>
    <definedName name="_____________________h2" localSheetId="21" hidden="1">{"'Sheet1'!$L$16"}</definedName>
    <definedName name="_____________________h2" localSheetId="27" hidden="1">{"'Sheet1'!$L$16"}</definedName>
    <definedName name="_____________________h2" localSheetId="7" hidden="1">{"'Sheet1'!$L$16"}</definedName>
    <definedName name="_____________________h2" localSheetId="9" hidden="1">{"'Sheet1'!$L$16"}</definedName>
    <definedName name="_____________________h2" localSheetId="15" hidden="1">{"'Sheet1'!$L$16"}</definedName>
    <definedName name="_____________________h2" localSheetId="13" hidden="1">{"'Sheet1'!$L$16"}</definedName>
    <definedName name="_____________________h2" localSheetId="16" hidden="1">{"'Sheet1'!$L$16"}</definedName>
    <definedName name="_____________________h2" localSheetId="8" hidden="1">{"'Sheet1'!$L$16"}</definedName>
    <definedName name="_____________________h2" localSheetId="18" hidden="1">{"'Sheet1'!$L$16"}</definedName>
    <definedName name="_____________________h2" localSheetId="19" hidden="1">{"'Sheet1'!$L$16"}</definedName>
    <definedName name="_____________________h2" localSheetId="1" hidden="1">{"'Sheet1'!$L$16"}</definedName>
    <definedName name="_____________________h2" hidden="1">{"'Sheet1'!$L$16"}</definedName>
    <definedName name="_____________________h3" localSheetId="21" hidden="1">{"'Sheet1'!$L$16"}</definedName>
    <definedName name="_____________________h3" localSheetId="27" hidden="1">{"'Sheet1'!$L$16"}</definedName>
    <definedName name="_____________________h3" localSheetId="7" hidden="1">{"'Sheet1'!$L$16"}</definedName>
    <definedName name="_____________________h3" localSheetId="9" hidden="1">{"'Sheet1'!$L$16"}</definedName>
    <definedName name="_____________________h3" localSheetId="15" hidden="1">{"'Sheet1'!$L$16"}</definedName>
    <definedName name="_____________________h3" localSheetId="13" hidden="1">{"'Sheet1'!$L$16"}</definedName>
    <definedName name="_____________________h3" localSheetId="16" hidden="1">{"'Sheet1'!$L$16"}</definedName>
    <definedName name="_____________________h3" localSheetId="8" hidden="1">{"'Sheet1'!$L$16"}</definedName>
    <definedName name="_____________________h3" localSheetId="18" hidden="1">{"'Sheet1'!$L$16"}</definedName>
    <definedName name="_____________________h3" localSheetId="19" hidden="1">{"'Sheet1'!$L$16"}</definedName>
    <definedName name="_____________________h3" localSheetId="1" hidden="1">{"'Sheet1'!$L$16"}</definedName>
    <definedName name="_____________________h3" hidden="1">{"'Sheet1'!$L$16"}</definedName>
    <definedName name="_____________________h5" localSheetId="21" hidden="1">{"'Sheet1'!$L$16"}</definedName>
    <definedName name="_____________________h5" localSheetId="27" hidden="1">{"'Sheet1'!$L$16"}</definedName>
    <definedName name="_____________________h5" localSheetId="7" hidden="1">{"'Sheet1'!$L$16"}</definedName>
    <definedName name="_____________________h5" localSheetId="9" hidden="1">{"'Sheet1'!$L$16"}</definedName>
    <definedName name="_____________________h5" localSheetId="15" hidden="1">{"'Sheet1'!$L$16"}</definedName>
    <definedName name="_____________________h5" localSheetId="13" hidden="1">{"'Sheet1'!$L$16"}</definedName>
    <definedName name="_____________________h5" localSheetId="16" hidden="1">{"'Sheet1'!$L$16"}</definedName>
    <definedName name="_____________________h5" localSheetId="8" hidden="1">{"'Sheet1'!$L$16"}</definedName>
    <definedName name="_____________________h5" localSheetId="18" hidden="1">{"'Sheet1'!$L$16"}</definedName>
    <definedName name="_____________________h5" localSheetId="19" hidden="1">{"'Sheet1'!$L$16"}</definedName>
    <definedName name="_____________________h5" localSheetId="1" hidden="1">{"'Sheet1'!$L$16"}</definedName>
    <definedName name="_____________________h5" hidden="1">{"'Sheet1'!$L$16"}</definedName>
    <definedName name="_____________________h6" localSheetId="21" hidden="1">{"'Sheet1'!$L$16"}</definedName>
    <definedName name="_____________________h6" localSheetId="27" hidden="1">{"'Sheet1'!$L$16"}</definedName>
    <definedName name="_____________________h6" localSheetId="7" hidden="1">{"'Sheet1'!$L$16"}</definedName>
    <definedName name="_____________________h6" localSheetId="9" hidden="1">{"'Sheet1'!$L$16"}</definedName>
    <definedName name="_____________________h6" localSheetId="15" hidden="1">{"'Sheet1'!$L$16"}</definedName>
    <definedName name="_____________________h6" localSheetId="13" hidden="1">{"'Sheet1'!$L$16"}</definedName>
    <definedName name="_____________________h6" localSheetId="16" hidden="1">{"'Sheet1'!$L$16"}</definedName>
    <definedName name="_____________________h6" localSheetId="8" hidden="1">{"'Sheet1'!$L$16"}</definedName>
    <definedName name="_____________________h6" localSheetId="18" hidden="1">{"'Sheet1'!$L$16"}</definedName>
    <definedName name="_____________________h6" localSheetId="19" hidden="1">{"'Sheet1'!$L$16"}</definedName>
    <definedName name="_____________________h6" localSheetId="1" hidden="1">{"'Sheet1'!$L$16"}</definedName>
    <definedName name="_____________________h6" hidden="1">{"'Sheet1'!$L$16"}</definedName>
    <definedName name="_____________________h7" localSheetId="21" hidden="1">{"'Sheet1'!$L$16"}</definedName>
    <definedName name="_____________________h7" localSheetId="27" hidden="1">{"'Sheet1'!$L$16"}</definedName>
    <definedName name="_____________________h7" localSheetId="7" hidden="1">{"'Sheet1'!$L$16"}</definedName>
    <definedName name="_____________________h7" localSheetId="9" hidden="1">{"'Sheet1'!$L$16"}</definedName>
    <definedName name="_____________________h7" localSheetId="15" hidden="1">{"'Sheet1'!$L$16"}</definedName>
    <definedName name="_____________________h7" localSheetId="13" hidden="1">{"'Sheet1'!$L$16"}</definedName>
    <definedName name="_____________________h7" localSheetId="16" hidden="1">{"'Sheet1'!$L$16"}</definedName>
    <definedName name="_____________________h7" localSheetId="8" hidden="1">{"'Sheet1'!$L$16"}</definedName>
    <definedName name="_____________________h7" localSheetId="18" hidden="1">{"'Sheet1'!$L$16"}</definedName>
    <definedName name="_____________________h7" localSheetId="19" hidden="1">{"'Sheet1'!$L$16"}</definedName>
    <definedName name="_____________________h7" localSheetId="1" hidden="1">{"'Sheet1'!$L$16"}</definedName>
    <definedName name="_____________________h7" hidden="1">{"'Sheet1'!$L$16"}</definedName>
    <definedName name="_____________________h8" localSheetId="21" hidden="1">{"'Sheet1'!$L$16"}</definedName>
    <definedName name="_____________________h8" localSheetId="27" hidden="1">{"'Sheet1'!$L$16"}</definedName>
    <definedName name="_____________________h8" localSheetId="7" hidden="1">{"'Sheet1'!$L$16"}</definedName>
    <definedName name="_____________________h8" localSheetId="9" hidden="1">{"'Sheet1'!$L$16"}</definedName>
    <definedName name="_____________________h8" localSheetId="15" hidden="1">{"'Sheet1'!$L$16"}</definedName>
    <definedName name="_____________________h8" localSheetId="13" hidden="1">{"'Sheet1'!$L$16"}</definedName>
    <definedName name="_____________________h8" localSheetId="16" hidden="1">{"'Sheet1'!$L$16"}</definedName>
    <definedName name="_____________________h8" localSheetId="8" hidden="1">{"'Sheet1'!$L$16"}</definedName>
    <definedName name="_____________________h8" localSheetId="18" hidden="1">{"'Sheet1'!$L$16"}</definedName>
    <definedName name="_____________________h8" localSheetId="19" hidden="1">{"'Sheet1'!$L$16"}</definedName>
    <definedName name="_____________________h8" localSheetId="1" hidden="1">{"'Sheet1'!$L$16"}</definedName>
    <definedName name="_____________________h8" hidden="1">{"'Sheet1'!$L$16"}</definedName>
    <definedName name="_____________________h9" localSheetId="21" hidden="1">{"'Sheet1'!$L$16"}</definedName>
    <definedName name="_____________________h9" localSheetId="27" hidden="1">{"'Sheet1'!$L$16"}</definedName>
    <definedName name="_____________________h9" localSheetId="7" hidden="1">{"'Sheet1'!$L$16"}</definedName>
    <definedName name="_____________________h9" localSheetId="9" hidden="1">{"'Sheet1'!$L$16"}</definedName>
    <definedName name="_____________________h9" localSheetId="15" hidden="1">{"'Sheet1'!$L$16"}</definedName>
    <definedName name="_____________________h9" localSheetId="13" hidden="1">{"'Sheet1'!$L$16"}</definedName>
    <definedName name="_____________________h9" localSheetId="16" hidden="1">{"'Sheet1'!$L$16"}</definedName>
    <definedName name="_____________________h9" localSheetId="8" hidden="1">{"'Sheet1'!$L$16"}</definedName>
    <definedName name="_____________________h9" localSheetId="18" hidden="1">{"'Sheet1'!$L$16"}</definedName>
    <definedName name="_____________________h9" localSheetId="19" hidden="1">{"'Sheet1'!$L$16"}</definedName>
    <definedName name="_____________________h9" localSheetId="1" hidden="1">{"'Sheet1'!$L$16"}</definedName>
    <definedName name="_____________________h9" hidden="1">{"'Sheet1'!$L$16"}</definedName>
    <definedName name="_____________________hsm2">1.1289</definedName>
    <definedName name="_____________________hso2" localSheetId="51">#REF!</definedName>
    <definedName name="_____________________hso2">#REF!</definedName>
    <definedName name="_____________________kha1" localSheetId="51">#REF!</definedName>
    <definedName name="_____________________kha1">#REF!</definedName>
    <definedName name="_____________________MAC12" localSheetId="51">#REF!</definedName>
    <definedName name="_____________________MAC12">#REF!</definedName>
    <definedName name="_____________________MAC46" localSheetId="51">#REF!</definedName>
    <definedName name="_____________________MAC46">#REF!</definedName>
    <definedName name="_____________________NCL100" localSheetId="51">#REF!</definedName>
    <definedName name="_____________________NCL100">#REF!</definedName>
    <definedName name="_____________________NCL200" localSheetId="51">#REF!</definedName>
    <definedName name="_____________________NCL200">#REF!</definedName>
    <definedName name="_____________________NCL250" localSheetId="51">#REF!</definedName>
    <definedName name="_____________________NCL250">#REF!</definedName>
    <definedName name="_____________________NET2" localSheetId="51">#REF!</definedName>
    <definedName name="_____________________NET2">#REF!</definedName>
    <definedName name="_____________________nin190" localSheetId="51">#REF!</definedName>
    <definedName name="_____________________nin190">#REF!</definedName>
    <definedName name="_____________________NSO2" localSheetId="21" hidden="1">{"'Sheet1'!$L$16"}</definedName>
    <definedName name="_____________________NSO2" localSheetId="27" hidden="1">{"'Sheet1'!$L$16"}</definedName>
    <definedName name="_____________________NSO2" localSheetId="7" hidden="1">{"'Sheet1'!$L$16"}</definedName>
    <definedName name="_____________________NSO2" localSheetId="9" hidden="1">{"'Sheet1'!$L$16"}</definedName>
    <definedName name="_____________________NSO2" localSheetId="15" hidden="1">{"'Sheet1'!$L$16"}</definedName>
    <definedName name="_____________________NSO2" localSheetId="13" hidden="1">{"'Sheet1'!$L$16"}</definedName>
    <definedName name="_____________________NSO2" localSheetId="16" hidden="1">{"'Sheet1'!$L$16"}</definedName>
    <definedName name="_____________________NSO2" localSheetId="8" hidden="1">{"'Sheet1'!$L$16"}</definedName>
    <definedName name="_____________________NSO2" localSheetId="18" hidden="1">{"'Sheet1'!$L$16"}</definedName>
    <definedName name="_____________________NSO2" localSheetId="19" hidden="1">{"'Sheet1'!$L$16"}</definedName>
    <definedName name="_____________________NSO2" localSheetId="1" hidden="1">{"'Sheet1'!$L$16"}</definedName>
    <definedName name="_____________________NSO2" hidden="1">{"'Sheet1'!$L$16"}</definedName>
    <definedName name="_____________________PA3" localSheetId="21" hidden="1">{"'Sheet1'!$L$16"}</definedName>
    <definedName name="_____________________PA3" localSheetId="27" hidden="1">{"'Sheet1'!$L$16"}</definedName>
    <definedName name="_____________________PA3" localSheetId="7" hidden="1">{"'Sheet1'!$L$16"}</definedName>
    <definedName name="_____________________PA3" localSheetId="9" hidden="1">{"'Sheet1'!$L$16"}</definedName>
    <definedName name="_____________________PA3" localSheetId="15" hidden="1">{"'Sheet1'!$L$16"}</definedName>
    <definedName name="_____________________PA3" localSheetId="13" hidden="1">{"'Sheet1'!$L$16"}</definedName>
    <definedName name="_____________________PA3" localSheetId="16" hidden="1">{"'Sheet1'!$L$16"}</definedName>
    <definedName name="_____________________PA3" localSheetId="8" hidden="1">{"'Sheet1'!$L$16"}</definedName>
    <definedName name="_____________________PA3" localSheetId="18" hidden="1">{"'Sheet1'!$L$16"}</definedName>
    <definedName name="_____________________PA3" localSheetId="19" hidden="1">{"'Sheet1'!$L$16"}</definedName>
    <definedName name="_____________________PA3" localSheetId="1" hidden="1">{"'Sheet1'!$L$16"}</definedName>
    <definedName name="_____________________PA3" hidden="1">{"'Sheet1'!$L$16"}</definedName>
    <definedName name="_____________________sc1" localSheetId="51">#REF!</definedName>
    <definedName name="_____________________sc1">#REF!</definedName>
    <definedName name="_____________________SC2" localSheetId="51">#REF!</definedName>
    <definedName name="_____________________SC2">#REF!</definedName>
    <definedName name="_____________________sc3" localSheetId="51">#REF!</definedName>
    <definedName name="_____________________sc3">#REF!</definedName>
    <definedName name="_____________________SN3" localSheetId="51">#REF!</definedName>
    <definedName name="_____________________SN3">#REF!</definedName>
    <definedName name="_____________________TL1" localSheetId="51">#REF!</definedName>
    <definedName name="_____________________TL1">#REF!</definedName>
    <definedName name="_____________________TL2" localSheetId="51">#REF!</definedName>
    <definedName name="_____________________TL2">#REF!</definedName>
    <definedName name="_____________________TL3" localSheetId="51">#REF!</definedName>
    <definedName name="_____________________TL3">#REF!</definedName>
    <definedName name="_____________________TLA120" localSheetId="51">#REF!</definedName>
    <definedName name="_____________________TLA120">#REF!</definedName>
    <definedName name="_____________________TLA35" localSheetId="51">#REF!</definedName>
    <definedName name="_____________________TLA35">#REF!</definedName>
    <definedName name="_____________________TLA50" localSheetId="51">#REF!</definedName>
    <definedName name="_____________________TLA50">#REF!</definedName>
    <definedName name="_____________________TLA70" localSheetId="51">#REF!</definedName>
    <definedName name="_____________________TLA70">#REF!</definedName>
    <definedName name="_____________________TLA95" localSheetId="51">#REF!</definedName>
    <definedName name="_____________________TLA95">#REF!</definedName>
    <definedName name="_____________________tz593" localSheetId="51">#REF!</definedName>
    <definedName name="_____________________tz593">#REF!</definedName>
    <definedName name="_____________________VL100" localSheetId="51">#REF!</definedName>
    <definedName name="_____________________VL100">#REF!</definedName>
    <definedName name="_____________________VL250" localSheetId="51">#REF!</definedName>
    <definedName name="_____________________VL250">#REF!</definedName>
    <definedName name="____________________a1" localSheetId="21" hidden="1">{"'Sheet1'!$L$16"}</definedName>
    <definedName name="____________________a1" localSheetId="27" hidden="1">{"'Sheet1'!$L$16"}</definedName>
    <definedName name="____________________a1" localSheetId="7" hidden="1">{"'Sheet1'!$L$16"}</definedName>
    <definedName name="____________________a1" localSheetId="9" hidden="1">{"'Sheet1'!$L$16"}</definedName>
    <definedName name="____________________a1" localSheetId="15" hidden="1">{"'Sheet1'!$L$16"}</definedName>
    <definedName name="____________________a1" localSheetId="13" hidden="1">{"'Sheet1'!$L$16"}</definedName>
    <definedName name="____________________a1" localSheetId="16" hidden="1">{"'Sheet1'!$L$16"}</definedName>
    <definedName name="____________________a1" localSheetId="8" hidden="1">{"'Sheet1'!$L$16"}</definedName>
    <definedName name="____________________a1" localSheetId="18" hidden="1">{"'Sheet1'!$L$16"}</definedName>
    <definedName name="____________________a1" localSheetId="19" hidden="1">{"'Sheet1'!$L$16"}</definedName>
    <definedName name="____________________a1" localSheetId="1" hidden="1">{"'Sheet1'!$L$16"}</definedName>
    <definedName name="____________________a1" hidden="1">{"'Sheet1'!$L$16"}</definedName>
    <definedName name="____________________boi1" localSheetId="51">#REF!</definedName>
    <definedName name="____________________boi1">#REF!</definedName>
    <definedName name="____________________boi2" localSheetId="51">#REF!</definedName>
    <definedName name="____________________boi2">#REF!</definedName>
    <definedName name="____________________CON1" localSheetId="51">#REF!</definedName>
    <definedName name="____________________CON1">#REF!</definedName>
    <definedName name="____________________CON2" localSheetId="51">#REF!</definedName>
    <definedName name="____________________CON2">#REF!</definedName>
    <definedName name="____________________ddn400" localSheetId="51">#REF!</definedName>
    <definedName name="____________________ddn400">#REF!</definedName>
    <definedName name="____________________ddn600" localSheetId="51">#REF!</definedName>
    <definedName name="____________________ddn600">#REF!</definedName>
    <definedName name="____________________DT12" localSheetId="21" hidden="1">{"'Sheet1'!$L$16"}</definedName>
    <definedName name="____________________DT12" localSheetId="27" hidden="1">{"'Sheet1'!$L$16"}</definedName>
    <definedName name="____________________DT12" localSheetId="7" hidden="1">{"'Sheet1'!$L$16"}</definedName>
    <definedName name="____________________DT12" localSheetId="9" hidden="1">{"'Sheet1'!$L$16"}</definedName>
    <definedName name="____________________DT12" localSheetId="15" hidden="1">{"'Sheet1'!$L$16"}</definedName>
    <definedName name="____________________DT12" localSheetId="13" hidden="1">{"'Sheet1'!$L$16"}</definedName>
    <definedName name="____________________DT12" localSheetId="16" hidden="1">{"'Sheet1'!$L$16"}</definedName>
    <definedName name="____________________DT12" localSheetId="8" hidden="1">{"'Sheet1'!$L$16"}</definedName>
    <definedName name="____________________DT12" localSheetId="18" hidden="1">{"'Sheet1'!$L$16"}</definedName>
    <definedName name="____________________DT12" localSheetId="19" hidden="1">{"'Sheet1'!$L$16"}</definedName>
    <definedName name="____________________DT12" localSheetId="1" hidden="1">{"'Sheet1'!$L$16"}</definedName>
    <definedName name="____________________DT12" hidden="1">{"'Sheet1'!$L$16"}</definedName>
    <definedName name="____________________h1" localSheetId="21" hidden="1">{"'Sheet1'!$L$16"}</definedName>
    <definedName name="____________________h1" localSheetId="27" hidden="1">{"'Sheet1'!$L$16"}</definedName>
    <definedName name="____________________h1" localSheetId="7" hidden="1">{"'Sheet1'!$L$16"}</definedName>
    <definedName name="____________________h1" localSheetId="9" hidden="1">{"'Sheet1'!$L$16"}</definedName>
    <definedName name="____________________h1" localSheetId="15" hidden="1">{"'Sheet1'!$L$16"}</definedName>
    <definedName name="____________________h1" localSheetId="13" hidden="1">{"'Sheet1'!$L$16"}</definedName>
    <definedName name="____________________h1" localSheetId="16" hidden="1">{"'Sheet1'!$L$16"}</definedName>
    <definedName name="____________________h1" localSheetId="8" hidden="1">{"'Sheet1'!$L$16"}</definedName>
    <definedName name="____________________h1" localSheetId="18" hidden="1">{"'Sheet1'!$L$16"}</definedName>
    <definedName name="____________________h1" localSheetId="19" hidden="1">{"'Sheet1'!$L$16"}</definedName>
    <definedName name="____________________h1" localSheetId="1" hidden="1">{"'Sheet1'!$L$16"}</definedName>
    <definedName name="____________________h1" hidden="1">{"'Sheet1'!$L$16"}</definedName>
    <definedName name="____________________h10" localSheetId="21" hidden="1">{#N/A,#N/A,FALSE,"Chi tiÆt"}</definedName>
    <definedName name="____________________h10" localSheetId="27" hidden="1">{#N/A,#N/A,FALSE,"Chi tiÆt"}</definedName>
    <definedName name="____________________h10" localSheetId="7" hidden="1">{#N/A,#N/A,FALSE,"Chi tiÆt"}</definedName>
    <definedName name="____________________h10" localSheetId="9" hidden="1">{#N/A,#N/A,FALSE,"Chi tiÆt"}</definedName>
    <definedName name="____________________h10" localSheetId="15" hidden="1">{#N/A,#N/A,FALSE,"Chi tiÆt"}</definedName>
    <definedName name="____________________h10" localSheetId="13" hidden="1">{#N/A,#N/A,FALSE,"Chi tiÆt"}</definedName>
    <definedName name="____________________h10" localSheetId="16" hidden="1">{#N/A,#N/A,FALSE,"Chi tiÆt"}</definedName>
    <definedName name="____________________h10" localSheetId="8" hidden="1">{#N/A,#N/A,FALSE,"Chi tiÆt"}</definedName>
    <definedName name="____________________h10" localSheetId="18" hidden="1">{#N/A,#N/A,FALSE,"Chi tiÆt"}</definedName>
    <definedName name="____________________h10" localSheetId="19" hidden="1">{#N/A,#N/A,FALSE,"Chi tiÆt"}</definedName>
    <definedName name="____________________h10" localSheetId="1" hidden="1">{#N/A,#N/A,FALSE,"Chi tiÆt"}</definedName>
    <definedName name="____________________h10" hidden="1">{#N/A,#N/A,FALSE,"Chi tiÆt"}</definedName>
    <definedName name="____________________h2" localSheetId="21" hidden="1">{"'Sheet1'!$L$16"}</definedName>
    <definedName name="____________________h2" localSheetId="27" hidden="1">{"'Sheet1'!$L$16"}</definedName>
    <definedName name="____________________h2" localSheetId="7" hidden="1">{"'Sheet1'!$L$16"}</definedName>
    <definedName name="____________________h2" localSheetId="9" hidden="1">{"'Sheet1'!$L$16"}</definedName>
    <definedName name="____________________h2" localSheetId="15" hidden="1">{"'Sheet1'!$L$16"}</definedName>
    <definedName name="____________________h2" localSheetId="13" hidden="1">{"'Sheet1'!$L$16"}</definedName>
    <definedName name="____________________h2" localSheetId="16" hidden="1">{"'Sheet1'!$L$16"}</definedName>
    <definedName name="____________________h2" localSheetId="8" hidden="1">{"'Sheet1'!$L$16"}</definedName>
    <definedName name="____________________h2" localSheetId="18" hidden="1">{"'Sheet1'!$L$16"}</definedName>
    <definedName name="____________________h2" localSheetId="19" hidden="1">{"'Sheet1'!$L$16"}</definedName>
    <definedName name="____________________h2" localSheetId="1" hidden="1">{"'Sheet1'!$L$16"}</definedName>
    <definedName name="____________________h2" hidden="1">{"'Sheet1'!$L$16"}</definedName>
    <definedName name="____________________h3" localSheetId="21" hidden="1">{"'Sheet1'!$L$16"}</definedName>
    <definedName name="____________________h3" localSheetId="27" hidden="1">{"'Sheet1'!$L$16"}</definedName>
    <definedName name="____________________h3" localSheetId="7" hidden="1">{"'Sheet1'!$L$16"}</definedName>
    <definedName name="____________________h3" localSheetId="9" hidden="1">{"'Sheet1'!$L$16"}</definedName>
    <definedName name="____________________h3" localSheetId="15" hidden="1">{"'Sheet1'!$L$16"}</definedName>
    <definedName name="____________________h3" localSheetId="13" hidden="1">{"'Sheet1'!$L$16"}</definedName>
    <definedName name="____________________h3" localSheetId="16" hidden="1">{"'Sheet1'!$L$16"}</definedName>
    <definedName name="____________________h3" localSheetId="8" hidden="1">{"'Sheet1'!$L$16"}</definedName>
    <definedName name="____________________h3" localSheetId="18" hidden="1">{"'Sheet1'!$L$16"}</definedName>
    <definedName name="____________________h3" localSheetId="19" hidden="1">{"'Sheet1'!$L$16"}</definedName>
    <definedName name="____________________h3" localSheetId="1" hidden="1">{"'Sheet1'!$L$16"}</definedName>
    <definedName name="____________________h3" hidden="1">{"'Sheet1'!$L$16"}</definedName>
    <definedName name="____________________h5" localSheetId="21" hidden="1">{"'Sheet1'!$L$16"}</definedName>
    <definedName name="____________________h5" localSheetId="27" hidden="1">{"'Sheet1'!$L$16"}</definedName>
    <definedName name="____________________h5" localSheetId="7" hidden="1">{"'Sheet1'!$L$16"}</definedName>
    <definedName name="____________________h5" localSheetId="9" hidden="1">{"'Sheet1'!$L$16"}</definedName>
    <definedName name="____________________h5" localSheetId="15" hidden="1">{"'Sheet1'!$L$16"}</definedName>
    <definedName name="____________________h5" localSheetId="13" hidden="1">{"'Sheet1'!$L$16"}</definedName>
    <definedName name="____________________h5" localSheetId="16" hidden="1">{"'Sheet1'!$L$16"}</definedName>
    <definedName name="____________________h5" localSheetId="8" hidden="1">{"'Sheet1'!$L$16"}</definedName>
    <definedName name="____________________h5" localSheetId="18" hidden="1">{"'Sheet1'!$L$16"}</definedName>
    <definedName name="____________________h5" localSheetId="19" hidden="1">{"'Sheet1'!$L$16"}</definedName>
    <definedName name="____________________h5" localSheetId="1" hidden="1">{"'Sheet1'!$L$16"}</definedName>
    <definedName name="____________________h5" hidden="1">{"'Sheet1'!$L$16"}</definedName>
    <definedName name="____________________h6" localSheetId="21" hidden="1">{"'Sheet1'!$L$16"}</definedName>
    <definedName name="____________________h6" localSheetId="27" hidden="1">{"'Sheet1'!$L$16"}</definedName>
    <definedName name="____________________h6" localSheetId="7" hidden="1">{"'Sheet1'!$L$16"}</definedName>
    <definedName name="____________________h6" localSheetId="9" hidden="1">{"'Sheet1'!$L$16"}</definedName>
    <definedName name="____________________h6" localSheetId="15" hidden="1">{"'Sheet1'!$L$16"}</definedName>
    <definedName name="____________________h6" localSheetId="13" hidden="1">{"'Sheet1'!$L$16"}</definedName>
    <definedName name="____________________h6" localSheetId="16" hidden="1">{"'Sheet1'!$L$16"}</definedName>
    <definedName name="____________________h6" localSheetId="8" hidden="1">{"'Sheet1'!$L$16"}</definedName>
    <definedName name="____________________h6" localSheetId="18" hidden="1">{"'Sheet1'!$L$16"}</definedName>
    <definedName name="____________________h6" localSheetId="19" hidden="1">{"'Sheet1'!$L$16"}</definedName>
    <definedName name="____________________h6" localSheetId="1" hidden="1">{"'Sheet1'!$L$16"}</definedName>
    <definedName name="____________________h6" hidden="1">{"'Sheet1'!$L$16"}</definedName>
    <definedName name="____________________h7" localSheetId="21" hidden="1">{"'Sheet1'!$L$16"}</definedName>
    <definedName name="____________________h7" localSheetId="27" hidden="1">{"'Sheet1'!$L$16"}</definedName>
    <definedName name="____________________h7" localSheetId="7" hidden="1">{"'Sheet1'!$L$16"}</definedName>
    <definedName name="____________________h7" localSheetId="9" hidden="1">{"'Sheet1'!$L$16"}</definedName>
    <definedName name="____________________h7" localSheetId="15" hidden="1">{"'Sheet1'!$L$16"}</definedName>
    <definedName name="____________________h7" localSheetId="13" hidden="1">{"'Sheet1'!$L$16"}</definedName>
    <definedName name="____________________h7" localSheetId="16" hidden="1">{"'Sheet1'!$L$16"}</definedName>
    <definedName name="____________________h7" localSheetId="8" hidden="1">{"'Sheet1'!$L$16"}</definedName>
    <definedName name="____________________h7" localSheetId="18" hidden="1">{"'Sheet1'!$L$16"}</definedName>
    <definedName name="____________________h7" localSheetId="19" hidden="1">{"'Sheet1'!$L$16"}</definedName>
    <definedName name="____________________h7" localSheetId="1" hidden="1">{"'Sheet1'!$L$16"}</definedName>
    <definedName name="____________________h7" hidden="1">{"'Sheet1'!$L$16"}</definedName>
    <definedName name="____________________h8" localSheetId="21" hidden="1">{"'Sheet1'!$L$16"}</definedName>
    <definedName name="____________________h8" localSheetId="27" hidden="1">{"'Sheet1'!$L$16"}</definedName>
    <definedName name="____________________h8" localSheetId="7" hidden="1">{"'Sheet1'!$L$16"}</definedName>
    <definedName name="____________________h8" localSheetId="9" hidden="1">{"'Sheet1'!$L$16"}</definedName>
    <definedName name="____________________h8" localSheetId="15" hidden="1">{"'Sheet1'!$L$16"}</definedName>
    <definedName name="____________________h8" localSheetId="13" hidden="1">{"'Sheet1'!$L$16"}</definedName>
    <definedName name="____________________h8" localSheetId="16" hidden="1">{"'Sheet1'!$L$16"}</definedName>
    <definedName name="____________________h8" localSheetId="8" hidden="1">{"'Sheet1'!$L$16"}</definedName>
    <definedName name="____________________h8" localSheetId="18" hidden="1">{"'Sheet1'!$L$16"}</definedName>
    <definedName name="____________________h8" localSheetId="19" hidden="1">{"'Sheet1'!$L$16"}</definedName>
    <definedName name="____________________h8" localSheetId="1" hidden="1">{"'Sheet1'!$L$16"}</definedName>
    <definedName name="____________________h8" hidden="1">{"'Sheet1'!$L$16"}</definedName>
    <definedName name="____________________h9" localSheetId="21" hidden="1">{"'Sheet1'!$L$16"}</definedName>
    <definedName name="____________________h9" localSheetId="27" hidden="1">{"'Sheet1'!$L$16"}</definedName>
    <definedName name="____________________h9" localSheetId="7" hidden="1">{"'Sheet1'!$L$16"}</definedName>
    <definedName name="____________________h9" localSheetId="9" hidden="1">{"'Sheet1'!$L$16"}</definedName>
    <definedName name="____________________h9" localSheetId="15" hidden="1">{"'Sheet1'!$L$16"}</definedName>
    <definedName name="____________________h9" localSheetId="13" hidden="1">{"'Sheet1'!$L$16"}</definedName>
    <definedName name="____________________h9" localSheetId="16" hidden="1">{"'Sheet1'!$L$16"}</definedName>
    <definedName name="____________________h9" localSheetId="8" hidden="1">{"'Sheet1'!$L$16"}</definedName>
    <definedName name="____________________h9" localSheetId="18" hidden="1">{"'Sheet1'!$L$16"}</definedName>
    <definedName name="____________________h9" localSheetId="19" hidden="1">{"'Sheet1'!$L$16"}</definedName>
    <definedName name="____________________h9" localSheetId="1" hidden="1">{"'Sheet1'!$L$16"}</definedName>
    <definedName name="____________________h9" hidden="1">{"'Sheet1'!$L$16"}</definedName>
    <definedName name="____________________hsm2">1.1289</definedName>
    <definedName name="____________________hso2" localSheetId="51">#REF!</definedName>
    <definedName name="____________________hso2">#REF!</definedName>
    <definedName name="____________________kha1" localSheetId="51">#REF!</definedName>
    <definedName name="____________________kha1">#REF!</definedName>
    <definedName name="____________________MAC12" localSheetId="51">#REF!</definedName>
    <definedName name="____________________MAC12">#REF!</definedName>
    <definedName name="____________________MAC46" localSheetId="51">#REF!</definedName>
    <definedName name="____________________MAC46">#REF!</definedName>
    <definedName name="____________________NCL100" localSheetId="51">#REF!</definedName>
    <definedName name="____________________NCL100">#REF!</definedName>
    <definedName name="____________________NCL200" localSheetId="51">#REF!</definedName>
    <definedName name="____________________NCL200">#REF!</definedName>
    <definedName name="____________________NCL250" localSheetId="51">#REF!</definedName>
    <definedName name="____________________NCL250">#REF!</definedName>
    <definedName name="____________________NET2" localSheetId="51">#REF!</definedName>
    <definedName name="____________________NET2">#REF!</definedName>
    <definedName name="____________________nin190" localSheetId="51">#REF!</definedName>
    <definedName name="____________________nin190">#REF!</definedName>
    <definedName name="____________________PA3" localSheetId="21" hidden="1">{"'Sheet1'!$L$16"}</definedName>
    <definedName name="____________________PA3" localSheetId="27" hidden="1">{"'Sheet1'!$L$16"}</definedName>
    <definedName name="____________________PA3" localSheetId="7" hidden="1">{"'Sheet1'!$L$16"}</definedName>
    <definedName name="____________________PA3" localSheetId="9" hidden="1">{"'Sheet1'!$L$16"}</definedName>
    <definedName name="____________________PA3" localSheetId="15" hidden="1">{"'Sheet1'!$L$16"}</definedName>
    <definedName name="____________________PA3" localSheetId="13" hidden="1">{"'Sheet1'!$L$16"}</definedName>
    <definedName name="____________________PA3" localSheetId="16" hidden="1">{"'Sheet1'!$L$16"}</definedName>
    <definedName name="____________________PA3" localSheetId="8" hidden="1">{"'Sheet1'!$L$16"}</definedName>
    <definedName name="____________________PA3" localSheetId="18" hidden="1">{"'Sheet1'!$L$16"}</definedName>
    <definedName name="____________________PA3" localSheetId="19" hidden="1">{"'Sheet1'!$L$16"}</definedName>
    <definedName name="____________________PA3" localSheetId="1" hidden="1">{"'Sheet1'!$L$16"}</definedName>
    <definedName name="____________________PA3" hidden="1">{"'Sheet1'!$L$16"}</definedName>
    <definedName name="____________________sc1" localSheetId="51">#REF!</definedName>
    <definedName name="____________________sc1">#REF!</definedName>
    <definedName name="____________________SC2" localSheetId="51">#REF!</definedName>
    <definedName name="____________________SC2">#REF!</definedName>
    <definedName name="____________________sc3" localSheetId="51">#REF!</definedName>
    <definedName name="____________________sc3">#REF!</definedName>
    <definedName name="____________________SN3" localSheetId="51">#REF!</definedName>
    <definedName name="____________________SN3">#REF!</definedName>
    <definedName name="____________________TL1" localSheetId="51">#REF!</definedName>
    <definedName name="____________________TL1">#REF!</definedName>
    <definedName name="____________________TL2" localSheetId="51">#REF!</definedName>
    <definedName name="____________________TL2">#REF!</definedName>
    <definedName name="____________________TL3" localSheetId="51">#REF!</definedName>
    <definedName name="____________________TL3">#REF!</definedName>
    <definedName name="____________________TLA120" localSheetId="51">#REF!</definedName>
    <definedName name="____________________TLA120">#REF!</definedName>
    <definedName name="____________________TLA35" localSheetId="51">#REF!</definedName>
    <definedName name="____________________TLA35">#REF!</definedName>
    <definedName name="____________________TLA50" localSheetId="51">#REF!</definedName>
    <definedName name="____________________TLA50">#REF!</definedName>
    <definedName name="____________________TLA70" localSheetId="51">#REF!</definedName>
    <definedName name="____________________TLA70">#REF!</definedName>
    <definedName name="____________________TLA95" localSheetId="51">#REF!</definedName>
    <definedName name="____________________TLA95">#REF!</definedName>
    <definedName name="____________________tz593" localSheetId="51">#REF!</definedName>
    <definedName name="____________________tz593">#REF!</definedName>
    <definedName name="____________________VL100" localSheetId="51">#REF!</definedName>
    <definedName name="____________________VL100">#REF!</definedName>
    <definedName name="____________________VL250" localSheetId="51">#REF!</definedName>
    <definedName name="____________________VL250">#REF!</definedName>
    <definedName name="___________________a1" localSheetId="21" hidden="1">{"'Sheet1'!$L$16"}</definedName>
    <definedName name="___________________a1" localSheetId="27" hidden="1">{"'Sheet1'!$L$16"}</definedName>
    <definedName name="___________________a1" localSheetId="7" hidden="1">{"'Sheet1'!$L$16"}</definedName>
    <definedName name="___________________a1" localSheetId="9" hidden="1">{"'Sheet1'!$L$16"}</definedName>
    <definedName name="___________________a1" localSheetId="15" hidden="1">{"'Sheet1'!$L$16"}</definedName>
    <definedName name="___________________a1" localSheetId="13" hidden="1">{"'Sheet1'!$L$16"}</definedName>
    <definedName name="___________________a1" localSheetId="16" hidden="1">{"'Sheet1'!$L$16"}</definedName>
    <definedName name="___________________a1" localSheetId="8" hidden="1">{"'Sheet1'!$L$16"}</definedName>
    <definedName name="___________________a1" localSheetId="18" hidden="1">{"'Sheet1'!$L$16"}</definedName>
    <definedName name="___________________a1" localSheetId="19" hidden="1">{"'Sheet1'!$L$16"}</definedName>
    <definedName name="___________________a1" localSheetId="1" hidden="1">{"'Sheet1'!$L$16"}</definedName>
    <definedName name="___________________a1" hidden="1">{"'Sheet1'!$L$16"}</definedName>
    <definedName name="___________________boi1" localSheetId="51">#REF!</definedName>
    <definedName name="___________________boi1">#REF!</definedName>
    <definedName name="___________________boi2" localSheetId="51">#REF!</definedName>
    <definedName name="___________________boi2">#REF!</definedName>
    <definedName name="___________________CON1" localSheetId="51">#REF!</definedName>
    <definedName name="___________________CON1">#REF!</definedName>
    <definedName name="___________________CON2" localSheetId="51">#REF!</definedName>
    <definedName name="___________________CON2">#REF!</definedName>
    <definedName name="___________________ddn400" localSheetId="51">#REF!</definedName>
    <definedName name="___________________ddn400">#REF!</definedName>
    <definedName name="___________________ddn600" localSheetId="51">#REF!</definedName>
    <definedName name="___________________ddn600">#REF!</definedName>
    <definedName name="___________________DT12" localSheetId="21" hidden="1">{"'Sheet1'!$L$16"}</definedName>
    <definedName name="___________________DT12" localSheetId="27" hidden="1">{"'Sheet1'!$L$16"}</definedName>
    <definedName name="___________________DT12" localSheetId="7" hidden="1">{"'Sheet1'!$L$16"}</definedName>
    <definedName name="___________________DT12" localSheetId="9" hidden="1">{"'Sheet1'!$L$16"}</definedName>
    <definedName name="___________________DT12" localSheetId="15" hidden="1">{"'Sheet1'!$L$16"}</definedName>
    <definedName name="___________________DT12" localSheetId="13" hidden="1">{"'Sheet1'!$L$16"}</definedName>
    <definedName name="___________________DT12" localSheetId="16" hidden="1">{"'Sheet1'!$L$16"}</definedName>
    <definedName name="___________________DT12" localSheetId="8" hidden="1">{"'Sheet1'!$L$16"}</definedName>
    <definedName name="___________________DT12" localSheetId="18" hidden="1">{"'Sheet1'!$L$16"}</definedName>
    <definedName name="___________________DT12" localSheetId="19" hidden="1">{"'Sheet1'!$L$16"}</definedName>
    <definedName name="___________________DT12" localSheetId="1" hidden="1">{"'Sheet1'!$L$16"}</definedName>
    <definedName name="___________________DT12" hidden="1">{"'Sheet1'!$L$16"}</definedName>
    <definedName name="___________________h1" localSheetId="21" hidden="1">{"'Sheet1'!$L$16"}</definedName>
    <definedName name="___________________h1" localSheetId="27" hidden="1">{"'Sheet1'!$L$16"}</definedName>
    <definedName name="___________________h1" localSheetId="7" hidden="1">{"'Sheet1'!$L$16"}</definedName>
    <definedName name="___________________h1" localSheetId="9" hidden="1">{"'Sheet1'!$L$16"}</definedName>
    <definedName name="___________________h1" localSheetId="15" hidden="1">{"'Sheet1'!$L$16"}</definedName>
    <definedName name="___________________h1" localSheetId="13" hidden="1">{"'Sheet1'!$L$16"}</definedName>
    <definedName name="___________________h1" localSheetId="16" hidden="1">{"'Sheet1'!$L$16"}</definedName>
    <definedName name="___________________h1" localSheetId="8" hidden="1">{"'Sheet1'!$L$16"}</definedName>
    <definedName name="___________________h1" localSheetId="18" hidden="1">{"'Sheet1'!$L$16"}</definedName>
    <definedName name="___________________h1" localSheetId="19" hidden="1">{"'Sheet1'!$L$16"}</definedName>
    <definedName name="___________________h1" localSheetId="1" hidden="1">{"'Sheet1'!$L$16"}</definedName>
    <definedName name="___________________h1" hidden="1">{"'Sheet1'!$L$16"}</definedName>
    <definedName name="___________________h10" localSheetId="21" hidden="1">{#N/A,#N/A,FALSE,"Chi tiÆt"}</definedName>
    <definedName name="___________________h10" localSheetId="27" hidden="1">{#N/A,#N/A,FALSE,"Chi tiÆt"}</definedName>
    <definedName name="___________________h10" localSheetId="7" hidden="1">{#N/A,#N/A,FALSE,"Chi tiÆt"}</definedName>
    <definedName name="___________________h10" localSheetId="9" hidden="1">{#N/A,#N/A,FALSE,"Chi tiÆt"}</definedName>
    <definedName name="___________________h10" localSheetId="15" hidden="1">{#N/A,#N/A,FALSE,"Chi tiÆt"}</definedName>
    <definedName name="___________________h10" localSheetId="13" hidden="1">{#N/A,#N/A,FALSE,"Chi tiÆt"}</definedName>
    <definedName name="___________________h10" localSheetId="16" hidden="1">{#N/A,#N/A,FALSE,"Chi tiÆt"}</definedName>
    <definedName name="___________________h10" localSheetId="8" hidden="1">{#N/A,#N/A,FALSE,"Chi tiÆt"}</definedName>
    <definedName name="___________________h10" localSheetId="18" hidden="1">{#N/A,#N/A,FALSE,"Chi tiÆt"}</definedName>
    <definedName name="___________________h10" localSheetId="19" hidden="1">{#N/A,#N/A,FALSE,"Chi tiÆt"}</definedName>
    <definedName name="___________________h10" localSheetId="1" hidden="1">{#N/A,#N/A,FALSE,"Chi tiÆt"}</definedName>
    <definedName name="___________________h10" hidden="1">{#N/A,#N/A,FALSE,"Chi tiÆt"}</definedName>
    <definedName name="___________________h2" localSheetId="21" hidden="1">{"'Sheet1'!$L$16"}</definedName>
    <definedName name="___________________h2" localSheetId="27" hidden="1">{"'Sheet1'!$L$16"}</definedName>
    <definedName name="___________________h2" localSheetId="7" hidden="1">{"'Sheet1'!$L$16"}</definedName>
    <definedName name="___________________h2" localSheetId="9" hidden="1">{"'Sheet1'!$L$16"}</definedName>
    <definedName name="___________________h2" localSheetId="15" hidden="1">{"'Sheet1'!$L$16"}</definedName>
    <definedName name="___________________h2" localSheetId="13" hidden="1">{"'Sheet1'!$L$16"}</definedName>
    <definedName name="___________________h2" localSheetId="16" hidden="1">{"'Sheet1'!$L$16"}</definedName>
    <definedName name="___________________h2" localSheetId="8" hidden="1">{"'Sheet1'!$L$16"}</definedName>
    <definedName name="___________________h2" localSheetId="18" hidden="1">{"'Sheet1'!$L$16"}</definedName>
    <definedName name="___________________h2" localSheetId="19" hidden="1">{"'Sheet1'!$L$16"}</definedName>
    <definedName name="___________________h2" localSheetId="1" hidden="1">{"'Sheet1'!$L$16"}</definedName>
    <definedName name="___________________h2" hidden="1">{"'Sheet1'!$L$16"}</definedName>
    <definedName name="___________________h3" localSheetId="21" hidden="1">{"'Sheet1'!$L$16"}</definedName>
    <definedName name="___________________h3" localSheetId="27" hidden="1">{"'Sheet1'!$L$16"}</definedName>
    <definedName name="___________________h3" localSheetId="7" hidden="1">{"'Sheet1'!$L$16"}</definedName>
    <definedName name="___________________h3" localSheetId="9" hidden="1">{"'Sheet1'!$L$16"}</definedName>
    <definedName name="___________________h3" localSheetId="15" hidden="1">{"'Sheet1'!$L$16"}</definedName>
    <definedName name="___________________h3" localSheetId="13" hidden="1">{"'Sheet1'!$L$16"}</definedName>
    <definedName name="___________________h3" localSheetId="16" hidden="1">{"'Sheet1'!$L$16"}</definedName>
    <definedName name="___________________h3" localSheetId="8" hidden="1">{"'Sheet1'!$L$16"}</definedName>
    <definedName name="___________________h3" localSheetId="18" hidden="1">{"'Sheet1'!$L$16"}</definedName>
    <definedName name="___________________h3" localSheetId="19" hidden="1">{"'Sheet1'!$L$16"}</definedName>
    <definedName name="___________________h3" localSheetId="1" hidden="1">{"'Sheet1'!$L$16"}</definedName>
    <definedName name="___________________h3" hidden="1">{"'Sheet1'!$L$16"}</definedName>
    <definedName name="___________________h5" localSheetId="21" hidden="1">{"'Sheet1'!$L$16"}</definedName>
    <definedName name="___________________h5" localSheetId="27" hidden="1">{"'Sheet1'!$L$16"}</definedName>
    <definedName name="___________________h5" localSheetId="7" hidden="1">{"'Sheet1'!$L$16"}</definedName>
    <definedName name="___________________h5" localSheetId="9" hidden="1">{"'Sheet1'!$L$16"}</definedName>
    <definedName name="___________________h5" localSheetId="15" hidden="1">{"'Sheet1'!$L$16"}</definedName>
    <definedName name="___________________h5" localSheetId="13" hidden="1">{"'Sheet1'!$L$16"}</definedName>
    <definedName name="___________________h5" localSheetId="16" hidden="1">{"'Sheet1'!$L$16"}</definedName>
    <definedName name="___________________h5" localSheetId="8" hidden="1">{"'Sheet1'!$L$16"}</definedName>
    <definedName name="___________________h5" localSheetId="18" hidden="1">{"'Sheet1'!$L$16"}</definedName>
    <definedName name="___________________h5" localSheetId="19" hidden="1">{"'Sheet1'!$L$16"}</definedName>
    <definedName name="___________________h5" localSheetId="1" hidden="1">{"'Sheet1'!$L$16"}</definedName>
    <definedName name="___________________h5" hidden="1">{"'Sheet1'!$L$16"}</definedName>
    <definedName name="___________________h6" localSheetId="21" hidden="1">{"'Sheet1'!$L$16"}</definedName>
    <definedName name="___________________h6" localSheetId="27" hidden="1">{"'Sheet1'!$L$16"}</definedName>
    <definedName name="___________________h6" localSheetId="7" hidden="1">{"'Sheet1'!$L$16"}</definedName>
    <definedName name="___________________h6" localSheetId="9" hidden="1">{"'Sheet1'!$L$16"}</definedName>
    <definedName name="___________________h6" localSheetId="15" hidden="1">{"'Sheet1'!$L$16"}</definedName>
    <definedName name="___________________h6" localSheetId="13" hidden="1">{"'Sheet1'!$L$16"}</definedName>
    <definedName name="___________________h6" localSheetId="16" hidden="1">{"'Sheet1'!$L$16"}</definedName>
    <definedName name="___________________h6" localSheetId="8" hidden="1">{"'Sheet1'!$L$16"}</definedName>
    <definedName name="___________________h6" localSheetId="18" hidden="1">{"'Sheet1'!$L$16"}</definedName>
    <definedName name="___________________h6" localSheetId="19" hidden="1">{"'Sheet1'!$L$16"}</definedName>
    <definedName name="___________________h6" localSheetId="1" hidden="1">{"'Sheet1'!$L$16"}</definedName>
    <definedName name="___________________h6" hidden="1">{"'Sheet1'!$L$16"}</definedName>
    <definedName name="___________________h7" localSheetId="21" hidden="1">{"'Sheet1'!$L$16"}</definedName>
    <definedName name="___________________h7" localSheetId="27" hidden="1">{"'Sheet1'!$L$16"}</definedName>
    <definedName name="___________________h7" localSheetId="7" hidden="1">{"'Sheet1'!$L$16"}</definedName>
    <definedName name="___________________h7" localSheetId="9" hidden="1">{"'Sheet1'!$L$16"}</definedName>
    <definedName name="___________________h7" localSheetId="15" hidden="1">{"'Sheet1'!$L$16"}</definedName>
    <definedName name="___________________h7" localSheetId="13" hidden="1">{"'Sheet1'!$L$16"}</definedName>
    <definedName name="___________________h7" localSheetId="16" hidden="1">{"'Sheet1'!$L$16"}</definedName>
    <definedName name="___________________h7" localSheetId="8" hidden="1">{"'Sheet1'!$L$16"}</definedName>
    <definedName name="___________________h7" localSheetId="18" hidden="1">{"'Sheet1'!$L$16"}</definedName>
    <definedName name="___________________h7" localSheetId="19" hidden="1">{"'Sheet1'!$L$16"}</definedName>
    <definedName name="___________________h7" localSheetId="1" hidden="1">{"'Sheet1'!$L$16"}</definedName>
    <definedName name="___________________h7" hidden="1">{"'Sheet1'!$L$16"}</definedName>
    <definedName name="___________________h8" localSheetId="21" hidden="1">{"'Sheet1'!$L$16"}</definedName>
    <definedName name="___________________h8" localSheetId="27" hidden="1">{"'Sheet1'!$L$16"}</definedName>
    <definedName name="___________________h8" localSheetId="7" hidden="1">{"'Sheet1'!$L$16"}</definedName>
    <definedName name="___________________h8" localSheetId="9" hidden="1">{"'Sheet1'!$L$16"}</definedName>
    <definedName name="___________________h8" localSheetId="15" hidden="1">{"'Sheet1'!$L$16"}</definedName>
    <definedName name="___________________h8" localSheetId="13" hidden="1">{"'Sheet1'!$L$16"}</definedName>
    <definedName name="___________________h8" localSheetId="16" hidden="1">{"'Sheet1'!$L$16"}</definedName>
    <definedName name="___________________h8" localSheetId="8" hidden="1">{"'Sheet1'!$L$16"}</definedName>
    <definedName name="___________________h8" localSheetId="18" hidden="1">{"'Sheet1'!$L$16"}</definedName>
    <definedName name="___________________h8" localSheetId="19" hidden="1">{"'Sheet1'!$L$16"}</definedName>
    <definedName name="___________________h8" localSheetId="1" hidden="1">{"'Sheet1'!$L$16"}</definedName>
    <definedName name="___________________h8" hidden="1">{"'Sheet1'!$L$16"}</definedName>
    <definedName name="___________________h9" localSheetId="21" hidden="1">{"'Sheet1'!$L$16"}</definedName>
    <definedName name="___________________h9" localSheetId="27" hidden="1">{"'Sheet1'!$L$16"}</definedName>
    <definedName name="___________________h9" localSheetId="7" hidden="1">{"'Sheet1'!$L$16"}</definedName>
    <definedName name="___________________h9" localSheetId="9" hidden="1">{"'Sheet1'!$L$16"}</definedName>
    <definedName name="___________________h9" localSheetId="15" hidden="1">{"'Sheet1'!$L$16"}</definedName>
    <definedName name="___________________h9" localSheetId="13" hidden="1">{"'Sheet1'!$L$16"}</definedName>
    <definedName name="___________________h9" localSheetId="16" hidden="1">{"'Sheet1'!$L$16"}</definedName>
    <definedName name="___________________h9" localSheetId="8" hidden="1">{"'Sheet1'!$L$16"}</definedName>
    <definedName name="___________________h9" localSheetId="18" hidden="1">{"'Sheet1'!$L$16"}</definedName>
    <definedName name="___________________h9" localSheetId="19" hidden="1">{"'Sheet1'!$L$16"}</definedName>
    <definedName name="___________________h9" localSheetId="1" hidden="1">{"'Sheet1'!$L$16"}</definedName>
    <definedName name="___________________h9" hidden="1">{"'Sheet1'!$L$16"}</definedName>
    <definedName name="___________________hsm2">1.1289</definedName>
    <definedName name="___________________hso2" localSheetId="51">#REF!</definedName>
    <definedName name="___________________hso2">#REF!</definedName>
    <definedName name="___________________kha1" localSheetId="51">#REF!</definedName>
    <definedName name="___________________kha1">#REF!</definedName>
    <definedName name="___________________MAC12" localSheetId="51">#REF!</definedName>
    <definedName name="___________________MAC12">#REF!</definedName>
    <definedName name="___________________MAC46" localSheetId="51">#REF!</definedName>
    <definedName name="___________________MAC46">#REF!</definedName>
    <definedName name="___________________NCL100" localSheetId="51">#REF!</definedName>
    <definedName name="___________________NCL100">#REF!</definedName>
    <definedName name="___________________NCL200" localSheetId="51">#REF!</definedName>
    <definedName name="___________________NCL200">#REF!</definedName>
    <definedName name="___________________NCL250" localSheetId="51">#REF!</definedName>
    <definedName name="___________________NCL250">#REF!</definedName>
    <definedName name="___________________NET2" localSheetId="51">#REF!</definedName>
    <definedName name="___________________NET2">#REF!</definedName>
    <definedName name="___________________nin190" localSheetId="51">#REF!</definedName>
    <definedName name="___________________nin190">#REF!</definedName>
    <definedName name="___________________NSO2" localSheetId="21" hidden="1">{"'Sheet1'!$L$16"}</definedName>
    <definedName name="___________________NSO2" localSheetId="27" hidden="1">{"'Sheet1'!$L$16"}</definedName>
    <definedName name="___________________NSO2" localSheetId="7" hidden="1">{"'Sheet1'!$L$16"}</definedName>
    <definedName name="___________________NSO2" localSheetId="9" hidden="1">{"'Sheet1'!$L$16"}</definedName>
    <definedName name="___________________NSO2" localSheetId="15" hidden="1">{"'Sheet1'!$L$16"}</definedName>
    <definedName name="___________________NSO2" localSheetId="13" hidden="1">{"'Sheet1'!$L$16"}</definedName>
    <definedName name="___________________NSO2" localSheetId="16" hidden="1">{"'Sheet1'!$L$16"}</definedName>
    <definedName name="___________________NSO2" localSheetId="8" hidden="1">{"'Sheet1'!$L$16"}</definedName>
    <definedName name="___________________NSO2" localSheetId="18" hidden="1">{"'Sheet1'!$L$16"}</definedName>
    <definedName name="___________________NSO2" localSheetId="19" hidden="1">{"'Sheet1'!$L$16"}</definedName>
    <definedName name="___________________NSO2" localSheetId="1" hidden="1">{"'Sheet1'!$L$16"}</definedName>
    <definedName name="___________________NSO2" hidden="1">{"'Sheet1'!$L$16"}</definedName>
    <definedName name="___________________PA3" localSheetId="21" hidden="1">{"'Sheet1'!$L$16"}</definedName>
    <definedName name="___________________PA3" localSheetId="27" hidden="1">{"'Sheet1'!$L$16"}</definedName>
    <definedName name="___________________PA3" localSheetId="7" hidden="1">{"'Sheet1'!$L$16"}</definedName>
    <definedName name="___________________PA3" localSheetId="9" hidden="1">{"'Sheet1'!$L$16"}</definedName>
    <definedName name="___________________PA3" localSheetId="15" hidden="1">{"'Sheet1'!$L$16"}</definedName>
    <definedName name="___________________PA3" localSheetId="13" hidden="1">{"'Sheet1'!$L$16"}</definedName>
    <definedName name="___________________PA3" localSheetId="16" hidden="1">{"'Sheet1'!$L$16"}</definedName>
    <definedName name="___________________PA3" localSheetId="8" hidden="1">{"'Sheet1'!$L$16"}</definedName>
    <definedName name="___________________PA3" localSheetId="18" hidden="1">{"'Sheet1'!$L$16"}</definedName>
    <definedName name="___________________PA3" localSheetId="19" hidden="1">{"'Sheet1'!$L$16"}</definedName>
    <definedName name="___________________PA3" localSheetId="1" hidden="1">{"'Sheet1'!$L$16"}</definedName>
    <definedName name="___________________PA3" hidden="1">{"'Sheet1'!$L$16"}</definedName>
    <definedName name="___________________sc1" localSheetId="51">#REF!</definedName>
    <definedName name="___________________sc1">#REF!</definedName>
    <definedName name="___________________SC2" localSheetId="51">#REF!</definedName>
    <definedName name="___________________SC2">#REF!</definedName>
    <definedName name="___________________sc3" localSheetId="51">#REF!</definedName>
    <definedName name="___________________sc3">#REF!</definedName>
    <definedName name="___________________SN3" localSheetId="51">#REF!</definedName>
    <definedName name="___________________SN3">#REF!</definedName>
    <definedName name="___________________TL1" localSheetId="51">#REF!</definedName>
    <definedName name="___________________TL1">#REF!</definedName>
    <definedName name="___________________TL2" localSheetId="51">#REF!</definedName>
    <definedName name="___________________TL2">#REF!</definedName>
    <definedName name="___________________TL3" localSheetId="51">#REF!</definedName>
    <definedName name="___________________TL3">#REF!</definedName>
    <definedName name="___________________TLA120" localSheetId="51">#REF!</definedName>
    <definedName name="___________________TLA120">#REF!</definedName>
    <definedName name="___________________TLA35" localSheetId="51">#REF!</definedName>
    <definedName name="___________________TLA35">#REF!</definedName>
    <definedName name="___________________TLA50" localSheetId="51">#REF!</definedName>
    <definedName name="___________________TLA50">#REF!</definedName>
    <definedName name="___________________TLA70" localSheetId="51">#REF!</definedName>
    <definedName name="___________________TLA70">#REF!</definedName>
    <definedName name="___________________TLA95" localSheetId="51">#REF!</definedName>
    <definedName name="___________________TLA95">#REF!</definedName>
    <definedName name="___________________tz593" localSheetId="51">#REF!</definedName>
    <definedName name="___________________tz593">#REF!</definedName>
    <definedName name="___________________VL100" localSheetId="51">#REF!</definedName>
    <definedName name="___________________VL100">#REF!</definedName>
    <definedName name="___________________VL250" localSheetId="51">#REF!</definedName>
    <definedName name="___________________VL250">#REF!</definedName>
    <definedName name="__________________a1" localSheetId="21" hidden="1">{"'Sheet1'!$L$16"}</definedName>
    <definedName name="__________________a1" localSheetId="27" hidden="1">{"'Sheet1'!$L$16"}</definedName>
    <definedName name="__________________a1" localSheetId="7" hidden="1">{"'Sheet1'!$L$16"}</definedName>
    <definedName name="__________________a1" localSheetId="9" hidden="1">{"'Sheet1'!$L$16"}</definedName>
    <definedName name="__________________a1" localSheetId="15" hidden="1">{"'Sheet1'!$L$16"}</definedName>
    <definedName name="__________________a1" localSheetId="13" hidden="1">{"'Sheet1'!$L$16"}</definedName>
    <definedName name="__________________a1" localSheetId="16" hidden="1">{"'Sheet1'!$L$16"}</definedName>
    <definedName name="__________________a1" localSheetId="8" hidden="1">{"'Sheet1'!$L$16"}</definedName>
    <definedName name="__________________a1" localSheetId="18" hidden="1">{"'Sheet1'!$L$16"}</definedName>
    <definedName name="__________________a1" localSheetId="19" hidden="1">{"'Sheet1'!$L$16"}</definedName>
    <definedName name="__________________a1" localSheetId="1" hidden="1">{"'Sheet1'!$L$16"}</definedName>
    <definedName name="__________________a1" hidden="1">{"'Sheet1'!$L$16"}</definedName>
    <definedName name="__________________boi1" localSheetId="51">#REF!</definedName>
    <definedName name="__________________boi1">#REF!</definedName>
    <definedName name="__________________boi2" localSheetId="51">#REF!</definedName>
    <definedName name="__________________boi2">#REF!</definedName>
    <definedName name="__________________CON1" localSheetId="51">#REF!</definedName>
    <definedName name="__________________CON1">#REF!</definedName>
    <definedName name="__________________CON2" localSheetId="51">#REF!</definedName>
    <definedName name="__________________CON2">#REF!</definedName>
    <definedName name="__________________ddn400" localSheetId="51">#REF!</definedName>
    <definedName name="__________________ddn400">#REF!</definedName>
    <definedName name="__________________ddn600" localSheetId="51">#REF!</definedName>
    <definedName name="__________________ddn600">#REF!</definedName>
    <definedName name="__________________DT12" localSheetId="21" hidden="1">{"'Sheet1'!$L$16"}</definedName>
    <definedName name="__________________DT12" localSheetId="27" hidden="1">{"'Sheet1'!$L$16"}</definedName>
    <definedName name="__________________DT12" localSheetId="7" hidden="1">{"'Sheet1'!$L$16"}</definedName>
    <definedName name="__________________DT12" localSheetId="9" hidden="1">{"'Sheet1'!$L$16"}</definedName>
    <definedName name="__________________DT12" localSheetId="15" hidden="1">{"'Sheet1'!$L$16"}</definedName>
    <definedName name="__________________DT12" localSheetId="13" hidden="1">{"'Sheet1'!$L$16"}</definedName>
    <definedName name="__________________DT12" localSheetId="16" hidden="1">{"'Sheet1'!$L$16"}</definedName>
    <definedName name="__________________DT12" localSheetId="8" hidden="1">{"'Sheet1'!$L$16"}</definedName>
    <definedName name="__________________DT12" localSheetId="18" hidden="1">{"'Sheet1'!$L$16"}</definedName>
    <definedName name="__________________DT12" localSheetId="19" hidden="1">{"'Sheet1'!$L$16"}</definedName>
    <definedName name="__________________DT12" localSheetId="1" hidden="1">{"'Sheet1'!$L$16"}</definedName>
    <definedName name="__________________DT12" hidden="1">{"'Sheet1'!$L$16"}</definedName>
    <definedName name="__________________hsm2">1.1289</definedName>
    <definedName name="__________________hso2" localSheetId="51">#REF!</definedName>
    <definedName name="__________________hso2">#REF!</definedName>
    <definedName name="__________________kha1" localSheetId="51">#REF!</definedName>
    <definedName name="__________________kha1">#REF!</definedName>
    <definedName name="__________________MAC12" localSheetId="51">#REF!</definedName>
    <definedName name="__________________MAC12">#REF!</definedName>
    <definedName name="__________________MAC46" localSheetId="51">#REF!</definedName>
    <definedName name="__________________MAC46">#REF!</definedName>
    <definedName name="__________________NCL100" localSheetId="51">#REF!</definedName>
    <definedName name="__________________NCL100">#REF!</definedName>
    <definedName name="__________________NCL200" localSheetId="51">#REF!</definedName>
    <definedName name="__________________NCL200">#REF!</definedName>
    <definedName name="__________________NCL250" localSheetId="51">#REF!</definedName>
    <definedName name="__________________NCL250">#REF!</definedName>
    <definedName name="__________________NET2" localSheetId="51">#REF!</definedName>
    <definedName name="__________________NET2">#REF!</definedName>
    <definedName name="__________________nin190" localSheetId="51">#REF!</definedName>
    <definedName name="__________________nin190">#REF!</definedName>
    <definedName name="__________________NSO2" localSheetId="21" hidden="1">{"'Sheet1'!$L$16"}</definedName>
    <definedName name="__________________NSO2" localSheetId="27" hidden="1">{"'Sheet1'!$L$16"}</definedName>
    <definedName name="__________________NSO2" localSheetId="7" hidden="1">{"'Sheet1'!$L$16"}</definedName>
    <definedName name="__________________NSO2" localSheetId="9" hidden="1">{"'Sheet1'!$L$16"}</definedName>
    <definedName name="__________________NSO2" localSheetId="15" hidden="1">{"'Sheet1'!$L$16"}</definedName>
    <definedName name="__________________NSO2" localSheetId="13" hidden="1">{"'Sheet1'!$L$16"}</definedName>
    <definedName name="__________________NSO2" localSheetId="16" hidden="1">{"'Sheet1'!$L$16"}</definedName>
    <definedName name="__________________NSO2" localSheetId="8" hidden="1">{"'Sheet1'!$L$16"}</definedName>
    <definedName name="__________________NSO2" localSheetId="18" hidden="1">{"'Sheet1'!$L$16"}</definedName>
    <definedName name="__________________NSO2" localSheetId="19" hidden="1">{"'Sheet1'!$L$16"}</definedName>
    <definedName name="__________________NSO2" localSheetId="1" hidden="1">{"'Sheet1'!$L$16"}</definedName>
    <definedName name="__________________NSO2" hidden="1">{"'Sheet1'!$L$16"}</definedName>
    <definedName name="__________________PA3" localSheetId="21" hidden="1">{"'Sheet1'!$L$16"}</definedName>
    <definedName name="__________________PA3" localSheetId="27" hidden="1">{"'Sheet1'!$L$16"}</definedName>
    <definedName name="__________________PA3" localSheetId="7" hidden="1">{"'Sheet1'!$L$16"}</definedName>
    <definedName name="__________________PA3" localSheetId="9" hidden="1">{"'Sheet1'!$L$16"}</definedName>
    <definedName name="__________________PA3" localSheetId="15" hidden="1">{"'Sheet1'!$L$16"}</definedName>
    <definedName name="__________________PA3" localSheetId="13" hidden="1">{"'Sheet1'!$L$16"}</definedName>
    <definedName name="__________________PA3" localSheetId="16" hidden="1">{"'Sheet1'!$L$16"}</definedName>
    <definedName name="__________________PA3" localSheetId="8" hidden="1">{"'Sheet1'!$L$16"}</definedName>
    <definedName name="__________________PA3" localSheetId="18" hidden="1">{"'Sheet1'!$L$16"}</definedName>
    <definedName name="__________________PA3" localSheetId="19" hidden="1">{"'Sheet1'!$L$16"}</definedName>
    <definedName name="__________________PA3" localSheetId="1" hidden="1">{"'Sheet1'!$L$16"}</definedName>
    <definedName name="__________________PA3" hidden="1">{"'Sheet1'!$L$16"}</definedName>
    <definedName name="__________________sc1" localSheetId="51">#REF!</definedName>
    <definedName name="__________________sc1">#REF!</definedName>
    <definedName name="__________________SC2" localSheetId="51">#REF!</definedName>
    <definedName name="__________________SC2">#REF!</definedName>
    <definedName name="__________________sc3" localSheetId="51">#REF!</definedName>
    <definedName name="__________________sc3">#REF!</definedName>
    <definedName name="__________________SN3" localSheetId="51">#REF!</definedName>
    <definedName name="__________________SN3">#REF!</definedName>
    <definedName name="__________________TL1" localSheetId="51">#REF!</definedName>
    <definedName name="__________________TL1">#REF!</definedName>
    <definedName name="__________________TL2" localSheetId="51">#REF!</definedName>
    <definedName name="__________________TL2">#REF!</definedName>
    <definedName name="__________________TL3" localSheetId="51">#REF!</definedName>
    <definedName name="__________________TL3">#REF!</definedName>
    <definedName name="__________________TLA120" localSheetId="51">#REF!</definedName>
    <definedName name="__________________TLA120">#REF!</definedName>
    <definedName name="__________________TLA35" localSheetId="51">#REF!</definedName>
    <definedName name="__________________TLA35">#REF!</definedName>
    <definedName name="__________________TLA50" localSheetId="51">#REF!</definedName>
    <definedName name="__________________TLA50">#REF!</definedName>
    <definedName name="__________________TLA70" localSheetId="51">#REF!</definedName>
    <definedName name="__________________TLA70">#REF!</definedName>
    <definedName name="__________________TLA95" localSheetId="51">#REF!</definedName>
    <definedName name="__________________TLA95">#REF!</definedName>
    <definedName name="__________________tz593" localSheetId="51">#REF!</definedName>
    <definedName name="__________________tz593">#REF!</definedName>
    <definedName name="__________________VL100" localSheetId="51">#REF!</definedName>
    <definedName name="__________________VL100">#REF!</definedName>
    <definedName name="__________________VL250" localSheetId="51">#REF!</definedName>
    <definedName name="__________________VL250">#REF!</definedName>
    <definedName name="_________________a1" localSheetId="21" hidden="1">{"'Sheet1'!$L$16"}</definedName>
    <definedName name="_________________a1" localSheetId="27" hidden="1">{"'Sheet1'!$L$16"}</definedName>
    <definedName name="_________________a1" localSheetId="7" hidden="1">{"'Sheet1'!$L$16"}</definedName>
    <definedName name="_________________a1" localSheetId="9" hidden="1">{"'Sheet1'!$L$16"}</definedName>
    <definedName name="_________________a1" localSheetId="15" hidden="1">{"'Sheet1'!$L$16"}</definedName>
    <definedName name="_________________a1" localSheetId="13" hidden="1">{"'Sheet1'!$L$16"}</definedName>
    <definedName name="_________________a1" localSheetId="16" hidden="1">{"'Sheet1'!$L$16"}</definedName>
    <definedName name="_________________a1" localSheetId="8" hidden="1">{"'Sheet1'!$L$16"}</definedName>
    <definedName name="_________________a1" localSheetId="18" hidden="1">{"'Sheet1'!$L$16"}</definedName>
    <definedName name="_________________a1" localSheetId="19" hidden="1">{"'Sheet1'!$L$16"}</definedName>
    <definedName name="_________________a1" localSheetId="1" hidden="1">{"'Sheet1'!$L$16"}</definedName>
    <definedName name="_________________a1" hidden="1">{"'Sheet1'!$L$16"}</definedName>
    <definedName name="_________________boi1" localSheetId="51">#REF!</definedName>
    <definedName name="_________________boi1">#REF!</definedName>
    <definedName name="_________________boi2" localSheetId="51">#REF!</definedName>
    <definedName name="_________________boi2">#REF!</definedName>
    <definedName name="_________________CON1" localSheetId="51">#REF!</definedName>
    <definedName name="_________________CON1">#REF!</definedName>
    <definedName name="_________________CON2" localSheetId="51">#REF!</definedName>
    <definedName name="_________________CON2">#REF!</definedName>
    <definedName name="_________________ddn400" localSheetId="51">#REF!</definedName>
    <definedName name="_________________ddn400">#REF!</definedName>
    <definedName name="_________________ddn600" localSheetId="51">#REF!</definedName>
    <definedName name="_________________ddn600">#REF!</definedName>
    <definedName name="_________________DT12" localSheetId="21" hidden="1">{"'Sheet1'!$L$16"}</definedName>
    <definedName name="_________________DT12" localSheetId="27" hidden="1">{"'Sheet1'!$L$16"}</definedName>
    <definedName name="_________________DT12" localSheetId="7" hidden="1">{"'Sheet1'!$L$16"}</definedName>
    <definedName name="_________________DT12" localSheetId="9" hidden="1">{"'Sheet1'!$L$16"}</definedName>
    <definedName name="_________________DT12" localSheetId="15" hidden="1">{"'Sheet1'!$L$16"}</definedName>
    <definedName name="_________________DT12" localSheetId="13" hidden="1">{"'Sheet1'!$L$16"}</definedName>
    <definedName name="_________________DT12" localSheetId="16" hidden="1">{"'Sheet1'!$L$16"}</definedName>
    <definedName name="_________________DT12" localSheetId="8" hidden="1">{"'Sheet1'!$L$16"}</definedName>
    <definedName name="_________________DT12" localSheetId="18" hidden="1">{"'Sheet1'!$L$16"}</definedName>
    <definedName name="_________________DT12" localSheetId="19" hidden="1">{"'Sheet1'!$L$16"}</definedName>
    <definedName name="_________________DT12" localSheetId="1" hidden="1">{"'Sheet1'!$L$16"}</definedName>
    <definedName name="_________________DT12" hidden="1">{"'Sheet1'!$L$16"}</definedName>
    <definedName name="_________________h1" localSheetId="21" hidden="1">{"'Sheet1'!$L$16"}</definedName>
    <definedName name="_________________h1" localSheetId="27" hidden="1">{"'Sheet1'!$L$16"}</definedName>
    <definedName name="_________________h1" localSheetId="7" hidden="1">{"'Sheet1'!$L$16"}</definedName>
    <definedName name="_________________h1" localSheetId="9" hidden="1">{"'Sheet1'!$L$16"}</definedName>
    <definedName name="_________________h1" localSheetId="15" hidden="1">{"'Sheet1'!$L$16"}</definedName>
    <definedName name="_________________h1" localSheetId="13" hidden="1">{"'Sheet1'!$L$16"}</definedName>
    <definedName name="_________________h1" localSheetId="16" hidden="1">{"'Sheet1'!$L$16"}</definedName>
    <definedName name="_________________h1" localSheetId="8" hidden="1">{"'Sheet1'!$L$16"}</definedName>
    <definedName name="_________________h1" localSheetId="18" hidden="1">{"'Sheet1'!$L$16"}</definedName>
    <definedName name="_________________h1" localSheetId="19" hidden="1">{"'Sheet1'!$L$16"}</definedName>
    <definedName name="_________________h1" localSheetId="1" hidden="1">{"'Sheet1'!$L$16"}</definedName>
    <definedName name="_________________h1" hidden="1">{"'Sheet1'!$L$16"}</definedName>
    <definedName name="_________________h10" localSheetId="21" hidden="1">{#N/A,#N/A,FALSE,"Chi tiÆt"}</definedName>
    <definedName name="_________________h10" localSheetId="27" hidden="1">{#N/A,#N/A,FALSE,"Chi tiÆt"}</definedName>
    <definedName name="_________________h10" localSheetId="7" hidden="1">{#N/A,#N/A,FALSE,"Chi tiÆt"}</definedName>
    <definedName name="_________________h10" localSheetId="9" hidden="1">{#N/A,#N/A,FALSE,"Chi tiÆt"}</definedName>
    <definedName name="_________________h10" localSheetId="15" hidden="1">{#N/A,#N/A,FALSE,"Chi tiÆt"}</definedName>
    <definedName name="_________________h10" localSheetId="13" hidden="1">{#N/A,#N/A,FALSE,"Chi tiÆt"}</definedName>
    <definedName name="_________________h10" localSheetId="16" hidden="1">{#N/A,#N/A,FALSE,"Chi tiÆt"}</definedName>
    <definedName name="_________________h10" localSheetId="8" hidden="1">{#N/A,#N/A,FALSE,"Chi tiÆt"}</definedName>
    <definedName name="_________________h10" localSheetId="18" hidden="1">{#N/A,#N/A,FALSE,"Chi tiÆt"}</definedName>
    <definedName name="_________________h10" localSheetId="19" hidden="1">{#N/A,#N/A,FALSE,"Chi tiÆt"}</definedName>
    <definedName name="_________________h10" localSheetId="1" hidden="1">{#N/A,#N/A,FALSE,"Chi tiÆt"}</definedName>
    <definedName name="_________________h10" hidden="1">{#N/A,#N/A,FALSE,"Chi tiÆt"}</definedName>
    <definedName name="_________________h2" localSheetId="21" hidden="1">{"'Sheet1'!$L$16"}</definedName>
    <definedName name="_________________h2" localSheetId="27" hidden="1">{"'Sheet1'!$L$16"}</definedName>
    <definedName name="_________________h2" localSheetId="7" hidden="1">{"'Sheet1'!$L$16"}</definedName>
    <definedName name="_________________h2" localSheetId="9" hidden="1">{"'Sheet1'!$L$16"}</definedName>
    <definedName name="_________________h2" localSheetId="15" hidden="1">{"'Sheet1'!$L$16"}</definedName>
    <definedName name="_________________h2" localSheetId="13" hidden="1">{"'Sheet1'!$L$16"}</definedName>
    <definedName name="_________________h2" localSheetId="16" hidden="1">{"'Sheet1'!$L$16"}</definedName>
    <definedName name="_________________h2" localSheetId="8" hidden="1">{"'Sheet1'!$L$16"}</definedName>
    <definedName name="_________________h2" localSheetId="18" hidden="1">{"'Sheet1'!$L$16"}</definedName>
    <definedName name="_________________h2" localSheetId="19" hidden="1">{"'Sheet1'!$L$16"}</definedName>
    <definedName name="_________________h2" localSheetId="1" hidden="1">{"'Sheet1'!$L$16"}</definedName>
    <definedName name="_________________h2" hidden="1">{"'Sheet1'!$L$16"}</definedName>
    <definedName name="_________________h3" localSheetId="21" hidden="1">{"'Sheet1'!$L$16"}</definedName>
    <definedName name="_________________h3" localSheetId="27" hidden="1">{"'Sheet1'!$L$16"}</definedName>
    <definedName name="_________________h3" localSheetId="7" hidden="1">{"'Sheet1'!$L$16"}</definedName>
    <definedName name="_________________h3" localSheetId="9" hidden="1">{"'Sheet1'!$L$16"}</definedName>
    <definedName name="_________________h3" localSheetId="15" hidden="1">{"'Sheet1'!$L$16"}</definedName>
    <definedName name="_________________h3" localSheetId="13" hidden="1">{"'Sheet1'!$L$16"}</definedName>
    <definedName name="_________________h3" localSheetId="16" hidden="1">{"'Sheet1'!$L$16"}</definedName>
    <definedName name="_________________h3" localSheetId="8" hidden="1">{"'Sheet1'!$L$16"}</definedName>
    <definedName name="_________________h3" localSheetId="18" hidden="1">{"'Sheet1'!$L$16"}</definedName>
    <definedName name="_________________h3" localSheetId="19" hidden="1">{"'Sheet1'!$L$16"}</definedName>
    <definedName name="_________________h3" localSheetId="1" hidden="1">{"'Sheet1'!$L$16"}</definedName>
    <definedName name="_________________h3" hidden="1">{"'Sheet1'!$L$16"}</definedName>
    <definedName name="_________________h5" localSheetId="21" hidden="1">{"'Sheet1'!$L$16"}</definedName>
    <definedName name="_________________h5" localSheetId="27" hidden="1">{"'Sheet1'!$L$16"}</definedName>
    <definedName name="_________________h5" localSheetId="7" hidden="1">{"'Sheet1'!$L$16"}</definedName>
    <definedName name="_________________h5" localSheetId="9" hidden="1">{"'Sheet1'!$L$16"}</definedName>
    <definedName name="_________________h5" localSheetId="15" hidden="1">{"'Sheet1'!$L$16"}</definedName>
    <definedName name="_________________h5" localSheetId="13" hidden="1">{"'Sheet1'!$L$16"}</definedName>
    <definedName name="_________________h5" localSheetId="16" hidden="1">{"'Sheet1'!$L$16"}</definedName>
    <definedName name="_________________h5" localSheetId="8" hidden="1">{"'Sheet1'!$L$16"}</definedName>
    <definedName name="_________________h5" localSheetId="18" hidden="1">{"'Sheet1'!$L$16"}</definedName>
    <definedName name="_________________h5" localSheetId="19" hidden="1">{"'Sheet1'!$L$16"}</definedName>
    <definedName name="_________________h5" localSheetId="1" hidden="1">{"'Sheet1'!$L$16"}</definedName>
    <definedName name="_________________h5" hidden="1">{"'Sheet1'!$L$16"}</definedName>
    <definedName name="_________________h6" localSheetId="21" hidden="1">{"'Sheet1'!$L$16"}</definedName>
    <definedName name="_________________h6" localSheetId="27" hidden="1">{"'Sheet1'!$L$16"}</definedName>
    <definedName name="_________________h6" localSheetId="7" hidden="1">{"'Sheet1'!$L$16"}</definedName>
    <definedName name="_________________h6" localSheetId="9" hidden="1">{"'Sheet1'!$L$16"}</definedName>
    <definedName name="_________________h6" localSheetId="15" hidden="1">{"'Sheet1'!$L$16"}</definedName>
    <definedName name="_________________h6" localSheetId="13" hidden="1">{"'Sheet1'!$L$16"}</definedName>
    <definedName name="_________________h6" localSheetId="16" hidden="1">{"'Sheet1'!$L$16"}</definedName>
    <definedName name="_________________h6" localSheetId="8" hidden="1">{"'Sheet1'!$L$16"}</definedName>
    <definedName name="_________________h6" localSheetId="18" hidden="1">{"'Sheet1'!$L$16"}</definedName>
    <definedName name="_________________h6" localSheetId="19" hidden="1">{"'Sheet1'!$L$16"}</definedName>
    <definedName name="_________________h6" localSheetId="1" hidden="1">{"'Sheet1'!$L$16"}</definedName>
    <definedName name="_________________h6" hidden="1">{"'Sheet1'!$L$16"}</definedName>
    <definedName name="_________________h7" localSheetId="21" hidden="1">{"'Sheet1'!$L$16"}</definedName>
    <definedName name="_________________h7" localSheetId="27" hidden="1">{"'Sheet1'!$L$16"}</definedName>
    <definedName name="_________________h7" localSheetId="7" hidden="1">{"'Sheet1'!$L$16"}</definedName>
    <definedName name="_________________h7" localSheetId="9" hidden="1">{"'Sheet1'!$L$16"}</definedName>
    <definedName name="_________________h7" localSheetId="15" hidden="1">{"'Sheet1'!$L$16"}</definedName>
    <definedName name="_________________h7" localSheetId="13" hidden="1">{"'Sheet1'!$L$16"}</definedName>
    <definedName name="_________________h7" localSheetId="16" hidden="1">{"'Sheet1'!$L$16"}</definedName>
    <definedName name="_________________h7" localSheetId="8" hidden="1">{"'Sheet1'!$L$16"}</definedName>
    <definedName name="_________________h7" localSheetId="18" hidden="1">{"'Sheet1'!$L$16"}</definedName>
    <definedName name="_________________h7" localSheetId="19" hidden="1">{"'Sheet1'!$L$16"}</definedName>
    <definedName name="_________________h7" localSheetId="1" hidden="1">{"'Sheet1'!$L$16"}</definedName>
    <definedName name="_________________h7" hidden="1">{"'Sheet1'!$L$16"}</definedName>
    <definedName name="_________________h8" localSheetId="21" hidden="1">{"'Sheet1'!$L$16"}</definedName>
    <definedName name="_________________h8" localSheetId="27" hidden="1">{"'Sheet1'!$L$16"}</definedName>
    <definedName name="_________________h8" localSheetId="7" hidden="1">{"'Sheet1'!$L$16"}</definedName>
    <definedName name="_________________h8" localSheetId="9" hidden="1">{"'Sheet1'!$L$16"}</definedName>
    <definedName name="_________________h8" localSheetId="15" hidden="1">{"'Sheet1'!$L$16"}</definedName>
    <definedName name="_________________h8" localSheetId="13" hidden="1">{"'Sheet1'!$L$16"}</definedName>
    <definedName name="_________________h8" localSheetId="16" hidden="1">{"'Sheet1'!$L$16"}</definedName>
    <definedName name="_________________h8" localSheetId="8" hidden="1">{"'Sheet1'!$L$16"}</definedName>
    <definedName name="_________________h8" localSheetId="18" hidden="1">{"'Sheet1'!$L$16"}</definedName>
    <definedName name="_________________h8" localSheetId="19" hidden="1">{"'Sheet1'!$L$16"}</definedName>
    <definedName name="_________________h8" localSheetId="1" hidden="1">{"'Sheet1'!$L$16"}</definedName>
    <definedName name="_________________h8" hidden="1">{"'Sheet1'!$L$16"}</definedName>
    <definedName name="_________________h9" localSheetId="21" hidden="1">{"'Sheet1'!$L$16"}</definedName>
    <definedName name="_________________h9" localSheetId="27" hidden="1">{"'Sheet1'!$L$16"}</definedName>
    <definedName name="_________________h9" localSheetId="7" hidden="1">{"'Sheet1'!$L$16"}</definedName>
    <definedName name="_________________h9" localSheetId="9" hidden="1">{"'Sheet1'!$L$16"}</definedName>
    <definedName name="_________________h9" localSheetId="15" hidden="1">{"'Sheet1'!$L$16"}</definedName>
    <definedName name="_________________h9" localSheetId="13" hidden="1">{"'Sheet1'!$L$16"}</definedName>
    <definedName name="_________________h9" localSheetId="16" hidden="1">{"'Sheet1'!$L$16"}</definedName>
    <definedName name="_________________h9" localSheetId="8" hidden="1">{"'Sheet1'!$L$16"}</definedName>
    <definedName name="_________________h9" localSheetId="18" hidden="1">{"'Sheet1'!$L$16"}</definedName>
    <definedName name="_________________h9" localSheetId="19" hidden="1">{"'Sheet1'!$L$16"}</definedName>
    <definedName name="_________________h9" localSheetId="1" hidden="1">{"'Sheet1'!$L$16"}</definedName>
    <definedName name="_________________h9" hidden="1">{"'Sheet1'!$L$16"}</definedName>
    <definedName name="_________________hsm2">1.1289</definedName>
    <definedName name="_________________hso2" localSheetId="51">#REF!</definedName>
    <definedName name="_________________hso2">#REF!</definedName>
    <definedName name="_________________kha1" localSheetId="51">#REF!</definedName>
    <definedName name="_________________kha1">#REF!</definedName>
    <definedName name="_________________MAC12" localSheetId="51">#REF!</definedName>
    <definedName name="_________________MAC12">#REF!</definedName>
    <definedName name="_________________MAC46" localSheetId="51">#REF!</definedName>
    <definedName name="_________________MAC46">#REF!</definedName>
    <definedName name="_________________NCL100" localSheetId="51">#REF!</definedName>
    <definedName name="_________________NCL100">#REF!</definedName>
    <definedName name="_________________NCL200" localSheetId="51">#REF!</definedName>
    <definedName name="_________________NCL200">#REF!</definedName>
    <definedName name="_________________NCL250" localSheetId="51">#REF!</definedName>
    <definedName name="_________________NCL250">#REF!</definedName>
    <definedName name="_________________NET2" localSheetId="51">#REF!</definedName>
    <definedName name="_________________NET2">#REF!</definedName>
    <definedName name="_________________nin190" localSheetId="51">#REF!</definedName>
    <definedName name="_________________nin190">#REF!</definedName>
    <definedName name="_________________NSO2" localSheetId="21" hidden="1">{"'Sheet1'!$L$16"}</definedName>
    <definedName name="_________________NSO2" localSheetId="27" hidden="1">{"'Sheet1'!$L$16"}</definedName>
    <definedName name="_________________NSO2" localSheetId="7" hidden="1">{"'Sheet1'!$L$16"}</definedName>
    <definedName name="_________________NSO2" localSheetId="9" hidden="1">{"'Sheet1'!$L$16"}</definedName>
    <definedName name="_________________NSO2" localSheetId="15" hidden="1">{"'Sheet1'!$L$16"}</definedName>
    <definedName name="_________________NSO2" localSheetId="13" hidden="1">{"'Sheet1'!$L$16"}</definedName>
    <definedName name="_________________NSO2" localSheetId="16" hidden="1">{"'Sheet1'!$L$16"}</definedName>
    <definedName name="_________________NSO2" localSheetId="8" hidden="1">{"'Sheet1'!$L$16"}</definedName>
    <definedName name="_________________NSO2" localSheetId="18" hidden="1">{"'Sheet1'!$L$16"}</definedName>
    <definedName name="_________________NSO2" localSheetId="19" hidden="1">{"'Sheet1'!$L$16"}</definedName>
    <definedName name="_________________NSO2" localSheetId="1" hidden="1">{"'Sheet1'!$L$16"}</definedName>
    <definedName name="_________________NSO2" hidden="1">{"'Sheet1'!$L$16"}</definedName>
    <definedName name="_________________PA3" localSheetId="21" hidden="1">{"'Sheet1'!$L$16"}</definedName>
    <definedName name="_________________PA3" localSheetId="27" hidden="1">{"'Sheet1'!$L$16"}</definedName>
    <definedName name="_________________PA3" localSheetId="7" hidden="1">{"'Sheet1'!$L$16"}</definedName>
    <definedName name="_________________PA3" localSheetId="9" hidden="1">{"'Sheet1'!$L$16"}</definedName>
    <definedName name="_________________PA3" localSheetId="15" hidden="1">{"'Sheet1'!$L$16"}</definedName>
    <definedName name="_________________PA3" localSheetId="13" hidden="1">{"'Sheet1'!$L$16"}</definedName>
    <definedName name="_________________PA3" localSheetId="16" hidden="1">{"'Sheet1'!$L$16"}</definedName>
    <definedName name="_________________PA3" localSheetId="8" hidden="1">{"'Sheet1'!$L$16"}</definedName>
    <definedName name="_________________PA3" localSheetId="18" hidden="1">{"'Sheet1'!$L$16"}</definedName>
    <definedName name="_________________PA3" localSheetId="19" hidden="1">{"'Sheet1'!$L$16"}</definedName>
    <definedName name="_________________PA3" localSheetId="1" hidden="1">{"'Sheet1'!$L$16"}</definedName>
    <definedName name="_________________PA3" hidden="1">{"'Sheet1'!$L$16"}</definedName>
    <definedName name="_________________sc1" localSheetId="51">#REF!</definedName>
    <definedName name="_________________sc1">#REF!</definedName>
    <definedName name="_________________SC2" localSheetId="51">#REF!</definedName>
    <definedName name="_________________SC2">#REF!</definedName>
    <definedName name="_________________sc3" localSheetId="51">#REF!</definedName>
    <definedName name="_________________sc3">#REF!</definedName>
    <definedName name="_________________SN3" localSheetId="51">#REF!</definedName>
    <definedName name="_________________SN3">#REF!</definedName>
    <definedName name="_________________TL1" localSheetId="51">#REF!</definedName>
    <definedName name="_________________TL1">#REF!</definedName>
    <definedName name="_________________TL2" localSheetId="51">#REF!</definedName>
    <definedName name="_________________TL2">#REF!</definedName>
    <definedName name="_________________TL3" localSheetId="51">#REF!</definedName>
    <definedName name="_________________TL3">#REF!</definedName>
    <definedName name="_________________TLA120" localSheetId="51">#REF!</definedName>
    <definedName name="_________________TLA120">#REF!</definedName>
    <definedName name="_________________TLA35" localSheetId="51">#REF!</definedName>
    <definedName name="_________________TLA35">#REF!</definedName>
    <definedName name="_________________TLA50" localSheetId="51">#REF!</definedName>
    <definedName name="_________________TLA50">#REF!</definedName>
    <definedName name="_________________TLA70" localSheetId="51">#REF!</definedName>
    <definedName name="_________________TLA70">#REF!</definedName>
    <definedName name="_________________TLA95" localSheetId="51">#REF!</definedName>
    <definedName name="_________________TLA95">#REF!</definedName>
    <definedName name="_________________tz593" localSheetId="51">#REF!</definedName>
    <definedName name="_________________tz593">#REF!</definedName>
    <definedName name="_________________VL100" localSheetId="51">#REF!</definedName>
    <definedName name="_________________VL100">#REF!</definedName>
    <definedName name="_________________VL250" localSheetId="51">#REF!</definedName>
    <definedName name="_________________VL250">#REF!</definedName>
    <definedName name="________________a1" localSheetId="21" hidden="1">{"'Sheet1'!$L$16"}</definedName>
    <definedName name="________________a1" localSheetId="27" hidden="1">{"'Sheet1'!$L$16"}</definedName>
    <definedName name="________________a1" localSheetId="7" hidden="1">{"'Sheet1'!$L$16"}</definedName>
    <definedName name="________________a1" localSheetId="9" hidden="1">{"'Sheet1'!$L$16"}</definedName>
    <definedName name="________________a1" localSheetId="15" hidden="1">{"'Sheet1'!$L$16"}</definedName>
    <definedName name="________________a1" localSheetId="13" hidden="1">{"'Sheet1'!$L$16"}</definedName>
    <definedName name="________________a1" localSheetId="16" hidden="1">{"'Sheet1'!$L$16"}</definedName>
    <definedName name="________________a1" localSheetId="8" hidden="1">{"'Sheet1'!$L$16"}</definedName>
    <definedName name="________________a1" localSheetId="18" hidden="1">{"'Sheet1'!$L$16"}</definedName>
    <definedName name="________________a1" localSheetId="19" hidden="1">{"'Sheet1'!$L$16"}</definedName>
    <definedName name="________________a1" localSheetId="1" hidden="1">{"'Sheet1'!$L$16"}</definedName>
    <definedName name="________________a1" hidden="1">{"'Sheet1'!$L$16"}</definedName>
    <definedName name="________________boi1" localSheetId="51">#REF!</definedName>
    <definedName name="________________boi1">#REF!</definedName>
    <definedName name="________________boi2" localSheetId="51">#REF!</definedName>
    <definedName name="________________boi2">#REF!</definedName>
    <definedName name="________________CON1" localSheetId="51">#REF!</definedName>
    <definedName name="________________CON1">#REF!</definedName>
    <definedName name="________________CON2" localSheetId="51">#REF!</definedName>
    <definedName name="________________CON2">#REF!</definedName>
    <definedName name="________________ddn400" localSheetId="51">#REF!</definedName>
    <definedName name="________________ddn400">#REF!</definedName>
    <definedName name="________________ddn600" localSheetId="51">#REF!</definedName>
    <definedName name="________________ddn600">#REF!</definedName>
    <definedName name="________________DT12" localSheetId="21" hidden="1">{"'Sheet1'!$L$16"}</definedName>
    <definedName name="________________DT12" localSheetId="27" hidden="1">{"'Sheet1'!$L$16"}</definedName>
    <definedName name="________________DT12" localSheetId="7" hidden="1">{"'Sheet1'!$L$16"}</definedName>
    <definedName name="________________DT12" localSheetId="9" hidden="1">{"'Sheet1'!$L$16"}</definedName>
    <definedName name="________________DT12" localSheetId="15" hidden="1">{"'Sheet1'!$L$16"}</definedName>
    <definedName name="________________DT12" localSheetId="13" hidden="1">{"'Sheet1'!$L$16"}</definedName>
    <definedName name="________________DT12" localSheetId="16" hidden="1">{"'Sheet1'!$L$16"}</definedName>
    <definedName name="________________DT12" localSheetId="8" hidden="1">{"'Sheet1'!$L$16"}</definedName>
    <definedName name="________________DT12" localSheetId="18" hidden="1">{"'Sheet1'!$L$16"}</definedName>
    <definedName name="________________DT12" localSheetId="19" hidden="1">{"'Sheet1'!$L$16"}</definedName>
    <definedName name="________________DT12" localSheetId="1" hidden="1">{"'Sheet1'!$L$16"}</definedName>
    <definedName name="________________DT12" hidden="1">{"'Sheet1'!$L$16"}</definedName>
    <definedName name="________________h1" localSheetId="21" hidden="1">{"'Sheet1'!$L$16"}</definedName>
    <definedName name="________________h1" localSheetId="27" hidden="1">{"'Sheet1'!$L$16"}</definedName>
    <definedName name="________________h1" localSheetId="7" hidden="1">{"'Sheet1'!$L$16"}</definedName>
    <definedName name="________________h1" localSheetId="9" hidden="1">{"'Sheet1'!$L$16"}</definedName>
    <definedName name="________________h1" localSheetId="15" hidden="1">{"'Sheet1'!$L$16"}</definedName>
    <definedName name="________________h1" localSheetId="13" hidden="1">{"'Sheet1'!$L$16"}</definedName>
    <definedName name="________________h1" localSheetId="16" hidden="1">{"'Sheet1'!$L$16"}</definedName>
    <definedName name="________________h1" localSheetId="8" hidden="1">{"'Sheet1'!$L$16"}</definedName>
    <definedName name="________________h1" localSheetId="18" hidden="1">{"'Sheet1'!$L$16"}</definedName>
    <definedName name="________________h1" localSheetId="19" hidden="1">{"'Sheet1'!$L$16"}</definedName>
    <definedName name="________________h1" localSheetId="1" hidden="1">{"'Sheet1'!$L$16"}</definedName>
    <definedName name="________________h1" hidden="1">{"'Sheet1'!$L$16"}</definedName>
    <definedName name="________________h10" localSheetId="21" hidden="1">{#N/A,#N/A,FALSE,"Chi tiÆt"}</definedName>
    <definedName name="________________h10" localSheetId="27" hidden="1">{#N/A,#N/A,FALSE,"Chi tiÆt"}</definedName>
    <definedName name="________________h10" localSheetId="7" hidden="1">{#N/A,#N/A,FALSE,"Chi tiÆt"}</definedName>
    <definedName name="________________h10" localSheetId="9" hidden="1">{#N/A,#N/A,FALSE,"Chi tiÆt"}</definedName>
    <definedName name="________________h10" localSheetId="15" hidden="1">{#N/A,#N/A,FALSE,"Chi tiÆt"}</definedName>
    <definedName name="________________h10" localSheetId="13" hidden="1">{#N/A,#N/A,FALSE,"Chi tiÆt"}</definedName>
    <definedName name="________________h10" localSheetId="16" hidden="1">{#N/A,#N/A,FALSE,"Chi tiÆt"}</definedName>
    <definedName name="________________h10" localSheetId="8" hidden="1">{#N/A,#N/A,FALSE,"Chi tiÆt"}</definedName>
    <definedName name="________________h10" localSheetId="18" hidden="1">{#N/A,#N/A,FALSE,"Chi tiÆt"}</definedName>
    <definedName name="________________h10" localSheetId="19" hidden="1">{#N/A,#N/A,FALSE,"Chi tiÆt"}</definedName>
    <definedName name="________________h10" localSheetId="1" hidden="1">{#N/A,#N/A,FALSE,"Chi tiÆt"}</definedName>
    <definedName name="________________h10" hidden="1">{#N/A,#N/A,FALSE,"Chi tiÆt"}</definedName>
    <definedName name="________________h2" localSheetId="21" hidden="1">{"'Sheet1'!$L$16"}</definedName>
    <definedName name="________________h2" localSheetId="27" hidden="1">{"'Sheet1'!$L$16"}</definedName>
    <definedName name="________________h2" localSheetId="7" hidden="1">{"'Sheet1'!$L$16"}</definedName>
    <definedName name="________________h2" localSheetId="9" hidden="1">{"'Sheet1'!$L$16"}</definedName>
    <definedName name="________________h2" localSheetId="15" hidden="1">{"'Sheet1'!$L$16"}</definedName>
    <definedName name="________________h2" localSheetId="13" hidden="1">{"'Sheet1'!$L$16"}</definedName>
    <definedName name="________________h2" localSheetId="16" hidden="1">{"'Sheet1'!$L$16"}</definedName>
    <definedName name="________________h2" localSheetId="8" hidden="1">{"'Sheet1'!$L$16"}</definedName>
    <definedName name="________________h2" localSheetId="18" hidden="1">{"'Sheet1'!$L$16"}</definedName>
    <definedName name="________________h2" localSheetId="19" hidden="1">{"'Sheet1'!$L$16"}</definedName>
    <definedName name="________________h2" localSheetId="1" hidden="1">{"'Sheet1'!$L$16"}</definedName>
    <definedName name="________________h2" hidden="1">{"'Sheet1'!$L$16"}</definedName>
    <definedName name="________________h3" localSheetId="21" hidden="1">{"'Sheet1'!$L$16"}</definedName>
    <definedName name="________________h3" localSheetId="27" hidden="1">{"'Sheet1'!$L$16"}</definedName>
    <definedName name="________________h3" localSheetId="7" hidden="1">{"'Sheet1'!$L$16"}</definedName>
    <definedName name="________________h3" localSheetId="9" hidden="1">{"'Sheet1'!$L$16"}</definedName>
    <definedName name="________________h3" localSheetId="15" hidden="1">{"'Sheet1'!$L$16"}</definedName>
    <definedName name="________________h3" localSheetId="13" hidden="1">{"'Sheet1'!$L$16"}</definedName>
    <definedName name="________________h3" localSheetId="16" hidden="1">{"'Sheet1'!$L$16"}</definedName>
    <definedName name="________________h3" localSheetId="8" hidden="1">{"'Sheet1'!$L$16"}</definedName>
    <definedName name="________________h3" localSheetId="18" hidden="1">{"'Sheet1'!$L$16"}</definedName>
    <definedName name="________________h3" localSheetId="19" hidden="1">{"'Sheet1'!$L$16"}</definedName>
    <definedName name="________________h3" localSheetId="1" hidden="1">{"'Sheet1'!$L$16"}</definedName>
    <definedName name="________________h3" hidden="1">{"'Sheet1'!$L$16"}</definedName>
    <definedName name="________________h5" localSheetId="21" hidden="1">{"'Sheet1'!$L$16"}</definedName>
    <definedName name="________________h5" localSheetId="27" hidden="1">{"'Sheet1'!$L$16"}</definedName>
    <definedName name="________________h5" localSheetId="7" hidden="1">{"'Sheet1'!$L$16"}</definedName>
    <definedName name="________________h5" localSheetId="9" hidden="1">{"'Sheet1'!$L$16"}</definedName>
    <definedName name="________________h5" localSheetId="15" hidden="1">{"'Sheet1'!$L$16"}</definedName>
    <definedName name="________________h5" localSheetId="13" hidden="1">{"'Sheet1'!$L$16"}</definedName>
    <definedName name="________________h5" localSheetId="16" hidden="1">{"'Sheet1'!$L$16"}</definedName>
    <definedName name="________________h5" localSheetId="8" hidden="1">{"'Sheet1'!$L$16"}</definedName>
    <definedName name="________________h5" localSheetId="18" hidden="1">{"'Sheet1'!$L$16"}</definedName>
    <definedName name="________________h5" localSheetId="19" hidden="1">{"'Sheet1'!$L$16"}</definedName>
    <definedName name="________________h5" localSheetId="1" hidden="1">{"'Sheet1'!$L$16"}</definedName>
    <definedName name="________________h5" hidden="1">{"'Sheet1'!$L$16"}</definedName>
    <definedName name="________________h6" localSheetId="21" hidden="1">{"'Sheet1'!$L$16"}</definedName>
    <definedName name="________________h6" localSheetId="27" hidden="1">{"'Sheet1'!$L$16"}</definedName>
    <definedName name="________________h6" localSheetId="7" hidden="1">{"'Sheet1'!$L$16"}</definedName>
    <definedName name="________________h6" localSheetId="9" hidden="1">{"'Sheet1'!$L$16"}</definedName>
    <definedName name="________________h6" localSheetId="15" hidden="1">{"'Sheet1'!$L$16"}</definedName>
    <definedName name="________________h6" localSheetId="13" hidden="1">{"'Sheet1'!$L$16"}</definedName>
    <definedName name="________________h6" localSheetId="16" hidden="1">{"'Sheet1'!$L$16"}</definedName>
    <definedName name="________________h6" localSheetId="8" hidden="1">{"'Sheet1'!$L$16"}</definedName>
    <definedName name="________________h6" localSheetId="18" hidden="1">{"'Sheet1'!$L$16"}</definedName>
    <definedName name="________________h6" localSheetId="19" hidden="1">{"'Sheet1'!$L$16"}</definedName>
    <definedName name="________________h6" localSheetId="1" hidden="1">{"'Sheet1'!$L$16"}</definedName>
    <definedName name="________________h6" hidden="1">{"'Sheet1'!$L$16"}</definedName>
    <definedName name="________________h7" localSheetId="21" hidden="1">{"'Sheet1'!$L$16"}</definedName>
    <definedName name="________________h7" localSheetId="27" hidden="1">{"'Sheet1'!$L$16"}</definedName>
    <definedName name="________________h7" localSheetId="7" hidden="1">{"'Sheet1'!$L$16"}</definedName>
    <definedName name="________________h7" localSheetId="9" hidden="1">{"'Sheet1'!$L$16"}</definedName>
    <definedName name="________________h7" localSheetId="15" hidden="1">{"'Sheet1'!$L$16"}</definedName>
    <definedName name="________________h7" localSheetId="13" hidden="1">{"'Sheet1'!$L$16"}</definedName>
    <definedName name="________________h7" localSheetId="16" hidden="1">{"'Sheet1'!$L$16"}</definedName>
    <definedName name="________________h7" localSheetId="8" hidden="1">{"'Sheet1'!$L$16"}</definedName>
    <definedName name="________________h7" localSheetId="18" hidden="1">{"'Sheet1'!$L$16"}</definedName>
    <definedName name="________________h7" localSheetId="19" hidden="1">{"'Sheet1'!$L$16"}</definedName>
    <definedName name="________________h7" localSheetId="1" hidden="1">{"'Sheet1'!$L$16"}</definedName>
    <definedName name="________________h7" hidden="1">{"'Sheet1'!$L$16"}</definedName>
    <definedName name="________________h8" localSheetId="21" hidden="1">{"'Sheet1'!$L$16"}</definedName>
    <definedName name="________________h8" localSheetId="27" hidden="1">{"'Sheet1'!$L$16"}</definedName>
    <definedName name="________________h8" localSheetId="7" hidden="1">{"'Sheet1'!$L$16"}</definedName>
    <definedName name="________________h8" localSheetId="9" hidden="1">{"'Sheet1'!$L$16"}</definedName>
    <definedName name="________________h8" localSheetId="15" hidden="1">{"'Sheet1'!$L$16"}</definedName>
    <definedName name="________________h8" localSheetId="13" hidden="1">{"'Sheet1'!$L$16"}</definedName>
    <definedName name="________________h8" localSheetId="16" hidden="1">{"'Sheet1'!$L$16"}</definedName>
    <definedName name="________________h8" localSheetId="8" hidden="1">{"'Sheet1'!$L$16"}</definedName>
    <definedName name="________________h8" localSheetId="18" hidden="1">{"'Sheet1'!$L$16"}</definedName>
    <definedName name="________________h8" localSheetId="19" hidden="1">{"'Sheet1'!$L$16"}</definedName>
    <definedName name="________________h8" localSheetId="1" hidden="1">{"'Sheet1'!$L$16"}</definedName>
    <definedName name="________________h8" hidden="1">{"'Sheet1'!$L$16"}</definedName>
    <definedName name="________________h9" localSheetId="21" hidden="1">{"'Sheet1'!$L$16"}</definedName>
    <definedName name="________________h9" localSheetId="27" hidden="1">{"'Sheet1'!$L$16"}</definedName>
    <definedName name="________________h9" localSheetId="7" hidden="1">{"'Sheet1'!$L$16"}</definedName>
    <definedName name="________________h9" localSheetId="9" hidden="1">{"'Sheet1'!$L$16"}</definedName>
    <definedName name="________________h9" localSheetId="15" hidden="1">{"'Sheet1'!$L$16"}</definedName>
    <definedName name="________________h9" localSheetId="13" hidden="1">{"'Sheet1'!$L$16"}</definedName>
    <definedName name="________________h9" localSheetId="16" hidden="1">{"'Sheet1'!$L$16"}</definedName>
    <definedName name="________________h9" localSheetId="8" hidden="1">{"'Sheet1'!$L$16"}</definedName>
    <definedName name="________________h9" localSheetId="18" hidden="1">{"'Sheet1'!$L$16"}</definedName>
    <definedName name="________________h9" localSheetId="19" hidden="1">{"'Sheet1'!$L$16"}</definedName>
    <definedName name="________________h9" localSheetId="1" hidden="1">{"'Sheet1'!$L$16"}</definedName>
    <definedName name="________________h9" hidden="1">{"'Sheet1'!$L$16"}</definedName>
    <definedName name="________________hsm2">1.1289</definedName>
    <definedName name="________________hso2" localSheetId="51">#REF!</definedName>
    <definedName name="________________hso2">#REF!</definedName>
    <definedName name="________________kha1" localSheetId="51">#REF!</definedName>
    <definedName name="________________kha1">#REF!</definedName>
    <definedName name="________________MAC12" localSheetId="51">#REF!</definedName>
    <definedName name="________________MAC12">#REF!</definedName>
    <definedName name="________________MAC46" localSheetId="51">#REF!</definedName>
    <definedName name="________________MAC46">#REF!</definedName>
    <definedName name="________________NCL100" localSheetId="51">#REF!</definedName>
    <definedName name="________________NCL100">#REF!</definedName>
    <definedName name="________________NCL200" localSheetId="51">#REF!</definedName>
    <definedName name="________________NCL200">#REF!</definedName>
    <definedName name="________________NCL250" localSheetId="51">#REF!</definedName>
    <definedName name="________________NCL250">#REF!</definedName>
    <definedName name="________________NET2" localSheetId="51">#REF!</definedName>
    <definedName name="________________NET2">#REF!</definedName>
    <definedName name="________________nin190" localSheetId="51">#REF!</definedName>
    <definedName name="________________nin190">#REF!</definedName>
    <definedName name="________________PA3" localSheetId="21" hidden="1">{"'Sheet1'!$L$16"}</definedName>
    <definedName name="________________PA3" localSheetId="27" hidden="1">{"'Sheet1'!$L$16"}</definedName>
    <definedName name="________________PA3" localSheetId="7" hidden="1">{"'Sheet1'!$L$16"}</definedName>
    <definedName name="________________PA3" localSheetId="9" hidden="1">{"'Sheet1'!$L$16"}</definedName>
    <definedName name="________________PA3" localSheetId="15" hidden="1">{"'Sheet1'!$L$16"}</definedName>
    <definedName name="________________PA3" localSheetId="13" hidden="1">{"'Sheet1'!$L$16"}</definedName>
    <definedName name="________________PA3" localSheetId="16" hidden="1">{"'Sheet1'!$L$16"}</definedName>
    <definedName name="________________PA3" localSheetId="8" hidden="1">{"'Sheet1'!$L$16"}</definedName>
    <definedName name="________________PA3" localSheetId="18" hidden="1">{"'Sheet1'!$L$16"}</definedName>
    <definedName name="________________PA3" localSheetId="19" hidden="1">{"'Sheet1'!$L$16"}</definedName>
    <definedName name="________________PA3" localSheetId="1" hidden="1">{"'Sheet1'!$L$16"}</definedName>
    <definedName name="________________PA3" hidden="1">{"'Sheet1'!$L$16"}</definedName>
    <definedName name="________________sc1" localSheetId="51">#REF!</definedName>
    <definedName name="________________sc1">#REF!</definedName>
    <definedName name="________________SC2" localSheetId="51">#REF!</definedName>
    <definedName name="________________SC2">#REF!</definedName>
    <definedName name="________________sc3" localSheetId="51">#REF!</definedName>
    <definedName name="________________sc3">#REF!</definedName>
    <definedName name="________________SN3" localSheetId="51">#REF!</definedName>
    <definedName name="________________SN3">#REF!</definedName>
    <definedName name="________________TL1" localSheetId="51">#REF!</definedName>
    <definedName name="________________TL1">#REF!</definedName>
    <definedName name="________________TL2" localSheetId="51">#REF!</definedName>
    <definedName name="________________TL2">#REF!</definedName>
    <definedName name="________________TL3" localSheetId="51">#REF!</definedName>
    <definedName name="________________TL3">#REF!</definedName>
    <definedName name="________________TLA120" localSheetId="51">#REF!</definedName>
    <definedName name="________________TLA120">#REF!</definedName>
    <definedName name="________________TLA35" localSheetId="51">#REF!</definedName>
    <definedName name="________________TLA35">#REF!</definedName>
    <definedName name="________________TLA50" localSheetId="51">#REF!</definedName>
    <definedName name="________________TLA50">#REF!</definedName>
    <definedName name="________________TLA70" localSheetId="51">#REF!</definedName>
    <definedName name="________________TLA70">#REF!</definedName>
    <definedName name="________________TLA95" localSheetId="51">#REF!</definedName>
    <definedName name="________________TLA95">#REF!</definedName>
    <definedName name="________________tz593" localSheetId="51">#REF!</definedName>
    <definedName name="________________tz593">#REF!</definedName>
    <definedName name="________________VL100" localSheetId="51">#REF!</definedName>
    <definedName name="________________VL100">#REF!</definedName>
    <definedName name="________________VL250" localSheetId="51">#REF!</definedName>
    <definedName name="________________VL250">#REF!</definedName>
    <definedName name="_______________a1" localSheetId="21" hidden="1">{"'Sheet1'!$L$16"}</definedName>
    <definedName name="_______________a1" localSheetId="27" hidden="1">{"'Sheet1'!$L$16"}</definedName>
    <definedName name="_______________a1" localSheetId="7" hidden="1">{"'Sheet1'!$L$16"}</definedName>
    <definedName name="_______________a1" localSheetId="9" hidden="1">{"'Sheet1'!$L$16"}</definedName>
    <definedName name="_______________a1" localSheetId="15" hidden="1">{"'Sheet1'!$L$16"}</definedName>
    <definedName name="_______________a1" localSheetId="13" hidden="1">{"'Sheet1'!$L$16"}</definedName>
    <definedName name="_______________a1" localSheetId="16" hidden="1">{"'Sheet1'!$L$16"}</definedName>
    <definedName name="_______________a1" localSheetId="8" hidden="1">{"'Sheet1'!$L$16"}</definedName>
    <definedName name="_______________a1" localSheetId="18" hidden="1">{"'Sheet1'!$L$16"}</definedName>
    <definedName name="_______________a1" localSheetId="19" hidden="1">{"'Sheet1'!$L$16"}</definedName>
    <definedName name="_______________a1" localSheetId="1" hidden="1">{"'Sheet1'!$L$16"}</definedName>
    <definedName name="_______________a1" hidden="1">{"'Sheet1'!$L$16"}</definedName>
    <definedName name="_______________boi1" localSheetId="51">#REF!</definedName>
    <definedName name="_______________boi1">#REF!</definedName>
    <definedName name="_______________boi2" localSheetId="51">#REF!</definedName>
    <definedName name="_______________boi2">#REF!</definedName>
    <definedName name="_______________CON1" localSheetId="51">#REF!</definedName>
    <definedName name="_______________CON1">#REF!</definedName>
    <definedName name="_______________CON2" localSheetId="51">#REF!</definedName>
    <definedName name="_______________CON2">#REF!</definedName>
    <definedName name="_______________ddn400" localSheetId="51">#REF!</definedName>
    <definedName name="_______________ddn400">#REF!</definedName>
    <definedName name="_______________ddn600" localSheetId="51">#REF!</definedName>
    <definedName name="_______________ddn600">#REF!</definedName>
    <definedName name="_______________DT12" localSheetId="21" hidden="1">{"'Sheet1'!$L$16"}</definedName>
    <definedName name="_______________DT12" localSheetId="27" hidden="1">{"'Sheet1'!$L$16"}</definedName>
    <definedName name="_______________DT12" localSheetId="7" hidden="1">{"'Sheet1'!$L$16"}</definedName>
    <definedName name="_______________DT12" localSheetId="9" hidden="1">{"'Sheet1'!$L$16"}</definedName>
    <definedName name="_______________DT12" localSheetId="15" hidden="1">{"'Sheet1'!$L$16"}</definedName>
    <definedName name="_______________DT12" localSheetId="13" hidden="1">{"'Sheet1'!$L$16"}</definedName>
    <definedName name="_______________DT12" localSheetId="16" hidden="1">{"'Sheet1'!$L$16"}</definedName>
    <definedName name="_______________DT12" localSheetId="8" hidden="1">{"'Sheet1'!$L$16"}</definedName>
    <definedName name="_______________DT12" localSheetId="18" hidden="1">{"'Sheet1'!$L$16"}</definedName>
    <definedName name="_______________DT12" localSheetId="19" hidden="1">{"'Sheet1'!$L$16"}</definedName>
    <definedName name="_______________DT12" localSheetId="1" hidden="1">{"'Sheet1'!$L$16"}</definedName>
    <definedName name="_______________DT12" hidden="1">{"'Sheet1'!$L$16"}</definedName>
    <definedName name="_______________h1" localSheetId="21" hidden="1">{"'Sheet1'!$L$16"}</definedName>
    <definedName name="_______________h1" localSheetId="27" hidden="1">{"'Sheet1'!$L$16"}</definedName>
    <definedName name="_______________h1" localSheetId="7" hidden="1">{"'Sheet1'!$L$16"}</definedName>
    <definedName name="_______________h1" localSheetId="9" hidden="1">{"'Sheet1'!$L$16"}</definedName>
    <definedName name="_______________h1" localSheetId="15" hidden="1">{"'Sheet1'!$L$16"}</definedName>
    <definedName name="_______________h1" localSheetId="13" hidden="1">{"'Sheet1'!$L$16"}</definedName>
    <definedName name="_______________h1" localSheetId="16" hidden="1">{"'Sheet1'!$L$16"}</definedName>
    <definedName name="_______________h1" localSheetId="8" hidden="1">{"'Sheet1'!$L$16"}</definedName>
    <definedName name="_______________h1" localSheetId="18" hidden="1">{"'Sheet1'!$L$16"}</definedName>
    <definedName name="_______________h1" localSheetId="19" hidden="1">{"'Sheet1'!$L$16"}</definedName>
    <definedName name="_______________h1" localSheetId="1" hidden="1">{"'Sheet1'!$L$16"}</definedName>
    <definedName name="_______________h1" hidden="1">{"'Sheet1'!$L$16"}</definedName>
    <definedName name="_______________h10" localSheetId="21" hidden="1">{#N/A,#N/A,FALSE,"Chi tiÆt"}</definedName>
    <definedName name="_______________h10" localSheetId="27" hidden="1">{#N/A,#N/A,FALSE,"Chi tiÆt"}</definedName>
    <definedName name="_______________h10" localSheetId="7" hidden="1">{#N/A,#N/A,FALSE,"Chi tiÆt"}</definedName>
    <definedName name="_______________h10" localSheetId="9" hidden="1">{#N/A,#N/A,FALSE,"Chi tiÆt"}</definedName>
    <definedName name="_______________h10" localSheetId="15" hidden="1">{#N/A,#N/A,FALSE,"Chi tiÆt"}</definedName>
    <definedName name="_______________h10" localSheetId="13" hidden="1">{#N/A,#N/A,FALSE,"Chi tiÆt"}</definedName>
    <definedName name="_______________h10" localSheetId="16" hidden="1">{#N/A,#N/A,FALSE,"Chi tiÆt"}</definedName>
    <definedName name="_______________h10" localSheetId="8" hidden="1">{#N/A,#N/A,FALSE,"Chi tiÆt"}</definedName>
    <definedName name="_______________h10" localSheetId="18" hidden="1">{#N/A,#N/A,FALSE,"Chi tiÆt"}</definedName>
    <definedName name="_______________h10" localSheetId="19" hidden="1">{#N/A,#N/A,FALSE,"Chi tiÆt"}</definedName>
    <definedName name="_______________h10" localSheetId="1" hidden="1">{#N/A,#N/A,FALSE,"Chi tiÆt"}</definedName>
    <definedName name="_______________h10" hidden="1">{#N/A,#N/A,FALSE,"Chi tiÆt"}</definedName>
    <definedName name="_______________h2" localSheetId="21" hidden="1">{"'Sheet1'!$L$16"}</definedName>
    <definedName name="_______________h2" localSheetId="27" hidden="1">{"'Sheet1'!$L$16"}</definedName>
    <definedName name="_______________h2" localSheetId="7" hidden="1">{"'Sheet1'!$L$16"}</definedName>
    <definedName name="_______________h2" localSheetId="9" hidden="1">{"'Sheet1'!$L$16"}</definedName>
    <definedName name="_______________h2" localSheetId="15" hidden="1">{"'Sheet1'!$L$16"}</definedName>
    <definedName name="_______________h2" localSheetId="13" hidden="1">{"'Sheet1'!$L$16"}</definedName>
    <definedName name="_______________h2" localSheetId="16" hidden="1">{"'Sheet1'!$L$16"}</definedName>
    <definedName name="_______________h2" localSheetId="8" hidden="1">{"'Sheet1'!$L$16"}</definedName>
    <definedName name="_______________h2" localSheetId="18" hidden="1">{"'Sheet1'!$L$16"}</definedName>
    <definedName name="_______________h2" localSheetId="19" hidden="1">{"'Sheet1'!$L$16"}</definedName>
    <definedName name="_______________h2" localSheetId="1" hidden="1">{"'Sheet1'!$L$16"}</definedName>
    <definedName name="_______________h2" hidden="1">{"'Sheet1'!$L$16"}</definedName>
    <definedName name="_______________h3" localSheetId="21" hidden="1">{"'Sheet1'!$L$16"}</definedName>
    <definedName name="_______________h3" localSheetId="27" hidden="1">{"'Sheet1'!$L$16"}</definedName>
    <definedName name="_______________h3" localSheetId="7" hidden="1">{"'Sheet1'!$L$16"}</definedName>
    <definedName name="_______________h3" localSheetId="9" hidden="1">{"'Sheet1'!$L$16"}</definedName>
    <definedName name="_______________h3" localSheetId="15" hidden="1">{"'Sheet1'!$L$16"}</definedName>
    <definedName name="_______________h3" localSheetId="13" hidden="1">{"'Sheet1'!$L$16"}</definedName>
    <definedName name="_______________h3" localSheetId="16" hidden="1">{"'Sheet1'!$L$16"}</definedName>
    <definedName name="_______________h3" localSheetId="8" hidden="1">{"'Sheet1'!$L$16"}</definedName>
    <definedName name="_______________h3" localSheetId="18" hidden="1">{"'Sheet1'!$L$16"}</definedName>
    <definedName name="_______________h3" localSheetId="19" hidden="1">{"'Sheet1'!$L$16"}</definedName>
    <definedName name="_______________h3" localSheetId="1" hidden="1">{"'Sheet1'!$L$16"}</definedName>
    <definedName name="_______________h3" hidden="1">{"'Sheet1'!$L$16"}</definedName>
    <definedName name="_______________h5" localSheetId="21" hidden="1">{"'Sheet1'!$L$16"}</definedName>
    <definedName name="_______________h5" localSheetId="27" hidden="1">{"'Sheet1'!$L$16"}</definedName>
    <definedName name="_______________h5" localSheetId="7" hidden="1">{"'Sheet1'!$L$16"}</definedName>
    <definedName name="_______________h5" localSheetId="9" hidden="1">{"'Sheet1'!$L$16"}</definedName>
    <definedName name="_______________h5" localSheetId="15" hidden="1">{"'Sheet1'!$L$16"}</definedName>
    <definedName name="_______________h5" localSheetId="13" hidden="1">{"'Sheet1'!$L$16"}</definedName>
    <definedName name="_______________h5" localSheetId="16" hidden="1">{"'Sheet1'!$L$16"}</definedName>
    <definedName name="_______________h5" localSheetId="8" hidden="1">{"'Sheet1'!$L$16"}</definedName>
    <definedName name="_______________h5" localSheetId="18" hidden="1">{"'Sheet1'!$L$16"}</definedName>
    <definedName name="_______________h5" localSheetId="19" hidden="1">{"'Sheet1'!$L$16"}</definedName>
    <definedName name="_______________h5" localSheetId="1" hidden="1">{"'Sheet1'!$L$16"}</definedName>
    <definedName name="_______________h5" hidden="1">{"'Sheet1'!$L$16"}</definedName>
    <definedName name="_______________h6" localSheetId="21" hidden="1">{"'Sheet1'!$L$16"}</definedName>
    <definedName name="_______________h6" localSheetId="27" hidden="1">{"'Sheet1'!$L$16"}</definedName>
    <definedName name="_______________h6" localSheetId="7" hidden="1">{"'Sheet1'!$L$16"}</definedName>
    <definedName name="_______________h6" localSheetId="9" hidden="1">{"'Sheet1'!$L$16"}</definedName>
    <definedName name="_______________h6" localSheetId="15" hidden="1">{"'Sheet1'!$L$16"}</definedName>
    <definedName name="_______________h6" localSheetId="13" hidden="1">{"'Sheet1'!$L$16"}</definedName>
    <definedName name="_______________h6" localSheetId="16" hidden="1">{"'Sheet1'!$L$16"}</definedName>
    <definedName name="_______________h6" localSheetId="8" hidden="1">{"'Sheet1'!$L$16"}</definedName>
    <definedName name="_______________h6" localSheetId="18" hidden="1">{"'Sheet1'!$L$16"}</definedName>
    <definedName name="_______________h6" localSheetId="19" hidden="1">{"'Sheet1'!$L$16"}</definedName>
    <definedName name="_______________h6" localSheetId="1" hidden="1">{"'Sheet1'!$L$16"}</definedName>
    <definedName name="_______________h6" hidden="1">{"'Sheet1'!$L$16"}</definedName>
    <definedName name="_______________h7" localSheetId="21" hidden="1">{"'Sheet1'!$L$16"}</definedName>
    <definedName name="_______________h7" localSheetId="27" hidden="1">{"'Sheet1'!$L$16"}</definedName>
    <definedName name="_______________h7" localSheetId="7" hidden="1">{"'Sheet1'!$L$16"}</definedName>
    <definedName name="_______________h7" localSheetId="9" hidden="1">{"'Sheet1'!$L$16"}</definedName>
    <definedName name="_______________h7" localSheetId="15" hidden="1">{"'Sheet1'!$L$16"}</definedName>
    <definedName name="_______________h7" localSheetId="13" hidden="1">{"'Sheet1'!$L$16"}</definedName>
    <definedName name="_______________h7" localSheetId="16" hidden="1">{"'Sheet1'!$L$16"}</definedName>
    <definedName name="_______________h7" localSheetId="8" hidden="1">{"'Sheet1'!$L$16"}</definedName>
    <definedName name="_______________h7" localSheetId="18" hidden="1">{"'Sheet1'!$L$16"}</definedName>
    <definedName name="_______________h7" localSheetId="19" hidden="1">{"'Sheet1'!$L$16"}</definedName>
    <definedName name="_______________h7" localSheetId="1" hidden="1">{"'Sheet1'!$L$16"}</definedName>
    <definedName name="_______________h7" hidden="1">{"'Sheet1'!$L$16"}</definedName>
    <definedName name="_______________h8" localSheetId="21" hidden="1">{"'Sheet1'!$L$16"}</definedName>
    <definedName name="_______________h8" localSheetId="27" hidden="1">{"'Sheet1'!$L$16"}</definedName>
    <definedName name="_______________h8" localSheetId="7" hidden="1">{"'Sheet1'!$L$16"}</definedName>
    <definedName name="_______________h8" localSheetId="9" hidden="1">{"'Sheet1'!$L$16"}</definedName>
    <definedName name="_______________h8" localSheetId="15" hidden="1">{"'Sheet1'!$L$16"}</definedName>
    <definedName name="_______________h8" localSheetId="13" hidden="1">{"'Sheet1'!$L$16"}</definedName>
    <definedName name="_______________h8" localSheetId="16" hidden="1">{"'Sheet1'!$L$16"}</definedName>
    <definedName name="_______________h8" localSheetId="8" hidden="1">{"'Sheet1'!$L$16"}</definedName>
    <definedName name="_______________h8" localSheetId="18" hidden="1">{"'Sheet1'!$L$16"}</definedName>
    <definedName name="_______________h8" localSheetId="19" hidden="1">{"'Sheet1'!$L$16"}</definedName>
    <definedName name="_______________h8" localSheetId="1" hidden="1">{"'Sheet1'!$L$16"}</definedName>
    <definedName name="_______________h8" hidden="1">{"'Sheet1'!$L$16"}</definedName>
    <definedName name="_______________h9" localSheetId="21" hidden="1">{"'Sheet1'!$L$16"}</definedName>
    <definedName name="_______________h9" localSheetId="27" hidden="1">{"'Sheet1'!$L$16"}</definedName>
    <definedName name="_______________h9" localSheetId="7" hidden="1">{"'Sheet1'!$L$16"}</definedName>
    <definedName name="_______________h9" localSheetId="9" hidden="1">{"'Sheet1'!$L$16"}</definedName>
    <definedName name="_______________h9" localSheetId="15" hidden="1">{"'Sheet1'!$L$16"}</definedName>
    <definedName name="_______________h9" localSheetId="13" hidden="1">{"'Sheet1'!$L$16"}</definedName>
    <definedName name="_______________h9" localSheetId="16" hidden="1">{"'Sheet1'!$L$16"}</definedName>
    <definedName name="_______________h9" localSheetId="8" hidden="1">{"'Sheet1'!$L$16"}</definedName>
    <definedName name="_______________h9" localSheetId="18" hidden="1">{"'Sheet1'!$L$16"}</definedName>
    <definedName name="_______________h9" localSheetId="19" hidden="1">{"'Sheet1'!$L$16"}</definedName>
    <definedName name="_______________h9" localSheetId="1" hidden="1">{"'Sheet1'!$L$16"}</definedName>
    <definedName name="_______________h9" hidden="1">{"'Sheet1'!$L$16"}</definedName>
    <definedName name="_______________hsm2">1.1289</definedName>
    <definedName name="_______________hso2" localSheetId="51">#REF!</definedName>
    <definedName name="_______________hso2">#REF!</definedName>
    <definedName name="_______________kha1" localSheetId="51">#REF!</definedName>
    <definedName name="_______________kha1">#REF!</definedName>
    <definedName name="_______________MAC12" localSheetId="51">#REF!</definedName>
    <definedName name="_______________MAC12">#REF!</definedName>
    <definedName name="_______________MAC46" localSheetId="51">#REF!</definedName>
    <definedName name="_______________MAC46">#REF!</definedName>
    <definedName name="_______________NCL100" localSheetId="51">#REF!</definedName>
    <definedName name="_______________NCL100">#REF!</definedName>
    <definedName name="_______________NCL200" localSheetId="51">#REF!</definedName>
    <definedName name="_______________NCL200">#REF!</definedName>
    <definedName name="_______________NCL250" localSheetId="51">#REF!</definedName>
    <definedName name="_______________NCL250">#REF!</definedName>
    <definedName name="_______________NET2" localSheetId="51">#REF!</definedName>
    <definedName name="_______________NET2">#REF!</definedName>
    <definedName name="_______________nin190" localSheetId="51">#REF!</definedName>
    <definedName name="_______________nin190">#REF!</definedName>
    <definedName name="_______________NSO2" localSheetId="21" hidden="1">{"'Sheet1'!$L$16"}</definedName>
    <definedName name="_______________NSO2" localSheetId="27" hidden="1">{"'Sheet1'!$L$16"}</definedName>
    <definedName name="_______________NSO2" localSheetId="7" hidden="1">{"'Sheet1'!$L$16"}</definedName>
    <definedName name="_______________NSO2" localSheetId="9" hidden="1">{"'Sheet1'!$L$16"}</definedName>
    <definedName name="_______________NSO2" localSheetId="15" hidden="1">{"'Sheet1'!$L$16"}</definedName>
    <definedName name="_______________NSO2" localSheetId="13" hidden="1">{"'Sheet1'!$L$16"}</definedName>
    <definedName name="_______________NSO2" localSheetId="16" hidden="1">{"'Sheet1'!$L$16"}</definedName>
    <definedName name="_______________NSO2" localSheetId="8" hidden="1">{"'Sheet1'!$L$16"}</definedName>
    <definedName name="_______________NSO2" localSheetId="18" hidden="1">{"'Sheet1'!$L$16"}</definedName>
    <definedName name="_______________NSO2" localSheetId="19" hidden="1">{"'Sheet1'!$L$16"}</definedName>
    <definedName name="_______________NSO2" localSheetId="1" hidden="1">{"'Sheet1'!$L$16"}</definedName>
    <definedName name="_______________NSO2" hidden="1">{"'Sheet1'!$L$16"}</definedName>
    <definedName name="_______________PA3" localSheetId="21" hidden="1">{"'Sheet1'!$L$16"}</definedName>
    <definedName name="_______________PA3" localSheetId="27" hidden="1">{"'Sheet1'!$L$16"}</definedName>
    <definedName name="_______________PA3" localSheetId="7" hidden="1">{"'Sheet1'!$L$16"}</definedName>
    <definedName name="_______________PA3" localSheetId="9" hidden="1">{"'Sheet1'!$L$16"}</definedName>
    <definedName name="_______________PA3" localSheetId="15" hidden="1">{"'Sheet1'!$L$16"}</definedName>
    <definedName name="_______________PA3" localSheetId="13" hidden="1">{"'Sheet1'!$L$16"}</definedName>
    <definedName name="_______________PA3" localSheetId="16" hidden="1">{"'Sheet1'!$L$16"}</definedName>
    <definedName name="_______________PA3" localSheetId="8" hidden="1">{"'Sheet1'!$L$16"}</definedName>
    <definedName name="_______________PA3" localSheetId="18" hidden="1">{"'Sheet1'!$L$16"}</definedName>
    <definedName name="_______________PA3" localSheetId="19" hidden="1">{"'Sheet1'!$L$16"}</definedName>
    <definedName name="_______________PA3" localSheetId="1" hidden="1">{"'Sheet1'!$L$16"}</definedName>
    <definedName name="_______________PA3" hidden="1">{"'Sheet1'!$L$16"}</definedName>
    <definedName name="_______________sc1" localSheetId="51">#REF!</definedName>
    <definedName name="_______________sc1">#REF!</definedName>
    <definedName name="_______________SC2" localSheetId="51">#REF!</definedName>
    <definedName name="_______________SC2">#REF!</definedName>
    <definedName name="_______________sc3" localSheetId="51">#REF!</definedName>
    <definedName name="_______________sc3">#REF!</definedName>
    <definedName name="_______________SN3" localSheetId="51">#REF!</definedName>
    <definedName name="_______________SN3">#REF!</definedName>
    <definedName name="_______________TL1" localSheetId="51">#REF!</definedName>
    <definedName name="_______________TL1">#REF!</definedName>
    <definedName name="_______________TL2" localSheetId="51">#REF!</definedName>
    <definedName name="_______________TL2">#REF!</definedName>
    <definedName name="_______________TL3" localSheetId="51">#REF!</definedName>
    <definedName name="_______________TL3">#REF!</definedName>
    <definedName name="_______________TLA120" localSheetId="51">#REF!</definedName>
    <definedName name="_______________TLA120">#REF!</definedName>
    <definedName name="_______________TLA35" localSheetId="51">#REF!</definedName>
    <definedName name="_______________TLA35">#REF!</definedName>
    <definedName name="_______________TLA50" localSheetId="51">#REF!</definedName>
    <definedName name="_______________TLA50">#REF!</definedName>
    <definedName name="_______________TLA70" localSheetId="51">#REF!</definedName>
    <definedName name="_______________TLA70">#REF!</definedName>
    <definedName name="_______________TLA95" localSheetId="51">#REF!</definedName>
    <definedName name="_______________TLA95">#REF!</definedName>
    <definedName name="_______________tz593" localSheetId="51">#REF!</definedName>
    <definedName name="_______________tz593">#REF!</definedName>
    <definedName name="_______________VL100" localSheetId="51">#REF!</definedName>
    <definedName name="_______________VL100">#REF!</definedName>
    <definedName name="_______________VL250" localSheetId="51">#REF!</definedName>
    <definedName name="_______________VL250">#REF!</definedName>
    <definedName name="______________a1" localSheetId="21" hidden="1">{"'Sheet1'!$L$16"}</definedName>
    <definedName name="______________a1" localSheetId="27" hidden="1">{"'Sheet1'!$L$16"}</definedName>
    <definedName name="______________a1" localSheetId="7" hidden="1">{"'Sheet1'!$L$16"}</definedName>
    <definedName name="______________a1" localSheetId="9" hidden="1">{"'Sheet1'!$L$16"}</definedName>
    <definedName name="______________a1" localSheetId="15" hidden="1">{"'Sheet1'!$L$16"}</definedName>
    <definedName name="______________a1" localSheetId="13" hidden="1">{"'Sheet1'!$L$16"}</definedName>
    <definedName name="______________a1" localSheetId="16" hidden="1">{"'Sheet1'!$L$16"}</definedName>
    <definedName name="______________a1" localSheetId="8" hidden="1">{"'Sheet1'!$L$16"}</definedName>
    <definedName name="______________a1" localSheetId="18" hidden="1">{"'Sheet1'!$L$16"}</definedName>
    <definedName name="______________a1" localSheetId="19" hidden="1">{"'Sheet1'!$L$16"}</definedName>
    <definedName name="______________a1" localSheetId="1" hidden="1">{"'Sheet1'!$L$16"}</definedName>
    <definedName name="______________a1" hidden="1">{"'Sheet1'!$L$16"}</definedName>
    <definedName name="______________boi1" localSheetId="51">#REF!</definedName>
    <definedName name="______________boi1">#REF!</definedName>
    <definedName name="______________boi2" localSheetId="51">#REF!</definedName>
    <definedName name="______________boi2">#REF!</definedName>
    <definedName name="______________CON1" localSheetId="51">#REF!</definedName>
    <definedName name="______________CON1">#REF!</definedName>
    <definedName name="______________CON2" localSheetId="51">#REF!</definedName>
    <definedName name="______________CON2">#REF!</definedName>
    <definedName name="______________ddn400" localSheetId="51">#REF!</definedName>
    <definedName name="______________ddn400">#REF!</definedName>
    <definedName name="______________ddn600" localSheetId="51">#REF!</definedName>
    <definedName name="______________ddn600">#REF!</definedName>
    <definedName name="______________DT12" localSheetId="21" hidden="1">{"'Sheet1'!$L$16"}</definedName>
    <definedName name="______________DT12" localSheetId="27" hidden="1">{"'Sheet1'!$L$16"}</definedName>
    <definedName name="______________DT12" localSheetId="7" hidden="1">{"'Sheet1'!$L$16"}</definedName>
    <definedName name="______________DT12" localSheetId="9" hidden="1">{"'Sheet1'!$L$16"}</definedName>
    <definedName name="______________DT12" localSheetId="15" hidden="1">{"'Sheet1'!$L$16"}</definedName>
    <definedName name="______________DT12" localSheetId="13" hidden="1">{"'Sheet1'!$L$16"}</definedName>
    <definedName name="______________DT12" localSheetId="16" hidden="1">{"'Sheet1'!$L$16"}</definedName>
    <definedName name="______________DT12" localSheetId="8" hidden="1">{"'Sheet1'!$L$16"}</definedName>
    <definedName name="______________DT12" localSheetId="18" hidden="1">{"'Sheet1'!$L$16"}</definedName>
    <definedName name="______________DT12" localSheetId="19" hidden="1">{"'Sheet1'!$L$16"}</definedName>
    <definedName name="______________DT12" localSheetId="1" hidden="1">{"'Sheet1'!$L$16"}</definedName>
    <definedName name="______________DT12" hidden="1">{"'Sheet1'!$L$16"}</definedName>
    <definedName name="______________hsm2">1.1289</definedName>
    <definedName name="______________hso2" localSheetId="51">#REF!</definedName>
    <definedName name="______________hso2">#REF!</definedName>
    <definedName name="______________kha1" localSheetId="51">#REF!</definedName>
    <definedName name="______________kha1">#REF!</definedName>
    <definedName name="______________MAC12" localSheetId="51">#REF!</definedName>
    <definedName name="______________MAC12">#REF!</definedName>
    <definedName name="______________MAC46" localSheetId="51">#REF!</definedName>
    <definedName name="______________MAC46">#REF!</definedName>
    <definedName name="______________NCL100" localSheetId="51">#REF!</definedName>
    <definedName name="______________NCL100">#REF!</definedName>
    <definedName name="______________NCL200" localSheetId="51">#REF!</definedName>
    <definedName name="______________NCL200">#REF!</definedName>
    <definedName name="______________NCL250" localSheetId="51">#REF!</definedName>
    <definedName name="______________NCL250">#REF!</definedName>
    <definedName name="______________NET2" localSheetId="51">#REF!</definedName>
    <definedName name="______________NET2">#REF!</definedName>
    <definedName name="______________nin190" localSheetId="51">#REF!</definedName>
    <definedName name="______________nin190">#REF!</definedName>
    <definedName name="______________NSO2" localSheetId="21" hidden="1">{"'Sheet1'!$L$16"}</definedName>
    <definedName name="______________NSO2" localSheetId="27" hidden="1">{"'Sheet1'!$L$16"}</definedName>
    <definedName name="______________NSO2" localSheetId="7" hidden="1">{"'Sheet1'!$L$16"}</definedName>
    <definedName name="______________NSO2" localSheetId="9" hidden="1">{"'Sheet1'!$L$16"}</definedName>
    <definedName name="______________NSO2" localSheetId="15" hidden="1">{"'Sheet1'!$L$16"}</definedName>
    <definedName name="______________NSO2" localSheetId="13" hidden="1">{"'Sheet1'!$L$16"}</definedName>
    <definedName name="______________NSO2" localSheetId="16" hidden="1">{"'Sheet1'!$L$16"}</definedName>
    <definedName name="______________NSO2" localSheetId="8" hidden="1">{"'Sheet1'!$L$16"}</definedName>
    <definedName name="______________NSO2" localSheetId="18" hidden="1">{"'Sheet1'!$L$16"}</definedName>
    <definedName name="______________NSO2" localSheetId="19" hidden="1">{"'Sheet1'!$L$16"}</definedName>
    <definedName name="______________NSO2" localSheetId="1" hidden="1">{"'Sheet1'!$L$16"}</definedName>
    <definedName name="______________NSO2" hidden="1">{"'Sheet1'!$L$16"}</definedName>
    <definedName name="______________PA3" localSheetId="21" hidden="1">{"'Sheet1'!$L$16"}</definedName>
    <definedName name="______________PA3" localSheetId="27" hidden="1">{"'Sheet1'!$L$16"}</definedName>
    <definedName name="______________PA3" localSheetId="7" hidden="1">{"'Sheet1'!$L$16"}</definedName>
    <definedName name="______________PA3" localSheetId="9" hidden="1">{"'Sheet1'!$L$16"}</definedName>
    <definedName name="______________PA3" localSheetId="15" hidden="1">{"'Sheet1'!$L$16"}</definedName>
    <definedName name="______________PA3" localSheetId="13" hidden="1">{"'Sheet1'!$L$16"}</definedName>
    <definedName name="______________PA3" localSheetId="16" hidden="1">{"'Sheet1'!$L$16"}</definedName>
    <definedName name="______________PA3" localSheetId="8" hidden="1">{"'Sheet1'!$L$16"}</definedName>
    <definedName name="______________PA3" localSheetId="18" hidden="1">{"'Sheet1'!$L$16"}</definedName>
    <definedName name="______________PA3" localSheetId="19" hidden="1">{"'Sheet1'!$L$16"}</definedName>
    <definedName name="______________PA3" localSheetId="1" hidden="1">{"'Sheet1'!$L$16"}</definedName>
    <definedName name="______________PA3" hidden="1">{"'Sheet1'!$L$16"}</definedName>
    <definedName name="______________sc1" localSheetId="51">#REF!</definedName>
    <definedName name="______________sc1">#REF!</definedName>
    <definedName name="______________SC2" localSheetId="51">#REF!</definedName>
    <definedName name="______________SC2">#REF!</definedName>
    <definedName name="______________sc3" localSheetId="51">#REF!</definedName>
    <definedName name="______________sc3">#REF!</definedName>
    <definedName name="______________SN3" localSheetId="51">#REF!</definedName>
    <definedName name="______________SN3">#REF!</definedName>
    <definedName name="______________TL1" localSheetId="51">#REF!</definedName>
    <definedName name="______________TL1">#REF!</definedName>
    <definedName name="______________TL2" localSheetId="51">#REF!</definedName>
    <definedName name="______________TL2">#REF!</definedName>
    <definedName name="______________TL3" localSheetId="51">#REF!</definedName>
    <definedName name="______________TL3">#REF!</definedName>
    <definedName name="______________TLA120" localSheetId="51">#REF!</definedName>
    <definedName name="______________TLA120">#REF!</definedName>
    <definedName name="______________TLA35" localSheetId="51">#REF!</definedName>
    <definedName name="______________TLA35">#REF!</definedName>
    <definedName name="______________TLA50" localSheetId="51">#REF!</definedName>
    <definedName name="______________TLA50">#REF!</definedName>
    <definedName name="______________TLA70" localSheetId="51">#REF!</definedName>
    <definedName name="______________TLA70">#REF!</definedName>
    <definedName name="______________TLA95" localSheetId="51">#REF!</definedName>
    <definedName name="______________TLA95">#REF!</definedName>
    <definedName name="______________tz593" localSheetId="51">#REF!</definedName>
    <definedName name="______________tz593">#REF!</definedName>
    <definedName name="______________VL100" localSheetId="51">#REF!</definedName>
    <definedName name="______________VL100">#REF!</definedName>
    <definedName name="______________VL250" localSheetId="51">#REF!</definedName>
    <definedName name="______________VL250">#REF!</definedName>
    <definedName name="_____________a1" localSheetId="21" hidden="1">{"'Sheet1'!$L$16"}</definedName>
    <definedName name="_____________a1" localSheetId="27" hidden="1">{"'Sheet1'!$L$16"}</definedName>
    <definedName name="_____________a1" localSheetId="7" hidden="1">{"'Sheet1'!$L$16"}</definedName>
    <definedName name="_____________a1" localSheetId="9" hidden="1">{"'Sheet1'!$L$16"}</definedName>
    <definedName name="_____________a1" localSheetId="15" hidden="1">{"'Sheet1'!$L$16"}</definedName>
    <definedName name="_____________a1" localSheetId="13" hidden="1">{"'Sheet1'!$L$16"}</definedName>
    <definedName name="_____________a1" localSheetId="16" hidden="1">{"'Sheet1'!$L$16"}</definedName>
    <definedName name="_____________a1" localSheetId="8" hidden="1">{"'Sheet1'!$L$16"}</definedName>
    <definedName name="_____________a1" localSheetId="18" hidden="1">{"'Sheet1'!$L$16"}</definedName>
    <definedName name="_____________a1" localSheetId="19" hidden="1">{"'Sheet1'!$L$16"}</definedName>
    <definedName name="_____________a1" localSheetId="1" hidden="1">{"'Sheet1'!$L$16"}</definedName>
    <definedName name="_____________a1" hidden="1">{"'Sheet1'!$L$16"}</definedName>
    <definedName name="_____________boi1" localSheetId="51">#REF!</definedName>
    <definedName name="_____________boi1">#REF!</definedName>
    <definedName name="_____________boi2" localSheetId="51">#REF!</definedName>
    <definedName name="_____________boi2">#REF!</definedName>
    <definedName name="_____________CON1" localSheetId="51">#REF!</definedName>
    <definedName name="_____________CON1">#REF!</definedName>
    <definedName name="_____________CON2" localSheetId="51">#REF!</definedName>
    <definedName name="_____________CON2">#REF!</definedName>
    <definedName name="_____________ddn400" localSheetId="51">#REF!</definedName>
    <definedName name="_____________ddn400">#REF!</definedName>
    <definedName name="_____________ddn600" localSheetId="51">#REF!</definedName>
    <definedName name="_____________ddn600">#REF!</definedName>
    <definedName name="_____________DT12" localSheetId="21" hidden="1">{"'Sheet1'!$L$16"}</definedName>
    <definedName name="_____________DT12" localSheetId="27" hidden="1">{"'Sheet1'!$L$16"}</definedName>
    <definedName name="_____________DT12" localSheetId="7" hidden="1">{"'Sheet1'!$L$16"}</definedName>
    <definedName name="_____________DT12" localSheetId="9" hidden="1">{"'Sheet1'!$L$16"}</definedName>
    <definedName name="_____________DT12" localSheetId="15" hidden="1">{"'Sheet1'!$L$16"}</definedName>
    <definedName name="_____________DT12" localSheetId="13" hidden="1">{"'Sheet1'!$L$16"}</definedName>
    <definedName name="_____________DT12" localSheetId="16" hidden="1">{"'Sheet1'!$L$16"}</definedName>
    <definedName name="_____________DT12" localSheetId="8" hidden="1">{"'Sheet1'!$L$16"}</definedName>
    <definedName name="_____________DT12" localSheetId="18" hidden="1">{"'Sheet1'!$L$16"}</definedName>
    <definedName name="_____________DT12" localSheetId="19" hidden="1">{"'Sheet1'!$L$16"}</definedName>
    <definedName name="_____________DT12" localSheetId="1" hidden="1">{"'Sheet1'!$L$16"}</definedName>
    <definedName name="_____________DT12" hidden="1">{"'Sheet1'!$L$16"}</definedName>
    <definedName name="_____________h1" localSheetId="21" hidden="1">{"'Sheet1'!$L$16"}</definedName>
    <definedName name="_____________h1" localSheetId="27" hidden="1">{"'Sheet1'!$L$16"}</definedName>
    <definedName name="_____________h1" localSheetId="7" hidden="1">{"'Sheet1'!$L$16"}</definedName>
    <definedName name="_____________h1" localSheetId="9" hidden="1">{"'Sheet1'!$L$16"}</definedName>
    <definedName name="_____________h1" localSheetId="15" hidden="1">{"'Sheet1'!$L$16"}</definedName>
    <definedName name="_____________h1" localSheetId="13" hidden="1">{"'Sheet1'!$L$16"}</definedName>
    <definedName name="_____________h1" localSheetId="16" hidden="1">{"'Sheet1'!$L$16"}</definedName>
    <definedName name="_____________h1" localSheetId="8" hidden="1">{"'Sheet1'!$L$16"}</definedName>
    <definedName name="_____________h1" localSheetId="18" hidden="1">{"'Sheet1'!$L$16"}</definedName>
    <definedName name="_____________h1" localSheetId="19" hidden="1">{"'Sheet1'!$L$16"}</definedName>
    <definedName name="_____________h1" localSheetId="1" hidden="1">{"'Sheet1'!$L$16"}</definedName>
    <definedName name="_____________h1" hidden="1">{"'Sheet1'!$L$16"}</definedName>
    <definedName name="_____________h10" localSheetId="21" hidden="1">{#N/A,#N/A,FALSE,"Chi tiÆt"}</definedName>
    <definedName name="_____________h10" localSheetId="27" hidden="1">{#N/A,#N/A,FALSE,"Chi tiÆt"}</definedName>
    <definedName name="_____________h10" localSheetId="7" hidden="1">{#N/A,#N/A,FALSE,"Chi tiÆt"}</definedName>
    <definedName name="_____________h10" localSheetId="9" hidden="1">{#N/A,#N/A,FALSE,"Chi tiÆt"}</definedName>
    <definedName name="_____________h10" localSheetId="15" hidden="1">{#N/A,#N/A,FALSE,"Chi tiÆt"}</definedName>
    <definedName name="_____________h10" localSheetId="13" hidden="1">{#N/A,#N/A,FALSE,"Chi tiÆt"}</definedName>
    <definedName name="_____________h10" localSheetId="16" hidden="1">{#N/A,#N/A,FALSE,"Chi tiÆt"}</definedName>
    <definedName name="_____________h10" localSheetId="8" hidden="1">{#N/A,#N/A,FALSE,"Chi tiÆt"}</definedName>
    <definedName name="_____________h10" localSheetId="18" hidden="1">{#N/A,#N/A,FALSE,"Chi tiÆt"}</definedName>
    <definedName name="_____________h10" localSheetId="19" hidden="1">{#N/A,#N/A,FALSE,"Chi tiÆt"}</definedName>
    <definedName name="_____________h10" localSheetId="1" hidden="1">{#N/A,#N/A,FALSE,"Chi tiÆt"}</definedName>
    <definedName name="_____________h10" hidden="1">{#N/A,#N/A,FALSE,"Chi tiÆt"}</definedName>
    <definedName name="_____________h2" localSheetId="21" hidden="1">{"'Sheet1'!$L$16"}</definedName>
    <definedName name="_____________h2" localSheetId="27" hidden="1">{"'Sheet1'!$L$16"}</definedName>
    <definedName name="_____________h2" localSheetId="7" hidden="1">{"'Sheet1'!$L$16"}</definedName>
    <definedName name="_____________h2" localSheetId="9" hidden="1">{"'Sheet1'!$L$16"}</definedName>
    <definedName name="_____________h2" localSheetId="15" hidden="1">{"'Sheet1'!$L$16"}</definedName>
    <definedName name="_____________h2" localSheetId="13" hidden="1">{"'Sheet1'!$L$16"}</definedName>
    <definedName name="_____________h2" localSheetId="16" hidden="1">{"'Sheet1'!$L$16"}</definedName>
    <definedName name="_____________h2" localSheetId="8" hidden="1">{"'Sheet1'!$L$16"}</definedName>
    <definedName name="_____________h2" localSheetId="18" hidden="1">{"'Sheet1'!$L$16"}</definedName>
    <definedName name="_____________h2" localSheetId="19" hidden="1">{"'Sheet1'!$L$16"}</definedName>
    <definedName name="_____________h2" localSheetId="1" hidden="1">{"'Sheet1'!$L$16"}</definedName>
    <definedName name="_____________h2" hidden="1">{"'Sheet1'!$L$16"}</definedName>
    <definedName name="_____________h3" localSheetId="21" hidden="1">{"'Sheet1'!$L$16"}</definedName>
    <definedName name="_____________h3" localSheetId="27" hidden="1">{"'Sheet1'!$L$16"}</definedName>
    <definedName name="_____________h3" localSheetId="7" hidden="1">{"'Sheet1'!$L$16"}</definedName>
    <definedName name="_____________h3" localSheetId="9" hidden="1">{"'Sheet1'!$L$16"}</definedName>
    <definedName name="_____________h3" localSheetId="15" hidden="1">{"'Sheet1'!$L$16"}</definedName>
    <definedName name="_____________h3" localSheetId="13" hidden="1">{"'Sheet1'!$L$16"}</definedName>
    <definedName name="_____________h3" localSheetId="16" hidden="1">{"'Sheet1'!$L$16"}</definedName>
    <definedName name="_____________h3" localSheetId="8" hidden="1">{"'Sheet1'!$L$16"}</definedName>
    <definedName name="_____________h3" localSheetId="18" hidden="1">{"'Sheet1'!$L$16"}</definedName>
    <definedName name="_____________h3" localSheetId="19" hidden="1">{"'Sheet1'!$L$16"}</definedName>
    <definedName name="_____________h3" localSheetId="1" hidden="1">{"'Sheet1'!$L$16"}</definedName>
    <definedName name="_____________h3" hidden="1">{"'Sheet1'!$L$16"}</definedName>
    <definedName name="_____________h5" localSheetId="21" hidden="1">{"'Sheet1'!$L$16"}</definedName>
    <definedName name="_____________h5" localSheetId="27" hidden="1">{"'Sheet1'!$L$16"}</definedName>
    <definedName name="_____________h5" localSheetId="7" hidden="1">{"'Sheet1'!$L$16"}</definedName>
    <definedName name="_____________h5" localSheetId="9" hidden="1">{"'Sheet1'!$L$16"}</definedName>
    <definedName name="_____________h5" localSheetId="15" hidden="1">{"'Sheet1'!$L$16"}</definedName>
    <definedName name="_____________h5" localSheetId="13" hidden="1">{"'Sheet1'!$L$16"}</definedName>
    <definedName name="_____________h5" localSheetId="16" hidden="1">{"'Sheet1'!$L$16"}</definedName>
    <definedName name="_____________h5" localSheetId="8" hidden="1">{"'Sheet1'!$L$16"}</definedName>
    <definedName name="_____________h5" localSheetId="18" hidden="1">{"'Sheet1'!$L$16"}</definedName>
    <definedName name="_____________h5" localSheetId="19" hidden="1">{"'Sheet1'!$L$16"}</definedName>
    <definedName name="_____________h5" localSheetId="1" hidden="1">{"'Sheet1'!$L$16"}</definedName>
    <definedName name="_____________h5" hidden="1">{"'Sheet1'!$L$16"}</definedName>
    <definedName name="_____________h6" localSheetId="21" hidden="1">{"'Sheet1'!$L$16"}</definedName>
    <definedName name="_____________h6" localSheetId="27" hidden="1">{"'Sheet1'!$L$16"}</definedName>
    <definedName name="_____________h6" localSheetId="7" hidden="1">{"'Sheet1'!$L$16"}</definedName>
    <definedName name="_____________h6" localSheetId="9" hidden="1">{"'Sheet1'!$L$16"}</definedName>
    <definedName name="_____________h6" localSheetId="15" hidden="1">{"'Sheet1'!$L$16"}</definedName>
    <definedName name="_____________h6" localSheetId="13" hidden="1">{"'Sheet1'!$L$16"}</definedName>
    <definedName name="_____________h6" localSheetId="16" hidden="1">{"'Sheet1'!$L$16"}</definedName>
    <definedName name="_____________h6" localSheetId="8" hidden="1">{"'Sheet1'!$L$16"}</definedName>
    <definedName name="_____________h6" localSheetId="18" hidden="1">{"'Sheet1'!$L$16"}</definedName>
    <definedName name="_____________h6" localSheetId="19" hidden="1">{"'Sheet1'!$L$16"}</definedName>
    <definedName name="_____________h6" localSheetId="1" hidden="1">{"'Sheet1'!$L$16"}</definedName>
    <definedName name="_____________h6" hidden="1">{"'Sheet1'!$L$16"}</definedName>
    <definedName name="_____________h7" localSheetId="21" hidden="1">{"'Sheet1'!$L$16"}</definedName>
    <definedName name="_____________h7" localSheetId="27" hidden="1">{"'Sheet1'!$L$16"}</definedName>
    <definedName name="_____________h7" localSheetId="7" hidden="1">{"'Sheet1'!$L$16"}</definedName>
    <definedName name="_____________h7" localSheetId="9" hidden="1">{"'Sheet1'!$L$16"}</definedName>
    <definedName name="_____________h7" localSheetId="15" hidden="1">{"'Sheet1'!$L$16"}</definedName>
    <definedName name="_____________h7" localSheetId="13" hidden="1">{"'Sheet1'!$L$16"}</definedName>
    <definedName name="_____________h7" localSheetId="16" hidden="1">{"'Sheet1'!$L$16"}</definedName>
    <definedName name="_____________h7" localSheetId="8" hidden="1">{"'Sheet1'!$L$16"}</definedName>
    <definedName name="_____________h7" localSheetId="18" hidden="1">{"'Sheet1'!$L$16"}</definedName>
    <definedName name="_____________h7" localSheetId="19" hidden="1">{"'Sheet1'!$L$16"}</definedName>
    <definedName name="_____________h7" localSheetId="1" hidden="1">{"'Sheet1'!$L$16"}</definedName>
    <definedName name="_____________h7" hidden="1">{"'Sheet1'!$L$16"}</definedName>
    <definedName name="_____________h8" localSheetId="21" hidden="1">{"'Sheet1'!$L$16"}</definedName>
    <definedName name="_____________h8" localSheetId="27" hidden="1">{"'Sheet1'!$L$16"}</definedName>
    <definedName name="_____________h8" localSheetId="7" hidden="1">{"'Sheet1'!$L$16"}</definedName>
    <definedName name="_____________h8" localSheetId="9" hidden="1">{"'Sheet1'!$L$16"}</definedName>
    <definedName name="_____________h8" localSheetId="15" hidden="1">{"'Sheet1'!$L$16"}</definedName>
    <definedName name="_____________h8" localSheetId="13" hidden="1">{"'Sheet1'!$L$16"}</definedName>
    <definedName name="_____________h8" localSheetId="16" hidden="1">{"'Sheet1'!$L$16"}</definedName>
    <definedName name="_____________h8" localSheetId="8" hidden="1">{"'Sheet1'!$L$16"}</definedName>
    <definedName name="_____________h8" localSheetId="18" hidden="1">{"'Sheet1'!$L$16"}</definedName>
    <definedName name="_____________h8" localSheetId="19" hidden="1">{"'Sheet1'!$L$16"}</definedName>
    <definedName name="_____________h8" localSheetId="1" hidden="1">{"'Sheet1'!$L$16"}</definedName>
    <definedName name="_____________h8" hidden="1">{"'Sheet1'!$L$16"}</definedName>
    <definedName name="_____________h9" localSheetId="21" hidden="1">{"'Sheet1'!$L$16"}</definedName>
    <definedName name="_____________h9" localSheetId="27" hidden="1">{"'Sheet1'!$L$16"}</definedName>
    <definedName name="_____________h9" localSheetId="7" hidden="1">{"'Sheet1'!$L$16"}</definedName>
    <definedName name="_____________h9" localSheetId="9" hidden="1">{"'Sheet1'!$L$16"}</definedName>
    <definedName name="_____________h9" localSheetId="15" hidden="1">{"'Sheet1'!$L$16"}</definedName>
    <definedName name="_____________h9" localSheetId="13" hidden="1">{"'Sheet1'!$L$16"}</definedName>
    <definedName name="_____________h9" localSheetId="16" hidden="1">{"'Sheet1'!$L$16"}</definedName>
    <definedName name="_____________h9" localSheetId="8" hidden="1">{"'Sheet1'!$L$16"}</definedName>
    <definedName name="_____________h9" localSheetId="18" hidden="1">{"'Sheet1'!$L$16"}</definedName>
    <definedName name="_____________h9" localSheetId="19" hidden="1">{"'Sheet1'!$L$16"}</definedName>
    <definedName name="_____________h9" localSheetId="1" hidden="1">{"'Sheet1'!$L$16"}</definedName>
    <definedName name="_____________h9" hidden="1">{"'Sheet1'!$L$16"}</definedName>
    <definedName name="_____________hsm2">1.1289</definedName>
    <definedName name="_____________hso2" localSheetId="51">#REF!</definedName>
    <definedName name="_____________hso2">#REF!</definedName>
    <definedName name="_____________kha1" localSheetId="51">#REF!</definedName>
    <definedName name="_____________kha1">#REF!</definedName>
    <definedName name="_____________MAC12" localSheetId="51">#REF!</definedName>
    <definedName name="_____________MAC12">#REF!</definedName>
    <definedName name="_____________MAC46" localSheetId="51">#REF!</definedName>
    <definedName name="_____________MAC46">#REF!</definedName>
    <definedName name="_____________NCL100" localSheetId="51">#REF!</definedName>
    <definedName name="_____________NCL100">#REF!</definedName>
    <definedName name="_____________NCL200" localSheetId="51">#REF!</definedName>
    <definedName name="_____________NCL200">#REF!</definedName>
    <definedName name="_____________NCL250" localSheetId="51">#REF!</definedName>
    <definedName name="_____________NCL250">#REF!</definedName>
    <definedName name="_____________NET2" localSheetId="51">#REF!</definedName>
    <definedName name="_____________NET2">#REF!</definedName>
    <definedName name="_____________nin190" localSheetId="51">#REF!</definedName>
    <definedName name="_____________nin190">#REF!</definedName>
    <definedName name="_____________NSO2" localSheetId="21" hidden="1">{"'Sheet1'!$L$16"}</definedName>
    <definedName name="_____________NSO2" localSheetId="27" hidden="1">{"'Sheet1'!$L$16"}</definedName>
    <definedName name="_____________NSO2" localSheetId="7" hidden="1">{"'Sheet1'!$L$16"}</definedName>
    <definedName name="_____________NSO2" localSheetId="9" hidden="1">{"'Sheet1'!$L$16"}</definedName>
    <definedName name="_____________NSO2" localSheetId="15" hidden="1">{"'Sheet1'!$L$16"}</definedName>
    <definedName name="_____________NSO2" localSheetId="13" hidden="1">{"'Sheet1'!$L$16"}</definedName>
    <definedName name="_____________NSO2" localSheetId="16" hidden="1">{"'Sheet1'!$L$16"}</definedName>
    <definedName name="_____________NSO2" localSheetId="8" hidden="1">{"'Sheet1'!$L$16"}</definedName>
    <definedName name="_____________NSO2" localSheetId="18" hidden="1">{"'Sheet1'!$L$16"}</definedName>
    <definedName name="_____________NSO2" localSheetId="19" hidden="1">{"'Sheet1'!$L$16"}</definedName>
    <definedName name="_____________NSO2" localSheetId="1" hidden="1">{"'Sheet1'!$L$16"}</definedName>
    <definedName name="_____________NSO2" hidden="1">{"'Sheet1'!$L$16"}</definedName>
    <definedName name="_____________PA3" localSheetId="21" hidden="1">{"'Sheet1'!$L$16"}</definedName>
    <definedName name="_____________PA3" localSheetId="27" hidden="1">{"'Sheet1'!$L$16"}</definedName>
    <definedName name="_____________PA3" localSheetId="7" hidden="1">{"'Sheet1'!$L$16"}</definedName>
    <definedName name="_____________PA3" localSheetId="9" hidden="1">{"'Sheet1'!$L$16"}</definedName>
    <definedName name="_____________PA3" localSheetId="15" hidden="1">{"'Sheet1'!$L$16"}</definedName>
    <definedName name="_____________PA3" localSheetId="13" hidden="1">{"'Sheet1'!$L$16"}</definedName>
    <definedName name="_____________PA3" localSheetId="16" hidden="1">{"'Sheet1'!$L$16"}</definedName>
    <definedName name="_____________PA3" localSheetId="8" hidden="1">{"'Sheet1'!$L$16"}</definedName>
    <definedName name="_____________PA3" localSheetId="18" hidden="1">{"'Sheet1'!$L$16"}</definedName>
    <definedName name="_____________PA3" localSheetId="19" hidden="1">{"'Sheet1'!$L$16"}</definedName>
    <definedName name="_____________PA3" localSheetId="1" hidden="1">{"'Sheet1'!$L$16"}</definedName>
    <definedName name="_____________PA3" hidden="1">{"'Sheet1'!$L$16"}</definedName>
    <definedName name="_____________sc1" localSheetId="51">#REF!</definedName>
    <definedName name="_____________sc1">#REF!</definedName>
    <definedName name="_____________SC2" localSheetId="51">#REF!</definedName>
    <definedName name="_____________SC2">#REF!</definedName>
    <definedName name="_____________sc3" localSheetId="51">#REF!</definedName>
    <definedName name="_____________sc3">#REF!</definedName>
    <definedName name="_____________SN3" localSheetId="51">#REF!</definedName>
    <definedName name="_____________SN3">#REF!</definedName>
    <definedName name="_____________TL1" localSheetId="51">#REF!</definedName>
    <definedName name="_____________TL1">#REF!</definedName>
    <definedName name="_____________TL2" localSheetId="51">#REF!</definedName>
    <definedName name="_____________TL2">#REF!</definedName>
    <definedName name="_____________TL3" localSheetId="51">#REF!</definedName>
    <definedName name="_____________TL3">#REF!</definedName>
    <definedName name="_____________TLA120" localSheetId="51">#REF!</definedName>
    <definedName name="_____________TLA120">#REF!</definedName>
    <definedName name="_____________TLA35" localSheetId="51">#REF!</definedName>
    <definedName name="_____________TLA35">#REF!</definedName>
    <definedName name="_____________TLA50" localSheetId="51">#REF!</definedName>
    <definedName name="_____________TLA50">#REF!</definedName>
    <definedName name="_____________TLA70" localSheetId="51">#REF!</definedName>
    <definedName name="_____________TLA70">#REF!</definedName>
    <definedName name="_____________TLA95" localSheetId="51">#REF!</definedName>
    <definedName name="_____________TLA95">#REF!</definedName>
    <definedName name="_____________tz593" localSheetId="51">#REF!</definedName>
    <definedName name="_____________tz593">#REF!</definedName>
    <definedName name="_____________VL100" localSheetId="51">#REF!</definedName>
    <definedName name="_____________VL100">#REF!</definedName>
    <definedName name="_____________VL250" localSheetId="51">#REF!</definedName>
    <definedName name="_____________VL250">#REF!</definedName>
    <definedName name="____________a1" localSheetId="21" hidden="1">{"'Sheet1'!$L$16"}</definedName>
    <definedName name="____________a1" localSheetId="27" hidden="1">{"'Sheet1'!$L$16"}</definedName>
    <definedName name="____________a1" localSheetId="7" hidden="1">{"'Sheet1'!$L$16"}</definedName>
    <definedName name="____________a1" localSheetId="9" hidden="1">{"'Sheet1'!$L$16"}</definedName>
    <definedName name="____________a1" localSheetId="15" hidden="1">{"'Sheet1'!$L$16"}</definedName>
    <definedName name="____________a1" localSheetId="13" hidden="1">{"'Sheet1'!$L$16"}</definedName>
    <definedName name="____________a1" localSheetId="16" hidden="1">{"'Sheet1'!$L$16"}</definedName>
    <definedName name="____________a1" localSheetId="8" hidden="1">{"'Sheet1'!$L$16"}</definedName>
    <definedName name="____________a1" localSheetId="18" hidden="1">{"'Sheet1'!$L$16"}</definedName>
    <definedName name="____________a1" localSheetId="19" hidden="1">{"'Sheet1'!$L$16"}</definedName>
    <definedName name="____________a1" localSheetId="1" hidden="1">{"'Sheet1'!$L$16"}</definedName>
    <definedName name="____________a1" hidden="1">{"'Sheet1'!$L$16"}</definedName>
    <definedName name="____________boi1" localSheetId="51">#REF!</definedName>
    <definedName name="____________boi1">#REF!</definedName>
    <definedName name="____________boi2" localSheetId="51">#REF!</definedName>
    <definedName name="____________boi2">#REF!</definedName>
    <definedName name="____________CON1" localSheetId="51">#REF!</definedName>
    <definedName name="____________CON1">#REF!</definedName>
    <definedName name="____________CON2" localSheetId="51">#REF!</definedName>
    <definedName name="____________CON2">#REF!</definedName>
    <definedName name="____________ddn400" localSheetId="51">#REF!</definedName>
    <definedName name="____________ddn400">#REF!</definedName>
    <definedName name="____________ddn600" localSheetId="51">#REF!</definedName>
    <definedName name="____________ddn600">#REF!</definedName>
    <definedName name="____________DT12" localSheetId="21" hidden="1">{"'Sheet1'!$L$16"}</definedName>
    <definedName name="____________DT12" localSheetId="27" hidden="1">{"'Sheet1'!$L$16"}</definedName>
    <definedName name="____________DT12" localSheetId="7" hidden="1">{"'Sheet1'!$L$16"}</definedName>
    <definedName name="____________DT12" localSheetId="9" hidden="1">{"'Sheet1'!$L$16"}</definedName>
    <definedName name="____________DT12" localSheetId="15" hidden="1">{"'Sheet1'!$L$16"}</definedName>
    <definedName name="____________DT12" localSheetId="13" hidden="1">{"'Sheet1'!$L$16"}</definedName>
    <definedName name="____________DT12" localSheetId="16" hidden="1">{"'Sheet1'!$L$16"}</definedName>
    <definedName name="____________DT12" localSheetId="8" hidden="1">{"'Sheet1'!$L$16"}</definedName>
    <definedName name="____________DT12" localSheetId="18" hidden="1">{"'Sheet1'!$L$16"}</definedName>
    <definedName name="____________DT12" localSheetId="19" hidden="1">{"'Sheet1'!$L$16"}</definedName>
    <definedName name="____________DT12" localSheetId="1" hidden="1">{"'Sheet1'!$L$16"}</definedName>
    <definedName name="____________DT12" hidden="1">{"'Sheet1'!$L$16"}</definedName>
    <definedName name="____________hsm2">1.1289</definedName>
    <definedName name="____________hso2" localSheetId="51">#REF!</definedName>
    <definedName name="____________hso2">#REF!</definedName>
    <definedName name="____________kha1" localSheetId="51">#REF!</definedName>
    <definedName name="____________kha1">#REF!</definedName>
    <definedName name="____________MAC12" localSheetId="51">#REF!</definedName>
    <definedName name="____________MAC12">#REF!</definedName>
    <definedName name="____________MAC46" localSheetId="51">#REF!</definedName>
    <definedName name="____________MAC46">#REF!</definedName>
    <definedName name="____________NCL100" localSheetId="51">#REF!</definedName>
    <definedName name="____________NCL100">#REF!</definedName>
    <definedName name="____________NCL200" localSheetId="51">#REF!</definedName>
    <definedName name="____________NCL200">#REF!</definedName>
    <definedName name="____________NCL250" localSheetId="51">#REF!</definedName>
    <definedName name="____________NCL250">#REF!</definedName>
    <definedName name="____________NET2" localSheetId="51">#REF!</definedName>
    <definedName name="____________NET2">#REF!</definedName>
    <definedName name="____________nin190" localSheetId="51">#REF!</definedName>
    <definedName name="____________nin190">#REF!</definedName>
    <definedName name="____________PA3" localSheetId="21" hidden="1">{"'Sheet1'!$L$16"}</definedName>
    <definedName name="____________PA3" localSheetId="27" hidden="1">{"'Sheet1'!$L$16"}</definedName>
    <definedName name="____________PA3" localSheetId="7" hidden="1">{"'Sheet1'!$L$16"}</definedName>
    <definedName name="____________PA3" localSheetId="9" hidden="1">{"'Sheet1'!$L$16"}</definedName>
    <definedName name="____________PA3" localSheetId="15" hidden="1">{"'Sheet1'!$L$16"}</definedName>
    <definedName name="____________PA3" localSheetId="13" hidden="1">{"'Sheet1'!$L$16"}</definedName>
    <definedName name="____________PA3" localSheetId="16" hidden="1">{"'Sheet1'!$L$16"}</definedName>
    <definedName name="____________PA3" localSheetId="8" hidden="1">{"'Sheet1'!$L$16"}</definedName>
    <definedName name="____________PA3" localSheetId="18" hidden="1">{"'Sheet1'!$L$16"}</definedName>
    <definedName name="____________PA3" localSheetId="19" hidden="1">{"'Sheet1'!$L$16"}</definedName>
    <definedName name="____________PA3" localSheetId="1" hidden="1">{"'Sheet1'!$L$16"}</definedName>
    <definedName name="____________PA3" hidden="1">{"'Sheet1'!$L$16"}</definedName>
    <definedName name="____________sc1" localSheetId="51">#REF!</definedName>
    <definedName name="____________sc1">#REF!</definedName>
    <definedName name="____________SC2" localSheetId="51">#REF!</definedName>
    <definedName name="____________SC2">#REF!</definedName>
    <definedName name="____________sc3" localSheetId="51">#REF!</definedName>
    <definedName name="____________sc3">#REF!</definedName>
    <definedName name="____________SN3" localSheetId="51">#REF!</definedName>
    <definedName name="____________SN3">#REF!</definedName>
    <definedName name="____________TL1" localSheetId="51">#REF!</definedName>
    <definedName name="____________TL1">#REF!</definedName>
    <definedName name="____________TL2" localSheetId="51">#REF!</definedName>
    <definedName name="____________TL2">#REF!</definedName>
    <definedName name="____________TL3" localSheetId="51">#REF!</definedName>
    <definedName name="____________TL3">#REF!</definedName>
    <definedName name="____________TLA120" localSheetId="51">#REF!</definedName>
    <definedName name="____________TLA120">#REF!</definedName>
    <definedName name="____________TLA35" localSheetId="51">#REF!</definedName>
    <definedName name="____________TLA35">#REF!</definedName>
    <definedName name="____________TLA50" localSheetId="51">#REF!</definedName>
    <definedName name="____________TLA50">#REF!</definedName>
    <definedName name="____________TLA70" localSheetId="51">#REF!</definedName>
    <definedName name="____________TLA70">#REF!</definedName>
    <definedName name="____________TLA95" localSheetId="51">#REF!</definedName>
    <definedName name="____________TLA95">#REF!</definedName>
    <definedName name="____________VL100" localSheetId="51">#REF!</definedName>
    <definedName name="____________VL100">#REF!</definedName>
    <definedName name="____________VL250" localSheetId="51">#REF!</definedName>
    <definedName name="____________VL250">#REF!</definedName>
    <definedName name="___________a1" localSheetId="21" hidden="1">{"'Sheet1'!$L$16"}</definedName>
    <definedName name="___________a1" localSheetId="27" hidden="1">{"'Sheet1'!$L$16"}</definedName>
    <definedName name="___________a1" localSheetId="7" hidden="1">{"'Sheet1'!$L$16"}</definedName>
    <definedName name="___________a1" localSheetId="9" hidden="1">{"'Sheet1'!$L$16"}</definedName>
    <definedName name="___________a1" localSheetId="15" hidden="1">{"'Sheet1'!$L$16"}</definedName>
    <definedName name="___________a1" localSheetId="13" hidden="1">{"'Sheet1'!$L$16"}</definedName>
    <definedName name="___________a1" localSheetId="16" hidden="1">{"'Sheet1'!$L$16"}</definedName>
    <definedName name="___________a1" localSheetId="8" hidden="1">{"'Sheet1'!$L$16"}</definedName>
    <definedName name="___________a1" localSheetId="18" hidden="1">{"'Sheet1'!$L$16"}</definedName>
    <definedName name="___________a1" localSheetId="19" hidden="1">{"'Sheet1'!$L$16"}</definedName>
    <definedName name="___________a1" localSheetId="1" hidden="1">{"'Sheet1'!$L$16"}</definedName>
    <definedName name="___________a1" hidden="1">{"'Sheet1'!$L$16"}</definedName>
    <definedName name="___________boi1" localSheetId="51">#REF!</definedName>
    <definedName name="___________boi1">#REF!</definedName>
    <definedName name="___________boi2" localSheetId="51">#REF!</definedName>
    <definedName name="___________boi2">#REF!</definedName>
    <definedName name="___________CON1" localSheetId="51">#REF!</definedName>
    <definedName name="___________CON1">#REF!</definedName>
    <definedName name="___________CON2" localSheetId="51">#REF!</definedName>
    <definedName name="___________CON2">#REF!</definedName>
    <definedName name="___________ddn400" localSheetId="51">#REF!</definedName>
    <definedName name="___________ddn400">#REF!</definedName>
    <definedName name="___________ddn600" localSheetId="51">#REF!</definedName>
    <definedName name="___________ddn600">#REF!</definedName>
    <definedName name="___________DT12" localSheetId="21" hidden="1">{"'Sheet1'!$L$16"}</definedName>
    <definedName name="___________DT12" localSheetId="27" hidden="1">{"'Sheet1'!$L$16"}</definedName>
    <definedName name="___________DT12" localSheetId="7" hidden="1">{"'Sheet1'!$L$16"}</definedName>
    <definedName name="___________DT12" localSheetId="9" hidden="1">{"'Sheet1'!$L$16"}</definedName>
    <definedName name="___________DT12" localSheetId="15" hidden="1">{"'Sheet1'!$L$16"}</definedName>
    <definedName name="___________DT12" localSheetId="13" hidden="1">{"'Sheet1'!$L$16"}</definedName>
    <definedName name="___________DT12" localSheetId="16" hidden="1">{"'Sheet1'!$L$16"}</definedName>
    <definedName name="___________DT12" localSheetId="8" hidden="1">{"'Sheet1'!$L$16"}</definedName>
    <definedName name="___________DT12" localSheetId="18" hidden="1">{"'Sheet1'!$L$16"}</definedName>
    <definedName name="___________DT12" localSheetId="19" hidden="1">{"'Sheet1'!$L$16"}</definedName>
    <definedName name="___________DT12" localSheetId="1" hidden="1">{"'Sheet1'!$L$16"}</definedName>
    <definedName name="___________DT12" hidden="1">{"'Sheet1'!$L$16"}</definedName>
    <definedName name="___________h1" localSheetId="21" hidden="1">{"'Sheet1'!$L$16"}</definedName>
    <definedName name="___________h1" localSheetId="27" hidden="1">{"'Sheet1'!$L$16"}</definedName>
    <definedName name="___________h1" localSheetId="7" hidden="1">{"'Sheet1'!$L$16"}</definedName>
    <definedName name="___________h1" localSheetId="9" hidden="1">{"'Sheet1'!$L$16"}</definedName>
    <definedName name="___________h1" localSheetId="15" hidden="1">{"'Sheet1'!$L$16"}</definedName>
    <definedName name="___________h1" localSheetId="13" hidden="1">{"'Sheet1'!$L$16"}</definedName>
    <definedName name="___________h1" localSheetId="16" hidden="1">{"'Sheet1'!$L$16"}</definedName>
    <definedName name="___________h1" localSheetId="8" hidden="1">{"'Sheet1'!$L$16"}</definedName>
    <definedName name="___________h1" localSheetId="18" hidden="1">{"'Sheet1'!$L$16"}</definedName>
    <definedName name="___________h1" localSheetId="19" hidden="1">{"'Sheet1'!$L$16"}</definedName>
    <definedName name="___________h1" localSheetId="1" hidden="1">{"'Sheet1'!$L$16"}</definedName>
    <definedName name="___________h1" hidden="1">{"'Sheet1'!$L$16"}</definedName>
    <definedName name="___________h10" localSheetId="21" hidden="1">{#N/A,#N/A,FALSE,"Chi tiÆt"}</definedName>
    <definedName name="___________h10" localSheetId="27" hidden="1">{#N/A,#N/A,FALSE,"Chi tiÆt"}</definedName>
    <definedName name="___________h10" localSheetId="7" hidden="1">{#N/A,#N/A,FALSE,"Chi tiÆt"}</definedName>
    <definedName name="___________h10" localSheetId="9" hidden="1">{#N/A,#N/A,FALSE,"Chi tiÆt"}</definedName>
    <definedName name="___________h10" localSheetId="15" hidden="1">{#N/A,#N/A,FALSE,"Chi tiÆt"}</definedName>
    <definedName name="___________h10" localSheetId="13" hidden="1">{#N/A,#N/A,FALSE,"Chi tiÆt"}</definedName>
    <definedName name="___________h10" localSheetId="16" hidden="1">{#N/A,#N/A,FALSE,"Chi tiÆt"}</definedName>
    <definedName name="___________h10" localSheetId="8" hidden="1">{#N/A,#N/A,FALSE,"Chi tiÆt"}</definedName>
    <definedName name="___________h10" localSheetId="18" hidden="1">{#N/A,#N/A,FALSE,"Chi tiÆt"}</definedName>
    <definedName name="___________h10" localSheetId="19" hidden="1">{#N/A,#N/A,FALSE,"Chi tiÆt"}</definedName>
    <definedName name="___________h10" localSheetId="1" hidden="1">{#N/A,#N/A,FALSE,"Chi tiÆt"}</definedName>
    <definedName name="___________h10" hidden="1">{#N/A,#N/A,FALSE,"Chi tiÆt"}</definedName>
    <definedName name="___________h2" localSheetId="21" hidden="1">{"'Sheet1'!$L$16"}</definedName>
    <definedName name="___________h2" localSheetId="27" hidden="1">{"'Sheet1'!$L$16"}</definedName>
    <definedName name="___________h2" localSheetId="7" hidden="1">{"'Sheet1'!$L$16"}</definedName>
    <definedName name="___________h2" localSheetId="9" hidden="1">{"'Sheet1'!$L$16"}</definedName>
    <definedName name="___________h2" localSheetId="15" hidden="1">{"'Sheet1'!$L$16"}</definedName>
    <definedName name="___________h2" localSheetId="13" hidden="1">{"'Sheet1'!$L$16"}</definedName>
    <definedName name="___________h2" localSheetId="16" hidden="1">{"'Sheet1'!$L$16"}</definedName>
    <definedName name="___________h2" localSheetId="8" hidden="1">{"'Sheet1'!$L$16"}</definedName>
    <definedName name="___________h2" localSheetId="18" hidden="1">{"'Sheet1'!$L$16"}</definedName>
    <definedName name="___________h2" localSheetId="19" hidden="1">{"'Sheet1'!$L$16"}</definedName>
    <definedName name="___________h2" localSheetId="1" hidden="1">{"'Sheet1'!$L$16"}</definedName>
    <definedName name="___________h2" hidden="1">{"'Sheet1'!$L$16"}</definedName>
    <definedName name="___________h3" localSheetId="21" hidden="1">{"'Sheet1'!$L$16"}</definedName>
    <definedName name="___________h3" localSheetId="27" hidden="1">{"'Sheet1'!$L$16"}</definedName>
    <definedName name="___________h3" localSheetId="7" hidden="1">{"'Sheet1'!$L$16"}</definedName>
    <definedName name="___________h3" localSheetId="9" hidden="1">{"'Sheet1'!$L$16"}</definedName>
    <definedName name="___________h3" localSheetId="15" hidden="1">{"'Sheet1'!$L$16"}</definedName>
    <definedName name="___________h3" localSheetId="13" hidden="1">{"'Sheet1'!$L$16"}</definedName>
    <definedName name="___________h3" localSheetId="16" hidden="1">{"'Sheet1'!$L$16"}</definedName>
    <definedName name="___________h3" localSheetId="8" hidden="1">{"'Sheet1'!$L$16"}</definedName>
    <definedName name="___________h3" localSheetId="18" hidden="1">{"'Sheet1'!$L$16"}</definedName>
    <definedName name="___________h3" localSheetId="19" hidden="1">{"'Sheet1'!$L$16"}</definedName>
    <definedName name="___________h3" localSheetId="1" hidden="1">{"'Sheet1'!$L$16"}</definedName>
    <definedName name="___________h3" hidden="1">{"'Sheet1'!$L$16"}</definedName>
    <definedName name="___________h5" localSheetId="21" hidden="1">{"'Sheet1'!$L$16"}</definedName>
    <definedName name="___________h5" localSheetId="27" hidden="1">{"'Sheet1'!$L$16"}</definedName>
    <definedName name="___________h5" localSheetId="7" hidden="1">{"'Sheet1'!$L$16"}</definedName>
    <definedName name="___________h5" localSheetId="9" hidden="1">{"'Sheet1'!$L$16"}</definedName>
    <definedName name="___________h5" localSheetId="15" hidden="1">{"'Sheet1'!$L$16"}</definedName>
    <definedName name="___________h5" localSheetId="13" hidden="1">{"'Sheet1'!$L$16"}</definedName>
    <definedName name="___________h5" localSheetId="16" hidden="1">{"'Sheet1'!$L$16"}</definedName>
    <definedName name="___________h5" localSheetId="8" hidden="1">{"'Sheet1'!$L$16"}</definedName>
    <definedName name="___________h5" localSheetId="18" hidden="1">{"'Sheet1'!$L$16"}</definedName>
    <definedName name="___________h5" localSheetId="19" hidden="1">{"'Sheet1'!$L$16"}</definedName>
    <definedName name="___________h5" localSheetId="1" hidden="1">{"'Sheet1'!$L$16"}</definedName>
    <definedName name="___________h5" hidden="1">{"'Sheet1'!$L$16"}</definedName>
    <definedName name="___________h6" localSheetId="21" hidden="1">{"'Sheet1'!$L$16"}</definedName>
    <definedName name="___________h6" localSheetId="27" hidden="1">{"'Sheet1'!$L$16"}</definedName>
    <definedName name="___________h6" localSheetId="7" hidden="1">{"'Sheet1'!$L$16"}</definedName>
    <definedName name="___________h6" localSheetId="9" hidden="1">{"'Sheet1'!$L$16"}</definedName>
    <definedName name="___________h6" localSheetId="15" hidden="1">{"'Sheet1'!$L$16"}</definedName>
    <definedName name="___________h6" localSheetId="13" hidden="1">{"'Sheet1'!$L$16"}</definedName>
    <definedName name="___________h6" localSheetId="16" hidden="1">{"'Sheet1'!$L$16"}</definedName>
    <definedName name="___________h6" localSheetId="8" hidden="1">{"'Sheet1'!$L$16"}</definedName>
    <definedName name="___________h6" localSheetId="18" hidden="1">{"'Sheet1'!$L$16"}</definedName>
    <definedName name="___________h6" localSheetId="19" hidden="1">{"'Sheet1'!$L$16"}</definedName>
    <definedName name="___________h6" localSheetId="1" hidden="1">{"'Sheet1'!$L$16"}</definedName>
    <definedName name="___________h6" hidden="1">{"'Sheet1'!$L$16"}</definedName>
    <definedName name="___________h7" localSheetId="21" hidden="1">{"'Sheet1'!$L$16"}</definedName>
    <definedName name="___________h7" localSheetId="27" hidden="1">{"'Sheet1'!$L$16"}</definedName>
    <definedName name="___________h7" localSheetId="7" hidden="1">{"'Sheet1'!$L$16"}</definedName>
    <definedName name="___________h7" localSheetId="9" hidden="1">{"'Sheet1'!$L$16"}</definedName>
    <definedName name="___________h7" localSheetId="15" hidden="1">{"'Sheet1'!$L$16"}</definedName>
    <definedName name="___________h7" localSheetId="13" hidden="1">{"'Sheet1'!$L$16"}</definedName>
    <definedName name="___________h7" localSheetId="16" hidden="1">{"'Sheet1'!$L$16"}</definedName>
    <definedName name="___________h7" localSheetId="8" hidden="1">{"'Sheet1'!$L$16"}</definedName>
    <definedName name="___________h7" localSheetId="18" hidden="1">{"'Sheet1'!$L$16"}</definedName>
    <definedName name="___________h7" localSheetId="19" hidden="1">{"'Sheet1'!$L$16"}</definedName>
    <definedName name="___________h7" localSheetId="1" hidden="1">{"'Sheet1'!$L$16"}</definedName>
    <definedName name="___________h7" hidden="1">{"'Sheet1'!$L$16"}</definedName>
    <definedName name="___________h8" localSheetId="21" hidden="1">{"'Sheet1'!$L$16"}</definedName>
    <definedName name="___________h8" localSheetId="27" hidden="1">{"'Sheet1'!$L$16"}</definedName>
    <definedName name="___________h8" localSheetId="7" hidden="1">{"'Sheet1'!$L$16"}</definedName>
    <definedName name="___________h8" localSheetId="9" hidden="1">{"'Sheet1'!$L$16"}</definedName>
    <definedName name="___________h8" localSheetId="15" hidden="1">{"'Sheet1'!$L$16"}</definedName>
    <definedName name="___________h8" localSheetId="13" hidden="1">{"'Sheet1'!$L$16"}</definedName>
    <definedName name="___________h8" localSheetId="16" hidden="1">{"'Sheet1'!$L$16"}</definedName>
    <definedName name="___________h8" localSheetId="8" hidden="1">{"'Sheet1'!$L$16"}</definedName>
    <definedName name="___________h8" localSheetId="18" hidden="1">{"'Sheet1'!$L$16"}</definedName>
    <definedName name="___________h8" localSheetId="19" hidden="1">{"'Sheet1'!$L$16"}</definedName>
    <definedName name="___________h8" localSheetId="1" hidden="1">{"'Sheet1'!$L$16"}</definedName>
    <definedName name="___________h8" hidden="1">{"'Sheet1'!$L$16"}</definedName>
    <definedName name="___________h9" localSheetId="21" hidden="1">{"'Sheet1'!$L$16"}</definedName>
    <definedName name="___________h9" localSheetId="27" hidden="1">{"'Sheet1'!$L$16"}</definedName>
    <definedName name="___________h9" localSheetId="7" hidden="1">{"'Sheet1'!$L$16"}</definedName>
    <definedName name="___________h9" localSheetId="9" hidden="1">{"'Sheet1'!$L$16"}</definedName>
    <definedName name="___________h9" localSheetId="15" hidden="1">{"'Sheet1'!$L$16"}</definedName>
    <definedName name="___________h9" localSheetId="13" hidden="1">{"'Sheet1'!$L$16"}</definedName>
    <definedName name="___________h9" localSheetId="16" hidden="1">{"'Sheet1'!$L$16"}</definedName>
    <definedName name="___________h9" localSheetId="8" hidden="1">{"'Sheet1'!$L$16"}</definedName>
    <definedName name="___________h9" localSheetId="18" hidden="1">{"'Sheet1'!$L$16"}</definedName>
    <definedName name="___________h9" localSheetId="19" hidden="1">{"'Sheet1'!$L$16"}</definedName>
    <definedName name="___________h9" localSheetId="1" hidden="1">{"'Sheet1'!$L$16"}</definedName>
    <definedName name="___________h9" hidden="1">{"'Sheet1'!$L$16"}</definedName>
    <definedName name="___________hsm2">1.1289</definedName>
    <definedName name="___________hso2" localSheetId="51">#REF!</definedName>
    <definedName name="___________hso2">#REF!</definedName>
    <definedName name="___________kha1" localSheetId="51">#REF!</definedName>
    <definedName name="___________kha1">#REF!</definedName>
    <definedName name="___________MAC12" localSheetId="51">#REF!</definedName>
    <definedName name="___________MAC12">#REF!</definedName>
    <definedName name="___________MAC46" localSheetId="51">#REF!</definedName>
    <definedName name="___________MAC46">#REF!</definedName>
    <definedName name="___________NCL100" localSheetId="51">#REF!</definedName>
    <definedName name="___________NCL100">#REF!</definedName>
    <definedName name="___________NCL200" localSheetId="51">#REF!</definedName>
    <definedName name="___________NCL200">#REF!</definedName>
    <definedName name="___________NCL250" localSheetId="51">#REF!</definedName>
    <definedName name="___________NCL250">#REF!</definedName>
    <definedName name="___________NET2" localSheetId="51">#REF!</definedName>
    <definedName name="___________NET2">#REF!</definedName>
    <definedName name="___________nin190" localSheetId="51">#REF!</definedName>
    <definedName name="___________nin190">#REF!</definedName>
    <definedName name="___________NSO2" localSheetId="21" hidden="1">{"'Sheet1'!$L$16"}</definedName>
    <definedName name="___________NSO2" localSheetId="27" hidden="1">{"'Sheet1'!$L$16"}</definedName>
    <definedName name="___________NSO2" localSheetId="7" hidden="1">{"'Sheet1'!$L$16"}</definedName>
    <definedName name="___________NSO2" localSheetId="9" hidden="1">{"'Sheet1'!$L$16"}</definedName>
    <definedName name="___________NSO2" localSheetId="15" hidden="1">{"'Sheet1'!$L$16"}</definedName>
    <definedName name="___________NSO2" localSheetId="13" hidden="1">{"'Sheet1'!$L$16"}</definedName>
    <definedName name="___________NSO2" localSheetId="16" hidden="1">{"'Sheet1'!$L$16"}</definedName>
    <definedName name="___________NSO2" localSheetId="8" hidden="1">{"'Sheet1'!$L$16"}</definedName>
    <definedName name="___________NSO2" localSheetId="18" hidden="1">{"'Sheet1'!$L$16"}</definedName>
    <definedName name="___________NSO2" localSheetId="19" hidden="1">{"'Sheet1'!$L$16"}</definedName>
    <definedName name="___________NSO2" localSheetId="1" hidden="1">{"'Sheet1'!$L$16"}</definedName>
    <definedName name="___________NSO2" hidden="1">{"'Sheet1'!$L$16"}</definedName>
    <definedName name="___________PA3" localSheetId="21" hidden="1">{"'Sheet1'!$L$16"}</definedName>
    <definedName name="___________PA3" localSheetId="27" hidden="1">{"'Sheet1'!$L$16"}</definedName>
    <definedName name="___________PA3" localSheetId="7" hidden="1">{"'Sheet1'!$L$16"}</definedName>
    <definedName name="___________PA3" localSheetId="9" hidden="1">{"'Sheet1'!$L$16"}</definedName>
    <definedName name="___________PA3" localSheetId="15" hidden="1">{"'Sheet1'!$L$16"}</definedName>
    <definedName name="___________PA3" localSheetId="13" hidden="1">{"'Sheet1'!$L$16"}</definedName>
    <definedName name="___________PA3" localSheetId="16" hidden="1">{"'Sheet1'!$L$16"}</definedName>
    <definedName name="___________PA3" localSheetId="8" hidden="1">{"'Sheet1'!$L$16"}</definedName>
    <definedName name="___________PA3" localSheetId="18" hidden="1">{"'Sheet1'!$L$16"}</definedName>
    <definedName name="___________PA3" localSheetId="19" hidden="1">{"'Sheet1'!$L$16"}</definedName>
    <definedName name="___________PA3" localSheetId="1" hidden="1">{"'Sheet1'!$L$16"}</definedName>
    <definedName name="___________PA3" hidden="1">{"'Sheet1'!$L$16"}</definedName>
    <definedName name="___________sc1" localSheetId="51">#REF!</definedName>
    <definedName name="___________sc1">#REF!</definedName>
    <definedName name="___________SC2" localSheetId="51">#REF!</definedName>
    <definedName name="___________SC2">#REF!</definedName>
    <definedName name="___________sc3" localSheetId="51">#REF!</definedName>
    <definedName name="___________sc3">#REF!</definedName>
    <definedName name="___________SN3" localSheetId="51">#REF!</definedName>
    <definedName name="___________SN3">#REF!</definedName>
    <definedName name="___________TL1" localSheetId="51">#REF!</definedName>
    <definedName name="___________TL1">#REF!</definedName>
    <definedName name="___________TL2" localSheetId="51">#REF!</definedName>
    <definedName name="___________TL2">#REF!</definedName>
    <definedName name="___________TL3" localSheetId="51">#REF!</definedName>
    <definedName name="___________TL3">#REF!</definedName>
    <definedName name="___________TLA120" localSheetId="51">#REF!</definedName>
    <definedName name="___________TLA120">#REF!</definedName>
    <definedName name="___________TLA35" localSheetId="51">#REF!</definedName>
    <definedName name="___________TLA35">#REF!</definedName>
    <definedName name="___________TLA50" localSheetId="51">#REF!</definedName>
    <definedName name="___________TLA50">#REF!</definedName>
    <definedName name="___________TLA70" localSheetId="51">#REF!</definedName>
    <definedName name="___________TLA70">#REF!</definedName>
    <definedName name="___________TLA95" localSheetId="51">#REF!</definedName>
    <definedName name="___________TLA95">#REF!</definedName>
    <definedName name="___________tz593" localSheetId="51">#REF!</definedName>
    <definedName name="___________tz593">#REF!</definedName>
    <definedName name="___________VL100" localSheetId="51">#REF!</definedName>
    <definedName name="___________VL100">#REF!</definedName>
    <definedName name="___________VL250" localSheetId="51">#REF!</definedName>
    <definedName name="___________VL250">#REF!</definedName>
    <definedName name="__________a1" localSheetId="21" hidden="1">{"'Sheet1'!$L$16"}</definedName>
    <definedName name="__________a1" localSheetId="27" hidden="1">{"'Sheet1'!$L$16"}</definedName>
    <definedName name="__________a1" localSheetId="7" hidden="1">{"'Sheet1'!$L$16"}</definedName>
    <definedName name="__________a1" localSheetId="9" hidden="1">{"'Sheet1'!$L$16"}</definedName>
    <definedName name="__________a1" localSheetId="15" hidden="1">{"'Sheet1'!$L$16"}</definedName>
    <definedName name="__________a1" localSheetId="13" hidden="1">{"'Sheet1'!$L$16"}</definedName>
    <definedName name="__________a1" localSheetId="16" hidden="1">{"'Sheet1'!$L$16"}</definedName>
    <definedName name="__________a1" localSheetId="8" hidden="1">{"'Sheet1'!$L$16"}</definedName>
    <definedName name="__________a1" localSheetId="18" hidden="1">{"'Sheet1'!$L$16"}</definedName>
    <definedName name="__________a1" localSheetId="19" hidden="1">{"'Sheet1'!$L$16"}</definedName>
    <definedName name="__________a1" localSheetId="1" hidden="1">{"'Sheet1'!$L$16"}</definedName>
    <definedName name="__________a1" hidden="1">{"'Sheet1'!$L$16"}</definedName>
    <definedName name="__________boi1" localSheetId="51">#REF!</definedName>
    <definedName name="__________boi1">#REF!</definedName>
    <definedName name="__________boi2" localSheetId="51">#REF!</definedName>
    <definedName name="__________boi2">#REF!</definedName>
    <definedName name="__________CON1" localSheetId="51">#REF!</definedName>
    <definedName name="__________CON1">#REF!</definedName>
    <definedName name="__________CON2" localSheetId="51">#REF!</definedName>
    <definedName name="__________CON2">#REF!</definedName>
    <definedName name="__________ddn400" localSheetId="51">#REF!</definedName>
    <definedName name="__________ddn400">#REF!</definedName>
    <definedName name="__________ddn600" localSheetId="51">#REF!</definedName>
    <definedName name="__________ddn600">#REF!</definedName>
    <definedName name="__________DT12" localSheetId="21" hidden="1">{"'Sheet1'!$L$16"}</definedName>
    <definedName name="__________DT12" localSheetId="27" hidden="1">{"'Sheet1'!$L$16"}</definedName>
    <definedName name="__________DT12" localSheetId="7" hidden="1">{"'Sheet1'!$L$16"}</definedName>
    <definedName name="__________DT12" localSheetId="9" hidden="1">{"'Sheet1'!$L$16"}</definedName>
    <definedName name="__________DT12" localSheetId="15" hidden="1">{"'Sheet1'!$L$16"}</definedName>
    <definedName name="__________DT12" localSheetId="13" hidden="1">{"'Sheet1'!$L$16"}</definedName>
    <definedName name="__________DT12" localSheetId="16" hidden="1">{"'Sheet1'!$L$16"}</definedName>
    <definedName name="__________DT12" localSheetId="8" hidden="1">{"'Sheet1'!$L$16"}</definedName>
    <definedName name="__________DT12" localSheetId="18" hidden="1">{"'Sheet1'!$L$16"}</definedName>
    <definedName name="__________DT12" localSheetId="19" hidden="1">{"'Sheet1'!$L$16"}</definedName>
    <definedName name="__________DT12" localSheetId="1" hidden="1">{"'Sheet1'!$L$16"}</definedName>
    <definedName name="__________DT12" hidden="1">{"'Sheet1'!$L$16"}</definedName>
    <definedName name="__________hsm2">1.1289</definedName>
    <definedName name="__________hso2" localSheetId="51">#REF!</definedName>
    <definedName name="__________hso2">#REF!</definedName>
    <definedName name="__________kha1" localSheetId="51">#REF!</definedName>
    <definedName name="__________kha1">#REF!</definedName>
    <definedName name="__________MAC12" localSheetId="51">#REF!</definedName>
    <definedName name="__________MAC12">#REF!</definedName>
    <definedName name="__________MAC46" localSheetId="51">#REF!</definedName>
    <definedName name="__________MAC46">#REF!</definedName>
    <definedName name="__________NCL100" localSheetId="51">#REF!</definedName>
    <definedName name="__________NCL100">#REF!</definedName>
    <definedName name="__________NCL200" localSheetId="51">#REF!</definedName>
    <definedName name="__________NCL200">#REF!</definedName>
    <definedName name="__________NCL250" localSheetId="51">#REF!</definedName>
    <definedName name="__________NCL250">#REF!</definedName>
    <definedName name="__________NET2" localSheetId="51">#REF!</definedName>
    <definedName name="__________NET2">#REF!</definedName>
    <definedName name="__________nin190" localSheetId="51">#REF!</definedName>
    <definedName name="__________nin190">#REF!</definedName>
    <definedName name="__________PA3" localSheetId="21" hidden="1">{"'Sheet1'!$L$16"}</definedName>
    <definedName name="__________PA3" localSheetId="27" hidden="1">{"'Sheet1'!$L$16"}</definedName>
    <definedName name="__________PA3" localSheetId="7" hidden="1">{"'Sheet1'!$L$16"}</definedName>
    <definedName name="__________PA3" localSheetId="9" hidden="1">{"'Sheet1'!$L$16"}</definedName>
    <definedName name="__________PA3" localSheetId="15" hidden="1">{"'Sheet1'!$L$16"}</definedName>
    <definedName name="__________PA3" localSheetId="13" hidden="1">{"'Sheet1'!$L$16"}</definedName>
    <definedName name="__________PA3" localSheetId="16" hidden="1">{"'Sheet1'!$L$16"}</definedName>
    <definedName name="__________PA3" localSheetId="8" hidden="1">{"'Sheet1'!$L$16"}</definedName>
    <definedName name="__________PA3" localSheetId="18" hidden="1">{"'Sheet1'!$L$16"}</definedName>
    <definedName name="__________PA3" localSheetId="19" hidden="1">{"'Sheet1'!$L$16"}</definedName>
    <definedName name="__________PA3" localSheetId="1" hidden="1">{"'Sheet1'!$L$16"}</definedName>
    <definedName name="__________PA3" hidden="1">{"'Sheet1'!$L$16"}</definedName>
    <definedName name="__________sc1" localSheetId="51">#REF!</definedName>
    <definedName name="__________sc1">#REF!</definedName>
    <definedName name="__________SC2" localSheetId="51">#REF!</definedName>
    <definedName name="__________SC2">#REF!</definedName>
    <definedName name="__________sc3" localSheetId="51">#REF!</definedName>
    <definedName name="__________sc3">#REF!</definedName>
    <definedName name="__________SN3" localSheetId="51">#REF!</definedName>
    <definedName name="__________SN3">#REF!</definedName>
    <definedName name="__________TL1" localSheetId="51">#REF!</definedName>
    <definedName name="__________TL1">#REF!</definedName>
    <definedName name="__________TL2" localSheetId="51">#REF!</definedName>
    <definedName name="__________TL2">#REF!</definedName>
    <definedName name="__________TL3" localSheetId="51">#REF!</definedName>
    <definedName name="__________TL3">#REF!</definedName>
    <definedName name="__________TLA120" localSheetId="51">#REF!</definedName>
    <definedName name="__________TLA120">#REF!</definedName>
    <definedName name="__________TLA35" localSheetId="51">#REF!</definedName>
    <definedName name="__________TLA35">#REF!</definedName>
    <definedName name="__________TLA50" localSheetId="51">#REF!</definedName>
    <definedName name="__________TLA50">#REF!</definedName>
    <definedName name="__________TLA70" localSheetId="51">#REF!</definedName>
    <definedName name="__________TLA70">#REF!</definedName>
    <definedName name="__________TLA95" localSheetId="51">#REF!</definedName>
    <definedName name="__________TLA95">#REF!</definedName>
    <definedName name="__________tz593" localSheetId="51">#REF!</definedName>
    <definedName name="__________tz593">#REF!</definedName>
    <definedName name="__________VL100" localSheetId="51">#REF!</definedName>
    <definedName name="__________VL100">#REF!</definedName>
    <definedName name="__________VL250" localSheetId="51">#REF!</definedName>
    <definedName name="__________VL250">#REF!</definedName>
    <definedName name="_________a1" localSheetId="21" hidden="1">{"'Sheet1'!$L$16"}</definedName>
    <definedName name="_________a1" localSheetId="27" hidden="1">{"'Sheet1'!$L$16"}</definedName>
    <definedName name="_________a1" localSheetId="7" hidden="1">{"'Sheet1'!$L$16"}</definedName>
    <definedName name="_________a1" localSheetId="9" hidden="1">{"'Sheet1'!$L$16"}</definedName>
    <definedName name="_________a1" localSheetId="15" hidden="1">{"'Sheet1'!$L$16"}</definedName>
    <definedName name="_________a1" localSheetId="13" hidden="1">{"'Sheet1'!$L$16"}</definedName>
    <definedName name="_________a1" localSheetId="16" hidden="1">{"'Sheet1'!$L$16"}</definedName>
    <definedName name="_________a1" localSheetId="8" hidden="1">{"'Sheet1'!$L$16"}</definedName>
    <definedName name="_________a1" localSheetId="18" hidden="1">{"'Sheet1'!$L$16"}</definedName>
    <definedName name="_________a1" localSheetId="19" hidden="1">{"'Sheet1'!$L$16"}</definedName>
    <definedName name="_________a1" localSheetId="1" hidden="1">{"'Sheet1'!$L$16"}</definedName>
    <definedName name="_________a1" hidden="1">{"'Sheet1'!$L$16"}</definedName>
    <definedName name="_________boi1" localSheetId="51">#REF!</definedName>
    <definedName name="_________boi1">#REF!</definedName>
    <definedName name="_________boi2" localSheetId="51">#REF!</definedName>
    <definedName name="_________boi2">#REF!</definedName>
    <definedName name="_________CON1" localSheetId="51">#REF!</definedName>
    <definedName name="_________CON1">#REF!</definedName>
    <definedName name="_________CON2" localSheetId="51">#REF!</definedName>
    <definedName name="_________CON2">#REF!</definedName>
    <definedName name="_________ddn400" localSheetId="51">#REF!</definedName>
    <definedName name="_________ddn400">#REF!</definedName>
    <definedName name="_________ddn600" localSheetId="51">#REF!</definedName>
    <definedName name="_________ddn600">#REF!</definedName>
    <definedName name="_________DT12" localSheetId="21" hidden="1">{"'Sheet1'!$L$16"}</definedName>
    <definedName name="_________DT12" localSheetId="27" hidden="1">{"'Sheet1'!$L$16"}</definedName>
    <definedName name="_________DT12" localSheetId="7" hidden="1">{"'Sheet1'!$L$16"}</definedName>
    <definedName name="_________DT12" localSheetId="9" hidden="1">{"'Sheet1'!$L$16"}</definedName>
    <definedName name="_________DT12" localSheetId="15" hidden="1">{"'Sheet1'!$L$16"}</definedName>
    <definedName name="_________DT12" localSheetId="13" hidden="1">{"'Sheet1'!$L$16"}</definedName>
    <definedName name="_________DT12" localSheetId="16" hidden="1">{"'Sheet1'!$L$16"}</definedName>
    <definedName name="_________DT12" localSheetId="8" hidden="1">{"'Sheet1'!$L$16"}</definedName>
    <definedName name="_________DT12" localSheetId="18" hidden="1">{"'Sheet1'!$L$16"}</definedName>
    <definedName name="_________DT12" localSheetId="19" hidden="1">{"'Sheet1'!$L$16"}</definedName>
    <definedName name="_________DT12" localSheetId="1" hidden="1">{"'Sheet1'!$L$16"}</definedName>
    <definedName name="_________DT12" hidden="1">{"'Sheet1'!$L$16"}</definedName>
    <definedName name="_________h1" localSheetId="21" hidden="1">{"'Sheet1'!$L$16"}</definedName>
    <definedName name="_________h1" localSheetId="27" hidden="1">{"'Sheet1'!$L$16"}</definedName>
    <definedName name="_________h1" localSheetId="7" hidden="1">{"'Sheet1'!$L$16"}</definedName>
    <definedName name="_________h1" localSheetId="9" hidden="1">{"'Sheet1'!$L$16"}</definedName>
    <definedName name="_________h1" localSheetId="15" hidden="1">{"'Sheet1'!$L$16"}</definedName>
    <definedName name="_________h1" localSheetId="13" hidden="1">{"'Sheet1'!$L$16"}</definedName>
    <definedName name="_________h1" localSheetId="16" hidden="1">{"'Sheet1'!$L$16"}</definedName>
    <definedName name="_________h1" localSheetId="8" hidden="1">{"'Sheet1'!$L$16"}</definedName>
    <definedName name="_________h1" localSheetId="18" hidden="1">{"'Sheet1'!$L$16"}</definedName>
    <definedName name="_________h1" localSheetId="19" hidden="1">{"'Sheet1'!$L$16"}</definedName>
    <definedName name="_________h1" localSheetId="1" hidden="1">{"'Sheet1'!$L$16"}</definedName>
    <definedName name="_________h1" hidden="1">{"'Sheet1'!$L$16"}</definedName>
    <definedName name="_________h10" localSheetId="21" hidden="1">{#N/A,#N/A,FALSE,"Chi tiÆt"}</definedName>
    <definedName name="_________h10" localSheetId="27" hidden="1">{#N/A,#N/A,FALSE,"Chi tiÆt"}</definedName>
    <definedName name="_________h10" localSheetId="7" hidden="1">{#N/A,#N/A,FALSE,"Chi tiÆt"}</definedName>
    <definedName name="_________h10" localSheetId="9" hidden="1">{#N/A,#N/A,FALSE,"Chi tiÆt"}</definedName>
    <definedName name="_________h10" localSheetId="15" hidden="1">{#N/A,#N/A,FALSE,"Chi tiÆt"}</definedName>
    <definedName name="_________h10" localSheetId="13" hidden="1">{#N/A,#N/A,FALSE,"Chi tiÆt"}</definedName>
    <definedName name="_________h10" localSheetId="16" hidden="1">{#N/A,#N/A,FALSE,"Chi tiÆt"}</definedName>
    <definedName name="_________h10" localSheetId="8" hidden="1">{#N/A,#N/A,FALSE,"Chi tiÆt"}</definedName>
    <definedName name="_________h10" localSheetId="18" hidden="1">{#N/A,#N/A,FALSE,"Chi tiÆt"}</definedName>
    <definedName name="_________h10" localSheetId="19" hidden="1">{#N/A,#N/A,FALSE,"Chi tiÆt"}</definedName>
    <definedName name="_________h10" localSheetId="1" hidden="1">{#N/A,#N/A,FALSE,"Chi tiÆt"}</definedName>
    <definedName name="_________h10" hidden="1">{#N/A,#N/A,FALSE,"Chi tiÆt"}</definedName>
    <definedName name="_________h2" localSheetId="21" hidden="1">{"'Sheet1'!$L$16"}</definedName>
    <definedName name="_________h2" localSheetId="27" hidden="1">{"'Sheet1'!$L$16"}</definedName>
    <definedName name="_________h2" localSheetId="7" hidden="1">{"'Sheet1'!$L$16"}</definedName>
    <definedName name="_________h2" localSheetId="9" hidden="1">{"'Sheet1'!$L$16"}</definedName>
    <definedName name="_________h2" localSheetId="15" hidden="1">{"'Sheet1'!$L$16"}</definedName>
    <definedName name="_________h2" localSheetId="13" hidden="1">{"'Sheet1'!$L$16"}</definedName>
    <definedName name="_________h2" localSheetId="16" hidden="1">{"'Sheet1'!$L$16"}</definedName>
    <definedName name="_________h2" localSheetId="8" hidden="1">{"'Sheet1'!$L$16"}</definedName>
    <definedName name="_________h2" localSheetId="18" hidden="1">{"'Sheet1'!$L$16"}</definedName>
    <definedName name="_________h2" localSheetId="19" hidden="1">{"'Sheet1'!$L$16"}</definedName>
    <definedName name="_________h2" localSheetId="1" hidden="1">{"'Sheet1'!$L$16"}</definedName>
    <definedName name="_________h2" hidden="1">{"'Sheet1'!$L$16"}</definedName>
    <definedName name="_________h3" localSheetId="21" hidden="1">{"'Sheet1'!$L$16"}</definedName>
    <definedName name="_________h3" localSheetId="27" hidden="1">{"'Sheet1'!$L$16"}</definedName>
    <definedName name="_________h3" localSheetId="7" hidden="1">{"'Sheet1'!$L$16"}</definedName>
    <definedName name="_________h3" localSheetId="9" hidden="1">{"'Sheet1'!$L$16"}</definedName>
    <definedName name="_________h3" localSheetId="15" hidden="1">{"'Sheet1'!$L$16"}</definedName>
    <definedName name="_________h3" localSheetId="13" hidden="1">{"'Sheet1'!$L$16"}</definedName>
    <definedName name="_________h3" localSheetId="16" hidden="1">{"'Sheet1'!$L$16"}</definedName>
    <definedName name="_________h3" localSheetId="8" hidden="1">{"'Sheet1'!$L$16"}</definedName>
    <definedName name="_________h3" localSheetId="18" hidden="1">{"'Sheet1'!$L$16"}</definedName>
    <definedName name="_________h3" localSheetId="19" hidden="1">{"'Sheet1'!$L$16"}</definedName>
    <definedName name="_________h3" localSheetId="1" hidden="1">{"'Sheet1'!$L$16"}</definedName>
    <definedName name="_________h3" hidden="1">{"'Sheet1'!$L$16"}</definedName>
    <definedName name="_________h5" localSheetId="21" hidden="1">{"'Sheet1'!$L$16"}</definedName>
    <definedName name="_________h5" localSheetId="27" hidden="1">{"'Sheet1'!$L$16"}</definedName>
    <definedName name="_________h5" localSheetId="7" hidden="1">{"'Sheet1'!$L$16"}</definedName>
    <definedName name="_________h5" localSheetId="9" hidden="1">{"'Sheet1'!$L$16"}</definedName>
    <definedName name="_________h5" localSheetId="15" hidden="1">{"'Sheet1'!$L$16"}</definedName>
    <definedName name="_________h5" localSheetId="13" hidden="1">{"'Sheet1'!$L$16"}</definedName>
    <definedName name="_________h5" localSheetId="16" hidden="1">{"'Sheet1'!$L$16"}</definedName>
    <definedName name="_________h5" localSheetId="8" hidden="1">{"'Sheet1'!$L$16"}</definedName>
    <definedName name="_________h5" localSheetId="18" hidden="1">{"'Sheet1'!$L$16"}</definedName>
    <definedName name="_________h5" localSheetId="19" hidden="1">{"'Sheet1'!$L$16"}</definedName>
    <definedName name="_________h5" localSheetId="1" hidden="1">{"'Sheet1'!$L$16"}</definedName>
    <definedName name="_________h5" hidden="1">{"'Sheet1'!$L$16"}</definedName>
    <definedName name="_________h6" localSheetId="21" hidden="1">{"'Sheet1'!$L$16"}</definedName>
    <definedName name="_________h6" localSheetId="27" hidden="1">{"'Sheet1'!$L$16"}</definedName>
    <definedName name="_________h6" localSheetId="7" hidden="1">{"'Sheet1'!$L$16"}</definedName>
    <definedName name="_________h6" localSheetId="9" hidden="1">{"'Sheet1'!$L$16"}</definedName>
    <definedName name="_________h6" localSheetId="15" hidden="1">{"'Sheet1'!$L$16"}</definedName>
    <definedName name="_________h6" localSheetId="13" hidden="1">{"'Sheet1'!$L$16"}</definedName>
    <definedName name="_________h6" localSheetId="16" hidden="1">{"'Sheet1'!$L$16"}</definedName>
    <definedName name="_________h6" localSheetId="8" hidden="1">{"'Sheet1'!$L$16"}</definedName>
    <definedName name="_________h6" localSheetId="18" hidden="1">{"'Sheet1'!$L$16"}</definedName>
    <definedName name="_________h6" localSheetId="19" hidden="1">{"'Sheet1'!$L$16"}</definedName>
    <definedName name="_________h6" localSheetId="1" hidden="1">{"'Sheet1'!$L$16"}</definedName>
    <definedName name="_________h6" hidden="1">{"'Sheet1'!$L$16"}</definedName>
    <definedName name="_________h7" localSheetId="21" hidden="1">{"'Sheet1'!$L$16"}</definedName>
    <definedName name="_________h7" localSheetId="27" hidden="1">{"'Sheet1'!$L$16"}</definedName>
    <definedName name="_________h7" localSheetId="7" hidden="1">{"'Sheet1'!$L$16"}</definedName>
    <definedName name="_________h7" localSheetId="9" hidden="1">{"'Sheet1'!$L$16"}</definedName>
    <definedName name="_________h7" localSheetId="15" hidden="1">{"'Sheet1'!$L$16"}</definedName>
    <definedName name="_________h7" localSheetId="13" hidden="1">{"'Sheet1'!$L$16"}</definedName>
    <definedName name="_________h7" localSheetId="16" hidden="1">{"'Sheet1'!$L$16"}</definedName>
    <definedName name="_________h7" localSheetId="8" hidden="1">{"'Sheet1'!$L$16"}</definedName>
    <definedName name="_________h7" localSheetId="18" hidden="1">{"'Sheet1'!$L$16"}</definedName>
    <definedName name="_________h7" localSheetId="19" hidden="1">{"'Sheet1'!$L$16"}</definedName>
    <definedName name="_________h7" localSheetId="1" hidden="1">{"'Sheet1'!$L$16"}</definedName>
    <definedName name="_________h7" hidden="1">{"'Sheet1'!$L$16"}</definedName>
    <definedName name="_________h8" localSheetId="21" hidden="1">{"'Sheet1'!$L$16"}</definedName>
    <definedName name="_________h8" localSheetId="27" hidden="1">{"'Sheet1'!$L$16"}</definedName>
    <definedName name="_________h8" localSheetId="7" hidden="1">{"'Sheet1'!$L$16"}</definedName>
    <definedName name="_________h8" localSheetId="9" hidden="1">{"'Sheet1'!$L$16"}</definedName>
    <definedName name="_________h8" localSheetId="15" hidden="1">{"'Sheet1'!$L$16"}</definedName>
    <definedName name="_________h8" localSheetId="13" hidden="1">{"'Sheet1'!$L$16"}</definedName>
    <definedName name="_________h8" localSheetId="16" hidden="1">{"'Sheet1'!$L$16"}</definedName>
    <definedName name="_________h8" localSheetId="8" hidden="1">{"'Sheet1'!$L$16"}</definedName>
    <definedName name="_________h8" localSheetId="18" hidden="1">{"'Sheet1'!$L$16"}</definedName>
    <definedName name="_________h8" localSheetId="19" hidden="1">{"'Sheet1'!$L$16"}</definedName>
    <definedName name="_________h8" localSheetId="1" hidden="1">{"'Sheet1'!$L$16"}</definedName>
    <definedName name="_________h8" hidden="1">{"'Sheet1'!$L$16"}</definedName>
    <definedName name="_________h9" localSheetId="21" hidden="1">{"'Sheet1'!$L$16"}</definedName>
    <definedName name="_________h9" localSheetId="27" hidden="1">{"'Sheet1'!$L$16"}</definedName>
    <definedName name="_________h9" localSheetId="7" hidden="1">{"'Sheet1'!$L$16"}</definedName>
    <definedName name="_________h9" localSheetId="9" hidden="1">{"'Sheet1'!$L$16"}</definedName>
    <definedName name="_________h9" localSheetId="15" hidden="1">{"'Sheet1'!$L$16"}</definedName>
    <definedName name="_________h9" localSheetId="13" hidden="1">{"'Sheet1'!$L$16"}</definedName>
    <definedName name="_________h9" localSheetId="16" hidden="1">{"'Sheet1'!$L$16"}</definedName>
    <definedName name="_________h9" localSheetId="8" hidden="1">{"'Sheet1'!$L$16"}</definedName>
    <definedName name="_________h9" localSheetId="18" hidden="1">{"'Sheet1'!$L$16"}</definedName>
    <definedName name="_________h9" localSheetId="19" hidden="1">{"'Sheet1'!$L$16"}</definedName>
    <definedName name="_________h9" localSheetId="1" hidden="1">{"'Sheet1'!$L$16"}</definedName>
    <definedName name="_________h9" hidden="1">{"'Sheet1'!$L$16"}</definedName>
    <definedName name="_________hsm2">1.1289</definedName>
    <definedName name="_________hso2" localSheetId="51">#REF!</definedName>
    <definedName name="_________hso2">#REF!</definedName>
    <definedName name="_________kha1" localSheetId="51">#REF!</definedName>
    <definedName name="_________kha1">#REF!</definedName>
    <definedName name="_________MAC12" localSheetId="51">#REF!</definedName>
    <definedName name="_________MAC12">#REF!</definedName>
    <definedName name="_________MAC46" localSheetId="51">#REF!</definedName>
    <definedName name="_________MAC46">#REF!</definedName>
    <definedName name="_________NCL100" localSheetId="51">#REF!</definedName>
    <definedName name="_________NCL100">#REF!</definedName>
    <definedName name="_________NCL200" localSheetId="51">#REF!</definedName>
    <definedName name="_________NCL200">#REF!</definedName>
    <definedName name="_________NCL250" localSheetId="51">#REF!</definedName>
    <definedName name="_________NCL250">#REF!</definedName>
    <definedName name="_________NET2" localSheetId="51">#REF!</definedName>
    <definedName name="_________NET2">#REF!</definedName>
    <definedName name="_________nin190" localSheetId="51">#REF!</definedName>
    <definedName name="_________nin190">#REF!</definedName>
    <definedName name="_________NSO2" localSheetId="21" hidden="1">{"'Sheet1'!$L$16"}</definedName>
    <definedName name="_________NSO2" localSheetId="27" hidden="1">{"'Sheet1'!$L$16"}</definedName>
    <definedName name="_________NSO2" localSheetId="7" hidden="1">{"'Sheet1'!$L$16"}</definedName>
    <definedName name="_________NSO2" localSheetId="9" hidden="1">{"'Sheet1'!$L$16"}</definedName>
    <definedName name="_________NSO2" localSheetId="15" hidden="1">{"'Sheet1'!$L$16"}</definedName>
    <definedName name="_________NSO2" localSheetId="13" hidden="1">{"'Sheet1'!$L$16"}</definedName>
    <definedName name="_________NSO2" localSheetId="16" hidden="1">{"'Sheet1'!$L$16"}</definedName>
    <definedName name="_________NSO2" localSheetId="8" hidden="1">{"'Sheet1'!$L$16"}</definedName>
    <definedName name="_________NSO2" localSheetId="18" hidden="1">{"'Sheet1'!$L$16"}</definedName>
    <definedName name="_________NSO2" localSheetId="19" hidden="1">{"'Sheet1'!$L$16"}</definedName>
    <definedName name="_________NSO2" localSheetId="1" hidden="1">{"'Sheet1'!$L$16"}</definedName>
    <definedName name="_________NSO2" hidden="1">{"'Sheet1'!$L$16"}</definedName>
    <definedName name="_________PA3" localSheetId="21" hidden="1">{"'Sheet1'!$L$16"}</definedName>
    <definedName name="_________PA3" localSheetId="27" hidden="1">{"'Sheet1'!$L$16"}</definedName>
    <definedName name="_________PA3" localSheetId="7" hidden="1">{"'Sheet1'!$L$16"}</definedName>
    <definedName name="_________PA3" localSheetId="9" hidden="1">{"'Sheet1'!$L$16"}</definedName>
    <definedName name="_________PA3" localSheetId="15" hidden="1">{"'Sheet1'!$L$16"}</definedName>
    <definedName name="_________PA3" localSheetId="13" hidden="1">{"'Sheet1'!$L$16"}</definedName>
    <definedName name="_________PA3" localSheetId="16" hidden="1">{"'Sheet1'!$L$16"}</definedName>
    <definedName name="_________PA3" localSheetId="8" hidden="1">{"'Sheet1'!$L$16"}</definedName>
    <definedName name="_________PA3" localSheetId="18" hidden="1">{"'Sheet1'!$L$16"}</definedName>
    <definedName name="_________PA3" localSheetId="19" hidden="1">{"'Sheet1'!$L$16"}</definedName>
    <definedName name="_________PA3" localSheetId="1" hidden="1">{"'Sheet1'!$L$16"}</definedName>
    <definedName name="_________PA3" hidden="1">{"'Sheet1'!$L$16"}</definedName>
    <definedName name="_________sc1" localSheetId="51">#REF!</definedName>
    <definedName name="_________sc1">#REF!</definedName>
    <definedName name="_________SC2" localSheetId="51">#REF!</definedName>
    <definedName name="_________SC2">#REF!</definedName>
    <definedName name="_________sc3" localSheetId="51">#REF!</definedName>
    <definedName name="_________sc3">#REF!</definedName>
    <definedName name="_________SN3" localSheetId="51">#REF!</definedName>
    <definedName name="_________SN3">#REF!</definedName>
    <definedName name="_________TL1" localSheetId="51">#REF!</definedName>
    <definedName name="_________TL1">#REF!</definedName>
    <definedName name="_________TL2" localSheetId="51">#REF!</definedName>
    <definedName name="_________TL2">#REF!</definedName>
    <definedName name="_________TL3" localSheetId="51">#REF!</definedName>
    <definedName name="_________TL3">#REF!</definedName>
    <definedName name="_________TLA120" localSheetId="51">#REF!</definedName>
    <definedName name="_________TLA120">#REF!</definedName>
    <definedName name="_________TLA35" localSheetId="51">#REF!</definedName>
    <definedName name="_________TLA35">#REF!</definedName>
    <definedName name="_________TLA50" localSheetId="51">#REF!</definedName>
    <definedName name="_________TLA50">#REF!</definedName>
    <definedName name="_________TLA70" localSheetId="51">#REF!</definedName>
    <definedName name="_________TLA70">#REF!</definedName>
    <definedName name="_________TLA95" localSheetId="51">#REF!</definedName>
    <definedName name="_________TLA95">#REF!</definedName>
    <definedName name="_________tz593" localSheetId="51">#REF!</definedName>
    <definedName name="_________tz593">#REF!</definedName>
    <definedName name="_________VL100" localSheetId="51">#REF!</definedName>
    <definedName name="_________VL100">#REF!</definedName>
    <definedName name="_________VL250" localSheetId="51">#REF!</definedName>
    <definedName name="_________VL250">#REF!</definedName>
    <definedName name="________a1" localSheetId="21" hidden="1">{"'Sheet1'!$L$16"}</definedName>
    <definedName name="________a1" localSheetId="27" hidden="1">{"'Sheet1'!$L$16"}</definedName>
    <definedName name="________a1" localSheetId="7" hidden="1">{"'Sheet1'!$L$16"}</definedName>
    <definedName name="________a1" localSheetId="9" hidden="1">{"'Sheet1'!$L$16"}</definedName>
    <definedName name="________a1" localSheetId="15" hidden="1">{"'Sheet1'!$L$16"}</definedName>
    <definedName name="________a1" localSheetId="13" hidden="1">{"'Sheet1'!$L$16"}</definedName>
    <definedName name="________a1" localSheetId="16" hidden="1">{"'Sheet1'!$L$16"}</definedName>
    <definedName name="________a1" localSheetId="8" hidden="1">{"'Sheet1'!$L$16"}</definedName>
    <definedName name="________a1" localSheetId="18" hidden="1">{"'Sheet1'!$L$16"}</definedName>
    <definedName name="________a1" localSheetId="19" hidden="1">{"'Sheet1'!$L$16"}</definedName>
    <definedName name="________a1" localSheetId="1" hidden="1">{"'Sheet1'!$L$16"}</definedName>
    <definedName name="________a1" hidden="1">{"'Sheet1'!$L$16"}</definedName>
    <definedName name="________boi1" localSheetId="51">#REF!</definedName>
    <definedName name="________boi1">#REF!</definedName>
    <definedName name="________boi2" localSheetId="51">#REF!</definedName>
    <definedName name="________boi2">#REF!</definedName>
    <definedName name="________CON1" localSheetId="51">#REF!</definedName>
    <definedName name="________CON1">#REF!</definedName>
    <definedName name="________CON2" localSheetId="51">#REF!</definedName>
    <definedName name="________CON2">#REF!</definedName>
    <definedName name="________ddn400" localSheetId="51">#REF!</definedName>
    <definedName name="________ddn400">#REF!</definedName>
    <definedName name="________ddn600" localSheetId="51">#REF!</definedName>
    <definedName name="________ddn600">#REF!</definedName>
    <definedName name="________DT12" localSheetId="21" hidden="1">{"'Sheet1'!$L$16"}</definedName>
    <definedName name="________DT12" localSheetId="27" hidden="1">{"'Sheet1'!$L$16"}</definedName>
    <definedName name="________DT12" localSheetId="7" hidden="1">{"'Sheet1'!$L$16"}</definedName>
    <definedName name="________DT12" localSheetId="9" hidden="1">{"'Sheet1'!$L$16"}</definedName>
    <definedName name="________DT12" localSheetId="15" hidden="1">{"'Sheet1'!$L$16"}</definedName>
    <definedName name="________DT12" localSheetId="13" hidden="1">{"'Sheet1'!$L$16"}</definedName>
    <definedName name="________DT12" localSheetId="16" hidden="1">{"'Sheet1'!$L$16"}</definedName>
    <definedName name="________DT12" localSheetId="8" hidden="1">{"'Sheet1'!$L$16"}</definedName>
    <definedName name="________DT12" localSheetId="18" hidden="1">{"'Sheet1'!$L$16"}</definedName>
    <definedName name="________DT12" localSheetId="19" hidden="1">{"'Sheet1'!$L$16"}</definedName>
    <definedName name="________DT12" localSheetId="1" hidden="1">{"'Sheet1'!$L$16"}</definedName>
    <definedName name="________DT12" hidden="1">{"'Sheet1'!$L$16"}</definedName>
    <definedName name="________h1" localSheetId="21" hidden="1">{"'Sheet1'!$L$16"}</definedName>
    <definedName name="________h1" localSheetId="27" hidden="1">{"'Sheet1'!$L$16"}</definedName>
    <definedName name="________h1" localSheetId="7" hidden="1">{"'Sheet1'!$L$16"}</definedName>
    <definedName name="________h1" localSheetId="9" hidden="1">{"'Sheet1'!$L$16"}</definedName>
    <definedName name="________h1" localSheetId="15" hidden="1">{"'Sheet1'!$L$16"}</definedName>
    <definedName name="________h1" localSheetId="13" hidden="1">{"'Sheet1'!$L$16"}</definedName>
    <definedName name="________h1" localSheetId="16" hidden="1">{"'Sheet1'!$L$16"}</definedName>
    <definedName name="________h1" localSheetId="8" hidden="1">{"'Sheet1'!$L$16"}</definedName>
    <definedName name="________h1" localSheetId="18" hidden="1">{"'Sheet1'!$L$16"}</definedName>
    <definedName name="________h1" localSheetId="19" hidden="1">{"'Sheet1'!$L$16"}</definedName>
    <definedName name="________h1" localSheetId="1" hidden="1">{"'Sheet1'!$L$16"}</definedName>
    <definedName name="________h1" hidden="1">{"'Sheet1'!$L$16"}</definedName>
    <definedName name="________h10" localSheetId="21" hidden="1">{#N/A,#N/A,FALSE,"Chi tiÆt"}</definedName>
    <definedName name="________h10" localSheetId="27" hidden="1">{#N/A,#N/A,FALSE,"Chi tiÆt"}</definedName>
    <definedName name="________h10" localSheetId="7" hidden="1">{#N/A,#N/A,FALSE,"Chi tiÆt"}</definedName>
    <definedName name="________h10" localSheetId="9" hidden="1">{#N/A,#N/A,FALSE,"Chi tiÆt"}</definedName>
    <definedName name="________h10" localSheetId="15" hidden="1">{#N/A,#N/A,FALSE,"Chi tiÆt"}</definedName>
    <definedName name="________h10" localSheetId="13" hidden="1">{#N/A,#N/A,FALSE,"Chi tiÆt"}</definedName>
    <definedName name="________h10" localSheetId="16" hidden="1">{#N/A,#N/A,FALSE,"Chi tiÆt"}</definedName>
    <definedName name="________h10" localSheetId="8" hidden="1">{#N/A,#N/A,FALSE,"Chi tiÆt"}</definedName>
    <definedName name="________h10" localSheetId="18" hidden="1">{#N/A,#N/A,FALSE,"Chi tiÆt"}</definedName>
    <definedName name="________h10" localSheetId="19" hidden="1">{#N/A,#N/A,FALSE,"Chi tiÆt"}</definedName>
    <definedName name="________h10" localSheetId="1" hidden="1">{#N/A,#N/A,FALSE,"Chi tiÆt"}</definedName>
    <definedName name="________h10" hidden="1">{#N/A,#N/A,FALSE,"Chi tiÆt"}</definedName>
    <definedName name="________h2" localSheetId="21" hidden="1">{"'Sheet1'!$L$16"}</definedName>
    <definedName name="________h2" localSheetId="27" hidden="1">{"'Sheet1'!$L$16"}</definedName>
    <definedName name="________h2" localSheetId="7" hidden="1">{"'Sheet1'!$L$16"}</definedName>
    <definedName name="________h2" localSheetId="9" hidden="1">{"'Sheet1'!$L$16"}</definedName>
    <definedName name="________h2" localSheetId="15" hidden="1">{"'Sheet1'!$L$16"}</definedName>
    <definedName name="________h2" localSheetId="13" hidden="1">{"'Sheet1'!$L$16"}</definedName>
    <definedName name="________h2" localSheetId="16" hidden="1">{"'Sheet1'!$L$16"}</definedName>
    <definedName name="________h2" localSheetId="8" hidden="1">{"'Sheet1'!$L$16"}</definedName>
    <definedName name="________h2" localSheetId="18" hidden="1">{"'Sheet1'!$L$16"}</definedName>
    <definedName name="________h2" localSheetId="19" hidden="1">{"'Sheet1'!$L$16"}</definedName>
    <definedName name="________h2" localSheetId="1" hidden="1">{"'Sheet1'!$L$16"}</definedName>
    <definedName name="________h2" hidden="1">{"'Sheet1'!$L$16"}</definedName>
    <definedName name="________h3" localSheetId="21" hidden="1">{"'Sheet1'!$L$16"}</definedName>
    <definedName name="________h3" localSheetId="27" hidden="1">{"'Sheet1'!$L$16"}</definedName>
    <definedName name="________h3" localSheetId="7" hidden="1">{"'Sheet1'!$L$16"}</definedName>
    <definedName name="________h3" localSheetId="9" hidden="1">{"'Sheet1'!$L$16"}</definedName>
    <definedName name="________h3" localSheetId="15" hidden="1">{"'Sheet1'!$L$16"}</definedName>
    <definedName name="________h3" localSheetId="13" hidden="1">{"'Sheet1'!$L$16"}</definedName>
    <definedName name="________h3" localSheetId="16" hidden="1">{"'Sheet1'!$L$16"}</definedName>
    <definedName name="________h3" localSheetId="8" hidden="1">{"'Sheet1'!$L$16"}</definedName>
    <definedName name="________h3" localSheetId="18" hidden="1">{"'Sheet1'!$L$16"}</definedName>
    <definedName name="________h3" localSheetId="19" hidden="1">{"'Sheet1'!$L$16"}</definedName>
    <definedName name="________h3" localSheetId="1" hidden="1">{"'Sheet1'!$L$16"}</definedName>
    <definedName name="________h3" hidden="1">{"'Sheet1'!$L$16"}</definedName>
    <definedName name="________h5" localSheetId="21" hidden="1">{"'Sheet1'!$L$16"}</definedName>
    <definedName name="________h5" localSheetId="27" hidden="1">{"'Sheet1'!$L$16"}</definedName>
    <definedName name="________h5" localSheetId="7" hidden="1">{"'Sheet1'!$L$16"}</definedName>
    <definedName name="________h5" localSheetId="9" hidden="1">{"'Sheet1'!$L$16"}</definedName>
    <definedName name="________h5" localSheetId="15" hidden="1">{"'Sheet1'!$L$16"}</definedName>
    <definedName name="________h5" localSheetId="13" hidden="1">{"'Sheet1'!$L$16"}</definedName>
    <definedName name="________h5" localSheetId="16" hidden="1">{"'Sheet1'!$L$16"}</definedName>
    <definedName name="________h5" localSheetId="8" hidden="1">{"'Sheet1'!$L$16"}</definedName>
    <definedName name="________h5" localSheetId="18" hidden="1">{"'Sheet1'!$L$16"}</definedName>
    <definedName name="________h5" localSheetId="19" hidden="1">{"'Sheet1'!$L$16"}</definedName>
    <definedName name="________h5" localSheetId="1" hidden="1">{"'Sheet1'!$L$16"}</definedName>
    <definedName name="________h5" hidden="1">{"'Sheet1'!$L$16"}</definedName>
    <definedName name="________h6" localSheetId="21" hidden="1">{"'Sheet1'!$L$16"}</definedName>
    <definedName name="________h6" localSheetId="27" hidden="1">{"'Sheet1'!$L$16"}</definedName>
    <definedName name="________h6" localSheetId="7" hidden="1">{"'Sheet1'!$L$16"}</definedName>
    <definedName name="________h6" localSheetId="9" hidden="1">{"'Sheet1'!$L$16"}</definedName>
    <definedName name="________h6" localSheetId="15" hidden="1">{"'Sheet1'!$L$16"}</definedName>
    <definedName name="________h6" localSheetId="13" hidden="1">{"'Sheet1'!$L$16"}</definedName>
    <definedName name="________h6" localSheetId="16" hidden="1">{"'Sheet1'!$L$16"}</definedName>
    <definedName name="________h6" localSheetId="8" hidden="1">{"'Sheet1'!$L$16"}</definedName>
    <definedName name="________h6" localSheetId="18" hidden="1">{"'Sheet1'!$L$16"}</definedName>
    <definedName name="________h6" localSheetId="19" hidden="1">{"'Sheet1'!$L$16"}</definedName>
    <definedName name="________h6" localSheetId="1" hidden="1">{"'Sheet1'!$L$16"}</definedName>
    <definedName name="________h6" hidden="1">{"'Sheet1'!$L$16"}</definedName>
    <definedName name="________h7" localSheetId="21" hidden="1">{"'Sheet1'!$L$16"}</definedName>
    <definedName name="________h7" localSheetId="27" hidden="1">{"'Sheet1'!$L$16"}</definedName>
    <definedName name="________h7" localSheetId="7" hidden="1">{"'Sheet1'!$L$16"}</definedName>
    <definedName name="________h7" localSheetId="9" hidden="1">{"'Sheet1'!$L$16"}</definedName>
    <definedName name="________h7" localSheetId="15" hidden="1">{"'Sheet1'!$L$16"}</definedName>
    <definedName name="________h7" localSheetId="13" hidden="1">{"'Sheet1'!$L$16"}</definedName>
    <definedName name="________h7" localSheetId="16" hidden="1">{"'Sheet1'!$L$16"}</definedName>
    <definedName name="________h7" localSheetId="8" hidden="1">{"'Sheet1'!$L$16"}</definedName>
    <definedName name="________h7" localSheetId="18" hidden="1">{"'Sheet1'!$L$16"}</definedName>
    <definedName name="________h7" localSheetId="19" hidden="1">{"'Sheet1'!$L$16"}</definedName>
    <definedName name="________h7" localSheetId="1" hidden="1">{"'Sheet1'!$L$16"}</definedName>
    <definedName name="________h7" hidden="1">{"'Sheet1'!$L$16"}</definedName>
    <definedName name="________h8" localSheetId="21" hidden="1">{"'Sheet1'!$L$16"}</definedName>
    <definedName name="________h8" localSheetId="27" hidden="1">{"'Sheet1'!$L$16"}</definedName>
    <definedName name="________h8" localSheetId="7" hidden="1">{"'Sheet1'!$L$16"}</definedName>
    <definedName name="________h8" localSheetId="9" hidden="1">{"'Sheet1'!$L$16"}</definedName>
    <definedName name="________h8" localSheetId="15" hidden="1">{"'Sheet1'!$L$16"}</definedName>
    <definedName name="________h8" localSheetId="13" hidden="1">{"'Sheet1'!$L$16"}</definedName>
    <definedName name="________h8" localSheetId="16" hidden="1">{"'Sheet1'!$L$16"}</definedName>
    <definedName name="________h8" localSheetId="8" hidden="1">{"'Sheet1'!$L$16"}</definedName>
    <definedName name="________h8" localSheetId="18" hidden="1">{"'Sheet1'!$L$16"}</definedName>
    <definedName name="________h8" localSheetId="19" hidden="1">{"'Sheet1'!$L$16"}</definedName>
    <definedName name="________h8" localSheetId="1" hidden="1">{"'Sheet1'!$L$16"}</definedName>
    <definedName name="________h8" hidden="1">{"'Sheet1'!$L$16"}</definedName>
    <definedName name="________h9" localSheetId="21" hidden="1">{"'Sheet1'!$L$16"}</definedName>
    <definedName name="________h9" localSheetId="27" hidden="1">{"'Sheet1'!$L$16"}</definedName>
    <definedName name="________h9" localSheetId="7" hidden="1">{"'Sheet1'!$L$16"}</definedName>
    <definedName name="________h9" localSheetId="9" hidden="1">{"'Sheet1'!$L$16"}</definedName>
    <definedName name="________h9" localSheetId="15" hidden="1">{"'Sheet1'!$L$16"}</definedName>
    <definedName name="________h9" localSheetId="13" hidden="1">{"'Sheet1'!$L$16"}</definedName>
    <definedName name="________h9" localSheetId="16" hidden="1">{"'Sheet1'!$L$16"}</definedName>
    <definedName name="________h9" localSheetId="8" hidden="1">{"'Sheet1'!$L$16"}</definedName>
    <definedName name="________h9" localSheetId="18" hidden="1">{"'Sheet1'!$L$16"}</definedName>
    <definedName name="________h9" localSheetId="19" hidden="1">{"'Sheet1'!$L$16"}</definedName>
    <definedName name="________h9" localSheetId="1" hidden="1">{"'Sheet1'!$L$16"}</definedName>
    <definedName name="________h9" hidden="1">{"'Sheet1'!$L$16"}</definedName>
    <definedName name="________hsm2">1.1289</definedName>
    <definedName name="________hso2" localSheetId="51">#REF!</definedName>
    <definedName name="________hso2">#REF!</definedName>
    <definedName name="________kha1" localSheetId="51">#REF!</definedName>
    <definedName name="________kha1">#REF!</definedName>
    <definedName name="________MAC12" localSheetId="51">#REF!</definedName>
    <definedName name="________MAC12">#REF!</definedName>
    <definedName name="________MAC46" localSheetId="51">#REF!</definedName>
    <definedName name="________MAC46">#REF!</definedName>
    <definedName name="________NCL100" localSheetId="51">#REF!</definedName>
    <definedName name="________NCL100">#REF!</definedName>
    <definedName name="________NCL200" localSheetId="51">#REF!</definedName>
    <definedName name="________NCL200">#REF!</definedName>
    <definedName name="________NCL250" localSheetId="51">#REF!</definedName>
    <definedName name="________NCL250">#REF!</definedName>
    <definedName name="________NET2" localSheetId="51">#REF!</definedName>
    <definedName name="________NET2">#REF!</definedName>
    <definedName name="________nin190" localSheetId="51">#REF!</definedName>
    <definedName name="________nin190">#REF!</definedName>
    <definedName name="________PA3" localSheetId="21" hidden="1">{"'Sheet1'!$L$16"}</definedName>
    <definedName name="________PA3" localSheetId="27" hidden="1">{"'Sheet1'!$L$16"}</definedName>
    <definedName name="________PA3" localSheetId="7" hidden="1">{"'Sheet1'!$L$16"}</definedName>
    <definedName name="________PA3" localSheetId="9" hidden="1">{"'Sheet1'!$L$16"}</definedName>
    <definedName name="________PA3" localSheetId="15" hidden="1">{"'Sheet1'!$L$16"}</definedName>
    <definedName name="________PA3" localSheetId="13" hidden="1">{"'Sheet1'!$L$16"}</definedName>
    <definedName name="________PA3" localSheetId="16" hidden="1">{"'Sheet1'!$L$16"}</definedName>
    <definedName name="________PA3" localSheetId="8" hidden="1">{"'Sheet1'!$L$16"}</definedName>
    <definedName name="________PA3" localSheetId="18" hidden="1">{"'Sheet1'!$L$16"}</definedName>
    <definedName name="________PA3" localSheetId="19" hidden="1">{"'Sheet1'!$L$16"}</definedName>
    <definedName name="________PA3" localSheetId="1" hidden="1">{"'Sheet1'!$L$16"}</definedName>
    <definedName name="________PA3" hidden="1">{"'Sheet1'!$L$16"}</definedName>
    <definedName name="________sc1" localSheetId="51">#REF!</definedName>
    <definedName name="________sc1">#REF!</definedName>
    <definedName name="________SC2" localSheetId="51">#REF!</definedName>
    <definedName name="________SC2">#REF!</definedName>
    <definedName name="________sc3" localSheetId="51">#REF!</definedName>
    <definedName name="________sc3">#REF!</definedName>
    <definedName name="________SN3" localSheetId="51">#REF!</definedName>
    <definedName name="________SN3">#REF!</definedName>
    <definedName name="________TL1" localSheetId="51">#REF!</definedName>
    <definedName name="________TL1">#REF!</definedName>
    <definedName name="________TL2" localSheetId="51">#REF!</definedName>
    <definedName name="________TL2">#REF!</definedName>
    <definedName name="________TL3" localSheetId="51">#REF!</definedName>
    <definedName name="________TL3">#REF!</definedName>
    <definedName name="________TLA120" localSheetId="51">#REF!</definedName>
    <definedName name="________TLA120">#REF!</definedName>
    <definedName name="________TLA35" localSheetId="51">#REF!</definedName>
    <definedName name="________TLA35">#REF!</definedName>
    <definedName name="________TLA50" localSheetId="51">#REF!</definedName>
    <definedName name="________TLA50">#REF!</definedName>
    <definedName name="________TLA70" localSheetId="51">#REF!</definedName>
    <definedName name="________TLA70">#REF!</definedName>
    <definedName name="________TLA95" localSheetId="51">#REF!</definedName>
    <definedName name="________TLA95">#REF!</definedName>
    <definedName name="________tz593" localSheetId="51">#REF!</definedName>
    <definedName name="________tz593">#REF!</definedName>
    <definedName name="________VL100" localSheetId="51">#REF!</definedName>
    <definedName name="________VL100">#REF!</definedName>
    <definedName name="________VL250" localSheetId="51">#REF!</definedName>
    <definedName name="________VL250">#REF!</definedName>
    <definedName name="_______a1" localSheetId="21" hidden="1">{"'Sheet1'!$L$16"}</definedName>
    <definedName name="_______a1" localSheetId="27" hidden="1">{"'Sheet1'!$L$16"}</definedName>
    <definedName name="_______a1" localSheetId="7" hidden="1">{"'Sheet1'!$L$16"}</definedName>
    <definedName name="_______a1" localSheetId="9" hidden="1">{"'Sheet1'!$L$16"}</definedName>
    <definedName name="_______a1" localSheetId="15" hidden="1">{"'Sheet1'!$L$16"}</definedName>
    <definedName name="_______a1" localSheetId="13" hidden="1">{"'Sheet1'!$L$16"}</definedName>
    <definedName name="_______a1" localSheetId="16" hidden="1">{"'Sheet1'!$L$16"}</definedName>
    <definedName name="_______a1" localSheetId="8" hidden="1">{"'Sheet1'!$L$16"}</definedName>
    <definedName name="_______a1" localSheetId="18" hidden="1">{"'Sheet1'!$L$16"}</definedName>
    <definedName name="_______a1" localSheetId="19" hidden="1">{"'Sheet1'!$L$16"}</definedName>
    <definedName name="_______a1" localSheetId="1" hidden="1">{"'Sheet1'!$L$16"}</definedName>
    <definedName name="_______a1" hidden="1">{"'Sheet1'!$L$16"}</definedName>
    <definedName name="_______boi1" localSheetId="51">#REF!</definedName>
    <definedName name="_______boi1">#REF!</definedName>
    <definedName name="_______boi2" localSheetId="51">#REF!</definedName>
    <definedName name="_______boi2">#REF!</definedName>
    <definedName name="_______CON1" localSheetId="51">#REF!</definedName>
    <definedName name="_______CON1">#REF!</definedName>
    <definedName name="_______CON2" localSheetId="51">#REF!</definedName>
    <definedName name="_______CON2">#REF!</definedName>
    <definedName name="_______ddn400" localSheetId="51">#REF!</definedName>
    <definedName name="_______ddn400">#REF!</definedName>
    <definedName name="_______ddn600" localSheetId="51">#REF!</definedName>
    <definedName name="_______ddn600">#REF!</definedName>
    <definedName name="_______DT12" localSheetId="21" hidden="1">{"'Sheet1'!$L$16"}</definedName>
    <definedName name="_______DT12" localSheetId="27" hidden="1">{"'Sheet1'!$L$16"}</definedName>
    <definedName name="_______DT12" localSheetId="7" hidden="1">{"'Sheet1'!$L$16"}</definedName>
    <definedName name="_______DT12" localSheetId="9" hidden="1">{"'Sheet1'!$L$16"}</definedName>
    <definedName name="_______DT12" localSheetId="15" hidden="1">{"'Sheet1'!$L$16"}</definedName>
    <definedName name="_______DT12" localSheetId="13" hidden="1">{"'Sheet1'!$L$16"}</definedName>
    <definedName name="_______DT12" localSheetId="16" hidden="1">{"'Sheet1'!$L$16"}</definedName>
    <definedName name="_______DT12" localSheetId="8" hidden="1">{"'Sheet1'!$L$16"}</definedName>
    <definedName name="_______DT12" localSheetId="18" hidden="1">{"'Sheet1'!$L$16"}</definedName>
    <definedName name="_______DT12" localSheetId="19" hidden="1">{"'Sheet1'!$L$16"}</definedName>
    <definedName name="_______DT12" localSheetId="1" hidden="1">{"'Sheet1'!$L$16"}</definedName>
    <definedName name="_______DT12" hidden="1">{"'Sheet1'!$L$16"}</definedName>
    <definedName name="_______h1" localSheetId="21" hidden="1">{"'Sheet1'!$L$16"}</definedName>
    <definedName name="_______h1" localSheetId="27" hidden="1">{"'Sheet1'!$L$16"}</definedName>
    <definedName name="_______h1" localSheetId="7" hidden="1">{"'Sheet1'!$L$16"}</definedName>
    <definedName name="_______h1" localSheetId="9" hidden="1">{"'Sheet1'!$L$16"}</definedName>
    <definedName name="_______h1" localSheetId="15" hidden="1">{"'Sheet1'!$L$16"}</definedName>
    <definedName name="_______h1" localSheetId="13" hidden="1">{"'Sheet1'!$L$16"}</definedName>
    <definedName name="_______h1" localSheetId="16" hidden="1">{"'Sheet1'!$L$16"}</definedName>
    <definedName name="_______h1" localSheetId="8" hidden="1">{"'Sheet1'!$L$16"}</definedName>
    <definedName name="_______h1" localSheetId="18" hidden="1">{"'Sheet1'!$L$16"}</definedName>
    <definedName name="_______h1" localSheetId="19" hidden="1">{"'Sheet1'!$L$16"}</definedName>
    <definedName name="_______h1" localSheetId="1" hidden="1">{"'Sheet1'!$L$16"}</definedName>
    <definedName name="_______h1" hidden="1">{"'Sheet1'!$L$16"}</definedName>
    <definedName name="_______h10" localSheetId="21" hidden="1">{#N/A,#N/A,FALSE,"Chi tiÆt"}</definedName>
    <definedName name="_______h10" localSheetId="27" hidden="1">{#N/A,#N/A,FALSE,"Chi tiÆt"}</definedName>
    <definedName name="_______h10" localSheetId="7" hidden="1">{#N/A,#N/A,FALSE,"Chi tiÆt"}</definedName>
    <definedName name="_______h10" localSheetId="9" hidden="1">{#N/A,#N/A,FALSE,"Chi tiÆt"}</definedName>
    <definedName name="_______h10" localSheetId="15" hidden="1">{#N/A,#N/A,FALSE,"Chi tiÆt"}</definedName>
    <definedName name="_______h10" localSheetId="13" hidden="1">{#N/A,#N/A,FALSE,"Chi tiÆt"}</definedName>
    <definedName name="_______h10" localSheetId="16" hidden="1">{#N/A,#N/A,FALSE,"Chi tiÆt"}</definedName>
    <definedName name="_______h10" localSheetId="8" hidden="1">{#N/A,#N/A,FALSE,"Chi tiÆt"}</definedName>
    <definedName name="_______h10" localSheetId="18" hidden="1">{#N/A,#N/A,FALSE,"Chi tiÆt"}</definedName>
    <definedName name="_______h10" localSheetId="19" hidden="1">{#N/A,#N/A,FALSE,"Chi tiÆt"}</definedName>
    <definedName name="_______h10" localSheetId="1" hidden="1">{#N/A,#N/A,FALSE,"Chi tiÆt"}</definedName>
    <definedName name="_______h10" hidden="1">{#N/A,#N/A,FALSE,"Chi tiÆt"}</definedName>
    <definedName name="_______h2" localSheetId="21" hidden="1">{"'Sheet1'!$L$16"}</definedName>
    <definedName name="_______h2" localSheetId="27" hidden="1">{"'Sheet1'!$L$16"}</definedName>
    <definedName name="_______h2" localSheetId="7" hidden="1">{"'Sheet1'!$L$16"}</definedName>
    <definedName name="_______h2" localSheetId="9" hidden="1">{"'Sheet1'!$L$16"}</definedName>
    <definedName name="_______h2" localSheetId="15" hidden="1">{"'Sheet1'!$L$16"}</definedName>
    <definedName name="_______h2" localSheetId="13" hidden="1">{"'Sheet1'!$L$16"}</definedName>
    <definedName name="_______h2" localSheetId="16" hidden="1">{"'Sheet1'!$L$16"}</definedName>
    <definedName name="_______h2" localSheetId="8" hidden="1">{"'Sheet1'!$L$16"}</definedName>
    <definedName name="_______h2" localSheetId="18" hidden="1">{"'Sheet1'!$L$16"}</definedName>
    <definedName name="_______h2" localSheetId="19" hidden="1">{"'Sheet1'!$L$16"}</definedName>
    <definedName name="_______h2" localSheetId="1" hidden="1">{"'Sheet1'!$L$16"}</definedName>
    <definedName name="_______h2" hidden="1">{"'Sheet1'!$L$16"}</definedName>
    <definedName name="_______h3" localSheetId="21" hidden="1">{"'Sheet1'!$L$16"}</definedName>
    <definedName name="_______h3" localSheetId="27" hidden="1">{"'Sheet1'!$L$16"}</definedName>
    <definedName name="_______h3" localSheetId="7" hidden="1">{"'Sheet1'!$L$16"}</definedName>
    <definedName name="_______h3" localSheetId="9" hidden="1">{"'Sheet1'!$L$16"}</definedName>
    <definedName name="_______h3" localSheetId="15" hidden="1">{"'Sheet1'!$L$16"}</definedName>
    <definedName name="_______h3" localSheetId="13" hidden="1">{"'Sheet1'!$L$16"}</definedName>
    <definedName name="_______h3" localSheetId="16" hidden="1">{"'Sheet1'!$L$16"}</definedName>
    <definedName name="_______h3" localSheetId="8" hidden="1">{"'Sheet1'!$L$16"}</definedName>
    <definedName name="_______h3" localSheetId="18" hidden="1">{"'Sheet1'!$L$16"}</definedName>
    <definedName name="_______h3" localSheetId="19" hidden="1">{"'Sheet1'!$L$16"}</definedName>
    <definedName name="_______h3" localSheetId="1" hidden="1">{"'Sheet1'!$L$16"}</definedName>
    <definedName name="_______h3" hidden="1">{"'Sheet1'!$L$16"}</definedName>
    <definedName name="_______h5" localSheetId="21" hidden="1">{"'Sheet1'!$L$16"}</definedName>
    <definedName name="_______h5" localSheetId="27" hidden="1">{"'Sheet1'!$L$16"}</definedName>
    <definedName name="_______h5" localSheetId="7" hidden="1">{"'Sheet1'!$L$16"}</definedName>
    <definedName name="_______h5" localSheetId="9" hidden="1">{"'Sheet1'!$L$16"}</definedName>
    <definedName name="_______h5" localSheetId="15" hidden="1">{"'Sheet1'!$L$16"}</definedName>
    <definedName name="_______h5" localSheetId="13" hidden="1">{"'Sheet1'!$L$16"}</definedName>
    <definedName name="_______h5" localSheetId="16" hidden="1">{"'Sheet1'!$L$16"}</definedName>
    <definedName name="_______h5" localSheetId="8" hidden="1">{"'Sheet1'!$L$16"}</definedName>
    <definedName name="_______h5" localSheetId="18" hidden="1">{"'Sheet1'!$L$16"}</definedName>
    <definedName name="_______h5" localSheetId="19" hidden="1">{"'Sheet1'!$L$16"}</definedName>
    <definedName name="_______h5" localSheetId="1" hidden="1">{"'Sheet1'!$L$16"}</definedName>
    <definedName name="_______h5" hidden="1">{"'Sheet1'!$L$16"}</definedName>
    <definedName name="_______h6" localSheetId="21" hidden="1">{"'Sheet1'!$L$16"}</definedName>
    <definedName name="_______h6" localSheetId="27" hidden="1">{"'Sheet1'!$L$16"}</definedName>
    <definedName name="_______h6" localSheetId="7" hidden="1">{"'Sheet1'!$L$16"}</definedName>
    <definedName name="_______h6" localSheetId="9" hidden="1">{"'Sheet1'!$L$16"}</definedName>
    <definedName name="_______h6" localSheetId="15" hidden="1">{"'Sheet1'!$L$16"}</definedName>
    <definedName name="_______h6" localSheetId="13" hidden="1">{"'Sheet1'!$L$16"}</definedName>
    <definedName name="_______h6" localSheetId="16" hidden="1">{"'Sheet1'!$L$16"}</definedName>
    <definedName name="_______h6" localSheetId="8" hidden="1">{"'Sheet1'!$L$16"}</definedName>
    <definedName name="_______h6" localSheetId="18" hidden="1">{"'Sheet1'!$L$16"}</definedName>
    <definedName name="_______h6" localSheetId="19" hidden="1">{"'Sheet1'!$L$16"}</definedName>
    <definedName name="_______h6" localSheetId="1" hidden="1">{"'Sheet1'!$L$16"}</definedName>
    <definedName name="_______h6" hidden="1">{"'Sheet1'!$L$16"}</definedName>
    <definedName name="_______h7" localSheetId="21" hidden="1">{"'Sheet1'!$L$16"}</definedName>
    <definedName name="_______h7" localSheetId="27" hidden="1">{"'Sheet1'!$L$16"}</definedName>
    <definedName name="_______h7" localSheetId="7" hidden="1">{"'Sheet1'!$L$16"}</definedName>
    <definedName name="_______h7" localSheetId="9" hidden="1">{"'Sheet1'!$L$16"}</definedName>
    <definedName name="_______h7" localSheetId="15" hidden="1">{"'Sheet1'!$L$16"}</definedName>
    <definedName name="_______h7" localSheetId="13" hidden="1">{"'Sheet1'!$L$16"}</definedName>
    <definedName name="_______h7" localSheetId="16" hidden="1">{"'Sheet1'!$L$16"}</definedName>
    <definedName name="_______h7" localSheetId="8" hidden="1">{"'Sheet1'!$L$16"}</definedName>
    <definedName name="_______h7" localSheetId="18" hidden="1">{"'Sheet1'!$L$16"}</definedName>
    <definedName name="_______h7" localSheetId="19" hidden="1">{"'Sheet1'!$L$16"}</definedName>
    <definedName name="_______h7" localSheetId="1" hidden="1">{"'Sheet1'!$L$16"}</definedName>
    <definedName name="_______h7" hidden="1">{"'Sheet1'!$L$16"}</definedName>
    <definedName name="_______h8" localSheetId="21" hidden="1">{"'Sheet1'!$L$16"}</definedName>
    <definedName name="_______h8" localSheetId="27" hidden="1">{"'Sheet1'!$L$16"}</definedName>
    <definedName name="_______h8" localSheetId="7" hidden="1">{"'Sheet1'!$L$16"}</definedName>
    <definedName name="_______h8" localSheetId="9" hidden="1">{"'Sheet1'!$L$16"}</definedName>
    <definedName name="_______h8" localSheetId="15" hidden="1">{"'Sheet1'!$L$16"}</definedName>
    <definedName name="_______h8" localSheetId="13" hidden="1">{"'Sheet1'!$L$16"}</definedName>
    <definedName name="_______h8" localSheetId="16" hidden="1">{"'Sheet1'!$L$16"}</definedName>
    <definedName name="_______h8" localSheetId="8" hidden="1">{"'Sheet1'!$L$16"}</definedName>
    <definedName name="_______h8" localSheetId="18" hidden="1">{"'Sheet1'!$L$16"}</definedName>
    <definedName name="_______h8" localSheetId="19" hidden="1">{"'Sheet1'!$L$16"}</definedName>
    <definedName name="_______h8" localSheetId="1" hidden="1">{"'Sheet1'!$L$16"}</definedName>
    <definedName name="_______h8" hidden="1">{"'Sheet1'!$L$16"}</definedName>
    <definedName name="_______h9" localSheetId="21" hidden="1">{"'Sheet1'!$L$16"}</definedName>
    <definedName name="_______h9" localSheetId="27" hidden="1">{"'Sheet1'!$L$16"}</definedName>
    <definedName name="_______h9" localSheetId="7" hidden="1">{"'Sheet1'!$L$16"}</definedName>
    <definedName name="_______h9" localSheetId="9" hidden="1">{"'Sheet1'!$L$16"}</definedName>
    <definedName name="_______h9" localSheetId="15" hidden="1">{"'Sheet1'!$L$16"}</definedName>
    <definedName name="_______h9" localSheetId="13" hidden="1">{"'Sheet1'!$L$16"}</definedName>
    <definedName name="_______h9" localSheetId="16" hidden="1">{"'Sheet1'!$L$16"}</definedName>
    <definedName name="_______h9" localSheetId="8" hidden="1">{"'Sheet1'!$L$16"}</definedName>
    <definedName name="_______h9" localSheetId="18" hidden="1">{"'Sheet1'!$L$16"}</definedName>
    <definedName name="_______h9" localSheetId="19" hidden="1">{"'Sheet1'!$L$16"}</definedName>
    <definedName name="_______h9" localSheetId="1" hidden="1">{"'Sheet1'!$L$16"}</definedName>
    <definedName name="_______h9" hidden="1">{"'Sheet1'!$L$16"}</definedName>
    <definedName name="_______hsm2">1.1289</definedName>
    <definedName name="_______hso2" localSheetId="51">#REF!</definedName>
    <definedName name="_______hso2">#REF!</definedName>
    <definedName name="_______kha1" localSheetId="51">#REF!</definedName>
    <definedName name="_______kha1">#REF!</definedName>
    <definedName name="_______MAC12" localSheetId="51">#REF!</definedName>
    <definedName name="_______MAC12">#REF!</definedName>
    <definedName name="_______MAC46" localSheetId="51">#REF!</definedName>
    <definedName name="_______MAC46">#REF!</definedName>
    <definedName name="_______NCL100" localSheetId="51">#REF!</definedName>
    <definedName name="_______NCL100">#REF!</definedName>
    <definedName name="_______NCL200" localSheetId="51">#REF!</definedName>
    <definedName name="_______NCL200">#REF!</definedName>
    <definedName name="_______NCL250" localSheetId="51">#REF!</definedName>
    <definedName name="_______NCL250">#REF!</definedName>
    <definedName name="_______NET2" localSheetId="51">#REF!</definedName>
    <definedName name="_______NET2">#REF!</definedName>
    <definedName name="_______nin190" localSheetId="51">#REF!</definedName>
    <definedName name="_______nin190">#REF!</definedName>
    <definedName name="_______NSO2" localSheetId="21" hidden="1">{"'Sheet1'!$L$16"}</definedName>
    <definedName name="_______NSO2" localSheetId="27" hidden="1">{"'Sheet1'!$L$16"}</definedName>
    <definedName name="_______NSO2" localSheetId="7" hidden="1">{"'Sheet1'!$L$16"}</definedName>
    <definedName name="_______NSO2" localSheetId="9" hidden="1">{"'Sheet1'!$L$16"}</definedName>
    <definedName name="_______NSO2" localSheetId="15" hidden="1">{"'Sheet1'!$L$16"}</definedName>
    <definedName name="_______NSO2" localSheetId="13" hidden="1">{"'Sheet1'!$L$16"}</definedName>
    <definedName name="_______NSO2" localSheetId="16" hidden="1">{"'Sheet1'!$L$16"}</definedName>
    <definedName name="_______NSO2" localSheetId="8" hidden="1">{"'Sheet1'!$L$16"}</definedName>
    <definedName name="_______NSO2" localSheetId="18" hidden="1">{"'Sheet1'!$L$16"}</definedName>
    <definedName name="_______NSO2" localSheetId="19" hidden="1">{"'Sheet1'!$L$16"}</definedName>
    <definedName name="_______NSO2" localSheetId="1" hidden="1">{"'Sheet1'!$L$16"}</definedName>
    <definedName name="_______NSO2" hidden="1">{"'Sheet1'!$L$16"}</definedName>
    <definedName name="_______PA3" localSheetId="21" hidden="1">{"'Sheet1'!$L$16"}</definedName>
    <definedName name="_______PA3" localSheetId="27" hidden="1">{"'Sheet1'!$L$16"}</definedName>
    <definedName name="_______PA3" localSheetId="7" hidden="1">{"'Sheet1'!$L$16"}</definedName>
    <definedName name="_______PA3" localSheetId="9" hidden="1">{"'Sheet1'!$L$16"}</definedName>
    <definedName name="_______PA3" localSheetId="15" hidden="1">{"'Sheet1'!$L$16"}</definedName>
    <definedName name="_______PA3" localSheetId="13" hidden="1">{"'Sheet1'!$L$16"}</definedName>
    <definedName name="_______PA3" localSheetId="16" hidden="1">{"'Sheet1'!$L$16"}</definedName>
    <definedName name="_______PA3" localSheetId="8" hidden="1">{"'Sheet1'!$L$16"}</definedName>
    <definedName name="_______PA3" localSheetId="18" hidden="1">{"'Sheet1'!$L$16"}</definedName>
    <definedName name="_______PA3" localSheetId="19" hidden="1">{"'Sheet1'!$L$16"}</definedName>
    <definedName name="_______PA3" localSheetId="1" hidden="1">{"'Sheet1'!$L$16"}</definedName>
    <definedName name="_______PA3" hidden="1">{"'Sheet1'!$L$16"}</definedName>
    <definedName name="_______sc1" localSheetId="51">#REF!</definedName>
    <definedName name="_______sc1">#REF!</definedName>
    <definedName name="_______SC2" localSheetId="51">#REF!</definedName>
    <definedName name="_______SC2">#REF!</definedName>
    <definedName name="_______sc3" localSheetId="51">#REF!</definedName>
    <definedName name="_______sc3">#REF!</definedName>
    <definedName name="_______SN3" localSheetId="51">#REF!</definedName>
    <definedName name="_______SN3">#REF!</definedName>
    <definedName name="_______TL1" localSheetId="51">#REF!</definedName>
    <definedName name="_______TL1">#REF!</definedName>
    <definedName name="_______TL2" localSheetId="51">#REF!</definedName>
    <definedName name="_______TL2">#REF!</definedName>
    <definedName name="_______TL3" localSheetId="51">#REF!</definedName>
    <definedName name="_______TL3">#REF!</definedName>
    <definedName name="_______TLA120" localSheetId="51">#REF!</definedName>
    <definedName name="_______TLA120">#REF!</definedName>
    <definedName name="_______TLA35" localSheetId="51">#REF!</definedName>
    <definedName name="_______TLA35">#REF!</definedName>
    <definedName name="_______TLA50" localSheetId="51">#REF!</definedName>
    <definedName name="_______TLA50">#REF!</definedName>
    <definedName name="_______TLA70" localSheetId="51">#REF!</definedName>
    <definedName name="_______TLA70">#REF!</definedName>
    <definedName name="_______TLA95" localSheetId="51">#REF!</definedName>
    <definedName name="_______TLA95">#REF!</definedName>
    <definedName name="_______tz593" localSheetId="51">#REF!</definedName>
    <definedName name="_______tz593">#REF!</definedName>
    <definedName name="_______VL100" localSheetId="51">#REF!</definedName>
    <definedName name="_______VL100">#REF!</definedName>
    <definedName name="_______VL250" localSheetId="51">#REF!</definedName>
    <definedName name="_______VL250">#REF!</definedName>
    <definedName name="______a1" localSheetId="21" hidden="1">{"'Sheet1'!$L$16"}</definedName>
    <definedName name="______a1" localSheetId="27" hidden="1">{"'Sheet1'!$L$16"}</definedName>
    <definedName name="______a1" localSheetId="7" hidden="1">{"'Sheet1'!$L$16"}</definedName>
    <definedName name="______a1" localSheetId="9" hidden="1">{"'Sheet1'!$L$16"}</definedName>
    <definedName name="______a1" localSheetId="15" hidden="1">{"'Sheet1'!$L$16"}</definedName>
    <definedName name="______a1" localSheetId="13" hidden="1">{"'Sheet1'!$L$16"}</definedName>
    <definedName name="______a1" localSheetId="16" hidden="1">{"'Sheet1'!$L$16"}</definedName>
    <definedName name="______a1" localSheetId="8" hidden="1">{"'Sheet1'!$L$16"}</definedName>
    <definedName name="______a1" localSheetId="18" hidden="1">{"'Sheet1'!$L$16"}</definedName>
    <definedName name="______a1" localSheetId="19" hidden="1">{"'Sheet1'!$L$16"}</definedName>
    <definedName name="______a1" localSheetId="1" hidden="1">{"'Sheet1'!$L$16"}</definedName>
    <definedName name="______a1" hidden="1">{"'Sheet1'!$L$16"}</definedName>
    <definedName name="______boi1" localSheetId="51">#REF!</definedName>
    <definedName name="______boi1">#REF!</definedName>
    <definedName name="______boi2" localSheetId="51">#REF!</definedName>
    <definedName name="______boi2">#REF!</definedName>
    <definedName name="______CON1" localSheetId="51">#REF!</definedName>
    <definedName name="______CON1">#REF!</definedName>
    <definedName name="______CON2" localSheetId="51">#REF!</definedName>
    <definedName name="______CON2">#REF!</definedName>
    <definedName name="______ddn400" localSheetId="51">#REF!</definedName>
    <definedName name="______ddn400">#REF!</definedName>
    <definedName name="______ddn600" localSheetId="51">#REF!</definedName>
    <definedName name="______ddn600">#REF!</definedName>
    <definedName name="______DT12" localSheetId="21" hidden="1">{"'Sheet1'!$L$16"}</definedName>
    <definedName name="______DT12" localSheetId="27" hidden="1">{"'Sheet1'!$L$16"}</definedName>
    <definedName name="______DT12" localSheetId="7" hidden="1">{"'Sheet1'!$L$16"}</definedName>
    <definedName name="______DT12" localSheetId="9" hidden="1">{"'Sheet1'!$L$16"}</definedName>
    <definedName name="______DT12" localSheetId="15" hidden="1">{"'Sheet1'!$L$16"}</definedName>
    <definedName name="______DT12" localSheetId="13" hidden="1">{"'Sheet1'!$L$16"}</definedName>
    <definedName name="______DT12" localSheetId="16" hidden="1">{"'Sheet1'!$L$16"}</definedName>
    <definedName name="______DT12" localSheetId="8" hidden="1">{"'Sheet1'!$L$16"}</definedName>
    <definedName name="______DT12" localSheetId="18" hidden="1">{"'Sheet1'!$L$16"}</definedName>
    <definedName name="______DT12" localSheetId="19" hidden="1">{"'Sheet1'!$L$16"}</definedName>
    <definedName name="______DT12" localSheetId="1" hidden="1">{"'Sheet1'!$L$16"}</definedName>
    <definedName name="______DT12" hidden="1">{"'Sheet1'!$L$16"}</definedName>
    <definedName name="______Goi8" localSheetId="21" hidden="1">{"'Sheet1'!$L$16"}</definedName>
    <definedName name="______Goi8" localSheetId="27" hidden="1">{"'Sheet1'!$L$16"}</definedName>
    <definedName name="______Goi8" localSheetId="7" hidden="1">{"'Sheet1'!$L$16"}</definedName>
    <definedName name="______Goi8" localSheetId="9" hidden="1">{"'Sheet1'!$L$16"}</definedName>
    <definedName name="______Goi8" localSheetId="15" hidden="1">{"'Sheet1'!$L$16"}</definedName>
    <definedName name="______Goi8" localSheetId="13" hidden="1">{"'Sheet1'!$L$16"}</definedName>
    <definedName name="______Goi8" localSheetId="16" hidden="1">{"'Sheet1'!$L$16"}</definedName>
    <definedName name="______Goi8" localSheetId="8" hidden="1">{"'Sheet1'!$L$16"}</definedName>
    <definedName name="______Goi8" localSheetId="18" hidden="1">{"'Sheet1'!$L$16"}</definedName>
    <definedName name="______Goi8" localSheetId="19" hidden="1">{"'Sheet1'!$L$16"}</definedName>
    <definedName name="______Goi8" localSheetId="1" hidden="1">{"'Sheet1'!$L$16"}</definedName>
    <definedName name="______Goi8" hidden="1">{"'Sheet1'!$L$16"}</definedName>
    <definedName name="______h1" localSheetId="21" hidden="1">{"'Sheet1'!$L$16"}</definedName>
    <definedName name="______h1" localSheetId="27" hidden="1">{"'Sheet1'!$L$16"}</definedName>
    <definedName name="______h1" localSheetId="7" hidden="1">{"'Sheet1'!$L$16"}</definedName>
    <definedName name="______h1" localSheetId="9" hidden="1">{"'Sheet1'!$L$16"}</definedName>
    <definedName name="______h1" localSheetId="15" hidden="1">{"'Sheet1'!$L$16"}</definedName>
    <definedName name="______h1" localSheetId="13" hidden="1">{"'Sheet1'!$L$16"}</definedName>
    <definedName name="______h1" localSheetId="16" hidden="1">{"'Sheet1'!$L$16"}</definedName>
    <definedName name="______h1" localSheetId="8" hidden="1">{"'Sheet1'!$L$16"}</definedName>
    <definedName name="______h1" localSheetId="18" hidden="1">{"'Sheet1'!$L$16"}</definedName>
    <definedName name="______h1" localSheetId="19" hidden="1">{"'Sheet1'!$L$16"}</definedName>
    <definedName name="______h1" localSheetId="1" hidden="1">{"'Sheet1'!$L$16"}</definedName>
    <definedName name="______h1" hidden="1">{"'Sheet1'!$L$16"}</definedName>
    <definedName name="______h10" localSheetId="21" hidden="1">{#N/A,#N/A,FALSE,"Chi tiÆt"}</definedName>
    <definedName name="______h10" localSheetId="27" hidden="1">{#N/A,#N/A,FALSE,"Chi tiÆt"}</definedName>
    <definedName name="______h10" localSheetId="7" hidden="1">{#N/A,#N/A,FALSE,"Chi tiÆt"}</definedName>
    <definedName name="______h10" localSheetId="9" hidden="1">{#N/A,#N/A,FALSE,"Chi tiÆt"}</definedName>
    <definedName name="______h10" localSheetId="15" hidden="1">{#N/A,#N/A,FALSE,"Chi tiÆt"}</definedName>
    <definedName name="______h10" localSheetId="13" hidden="1">{#N/A,#N/A,FALSE,"Chi tiÆt"}</definedName>
    <definedName name="______h10" localSheetId="16" hidden="1">{#N/A,#N/A,FALSE,"Chi tiÆt"}</definedName>
    <definedName name="______h10" localSheetId="8" hidden="1">{#N/A,#N/A,FALSE,"Chi tiÆt"}</definedName>
    <definedName name="______h10" localSheetId="18" hidden="1">{#N/A,#N/A,FALSE,"Chi tiÆt"}</definedName>
    <definedName name="______h10" localSheetId="19" hidden="1">{#N/A,#N/A,FALSE,"Chi tiÆt"}</definedName>
    <definedName name="______h10" localSheetId="1" hidden="1">{#N/A,#N/A,FALSE,"Chi tiÆt"}</definedName>
    <definedName name="______h10" hidden="1">{#N/A,#N/A,FALSE,"Chi tiÆt"}</definedName>
    <definedName name="______h2" localSheetId="21" hidden="1">{"'Sheet1'!$L$16"}</definedName>
    <definedName name="______h2" localSheetId="27" hidden="1">{"'Sheet1'!$L$16"}</definedName>
    <definedName name="______h2" localSheetId="7" hidden="1">{"'Sheet1'!$L$16"}</definedName>
    <definedName name="______h2" localSheetId="9" hidden="1">{"'Sheet1'!$L$16"}</definedName>
    <definedName name="______h2" localSheetId="15" hidden="1">{"'Sheet1'!$L$16"}</definedName>
    <definedName name="______h2" localSheetId="13" hidden="1">{"'Sheet1'!$L$16"}</definedName>
    <definedName name="______h2" localSheetId="16" hidden="1">{"'Sheet1'!$L$16"}</definedName>
    <definedName name="______h2" localSheetId="8" hidden="1">{"'Sheet1'!$L$16"}</definedName>
    <definedName name="______h2" localSheetId="18" hidden="1">{"'Sheet1'!$L$16"}</definedName>
    <definedName name="______h2" localSheetId="19" hidden="1">{"'Sheet1'!$L$16"}</definedName>
    <definedName name="______h2" localSheetId="1" hidden="1">{"'Sheet1'!$L$16"}</definedName>
    <definedName name="______h2" hidden="1">{"'Sheet1'!$L$16"}</definedName>
    <definedName name="______h3" localSheetId="21" hidden="1">{"'Sheet1'!$L$16"}</definedName>
    <definedName name="______h3" localSheetId="27" hidden="1">{"'Sheet1'!$L$16"}</definedName>
    <definedName name="______h3" localSheetId="7" hidden="1">{"'Sheet1'!$L$16"}</definedName>
    <definedName name="______h3" localSheetId="9" hidden="1">{"'Sheet1'!$L$16"}</definedName>
    <definedName name="______h3" localSheetId="15" hidden="1">{"'Sheet1'!$L$16"}</definedName>
    <definedName name="______h3" localSheetId="13" hidden="1">{"'Sheet1'!$L$16"}</definedName>
    <definedName name="______h3" localSheetId="16" hidden="1">{"'Sheet1'!$L$16"}</definedName>
    <definedName name="______h3" localSheetId="8" hidden="1">{"'Sheet1'!$L$16"}</definedName>
    <definedName name="______h3" localSheetId="18" hidden="1">{"'Sheet1'!$L$16"}</definedName>
    <definedName name="______h3" localSheetId="19" hidden="1">{"'Sheet1'!$L$16"}</definedName>
    <definedName name="______h3" localSheetId="1" hidden="1">{"'Sheet1'!$L$16"}</definedName>
    <definedName name="______h3" hidden="1">{"'Sheet1'!$L$16"}</definedName>
    <definedName name="______h5" localSheetId="21" hidden="1">{"'Sheet1'!$L$16"}</definedName>
    <definedName name="______h5" localSheetId="27" hidden="1">{"'Sheet1'!$L$16"}</definedName>
    <definedName name="______h5" localSheetId="7" hidden="1">{"'Sheet1'!$L$16"}</definedName>
    <definedName name="______h5" localSheetId="9" hidden="1">{"'Sheet1'!$L$16"}</definedName>
    <definedName name="______h5" localSheetId="15" hidden="1">{"'Sheet1'!$L$16"}</definedName>
    <definedName name="______h5" localSheetId="13" hidden="1">{"'Sheet1'!$L$16"}</definedName>
    <definedName name="______h5" localSheetId="16" hidden="1">{"'Sheet1'!$L$16"}</definedName>
    <definedName name="______h5" localSheetId="8" hidden="1">{"'Sheet1'!$L$16"}</definedName>
    <definedName name="______h5" localSheetId="18" hidden="1">{"'Sheet1'!$L$16"}</definedName>
    <definedName name="______h5" localSheetId="19" hidden="1">{"'Sheet1'!$L$16"}</definedName>
    <definedName name="______h5" localSheetId="1" hidden="1">{"'Sheet1'!$L$16"}</definedName>
    <definedName name="______h5" hidden="1">{"'Sheet1'!$L$16"}</definedName>
    <definedName name="______h6" localSheetId="21" hidden="1">{"'Sheet1'!$L$16"}</definedName>
    <definedName name="______h6" localSheetId="27" hidden="1">{"'Sheet1'!$L$16"}</definedName>
    <definedName name="______h6" localSheetId="7" hidden="1">{"'Sheet1'!$L$16"}</definedName>
    <definedName name="______h6" localSheetId="9" hidden="1">{"'Sheet1'!$L$16"}</definedName>
    <definedName name="______h6" localSheetId="15" hidden="1">{"'Sheet1'!$L$16"}</definedName>
    <definedName name="______h6" localSheetId="13" hidden="1">{"'Sheet1'!$L$16"}</definedName>
    <definedName name="______h6" localSheetId="16" hidden="1">{"'Sheet1'!$L$16"}</definedName>
    <definedName name="______h6" localSheetId="8" hidden="1">{"'Sheet1'!$L$16"}</definedName>
    <definedName name="______h6" localSheetId="18" hidden="1">{"'Sheet1'!$L$16"}</definedName>
    <definedName name="______h6" localSheetId="19" hidden="1">{"'Sheet1'!$L$16"}</definedName>
    <definedName name="______h6" localSheetId="1" hidden="1">{"'Sheet1'!$L$16"}</definedName>
    <definedName name="______h6" hidden="1">{"'Sheet1'!$L$16"}</definedName>
    <definedName name="______h7" localSheetId="21" hidden="1">{"'Sheet1'!$L$16"}</definedName>
    <definedName name="______h7" localSheetId="27" hidden="1">{"'Sheet1'!$L$16"}</definedName>
    <definedName name="______h7" localSheetId="7" hidden="1">{"'Sheet1'!$L$16"}</definedName>
    <definedName name="______h7" localSheetId="9" hidden="1">{"'Sheet1'!$L$16"}</definedName>
    <definedName name="______h7" localSheetId="15" hidden="1">{"'Sheet1'!$L$16"}</definedName>
    <definedName name="______h7" localSheetId="13" hidden="1">{"'Sheet1'!$L$16"}</definedName>
    <definedName name="______h7" localSheetId="16" hidden="1">{"'Sheet1'!$L$16"}</definedName>
    <definedName name="______h7" localSheetId="8" hidden="1">{"'Sheet1'!$L$16"}</definedName>
    <definedName name="______h7" localSheetId="18" hidden="1">{"'Sheet1'!$L$16"}</definedName>
    <definedName name="______h7" localSheetId="19" hidden="1">{"'Sheet1'!$L$16"}</definedName>
    <definedName name="______h7" localSheetId="1" hidden="1">{"'Sheet1'!$L$16"}</definedName>
    <definedName name="______h7" hidden="1">{"'Sheet1'!$L$16"}</definedName>
    <definedName name="______h8" localSheetId="21" hidden="1">{"'Sheet1'!$L$16"}</definedName>
    <definedName name="______h8" localSheetId="27" hidden="1">{"'Sheet1'!$L$16"}</definedName>
    <definedName name="______h8" localSheetId="7" hidden="1">{"'Sheet1'!$L$16"}</definedName>
    <definedName name="______h8" localSheetId="9" hidden="1">{"'Sheet1'!$L$16"}</definedName>
    <definedName name="______h8" localSheetId="15" hidden="1">{"'Sheet1'!$L$16"}</definedName>
    <definedName name="______h8" localSheetId="13" hidden="1">{"'Sheet1'!$L$16"}</definedName>
    <definedName name="______h8" localSheetId="16" hidden="1">{"'Sheet1'!$L$16"}</definedName>
    <definedName name="______h8" localSheetId="8" hidden="1">{"'Sheet1'!$L$16"}</definedName>
    <definedName name="______h8" localSheetId="18" hidden="1">{"'Sheet1'!$L$16"}</definedName>
    <definedName name="______h8" localSheetId="19" hidden="1">{"'Sheet1'!$L$16"}</definedName>
    <definedName name="______h8" localSheetId="1" hidden="1">{"'Sheet1'!$L$16"}</definedName>
    <definedName name="______h8" hidden="1">{"'Sheet1'!$L$16"}</definedName>
    <definedName name="______h9" localSheetId="21" hidden="1">{"'Sheet1'!$L$16"}</definedName>
    <definedName name="______h9" localSheetId="27" hidden="1">{"'Sheet1'!$L$16"}</definedName>
    <definedName name="______h9" localSheetId="7" hidden="1">{"'Sheet1'!$L$16"}</definedName>
    <definedName name="______h9" localSheetId="9" hidden="1">{"'Sheet1'!$L$16"}</definedName>
    <definedName name="______h9" localSheetId="15" hidden="1">{"'Sheet1'!$L$16"}</definedName>
    <definedName name="______h9" localSheetId="13" hidden="1">{"'Sheet1'!$L$16"}</definedName>
    <definedName name="______h9" localSheetId="16" hidden="1">{"'Sheet1'!$L$16"}</definedName>
    <definedName name="______h9" localSheetId="8" hidden="1">{"'Sheet1'!$L$16"}</definedName>
    <definedName name="______h9" localSheetId="18" hidden="1">{"'Sheet1'!$L$16"}</definedName>
    <definedName name="______h9" localSheetId="19" hidden="1">{"'Sheet1'!$L$16"}</definedName>
    <definedName name="______h9" localSheetId="1" hidden="1">{"'Sheet1'!$L$16"}</definedName>
    <definedName name="______h9" hidden="1">{"'Sheet1'!$L$16"}</definedName>
    <definedName name="______hsm2">1.1289</definedName>
    <definedName name="______hso2" localSheetId="51">#REF!</definedName>
    <definedName name="______hso2">#REF!</definedName>
    <definedName name="______hu1" localSheetId="21" hidden="1">{"'Sheet1'!$L$16"}</definedName>
    <definedName name="______hu1" localSheetId="27" hidden="1">{"'Sheet1'!$L$16"}</definedName>
    <definedName name="______hu1" localSheetId="7" hidden="1">{"'Sheet1'!$L$16"}</definedName>
    <definedName name="______hu1" localSheetId="9" hidden="1">{"'Sheet1'!$L$16"}</definedName>
    <definedName name="______hu1" localSheetId="15" hidden="1">{"'Sheet1'!$L$16"}</definedName>
    <definedName name="______hu1" localSheetId="13" hidden="1">{"'Sheet1'!$L$16"}</definedName>
    <definedName name="______hu1" localSheetId="16" hidden="1">{"'Sheet1'!$L$16"}</definedName>
    <definedName name="______hu1" localSheetId="8" hidden="1">{"'Sheet1'!$L$16"}</definedName>
    <definedName name="______hu1" localSheetId="18" hidden="1">{"'Sheet1'!$L$16"}</definedName>
    <definedName name="______hu1" localSheetId="19" hidden="1">{"'Sheet1'!$L$16"}</definedName>
    <definedName name="______hu1" localSheetId="1" hidden="1">{"'Sheet1'!$L$16"}</definedName>
    <definedName name="______hu1" hidden="1">{"'Sheet1'!$L$16"}</definedName>
    <definedName name="______hu2" localSheetId="21" hidden="1">{"'Sheet1'!$L$16"}</definedName>
    <definedName name="______hu2" localSheetId="27" hidden="1">{"'Sheet1'!$L$16"}</definedName>
    <definedName name="______hu2" localSheetId="7" hidden="1">{"'Sheet1'!$L$16"}</definedName>
    <definedName name="______hu2" localSheetId="9" hidden="1">{"'Sheet1'!$L$16"}</definedName>
    <definedName name="______hu2" localSheetId="15" hidden="1">{"'Sheet1'!$L$16"}</definedName>
    <definedName name="______hu2" localSheetId="13" hidden="1">{"'Sheet1'!$L$16"}</definedName>
    <definedName name="______hu2" localSheetId="16" hidden="1">{"'Sheet1'!$L$16"}</definedName>
    <definedName name="______hu2" localSheetId="8" hidden="1">{"'Sheet1'!$L$16"}</definedName>
    <definedName name="______hu2" localSheetId="18" hidden="1">{"'Sheet1'!$L$16"}</definedName>
    <definedName name="______hu2" localSheetId="19" hidden="1">{"'Sheet1'!$L$16"}</definedName>
    <definedName name="______hu2" localSheetId="1" hidden="1">{"'Sheet1'!$L$16"}</definedName>
    <definedName name="______hu2" hidden="1">{"'Sheet1'!$L$16"}</definedName>
    <definedName name="______hu5" localSheetId="21" hidden="1">{"'Sheet1'!$L$16"}</definedName>
    <definedName name="______hu5" localSheetId="27" hidden="1">{"'Sheet1'!$L$16"}</definedName>
    <definedName name="______hu5" localSheetId="7" hidden="1">{"'Sheet1'!$L$16"}</definedName>
    <definedName name="______hu5" localSheetId="9" hidden="1">{"'Sheet1'!$L$16"}</definedName>
    <definedName name="______hu5" localSheetId="15" hidden="1">{"'Sheet1'!$L$16"}</definedName>
    <definedName name="______hu5" localSheetId="13" hidden="1">{"'Sheet1'!$L$16"}</definedName>
    <definedName name="______hu5" localSheetId="16" hidden="1">{"'Sheet1'!$L$16"}</definedName>
    <definedName name="______hu5" localSheetId="8" hidden="1">{"'Sheet1'!$L$16"}</definedName>
    <definedName name="______hu5" localSheetId="18" hidden="1">{"'Sheet1'!$L$16"}</definedName>
    <definedName name="______hu5" localSheetId="19" hidden="1">{"'Sheet1'!$L$16"}</definedName>
    <definedName name="______hu5" localSheetId="1" hidden="1">{"'Sheet1'!$L$16"}</definedName>
    <definedName name="______hu5" hidden="1">{"'Sheet1'!$L$16"}</definedName>
    <definedName name="______hu6" localSheetId="21" hidden="1">{"'Sheet1'!$L$16"}</definedName>
    <definedName name="______hu6" localSheetId="27" hidden="1">{"'Sheet1'!$L$16"}</definedName>
    <definedName name="______hu6" localSheetId="7" hidden="1">{"'Sheet1'!$L$16"}</definedName>
    <definedName name="______hu6" localSheetId="9" hidden="1">{"'Sheet1'!$L$16"}</definedName>
    <definedName name="______hu6" localSheetId="15" hidden="1">{"'Sheet1'!$L$16"}</definedName>
    <definedName name="______hu6" localSheetId="13" hidden="1">{"'Sheet1'!$L$16"}</definedName>
    <definedName name="______hu6" localSheetId="16" hidden="1">{"'Sheet1'!$L$16"}</definedName>
    <definedName name="______hu6" localSheetId="8" hidden="1">{"'Sheet1'!$L$16"}</definedName>
    <definedName name="______hu6" localSheetId="18" hidden="1">{"'Sheet1'!$L$16"}</definedName>
    <definedName name="______hu6" localSheetId="19" hidden="1">{"'Sheet1'!$L$16"}</definedName>
    <definedName name="______hu6" localSheetId="1" hidden="1">{"'Sheet1'!$L$16"}</definedName>
    <definedName name="______hu6" hidden="1">{"'Sheet1'!$L$16"}</definedName>
    <definedName name="______huy1" localSheetId="21" hidden="1">{"'Sheet1'!$L$16"}</definedName>
    <definedName name="______huy1" localSheetId="27" hidden="1">{"'Sheet1'!$L$16"}</definedName>
    <definedName name="______huy1" localSheetId="7" hidden="1">{"'Sheet1'!$L$16"}</definedName>
    <definedName name="______huy1" localSheetId="9" hidden="1">{"'Sheet1'!$L$16"}</definedName>
    <definedName name="______huy1" localSheetId="15" hidden="1">{"'Sheet1'!$L$16"}</definedName>
    <definedName name="______huy1" localSheetId="13" hidden="1">{"'Sheet1'!$L$16"}</definedName>
    <definedName name="______huy1" localSheetId="16" hidden="1">{"'Sheet1'!$L$16"}</definedName>
    <definedName name="______huy1" localSheetId="8" hidden="1">{"'Sheet1'!$L$16"}</definedName>
    <definedName name="______huy1" localSheetId="18" hidden="1">{"'Sheet1'!$L$16"}</definedName>
    <definedName name="______huy1" localSheetId="19" hidden="1">{"'Sheet1'!$L$16"}</definedName>
    <definedName name="______huy1" localSheetId="1" hidden="1">{"'Sheet1'!$L$16"}</definedName>
    <definedName name="______huy1" hidden="1">{"'Sheet1'!$L$16"}</definedName>
    <definedName name="______kha1" localSheetId="51">#REF!</definedName>
    <definedName name="______kha1">#REF!</definedName>
    <definedName name="______MAC12" localSheetId="51">#REF!</definedName>
    <definedName name="______MAC12">#REF!</definedName>
    <definedName name="______MAC46" localSheetId="51">#REF!</definedName>
    <definedName name="______MAC46">#REF!</definedName>
    <definedName name="______NCL100" localSheetId="51">#REF!</definedName>
    <definedName name="______NCL100">#REF!</definedName>
    <definedName name="______NCL200" localSheetId="51">#REF!</definedName>
    <definedName name="______NCL200">#REF!</definedName>
    <definedName name="______NCL250" localSheetId="51">#REF!</definedName>
    <definedName name="______NCL250">#REF!</definedName>
    <definedName name="______NET2" localSheetId="51">#REF!</definedName>
    <definedName name="______NET2">#REF!</definedName>
    <definedName name="______nin190" localSheetId="51">#REF!</definedName>
    <definedName name="______nin190">#REF!</definedName>
    <definedName name="______NSO2" localSheetId="21" hidden="1">{"'Sheet1'!$L$16"}</definedName>
    <definedName name="______NSO2" localSheetId="27" hidden="1">{"'Sheet1'!$L$16"}</definedName>
    <definedName name="______NSO2" localSheetId="7" hidden="1">{"'Sheet1'!$L$16"}</definedName>
    <definedName name="______NSO2" localSheetId="9" hidden="1">{"'Sheet1'!$L$16"}</definedName>
    <definedName name="______NSO2" localSheetId="15" hidden="1">{"'Sheet1'!$L$16"}</definedName>
    <definedName name="______NSO2" localSheetId="13" hidden="1">{"'Sheet1'!$L$16"}</definedName>
    <definedName name="______NSO2" localSheetId="16" hidden="1">{"'Sheet1'!$L$16"}</definedName>
    <definedName name="______NSO2" localSheetId="8" hidden="1">{"'Sheet1'!$L$16"}</definedName>
    <definedName name="______NSO2" localSheetId="18" hidden="1">{"'Sheet1'!$L$16"}</definedName>
    <definedName name="______NSO2" localSheetId="19" hidden="1">{"'Sheet1'!$L$16"}</definedName>
    <definedName name="______NSO2" localSheetId="1" hidden="1">{"'Sheet1'!$L$16"}</definedName>
    <definedName name="______NSO2" hidden="1">{"'Sheet1'!$L$16"}</definedName>
    <definedName name="______PA3" localSheetId="21" hidden="1">{"'Sheet1'!$L$16"}</definedName>
    <definedName name="______PA3" localSheetId="27" hidden="1">{"'Sheet1'!$L$16"}</definedName>
    <definedName name="______PA3" localSheetId="7" hidden="1">{"'Sheet1'!$L$16"}</definedName>
    <definedName name="______PA3" localSheetId="9" hidden="1">{"'Sheet1'!$L$16"}</definedName>
    <definedName name="______PA3" localSheetId="15" hidden="1">{"'Sheet1'!$L$16"}</definedName>
    <definedName name="______PA3" localSheetId="13" hidden="1">{"'Sheet1'!$L$16"}</definedName>
    <definedName name="______PA3" localSheetId="16" hidden="1">{"'Sheet1'!$L$16"}</definedName>
    <definedName name="______PA3" localSheetId="8" hidden="1">{"'Sheet1'!$L$16"}</definedName>
    <definedName name="______PA3" localSheetId="18" hidden="1">{"'Sheet1'!$L$16"}</definedName>
    <definedName name="______PA3" localSheetId="19" hidden="1">{"'Sheet1'!$L$16"}</definedName>
    <definedName name="______PA3" localSheetId="1" hidden="1">{"'Sheet1'!$L$16"}</definedName>
    <definedName name="______PA3" hidden="1">{"'Sheet1'!$L$16"}</definedName>
    <definedName name="______sc1" localSheetId="51">#REF!</definedName>
    <definedName name="______sc1">#REF!</definedName>
    <definedName name="______SC2" localSheetId="51">#REF!</definedName>
    <definedName name="______SC2">#REF!</definedName>
    <definedName name="______sc3" localSheetId="51">#REF!</definedName>
    <definedName name="______sc3">#REF!</definedName>
    <definedName name="______SCL4" localSheetId="21" hidden="1">{"'Sheet1'!$L$16"}</definedName>
    <definedName name="______SCL4" localSheetId="27" hidden="1">{"'Sheet1'!$L$16"}</definedName>
    <definedName name="______SCL4" localSheetId="7" hidden="1">{"'Sheet1'!$L$16"}</definedName>
    <definedName name="______SCL4" localSheetId="9" hidden="1">{"'Sheet1'!$L$16"}</definedName>
    <definedName name="______SCL4" localSheetId="15" hidden="1">{"'Sheet1'!$L$16"}</definedName>
    <definedName name="______SCL4" localSheetId="13" hidden="1">{"'Sheet1'!$L$16"}</definedName>
    <definedName name="______SCL4" localSheetId="16" hidden="1">{"'Sheet1'!$L$16"}</definedName>
    <definedName name="______SCL4" localSheetId="8" hidden="1">{"'Sheet1'!$L$16"}</definedName>
    <definedName name="______SCL4" localSheetId="18" hidden="1">{"'Sheet1'!$L$16"}</definedName>
    <definedName name="______SCL4" localSheetId="19" hidden="1">{"'Sheet1'!$L$16"}</definedName>
    <definedName name="______SCL4" localSheetId="1" hidden="1">{"'Sheet1'!$L$16"}</definedName>
    <definedName name="______SCL4" hidden="1">{"'Sheet1'!$L$16"}</definedName>
    <definedName name="______SN3" localSheetId="51">#REF!</definedName>
    <definedName name="______SN3">#REF!</definedName>
    <definedName name="______TL1" localSheetId="51">#REF!</definedName>
    <definedName name="______TL1">#REF!</definedName>
    <definedName name="______TL2" localSheetId="51">#REF!</definedName>
    <definedName name="______TL2">#REF!</definedName>
    <definedName name="______TL3" localSheetId="51">#REF!</definedName>
    <definedName name="______TL3">#REF!</definedName>
    <definedName name="______TLA120" localSheetId="51">#REF!</definedName>
    <definedName name="______TLA120">#REF!</definedName>
    <definedName name="______TLA35" localSheetId="51">#REF!</definedName>
    <definedName name="______TLA35">#REF!</definedName>
    <definedName name="______TLA50" localSheetId="51">#REF!</definedName>
    <definedName name="______TLA50">#REF!</definedName>
    <definedName name="______TLA70" localSheetId="51">#REF!</definedName>
    <definedName name="______TLA70">#REF!</definedName>
    <definedName name="______TLA95" localSheetId="51">#REF!</definedName>
    <definedName name="______TLA95">#REF!</definedName>
    <definedName name="______tz593" localSheetId="51">#REF!</definedName>
    <definedName name="______tz593">#REF!</definedName>
    <definedName name="______VL100" localSheetId="51">#REF!</definedName>
    <definedName name="______VL100">#REF!</definedName>
    <definedName name="______VL250" localSheetId="51">#REF!</definedName>
    <definedName name="______VL250">#REF!</definedName>
    <definedName name="_____a1" localSheetId="21" hidden="1">{"'Sheet1'!$L$16"}</definedName>
    <definedName name="_____a1" localSheetId="27" hidden="1">{"'Sheet1'!$L$16"}</definedName>
    <definedName name="_____a1" localSheetId="7" hidden="1">{"'Sheet1'!$L$16"}</definedName>
    <definedName name="_____a1" localSheetId="9" hidden="1">{"'Sheet1'!$L$16"}</definedName>
    <definedName name="_____a1" localSheetId="15" hidden="1">{"'Sheet1'!$L$16"}</definedName>
    <definedName name="_____a1" localSheetId="13" hidden="1">{"'Sheet1'!$L$16"}</definedName>
    <definedName name="_____a1" localSheetId="16" hidden="1">{"'Sheet1'!$L$16"}</definedName>
    <definedName name="_____a1" localSheetId="8" hidden="1">{"'Sheet1'!$L$16"}</definedName>
    <definedName name="_____a1" localSheetId="18" hidden="1">{"'Sheet1'!$L$16"}</definedName>
    <definedName name="_____a1" localSheetId="19" hidden="1">{"'Sheet1'!$L$16"}</definedName>
    <definedName name="_____a1" localSheetId="1" hidden="1">{"'Sheet1'!$L$16"}</definedName>
    <definedName name="_____a1" hidden="1">{"'Sheet1'!$L$16"}</definedName>
    <definedName name="_____boi1" localSheetId="51">#REF!</definedName>
    <definedName name="_____boi1">#REF!</definedName>
    <definedName name="_____boi2" localSheetId="51">#REF!</definedName>
    <definedName name="_____boi2">#REF!</definedName>
    <definedName name="_____CON1" localSheetId="51">#REF!</definedName>
    <definedName name="_____CON1">#REF!</definedName>
    <definedName name="_____CON2" localSheetId="51">#REF!</definedName>
    <definedName name="_____CON2">#REF!</definedName>
    <definedName name="_____ddn400" localSheetId="51">#REF!</definedName>
    <definedName name="_____ddn400">#REF!</definedName>
    <definedName name="_____ddn600" localSheetId="51">#REF!</definedName>
    <definedName name="_____ddn600">#REF!</definedName>
    <definedName name="_____DT12" localSheetId="21" hidden="1">{"'Sheet1'!$L$16"}</definedName>
    <definedName name="_____DT12" localSheetId="27" hidden="1">{"'Sheet1'!$L$16"}</definedName>
    <definedName name="_____DT12" localSheetId="7" hidden="1">{"'Sheet1'!$L$16"}</definedName>
    <definedName name="_____DT12" localSheetId="9" hidden="1">{"'Sheet1'!$L$16"}</definedName>
    <definedName name="_____DT12" localSheetId="15" hidden="1">{"'Sheet1'!$L$16"}</definedName>
    <definedName name="_____DT12" localSheetId="13" hidden="1">{"'Sheet1'!$L$16"}</definedName>
    <definedName name="_____DT12" localSheetId="16" hidden="1">{"'Sheet1'!$L$16"}</definedName>
    <definedName name="_____DT12" localSheetId="8" hidden="1">{"'Sheet1'!$L$16"}</definedName>
    <definedName name="_____DT12" localSheetId="18" hidden="1">{"'Sheet1'!$L$16"}</definedName>
    <definedName name="_____DT12" localSheetId="19" hidden="1">{"'Sheet1'!$L$16"}</definedName>
    <definedName name="_____DT12" localSheetId="1" hidden="1">{"'Sheet1'!$L$16"}</definedName>
    <definedName name="_____DT12" hidden="1">{"'Sheet1'!$L$16"}</definedName>
    <definedName name="_____Goi8" localSheetId="21" hidden="1">{"'Sheet1'!$L$16"}</definedName>
    <definedName name="_____Goi8" localSheetId="27" hidden="1">{"'Sheet1'!$L$16"}</definedName>
    <definedName name="_____Goi8" localSheetId="7" hidden="1">{"'Sheet1'!$L$16"}</definedName>
    <definedName name="_____Goi8" localSheetId="9" hidden="1">{"'Sheet1'!$L$16"}</definedName>
    <definedName name="_____Goi8" localSheetId="15" hidden="1">{"'Sheet1'!$L$16"}</definedName>
    <definedName name="_____Goi8" localSheetId="13" hidden="1">{"'Sheet1'!$L$16"}</definedName>
    <definedName name="_____Goi8" localSheetId="16" hidden="1">{"'Sheet1'!$L$16"}</definedName>
    <definedName name="_____Goi8" localSheetId="8" hidden="1">{"'Sheet1'!$L$16"}</definedName>
    <definedName name="_____Goi8" localSheetId="18" hidden="1">{"'Sheet1'!$L$16"}</definedName>
    <definedName name="_____Goi8" localSheetId="19" hidden="1">{"'Sheet1'!$L$16"}</definedName>
    <definedName name="_____Goi8" localSheetId="1" hidden="1">{"'Sheet1'!$L$16"}</definedName>
    <definedName name="_____Goi8" hidden="1">{"'Sheet1'!$L$16"}</definedName>
    <definedName name="_____h1" localSheetId="21" hidden="1">{"'Sheet1'!$L$16"}</definedName>
    <definedName name="_____h1" localSheetId="27" hidden="1">{"'Sheet1'!$L$16"}</definedName>
    <definedName name="_____h1" localSheetId="7" hidden="1">{"'Sheet1'!$L$16"}</definedName>
    <definedName name="_____h1" localSheetId="9" hidden="1">{"'Sheet1'!$L$16"}</definedName>
    <definedName name="_____h1" localSheetId="15" hidden="1">{"'Sheet1'!$L$16"}</definedName>
    <definedName name="_____h1" localSheetId="13" hidden="1">{"'Sheet1'!$L$16"}</definedName>
    <definedName name="_____h1" localSheetId="16" hidden="1">{"'Sheet1'!$L$16"}</definedName>
    <definedName name="_____h1" localSheetId="8" hidden="1">{"'Sheet1'!$L$16"}</definedName>
    <definedName name="_____h1" localSheetId="18" hidden="1">{"'Sheet1'!$L$16"}</definedName>
    <definedName name="_____h1" localSheetId="19" hidden="1">{"'Sheet1'!$L$16"}</definedName>
    <definedName name="_____h1" localSheetId="1" hidden="1">{"'Sheet1'!$L$16"}</definedName>
    <definedName name="_____h1" hidden="1">{"'Sheet1'!$L$16"}</definedName>
    <definedName name="_____h2" localSheetId="21" hidden="1">{"'Sheet1'!$L$16"}</definedName>
    <definedName name="_____h2" localSheetId="27" hidden="1">{"'Sheet1'!$L$16"}</definedName>
    <definedName name="_____h2" localSheetId="7" hidden="1">{"'Sheet1'!$L$16"}</definedName>
    <definedName name="_____h2" localSheetId="9" hidden="1">{"'Sheet1'!$L$16"}</definedName>
    <definedName name="_____h2" localSheetId="15" hidden="1">{"'Sheet1'!$L$16"}</definedName>
    <definedName name="_____h2" localSheetId="13" hidden="1">{"'Sheet1'!$L$16"}</definedName>
    <definedName name="_____h2" localSheetId="16" hidden="1">{"'Sheet1'!$L$16"}</definedName>
    <definedName name="_____h2" localSheetId="8" hidden="1">{"'Sheet1'!$L$16"}</definedName>
    <definedName name="_____h2" localSheetId="18" hidden="1">{"'Sheet1'!$L$16"}</definedName>
    <definedName name="_____h2" localSheetId="19" hidden="1">{"'Sheet1'!$L$16"}</definedName>
    <definedName name="_____h2" localSheetId="1" hidden="1">{"'Sheet1'!$L$16"}</definedName>
    <definedName name="_____h2" hidden="1">{"'Sheet1'!$L$16"}</definedName>
    <definedName name="_____h3" localSheetId="21" hidden="1">{"'Sheet1'!$L$16"}</definedName>
    <definedName name="_____h3" localSheetId="27" hidden="1">{"'Sheet1'!$L$16"}</definedName>
    <definedName name="_____h3" localSheetId="7" hidden="1">{"'Sheet1'!$L$16"}</definedName>
    <definedName name="_____h3" localSheetId="9" hidden="1">{"'Sheet1'!$L$16"}</definedName>
    <definedName name="_____h3" localSheetId="15" hidden="1">{"'Sheet1'!$L$16"}</definedName>
    <definedName name="_____h3" localSheetId="13" hidden="1">{"'Sheet1'!$L$16"}</definedName>
    <definedName name="_____h3" localSheetId="16" hidden="1">{"'Sheet1'!$L$16"}</definedName>
    <definedName name="_____h3" localSheetId="8" hidden="1">{"'Sheet1'!$L$16"}</definedName>
    <definedName name="_____h3" localSheetId="18" hidden="1">{"'Sheet1'!$L$16"}</definedName>
    <definedName name="_____h3" localSheetId="19" hidden="1">{"'Sheet1'!$L$16"}</definedName>
    <definedName name="_____h3" localSheetId="1" hidden="1">{"'Sheet1'!$L$16"}</definedName>
    <definedName name="_____h3" hidden="1">{"'Sheet1'!$L$16"}</definedName>
    <definedName name="_____h5" localSheetId="21" hidden="1">{"'Sheet1'!$L$16"}</definedName>
    <definedName name="_____h5" localSheetId="27" hidden="1">{"'Sheet1'!$L$16"}</definedName>
    <definedName name="_____h5" localSheetId="7" hidden="1">{"'Sheet1'!$L$16"}</definedName>
    <definedName name="_____h5" localSheetId="9" hidden="1">{"'Sheet1'!$L$16"}</definedName>
    <definedName name="_____h5" localSheetId="15" hidden="1">{"'Sheet1'!$L$16"}</definedName>
    <definedName name="_____h5" localSheetId="13" hidden="1">{"'Sheet1'!$L$16"}</definedName>
    <definedName name="_____h5" localSheetId="16" hidden="1">{"'Sheet1'!$L$16"}</definedName>
    <definedName name="_____h5" localSheetId="8" hidden="1">{"'Sheet1'!$L$16"}</definedName>
    <definedName name="_____h5" localSheetId="18" hidden="1">{"'Sheet1'!$L$16"}</definedName>
    <definedName name="_____h5" localSheetId="19" hidden="1">{"'Sheet1'!$L$16"}</definedName>
    <definedName name="_____h5" localSheetId="1" hidden="1">{"'Sheet1'!$L$16"}</definedName>
    <definedName name="_____h5" hidden="1">{"'Sheet1'!$L$16"}</definedName>
    <definedName name="_____h6" localSheetId="21" hidden="1">{"'Sheet1'!$L$16"}</definedName>
    <definedName name="_____h6" localSheetId="27" hidden="1">{"'Sheet1'!$L$16"}</definedName>
    <definedName name="_____h6" localSheetId="7" hidden="1">{"'Sheet1'!$L$16"}</definedName>
    <definedName name="_____h6" localSheetId="9" hidden="1">{"'Sheet1'!$L$16"}</definedName>
    <definedName name="_____h6" localSheetId="15" hidden="1">{"'Sheet1'!$L$16"}</definedName>
    <definedName name="_____h6" localSheetId="13" hidden="1">{"'Sheet1'!$L$16"}</definedName>
    <definedName name="_____h6" localSheetId="16" hidden="1">{"'Sheet1'!$L$16"}</definedName>
    <definedName name="_____h6" localSheetId="8" hidden="1">{"'Sheet1'!$L$16"}</definedName>
    <definedName name="_____h6" localSheetId="18" hidden="1">{"'Sheet1'!$L$16"}</definedName>
    <definedName name="_____h6" localSheetId="19" hidden="1">{"'Sheet1'!$L$16"}</definedName>
    <definedName name="_____h6" localSheetId="1" hidden="1">{"'Sheet1'!$L$16"}</definedName>
    <definedName name="_____h6" hidden="1">{"'Sheet1'!$L$16"}</definedName>
    <definedName name="_____h7" localSheetId="21" hidden="1">{"'Sheet1'!$L$16"}</definedName>
    <definedName name="_____h7" localSheetId="27" hidden="1">{"'Sheet1'!$L$16"}</definedName>
    <definedName name="_____h7" localSheetId="7" hidden="1">{"'Sheet1'!$L$16"}</definedName>
    <definedName name="_____h7" localSheetId="9" hidden="1">{"'Sheet1'!$L$16"}</definedName>
    <definedName name="_____h7" localSheetId="15" hidden="1">{"'Sheet1'!$L$16"}</definedName>
    <definedName name="_____h7" localSheetId="13" hidden="1">{"'Sheet1'!$L$16"}</definedName>
    <definedName name="_____h7" localSheetId="16" hidden="1">{"'Sheet1'!$L$16"}</definedName>
    <definedName name="_____h7" localSheetId="8" hidden="1">{"'Sheet1'!$L$16"}</definedName>
    <definedName name="_____h7" localSheetId="18" hidden="1">{"'Sheet1'!$L$16"}</definedName>
    <definedName name="_____h7" localSheetId="19" hidden="1">{"'Sheet1'!$L$16"}</definedName>
    <definedName name="_____h7" localSheetId="1" hidden="1">{"'Sheet1'!$L$16"}</definedName>
    <definedName name="_____h7" hidden="1">{"'Sheet1'!$L$16"}</definedName>
    <definedName name="_____h8" localSheetId="21" hidden="1">{"'Sheet1'!$L$16"}</definedName>
    <definedName name="_____h8" localSheetId="27" hidden="1">{"'Sheet1'!$L$16"}</definedName>
    <definedName name="_____h8" localSheetId="7" hidden="1">{"'Sheet1'!$L$16"}</definedName>
    <definedName name="_____h8" localSheetId="9" hidden="1">{"'Sheet1'!$L$16"}</definedName>
    <definedName name="_____h8" localSheetId="15" hidden="1">{"'Sheet1'!$L$16"}</definedName>
    <definedName name="_____h8" localSheetId="13" hidden="1">{"'Sheet1'!$L$16"}</definedName>
    <definedName name="_____h8" localSheetId="16" hidden="1">{"'Sheet1'!$L$16"}</definedName>
    <definedName name="_____h8" localSheetId="8" hidden="1">{"'Sheet1'!$L$16"}</definedName>
    <definedName name="_____h8" localSheetId="18" hidden="1">{"'Sheet1'!$L$16"}</definedName>
    <definedName name="_____h8" localSheetId="19" hidden="1">{"'Sheet1'!$L$16"}</definedName>
    <definedName name="_____h8" localSheetId="1" hidden="1">{"'Sheet1'!$L$16"}</definedName>
    <definedName name="_____h8" hidden="1">{"'Sheet1'!$L$16"}</definedName>
    <definedName name="_____h9" localSheetId="21" hidden="1">{"'Sheet1'!$L$16"}</definedName>
    <definedName name="_____h9" localSheetId="27" hidden="1">{"'Sheet1'!$L$16"}</definedName>
    <definedName name="_____h9" localSheetId="7" hidden="1">{"'Sheet1'!$L$16"}</definedName>
    <definedName name="_____h9" localSheetId="9" hidden="1">{"'Sheet1'!$L$16"}</definedName>
    <definedName name="_____h9" localSheetId="15" hidden="1">{"'Sheet1'!$L$16"}</definedName>
    <definedName name="_____h9" localSheetId="13" hidden="1">{"'Sheet1'!$L$16"}</definedName>
    <definedName name="_____h9" localSheetId="16" hidden="1">{"'Sheet1'!$L$16"}</definedName>
    <definedName name="_____h9" localSheetId="8" hidden="1">{"'Sheet1'!$L$16"}</definedName>
    <definedName name="_____h9" localSheetId="18" hidden="1">{"'Sheet1'!$L$16"}</definedName>
    <definedName name="_____h9" localSheetId="19" hidden="1">{"'Sheet1'!$L$16"}</definedName>
    <definedName name="_____h9" localSheetId="1" hidden="1">{"'Sheet1'!$L$16"}</definedName>
    <definedName name="_____h9" hidden="1">{"'Sheet1'!$L$16"}</definedName>
    <definedName name="_____hsm2">1.1289</definedName>
    <definedName name="_____hso2" localSheetId="51">#REF!</definedName>
    <definedName name="_____hso2">#REF!</definedName>
    <definedName name="_____hu1" localSheetId="21" hidden="1">{"'Sheet1'!$L$16"}</definedName>
    <definedName name="_____hu1" localSheetId="27" hidden="1">{"'Sheet1'!$L$16"}</definedName>
    <definedName name="_____hu1" localSheetId="7" hidden="1">{"'Sheet1'!$L$16"}</definedName>
    <definedName name="_____hu1" localSheetId="9" hidden="1">{"'Sheet1'!$L$16"}</definedName>
    <definedName name="_____hu1" localSheetId="15" hidden="1">{"'Sheet1'!$L$16"}</definedName>
    <definedName name="_____hu1" localSheetId="13" hidden="1">{"'Sheet1'!$L$16"}</definedName>
    <definedName name="_____hu1" localSheetId="16" hidden="1">{"'Sheet1'!$L$16"}</definedName>
    <definedName name="_____hu1" localSheetId="8" hidden="1">{"'Sheet1'!$L$16"}</definedName>
    <definedName name="_____hu1" localSheetId="18" hidden="1">{"'Sheet1'!$L$16"}</definedName>
    <definedName name="_____hu1" localSheetId="19" hidden="1">{"'Sheet1'!$L$16"}</definedName>
    <definedName name="_____hu1" localSheetId="1" hidden="1">{"'Sheet1'!$L$16"}</definedName>
    <definedName name="_____hu1" hidden="1">{"'Sheet1'!$L$16"}</definedName>
    <definedName name="_____hu2" localSheetId="21" hidden="1">{"'Sheet1'!$L$16"}</definedName>
    <definedName name="_____hu2" localSheetId="27" hidden="1">{"'Sheet1'!$L$16"}</definedName>
    <definedName name="_____hu2" localSheetId="7" hidden="1">{"'Sheet1'!$L$16"}</definedName>
    <definedName name="_____hu2" localSheetId="9" hidden="1">{"'Sheet1'!$L$16"}</definedName>
    <definedName name="_____hu2" localSheetId="15" hidden="1">{"'Sheet1'!$L$16"}</definedName>
    <definedName name="_____hu2" localSheetId="13" hidden="1">{"'Sheet1'!$L$16"}</definedName>
    <definedName name="_____hu2" localSheetId="16" hidden="1">{"'Sheet1'!$L$16"}</definedName>
    <definedName name="_____hu2" localSheetId="8" hidden="1">{"'Sheet1'!$L$16"}</definedName>
    <definedName name="_____hu2" localSheetId="18" hidden="1">{"'Sheet1'!$L$16"}</definedName>
    <definedName name="_____hu2" localSheetId="19" hidden="1">{"'Sheet1'!$L$16"}</definedName>
    <definedName name="_____hu2" localSheetId="1" hidden="1">{"'Sheet1'!$L$16"}</definedName>
    <definedName name="_____hu2" hidden="1">{"'Sheet1'!$L$16"}</definedName>
    <definedName name="_____hu5" localSheetId="21" hidden="1">{"'Sheet1'!$L$16"}</definedName>
    <definedName name="_____hu5" localSheetId="27" hidden="1">{"'Sheet1'!$L$16"}</definedName>
    <definedName name="_____hu5" localSheetId="7" hidden="1">{"'Sheet1'!$L$16"}</definedName>
    <definedName name="_____hu5" localSheetId="9" hidden="1">{"'Sheet1'!$L$16"}</definedName>
    <definedName name="_____hu5" localSheetId="15" hidden="1">{"'Sheet1'!$L$16"}</definedName>
    <definedName name="_____hu5" localSheetId="13" hidden="1">{"'Sheet1'!$L$16"}</definedName>
    <definedName name="_____hu5" localSheetId="16" hidden="1">{"'Sheet1'!$L$16"}</definedName>
    <definedName name="_____hu5" localSheetId="8" hidden="1">{"'Sheet1'!$L$16"}</definedName>
    <definedName name="_____hu5" localSheetId="18" hidden="1">{"'Sheet1'!$L$16"}</definedName>
    <definedName name="_____hu5" localSheetId="19" hidden="1">{"'Sheet1'!$L$16"}</definedName>
    <definedName name="_____hu5" localSheetId="1" hidden="1">{"'Sheet1'!$L$16"}</definedName>
    <definedName name="_____hu5" hidden="1">{"'Sheet1'!$L$16"}</definedName>
    <definedName name="_____hu6" localSheetId="21" hidden="1">{"'Sheet1'!$L$16"}</definedName>
    <definedName name="_____hu6" localSheetId="27" hidden="1">{"'Sheet1'!$L$16"}</definedName>
    <definedName name="_____hu6" localSheetId="7" hidden="1">{"'Sheet1'!$L$16"}</definedName>
    <definedName name="_____hu6" localSheetId="9" hidden="1">{"'Sheet1'!$L$16"}</definedName>
    <definedName name="_____hu6" localSheetId="15" hidden="1">{"'Sheet1'!$L$16"}</definedName>
    <definedName name="_____hu6" localSheetId="13" hidden="1">{"'Sheet1'!$L$16"}</definedName>
    <definedName name="_____hu6" localSheetId="16" hidden="1">{"'Sheet1'!$L$16"}</definedName>
    <definedName name="_____hu6" localSheetId="8" hidden="1">{"'Sheet1'!$L$16"}</definedName>
    <definedName name="_____hu6" localSheetId="18" hidden="1">{"'Sheet1'!$L$16"}</definedName>
    <definedName name="_____hu6" localSheetId="19" hidden="1">{"'Sheet1'!$L$16"}</definedName>
    <definedName name="_____hu6" localSheetId="1" hidden="1">{"'Sheet1'!$L$16"}</definedName>
    <definedName name="_____hu6" hidden="1">{"'Sheet1'!$L$16"}</definedName>
    <definedName name="_____huy1" localSheetId="21" hidden="1">{"'Sheet1'!$L$16"}</definedName>
    <definedName name="_____huy1" localSheetId="27" hidden="1">{"'Sheet1'!$L$16"}</definedName>
    <definedName name="_____huy1" localSheetId="7" hidden="1">{"'Sheet1'!$L$16"}</definedName>
    <definedName name="_____huy1" localSheetId="9" hidden="1">{"'Sheet1'!$L$16"}</definedName>
    <definedName name="_____huy1" localSheetId="15" hidden="1">{"'Sheet1'!$L$16"}</definedName>
    <definedName name="_____huy1" localSheetId="13" hidden="1">{"'Sheet1'!$L$16"}</definedName>
    <definedName name="_____huy1" localSheetId="16" hidden="1">{"'Sheet1'!$L$16"}</definedName>
    <definedName name="_____huy1" localSheetId="8" hidden="1">{"'Sheet1'!$L$16"}</definedName>
    <definedName name="_____huy1" localSheetId="18" hidden="1">{"'Sheet1'!$L$16"}</definedName>
    <definedName name="_____huy1" localSheetId="19" hidden="1">{"'Sheet1'!$L$16"}</definedName>
    <definedName name="_____huy1" localSheetId="1" hidden="1">{"'Sheet1'!$L$16"}</definedName>
    <definedName name="_____huy1" hidden="1">{"'Sheet1'!$L$16"}</definedName>
    <definedName name="_____kha1" localSheetId="51">#REF!</definedName>
    <definedName name="_____kha1">#REF!</definedName>
    <definedName name="_____MAC12" localSheetId="51">#REF!</definedName>
    <definedName name="_____MAC12">#REF!</definedName>
    <definedName name="_____MAC46" localSheetId="51">#REF!</definedName>
    <definedName name="_____MAC46">#REF!</definedName>
    <definedName name="_____NCL100" localSheetId="51">#REF!</definedName>
    <definedName name="_____NCL100">#REF!</definedName>
    <definedName name="_____NCL200" localSheetId="51">#REF!</definedName>
    <definedName name="_____NCL200">#REF!</definedName>
    <definedName name="_____NCL250" localSheetId="51">#REF!</definedName>
    <definedName name="_____NCL250">#REF!</definedName>
    <definedName name="_____NET2" localSheetId="51">#REF!</definedName>
    <definedName name="_____NET2">#REF!</definedName>
    <definedName name="_____nin190" localSheetId="51">#REF!</definedName>
    <definedName name="_____nin190">#REF!</definedName>
    <definedName name="_____NSO2" localSheetId="21" hidden="1">{"'Sheet1'!$L$16"}</definedName>
    <definedName name="_____NSO2" localSheetId="27" hidden="1">{"'Sheet1'!$L$16"}</definedName>
    <definedName name="_____NSO2" localSheetId="7" hidden="1">{"'Sheet1'!$L$16"}</definedName>
    <definedName name="_____NSO2" localSheetId="9" hidden="1">{"'Sheet1'!$L$16"}</definedName>
    <definedName name="_____NSO2" localSheetId="15" hidden="1">{"'Sheet1'!$L$16"}</definedName>
    <definedName name="_____NSO2" localSheetId="13" hidden="1">{"'Sheet1'!$L$16"}</definedName>
    <definedName name="_____NSO2" localSheetId="16" hidden="1">{"'Sheet1'!$L$16"}</definedName>
    <definedName name="_____NSO2" localSheetId="8" hidden="1">{"'Sheet1'!$L$16"}</definedName>
    <definedName name="_____NSO2" localSheetId="18" hidden="1">{"'Sheet1'!$L$16"}</definedName>
    <definedName name="_____NSO2" localSheetId="19" hidden="1">{"'Sheet1'!$L$16"}</definedName>
    <definedName name="_____NSO2" localSheetId="1" hidden="1">{"'Sheet1'!$L$16"}</definedName>
    <definedName name="_____NSO2" hidden="1">{"'Sheet1'!$L$16"}</definedName>
    <definedName name="_____PA3" localSheetId="21" hidden="1">{"'Sheet1'!$L$16"}</definedName>
    <definedName name="_____PA3" localSheetId="27" hidden="1">{"'Sheet1'!$L$16"}</definedName>
    <definedName name="_____PA3" localSheetId="7" hidden="1">{"'Sheet1'!$L$16"}</definedName>
    <definedName name="_____PA3" localSheetId="9" hidden="1">{"'Sheet1'!$L$16"}</definedName>
    <definedName name="_____PA3" localSheetId="15" hidden="1">{"'Sheet1'!$L$16"}</definedName>
    <definedName name="_____PA3" localSheetId="13" hidden="1">{"'Sheet1'!$L$16"}</definedName>
    <definedName name="_____PA3" localSheetId="16" hidden="1">{"'Sheet1'!$L$16"}</definedName>
    <definedName name="_____PA3" localSheetId="8" hidden="1">{"'Sheet1'!$L$16"}</definedName>
    <definedName name="_____PA3" localSheetId="18" hidden="1">{"'Sheet1'!$L$16"}</definedName>
    <definedName name="_____PA3" localSheetId="19" hidden="1">{"'Sheet1'!$L$16"}</definedName>
    <definedName name="_____PA3" localSheetId="1" hidden="1">{"'Sheet1'!$L$16"}</definedName>
    <definedName name="_____PA3" hidden="1">{"'Sheet1'!$L$16"}</definedName>
    <definedName name="_____sc1" localSheetId="51">#REF!</definedName>
    <definedName name="_____sc1">#REF!</definedName>
    <definedName name="_____SC2" localSheetId="51">#REF!</definedName>
    <definedName name="_____SC2">#REF!</definedName>
    <definedName name="_____sc3" localSheetId="51">#REF!</definedName>
    <definedName name="_____sc3">#REF!</definedName>
    <definedName name="_____SCL4" localSheetId="21" hidden="1">{"'Sheet1'!$L$16"}</definedName>
    <definedName name="_____SCL4" localSheetId="27" hidden="1">{"'Sheet1'!$L$16"}</definedName>
    <definedName name="_____SCL4" localSheetId="7" hidden="1">{"'Sheet1'!$L$16"}</definedName>
    <definedName name="_____SCL4" localSheetId="9" hidden="1">{"'Sheet1'!$L$16"}</definedName>
    <definedName name="_____SCL4" localSheetId="15" hidden="1">{"'Sheet1'!$L$16"}</definedName>
    <definedName name="_____SCL4" localSheetId="13" hidden="1">{"'Sheet1'!$L$16"}</definedName>
    <definedName name="_____SCL4" localSheetId="16" hidden="1">{"'Sheet1'!$L$16"}</definedName>
    <definedName name="_____SCL4" localSheetId="8" hidden="1">{"'Sheet1'!$L$16"}</definedName>
    <definedName name="_____SCL4" localSheetId="18" hidden="1">{"'Sheet1'!$L$16"}</definedName>
    <definedName name="_____SCL4" localSheetId="19" hidden="1">{"'Sheet1'!$L$16"}</definedName>
    <definedName name="_____SCL4" localSheetId="1" hidden="1">{"'Sheet1'!$L$16"}</definedName>
    <definedName name="_____SCL4" hidden="1">{"'Sheet1'!$L$16"}</definedName>
    <definedName name="_____SN3" localSheetId="51">#REF!</definedName>
    <definedName name="_____SN3">#REF!</definedName>
    <definedName name="_____TL1" localSheetId="51">#REF!</definedName>
    <definedName name="_____TL1">#REF!</definedName>
    <definedName name="_____TL2" localSheetId="51">#REF!</definedName>
    <definedName name="_____TL2">#REF!</definedName>
    <definedName name="_____TL3" localSheetId="51">#REF!</definedName>
    <definedName name="_____TL3">#REF!</definedName>
    <definedName name="_____TLA120" localSheetId="51">#REF!</definedName>
    <definedName name="_____TLA120">#REF!</definedName>
    <definedName name="_____TLA35" localSheetId="51">#REF!</definedName>
    <definedName name="_____TLA35">#REF!</definedName>
    <definedName name="_____TLA50" localSheetId="51">#REF!</definedName>
    <definedName name="_____TLA50">#REF!</definedName>
    <definedName name="_____TLA70" localSheetId="51">#REF!</definedName>
    <definedName name="_____TLA70">#REF!</definedName>
    <definedName name="_____TLA95" localSheetId="51">#REF!</definedName>
    <definedName name="_____TLA95">#REF!</definedName>
    <definedName name="_____tz593" localSheetId="51">#REF!</definedName>
    <definedName name="_____tz593">#REF!</definedName>
    <definedName name="_____VL100" localSheetId="51">#REF!</definedName>
    <definedName name="_____VL100">#REF!</definedName>
    <definedName name="_____VL250" localSheetId="51">#REF!</definedName>
    <definedName name="_____VL250">#REF!</definedName>
    <definedName name="____a1" localSheetId="21" hidden="1">{"'Sheet1'!$L$16"}</definedName>
    <definedName name="____a1" localSheetId="27" hidden="1">{"'Sheet1'!$L$16"}</definedName>
    <definedName name="____a1" localSheetId="7" hidden="1">{"'Sheet1'!$L$16"}</definedName>
    <definedName name="____a1" localSheetId="9" hidden="1">{"'Sheet1'!$L$16"}</definedName>
    <definedName name="____a1" localSheetId="15" hidden="1">{"'Sheet1'!$L$16"}</definedName>
    <definedName name="____a1" localSheetId="13" hidden="1">{"'Sheet1'!$L$16"}</definedName>
    <definedName name="____a1" localSheetId="16" hidden="1">{"'Sheet1'!$L$16"}</definedName>
    <definedName name="____a1" localSheetId="8" hidden="1">{"'Sheet1'!$L$16"}</definedName>
    <definedName name="____a1" localSheetId="18" hidden="1">{"'Sheet1'!$L$16"}</definedName>
    <definedName name="____a1" localSheetId="19" hidden="1">{"'Sheet1'!$L$16"}</definedName>
    <definedName name="____a1" localSheetId="1" hidden="1">{"'Sheet1'!$L$16"}</definedName>
    <definedName name="____a1" hidden="1">{"'Sheet1'!$L$16"}</definedName>
    <definedName name="____B1" localSheetId="21" hidden="1">{"'Sheet1'!$L$16"}</definedName>
    <definedName name="____B1" localSheetId="27" hidden="1">{"'Sheet1'!$L$16"}</definedName>
    <definedName name="____B1" localSheetId="7" hidden="1">{"'Sheet1'!$L$16"}</definedName>
    <definedName name="____B1" localSheetId="9" hidden="1">{"'Sheet1'!$L$16"}</definedName>
    <definedName name="____B1" localSheetId="15" hidden="1">{"'Sheet1'!$L$16"}</definedName>
    <definedName name="____B1" localSheetId="13" hidden="1">{"'Sheet1'!$L$16"}</definedName>
    <definedName name="____B1" localSheetId="16" hidden="1">{"'Sheet1'!$L$16"}</definedName>
    <definedName name="____B1" localSheetId="8" hidden="1">{"'Sheet1'!$L$16"}</definedName>
    <definedName name="____B1" localSheetId="18" hidden="1">{"'Sheet1'!$L$16"}</definedName>
    <definedName name="____B1" localSheetId="19" hidden="1">{"'Sheet1'!$L$16"}</definedName>
    <definedName name="____B1" localSheetId="1" hidden="1">{"'Sheet1'!$L$16"}</definedName>
    <definedName name="____B1" hidden="1">{"'Sheet1'!$L$16"}</definedName>
    <definedName name="____ban2" localSheetId="21" hidden="1">{"'Sheet1'!$L$16"}</definedName>
    <definedName name="____ban2" localSheetId="27" hidden="1">{"'Sheet1'!$L$16"}</definedName>
    <definedName name="____ban2" localSheetId="7" hidden="1">{"'Sheet1'!$L$16"}</definedName>
    <definedName name="____ban2" localSheetId="9" hidden="1">{"'Sheet1'!$L$16"}</definedName>
    <definedName name="____ban2" localSheetId="15" hidden="1">{"'Sheet1'!$L$16"}</definedName>
    <definedName name="____ban2" localSheetId="13" hidden="1">{"'Sheet1'!$L$16"}</definedName>
    <definedName name="____ban2" localSheetId="16" hidden="1">{"'Sheet1'!$L$16"}</definedName>
    <definedName name="____ban2" localSheetId="8" hidden="1">{"'Sheet1'!$L$16"}</definedName>
    <definedName name="____ban2" localSheetId="18" hidden="1">{"'Sheet1'!$L$16"}</definedName>
    <definedName name="____ban2" localSheetId="19" hidden="1">{"'Sheet1'!$L$16"}</definedName>
    <definedName name="____ban2" localSheetId="1" hidden="1">{"'Sheet1'!$L$16"}</definedName>
    <definedName name="____ban2" hidden="1">{"'Sheet1'!$L$16"}</definedName>
    <definedName name="____boi1" localSheetId="51">#REF!</definedName>
    <definedName name="____boi1">#REF!</definedName>
    <definedName name="____boi2" localSheetId="51">#REF!</definedName>
    <definedName name="____boi2">#REF!</definedName>
    <definedName name="____CON1" localSheetId="51">#REF!</definedName>
    <definedName name="____CON1">#REF!</definedName>
    <definedName name="____CON2" localSheetId="51">#REF!</definedName>
    <definedName name="____CON2">#REF!</definedName>
    <definedName name="____ddn400" localSheetId="51">#REF!</definedName>
    <definedName name="____ddn400">#REF!</definedName>
    <definedName name="____ddn600" localSheetId="51">#REF!</definedName>
    <definedName name="____ddn600">#REF!</definedName>
    <definedName name="____DT12" localSheetId="21" hidden="1">{"'Sheet1'!$L$16"}</definedName>
    <definedName name="____DT12" localSheetId="27" hidden="1">{"'Sheet1'!$L$16"}</definedName>
    <definedName name="____DT12" localSheetId="7" hidden="1">{"'Sheet1'!$L$16"}</definedName>
    <definedName name="____DT12" localSheetId="9" hidden="1">{"'Sheet1'!$L$16"}</definedName>
    <definedName name="____DT12" localSheetId="15" hidden="1">{"'Sheet1'!$L$16"}</definedName>
    <definedName name="____DT12" localSheetId="13" hidden="1">{"'Sheet1'!$L$16"}</definedName>
    <definedName name="____DT12" localSheetId="16" hidden="1">{"'Sheet1'!$L$16"}</definedName>
    <definedName name="____DT12" localSheetId="8" hidden="1">{"'Sheet1'!$L$16"}</definedName>
    <definedName name="____DT12" localSheetId="18" hidden="1">{"'Sheet1'!$L$16"}</definedName>
    <definedName name="____DT12" localSheetId="19" hidden="1">{"'Sheet1'!$L$16"}</definedName>
    <definedName name="____DT12" localSheetId="1" hidden="1">{"'Sheet1'!$L$16"}</definedName>
    <definedName name="____DT12" hidden="1">{"'Sheet1'!$L$16"}</definedName>
    <definedName name="____Goi8" localSheetId="21" hidden="1">{"'Sheet1'!$L$16"}</definedName>
    <definedName name="____Goi8" localSheetId="27" hidden="1">{"'Sheet1'!$L$16"}</definedName>
    <definedName name="____Goi8" localSheetId="7" hidden="1">{"'Sheet1'!$L$16"}</definedName>
    <definedName name="____Goi8" localSheetId="9" hidden="1">{"'Sheet1'!$L$16"}</definedName>
    <definedName name="____Goi8" localSheetId="15" hidden="1">{"'Sheet1'!$L$16"}</definedName>
    <definedName name="____Goi8" localSheetId="13" hidden="1">{"'Sheet1'!$L$16"}</definedName>
    <definedName name="____Goi8" localSheetId="16" hidden="1">{"'Sheet1'!$L$16"}</definedName>
    <definedName name="____Goi8" localSheetId="8" hidden="1">{"'Sheet1'!$L$16"}</definedName>
    <definedName name="____Goi8" localSheetId="18" hidden="1">{"'Sheet1'!$L$16"}</definedName>
    <definedName name="____Goi8" localSheetId="19" hidden="1">{"'Sheet1'!$L$16"}</definedName>
    <definedName name="____Goi8" localSheetId="1" hidden="1">{"'Sheet1'!$L$16"}</definedName>
    <definedName name="____Goi8" hidden="1">{"'Sheet1'!$L$16"}</definedName>
    <definedName name="____h1" localSheetId="21" hidden="1">{"'Sheet1'!$L$16"}</definedName>
    <definedName name="____h1" localSheetId="27" hidden="1">{"'Sheet1'!$L$16"}</definedName>
    <definedName name="____h1" localSheetId="7" hidden="1">{"'Sheet1'!$L$16"}</definedName>
    <definedName name="____h1" localSheetId="9" hidden="1">{"'Sheet1'!$L$16"}</definedName>
    <definedName name="____h1" localSheetId="15" hidden="1">{"'Sheet1'!$L$16"}</definedName>
    <definedName name="____h1" localSheetId="13" hidden="1">{"'Sheet1'!$L$16"}</definedName>
    <definedName name="____h1" localSheetId="16" hidden="1">{"'Sheet1'!$L$16"}</definedName>
    <definedName name="____h1" localSheetId="8" hidden="1">{"'Sheet1'!$L$16"}</definedName>
    <definedName name="____h1" localSheetId="18" hidden="1">{"'Sheet1'!$L$16"}</definedName>
    <definedName name="____h1" localSheetId="19" hidden="1">{"'Sheet1'!$L$16"}</definedName>
    <definedName name="____h1" localSheetId="1" hidden="1">{"'Sheet1'!$L$16"}</definedName>
    <definedName name="____h1" hidden="1">{"'Sheet1'!$L$16"}</definedName>
    <definedName name="____h10" localSheetId="21" hidden="1">{#N/A,#N/A,FALSE,"Chi tiÆt"}</definedName>
    <definedName name="____h10" localSheetId="27" hidden="1">{#N/A,#N/A,FALSE,"Chi tiÆt"}</definedName>
    <definedName name="____h10" localSheetId="7" hidden="1">{#N/A,#N/A,FALSE,"Chi tiÆt"}</definedName>
    <definedName name="____h10" localSheetId="9" hidden="1">{#N/A,#N/A,FALSE,"Chi tiÆt"}</definedName>
    <definedName name="____h10" localSheetId="15" hidden="1">{#N/A,#N/A,FALSE,"Chi tiÆt"}</definedName>
    <definedName name="____h10" localSheetId="13" hidden="1">{#N/A,#N/A,FALSE,"Chi tiÆt"}</definedName>
    <definedName name="____h10" localSheetId="16" hidden="1">{#N/A,#N/A,FALSE,"Chi tiÆt"}</definedName>
    <definedName name="____h10" localSheetId="8" hidden="1">{#N/A,#N/A,FALSE,"Chi tiÆt"}</definedName>
    <definedName name="____h10" localSheetId="18" hidden="1">{#N/A,#N/A,FALSE,"Chi tiÆt"}</definedName>
    <definedName name="____h10" localSheetId="19" hidden="1">{#N/A,#N/A,FALSE,"Chi tiÆt"}</definedName>
    <definedName name="____h10" localSheetId="1" hidden="1">{#N/A,#N/A,FALSE,"Chi tiÆt"}</definedName>
    <definedName name="____h10" hidden="1">{#N/A,#N/A,FALSE,"Chi tiÆt"}</definedName>
    <definedName name="____h2" localSheetId="21" hidden="1">{"'Sheet1'!$L$16"}</definedName>
    <definedName name="____h2" localSheetId="27" hidden="1">{"'Sheet1'!$L$16"}</definedName>
    <definedName name="____h2" localSheetId="7" hidden="1">{"'Sheet1'!$L$16"}</definedName>
    <definedName name="____h2" localSheetId="9" hidden="1">{"'Sheet1'!$L$16"}</definedName>
    <definedName name="____h2" localSheetId="15" hidden="1">{"'Sheet1'!$L$16"}</definedName>
    <definedName name="____h2" localSheetId="13" hidden="1">{"'Sheet1'!$L$16"}</definedName>
    <definedName name="____h2" localSheetId="16" hidden="1">{"'Sheet1'!$L$16"}</definedName>
    <definedName name="____h2" localSheetId="8" hidden="1">{"'Sheet1'!$L$16"}</definedName>
    <definedName name="____h2" localSheetId="18" hidden="1">{"'Sheet1'!$L$16"}</definedName>
    <definedName name="____h2" localSheetId="19" hidden="1">{"'Sheet1'!$L$16"}</definedName>
    <definedName name="____h2" localSheetId="1" hidden="1">{"'Sheet1'!$L$16"}</definedName>
    <definedName name="____h2" hidden="1">{"'Sheet1'!$L$16"}</definedName>
    <definedName name="____h3" localSheetId="21" hidden="1">{"'Sheet1'!$L$16"}</definedName>
    <definedName name="____h3" localSheetId="27" hidden="1">{"'Sheet1'!$L$16"}</definedName>
    <definedName name="____h3" localSheetId="7" hidden="1">{"'Sheet1'!$L$16"}</definedName>
    <definedName name="____h3" localSheetId="9" hidden="1">{"'Sheet1'!$L$16"}</definedName>
    <definedName name="____h3" localSheetId="15" hidden="1">{"'Sheet1'!$L$16"}</definedName>
    <definedName name="____h3" localSheetId="13" hidden="1">{"'Sheet1'!$L$16"}</definedName>
    <definedName name="____h3" localSheetId="16" hidden="1">{"'Sheet1'!$L$16"}</definedName>
    <definedName name="____h3" localSheetId="8" hidden="1">{"'Sheet1'!$L$16"}</definedName>
    <definedName name="____h3" localSheetId="18" hidden="1">{"'Sheet1'!$L$16"}</definedName>
    <definedName name="____h3" localSheetId="19" hidden="1">{"'Sheet1'!$L$16"}</definedName>
    <definedName name="____h3" localSheetId="1" hidden="1">{"'Sheet1'!$L$16"}</definedName>
    <definedName name="____h3" hidden="1">{"'Sheet1'!$L$16"}</definedName>
    <definedName name="____h5" localSheetId="21" hidden="1">{"'Sheet1'!$L$16"}</definedName>
    <definedName name="____h5" localSheetId="27" hidden="1">{"'Sheet1'!$L$16"}</definedName>
    <definedName name="____h5" localSheetId="7" hidden="1">{"'Sheet1'!$L$16"}</definedName>
    <definedName name="____h5" localSheetId="9" hidden="1">{"'Sheet1'!$L$16"}</definedName>
    <definedName name="____h5" localSheetId="15" hidden="1">{"'Sheet1'!$L$16"}</definedName>
    <definedName name="____h5" localSheetId="13" hidden="1">{"'Sheet1'!$L$16"}</definedName>
    <definedName name="____h5" localSheetId="16" hidden="1">{"'Sheet1'!$L$16"}</definedName>
    <definedName name="____h5" localSheetId="8" hidden="1">{"'Sheet1'!$L$16"}</definedName>
    <definedName name="____h5" localSheetId="18" hidden="1">{"'Sheet1'!$L$16"}</definedName>
    <definedName name="____h5" localSheetId="19" hidden="1">{"'Sheet1'!$L$16"}</definedName>
    <definedName name="____h5" localSheetId="1" hidden="1">{"'Sheet1'!$L$16"}</definedName>
    <definedName name="____h5" hidden="1">{"'Sheet1'!$L$16"}</definedName>
    <definedName name="____h6" localSheetId="21" hidden="1">{"'Sheet1'!$L$16"}</definedName>
    <definedName name="____h6" localSheetId="27" hidden="1">{"'Sheet1'!$L$16"}</definedName>
    <definedName name="____h6" localSheetId="7" hidden="1">{"'Sheet1'!$L$16"}</definedName>
    <definedName name="____h6" localSheetId="9" hidden="1">{"'Sheet1'!$L$16"}</definedName>
    <definedName name="____h6" localSheetId="15" hidden="1">{"'Sheet1'!$L$16"}</definedName>
    <definedName name="____h6" localSheetId="13" hidden="1">{"'Sheet1'!$L$16"}</definedName>
    <definedName name="____h6" localSheetId="16" hidden="1">{"'Sheet1'!$L$16"}</definedName>
    <definedName name="____h6" localSheetId="8" hidden="1">{"'Sheet1'!$L$16"}</definedName>
    <definedName name="____h6" localSheetId="18" hidden="1">{"'Sheet1'!$L$16"}</definedName>
    <definedName name="____h6" localSheetId="19" hidden="1">{"'Sheet1'!$L$16"}</definedName>
    <definedName name="____h6" localSheetId="1" hidden="1">{"'Sheet1'!$L$16"}</definedName>
    <definedName name="____h6" hidden="1">{"'Sheet1'!$L$16"}</definedName>
    <definedName name="____h7" localSheetId="21" hidden="1">{"'Sheet1'!$L$16"}</definedName>
    <definedName name="____h7" localSheetId="27" hidden="1">{"'Sheet1'!$L$16"}</definedName>
    <definedName name="____h7" localSheetId="7" hidden="1">{"'Sheet1'!$L$16"}</definedName>
    <definedName name="____h7" localSheetId="9" hidden="1">{"'Sheet1'!$L$16"}</definedName>
    <definedName name="____h7" localSheetId="15" hidden="1">{"'Sheet1'!$L$16"}</definedName>
    <definedName name="____h7" localSheetId="13" hidden="1">{"'Sheet1'!$L$16"}</definedName>
    <definedName name="____h7" localSheetId="16" hidden="1">{"'Sheet1'!$L$16"}</definedName>
    <definedName name="____h7" localSheetId="8" hidden="1">{"'Sheet1'!$L$16"}</definedName>
    <definedName name="____h7" localSheetId="18" hidden="1">{"'Sheet1'!$L$16"}</definedName>
    <definedName name="____h7" localSheetId="19" hidden="1">{"'Sheet1'!$L$16"}</definedName>
    <definedName name="____h7" localSheetId="1" hidden="1">{"'Sheet1'!$L$16"}</definedName>
    <definedName name="____h7" hidden="1">{"'Sheet1'!$L$16"}</definedName>
    <definedName name="____h8" localSheetId="21" hidden="1">{"'Sheet1'!$L$16"}</definedName>
    <definedName name="____h8" localSheetId="27" hidden="1">{"'Sheet1'!$L$16"}</definedName>
    <definedName name="____h8" localSheetId="7" hidden="1">{"'Sheet1'!$L$16"}</definedName>
    <definedName name="____h8" localSheetId="9" hidden="1">{"'Sheet1'!$L$16"}</definedName>
    <definedName name="____h8" localSheetId="15" hidden="1">{"'Sheet1'!$L$16"}</definedName>
    <definedName name="____h8" localSheetId="13" hidden="1">{"'Sheet1'!$L$16"}</definedName>
    <definedName name="____h8" localSheetId="16" hidden="1">{"'Sheet1'!$L$16"}</definedName>
    <definedName name="____h8" localSheetId="8" hidden="1">{"'Sheet1'!$L$16"}</definedName>
    <definedName name="____h8" localSheetId="18" hidden="1">{"'Sheet1'!$L$16"}</definedName>
    <definedName name="____h8" localSheetId="19" hidden="1">{"'Sheet1'!$L$16"}</definedName>
    <definedName name="____h8" localSheetId="1" hidden="1">{"'Sheet1'!$L$16"}</definedName>
    <definedName name="____h8" hidden="1">{"'Sheet1'!$L$16"}</definedName>
    <definedName name="____h9" localSheetId="21" hidden="1">{"'Sheet1'!$L$16"}</definedName>
    <definedName name="____h9" localSheetId="27" hidden="1">{"'Sheet1'!$L$16"}</definedName>
    <definedName name="____h9" localSheetId="7" hidden="1">{"'Sheet1'!$L$16"}</definedName>
    <definedName name="____h9" localSheetId="9" hidden="1">{"'Sheet1'!$L$16"}</definedName>
    <definedName name="____h9" localSheetId="15" hidden="1">{"'Sheet1'!$L$16"}</definedName>
    <definedName name="____h9" localSheetId="13" hidden="1">{"'Sheet1'!$L$16"}</definedName>
    <definedName name="____h9" localSheetId="16" hidden="1">{"'Sheet1'!$L$16"}</definedName>
    <definedName name="____h9" localSheetId="8" hidden="1">{"'Sheet1'!$L$16"}</definedName>
    <definedName name="____h9" localSheetId="18" hidden="1">{"'Sheet1'!$L$16"}</definedName>
    <definedName name="____h9" localSheetId="19" hidden="1">{"'Sheet1'!$L$16"}</definedName>
    <definedName name="____h9" localSheetId="1" hidden="1">{"'Sheet1'!$L$16"}</definedName>
    <definedName name="____h9" hidden="1">{"'Sheet1'!$L$16"}</definedName>
    <definedName name="____hsm2">1.1289</definedName>
    <definedName name="____hso2" localSheetId="51">#REF!</definedName>
    <definedName name="____hso2">#REF!</definedName>
    <definedName name="____hu1" localSheetId="21" hidden="1">{"'Sheet1'!$L$16"}</definedName>
    <definedName name="____hu1" localSheetId="27" hidden="1">{"'Sheet1'!$L$16"}</definedName>
    <definedName name="____hu1" localSheetId="7" hidden="1">{"'Sheet1'!$L$16"}</definedName>
    <definedName name="____hu1" localSheetId="9" hidden="1">{"'Sheet1'!$L$16"}</definedName>
    <definedName name="____hu1" localSheetId="15" hidden="1">{"'Sheet1'!$L$16"}</definedName>
    <definedName name="____hu1" localSheetId="13" hidden="1">{"'Sheet1'!$L$16"}</definedName>
    <definedName name="____hu1" localSheetId="16" hidden="1">{"'Sheet1'!$L$16"}</definedName>
    <definedName name="____hu1" localSheetId="8" hidden="1">{"'Sheet1'!$L$16"}</definedName>
    <definedName name="____hu1" localSheetId="18" hidden="1">{"'Sheet1'!$L$16"}</definedName>
    <definedName name="____hu1" localSheetId="19" hidden="1">{"'Sheet1'!$L$16"}</definedName>
    <definedName name="____hu1" localSheetId="1" hidden="1">{"'Sheet1'!$L$16"}</definedName>
    <definedName name="____hu1" hidden="1">{"'Sheet1'!$L$16"}</definedName>
    <definedName name="____hu2" localSheetId="21" hidden="1">{"'Sheet1'!$L$16"}</definedName>
    <definedName name="____hu2" localSheetId="27" hidden="1">{"'Sheet1'!$L$16"}</definedName>
    <definedName name="____hu2" localSheetId="7" hidden="1">{"'Sheet1'!$L$16"}</definedName>
    <definedName name="____hu2" localSheetId="9" hidden="1">{"'Sheet1'!$L$16"}</definedName>
    <definedName name="____hu2" localSheetId="15" hidden="1">{"'Sheet1'!$L$16"}</definedName>
    <definedName name="____hu2" localSheetId="13" hidden="1">{"'Sheet1'!$L$16"}</definedName>
    <definedName name="____hu2" localSheetId="16" hidden="1">{"'Sheet1'!$L$16"}</definedName>
    <definedName name="____hu2" localSheetId="8" hidden="1">{"'Sheet1'!$L$16"}</definedName>
    <definedName name="____hu2" localSheetId="18" hidden="1">{"'Sheet1'!$L$16"}</definedName>
    <definedName name="____hu2" localSheetId="19" hidden="1">{"'Sheet1'!$L$16"}</definedName>
    <definedName name="____hu2" localSheetId="1" hidden="1">{"'Sheet1'!$L$16"}</definedName>
    <definedName name="____hu2" hidden="1">{"'Sheet1'!$L$16"}</definedName>
    <definedName name="____hu5" localSheetId="21" hidden="1">{"'Sheet1'!$L$16"}</definedName>
    <definedName name="____hu5" localSheetId="27" hidden="1">{"'Sheet1'!$L$16"}</definedName>
    <definedName name="____hu5" localSheetId="7" hidden="1">{"'Sheet1'!$L$16"}</definedName>
    <definedName name="____hu5" localSheetId="9" hidden="1">{"'Sheet1'!$L$16"}</definedName>
    <definedName name="____hu5" localSheetId="15" hidden="1">{"'Sheet1'!$L$16"}</definedName>
    <definedName name="____hu5" localSheetId="13" hidden="1">{"'Sheet1'!$L$16"}</definedName>
    <definedName name="____hu5" localSheetId="16" hidden="1">{"'Sheet1'!$L$16"}</definedName>
    <definedName name="____hu5" localSheetId="8" hidden="1">{"'Sheet1'!$L$16"}</definedName>
    <definedName name="____hu5" localSheetId="18" hidden="1">{"'Sheet1'!$L$16"}</definedName>
    <definedName name="____hu5" localSheetId="19" hidden="1">{"'Sheet1'!$L$16"}</definedName>
    <definedName name="____hu5" localSheetId="1" hidden="1">{"'Sheet1'!$L$16"}</definedName>
    <definedName name="____hu5" hidden="1">{"'Sheet1'!$L$16"}</definedName>
    <definedName name="____hu6" localSheetId="21" hidden="1">{"'Sheet1'!$L$16"}</definedName>
    <definedName name="____hu6" localSheetId="27" hidden="1">{"'Sheet1'!$L$16"}</definedName>
    <definedName name="____hu6" localSheetId="7" hidden="1">{"'Sheet1'!$L$16"}</definedName>
    <definedName name="____hu6" localSheetId="9" hidden="1">{"'Sheet1'!$L$16"}</definedName>
    <definedName name="____hu6" localSheetId="15" hidden="1">{"'Sheet1'!$L$16"}</definedName>
    <definedName name="____hu6" localSheetId="13" hidden="1">{"'Sheet1'!$L$16"}</definedName>
    <definedName name="____hu6" localSheetId="16" hidden="1">{"'Sheet1'!$L$16"}</definedName>
    <definedName name="____hu6" localSheetId="8" hidden="1">{"'Sheet1'!$L$16"}</definedName>
    <definedName name="____hu6" localSheetId="18" hidden="1">{"'Sheet1'!$L$16"}</definedName>
    <definedName name="____hu6" localSheetId="19" hidden="1">{"'Sheet1'!$L$16"}</definedName>
    <definedName name="____hu6" localSheetId="1" hidden="1">{"'Sheet1'!$L$16"}</definedName>
    <definedName name="____hu6" hidden="1">{"'Sheet1'!$L$16"}</definedName>
    <definedName name="____huy1" localSheetId="21" hidden="1">{"'Sheet1'!$L$16"}</definedName>
    <definedName name="____huy1" localSheetId="27" hidden="1">{"'Sheet1'!$L$16"}</definedName>
    <definedName name="____huy1" localSheetId="7" hidden="1">{"'Sheet1'!$L$16"}</definedName>
    <definedName name="____huy1" localSheetId="9" hidden="1">{"'Sheet1'!$L$16"}</definedName>
    <definedName name="____huy1" localSheetId="15" hidden="1">{"'Sheet1'!$L$16"}</definedName>
    <definedName name="____huy1" localSheetId="13" hidden="1">{"'Sheet1'!$L$16"}</definedName>
    <definedName name="____huy1" localSheetId="16" hidden="1">{"'Sheet1'!$L$16"}</definedName>
    <definedName name="____huy1" localSheetId="8" hidden="1">{"'Sheet1'!$L$16"}</definedName>
    <definedName name="____huy1" localSheetId="18" hidden="1">{"'Sheet1'!$L$16"}</definedName>
    <definedName name="____huy1" localSheetId="19" hidden="1">{"'Sheet1'!$L$16"}</definedName>
    <definedName name="____huy1" localSheetId="1" hidden="1">{"'Sheet1'!$L$16"}</definedName>
    <definedName name="____huy1" hidden="1">{"'Sheet1'!$L$16"}</definedName>
    <definedName name="____kha1" localSheetId="51">#REF!</definedName>
    <definedName name="____kha1">#REF!</definedName>
    <definedName name="____M36" localSheetId="21" hidden="1">{"'Sheet1'!$L$16"}</definedName>
    <definedName name="____M36" localSheetId="27" hidden="1">{"'Sheet1'!$L$16"}</definedName>
    <definedName name="____M36" localSheetId="7" hidden="1">{"'Sheet1'!$L$16"}</definedName>
    <definedName name="____M36" localSheetId="9" hidden="1">{"'Sheet1'!$L$16"}</definedName>
    <definedName name="____M36" localSheetId="15" hidden="1">{"'Sheet1'!$L$16"}</definedName>
    <definedName name="____M36" localSheetId="13" hidden="1">{"'Sheet1'!$L$16"}</definedName>
    <definedName name="____M36" localSheetId="16" hidden="1">{"'Sheet1'!$L$16"}</definedName>
    <definedName name="____M36" localSheetId="8" hidden="1">{"'Sheet1'!$L$16"}</definedName>
    <definedName name="____M36" localSheetId="18" hidden="1">{"'Sheet1'!$L$16"}</definedName>
    <definedName name="____M36" localSheetId="19" hidden="1">{"'Sheet1'!$L$16"}</definedName>
    <definedName name="____M36" localSheetId="1" hidden="1">{"'Sheet1'!$L$16"}</definedName>
    <definedName name="____M36" hidden="1">{"'Sheet1'!$L$16"}</definedName>
    <definedName name="____MAC12" localSheetId="51">#REF!</definedName>
    <definedName name="____MAC12">#REF!</definedName>
    <definedName name="____MAC46" localSheetId="51">#REF!</definedName>
    <definedName name="____MAC46">#REF!</definedName>
    <definedName name="____NCL100" localSheetId="51">#REF!</definedName>
    <definedName name="____NCL100">#REF!</definedName>
    <definedName name="____NCL200" localSheetId="51">#REF!</definedName>
    <definedName name="____NCL200">#REF!</definedName>
    <definedName name="____NCL250" localSheetId="51">#REF!</definedName>
    <definedName name="____NCL250">#REF!</definedName>
    <definedName name="____NET2" localSheetId="51">#REF!</definedName>
    <definedName name="____NET2">#REF!</definedName>
    <definedName name="____nin190" localSheetId="51">#REF!</definedName>
    <definedName name="____nin190">#REF!</definedName>
    <definedName name="____NSO2" localSheetId="21" hidden="1">{"'Sheet1'!$L$16"}</definedName>
    <definedName name="____NSO2" localSheetId="27" hidden="1">{"'Sheet1'!$L$16"}</definedName>
    <definedName name="____NSO2" localSheetId="7" hidden="1">{"'Sheet1'!$L$16"}</definedName>
    <definedName name="____NSO2" localSheetId="9" hidden="1">{"'Sheet1'!$L$16"}</definedName>
    <definedName name="____NSO2" localSheetId="15" hidden="1">{"'Sheet1'!$L$16"}</definedName>
    <definedName name="____NSO2" localSheetId="13" hidden="1">{"'Sheet1'!$L$16"}</definedName>
    <definedName name="____NSO2" localSheetId="16" hidden="1">{"'Sheet1'!$L$16"}</definedName>
    <definedName name="____NSO2" localSheetId="8" hidden="1">{"'Sheet1'!$L$16"}</definedName>
    <definedName name="____NSO2" localSheetId="18" hidden="1">{"'Sheet1'!$L$16"}</definedName>
    <definedName name="____NSO2" localSheetId="19" hidden="1">{"'Sheet1'!$L$16"}</definedName>
    <definedName name="____NSO2" localSheetId="1" hidden="1">{"'Sheet1'!$L$16"}</definedName>
    <definedName name="____NSO2" hidden="1">{"'Sheet1'!$L$16"}</definedName>
    <definedName name="____PA3" localSheetId="21" hidden="1">{"'Sheet1'!$L$16"}</definedName>
    <definedName name="____PA3" localSheetId="27" hidden="1">{"'Sheet1'!$L$16"}</definedName>
    <definedName name="____PA3" localSheetId="7" hidden="1">{"'Sheet1'!$L$16"}</definedName>
    <definedName name="____PA3" localSheetId="9" hidden="1">{"'Sheet1'!$L$16"}</definedName>
    <definedName name="____PA3" localSheetId="15" hidden="1">{"'Sheet1'!$L$16"}</definedName>
    <definedName name="____PA3" localSheetId="13" hidden="1">{"'Sheet1'!$L$16"}</definedName>
    <definedName name="____PA3" localSheetId="16" hidden="1">{"'Sheet1'!$L$16"}</definedName>
    <definedName name="____PA3" localSheetId="8" hidden="1">{"'Sheet1'!$L$16"}</definedName>
    <definedName name="____PA3" localSheetId="18" hidden="1">{"'Sheet1'!$L$16"}</definedName>
    <definedName name="____PA3" localSheetId="19" hidden="1">{"'Sheet1'!$L$16"}</definedName>
    <definedName name="____PA3" localSheetId="1" hidden="1">{"'Sheet1'!$L$16"}</definedName>
    <definedName name="____PA3" hidden="1">{"'Sheet1'!$L$16"}</definedName>
    <definedName name="____Pl2" localSheetId="21" hidden="1">{"'Sheet1'!$L$16"}</definedName>
    <definedName name="____Pl2" localSheetId="27" hidden="1">{"'Sheet1'!$L$16"}</definedName>
    <definedName name="____Pl2" localSheetId="7" hidden="1">{"'Sheet1'!$L$16"}</definedName>
    <definedName name="____Pl2" localSheetId="9" hidden="1">{"'Sheet1'!$L$16"}</definedName>
    <definedName name="____Pl2" localSheetId="15" hidden="1">{"'Sheet1'!$L$16"}</definedName>
    <definedName name="____Pl2" localSheetId="13" hidden="1">{"'Sheet1'!$L$16"}</definedName>
    <definedName name="____Pl2" localSheetId="16" hidden="1">{"'Sheet1'!$L$16"}</definedName>
    <definedName name="____Pl2" localSheetId="8" hidden="1">{"'Sheet1'!$L$16"}</definedName>
    <definedName name="____Pl2" localSheetId="18" hidden="1">{"'Sheet1'!$L$16"}</definedName>
    <definedName name="____Pl2" localSheetId="19" hidden="1">{"'Sheet1'!$L$16"}</definedName>
    <definedName name="____Pl2" localSheetId="1" hidden="1">{"'Sheet1'!$L$16"}</definedName>
    <definedName name="____Pl2" hidden="1">{"'Sheet1'!$L$16"}</definedName>
    <definedName name="____sc1" localSheetId="51">#REF!</definedName>
    <definedName name="____sc1">#REF!</definedName>
    <definedName name="____SC2" localSheetId="51">#REF!</definedName>
    <definedName name="____SC2">#REF!</definedName>
    <definedName name="____sc3" localSheetId="51">#REF!</definedName>
    <definedName name="____sc3">#REF!</definedName>
    <definedName name="____SCL4" localSheetId="21" hidden="1">{"'Sheet1'!$L$16"}</definedName>
    <definedName name="____SCL4" localSheetId="27" hidden="1">{"'Sheet1'!$L$16"}</definedName>
    <definedName name="____SCL4" localSheetId="7" hidden="1">{"'Sheet1'!$L$16"}</definedName>
    <definedName name="____SCL4" localSheetId="9" hidden="1">{"'Sheet1'!$L$16"}</definedName>
    <definedName name="____SCL4" localSheetId="15" hidden="1">{"'Sheet1'!$L$16"}</definedName>
    <definedName name="____SCL4" localSheetId="13" hidden="1">{"'Sheet1'!$L$16"}</definedName>
    <definedName name="____SCL4" localSheetId="16" hidden="1">{"'Sheet1'!$L$16"}</definedName>
    <definedName name="____SCL4" localSheetId="8" hidden="1">{"'Sheet1'!$L$16"}</definedName>
    <definedName name="____SCL4" localSheetId="18" hidden="1">{"'Sheet1'!$L$16"}</definedName>
    <definedName name="____SCL4" localSheetId="19" hidden="1">{"'Sheet1'!$L$16"}</definedName>
    <definedName name="____SCL4" localSheetId="1" hidden="1">{"'Sheet1'!$L$16"}</definedName>
    <definedName name="____SCL4" hidden="1">{"'Sheet1'!$L$16"}</definedName>
    <definedName name="____SN3" localSheetId="51">#REF!</definedName>
    <definedName name="____SN3">#REF!</definedName>
    <definedName name="____TL1" localSheetId="51">#REF!</definedName>
    <definedName name="____TL1">#REF!</definedName>
    <definedName name="____TL2" localSheetId="51">#REF!</definedName>
    <definedName name="____TL2">#REF!</definedName>
    <definedName name="____TL3" localSheetId="51">#REF!</definedName>
    <definedName name="____TL3">#REF!</definedName>
    <definedName name="____TLA120" localSheetId="51">#REF!</definedName>
    <definedName name="____TLA120">#REF!</definedName>
    <definedName name="____TLA35" localSheetId="51">#REF!</definedName>
    <definedName name="____TLA35">#REF!</definedName>
    <definedName name="____TLA50" localSheetId="51">#REF!</definedName>
    <definedName name="____TLA50">#REF!</definedName>
    <definedName name="____TLA70" localSheetId="51">#REF!</definedName>
    <definedName name="____TLA70">#REF!</definedName>
    <definedName name="____TLA95" localSheetId="51">#REF!</definedName>
    <definedName name="____TLA95">#REF!</definedName>
    <definedName name="____tz593" localSheetId="51">#REF!</definedName>
    <definedName name="____tz593">#REF!</definedName>
    <definedName name="____Tru21" localSheetId="21" hidden="1">{"'Sheet1'!$L$16"}</definedName>
    <definedName name="____Tru21" localSheetId="27" hidden="1">{"'Sheet1'!$L$16"}</definedName>
    <definedName name="____Tru21" localSheetId="7" hidden="1">{"'Sheet1'!$L$16"}</definedName>
    <definedName name="____Tru21" localSheetId="9" hidden="1">{"'Sheet1'!$L$16"}</definedName>
    <definedName name="____Tru21" localSheetId="15" hidden="1">{"'Sheet1'!$L$16"}</definedName>
    <definedName name="____Tru21" localSheetId="13" hidden="1">{"'Sheet1'!$L$16"}</definedName>
    <definedName name="____Tru21" localSheetId="16" hidden="1">{"'Sheet1'!$L$16"}</definedName>
    <definedName name="____Tru21" localSheetId="8" hidden="1">{"'Sheet1'!$L$16"}</definedName>
    <definedName name="____Tru21" localSheetId="18" hidden="1">{"'Sheet1'!$L$16"}</definedName>
    <definedName name="____Tru21" localSheetId="19" hidden="1">{"'Sheet1'!$L$16"}</definedName>
    <definedName name="____Tru21" localSheetId="1" hidden="1">{"'Sheet1'!$L$16"}</definedName>
    <definedName name="____Tru21" hidden="1">{"'Sheet1'!$L$16"}</definedName>
    <definedName name="____VL100" localSheetId="51">#REF!</definedName>
    <definedName name="____VL100">#REF!</definedName>
    <definedName name="____VL250" localSheetId="51">#REF!</definedName>
    <definedName name="____VL250">#REF!</definedName>
    <definedName name="___a1" localSheetId="21" hidden="1">{"'Sheet1'!$L$16"}</definedName>
    <definedName name="___a1" localSheetId="27" hidden="1">{"'Sheet1'!$L$16"}</definedName>
    <definedName name="___a1" localSheetId="7" hidden="1">{"'Sheet1'!$L$16"}</definedName>
    <definedName name="___a1" localSheetId="9" hidden="1">{"'Sheet1'!$L$16"}</definedName>
    <definedName name="___a1" localSheetId="15" hidden="1">{"'Sheet1'!$L$16"}</definedName>
    <definedName name="___a1" localSheetId="13" hidden="1">{"'Sheet1'!$L$16"}</definedName>
    <definedName name="___a1" localSheetId="16" hidden="1">{"'Sheet1'!$L$16"}</definedName>
    <definedName name="___a1" localSheetId="8" hidden="1">{"'Sheet1'!$L$16"}</definedName>
    <definedName name="___a1" localSheetId="18" hidden="1">{"'Sheet1'!$L$16"}</definedName>
    <definedName name="___a1" localSheetId="19" hidden="1">{"'Sheet1'!$L$16"}</definedName>
    <definedName name="___a1" localSheetId="1" hidden="1">{"'Sheet1'!$L$16"}</definedName>
    <definedName name="___a1" hidden="1">{"'Sheet1'!$L$16"}</definedName>
    <definedName name="___B1" localSheetId="21" hidden="1">{"'Sheet1'!$L$16"}</definedName>
    <definedName name="___B1" localSheetId="27" hidden="1">{"'Sheet1'!$L$16"}</definedName>
    <definedName name="___B1" localSheetId="7" hidden="1">{"'Sheet1'!$L$16"}</definedName>
    <definedName name="___B1" localSheetId="9" hidden="1">{"'Sheet1'!$L$16"}</definedName>
    <definedName name="___B1" localSheetId="15" hidden="1">{"'Sheet1'!$L$16"}</definedName>
    <definedName name="___B1" localSheetId="13" hidden="1">{"'Sheet1'!$L$16"}</definedName>
    <definedName name="___B1" localSheetId="16" hidden="1">{"'Sheet1'!$L$16"}</definedName>
    <definedName name="___B1" localSheetId="8" hidden="1">{"'Sheet1'!$L$16"}</definedName>
    <definedName name="___B1" localSheetId="18" hidden="1">{"'Sheet1'!$L$16"}</definedName>
    <definedName name="___B1" localSheetId="19" hidden="1">{"'Sheet1'!$L$16"}</definedName>
    <definedName name="___B1" localSheetId="1" hidden="1">{"'Sheet1'!$L$16"}</definedName>
    <definedName name="___B1" hidden="1">{"'Sheet1'!$L$16"}</definedName>
    <definedName name="___ban2" localSheetId="21" hidden="1">{"'Sheet1'!$L$16"}</definedName>
    <definedName name="___ban2" localSheetId="27" hidden="1">{"'Sheet1'!$L$16"}</definedName>
    <definedName name="___ban2" localSheetId="7" hidden="1">{"'Sheet1'!$L$16"}</definedName>
    <definedName name="___ban2" localSheetId="9" hidden="1">{"'Sheet1'!$L$16"}</definedName>
    <definedName name="___ban2" localSheetId="15" hidden="1">{"'Sheet1'!$L$16"}</definedName>
    <definedName name="___ban2" localSheetId="13" hidden="1">{"'Sheet1'!$L$16"}</definedName>
    <definedName name="___ban2" localSheetId="16" hidden="1">{"'Sheet1'!$L$16"}</definedName>
    <definedName name="___ban2" localSheetId="8" hidden="1">{"'Sheet1'!$L$16"}</definedName>
    <definedName name="___ban2" localSheetId="18" hidden="1">{"'Sheet1'!$L$16"}</definedName>
    <definedName name="___ban2" localSheetId="19" hidden="1">{"'Sheet1'!$L$16"}</definedName>
    <definedName name="___ban2" localSheetId="1" hidden="1">{"'Sheet1'!$L$16"}</definedName>
    <definedName name="___ban2" hidden="1">{"'Sheet1'!$L$16"}</definedName>
    <definedName name="___boi1" localSheetId="51">#REF!</definedName>
    <definedName name="___boi1">#REF!</definedName>
    <definedName name="___boi2" localSheetId="51">#REF!</definedName>
    <definedName name="___boi2">#REF!</definedName>
    <definedName name="___CON1" localSheetId="51">#REF!</definedName>
    <definedName name="___CON1">#REF!</definedName>
    <definedName name="___CON2" localSheetId="51">#REF!</definedName>
    <definedName name="___CON2">#REF!</definedName>
    <definedName name="___ddn400" localSheetId="51">#REF!</definedName>
    <definedName name="___ddn400">#REF!</definedName>
    <definedName name="___ddn600" localSheetId="51">#REF!</definedName>
    <definedName name="___ddn600">#REF!</definedName>
    <definedName name="___DT12" localSheetId="21" hidden="1">{"'Sheet1'!$L$16"}</definedName>
    <definedName name="___DT12" localSheetId="27" hidden="1">{"'Sheet1'!$L$16"}</definedName>
    <definedName name="___DT12" localSheetId="7" hidden="1">{"'Sheet1'!$L$16"}</definedName>
    <definedName name="___DT12" localSheetId="9" hidden="1">{"'Sheet1'!$L$16"}</definedName>
    <definedName name="___DT12" localSheetId="15" hidden="1">{"'Sheet1'!$L$16"}</definedName>
    <definedName name="___DT12" localSheetId="13" hidden="1">{"'Sheet1'!$L$16"}</definedName>
    <definedName name="___DT12" localSheetId="16" hidden="1">{"'Sheet1'!$L$16"}</definedName>
    <definedName name="___DT12" localSheetId="8" hidden="1">{"'Sheet1'!$L$16"}</definedName>
    <definedName name="___DT12" localSheetId="18" hidden="1">{"'Sheet1'!$L$16"}</definedName>
    <definedName name="___DT12" localSheetId="19" hidden="1">{"'Sheet1'!$L$16"}</definedName>
    <definedName name="___DT12" localSheetId="1" hidden="1">{"'Sheet1'!$L$16"}</definedName>
    <definedName name="___DT12" hidden="1">{"'Sheet1'!$L$16"}</definedName>
    <definedName name="___Goi8" localSheetId="21" hidden="1">{"'Sheet1'!$L$16"}</definedName>
    <definedName name="___Goi8" localSheetId="27" hidden="1">{"'Sheet1'!$L$16"}</definedName>
    <definedName name="___Goi8" localSheetId="7" hidden="1">{"'Sheet1'!$L$16"}</definedName>
    <definedName name="___Goi8" localSheetId="9" hidden="1">{"'Sheet1'!$L$16"}</definedName>
    <definedName name="___Goi8" localSheetId="15" hidden="1">{"'Sheet1'!$L$16"}</definedName>
    <definedName name="___Goi8" localSheetId="13" hidden="1">{"'Sheet1'!$L$16"}</definedName>
    <definedName name="___Goi8" localSheetId="16" hidden="1">{"'Sheet1'!$L$16"}</definedName>
    <definedName name="___Goi8" localSheetId="8" hidden="1">{"'Sheet1'!$L$16"}</definedName>
    <definedName name="___Goi8" localSheetId="18" hidden="1">{"'Sheet1'!$L$16"}</definedName>
    <definedName name="___Goi8" localSheetId="19" hidden="1">{"'Sheet1'!$L$16"}</definedName>
    <definedName name="___Goi8" localSheetId="1" hidden="1">{"'Sheet1'!$L$16"}</definedName>
    <definedName name="___Goi8" hidden="1">{"'Sheet1'!$L$16"}</definedName>
    <definedName name="___h1" localSheetId="21" hidden="1">{"'Sheet1'!$L$16"}</definedName>
    <definedName name="___h1" localSheetId="27" hidden="1">{"'Sheet1'!$L$16"}</definedName>
    <definedName name="___h1" localSheetId="7" hidden="1">{"'Sheet1'!$L$16"}</definedName>
    <definedName name="___h1" localSheetId="9" hidden="1">{"'Sheet1'!$L$16"}</definedName>
    <definedName name="___h1" localSheetId="15" hidden="1">{"'Sheet1'!$L$16"}</definedName>
    <definedName name="___h1" localSheetId="13" hidden="1">{"'Sheet1'!$L$16"}</definedName>
    <definedName name="___h1" localSheetId="16" hidden="1">{"'Sheet1'!$L$16"}</definedName>
    <definedName name="___h1" localSheetId="8" hidden="1">{"'Sheet1'!$L$16"}</definedName>
    <definedName name="___h1" localSheetId="18" hidden="1">{"'Sheet1'!$L$16"}</definedName>
    <definedName name="___h1" localSheetId="19" hidden="1">{"'Sheet1'!$L$16"}</definedName>
    <definedName name="___h1" localSheetId="1" hidden="1">{"'Sheet1'!$L$16"}</definedName>
    <definedName name="___h1" hidden="1">{"'Sheet1'!$L$16"}</definedName>
    <definedName name="___h10" localSheetId="21" hidden="1">{#N/A,#N/A,FALSE,"Chi tiÆt"}</definedName>
    <definedName name="___h10" localSheetId="27" hidden="1">{#N/A,#N/A,FALSE,"Chi tiÆt"}</definedName>
    <definedName name="___h10" localSheetId="7" hidden="1">{#N/A,#N/A,FALSE,"Chi tiÆt"}</definedName>
    <definedName name="___h10" localSheetId="9" hidden="1">{#N/A,#N/A,FALSE,"Chi tiÆt"}</definedName>
    <definedName name="___h10" localSheetId="15" hidden="1">{#N/A,#N/A,FALSE,"Chi tiÆt"}</definedName>
    <definedName name="___h10" localSheetId="13" hidden="1">{#N/A,#N/A,FALSE,"Chi tiÆt"}</definedName>
    <definedName name="___h10" localSheetId="16" hidden="1">{#N/A,#N/A,FALSE,"Chi tiÆt"}</definedName>
    <definedName name="___h10" localSheetId="8" hidden="1">{#N/A,#N/A,FALSE,"Chi tiÆt"}</definedName>
    <definedName name="___h10" localSheetId="18" hidden="1">{#N/A,#N/A,FALSE,"Chi tiÆt"}</definedName>
    <definedName name="___h10" localSheetId="19" hidden="1">{#N/A,#N/A,FALSE,"Chi tiÆt"}</definedName>
    <definedName name="___h10" localSheetId="1" hidden="1">{#N/A,#N/A,FALSE,"Chi tiÆt"}</definedName>
    <definedName name="___h10" hidden="1">{#N/A,#N/A,FALSE,"Chi tiÆt"}</definedName>
    <definedName name="___h2" localSheetId="21" hidden="1">{"'Sheet1'!$L$16"}</definedName>
    <definedName name="___h2" localSheetId="27" hidden="1">{"'Sheet1'!$L$16"}</definedName>
    <definedName name="___h2" localSheetId="7" hidden="1">{"'Sheet1'!$L$16"}</definedName>
    <definedName name="___h2" localSheetId="9" hidden="1">{"'Sheet1'!$L$16"}</definedName>
    <definedName name="___h2" localSheetId="15" hidden="1">{"'Sheet1'!$L$16"}</definedName>
    <definedName name="___h2" localSheetId="13" hidden="1">{"'Sheet1'!$L$16"}</definedName>
    <definedName name="___h2" localSheetId="16" hidden="1">{"'Sheet1'!$L$16"}</definedName>
    <definedName name="___h2" localSheetId="8" hidden="1">{"'Sheet1'!$L$16"}</definedName>
    <definedName name="___h2" localSheetId="18" hidden="1">{"'Sheet1'!$L$16"}</definedName>
    <definedName name="___h2" localSheetId="19" hidden="1">{"'Sheet1'!$L$16"}</definedName>
    <definedName name="___h2" localSheetId="1" hidden="1">{"'Sheet1'!$L$16"}</definedName>
    <definedName name="___h2" hidden="1">{"'Sheet1'!$L$16"}</definedName>
    <definedName name="___h3" localSheetId="21" hidden="1">{"'Sheet1'!$L$16"}</definedName>
    <definedName name="___h3" localSheetId="27" hidden="1">{"'Sheet1'!$L$16"}</definedName>
    <definedName name="___h3" localSheetId="7" hidden="1">{"'Sheet1'!$L$16"}</definedName>
    <definedName name="___h3" localSheetId="9" hidden="1">{"'Sheet1'!$L$16"}</definedName>
    <definedName name="___h3" localSheetId="15" hidden="1">{"'Sheet1'!$L$16"}</definedName>
    <definedName name="___h3" localSheetId="13" hidden="1">{"'Sheet1'!$L$16"}</definedName>
    <definedName name="___h3" localSheetId="16" hidden="1">{"'Sheet1'!$L$16"}</definedName>
    <definedName name="___h3" localSheetId="8" hidden="1">{"'Sheet1'!$L$16"}</definedName>
    <definedName name="___h3" localSheetId="18" hidden="1">{"'Sheet1'!$L$16"}</definedName>
    <definedName name="___h3" localSheetId="19" hidden="1">{"'Sheet1'!$L$16"}</definedName>
    <definedName name="___h3" localSheetId="1" hidden="1">{"'Sheet1'!$L$16"}</definedName>
    <definedName name="___h3" hidden="1">{"'Sheet1'!$L$16"}</definedName>
    <definedName name="___h5" localSheetId="21" hidden="1">{"'Sheet1'!$L$16"}</definedName>
    <definedName name="___h5" localSheetId="27" hidden="1">{"'Sheet1'!$L$16"}</definedName>
    <definedName name="___h5" localSheetId="7" hidden="1">{"'Sheet1'!$L$16"}</definedName>
    <definedName name="___h5" localSheetId="9" hidden="1">{"'Sheet1'!$L$16"}</definedName>
    <definedName name="___h5" localSheetId="15" hidden="1">{"'Sheet1'!$L$16"}</definedName>
    <definedName name="___h5" localSheetId="13" hidden="1">{"'Sheet1'!$L$16"}</definedName>
    <definedName name="___h5" localSheetId="16" hidden="1">{"'Sheet1'!$L$16"}</definedName>
    <definedName name="___h5" localSheetId="8" hidden="1">{"'Sheet1'!$L$16"}</definedName>
    <definedName name="___h5" localSheetId="18" hidden="1">{"'Sheet1'!$L$16"}</definedName>
    <definedName name="___h5" localSheetId="19" hidden="1">{"'Sheet1'!$L$16"}</definedName>
    <definedName name="___h5" localSheetId="1" hidden="1">{"'Sheet1'!$L$16"}</definedName>
    <definedName name="___h5" hidden="1">{"'Sheet1'!$L$16"}</definedName>
    <definedName name="___h6" localSheetId="21" hidden="1">{"'Sheet1'!$L$16"}</definedName>
    <definedName name="___h6" localSheetId="27" hidden="1">{"'Sheet1'!$L$16"}</definedName>
    <definedName name="___h6" localSheetId="7" hidden="1">{"'Sheet1'!$L$16"}</definedName>
    <definedName name="___h6" localSheetId="9" hidden="1">{"'Sheet1'!$L$16"}</definedName>
    <definedName name="___h6" localSheetId="15" hidden="1">{"'Sheet1'!$L$16"}</definedName>
    <definedName name="___h6" localSheetId="13" hidden="1">{"'Sheet1'!$L$16"}</definedName>
    <definedName name="___h6" localSheetId="16" hidden="1">{"'Sheet1'!$L$16"}</definedName>
    <definedName name="___h6" localSheetId="8" hidden="1">{"'Sheet1'!$L$16"}</definedName>
    <definedName name="___h6" localSheetId="18" hidden="1">{"'Sheet1'!$L$16"}</definedName>
    <definedName name="___h6" localSheetId="19" hidden="1">{"'Sheet1'!$L$16"}</definedName>
    <definedName name="___h6" localSheetId="1" hidden="1">{"'Sheet1'!$L$16"}</definedName>
    <definedName name="___h6" hidden="1">{"'Sheet1'!$L$16"}</definedName>
    <definedName name="___h7" localSheetId="21" hidden="1">{"'Sheet1'!$L$16"}</definedName>
    <definedName name="___h7" localSheetId="27" hidden="1">{"'Sheet1'!$L$16"}</definedName>
    <definedName name="___h7" localSheetId="7" hidden="1">{"'Sheet1'!$L$16"}</definedName>
    <definedName name="___h7" localSheetId="9" hidden="1">{"'Sheet1'!$L$16"}</definedName>
    <definedName name="___h7" localSheetId="15" hidden="1">{"'Sheet1'!$L$16"}</definedName>
    <definedName name="___h7" localSheetId="13" hidden="1">{"'Sheet1'!$L$16"}</definedName>
    <definedName name="___h7" localSheetId="16" hidden="1">{"'Sheet1'!$L$16"}</definedName>
    <definedName name="___h7" localSheetId="8" hidden="1">{"'Sheet1'!$L$16"}</definedName>
    <definedName name="___h7" localSheetId="18" hidden="1">{"'Sheet1'!$L$16"}</definedName>
    <definedName name="___h7" localSheetId="19" hidden="1">{"'Sheet1'!$L$16"}</definedName>
    <definedName name="___h7" localSheetId="1" hidden="1">{"'Sheet1'!$L$16"}</definedName>
    <definedName name="___h7" hidden="1">{"'Sheet1'!$L$16"}</definedName>
    <definedName name="___h8" localSheetId="21" hidden="1">{"'Sheet1'!$L$16"}</definedName>
    <definedName name="___h8" localSheetId="27" hidden="1">{"'Sheet1'!$L$16"}</definedName>
    <definedName name="___h8" localSheetId="7" hidden="1">{"'Sheet1'!$L$16"}</definedName>
    <definedName name="___h8" localSheetId="9" hidden="1">{"'Sheet1'!$L$16"}</definedName>
    <definedName name="___h8" localSheetId="15" hidden="1">{"'Sheet1'!$L$16"}</definedName>
    <definedName name="___h8" localSheetId="13" hidden="1">{"'Sheet1'!$L$16"}</definedName>
    <definedName name="___h8" localSheetId="16" hidden="1">{"'Sheet1'!$L$16"}</definedName>
    <definedName name="___h8" localSheetId="8" hidden="1">{"'Sheet1'!$L$16"}</definedName>
    <definedName name="___h8" localSheetId="18" hidden="1">{"'Sheet1'!$L$16"}</definedName>
    <definedName name="___h8" localSheetId="19" hidden="1">{"'Sheet1'!$L$16"}</definedName>
    <definedName name="___h8" localSheetId="1" hidden="1">{"'Sheet1'!$L$16"}</definedName>
    <definedName name="___h8" hidden="1">{"'Sheet1'!$L$16"}</definedName>
    <definedName name="___h9" localSheetId="21" hidden="1">{"'Sheet1'!$L$16"}</definedName>
    <definedName name="___h9" localSheetId="27" hidden="1">{"'Sheet1'!$L$16"}</definedName>
    <definedName name="___h9" localSheetId="7" hidden="1">{"'Sheet1'!$L$16"}</definedName>
    <definedName name="___h9" localSheetId="9" hidden="1">{"'Sheet1'!$L$16"}</definedName>
    <definedName name="___h9" localSheetId="15" hidden="1">{"'Sheet1'!$L$16"}</definedName>
    <definedName name="___h9" localSheetId="13" hidden="1">{"'Sheet1'!$L$16"}</definedName>
    <definedName name="___h9" localSheetId="16" hidden="1">{"'Sheet1'!$L$16"}</definedName>
    <definedName name="___h9" localSheetId="8" hidden="1">{"'Sheet1'!$L$16"}</definedName>
    <definedName name="___h9" localSheetId="18" hidden="1">{"'Sheet1'!$L$16"}</definedName>
    <definedName name="___h9" localSheetId="19" hidden="1">{"'Sheet1'!$L$16"}</definedName>
    <definedName name="___h9" localSheetId="1" hidden="1">{"'Sheet1'!$L$16"}</definedName>
    <definedName name="___h9" hidden="1">{"'Sheet1'!$L$16"}</definedName>
    <definedName name="___hsm2">1.1289</definedName>
    <definedName name="___hso2" localSheetId="51">#REF!</definedName>
    <definedName name="___hso2">#REF!</definedName>
    <definedName name="___hu1" localSheetId="21" hidden="1">{"'Sheet1'!$L$16"}</definedName>
    <definedName name="___hu1" localSheetId="27" hidden="1">{"'Sheet1'!$L$16"}</definedName>
    <definedName name="___hu1" localSheetId="7" hidden="1">{"'Sheet1'!$L$16"}</definedName>
    <definedName name="___hu1" localSheetId="9" hidden="1">{"'Sheet1'!$L$16"}</definedName>
    <definedName name="___hu1" localSheetId="15" hidden="1">{"'Sheet1'!$L$16"}</definedName>
    <definedName name="___hu1" localSheetId="13" hidden="1">{"'Sheet1'!$L$16"}</definedName>
    <definedName name="___hu1" localSheetId="16" hidden="1">{"'Sheet1'!$L$16"}</definedName>
    <definedName name="___hu1" localSheetId="8" hidden="1">{"'Sheet1'!$L$16"}</definedName>
    <definedName name="___hu1" localSheetId="18" hidden="1">{"'Sheet1'!$L$16"}</definedName>
    <definedName name="___hu1" localSheetId="19" hidden="1">{"'Sheet1'!$L$16"}</definedName>
    <definedName name="___hu1" localSheetId="1" hidden="1">{"'Sheet1'!$L$16"}</definedName>
    <definedName name="___hu1" hidden="1">{"'Sheet1'!$L$16"}</definedName>
    <definedName name="___hu2" localSheetId="21" hidden="1">{"'Sheet1'!$L$16"}</definedName>
    <definedName name="___hu2" localSheetId="27" hidden="1">{"'Sheet1'!$L$16"}</definedName>
    <definedName name="___hu2" localSheetId="7" hidden="1">{"'Sheet1'!$L$16"}</definedName>
    <definedName name="___hu2" localSheetId="9" hidden="1">{"'Sheet1'!$L$16"}</definedName>
    <definedName name="___hu2" localSheetId="15" hidden="1">{"'Sheet1'!$L$16"}</definedName>
    <definedName name="___hu2" localSheetId="13" hidden="1">{"'Sheet1'!$L$16"}</definedName>
    <definedName name="___hu2" localSheetId="16" hidden="1">{"'Sheet1'!$L$16"}</definedName>
    <definedName name="___hu2" localSheetId="8" hidden="1">{"'Sheet1'!$L$16"}</definedName>
    <definedName name="___hu2" localSheetId="18" hidden="1">{"'Sheet1'!$L$16"}</definedName>
    <definedName name="___hu2" localSheetId="19" hidden="1">{"'Sheet1'!$L$16"}</definedName>
    <definedName name="___hu2" localSheetId="1" hidden="1">{"'Sheet1'!$L$16"}</definedName>
    <definedName name="___hu2" hidden="1">{"'Sheet1'!$L$16"}</definedName>
    <definedName name="___hu5" localSheetId="21" hidden="1">{"'Sheet1'!$L$16"}</definedName>
    <definedName name="___hu5" localSheetId="27" hidden="1">{"'Sheet1'!$L$16"}</definedName>
    <definedName name="___hu5" localSheetId="7" hidden="1">{"'Sheet1'!$L$16"}</definedName>
    <definedName name="___hu5" localSheetId="9" hidden="1">{"'Sheet1'!$L$16"}</definedName>
    <definedName name="___hu5" localSheetId="15" hidden="1">{"'Sheet1'!$L$16"}</definedName>
    <definedName name="___hu5" localSheetId="13" hidden="1">{"'Sheet1'!$L$16"}</definedName>
    <definedName name="___hu5" localSheetId="16" hidden="1">{"'Sheet1'!$L$16"}</definedName>
    <definedName name="___hu5" localSheetId="8" hidden="1">{"'Sheet1'!$L$16"}</definedName>
    <definedName name="___hu5" localSheetId="18" hidden="1">{"'Sheet1'!$L$16"}</definedName>
    <definedName name="___hu5" localSheetId="19" hidden="1">{"'Sheet1'!$L$16"}</definedName>
    <definedName name="___hu5" localSheetId="1" hidden="1">{"'Sheet1'!$L$16"}</definedName>
    <definedName name="___hu5" hidden="1">{"'Sheet1'!$L$16"}</definedName>
    <definedName name="___hu6" localSheetId="21" hidden="1">{"'Sheet1'!$L$16"}</definedName>
    <definedName name="___hu6" localSheetId="27" hidden="1">{"'Sheet1'!$L$16"}</definedName>
    <definedName name="___hu6" localSheetId="7" hidden="1">{"'Sheet1'!$L$16"}</definedName>
    <definedName name="___hu6" localSheetId="9" hidden="1">{"'Sheet1'!$L$16"}</definedName>
    <definedName name="___hu6" localSheetId="15" hidden="1">{"'Sheet1'!$L$16"}</definedName>
    <definedName name="___hu6" localSheetId="13" hidden="1">{"'Sheet1'!$L$16"}</definedName>
    <definedName name="___hu6" localSheetId="16" hidden="1">{"'Sheet1'!$L$16"}</definedName>
    <definedName name="___hu6" localSheetId="8" hidden="1">{"'Sheet1'!$L$16"}</definedName>
    <definedName name="___hu6" localSheetId="18" hidden="1">{"'Sheet1'!$L$16"}</definedName>
    <definedName name="___hu6" localSheetId="19" hidden="1">{"'Sheet1'!$L$16"}</definedName>
    <definedName name="___hu6" localSheetId="1" hidden="1">{"'Sheet1'!$L$16"}</definedName>
    <definedName name="___hu6" hidden="1">{"'Sheet1'!$L$16"}</definedName>
    <definedName name="___huy1" localSheetId="21" hidden="1">{"'Sheet1'!$L$16"}</definedName>
    <definedName name="___huy1" localSheetId="27" hidden="1">{"'Sheet1'!$L$16"}</definedName>
    <definedName name="___huy1" localSheetId="7" hidden="1">{"'Sheet1'!$L$16"}</definedName>
    <definedName name="___huy1" localSheetId="9" hidden="1">{"'Sheet1'!$L$16"}</definedName>
    <definedName name="___huy1" localSheetId="15" hidden="1">{"'Sheet1'!$L$16"}</definedName>
    <definedName name="___huy1" localSheetId="13" hidden="1">{"'Sheet1'!$L$16"}</definedName>
    <definedName name="___huy1" localSheetId="16" hidden="1">{"'Sheet1'!$L$16"}</definedName>
    <definedName name="___huy1" localSheetId="8" hidden="1">{"'Sheet1'!$L$16"}</definedName>
    <definedName name="___huy1" localSheetId="18" hidden="1">{"'Sheet1'!$L$16"}</definedName>
    <definedName name="___huy1" localSheetId="19" hidden="1">{"'Sheet1'!$L$16"}</definedName>
    <definedName name="___huy1" localSheetId="1" hidden="1">{"'Sheet1'!$L$16"}</definedName>
    <definedName name="___huy1" hidden="1">{"'Sheet1'!$L$16"}</definedName>
    <definedName name="___kha1" localSheetId="51">#REF!</definedName>
    <definedName name="___kha1">#REF!</definedName>
    <definedName name="___lap1" localSheetId="51">#REF!</definedName>
    <definedName name="___lap1">#REF!</definedName>
    <definedName name="___lap2" localSheetId="51">#REF!</definedName>
    <definedName name="___lap2">#REF!</definedName>
    <definedName name="___M36" localSheetId="21" hidden="1">{"'Sheet1'!$L$16"}</definedName>
    <definedName name="___M36" localSheetId="27" hidden="1">{"'Sheet1'!$L$16"}</definedName>
    <definedName name="___M36" localSheetId="7" hidden="1">{"'Sheet1'!$L$16"}</definedName>
    <definedName name="___M36" localSheetId="9" hidden="1">{"'Sheet1'!$L$16"}</definedName>
    <definedName name="___M36" localSheetId="15" hidden="1">{"'Sheet1'!$L$16"}</definedName>
    <definedName name="___M36" localSheetId="13" hidden="1">{"'Sheet1'!$L$16"}</definedName>
    <definedName name="___M36" localSheetId="16" hidden="1">{"'Sheet1'!$L$16"}</definedName>
    <definedName name="___M36" localSheetId="8" hidden="1">{"'Sheet1'!$L$16"}</definedName>
    <definedName name="___M36" localSheetId="18" hidden="1">{"'Sheet1'!$L$16"}</definedName>
    <definedName name="___M36" localSheetId="19" hidden="1">{"'Sheet1'!$L$16"}</definedName>
    <definedName name="___M36" localSheetId="1" hidden="1">{"'Sheet1'!$L$16"}</definedName>
    <definedName name="___M36" hidden="1">{"'Sheet1'!$L$16"}</definedName>
    <definedName name="___MAC12" localSheetId="51">#REF!</definedName>
    <definedName name="___MAC12">#REF!</definedName>
    <definedName name="___MAC46" localSheetId="51">#REF!</definedName>
    <definedName name="___MAC46">#REF!</definedName>
    <definedName name="___NCL100" localSheetId="51">#REF!</definedName>
    <definedName name="___NCL100">#REF!</definedName>
    <definedName name="___NCL200" localSheetId="51">#REF!</definedName>
    <definedName name="___NCL200">#REF!</definedName>
    <definedName name="___NCL250" localSheetId="51">#REF!</definedName>
    <definedName name="___NCL250">#REF!</definedName>
    <definedName name="___NET2" localSheetId="51">#REF!</definedName>
    <definedName name="___NET2">#REF!</definedName>
    <definedName name="___nin190" localSheetId="51">#REF!</definedName>
    <definedName name="___nin190">#REF!</definedName>
    <definedName name="___NSO2" localSheetId="21" hidden="1">{"'Sheet1'!$L$16"}</definedName>
    <definedName name="___NSO2" localSheetId="27" hidden="1">{"'Sheet1'!$L$16"}</definedName>
    <definedName name="___NSO2" localSheetId="7" hidden="1">{"'Sheet1'!$L$16"}</definedName>
    <definedName name="___NSO2" localSheetId="9" hidden="1">{"'Sheet1'!$L$16"}</definedName>
    <definedName name="___NSO2" localSheetId="15" hidden="1">{"'Sheet1'!$L$16"}</definedName>
    <definedName name="___NSO2" localSheetId="13" hidden="1">{"'Sheet1'!$L$16"}</definedName>
    <definedName name="___NSO2" localSheetId="16" hidden="1">{"'Sheet1'!$L$16"}</definedName>
    <definedName name="___NSO2" localSheetId="8" hidden="1">{"'Sheet1'!$L$16"}</definedName>
    <definedName name="___NSO2" localSheetId="18" hidden="1">{"'Sheet1'!$L$16"}</definedName>
    <definedName name="___NSO2" localSheetId="19" hidden="1">{"'Sheet1'!$L$16"}</definedName>
    <definedName name="___NSO2" localSheetId="1" hidden="1">{"'Sheet1'!$L$16"}</definedName>
    <definedName name="___NSO2" hidden="1">{"'Sheet1'!$L$16"}</definedName>
    <definedName name="___PA3" localSheetId="21" hidden="1">{"'Sheet1'!$L$16"}</definedName>
    <definedName name="___PA3" localSheetId="27" hidden="1">{"'Sheet1'!$L$16"}</definedName>
    <definedName name="___PA3" localSheetId="7" hidden="1">{"'Sheet1'!$L$16"}</definedName>
    <definedName name="___PA3" localSheetId="9" hidden="1">{"'Sheet1'!$L$16"}</definedName>
    <definedName name="___PA3" localSheetId="15" hidden="1">{"'Sheet1'!$L$16"}</definedName>
    <definedName name="___PA3" localSheetId="13" hidden="1">{"'Sheet1'!$L$16"}</definedName>
    <definedName name="___PA3" localSheetId="16" hidden="1">{"'Sheet1'!$L$16"}</definedName>
    <definedName name="___PA3" localSheetId="8" hidden="1">{"'Sheet1'!$L$16"}</definedName>
    <definedName name="___PA3" localSheetId="18" hidden="1">{"'Sheet1'!$L$16"}</definedName>
    <definedName name="___PA3" localSheetId="19" hidden="1">{"'Sheet1'!$L$16"}</definedName>
    <definedName name="___PA3" localSheetId="1" hidden="1">{"'Sheet1'!$L$16"}</definedName>
    <definedName name="___PA3" hidden="1">{"'Sheet1'!$L$16"}</definedName>
    <definedName name="___Pl2" localSheetId="21" hidden="1">{"'Sheet1'!$L$16"}</definedName>
    <definedName name="___Pl2" localSheetId="27" hidden="1">{"'Sheet1'!$L$16"}</definedName>
    <definedName name="___Pl2" localSheetId="7" hidden="1">{"'Sheet1'!$L$16"}</definedName>
    <definedName name="___Pl2" localSheetId="9" hidden="1">{"'Sheet1'!$L$16"}</definedName>
    <definedName name="___Pl2" localSheetId="15" hidden="1">{"'Sheet1'!$L$16"}</definedName>
    <definedName name="___Pl2" localSheetId="13" hidden="1">{"'Sheet1'!$L$16"}</definedName>
    <definedName name="___Pl2" localSheetId="16" hidden="1">{"'Sheet1'!$L$16"}</definedName>
    <definedName name="___Pl2" localSheetId="8" hidden="1">{"'Sheet1'!$L$16"}</definedName>
    <definedName name="___Pl2" localSheetId="18" hidden="1">{"'Sheet1'!$L$16"}</definedName>
    <definedName name="___Pl2" localSheetId="19" hidden="1">{"'Sheet1'!$L$16"}</definedName>
    <definedName name="___Pl2" localSheetId="1" hidden="1">{"'Sheet1'!$L$16"}</definedName>
    <definedName name="___Pl2" hidden="1">{"'Sheet1'!$L$16"}</definedName>
    <definedName name="___sc1" localSheetId="51">#REF!</definedName>
    <definedName name="___sc1">#REF!</definedName>
    <definedName name="___SC2" localSheetId="51">#REF!</definedName>
    <definedName name="___SC2">#REF!</definedName>
    <definedName name="___sc3" localSheetId="51">#REF!</definedName>
    <definedName name="___sc3">#REF!</definedName>
    <definedName name="___SCL4" localSheetId="21" hidden="1">{"'Sheet1'!$L$16"}</definedName>
    <definedName name="___SCL4" localSheetId="27" hidden="1">{"'Sheet1'!$L$16"}</definedName>
    <definedName name="___SCL4" localSheetId="7" hidden="1">{"'Sheet1'!$L$16"}</definedName>
    <definedName name="___SCL4" localSheetId="9" hidden="1">{"'Sheet1'!$L$16"}</definedName>
    <definedName name="___SCL4" localSheetId="15" hidden="1">{"'Sheet1'!$L$16"}</definedName>
    <definedName name="___SCL4" localSheetId="13" hidden="1">{"'Sheet1'!$L$16"}</definedName>
    <definedName name="___SCL4" localSheetId="16" hidden="1">{"'Sheet1'!$L$16"}</definedName>
    <definedName name="___SCL4" localSheetId="8" hidden="1">{"'Sheet1'!$L$16"}</definedName>
    <definedName name="___SCL4" localSheetId="18" hidden="1">{"'Sheet1'!$L$16"}</definedName>
    <definedName name="___SCL4" localSheetId="19" hidden="1">{"'Sheet1'!$L$16"}</definedName>
    <definedName name="___SCL4" localSheetId="1" hidden="1">{"'Sheet1'!$L$16"}</definedName>
    <definedName name="___SCL4" hidden="1">{"'Sheet1'!$L$16"}</definedName>
    <definedName name="___SN3" localSheetId="51">#REF!</definedName>
    <definedName name="___SN3">#REF!</definedName>
    <definedName name="___TL1" localSheetId="51">#REF!</definedName>
    <definedName name="___TL1">#REF!</definedName>
    <definedName name="___TL2" localSheetId="51">#REF!</definedName>
    <definedName name="___TL2">#REF!</definedName>
    <definedName name="___TL3" localSheetId="51">#REF!</definedName>
    <definedName name="___TL3">#REF!</definedName>
    <definedName name="___TLA120" localSheetId="51">#REF!</definedName>
    <definedName name="___TLA120">#REF!</definedName>
    <definedName name="___TLA35" localSheetId="51">#REF!</definedName>
    <definedName name="___TLA35">#REF!</definedName>
    <definedName name="___TLA50" localSheetId="51">#REF!</definedName>
    <definedName name="___TLA50">#REF!</definedName>
    <definedName name="___TLA70" localSheetId="51">#REF!</definedName>
    <definedName name="___TLA70">#REF!</definedName>
    <definedName name="___TLA95" localSheetId="51">#REF!</definedName>
    <definedName name="___TLA95">#REF!</definedName>
    <definedName name="___tz593" localSheetId="51">#REF!</definedName>
    <definedName name="___tz593">#REF!</definedName>
    <definedName name="___Tru21" localSheetId="21" hidden="1">{"'Sheet1'!$L$16"}</definedName>
    <definedName name="___Tru21" localSheetId="27" hidden="1">{"'Sheet1'!$L$16"}</definedName>
    <definedName name="___Tru21" localSheetId="7" hidden="1">{"'Sheet1'!$L$16"}</definedName>
    <definedName name="___Tru21" localSheetId="9" hidden="1">{"'Sheet1'!$L$16"}</definedName>
    <definedName name="___Tru21" localSheetId="15" hidden="1">{"'Sheet1'!$L$16"}</definedName>
    <definedName name="___Tru21" localSheetId="13" hidden="1">{"'Sheet1'!$L$16"}</definedName>
    <definedName name="___Tru21" localSheetId="16" hidden="1">{"'Sheet1'!$L$16"}</definedName>
    <definedName name="___Tru21" localSheetId="8" hidden="1">{"'Sheet1'!$L$16"}</definedName>
    <definedName name="___Tru21" localSheetId="18" hidden="1">{"'Sheet1'!$L$16"}</definedName>
    <definedName name="___Tru21" localSheetId="19" hidden="1">{"'Sheet1'!$L$16"}</definedName>
    <definedName name="___Tru21" localSheetId="1" hidden="1">{"'Sheet1'!$L$16"}</definedName>
    <definedName name="___Tru21" hidden="1">{"'Sheet1'!$L$16"}</definedName>
    <definedName name="___VL100" localSheetId="51">#REF!</definedName>
    <definedName name="___VL100">#REF!</definedName>
    <definedName name="___VL250" localSheetId="51">#REF!</definedName>
    <definedName name="___VL250">#REF!</definedName>
    <definedName name="__a1" localSheetId="21" hidden="1">{"'Sheet1'!$L$16"}</definedName>
    <definedName name="__a1" localSheetId="27" hidden="1">{"'Sheet1'!$L$16"}</definedName>
    <definedName name="__a1" localSheetId="33" hidden="1">{"'Sheet1'!$L$16"}</definedName>
    <definedName name="__a1" localSheetId="34" hidden="1">{"'Sheet1'!$L$16"}</definedName>
    <definedName name="__a1" localSheetId="48" hidden="1">{"'Sheet1'!$L$16"}</definedName>
    <definedName name="__a1" localSheetId="49" hidden="1">{"'Sheet1'!$L$16"}</definedName>
    <definedName name="__a1" localSheetId="7" hidden="1">{"'Sheet1'!$L$16"}</definedName>
    <definedName name="__a1" localSheetId="9" hidden="1">{"'Sheet1'!$L$16"}</definedName>
    <definedName name="__a1" localSheetId="15" hidden="1">{"'Sheet1'!$L$16"}</definedName>
    <definedName name="__a1" localSheetId="13" hidden="1">{"'Sheet1'!$L$16"}</definedName>
    <definedName name="__a1" localSheetId="16" hidden="1">{"'Sheet1'!$L$16"}</definedName>
    <definedName name="__a1" localSheetId="8" hidden="1">{"'Sheet1'!$L$16"}</definedName>
    <definedName name="__a1" localSheetId="18" hidden="1">{"'Sheet1'!$L$16"}</definedName>
    <definedName name="__a1" localSheetId="19" hidden="1">{"'Sheet1'!$L$16"}</definedName>
    <definedName name="__a1" localSheetId="1" hidden="1">{"'Sheet1'!$L$16"}</definedName>
    <definedName name="__a1" hidden="1">{"'Sheet1'!$L$16"}</definedName>
    <definedName name="__a129" localSheetId="21" hidden="1">{"Offgrid",#N/A,FALSE,"OFFGRID";"Region",#N/A,FALSE,"REGION";"Offgrid -2",#N/A,FALSE,"OFFGRID";"WTP",#N/A,FALSE,"WTP";"WTP -2",#N/A,FALSE,"WTP";"Project",#N/A,FALSE,"PROJECT";"Summary -2",#N/A,FALSE,"SUMMARY"}</definedName>
    <definedName name="__a129" localSheetId="27" hidden="1">{"Offgrid",#N/A,FALSE,"OFFGRID";"Region",#N/A,FALSE,"REGION";"Offgrid -2",#N/A,FALSE,"OFFGRID";"WTP",#N/A,FALSE,"WTP";"WTP -2",#N/A,FALSE,"WTP";"Project",#N/A,FALSE,"PROJECT";"Summary -2",#N/A,FALSE,"SUMMARY"}</definedName>
    <definedName name="__a129" localSheetId="33" hidden="1">{"Offgrid",#N/A,FALSE,"OFFGRID";"Region",#N/A,FALSE,"REGION";"Offgrid -2",#N/A,FALSE,"OFFGRID";"WTP",#N/A,FALSE,"WTP";"WTP -2",#N/A,FALSE,"WTP";"Project",#N/A,FALSE,"PROJECT";"Summary -2",#N/A,FALSE,"SUMMARY"}</definedName>
    <definedName name="__a129" localSheetId="48" hidden="1">{"Offgrid",#N/A,FALSE,"OFFGRID";"Region",#N/A,FALSE,"REGION";"Offgrid -2",#N/A,FALSE,"OFFGRID";"WTP",#N/A,FALSE,"WTP";"WTP -2",#N/A,FALSE,"WTP";"Project",#N/A,FALSE,"PROJECT";"Summary -2",#N/A,FALSE,"SUMMARY"}</definedName>
    <definedName name="__a129" localSheetId="49" hidden="1">{"Offgrid",#N/A,FALSE,"OFFGRID";"Region",#N/A,FALSE,"REGION";"Offgrid -2",#N/A,FALSE,"OFFGRID";"WTP",#N/A,FALSE,"WTP";"WTP -2",#N/A,FALSE,"WTP";"Project",#N/A,FALSE,"PROJECT";"Summary -2",#N/A,FALSE,"SUMMARY"}</definedName>
    <definedName name="__a129" localSheetId="7" hidden="1">{"Offgrid",#N/A,FALSE,"OFFGRID";"Region",#N/A,FALSE,"REGION";"Offgrid -2",#N/A,FALSE,"OFFGRID";"WTP",#N/A,FALSE,"WTP";"WTP -2",#N/A,FALSE,"WTP";"Project",#N/A,FALSE,"PROJECT";"Summary -2",#N/A,FALSE,"SUMMARY"}</definedName>
    <definedName name="__a129" localSheetId="9" hidden="1">{"Offgrid",#N/A,FALSE,"OFFGRID";"Region",#N/A,FALSE,"REGION";"Offgrid -2",#N/A,FALSE,"OFFGRID";"WTP",#N/A,FALSE,"WTP";"WTP -2",#N/A,FALSE,"WTP";"Project",#N/A,FALSE,"PROJECT";"Summary -2",#N/A,FALSE,"SUMMARY"}</definedName>
    <definedName name="__a129" localSheetId="15" hidden="1">{"Offgrid",#N/A,FALSE,"OFFGRID";"Region",#N/A,FALSE,"REGION";"Offgrid -2",#N/A,FALSE,"OFFGRID";"WTP",#N/A,FALSE,"WTP";"WTP -2",#N/A,FALSE,"WTP";"Project",#N/A,FALSE,"PROJECT";"Summary -2",#N/A,FALSE,"SUMMARY"}</definedName>
    <definedName name="__a129" localSheetId="13" hidden="1">{"Offgrid",#N/A,FALSE,"OFFGRID";"Region",#N/A,FALSE,"REGION";"Offgrid -2",#N/A,FALSE,"OFFGRID";"WTP",#N/A,FALSE,"WTP";"WTP -2",#N/A,FALSE,"WTP";"Project",#N/A,FALSE,"PROJECT";"Summary -2",#N/A,FALSE,"SUMMARY"}</definedName>
    <definedName name="__a129" localSheetId="16" hidden="1">{"Offgrid",#N/A,FALSE,"OFFGRID";"Region",#N/A,FALSE,"REGION";"Offgrid -2",#N/A,FALSE,"OFFGRID";"WTP",#N/A,FALSE,"WTP";"WTP -2",#N/A,FALSE,"WTP";"Project",#N/A,FALSE,"PROJECT";"Summary -2",#N/A,FALSE,"SUMMARY"}</definedName>
    <definedName name="__a129" localSheetId="8" hidden="1">{"Offgrid",#N/A,FALSE,"OFFGRID";"Region",#N/A,FALSE,"REGION";"Offgrid -2",#N/A,FALSE,"OFFGRID";"WTP",#N/A,FALSE,"WTP";"WTP -2",#N/A,FALSE,"WTP";"Project",#N/A,FALSE,"PROJECT";"Summary -2",#N/A,FALSE,"SUMMARY"}</definedName>
    <definedName name="__a129" localSheetId="18" hidden="1">{"Offgrid",#N/A,FALSE,"OFFGRID";"Region",#N/A,FALSE,"REGION";"Offgrid -2",#N/A,FALSE,"OFFGRID";"WTP",#N/A,FALSE,"WTP";"WTP -2",#N/A,FALSE,"WTP";"Project",#N/A,FALSE,"PROJECT";"Summary -2",#N/A,FALSE,"SUMMARY"}</definedName>
    <definedName name="__a129" localSheetId="19"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21" hidden="1">{"Offgrid",#N/A,FALSE,"OFFGRID";"Region",#N/A,FALSE,"REGION";"Offgrid -2",#N/A,FALSE,"OFFGRID";"WTP",#N/A,FALSE,"WTP";"WTP -2",#N/A,FALSE,"WTP";"Project",#N/A,FALSE,"PROJECT";"Summary -2",#N/A,FALSE,"SUMMARY"}</definedName>
    <definedName name="__a130" localSheetId="27" hidden="1">{"Offgrid",#N/A,FALSE,"OFFGRID";"Region",#N/A,FALSE,"REGION";"Offgrid -2",#N/A,FALSE,"OFFGRID";"WTP",#N/A,FALSE,"WTP";"WTP -2",#N/A,FALSE,"WTP";"Project",#N/A,FALSE,"PROJECT";"Summary -2",#N/A,FALSE,"SUMMARY"}</definedName>
    <definedName name="__a130" localSheetId="33" hidden="1">{"Offgrid",#N/A,FALSE,"OFFGRID";"Region",#N/A,FALSE,"REGION";"Offgrid -2",#N/A,FALSE,"OFFGRID";"WTP",#N/A,FALSE,"WTP";"WTP -2",#N/A,FALSE,"WTP";"Project",#N/A,FALSE,"PROJECT";"Summary -2",#N/A,FALSE,"SUMMARY"}</definedName>
    <definedName name="__a130" localSheetId="48" hidden="1">{"Offgrid",#N/A,FALSE,"OFFGRID";"Region",#N/A,FALSE,"REGION";"Offgrid -2",#N/A,FALSE,"OFFGRID";"WTP",#N/A,FALSE,"WTP";"WTP -2",#N/A,FALSE,"WTP";"Project",#N/A,FALSE,"PROJECT";"Summary -2",#N/A,FALSE,"SUMMARY"}</definedName>
    <definedName name="__a130" localSheetId="49" hidden="1">{"Offgrid",#N/A,FALSE,"OFFGRID";"Region",#N/A,FALSE,"REGION";"Offgrid -2",#N/A,FALSE,"OFFGRID";"WTP",#N/A,FALSE,"WTP";"WTP -2",#N/A,FALSE,"WTP";"Project",#N/A,FALSE,"PROJECT";"Summary -2",#N/A,FALSE,"SUMMARY"}</definedName>
    <definedName name="__a130" localSheetId="7" hidden="1">{"Offgrid",#N/A,FALSE,"OFFGRID";"Region",#N/A,FALSE,"REGION";"Offgrid -2",#N/A,FALSE,"OFFGRID";"WTP",#N/A,FALSE,"WTP";"WTP -2",#N/A,FALSE,"WTP";"Project",#N/A,FALSE,"PROJECT";"Summary -2",#N/A,FALSE,"SUMMARY"}</definedName>
    <definedName name="__a130" localSheetId="9" hidden="1">{"Offgrid",#N/A,FALSE,"OFFGRID";"Region",#N/A,FALSE,"REGION";"Offgrid -2",#N/A,FALSE,"OFFGRID";"WTP",#N/A,FALSE,"WTP";"WTP -2",#N/A,FALSE,"WTP";"Project",#N/A,FALSE,"PROJECT";"Summary -2",#N/A,FALSE,"SUMMARY"}</definedName>
    <definedName name="__a130" localSheetId="15" hidden="1">{"Offgrid",#N/A,FALSE,"OFFGRID";"Region",#N/A,FALSE,"REGION";"Offgrid -2",#N/A,FALSE,"OFFGRID";"WTP",#N/A,FALSE,"WTP";"WTP -2",#N/A,FALSE,"WTP";"Project",#N/A,FALSE,"PROJECT";"Summary -2",#N/A,FALSE,"SUMMARY"}</definedName>
    <definedName name="__a130" localSheetId="13" hidden="1">{"Offgrid",#N/A,FALSE,"OFFGRID";"Region",#N/A,FALSE,"REGION";"Offgrid -2",#N/A,FALSE,"OFFGRID";"WTP",#N/A,FALSE,"WTP";"WTP -2",#N/A,FALSE,"WTP";"Project",#N/A,FALSE,"PROJECT";"Summary -2",#N/A,FALSE,"SUMMARY"}</definedName>
    <definedName name="__a130" localSheetId="16" hidden="1">{"Offgrid",#N/A,FALSE,"OFFGRID";"Region",#N/A,FALSE,"REGION";"Offgrid -2",#N/A,FALSE,"OFFGRID";"WTP",#N/A,FALSE,"WTP";"WTP -2",#N/A,FALSE,"WTP";"Project",#N/A,FALSE,"PROJECT";"Summary -2",#N/A,FALSE,"SUMMARY"}</definedName>
    <definedName name="__a130" localSheetId="8" hidden="1">{"Offgrid",#N/A,FALSE,"OFFGRID";"Region",#N/A,FALSE,"REGION";"Offgrid -2",#N/A,FALSE,"OFFGRID";"WTP",#N/A,FALSE,"WTP";"WTP -2",#N/A,FALSE,"WTP";"Project",#N/A,FALSE,"PROJECT";"Summary -2",#N/A,FALSE,"SUMMARY"}</definedName>
    <definedName name="__a130" localSheetId="18" hidden="1">{"Offgrid",#N/A,FALSE,"OFFGRID";"Region",#N/A,FALSE,"REGION";"Offgrid -2",#N/A,FALSE,"OFFGRID";"WTP",#N/A,FALSE,"WTP";"WTP -2",#N/A,FALSE,"WTP";"Project",#N/A,FALSE,"PROJECT";"Summary -2",#N/A,FALSE,"SUMMARY"}</definedName>
    <definedName name="__a130" localSheetId="19"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7">'[4]CT -THVLNC'!#REF!</definedName>
    <definedName name="__a16550" localSheetId="9">'[4]CT -THVLNC'!#REF!</definedName>
    <definedName name="__a16550" localSheetId="15">'[4]CT -THVLNC'!#REF!</definedName>
    <definedName name="__a16550" localSheetId="13">'[4]CT -THVLNC'!#REF!</definedName>
    <definedName name="__a16550" localSheetId="8">'[4]CT -THVLNC'!#REF!</definedName>
    <definedName name="__a16550">#REF!</definedName>
    <definedName name="__A65700" localSheetId="7">'[5]MTO REV.2(ARMOR)'!#REF!</definedName>
    <definedName name="__A65700" localSheetId="9">'[5]MTO REV.2(ARMOR)'!#REF!</definedName>
    <definedName name="__A65700" localSheetId="15">'[5]MTO REV.2(ARMOR)'!#REF!</definedName>
    <definedName name="__A65700" localSheetId="13">'[5]MTO REV.2(ARMOR)'!#REF!</definedName>
    <definedName name="__A65700" localSheetId="8">'[5]MTO REV.2(ARMOR)'!#REF!</definedName>
    <definedName name="__A65700">#REF!</definedName>
    <definedName name="__A65800" localSheetId="7">'[5]MTO REV.2(ARMOR)'!#REF!</definedName>
    <definedName name="__A65800" localSheetId="9">'[5]MTO REV.2(ARMOR)'!#REF!</definedName>
    <definedName name="__A65800" localSheetId="15">'[5]MTO REV.2(ARMOR)'!#REF!</definedName>
    <definedName name="__A65800" localSheetId="13">'[5]MTO REV.2(ARMOR)'!#REF!</definedName>
    <definedName name="__A65800" localSheetId="8">'[5]MTO REV.2(ARMOR)'!#REF!</definedName>
    <definedName name="__A65800">#REF!</definedName>
    <definedName name="__A66000" localSheetId="7">'[5]MTO REV.2(ARMOR)'!#REF!</definedName>
    <definedName name="__A66000" localSheetId="9">'[5]MTO REV.2(ARMOR)'!#REF!</definedName>
    <definedName name="__A66000" localSheetId="15">'[5]MTO REV.2(ARMOR)'!#REF!</definedName>
    <definedName name="__A66000" localSheetId="13">'[5]MTO REV.2(ARMOR)'!#REF!</definedName>
    <definedName name="__A66000" localSheetId="8">'[5]MTO REV.2(ARMOR)'!#REF!</definedName>
    <definedName name="__A66000">#REF!</definedName>
    <definedName name="__A67000" localSheetId="7">'[5]MTO REV.2(ARMOR)'!#REF!</definedName>
    <definedName name="__A67000" localSheetId="9">'[5]MTO REV.2(ARMOR)'!#REF!</definedName>
    <definedName name="__A67000" localSheetId="15">'[5]MTO REV.2(ARMOR)'!#REF!</definedName>
    <definedName name="__A67000" localSheetId="13">'[5]MTO REV.2(ARMOR)'!#REF!</definedName>
    <definedName name="__A67000" localSheetId="8">'[5]MTO REV.2(ARMOR)'!#REF!</definedName>
    <definedName name="__A67000">#REF!</definedName>
    <definedName name="__A68000" localSheetId="7">'[5]MTO REV.2(ARMOR)'!#REF!</definedName>
    <definedName name="__A68000" localSheetId="9">'[5]MTO REV.2(ARMOR)'!#REF!</definedName>
    <definedName name="__A68000" localSheetId="15">'[5]MTO REV.2(ARMOR)'!#REF!</definedName>
    <definedName name="__A68000" localSheetId="13">'[5]MTO REV.2(ARMOR)'!#REF!</definedName>
    <definedName name="__A68000" localSheetId="8">'[5]MTO REV.2(ARMOR)'!#REF!</definedName>
    <definedName name="__A68000">#REF!</definedName>
    <definedName name="__A70000" localSheetId="7">'[5]MTO REV.2(ARMOR)'!#REF!</definedName>
    <definedName name="__A70000" localSheetId="9">'[5]MTO REV.2(ARMOR)'!#REF!</definedName>
    <definedName name="__A70000" localSheetId="15">'[5]MTO REV.2(ARMOR)'!#REF!</definedName>
    <definedName name="__A70000" localSheetId="13">'[5]MTO REV.2(ARMOR)'!#REF!</definedName>
    <definedName name="__A70000" localSheetId="8">'[5]MTO REV.2(ARMOR)'!#REF!</definedName>
    <definedName name="__A70000">#REF!</definedName>
    <definedName name="__A75000" localSheetId="7">'[5]MTO REV.2(ARMOR)'!#REF!</definedName>
    <definedName name="__A75000" localSheetId="9">'[5]MTO REV.2(ARMOR)'!#REF!</definedName>
    <definedName name="__A75000" localSheetId="15">'[5]MTO REV.2(ARMOR)'!#REF!</definedName>
    <definedName name="__A75000" localSheetId="13">'[5]MTO REV.2(ARMOR)'!#REF!</definedName>
    <definedName name="__A75000" localSheetId="8">'[5]MTO REV.2(ARMOR)'!#REF!</definedName>
    <definedName name="__A75000">#REF!</definedName>
    <definedName name="__A85000" localSheetId="7">'[5]MTO REV.2(ARMOR)'!#REF!</definedName>
    <definedName name="__A85000" localSheetId="9">'[5]MTO REV.2(ARMOR)'!#REF!</definedName>
    <definedName name="__A85000" localSheetId="15">'[5]MTO REV.2(ARMOR)'!#REF!</definedName>
    <definedName name="__A85000" localSheetId="13">'[5]MTO REV.2(ARMOR)'!#REF!</definedName>
    <definedName name="__A85000" localSheetId="8">'[5]MTO REV.2(ARMOR)'!#REF!</definedName>
    <definedName name="__A85000">#REF!</definedName>
    <definedName name="__abb91" localSheetId="7">[6]chitimc!#REF!</definedName>
    <definedName name="__abb91" localSheetId="9">[6]chitimc!#REF!</definedName>
    <definedName name="__abb91" localSheetId="15">[6]chitimc!#REF!</definedName>
    <definedName name="__abb91" localSheetId="13">[6]chitimc!#REF!</definedName>
    <definedName name="__abb91" localSheetId="8">[6]chitimc!#REF!</definedName>
    <definedName name="__abb91">#REF!</definedName>
    <definedName name="__atn1" localSheetId="33">#REF!</definedName>
    <definedName name="__atn1" localSheetId="51">#REF!</definedName>
    <definedName name="__atn1">#REF!</definedName>
    <definedName name="__atn10" localSheetId="33">#REF!</definedName>
    <definedName name="__atn10" localSheetId="51">#REF!</definedName>
    <definedName name="__atn10">#REF!</definedName>
    <definedName name="__atn2" localSheetId="33">#REF!</definedName>
    <definedName name="__atn2" localSheetId="51">#REF!</definedName>
    <definedName name="__atn2">#REF!</definedName>
    <definedName name="__atn3" localSheetId="33">#REF!</definedName>
    <definedName name="__atn3" localSheetId="51">#REF!</definedName>
    <definedName name="__atn3">#REF!</definedName>
    <definedName name="__atn4" localSheetId="33">#REF!</definedName>
    <definedName name="__atn4" localSheetId="51">#REF!</definedName>
    <definedName name="__atn4">#REF!</definedName>
    <definedName name="__atn5" localSheetId="33">#REF!</definedName>
    <definedName name="__atn5" localSheetId="51">#REF!</definedName>
    <definedName name="__atn5">#REF!</definedName>
    <definedName name="__atn6" localSheetId="33">#REF!</definedName>
    <definedName name="__atn6" localSheetId="51">#REF!</definedName>
    <definedName name="__atn6">#REF!</definedName>
    <definedName name="__atn7" localSheetId="33">#REF!</definedName>
    <definedName name="__atn7" localSheetId="51">#REF!</definedName>
    <definedName name="__atn7">#REF!</definedName>
    <definedName name="__atn8" localSheetId="33">#REF!</definedName>
    <definedName name="__atn8" localSheetId="51">#REF!</definedName>
    <definedName name="__atn8">#REF!</definedName>
    <definedName name="__atn9" localSheetId="33">#REF!</definedName>
    <definedName name="__atn9" localSheetId="51">#REF!</definedName>
    <definedName name="__atn9">#REF!</definedName>
    <definedName name="__B1" localSheetId="21" hidden="1">{"'Sheet1'!$L$16"}</definedName>
    <definedName name="__B1" localSheetId="27" hidden="1">{"'Sheet1'!$L$16"}</definedName>
    <definedName name="__B1" localSheetId="7" hidden="1">{"'Sheet1'!$L$16"}</definedName>
    <definedName name="__B1" localSheetId="9" hidden="1">{"'Sheet1'!$L$16"}</definedName>
    <definedName name="__B1" localSheetId="15" hidden="1">{"'Sheet1'!$L$16"}</definedName>
    <definedName name="__B1" localSheetId="13" hidden="1">{"'Sheet1'!$L$16"}</definedName>
    <definedName name="__B1" localSheetId="16" hidden="1">{"'Sheet1'!$L$16"}</definedName>
    <definedName name="__B1" localSheetId="8" hidden="1">{"'Sheet1'!$L$16"}</definedName>
    <definedName name="__B1" localSheetId="18" hidden="1">{"'Sheet1'!$L$16"}</definedName>
    <definedName name="__B1" localSheetId="19" hidden="1">{"'Sheet1'!$L$16"}</definedName>
    <definedName name="__B1" localSheetId="1" hidden="1">{"'Sheet1'!$L$16"}</definedName>
    <definedName name="__B1" hidden="1">{"'Sheet1'!$L$16"}</definedName>
    <definedName name="__b100000" localSheetId="33">#REF!</definedName>
    <definedName name="__b100000" localSheetId="51">#REF!</definedName>
    <definedName name="__b100000">#REF!</definedName>
    <definedName name="__B72172" localSheetId="33">#REF!</definedName>
    <definedName name="__B72172" localSheetId="51">#REF!</definedName>
    <definedName name="__B72172">#REF!</definedName>
    <definedName name="__B86000" localSheetId="33">#REF!</definedName>
    <definedName name="__B86000" localSheetId="51">#REF!</definedName>
    <definedName name="__B86000">#REF!</definedName>
    <definedName name="__bac3">12413</definedName>
    <definedName name="__bac4">13529</definedName>
    <definedName name="__bac5">15483</definedName>
    <definedName name="__ban1" localSheetId="7">'[7]KTKC cau km8+649.78'!#REF!</definedName>
    <definedName name="__ban1" localSheetId="9">'[7]KTKC cau km8+649.78'!#REF!</definedName>
    <definedName name="__ban1" localSheetId="15">'[7]KTKC cau km8+649.78'!#REF!</definedName>
    <definedName name="__ban1" localSheetId="13">'[7]KTKC cau km8+649.78'!#REF!</definedName>
    <definedName name="__ban1" localSheetId="8">'[7]KTKC cau km8+649.78'!#REF!</definedName>
    <definedName name="__ban1">#REF!</definedName>
    <definedName name="__ban2" localSheetId="21" hidden="1">{"'Sheet1'!$L$16"}</definedName>
    <definedName name="__ban2" localSheetId="27" hidden="1">{"'Sheet1'!$L$16"}</definedName>
    <definedName name="__ban2" localSheetId="33" hidden="1">{"'Sheet1'!$L$16"}</definedName>
    <definedName name="__ban2" localSheetId="34" hidden="1">{"'Sheet1'!$L$16"}</definedName>
    <definedName name="__ban2" localSheetId="48" hidden="1">{"'Sheet1'!$L$16"}</definedName>
    <definedName name="__ban2" localSheetId="49" hidden="1">{"'Sheet1'!$L$16"}</definedName>
    <definedName name="__ban2" localSheetId="7" hidden="1">{"'Sheet1'!$L$16"}</definedName>
    <definedName name="__ban2" localSheetId="9" hidden="1">{"'Sheet1'!$L$16"}</definedName>
    <definedName name="__ban2" localSheetId="15" hidden="1">{"'Sheet1'!$L$16"}</definedName>
    <definedName name="__ban2" localSheetId="13" hidden="1">{"'Sheet1'!$L$16"}</definedName>
    <definedName name="__ban2" localSheetId="16" hidden="1">{"'Sheet1'!$L$16"}</definedName>
    <definedName name="__ban2" localSheetId="8" hidden="1">{"'Sheet1'!$L$16"}</definedName>
    <definedName name="__ban2" localSheetId="18" hidden="1">{"'Sheet1'!$L$16"}</definedName>
    <definedName name="__ban2" localSheetId="19" hidden="1">{"'Sheet1'!$L$16"}</definedName>
    <definedName name="__ban2" localSheetId="1" hidden="1">{"'Sheet1'!$L$16"}</definedName>
    <definedName name="__ban2" hidden="1">{"'Sheet1'!$L$16"}</definedName>
    <definedName name="__Bia2" localSheetId="7">'[8]DI-ESTI'!$A$8:$R$489</definedName>
    <definedName name="__Bia2" localSheetId="9">'[8]DI-ESTI'!$A$8:$R$489</definedName>
    <definedName name="__Bia2" localSheetId="15">'[8]DI-ESTI'!$A$8:$R$489</definedName>
    <definedName name="__Bia2" localSheetId="13">'[8]DI-ESTI'!$A$8:$R$489</definedName>
    <definedName name="__Bia2" localSheetId="8">'[8]DI-ESTI'!$A$8:$R$489</definedName>
    <definedName name="__Bia2">#REF!</definedName>
    <definedName name="__boi1" localSheetId="33">#REF!</definedName>
    <definedName name="__boi1" localSheetId="51">#REF!</definedName>
    <definedName name="__boi1">#REF!</definedName>
    <definedName name="__boi2" localSheetId="33">#REF!</definedName>
    <definedName name="__boi2" localSheetId="51">#REF!</definedName>
    <definedName name="__boi2">#REF!</definedName>
    <definedName name="__boi3" localSheetId="33">#REF!</definedName>
    <definedName name="__boi3" localSheetId="51">#REF!</definedName>
    <definedName name="__boi3">#REF!</definedName>
    <definedName name="__boi4" localSheetId="33">#REF!</definedName>
    <definedName name="__boi4" localSheetId="51">#REF!</definedName>
    <definedName name="__boi4">#REF!</definedName>
    <definedName name="__btc20" localSheetId="33">#REF!</definedName>
    <definedName name="__btc20" localSheetId="51">#REF!</definedName>
    <definedName name="__btc20">#REF!</definedName>
    <definedName name="__btc30" localSheetId="33">#REF!</definedName>
    <definedName name="__btc30" localSheetId="51">#REF!</definedName>
    <definedName name="__btc30">#REF!</definedName>
    <definedName name="__btc35" localSheetId="33">#REF!</definedName>
    <definedName name="__btc35" localSheetId="51">#REF!</definedName>
    <definedName name="__btc35">#REF!</definedName>
    <definedName name="__btm10" localSheetId="33">#REF!</definedName>
    <definedName name="__btm10" localSheetId="51">#REF!</definedName>
    <definedName name="__btm10">#REF!</definedName>
    <definedName name="__btm100" localSheetId="33">#REF!</definedName>
    <definedName name="__btm100" localSheetId="51">#REF!</definedName>
    <definedName name="__btm100">#REF!</definedName>
    <definedName name="__BTM150" localSheetId="33">#REF!</definedName>
    <definedName name="__BTM150" localSheetId="51">#REF!</definedName>
    <definedName name="__BTM150">#REF!</definedName>
    <definedName name="__BTM200" localSheetId="33">#REF!</definedName>
    <definedName name="__BTM200" localSheetId="51">#REF!</definedName>
    <definedName name="__BTM200">#REF!</definedName>
    <definedName name="__BTM250" localSheetId="33">#REF!</definedName>
    <definedName name="__BTM250" localSheetId="51">#REF!</definedName>
    <definedName name="__BTM250">#REF!</definedName>
    <definedName name="__btM300" localSheetId="33">#REF!</definedName>
    <definedName name="__btM300" localSheetId="51">#REF!</definedName>
    <definedName name="__btM300">#REF!</definedName>
    <definedName name="__BTM50" localSheetId="33">#REF!</definedName>
    <definedName name="__BTM50" localSheetId="51">#REF!</definedName>
    <definedName name="__BTM50">#REF!</definedName>
    <definedName name="__cao1" localSheetId="33">#REF!</definedName>
    <definedName name="__cao1" localSheetId="51">#REF!</definedName>
    <definedName name="__cao1">#REF!</definedName>
    <definedName name="__cao2" localSheetId="33">#REF!</definedName>
    <definedName name="__cao2" localSheetId="51">#REF!</definedName>
    <definedName name="__cao2">#REF!</definedName>
    <definedName name="__cao3" localSheetId="33">#REF!</definedName>
    <definedName name="__cao3" localSheetId="51">#REF!</definedName>
    <definedName name="__cao3">#REF!</definedName>
    <definedName name="__cao4" localSheetId="33">#REF!</definedName>
    <definedName name="__cao4" localSheetId="51">#REF!</definedName>
    <definedName name="__cao4">#REF!</definedName>
    <definedName name="__cao5" localSheetId="33">#REF!</definedName>
    <definedName name="__cao5" localSheetId="51">#REF!</definedName>
    <definedName name="__cao5">#REF!</definedName>
    <definedName name="__cao6" localSheetId="33">#REF!</definedName>
    <definedName name="__cao6" localSheetId="51">#REF!</definedName>
    <definedName name="__cao6">#REF!</definedName>
    <definedName name="__cap2005" localSheetId="7">[9]Sheet3!$A$2:$L$7</definedName>
    <definedName name="__cap2005" localSheetId="9">[9]Sheet3!$A$2:$L$7</definedName>
    <definedName name="__cap2005" localSheetId="15">[9]Sheet3!$A$2:$L$7</definedName>
    <definedName name="__cap2005" localSheetId="13">[9]Sheet3!$A$2:$L$7</definedName>
    <definedName name="__cap2005" localSheetId="8">[9]Sheet3!$A$2:$L$7</definedName>
    <definedName name="__cap2005">#REF!</definedName>
    <definedName name="__cau10" localSheetId="33">#REF!</definedName>
    <definedName name="__cau10" localSheetId="51">#REF!</definedName>
    <definedName name="__cau10">#REF!</definedName>
    <definedName name="__cau16" localSheetId="33">#REF!</definedName>
    <definedName name="__cau16" localSheetId="51">#REF!</definedName>
    <definedName name="__cau16">#REF!</definedName>
    <definedName name="__cau25" localSheetId="33">#REF!</definedName>
    <definedName name="__cau25" localSheetId="51">#REF!</definedName>
    <definedName name="__cau25">#REF!</definedName>
    <definedName name="__cau40" localSheetId="33">#REF!</definedName>
    <definedName name="__cau40" localSheetId="51">#REF!</definedName>
    <definedName name="__cau40">#REF!</definedName>
    <definedName name="__cau50" localSheetId="33">#REF!</definedName>
    <definedName name="__cau50" localSheetId="51">#REF!</definedName>
    <definedName name="__cau50">#REF!</definedName>
    <definedName name="__CON1" localSheetId="33">#REF!</definedName>
    <definedName name="__CON1" localSheetId="51">#REF!</definedName>
    <definedName name="__CON1">#REF!</definedName>
    <definedName name="__CON2" localSheetId="33">#REF!</definedName>
    <definedName name="__CON2" localSheetId="51">#REF!</definedName>
    <definedName name="__CON2">#REF!</definedName>
    <definedName name="__Count">9</definedName>
    <definedName name="__Count_18">18</definedName>
    <definedName name="__CT250" localSheetId="7">'[10]dongia (2)'!#REF!</definedName>
    <definedName name="__CT250" localSheetId="9">'[10]dongia (2)'!#REF!</definedName>
    <definedName name="__CT250" localSheetId="15">'[10]dongia (2)'!#REF!</definedName>
    <definedName name="__CT250" localSheetId="13">'[10]dongia (2)'!#REF!</definedName>
    <definedName name="__CT250" localSheetId="8">'[10]dongia (2)'!#REF!</definedName>
    <definedName name="__CT250">#REF!</definedName>
    <definedName name="__dai1" localSheetId="33">#REF!</definedName>
    <definedName name="__dai1" localSheetId="51">#REF!</definedName>
    <definedName name="__dai1">#REF!</definedName>
    <definedName name="__dai2" localSheetId="33">#REF!</definedName>
    <definedName name="__dai2" localSheetId="51">#REF!</definedName>
    <definedName name="__dai2">#REF!</definedName>
    <definedName name="__dai3" localSheetId="33">#REF!</definedName>
    <definedName name="__dai3" localSheetId="51">#REF!</definedName>
    <definedName name="__dai3">#REF!</definedName>
    <definedName name="__dai4" localSheetId="33">#REF!</definedName>
    <definedName name="__dai4" localSheetId="51">#REF!</definedName>
    <definedName name="__dai4">#REF!</definedName>
    <definedName name="__dai5" localSheetId="33">#REF!</definedName>
    <definedName name="__dai5" localSheetId="51">#REF!</definedName>
    <definedName name="__dai5">#REF!</definedName>
    <definedName name="__dai6" localSheetId="33">#REF!</definedName>
    <definedName name="__dai6" localSheetId="51">#REF!</definedName>
    <definedName name="__dai6">#REF!</definedName>
    <definedName name="__dan1" localSheetId="33">#REF!</definedName>
    <definedName name="__dan1" localSheetId="51">#REF!</definedName>
    <definedName name="__dan1">#REF!</definedName>
    <definedName name="__dan2" localSheetId="33">#REF!</definedName>
    <definedName name="__dan2" localSheetId="51">#REF!</definedName>
    <definedName name="__dan2">#REF!</definedName>
    <definedName name="__dao1" localSheetId="33">#REF!</definedName>
    <definedName name="__dao1" localSheetId="51">#REF!</definedName>
    <definedName name="__dao1">#REF!</definedName>
    <definedName name="__dao2" localSheetId="7">'[11]CT Thang Mo'!$B$161:$H$161</definedName>
    <definedName name="__dao2" localSheetId="9">'[11]CT Thang Mo'!$B$161:$H$161</definedName>
    <definedName name="__dao2" localSheetId="15">'[11]CT Thang Mo'!$B$161:$H$161</definedName>
    <definedName name="__dao2" localSheetId="13">'[11]CT Thang Mo'!$B$161:$H$161</definedName>
    <definedName name="__dao2" localSheetId="8">'[11]CT Thang Mo'!$B$161:$H$161</definedName>
    <definedName name="__dao2">#REF!</definedName>
    <definedName name="__dap2" localSheetId="7">'[11]CT Thang Mo'!$B$162:$H$162</definedName>
    <definedName name="__dap2" localSheetId="9">'[11]CT Thang Mo'!$B$162:$H$162</definedName>
    <definedName name="__dap2" localSheetId="15">'[11]CT Thang Mo'!$B$162:$H$162</definedName>
    <definedName name="__dap2" localSheetId="13">'[11]CT Thang Mo'!$B$162:$H$162</definedName>
    <definedName name="__dap2" localSheetId="8">'[11]CT Thang Mo'!$B$162:$H$162</definedName>
    <definedName name="__dap2">#REF!</definedName>
    <definedName name="__day1" localSheetId="7">'[12]Chiet tinh dz22'!#REF!</definedName>
    <definedName name="__day1" localSheetId="9">'[12]Chiet tinh dz22'!#REF!</definedName>
    <definedName name="__day1" localSheetId="15">'[12]Chiet tinh dz22'!#REF!</definedName>
    <definedName name="__day1" localSheetId="13">'[12]Chiet tinh dz22'!#REF!</definedName>
    <definedName name="__day1" localSheetId="8">'[12]Chiet tinh dz22'!#REF!</definedName>
    <definedName name="__day1">#REF!</definedName>
    <definedName name="__day2" localSheetId="7">'[13]Chiet tinh dz35'!$H$3</definedName>
    <definedName name="__day2" localSheetId="9">'[13]Chiet tinh dz35'!$H$3</definedName>
    <definedName name="__day2" localSheetId="15">'[13]Chiet tinh dz35'!$H$3</definedName>
    <definedName name="__day2" localSheetId="13">'[13]Chiet tinh dz35'!$H$3</definedName>
    <definedName name="__day2" localSheetId="8">'[13]Chiet tinh dz35'!$H$3</definedName>
    <definedName name="__day2">#REF!</definedName>
    <definedName name="__dbu1" localSheetId="33">#REF!</definedName>
    <definedName name="__dbu1" localSheetId="51">#REF!</definedName>
    <definedName name="__dbu1">#REF!</definedName>
    <definedName name="__dbu2" localSheetId="33">#REF!</definedName>
    <definedName name="__dbu2" localSheetId="51">#REF!</definedName>
    <definedName name="__dbu2">#REF!</definedName>
    <definedName name="__DDC3" localSheetId="33">#REF!</definedName>
    <definedName name="__DDC3" localSheetId="51">#REF!</definedName>
    <definedName name="__DDC3">#REF!</definedName>
    <definedName name="__ddn400" localSheetId="33">#REF!</definedName>
    <definedName name="__ddn400" localSheetId="51">#REF!</definedName>
    <definedName name="__ddn400">#REF!</definedName>
    <definedName name="__ddn600" localSheetId="33">#REF!</definedName>
    <definedName name="__ddn600" localSheetId="51">#REF!</definedName>
    <definedName name="__ddn600">#REF!</definedName>
    <definedName name="__deo1" localSheetId="33">#REF!</definedName>
    <definedName name="__deo1" localSheetId="51">#REF!</definedName>
    <definedName name="__deo1">#REF!</definedName>
    <definedName name="__deo10" localSheetId="33">#REF!</definedName>
    <definedName name="__deo10" localSheetId="51">#REF!</definedName>
    <definedName name="__deo10">#REF!</definedName>
    <definedName name="__deo2" localSheetId="33">#REF!</definedName>
    <definedName name="__deo2" localSheetId="51">#REF!</definedName>
    <definedName name="__deo2">#REF!</definedName>
    <definedName name="__deo3" localSheetId="33">#REF!</definedName>
    <definedName name="__deo3" localSheetId="51">#REF!</definedName>
    <definedName name="__deo3">#REF!</definedName>
    <definedName name="__deo4" localSheetId="33">#REF!</definedName>
    <definedName name="__deo4" localSheetId="51">#REF!</definedName>
    <definedName name="__deo4">#REF!</definedName>
    <definedName name="__deo5" localSheetId="33">#REF!</definedName>
    <definedName name="__deo5" localSheetId="51">#REF!</definedName>
    <definedName name="__deo5">#REF!</definedName>
    <definedName name="__deo6" localSheetId="33">#REF!</definedName>
    <definedName name="__deo6" localSheetId="51">#REF!</definedName>
    <definedName name="__deo6">#REF!</definedName>
    <definedName name="__deo7" localSheetId="33">#REF!</definedName>
    <definedName name="__deo7" localSheetId="51">#REF!</definedName>
    <definedName name="__deo7">#REF!</definedName>
    <definedName name="__deo8" localSheetId="33">#REF!</definedName>
    <definedName name="__deo8" localSheetId="51">#REF!</definedName>
    <definedName name="__deo8">#REF!</definedName>
    <definedName name="__deo9" localSheetId="33">#REF!</definedName>
    <definedName name="__deo9" localSheetId="51">#REF!</definedName>
    <definedName name="__deo9">#REF!</definedName>
    <definedName name="__dgt100" localSheetId="7">'[10]dongia (2)'!#REF!</definedName>
    <definedName name="__dgt100" localSheetId="9">'[10]dongia (2)'!#REF!</definedName>
    <definedName name="__dgt100" localSheetId="15">'[10]dongia (2)'!#REF!</definedName>
    <definedName name="__dgt100" localSheetId="13">'[10]dongia (2)'!#REF!</definedName>
    <definedName name="__dgt100" localSheetId="8">'[10]dongia (2)'!#REF!</definedName>
    <definedName name="__dgt100">#REF!</definedName>
    <definedName name="__doi3" localSheetId="7">'[14]truc tiep'!#REF!</definedName>
    <definedName name="__doi3" localSheetId="9">'[14]truc tiep'!#REF!</definedName>
    <definedName name="__doi3" localSheetId="15">'[14]truc tiep'!#REF!</definedName>
    <definedName name="__doi3" localSheetId="13">'[14]truc tiep'!#REF!</definedName>
    <definedName name="__doi3" localSheetId="8">'[14]truc tiep'!#REF!</definedName>
    <definedName name="__doi3">#REF!</definedName>
    <definedName name="__DT12" localSheetId="21" hidden="1">{"'Sheet1'!$L$16"}</definedName>
    <definedName name="__DT12" localSheetId="27" hidden="1">{"'Sheet1'!$L$16"}</definedName>
    <definedName name="__DT12" localSheetId="7" hidden="1">{"'Sheet1'!$L$16"}</definedName>
    <definedName name="__DT12" localSheetId="9" hidden="1">{"'Sheet1'!$L$16"}</definedName>
    <definedName name="__DT12" localSheetId="15" hidden="1">{"'Sheet1'!$L$16"}</definedName>
    <definedName name="__DT12" localSheetId="13" hidden="1">{"'Sheet1'!$L$16"}</definedName>
    <definedName name="__DT12" localSheetId="16" hidden="1">{"'Sheet1'!$L$16"}</definedName>
    <definedName name="__DT12" localSheetId="8" hidden="1">{"'Sheet1'!$L$16"}</definedName>
    <definedName name="__DT12" localSheetId="18" hidden="1">{"'Sheet1'!$L$16"}</definedName>
    <definedName name="__DT12" localSheetId="19" hidden="1">{"'Sheet1'!$L$16"}</definedName>
    <definedName name="__DT12" localSheetId="1" hidden="1">{"'Sheet1'!$L$16"}</definedName>
    <definedName name="__DT12" hidden="1">{"'Sheet1'!$L$16"}</definedName>
    <definedName name="__dui15" localSheetId="21">[15]Gia!$F$74</definedName>
    <definedName name="__dui15" localSheetId="27">[15]Gia!$F$74</definedName>
    <definedName name="__dui15" localSheetId="33">#REF!</definedName>
    <definedName name="__dui15" localSheetId="34">[15]Gia!$F$74</definedName>
    <definedName name="__dui15" localSheetId="51">#REF!</definedName>
    <definedName name="__dui15" localSheetId="7">[15]Gia!$F$74</definedName>
    <definedName name="__dui15" localSheetId="9">[15]Gia!$F$74</definedName>
    <definedName name="__dui15" localSheetId="15">[15]Gia!$F$74</definedName>
    <definedName name="__dui15" localSheetId="13">[15]Gia!$F$74</definedName>
    <definedName name="__dui15" localSheetId="16">[15]Gia!$F$74</definedName>
    <definedName name="__dui15" localSheetId="8">[15]Gia!$F$74</definedName>
    <definedName name="__dui15" localSheetId="18">[15]Gia!$F$74</definedName>
    <definedName name="__dui15" localSheetId="19">[15]Gia!$F$74</definedName>
    <definedName name="__dui15">#REF!</definedName>
    <definedName name="__E99999" localSheetId="33">#REF!</definedName>
    <definedName name="__E99999" localSheetId="51">#REF!</definedName>
    <definedName name="__E99999">#REF!</definedName>
    <definedName name="__f5" localSheetId="21" hidden="1">{"'Sheet1'!$L$16"}</definedName>
    <definedName name="__f5" localSheetId="27" hidden="1">{"'Sheet1'!$L$16"}</definedName>
    <definedName name="__f5" localSheetId="33" hidden="1">{"'Sheet1'!$L$16"}</definedName>
    <definedName name="__f5" localSheetId="34" hidden="1">{"'Sheet1'!$L$16"}</definedName>
    <definedName name="__f5" localSheetId="48" hidden="1">{"'Sheet1'!$L$16"}</definedName>
    <definedName name="__f5" localSheetId="49" hidden="1">{"'Sheet1'!$L$16"}</definedName>
    <definedName name="__f5" localSheetId="7" hidden="1">{"'Sheet1'!$L$16"}</definedName>
    <definedName name="__f5" localSheetId="9" hidden="1">{"'Sheet1'!$L$16"}</definedName>
    <definedName name="__f5" localSheetId="15" hidden="1">{"'Sheet1'!$L$16"}</definedName>
    <definedName name="__f5" localSheetId="13" hidden="1">{"'Sheet1'!$L$16"}</definedName>
    <definedName name="__f5" localSheetId="16" hidden="1">{"'Sheet1'!$L$16"}</definedName>
    <definedName name="__f5" localSheetId="8" hidden="1">{"'Sheet1'!$L$16"}</definedName>
    <definedName name="__f5" localSheetId="18" hidden="1">{"'Sheet1'!$L$16"}</definedName>
    <definedName name="__f5" localSheetId="19" hidden="1">{"'Sheet1'!$L$16"}</definedName>
    <definedName name="__f5" localSheetId="1" hidden="1">{"'Sheet1'!$L$16"}</definedName>
    <definedName name="__f5" hidden="1">{"'Sheet1'!$L$16"}</definedName>
    <definedName name="__GFE28" localSheetId="33">#REF!</definedName>
    <definedName name="__GFE28" localSheetId="51">#REF!</definedName>
    <definedName name="__GFE28">#REF!</definedName>
    <definedName name="__Goi8" localSheetId="21" hidden="1">{"'Sheet1'!$L$16"}</definedName>
    <definedName name="__Goi8" localSheetId="27" hidden="1">{"'Sheet1'!$L$16"}</definedName>
    <definedName name="__Goi8" localSheetId="33" hidden="1">{"'Sheet1'!$L$16"}</definedName>
    <definedName name="__Goi8" localSheetId="34" hidden="1">{"'Sheet1'!$L$16"}</definedName>
    <definedName name="__Goi8" localSheetId="48" hidden="1">{"'Sheet1'!$L$16"}</definedName>
    <definedName name="__Goi8" localSheetId="49" hidden="1">{"'Sheet1'!$L$16"}</definedName>
    <definedName name="__Goi8" localSheetId="7" hidden="1">{"'Sheet1'!$L$16"}</definedName>
    <definedName name="__Goi8" localSheetId="9" hidden="1">{"'Sheet1'!$L$16"}</definedName>
    <definedName name="__Goi8" localSheetId="15" hidden="1">{"'Sheet1'!$L$16"}</definedName>
    <definedName name="__Goi8" localSheetId="13" hidden="1">{"'Sheet1'!$L$16"}</definedName>
    <definedName name="__Goi8" localSheetId="16" hidden="1">{"'Sheet1'!$L$16"}</definedName>
    <definedName name="__Goi8" localSheetId="8" hidden="1">{"'Sheet1'!$L$16"}</definedName>
    <definedName name="__Goi8" localSheetId="18" hidden="1">{"'Sheet1'!$L$16"}</definedName>
    <definedName name="__Goi8" localSheetId="19" hidden="1">{"'Sheet1'!$L$16"}</definedName>
    <definedName name="__Goi8" localSheetId="1" hidden="1">{"'Sheet1'!$L$16"}</definedName>
    <definedName name="__Goi8" hidden="1">{"'Sheet1'!$L$16"}</definedName>
    <definedName name="__gon4" localSheetId="33">#REF!</definedName>
    <definedName name="__gon4" localSheetId="51">#REF!</definedName>
    <definedName name="__gon4">#REF!</definedName>
    <definedName name="__GID1" localSheetId="7">'[10]LKVL-CK-HT-GD1'!$A$4</definedName>
    <definedName name="__GID1" localSheetId="9">'[10]LKVL-CK-HT-GD1'!$A$4</definedName>
    <definedName name="__GID1" localSheetId="15">'[10]LKVL-CK-HT-GD1'!$A$4</definedName>
    <definedName name="__GID1" localSheetId="13">'[10]LKVL-CK-HT-GD1'!$A$4</definedName>
    <definedName name="__GID1" localSheetId="8">'[10]LKVL-CK-HT-GD1'!$A$4</definedName>
    <definedName name="__GID1">#REF!</definedName>
    <definedName name="__h1" localSheetId="21" hidden="1">{"'Sheet1'!$L$16"}</definedName>
    <definedName name="__h1" localSheetId="27" hidden="1">{"'Sheet1'!$L$16"}</definedName>
    <definedName name="__h1" localSheetId="33" hidden="1">{"'Sheet1'!$L$16"}</definedName>
    <definedName name="__h1" localSheetId="34" hidden="1">{"'Sheet1'!$L$16"}</definedName>
    <definedName name="__h1" localSheetId="48" hidden="1">{"'Sheet1'!$L$16"}</definedName>
    <definedName name="__h1" localSheetId="49" hidden="1">{"'Sheet1'!$L$16"}</definedName>
    <definedName name="__h1" localSheetId="7" hidden="1">{"'Sheet1'!$L$16"}</definedName>
    <definedName name="__h1" localSheetId="9" hidden="1">{"'Sheet1'!$L$16"}</definedName>
    <definedName name="__h1" localSheetId="15" hidden="1">{"'Sheet1'!$L$16"}</definedName>
    <definedName name="__h1" localSheetId="13" hidden="1">{"'Sheet1'!$L$16"}</definedName>
    <definedName name="__h1" localSheetId="16" hidden="1">{"'Sheet1'!$L$16"}</definedName>
    <definedName name="__h1" localSheetId="8" hidden="1">{"'Sheet1'!$L$16"}</definedName>
    <definedName name="__h1" localSheetId="18" hidden="1">{"'Sheet1'!$L$16"}</definedName>
    <definedName name="__h1" localSheetId="19" hidden="1">{"'Sheet1'!$L$16"}</definedName>
    <definedName name="__h1" localSheetId="1" hidden="1">{"'Sheet1'!$L$16"}</definedName>
    <definedName name="__h1" hidden="1">{"'Sheet1'!$L$16"}</definedName>
    <definedName name="__h10" localSheetId="21" hidden="1">{#N/A,#N/A,FALSE,"Chi tiÆt"}</definedName>
    <definedName name="__h10" localSheetId="27" hidden="1">{#N/A,#N/A,FALSE,"Chi tiÆt"}</definedName>
    <definedName name="__h10" localSheetId="7" hidden="1">{#N/A,#N/A,FALSE,"Chi tiÆt"}</definedName>
    <definedName name="__h10" localSheetId="9" hidden="1">{#N/A,#N/A,FALSE,"Chi tiÆt"}</definedName>
    <definedName name="__h10" localSheetId="15" hidden="1">{#N/A,#N/A,FALSE,"Chi tiÆt"}</definedName>
    <definedName name="__h10" localSheetId="13" hidden="1">{#N/A,#N/A,FALSE,"Chi tiÆt"}</definedName>
    <definedName name="__h10" localSheetId="16" hidden="1">{#N/A,#N/A,FALSE,"Chi tiÆt"}</definedName>
    <definedName name="__h10" localSheetId="8" hidden="1">{#N/A,#N/A,FALSE,"Chi tiÆt"}</definedName>
    <definedName name="__h10" localSheetId="18" hidden="1">{#N/A,#N/A,FALSE,"Chi tiÆt"}</definedName>
    <definedName name="__h10" localSheetId="19" hidden="1">{#N/A,#N/A,FALSE,"Chi tiÆt"}</definedName>
    <definedName name="__h10" localSheetId="1" hidden="1">{#N/A,#N/A,FALSE,"Chi tiÆt"}</definedName>
    <definedName name="__h10" hidden="1">{#N/A,#N/A,FALSE,"Chi tiÆt"}</definedName>
    <definedName name="__H2" localSheetId="7">'[16]VL cap'!#REF!</definedName>
    <definedName name="__H2" localSheetId="9">'[16]VL cap'!#REF!</definedName>
    <definedName name="__H2" localSheetId="15">'[16]VL cap'!#REF!</definedName>
    <definedName name="__H2" localSheetId="13">'[16]VL cap'!#REF!</definedName>
    <definedName name="__H2" localSheetId="8">'[16]VL cap'!#REF!</definedName>
    <definedName name="__H2">#REF!</definedName>
    <definedName name="__H3" localSheetId="33">#REF!</definedName>
    <definedName name="__H3" localSheetId="51">#REF!</definedName>
    <definedName name="__H3">#REF!</definedName>
    <definedName name="__h5" localSheetId="21" hidden="1">{"'Sheet1'!$L$16"}</definedName>
    <definedName name="__h5" localSheetId="27" hidden="1">{"'Sheet1'!$L$16"}</definedName>
    <definedName name="__h5" localSheetId="7" hidden="1">{"'Sheet1'!$L$16"}</definedName>
    <definedName name="__h5" localSheetId="9" hidden="1">{"'Sheet1'!$L$16"}</definedName>
    <definedName name="__h5" localSheetId="15" hidden="1">{"'Sheet1'!$L$16"}</definedName>
    <definedName name="__h5" localSheetId="13" hidden="1">{"'Sheet1'!$L$16"}</definedName>
    <definedName name="__h5" localSheetId="16" hidden="1">{"'Sheet1'!$L$16"}</definedName>
    <definedName name="__h5" localSheetId="8" hidden="1">{"'Sheet1'!$L$16"}</definedName>
    <definedName name="__h5" localSheetId="18" hidden="1">{"'Sheet1'!$L$16"}</definedName>
    <definedName name="__h5" localSheetId="19" hidden="1">{"'Sheet1'!$L$16"}</definedName>
    <definedName name="__h5" localSheetId="1" hidden="1">{"'Sheet1'!$L$16"}</definedName>
    <definedName name="__h5" hidden="1">{"'Sheet1'!$L$16"}</definedName>
    <definedName name="__h6" localSheetId="21" hidden="1">{"'Sheet1'!$L$16"}</definedName>
    <definedName name="__h6" localSheetId="27" hidden="1">{"'Sheet1'!$L$16"}</definedName>
    <definedName name="__h6" localSheetId="7" hidden="1">{"'Sheet1'!$L$16"}</definedName>
    <definedName name="__h6" localSheetId="9" hidden="1">{"'Sheet1'!$L$16"}</definedName>
    <definedName name="__h6" localSheetId="15" hidden="1">{"'Sheet1'!$L$16"}</definedName>
    <definedName name="__h6" localSheetId="13" hidden="1">{"'Sheet1'!$L$16"}</definedName>
    <definedName name="__h6" localSheetId="16" hidden="1">{"'Sheet1'!$L$16"}</definedName>
    <definedName name="__h6" localSheetId="8" hidden="1">{"'Sheet1'!$L$16"}</definedName>
    <definedName name="__h6" localSheetId="18" hidden="1">{"'Sheet1'!$L$16"}</definedName>
    <definedName name="__h6" localSheetId="19" hidden="1">{"'Sheet1'!$L$16"}</definedName>
    <definedName name="__h6" localSheetId="1" hidden="1">{"'Sheet1'!$L$16"}</definedName>
    <definedName name="__h6" hidden="1">{"'Sheet1'!$L$16"}</definedName>
    <definedName name="__h7" localSheetId="21" hidden="1">{"'Sheet1'!$L$16"}</definedName>
    <definedName name="__h7" localSheetId="27" hidden="1">{"'Sheet1'!$L$16"}</definedName>
    <definedName name="__h7" localSheetId="7" hidden="1">{"'Sheet1'!$L$16"}</definedName>
    <definedName name="__h7" localSheetId="9" hidden="1">{"'Sheet1'!$L$16"}</definedName>
    <definedName name="__h7" localSheetId="15" hidden="1">{"'Sheet1'!$L$16"}</definedName>
    <definedName name="__h7" localSheetId="13" hidden="1">{"'Sheet1'!$L$16"}</definedName>
    <definedName name="__h7" localSheetId="16" hidden="1">{"'Sheet1'!$L$16"}</definedName>
    <definedName name="__h7" localSheetId="8" hidden="1">{"'Sheet1'!$L$16"}</definedName>
    <definedName name="__h7" localSheetId="18" hidden="1">{"'Sheet1'!$L$16"}</definedName>
    <definedName name="__h7" localSheetId="19" hidden="1">{"'Sheet1'!$L$16"}</definedName>
    <definedName name="__h7" localSheetId="1" hidden="1">{"'Sheet1'!$L$16"}</definedName>
    <definedName name="__h7" hidden="1">{"'Sheet1'!$L$16"}</definedName>
    <definedName name="__h8" localSheetId="21" hidden="1">{"'Sheet1'!$L$16"}</definedName>
    <definedName name="__h8" localSheetId="27" hidden="1">{"'Sheet1'!$L$16"}</definedName>
    <definedName name="__h8" localSheetId="7" hidden="1">{"'Sheet1'!$L$16"}</definedName>
    <definedName name="__h8" localSheetId="9" hidden="1">{"'Sheet1'!$L$16"}</definedName>
    <definedName name="__h8" localSheetId="15" hidden="1">{"'Sheet1'!$L$16"}</definedName>
    <definedName name="__h8" localSheetId="13" hidden="1">{"'Sheet1'!$L$16"}</definedName>
    <definedName name="__h8" localSheetId="16" hidden="1">{"'Sheet1'!$L$16"}</definedName>
    <definedName name="__h8" localSheetId="8" hidden="1">{"'Sheet1'!$L$16"}</definedName>
    <definedName name="__h8" localSheetId="18" hidden="1">{"'Sheet1'!$L$16"}</definedName>
    <definedName name="__h8" localSheetId="19" hidden="1">{"'Sheet1'!$L$16"}</definedName>
    <definedName name="__h8" localSheetId="1" hidden="1">{"'Sheet1'!$L$16"}</definedName>
    <definedName name="__h8" hidden="1">{"'Sheet1'!$L$16"}</definedName>
    <definedName name="__h9" localSheetId="21" hidden="1">{"'Sheet1'!$L$16"}</definedName>
    <definedName name="__h9" localSheetId="27" hidden="1">{"'Sheet1'!$L$16"}</definedName>
    <definedName name="__h9" localSheetId="7" hidden="1">{"'Sheet1'!$L$16"}</definedName>
    <definedName name="__h9" localSheetId="9" hidden="1">{"'Sheet1'!$L$16"}</definedName>
    <definedName name="__h9" localSheetId="15" hidden="1">{"'Sheet1'!$L$16"}</definedName>
    <definedName name="__h9" localSheetId="13" hidden="1">{"'Sheet1'!$L$16"}</definedName>
    <definedName name="__h9" localSheetId="16" hidden="1">{"'Sheet1'!$L$16"}</definedName>
    <definedName name="__h9" localSheetId="8" hidden="1">{"'Sheet1'!$L$16"}</definedName>
    <definedName name="__h9" localSheetId="18" hidden="1">{"'Sheet1'!$L$16"}</definedName>
    <definedName name="__h9" localSheetId="19" hidden="1">{"'Sheet1'!$L$16"}</definedName>
    <definedName name="__h9" localSheetId="1" hidden="1">{"'Sheet1'!$L$16"}</definedName>
    <definedName name="__h9" hidden="1">{"'Sheet1'!$L$16"}</definedName>
    <definedName name="__han23" localSheetId="33">#REF!</definedName>
    <definedName name="__han23" localSheetId="51">#REF!</definedName>
    <definedName name="__han23">#REF!</definedName>
    <definedName name="__hh1" localSheetId="7">[17]XL4Poppy!$C$9</definedName>
    <definedName name="__hh1" localSheetId="9">[17]XL4Poppy!$C$9</definedName>
    <definedName name="__hh1" localSheetId="15">[17]XL4Poppy!$C$9</definedName>
    <definedName name="__hh1" localSheetId="13">[17]XL4Poppy!$C$9</definedName>
    <definedName name="__hh1" localSheetId="8">[17]XL4Poppy!$C$9</definedName>
    <definedName name="__hh1">#REF!</definedName>
    <definedName name="__hh2" localSheetId="7">[17]XL4Poppy!$A$15</definedName>
    <definedName name="__hh2" localSheetId="9">[17]XL4Poppy!$A$15</definedName>
    <definedName name="__hh2" localSheetId="15">[17]XL4Poppy!$A$15</definedName>
    <definedName name="__hh2" localSheetId="13">[17]XL4Poppy!$A$15</definedName>
    <definedName name="__hh2" localSheetId="8">[17]XL4Poppy!$A$15</definedName>
    <definedName name="__hh2">#REF!</definedName>
    <definedName name="__HKy2" localSheetId="7">[18]BK04!#REF!</definedName>
    <definedName name="__HKy2" localSheetId="9">[18]BK04!#REF!</definedName>
    <definedName name="__HKy2" localSheetId="15">[18]BK04!#REF!</definedName>
    <definedName name="__HKy2" localSheetId="13">[18]BK04!#REF!</definedName>
    <definedName name="__HKy2" localSheetId="8">[18]BK04!#REF!</definedName>
    <definedName name="__HKy2">#REF!</definedName>
    <definedName name="__HOA1" localSheetId="33">#REF!</definedName>
    <definedName name="__HOA1" localSheetId="51">#REF!</definedName>
    <definedName name="__HOA1">#REF!</definedName>
    <definedName name="__hom2" localSheetId="33">#REF!</definedName>
    <definedName name="__hom2" localSheetId="51">#REF!</definedName>
    <definedName name="__hom2">#REF!</definedName>
    <definedName name="__hom4" localSheetId="7">[19]sheet12!#REF!</definedName>
    <definedName name="__hom4" localSheetId="9">[19]sheet12!#REF!</definedName>
    <definedName name="__hom4" localSheetId="15">[19]sheet12!#REF!</definedName>
    <definedName name="__hom4" localSheetId="13">[19]sheet12!#REF!</definedName>
    <definedName name="__hom4" localSheetId="8">[19]sheet12!#REF!</definedName>
    <definedName name="__hom4">#REF!</definedName>
    <definedName name="__hsm2">1.1289</definedName>
    <definedName name="__hso2" localSheetId="51">#REF!</definedName>
    <definedName name="__hso2">#REF!</definedName>
    <definedName name="__hu1" localSheetId="21" hidden="1">{"'Sheet1'!$L$16"}</definedName>
    <definedName name="__hu1" localSheetId="27" hidden="1">{"'Sheet1'!$L$16"}</definedName>
    <definedName name="__hu1" localSheetId="33" hidden="1">{"'Sheet1'!$L$16"}</definedName>
    <definedName name="__hu1" localSheetId="34" hidden="1">{"'Sheet1'!$L$16"}</definedName>
    <definedName name="__hu1" localSheetId="48" hidden="1">{"'Sheet1'!$L$16"}</definedName>
    <definedName name="__hu1" localSheetId="49" hidden="1">{"'Sheet1'!$L$16"}</definedName>
    <definedName name="__hu1" localSheetId="7" hidden="1">{"'Sheet1'!$L$16"}</definedName>
    <definedName name="__hu1" localSheetId="9" hidden="1">{"'Sheet1'!$L$16"}</definedName>
    <definedName name="__hu1" localSheetId="15" hidden="1">{"'Sheet1'!$L$16"}</definedName>
    <definedName name="__hu1" localSheetId="13" hidden="1">{"'Sheet1'!$L$16"}</definedName>
    <definedName name="__hu1" localSheetId="16" hidden="1">{"'Sheet1'!$L$16"}</definedName>
    <definedName name="__hu1" localSheetId="8" hidden="1">{"'Sheet1'!$L$16"}</definedName>
    <definedName name="__hu1" localSheetId="18" hidden="1">{"'Sheet1'!$L$16"}</definedName>
    <definedName name="__hu1" localSheetId="19" hidden="1">{"'Sheet1'!$L$16"}</definedName>
    <definedName name="__hu1" localSheetId="1" hidden="1">{"'Sheet1'!$L$16"}</definedName>
    <definedName name="__hu1" hidden="1">{"'Sheet1'!$L$16"}</definedName>
    <definedName name="__hu2" localSheetId="21" hidden="1">{"'Sheet1'!$L$16"}</definedName>
    <definedName name="__hu2" localSheetId="27" hidden="1">{"'Sheet1'!$L$16"}</definedName>
    <definedName name="__hu2" localSheetId="33" hidden="1">{"'Sheet1'!$L$16"}</definedName>
    <definedName name="__hu2" localSheetId="34" hidden="1">{"'Sheet1'!$L$16"}</definedName>
    <definedName name="__hu2" localSheetId="48" hidden="1">{"'Sheet1'!$L$16"}</definedName>
    <definedName name="__hu2" localSheetId="49" hidden="1">{"'Sheet1'!$L$16"}</definedName>
    <definedName name="__hu2" localSheetId="7" hidden="1">{"'Sheet1'!$L$16"}</definedName>
    <definedName name="__hu2" localSheetId="9" hidden="1">{"'Sheet1'!$L$16"}</definedName>
    <definedName name="__hu2" localSheetId="15" hidden="1">{"'Sheet1'!$L$16"}</definedName>
    <definedName name="__hu2" localSheetId="13" hidden="1">{"'Sheet1'!$L$16"}</definedName>
    <definedName name="__hu2" localSheetId="16" hidden="1">{"'Sheet1'!$L$16"}</definedName>
    <definedName name="__hu2" localSheetId="8" hidden="1">{"'Sheet1'!$L$16"}</definedName>
    <definedName name="__hu2" localSheetId="18" hidden="1">{"'Sheet1'!$L$16"}</definedName>
    <definedName name="__hu2" localSheetId="19" hidden="1">{"'Sheet1'!$L$16"}</definedName>
    <definedName name="__hu2" localSheetId="1" hidden="1">{"'Sheet1'!$L$16"}</definedName>
    <definedName name="__hu2" hidden="1">{"'Sheet1'!$L$16"}</definedName>
    <definedName name="__hu5" localSheetId="21" hidden="1">{"'Sheet1'!$L$16"}</definedName>
    <definedName name="__hu5" localSheetId="27" hidden="1">{"'Sheet1'!$L$16"}</definedName>
    <definedName name="__hu5" localSheetId="33" hidden="1">{"'Sheet1'!$L$16"}</definedName>
    <definedName name="__hu5" localSheetId="34" hidden="1">{"'Sheet1'!$L$16"}</definedName>
    <definedName name="__hu5" localSheetId="48" hidden="1">{"'Sheet1'!$L$16"}</definedName>
    <definedName name="__hu5" localSheetId="49" hidden="1">{"'Sheet1'!$L$16"}</definedName>
    <definedName name="__hu5" localSheetId="7" hidden="1">{"'Sheet1'!$L$16"}</definedName>
    <definedName name="__hu5" localSheetId="9" hidden="1">{"'Sheet1'!$L$16"}</definedName>
    <definedName name="__hu5" localSheetId="15" hidden="1">{"'Sheet1'!$L$16"}</definedName>
    <definedName name="__hu5" localSheetId="13" hidden="1">{"'Sheet1'!$L$16"}</definedName>
    <definedName name="__hu5" localSheetId="16" hidden="1">{"'Sheet1'!$L$16"}</definedName>
    <definedName name="__hu5" localSheetId="8" hidden="1">{"'Sheet1'!$L$16"}</definedName>
    <definedName name="__hu5" localSheetId="18" hidden="1">{"'Sheet1'!$L$16"}</definedName>
    <definedName name="__hu5" localSheetId="19" hidden="1">{"'Sheet1'!$L$16"}</definedName>
    <definedName name="__hu5" localSheetId="1" hidden="1">{"'Sheet1'!$L$16"}</definedName>
    <definedName name="__hu5" hidden="1">{"'Sheet1'!$L$16"}</definedName>
    <definedName name="__hu6" localSheetId="21" hidden="1">{"'Sheet1'!$L$16"}</definedName>
    <definedName name="__hu6" localSheetId="27" hidden="1">{"'Sheet1'!$L$16"}</definedName>
    <definedName name="__hu6" localSheetId="33" hidden="1">{"'Sheet1'!$L$16"}</definedName>
    <definedName name="__hu6" localSheetId="34" hidden="1">{"'Sheet1'!$L$16"}</definedName>
    <definedName name="__hu6" localSheetId="48" hidden="1">{"'Sheet1'!$L$16"}</definedName>
    <definedName name="__hu6" localSheetId="49" hidden="1">{"'Sheet1'!$L$16"}</definedName>
    <definedName name="__hu6" localSheetId="7" hidden="1">{"'Sheet1'!$L$16"}</definedName>
    <definedName name="__hu6" localSheetId="9" hidden="1">{"'Sheet1'!$L$16"}</definedName>
    <definedName name="__hu6" localSheetId="15" hidden="1">{"'Sheet1'!$L$16"}</definedName>
    <definedName name="__hu6" localSheetId="13" hidden="1">{"'Sheet1'!$L$16"}</definedName>
    <definedName name="__hu6" localSheetId="16" hidden="1">{"'Sheet1'!$L$16"}</definedName>
    <definedName name="__hu6" localSheetId="8" hidden="1">{"'Sheet1'!$L$16"}</definedName>
    <definedName name="__hu6" localSheetId="18" hidden="1">{"'Sheet1'!$L$16"}</definedName>
    <definedName name="__hu6" localSheetId="19" hidden="1">{"'Sheet1'!$L$16"}</definedName>
    <definedName name="__hu6" localSheetId="1" hidden="1">{"'Sheet1'!$L$16"}</definedName>
    <definedName name="__hu6" hidden="1">{"'Sheet1'!$L$16"}</definedName>
    <definedName name="__huy1" localSheetId="21" hidden="1">{"'Sheet1'!$L$16"}</definedName>
    <definedName name="__huy1" localSheetId="27" hidden="1">{"'Sheet1'!$L$16"}</definedName>
    <definedName name="__huy1" localSheetId="7" hidden="1">{"'Sheet1'!$L$16"}</definedName>
    <definedName name="__huy1" localSheetId="9" hidden="1">{"'Sheet1'!$L$16"}</definedName>
    <definedName name="__huy1" localSheetId="15" hidden="1">{"'Sheet1'!$L$16"}</definedName>
    <definedName name="__huy1" localSheetId="13" hidden="1">{"'Sheet1'!$L$16"}</definedName>
    <definedName name="__huy1" localSheetId="16" hidden="1">{"'Sheet1'!$L$16"}</definedName>
    <definedName name="__huy1" localSheetId="8" hidden="1">{"'Sheet1'!$L$16"}</definedName>
    <definedName name="__huy1" localSheetId="18" hidden="1">{"'Sheet1'!$L$16"}</definedName>
    <definedName name="__huy1" localSheetId="19" hidden="1">{"'Sheet1'!$L$16"}</definedName>
    <definedName name="__huy1" localSheetId="1" hidden="1">{"'Sheet1'!$L$16"}</definedName>
    <definedName name="__huy1" hidden="1">{"'Sheet1'!$L$16"}</definedName>
    <definedName name="__kl1" localSheetId="33">#REF!</definedName>
    <definedName name="__kl1" localSheetId="51">#REF!</definedName>
    <definedName name="__kl1">#REF!</definedName>
    <definedName name="__km03" localSheetId="21" hidden="1">{"'Sheet1'!$L$16"}</definedName>
    <definedName name="__km03" localSheetId="27" hidden="1">{"'Sheet1'!$L$16"}</definedName>
    <definedName name="__km03" localSheetId="33" hidden="1">{"'Sheet1'!$L$16"}</definedName>
    <definedName name="__km03" localSheetId="34" hidden="1">{"'Sheet1'!$L$16"}</definedName>
    <definedName name="__km03" localSheetId="48" hidden="1">{"'Sheet1'!$L$16"}</definedName>
    <definedName name="__km03" localSheetId="49" hidden="1">{"'Sheet1'!$L$16"}</definedName>
    <definedName name="__km03" localSheetId="7" hidden="1">{"'Sheet1'!$L$16"}</definedName>
    <definedName name="__km03" localSheetId="9" hidden="1">{"'Sheet1'!$L$16"}</definedName>
    <definedName name="__km03" localSheetId="15" hidden="1">{"'Sheet1'!$L$16"}</definedName>
    <definedName name="__km03" localSheetId="13" hidden="1">{"'Sheet1'!$L$16"}</definedName>
    <definedName name="__km03" localSheetId="16" hidden="1">{"'Sheet1'!$L$16"}</definedName>
    <definedName name="__km03" localSheetId="8" hidden="1">{"'Sheet1'!$L$16"}</definedName>
    <definedName name="__km03" localSheetId="18" hidden="1">{"'Sheet1'!$L$16"}</definedName>
    <definedName name="__km03" localSheetId="19" hidden="1">{"'Sheet1'!$L$16"}</definedName>
    <definedName name="__km03" localSheetId="1" hidden="1">{"'Sheet1'!$L$16"}</definedName>
    <definedName name="__km03" hidden="1">{"'Sheet1'!$L$16"}</definedName>
    <definedName name="__KM188" localSheetId="33">#REF!</definedName>
    <definedName name="__KM188" localSheetId="51">#REF!</definedName>
    <definedName name="__KM188">#REF!</definedName>
    <definedName name="__km189" localSheetId="33">#REF!</definedName>
    <definedName name="__km189" localSheetId="51">#REF!</definedName>
    <definedName name="__km189">#REF!</definedName>
    <definedName name="__km190" localSheetId="33">#REF!</definedName>
    <definedName name="__km190" localSheetId="51">#REF!</definedName>
    <definedName name="__km190">#REF!</definedName>
    <definedName name="__km191" localSheetId="33">#REF!</definedName>
    <definedName name="__km191" localSheetId="51">#REF!</definedName>
    <definedName name="__km191">#REF!</definedName>
    <definedName name="__km192" localSheetId="33">#REF!</definedName>
    <definedName name="__km192" localSheetId="51">#REF!</definedName>
    <definedName name="__km192">#REF!</definedName>
    <definedName name="__km193" localSheetId="33">#REF!</definedName>
    <definedName name="__km193" localSheetId="51">#REF!</definedName>
    <definedName name="__km193">#REF!</definedName>
    <definedName name="__km194" localSheetId="33">#REF!</definedName>
    <definedName name="__km194" localSheetId="51">#REF!</definedName>
    <definedName name="__km194">#REF!</definedName>
    <definedName name="__km195" localSheetId="33">#REF!</definedName>
    <definedName name="__km195" localSheetId="51">#REF!</definedName>
    <definedName name="__km195">#REF!</definedName>
    <definedName name="__km196" localSheetId="33">#REF!</definedName>
    <definedName name="__km196" localSheetId="51">#REF!</definedName>
    <definedName name="__km196">#REF!</definedName>
    <definedName name="__km197" localSheetId="33">#REF!</definedName>
    <definedName name="__km197" localSheetId="51">#REF!</definedName>
    <definedName name="__km197">#REF!</definedName>
    <definedName name="__km198" localSheetId="33">#REF!</definedName>
    <definedName name="__km198" localSheetId="51">#REF!</definedName>
    <definedName name="__km198">#REF!</definedName>
    <definedName name="__Km36" localSheetId="33">#REF!</definedName>
    <definedName name="__Km36" localSheetId="51">#REF!</definedName>
    <definedName name="__Km36">#REF!</definedName>
    <definedName name="__Knc1" localSheetId="7">'[20]149-2'!$C$133</definedName>
    <definedName name="__Knc1" localSheetId="9">'[20]149-2'!$C$133</definedName>
    <definedName name="__Knc1" localSheetId="15">'[20]149-2'!$C$133</definedName>
    <definedName name="__Knc1" localSheetId="13">'[20]149-2'!$C$133</definedName>
    <definedName name="__Knc1" localSheetId="8">'[20]149-2'!$C$133</definedName>
    <definedName name="__Knc1">#REF!</definedName>
    <definedName name="__Knc36" localSheetId="33">#REF!</definedName>
    <definedName name="__Knc36" localSheetId="51">#REF!</definedName>
    <definedName name="__Knc36">#REF!</definedName>
    <definedName name="__Knc57" localSheetId="33">#REF!</definedName>
    <definedName name="__Knc57" localSheetId="51">#REF!</definedName>
    <definedName name="__Knc57">#REF!</definedName>
    <definedName name="__Kvl36" localSheetId="33">#REF!</definedName>
    <definedName name="__Kvl36" localSheetId="51">#REF!</definedName>
    <definedName name="__Kvl36">#REF!</definedName>
    <definedName name="__KH08" localSheetId="21" hidden="1">{#N/A,#N/A,FALSE,"Chi tiÆt"}</definedName>
    <definedName name="__KH08" localSheetId="27" hidden="1">{#N/A,#N/A,FALSE,"Chi tiÆt"}</definedName>
    <definedName name="__KH08" localSheetId="33" hidden="1">{#N/A,#N/A,FALSE,"Chi tiÆt"}</definedName>
    <definedName name="__KH08" localSheetId="48" hidden="1">{#N/A,#N/A,FALSE,"Chi tiÆt"}</definedName>
    <definedName name="__KH08" localSheetId="49" hidden="1">{#N/A,#N/A,FALSE,"Chi tiÆt"}</definedName>
    <definedName name="__KH08" localSheetId="7" hidden="1">{#N/A,#N/A,FALSE,"Chi tiÆt"}</definedName>
    <definedName name="__KH08" localSheetId="9" hidden="1">{#N/A,#N/A,FALSE,"Chi tiÆt"}</definedName>
    <definedName name="__KH08" localSheetId="15" hidden="1">{#N/A,#N/A,FALSE,"Chi tiÆt"}</definedName>
    <definedName name="__KH08" localSheetId="13" hidden="1">{#N/A,#N/A,FALSE,"Chi tiÆt"}</definedName>
    <definedName name="__KH08" localSheetId="16" hidden="1">{#N/A,#N/A,FALSE,"Chi tiÆt"}</definedName>
    <definedName name="__KH08" localSheetId="8" hidden="1">{#N/A,#N/A,FALSE,"Chi tiÆt"}</definedName>
    <definedName name="__KH08" localSheetId="18" hidden="1">{#N/A,#N/A,FALSE,"Chi tiÆt"}</definedName>
    <definedName name="__KH08" localSheetId="19" hidden="1">{#N/A,#N/A,FALSE,"Chi tiÆt"}</definedName>
    <definedName name="__KH08" localSheetId="1" hidden="1">{#N/A,#N/A,FALSE,"Chi tiÆt"}</definedName>
    <definedName name="__KH08" hidden="1">{#N/A,#N/A,FALSE,"Chi tiÆt"}</definedName>
    <definedName name="__kha1" localSheetId="51">#REF!</definedName>
    <definedName name="__kha1">#REF!</definedName>
    <definedName name="__L6" localSheetId="7">[21]XL4Poppy!$C$31</definedName>
    <definedName name="__L6" localSheetId="9">[21]XL4Poppy!$C$31</definedName>
    <definedName name="__L6" localSheetId="15">[21]XL4Poppy!$C$31</definedName>
    <definedName name="__L6" localSheetId="13">[21]XL4Poppy!$C$31</definedName>
    <definedName name="__L6" localSheetId="8">[21]XL4Poppy!$C$31</definedName>
    <definedName name="__L6">#REF!</definedName>
    <definedName name="__Lan1" localSheetId="21" hidden="1">{"'Sheet1'!$L$16"}</definedName>
    <definedName name="__Lan1" localSheetId="27" hidden="1">{"'Sheet1'!$L$16"}</definedName>
    <definedName name="__Lan1" localSheetId="33" hidden="1">{"'Sheet1'!$L$16"}</definedName>
    <definedName name="__Lan1" localSheetId="34" hidden="1">{"'Sheet1'!$L$16"}</definedName>
    <definedName name="__Lan1" localSheetId="48" hidden="1">{"'Sheet1'!$L$16"}</definedName>
    <definedName name="__Lan1" localSheetId="49" hidden="1">{"'Sheet1'!$L$16"}</definedName>
    <definedName name="__Lan1" localSheetId="7" hidden="1">{"'Sheet1'!$L$16"}</definedName>
    <definedName name="__Lan1" localSheetId="9" hidden="1">{"'Sheet1'!$L$16"}</definedName>
    <definedName name="__Lan1" localSheetId="15" hidden="1">{"'Sheet1'!$L$16"}</definedName>
    <definedName name="__Lan1" localSheetId="13" hidden="1">{"'Sheet1'!$L$16"}</definedName>
    <definedName name="__Lan1" localSheetId="16" hidden="1">{"'Sheet1'!$L$16"}</definedName>
    <definedName name="__Lan1" localSheetId="8" hidden="1">{"'Sheet1'!$L$16"}</definedName>
    <definedName name="__Lan1" localSheetId="18" hidden="1">{"'Sheet1'!$L$16"}</definedName>
    <definedName name="__Lan1" localSheetId="19" hidden="1">{"'Sheet1'!$L$16"}</definedName>
    <definedName name="__Lan1" localSheetId="1" hidden="1">{"'Sheet1'!$L$16"}</definedName>
    <definedName name="__Lan1" hidden="1">{"'Sheet1'!$L$16"}</definedName>
    <definedName name="__LAN3" localSheetId="21" hidden="1">{"'Sheet1'!$L$16"}</definedName>
    <definedName name="__LAN3" localSheetId="27" hidden="1">{"'Sheet1'!$L$16"}</definedName>
    <definedName name="__LAN3" localSheetId="33" hidden="1">{"'Sheet1'!$L$16"}</definedName>
    <definedName name="__LAN3" localSheetId="34" hidden="1">{"'Sheet1'!$L$16"}</definedName>
    <definedName name="__LAN3" localSheetId="48" hidden="1">{"'Sheet1'!$L$16"}</definedName>
    <definedName name="__LAN3" localSheetId="49" hidden="1">{"'Sheet1'!$L$16"}</definedName>
    <definedName name="__LAN3" localSheetId="7" hidden="1">{"'Sheet1'!$L$16"}</definedName>
    <definedName name="__LAN3" localSheetId="9" hidden="1">{"'Sheet1'!$L$16"}</definedName>
    <definedName name="__LAN3" localSheetId="15" hidden="1">{"'Sheet1'!$L$16"}</definedName>
    <definedName name="__LAN3" localSheetId="13" hidden="1">{"'Sheet1'!$L$16"}</definedName>
    <definedName name="__LAN3" localSheetId="16" hidden="1">{"'Sheet1'!$L$16"}</definedName>
    <definedName name="__LAN3" localSheetId="8" hidden="1">{"'Sheet1'!$L$16"}</definedName>
    <definedName name="__LAN3" localSheetId="18" hidden="1">{"'Sheet1'!$L$16"}</definedName>
    <definedName name="__LAN3" localSheetId="19" hidden="1">{"'Sheet1'!$L$16"}</definedName>
    <definedName name="__LAN3" localSheetId="1" hidden="1">{"'Sheet1'!$L$16"}</definedName>
    <definedName name="__LAN3" hidden="1">{"'Sheet1'!$L$16"}</definedName>
    <definedName name="__lap1" localSheetId="33">#REF!</definedName>
    <definedName name="__lap1" localSheetId="51">#REF!</definedName>
    <definedName name="__lap1">#REF!</definedName>
    <definedName name="__lap2" localSheetId="33">#REF!</definedName>
    <definedName name="__lap2" localSheetId="51">#REF!</definedName>
    <definedName name="__lap2">#REF!</definedName>
    <definedName name="__LTb40" localSheetId="7">'[22]Gia VL'!#REF!</definedName>
    <definedName name="__LTb40" localSheetId="9">'[22]Gia VL'!#REF!</definedName>
    <definedName name="__LTb40" localSheetId="15">'[22]Gia VL'!#REF!</definedName>
    <definedName name="__LTb40" localSheetId="13">'[22]Gia VL'!#REF!</definedName>
    <definedName name="__LTb40" localSheetId="8">'[22]Gia VL'!#REF!</definedName>
    <definedName name="__LTb40">#REF!</definedName>
    <definedName name="__LX100" localSheetId="33">#REF!</definedName>
    <definedName name="__LX100" localSheetId="51">#REF!</definedName>
    <definedName name="__LX100">#REF!</definedName>
    <definedName name="__M1" localSheetId="21">[23]XL4Poppy!$C$4</definedName>
    <definedName name="__M1" localSheetId="27">[23]XL4Poppy!$C$4</definedName>
    <definedName name="__M1" localSheetId="33">#REF!</definedName>
    <definedName name="__M1" localSheetId="34">[23]XL4Poppy!$C$4</definedName>
    <definedName name="__M1" localSheetId="51">#REF!</definedName>
    <definedName name="__M1" localSheetId="7">[23]XL4Poppy!$C$4</definedName>
    <definedName name="__M1" localSheetId="9">[23]XL4Poppy!$C$4</definedName>
    <definedName name="__M1" localSheetId="15">[23]XL4Poppy!$C$4</definedName>
    <definedName name="__M1" localSheetId="13">[23]XL4Poppy!$C$4</definedName>
    <definedName name="__M1" localSheetId="16">[23]XL4Poppy!$C$4</definedName>
    <definedName name="__M1" localSheetId="8">[23]XL4Poppy!$C$4</definedName>
    <definedName name="__M1" localSheetId="18">[23]XL4Poppy!$C$4</definedName>
    <definedName name="__M1" localSheetId="19">[23]XL4Poppy!$C$4</definedName>
    <definedName name="__M1">#REF!</definedName>
    <definedName name="__M36" localSheetId="21" hidden="1">{"'Sheet1'!$L$16"}</definedName>
    <definedName name="__M36" localSheetId="27" hidden="1">{"'Sheet1'!$L$16"}</definedName>
    <definedName name="__M36" localSheetId="33" hidden="1">{"'Sheet1'!$L$16"}</definedName>
    <definedName name="__M36" localSheetId="34" hidden="1">{"'Sheet1'!$L$16"}</definedName>
    <definedName name="__M36" localSheetId="48" hidden="1">{"'Sheet1'!$L$16"}</definedName>
    <definedName name="__M36" localSheetId="49" hidden="1">{"'Sheet1'!$L$16"}</definedName>
    <definedName name="__M36" localSheetId="7" hidden="1">{"'Sheet1'!$L$16"}</definedName>
    <definedName name="__M36" localSheetId="9" hidden="1">{"'Sheet1'!$L$16"}</definedName>
    <definedName name="__M36" localSheetId="15" hidden="1">{"'Sheet1'!$L$16"}</definedName>
    <definedName name="__M36" localSheetId="13" hidden="1">{"'Sheet1'!$L$16"}</definedName>
    <definedName name="__M36" localSheetId="16" hidden="1">{"'Sheet1'!$L$16"}</definedName>
    <definedName name="__M36" localSheetId="8" hidden="1">{"'Sheet1'!$L$16"}</definedName>
    <definedName name="__M36" localSheetId="18" hidden="1">{"'Sheet1'!$L$16"}</definedName>
    <definedName name="__M36" localSheetId="19" hidden="1">{"'Sheet1'!$L$16"}</definedName>
    <definedName name="__M36" localSheetId="1" hidden="1">{"'Sheet1'!$L$16"}</definedName>
    <definedName name="__M36" hidden="1">{"'Sheet1'!$L$16"}</definedName>
    <definedName name="__MAC12" localSheetId="33">#REF!</definedName>
    <definedName name="__MAC12" localSheetId="51">#REF!</definedName>
    <definedName name="__MAC12">#REF!</definedName>
    <definedName name="__MAC46" localSheetId="33">#REF!</definedName>
    <definedName name="__MAC46" localSheetId="51">#REF!</definedName>
    <definedName name="__MAC46">#REF!</definedName>
    <definedName name="__MCB600" localSheetId="7">[24]Tienlg!$B$268:$L$286</definedName>
    <definedName name="__MCB600" localSheetId="9">[24]Tienlg!$B$268:$L$286</definedName>
    <definedName name="__MCB600" localSheetId="15">[24]Tienlg!$B$268:$L$286</definedName>
    <definedName name="__MCB600" localSheetId="13">[24]Tienlg!$B$268:$L$286</definedName>
    <definedName name="__MCB600" localSheetId="8">[24]Tienlg!$B$268:$L$286</definedName>
    <definedName name="__MCB600">#REF!</definedName>
    <definedName name="__MCB800" localSheetId="7">[24]Tienlg!$B$248:$L$266</definedName>
    <definedName name="__MCB800" localSheetId="9">[24]Tienlg!$B$248:$L$266</definedName>
    <definedName name="__MCB800" localSheetId="15">[24]Tienlg!$B$248:$L$266</definedName>
    <definedName name="__MCB800" localSheetId="13">[24]Tienlg!$B$248:$L$266</definedName>
    <definedName name="__MCB800" localSheetId="8">[24]Tienlg!$B$248:$L$266</definedName>
    <definedName name="__MCB800">#REF!</definedName>
    <definedName name="__mdc1" localSheetId="7">[25]Girder!#REF!</definedName>
    <definedName name="__mdc1" localSheetId="9">[25]Girder!#REF!</definedName>
    <definedName name="__mdc1" localSheetId="15">[25]Girder!#REF!</definedName>
    <definedName name="__mdc1" localSheetId="13">[25]Girder!#REF!</definedName>
    <definedName name="__mdc1" localSheetId="8">[25]Girder!#REF!</definedName>
    <definedName name="__mdc1">#REF!</definedName>
    <definedName name="__mdc2" localSheetId="7">[25]Girder!#REF!</definedName>
    <definedName name="__mdc2" localSheetId="9">[25]Girder!#REF!</definedName>
    <definedName name="__mdc2" localSheetId="15">[25]Girder!#REF!</definedName>
    <definedName name="__mdc2" localSheetId="13">[25]Girder!#REF!</definedName>
    <definedName name="__mdc2" localSheetId="8">[25]Girder!#REF!</definedName>
    <definedName name="__mdc2">#REF!</definedName>
    <definedName name="__mgl4" localSheetId="7">[25]Girder!#REF!</definedName>
    <definedName name="__mgl4" localSheetId="9">[25]Girder!#REF!</definedName>
    <definedName name="__mgl4" localSheetId="15">[25]Girder!#REF!</definedName>
    <definedName name="__mgl4" localSheetId="13">[25]Girder!#REF!</definedName>
    <definedName name="__mgl4" localSheetId="8">[25]Girder!#REF!</definedName>
    <definedName name="__mgl4">#REF!</definedName>
    <definedName name="__mgl8" localSheetId="7">[25]Girder!#REF!</definedName>
    <definedName name="__mgl8" localSheetId="9">[25]Girder!#REF!</definedName>
    <definedName name="__mgl8" localSheetId="15">[25]Girder!#REF!</definedName>
    <definedName name="__mgl8" localSheetId="13">[25]Girder!#REF!</definedName>
    <definedName name="__mgl8" localSheetId="8">[25]Girder!#REF!</definedName>
    <definedName name="__mgl8">#REF!</definedName>
    <definedName name="__mix6" localSheetId="33">#REF!</definedName>
    <definedName name="__mix6" localSheetId="51">#REF!</definedName>
    <definedName name="__mix6">#REF!</definedName>
    <definedName name="__MNV1" localSheetId="7">[26]CCVP!$B$9:'[26]CCVP'!$B$108</definedName>
    <definedName name="__MNV1" localSheetId="9">[26]CCVP!$B$9:'[26]CCVP'!$B$108</definedName>
    <definedName name="__MNV1" localSheetId="15">[26]CCVP!$B$9:'[26]CCVP'!$B$108</definedName>
    <definedName name="__MNV1" localSheetId="13">[26]CCVP!$B$9:'[26]CCVP'!$B$108</definedName>
    <definedName name="__MNV1" localSheetId="8">[26]CCVP!$B$9:'[26]CCVP'!$B$108</definedName>
    <definedName name="__MNV1">#REF!:#REF!</definedName>
    <definedName name="__MoM11" localSheetId="7">[27]CHITIET!#REF!</definedName>
    <definedName name="__MoM11" localSheetId="9">[27]CHITIET!#REF!</definedName>
    <definedName name="__MoM11" localSheetId="15">[27]CHITIET!#REF!</definedName>
    <definedName name="__MoM11" localSheetId="13">[27]CHITIET!#REF!</definedName>
    <definedName name="__MoM11" localSheetId="8">[27]CHITIET!#REF!</definedName>
    <definedName name="__MoM11">#REF!</definedName>
    <definedName name="__mtc3" localSheetId="33">#REF!</definedName>
    <definedName name="__mtc3" localSheetId="51">#REF!</definedName>
    <definedName name="__mtc3">#REF!</definedName>
    <definedName name="__MVL486" localSheetId="7">[28]XL4Poppy!$B$1:$B$16</definedName>
    <definedName name="__MVL486" localSheetId="9">[28]XL4Poppy!$B$1:$B$16</definedName>
    <definedName name="__MVL486" localSheetId="15">[28]XL4Poppy!$B$1:$B$16</definedName>
    <definedName name="__MVL486" localSheetId="13">[28]XL4Poppy!$B$1:$B$16</definedName>
    <definedName name="__MVL486" localSheetId="8">[28]XL4Poppy!$B$1:$B$16</definedName>
    <definedName name="__MVL486">#REF!</definedName>
    <definedName name="__mw2" localSheetId="7">[25]Girder!#REF!</definedName>
    <definedName name="__mw2" localSheetId="9">[25]Girder!#REF!</definedName>
    <definedName name="__mw2" localSheetId="15">[25]Girder!#REF!</definedName>
    <definedName name="__mw2" localSheetId="13">[25]Girder!#REF!</definedName>
    <definedName name="__mw2" localSheetId="8">[25]Girder!#REF!</definedName>
    <definedName name="__mw2">#REF!</definedName>
    <definedName name="__N1.XK1" localSheetId="33">#REF!</definedName>
    <definedName name="__N1.XK1" localSheetId="51">#REF!</definedName>
    <definedName name="__N1.XK1">#REF!</definedName>
    <definedName name="__NC04" localSheetId="7">'[29]THVL-NC35'!#REF!</definedName>
    <definedName name="__NC04" localSheetId="9">'[29]THVL-NC35'!#REF!</definedName>
    <definedName name="__NC04" localSheetId="15">'[29]THVL-NC35'!#REF!</definedName>
    <definedName name="__NC04" localSheetId="13">'[29]THVL-NC35'!#REF!</definedName>
    <definedName name="__NC04" localSheetId="8">'[29]THVL-NC35'!#REF!</definedName>
    <definedName name="__NC04">#REF!</definedName>
    <definedName name="__NC100" localSheetId="33">#REF!</definedName>
    <definedName name="__NC100" localSheetId="51">#REF!</definedName>
    <definedName name="__NC100">#REF!</definedName>
    <definedName name="__NC150" localSheetId="33">#REF!</definedName>
    <definedName name="__NC150" localSheetId="51">#REF!</definedName>
    <definedName name="__NC150">#REF!</definedName>
    <definedName name="__NC200" localSheetId="7">[30]TT35!#REF!</definedName>
    <definedName name="__NC200" localSheetId="9">[30]TT35!#REF!</definedName>
    <definedName name="__NC200" localSheetId="15">[30]TT35!#REF!</definedName>
    <definedName name="__NC200" localSheetId="13">[30]TT35!#REF!</definedName>
    <definedName name="__NC200" localSheetId="8">[30]TT35!#REF!</definedName>
    <definedName name="__NC200">#REF!</definedName>
    <definedName name="__nc25" localSheetId="7">'[31]Luong+may'!#REF!</definedName>
    <definedName name="__nc25" localSheetId="9">'[31]Luong+may'!#REF!</definedName>
    <definedName name="__nc25" localSheetId="15">'[31]Luong+may'!#REF!</definedName>
    <definedName name="__nc25" localSheetId="13">'[31]Luong+may'!#REF!</definedName>
    <definedName name="__nc25" localSheetId="8">'[31]Luong+may'!#REF!</definedName>
    <definedName name="__nc25">#REF!</definedName>
    <definedName name="__nc27" localSheetId="7">'[32]Chiet tinh '!#REF!</definedName>
    <definedName name="__nc27" localSheetId="9">'[32]Chiet tinh '!#REF!</definedName>
    <definedName name="__nc27" localSheetId="15">'[32]Chiet tinh '!#REF!</definedName>
    <definedName name="__nc27" localSheetId="13">'[32]Chiet tinh '!#REF!</definedName>
    <definedName name="__nc27" localSheetId="8">'[32]Chiet tinh '!#REF!</definedName>
    <definedName name="__nc27">#REF!</definedName>
    <definedName name="__nc3" localSheetId="7">'[32]Chiet tinh '!#REF!</definedName>
    <definedName name="__nc3" localSheetId="9">'[32]Chiet tinh '!#REF!</definedName>
    <definedName name="__nc3" localSheetId="15">'[32]Chiet tinh '!#REF!</definedName>
    <definedName name="__nc3" localSheetId="13">'[32]Chiet tinh '!#REF!</definedName>
    <definedName name="__nc3" localSheetId="8">'[32]Chiet tinh '!#REF!</definedName>
    <definedName name="__nc3">#REF!</definedName>
    <definedName name="__nc32" localSheetId="7">'[31]Luong+may'!#REF!</definedName>
    <definedName name="__nc32" localSheetId="9">'[31]Luong+may'!#REF!</definedName>
    <definedName name="__nc32" localSheetId="15">'[31]Luong+may'!#REF!</definedName>
    <definedName name="__nc32" localSheetId="13">'[31]Luong+may'!#REF!</definedName>
    <definedName name="__nc32" localSheetId="8">'[31]Luong+may'!#REF!</definedName>
    <definedName name="__nc32">#REF!</definedName>
    <definedName name="__nc35" localSheetId="7">'[33]he so'!$B$2</definedName>
    <definedName name="__nc35" localSheetId="9">'[33]he so'!$B$2</definedName>
    <definedName name="__nc35" localSheetId="15">'[33]he so'!$B$2</definedName>
    <definedName name="__nc35" localSheetId="13">'[33]he so'!$B$2</definedName>
    <definedName name="__nc35" localSheetId="8">'[33]he so'!$B$2</definedName>
    <definedName name="__nc35">#REF!</definedName>
    <definedName name="__nc37" localSheetId="7">'[31]Luong+may'!#REF!</definedName>
    <definedName name="__nc37" localSheetId="9">'[31]Luong+may'!#REF!</definedName>
    <definedName name="__nc37" localSheetId="15">'[31]Luong+may'!#REF!</definedName>
    <definedName name="__nc37" localSheetId="13">'[31]Luong+may'!#REF!</definedName>
    <definedName name="__nc37" localSheetId="8">'[31]Luong+may'!#REF!</definedName>
    <definedName name="__nc37">#REF!</definedName>
    <definedName name="__nc4" localSheetId="7">'[32]Chiet tinh '!#REF!</definedName>
    <definedName name="__nc4" localSheetId="9">'[32]Chiet tinh '!#REF!</definedName>
    <definedName name="__nc4" localSheetId="15">'[32]Chiet tinh '!#REF!</definedName>
    <definedName name="__nc4" localSheetId="13">'[32]Chiet tinh '!#REF!</definedName>
    <definedName name="__nc4" localSheetId="8">'[32]Chiet tinh '!#REF!</definedName>
    <definedName name="__nc4">#REF!</definedName>
    <definedName name="__nc45" localSheetId="7">'[31]Luong+may'!#REF!</definedName>
    <definedName name="__nc45" localSheetId="9">'[31]Luong+may'!#REF!</definedName>
    <definedName name="__nc45" localSheetId="15">'[31]Luong+may'!#REF!</definedName>
    <definedName name="__nc45" localSheetId="13">'[31]Luong+may'!#REF!</definedName>
    <definedName name="__nc45" localSheetId="8">'[31]Luong+may'!#REF!</definedName>
    <definedName name="__nc45">#REF!</definedName>
    <definedName name="__nc5" localSheetId="7">[34]nc!$K$10</definedName>
    <definedName name="__nc5" localSheetId="9">[34]nc!$K$10</definedName>
    <definedName name="__nc5" localSheetId="15">[34]nc!$K$10</definedName>
    <definedName name="__nc5" localSheetId="13">[34]nc!$K$10</definedName>
    <definedName name="__nc5" localSheetId="8">[34]nc!$K$10</definedName>
    <definedName name="__nc5">#REF!</definedName>
    <definedName name="__Nc50" localSheetId="7">'[35]Chiettinh dz0,4'!#REF!</definedName>
    <definedName name="__Nc50" localSheetId="9">'[35]Chiettinh dz0,4'!#REF!</definedName>
    <definedName name="__Nc50" localSheetId="15">'[35]Chiettinh dz0,4'!#REF!</definedName>
    <definedName name="__Nc50" localSheetId="13">'[35]Chiettinh dz0,4'!#REF!</definedName>
    <definedName name="__Nc50" localSheetId="8">'[35]Chiettinh dz0,4'!#REF!</definedName>
    <definedName name="__Nc50">#REF!</definedName>
    <definedName name="__nc6" localSheetId="33">#REF!</definedName>
    <definedName name="__nc6" localSheetId="51">#REF!</definedName>
    <definedName name="__nc6">#REF!</definedName>
    <definedName name="__nc7" localSheetId="33">#REF!</definedName>
    <definedName name="__nc7" localSheetId="51">#REF!</definedName>
    <definedName name="__nc7">#REF!</definedName>
    <definedName name="__NCL100" localSheetId="33">#REF!</definedName>
    <definedName name="__NCL100" localSheetId="51">#REF!</definedName>
    <definedName name="__NCL100">#REF!</definedName>
    <definedName name="__NCL200" localSheetId="33">#REF!</definedName>
    <definedName name="__NCL200" localSheetId="51">#REF!</definedName>
    <definedName name="__NCL200">#REF!</definedName>
    <definedName name="__NCL250" localSheetId="33">#REF!</definedName>
    <definedName name="__NCL250" localSheetId="51">#REF!</definedName>
    <definedName name="__NCL250">#REF!</definedName>
    <definedName name="__ncm200" localSheetId="33">#REF!</definedName>
    <definedName name="__ncm200" localSheetId="51">#REF!</definedName>
    <definedName name="__ncm200">#REF!</definedName>
    <definedName name="__NCO150" localSheetId="33">#REF!</definedName>
    <definedName name="__NCO150" localSheetId="51">#REF!</definedName>
    <definedName name="__NCO150">#REF!</definedName>
    <definedName name="__NCO200" localSheetId="33">#REF!</definedName>
    <definedName name="__NCO200" localSheetId="51">#REF!</definedName>
    <definedName name="__NCO200">#REF!</definedName>
    <definedName name="__NCO50" localSheetId="33">#REF!</definedName>
    <definedName name="__NCO50" localSheetId="51">#REF!</definedName>
    <definedName name="__NCO50">#REF!</definedName>
    <definedName name="__NET2" localSheetId="33">#REF!</definedName>
    <definedName name="__NET2" localSheetId="51">#REF!</definedName>
    <definedName name="__NET2">#REF!</definedName>
    <definedName name="__nin190" localSheetId="33">#REF!</definedName>
    <definedName name="__nin190" localSheetId="51">#REF!</definedName>
    <definedName name="__nin190">#REF!</definedName>
    <definedName name="__NLF01" localSheetId="33">#REF!</definedName>
    <definedName name="__NLF01" localSheetId="51">#REF!</definedName>
    <definedName name="__NLF01">#REF!</definedName>
    <definedName name="__NLF07" localSheetId="33">#REF!</definedName>
    <definedName name="__NLF07" localSheetId="51">#REF!</definedName>
    <definedName name="__NLF07">#REF!</definedName>
    <definedName name="__NLF12" localSheetId="33">#REF!</definedName>
    <definedName name="__NLF12" localSheetId="51">#REF!</definedName>
    <definedName name="__NLF12">#REF!</definedName>
    <definedName name="__NLF60" localSheetId="33">#REF!</definedName>
    <definedName name="__NLF60" localSheetId="51">#REF!</definedName>
    <definedName name="__NLF60">#REF!</definedName>
    <definedName name="__NPV11" localSheetId="7">'[36]Cp&gt;10-Ln&lt;10'!#REF!</definedName>
    <definedName name="__NPV11" localSheetId="9">'[36]Cp&gt;10-Ln&lt;10'!#REF!</definedName>
    <definedName name="__NPV11" localSheetId="15">'[36]Cp&gt;10-Ln&lt;10'!#REF!</definedName>
    <definedName name="__NPV11" localSheetId="13">'[36]Cp&gt;10-Ln&lt;10'!#REF!</definedName>
    <definedName name="__NPV11" localSheetId="8">'[36]Cp&gt;10-Ln&lt;10'!#REF!</definedName>
    <definedName name="__NPV11">#REF!</definedName>
    <definedName name="__npv22" localSheetId="7">'[36]Ln&lt;20'!#REF!</definedName>
    <definedName name="__npv22" localSheetId="9">'[36]Ln&lt;20'!#REF!</definedName>
    <definedName name="__npv22" localSheetId="15">'[36]Ln&lt;20'!#REF!</definedName>
    <definedName name="__npv22" localSheetId="13">'[36]Ln&lt;20'!#REF!</definedName>
    <definedName name="__npv22" localSheetId="8">'[36]Ln&lt;20'!#REF!</definedName>
    <definedName name="__npv22">#REF!</definedName>
    <definedName name="__NSO2" localSheetId="21" hidden="1">{"'Sheet1'!$L$16"}</definedName>
    <definedName name="__NSO2" localSheetId="27" hidden="1">{"'Sheet1'!$L$16"}</definedName>
    <definedName name="__NSO2" localSheetId="33" hidden="1">{"'Sheet1'!$L$16"}</definedName>
    <definedName name="__NSO2" localSheetId="34" hidden="1">{"'Sheet1'!$L$16"}</definedName>
    <definedName name="__NSO2" localSheetId="48" hidden="1">{"'Sheet1'!$L$16"}</definedName>
    <definedName name="__NSO2" localSheetId="49" hidden="1">{"'Sheet1'!$L$16"}</definedName>
    <definedName name="__NSO2" localSheetId="7" hidden="1">{"'Sheet1'!$L$16"}</definedName>
    <definedName name="__NSO2" localSheetId="9" hidden="1">{"'Sheet1'!$L$16"}</definedName>
    <definedName name="__NSO2" localSheetId="15" hidden="1">{"'Sheet1'!$L$16"}</definedName>
    <definedName name="__NSO2" localSheetId="13" hidden="1">{"'Sheet1'!$L$16"}</definedName>
    <definedName name="__NSO2" localSheetId="16" hidden="1">{"'Sheet1'!$L$16"}</definedName>
    <definedName name="__NSO2" localSheetId="8" hidden="1">{"'Sheet1'!$L$16"}</definedName>
    <definedName name="__NSO2" localSheetId="18" hidden="1">{"'Sheet1'!$L$16"}</definedName>
    <definedName name="__NSO2" localSheetId="19" hidden="1">{"'Sheet1'!$L$16"}</definedName>
    <definedName name="__NSO2" localSheetId="1" hidden="1">{"'Sheet1'!$L$16"}</definedName>
    <definedName name="__NSO2" hidden="1">{"'Sheet1'!$L$16"}</definedName>
    <definedName name="__NGA1" localSheetId="33">#REF!</definedName>
    <definedName name="__NGA1" localSheetId="51">#REF!</definedName>
    <definedName name="__NGA1">#REF!</definedName>
    <definedName name="__NHI1" localSheetId="33">#REF!</definedName>
    <definedName name="__NHI1" localSheetId="51">#REF!</definedName>
    <definedName name="__NHI1">#REF!</definedName>
    <definedName name="__oto10" localSheetId="7">[37]VL!#REF!</definedName>
    <definedName name="__oto10" localSheetId="9">[37]VL!#REF!</definedName>
    <definedName name="__oto10" localSheetId="15">[37]VL!#REF!</definedName>
    <definedName name="__oto10" localSheetId="13">[37]VL!#REF!</definedName>
    <definedName name="__oto10" localSheetId="8">[37]VL!#REF!</definedName>
    <definedName name="__oto10">#REF!</definedName>
    <definedName name="__oto12" localSheetId="33">#REF!</definedName>
    <definedName name="__oto12" localSheetId="51">#REF!</definedName>
    <definedName name="__oto12">#REF!</definedName>
    <definedName name="__PA1" localSheetId="21" hidden="1">{"'Sheet1'!$L$16"}</definedName>
    <definedName name="__PA1" localSheetId="27" hidden="1">{"'Sheet1'!$L$16"}</definedName>
    <definedName name="__PA1" localSheetId="33" hidden="1">{"'Sheet1'!$L$16"}</definedName>
    <definedName name="__PA1" localSheetId="34" hidden="1">{"'Sheet1'!$L$16"}</definedName>
    <definedName name="__PA1" localSheetId="48" hidden="1">{"'Sheet1'!$L$16"}</definedName>
    <definedName name="__PA1" localSheetId="49" hidden="1">{"'Sheet1'!$L$16"}</definedName>
    <definedName name="__PA1" localSheetId="7" hidden="1">{"'Sheet1'!$L$16"}</definedName>
    <definedName name="__PA1" localSheetId="9" hidden="1">{"'Sheet1'!$L$16"}</definedName>
    <definedName name="__PA1" localSheetId="15" hidden="1">{"'Sheet1'!$L$16"}</definedName>
    <definedName name="__PA1" localSheetId="13" hidden="1">{"'Sheet1'!$L$16"}</definedName>
    <definedName name="__PA1" localSheetId="16" hidden="1">{"'Sheet1'!$L$16"}</definedName>
    <definedName name="__PA1" localSheetId="8" hidden="1">{"'Sheet1'!$L$16"}</definedName>
    <definedName name="__PA1" localSheetId="18" hidden="1">{"'Sheet1'!$L$16"}</definedName>
    <definedName name="__PA1" localSheetId="19" hidden="1">{"'Sheet1'!$L$16"}</definedName>
    <definedName name="__PA1" localSheetId="1" hidden="1">{"'Sheet1'!$L$16"}</definedName>
    <definedName name="__PA1" hidden="1">{"'Sheet1'!$L$16"}</definedName>
    <definedName name="__PA3" localSheetId="21" hidden="1">{"'Sheet1'!$L$16"}</definedName>
    <definedName name="__PA3" localSheetId="27" hidden="1">{"'Sheet1'!$L$16"}</definedName>
    <definedName name="__PA3" localSheetId="33" hidden="1">{"'Sheet1'!$L$16"}</definedName>
    <definedName name="__PA3" localSheetId="34" hidden="1">{"'Sheet1'!$L$16"}</definedName>
    <definedName name="__PA3" localSheetId="48" hidden="1">{"'Sheet1'!$L$16"}</definedName>
    <definedName name="__PA3" localSheetId="49" hidden="1">{"'Sheet1'!$L$16"}</definedName>
    <definedName name="__PA3" localSheetId="7" hidden="1">{"'Sheet1'!$L$16"}</definedName>
    <definedName name="__PA3" localSheetId="9" hidden="1">{"'Sheet1'!$L$16"}</definedName>
    <definedName name="__PA3" localSheetId="15" hidden="1">{"'Sheet1'!$L$16"}</definedName>
    <definedName name="__PA3" localSheetId="13" hidden="1">{"'Sheet1'!$L$16"}</definedName>
    <definedName name="__PA3" localSheetId="16" hidden="1">{"'Sheet1'!$L$16"}</definedName>
    <definedName name="__PA3" localSheetId="8" hidden="1">{"'Sheet1'!$L$16"}</definedName>
    <definedName name="__PA3" localSheetId="18" hidden="1">{"'Sheet1'!$L$16"}</definedName>
    <definedName name="__PA3" localSheetId="19" hidden="1">{"'Sheet1'!$L$16"}</definedName>
    <definedName name="__PA3" localSheetId="1" hidden="1">{"'Sheet1'!$L$16"}</definedName>
    <definedName name="__PA3" hidden="1">{"'Sheet1'!$L$16"}</definedName>
    <definedName name="__pc30" localSheetId="7">[38]GiaVL!$F$14</definedName>
    <definedName name="__pc30" localSheetId="9">[38]GiaVL!$F$14</definedName>
    <definedName name="__pc30" localSheetId="15">[38]GiaVL!$F$14</definedName>
    <definedName name="__pc30" localSheetId="13">[38]GiaVL!$F$14</definedName>
    <definedName name="__pc30" localSheetId="8">[38]GiaVL!$F$14</definedName>
    <definedName name="__pc30">#REF!</definedName>
    <definedName name="__pc40" localSheetId="7">[38]GiaVL!$F$13</definedName>
    <definedName name="__pc40" localSheetId="9">[38]GiaVL!$F$13</definedName>
    <definedName name="__pc40" localSheetId="15">[38]GiaVL!$F$13</definedName>
    <definedName name="__pc40" localSheetId="13">[38]GiaVL!$F$13</definedName>
    <definedName name="__pc40" localSheetId="8">[38]GiaVL!$F$13</definedName>
    <definedName name="__pc40">#REF!</definedName>
    <definedName name="__Pl2" localSheetId="21" hidden="1">{"'Sheet1'!$L$16"}</definedName>
    <definedName name="__Pl2" localSheetId="27" hidden="1">{"'Sheet1'!$L$16"}</definedName>
    <definedName name="__Pl2" localSheetId="7" hidden="1">{"'Sheet1'!$L$16"}</definedName>
    <definedName name="__Pl2" localSheetId="9" hidden="1">{"'Sheet1'!$L$16"}</definedName>
    <definedName name="__Pl2" localSheetId="15" hidden="1">{"'Sheet1'!$L$16"}</definedName>
    <definedName name="__Pl2" localSheetId="13" hidden="1">{"'Sheet1'!$L$16"}</definedName>
    <definedName name="__Pl2" localSheetId="16" hidden="1">{"'Sheet1'!$L$16"}</definedName>
    <definedName name="__Pl2" localSheetId="8" hidden="1">{"'Sheet1'!$L$16"}</definedName>
    <definedName name="__Pl2" localSheetId="18" hidden="1">{"'Sheet1'!$L$16"}</definedName>
    <definedName name="__Pl2" localSheetId="19" hidden="1">{"'Sheet1'!$L$16"}</definedName>
    <definedName name="__Pl2" localSheetId="1" hidden="1">{"'Sheet1'!$L$16"}</definedName>
    <definedName name="__Pl2" hidden="1">{"'Sheet1'!$L$16"}</definedName>
    <definedName name="__Pt1" localSheetId="7">[39]Checksection1!#REF!</definedName>
    <definedName name="__Pt1" localSheetId="9">[39]Checksection1!#REF!</definedName>
    <definedName name="__Pt1" localSheetId="15">[39]Checksection1!#REF!</definedName>
    <definedName name="__Pt1" localSheetId="13">[39]Checksection1!#REF!</definedName>
    <definedName name="__Pt1" localSheetId="8">[39]Checksection1!#REF!</definedName>
    <definedName name="__Pt1">#REF!</definedName>
    <definedName name="__Pt2" localSheetId="7">[39]Checksection1!#REF!</definedName>
    <definedName name="__Pt2" localSheetId="9">[39]Checksection1!#REF!</definedName>
    <definedName name="__Pt2" localSheetId="15">[39]Checksection1!#REF!</definedName>
    <definedName name="__Pt2" localSheetId="13">[39]Checksection1!#REF!</definedName>
    <definedName name="__Pt2" localSheetId="8">[39]Checksection1!#REF!</definedName>
    <definedName name="__Pt2">#REF!</definedName>
    <definedName name="__ptk89" localSheetId="7">[40]th¸mo!#REF!</definedName>
    <definedName name="__ptk89" localSheetId="9">[40]th¸mo!#REF!</definedName>
    <definedName name="__ptk89" localSheetId="15">[40]th¸mo!#REF!</definedName>
    <definedName name="__ptk89" localSheetId="13">[40]th¸mo!#REF!</definedName>
    <definedName name="__ptk89" localSheetId="8">[40]th¸mo!#REF!</definedName>
    <definedName name="__ptk89">#REF!</definedName>
    <definedName name="__phi10" localSheetId="33">#REF!</definedName>
    <definedName name="__phi10" localSheetId="51">#REF!</definedName>
    <definedName name="__phi10">#REF!</definedName>
    <definedName name="__phi12" localSheetId="33">#REF!</definedName>
    <definedName name="__phi12" localSheetId="51">#REF!</definedName>
    <definedName name="__phi12">#REF!</definedName>
    <definedName name="__phi14" localSheetId="33">#REF!</definedName>
    <definedName name="__phi14" localSheetId="51">#REF!</definedName>
    <definedName name="__phi14">#REF!</definedName>
    <definedName name="__phi16" localSheetId="33">#REF!</definedName>
    <definedName name="__phi16" localSheetId="51">#REF!</definedName>
    <definedName name="__phi16">#REF!</definedName>
    <definedName name="__phi18" localSheetId="33">#REF!</definedName>
    <definedName name="__phi18" localSheetId="51">#REF!</definedName>
    <definedName name="__phi18">#REF!</definedName>
    <definedName name="__phi20" localSheetId="33">#REF!</definedName>
    <definedName name="__phi20" localSheetId="51">#REF!</definedName>
    <definedName name="__phi20">#REF!</definedName>
    <definedName name="__phi22" localSheetId="33">#REF!</definedName>
    <definedName name="__phi22" localSheetId="51">#REF!</definedName>
    <definedName name="__phi22">#REF!</definedName>
    <definedName name="__phi25" localSheetId="33">#REF!</definedName>
    <definedName name="__phi25" localSheetId="51">#REF!</definedName>
    <definedName name="__phi25">#REF!</definedName>
    <definedName name="__phi28" localSheetId="33">#REF!</definedName>
    <definedName name="__phi28" localSheetId="51">#REF!</definedName>
    <definedName name="__phi28">#REF!</definedName>
    <definedName name="__phi6" localSheetId="33">#REF!</definedName>
    <definedName name="__phi6" localSheetId="51">#REF!</definedName>
    <definedName name="__phi6">#REF!</definedName>
    <definedName name="__phi8" localSheetId="33">#REF!</definedName>
    <definedName name="__phi8" localSheetId="51">#REF!</definedName>
    <definedName name="__phi8">#REF!</definedName>
    <definedName name="__phu2" localSheetId="21" hidden="1">{"'Sheet1'!$L$16"}</definedName>
    <definedName name="__phu2" localSheetId="27" hidden="1">{"'Sheet1'!$L$16"}</definedName>
    <definedName name="__phu2" localSheetId="33" hidden="1">{"'Sheet1'!$L$16"}</definedName>
    <definedName name="__phu2" localSheetId="34" hidden="1">{"'Sheet1'!$L$16"}</definedName>
    <definedName name="__phu2" localSheetId="48" hidden="1">{"'Sheet1'!$L$16"}</definedName>
    <definedName name="__phu2" localSheetId="49" hidden="1">{"'Sheet1'!$L$16"}</definedName>
    <definedName name="__phu2" localSheetId="7" hidden="1">{"'Sheet1'!$L$16"}</definedName>
    <definedName name="__phu2" localSheetId="9" hidden="1">{"'Sheet1'!$L$16"}</definedName>
    <definedName name="__phu2" localSheetId="15" hidden="1">{"'Sheet1'!$L$16"}</definedName>
    <definedName name="__phu2" localSheetId="13" hidden="1">{"'Sheet1'!$L$16"}</definedName>
    <definedName name="__phu2" localSheetId="16" hidden="1">{"'Sheet1'!$L$16"}</definedName>
    <definedName name="__phu2" localSheetId="8" hidden="1">{"'Sheet1'!$L$16"}</definedName>
    <definedName name="__phu2" localSheetId="18" hidden="1">{"'Sheet1'!$L$16"}</definedName>
    <definedName name="__phu2" localSheetId="19" hidden="1">{"'Sheet1'!$L$16"}</definedName>
    <definedName name="__phu2" localSheetId="1" hidden="1">{"'Sheet1'!$L$16"}</definedName>
    <definedName name="__phu2" hidden="1">{"'Sheet1'!$L$16"}</definedName>
    <definedName name="__RHH1" localSheetId="33">#REF!</definedName>
    <definedName name="__RHH1" localSheetId="51">#REF!</definedName>
    <definedName name="__RHH1">#REF!</definedName>
    <definedName name="__RHH10" localSheetId="33">#REF!</definedName>
    <definedName name="__RHH10" localSheetId="51">#REF!</definedName>
    <definedName name="__RHH10">#REF!</definedName>
    <definedName name="__RHP1" localSheetId="33">#REF!</definedName>
    <definedName name="__RHP1" localSheetId="51">#REF!</definedName>
    <definedName name="__RHP1">#REF!</definedName>
    <definedName name="__RHP10" localSheetId="33">#REF!</definedName>
    <definedName name="__RHP10" localSheetId="51">#REF!</definedName>
    <definedName name="__RHP10">#REF!</definedName>
    <definedName name="__RI1" localSheetId="33">#REF!</definedName>
    <definedName name="__RI1" localSheetId="51">#REF!</definedName>
    <definedName name="__RI1">#REF!</definedName>
    <definedName name="__RI10" localSheetId="33">#REF!</definedName>
    <definedName name="__RI10" localSheetId="51">#REF!</definedName>
    <definedName name="__RI10">#REF!</definedName>
    <definedName name="__RII1" localSheetId="33">#REF!</definedName>
    <definedName name="__RII1" localSheetId="51">#REF!</definedName>
    <definedName name="__RII1">#REF!</definedName>
    <definedName name="__RII10" localSheetId="33">#REF!</definedName>
    <definedName name="__RII10" localSheetId="51">#REF!</definedName>
    <definedName name="__RII10">#REF!</definedName>
    <definedName name="__RIP1" localSheetId="33">#REF!</definedName>
    <definedName name="__RIP1" localSheetId="51">#REF!</definedName>
    <definedName name="__RIP1">#REF!</definedName>
    <definedName name="__RIP10" localSheetId="33">#REF!</definedName>
    <definedName name="__RIP10" localSheetId="51">#REF!</definedName>
    <definedName name="__RIP10">#REF!</definedName>
    <definedName name="__san108" localSheetId="33">#REF!</definedName>
    <definedName name="__san108" localSheetId="51">#REF!</definedName>
    <definedName name="__san108">#REF!</definedName>
    <definedName name="__sat10" localSheetId="7">'[41]Bang chiet tinh TBA'!#REF!</definedName>
    <definedName name="__sat10" localSheetId="9">'[41]Bang chiet tinh TBA'!#REF!</definedName>
    <definedName name="__sat10" localSheetId="15">'[41]Bang chiet tinh TBA'!#REF!</definedName>
    <definedName name="__sat10" localSheetId="13">'[41]Bang chiet tinh TBA'!#REF!</definedName>
    <definedName name="__sat10" localSheetId="8">'[41]Bang chiet tinh TBA'!#REF!</definedName>
    <definedName name="__sat10">#REF!</definedName>
    <definedName name="__sat12" localSheetId="7">'[41]Bang chiet tinh TBA'!#REF!</definedName>
    <definedName name="__sat12" localSheetId="9">'[41]Bang chiet tinh TBA'!#REF!</definedName>
    <definedName name="__sat12" localSheetId="15">'[41]Bang chiet tinh TBA'!#REF!</definedName>
    <definedName name="__sat12" localSheetId="13">'[41]Bang chiet tinh TBA'!#REF!</definedName>
    <definedName name="__sat12" localSheetId="8">'[41]Bang chiet tinh TBA'!#REF!</definedName>
    <definedName name="__sat12">#REF!</definedName>
    <definedName name="__sat14" localSheetId="7">'[41]Bang chiet tinh TBA'!#REF!</definedName>
    <definedName name="__sat14" localSheetId="9">'[41]Bang chiet tinh TBA'!#REF!</definedName>
    <definedName name="__sat14" localSheetId="15">'[41]Bang chiet tinh TBA'!#REF!</definedName>
    <definedName name="__sat14" localSheetId="13">'[41]Bang chiet tinh TBA'!#REF!</definedName>
    <definedName name="__sat14" localSheetId="8">'[41]Bang chiet tinh TBA'!#REF!</definedName>
    <definedName name="__sat14">#REF!</definedName>
    <definedName name="__sat16" localSheetId="7">'[41]Bang chiet tinh TBA'!#REF!</definedName>
    <definedName name="__sat16" localSheetId="9">'[41]Bang chiet tinh TBA'!#REF!</definedName>
    <definedName name="__sat16" localSheetId="15">'[41]Bang chiet tinh TBA'!#REF!</definedName>
    <definedName name="__sat16" localSheetId="13">'[41]Bang chiet tinh TBA'!#REF!</definedName>
    <definedName name="__sat16" localSheetId="8">'[41]Bang chiet tinh TBA'!#REF!</definedName>
    <definedName name="__sat16">#REF!</definedName>
    <definedName name="__sat20" localSheetId="7">'[41]Bang chiet tinh TBA'!#REF!</definedName>
    <definedName name="__sat20" localSheetId="9">'[41]Bang chiet tinh TBA'!#REF!</definedName>
    <definedName name="__sat20" localSheetId="15">'[41]Bang chiet tinh TBA'!#REF!</definedName>
    <definedName name="__sat20" localSheetId="13">'[41]Bang chiet tinh TBA'!#REF!</definedName>
    <definedName name="__sat20" localSheetId="8">'[41]Bang chiet tinh TBA'!#REF!</definedName>
    <definedName name="__sat20">#REF!</definedName>
    <definedName name="__Sat27" localSheetId="33">#REF!</definedName>
    <definedName name="__Sat27" localSheetId="51">#REF!</definedName>
    <definedName name="__Sat27">#REF!</definedName>
    <definedName name="__Sat6" localSheetId="33">#REF!</definedName>
    <definedName name="__Sat6" localSheetId="51">#REF!</definedName>
    <definedName name="__Sat6">#REF!</definedName>
    <definedName name="__sat8" localSheetId="7">'[41]Bang chiet tinh TBA'!#REF!</definedName>
    <definedName name="__sat8" localSheetId="9">'[41]Bang chiet tinh TBA'!#REF!</definedName>
    <definedName name="__sat8" localSheetId="15">'[41]Bang chiet tinh TBA'!#REF!</definedName>
    <definedName name="__sat8" localSheetId="13">'[41]Bang chiet tinh TBA'!#REF!</definedName>
    <definedName name="__sat8" localSheetId="8">'[41]Bang chiet tinh TBA'!#REF!</definedName>
    <definedName name="__sat8">#REF!</definedName>
    <definedName name="__sc1" localSheetId="33">#REF!</definedName>
    <definedName name="__sc1" localSheetId="51">#REF!</definedName>
    <definedName name="__sc1">#REF!</definedName>
    <definedName name="__SC2" localSheetId="33">#REF!</definedName>
    <definedName name="__SC2" localSheetId="51">#REF!</definedName>
    <definedName name="__SC2">#REF!</definedName>
    <definedName name="__sc3" localSheetId="33">#REF!</definedName>
    <definedName name="__sc3" localSheetId="51">#REF!</definedName>
    <definedName name="__sc3">#REF!</definedName>
    <definedName name="__SCL4" localSheetId="21" hidden="1">{"'Sheet1'!$L$16"}</definedName>
    <definedName name="__SCL4" localSheetId="27" hidden="1">{"'Sheet1'!$L$16"}</definedName>
    <definedName name="__SCL4" localSheetId="7" hidden="1">{"'Sheet1'!$L$16"}</definedName>
    <definedName name="__SCL4" localSheetId="9" hidden="1">{"'Sheet1'!$L$16"}</definedName>
    <definedName name="__SCL4" localSheetId="15" hidden="1">{"'Sheet1'!$L$16"}</definedName>
    <definedName name="__SCL4" localSheetId="13" hidden="1">{"'Sheet1'!$L$16"}</definedName>
    <definedName name="__SCL4" localSheetId="16" hidden="1">{"'Sheet1'!$L$16"}</definedName>
    <definedName name="__SCL4" localSheetId="8" hidden="1">{"'Sheet1'!$L$16"}</definedName>
    <definedName name="__SCL4" localSheetId="18" hidden="1">{"'Sheet1'!$L$16"}</definedName>
    <definedName name="__SCL4" localSheetId="19" hidden="1">{"'Sheet1'!$L$16"}</definedName>
    <definedName name="__SCL4" localSheetId="1" hidden="1">{"'Sheet1'!$L$16"}</definedName>
    <definedName name="__SCL4" hidden="1">{"'Sheet1'!$L$16"}</definedName>
    <definedName name="__sl2" localSheetId="33">#REF!</definedName>
    <definedName name="__sl2" localSheetId="51">#REF!</definedName>
    <definedName name="__sl2">#REF!</definedName>
    <definedName name="__slg1" localSheetId="33">#REF!</definedName>
    <definedName name="__slg1" localSheetId="51">#REF!</definedName>
    <definedName name="__slg1">#REF!</definedName>
    <definedName name="__slg2" localSheetId="33">#REF!</definedName>
    <definedName name="__slg2" localSheetId="51">#REF!</definedName>
    <definedName name="__slg2">#REF!</definedName>
    <definedName name="__slg3" localSheetId="33">#REF!</definedName>
    <definedName name="__slg3" localSheetId="51">#REF!</definedName>
    <definedName name="__slg3">#REF!</definedName>
    <definedName name="__slg4" localSheetId="33">#REF!</definedName>
    <definedName name="__slg4" localSheetId="51">#REF!</definedName>
    <definedName name="__slg4">#REF!</definedName>
    <definedName name="__slg5" localSheetId="33">#REF!</definedName>
    <definedName name="__slg5" localSheetId="51">#REF!</definedName>
    <definedName name="__slg5">#REF!</definedName>
    <definedName name="__slg6" localSheetId="33">#REF!</definedName>
    <definedName name="__slg6" localSheetId="51">#REF!</definedName>
    <definedName name="__slg6">#REF!</definedName>
    <definedName name="__SN3" localSheetId="33">#REF!</definedName>
    <definedName name="__SN3" localSheetId="51">#REF!</definedName>
    <definedName name="__SN3">#REF!</definedName>
    <definedName name="__su12" localSheetId="7">[42]Sheet3!#REF!</definedName>
    <definedName name="__su12" localSheetId="9">[42]Sheet3!#REF!</definedName>
    <definedName name="__su12" localSheetId="15">[42]Sheet3!#REF!</definedName>
    <definedName name="__su12" localSheetId="13">[42]Sheet3!#REF!</definedName>
    <definedName name="__su12" localSheetId="8">[42]Sheet3!#REF!</definedName>
    <definedName name="__su12">#REF!</definedName>
    <definedName name="__su45" localSheetId="7">'[43]CHITIET-DZ04'!$K$86</definedName>
    <definedName name="__su45" localSheetId="9">'[43]CHITIET-DZ04'!$K$86</definedName>
    <definedName name="__su45" localSheetId="15">'[43]CHITIET-DZ04'!$K$86</definedName>
    <definedName name="__su45" localSheetId="13">'[43]CHITIET-DZ04'!$K$86</definedName>
    <definedName name="__su45" localSheetId="8">'[43]CHITIET-DZ04'!$K$86</definedName>
    <definedName name="__su45">#REF!</definedName>
    <definedName name="__Su70" localSheetId="7">[42]Sheet3!#REF!</definedName>
    <definedName name="__Su70" localSheetId="9">[42]Sheet3!#REF!</definedName>
    <definedName name="__Su70" localSheetId="15">[42]Sheet3!#REF!</definedName>
    <definedName name="__Su70" localSheetId="13">[42]Sheet3!#REF!</definedName>
    <definedName name="__Su70" localSheetId="8">[42]Sheet3!#REF!</definedName>
    <definedName name="__Su70">#REF!</definedName>
    <definedName name="__sua20" localSheetId="33">#REF!</definedName>
    <definedName name="__sua20" localSheetId="51">#REF!</definedName>
    <definedName name="__sua20">#REF!</definedName>
    <definedName name="__sua30" localSheetId="33">#REF!</definedName>
    <definedName name="__sua30" localSheetId="51">#REF!</definedName>
    <definedName name="__sua30">#REF!</definedName>
    <definedName name="__T4" localSheetId="7">[44]XL4Poppy!$C$31</definedName>
    <definedName name="__T4" localSheetId="9">[44]XL4Poppy!$C$31</definedName>
    <definedName name="__T4" localSheetId="15">[44]XL4Poppy!$C$31</definedName>
    <definedName name="__T4" localSheetId="13">[44]XL4Poppy!$C$31</definedName>
    <definedName name="__T4" localSheetId="8">[44]XL4Poppy!$C$31</definedName>
    <definedName name="__T4">#REF!</definedName>
    <definedName name="__TB1" localSheetId="33">#REF!</definedName>
    <definedName name="__TB1" localSheetId="51">#REF!</definedName>
    <definedName name="__TB1">#REF!</definedName>
    <definedName name="__tct3" localSheetId="21">[45]gVL!$Q$23</definedName>
    <definedName name="__tct3" localSheetId="27">[45]gVL!$Q$23</definedName>
    <definedName name="__tct3" localSheetId="33">#REF!</definedName>
    <definedName name="__tct3" localSheetId="34">[45]gVL!$Q$23</definedName>
    <definedName name="__tct3" localSheetId="51">#REF!</definedName>
    <definedName name="__tct3" localSheetId="7">[45]gVL!$Q$23</definedName>
    <definedName name="__tct3" localSheetId="9">[45]gVL!$Q$23</definedName>
    <definedName name="__tct3" localSheetId="15">[45]gVL!$Q$23</definedName>
    <definedName name="__tct3" localSheetId="13">[45]gVL!$Q$23</definedName>
    <definedName name="__tct3" localSheetId="16">[45]gVL!$Q$23</definedName>
    <definedName name="__tct3" localSheetId="8">[45]gVL!$Q$23</definedName>
    <definedName name="__tct3" localSheetId="18">[45]gVL!$Q$23</definedName>
    <definedName name="__tct3" localSheetId="19">[45]gVL!$Q$23</definedName>
    <definedName name="__tct3">#REF!</definedName>
    <definedName name="__tct5" localSheetId="7">[46]gVL!$P$18</definedName>
    <definedName name="__tct5" localSheetId="9">[46]gVL!$P$18</definedName>
    <definedName name="__tct5" localSheetId="15">[46]gVL!$P$18</definedName>
    <definedName name="__tct5" localSheetId="13">[46]gVL!$P$18</definedName>
    <definedName name="__tct5" localSheetId="8">[46]gVL!$P$18</definedName>
    <definedName name="__tct5">#REF!</definedName>
    <definedName name="__td1" localSheetId="21" hidden="1">{"'Sheet1'!$L$16"}</definedName>
    <definedName name="__td1" localSheetId="27" hidden="1">{"'Sheet1'!$L$16"}</definedName>
    <definedName name="__td1" localSheetId="33" hidden="1">{"'Sheet1'!$L$16"}</definedName>
    <definedName name="__td1" localSheetId="34" hidden="1">{"'Sheet1'!$L$16"}</definedName>
    <definedName name="__td1" localSheetId="48" hidden="1">{"'Sheet1'!$L$16"}</definedName>
    <definedName name="__td1" localSheetId="49" hidden="1">{"'Sheet1'!$L$16"}</definedName>
    <definedName name="__td1" localSheetId="7" hidden="1">{"'Sheet1'!$L$16"}</definedName>
    <definedName name="__td1" localSheetId="9" hidden="1">{"'Sheet1'!$L$16"}</definedName>
    <definedName name="__td1" localSheetId="15" hidden="1">{"'Sheet1'!$L$16"}</definedName>
    <definedName name="__td1" localSheetId="13" hidden="1">{"'Sheet1'!$L$16"}</definedName>
    <definedName name="__td1" localSheetId="16" hidden="1">{"'Sheet1'!$L$16"}</definedName>
    <definedName name="__td1" localSheetId="8" hidden="1">{"'Sheet1'!$L$16"}</definedName>
    <definedName name="__td1" localSheetId="18" hidden="1">{"'Sheet1'!$L$16"}</definedName>
    <definedName name="__td1" localSheetId="19" hidden="1">{"'Sheet1'!$L$16"}</definedName>
    <definedName name="__td1" localSheetId="1" hidden="1">{"'Sheet1'!$L$16"}</definedName>
    <definedName name="__td1" hidden="1">{"'Sheet1'!$L$16"}</definedName>
    <definedName name="__TK05" localSheetId="7">[47]VUNGDK!#REF!</definedName>
    <definedName name="__TK05" localSheetId="9">[47]VUNGDK!#REF!</definedName>
    <definedName name="__TK05" localSheetId="15">[47]VUNGDK!#REF!</definedName>
    <definedName name="__TK05" localSheetId="13">[47]VUNGDK!#REF!</definedName>
    <definedName name="__TK05" localSheetId="8">[47]VUNGDK!#REF!</definedName>
    <definedName name="__TK05">#REF!</definedName>
    <definedName name="__TK1" localSheetId="7">[48]Tongke!$B$7:$U$128</definedName>
    <definedName name="__TK1" localSheetId="9">[48]Tongke!$B$7:$U$128</definedName>
    <definedName name="__TK1" localSheetId="15">[48]Tongke!$B$7:$U$128</definedName>
    <definedName name="__TK1" localSheetId="13">[48]Tongke!$B$7:$U$128</definedName>
    <definedName name="__TK1" localSheetId="8">[48]Tongke!$B$7:$U$128</definedName>
    <definedName name="__TK1">#REF!</definedName>
    <definedName name="__tk1111" localSheetId="33">#REF!</definedName>
    <definedName name="__tk1111" localSheetId="51">#REF!</definedName>
    <definedName name="__tk1111">#REF!</definedName>
    <definedName name="__tk1112" localSheetId="33">#REF!</definedName>
    <definedName name="__tk1112" localSheetId="51">#REF!</definedName>
    <definedName name="__tk1112">#REF!</definedName>
    <definedName name="__tk131" localSheetId="33">#REF!</definedName>
    <definedName name="__tk131" localSheetId="51">#REF!</definedName>
    <definedName name="__tk131">#REF!</definedName>
    <definedName name="__tk1331" localSheetId="33">#REF!</definedName>
    <definedName name="__tk1331" localSheetId="51">#REF!</definedName>
    <definedName name="__tk1331">#REF!</definedName>
    <definedName name="__tk139" localSheetId="33">#REF!</definedName>
    <definedName name="__tk139" localSheetId="51">#REF!</definedName>
    <definedName name="__tk139">#REF!</definedName>
    <definedName name="__tk141" localSheetId="33">#REF!</definedName>
    <definedName name="__tk141" localSheetId="51">#REF!</definedName>
    <definedName name="__tk141">#REF!</definedName>
    <definedName name="__tk142" localSheetId="33">#REF!</definedName>
    <definedName name="__tk142" localSheetId="51">#REF!</definedName>
    <definedName name="__tk142">#REF!</definedName>
    <definedName name="__tk144" localSheetId="33">#REF!</definedName>
    <definedName name="__tk144" localSheetId="51">#REF!</definedName>
    <definedName name="__tk144">#REF!</definedName>
    <definedName name="__tk152" localSheetId="33">#REF!</definedName>
    <definedName name="__tk152" localSheetId="51">#REF!</definedName>
    <definedName name="__tk152">#REF!</definedName>
    <definedName name="__tk153" localSheetId="33">#REF!</definedName>
    <definedName name="__tk153" localSheetId="51">#REF!</definedName>
    <definedName name="__tk153">#REF!</definedName>
    <definedName name="__tk154" localSheetId="33">#REF!</definedName>
    <definedName name="__tk154" localSheetId="51">#REF!</definedName>
    <definedName name="__tk154">#REF!</definedName>
    <definedName name="__tk155" localSheetId="33">#REF!</definedName>
    <definedName name="__tk155" localSheetId="51">#REF!</definedName>
    <definedName name="__tk155">#REF!</definedName>
    <definedName name="__tk159" localSheetId="33">#REF!</definedName>
    <definedName name="__tk159" localSheetId="51">#REF!</definedName>
    <definedName name="__tk159">#REF!</definedName>
    <definedName name="__tk2" localSheetId="33">#REF!</definedName>
    <definedName name="__tk2" localSheetId="51">#REF!</definedName>
    <definedName name="__tk2">#REF!</definedName>
    <definedName name="__tk214" localSheetId="33">#REF!</definedName>
    <definedName name="__tk214" localSheetId="51">#REF!</definedName>
    <definedName name="__tk214">#REF!</definedName>
    <definedName name="__tk3" localSheetId="33">#REF!</definedName>
    <definedName name="__tk3" localSheetId="51">#REF!</definedName>
    <definedName name="__tk3">#REF!</definedName>
    <definedName name="__tk3331" localSheetId="33">#REF!</definedName>
    <definedName name="__tk3331" localSheetId="51">#REF!</definedName>
    <definedName name="__tk3331">#REF!</definedName>
    <definedName name="__tk334" localSheetId="33">#REF!</definedName>
    <definedName name="__tk334" localSheetId="51">#REF!</definedName>
    <definedName name="__tk334">#REF!</definedName>
    <definedName name="__tk335" localSheetId="33">#REF!</definedName>
    <definedName name="__tk335" localSheetId="51">#REF!</definedName>
    <definedName name="__tk335">#REF!</definedName>
    <definedName name="__tk336" localSheetId="33">#REF!</definedName>
    <definedName name="__tk336" localSheetId="51">#REF!</definedName>
    <definedName name="__tk336">#REF!</definedName>
    <definedName name="__tk3384" localSheetId="33">#REF!</definedName>
    <definedName name="__tk3384" localSheetId="51">#REF!</definedName>
    <definedName name="__tk3384">#REF!</definedName>
    <definedName name="__tk341" localSheetId="33">#REF!</definedName>
    <definedName name="__tk341" localSheetId="51">#REF!</definedName>
    <definedName name="__tk341">#REF!</definedName>
    <definedName name="__tk344" localSheetId="33">#REF!</definedName>
    <definedName name="__tk344" localSheetId="51">#REF!</definedName>
    <definedName name="__tk344">#REF!</definedName>
    <definedName name="__tk413" localSheetId="33">#REF!</definedName>
    <definedName name="__tk413" localSheetId="51">#REF!</definedName>
    <definedName name="__tk413">#REF!</definedName>
    <definedName name="__tk4211" localSheetId="33">#REF!</definedName>
    <definedName name="__tk4211" localSheetId="51">#REF!</definedName>
    <definedName name="__tk4211">#REF!</definedName>
    <definedName name="__tk4212" localSheetId="33">#REF!</definedName>
    <definedName name="__tk4212" localSheetId="51">#REF!</definedName>
    <definedName name="__tk4212">#REF!</definedName>
    <definedName name="__TK422" localSheetId="51">#REF!</definedName>
    <definedName name="__TK422">#REF!</definedName>
    <definedName name="__tk511" localSheetId="33">#REF!</definedName>
    <definedName name="__tk511" localSheetId="51">#REF!</definedName>
    <definedName name="__tk511">#REF!</definedName>
    <definedName name="__tk621" localSheetId="33">#REF!</definedName>
    <definedName name="__tk621" localSheetId="51">#REF!</definedName>
    <definedName name="__tk621">#REF!</definedName>
    <definedName name="__tk627" localSheetId="33">#REF!</definedName>
    <definedName name="__tk627" localSheetId="51">#REF!</definedName>
    <definedName name="__tk627">#REF!</definedName>
    <definedName name="__tk632" localSheetId="33">#REF!</definedName>
    <definedName name="__tk632" localSheetId="51">#REF!</definedName>
    <definedName name="__tk632">#REF!</definedName>
    <definedName name="__tk641" localSheetId="33">#REF!</definedName>
    <definedName name="__tk641" localSheetId="51">#REF!</definedName>
    <definedName name="__tk641">#REF!</definedName>
    <definedName name="__tk642" localSheetId="33">#REF!</definedName>
    <definedName name="__tk642" localSheetId="51">#REF!</definedName>
    <definedName name="__tk642">#REF!</definedName>
    <definedName name="__tk711" localSheetId="33">#REF!</definedName>
    <definedName name="__tk711" localSheetId="51">#REF!</definedName>
    <definedName name="__tk711">#REF!</definedName>
    <definedName name="__tk721" localSheetId="33">#REF!</definedName>
    <definedName name="__tk721" localSheetId="51">#REF!</definedName>
    <definedName name="__tk721">#REF!</definedName>
    <definedName name="__tk811" localSheetId="33">#REF!</definedName>
    <definedName name="__tk811" localSheetId="51">#REF!</definedName>
    <definedName name="__tk811">#REF!</definedName>
    <definedName name="__tk821" localSheetId="33">#REF!</definedName>
    <definedName name="__tk821" localSheetId="51">#REF!</definedName>
    <definedName name="__tk821">#REF!</definedName>
    <definedName name="__tk911" localSheetId="33">#REF!</definedName>
    <definedName name="__tk911" localSheetId="51">#REF!</definedName>
    <definedName name="__tk911">#REF!</definedName>
    <definedName name="__TL1" localSheetId="33">#REF!</definedName>
    <definedName name="__TL1" localSheetId="51">#REF!</definedName>
    <definedName name="__TL1">#REF!</definedName>
    <definedName name="__TL2" localSheetId="33">#REF!</definedName>
    <definedName name="__TL2" localSheetId="51">#REF!</definedName>
    <definedName name="__TL2">#REF!</definedName>
    <definedName name="__TL3" localSheetId="33">#REF!</definedName>
    <definedName name="__TL3" localSheetId="51">#REF!</definedName>
    <definedName name="__TL3">#REF!</definedName>
    <definedName name="__TLA120" localSheetId="33">#REF!</definedName>
    <definedName name="__TLA120" localSheetId="51">#REF!</definedName>
    <definedName name="__TLA120">#REF!</definedName>
    <definedName name="__TLA35" localSheetId="33">#REF!</definedName>
    <definedName name="__TLA35" localSheetId="51">#REF!</definedName>
    <definedName name="__TLA35">#REF!</definedName>
    <definedName name="__TLA50" localSheetId="33">#REF!</definedName>
    <definedName name="__TLA50" localSheetId="51">#REF!</definedName>
    <definedName name="__TLA50">#REF!</definedName>
    <definedName name="__TLA70" localSheetId="33">#REF!</definedName>
    <definedName name="__TLA70" localSheetId="51">#REF!</definedName>
    <definedName name="__TLA70">#REF!</definedName>
    <definedName name="__TLA95" localSheetId="33">#REF!</definedName>
    <definedName name="__TLA95" localSheetId="51">#REF!</definedName>
    <definedName name="__TLA95">#REF!</definedName>
    <definedName name="__TO14" localSheetId="21" hidden="1">{"'Sheet1'!$L$16"}</definedName>
    <definedName name="__TO14" localSheetId="27" hidden="1">{"'Sheet1'!$L$16"}</definedName>
    <definedName name="__TO14" localSheetId="33" hidden="1">{"'Sheet1'!$L$16"}</definedName>
    <definedName name="__TO14" localSheetId="34" hidden="1">{"'Sheet1'!$L$16"}</definedName>
    <definedName name="__TO14" localSheetId="48" hidden="1">{"'Sheet1'!$L$16"}</definedName>
    <definedName name="__TO14" localSheetId="49" hidden="1">{"'Sheet1'!$L$16"}</definedName>
    <definedName name="__TO14" localSheetId="7" hidden="1">{"'Sheet1'!$L$16"}</definedName>
    <definedName name="__TO14" localSheetId="9" hidden="1">{"'Sheet1'!$L$16"}</definedName>
    <definedName name="__TO14" localSheetId="15" hidden="1">{"'Sheet1'!$L$16"}</definedName>
    <definedName name="__TO14" localSheetId="13" hidden="1">{"'Sheet1'!$L$16"}</definedName>
    <definedName name="__TO14" localSheetId="16" hidden="1">{"'Sheet1'!$L$16"}</definedName>
    <definedName name="__TO14" localSheetId="8" hidden="1">{"'Sheet1'!$L$16"}</definedName>
    <definedName name="__TO14" localSheetId="18" hidden="1">{"'Sheet1'!$L$16"}</definedName>
    <definedName name="__TO14" localSheetId="19" hidden="1">{"'Sheet1'!$L$16"}</definedName>
    <definedName name="__TO14" localSheetId="1" hidden="1">{"'Sheet1'!$L$16"}</definedName>
    <definedName name="__TO14" hidden="1">{"'Sheet1'!$L$16"}</definedName>
    <definedName name="__tt10" localSheetId="7">[34]vlieu!$E$17</definedName>
    <definedName name="__tt10" localSheetId="9">[34]vlieu!$E$17</definedName>
    <definedName name="__tt10" localSheetId="15">[34]vlieu!$E$17</definedName>
    <definedName name="__tt10" localSheetId="13">[34]vlieu!$E$17</definedName>
    <definedName name="__tt10" localSheetId="8">[34]vlieu!$E$17</definedName>
    <definedName name="__tt10">#REF!</definedName>
    <definedName name="__tt3" localSheetId="21" hidden="1">{"'Sheet1'!$L$16"}</definedName>
    <definedName name="__tt3" localSheetId="27" hidden="1">{"'Sheet1'!$L$16"}</definedName>
    <definedName name="__tt3" localSheetId="33" hidden="1">{"'Sheet1'!$L$16"}</definedName>
    <definedName name="__tt3" localSheetId="34" hidden="1">{"'Sheet1'!$L$16"}</definedName>
    <definedName name="__tt3" localSheetId="48" hidden="1">{"'Sheet1'!$L$16"}</definedName>
    <definedName name="__tt3" localSheetId="49" hidden="1">{"'Sheet1'!$L$16"}</definedName>
    <definedName name="__tt3" localSheetId="7" hidden="1">{"'Sheet1'!$L$16"}</definedName>
    <definedName name="__tt3" localSheetId="9" hidden="1">{"'Sheet1'!$L$16"}</definedName>
    <definedName name="__tt3" localSheetId="15" hidden="1">{"'Sheet1'!$L$16"}</definedName>
    <definedName name="__tt3" localSheetId="13" hidden="1">{"'Sheet1'!$L$16"}</definedName>
    <definedName name="__tt3" localSheetId="16" hidden="1">{"'Sheet1'!$L$16"}</definedName>
    <definedName name="__tt3" localSheetId="8" hidden="1">{"'Sheet1'!$L$16"}</definedName>
    <definedName name="__tt3" localSheetId="18" hidden="1">{"'Sheet1'!$L$16"}</definedName>
    <definedName name="__tt3" localSheetId="19" hidden="1">{"'Sheet1'!$L$16"}</definedName>
    <definedName name="__tt3" localSheetId="1" hidden="1">{"'Sheet1'!$L$16"}</definedName>
    <definedName name="__tt3" hidden="1">{"'Sheet1'!$L$16"}</definedName>
    <definedName name="__tt6" localSheetId="7">[34]vlieu!$E$16</definedName>
    <definedName name="__tt6" localSheetId="9">[34]vlieu!$E$16</definedName>
    <definedName name="__tt6" localSheetId="15">[34]vlieu!$E$16</definedName>
    <definedName name="__tt6" localSheetId="13">[34]vlieu!$E$16</definedName>
    <definedName name="__tt6" localSheetId="8">[34]vlieu!$E$16</definedName>
    <definedName name="__tt6">#REF!</definedName>
    <definedName name="__tz593" localSheetId="33">#REF!</definedName>
    <definedName name="__tz593" localSheetId="51">#REF!</definedName>
    <definedName name="__tz593">#REF!</definedName>
    <definedName name="__TH1" localSheetId="33">#REF!</definedName>
    <definedName name="__TH1" localSheetId="51">#REF!</definedName>
    <definedName name="__TH1">#REF!</definedName>
    <definedName name="__th100" localSheetId="7">'[10]dongia (2)'!#REF!</definedName>
    <definedName name="__th100" localSheetId="9">'[10]dongia (2)'!#REF!</definedName>
    <definedName name="__th100" localSheetId="15">'[10]dongia (2)'!#REF!</definedName>
    <definedName name="__th100" localSheetId="13">'[10]dongia (2)'!#REF!</definedName>
    <definedName name="__th100" localSheetId="8">'[10]dongia (2)'!#REF!</definedName>
    <definedName name="__th100">#REF!</definedName>
    <definedName name="__TH160" localSheetId="7">'[10]dongia (2)'!#REF!</definedName>
    <definedName name="__TH160" localSheetId="9">'[10]dongia (2)'!#REF!</definedName>
    <definedName name="__TH160" localSheetId="15">'[10]dongia (2)'!#REF!</definedName>
    <definedName name="__TH160" localSheetId="13">'[10]dongia (2)'!#REF!</definedName>
    <definedName name="__TH160" localSheetId="8">'[10]dongia (2)'!#REF!</definedName>
    <definedName name="__TH160">#REF!</definedName>
    <definedName name="__TH2" localSheetId="33">#REF!</definedName>
    <definedName name="__TH2" localSheetId="51">#REF!</definedName>
    <definedName name="__TH2">#REF!</definedName>
    <definedName name="__TH3" localSheetId="33">#REF!</definedName>
    <definedName name="__TH3" localSheetId="51">#REF!</definedName>
    <definedName name="__TH3">#REF!</definedName>
    <definedName name="__TR250" localSheetId="7">'[10]dongia (2)'!#REF!</definedName>
    <definedName name="__TR250" localSheetId="9">'[10]dongia (2)'!#REF!</definedName>
    <definedName name="__TR250" localSheetId="15">'[10]dongia (2)'!#REF!</definedName>
    <definedName name="__TR250" localSheetId="13">'[10]dongia (2)'!#REF!</definedName>
    <definedName name="__TR250" localSheetId="8">'[10]dongia (2)'!#REF!</definedName>
    <definedName name="__TR250">#REF!</definedName>
    <definedName name="__tr375" localSheetId="7">[10]giathanh1!#REF!</definedName>
    <definedName name="__tr375" localSheetId="9">[10]giathanh1!#REF!</definedName>
    <definedName name="__tr375" localSheetId="15">[10]giathanh1!#REF!</definedName>
    <definedName name="__tr375" localSheetId="13">[10]giathanh1!#REF!</definedName>
    <definedName name="__tr375" localSheetId="8">[10]giathanh1!#REF!</definedName>
    <definedName name="__tr375">#REF!</definedName>
    <definedName name="__tra100" localSheetId="33">#REF!</definedName>
    <definedName name="__tra100" localSheetId="51">#REF!</definedName>
    <definedName name="__tra100">#REF!</definedName>
    <definedName name="__tra102" localSheetId="33">#REF!</definedName>
    <definedName name="__tra102" localSheetId="51">#REF!</definedName>
    <definedName name="__tra102">#REF!</definedName>
    <definedName name="__tra104" localSheetId="33">#REF!</definedName>
    <definedName name="__tra104" localSheetId="51">#REF!</definedName>
    <definedName name="__tra104">#REF!</definedName>
    <definedName name="__tra106" localSheetId="33">#REF!</definedName>
    <definedName name="__tra106" localSheetId="51">#REF!</definedName>
    <definedName name="__tra106">#REF!</definedName>
    <definedName name="__tra108" localSheetId="33">#REF!</definedName>
    <definedName name="__tra108" localSheetId="51">#REF!</definedName>
    <definedName name="__tra108">#REF!</definedName>
    <definedName name="__tra110" localSheetId="33">#REF!</definedName>
    <definedName name="__tra110" localSheetId="51">#REF!</definedName>
    <definedName name="__tra110">#REF!</definedName>
    <definedName name="__tra112" localSheetId="33">#REF!</definedName>
    <definedName name="__tra112" localSheetId="51">#REF!</definedName>
    <definedName name="__tra112">#REF!</definedName>
    <definedName name="__tra114" localSheetId="33">#REF!</definedName>
    <definedName name="__tra114" localSheetId="51">#REF!</definedName>
    <definedName name="__tra114">#REF!</definedName>
    <definedName name="__tra116" localSheetId="33">#REF!</definedName>
    <definedName name="__tra116" localSheetId="51">#REF!</definedName>
    <definedName name="__tra116">#REF!</definedName>
    <definedName name="__tra118" localSheetId="33">#REF!</definedName>
    <definedName name="__tra118" localSheetId="51">#REF!</definedName>
    <definedName name="__tra118">#REF!</definedName>
    <definedName name="__tra120" localSheetId="33">#REF!</definedName>
    <definedName name="__tra120" localSheetId="51">#REF!</definedName>
    <definedName name="__tra120">#REF!</definedName>
    <definedName name="__tra122" localSheetId="33">#REF!</definedName>
    <definedName name="__tra122" localSheetId="51">#REF!</definedName>
    <definedName name="__tra122">#REF!</definedName>
    <definedName name="__tra124" localSheetId="33">#REF!</definedName>
    <definedName name="__tra124" localSheetId="51">#REF!</definedName>
    <definedName name="__tra124">#REF!</definedName>
    <definedName name="__tra126" localSheetId="33">#REF!</definedName>
    <definedName name="__tra126" localSheetId="51">#REF!</definedName>
    <definedName name="__tra126">#REF!</definedName>
    <definedName name="__tra128" localSheetId="33">#REF!</definedName>
    <definedName name="__tra128" localSheetId="51">#REF!</definedName>
    <definedName name="__tra128">#REF!</definedName>
    <definedName name="__tra130" localSheetId="33">#REF!</definedName>
    <definedName name="__tra130" localSheetId="51">#REF!</definedName>
    <definedName name="__tra130">#REF!</definedName>
    <definedName name="__tra132" localSheetId="33">#REF!</definedName>
    <definedName name="__tra132" localSheetId="51">#REF!</definedName>
    <definedName name="__tra132">#REF!</definedName>
    <definedName name="__tra134" localSheetId="33">#REF!</definedName>
    <definedName name="__tra134" localSheetId="51">#REF!</definedName>
    <definedName name="__tra134">#REF!</definedName>
    <definedName name="__tra136" localSheetId="33">#REF!</definedName>
    <definedName name="__tra136" localSheetId="51">#REF!</definedName>
    <definedName name="__tra136">#REF!</definedName>
    <definedName name="__tra138" localSheetId="33">#REF!</definedName>
    <definedName name="__tra138" localSheetId="51">#REF!</definedName>
    <definedName name="__tra138">#REF!</definedName>
    <definedName name="__tra140" localSheetId="33">#REF!</definedName>
    <definedName name="__tra140" localSheetId="51">#REF!</definedName>
    <definedName name="__tra140">#REF!</definedName>
    <definedName name="__tra70" localSheetId="33">#REF!</definedName>
    <definedName name="__tra70" localSheetId="51">#REF!</definedName>
    <definedName name="__tra70">#REF!</definedName>
    <definedName name="__tra72" localSheetId="33">#REF!</definedName>
    <definedName name="__tra72" localSheetId="51">#REF!</definedName>
    <definedName name="__tra72">#REF!</definedName>
    <definedName name="__tra74" localSheetId="33">#REF!</definedName>
    <definedName name="__tra74" localSheetId="51">#REF!</definedName>
    <definedName name="__tra74">#REF!</definedName>
    <definedName name="__tra76" localSheetId="33">#REF!</definedName>
    <definedName name="__tra76" localSheetId="51">#REF!</definedName>
    <definedName name="__tra76">#REF!</definedName>
    <definedName name="__tra78" localSheetId="33">#REF!</definedName>
    <definedName name="__tra78" localSheetId="51">#REF!</definedName>
    <definedName name="__tra78">#REF!</definedName>
    <definedName name="__tra80" localSheetId="33">#REF!</definedName>
    <definedName name="__tra80" localSheetId="51">#REF!</definedName>
    <definedName name="__tra80">#REF!</definedName>
    <definedName name="__tra82" localSheetId="33">#REF!</definedName>
    <definedName name="__tra82" localSheetId="51">#REF!</definedName>
    <definedName name="__tra82">#REF!</definedName>
    <definedName name="__tra84" localSheetId="33">#REF!</definedName>
    <definedName name="__tra84" localSheetId="51">#REF!</definedName>
    <definedName name="__tra84">#REF!</definedName>
    <definedName name="__tra86" localSheetId="33">#REF!</definedName>
    <definedName name="__tra86" localSheetId="51">#REF!</definedName>
    <definedName name="__tra86">#REF!</definedName>
    <definedName name="__tra88" localSheetId="33">#REF!</definedName>
    <definedName name="__tra88" localSheetId="51">#REF!</definedName>
    <definedName name="__tra88">#REF!</definedName>
    <definedName name="__tra90" localSheetId="33">#REF!</definedName>
    <definedName name="__tra90" localSheetId="51">#REF!</definedName>
    <definedName name="__tra90">#REF!</definedName>
    <definedName name="__tra92" localSheetId="33">#REF!</definedName>
    <definedName name="__tra92" localSheetId="51">#REF!</definedName>
    <definedName name="__tra92">#REF!</definedName>
    <definedName name="__tra94" localSheetId="33">#REF!</definedName>
    <definedName name="__tra94" localSheetId="51">#REF!</definedName>
    <definedName name="__tra94">#REF!</definedName>
    <definedName name="__tra96" localSheetId="33">#REF!</definedName>
    <definedName name="__tra96" localSheetId="51">#REF!</definedName>
    <definedName name="__tra96">#REF!</definedName>
    <definedName name="__tra98" localSheetId="33">#REF!</definedName>
    <definedName name="__tra98" localSheetId="51">#REF!</definedName>
    <definedName name="__tra98">#REF!</definedName>
    <definedName name="__Tru21" localSheetId="21" hidden="1">{"'Sheet1'!$L$16"}</definedName>
    <definedName name="__Tru21" localSheetId="27" hidden="1">{"'Sheet1'!$L$16"}</definedName>
    <definedName name="__Tru21" localSheetId="33" hidden="1">{"'Sheet1'!$L$16"}</definedName>
    <definedName name="__Tru21" localSheetId="34" hidden="1">{"'Sheet1'!$L$16"}</definedName>
    <definedName name="__Tru21" localSheetId="48" hidden="1">{"'Sheet1'!$L$16"}</definedName>
    <definedName name="__Tru21" localSheetId="49" hidden="1">{"'Sheet1'!$L$16"}</definedName>
    <definedName name="__Tru21" localSheetId="7" hidden="1">{"'Sheet1'!$L$16"}</definedName>
    <definedName name="__Tru21" localSheetId="9" hidden="1">{"'Sheet1'!$L$16"}</definedName>
    <definedName name="__Tru21" localSheetId="15" hidden="1">{"'Sheet1'!$L$16"}</definedName>
    <definedName name="__Tru21" localSheetId="13" hidden="1">{"'Sheet1'!$L$16"}</definedName>
    <definedName name="__Tru21" localSheetId="16" hidden="1">{"'Sheet1'!$L$16"}</definedName>
    <definedName name="__Tru21" localSheetId="8" hidden="1">{"'Sheet1'!$L$16"}</definedName>
    <definedName name="__Tru21" localSheetId="18" hidden="1">{"'Sheet1'!$L$16"}</definedName>
    <definedName name="__Tru21" localSheetId="19" hidden="1">{"'Sheet1'!$L$16"}</definedName>
    <definedName name="__Tru21" localSheetId="1" hidden="1">{"'Sheet1'!$L$16"}</definedName>
    <definedName name="__Tru21" hidden="1">{"'Sheet1'!$L$16"}</definedName>
    <definedName name="__ui108" localSheetId="33">#REF!</definedName>
    <definedName name="__ui108" localSheetId="51">#REF!</definedName>
    <definedName name="__ui108">#REF!</definedName>
    <definedName name="__ui180" localSheetId="33">#REF!</definedName>
    <definedName name="__ui180" localSheetId="51">#REF!</definedName>
    <definedName name="__ui180">#REF!</definedName>
    <definedName name="__un76" localSheetId="7">[40]th¸mo!#REF!</definedName>
    <definedName name="__un76" localSheetId="9">[40]th¸mo!#REF!</definedName>
    <definedName name="__un76" localSheetId="15">[40]th¸mo!#REF!</definedName>
    <definedName name="__un76" localSheetId="13">[40]th¸mo!#REF!</definedName>
    <definedName name="__un76" localSheetId="8">[40]th¸mo!#REF!</definedName>
    <definedName name="__un76">#REF!</definedName>
    <definedName name="__va1" localSheetId="7">'[49]Agg-Require-Asphalt'!$H$49</definedName>
    <definedName name="__va1" localSheetId="9">'[49]Agg-Require-Asphalt'!$H$49</definedName>
    <definedName name="__va1" localSheetId="15">'[49]Agg-Require-Asphalt'!$H$49</definedName>
    <definedName name="__va1" localSheetId="13">'[49]Agg-Require-Asphalt'!$H$49</definedName>
    <definedName name="__va1" localSheetId="8">'[49]Agg-Require-Asphalt'!$H$49</definedName>
    <definedName name="__va1">#REF!</definedName>
    <definedName name="__VAN1" localSheetId="7">[50]CT35!#REF!</definedName>
    <definedName name="__VAN1" localSheetId="9">[50]CT35!#REF!</definedName>
    <definedName name="__VAN1" localSheetId="15">[50]CT35!#REF!</definedName>
    <definedName name="__VAN1" localSheetId="13">[50]CT35!#REF!</definedName>
    <definedName name="__VAN1" localSheetId="8">[50]CT35!#REF!</definedName>
    <definedName name="__VAN1">#REF!</definedName>
    <definedName name="__vbt100" localSheetId="7">'[51]vua(c)'!$G$59</definedName>
    <definedName name="__vbt100" localSheetId="9">'[51]vua(c)'!$G$59</definedName>
    <definedName name="__vbt100" localSheetId="15">'[51]vua(c)'!$G$59</definedName>
    <definedName name="__vbt100" localSheetId="13">'[51]vua(c)'!$G$59</definedName>
    <definedName name="__vbt100" localSheetId="8">'[51]vua(c)'!$G$59</definedName>
    <definedName name="__vbt100">#REF!</definedName>
    <definedName name="__vbt150" localSheetId="7">'[51]vua(c)'!$G$47</definedName>
    <definedName name="__vbt150" localSheetId="9">'[51]vua(c)'!$G$47</definedName>
    <definedName name="__vbt150" localSheetId="15">'[51]vua(c)'!$G$47</definedName>
    <definedName name="__vbt150" localSheetId="13">'[51]vua(c)'!$G$47</definedName>
    <definedName name="__vbt150" localSheetId="8">'[51]vua(c)'!$G$47</definedName>
    <definedName name="__vbt150">#REF!</definedName>
    <definedName name="__vbt200" localSheetId="7">'[51]vua(c)'!$G$29</definedName>
    <definedName name="__vbt200" localSheetId="9">'[51]vua(c)'!$G$29</definedName>
    <definedName name="__vbt200" localSheetId="15">'[51]vua(c)'!$G$29</definedName>
    <definedName name="__vbt200" localSheetId="13">'[51]vua(c)'!$G$29</definedName>
    <definedName name="__vbt200" localSheetId="8">'[51]vua(c)'!$G$29</definedName>
    <definedName name="__vbt200">#REF!</definedName>
    <definedName name="__vc1" localSheetId="33">#REF!</definedName>
    <definedName name="__vc1" localSheetId="51">#REF!</definedName>
    <definedName name="__vc1">#REF!</definedName>
    <definedName name="__vc2" localSheetId="33">#REF!</definedName>
    <definedName name="__vc2" localSheetId="51">#REF!</definedName>
    <definedName name="__vc2">#REF!</definedName>
    <definedName name="__vc3" localSheetId="33">#REF!</definedName>
    <definedName name="__vc3" localSheetId="51">#REF!</definedName>
    <definedName name="__vc3">#REF!</definedName>
    <definedName name="__VC400" localSheetId="33">#REF!</definedName>
    <definedName name="__VC400" localSheetId="51">#REF!</definedName>
    <definedName name="__VC400">#REF!</definedName>
    <definedName name="__VC5" localSheetId="21" hidden="1">{"'Sheet1'!$L$16"}</definedName>
    <definedName name="__VC5" localSheetId="27" hidden="1">{"'Sheet1'!$L$16"}</definedName>
    <definedName name="__VC5" localSheetId="33" hidden="1">{"'Sheet1'!$L$16"}</definedName>
    <definedName name="__VC5" localSheetId="34" hidden="1">{"'Sheet1'!$L$16"}</definedName>
    <definedName name="__VC5" localSheetId="48" hidden="1">{"'Sheet1'!$L$16"}</definedName>
    <definedName name="__VC5" localSheetId="49" hidden="1">{"'Sheet1'!$L$16"}</definedName>
    <definedName name="__VC5" localSheetId="7" hidden="1">{"'Sheet1'!$L$16"}</definedName>
    <definedName name="__VC5" localSheetId="9" hidden="1">{"'Sheet1'!$L$16"}</definedName>
    <definedName name="__VC5" localSheetId="15" hidden="1">{"'Sheet1'!$L$16"}</definedName>
    <definedName name="__VC5" localSheetId="13" hidden="1">{"'Sheet1'!$L$16"}</definedName>
    <definedName name="__VC5" localSheetId="16" hidden="1">{"'Sheet1'!$L$16"}</definedName>
    <definedName name="__VC5" localSheetId="8" hidden="1">{"'Sheet1'!$L$16"}</definedName>
    <definedName name="__VC5" localSheetId="18" hidden="1">{"'Sheet1'!$L$16"}</definedName>
    <definedName name="__VC5" localSheetId="19" hidden="1">{"'Sheet1'!$L$16"}</definedName>
    <definedName name="__VC5" localSheetId="1" hidden="1">{"'Sheet1'!$L$16"}</definedName>
    <definedName name="__VC5" hidden="1">{"'Sheet1'!$L$16"}</definedName>
    <definedName name="__VCD4" localSheetId="7">'[52]DZ 22KV'!#REF!</definedName>
    <definedName name="__VCD4" localSheetId="9">'[52]DZ 22KV'!#REF!</definedName>
    <definedName name="__VCD4" localSheetId="15">'[52]DZ 22KV'!#REF!</definedName>
    <definedName name="__VCD4" localSheetId="13">'[52]DZ 22KV'!#REF!</definedName>
    <definedName name="__VCD4" localSheetId="8">'[52]DZ 22KV'!#REF!</definedName>
    <definedName name="__VCD4">#REF!</definedName>
    <definedName name="__VDK1" localSheetId="33">#REF!</definedName>
    <definedName name="__VDK1" localSheetId="51">#REF!</definedName>
    <definedName name="__VDK1">#REF!</definedName>
    <definedName name="__VL100" localSheetId="33">#REF!</definedName>
    <definedName name="__VL100" localSheetId="51">#REF!</definedName>
    <definedName name="__VL100">#REF!</definedName>
    <definedName name="__VL150" localSheetId="33">#REF!</definedName>
    <definedName name="__VL150" localSheetId="51">#REF!</definedName>
    <definedName name="__VL150">#REF!</definedName>
    <definedName name="__VL200" localSheetId="33">#REF!</definedName>
    <definedName name="__VL200" localSheetId="51">#REF!</definedName>
    <definedName name="__VL200">#REF!</definedName>
    <definedName name="__VL250" localSheetId="33">#REF!</definedName>
    <definedName name="__VL250" localSheetId="51">#REF!</definedName>
    <definedName name="__VL250">#REF!</definedName>
    <definedName name="__VL50" localSheetId="7">'[35]Chiettinh dz0,4'!#REF!</definedName>
    <definedName name="__VL50" localSheetId="9">'[35]Chiettinh dz0,4'!#REF!</definedName>
    <definedName name="__VL50" localSheetId="15">'[35]Chiettinh dz0,4'!#REF!</definedName>
    <definedName name="__VL50" localSheetId="13">'[35]Chiettinh dz0,4'!#REF!</definedName>
    <definedName name="__VL50" localSheetId="8">'[35]Chiettinh dz0,4'!#REF!</definedName>
    <definedName name="__VL50">#REF!</definedName>
    <definedName name="__VLI150" localSheetId="33">#REF!</definedName>
    <definedName name="__VLI150" localSheetId="51">#REF!</definedName>
    <definedName name="__VLI150">#REF!</definedName>
    <definedName name="__VLI200" localSheetId="33">#REF!</definedName>
    <definedName name="__VLI200" localSheetId="51">#REF!</definedName>
    <definedName name="__VLI200">#REF!</definedName>
    <definedName name="__VLI50" localSheetId="33">#REF!</definedName>
    <definedName name="__VLI50" localSheetId="51">#REF!</definedName>
    <definedName name="__VLI50">#REF!</definedName>
    <definedName name="__VX1" localSheetId="33">#REF!</definedName>
    <definedName name="__VX1" localSheetId="51">#REF!</definedName>
    <definedName name="__VX1">#REF!</definedName>
    <definedName name="__XK1" localSheetId="33">#REF!</definedName>
    <definedName name="__XK1" localSheetId="51">#REF!</definedName>
    <definedName name="__XK1">#REF!</definedName>
    <definedName name="__xm30" localSheetId="33">#REF!</definedName>
    <definedName name="__xm30" localSheetId="51">#REF!</definedName>
    <definedName name="__xm30">#REF!</definedName>
    <definedName name="__xm40" localSheetId="7">[46]gVL!#REF!</definedName>
    <definedName name="__xm40" localSheetId="9">[46]gVL!#REF!</definedName>
    <definedName name="__xm40" localSheetId="15">[46]gVL!#REF!</definedName>
    <definedName name="__xm40" localSheetId="13">[46]gVL!#REF!</definedName>
    <definedName name="__xm40" localSheetId="8">[46]gVL!#REF!</definedName>
    <definedName name="__xm40">#REF!</definedName>
    <definedName name="_01_01_99" localSheetId="51">#REF!</definedName>
    <definedName name="_01_01_99">#REF!</definedName>
    <definedName name="_01_02_99" localSheetId="51">#REF!</definedName>
    <definedName name="_01_02_99">#REF!</definedName>
    <definedName name="_01_03_99" localSheetId="51">#REF!</definedName>
    <definedName name="_01_03_99">#REF!</definedName>
    <definedName name="_01_04_99" localSheetId="51">#REF!</definedName>
    <definedName name="_01_04_99">#REF!</definedName>
    <definedName name="_01_05_99" localSheetId="51">#REF!</definedName>
    <definedName name="_01_05_99">#REF!</definedName>
    <definedName name="_01_06_99" localSheetId="51">#REF!</definedName>
    <definedName name="_01_06_99">#REF!</definedName>
    <definedName name="_01_07_99" localSheetId="51">#REF!</definedName>
    <definedName name="_01_07_99">#REF!</definedName>
    <definedName name="_01_08_1999" localSheetId="51">#REF!</definedName>
    <definedName name="_01_08_1999">#REF!</definedName>
    <definedName name="_01_11_2001" localSheetId="29">NA()</definedName>
    <definedName name="_01_11_2001" localSheetId="1">NA()</definedName>
    <definedName name="_01_11_2001">#N/A</definedName>
    <definedName name="_05.6022" localSheetId="51">#REF!</definedName>
    <definedName name="_05.6022">#REF!</definedName>
    <definedName name="_0600003563_1" localSheetId="7">'[53]DANH MUC'!$A$2+'[53]DANH MUC'!A$3:$B263</definedName>
    <definedName name="_0600003563_1" localSheetId="9">'[53]DANH MUC'!$A$2+'[53]DANH MUC'!A$3:$B263</definedName>
    <definedName name="_0600003563_1" localSheetId="15">'[53]DANH MUC'!$A$2+'[53]DANH MUC'!A$3:$B263</definedName>
    <definedName name="_0600003563_1" localSheetId="13">'[53]DANH MUC'!$A$2+'[53]DANH MUC'!A$3:$B263</definedName>
    <definedName name="_0600003563_1" localSheetId="8">'[53]DANH MUC'!$A$2+'[53]DANH MUC'!A$3:$B263</definedName>
    <definedName name="_0600003563_1">#REF!+#REF!</definedName>
    <definedName name="_073">"DIEU CHINH"</definedName>
    <definedName name="_1">#N/A</definedName>
    <definedName name="_1_18">NA()</definedName>
    <definedName name="_1000A01">#N/A</definedName>
    <definedName name="_1000A01_18">NA()</definedName>
    <definedName name="_11MAÕ_SOÁ_THUEÁ" localSheetId="51">#REF!</definedName>
    <definedName name="_11MAÕ_SOÁ_THUEÁ">#REF!</definedName>
    <definedName name="_13ÑÔN_GIAÙ" localSheetId="51">#REF!</definedName>
    <definedName name="_13ÑÔN_GIAÙ">#REF!</definedName>
    <definedName name="_15SOÁ_CTÖØ" localSheetId="51">#REF!</definedName>
    <definedName name="_15SOÁ_CTÖØ">#REF!</definedName>
    <definedName name="_16SOÁ_LÖÔÏNG" localSheetId="51">#REF!</definedName>
    <definedName name="_16SOÁ_LÖÔÏNG">#REF!</definedName>
    <definedName name="_18TEÂN_HAØNG" localSheetId="51">#REF!</definedName>
    <definedName name="_18TEÂN_HAØNG">#REF!</definedName>
    <definedName name="_1BA2500" localSheetId="51">#REF!</definedName>
    <definedName name="_1BA2500">#REF!</definedName>
    <definedName name="_1BA3250" localSheetId="51">#REF!</definedName>
    <definedName name="_1BA3250">#REF!</definedName>
    <definedName name="_1BA400P" localSheetId="51">#REF!</definedName>
    <definedName name="_1BA400P">#REF!</definedName>
    <definedName name="_1CAP001" localSheetId="51">#REF!</definedName>
    <definedName name="_1CAP001">#REF!</definedName>
    <definedName name="_1CAP002" localSheetId="7">[54]MTP!#REF!</definedName>
    <definedName name="_1CAP002" localSheetId="9">[54]MTP!#REF!</definedName>
    <definedName name="_1CAP002" localSheetId="15">[54]MTP!#REF!</definedName>
    <definedName name="_1CAP002" localSheetId="13">[54]MTP!#REF!</definedName>
    <definedName name="_1CAP002" localSheetId="8">[54]MTP!#REF!</definedName>
    <definedName name="_1CAP002">#REF!</definedName>
    <definedName name="_1DAU002" localSheetId="51">#REF!</definedName>
    <definedName name="_1DAU002">#REF!</definedName>
    <definedName name="_1DDAY03" localSheetId="51">#REF!</definedName>
    <definedName name="_1DDAY03">#REF!</definedName>
    <definedName name="_1DDTT01" localSheetId="51">#REF!</definedName>
    <definedName name="_1DDTT01">#REF!</definedName>
    <definedName name="_1FCO101" localSheetId="51">#REF!</definedName>
    <definedName name="_1FCO101">#REF!</definedName>
    <definedName name="_1GIA101" localSheetId="51">#REF!</definedName>
    <definedName name="_1GIA101">#REF!</definedName>
    <definedName name="_1LA1001" localSheetId="51">#REF!</definedName>
    <definedName name="_1LA1001">#REF!</definedName>
    <definedName name="_1MCCBO2" localSheetId="51">#REF!</definedName>
    <definedName name="_1MCCBO2">#REF!</definedName>
    <definedName name="_1PKCAP1" localSheetId="51">#REF!</definedName>
    <definedName name="_1PKCAP1">#REF!</definedName>
    <definedName name="_1PKTT01" localSheetId="51">#REF!</definedName>
    <definedName name="_1PKTT01">#REF!</definedName>
    <definedName name="_1TCD101" localSheetId="51">#REF!</definedName>
    <definedName name="_1TCD101">#REF!</definedName>
    <definedName name="_1TCD201" localSheetId="51">#REF!</definedName>
    <definedName name="_1TCD201">#REF!</definedName>
    <definedName name="_1TD2001" localSheetId="51">#REF!</definedName>
    <definedName name="_1TD2001">#REF!</definedName>
    <definedName name="_1TIHT01" localSheetId="51">#REF!</definedName>
    <definedName name="_1TIHT01">#REF!</definedName>
    <definedName name="_1TRU121" localSheetId="51">#REF!</definedName>
    <definedName name="_1TRU121">#REF!</definedName>
    <definedName name="_2">#N/A</definedName>
    <definedName name="_2_?" localSheetId="51">#REF!</definedName>
    <definedName name="_2_?">#REF!</definedName>
    <definedName name="_2_18">NA()</definedName>
    <definedName name="_20TEÂN_KHAÙCH_HAØ" localSheetId="51">#REF!</definedName>
    <definedName name="_20TEÂN_KHAÙCH_HAØ">#REF!</definedName>
    <definedName name="_214" localSheetId="33">#REF!</definedName>
    <definedName name="_214" localSheetId="51">#REF!</definedName>
    <definedName name="_214">#REF!</definedName>
    <definedName name="_22THAØNH_TIEÀN" localSheetId="51">#REF!</definedName>
    <definedName name="_22THAØNH_TIEÀN">#REF!</definedName>
    <definedName name="_24TRÒ_GIAÙ" localSheetId="51">#REF!</definedName>
    <definedName name="_24TRÒ_GIAÙ">#REF!</definedName>
    <definedName name="_26TRÒ_GIAÙ__VAT" localSheetId="51">#REF!</definedName>
    <definedName name="_26TRÒ_GIAÙ__VAT">#REF!</definedName>
    <definedName name="_2BLA100" localSheetId="51">#REF!</definedName>
    <definedName name="_2BLA100">#REF!</definedName>
    <definedName name="_2DAL201" localSheetId="51">#REF!</definedName>
    <definedName name="_2DAL201">#REF!</definedName>
    <definedName name="_2STREO7" localSheetId="7">[55]MTP!#REF!</definedName>
    <definedName name="_2STREO7" localSheetId="9">[55]MTP!#REF!</definedName>
    <definedName name="_2STREO7" localSheetId="15">[55]MTP!#REF!</definedName>
    <definedName name="_2STREO7" localSheetId="13">[55]MTP!#REF!</definedName>
    <definedName name="_2STREO7" localSheetId="8">[55]MTP!#REF!</definedName>
    <definedName name="_2STREO7">#REF!</definedName>
    <definedName name="_30_06_05" localSheetId="33">#REF!</definedName>
    <definedName name="_30_06_05" localSheetId="51">#REF!</definedName>
    <definedName name="_30_06_05">#REF!</definedName>
    <definedName name="_3BLXMD" localSheetId="51">#REF!</definedName>
    <definedName name="_3BLXMD">#REF!</definedName>
    <definedName name="_3N" localSheetId="7">[56]Tongke!#REF!</definedName>
    <definedName name="_3N" localSheetId="9">[56]Tongke!#REF!</definedName>
    <definedName name="_3N" localSheetId="15">[56]Tongke!#REF!</definedName>
    <definedName name="_3N" localSheetId="13">[56]Tongke!#REF!</definedName>
    <definedName name="_3N" localSheetId="8">[56]Tongke!#REF!</definedName>
    <definedName name="_3N">#REF!</definedName>
    <definedName name="_3TU0609" localSheetId="51">#REF!</definedName>
    <definedName name="_3TU0609">#REF!</definedName>
    <definedName name="_4_??????" localSheetId="51">#REF!</definedName>
    <definedName name="_4_??????">#REF!</definedName>
    <definedName name="_40x4">5100</definedName>
    <definedName name="_4CNT240" localSheetId="51">#REF!</definedName>
    <definedName name="_4CNT240">#REF!</definedName>
    <definedName name="_4CTL240" localSheetId="51">#REF!</definedName>
    <definedName name="_4CTL240">#REF!</definedName>
    <definedName name="_4FCO100" localSheetId="51">#REF!</definedName>
    <definedName name="_4FCO100">#REF!</definedName>
    <definedName name="_4GOIC01" localSheetId="7">[57]MTP!#REF!</definedName>
    <definedName name="_4GOIC01" localSheetId="9">[57]MTP!#REF!</definedName>
    <definedName name="_4GOIC01" localSheetId="15">[57]MTP!#REF!</definedName>
    <definedName name="_4GOIC01" localSheetId="13">[57]MTP!#REF!</definedName>
    <definedName name="_4GOIC01" localSheetId="8">[57]MTP!#REF!</definedName>
    <definedName name="_4GOIC01">#REF!</definedName>
    <definedName name="_4HDCTT4" localSheetId="51">#REF!</definedName>
    <definedName name="_4HDCTT4">#REF!</definedName>
    <definedName name="_4HNCTT4" localSheetId="51">#REF!</definedName>
    <definedName name="_4HNCTT4">#REF!</definedName>
    <definedName name="_4LBCO01" localSheetId="51">#REF!</definedName>
    <definedName name="_4LBCO01">#REF!</definedName>
    <definedName name="_4OSLCTT" localSheetId="7">[57]MTP!#REF!</definedName>
    <definedName name="_4OSLCTT" localSheetId="9">[57]MTP!#REF!</definedName>
    <definedName name="_4OSLCTT" localSheetId="15">[57]MTP!#REF!</definedName>
    <definedName name="_4OSLCTT" localSheetId="13">[57]MTP!#REF!</definedName>
    <definedName name="_4OSLCTT" localSheetId="8">[57]MTP!#REF!</definedName>
    <definedName name="_4OSLCTT">#REF!</definedName>
    <definedName name="_6BNTTTH" localSheetId="7">[55]MTP1!#REF!</definedName>
    <definedName name="_6BNTTTH" localSheetId="9">[55]MTP1!#REF!</definedName>
    <definedName name="_6BNTTTH" localSheetId="15">[55]MTP1!#REF!</definedName>
    <definedName name="_6BNTTTH" localSheetId="13">[55]MTP1!#REF!</definedName>
    <definedName name="_6BNTTTH" localSheetId="8">[55]MTP1!#REF!</definedName>
    <definedName name="_6BNTTTH">#REF!</definedName>
    <definedName name="_6DCTTBO" localSheetId="7">[55]MTP1!#REF!</definedName>
    <definedName name="_6DCTTBO" localSheetId="9">[55]MTP1!#REF!</definedName>
    <definedName name="_6DCTTBO" localSheetId="15">[55]MTP1!#REF!</definedName>
    <definedName name="_6DCTTBO" localSheetId="13">[55]MTP1!#REF!</definedName>
    <definedName name="_6DCTTBO" localSheetId="8">[55]MTP1!#REF!</definedName>
    <definedName name="_6DCTTBO">#REF!</definedName>
    <definedName name="_6DD24TT" localSheetId="7">[55]MTP1!#REF!</definedName>
    <definedName name="_6DD24TT" localSheetId="9">[55]MTP1!#REF!</definedName>
    <definedName name="_6DD24TT" localSheetId="15">[55]MTP1!#REF!</definedName>
    <definedName name="_6DD24TT" localSheetId="13">[55]MTP1!#REF!</definedName>
    <definedName name="_6DD24TT" localSheetId="8">[55]MTP1!#REF!</definedName>
    <definedName name="_6DD24TT">#REF!</definedName>
    <definedName name="_6FCOTBU" localSheetId="7">[55]MTP1!#REF!</definedName>
    <definedName name="_6FCOTBU" localSheetId="9">[55]MTP1!#REF!</definedName>
    <definedName name="_6FCOTBU" localSheetId="15">[55]MTP1!#REF!</definedName>
    <definedName name="_6FCOTBU" localSheetId="13">[55]MTP1!#REF!</definedName>
    <definedName name="_6FCOTBU" localSheetId="8">[55]MTP1!#REF!</definedName>
    <definedName name="_6FCOTBU">#REF!</definedName>
    <definedName name="_6LATUBU" localSheetId="7">[55]MTP1!#REF!</definedName>
    <definedName name="_6LATUBU" localSheetId="9">[55]MTP1!#REF!</definedName>
    <definedName name="_6LATUBU" localSheetId="15">[55]MTP1!#REF!</definedName>
    <definedName name="_6LATUBU" localSheetId="13">[55]MTP1!#REF!</definedName>
    <definedName name="_6LATUBU" localSheetId="8">[55]MTP1!#REF!</definedName>
    <definedName name="_6LATUBU">#REF!</definedName>
    <definedName name="_6SDTT24" localSheetId="7">[55]MTP1!#REF!</definedName>
    <definedName name="_6SDTT24" localSheetId="9">[55]MTP1!#REF!</definedName>
    <definedName name="_6SDTT24" localSheetId="15">[55]MTP1!#REF!</definedName>
    <definedName name="_6SDTT24" localSheetId="13">[55]MTP1!#REF!</definedName>
    <definedName name="_6SDTT24" localSheetId="8">[55]MTP1!#REF!</definedName>
    <definedName name="_6SDTT24">#REF!</definedName>
    <definedName name="_6TBUDTT" localSheetId="7">[55]MTP1!#REF!</definedName>
    <definedName name="_6TBUDTT" localSheetId="9">[55]MTP1!#REF!</definedName>
    <definedName name="_6TBUDTT" localSheetId="15">[55]MTP1!#REF!</definedName>
    <definedName name="_6TBUDTT" localSheetId="13">[55]MTP1!#REF!</definedName>
    <definedName name="_6TBUDTT" localSheetId="8">[55]MTP1!#REF!</definedName>
    <definedName name="_6TBUDTT">#REF!</definedName>
    <definedName name="_6TDDDTT" localSheetId="7">[55]MTP1!#REF!</definedName>
    <definedName name="_6TDDDTT" localSheetId="9">[55]MTP1!#REF!</definedName>
    <definedName name="_6TDDDTT" localSheetId="15">[55]MTP1!#REF!</definedName>
    <definedName name="_6TDDDTT" localSheetId="13">[55]MTP1!#REF!</definedName>
    <definedName name="_6TDDDTT" localSheetId="8">[55]MTP1!#REF!</definedName>
    <definedName name="_6TDDDTT">#REF!</definedName>
    <definedName name="_6TLTTTH" localSheetId="7">[55]MTP1!#REF!</definedName>
    <definedName name="_6TLTTTH" localSheetId="9">[55]MTP1!#REF!</definedName>
    <definedName name="_6TLTTTH" localSheetId="15">[55]MTP1!#REF!</definedName>
    <definedName name="_6TLTTTH" localSheetId="13">[55]MTP1!#REF!</definedName>
    <definedName name="_6TLTTTH" localSheetId="8">[55]MTP1!#REF!</definedName>
    <definedName name="_6TLTTTH">#REF!</definedName>
    <definedName name="_6TUBUTT" localSheetId="7">[55]MTP1!#REF!</definedName>
    <definedName name="_6TUBUTT" localSheetId="9">[55]MTP1!#REF!</definedName>
    <definedName name="_6TUBUTT" localSheetId="15">[55]MTP1!#REF!</definedName>
    <definedName name="_6TUBUTT" localSheetId="13">[55]MTP1!#REF!</definedName>
    <definedName name="_6TUBUTT" localSheetId="8">[55]MTP1!#REF!</definedName>
    <definedName name="_6TUBUTT">#REF!</definedName>
    <definedName name="_6UCLVIS" localSheetId="7">[55]MTP1!#REF!</definedName>
    <definedName name="_6UCLVIS" localSheetId="9">[55]MTP1!#REF!</definedName>
    <definedName name="_6UCLVIS" localSheetId="15">[55]MTP1!#REF!</definedName>
    <definedName name="_6UCLVIS" localSheetId="13">[55]MTP1!#REF!</definedName>
    <definedName name="_6UCLVIS" localSheetId="8">[55]MTP1!#REF!</definedName>
    <definedName name="_6UCLVIS">#REF!</definedName>
    <definedName name="_7DNCABC" localSheetId="7">[55]MTP1!#REF!</definedName>
    <definedName name="_7DNCABC" localSheetId="9">[55]MTP1!#REF!</definedName>
    <definedName name="_7DNCABC" localSheetId="15">[55]MTP1!#REF!</definedName>
    <definedName name="_7DNCABC" localSheetId="13">[55]MTP1!#REF!</definedName>
    <definedName name="_7DNCABC" localSheetId="8">[55]MTP1!#REF!</definedName>
    <definedName name="_7DNCABC">#REF!</definedName>
    <definedName name="_7HDCTBU" localSheetId="7">[55]MTP1!#REF!</definedName>
    <definedName name="_7HDCTBU" localSheetId="9">[55]MTP1!#REF!</definedName>
    <definedName name="_7HDCTBU" localSheetId="15">[55]MTP1!#REF!</definedName>
    <definedName name="_7HDCTBU" localSheetId="13">[55]MTP1!#REF!</definedName>
    <definedName name="_7HDCTBU" localSheetId="8">[55]MTP1!#REF!</definedName>
    <definedName name="_7HDCTBU">#REF!</definedName>
    <definedName name="_7PKTUBU" localSheetId="7">[55]MTP1!#REF!</definedName>
    <definedName name="_7PKTUBU" localSheetId="9">[55]MTP1!#REF!</definedName>
    <definedName name="_7PKTUBU" localSheetId="15">[55]MTP1!#REF!</definedName>
    <definedName name="_7PKTUBU" localSheetId="13">[55]MTP1!#REF!</definedName>
    <definedName name="_7PKTUBU" localSheetId="8">[55]MTP1!#REF!</definedName>
    <definedName name="_7PKTUBU">#REF!</definedName>
    <definedName name="_7TBHT20" localSheetId="7">[55]MTP1!#REF!</definedName>
    <definedName name="_7TBHT20" localSheetId="9">[55]MTP1!#REF!</definedName>
    <definedName name="_7TBHT20" localSheetId="15">[55]MTP1!#REF!</definedName>
    <definedName name="_7TBHT20" localSheetId="13">[55]MTP1!#REF!</definedName>
    <definedName name="_7TBHT20" localSheetId="8">[55]MTP1!#REF!</definedName>
    <definedName name="_7TBHT20">#REF!</definedName>
    <definedName name="_7TBHT30" localSheetId="7">[55]MTP1!#REF!</definedName>
    <definedName name="_7TBHT30" localSheetId="9">[55]MTP1!#REF!</definedName>
    <definedName name="_7TBHT30" localSheetId="15">[55]MTP1!#REF!</definedName>
    <definedName name="_7TBHT30" localSheetId="13">[55]MTP1!#REF!</definedName>
    <definedName name="_7TBHT30" localSheetId="8">[55]MTP1!#REF!</definedName>
    <definedName name="_7TBHT30">#REF!</definedName>
    <definedName name="_7TDCABC" localSheetId="7">[55]MTP1!#REF!</definedName>
    <definedName name="_7TDCABC" localSheetId="9">[55]MTP1!#REF!</definedName>
    <definedName name="_7TDCABC" localSheetId="15">[55]MTP1!#REF!</definedName>
    <definedName name="_7TDCABC" localSheetId="13">[55]MTP1!#REF!</definedName>
    <definedName name="_7TDCABC" localSheetId="8">[55]MTP1!#REF!</definedName>
    <definedName name="_7TDCABC">#REF!</definedName>
    <definedName name="_9MAÕ_HAØNG" localSheetId="51">#REF!</definedName>
    <definedName name="_9MAÕ_HAØNG">#REF!</definedName>
    <definedName name="_a1" localSheetId="21" hidden="1">{"'Sheet1'!$L$16"}</definedName>
    <definedName name="_a1" localSheetId="27" hidden="1">{"'Sheet1'!$L$16"}</definedName>
    <definedName name="_a1" localSheetId="33" hidden="1">{"'Sheet1'!$L$16"}</definedName>
    <definedName name="_a1" localSheetId="34" hidden="1">{"'Sheet1'!$L$16"}</definedName>
    <definedName name="_a1" localSheetId="48" hidden="1">{"'Sheet1'!$L$16"}</definedName>
    <definedName name="_a1" localSheetId="49" hidden="1">{"'Sheet1'!$L$16"}</definedName>
    <definedName name="_a1" localSheetId="7" hidden="1">{"'Sheet1'!$L$16"}</definedName>
    <definedName name="_a1" localSheetId="9" hidden="1">{"'Sheet1'!$L$16"}</definedName>
    <definedName name="_a1" localSheetId="15" hidden="1">{"'Sheet1'!$L$16"}</definedName>
    <definedName name="_a1" localSheetId="13" hidden="1">{"'Sheet1'!$L$16"}</definedName>
    <definedName name="_a1" localSheetId="16" hidden="1">{"'Sheet1'!$L$16"}</definedName>
    <definedName name="_a1" localSheetId="8" hidden="1">{"'Sheet1'!$L$16"}</definedName>
    <definedName name="_a1" localSheetId="18" hidden="1">{"'Sheet1'!$L$16"}</definedName>
    <definedName name="_a1" localSheetId="29" hidden="1">{"'Sheet1'!$L$16"}</definedName>
    <definedName name="_a1" localSheetId="19" hidden="1">{"'Sheet1'!$L$16"}</definedName>
    <definedName name="_a1" localSheetId="1" hidden="1">{"'Sheet1'!$L$16"}</definedName>
    <definedName name="_a1" hidden="1">{"'Sheet1'!$L$16"}</definedName>
    <definedName name="_a129" localSheetId="21" hidden="1">{"Offgrid",#N/A,FALSE,"OFFGRID";"Region",#N/A,FALSE,"REGION";"Offgrid -2",#N/A,FALSE,"OFFGRID";"WTP",#N/A,FALSE,"WTP";"WTP -2",#N/A,FALSE,"WTP";"Project",#N/A,FALSE,"PROJECT";"Summary -2",#N/A,FALSE,"SUMMARY"}</definedName>
    <definedName name="_a129" localSheetId="27" hidden="1">{"Offgrid",#N/A,FALSE,"OFFGRID";"Region",#N/A,FALSE,"REGION";"Offgrid -2",#N/A,FALSE,"OFFGRID";"WTP",#N/A,FALSE,"WTP";"WTP -2",#N/A,FALSE,"WTP";"Project",#N/A,FALSE,"PROJECT";"Summary -2",#N/A,FALSE,"SUMMARY"}</definedName>
    <definedName name="_a129" localSheetId="33" hidden="1">{"Offgrid",#N/A,FALSE,"OFFGRID";"Region",#N/A,FALSE,"REGION";"Offgrid -2",#N/A,FALSE,"OFFGRID";"WTP",#N/A,FALSE,"WTP";"WTP -2",#N/A,FALSE,"WTP";"Project",#N/A,FALSE,"PROJECT";"Summary -2",#N/A,FALSE,"SUMMARY"}</definedName>
    <definedName name="_a129" localSheetId="48" hidden="1">{"Offgrid",#N/A,FALSE,"OFFGRID";"Region",#N/A,FALSE,"REGION";"Offgrid -2",#N/A,FALSE,"OFFGRID";"WTP",#N/A,FALSE,"WTP";"WTP -2",#N/A,FALSE,"WTP";"Project",#N/A,FALSE,"PROJECT";"Summary -2",#N/A,FALSE,"SUMMARY"}</definedName>
    <definedName name="_a129" localSheetId="49" hidden="1">{"Offgrid",#N/A,FALSE,"OFFGRID";"Region",#N/A,FALSE,"REGION";"Offgrid -2",#N/A,FALSE,"OFFGRID";"WTP",#N/A,FALSE,"WTP";"WTP -2",#N/A,FALSE,"WTP";"Project",#N/A,FALSE,"PROJECT";"Summary -2",#N/A,FALSE,"SUMMARY"}</definedName>
    <definedName name="_a129" localSheetId="7" hidden="1">{"Offgrid",#N/A,FALSE,"OFFGRID";"Region",#N/A,FALSE,"REGION";"Offgrid -2",#N/A,FALSE,"OFFGRID";"WTP",#N/A,FALSE,"WTP";"WTP -2",#N/A,FALSE,"WTP";"Project",#N/A,FALSE,"PROJECT";"Summary -2",#N/A,FALSE,"SUMMARY"}</definedName>
    <definedName name="_a129" localSheetId="9" hidden="1">{"Offgrid",#N/A,FALSE,"OFFGRID";"Region",#N/A,FALSE,"REGION";"Offgrid -2",#N/A,FALSE,"OFFGRID";"WTP",#N/A,FALSE,"WTP";"WTP -2",#N/A,FALSE,"WTP";"Project",#N/A,FALSE,"PROJECT";"Summary -2",#N/A,FALSE,"SUMMARY"}</definedName>
    <definedName name="_a129" localSheetId="15" hidden="1">{"Offgrid",#N/A,FALSE,"OFFGRID";"Region",#N/A,FALSE,"REGION";"Offgrid -2",#N/A,FALSE,"OFFGRID";"WTP",#N/A,FALSE,"WTP";"WTP -2",#N/A,FALSE,"WTP";"Project",#N/A,FALSE,"PROJECT";"Summary -2",#N/A,FALSE,"SUMMARY"}</definedName>
    <definedName name="_a129" localSheetId="13" hidden="1">{"Offgrid",#N/A,FALSE,"OFFGRID";"Region",#N/A,FALSE,"REGION";"Offgrid -2",#N/A,FALSE,"OFFGRID";"WTP",#N/A,FALSE,"WTP";"WTP -2",#N/A,FALSE,"WTP";"Project",#N/A,FALSE,"PROJECT";"Summary -2",#N/A,FALSE,"SUMMARY"}</definedName>
    <definedName name="_a129" localSheetId="16" hidden="1">{"Offgrid",#N/A,FALSE,"OFFGRID";"Region",#N/A,FALSE,"REGION";"Offgrid -2",#N/A,FALSE,"OFFGRID";"WTP",#N/A,FALSE,"WTP";"WTP -2",#N/A,FALSE,"WTP";"Project",#N/A,FALSE,"PROJECT";"Summary -2",#N/A,FALSE,"SUMMARY"}</definedName>
    <definedName name="_a129" localSheetId="8" hidden="1">{"Offgrid",#N/A,FALSE,"OFFGRID";"Region",#N/A,FALSE,"REGION";"Offgrid -2",#N/A,FALSE,"OFFGRID";"WTP",#N/A,FALSE,"WTP";"WTP -2",#N/A,FALSE,"WTP";"Project",#N/A,FALSE,"PROJECT";"Summary -2",#N/A,FALSE,"SUMMARY"}</definedName>
    <definedName name="_a129" localSheetId="18" hidden="1">{"Offgrid",#N/A,FALSE,"OFFGRID";"Region",#N/A,FALSE,"REGION";"Offgrid -2",#N/A,FALSE,"OFFGRID";"WTP",#N/A,FALSE,"WTP";"WTP -2",#N/A,FALSE,"WTP";"Project",#N/A,FALSE,"PROJECT";"Summary -2",#N/A,FALSE,"SUMMARY"}</definedName>
    <definedName name="_a129" localSheetId="19"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21" hidden="1">{"Offgrid",#N/A,FALSE,"OFFGRID";"Region",#N/A,FALSE,"REGION";"Offgrid -2",#N/A,FALSE,"OFFGRID";"WTP",#N/A,FALSE,"WTP";"WTP -2",#N/A,FALSE,"WTP";"Project",#N/A,FALSE,"PROJECT";"Summary -2",#N/A,FALSE,"SUMMARY"}</definedName>
    <definedName name="_a130" localSheetId="27" hidden="1">{"Offgrid",#N/A,FALSE,"OFFGRID";"Region",#N/A,FALSE,"REGION";"Offgrid -2",#N/A,FALSE,"OFFGRID";"WTP",#N/A,FALSE,"WTP";"WTP -2",#N/A,FALSE,"WTP";"Project",#N/A,FALSE,"PROJECT";"Summary -2",#N/A,FALSE,"SUMMARY"}</definedName>
    <definedName name="_a130" localSheetId="33" hidden="1">{"Offgrid",#N/A,FALSE,"OFFGRID";"Region",#N/A,FALSE,"REGION";"Offgrid -2",#N/A,FALSE,"OFFGRID";"WTP",#N/A,FALSE,"WTP";"WTP -2",#N/A,FALSE,"WTP";"Project",#N/A,FALSE,"PROJECT";"Summary -2",#N/A,FALSE,"SUMMARY"}</definedName>
    <definedName name="_a130" localSheetId="48" hidden="1">{"Offgrid",#N/A,FALSE,"OFFGRID";"Region",#N/A,FALSE,"REGION";"Offgrid -2",#N/A,FALSE,"OFFGRID";"WTP",#N/A,FALSE,"WTP";"WTP -2",#N/A,FALSE,"WTP";"Project",#N/A,FALSE,"PROJECT";"Summary -2",#N/A,FALSE,"SUMMARY"}</definedName>
    <definedName name="_a130" localSheetId="49" hidden="1">{"Offgrid",#N/A,FALSE,"OFFGRID";"Region",#N/A,FALSE,"REGION";"Offgrid -2",#N/A,FALSE,"OFFGRID";"WTP",#N/A,FALSE,"WTP";"WTP -2",#N/A,FALSE,"WTP";"Project",#N/A,FALSE,"PROJECT";"Summary -2",#N/A,FALSE,"SUMMARY"}</definedName>
    <definedName name="_a130" localSheetId="7" hidden="1">{"Offgrid",#N/A,FALSE,"OFFGRID";"Region",#N/A,FALSE,"REGION";"Offgrid -2",#N/A,FALSE,"OFFGRID";"WTP",#N/A,FALSE,"WTP";"WTP -2",#N/A,FALSE,"WTP";"Project",#N/A,FALSE,"PROJECT";"Summary -2",#N/A,FALSE,"SUMMARY"}</definedName>
    <definedName name="_a130" localSheetId="9" hidden="1">{"Offgrid",#N/A,FALSE,"OFFGRID";"Region",#N/A,FALSE,"REGION";"Offgrid -2",#N/A,FALSE,"OFFGRID";"WTP",#N/A,FALSE,"WTP";"WTP -2",#N/A,FALSE,"WTP";"Project",#N/A,FALSE,"PROJECT";"Summary -2",#N/A,FALSE,"SUMMARY"}</definedName>
    <definedName name="_a130" localSheetId="15" hidden="1">{"Offgrid",#N/A,FALSE,"OFFGRID";"Region",#N/A,FALSE,"REGION";"Offgrid -2",#N/A,FALSE,"OFFGRID";"WTP",#N/A,FALSE,"WTP";"WTP -2",#N/A,FALSE,"WTP";"Project",#N/A,FALSE,"PROJECT";"Summary -2",#N/A,FALSE,"SUMMARY"}</definedName>
    <definedName name="_a130" localSheetId="13" hidden="1">{"Offgrid",#N/A,FALSE,"OFFGRID";"Region",#N/A,FALSE,"REGION";"Offgrid -2",#N/A,FALSE,"OFFGRID";"WTP",#N/A,FALSE,"WTP";"WTP -2",#N/A,FALSE,"WTP";"Project",#N/A,FALSE,"PROJECT";"Summary -2",#N/A,FALSE,"SUMMARY"}</definedName>
    <definedName name="_a130" localSheetId="16" hidden="1">{"Offgrid",#N/A,FALSE,"OFFGRID";"Region",#N/A,FALSE,"REGION";"Offgrid -2",#N/A,FALSE,"OFFGRID";"WTP",#N/A,FALSE,"WTP";"WTP -2",#N/A,FALSE,"WTP";"Project",#N/A,FALSE,"PROJECT";"Summary -2",#N/A,FALSE,"SUMMARY"}</definedName>
    <definedName name="_a130" localSheetId="8" hidden="1">{"Offgrid",#N/A,FALSE,"OFFGRID";"Region",#N/A,FALSE,"REGION";"Offgrid -2",#N/A,FALSE,"OFFGRID";"WTP",#N/A,FALSE,"WTP";"WTP -2",#N/A,FALSE,"WTP";"Project",#N/A,FALSE,"PROJECT";"Summary -2",#N/A,FALSE,"SUMMARY"}</definedName>
    <definedName name="_a130" localSheetId="18" hidden="1">{"Offgrid",#N/A,FALSE,"OFFGRID";"Region",#N/A,FALSE,"REGION";"Offgrid -2",#N/A,FALSE,"OFFGRID";"WTP",#N/A,FALSE,"WTP";"WTP -2",#N/A,FALSE,"WTP";"Project",#N/A,FALSE,"PROJECT";"Summary -2",#N/A,FALSE,"SUMMARY"}</definedName>
    <definedName name="_a130" localSheetId="19"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7">'[4]CT -THVLNC'!#REF!</definedName>
    <definedName name="_a16550" localSheetId="9">'[4]CT -THVLNC'!#REF!</definedName>
    <definedName name="_a16550" localSheetId="15">'[4]CT -THVLNC'!#REF!</definedName>
    <definedName name="_a16550" localSheetId="13">'[4]CT -THVLNC'!#REF!</definedName>
    <definedName name="_a16550" localSheetId="8">'[4]CT -THVLNC'!#REF!</definedName>
    <definedName name="_a16550">#REF!</definedName>
    <definedName name="_A65700" localSheetId="7">'[5]MTO REV.2(ARMOR)'!#REF!</definedName>
    <definedName name="_A65700" localSheetId="9">'[5]MTO REV.2(ARMOR)'!#REF!</definedName>
    <definedName name="_A65700" localSheetId="15">'[5]MTO REV.2(ARMOR)'!#REF!</definedName>
    <definedName name="_A65700" localSheetId="13">'[5]MTO REV.2(ARMOR)'!#REF!</definedName>
    <definedName name="_A65700" localSheetId="8">'[5]MTO REV.2(ARMOR)'!#REF!</definedName>
    <definedName name="_A65700">#REF!</definedName>
    <definedName name="_A65800" localSheetId="7">'[5]MTO REV.2(ARMOR)'!#REF!</definedName>
    <definedName name="_A65800" localSheetId="9">'[5]MTO REV.2(ARMOR)'!#REF!</definedName>
    <definedName name="_A65800" localSheetId="15">'[5]MTO REV.2(ARMOR)'!#REF!</definedName>
    <definedName name="_A65800" localSheetId="13">'[5]MTO REV.2(ARMOR)'!#REF!</definedName>
    <definedName name="_A65800" localSheetId="8">'[5]MTO REV.2(ARMOR)'!#REF!</definedName>
    <definedName name="_A65800">#REF!</definedName>
    <definedName name="_A66000" localSheetId="7">'[5]MTO REV.2(ARMOR)'!#REF!</definedName>
    <definedName name="_A66000" localSheetId="9">'[5]MTO REV.2(ARMOR)'!#REF!</definedName>
    <definedName name="_A66000" localSheetId="15">'[5]MTO REV.2(ARMOR)'!#REF!</definedName>
    <definedName name="_A66000" localSheetId="13">'[5]MTO REV.2(ARMOR)'!#REF!</definedName>
    <definedName name="_A66000" localSheetId="8">'[5]MTO REV.2(ARMOR)'!#REF!</definedName>
    <definedName name="_A66000">#REF!</definedName>
    <definedName name="_A67000" localSheetId="7">'[5]MTO REV.2(ARMOR)'!#REF!</definedName>
    <definedName name="_A67000" localSheetId="9">'[5]MTO REV.2(ARMOR)'!#REF!</definedName>
    <definedName name="_A67000" localSheetId="15">'[5]MTO REV.2(ARMOR)'!#REF!</definedName>
    <definedName name="_A67000" localSheetId="13">'[5]MTO REV.2(ARMOR)'!#REF!</definedName>
    <definedName name="_A67000" localSheetId="8">'[5]MTO REV.2(ARMOR)'!#REF!</definedName>
    <definedName name="_A67000">#REF!</definedName>
    <definedName name="_A68000" localSheetId="7">'[5]MTO REV.2(ARMOR)'!#REF!</definedName>
    <definedName name="_A68000" localSheetId="9">'[5]MTO REV.2(ARMOR)'!#REF!</definedName>
    <definedName name="_A68000" localSheetId="15">'[5]MTO REV.2(ARMOR)'!#REF!</definedName>
    <definedName name="_A68000" localSheetId="13">'[5]MTO REV.2(ARMOR)'!#REF!</definedName>
    <definedName name="_A68000" localSheetId="8">'[5]MTO REV.2(ARMOR)'!#REF!</definedName>
    <definedName name="_A68000">#REF!</definedName>
    <definedName name="_A70000" localSheetId="7">'[5]MTO REV.2(ARMOR)'!#REF!</definedName>
    <definedName name="_A70000" localSheetId="9">'[5]MTO REV.2(ARMOR)'!#REF!</definedName>
    <definedName name="_A70000" localSheetId="15">'[5]MTO REV.2(ARMOR)'!#REF!</definedName>
    <definedName name="_A70000" localSheetId="13">'[5]MTO REV.2(ARMOR)'!#REF!</definedName>
    <definedName name="_A70000" localSheetId="8">'[5]MTO REV.2(ARMOR)'!#REF!</definedName>
    <definedName name="_A70000">#REF!</definedName>
    <definedName name="_A75000" localSheetId="7">'[5]MTO REV.2(ARMOR)'!#REF!</definedName>
    <definedName name="_A75000" localSheetId="9">'[5]MTO REV.2(ARMOR)'!#REF!</definedName>
    <definedName name="_A75000" localSheetId="15">'[5]MTO REV.2(ARMOR)'!#REF!</definedName>
    <definedName name="_A75000" localSheetId="13">'[5]MTO REV.2(ARMOR)'!#REF!</definedName>
    <definedName name="_A75000" localSheetId="8">'[5]MTO REV.2(ARMOR)'!#REF!</definedName>
    <definedName name="_A75000">#REF!</definedName>
    <definedName name="_A85000" localSheetId="7">'[5]MTO REV.2(ARMOR)'!#REF!</definedName>
    <definedName name="_A85000" localSheetId="9">'[5]MTO REV.2(ARMOR)'!#REF!</definedName>
    <definedName name="_A85000" localSheetId="15">'[5]MTO REV.2(ARMOR)'!#REF!</definedName>
    <definedName name="_A85000" localSheetId="13">'[5]MTO REV.2(ARMOR)'!#REF!</definedName>
    <definedName name="_A85000" localSheetId="8">'[5]MTO REV.2(ARMOR)'!#REF!</definedName>
    <definedName name="_A85000">#REF!</definedName>
    <definedName name="_abb91" localSheetId="7">[6]chitimc!#REF!</definedName>
    <definedName name="_abb91" localSheetId="9">[6]chitimc!#REF!</definedName>
    <definedName name="_abb91" localSheetId="15">[6]chitimc!#REF!</definedName>
    <definedName name="_abb91" localSheetId="13">[6]chitimc!#REF!</definedName>
    <definedName name="_abb91" localSheetId="8">[6]chitimc!#REF!</definedName>
    <definedName name="_abb91">#REF!</definedName>
    <definedName name="_atn1" localSheetId="33">#REF!</definedName>
    <definedName name="_atn1" localSheetId="51">#REF!</definedName>
    <definedName name="_atn1">#REF!</definedName>
    <definedName name="_atn10" localSheetId="33">#REF!</definedName>
    <definedName name="_atn10" localSheetId="51">#REF!</definedName>
    <definedName name="_atn10">#REF!</definedName>
    <definedName name="_atn2" localSheetId="33">#REF!</definedName>
    <definedName name="_atn2" localSheetId="51">#REF!</definedName>
    <definedName name="_atn2">#REF!</definedName>
    <definedName name="_atn3" localSheetId="33">#REF!</definedName>
    <definedName name="_atn3" localSheetId="51">#REF!</definedName>
    <definedName name="_atn3">#REF!</definedName>
    <definedName name="_atn4" localSheetId="33">#REF!</definedName>
    <definedName name="_atn4" localSheetId="51">#REF!</definedName>
    <definedName name="_atn4">#REF!</definedName>
    <definedName name="_atn5" localSheetId="33">#REF!</definedName>
    <definedName name="_atn5" localSheetId="51">#REF!</definedName>
    <definedName name="_atn5">#REF!</definedName>
    <definedName name="_atn6" localSheetId="33">#REF!</definedName>
    <definedName name="_atn6" localSheetId="51">#REF!</definedName>
    <definedName name="_atn6">#REF!</definedName>
    <definedName name="_atn7" localSheetId="33">#REF!</definedName>
    <definedName name="_atn7" localSheetId="51">#REF!</definedName>
    <definedName name="_atn7">#REF!</definedName>
    <definedName name="_atn8" localSheetId="33">#REF!</definedName>
    <definedName name="_atn8" localSheetId="51">#REF!</definedName>
    <definedName name="_atn8">#REF!</definedName>
    <definedName name="_atn9" localSheetId="33">#REF!</definedName>
    <definedName name="_atn9" localSheetId="51">#REF!</definedName>
    <definedName name="_atn9">#REF!</definedName>
    <definedName name="_B1" localSheetId="21" hidden="1">{"'Sheet1'!$L$16"}</definedName>
    <definedName name="_B1" localSheetId="27" hidden="1">{"'Sheet1'!$L$16"}</definedName>
    <definedName name="_B1" localSheetId="7" hidden="1">{"'Sheet1'!$L$16"}</definedName>
    <definedName name="_B1" localSheetId="9" hidden="1">{"'Sheet1'!$L$16"}</definedName>
    <definedName name="_B1" localSheetId="15" hidden="1">{"'Sheet1'!$L$16"}</definedName>
    <definedName name="_B1" localSheetId="13" hidden="1">{"'Sheet1'!$L$16"}</definedName>
    <definedName name="_B1" localSheetId="16" hidden="1">{"'Sheet1'!$L$16"}</definedName>
    <definedName name="_B1" localSheetId="8" hidden="1">{"'Sheet1'!$L$16"}</definedName>
    <definedName name="_B1" localSheetId="18" hidden="1">{"'Sheet1'!$L$16"}</definedName>
    <definedName name="_B1" localSheetId="19" hidden="1">{"'Sheet1'!$L$16"}</definedName>
    <definedName name="_B1" localSheetId="1" hidden="1">{"'Sheet1'!$L$16"}</definedName>
    <definedName name="_B1" hidden="1">{"'Sheet1'!$L$16"}</definedName>
    <definedName name="_b100000" localSheetId="33">#REF!</definedName>
    <definedName name="_b100000" localSheetId="51">#REF!</definedName>
    <definedName name="_b100000">#REF!</definedName>
    <definedName name="_B72172" localSheetId="33">#REF!</definedName>
    <definedName name="_B72172" localSheetId="51">#REF!</definedName>
    <definedName name="_B72172">#REF!</definedName>
    <definedName name="_B86000" localSheetId="33">#REF!</definedName>
    <definedName name="_B86000" localSheetId="51">#REF!</definedName>
    <definedName name="_B86000">#REF!</definedName>
    <definedName name="_bac3">12413</definedName>
    <definedName name="_bac4">13529</definedName>
    <definedName name="_bac5">15483</definedName>
    <definedName name="_ban1" localSheetId="7">'[7]KTKC cau km8+649.78'!#REF!</definedName>
    <definedName name="_ban1" localSheetId="9">'[7]KTKC cau km8+649.78'!#REF!</definedName>
    <definedName name="_ban1" localSheetId="15">'[7]KTKC cau km8+649.78'!#REF!</definedName>
    <definedName name="_ban1" localSheetId="13">'[7]KTKC cau km8+649.78'!#REF!</definedName>
    <definedName name="_ban1" localSheetId="8">'[7]KTKC cau km8+649.78'!#REF!</definedName>
    <definedName name="_ban1">#REF!</definedName>
    <definedName name="_ban2" localSheetId="21" hidden="1">{"'Sheet1'!$L$16"}</definedName>
    <definedName name="_ban2" localSheetId="27" hidden="1">{"'Sheet1'!$L$16"}</definedName>
    <definedName name="_ban2" localSheetId="33" hidden="1">{"'Sheet1'!$L$16"}</definedName>
    <definedName name="_ban2" localSheetId="34" hidden="1">{"'Sheet1'!$L$16"}</definedName>
    <definedName name="_ban2" localSheetId="48" hidden="1">{"'Sheet1'!$L$16"}</definedName>
    <definedName name="_ban2" localSheetId="49" hidden="1">{"'Sheet1'!$L$16"}</definedName>
    <definedName name="_ban2" localSheetId="7" hidden="1">{"'Sheet1'!$L$16"}</definedName>
    <definedName name="_ban2" localSheetId="9" hidden="1">{"'Sheet1'!$L$16"}</definedName>
    <definedName name="_ban2" localSheetId="15" hidden="1">{"'Sheet1'!$L$16"}</definedName>
    <definedName name="_ban2" localSheetId="13" hidden="1">{"'Sheet1'!$L$16"}</definedName>
    <definedName name="_ban2" localSheetId="16" hidden="1">{"'Sheet1'!$L$16"}</definedName>
    <definedName name="_ban2" localSheetId="8" hidden="1">{"'Sheet1'!$L$16"}</definedName>
    <definedName name="_ban2" localSheetId="18" hidden="1">{"'Sheet1'!$L$16"}</definedName>
    <definedName name="_ban2" localSheetId="19" hidden="1">{"'Sheet1'!$L$16"}</definedName>
    <definedName name="_ban2" localSheetId="1" hidden="1">{"'Sheet1'!$L$16"}</definedName>
    <definedName name="_ban2" hidden="1">{"'Sheet1'!$L$16"}</definedName>
    <definedName name="_Bia2" localSheetId="7">'[8]DI-ESTI'!$A$8:$R$489</definedName>
    <definedName name="_Bia2" localSheetId="9">'[8]DI-ESTI'!$A$8:$R$489</definedName>
    <definedName name="_Bia2" localSheetId="15">'[8]DI-ESTI'!$A$8:$R$489</definedName>
    <definedName name="_Bia2" localSheetId="13">'[8]DI-ESTI'!$A$8:$R$489</definedName>
    <definedName name="_Bia2" localSheetId="8">'[8]DI-ESTI'!$A$8:$R$489</definedName>
    <definedName name="_Bia2">#REF!</definedName>
    <definedName name="_boi1" localSheetId="33">#REF!</definedName>
    <definedName name="_boi1" localSheetId="51">#REF!</definedName>
    <definedName name="_boi1">#REF!</definedName>
    <definedName name="_boi2" localSheetId="33">#REF!</definedName>
    <definedName name="_boi2" localSheetId="51">#REF!</definedName>
    <definedName name="_boi2">#REF!</definedName>
    <definedName name="_boi3" localSheetId="33">#REF!</definedName>
    <definedName name="_boi3" localSheetId="51">#REF!</definedName>
    <definedName name="_boi3">#REF!</definedName>
    <definedName name="_boi4" localSheetId="33">#REF!</definedName>
    <definedName name="_boi4" localSheetId="51">#REF!</definedName>
    <definedName name="_boi4">#REF!</definedName>
    <definedName name="_btc20" localSheetId="33">#REF!</definedName>
    <definedName name="_btc20" localSheetId="51">#REF!</definedName>
    <definedName name="_btc20">#REF!</definedName>
    <definedName name="_btc30" localSheetId="33">#REF!</definedName>
    <definedName name="_btc30" localSheetId="51">#REF!</definedName>
    <definedName name="_btc30">#REF!</definedName>
    <definedName name="_btc35" localSheetId="33">#REF!</definedName>
    <definedName name="_btc35" localSheetId="51">#REF!</definedName>
    <definedName name="_btc35">#REF!</definedName>
    <definedName name="_btm10" localSheetId="33">#REF!</definedName>
    <definedName name="_btm10" localSheetId="51">#REF!</definedName>
    <definedName name="_btm10">#REF!</definedName>
    <definedName name="_btm100" localSheetId="33">#REF!</definedName>
    <definedName name="_btm100" localSheetId="51">#REF!</definedName>
    <definedName name="_btm100">#REF!</definedName>
    <definedName name="_BTM150" localSheetId="33">#REF!</definedName>
    <definedName name="_BTM150" localSheetId="51">#REF!</definedName>
    <definedName name="_BTM150">#REF!</definedName>
    <definedName name="_BTM200" localSheetId="33">#REF!</definedName>
    <definedName name="_BTM200" localSheetId="51">#REF!</definedName>
    <definedName name="_BTM200">#REF!</definedName>
    <definedName name="_BTM250" localSheetId="33">#REF!</definedName>
    <definedName name="_BTM250" localSheetId="51">#REF!</definedName>
    <definedName name="_BTM250">#REF!</definedName>
    <definedName name="_btM300" localSheetId="33">#REF!</definedName>
    <definedName name="_btM300" localSheetId="51">#REF!</definedName>
    <definedName name="_btM300">#REF!</definedName>
    <definedName name="_BTM50" localSheetId="33">#REF!</definedName>
    <definedName name="_BTM50" localSheetId="51">#REF!</definedName>
    <definedName name="_BTM50">#REF!</definedName>
    <definedName name="_Builtin0" localSheetId="33" hidden="1">#REF!</definedName>
    <definedName name="_Builtin0" localSheetId="51" hidden="1">#REF!</definedName>
    <definedName name="_Builtin0" hidden="1">#REF!</definedName>
    <definedName name="_Builtin155" hidden="1">#N/A</definedName>
    <definedName name="_C_Lphi_4ab" localSheetId="33">#REF!</definedName>
    <definedName name="_C_Lphi_4ab" localSheetId="51">#REF!</definedName>
    <definedName name="_C_Lphi_4ab">#REF!</definedName>
    <definedName name="_cao1" localSheetId="33">#REF!</definedName>
    <definedName name="_cao1" localSheetId="51">#REF!</definedName>
    <definedName name="_cao1">#REF!</definedName>
    <definedName name="_cao2" localSheetId="33">#REF!</definedName>
    <definedName name="_cao2" localSheetId="51">#REF!</definedName>
    <definedName name="_cao2">#REF!</definedName>
    <definedName name="_cao3" localSheetId="33">#REF!</definedName>
    <definedName name="_cao3" localSheetId="51">#REF!</definedName>
    <definedName name="_cao3">#REF!</definedName>
    <definedName name="_cao4" localSheetId="33">#REF!</definedName>
    <definedName name="_cao4" localSheetId="51">#REF!</definedName>
    <definedName name="_cao4">#REF!</definedName>
    <definedName name="_cao5" localSheetId="33">#REF!</definedName>
    <definedName name="_cao5" localSheetId="51">#REF!</definedName>
    <definedName name="_cao5">#REF!</definedName>
    <definedName name="_cao6" localSheetId="33">#REF!</definedName>
    <definedName name="_cao6" localSheetId="51">#REF!</definedName>
    <definedName name="_cao6">#REF!</definedName>
    <definedName name="_cap2005" localSheetId="7">[9]Sheet3!$A$2:$L$7</definedName>
    <definedName name="_cap2005" localSheetId="9">[9]Sheet3!$A$2:$L$7</definedName>
    <definedName name="_cap2005" localSheetId="15">[9]Sheet3!$A$2:$L$7</definedName>
    <definedName name="_cap2005" localSheetId="13">[9]Sheet3!$A$2:$L$7</definedName>
    <definedName name="_cap2005" localSheetId="8">[9]Sheet3!$A$2:$L$7</definedName>
    <definedName name="_cap2005">#REF!</definedName>
    <definedName name="_cau10" localSheetId="33">#REF!</definedName>
    <definedName name="_cau10" localSheetId="51">#REF!</definedName>
    <definedName name="_cau10">#REF!</definedName>
    <definedName name="_cau16" localSheetId="33">#REF!</definedName>
    <definedName name="_cau16" localSheetId="51">#REF!</definedName>
    <definedName name="_cau16">#REF!</definedName>
    <definedName name="_cau25" localSheetId="33">#REF!</definedName>
    <definedName name="_cau25" localSheetId="51">#REF!</definedName>
    <definedName name="_cau25">#REF!</definedName>
    <definedName name="_cau40" localSheetId="33">#REF!</definedName>
    <definedName name="_cau40" localSheetId="51">#REF!</definedName>
    <definedName name="_cau40">#REF!</definedName>
    <definedName name="_cau50" localSheetId="33">#REF!</definedName>
    <definedName name="_cau50" localSheetId="51">#REF!</definedName>
    <definedName name="_cau50">#REF!</definedName>
    <definedName name="_CON1" localSheetId="33">#REF!</definedName>
    <definedName name="_CON1" localSheetId="51">#REF!</definedName>
    <definedName name="_CON1">#REF!</definedName>
    <definedName name="_CON2" localSheetId="33">#REF!</definedName>
    <definedName name="_CON2" localSheetId="51">#REF!</definedName>
    <definedName name="_CON2">#REF!</definedName>
    <definedName name="_Cot" localSheetId="29">#N/A</definedName>
    <definedName name="_Cot">#N/A</definedName>
    <definedName name="_Count">4</definedName>
    <definedName name="_Count_18">2</definedName>
    <definedName name="_cpd1" localSheetId="51">#REF!</definedName>
    <definedName name="_cpd1">#REF!</definedName>
    <definedName name="_cpd2" localSheetId="51">#REF!</definedName>
    <definedName name="_cpd2">#REF!</definedName>
    <definedName name="_CPhi_Bhiem" localSheetId="33">#REF!</definedName>
    <definedName name="_CPhi_Bhiem" localSheetId="51">#REF!</definedName>
    <definedName name="_CPhi_Bhiem">#REF!</definedName>
    <definedName name="_CPhi_BQLDA" localSheetId="33">#REF!</definedName>
    <definedName name="_CPhi_BQLDA" localSheetId="51">#REF!</definedName>
    <definedName name="_CPhi_BQLDA">#REF!</definedName>
    <definedName name="_CPhi_DBaoGT" localSheetId="33">#REF!</definedName>
    <definedName name="_CPhi_DBaoGT" localSheetId="51">#REF!</definedName>
    <definedName name="_CPhi_DBaoGT">#REF!</definedName>
    <definedName name="_CPhi_Kdinh" localSheetId="33">#REF!</definedName>
    <definedName name="_CPhi_Kdinh" localSheetId="51">#REF!</definedName>
    <definedName name="_CPhi_Kdinh">#REF!</definedName>
    <definedName name="_CPhi_Nthu_KThanh" localSheetId="33">#REF!</definedName>
    <definedName name="_CPhi_Nthu_KThanh" localSheetId="51">#REF!</definedName>
    <definedName name="_CPhi_Nthu_KThanh">#REF!</definedName>
    <definedName name="_CPhi_QToan" localSheetId="33">#REF!</definedName>
    <definedName name="_CPhi_QToan" localSheetId="51">#REF!</definedName>
    <definedName name="_CPhi_QToan">#REF!</definedName>
    <definedName name="_CPhiTKe_13" localSheetId="33">#REF!</definedName>
    <definedName name="_CPhiTKe_13" localSheetId="51">#REF!</definedName>
    <definedName name="_CPhiTKe_13">#REF!</definedName>
    <definedName name="_CT250" localSheetId="7">'[10]dongia (2)'!#REF!</definedName>
    <definedName name="_CT250" localSheetId="9">'[10]dongia (2)'!#REF!</definedName>
    <definedName name="_CT250" localSheetId="15">'[10]dongia (2)'!#REF!</definedName>
    <definedName name="_CT250" localSheetId="13">'[10]dongia (2)'!#REF!</definedName>
    <definedName name="_CT250" localSheetId="8">'[10]dongia (2)'!#REF!</definedName>
    <definedName name="_CT250">#REF!</definedName>
    <definedName name="_dai1" localSheetId="33">#REF!</definedName>
    <definedName name="_dai1" localSheetId="51">#REF!</definedName>
    <definedName name="_dai1">#REF!</definedName>
    <definedName name="_dai2" localSheetId="33">#REF!</definedName>
    <definedName name="_dai2" localSheetId="51">#REF!</definedName>
    <definedName name="_dai2">#REF!</definedName>
    <definedName name="_dai3" localSheetId="33">#REF!</definedName>
    <definedName name="_dai3" localSheetId="51">#REF!</definedName>
    <definedName name="_dai3">#REF!</definedName>
    <definedName name="_dai4" localSheetId="33">#REF!</definedName>
    <definedName name="_dai4" localSheetId="51">#REF!</definedName>
    <definedName name="_dai4">#REF!</definedName>
    <definedName name="_dai5" localSheetId="33">#REF!</definedName>
    <definedName name="_dai5" localSheetId="51">#REF!</definedName>
    <definedName name="_dai5">#REF!</definedName>
    <definedName name="_dai6" localSheetId="33">#REF!</definedName>
    <definedName name="_dai6" localSheetId="51">#REF!</definedName>
    <definedName name="_dai6">#REF!</definedName>
    <definedName name="_dan1" localSheetId="33">#REF!</definedName>
    <definedName name="_dan1" localSheetId="51">#REF!</definedName>
    <definedName name="_dan1">#REF!</definedName>
    <definedName name="_dan2" localSheetId="33">#REF!</definedName>
    <definedName name="_dan2" localSheetId="51">#REF!</definedName>
    <definedName name="_dan2">#REF!</definedName>
    <definedName name="_dao1" localSheetId="33">#REF!</definedName>
    <definedName name="_dao1" localSheetId="51">#REF!</definedName>
    <definedName name="_dao1">#REF!</definedName>
    <definedName name="_dao2" localSheetId="7">'[11]CT Thang Mo'!$B$161:$H$161</definedName>
    <definedName name="_dao2" localSheetId="9">'[11]CT Thang Mo'!$B$161:$H$161</definedName>
    <definedName name="_dao2" localSheetId="15">'[11]CT Thang Mo'!$B$161:$H$161</definedName>
    <definedName name="_dao2" localSheetId="13">'[11]CT Thang Mo'!$B$161:$H$161</definedName>
    <definedName name="_dao2" localSheetId="8">'[11]CT Thang Mo'!$B$161:$H$161</definedName>
    <definedName name="_dao2">#REF!</definedName>
    <definedName name="_dap2" localSheetId="7">'[11]CT Thang Mo'!$B$162:$H$162</definedName>
    <definedName name="_dap2" localSheetId="9">'[11]CT Thang Mo'!$B$162:$H$162</definedName>
    <definedName name="_dap2" localSheetId="15">'[11]CT Thang Mo'!$B$162:$H$162</definedName>
    <definedName name="_dap2" localSheetId="13">'[11]CT Thang Mo'!$B$162:$H$162</definedName>
    <definedName name="_dap2" localSheetId="8">'[11]CT Thang Mo'!$B$162:$H$162</definedName>
    <definedName name="_dap2">#REF!</definedName>
    <definedName name="_day1" localSheetId="7">'[12]Chiet tinh dz22'!#REF!</definedName>
    <definedName name="_day1" localSheetId="9">'[12]Chiet tinh dz22'!#REF!</definedName>
    <definedName name="_day1" localSheetId="15">'[12]Chiet tinh dz22'!#REF!</definedName>
    <definedName name="_day1" localSheetId="13">'[12]Chiet tinh dz22'!#REF!</definedName>
    <definedName name="_day1" localSheetId="8">'[12]Chiet tinh dz22'!#REF!</definedName>
    <definedName name="_day1">#REF!</definedName>
    <definedName name="_day2" localSheetId="7">'[13]Chiet tinh dz35'!$H$3</definedName>
    <definedName name="_day2" localSheetId="9">'[13]Chiet tinh dz35'!$H$3</definedName>
    <definedName name="_day2" localSheetId="15">'[13]Chiet tinh dz35'!$H$3</definedName>
    <definedName name="_day2" localSheetId="13">'[13]Chiet tinh dz35'!$H$3</definedName>
    <definedName name="_day2" localSheetId="8">'[13]Chiet tinh dz35'!$H$3</definedName>
    <definedName name="_day2">#REF!</definedName>
    <definedName name="_DayNeo" localSheetId="29">#N/A</definedName>
    <definedName name="_DayNeo">#N/A</definedName>
    <definedName name="_dbu1" localSheetId="33">#REF!</definedName>
    <definedName name="_dbu1" localSheetId="51">#REF!</definedName>
    <definedName name="_dbu1">#REF!</definedName>
    <definedName name="_dbu2" localSheetId="33">#REF!</definedName>
    <definedName name="_dbu2" localSheetId="51">#REF!</definedName>
    <definedName name="_dbu2">#REF!</definedName>
    <definedName name="_DDC3" localSheetId="33">#REF!</definedName>
    <definedName name="_DDC3" localSheetId="51">#REF!</definedName>
    <definedName name="_DDC3">#REF!</definedName>
    <definedName name="_ddn400" localSheetId="33">#REF!</definedName>
    <definedName name="_ddn400" localSheetId="51">#REF!</definedName>
    <definedName name="_ddn400">#REF!</definedName>
    <definedName name="_ddn600" localSheetId="33">#REF!</definedName>
    <definedName name="_ddn600" localSheetId="51">#REF!</definedName>
    <definedName name="_ddn600">#REF!</definedName>
    <definedName name="_deo1" localSheetId="33">#REF!</definedName>
    <definedName name="_deo1" localSheetId="51">#REF!</definedName>
    <definedName name="_deo1">#REF!</definedName>
    <definedName name="_deo10" localSheetId="33">#REF!</definedName>
    <definedName name="_deo10" localSheetId="51">#REF!</definedName>
    <definedName name="_deo10">#REF!</definedName>
    <definedName name="_deo2" localSheetId="33">#REF!</definedName>
    <definedName name="_deo2" localSheetId="51">#REF!</definedName>
    <definedName name="_deo2">#REF!</definedName>
    <definedName name="_deo3" localSheetId="33">#REF!</definedName>
    <definedName name="_deo3" localSheetId="51">#REF!</definedName>
    <definedName name="_deo3">#REF!</definedName>
    <definedName name="_deo4" localSheetId="33">#REF!</definedName>
    <definedName name="_deo4" localSheetId="51">#REF!</definedName>
    <definedName name="_deo4">#REF!</definedName>
    <definedName name="_deo5" localSheetId="33">#REF!</definedName>
    <definedName name="_deo5" localSheetId="51">#REF!</definedName>
    <definedName name="_deo5">#REF!</definedName>
    <definedName name="_deo6" localSheetId="33">#REF!</definedName>
    <definedName name="_deo6" localSheetId="51">#REF!</definedName>
    <definedName name="_deo6">#REF!</definedName>
    <definedName name="_deo7" localSheetId="33">#REF!</definedName>
    <definedName name="_deo7" localSheetId="51">#REF!</definedName>
    <definedName name="_deo7">#REF!</definedName>
    <definedName name="_deo8" localSheetId="33">#REF!</definedName>
    <definedName name="_deo8" localSheetId="51">#REF!</definedName>
    <definedName name="_deo8">#REF!</definedName>
    <definedName name="_deo9" localSheetId="33">#REF!</definedName>
    <definedName name="_deo9" localSheetId="51">#REF!</definedName>
    <definedName name="_deo9">#REF!</definedName>
    <definedName name="_dgt100" localSheetId="7">'[10]dongia (2)'!#REF!</definedName>
    <definedName name="_dgt100" localSheetId="9">'[10]dongia (2)'!#REF!</definedName>
    <definedName name="_dgt100" localSheetId="15">'[10]dongia (2)'!#REF!</definedName>
    <definedName name="_dgt100" localSheetId="13">'[10]dongia (2)'!#REF!</definedName>
    <definedName name="_dgt100" localSheetId="8">'[10]dongia (2)'!#REF!</definedName>
    <definedName name="_dgt100">#REF!</definedName>
    <definedName name="_doi3" localSheetId="7">'[14]truc tiep'!#REF!</definedName>
    <definedName name="_doi3" localSheetId="9">'[14]truc tiep'!#REF!</definedName>
    <definedName name="_doi3" localSheetId="15">'[14]truc tiep'!#REF!</definedName>
    <definedName name="_doi3" localSheetId="13">'[14]truc tiep'!#REF!</definedName>
    <definedName name="_doi3" localSheetId="8">'[14]truc tiep'!#REF!</definedName>
    <definedName name="_doi3">#REF!</definedName>
    <definedName name="_DT12" localSheetId="21" hidden="1">{"'Sheet1'!$L$16"}</definedName>
    <definedName name="_DT12" localSheetId="27" hidden="1">{"'Sheet1'!$L$16"}</definedName>
    <definedName name="_DT12" localSheetId="7" hidden="1">{"'Sheet1'!$L$16"}</definedName>
    <definedName name="_DT12" localSheetId="9" hidden="1">{"'Sheet1'!$L$16"}</definedName>
    <definedName name="_DT12" localSheetId="15" hidden="1">{"'Sheet1'!$L$16"}</definedName>
    <definedName name="_DT12" localSheetId="13" hidden="1">{"'Sheet1'!$L$16"}</definedName>
    <definedName name="_DT12" localSheetId="16" hidden="1">{"'Sheet1'!$L$16"}</definedName>
    <definedName name="_DT12" localSheetId="8" hidden="1">{"'Sheet1'!$L$16"}</definedName>
    <definedName name="_DT12" localSheetId="18" hidden="1">{"'Sheet1'!$L$16"}</definedName>
    <definedName name="_DT12" localSheetId="19" hidden="1">{"'Sheet1'!$L$16"}</definedName>
    <definedName name="_DT12" localSheetId="1" hidden="1">{"'Sheet1'!$L$16"}</definedName>
    <definedName name="_DT12" hidden="1">{"'Sheet1'!$L$16"}</definedName>
    <definedName name="_dui15" localSheetId="21">[15]Gia!$F$74</definedName>
    <definedName name="_dui15" localSheetId="27">[15]Gia!$F$74</definedName>
    <definedName name="_dui15" localSheetId="33">#REF!</definedName>
    <definedName name="_dui15" localSheetId="34">[15]Gia!$F$74</definedName>
    <definedName name="_dui15" localSheetId="51">#REF!</definedName>
    <definedName name="_dui15" localSheetId="7">[15]Gia!$F$74</definedName>
    <definedName name="_dui15" localSheetId="9">[15]Gia!$F$74</definedName>
    <definedName name="_dui15" localSheetId="15">[15]Gia!$F$74</definedName>
    <definedName name="_dui15" localSheetId="13">[15]Gia!$F$74</definedName>
    <definedName name="_dui15" localSheetId="16">[15]Gia!$F$74</definedName>
    <definedName name="_dui15" localSheetId="8">[15]Gia!$F$74</definedName>
    <definedName name="_dui15" localSheetId="18">[15]Gia!$F$74</definedName>
    <definedName name="_dui15" localSheetId="19">[15]Gia!$F$74</definedName>
    <definedName name="_dui15">#REF!</definedName>
    <definedName name="_E99999" localSheetId="33">#REF!</definedName>
    <definedName name="_E99999" localSheetId="51">#REF!</definedName>
    <definedName name="_E99999">#REF!</definedName>
    <definedName name="_f5" localSheetId="21" hidden="1">{"'Sheet1'!$L$16"}</definedName>
    <definedName name="_f5" localSheetId="27" hidden="1">{"'Sheet1'!$L$16"}</definedName>
    <definedName name="_f5" localSheetId="33" hidden="1">{"'Sheet1'!$L$16"}</definedName>
    <definedName name="_f5" localSheetId="34" hidden="1">{"'Sheet1'!$L$16"}</definedName>
    <definedName name="_f5" localSheetId="48" hidden="1">{"'Sheet1'!$L$16"}</definedName>
    <definedName name="_f5" localSheetId="49" hidden="1">{"'Sheet1'!$L$16"}</definedName>
    <definedName name="_f5" localSheetId="7" hidden="1">{"'Sheet1'!$L$16"}</definedName>
    <definedName name="_f5" localSheetId="9" hidden="1">{"'Sheet1'!$L$16"}</definedName>
    <definedName name="_f5" localSheetId="15" hidden="1">{"'Sheet1'!$L$16"}</definedName>
    <definedName name="_f5" localSheetId="13" hidden="1">{"'Sheet1'!$L$16"}</definedName>
    <definedName name="_f5" localSheetId="16" hidden="1">{"'Sheet1'!$L$16"}</definedName>
    <definedName name="_f5" localSheetId="8" hidden="1">{"'Sheet1'!$L$16"}</definedName>
    <definedName name="_f5" localSheetId="18" hidden="1">{"'Sheet1'!$L$16"}</definedName>
    <definedName name="_f5" localSheetId="19" hidden="1">{"'Sheet1'!$L$16"}</definedName>
    <definedName name="_f5" localSheetId="1" hidden="1">{"'Sheet1'!$L$16"}</definedName>
    <definedName name="_f5" hidden="1">{"'Sheet1'!$L$16"}</definedName>
    <definedName name="_Fill" localSheetId="33" hidden="1">#REF!</definedName>
    <definedName name="_Fill" localSheetId="51" hidden="1">#REF!</definedName>
    <definedName name="_Fill" hidden="1">#REF!</definedName>
    <definedName name="_xlnm._FilterDatabase" localSheetId="0" hidden="1">'1. TH (2)'!$A$1:$O$1255</definedName>
    <definedName name="_xlnm._FilterDatabase" localSheetId="2" hidden="1">'1.TH chung'!$A$7:$Q$63</definedName>
    <definedName name="_xlnm._FilterDatabase" localSheetId="27" hidden="1">'12. Bao hiem (2)'!$B$1:$B$41</definedName>
    <definedName name="_xlnm._FilterDatabase" localSheetId="33" hidden="1">'15. Tien dien (25)'!$Q$1:$Q$18</definedName>
    <definedName name="_xlnm._FilterDatabase" localSheetId="42" hidden="1">'16. Nau an NQ 35'!$A$2:$L$29</definedName>
    <definedName name="_xlnm._FilterDatabase" localSheetId="43" hidden="1">'17. NQ49 (thay the 04)'!$A$2:$H$19</definedName>
    <definedName name="_xlnm._FilterDatabase" localSheetId="44" hidden="1">'18 NQ11'!$A$1:$S$11</definedName>
    <definedName name="_xlnm._FilterDatabase" localSheetId="45" hidden="1">'19.Chuc tho'!#REF!</definedName>
    <definedName name="_xlnm._FilterDatabase" localSheetId="4" hidden="1">'2. NĐ 238'!$M$1:$M$41</definedName>
    <definedName name="_xlnm._FilterDatabase" localSheetId="46" hidden="1">'20.huyhieudang'!$A$1:$H$16</definedName>
    <definedName name="_xlnm._FilterDatabase" localSheetId="47" hidden="1">'21. ANCS-NQ 21'!$A$1:$AI$13</definedName>
    <definedName name="_xlnm._FilterDatabase" localSheetId="49" hidden="1">'23. Cai nghien-NQ 68'!$A$1:$F$13</definedName>
    <definedName name="_xlnm._FilterDatabase" localSheetId="50" hidden="1">'24.mtp NQ 53'!$A$1:$J$127</definedName>
    <definedName name="_xlnm._FilterDatabase" localSheetId="51" hidden="1">'25. mot cua '!$H$2:$H$125</definedName>
    <definedName name="_xlnm._FilterDatabase" localSheetId="7" hidden="1">'3. MN 105 (1b)'!$A$1:$AB$13</definedName>
    <definedName name="_xlnm._FilterDatabase" localSheetId="9" hidden="1">'4. NĐ 105 (GV 25)'!$A$1:$F$49</definedName>
    <definedName name="_xlnm._FilterDatabase" localSheetId="12" hidden="1">'5. ND28 (khuyet tat)'!$J$1:$J$129</definedName>
    <definedName name="_xlnm._FilterDatabase" localSheetId="31" hidden="1">'8. NĐ20'!$L$1:$L$2335</definedName>
    <definedName name="_xlnm._FilterDatabase" localSheetId="20" hidden="1">'9. ND57'!$Q$1:$Q$27</definedName>
    <definedName name="_xlnm._FilterDatabase" localSheetId="17" hidden="1">'9. ND57 (2)'!$I$1:$I$697</definedName>
    <definedName name="_xlnm._FilterDatabase" localSheetId="23" hidden="1">'Nghị định 277'!$G$2:$G$1059</definedName>
    <definedName name="_xlnm._FilterDatabase" hidden="1">#REF!</definedName>
    <definedName name="_GFE28" localSheetId="33">#REF!</definedName>
    <definedName name="_GFE28" localSheetId="51">#REF!</definedName>
    <definedName name="_GFE28">#REF!</definedName>
    <definedName name="_Goi8" localSheetId="21" hidden="1">{"'Sheet1'!$L$16"}</definedName>
    <definedName name="_Goi8" localSheetId="27" hidden="1">{"'Sheet1'!$L$16"}</definedName>
    <definedName name="_Goi8" localSheetId="33" hidden="1">{"'Sheet1'!$L$16"}</definedName>
    <definedName name="_Goi8" localSheetId="34" hidden="1">{"'Sheet1'!$L$16"}</definedName>
    <definedName name="_Goi8" localSheetId="48" hidden="1">{"'Sheet1'!$L$16"}</definedName>
    <definedName name="_Goi8" localSheetId="49" hidden="1">{"'Sheet1'!$L$16"}</definedName>
    <definedName name="_Goi8" localSheetId="7" hidden="1">{"'Sheet1'!$L$16"}</definedName>
    <definedName name="_Goi8" localSheetId="9" hidden="1">{"'Sheet1'!$L$16"}</definedName>
    <definedName name="_Goi8" localSheetId="15" hidden="1">{"'Sheet1'!$L$16"}</definedName>
    <definedName name="_Goi8" localSheetId="13" hidden="1">{"'Sheet1'!$L$16"}</definedName>
    <definedName name="_Goi8" localSheetId="16" hidden="1">{"'Sheet1'!$L$16"}</definedName>
    <definedName name="_Goi8" localSheetId="8" hidden="1">{"'Sheet1'!$L$16"}</definedName>
    <definedName name="_Goi8" localSheetId="18" hidden="1">{"'Sheet1'!$L$16"}</definedName>
    <definedName name="_Goi8" localSheetId="29" hidden="1">{"'Sheet1'!$L$16"}</definedName>
    <definedName name="_Goi8" localSheetId="19" hidden="1">{"'Sheet1'!$L$16"}</definedName>
    <definedName name="_Goi8" localSheetId="1" hidden="1">{"'Sheet1'!$L$16"}</definedName>
    <definedName name="_Goi8" hidden="1">{"'Sheet1'!$L$16"}</definedName>
    <definedName name="_gon4" localSheetId="33">#REF!</definedName>
    <definedName name="_gon4" localSheetId="51">#REF!</definedName>
    <definedName name="_gon4">#REF!</definedName>
    <definedName name="_GIA1" localSheetId="51">#REF!</definedName>
    <definedName name="_GIA1">#REF!</definedName>
    <definedName name="_GID1" localSheetId="7">'[10]LKVL-CK-HT-GD1'!$A$4</definedName>
    <definedName name="_GID1" localSheetId="9">'[10]LKVL-CK-HT-GD1'!$A$4</definedName>
    <definedName name="_GID1" localSheetId="15">'[10]LKVL-CK-HT-GD1'!$A$4</definedName>
    <definedName name="_GID1" localSheetId="13">'[10]LKVL-CK-HT-GD1'!$A$4</definedName>
    <definedName name="_GID1" localSheetId="8">'[10]LKVL-CK-HT-GD1'!$A$4</definedName>
    <definedName name="_GID1">#REF!</definedName>
    <definedName name="_h1" localSheetId="21" hidden="1">{"'Sheet1'!$L$16"}</definedName>
    <definedName name="_h1" localSheetId="27" hidden="1">{"'Sheet1'!$L$16"}</definedName>
    <definedName name="_h1" localSheetId="33" hidden="1">{"'Sheet1'!$L$16"}</definedName>
    <definedName name="_h1" localSheetId="34" hidden="1">{"'Sheet1'!$L$16"}</definedName>
    <definedName name="_h1" localSheetId="48" hidden="1">{"'Sheet1'!$L$16"}</definedName>
    <definedName name="_h1" localSheetId="49" hidden="1">{"'Sheet1'!$L$16"}</definedName>
    <definedName name="_h1" localSheetId="7" hidden="1">{"'Sheet1'!$L$16"}</definedName>
    <definedName name="_h1" localSheetId="9" hidden="1">{"'Sheet1'!$L$16"}</definedName>
    <definedName name="_h1" localSheetId="15" hidden="1">{"'Sheet1'!$L$16"}</definedName>
    <definedName name="_h1" localSheetId="13" hidden="1">{"'Sheet1'!$L$16"}</definedName>
    <definedName name="_h1" localSheetId="16" hidden="1">{"'Sheet1'!$L$16"}</definedName>
    <definedName name="_h1" localSheetId="8" hidden="1">{"'Sheet1'!$L$16"}</definedName>
    <definedName name="_h1" localSheetId="18" hidden="1">{"'Sheet1'!$L$16"}</definedName>
    <definedName name="_h1" localSheetId="19" hidden="1">{"'Sheet1'!$L$16"}</definedName>
    <definedName name="_h1" localSheetId="1" hidden="1">{"'Sheet1'!$L$16"}</definedName>
    <definedName name="_h1" hidden="1">{"'Sheet1'!$L$16"}</definedName>
    <definedName name="_h10" localSheetId="21" hidden="1">{#N/A,#N/A,FALSE,"Chi tiÆt"}</definedName>
    <definedName name="_h10" localSheetId="27" hidden="1">{#N/A,#N/A,FALSE,"Chi tiÆt"}</definedName>
    <definedName name="_h10" localSheetId="7" hidden="1">{#N/A,#N/A,FALSE,"Chi tiÆt"}</definedName>
    <definedName name="_h10" localSheetId="9" hidden="1">{#N/A,#N/A,FALSE,"Chi tiÆt"}</definedName>
    <definedName name="_h10" localSheetId="15" hidden="1">{#N/A,#N/A,FALSE,"Chi tiÆt"}</definedName>
    <definedName name="_h10" localSheetId="13" hidden="1">{#N/A,#N/A,FALSE,"Chi tiÆt"}</definedName>
    <definedName name="_h10" localSheetId="16" hidden="1">{#N/A,#N/A,FALSE,"Chi tiÆt"}</definedName>
    <definedName name="_h10" localSheetId="8" hidden="1">{#N/A,#N/A,FALSE,"Chi tiÆt"}</definedName>
    <definedName name="_h10" localSheetId="18" hidden="1">{#N/A,#N/A,FALSE,"Chi tiÆt"}</definedName>
    <definedName name="_h10" localSheetId="19" hidden="1">{#N/A,#N/A,FALSE,"Chi tiÆt"}</definedName>
    <definedName name="_h10" localSheetId="1" hidden="1">{#N/A,#N/A,FALSE,"Chi tiÆt"}</definedName>
    <definedName name="_h10" hidden="1">{#N/A,#N/A,FALSE,"Chi tiÆt"}</definedName>
    <definedName name="_H2" localSheetId="7">'[16]VL cap'!#REF!</definedName>
    <definedName name="_H2" localSheetId="9">'[16]VL cap'!#REF!</definedName>
    <definedName name="_H2" localSheetId="15">'[16]VL cap'!#REF!</definedName>
    <definedName name="_H2" localSheetId="13">'[16]VL cap'!#REF!</definedName>
    <definedName name="_H2" localSheetId="8">'[16]VL cap'!#REF!</definedName>
    <definedName name="_H2">#REF!</definedName>
    <definedName name="_H3" localSheetId="33">#REF!</definedName>
    <definedName name="_H3" localSheetId="51">#REF!</definedName>
    <definedName name="_H3">#REF!</definedName>
    <definedName name="_h5" localSheetId="21" hidden="1">{"'Sheet1'!$L$16"}</definedName>
    <definedName name="_h5" localSheetId="27" hidden="1">{"'Sheet1'!$L$16"}</definedName>
    <definedName name="_h5" localSheetId="7" hidden="1">{"'Sheet1'!$L$16"}</definedName>
    <definedName name="_h5" localSheetId="9" hidden="1">{"'Sheet1'!$L$16"}</definedName>
    <definedName name="_h5" localSheetId="15" hidden="1">{"'Sheet1'!$L$16"}</definedName>
    <definedName name="_h5" localSheetId="13" hidden="1">{"'Sheet1'!$L$16"}</definedName>
    <definedName name="_h5" localSheetId="16" hidden="1">{"'Sheet1'!$L$16"}</definedName>
    <definedName name="_h5" localSheetId="8" hidden="1">{"'Sheet1'!$L$16"}</definedName>
    <definedName name="_h5" localSheetId="18" hidden="1">{"'Sheet1'!$L$16"}</definedName>
    <definedName name="_h5" localSheetId="19" hidden="1">{"'Sheet1'!$L$16"}</definedName>
    <definedName name="_h5" localSheetId="1" hidden="1">{"'Sheet1'!$L$16"}</definedName>
    <definedName name="_h5" hidden="1">{"'Sheet1'!$L$16"}</definedName>
    <definedName name="_h6" localSheetId="21" hidden="1">{"'Sheet1'!$L$16"}</definedName>
    <definedName name="_h6" localSheetId="27" hidden="1">{"'Sheet1'!$L$16"}</definedName>
    <definedName name="_h6" localSheetId="7" hidden="1">{"'Sheet1'!$L$16"}</definedName>
    <definedName name="_h6" localSheetId="9" hidden="1">{"'Sheet1'!$L$16"}</definedName>
    <definedName name="_h6" localSheetId="15" hidden="1">{"'Sheet1'!$L$16"}</definedName>
    <definedName name="_h6" localSheetId="13" hidden="1">{"'Sheet1'!$L$16"}</definedName>
    <definedName name="_h6" localSheetId="16" hidden="1">{"'Sheet1'!$L$16"}</definedName>
    <definedName name="_h6" localSheetId="8" hidden="1">{"'Sheet1'!$L$16"}</definedName>
    <definedName name="_h6" localSheetId="18" hidden="1">{"'Sheet1'!$L$16"}</definedName>
    <definedName name="_h6" localSheetId="19" hidden="1">{"'Sheet1'!$L$16"}</definedName>
    <definedName name="_h6" localSheetId="1" hidden="1">{"'Sheet1'!$L$16"}</definedName>
    <definedName name="_h6" hidden="1">{"'Sheet1'!$L$16"}</definedName>
    <definedName name="_h7" localSheetId="21" hidden="1">{"'Sheet1'!$L$16"}</definedName>
    <definedName name="_h7" localSheetId="27" hidden="1">{"'Sheet1'!$L$16"}</definedName>
    <definedName name="_h7" localSheetId="7" hidden="1">{"'Sheet1'!$L$16"}</definedName>
    <definedName name="_h7" localSheetId="9" hidden="1">{"'Sheet1'!$L$16"}</definedName>
    <definedName name="_h7" localSheetId="15" hidden="1">{"'Sheet1'!$L$16"}</definedName>
    <definedName name="_h7" localSheetId="13" hidden="1">{"'Sheet1'!$L$16"}</definedName>
    <definedName name="_h7" localSheetId="16" hidden="1">{"'Sheet1'!$L$16"}</definedName>
    <definedName name="_h7" localSheetId="8" hidden="1">{"'Sheet1'!$L$16"}</definedName>
    <definedName name="_h7" localSheetId="18" hidden="1">{"'Sheet1'!$L$16"}</definedName>
    <definedName name="_h7" localSheetId="19" hidden="1">{"'Sheet1'!$L$16"}</definedName>
    <definedName name="_h7" localSheetId="1" hidden="1">{"'Sheet1'!$L$16"}</definedName>
    <definedName name="_h7" hidden="1">{"'Sheet1'!$L$16"}</definedName>
    <definedName name="_h8" localSheetId="21" hidden="1">{"'Sheet1'!$L$16"}</definedName>
    <definedName name="_h8" localSheetId="27" hidden="1">{"'Sheet1'!$L$16"}</definedName>
    <definedName name="_h8" localSheetId="7" hidden="1">{"'Sheet1'!$L$16"}</definedName>
    <definedName name="_h8" localSheetId="9" hidden="1">{"'Sheet1'!$L$16"}</definedName>
    <definedName name="_h8" localSheetId="15" hidden="1">{"'Sheet1'!$L$16"}</definedName>
    <definedName name="_h8" localSheetId="13" hidden="1">{"'Sheet1'!$L$16"}</definedName>
    <definedName name="_h8" localSheetId="16" hidden="1">{"'Sheet1'!$L$16"}</definedName>
    <definedName name="_h8" localSheetId="8" hidden="1">{"'Sheet1'!$L$16"}</definedName>
    <definedName name="_h8" localSheetId="18" hidden="1">{"'Sheet1'!$L$16"}</definedName>
    <definedName name="_h8" localSheetId="19" hidden="1">{"'Sheet1'!$L$16"}</definedName>
    <definedName name="_h8" localSheetId="1" hidden="1">{"'Sheet1'!$L$16"}</definedName>
    <definedName name="_h8" hidden="1">{"'Sheet1'!$L$16"}</definedName>
    <definedName name="_h9" localSheetId="21" hidden="1">{"'Sheet1'!$L$16"}</definedName>
    <definedName name="_h9" localSheetId="27" hidden="1">{"'Sheet1'!$L$16"}</definedName>
    <definedName name="_h9" localSheetId="7" hidden="1">{"'Sheet1'!$L$16"}</definedName>
    <definedName name="_h9" localSheetId="9" hidden="1">{"'Sheet1'!$L$16"}</definedName>
    <definedName name="_h9" localSheetId="15" hidden="1">{"'Sheet1'!$L$16"}</definedName>
    <definedName name="_h9" localSheetId="13" hidden="1">{"'Sheet1'!$L$16"}</definedName>
    <definedName name="_h9" localSheetId="16" hidden="1">{"'Sheet1'!$L$16"}</definedName>
    <definedName name="_h9" localSheetId="8" hidden="1">{"'Sheet1'!$L$16"}</definedName>
    <definedName name="_h9" localSheetId="18" hidden="1">{"'Sheet1'!$L$16"}</definedName>
    <definedName name="_h9" localSheetId="19" hidden="1">{"'Sheet1'!$L$16"}</definedName>
    <definedName name="_h9" localSheetId="1" hidden="1">{"'Sheet1'!$L$16"}</definedName>
    <definedName name="_h9" hidden="1">{"'Sheet1'!$L$16"}</definedName>
    <definedName name="_han23" localSheetId="33">#REF!</definedName>
    <definedName name="_han23" localSheetId="51">#REF!</definedName>
    <definedName name="_han23">#REF!</definedName>
    <definedName name="_hh1" localSheetId="7">[17]XL4Poppy!$C$9</definedName>
    <definedName name="_hh1" localSheetId="9">[17]XL4Poppy!$C$9</definedName>
    <definedName name="_hh1" localSheetId="15">[17]XL4Poppy!$C$9</definedName>
    <definedName name="_hh1" localSheetId="13">[17]XL4Poppy!$C$9</definedName>
    <definedName name="_hh1" localSheetId="8">[17]XL4Poppy!$C$9</definedName>
    <definedName name="_hh1">#REF!</definedName>
    <definedName name="_hh2" localSheetId="7">[17]XL4Poppy!$A$15</definedName>
    <definedName name="_hh2" localSheetId="9">[17]XL4Poppy!$A$15</definedName>
    <definedName name="_hh2" localSheetId="15">[17]XL4Poppy!$A$15</definedName>
    <definedName name="_hh2" localSheetId="13">[17]XL4Poppy!$A$15</definedName>
    <definedName name="_hh2" localSheetId="8">[17]XL4Poppy!$A$15</definedName>
    <definedName name="_hh2">#REF!</definedName>
    <definedName name="_HKy2" localSheetId="7">[18]BK04!#REF!</definedName>
    <definedName name="_HKy2" localSheetId="9">[18]BK04!#REF!</definedName>
    <definedName name="_HKy2" localSheetId="15">[18]BK04!#REF!</definedName>
    <definedName name="_HKy2" localSheetId="13">[18]BK04!#REF!</definedName>
    <definedName name="_HKy2" localSheetId="8">[18]BK04!#REF!</definedName>
    <definedName name="_HKy2">#REF!</definedName>
    <definedName name="_HOA1" localSheetId="33">#REF!</definedName>
    <definedName name="_HOA1" localSheetId="51">#REF!</definedName>
    <definedName name="_HOA1">#REF!</definedName>
    <definedName name="_hom2" localSheetId="33">#REF!</definedName>
    <definedName name="_hom2" localSheetId="51">#REF!</definedName>
    <definedName name="_hom2">#REF!</definedName>
    <definedName name="_hom4" localSheetId="7">[19]sheet12!#REF!</definedName>
    <definedName name="_hom4" localSheetId="9">[19]sheet12!#REF!</definedName>
    <definedName name="_hom4" localSheetId="15">[19]sheet12!#REF!</definedName>
    <definedName name="_hom4" localSheetId="13">[19]sheet12!#REF!</definedName>
    <definedName name="_hom4" localSheetId="8">[19]sheet12!#REF!</definedName>
    <definedName name="_hom4">#REF!</definedName>
    <definedName name="_hsm2">1.1289</definedName>
    <definedName name="_hso2" localSheetId="51">#REF!</definedName>
    <definedName name="_hso2">#REF!</definedName>
    <definedName name="_hu1" localSheetId="21" hidden="1">{"'Sheet1'!$L$16"}</definedName>
    <definedName name="_hu1" localSheetId="27" hidden="1">{"'Sheet1'!$L$16"}</definedName>
    <definedName name="_hu1" localSheetId="33" hidden="1">{"'Sheet1'!$L$16"}</definedName>
    <definedName name="_hu1" localSheetId="34" hidden="1">{"'Sheet1'!$L$16"}</definedName>
    <definedName name="_hu1" localSheetId="48" hidden="1">{"'Sheet1'!$L$16"}</definedName>
    <definedName name="_hu1" localSheetId="49" hidden="1">{"'Sheet1'!$L$16"}</definedName>
    <definedName name="_hu1" localSheetId="7" hidden="1">{"'Sheet1'!$L$16"}</definedName>
    <definedName name="_hu1" localSheetId="9" hidden="1">{"'Sheet1'!$L$16"}</definedName>
    <definedName name="_hu1" localSheetId="15" hidden="1">{"'Sheet1'!$L$16"}</definedName>
    <definedName name="_hu1" localSheetId="13" hidden="1">{"'Sheet1'!$L$16"}</definedName>
    <definedName name="_hu1" localSheetId="16" hidden="1">{"'Sheet1'!$L$16"}</definedName>
    <definedName name="_hu1" localSheetId="8" hidden="1">{"'Sheet1'!$L$16"}</definedName>
    <definedName name="_hu1" localSheetId="18" hidden="1">{"'Sheet1'!$L$16"}</definedName>
    <definedName name="_hu1" localSheetId="19" hidden="1">{"'Sheet1'!$L$16"}</definedName>
    <definedName name="_hu1" localSheetId="1" hidden="1">{"'Sheet1'!$L$16"}</definedName>
    <definedName name="_hu1" hidden="1">{"'Sheet1'!$L$16"}</definedName>
    <definedName name="_hu2" localSheetId="21" hidden="1">{"'Sheet1'!$L$16"}</definedName>
    <definedName name="_hu2" localSheetId="27" hidden="1">{"'Sheet1'!$L$16"}</definedName>
    <definedName name="_hu2" localSheetId="33" hidden="1">{"'Sheet1'!$L$16"}</definedName>
    <definedName name="_hu2" localSheetId="34" hidden="1">{"'Sheet1'!$L$16"}</definedName>
    <definedName name="_hu2" localSheetId="48" hidden="1">{"'Sheet1'!$L$16"}</definedName>
    <definedName name="_hu2" localSheetId="49" hidden="1">{"'Sheet1'!$L$16"}</definedName>
    <definedName name="_hu2" localSheetId="7" hidden="1">{"'Sheet1'!$L$16"}</definedName>
    <definedName name="_hu2" localSheetId="9" hidden="1">{"'Sheet1'!$L$16"}</definedName>
    <definedName name="_hu2" localSheetId="15" hidden="1">{"'Sheet1'!$L$16"}</definedName>
    <definedName name="_hu2" localSheetId="13" hidden="1">{"'Sheet1'!$L$16"}</definedName>
    <definedName name="_hu2" localSheetId="16" hidden="1">{"'Sheet1'!$L$16"}</definedName>
    <definedName name="_hu2" localSheetId="8" hidden="1">{"'Sheet1'!$L$16"}</definedName>
    <definedName name="_hu2" localSheetId="18" hidden="1">{"'Sheet1'!$L$16"}</definedName>
    <definedName name="_hu2" localSheetId="19" hidden="1">{"'Sheet1'!$L$16"}</definedName>
    <definedName name="_hu2" localSheetId="1" hidden="1">{"'Sheet1'!$L$16"}</definedName>
    <definedName name="_hu2" hidden="1">{"'Sheet1'!$L$16"}</definedName>
    <definedName name="_hu5" localSheetId="21" hidden="1">{"'Sheet1'!$L$16"}</definedName>
    <definedName name="_hu5" localSheetId="27" hidden="1">{"'Sheet1'!$L$16"}</definedName>
    <definedName name="_hu5" localSheetId="33" hidden="1">{"'Sheet1'!$L$16"}</definedName>
    <definedName name="_hu5" localSheetId="34" hidden="1">{"'Sheet1'!$L$16"}</definedName>
    <definedName name="_hu5" localSheetId="48" hidden="1">{"'Sheet1'!$L$16"}</definedName>
    <definedName name="_hu5" localSheetId="49" hidden="1">{"'Sheet1'!$L$16"}</definedName>
    <definedName name="_hu5" localSheetId="7" hidden="1">{"'Sheet1'!$L$16"}</definedName>
    <definedName name="_hu5" localSheetId="9" hidden="1">{"'Sheet1'!$L$16"}</definedName>
    <definedName name="_hu5" localSheetId="15" hidden="1">{"'Sheet1'!$L$16"}</definedName>
    <definedName name="_hu5" localSheetId="13" hidden="1">{"'Sheet1'!$L$16"}</definedName>
    <definedName name="_hu5" localSheetId="16" hidden="1">{"'Sheet1'!$L$16"}</definedName>
    <definedName name="_hu5" localSheetId="8" hidden="1">{"'Sheet1'!$L$16"}</definedName>
    <definedName name="_hu5" localSheetId="18" hidden="1">{"'Sheet1'!$L$16"}</definedName>
    <definedName name="_hu5" localSheetId="19" hidden="1">{"'Sheet1'!$L$16"}</definedName>
    <definedName name="_hu5" localSheetId="1" hidden="1">{"'Sheet1'!$L$16"}</definedName>
    <definedName name="_hu5" hidden="1">{"'Sheet1'!$L$16"}</definedName>
    <definedName name="_hu6" localSheetId="21" hidden="1">{"'Sheet1'!$L$16"}</definedName>
    <definedName name="_hu6" localSheetId="27" hidden="1">{"'Sheet1'!$L$16"}</definedName>
    <definedName name="_hu6" localSheetId="33" hidden="1">{"'Sheet1'!$L$16"}</definedName>
    <definedName name="_hu6" localSheetId="34" hidden="1">{"'Sheet1'!$L$16"}</definedName>
    <definedName name="_hu6" localSheetId="48" hidden="1">{"'Sheet1'!$L$16"}</definedName>
    <definedName name="_hu6" localSheetId="49" hidden="1">{"'Sheet1'!$L$16"}</definedName>
    <definedName name="_hu6" localSheetId="7" hidden="1">{"'Sheet1'!$L$16"}</definedName>
    <definedName name="_hu6" localSheetId="9" hidden="1">{"'Sheet1'!$L$16"}</definedName>
    <definedName name="_hu6" localSheetId="15" hidden="1">{"'Sheet1'!$L$16"}</definedName>
    <definedName name="_hu6" localSheetId="13" hidden="1">{"'Sheet1'!$L$16"}</definedName>
    <definedName name="_hu6" localSheetId="16" hidden="1">{"'Sheet1'!$L$16"}</definedName>
    <definedName name="_hu6" localSheetId="8" hidden="1">{"'Sheet1'!$L$16"}</definedName>
    <definedName name="_hu6" localSheetId="18" hidden="1">{"'Sheet1'!$L$16"}</definedName>
    <definedName name="_hu6" localSheetId="19" hidden="1">{"'Sheet1'!$L$16"}</definedName>
    <definedName name="_hu6" localSheetId="1" hidden="1">{"'Sheet1'!$L$16"}</definedName>
    <definedName name="_hu6" hidden="1">{"'Sheet1'!$L$16"}</definedName>
    <definedName name="_huy1" localSheetId="21" hidden="1">{"'Sheet1'!$L$16"}</definedName>
    <definedName name="_huy1" localSheetId="27" hidden="1">{"'Sheet1'!$L$16"}</definedName>
    <definedName name="_huy1" localSheetId="7" hidden="1">{"'Sheet1'!$L$16"}</definedName>
    <definedName name="_huy1" localSheetId="9" hidden="1">{"'Sheet1'!$L$16"}</definedName>
    <definedName name="_huy1" localSheetId="15" hidden="1">{"'Sheet1'!$L$16"}</definedName>
    <definedName name="_huy1" localSheetId="13" hidden="1">{"'Sheet1'!$L$16"}</definedName>
    <definedName name="_huy1" localSheetId="16" hidden="1">{"'Sheet1'!$L$16"}</definedName>
    <definedName name="_huy1" localSheetId="8" hidden="1">{"'Sheet1'!$L$16"}</definedName>
    <definedName name="_huy1" localSheetId="18" hidden="1">{"'Sheet1'!$L$16"}</definedName>
    <definedName name="_huy1" localSheetId="19" hidden="1">{"'Sheet1'!$L$16"}</definedName>
    <definedName name="_huy1" localSheetId="1" hidden="1">{"'Sheet1'!$L$16"}</definedName>
    <definedName name="_huy1" hidden="1">{"'Sheet1'!$L$16"}</definedName>
    <definedName name="_Kcdon" localSheetId="29">#N/A</definedName>
    <definedName name="_Kcdon">#N/A</definedName>
    <definedName name="_Key1" localSheetId="33" hidden="1">#REF!</definedName>
    <definedName name="_Key1" localSheetId="51" hidden="1">#REF!</definedName>
    <definedName name="_Key1" hidden="1">#REF!</definedName>
    <definedName name="_Key2" localSheetId="33" hidden="1">#REF!</definedName>
    <definedName name="_Key2" localSheetId="51" hidden="1">#REF!</definedName>
    <definedName name="_Key2" hidden="1">#REF!</definedName>
    <definedName name="_kl1" localSheetId="33">#REF!</definedName>
    <definedName name="_kl1" localSheetId="51">#REF!</definedName>
    <definedName name="_kl1">#REF!</definedName>
    <definedName name="_km03" localSheetId="21" hidden="1">{"'Sheet1'!$L$16"}</definedName>
    <definedName name="_km03" localSheetId="27" hidden="1">{"'Sheet1'!$L$16"}</definedName>
    <definedName name="_km03" localSheetId="33" hidden="1">{"'Sheet1'!$L$16"}</definedName>
    <definedName name="_km03" localSheetId="34" hidden="1">{"'Sheet1'!$L$16"}</definedName>
    <definedName name="_km03" localSheetId="48" hidden="1">{"'Sheet1'!$L$16"}</definedName>
    <definedName name="_km03" localSheetId="49" hidden="1">{"'Sheet1'!$L$16"}</definedName>
    <definedName name="_km03" localSheetId="7" hidden="1">{"'Sheet1'!$L$16"}</definedName>
    <definedName name="_km03" localSheetId="9" hidden="1">{"'Sheet1'!$L$16"}</definedName>
    <definedName name="_km03" localSheetId="15" hidden="1">{"'Sheet1'!$L$16"}</definedName>
    <definedName name="_km03" localSheetId="13" hidden="1">{"'Sheet1'!$L$16"}</definedName>
    <definedName name="_km03" localSheetId="16" hidden="1">{"'Sheet1'!$L$16"}</definedName>
    <definedName name="_km03" localSheetId="8" hidden="1">{"'Sheet1'!$L$16"}</definedName>
    <definedName name="_km03" localSheetId="18" hidden="1">{"'Sheet1'!$L$16"}</definedName>
    <definedName name="_km03" localSheetId="29" hidden="1">{"'Sheet1'!$L$16"}</definedName>
    <definedName name="_km03" localSheetId="19" hidden="1">{"'Sheet1'!$L$16"}</definedName>
    <definedName name="_km03" localSheetId="1" hidden="1">{"'Sheet1'!$L$16"}</definedName>
    <definedName name="_km03" hidden="1">{"'Sheet1'!$L$16"}</definedName>
    <definedName name="_KM188" localSheetId="33">#REF!</definedName>
    <definedName name="_KM188" localSheetId="51">#REF!</definedName>
    <definedName name="_KM188">#REF!</definedName>
    <definedName name="_km189" localSheetId="33">#REF!</definedName>
    <definedName name="_km189" localSheetId="51">#REF!</definedName>
    <definedName name="_km189">#REF!</definedName>
    <definedName name="_km190" localSheetId="33">#REF!</definedName>
    <definedName name="_km190" localSheetId="51">#REF!</definedName>
    <definedName name="_km190">#REF!</definedName>
    <definedName name="_km191" localSheetId="33">#REF!</definedName>
    <definedName name="_km191" localSheetId="51">#REF!</definedName>
    <definedName name="_km191">#REF!</definedName>
    <definedName name="_km192" localSheetId="33">#REF!</definedName>
    <definedName name="_km192" localSheetId="51">#REF!</definedName>
    <definedName name="_km192">#REF!</definedName>
    <definedName name="_km193" localSheetId="33">#REF!</definedName>
    <definedName name="_km193" localSheetId="51">#REF!</definedName>
    <definedName name="_km193">#REF!</definedName>
    <definedName name="_km194" localSheetId="33">#REF!</definedName>
    <definedName name="_km194" localSheetId="51">#REF!</definedName>
    <definedName name="_km194">#REF!</definedName>
    <definedName name="_km195" localSheetId="33">#REF!</definedName>
    <definedName name="_km195" localSheetId="51">#REF!</definedName>
    <definedName name="_km195">#REF!</definedName>
    <definedName name="_km196" localSheetId="33">#REF!</definedName>
    <definedName name="_km196" localSheetId="51">#REF!</definedName>
    <definedName name="_km196">#REF!</definedName>
    <definedName name="_km197" localSheetId="33">#REF!</definedName>
    <definedName name="_km197" localSheetId="51">#REF!</definedName>
    <definedName name="_km197">#REF!</definedName>
    <definedName name="_km198" localSheetId="33">#REF!</definedName>
    <definedName name="_km198" localSheetId="51">#REF!</definedName>
    <definedName name="_km198">#REF!</definedName>
    <definedName name="_Km36" localSheetId="33">#REF!</definedName>
    <definedName name="_Km36" localSheetId="51">#REF!</definedName>
    <definedName name="_Km36">#REF!</definedName>
    <definedName name="_Knc1" localSheetId="7">'[20]149-2'!$C$133</definedName>
    <definedName name="_Knc1" localSheetId="9">'[20]149-2'!$C$133</definedName>
    <definedName name="_Knc1" localSheetId="15">'[20]149-2'!$C$133</definedName>
    <definedName name="_Knc1" localSheetId="13">'[20]149-2'!$C$133</definedName>
    <definedName name="_Knc1" localSheetId="8">'[20]149-2'!$C$133</definedName>
    <definedName name="_Knc1">#REF!</definedName>
    <definedName name="_Knc36" localSheetId="33">#REF!</definedName>
    <definedName name="_Knc36" localSheetId="51">#REF!</definedName>
    <definedName name="_Knc36">#REF!</definedName>
    <definedName name="_Knc57" localSheetId="33">#REF!</definedName>
    <definedName name="_Knc57" localSheetId="51">#REF!</definedName>
    <definedName name="_Knc57">#REF!</definedName>
    <definedName name="_Kvl36" localSheetId="33">#REF!</definedName>
    <definedName name="_Kvl36" localSheetId="51">#REF!</definedName>
    <definedName name="_Kvl36">#REF!</definedName>
    <definedName name="_KyHieu" localSheetId="29">#N/A</definedName>
    <definedName name="_KyHieu">#N/A</definedName>
    <definedName name="_KH08" localSheetId="21" hidden="1">{#N/A,#N/A,FALSE,"Chi tiÆt"}</definedName>
    <definedName name="_KH08" localSheetId="27" hidden="1">{#N/A,#N/A,FALSE,"Chi tiÆt"}</definedName>
    <definedName name="_KH08" localSheetId="33" hidden="1">{#N/A,#N/A,FALSE,"Chi tiÆt"}</definedName>
    <definedName name="_KH08" localSheetId="48" hidden="1">{#N/A,#N/A,FALSE,"Chi tiÆt"}</definedName>
    <definedName name="_KH08" localSheetId="49" hidden="1">{#N/A,#N/A,FALSE,"Chi tiÆt"}</definedName>
    <definedName name="_KH08" localSheetId="7" hidden="1">{#N/A,#N/A,FALSE,"Chi tiÆt"}</definedName>
    <definedName name="_KH08" localSheetId="9" hidden="1">{#N/A,#N/A,FALSE,"Chi tiÆt"}</definedName>
    <definedName name="_KH08" localSheetId="15" hidden="1">{#N/A,#N/A,FALSE,"Chi tiÆt"}</definedName>
    <definedName name="_KH08" localSheetId="13" hidden="1">{#N/A,#N/A,FALSE,"Chi tiÆt"}</definedName>
    <definedName name="_KH08" localSheetId="16" hidden="1">{#N/A,#N/A,FALSE,"Chi tiÆt"}</definedName>
    <definedName name="_KH08" localSheetId="8" hidden="1">{#N/A,#N/A,FALSE,"Chi tiÆt"}</definedName>
    <definedName name="_KH08" localSheetId="18" hidden="1">{#N/A,#N/A,FALSE,"Chi tiÆt"}</definedName>
    <definedName name="_KH08" localSheetId="19" hidden="1">{#N/A,#N/A,FALSE,"Chi tiÆt"}</definedName>
    <definedName name="_KH08" localSheetId="1" hidden="1">{#N/A,#N/A,FALSE,"Chi tiÆt"}</definedName>
    <definedName name="_KH08" hidden="1">{#N/A,#N/A,FALSE,"Chi tiÆt"}</definedName>
    <definedName name="_kha1" localSheetId="51">#REF!</definedName>
    <definedName name="_kha1">#REF!</definedName>
    <definedName name="_L6" localSheetId="7">[21]XL4Poppy!$C$31</definedName>
    <definedName name="_L6" localSheetId="9">[21]XL4Poppy!$C$31</definedName>
    <definedName name="_L6" localSheetId="15">[21]XL4Poppy!$C$31</definedName>
    <definedName name="_L6" localSheetId="13">[21]XL4Poppy!$C$31</definedName>
    <definedName name="_L6" localSheetId="8">[21]XL4Poppy!$C$31</definedName>
    <definedName name="_L6">#REF!</definedName>
    <definedName name="_Lan1" localSheetId="21" hidden="1">{"'Sheet1'!$L$16"}</definedName>
    <definedName name="_Lan1" localSheetId="27" hidden="1">{"'Sheet1'!$L$16"}</definedName>
    <definedName name="_Lan1" localSheetId="33" hidden="1">{"'Sheet1'!$L$16"}</definedName>
    <definedName name="_Lan1" localSheetId="34" hidden="1">{"'Sheet1'!$L$16"}</definedName>
    <definedName name="_Lan1" localSheetId="48" hidden="1">{"'Sheet1'!$L$16"}</definedName>
    <definedName name="_Lan1" localSheetId="49" hidden="1">{"'Sheet1'!$L$16"}</definedName>
    <definedName name="_Lan1" localSheetId="7" hidden="1">{"'Sheet1'!$L$16"}</definedName>
    <definedName name="_Lan1" localSheetId="9" hidden="1">{"'Sheet1'!$L$16"}</definedName>
    <definedName name="_Lan1" localSheetId="15" hidden="1">{"'Sheet1'!$L$16"}</definedName>
    <definedName name="_Lan1" localSheetId="13" hidden="1">{"'Sheet1'!$L$16"}</definedName>
    <definedName name="_Lan1" localSheetId="16" hidden="1">{"'Sheet1'!$L$16"}</definedName>
    <definedName name="_Lan1" localSheetId="8" hidden="1">{"'Sheet1'!$L$16"}</definedName>
    <definedName name="_Lan1" localSheetId="18" hidden="1">{"'Sheet1'!$L$16"}</definedName>
    <definedName name="_Lan1" localSheetId="29" hidden="1">{"'Sheet1'!$L$16"}</definedName>
    <definedName name="_Lan1" localSheetId="19" hidden="1">{"'Sheet1'!$L$16"}</definedName>
    <definedName name="_Lan1" localSheetId="1" hidden="1">{"'Sheet1'!$L$16"}</definedName>
    <definedName name="_Lan1" hidden="1">{"'Sheet1'!$L$16"}</definedName>
    <definedName name="_LAN3" localSheetId="21" hidden="1">{"'Sheet1'!$L$16"}</definedName>
    <definedName name="_LAN3" localSheetId="27" hidden="1">{"'Sheet1'!$L$16"}</definedName>
    <definedName name="_LAN3" localSheetId="33" hidden="1">{"'Sheet1'!$L$16"}</definedName>
    <definedName name="_LAN3" localSheetId="34" hidden="1">{"'Sheet1'!$L$16"}</definedName>
    <definedName name="_LAN3" localSheetId="48" hidden="1">{"'Sheet1'!$L$16"}</definedName>
    <definedName name="_LAN3" localSheetId="49" hidden="1">{"'Sheet1'!$L$16"}</definedName>
    <definedName name="_LAN3" localSheetId="7" hidden="1">{"'Sheet1'!$L$16"}</definedName>
    <definedName name="_LAN3" localSheetId="9" hidden="1">{"'Sheet1'!$L$16"}</definedName>
    <definedName name="_LAN3" localSheetId="15" hidden="1">{"'Sheet1'!$L$16"}</definedName>
    <definedName name="_LAN3" localSheetId="13" hidden="1">{"'Sheet1'!$L$16"}</definedName>
    <definedName name="_LAN3" localSheetId="16" hidden="1">{"'Sheet1'!$L$16"}</definedName>
    <definedName name="_LAN3" localSheetId="8" hidden="1">{"'Sheet1'!$L$16"}</definedName>
    <definedName name="_LAN3" localSheetId="18" hidden="1">{"'Sheet1'!$L$16"}</definedName>
    <definedName name="_LAN3" localSheetId="29" hidden="1">{"'Sheet1'!$L$16"}</definedName>
    <definedName name="_LAN3" localSheetId="19" hidden="1">{"'Sheet1'!$L$16"}</definedName>
    <definedName name="_LAN3" localSheetId="1" hidden="1">{"'Sheet1'!$L$16"}</definedName>
    <definedName name="_LAN3" hidden="1">{"'Sheet1'!$L$16"}</definedName>
    <definedName name="_lap1" localSheetId="33">#REF!</definedName>
    <definedName name="_lap1" localSheetId="51">#REF!</definedName>
    <definedName name="_lap1">#REF!</definedName>
    <definedName name="_lap2" localSheetId="33">#REF!</definedName>
    <definedName name="_lap2" localSheetId="51">#REF!</definedName>
    <definedName name="_lap2">#REF!</definedName>
    <definedName name="_LTb40" localSheetId="7">'[22]Gia VL'!#REF!</definedName>
    <definedName name="_LTb40" localSheetId="9">'[22]Gia VL'!#REF!</definedName>
    <definedName name="_LTb40" localSheetId="15">'[22]Gia VL'!#REF!</definedName>
    <definedName name="_LTb40" localSheetId="13">'[22]Gia VL'!#REF!</definedName>
    <definedName name="_LTb40" localSheetId="8">'[22]Gia VL'!#REF!</definedName>
    <definedName name="_LTb40">#REF!</definedName>
    <definedName name="_LX100" localSheetId="33">#REF!</definedName>
    <definedName name="_LX100" localSheetId="51">#REF!</definedName>
    <definedName name="_LX100">#REF!</definedName>
    <definedName name="_M1" localSheetId="21">[23]XL4Poppy!$C$4</definedName>
    <definedName name="_M1" localSheetId="27">[23]XL4Poppy!$C$4</definedName>
    <definedName name="_M1" localSheetId="33">#REF!</definedName>
    <definedName name="_M1" localSheetId="34">[23]XL4Poppy!$C$4</definedName>
    <definedName name="_M1" localSheetId="51">#REF!</definedName>
    <definedName name="_M1" localSheetId="7">[23]XL4Poppy!$C$4</definedName>
    <definedName name="_M1" localSheetId="9">[23]XL4Poppy!$C$4</definedName>
    <definedName name="_M1" localSheetId="15">[23]XL4Poppy!$C$4</definedName>
    <definedName name="_M1" localSheetId="13">[23]XL4Poppy!$C$4</definedName>
    <definedName name="_M1" localSheetId="16">[23]XL4Poppy!$C$4</definedName>
    <definedName name="_M1" localSheetId="8">[23]XL4Poppy!$C$4</definedName>
    <definedName name="_M1" localSheetId="18">[23]XL4Poppy!$C$4</definedName>
    <definedName name="_M1" localSheetId="19">[23]XL4Poppy!$C$4</definedName>
    <definedName name="_M1">#REF!</definedName>
    <definedName name="_M36" localSheetId="21" hidden="1">{"'Sheet1'!$L$16"}</definedName>
    <definedName name="_M36" localSheetId="27" hidden="1">{"'Sheet1'!$L$16"}</definedName>
    <definedName name="_M36" localSheetId="33" hidden="1">{"'Sheet1'!$L$16"}</definedName>
    <definedName name="_M36" localSheetId="34" hidden="1">{"'Sheet1'!$L$16"}</definedName>
    <definedName name="_M36" localSheetId="48" hidden="1">{"'Sheet1'!$L$16"}</definedName>
    <definedName name="_M36" localSheetId="49" hidden="1">{"'Sheet1'!$L$16"}</definedName>
    <definedName name="_M36" localSheetId="7" hidden="1">{"'Sheet1'!$L$16"}</definedName>
    <definedName name="_M36" localSheetId="9" hidden="1">{"'Sheet1'!$L$16"}</definedName>
    <definedName name="_M36" localSheetId="15" hidden="1">{"'Sheet1'!$L$16"}</definedName>
    <definedName name="_M36" localSheetId="13" hidden="1">{"'Sheet1'!$L$16"}</definedName>
    <definedName name="_M36" localSheetId="16" hidden="1">{"'Sheet1'!$L$16"}</definedName>
    <definedName name="_M36" localSheetId="8" hidden="1">{"'Sheet1'!$L$16"}</definedName>
    <definedName name="_M36" localSheetId="18" hidden="1">{"'Sheet1'!$L$16"}</definedName>
    <definedName name="_M36" localSheetId="19" hidden="1">{"'Sheet1'!$L$16"}</definedName>
    <definedName name="_M36" localSheetId="1" hidden="1">{"'Sheet1'!$L$16"}</definedName>
    <definedName name="_M36" hidden="1">{"'Sheet1'!$L$16"}</definedName>
    <definedName name="_MAC12" localSheetId="33">#REF!</definedName>
    <definedName name="_MAC12" localSheetId="51">#REF!</definedName>
    <definedName name="_MAC12">#REF!</definedName>
    <definedName name="_MAC46" localSheetId="33">#REF!</definedName>
    <definedName name="_MAC46" localSheetId="51">#REF!</definedName>
    <definedName name="_MAC46">#REF!</definedName>
    <definedName name="_MCB600" localSheetId="7">[24]Tienlg!$B$268:$L$286</definedName>
    <definedName name="_MCB600" localSheetId="9">[24]Tienlg!$B$268:$L$286</definedName>
    <definedName name="_MCB600" localSheetId="15">[24]Tienlg!$B$268:$L$286</definedName>
    <definedName name="_MCB600" localSheetId="13">[24]Tienlg!$B$268:$L$286</definedName>
    <definedName name="_MCB600" localSheetId="8">[24]Tienlg!$B$268:$L$286</definedName>
    <definedName name="_MCB600">#REF!</definedName>
    <definedName name="_MCB800" localSheetId="7">[24]Tienlg!$B$248:$L$266</definedName>
    <definedName name="_MCB800" localSheetId="9">[24]Tienlg!$B$248:$L$266</definedName>
    <definedName name="_MCB800" localSheetId="15">[24]Tienlg!$B$248:$L$266</definedName>
    <definedName name="_MCB800" localSheetId="13">[24]Tienlg!$B$248:$L$266</definedName>
    <definedName name="_MCB800" localSheetId="8">[24]Tienlg!$B$248:$L$266</definedName>
    <definedName name="_MCB800">#REF!</definedName>
    <definedName name="_mdc1" localSheetId="7">[25]Girder!#REF!</definedName>
    <definedName name="_mdc1" localSheetId="9">[25]Girder!#REF!</definedName>
    <definedName name="_mdc1" localSheetId="15">[25]Girder!#REF!</definedName>
    <definedName name="_mdc1" localSheetId="13">[25]Girder!#REF!</definedName>
    <definedName name="_mdc1" localSheetId="8">[25]Girder!#REF!</definedName>
    <definedName name="_mdc1">#REF!</definedName>
    <definedName name="_mdc2" localSheetId="7">[25]Girder!#REF!</definedName>
    <definedName name="_mdc2" localSheetId="9">[25]Girder!#REF!</definedName>
    <definedName name="_mdc2" localSheetId="15">[25]Girder!#REF!</definedName>
    <definedName name="_mdc2" localSheetId="13">[25]Girder!#REF!</definedName>
    <definedName name="_mdc2" localSheetId="8">[25]Girder!#REF!</definedName>
    <definedName name="_mdc2">#REF!</definedName>
    <definedName name="_mgl4" localSheetId="7">[25]Girder!#REF!</definedName>
    <definedName name="_mgl4" localSheetId="9">[25]Girder!#REF!</definedName>
    <definedName name="_mgl4" localSheetId="15">[25]Girder!#REF!</definedName>
    <definedName name="_mgl4" localSheetId="13">[25]Girder!#REF!</definedName>
    <definedName name="_mgl4" localSheetId="8">[25]Girder!#REF!</definedName>
    <definedName name="_mgl4">#REF!</definedName>
    <definedName name="_mgl8" localSheetId="7">[25]Girder!#REF!</definedName>
    <definedName name="_mgl8" localSheetId="9">[25]Girder!#REF!</definedName>
    <definedName name="_mgl8" localSheetId="15">[25]Girder!#REF!</definedName>
    <definedName name="_mgl8" localSheetId="13">[25]Girder!#REF!</definedName>
    <definedName name="_mgl8" localSheetId="8">[25]Girder!#REF!</definedName>
    <definedName name="_mgl8">#REF!</definedName>
    <definedName name="_mix6" localSheetId="33">#REF!</definedName>
    <definedName name="_mix6" localSheetId="51">#REF!</definedName>
    <definedName name="_mix6">#REF!</definedName>
    <definedName name="_MNV1" localSheetId="7">[26]CCVP!$B$9:'[26]CCVP'!$B$108</definedName>
    <definedName name="_MNV1" localSheetId="9">[26]CCVP!$B$9:'[26]CCVP'!$B$108</definedName>
    <definedName name="_MNV1" localSheetId="15">[26]CCVP!$B$9:'[26]CCVP'!$B$108</definedName>
    <definedName name="_MNV1" localSheetId="13">[26]CCVP!$B$9:'[26]CCVP'!$B$108</definedName>
    <definedName name="_MNV1" localSheetId="8">[26]CCVP!$B$9:'[26]CCVP'!$B$108</definedName>
    <definedName name="_MNV1">#REF!:#REF!</definedName>
    <definedName name="_MoM11" localSheetId="7">[27]CHITIET!#REF!</definedName>
    <definedName name="_MoM11" localSheetId="9">[27]CHITIET!#REF!</definedName>
    <definedName name="_MoM11" localSheetId="15">[27]CHITIET!#REF!</definedName>
    <definedName name="_MoM11" localSheetId="13">[27]CHITIET!#REF!</definedName>
    <definedName name="_MoM11" localSheetId="8">[27]CHITIET!#REF!</definedName>
    <definedName name="_MoM11">#REF!</definedName>
    <definedName name="_Mong" localSheetId="29">#N/A</definedName>
    <definedName name="_Mong">#N/A</definedName>
    <definedName name="_MongCotNeo" localSheetId="29">#N/A</definedName>
    <definedName name="_MongCotNeo">#N/A</definedName>
    <definedName name="_MongNeo" localSheetId="29">#N/A</definedName>
    <definedName name="_MongNeo">#N/A</definedName>
    <definedName name="_mtc3" localSheetId="33">#REF!</definedName>
    <definedName name="_mtc3" localSheetId="51">#REF!</definedName>
    <definedName name="_mtc3">#REF!</definedName>
    <definedName name="_MVL486" localSheetId="7">[28]XL4Poppy!$B$1:$B$16</definedName>
    <definedName name="_MVL486" localSheetId="9">[28]XL4Poppy!$B$1:$B$16</definedName>
    <definedName name="_MVL486" localSheetId="15">[28]XL4Poppy!$B$1:$B$16</definedName>
    <definedName name="_MVL486" localSheetId="13">[28]XL4Poppy!$B$1:$B$16</definedName>
    <definedName name="_MVL486" localSheetId="8">[28]XL4Poppy!$B$1:$B$16</definedName>
    <definedName name="_MVL486">#REF!</definedName>
    <definedName name="_mw2" localSheetId="7">[25]Girder!#REF!</definedName>
    <definedName name="_mw2" localSheetId="9">[25]Girder!#REF!</definedName>
    <definedName name="_mw2" localSheetId="15">[25]Girder!#REF!</definedName>
    <definedName name="_mw2" localSheetId="13">[25]Girder!#REF!</definedName>
    <definedName name="_mw2" localSheetId="8">[25]Girder!#REF!</definedName>
    <definedName name="_mw2">#REF!</definedName>
    <definedName name="_N1.XK1" localSheetId="33">#REF!</definedName>
    <definedName name="_N1.XK1" localSheetId="51">#REF!</definedName>
    <definedName name="_N1.XK1">#REF!</definedName>
    <definedName name="_NC04" localSheetId="7">'[29]THVL-NC35'!#REF!</definedName>
    <definedName name="_NC04" localSheetId="9">'[29]THVL-NC35'!#REF!</definedName>
    <definedName name="_NC04" localSheetId="15">'[29]THVL-NC35'!#REF!</definedName>
    <definedName name="_NC04" localSheetId="13">'[29]THVL-NC35'!#REF!</definedName>
    <definedName name="_NC04" localSheetId="8">'[29]THVL-NC35'!#REF!</definedName>
    <definedName name="_NC04">#REF!</definedName>
    <definedName name="_NC100" localSheetId="33">#REF!</definedName>
    <definedName name="_NC100" localSheetId="51">#REF!</definedName>
    <definedName name="_NC100">#REF!</definedName>
    <definedName name="_NC150" localSheetId="33">#REF!</definedName>
    <definedName name="_NC150" localSheetId="51">#REF!</definedName>
    <definedName name="_NC150">#REF!</definedName>
    <definedName name="_nc151" localSheetId="51">#REF!</definedName>
    <definedName name="_nc151">#REF!</definedName>
    <definedName name="_NC200" localSheetId="7">[30]TT35!#REF!</definedName>
    <definedName name="_NC200" localSheetId="9">[30]TT35!#REF!</definedName>
    <definedName name="_NC200" localSheetId="15">[30]TT35!#REF!</definedName>
    <definedName name="_NC200" localSheetId="13">[30]TT35!#REF!</definedName>
    <definedName name="_NC200" localSheetId="8">[30]TT35!#REF!</definedName>
    <definedName name="_NC200">#REF!</definedName>
    <definedName name="_nc25" localSheetId="7">'[31]Luong+may'!#REF!</definedName>
    <definedName name="_nc25" localSheetId="9">'[31]Luong+may'!#REF!</definedName>
    <definedName name="_nc25" localSheetId="15">'[31]Luong+may'!#REF!</definedName>
    <definedName name="_nc25" localSheetId="13">'[31]Luong+may'!#REF!</definedName>
    <definedName name="_nc25" localSheetId="8">'[31]Luong+may'!#REF!</definedName>
    <definedName name="_nc25">#REF!</definedName>
    <definedName name="_nc27" localSheetId="7">'[32]Chiet tinh '!#REF!</definedName>
    <definedName name="_nc27" localSheetId="9">'[32]Chiet tinh '!#REF!</definedName>
    <definedName name="_nc27" localSheetId="15">'[32]Chiet tinh '!#REF!</definedName>
    <definedName name="_nc27" localSheetId="13">'[32]Chiet tinh '!#REF!</definedName>
    <definedName name="_nc27" localSheetId="8">'[32]Chiet tinh '!#REF!</definedName>
    <definedName name="_nc27">#REF!</definedName>
    <definedName name="_nc3" localSheetId="7">'[32]Chiet tinh '!#REF!</definedName>
    <definedName name="_nc3" localSheetId="9">'[32]Chiet tinh '!#REF!</definedName>
    <definedName name="_nc3" localSheetId="15">'[32]Chiet tinh '!#REF!</definedName>
    <definedName name="_nc3" localSheetId="13">'[32]Chiet tinh '!#REF!</definedName>
    <definedName name="_nc3" localSheetId="8">'[32]Chiet tinh '!#REF!</definedName>
    <definedName name="_nc3">#REF!</definedName>
    <definedName name="_nc32" localSheetId="7">'[31]Luong+may'!#REF!</definedName>
    <definedName name="_nc32" localSheetId="9">'[31]Luong+may'!#REF!</definedName>
    <definedName name="_nc32" localSheetId="15">'[31]Luong+may'!#REF!</definedName>
    <definedName name="_nc32" localSheetId="13">'[31]Luong+may'!#REF!</definedName>
    <definedName name="_nc32" localSheetId="8">'[31]Luong+may'!#REF!</definedName>
    <definedName name="_nc32">#REF!</definedName>
    <definedName name="_nc35" localSheetId="7">'[33]he so'!$B$2</definedName>
    <definedName name="_nc35" localSheetId="9">'[33]he so'!$B$2</definedName>
    <definedName name="_nc35" localSheetId="15">'[33]he so'!$B$2</definedName>
    <definedName name="_nc35" localSheetId="13">'[33]he so'!$B$2</definedName>
    <definedName name="_nc35" localSheetId="8">'[33]he so'!$B$2</definedName>
    <definedName name="_nc35">#REF!</definedName>
    <definedName name="_nc37" localSheetId="7">'[31]Luong+may'!#REF!</definedName>
    <definedName name="_nc37" localSheetId="9">'[31]Luong+may'!#REF!</definedName>
    <definedName name="_nc37" localSheetId="15">'[31]Luong+may'!#REF!</definedName>
    <definedName name="_nc37" localSheetId="13">'[31]Luong+may'!#REF!</definedName>
    <definedName name="_nc37" localSheetId="8">'[31]Luong+may'!#REF!</definedName>
    <definedName name="_nc37">#REF!</definedName>
    <definedName name="_nc4" localSheetId="7">'[32]Chiet tinh '!#REF!</definedName>
    <definedName name="_nc4" localSheetId="9">'[32]Chiet tinh '!#REF!</definedName>
    <definedName name="_nc4" localSheetId="15">'[32]Chiet tinh '!#REF!</definedName>
    <definedName name="_nc4" localSheetId="13">'[32]Chiet tinh '!#REF!</definedName>
    <definedName name="_nc4" localSheetId="8">'[32]Chiet tinh '!#REF!</definedName>
    <definedName name="_nc4">#REF!</definedName>
    <definedName name="_nc45" localSheetId="7">'[31]Luong+may'!#REF!</definedName>
    <definedName name="_nc45" localSheetId="9">'[31]Luong+may'!#REF!</definedName>
    <definedName name="_nc45" localSheetId="15">'[31]Luong+may'!#REF!</definedName>
    <definedName name="_nc45" localSheetId="13">'[31]Luong+may'!#REF!</definedName>
    <definedName name="_nc45" localSheetId="8">'[31]Luong+may'!#REF!</definedName>
    <definedName name="_nc45">#REF!</definedName>
    <definedName name="_nc5" localSheetId="7">[34]nc!$K$10</definedName>
    <definedName name="_nc5" localSheetId="9">[34]nc!$K$10</definedName>
    <definedName name="_nc5" localSheetId="15">[34]nc!$K$10</definedName>
    <definedName name="_nc5" localSheetId="13">[34]nc!$K$10</definedName>
    <definedName name="_nc5" localSheetId="8">[34]nc!$K$10</definedName>
    <definedName name="_nc5">#REF!</definedName>
    <definedName name="_Nc50" localSheetId="7">'[35]Chiettinh dz0,4'!#REF!</definedName>
    <definedName name="_Nc50" localSheetId="9">'[35]Chiettinh dz0,4'!#REF!</definedName>
    <definedName name="_Nc50" localSheetId="15">'[35]Chiettinh dz0,4'!#REF!</definedName>
    <definedName name="_Nc50" localSheetId="13">'[35]Chiettinh dz0,4'!#REF!</definedName>
    <definedName name="_Nc50" localSheetId="8">'[35]Chiettinh dz0,4'!#REF!</definedName>
    <definedName name="_Nc50">#REF!</definedName>
    <definedName name="_nc6" localSheetId="33">#REF!</definedName>
    <definedName name="_nc6" localSheetId="51">#REF!</definedName>
    <definedName name="_nc6">#REF!</definedName>
    <definedName name="_nc7" localSheetId="33">#REF!</definedName>
    <definedName name="_nc7" localSheetId="51">#REF!</definedName>
    <definedName name="_nc7">#REF!</definedName>
    <definedName name="_NCL100" localSheetId="33">#REF!</definedName>
    <definedName name="_NCL100" localSheetId="51">#REF!</definedName>
    <definedName name="_NCL100">#REF!</definedName>
    <definedName name="_NCL200" localSheetId="33">#REF!</definedName>
    <definedName name="_NCL200" localSheetId="51">#REF!</definedName>
    <definedName name="_NCL200">#REF!</definedName>
    <definedName name="_NCL250" localSheetId="33">#REF!</definedName>
    <definedName name="_NCL250" localSheetId="51">#REF!</definedName>
    <definedName name="_NCL250">#REF!</definedName>
    <definedName name="_ncm200" localSheetId="33">#REF!</definedName>
    <definedName name="_ncm200" localSheetId="51">#REF!</definedName>
    <definedName name="_ncm200">#REF!</definedName>
    <definedName name="_NCO150" localSheetId="33">#REF!</definedName>
    <definedName name="_NCO150" localSheetId="51">#REF!</definedName>
    <definedName name="_NCO150">#REF!</definedName>
    <definedName name="_NCO200" localSheetId="33">#REF!</definedName>
    <definedName name="_NCO200" localSheetId="51">#REF!</definedName>
    <definedName name="_NCO200">#REF!</definedName>
    <definedName name="_NCO50" localSheetId="33">#REF!</definedName>
    <definedName name="_NCO50" localSheetId="51">#REF!</definedName>
    <definedName name="_NCO50">#REF!</definedName>
    <definedName name="_NET2" localSheetId="33">#REF!</definedName>
    <definedName name="_NET2" localSheetId="51">#REF!</definedName>
    <definedName name="_NET2">#REF!</definedName>
    <definedName name="_nin190" localSheetId="33">#REF!</definedName>
    <definedName name="_nin190" localSheetId="51">#REF!</definedName>
    <definedName name="_nin190">#REF!</definedName>
    <definedName name="_NLF01" localSheetId="33">#REF!</definedName>
    <definedName name="_NLF01" localSheetId="51">#REF!</definedName>
    <definedName name="_NLF01">#REF!</definedName>
    <definedName name="_NLF07" localSheetId="33">#REF!</definedName>
    <definedName name="_NLF07" localSheetId="51">#REF!</definedName>
    <definedName name="_NLF07">#REF!</definedName>
    <definedName name="_NLF12" localSheetId="33">#REF!</definedName>
    <definedName name="_NLF12" localSheetId="51">#REF!</definedName>
    <definedName name="_NLF12">#REF!</definedName>
    <definedName name="_NLF60" localSheetId="33">#REF!</definedName>
    <definedName name="_NLF60" localSheetId="51">#REF!</definedName>
    <definedName name="_NLF60">#REF!</definedName>
    <definedName name="_no1" localSheetId="51">#REF!</definedName>
    <definedName name="_no1">#REF!</definedName>
    <definedName name="_NPV11" localSheetId="7">'[36]Cp&gt;10-Ln&lt;10'!#REF!</definedName>
    <definedName name="_NPV11" localSheetId="9">'[36]Cp&gt;10-Ln&lt;10'!#REF!</definedName>
    <definedName name="_NPV11" localSheetId="15">'[36]Cp&gt;10-Ln&lt;10'!#REF!</definedName>
    <definedName name="_NPV11" localSheetId="13">'[36]Cp&gt;10-Ln&lt;10'!#REF!</definedName>
    <definedName name="_NPV11" localSheetId="8">'[36]Cp&gt;10-Ln&lt;10'!#REF!</definedName>
    <definedName name="_NPV11">#REF!</definedName>
    <definedName name="_npv22" localSheetId="7">'[36]Ln&lt;20'!#REF!</definedName>
    <definedName name="_npv22" localSheetId="9">'[36]Ln&lt;20'!#REF!</definedName>
    <definedName name="_npv22" localSheetId="15">'[36]Ln&lt;20'!#REF!</definedName>
    <definedName name="_npv22" localSheetId="13">'[36]Ln&lt;20'!#REF!</definedName>
    <definedName name="_npv22" localSheetId="8">'[36]Ln&lt;20'!#REF!</definedName>
    <definedName name="_npv22">#REF!</definedName>
    <definedName name="_NSO2" localSheetId="21" hidden="1">{"'Sheet1'!$L$16"}</definedName>
    <definedName name="_NSO2" localSheetId="27" hidden="1">{"'Sheet1'!$L$16"}</definedName>
    <definedName name="_NSO2" localSheetId="33" hidden="1">{"'Sheet1'!$L$16"}</definedName>
    <definedName name="_NSO2" localSheetId="34" hidden="1">{"'Sheet1'!$L$16"}</definedName>
    <definedName name="_NSO2" localSheetId="48" hidden="1">{"'Sheet1'!$L$16"}</definedName>
    <definedName name="_NSO2" localSheetId="49" hidden="1">{"'Sheet1'!$L$16"}</definedName>
    <definedName name="_NSO2" localSheetId="7" hidden="1">{"'Sheet1'!$L$16"}</definedName>
    <definedName name="_NSO2" localSheetId="9" hidden="1">{"'Sheet1'!$L$16"}</definedName>
    <definedName name="_NSO2" localSheetId="15" hidden="1">{"'Sheet1'!$L$16"}</definedName>
    <definedName name="_NSO2" localSheetId="13" hidden="1">{"'Sheet1'!$L$16"}</definedName>
    <definedName name="_NSO2" localSheetId="16" hidden="1">{"'Sheet1'!$L$16"}</definedName>
    <definedName name="_NSO2" localSheetId="8" hidden="1">{"'Sheet1'!$L$16"}</definedName>
    <definedName name="_NSO2" localSheetId="18" hidden="1">{"'Sheet1'!$L$16"}</definedName>
    <definedName name="_NSO2" localSheetId="19" hidden="1">{"'Sheet1'!$L$16"}</definedName>
    <definedName name="_NSO2" localSheetId="1" hidden="1">{"'Sheet1'!$L$16"}</definedName>
    <definedName name="_NSO2" hidden="1">{"'Sheet1'!$L$16"}</definedName>
    <definedName name="_NGA1" localSheetId="33">#REF!</definedName>
    <definedName name="_NGA1" localSheetId="51">#REF!</definedName>
    <definedName name="_NGA1">#REF!</definedName>
    <definedName name="_NHI1" localSheetId="33">#REF!</definedName>
    <definedName name="_NHI1" localSheetId="51">#REF!</definedName>
    <definedName name="_NHI1">#REF!</definedName>
    <definedName name="_Order1" hidden="1">255</definedName>
    <definedName name="_Order2" hidden="1">255</definedName>
    <definedName name="_oto10" localSheetId="7">[37]VL!#REF!</definedName>
    <definedName name="_oto10" localSheetId="9">[37]VL!#REF!</definedName>
    <definedName name="_oto10" localSheetId="15">[37]VL!#REF!</definedName>
    <definedName name="_oto10" localSheetId="13">[37]VL!#REF!</definedName>
    <definedName name="_oto10" localSheetId="8">[37]VL!#REF!</definedName>
    <definedName name="_oto10">#REF!</definedName>
    <definedName name="_oto12" localSheetId="33">#REF!</definedName>
    <definedName name="_oto12" localSheetId="51">#REF!</definedName>
    <definedName name="_oto12">#REF!</definedName>
    <definedName name="_PA1" localSheetId="21" hidden="1">{"'Sheet1'!$L$16"}</definedName>
    <definedName name="_PA1" localSheetId="27" hidden="1">{"'Sheet1'!$L$16"}</definedName>
    <definedName name="_PA1" localSheetId="33" hidden="1">{"'Sheet1'!$L$16"}</definedName>
    <definedName name="_PA1" localSheetId="34" hidden="1">{"'Sheet1'!$L$16"}</definedName>
    <definedName name="_PA1" localSheetId="48" hidden="1">{"'Sheet1'!$L$16"}</definedName>
    <definedName name="_PA1" localSheetId="49" hidden="1">{"'Sheet1'!$L$16"}</definedName>
    <definedName name="_PA1" localSheetId="7" hidden="1">{"'Sheet1'!$L$16"}</definedName>
    <definedName name="_PA1" localSheetId="9" hidden="1">{"'Sheet1'!$L$16"}</definedName>
    <definedName name="_PA1" localSheetId="15" hidden="1">{"'Sheet1'!$L$16"}</definedName>
    <definedName name="_PA1" localSheetId="13" hidden="1">{"'Sheet1'!$L$16"}</definedName>
    <definedName name="_PA1" localSheetId="16" hidden="1">{"'Sheet1'!$L$16"}</definedName>
    <definedName name="_PA1" localSheetId="8" hidden="1">{"'Sheet1'!$L$16"}</definedName>
    <definedName name="_PA1" localSheetId="18" hidden="1">{"'Sheet1'!$L$16"}</definedName>
    <definedName name="_PA1" localSheetId="19" hidden="1">{"'Sheet1'!$L$16"}</definedName>
    <definedName name="_PA1" localSheetId="1" hidden="1">{"'Sheet1'!$L$16"}</definedName>
    <definedName name="_PA1" hidden="1">{"'Sheet1'!$L$16"}</definedName>
    <definedName name="_PA3" localSheetId="21" hidden="1">{"'Sheet1'!$L$16"}</definedName>
    <definedName name="_PA3" localSheetId="27" hidden="1">{"'Sheet1'!$L$16"}</definedName>
    <definedName name="_PA3" localSheetId="33" hidden="1">{"'Sheet1'!$L$16"}</definedName>
    <definedName name="_PA3" localSheetId="34" hidden="1">{"'Sheet1'!$L$16"}</definedName>
    <definedName name="_PA3" localSheetId="48" hidden="1">{"'Sheet1'!$L$16"}</definedName>
    <definedName name="_PA3" localSheetId="49" hidden="1">{"'Sheet1'!$L$16"}</definedName>
    <definedName name="_PA3" localSheetId="7" hidden="1">{"'Sheet1'!$L$16"}</definedName>
    <definedName name="_PA3" localSheetId="9" hidden="1">{"'Sheet1'!$L$16"}</definedName>
    <definedName name="_PA3" localSheetId="15" hidden="1">{"'Sheet1'!$L$16"}</definedName>
    <definedName name="_PA3" localSheetId="13" hidden="1">{"'Sheet1'!$L$16"}</definedName>
    <definedName name="_PA3" localSheetId="16" hidden="1">{"'Sheet1'!$L$16"}</definedName>
    <definedName name="_PA3" localSheetId="8" hidden="1">{"'Sheet1'!$L$16"}</definedName>
    <definedName name="_PA3" localSheetId="18" hidden="1">{"'Sheet1'!$L$16"}</definedName>
    <definedName name="_PA3" localSheetId="29" hidden="1">{"'Sheet1'!$L$16"}</definedName>
    <definedName name="_PA3" localSheetId="19" hidden="1">{"'Sheet1'!$L$16"}</definedName>
    <definedName name="_PA3" localSheetId="1" hidden="1">{"'Sheet1'!$L$16"}</definedName>
    <definedName name="_PA3" hidden="1">{"'Sheet1'!$L$16"}</definedName>
    <definedName name="_pc30" localSheetId="7">[38]GiaVL!$F$14</definedName>
    <definedName name="_pc30" localSheetId="9">[38]GiaVL!$F$14</definedName>
    <definedName name="_pc30" localSheetId="15">[38]GiaVL!$F$14</definedName>
    <definedName name="_pc30" localSheetId="13">[38]GiaVL!$F$14</definedName>
    <definedName name="_pc30" localSheetId="8">[38]GiaVL!$F$14</definedName>
    <definedName name="_pc30">#REF!</definedName>
    <definedName name="_pc40" localSheetId="7">[38]GiaVL!$F$13</definedName>
    <definedName name="_pc40" localSheetId="9">[38]GiaVL!$F$13</definedName>
    <definedName name="_pc40" localSheetId="15">[38]GiaVL!$F$13</definedName>
    <definedName name="_pc40" localSheetId="13">[38]GiaVL!$F$13</definedName>
    <definedName name="_pc40" localSheetId="8">[38]GiaVL!$F$13</definedName>
    <definedName name="_pc40">#REF!</definedName>
    <definedName name="_Pl2" localSheetId="21" hidden="1">{"'Sheet1'!$L$16"}</definedName>
    <definedName name="_Pl2" localSheetId="27" hidden="1">{"'Sheet1'!$L$16"}</definedName>
    <definedName name="_Pl2" localSheetId="7" hidden="1">{"'Sheet1'!$L$16"}</definedName>
    <definedName name="_Pl2" localSheetId="9" hidden="1">{"'Sheet1'!$L$16"}</definedName>
    <definedName name="_Pl2" localSheetId="15" hidden="1">{"'Sheet1'!$L$16"}</definedName>
    <definedName name="_Pl2" localSheetId="13" hidden="1">{"'Sheet1'!$L$16"}</definedName>
    <definedName name="_Pl2" localSheetId="16" hidden="1">{"'Sheet1'!$L$16"}</definedName>
    <definedName name="_Pl2" localSheetId="8" hidden="1">{"'Sheet1'!$L$16"}</definedName>
    <definedName name="_Pl2" localSheetId="18" hidden="1">{"'Sheet1'!$L$16"}</definedName>
    <definedName name="_Pl2" localSheetId="19" hidden="1">{"'Sheet1'!$L$16"}</definedName>
    <definedName name="_Pl2" localSheetId="1" hidden="1">{"'Sheet1'!$L$16"}</definedName>
    <definedName name="_Pl2" hidden="1">{"'Sheet1'!$L$16"}</definedName>
    <definedName name="_PL3" localSheetId="51" hidden="1">#REF!</definedName>
    <definedName name="_PL3" hidden="1">#REF!</definedName>
    <definedName name="_Pt1" localSheetId="7">[39]Checksection1!#REF!</definedName>
    <definedName name="_Pt1" localSheetId="9">[39]Checksection1!#REF!</definedName>
    <definedName name="_Pt1" localSheetId="15">[39]Checksection1!#REF!</definedName>
    <definedName name="_Pt1" localSheetId="13">[39]Checksection1!#REF!</definedName>
    <definedName name="_Pt1" localSheetId="8">[39]Checksection1!#REF!</definedName>
    <definedName name="_Pt1">#REF!</definedName>
    <definedName name="_Pt2" localSheetId="7">[39]Checksection1!#REF!</definedName>
    <definedName name="_Pt2" localSheetId="9">[39]Checksection1!#REF!</definedName>
    <definedName name="_Pt2" localSheetId="15">[39]Checksection1!#REF!</definedName>
    <definedName name="_Pt2" localSheetId="13">[39]Checksection1!#REF!</definedName>
    <definedName name="_Pt2" localSheetId="8">[39]Checksection1!#REF!</definedName>
    <definedName name="_Pt2">#REF!</definedName>
    <definedName name="_ptk89" localSheetId="7">[40]th¸mo!#REF!</definedName>
    <definedName name="_ptk89" localSheetId="9">[40]th¸mo!#REF!</definedName>
    <definedName name="_ptk89" localSheetId="15">[40]th¸mo!#REF!</definedName>
    <definedName name="_ptk89" localSheetId="13">[40]th¸mo!#REF!</definedName>
    <definedName name="_ptk89" localSheetId="8">[40]th¸mo!#REF!</definedName>
    <definedName name="_ptk89">#REF!</definedName>
    <definedName name="_phi10" localSheetId="33">#REF!</definedName>
    <definedName name="_phi10" localSheetId="51">#REF!</definedName>
    <definedName name="_phi10">#REF!</definedName>
    <definedName name="_phi12" localSheetId="33">#REF!</definedName>
    <definedName name="_phi12" localSheetId="51">#REF!</definedName>
    <definedName name="_phi12">#REF!</definedName>
    <definedName name="_phi14" localSheetId="33">#REF!</definedName>
    <definedName name="_phi14" localSheetId="51">#REF!</definedName>
    <definedName name="_phi14">#REF!</definedName>
    <definedName name="_phi16" localSheetId="33">#REF!</definedName>
    <definedName name="_phi16" localSheetId="51">#REF!</definedName>
    <definedName name="_phi16">#REF!</definedName>
    <definedName name="_phi18" localSheetId="33">#REF!</definedName>
    <definedName name="_phi18" localSheetId="51">#REF!</definedName>
    <definedName name="_phi18">#REF!</definedName>
    <definedName name="_phi20" localSheetId="33">#REF!</definedName>
    <definedName name="_phi20" localSheetId="51">#REF!</definedName>
    <definedName name="_phi20">#REF!</definedName>
    <definedName name="_phi22" localSheetId="33">#REF!</definedName>
    <definedName name="_phi22" localSheetId="51">#REF!</definedName>
    <definedName name="_phi22">#REF!</definedName>
    <definedName name="_phi25" localSheetId="33">#REF!</definedName>
    <definedName name="_phi25" localSheetId="51">#REF!</definedName>
    <definedName name="_phi25">#REF!</definedName>
    <definedName name="_phi28" localSheetId="33">#REF!</definedName>
    <definedName name="_phi28" localSheetId="51">#REF!</definedName>
    <definedName name="_phi28">#REF!</definedName>
    <definedName name="_phi6" localSheetId="33">#REF!</definedName>
    <definedName name="_phi6" localSheetId="51">#REF!</definedName>
    <definedName name="_phi6">#REF!</definedName>
    <definedName name="_phi8" localSheetId="33">#REF!</definedName>
    <definedName name="_phi8" localSheetId="51">#REF!</definedName>
    <definedName name="_phi8">#REF!</definedName>
    <definedName name="_phu2" localSheetId="21" hidden="1">{"'Sheet1'!$L$16"}</definedName>
    <definedName name="_phu2" localSheetId="27" hidden="1">{"'Sheet1'!$L$16"}</definedName>
    <definedName name="_phu2" localSheetId="33" hidden="1">{"'Sheet1'!$L$16"}</definedName>
    <definedName name="_phu2" localSheetId="34" hidden="1">{"'Sheet1'!$L$16"}</definedName>
    <definedName name="_phu2" localSheetId="48" hidden="1">{"'Sheet1'!$L$16"}</definedName>
    <definedName name="_phu2" localSheetId="49" hidden="1">{"'Sheet1'!$L$16"}</definedName>
    <definedName name="_phu2" localSheetId="7" hidden="1">{"'Sheet1'!$L$16"}</definedName>
    <definedName name="_phu2" localSheetId="9" hidden="1">{"'Sheet1'!$L$16"}</definedName>
    <definedName name="_phu2" localSheetId="15" hidden="1">{"'Sheet1'!$L$16"}</definedName>
    <definedName name="_phu2" localSheetId="13" hidden="1">{"'Sheet1'!$L$16"}</definedName>
    <definedName name="_phu2" localSheetId="16" hidden="1">{"'Sheet1'!$L$16"}</definedName>
    <definedName name="_phu2" localSheetId="8" hidden="1">{"'Sheet1'!$L$16"}</definedName>
    <definedName name="_phu2" localSheetId="18" hidden="1">{"'Sheet1'!$L$16"}</definedName>
    <definedName name="_phu2" localSheetId="19" hidden="1">{"'Sheet1'!$L$16"}</definedName>
    <definedName name="_phu2" localSheetId="1" hidden="1">{"'Sheet1'!$L$16"}</definedName>
    <definedName name="_phu2" hidden="1">{"'Sheet1'!$L$16"}</definedName>
    <definedName name="_RHH1" localSheetId="33">#REF!</definedName>
    <definedName name="_RHH1" localSheetId="51">#REF!</definedName>
    <definedName name="_RHH1">#REF!</definedName>
    <definedName name="_RHH10" localSheetId="33">#REF!</definedName>
    <definedName name="_RHH10" localSheetId="51">#REF!</definedName>
    <definedName name="_RHH10">#REF!</definedName>
    <definedName name="_RHP1" localSheetId="33">#REF!</definedName>
    <definedName name="_RHP1" localSheetId="51">#REF!</definedName>
    <definedName name="_RHP1">#REF!</definedName>
    <definedName name="_RHP10" localSheetId="33">#REF!</definedName>
    <definedName name="_RHP10" localSheetId="51">#REF!</definedName>
    <definedName name="_RHP10">#REF!</definedName>
    <definedName name="_RI1" localSheetId="33">#REF!</definedName>
    <definedName name="_RI1" localSheetId="51">#REF!</definedName>
    <definedName name="_RI1">#REF!</definedName>
    <definedName name="_RI10" localSheetId="33">#REF!</definedName>
    <definedName name="_RI10" localSheetId="51">#REF!</definedName>
    <definedName name="_RI10">#REF!</definedName>
    <definedName name="_RII1" localSheetId="33">#REF!</definedName>
    <definedName name="_RII1" localSheetId="51">#REF!</definedName>
    <definedName name="_RII1">#REF!</definedName>
    <definedName name="_RII10" localSheetId="33">#REF!</definedName>
    <definedName name="_RII10" localSheetId="51">#REF!</definedName>
    <definedName name="_RII10">#REF!</definedName>
    <definedName name="_RIP1" localSheetId="33">#REF!</definedName>
    <definedName name="_RIP1" localSheetId="51">#REF!</definedName>
    <definedName name="_RIP1">#REF!</definedName>
    <definedName name="_RIP10" localSheetId="33">#REF!</definedName>
    <definedName name="_RIP10" localSheetId="51">#REF!</definedName>
    <definedName name="_RIP10">#REF!</definedName>
    <definedName name="_san108" localSheetId="33">#REF!</definedName>
    <definedName name="_san108" localSheetId="51">#REF!</definedName>
    <definedName name="_san108">#REF!</definedName>
    <definedName name="_sat10" localSheetId="7">'[41]Bang chiet tinh TBA'!#REF!</definedName>
    <definedName name="_sat10" localSheetId="9">'[41]Bang chiet tinh TBA'!#REF!</definedName>
    <definedName name="_sat10" localSheetId="15">'[41]Bang chiet tinh TBA'!#REF!</definedName>
    <definedName name="_sat10" localSheetId="13">'[41]Bang chiet tinh TBA'!#REF!</definedName>
    <definedName name="_sat10" localSheetId="8">'[41]Bang chiet tinh TBA'!#REF!</definedName>
    <definedName name="_sat10">#REF!</definedName>
    <definedName name="_sat12" localSheetId="7">'[41]Bang chiet tinh TBA'!#REF!</definedName>
    <definedName name="_sat12" localSheetId="9">'[41]Bang chiet tinh TBA'!#REF!</definedName>
    <definedName name="_sat12" localSheetId="15">'[41]Bang chiet tinh TBA'!#REF!</definedName>
    <definedName name="_sat12" localSheetId="13">'[41]Bang chiet tinh TBA'!#REF!</definedName>
    <definedName name="_sat12" localSheetId="8">'[41]Bang chiet tinh TBA'!#REF!</definedName>
    <definedName name="_sat12">#REF!</definedName>
    <definedName name="_sat14" localSheetId="7">'[41]Bang chiet tinh TBA'!#REF!</definedName>
    <definedName name="_sat14" localSheetId="9">'[41]Bang chiet tinh TBA'!#REF!</definedName>
    <definedName name="_sat14" localSheetId="15">'[41]Bang chiet tinh TBA'!#REF!</definedName>
    <definedName name="_sat14" localSheetId="13">'[41]Bang chiet tinh TBA'!#REF!</definedName>
    <definedName name="_sat14" localSheetId="8">'[41]Bang chiet tinh TBA'!#REF!</definedName>
    <definedName name="_sat14">#REF!</definedName>
    <definedName name="_sat16" localSheetId="7">'[41]Bang chiet tinh TBA'!#REF!</definedName>
    <definedName name="_sat16" localSheetId="9">'[41]Bang chiet tinh TBA'!#REF!</definedName>
    <definedName name="_sat16" localSheetId="15">'[41]Bang chiet tinh TBA'!#REF!</definedName>
    <definedName name="_sat16" localSheetId="13">'[41]Bang chiet tinh TBA'!#REF!</definedName>
    <definedName name="_sat16" localSheetId="8">'[41]Bang chiet tinh TBA'!#REF!</definedName>
    <definedName name="_sat16">#REF!</definedName>
    <definedName name="_sat20" localSheetId="7">'[41]Bang chiet tinh TBA'!#REF!</definedName>
    <definedName name="_sat20" localSheetId="9">'[41]Bang chiet tinh TBA'!#REF!</definedName>
    <definedName name="_sat20" localSheetId="15">'[41]Bang chiet tinh TBA'!#REF!</definedName>
    <definedName name="_sat20" localSheetId="13">'[41]Bang chiet tinh TBA'!#REF!</definedName>
    <definedName name="_sat20" localSheetId="8">'[41]Bang chiet tinh TBA'!#REF!</definedName>
    <definedName name="_sat20">#REF!</definedName>
    <definedName name="_Sat27" localSheetId="33">#REF!</definedName>
    <definedName name="_Sat27" localSheetId="51">#REF!</definedName>
    <definedName name="_Sat27">#REF!</definedName>
    <definedName name="_Sat6" localSheetId="33">#REF!</definedName>
    <definedName name="_Sat6" localSheetId="51">#REF!</definedName>
    <definedName name="_Sat6">#REF!</definedName>
    <definedName name="_sat8" localSheetId="7">'[41]Bang chiet tinh TBA'!#REF!</definedName>
    <definedName name="_sat8" localSheetId="9">'[41]Bang chiet tinh TBA'!#REF!</definedName>
    <definedName name="_sat8" localSheetId="15">'[41]Bang chiet tinh TBA'!#REF!</definedName>
    <definedName name="_sat8" localSheetId="13">'[41]Bang chiet tinh TBA'!#REF!</definedName>
    <definedName name="_sat8" localSheetId="8">'[41]Bang chiet tinh TBA'!#REF!</definedName>
    <definedName name="_sat8">#REF!</definedName>
    <definedName name="_sc1" localSheetId="33">#REF!</definedName>
    <definedName name="_sc1" localSheetId="51">#REF!</definedName>
    <definedName name="_sc1">#REF!</definedName>
    <definedName name="_SC2" localSheetId="33">#REF!</definedName>
    <definedName name="_SC2" localSheetId="51">#REF!</definedName>
    <definedName name="_SC2">#REF!</definedName>
    <definedName name="_sc3" localSheetId="33">#REF!</definedName>
    <definedName name="_sc3" localSheetId="51">#REF!</definedName>
    <definedName name="_sc3">#REF!</definedName>
    <definedName name="_SCL4" localSheetId="21" hidden="1">{"'Sheet1'!$L$16"}</definedName>
    <definedName name="_SCL4" localSheetId="27" hidden="1">{"'Sheet1'!$L$16"}</definedName>
    <definedName name="_SCL4" localSheetId="7" hidden="1">{"'Sheet1'!$L$16"}</definedName>
    <definedName name="_SCL4" localSheetId="9" hidden="1">{"'Sheet1'!$L$16"}</definedName>
    <definedName name="_SCL4" localSheetId="15" hidden="1">{"'Sheet1'!$L$16"}</definedName>
    <definedName name="_SCL4" localSheetId="13" hidden="1">{"'Sheet1'!$L$16"}</definedName>
    <definedName name="_SCL4" localSheetId="16" hidden="1">{"'Sheet1'!$L$16"}</definedName>
    <definedName name="_SCL4" localSheetId="8" hidden="1">{"'Sheet1'!$L$16"}</definedName>
    <definedName name="_SCL4" localSheetId="18" hidden="1">{"'Sheet1'!$L$16"}</definedName>
    <definedName name="_SCL4" localSheetId="19" hidden="1">{"'Sheet1'!$L$16"}</definedName>
    <definedName name="_SCL4" localSheetId="1" hidden="1">{"'Sheet1'!$L$16"}</definedName>
    <definedName name="_SCL4" hidden="1">{"'Sheet1'!$L$16"}</definedName>
    <definedName name="_SHR1" localSheetId="51">#REF!</definedName>
    <definedName name="_SHR1">#REF!</definedName>
    <definedName name="_SHR2" localSheetId="51">#REF!</definedName>
    <definedName name="_SHR2">#REF!</definedName>
    <definedName name="_sl2" localSheetId="33">#REF!</definedName>
    <definedName name="_sl2" localSheetId="51">#REF!</definedName>
    <definedName name="_sl2">#REF!</definedName>
    <definedName name="_slg1" localSheetId="33">#REF!</definedName>
    <definedName name="_slg1" localSheetId="51">#REF!</definedName>
    <definedName name="_slg1">#REF!</definedName>
    <definedName name="_slg2" localSheetId="33">#REF!</definedName>
    <definedName name="_slg2" localSheetId="51">#REF!</definedName>
    <definedName name="_slg2">#REF!</definedName>
    <definedName name="_slg3" localSheetId="33">#REF!</definedName>
    <definedName name="_slg3" localSheetId="51">#REF!</definedName>
    <definedName name="_slg3">#REF!</definedName>
    <definedName name="_slg4" localSheetId="33">#REF!</definedName>
    <definedName name="_slg4" localSheetId="51">#REF!</definedName>
    <definedName name="_slg4">#REF!</definedName>
    <definedName name="_slg5" localSheetId="33">#REF!</definedName>
    <definedName name="_slg5" localSheetId="51">#REF!</definedName>
    <definedName name="_slg5">#REF!</definedName>
    <definedName name="_slg6" localSheetId="33">#REF!</definedName>
    <definedName name="_slg6" localSheetId="51">#REF!</definedName>
    <definedName name="_slg6">#REF!</definedName>
    <definedName name="_SN3" localSheetId="33">#REF!</definedName>
    <definedName name="_SN3" localSheetId="51">#REF!</definedName>
    <definedName name="_SN3">#REF!</definedName>
    <definedName name="_Sort" localSheetId="33" hidden="1">#REF!</definedName>
    <definedName name="_Sort" localSheetId="51" hidden="1">#REF!</definedName>
    <definedName name="_Sort" hidden="1">#REF!</definedName>
    <definedName name="_STD0898" localSheetId="51">#REF!</definedName>
    <definedName name="_STD0898">#REF!</definedName>
    <definedName name="_Su" localSheetId="29">#N/A</definedName>
    <definedName name="_Su">#N/A</definedName>
    <definedName name="_su12" localSheetId="7">[42]Sheet3!#REF!</definedName>
    <definedName name="_su12" localSheetId="9">[42]Sheet3!#REF!</definedName>
    <definedName name="_su12" localSheetId="15">[42]Sheet3!#REF!</definedName>
    <definedName name="_su12" localSheetId="13">[42]Sheet3!#REF!</definedName>
    <definedName name="_su12" localSheetId="8">[42]Sheet3!#REF!</definedName>
    <definedName name="_su12">#REF!</definedName>
    <definedName name="_su45" localSheetId="7">'[43]CHITIET-DZ04'!$K$86</definedName>
    <definedName name="_su45" localSheetId="9">'[43]CHITIET-DZ04'!$K$86</definedName>
    <definedName name="_su45" localSheetId="15">'[43]CHITIET-DZ04'!$K$86</definedName>
    <definedName name="_su45" localSheetId="13">'[43]CHITIET-DZ04'!$K$86</definedName>
    <definedName name="_su45" localSheetId="8">'[43]CHITIET-DZ04'!$K$86</definedName>
    <definedName name="_su45">#REF!</definedName>
    <definedName name="_Su70" localSheetId="7">[42]Sheet3!#REF!</definedName>
    <definedName name="_Su70" localSheetId="9">[42]Sheet3!#REF!</definedName>
    <definedName name="_Su70" localSheetId="15">[42]Sheet3!#REF!</definedName>
    <definedName name="_Su70" localSheetId="13">[42]Sheet3!#REF!</definedName>
    <definedName name="_Su70" localSheetId="8">[42]Sheet3!#REF!</definedName>
    <definedName name="_Su70">#REF!</definedName>
    <definedName name="_sua20" localSheetId="33">#REF!</definedName>
    <definedName name="_sua20" localSheetId="51">#REF!</definedName>
    <definedName name="_sua20">#REF!</definedName>
    <definedName name="_sua30" localSheetId="33">#REF!</definedName>
    <definedName name="_sua30" localSheetId="51">#REF!</definedName>
    <definedName name="_sua30">#REF!</definedName>
    <definedName name="_T4" localSheetId="7">[44]XL4Poppy!$C$31</definedName>
    <definedName name="_T4" localSheetId="9">[44]XL4Poppy!$C$31</definedName>
    <definedName name="_T4" localSheetId="15">[44]XL4Poppy!$C$31</definedName>
    <definedName name="_T4" localSheetId="13">[44]XL4Poppy!$C$31</definedName>
    <definedName name="_T4" localSheetId="8">[44]XL4Poppy!$C$31</definedName>
    <definedName name="_T4">#REF!</definedName>
    <definedName name="_tax1" localSheetId="51">#REF!</definedName>
    <definedName name="_tax1">#REF!</definedName>
    <definedName name="_tax2" localSheetId="51">#REF!</definedName>
    <definedName name="_tax2">#REF!</definedName>
    <definedName name="_tax3" localSheetId="51">#REF!</definedName>
    <definedName name="_tax3">#REF!</definedName>
    <definedName name="_tax4" localSheetId="51">#REF!</definedName>
    <definedName name="_tax4">#REF!</definedName>
    <definedName name="_TB1" localSheetId="33">#REF!</definedName>
    <definedName name="_TB1" localSheetId="51">#REF!</definedName>
    <definedName name="_TB1">#REF!</definedName>
    <definedName name="_tct3" localSheetId="21">[45]gVL!$Q$23</definedName>
    <definedName name="_tct3" localSheetId="27">[45]gVL!$Q$23</definedName>
    <definedName name="_tct3" localSheetId="33">#REF!</definedName>
    <definedName name="_tct3" localSheetId="34">[45]gVL!$Q$23</definedName>
    <definedName name="_tct3" localSheetId="51">#REF!</definedName>
    <definedName name="_tct3" localSheetId="7">[45]gVL!$Q$23</definedName>
    <definedName name="_tct3" localSheetId="9">[45]gVL!$Q$23</definedName>
    <definedName name="_tct3" localSheetId="15">[45]gVL!$Q$23</definedName>
    <definedName name="_tct3" localSheetId="13">[45]gVL!$Q$23</definedName>
    <definedName name="_tct3" localSheetId="16">[45]gVL!$Q$23</definedName>
    <definedName name="_tct3" localSheetId="8">[45]gVL!$Q$23</definedName>
    <definedName name="_tct3" localSheetId="18">[45]gVL!$Q$23</definedName>
    <definedName name="_tct3" localSheetId="19">[45]gVL!$Q$23</definedName>
    <definedName name="_tct3">#REF!</definedName>
    <definedName name="_tct5" localSheetId="7">[46]gVL!$P$18</definedName>
    <definedName name="_tct5" localSheetId="9">[46]gVL!$P$18</definedName>
    <definedName name="_tct5" localSheetId="15">[46]gVL!$P$18</definedName>
    <definedName name="_tct5" localSheetId="13">[46]gVL!$P$18</definedName>
    <definedName name="_tct5" localSheetId="8">[46]gVL!$P$18</definedName>
    <definedName name="_tct5">#REF!</definedName>
    <definedName name="_td1" localSheetId="21" hidden="1">{"'Sheet1'!$L$16"}</definedName>
    <definedName name="_td1" localSheetId="27" hidden="1">{"'Sheet1'!$L$16"}</definedName>
    <definedName name="_td1" localSheetId="33" hidden="1">{"'Sheet1'!$L$16"}</definedName>
    <definedName name="_td1" localSheetId="34" hidden="1">{"'Sheet1'!$L$16"}</definedName>
    <definedName name="_td1" localSheetId="48" hidden="1">{"'Sheet1'!$L$16"}</definedName>
    <definedName name="_td1" localSheetId="49" hidden="1">{"'Sheet1'!$L$16"}</definedName>
    <definedName name="_td1" localSheetId="7" hidden="1">{"'Sheet1'!$L$16"}</definedName>
    <definedName name="_td1" localSheetId="9" hidden="1">{"'Sheet1'!$L$16"}</definedName>
    <definedName name="_td1" localSheetId="15" hidden="1">{"'Sheet1'!$L$16"}</definedName>
    <definedName name="_td1" localSheetId="13" hidden="1">{"'Sheet1'!$L$16"}</definedName>
    <definedName name="_td1" localSheetId="16" hidden="1">{"'Sheet1'!$L$16"}</definedName>
    <definedName name="_td1" localSheetId="8" hidden="1">{"'Sheet1'!$L$16"}</definedName>
    <definedName name="_td1" localSheetId="18" hidden="1">{"'Sheet1'!$L$16"}</definedName>
    <definedName name="_td1" localSheetId="29" hidden="1">{"'Sheet1'!$L$16"}</definedName>
    <definedName name="_td1" localSheetId="19" hidden="1">{"'Sheet1'!$L$16"}</definedName>
    <definedName name="_td1" localSheetId="1" hidden="1">{"'Sheet1'!$L$16"}</definedName>
    <definedName name="_td1" hidden="1">{"'Sheet1'!$L$16"}</definedName>
    <definedName name="_tg427" localSheetId="51">#REF!</definedName>
    <definedName name="_tg427">#REF!</definedName>
    <definedName name="_TK05" localSheetId="7">[47]VUNGDK!#REF!</definedName>
    <definedName name="_TK05" localSheetId="9">[47]VUNGDK!#REF!</definedName>
    <definedName name="_TK05" localSheetId="15">[47]VUNGDK!#REF!</definedName>
    <definedName name="_TK05" localSheetId="13">[47]VUNGDK!#REF!</definedName>
    <definedName name="_TK05" localSheetId="8">[47]VUNGDK!#REF!</definedName>
    <definedName name="_TK05">#REF!</definedName>
    <definedName name="_TK1" localSheetId="7">[48]Tongke!$B$7:$U$128</definedName>
    <definedName name="_TK1" localSheetId="9">[48]Tongke!$B$7:$U$128</definedName>
    <definedName name="_TK1" localSheetId="15">[48]Tongke!$B$7:$U$128</definedName>
    <definedName name="_TK1" localSheetId="13">[48]Tongke!$B$7:$U$128</definedName>
    <definedName name="_TK1" localSheetId="8">[48]Tongke!$B$7:$U$128</definedName>
    <definedName name="_TK1">#REF!</definedName>
    <definedName name="_tk1111" localSheetId="33">#REF!</definedName>
    <definedName name="_tk1111" localSheetId="51">#REF!</definedName>
    <definedName name="_tk1111">#REF!</definedName>
    <definedName name="_tk1112" localSheetId="33">#REF!</definedName>
    <definedName name="_tk1112" localSheetId="51">#REF!</definedName>
    <definedName name="_tk1112">#REF!</definedName>
    <definedName name="_tk131" localSheetId="33">#REF!</definedName>
    <definedName name="_tk131" localSheetId="51">#REF!</definedName>
    <definedName name="_tk131">#REF!</definedName>
    <definedName name="_tk1331" localSheetId="33">#REF!</definedName>
    <definedName name="_tk1331" localSheetId="51">#REF!</definedName>
    <definedName name="_tk1331">#REF!</definedName>
    <definedName name="_tk139" localSheetId="33">#REF!</definedName>
    <definedName name="_tk139" localSheetId="51">#REF!</definedName>
    <definedName name="_tk139">#REF!</definedName>
    <definedName name="_tk141" localSheetId="33">#REF!</definedName>
    <definedName name="_tk141" localSheetId="51">#REF!</definedName>
    <definedName name="_tk141">#REF!</definedName>
    <definedName name="_tk142" localSheetId="33">#REF!</definedName>
    <definedName name="_tk142" localSheetId="51">#REF!</definedName>
    <definedName name="_tk142">#REF!</definedName>
    <definedName name="_tk144" localSheetId="33">#REF!</definedName>
    <definedName name="_tk144" localSheetId="51">#REF!</definedName>
    <definedName name="_tk144">#REF!</definedName>
    <definedName name="_tk152" localSheetId="33">#REF!</definedName>
    <definedName name="_tk152" localSheetId="51">#REF!</definedName>
    <definedName name="_tk152">#REF!</definedName>
    <definedName name="_tk153" localSheetId="33">#REF!</definedName>
    <definedName name="_tk153" localSheetId="51">#REF!</definedName>
    <definedName name="_tk153">#REF!</definedName>
    <definedName name="_tk154" localSheetId="33">#REF!</definedName>
    <definedName name="_tk154" localSheetId="51">#REF!</definedName>
    <definedName name="_tk154">#REF!</definedName>
    <definedName name="_tk155" localSheetId="33">#REF!</definedName>
    <definedName name="_tk155" localSheetId="51">#REF!</definedName>
    <definedName name="_tk155">#REF!</definedName>
    <definedName name="_tk159" localSheetId="33">#REF!</definedName>
    <definedName name="_tk159" localSheetId="51">#REF!</definedName>
    <definedName name="_tk159">#REF!</definedName>
    <definedName name="_tk2" localSheetId="33">#REF!</definedName>
    <definedName name="_tk2" localSheetId="51">#REF!</definedName>
    <definedName name="_tk2">#REF!</definedName>
    <definedName name="_tk214" localSheetId="33">#REF!</definedName>
    <definedName name="_tk214" localSheetId="51">#REF!</definedName>
    <definedName name="_tk214">#REF!</definedName>
    <definedName name="_tk3" localSheetId="33">#REF!</definedName>
    <definedName name="_tk3" localSheetId="51">#REF!</definedName>
    <definedName name="_tk3">#REF!</definedName>
    <definedName name="_tk3331" localSheetId="33">#REF!</definedName>
    <definedName name="_tk3331" localSheetId="51">#REF!</definedName>
    <definedName name="_tk3331">#REF!</definedName>
    <definedName name="_tk334" localSheetId="33">#REF!</definedName>
    <definedName name="_tk334" localSheetId="51">#REF!</definedName>
    <definedName name="_tk334">#REF!</definedName>
    <definedName name="_tk335" localSheetId="33">#REF!</definedName>
    <definedName name="_tk335" localSheetId="51">#REF!</definedName>
    <definedName name="_tk335">#REF!</definedName>
    <definedName name="_tk336" localSheetId="33">#REF!</definedName>
    <definedName name="_tk336" localSheetId="51">#REF!</definedName>
    <definedName name="_tk336">#REF!</definedName>
    <definedName name="_tk3384" localSheetId="33">#REF!</definedName>
    <definedName name="_tk3384" localSheetId="51">#REF!</definedName>
    <definedName name="_tk3384">#REF!</definedName>
    <definedName name="_tk341" localSheetId="33">#REF!</definedName>
    <definedName name="_tk341" localSheetId="51">#REF!</definedName>
    <definedName name="_tk341">#REF!</definedName>
    <definedName name="_tk344" localSheetId="33">#REF!</definedName>
    <definedName name="_tk344" localSheetId="51">#REF!</definedName>
    <definedName name="_tk344">#REF!</definedName>
    <definedName name="_tk413" localSheetId="33">#REF!</definedName>
    <definedName name="_tk413" localSheetId="51">#REF!</definedName>
    <definedName name="_tk413">#REF!</definedName>
    <definedName name="_tk4211" localSheetId="33">#REF!</definedName>
    <definedName name="_tk4211" localSheetId="51">#REF!</definedName>
    <definedName name="_tk4211">#REF!</definedName>
    <definedName name="_tk4212" localSheetId="33">#REF!</definedName>
    <definedName name="_tk4212" localSheetId="51">#REF!</definedName>
    <definedName name="_tk4212">#REF!</definedName>
    <definedName name="_TK422" localSheetId="51">#REF!</definedName>
    <definedName name="_TK422">#REF!</definedName>
    <definedName name="_tk511" localSheetId="33">#REF!</definedName>
    <definedName name="_tk511" localSheetId="51">#REF!</definedName>
    <definedName name="_tk511">#REF!</definedName>
    <definedName name="_tk621" localSheetId="33">#REF!</definedName>
    <definedName name="_tk621" localSheetId="51">#REF!</definedName>
    <definedName name="_tk621">#REF!</definedName>
    <definedName name="_tk627" localSheetId="33">#REF!</definedName>
    <definedName name="_tk627" localSheetId="51">#REF!</definedName>
    <definedName name="_tk627">#REF!</definedName>
    <definedName name="_tk632" localSheetId="33">#REF!</definedName>
    <definedName name="_tk632" localSheetId="51">#REF!</definedName>
    <definedName name="_tk632">#REF!</definedName>
    <definedName name="_tk641" localSheetId="33">#REF!</definedName>
    <definedName name="_tk641" localSheetId="51">#REF!</definedName>
    <definedName name="_tk641">#REF!</definedName>
    <definedName name="_tk642" localSheetId="33">#REF!</definedName>
    <definedName name="_tk642" localSheetId="51">#REF!</definedName>
    <definedName name="_tk642">#REF!</definedName>
    <definedName name="_tk711" localSheetId="33">#REF!</definedName>
    <definedName name="_tk711" localSheetId="51">#REF!</definedName>
    <definedName name="_tk711">#REF!</definedName>
    <definedName name="_tk721" localSheetId="33">#REF!</definedName>
    <definedName name="_tk721" localSheetId="51">#REF!</definedName>
    <definedName name="_tk721">#REF!</definedName>
    <definedName name="_tk811" localSheetId="33">#REF!</definedName>
    <definedName name="_tk811" localSheetId="51">#REF!</definedName>
    <definedName name="_tk811">#REF!</definedName>
    <definedName name="_tk821" localSheetId="33">#REF!</definedName>
    <definedName name="_tk821" localSheetId="51">#REF!</definedName>
    <definedName name="_tk821">#REF!</definedName>
    <definedName name="_tk911" localSheetId="33">#REF!</definedName>
    <definedName name="_tk911" localSheetId="51">#REF!</definedName>
    <definedName name="_tk911">#REF!</definedName>
    <definedName name="_TL1" localSheetId="33">#REF!</definedName>
    <definedName name="_TL1" localSheetId="51">#REF!</definedName>
    <definedName name="_TL1">#REF!</definedName>
    <definedName name="_TL2" localSheetId="33">#REF!</definedName>
    <definedName name="_TL2" localSheetId="51">#REF!</definedName>
    <definedName name="_TL2">#REF!</definedName>
    <definedName name="_TL3" localSheetId="33">#REF!</definedName>
    <definedName name="_TL3" localSheetId="51">#REF!</definedName>
    <definedName name="_TL3">#REF!</definedName>
    <definedName name="_TLA120" localSheetId="33">#REF!</definedName>
    <definedName name="_TLA120" localSheetId="51">#REF!</definedName>
    <definedName name="_TLA120">#REF!</definedName>
    <definedName name="_TLA35" localSheetId="33">#REF!</definedName>
    <definedName name="_TLA35" localSheetId="51">#REF!</definedName>
    <definedName name="_TLA35">#REF!</definedName>
    <definedName name="_TLA50" localSheetId="33">#REF!</definedName>
    <definedName name="_TLA50" localSheetId="51">#REF!</definedName>
    <definedName name="_TLA50">#REF!</definedName>
    <definedName name="_TLA70" localSheetId="33">#REF!</definedName>
    <definedName name="_TLA70" localSheetId="51">#REF!</definedName>
    <definedName name="_TLA70">#REF!</definedName>
    <definedName name="_TLA95" localSheetId="33">#REF!</definedName>
    <definedName name="_TLA95" localSheetId="51">#REF!</definedName>
    <definedName name="_TLA95">#REF!</definedName>
    <definedName name="_TO14" localSheetId="21" hidden="1">{"'Sheet1'!$L$16"}</definedName>
    <definedName name="_TO14" localSheetId="27" hidden="1">{"'Sheet1'!$L$16"}</definedName>
    <definedName name="_TO14" localSheetId="33" hidden="1">{"'Sheet1'!$L$16"}</definedName>
    <definedName name="_TO14" localSheetId="34" hidden="1">{"'Sheet1'!$L$16"}</definedName>
    <definedName name="_TO14" localSheetId="48" hidden="1">{"'Sheet1'!$L$16"}</definedName>
    <definedName name="_TO14" localSheetId="49" hidden="1">{"'Sheet1'!$L$16"}</definedName>
    <definedName name="_TO14" localSheetId="7" hidden="1">{"'Sheet1'!$L$16"}</definedName>
    <definedName name="_TO14" localSheetId="9" hidden="1">{"'Sheet1'!$L$16"}</definedName>
    <definedName name="_TO14" localSheetId="15" hidden="1">{"'Sheet1'!$L$16"}</definedName>
    <definedName name="_TO14" localSheetId="13" hidden="1">{"'Sheet1'!$L$16"}</definedName>
    <definedName name="_TO14" localSheetId="16" hidden="1">{"'Sheet1'!$L$16"}</definedName>
    <definedName name="_TO14" localSheetId="8" hidden="1">{"'Sheet1'!$L$16"}</definedName>
    <definedName name="_TO14" localSheetId="18" hidden="1">{"'Sheet1'!$L$16"}</definedName>
    <definedName name="_TO14" localSheetId="19" hidden="1">{"'Sheet1'!$L$16"}</definedName>
    <definedName name="_TO14" localSheetId="1" hidden="1">{"'Sheet1'!$L$16"}</definedName>
    <definedName name="_TO14" hidden="1">{"'Sheet1'!$L$16"}</definedName>
    <definedName name="_tq2" localSheetId="51">#REF!</definedName>
    <definedName name="_tq2">#REF!</definedName>
    <definedName name="_tt10" localSheetId="7">[34]vlieu!$E$17</definedName>
    <definedName name="_tt10" localSheetId="9">[34]vlieu!$E$17</definedName>
    <definedName name="_tt10" localSheetId="15">[34]vlieu!$E$17</definedName>
    <definedName name="_tt10" localSheetId="13">[34]vlieu!$E$17</definedName>
    <definedName name="_tt10" localSheetId="8">[34]vlieu!$E$17</definedName>
    <definedName name="_tt10">#REF!</definedName>
    <definedName name="_tt3" localSheetId="21" hidden="1">{"'Sheet1'!$L$16"}</definedName>
    <definedName name="_tt3" localSheetId="27" hidden="1">{"'Sheet1'!$L$16"}</definedName>
    <definedName name="_tt3" localSheetId="33" hidden="1">{"'Sheet1'!$L$16"}</definedName>
    <definedName name="_tt3" localSheetId="34" hidden="1">{"'Sheet1'!$L$16"}</definedName>
    <definedName name="_tt3" localSheetId="48" hidden="1">{"'Sheet1'!$L$16"}</definedName>
    <definedName name="_tt3" localSheetId="49" hidden="1">{"'Sheet1'!$L$16"}</definedName>
    <definedName name="_tt3" localSheetId="7" hidden="1">{"'Sheet1'!$L$16"}</definedName>
    <definedName name="_tt3" localSheetId="9" hidden="1">{"'Sheet1'!$L$16"}</definedName>
    <definedName name="_tt3" localSheetId="15" hidden="1">{"'Sheet1'!$L$16"}</definedName>
    <definedName name="_tt3" localSheetId="13" hidden="1">{"'Sheet1'!$L$16"}</definedName>
    <definedName name="_tt3" localSheetId="16" hidden="1">{"'Sheet1'!$L$16"}</definedName>
    <definedName name="_tt3" localSheetId="8" hidden="1">{"'Sheet1'!$L$16"}</definedName>
    <definedName name="_tt3" localSheetId="18" hidden="1">{"'Sheet1'!$L$16"}</definedName>
    <definedName name="_tt3" localSheetId="29" hidden="1">{"'Sheet1'!$L$16"}</definedName>
    <definedName name="_tt3" localSheetId="19" hidden="1">{"'Sheet1'!$L$16"}</definedName>
    <definedName name="_tt3" localSheetId="1" hidden="1">{"'Sheet1'!$L$16"}</definedName>
    <definedName name="_tt3" hidden="1">{"'Sheet1'!$L$16"}</definedName>
    <definedName name="_tt6" localSheetId="7">[34]vlieu!$E$16</definedName>
    <definedName name="_tt6" localSheetId="9">[34]vlieu!$E$16</definedName>
    <definedName name="_tt6" localSheetId="15">[34]vlieu!$E$16</definedName>
    <definedName name="_tt6" localSheetId="13">[34]vlieu!$E$16</definedName>
    <definedName name="_tt6" localSheetId="8">[34]vlieu!$E$16</definedName>
    <definedName name="_tt6">#REF!</definedName>
    <definedName name="_TVL1" localSheetId="51">#REF!</definedName>
    <definedName name="_TVL1">#REF!</definedName>
    <definedName name="_tz593" localSheetId="33">#REF!</definedName>
    <definedName name="_tz593" localSheetId="51">#REF!</definedName>
    <definedName name="_tz593">#REF!</definedName>
    <definedName name="_TH1" localSheetId="33">#REF!</definedName>
    <definedName name="_TH1" localSheetId="51">#REF!</definedName>
    <definedName name="_TH1">#REF!</definedName>
    <definedName name="_th100" localSheetId="7">'[10]dongia (2)'!#REF!</definedName>
    <definedName name="_th100" localSheetId="9">'[10]dongia (2)'!#REF!</definedName>
    <definedName name="_th100" localSheetId="15">'[10]dongia (2)'!#REF!</definedName>
    <definedName name="_th100" localSheetId="13">'[10]dongia (2)'!#REF!</definedName>
    <definedName name="_th100" localSheetId="8">'[10]dongia (2)'!#REF!</definedName>
    <definedName name="_th100">#REF!</definedName>
    <definedName name="_TH160" localSheetId="7">'[10]dongia (2)'!#REF!</definedName>
    <definedName name="_TH160" localSheetId="9">'[10]dongia (2)'!#REF!</definedName>
    <definedName name="_TH160" localSheetId="15">'[10]dongia (2)'!#REF!</definedName>
    <definedName name="_TH160" localSheetId="13">'[10]dongia (2)'!#REF!</definedName>
    <definedName name="_TH160" localSheetId="8">'[10]dongia (2)'!#REF!</definedName>
    <definedName name="_TH160">#REF!</definedName>
    <definedName name="_TH2" localSheetId="33">#REF!</definedName>
    <definedName name="_TH2" localSheetId="51">#REF!</definedName>
    <definedName name="_TH2">#REF!</definedName>
    <definedName name="_TH20" localSheetId="51">#REF!</definedName>
    <definedName name="_TH20">#REF!</definedName>
    <definedName name="_TH3" localSheetId="33">#REF!</definedName>
    <definedName name="_TH3" localSheetId="51">#REF!</definedName>
    <definedName name="_TH3">#REF!</definedName>
    <definedName name="_TR250" localSheetId="7">'[10]dongia (2)'!#REF!</definedName>
    <definedName name="_TR250" localSheetId="9">'[10]dongia (2)'!#REF!</definedName>
    <definedName name="_TR250" localSheetId="15">'[10]dongia (2)'!#REF!</definedName>
    <definedName name="_TR250" localSheetId="13">'[10]dongia (2)'!#REF!</definedName>
    <definedName name="_TR250" localSheetId="8">'[10]dongia (2)'!#REF!</definedName>
    <definedName name="_TR250">#REF!</definedName>
    <definedName name="_tr375" localSheetId="7">[10]giathanh1!#REF!</definedName>
    <definedName name="_tr375" localSheetId="9">[10]giathanh1!#REF!</definedName>
    <definedName name="_tr375" localSheetId="15">[10]giathanh1!#REF!</definedName>
    <definedName name="_tr375" localSheetId="13">[10]giathanh1!#REF!</definedName>
    <definedName name="_tr375" localSheetId="8">[10]giathanh1!#REF!</definedName>
    <definedName name="_tr375">#REF!</definedName>
    <definedName name="_tra100" localSheetId="33">#REF!</definedName>
    <definedName name="_tra100" localSheetId="51">#REF!</definedName>
    <definedName name="_tra100">#REF!</definedName>
    <definedName name="_tra102" localSheetId="33">#REF!</definedName>
    <definedName name="_tra102" localSheetId="51">#REF!</definedName>
    <definedName name="_tra102">#REF!</definedName>
    <definedName name="_tra104" localSheetId="33">#REF!</definedName>
    <definedName name="_tra104" localSheetId="51">#REF!</definedName>
    <definedName name="_tra104">#REF!</definedName>
    <definedName name="_tra106" localSheetId="33">#REF!</definedName>
    <definedName name="_tra106" localSheetId="51">#REF!</definedName>
    <definedName name="_tra106">#REF!</definedName>
    <definedName name="_tra108" localSheetId="33">#REF!</definedName>
    <definedName name="_tra108" localSheetId="51">#REF!</definedName>
    <definedName name="_tra108">#REF!</definedName>
    <definedName name="_tra110" localSheetId="33">#REF!</definedName>
    <definedName name="_tra110" localSheetId="51">#REF!</definedName>
    <definedName name="_tra110">#REF!</definedName>
    <definedName name="_tra112" localSheetId="33">#REF!</definedName>
    <definedName name="_tra112" localSheetId="51">#REF!</definedName>
    <definedName name="_tra112">#REF!</definedName>
    <definedName name="_tra114" localSheetId="33">#REF!</definedName>
    <definedName name="_tra114" localSheetId="51">#REF!</definedName>
    <definedName name="_tra114">#REF!</definedName>
    <definedName name="_tra116" localSheetId="33">#REF!</definedName>
    <definedName name="_tra116" localSheetId="51">#REF!</definedName>
    <definedName name="_tra116">#REF!</definedName>
    <definedName name="_tra118" localSheetId="33">#REF!</definedName>
    <definedName name="_tra118" localSheetId="51">#REF!</definedName>
    <definedName name="_tra118">#REF!</definedName>
    <definedName name="_tra120" localSheetId="33">#REF!</definedName>
    <definedName name="_tra120" localSheetId="51">#REF!</definedName>
    <definedName name="_tra120">#REF!</definedName>
    <definedName name="_tra122" localSheetId="33">#REF!</definedName>
    <definedName name="_tra122" localSheetId="51">#REF!</definedName>
    <definedName name="_tra122">#REF!</definedName>
    <definedName name="_tra124" localSheetId="33">#REF!</definedName>
    <definedName name="_tra124" localSheetId="51">#REF!</definedName>
    <definedName name="_tra124">#REF!</definedName>
    <definedName name="_tra126" localSheetId="33">#REF!</definedName>
    <definedName name="_tra126" localSheetId="51">#REF!</definedName>
    <definedName name="_tra126">#REF!</definedName>
    <definedName name="_tra128" localSheetId="33">#REF!</definedName>
    <definedName name="_tra128" localSheetId="51">#REF!</definedName>
    <definedName name="_tra128">#REF!</definedName>
    <definedName name="_tra130" localSheetId="33">#REF!</definedName>
    <definedName name="_tra130" localSheetId="51">#REF!</definedName>
    <definedName name="_tra130">#REF!</definedName>
    <definedName name="_tra132" localSheetId="33">#REF!</definedName>
    <definedName name="_tra132" localSheetId="51">#REF!</definedName>
    <definedName name="_tra132">#REF!</definedName>
    <definedName name="_tra134" localSheetId="33">#REF!</definedName>
    <definedName name="_tra134" localSheetId="51">#REF!</definedName>
    <definedName name="_tra134">#REF!</definedName>
    <definedName name="_tra136" localSheetId="33">#REF!</definedName>
    <definedName name="_tra136" localSheetId="51">#REF!</definedName>
    <definedName name="_tra136">#REF!</definedName>
    <definedName name="_tra138" localSheetId="33">#REF!</definedName>
    <definedName name="_tra138" localSheetId="51">#REF!</definedName>
    <definedName name="_tra138">#REF!</definedName>
    <definedName name="_tra140" localSheetId="33">#REF!</definedName>
    <definedName name="_tra140" localSheetId="51">#REF!</definedName>
    <definedName name="_tra140">#REF!</definedName>
    <definedName name="_tra70" localSheetId="33">#REF!</definedName>
    <definedName name="_tra70" localSheetId="51">#REF!</definedName>
    <definedName name="_tra70">#REF!</definedName>
    <definedName name="_tra72" localSheetId="33">#REF!</definedName>
    <definedName name="_tra72" localSheetId="51">#REF!</definedName>
    <definedName name="_tra72">#REF!</definedName>
    <definedName name="_tra74" localSheetId="33">#REF!</definedName>
    <definedName name="_tra74" localSheetId="51">#REF!</definedName>
    <definedName name="_tra74">#REF!</definedName>
    <definedName name="_tra76" localSheetId="33">#REF!</definedName>
    <definedName name="_tra76" localSheetId="51">#REF!</definedName>
    <definedName name="_tra76">#REF!</definedName>
    <definedName name="_tra78" localSheetId="33">#REF!</definedName>
    <definedName name="_tra78" localSheetId="51">#REF!</definedName>
    <definedName name="_tra78">#REF!</definedName>
    <definedName name="_tra80" localSheetId="33">#REF!</definedName>
    <definedName name="_tra80" localSheetId="51">#REF!</definedName>
    <definedName name="_tra80">#REF!</definedName>
    <definedName name="_tra82" localSheetId="33">#REF!</definedName>
    <definedName name="_tra82" localSheetId="51">#REF!</definedName>
    <definedName name="_tra82">#REF!</definedName>
    <definedName name="_tra84" localSheetId="33">#REF!</definedName>
    <definedName name="_tra84" localSheetId="51">#REF!</definedName>
    <definedName name="_tra84">#REF!</definedName>
    <definedName name="_tra86" localSheetId="33">#REF!</definedName>
    <definedName name="_tra86" localSheetId="51">#REF!</definedName>
    <definedName name="_tra86">#REF!</definedName>
    <definedName name="_tra88" localSheetId="33">#REF!</definedName>
    <definedName name="_tra88" localSheetId="51">#REF!</definedName>
    <definedName name="_tra88">#REF!</definedName>
    <definedName name="_tra90" localSheetId="33">#REF!</definedName>
    <definedName name="_tra90" localSheetId="51">#REF!</definedName>
    <definedName name="_tra90">#REF!</definedName>
    <definedName name="_tra92" localSheetId="33">#REF!</definedName>
    <definedName name="_tra92" localSheetId="51">#REF!</definedName>
    <definedName name="_tra92">#REF!</definedName>
    <definedName name="_tra94" localSheetId="33">#REF!</definedName>
    <definedName name="_tra94" localSheetId="51">#REF!</definedName>
    <definedName name="_tra94">#REF!</definedName>
    <definedName name="_tra96" localSheetId="33">#REF!</definedName>
    <definedName name="_tra96" localSheetId="51">#REF!</definedName>
    <definedName name="_tra96">#REF!</definedName>
    <definedName name="_tra98" localSheetId="33">#REF!</definedName>
    <definedName name="_tra98" localSheetId="51">#REF!</definedName>
    <definedName name="_tra98">#REF!</definedName>
    <definedName name="_Tru21" localSheetId="21" hidden="1">{"'Sheet1'!$L$16"}</definedName>
    <definedName name="_Tru21" localSheetId="27" hidden="1">{"'Sheet1'!$L$16"}</definedName>
    <definedName name="_Tru21" localSheetId="33" hidden="1">{"'Sheet1'!$L$16"}</definedName>
    <definedName name="_Tru21" localSheetId="34" hidden="1">{"'Sheet1'!$L$16"}</definedName>
    <definedName name="_Tru21" localSheetId="48" hidden="1">{"'Sheet1'!$L$16"}</definedName>
    <definedName name="_Tru21" localSheetId="49" hidden="1">{"'Sheet1'!$L$16"}</definedName>
    <definedName name="_Tru21" localSheetId="7" hidden="1">{"'Sheet1'!$L$16"}</definedName>
    <definedName name="_Tru21" localSheetId="9" hidden="1">{"'Sheet1'!$L$16"}</definedName>
    <definedName name="_Tru21" localSheetId="15" hidden="1">{"'Sheet1'!$L$16"}</definedName>
    <definedName name="_Tru21" localSheetId="13" hidden="1">{"'Sheet1'!$L$16"}</definedName>
    <definedName name="_Tru21" localSheetId="16" hidden="1">{"'Sheet1'!$L$16"}</definedName>
    <definedName name="_Tru21" localSheetId="8" hidden="1">{"'Sheet1'!$L$16"}</definedName>
    <definedName name="_Tru21" localSheetId="18" hidden="1">{"'Sheet1'!$L$16"}</definedName>
    <definedName name="_Tru21" localSheetId="19" hidden="1">{"'Sheet1'!$L$16"}</definedName>
    <definedName name="_Tru21" localSheetId="1" hidden="1">{"'Sheet1'!$L$16"}</definedName>
    <definedName name="_Tru21" hidden="1">{"'Sheet1'!$L$16"}</definedName>
    <definedName name="_ui108" localSheetId="33">#REF!</definedName>
    <definedName name="_ui108" localSheetId="51">#REF!</definedName>
    <definedName name="_ui108">#REF!</definedName>
    <definedName name="_ui180" localSheetId="33">#REF!</definedName>
    <definedName name="_ui180" localSheetId="51">#REF!</definedName>
    <definedName name="_ui180">#REF!</definedName>
    <definedName name="_un76" localSheetId="7">[40]th¸mo!#REF!</definedName>
    <definedName name="_un76" localSheetId="9">[40]th¸mo!#REF!</definedName>
    <definedName name="_un76" localSheetId="15">[40]th¸mo!#REF!</definedName>
    <definedName name="_un76" localSheetId="13">[40]th¸mo!#REF!</definedName>
    <definedName name="_un76" localSheetId="8">[40]th¸mo!#REF!</definedName>
    <definedName name="_un76">#REF!</definedName>
    <definedName name="_v" localSheetId="7">[58]Sheet1!#REF!</definedName>
    <definedName name="_v" localSheetId="9">[58]Sheet1!#REF!</definedName>
    <definedName name="_v" localSheetId="15">[58]Sheet1!#REF!</definedName>
    <definedName name="_v" localSheetId="13">[58]Sheet1!#REF!</definedName>
    <definedName name="_v" localSheetId="8">[58]Sheet1!#REF!</definedName>
    <definedName name="_v">#REF!</definedName>
    <definedName name="_va1" localSheetId="7">'[49]Agg-Require-Asphalt'!$H$49</definedName>
    <definedName name="_va1" localSheetId="9">'[49]Agg-Require-Asphalt'!$H$49</definedName>
    <definedName name="_va1" localSheetId="15">'[49]Agg-Require-Asphalt'!$H$49</definedName>
    <definedName name="_va1" localSheetId="13">'[49]Agg-Require-Asphalt'!$H$49</definedName>
    <definedName name="_va1" localSheetId="8">'[49]Agg-Require-Asphalt'!$H$49</definedName>
    <definedName name="_va1">#REF!</definedName>
    <definedName name="_VAN1" localSheetId="7">[50]CT35!#REF!</definedName>
    <definedName name="_VAN1" localSheetId="9">[50]CT35!#REF!</definedName>
    <definedName name="_VAN1" localSheetId="15">[50]CT35!#REF!</definedName>
    <definedName name="_VAN1" localSheetId="13">[50]CT35!#REF!</definedName>
    <definedName name="_VAN1" localSheetId="8">[50]CT35!#REF!</definedName>
    <definedName name="_VAN1">#REF!</definedName>
    <definedName name="_vbt100" localSheetId="7">'[51]vua(c)'!$G$59</definedName>
    <definedName name="_vbt100" localSheetId="9">'[51]vua(c)'!$G$59</definedName>
    <definedName name="_vbt100" localSheetId="15">'[51]vua(c)'!$G$59</definedName>
    <definedName name="_vbt100" localSheetId="13">'[51]vua(c)'!$G$59</definedName>
    <definedName name="_vbt100" localSheetId="8">'[51]vua(c)'!$G$59</definedName>
    <definedName name="_vbt100">#REF!</definedName>
    <definedName name="_vbt150" localSheetId="7">'[51]vua(c)'!$G$47</definedName>
    <definedName name="_vbt150" localSheetId="9">'[51]vua(c)'!$G$47</definedName>
    <definedName name="_vbt150" localSheetId="15">'[51]vua(c)'!$G$47</definedName>
    <definedName name="_vbt150" localSheetId="13">'[51]vua(c)'!$G$47</definedName>
    <definedName name="_vbt150" localSheetId="8">'[51]vua(c)'!$G$47</definedName>
    <definedName name="_vbt150">#REF!</definedName>
    <definedName name="_vbt200" localSheetId="7">'[51]vua(c)'!$G$29</definedName>
    <definedName name="_vbt200" localSheetId="9">'[51]vua(c)'!$G$29</definedName>
    <definedName name="_vbt200" localSheetId="15">'[51]vua(c)'!$G$29</definedName>
    <definedName name="_vbt200" localSheetId="13">'[51]vua(c)'!$G$29</definedName>
    <definedName name="_vbt200" localSheetId="8">'[51]vua(c)'!$G$29</definedName>
    <definedName name="_vbt200">#REF!</definedName>
    <definedName name="_vc1" localSheetId="33">#REF!</definedName>
    <definedName name="_vc1" localSheetId="51">#REF!</definedName>
    <definedName name="_vc1">#REF!</definedName>
    <definedName name="_vc2" localSheetId="33">#REF!</definedName>
    <definedName name="_vc2" localSheetId="51">#REF!</definedName>
    <definedName name="_vc2">#REF!</definedName>
    <definedName name="_vc3" localSheetId="33">#REF!</definedName>
    <definedName name="_vc3" localSheetId="51">#REF!</definedName>
    <definedName name="_vc3">#REF!</definedName>
    <definedName name="_VC400" localSheetId="33">#REF!</definedName>
    <definedName name="_VC400" localSheetId="51">#REF!</definedName>
    <definedName name="_VC400">#REF!</definedName>
    <definedName name="_VC5" localSheetId="21" hidden="1">{"'Sheet1'!$L$16"}</definedName>
    <definedName name="_VC5" localSheetId="27" hidden="1">{"'Sheet1'!$L$16"}</definedName>
    <definedName name="_VC5" localSheetId="33" hidden="1">{"'Sheet1'!$L$16"}</definedName>
    <definedName name="_VC5" localSheetId="34" hidden="1">{"'Sheet1'!$L$16"}</definedName>
    <definedName name="_VC5" localSheetId="48" hidden="1">{"'Sheet1'!$L$16"}</definedName>
    <definedName name="_VC5" localSheetId="49" hidden="1">{"'Sheet1'!$L$16"}</definedName>
    <definedName name="_VC5" localSheetId="7" hidden="1">{"'Sheet1'!$L$16"}</definedName>
    <definedName name="_VC5" localSheetId="9" hidden="1">{"'Sheet1'!$L$16"}</definedName>
    <definedName name="_VC5" localSheetId="15" hidden="1">{"'Sheet1'!$L$16"}</definedName>
    <definedName name="_VC5" localSheetId="13" hidden="1">{"'Sheet1'!$L$16"}</definedName>
    <definedName name="_VC5" localSheetId="16" hidden="1">{"'Sheet1'!$L$16"}</definedName>
    <definedName name="_VC5" localSheetId="8" hidden="1">{"'Sheet1'!$L$16"}</definedName>
    <definedName name="_VC5" localSheetId="18" hidden="1">{"'Sheet1'!$L$16"}</definedName>
    <definedName name="_VC5" localSheetId="19" hidden="1">{"'Sheet1'!$L$16"}</definedName>
    <definedName name="_VC5" localSheetId="1" hidden="1">{"'Sheet1'!$L$16"}</definedName>
    <definedName name="_VC5" hidden="1">{"'Sheet1'!$L$16"}</definedName>
    <definedName name="_VCD4" localSheetId="7">'[52]DZ 22KV'!#REF!</definedName>
    <definedName name="_VCD4" localSheetId="9">'[52]DZ 22KV'!#REF!</definedName>
    <definedName name="_VCD4" localSheetId="15">'[52]DZ 22KV'!#REF!</definedName>
    <definedName name="_VCD4" localSheetId="13">'[52]DZ 22KV'!#REF!</definedName>
    <definedName name="_VCD4" localSheetId="8">'[52]DZ 22KV'!#REF!</definedName>
    <definedName name="_VCD4">#REF!</definedName>
    <definedName name="_VDK1" localSheetId="33">#REF!</definedName>
    <definedName name="_VDK1" localSheetId="51">#REF!</definedName>
    <definedName name="_VDK1">#REF!</definedName>
    <definedName name="_VL100" localSheetId="33">#REF!</definedName>
    <definedName name="_VL100" localSheetId="51">#REF!</definedName>
    <definedName name="_VL100">#REF!</definedName>
    <definedName name="_VL150" localSheetId="33">#REF!</definedName>
    <definedName name="_VL150" localSheetId="51">#REF!</definedName>
    <definedName name="_VL150">#REF!</definedName>
    <definedName name="_VL200" localSheetId="33">#REF!</definedName>
    <definedName name="_VL200" localSheetId="51">#REF!</definedName>
    <definedName name="_VL200">#REF!</definedName>
    <definedName name="_VL250" localSheetId="33">#REF!</definedName>
    <definedName name="_VL250" localSheetId="51">#REF!</definedName>
    <definedName name="_VL250">#REF!</definedName>
    <definedName name="_VL50" localSheetId="7">'[35]Chiettinh dz0,4'!#REF!</definedName>
    <definedName name="_VL50" localSheetId="9">'[35]Chiettinh dz0,4'!#REF!</definedName>
    <definedName name="_VL50" localSheetId="15">'[35]Chiettinh dz0,4'!#REF!</definedName>
    <definedName name="_VL50" localSheetId="13">'[35]Chiettinh dz0,4'!#REF!</definedName>
    <definedName name="_VL50" localSheetId="8">'[35]Chiettinh dz0,4'!#REF!</definedName>
    <definedName name="_VL50">#REF!</definedName>
    <definedName name="_VLI150" localSheetId="33">#REF!</definedName>
    <definedName name="_VLI150" localSheetId="51">#REF!</definedName>
    <definedName name="_VLI150">#REF!</definedName>
    <definedName name="_VLI200" localSheetId="33">#REF!</definedName>
    <definedName name="_VLI200" localSheetId="51">#REF!</definedName>
    <definedName name="_VLI200">#REF!</definedName>
    <definedName name="_VLI50" localSheetId="33">#REF!</definedName>
    <definedName name="_VLI50" localSheetId="51">#REF!</definedName>
    <definedName name="_VLI50">#REF!</definedName>
    <definedName name="_VX1" localSheetId="33">#REF!</definedName>
    <definedName name="_VX1" localSheetId="51">#REF!</definedName>
    <definedName name="_VX1">#REF!</definedName>
    <definedName name="_Xa" localSheetId="29">#N/A</definedName>
    <definedName name="_Xa">#N/A</definedName>
    <definedName name="_XK1" localSheetId="33">#REF!</definedName>
    <definedName name="_XK1" localSheetId="51">#REF!</definedName>
    <definedName name="_XK1">#REF!</definedName>
    <definedName name="_xm30" localSheetId="33">#REF!</definedName>
    <definedName name="_xm30" localSheetId="51">#REF!</definedName>
    <definedName name="_xm30">#REF!</definedName>
    <definedName name="_xm40" localSheetId="7">[46]gVL!#REF!</definedName>
    <definedName name="_xm40" localSheetId="9">[46]gVL!#REF!</definedName>
    <definedName name="_xm40" localSheetId="15">[46]gVL!#REF!</definedName>
    <definedName name="_xm40" localSheetId="13">[46]gVL!#REF!</definedName>
    <definedName name="_xm40" localSheetId="8">[46]gVL!#REF!</definedName>
    <definedName name="_xm40">#REF!</definedName>
    <definedName name="A" localSheetId="7">'[1]PNT-QUOT-#3'!#REF!</definedName>
    <definedName name="A" localSheetId="9">'[1]PNT-QUOT-#3'!#REF!</definedName>
    <definedName name="A" localSheetId="15">'[1]PNT-QUOT-#3'!#REF!</definedName>
    <definedName name="A" localSheetId="13">'[1]PNT-QUOT-#3'!#REF!</definedName>
    <definedName name="A" localSheetId="8">'[1]PNT-QUOT-#3'!#REF!</definedName>
    <definedName name="A">#REF!</definedName>
    <definedName name="A_DanhSachCNV_Danh_sach_CNV_List" localSheetId="7">'[59]danh sach_CNV'!$A$1:$G$1138</definedName>
    <definedName name="A_DanhSachCNV_Danh_sach_CNV_List" localSheetId="9">'[59]danh sach_CNV'!$A$1:$G$1138</definedName>
    <definedName name="A_DanhSachCNV_Danh_sach_CNV_List" localSheetId="15">'[59]danh sach_CNV'!$A$1:$G$1138</definedName>
    <definedName name="A_DanhSachCNV_Danh_sach_CNV_List" localSheetId="13">'[59]danh sach_CNV'!$A$1:$G$1138</definedName>
    <definedName name="A_DanhSachCNV_Danh_sach_CNV_List" localSheetId="8">'[59]danh sach_CNV'!$A$1:$G$1138</definedName>
    <definedName name="A_DanhSachCNV_Danh_sach_CNV_List">#REF!</definedName>
    <definedName name="a_min" localSheetId="33">#REF!</definedName>
    <definedName name="a_min" localSheetId="51">#REF!</definedName>
    <definedName name="a_min">#REF!</definedName>
    <definedName name="A01_">#N/A</definedName>
    <definedName name="A01__18">NA()</definedName>
    <definedName name="A01AC">#N/A</definedName>
    <definedName name="A01AC_18">NA()</definedName>
    <definedName name="A01CAT">#N/A</definedName>
    <definedName name="A01CAT_18">NA()</definedName>
    <definedName name="A01CODE">#N/A</definedName>
    <definedName name="A01CODE_18">NA()</definedName>
    <definedName name="A01DATA">#N/A</definedName>
    <definedName name="A01DATA_18">NA()</definedName>
    <definedName name="A01MI">#N/A</definedName>
    <definedName name="A01MI_18">NA()</definedName>
    <definedName name="A01TO">#N/A</definedName>
    <definedName name="A01TO_18">NA()</definedName>
    <definedName name="a1.1" localSheetId="33">#REF!</definedName>
    <definedName name="a1.1" localSheetId="51">#REF!</definedName>
    <definedName name="a1.1">#REF!</definedName>
    <definedName name="a1_" localSheetId="7">'[60]Xuly Data'!#REF!</definedName>
    <definedName name="a1_" localSheetId="9">'[60]Xuly Data'!#REF!</definedName>
    <definedName name="a1_" localSheetId="15">'[60]Xuly Data'!#REF!</definedName>
    <definedName name="a1_" localSheetId="13">'[60]Xuly Data'!#REF!</definedName>
    <definedName name="a1_" localSheetId="8">'[60]Xuly Data'!#REF!</definedName>
    <definedName name="a1_">#REF!</definedName>
    <definedName name="A120_" localSheetId="33">#REF!</definedName>
    <definedName name="A120_" localSheetId="51">#REF!</definedName>
    <definedName name="A120_">#REF!</definedName>
    <definedName name="A1Xc7" localSheetId="51">#REF!</definedName>
    <definedName name="A1Xc7">#REF!</definedName>
    <definedName name="a2_" localSheetId="7">'[60]Xuly Data'!#REF!</definedName>
    <definedName name="a2_" localSheetId="9">'[60]Xuly Data'!#REF!</definedName>
    <definedName name="a2_" localSheetId="15">'[60]Xuly Data'!#REF!</definedName>
    <definedName name="a2_" localSheetId="13">'[60]Xuly Data'!#REF!</definedName>
    <definedName name="a2_" localSheetId="8">'[60]Xuly Data'!#REF!</definedName>
    <definedName name="a2_">#REF!</definedName>
    <definedName name="a277Print_Titles" localSheetId="33">#REF!</definedName>
    <definedName name="a277Print_Titles" localSheetId="51">#REF!</definedName>
    <definedName name="a277Print_Titles">#REF!</definedName>
    <definedName name="a3_" localSheetId="7">'[60]Xuly Data'!#REF!</definedName>
    <definedName name="a3_" localSheetId="9">'[60]Xuly Data'!#REF!</definedName>
    <definedName name="a3_" localSheetId="15">'[60]Xuly Data'!#REF!</definedName>
    <definedName name="a3_" localSheetId="13">'[60]Xuly Data'!#REF!</definedName>
    <definedName name="a3_" localSheetId="8">'[60]Xuly Data'!#REF!</definedName>
    <definedName name="a3_">#REF!</definedName>
    <definedName name="A330A" localSheetId="7">'[61]PIPE  CULVERT-SD8BN'!$290:$290</definedName>
    <definedName name="A330A" localSheetId="9">'[61]PIPE  CULVERT-SD8BN'!$290:$290</definedName>
    <definedName name="A330A" localSheetId="15">'[61]PIPE  CULVERT-SD8BN'!$290:$290</definedName>
    <definedName name="A330A" localSheetId="13">'[61]PIPE  CULVERT-SD8BN'!$290:$290</definedName>
    <definedName name="A330A" localSheetId="8">'[61]PIPE  CULVERT-SD8BN'!$290:$290</definedName>
    <definedName name="A330A">#REF!</definedName>
    <definedName name="A35_" localSheetId="33">#REF!</definedName>
    <definedName name="A35_" localSheetId="51">#REF!</definedName>
    <definedName name="A35_">#REF!</definedName>
    <definedName name="A35A" localSheetId="7">'[61]PIPE  CULVERT-SD8BN'!$305:$305</definedName>
    <definedName name="A35A" localSheetId="9">'[61]PIPE  CULVERT-SD8BN'!$305:$305</definedName>
    <definedName name="A35A" localSheetId="15">'[61]PIPE  CULVERT-SD8BN'!$305:$305</definedName>
    <definedName name="A35A" localSheetId="13">'[61]PIPE  CULVERT-SD8BN'!$305:$305</definedName>
    <definedName name="A35A" localSheetId="8">'[61]PIPE  CULVERT-SD8BN'!$305:$305</definedName>
    <definedName name="A35A">#REF!</definedName>
    <definedName name="a4_" localSheetId="7">'[60]Xuly Data'!#REF!</definedName>
    <definedName name="a4_" localSheetId="9">'[60]Xuly Data'!#REF!</definedName>
    <definedName name="a4_" localSheetId="15">'[60]Xuly Data'!#REF!</definedName>
    <definedName name="a4_" localSheetId="13">'[60]Xuly Data'!#REF!</definedName>
    <definedName name="a4_" localSheetId="8">'[60]Xuly Data'!#REF!</definedName>
    <definedName name="a4_">#REF!</definedName>
    <definedName name="a5_" localSheetId="7">'[60]Xuly Data'!#REF!</definedName>
    <definedName name="a5_" localSheetId="9">'[60]Xuly Data'!#REF!</definedName>
    <definedName name="a5_" localSheetId="15">'[60]Xuly Data'!#REF!</definedName>
    <definedName name="a5_" localSheetId="13">'[60]Xuly Data'!#REF!</definedName>
    <definedName name="a5_" localSheetId="8">'[60]Xuly Data'!#REF!</definedName>
    <definedName name="a5_">#REF!</definedName>
    <definedName name="A50_" localSheetId="33">#REF!</definedName>
    <definedName name="A50_" localSheetId="51">#REF!</definedName>
    <definedName name="A50_">#REF!</definedName>
    <definedName name="a6_" localSheetId="7">[62]Solieu!$C$84</definedName>
    <definedName name="a6_" localSheetId="9">[62]Solieu!$C$84</definedName>
    <definedName name="a6_" localSheetId="15">[62]Solieu!$C$84</definedName>
    <definedName name="a6_" localSheetId="13">[62]Solieu!$C$84</definedName>
    <definedName name="a6_" localSheetId="8">[62]Solieu!$C$84</definedName>
    <definedName name="a6_">#REF!</definedName>
    <definedName name="A6N2" localSheetId="7">[63]A6!$A$1:$F$23</definedName>
    <definedName name="A6N2" localSheetId="9">[63]A6!$A$1:$F$23</definedName>
    <definedName name="A6N2" localSheetId="15">[63]A6!$A$1:$F$23</definedName>
    <definedName name="A6N2" localSheetId="13">[63]A6!$A$1:$F$23</definedName>
    <definedName name="A6N2" localSheetId="8">[63]A6!$A$1:$F$23</definedName>
    <definedName name="A6N2">#REF!</definedName>
    <definedName name="A6N3" localSheetId="7">[64]A6!$A$3:$G$13</definedName>
    <definedName name="A6N3" localSheetId="9">[64]A6!$A$3:$G$13</definedName>
    <definedName name="A6N3" localSheetId="15">[64]A6!$A$3:$G$13</definedName>
    <definedName name="A6N3" localSheetId="13">[64]A6!$A$3:$G$13</definedName>
    <definedName name="A6N3" localSheetId="8">[64]A6!$A$3:$G$13</definedName>
    <definedName name="A6N3">#REF!</definedName>
    <definedName name="a7_" localSheetId="7">'[60]Xuly Data'!#REF!</definedName>
    <definedName name="a7_" localSheetId="9">'[60]Xuly Data'!#REF!</definedName>
    <definedName name="a7_" localSheetId="15">'[60]Xuly Data'!#REF!</definedName>
    <definedName name="a7_" localSheetId="13">'[60]Xuly Data'!#REF!</definedName>
    <definedName name="a7_" localSheetId="8">'[60]Xuly Data'!#REF!</definedName>
    <definedName name="a7_">#REF!</definedName>
    <definedName name="A70_" localSheetId="33">#REF!</definedName>
    <definedName name="A70_" localSheetId="51">#REF!</definedName>
    <definedName name="A70_">#REF!</definedName>
    <definedName name="A95_" localSheetId="33">#REF!</definedName>
    <definedName name="A95_" localSheetId="51">#REF!</definedName>
    <definedName name="A95_">#REF!</definedName>
    <definedName name="AA" localSheetId="33">#REF!</definedName>
    <definedName name="AA" localSheetId="51">#REF!</definedName>
    <definedName name="AA">#REF!</definedName>
    <definedName name="AAA" localSheetId="7">'[65]MTL$-INTER'!#REF!</definedName>
    <definedName name="AAA" localSheetId="9">'[65]MTL$-INTER'!#REF!</definedName>
    <definedName name="AAA" localSheetId="15">'[65]MTL$-INTER'!#REF!</definedName>
    <definedName name="AAA" localSheetId="13">'[65]MTL$-INTER'!#REF!</definedName>
    <definedName name="AAA" localSheetId="8">'[65]MTL$-INTER'!#REF!</definedName>
    <definedName name="AAA">#REF!</definedName>
    <definedName name="aaaaaaa" localSheetId="51">#REF!</definedName>
    <definedName name="aaaaaaa">#REF!</definedName>
    <definedName name="AB" localSheetId="33">#REF!</definedName>
    <definedName name="AB" localSheetId="51">#REF!</definedName>
    <definedName name="AB">#REF!</definedName>
    <definedName name="abc" localSheetId="33">#REF!</definedName>
    <definedName name="abc" localSheetId="51">#REF!</definedName>
    <definedName name="abc">#REF!</definedName>
    <definedName name="Ac" localSheetId="7">[25]Girder!#REF!</definedName>
    <definedName name="Ac" localSheetId="9">[25]Girder!#REF!</definedName>
    <definedName name="Ac" localSheetId="15">[25]Girder!#REF!</definedName>
    <definedName name="Ac" localSheetId="13">[25]Girder!#REF!</definedName>
    <definedName name="Ac" localSheetId="8">[25]Girder!#REF!</definedName>
    <definedName name="Ac">#REF!</definedName>
    <definedName name="ãc" localSheetId="7">[40]th¸mo!#REF!</definedName>
    <definedName name="ãc" localSheetId="9">[40]th¸mo!#REF!</definedName>
    <definedName name="ãc" localSheetId="15">[40]th¸mo!#REF!</definedName>
    <definedName name="ãc" localSheetId="13">[40]th¸mo!#REF!</definedName>
    <definedName name="ãc" localSheetId="8">[40]th¸mo!#REF!</definedName>
    <definedName name="ãc">#REF!</definedName>
    <definedName name="AC120_" localSheetId="33">#REF!</definedName>
    <definedName name="AC120_" localSheetId="51">#REF!</definedName>
    <definedName name="AC120_">#REF!</definedName>
    <definedName name="AC35_" localSheetId="33">#REF!</definedName>
    <definedName name="AC35_" localSheetId="51">#REF!</definedName>
    <definedName name="AC35_">#REF!</definedName>
    <definedName name="AC50_" localSheetId="33">#REF!</definedName>
    <definedName name="AC50_" localSheetId="51">#REF!</definedName>
    <definedName name="AC50_">#REF!</definedName>
    <definedName name="AC70_" localSheetId="33">#REF!</definedName>
    <definedName name="AC70_" localSheetId="51">#REF!</definedName>
    <definedName name="AC70_">#REF!</definedName>
    <definedName name="AC95_" localSheetId="33">#REF!</definedName>
    <definedName name="AC95_" localSheetId="51">#REF!</definedName>
    <definedName name="AC95_">#REF!</definedName>
    <definedName name="ACCCC" localSheetId="51">#REF!</definedName>
    <definedName name="ACCCC">#REF!</definedName>
    <definedName name="AccessDatabase" hidden="1">"C:\Documents and Settings\trong.tran\My Documents\Phieu thu chi.mdb"</definedName>
    <definedName name="Act_tec" localSheetId="33">#REF!</definedName>
    <definedName name="Act_tec" localSheetId="51">#REF!</definedName>
    <definedName name="Act_tec">#REF!</definedName>
    <definedName name="ad" localSheetId="7">[66]Main!$F$229</definedName>
    <definedName name="ad" localSheetId="9">[66]Main!$F$229</definedName>
    <definedName name="ad" localSheetId="15">[66]Main!$F$229</definedName>
    <definedName name="ad" localSheetId="13">[66]Main!$F$229</definedName>
    <definedName name="ad" localSheetId="8">[66]Main!$F$229</definedName>
    <definedName name="ad">#REF!</definedName>
    <definedName name="ADAY" localSheetId="51">#REF!</definedName>
    <definedName name="ADAY">#REF!</definedName>
    <definedName name="adb" localSheetId="33">#REF!</definedName>
    <definedName name="adb" localSheetId="51">#REF!</definedName>
    <definedName name="adb">#REF!</definedName>
    <definedName name="Address" localSheetId="33">#REF!</definedName>
    <definedName name="Address" localSheetId="51">#REF!</definedName>
    <definedName name="Address">#REF!</definedName>
    <definedName name="ADEQ" localSheetId="33">#REF!</definedName>
    <definedName name="ADEQ" localSheetId="51">#REF!</definedName>
    <definedName name="ADEQ">#REF!</definedName>
    <definedName name="adg" localSheetId="33">#REF!</definedName>
    <definedName name="adg" localSheetId="51">#REF!</definedName>
    <definedName name="adg">#REF!</definedName>
    <definedName name="Adn" localSheetId="7">'[67]tong hop VT'!#REF!</definedName>
    <definedName name="Adn" localSheetId="9">'[67]tong hop VT'!#REF!</definedName>
    <definedName name="Adn" localSheetId="15">'[67]tong hop VT'!#REF!</definedName>
    <definedName name="Adn" localSheetId="13">'[67]tong hop VT'!#REF!</definedName>
    <definedName name="Adn" localSheetId="8">'[67]tong hop VT'!#REF!</definedName>
    <definedName name="Adn">#REF!</definedName>
    <definedName name="ADP" localSheetId="33">#REF!</definedName>
    <definedName name="ADP" localSheetId="51">#REF!</definedName>
    <definedName name="ADP">#REF!</definedName>
    <definedName name="æ76" localSheetId="7">[68]chitiet!#REF!</definedName>
    <definedName name="æ76" localSheetId="9">[68]chitiet!#REF!</definedName>
    <definedName name="æ76" localSheetId="15">[68]chitiet!#REF!</definedName>
    <definedName name="æ76" localSheetId="13">[68]chitiet!#REF!</definedName>
    <definedName name="æ76" localSheetId="8">[68]chitiet!#REF!</definedName>
    <definedName name="æ76">#REF!</definedName>
    <definedName name="AEZ" localSheetId="33">#REF!</definedName>
    <definedName name="AEZ" localSheetId="51">#REF!</definedName>
    <definedName name="AEZ">#REF!</definedName>
    <definedName name="Ag" localSheetId="7">[69]PEDESB!$D$136</definedName>
    <definedName name="Ag" localSheetId="9">[69]PEDESB!$D$136</definedName>
    <definedName name="Ag" localSheetId="15">[69]PEDESB!$D$136</definedName>
    <definedName name="Ag" localSheetId="13">[69]PEDESB!$D$136</definedName>
    <definedName name="Ag" localSheetId="8">[69]PEDESB!$D$136</definedName>
    <definedName name="Ag">#REF!</definedName>
    <definedName name="ag142X42" localSheetId="7">[6]chitimc!#REF!</definedName>
    <definedName name="ag142X42" localSheetId="9">[6]chitimc!#REF!</definedName>
    <definedName name="ag142X42" localSheetId="15">[6]chitimc!#REF!</definedName>
    <definedName name="ag142X42" localSheetId="13">[6]chitimc!#REF!</definedName>
    <definedName name="ag142X42" localSheetId="8">[6]chitimc!#REF!</definedName>
    <definedName name="ag142X42">#REF!</definedName>
    <definedName name="ag15F80" localSheetId="33">#REF!</definedName>
    <definedName name="ag15F80" localSheetId="51">#REF!</definedName>
    <definedName name="ag15F80">#REF!</definedName>
    <definedName name="ag267N59" localSheetId="7">[6]chitimc!#REF!</definedName>
    <definedName name="ag267N59" localSheetId="9">[6]chitimc!#REF!</definedName>
    <definedName name="ag267N59" localSheetId="15">[6]chitimc!#REF!</definedName>
    <definedName name="ag267N59" localSheetId="13">[6]chitimc!#REF!</definedName>
    <definedName name="ag267N59" localSheetId="8">[6]chitimc!#REF!</definedName>
    <definedName name="ag267N59">#REF!</definedName>
    <definedName name="agd" localSheetId="7">[25]Girder!#REF!</definedName>
    <definedName name="agd" localSheetId="9">[25]Girder!#REF!</definedName>
    <definedName name="agd" localSheetId="15">[25]Girder!#REF!</definedName>
    <definedName name="agd" localSheetId="13">[25]Girder!#REF!</definedName>
    <definedName name="agd" localSheetId="8">[25]Girder!#REF!</definedName>
    <definedName name="agd">#REF!</definedName>
    <definedName name="agsd" localSheetId="7">[25]Girder!#REF!</definedName>
    <definedName name="agsd" localSheetId="9">[25]Girder!#REF!</definedName>
    <definedName name="agsd" localSheetId="15">[25]Girder!#REF!</definedName>
    <definedName name="agsd" localSheetId="13">[25]Girder!#REF!</definedName>
    <definedName name="agsd" localSheetId="8">[25]Girder!#REF!</definedName>
    <definedName name="agsd">#REF!</definedName>
    <definedName name="aK_cap" localSheetId="33">#REF!</definedName>
    <definedName name="aK_cap" localSheetId="51">#REF!</definedName>
    <definedName name="aK_cap">#REF!</definedName>
    <definedName name="aK_con" localSheetId="33">#REF!</definedName>
    <definedName name="aK_con" localSheetId="51">#REF!</definedName>
    <definedName name="aK_con">#REF!</definedName>
    <definedName name="aK_dep" localSheetId="33">#REF!</definedName>
    <definedName name="aK_dep" localSheetId="51">#REF!</definedName>
    <definedName name="aK_dep">#REF!</definedName>
    <definedName name="aK_dis" localSheetId="33">#REF!</definedName>
    <definedName name="aK_dis" localSheetId="51">#REF!</definedName>
    <definedName name="aK_dis">#REF!</definedName>
    <definedName name="aK_imm" localSheetId="33">#REF!</definedName>
    <definedName name="aK_imm" localSheetId="51">#REF!</definedName>
    <definedName name="aK_imm">#REF!</definedName>
    <definedName name="aK_rof" localSheetId="33">#REF!</definedName>
    <definedName name="aK_rof" localSheetId="51">#REF!</definedName>
    <definedName name="aK_rof">#REF!</definedName>
    <definedName name="aK_ron" localSheetId="33">#REF!</definedName>
    <definedName name="aK_ron" localSheetId="51">#REF!</definedName>
    <definedName name="aK_ron">#REF!</definedName>
    <definedName name="aK_run" localSheetId="33">#REF!</definedName>
    <definedName name="aK_run" localSheetId="51">#REF!</definedName>
    <definedName name="aK_run">#REF!</definedName>
    <definedName name="aK_sed" localSheetId="33">#REF!</definedName>
    <definedName name="aK_sed" localSheetId="51">#REF!</definedName>
    <definedName name="aK_sed">#REF!</definedName>
    <definedName name="AKHAC" localSheetId="33">#REF!</definedName>
    <definedName name="AKHAC" localSheetId="51">#REF!</definedName>
    <definedName name="AKHAC">#REF!</definedName>
    <definedName name="All_Item" localSheetId="33">#REF!</definedName>
    <definedName name="All_Item" localSheetId="51">#REF!</definedName>
    <definedName name="All_Item">#REF!</definedName>
    <definedName name="ALPIN">#N/A</definedName>
    <definedName name="ALPIN_18">NA()</definedName>
    <definedName name="ALPJYOU">#N/A</definedName>
    <definedName name="ALPJYOU_18">NA()</definedName>
    <definedName name="ALPTOI">#N/A</definedName>
    <definedName name="ALPTOI_18">NA()</definedName>
    <definedName name="alpha" localSheetId="7">[58]Sheet1!#REF!</definedName>
    <definedName name="alpha" localSheetId="9">[58]Sheet1!#REF!</definedName>
    <definedName name="alpha" localSheetId="15">[58]Sheet1!#REF!</definedName>
    <definedName name="alpha" localSheetId="13">[58]Sheet1!#REF!</definedName>
    <definedName name="alpha" localSheetId="8">[58]Sheet1!#REF!</definedName>
    <definedName name="alpha">#REF!</definedName>
    <definedName name="ALTINH" localSheetId="33">#REF!</definedName>
    <definedName name="ALTINH" localSheetId="51">#REF!</definedName>
    <definedName name="ALTINH">#REF!</definedName>
    <definedName name="amiang" localSheetId="7">[70]gvl!#REF!</definedName>
    <definedName name="amiang" localSheetId="9">[70]gvl!#REF!</definedName>
    <definedName name="amiang" localSheetId="15">[70]gvl!#REF!</definedName>
    <definedName name="amiang" localSheetId="13">[70]gvl!#REF!</definedName>
    <definedName name="amiang" localSheetId="8">[70]gvl!#REF!</definedName>
    <definedName name="amiang">#REF!</definedName>
    <definedName name="amount" localSheetId="33">#REF!</definedName>
    <definedName name="amount" localSheetId="51">#REF!</definedName>
    <definedName name="amount">#REF!</definedName>
    <definedName name="an" localSheetId="7">[66]Main!$F$228</definedName>
    <definedName name="an" localSheetId="9">[66]Main!$F$228</definedName>
    <definedName name="an" localSheetId="15">[66]Main!$F$228</definedName>
    <definedName name="an" localSheetId="13">[66]Main!$F$228</definedName>
    <definedName name="an" localSheetId="8">[66]Main!$F$228</definedName>
    <definedName name="an">#REF!</definedName>
    <definedName name="aN_cap" localSheetId="33">#REF!</definedName>
    <definedName name="aN_cap" localSheetId="51">#REF!</definedName>
    <definedName name="aN_cap">#REF!</definedName>
    <definedName name="aN_con" localSheetId="33">#REF!</definedName>
    <definedName name="aN_con" localSheetId="51">#REF!</definedName>
    <definedName name="aN_con">#REF!</definedName>
    <definedName name="aN_dep" localSheetId="33">#REF!</definedName>
    <definedName name="aN_dep" localSheetId="51">#REF!</definedName>
    <definedName name="aN_dep">#REF!</definedName>
    <definedName name="aN_fix" localSheetId="33">#REF!</definedName>
    <definedName name="aN_fix" localSheetId="51">#REF!</definedName>
    <definedName name="aN_fix">#REF!</definedName>
    <definedName name="aN_imm" localSheetId="33">#REF!</definedName>
    <definedName name="aN_imm" localSheetId="51">#REF!</definedName>
    <definedName name="aN_imm">#REF!</definedName>
    <definedName name="aN_rof" localSheetId="33">#REF!</definedName>
    <definedName name="aN_rof" localSheetId="51">#REF!</definedName>
    <definedName name="aN_rof">#REF!</definedName>
    <definedName name="aN_ron" localSheetId="33">#REF!</definedName>
    <definedName name="aN_ron" localSheetId="51">#REF!</definedName>
    <definedName name="aN_ron">#REF!</definedName>
    <definedName name="aN_run" localSheetId="33">#REF!</definedName>
    <definedName name="aN_run" localSheetId="51">#REF!</definedName>
    <definedName name="aN_run">#REF!</definedName>
    <definedName name="aN_sed" localSheetId="33">#REF!</definedName>
    <definedName name="aN_sed" localSheetId="51">#REF!</definedName>
    <definedName name="aN_sed">#REF!</definedName>
    <definedName name="ANN" localSheetId="33">#REF!</definedName>
    <definedName name="ANN" localSheetId="51">#REF!</definedName>
    <definedName name="ANN">#REF!</definedName>
    <definedName name="anpha" localSheetId="51">#REF!</definedName>
    <definedName name="anpha">#REF!</definedName>
    <definedName name="ANQD" localSheetId="33">#REF!</definedName>
    <definedName name="ANQD" localSheetId="51">#REF!</definedName>
    <definedName name="ANQD">#REF!</definedName>
    <definedName name="ANQQH" localSheetId="7">[71]Revenue!#REF!</definedName>
    <definedName name="ANQQH" localSheetId="9">[71]Revenue!#REF!</definedName>
    <definedName name="ANQQH" localSheetId="15">[71]Revenue!#REF!</definedName>
    <definedName name="ANQQH" localSheetId="13">[71]Revenue!#REF!</definedName>
    <definedName name="ANQQH" localSheetId="8">[71]Revenue!#REF!</definedName>
    <definedName name="ANQQH">#REF!</definedName>
    <definedName name="anscount" hidden="1">1</definedName>
    <definedName name="ANSNN" localSheetId="7">[71]Revenue!#REF!</definedName>
    <definedName name="ANSNN" localSheetId="9">[71]Revenue!#REF!</definedName>
    <definedName name="ANSNN" localSheetId="15">[71]Revenue!#REF!</definedName>
    <definedName name="ANSNN" localSheetId="13">[71]Revenue!#REF!</definedName>
    <definedName name="ANSNN" localSheetId="8">[71]Revenue!#REF!</definedName>
    <definedName name="ANSNN">#REF!</definedName>
    <definedName name="ANSNNxnk" localSheetId="7">[71]Revenue!#REF!</definedName>
    <definedName name="ANSNNxnk" localSheetId="9">[71]Revenue!#REF!</definedName>
    <definedName name="ANSNNxnk" localSheetId="15">[71]Revenue!#REF!</definedName>
    <definedName name="ANSNNxnk" localSheetId="13">[71]Revenue!#REF!</definedName>
    <definedName name="ANSNNxnk" localSheetId="8">[71]Revenue!#REF!</definedName>
    <definedName name="ANSNNxnk">#REF!</definedName>
    <definedName name="Anguon" localSheetId="7">[71]Revenue!#REF!</definedName>
    <definedName name="Anguon" localSheetId="9">[71]Revenue!#REF!</definedName>
    <definedName name="Anguon" localSheetId="15">[71]Revenue!#REF!</definedName>
    <definedName name="Anguon" localSheetId="13">[71]Revenue!#REF!</definedName>
    <definedName name="Anguon" localSheetId="8">[71]Revenue!#REF!</definedName>
    <definedName name="Anguon">#REF!</definedName>
    <definedName name="ANH" localSheetId="33">#REF!</definedName>
    <definedName name="ANH" localSheetId="51">#REF!</definedName>
    <definedName name="ANH">#REF!</definedName>
    <definedName name="ao" localSheetId="7">[25]Girder!#REF!</definedName>
    <definedName name="ao" localSheetId="9">[25]Girder!#REF!</definedName>
    <definedName name="ao" localSheetId="15">[25]Girder!#REF!</definedName>
    <definedName name="ao" localSheetId="13">[25]Girder!#REF!</definedName>
    <definedName name="ao" localSheetId="8">[25]Girder!#REF!</definedName>
    <definedName name="ao">#REF!</definedName>
    <definedName name="aP_cap" localSheetId="33">#REF!</definedName>
    <definedName name="aP_cap" localSheetId="51">#REF!</definedName>
    <definedName name="aP_cap">#REF!</definedName>
    <definedName name="aP_con" localSheetId="33">#REF!</definedName>
    <definedName name="aP_con" localSheetId="51">#REF!</definedName>
    <definedName name="aP_con">#REF!</definedName>
    <definedName name="aP_dep" localSheetId="33">#REF!</definedName>
    <definedName name="aP_dep" localSheetId="51">#REF!</definedName>
    <definedName name="aP_dep">#REF!</definedName>
    <definedName name="aP_dis" localSheetId="33">#REF!</definedName>
    <definedName name="aP_dis" localSheetId="51">#REF!</definedName>
    <definedName name="aP_dis">#REF!</definedName>
    <definedName name="aP_imm" localSheetId="33">#REF!</definedName>
    <definedName name="aP_imm" localSheetId="51">#REF!</definedName>
    <definedName name="aP_imm">#REF!</definedName>
    <definedName name="aP_rof" localSheetId="33">#REF!</definedName>
    <definedName name="aP_rof" localSheetId="51">#REF!</definedName>
    <definedName name="aP_rof">#REF!</definedName>
    <definedName name="aP_ron" localSheetId="33">#REF!</definedName>
    <definedName name="aP_ron" localSheetId="51">#REF!</definedName>
    <definedName name="aP_ron">#REF!</definedName>
    <definedName name="aP_run" localSheetId="33">#REF!</definedName>
    <definedName name="aP_run" localSheetId="51">#REF!</definedName>
    <definedName name="aP_run">#REF!</definedName>
    <definedName name="aP_sed" localSheetId="33">#REF!</definedName>
    <definedName name="aP_sed" localSheetId="51">#REF!</definedName>
    <definedName name="aP_sed">#REF!</definedName>
    <definedName name="APC" localSheetId="7">[71]Revenue!#REF!</definedName>
    <definedName name="APC" localSheetId="9">[71]Revenue!#REF!</definedName>
    <definedName name="APC" localSheetId="15">[71]Revenue!#REF!</definedName>
    <definedName name="APC" localSheetId="13">[71]Revenue!#REF!</definedName>
    <definedName name="APC" localSheetId="8">[71]Revenue!#REF!</definedName>
    <definedName name="APC">#REF!</definedName>
    <definedName name="Apr" localSheetId="7">[72]BudgetData!$G$2:$G$734</definedName>
    <definedName name="Apr" localSheetId="9">[72]BudgetData!$G$2:$G$734</definedName>
    <definedName name="Apr" localSheetId="15">[72]BudgetData!$G$2:$G$734</definedName>
    <definedName name="Apr" localSheetId="13">[72]BudgetData!$G$2:$G$734</definedName>
    <definedName name="Apr" localSheetId="8">[72]BudgetData!$G$2:$G$734</definedName>
    <definedName name="Apr">#REF!</definedName>
    <definedName name="Aps" localSheetId="7">[69]PEDESB!$D$543</definedName>
    <definedName name="Aps" localSheetId="9">[69]PEDESB!$D$543</definedName>
    <definedName name="Aps" localSheetId="15">[69]PEDESB!$D$543</definedName>
    <definedName name="Aps" localSheetId="13">[69]PEDESB!$D$543</definedName>
    <definedName name="Aps" localSheetId="8">[69]PEDESB!$D$543</definedName>
    <definedName name="Aps">#REF!</definedName>
    <definedName name="AQ" localSheetId="7">[58]Sheet1!#REF!</definedName>
    <definedName name="AQ" localSheetId="9">[58]Sheet1!#REF!</definedName>
    <definedName name="AQ" localSheetId="15">[58]Sheet1!#REF!</definedName>
    <definedName name="AQ" localSheetId="13">[58]Sheet1!#REF!</definedName>
    <definedName name="AQ" localSheetId="8">[58]Sheet1!#REF!</definedName>
    <definedName name="AQ">#REF!</definedName>
    <definedName name="arrChuso_18" localSheetId="21">{"moät ";"hai ";"ba ";"boán ";"naêm ";"saùu ";"baûy ";"taùm ";"chín "}</definedName>
    <definedName name="arrChuso_18" localSheetId="27">{"moät ";"hai ";"ba ";"boán ";"naêm ";"saùu ";"baûy ";"taùm ";"chín "}</definedName>
    <definedName name="arrChuso_18" localSheetId="16">{"moät ";"hai ";"ba ";"boán ";"naêm ";"saùu ";"baûy ";"taùm ";"chín "}</definedName>
    <definedName name="arrChuso_18" localSheetId="18">{"moät ";"hai ";"ba ";"boán ";"naêm ";"saùu ";"baûy ";"taùm ";"chín "}</definedName>
    <definedName name="arrChuso_18" localSheetId="29">{"moät ";"hai ";"ba ";"boán ";"naêm ";"saùu ";"baûy ";"taùm ";"chín "}</definedName>
    <definedName name="arrChuso_18" localSheetId="19">{"moät ";"hai ";"ba ";"boán ";"naêm ";"saùu ";"baûy ";"taùm ";"chín "}</definedName>
    <definedName name="arrChuso_18">{"moät ";"hai ";"ba ";"boán ";"naêm ";"saùu ";"baûy ";"taùm ";"chín "}</definedName>
    <definedName name="AS" localSheetId="7">[73]CANDOI!$G$7:$G$58</definedName>
    <definedName name="AS" localSheetId="9">[73]CANDOI!$G$7:$G$58</definedName>
    <definedName name="AS" localSheetId="15">[73]CANDOI!$G$7:$G$58</definedName>
    <definedName name="AS" localSheetId="13">[73]CANDOI!$G$7:$G$58</definedName>
    <definedName name="AS" localSheetId="8">[73]CANDOI!$G$7:$G$58</definedName>
    <definedName name="AS">#REF!</definedName>
    <definedName name="AS2DocOpenMode" hidden="1">"AS2DocumentEdit"</definedName>
    <definedName name="asdf" localSheetId="21" hidden="1">{#N/A,#N/A,FALSE,"Chi tiÆt"}</definedName>
    <definedName name="asdf" localSheetId="27" hidden="1">{#N/A,#N/A,FALSE,"Chi tiÆt"}</definedName>
    <definedName name="asdf" localSheetId="33" hidden="1">{#N/A,#N/A,FALSE,"Chi tiÆt"}</definedName>
    <definedName name="asdf" localSheetId="48" hidden="1">{#N/A,#N/A,FALSE,"Chi tiÆt"}</definedName>
    <definedName name="asdf" localSheetId="49" hidden="1">{#N/A,#N/A,FALSE,"Chi tiÆt"}</definedName>
    <definedName name="asdf" localSheetId="7" hidden="1">{#N/A,#N/A,FALSE,"Chi tiÆt"}</definedName>
    <definedName name="asdf" localSheetId="9" hidden="1">{#N/A,#N/A,FALSE,"Chi tiÆt"}</definedName>
    <definedName name="asdf" localSheetId="15" hidden="1">{#N/A,#N/A,FALSE,"Chi tiÆt"}</definedName>
    <definedName name="asdf" localSheetId="13" hidden="1">{#N/A,#N/A,FALSE,"Chi tiÆt"}</definedName>
    <definedName name="asdf" localSheetId="16" hidden="1">{#N/A,#N/A,FALSE,"Chi tiÆt"}</definedName>
    <definedName name="asdf" localSheetId="8" hidden="1">{#N/A,#N/A,FALSE,"Chi tiÆt"}</definedName>
    <definedName name="asdf" localSheetId="18" hidden="1">{#N/A,#N/A,FALSE,"Chi tiÆt"}</definedName>
    <definedName name="asdf" localSheetId="19" hidden="1">{#N/A,#N/A,FALSE,"Chi tiÆt"}</definedName>
    <definedName name="asdf" localSheetId="1" hidden="1">{#N/A,#N/A,FALSE,"Chi tiÆt"}</definedName>
    <definedName name="asdf" hidden="1">{#N/A,#N/A,FALSE,"Chi tiÆt"}</definedName>
    <definedName name="asdfgve" localSheetId="7">[74]vlxmnc!#REF!</definedName>
    <definedName name="asdfgve" localSheetId="9">[74]vlxmnc!#REF!</definedName>
    <definedName name="asdfgve" localSheetId="15">[74]vlxmnc!#REF!</definedName>
    <definedName name="asdfgve" localSheetId="13">[74]vlxmnc!#REF!</definedName>
    <definedName name="asdfgve" localSheetId="8">[74]vlxmnc!#REF!</definedName>
    <definedName name="asdfgve">#REF!</definedName>
    <definedName name="AT1.2" localSheetId="51">#REF!</definedName>
    <definedName name="AT1.2">#REF!</definedName>
    <definedName name="at1.5" localSheetId="33">#REF!</definedName>
    <definedName name="at1.5" localSheetId="51">#REF!</definedName>
    <definedName name="at1.5">#REF!</definedName>
    <definedName name="AT1.A" localSheetId="51">#REF!</definedName>
    <definedName name="AT1.A">#REF!</definedName>
    <definedName name="at1.a_ct" localSheetId="51">#REF!</definedName>
    <definedName name="at1.a_ct">#REF!</definedName>
    <definedName name="at1.a_hd" localSheetId="51">#REF!</definedName>
    <definedName name="at1.a_hd">#REF!</definedName>
    <definedName name="at1.a_hso" localSheetId="51">#REF!</definedName>
    <definedName name="at1.a_hso">#REF!</definedName>
    <definedName name="at1.a_hspc" localSheetId="51">#REF!</definedName>
    <definedName name="at1.a_hspc">#REF!</definedName>
    <definedName name="at1.a_ld" localSheetId="51">#REF!</definedName>
    <definedName name="at1.a_ld">#REF!</definedName>
    <definedName name="at1.a_luong" localSheetId="51">#REF!</definedName>
    <definedName name="at1.a_luong">#REF!</definedName>
    <definedName name="at1.a_nguoi" localSheetId="51">#REF!</definedName>
    <definedName name="at1.a_nguoi">#REF!</definedName>
    <definedName name="at1.a_tn" localSheetId="51">#REF!</definedName>
    <definedName name="at1.a_tn">#REF!</definedName>
    <definedName name="at1.a_ts" localSheetId="51">#REF!</definedName>
    <definedName name="at1.a_ts">#REF!</definedName>
    <definedName name="at1.a_ud" localSheetId="51">#REF!</definedName>
    <definedName name="at1.a_ud">#REF!</definedName>
    <definedName name="AT1.B" localSheetId="51">#REF!</definedName>
    <definedName name="AT1.B">#REF!</definedName>
    <definedName name="at1.b_ct" localSheetId="51">#REF!</definedName>
    <definedName name="at1.b_ct">#REF!</definedName>
    <definedName name="at1.b_hd" localSheetId="51">#REF!</definedName>
    <definedName name="at1.b_hd">#REF!</definedName>
    <definedName name="at1.b_hso" localSheetId="51">#REF!</definedName>
    <definedName name="at1.b_hso">#REF!</definedName>
    <definedName name="at1.b_hspc" localSheetId="51">#REF!</definedName>
    <definedName name="at1.b_hspc">#REF!</definedName>
    <definedName name="at1.b_ld" localSheetId="51">#REF!</definedName>
    <definedName name="at1.b_ld">#REF!</definedName>
    <definedName name="at1.b_luong" localSheetId="51">#REF!</definedName>
    <definedName name="at1.b_luong">#REF!</definedName>
    <definedName name="at1.b_nguoi" localSheetId="51">#REF!</definedName>
    <definedName name="at1.b_nguoi">#REF!</definedName>
    <definedName name="at1.b_tn" localSheetId="51">#REF!</definedName>
    <definedName name="at1.b_tn">#REF!</definedName>
    <definedName name="at1.b_ud" localSheetId="51">#REF!</definedName>
    <definedName name="at1.b_ud">#REF!</definedName>
    <definedName name="AT1.C" localSheetId="51">#REF!</definedName>
    <definedName name="AT1.C">#REF!</definedName>
    <definedName name="at1.c_ct" localSheetId="51">#REF!</definedName>
    <definedName name="at1.c_ct">#REF!</definedName>
    <definedName name="at1.c_hd" localSheetId="51">#REF!</definedName>
    <definedName name="at1.c_hd">#REF!</definedName>
    <definedName name="at1.c_hso" localSheetId="51">#REF!</definedName>
    <definedName name="at1.c_hso">#REF!</definedName>
    <definedName name="at1.c_hspc" localSheetId="51">#REF!</definedName>
    <definedName name="at1.c_hspc">#REF!</definedName>
    <definedName name="at1.c_ld" localSheetId="51">#REF!</definedName>
    <definedName name="at1.c_ld">#REF!</definedName>
    <definedName name="at1.c_luong" localSheetId="51">#REF!</definedName>
    <definedName name="at1.c_luong">#REF!</definedName>
    <definedName name="at1.c_nguoi" localSheetId="51">#REF!</definedName>
    <definedName name="at1.c_nguoi">#REF!</definedName>
    <definedName name="at1.c_tn" localSheetId="51">#REF!</definedName>
    <definedName name="at1.c_tn">#REF!</definedName>
    <definedName name="at1.c_ud" localSheetId="51">#REF!</definedName>
    <definedName name="at1.c_ud">#REF!</definedName>
    <definedName name="AT1.D" localSheetId="51">#REF!</definedName>
    <definedName name="AT1.D">#REF!</definedName>
    <definedName name="at1.d_ct" localSheetId="51">#REF!</definedName>
    <definedName name="at1.d_ct">#REF!</definedName>
    <definedName name="at1.d_hd" localSheetId="51">#REF!</definedName>
    <definedName name="at1.d_hd">#REF!</definedName>
    <definedName name="at1.d_hso" localSheetId="51">#REF!</definedName>
    <definedName name="at1.d_hso">#REF!</definedName>
    <definedName name="at1.d_hspc" localSheetId="51">#REF!</definedName>
    <definedName name="at1.d_hspc">#REF!</definedName>
    <definedName name="at1.d_ld" localSheetId="51">#REF!</definedName>
    <definedName name="at1.d_ld">#REF!</definedName>
    <definedName name="at1.d_luong" localSheetId="51">#REF!</definedName>
    <definedName name="at1.d_luong">#REF!</definedName>
    <definedName name="at1.d_nguoi" localSheetId="51">#REF!</definedName>
    <definedName name="at1.d_nguoi">#REF!</definedName>
    <definedName name="at1.d_tn" localSheetId="51">#REF!</definedName>
    <definedName name="at1.d_tn">#REF!</definedName>
    <definedName name="at1.d_ud" localSheetId="51">#REF!</definedName>
    <definedName name="at1.d_ud">#REF!</definedName>
    <definedName name="AT2.A" localSheetId="51">#REF!</definedName>
    <definedName name="AT2.A">#REF!</definedName>
    <definedName name="at2.a_ct" localSheetId="51">#REF!</definedName>
    <definedName name="at2.a_ct">#REF!</definedName>
    <definedName name="at2.a_hd" localSheetId="51">#REF!</definedName>
    <definedName name="at2.a_hd">#REF!</definedName>
    <definedName name="at2.a_hso" localSheetId="51">#REF!</definedName>
    <definedName name="at2.a_hso">#REF!</definedName>
    <definedName name="at2.a_hspc" localSheetId="51">#REF!</definedName>
    <definedName name="at2.a_hspc">#REF!</definedName>
    <definedName name="at2.a_ld" localSheetId="51">#REF!</definedName>
    <definedName name="at2.a_ld">#REF!</definedName>
    <definedName name="at2.a_luong" localSheetId="51">#REF!</definedName>
    <definedName name="at2.a_luong">#REF!</definedName>
    <definedName name="at2.a_nguoi" localSheetId="51">#REF!</definedName>
    <definedName name="at2.a_nguoi">#REF!</definedName>
    <definedName name="at2.a_tn" localSheetId="51">#REF!</definedName>
    <definedName name="at2.a_tn">#REF!</definedName>
    <definedName name="at2.a_ud" localSheetId="51">#REF!</definedName>
    <definedName name="at2.a_ud">#REF!</definedName>
    <definedName name="AT2.B" localSheetId="51">#REF!</definedName>
    <definedName name="AT2.B">#REF!</definedName>
    <definedName name="at2.b_ct" localSheetId="51">#REF!</definedName>
    <definedName name="at2.b_ct">#REF!</definedName>
    <definedName name="at2.b_hd" localSheetId="51">#REF!</definedName>
    <definedName name="at2.b_hd">#REF!</definedName>
    <definedName name="at2.b_hso" localSheetId="51">#REF!</definedName>
    <definedName name="at2.b_hso">#REF!</definedName>
    <definedName name="at2.b_hspc" localSheetId="51">#REF!</definedName>
    <definedName name="at2.b_hspc">#REF!</definedName>
    <definedName name="at2.b_ld" localSheetId="51">#REF!</definedName>
    <definedName name="at2.b_ld">#REF!</definedName>
    <definedName name="at2.b_luong" localSheetId="51">#REF!</definedName>
    <definedName name="at2.b_luong">#REF!</definedName>
    <definedName name="at2.b_nguoi" localSheetId="51">#REF!</definedName>
    <definedName name="at2.b_nguoi">#REF!</definedName>
    <definedName name="at2.b_tn" localSheetId="51">#REF!</definedName>
    <definedName name="at2.b_tn">#REF!</definedName>
    <definedName name="at2.b_ts" localSheetId="51">#REF!</definedName>
    <definedName name="at2.b_ts">#REF!</definedName>
    <definedName name="at2.b_ud" localSheetId="51">#REF!</definedName>
    <definedName name="at2.b_ud">#REF!</definedName>
    <definedName name="AT2.C" localSheetId="51">#REF!</definedName>
    <definedName name="AT2.C">#REF!</definedName>
    <definedName name="at2.c_ct" localSheetId="51">#REF!</definedName>
    <definedName name="at2.c_ct">#REF!</definedName>
    <definedName name="at2.c_hd" localSheetId="51">#REF!</definedName>
    <definedName name="at2.c_hd">#REF!</definedName>
    <definedName name="at2.c_hso" localSheetId="51">#REF!</definedName>
    <definedName name="at2.c_hso">#REF!</definedName>
    <definedName name="at2.c_hspc" localSheetId="51">#REF!</definedName>
    <definedName name="at2.c_hspc">#REF!</definedName>
    <definedName name="at2.c_ld" localSheetId="51">#REF!</definedName>
    <definedName name="at2.c_ld">#REF!</definedName>
    <definedName name="at2.c_luong" localSheetId="51">#REF!</definedName>
    <definedName name="at2.c_luong">#REF!</definedName>
    <definedName name="at2.c_nguoi" localSheetId="51">#REF!</definedName>
    <definedName name="at2.c_nguoi">#REF!</definedName>
    <definedName name="at2.c_tn" localSheetId="51">#REF!</definedName>
    <definedName name="at2.c_tn">#REF!</definedName>
    <definedName name="at2.c_ud" localSheetId="51">#REF!</definedName>
    <definedName name="at2.c_ud">#REF!</definedName>
    <definedName name="AT2.D" localSheetId="51">#REF!</definedName>
    <definedName name="AT2.D">#REF!</definedName>
    <definedName name="at2.d_ct" localSheetId="51">#REF!</definedName>
    <definedName name="at2.d_ct">#REF!</definedName>
    <definedName name="at2.d_hd" localSheetId="51">#REF!</definedName>
    <definedName name="at2.d_hd">#REF!</definedName>
    <definedName name="at2.d_hso" localSheetId="51">#REF!</definedName>
    <definedName name="at2.d_hso">#REF!</definedName>
    <definedName name="at2.d_hspc" localSheetId="51">#REF!</definedName>
    <definedName name="at2.d_hspc">#REF!</definedName>
    <definedName name="at2.d_ld" localSheetId="51">#REF!</definedName>
    <definedName name="at2.d_ld">#REF!</definedName>
    <definedName name="at2.d_luong" localSheetId="51">#REF!</definedName>
    <definedName name="at2.d_luong">#REF!</definedName>
    <definedName name="at2.d_nguoi" localSheetId="51">#REF!</definedName>
    <definedName name="at2.d_nguoi">#REF!</definedName>
    <definedName name="at2.d_tn" localSheetId="51">#REF!</definedName>
    <definedName name="at2.d_tn">#REF!</definedName>
    <definedName name="at2.d_ts" localSheetId="51">#REF!</definedName>
    <definedName name="at2.d_ts">#REF!</definedName>
    <definedName name="at2.d_ud" localSheetId="51">#REF!</definedName>
    <definedName name="at2.d_ud">#REF!</definedName>
    <definedName name="AT2.E" localSheetId="51">#REF!</definedName>
    <definedName name="AT2.E">#REF!</definedName>
    <definedName name="at2.e_ct" localSheetId="51">#REF!</definedName>
    <definedName name="at2.e_ct">#REF!</definedName>
    <definedName name="at2.e_hd" localSheetId="51">#REF!</definedName>
    <definedName name="at2.e_hd">#REF!</definedName>
    <definedName name="at2.e_hso" localSheetId="51">#REF!</definedName>
    <definedName name="at2.e_hso">#REF!</definedName>
    <definedName name="at2.e_hspc" localSheetId="51">#REF!</definedName>
    <definedName name="at2.e_hspc">#REF!</definedName>
    <definedName name="at2.e_ld" localSheetId="51">#REF!</definedName>
    <definedName name="at2.e_ld">#REF!</definedName>
    <definedName name="at2.e_luong" localSheetId="51">#REF!</definedName>
    <definedName name="at2.e_luong">#REF!</definedName>
    <definedName name="at2.e_nguoi" localSheetId="51">#REF!</definedName>
    <definedName name="at2.e_nguoi">#REF!</definedName>
    <definedName name="at2.e_tn" localSheetId="51">#REF!</definedName>
    <definedName name="at2.e_tn">#REF!</definedName>
    <definedName name="at2.e_ud" localSheetId="51">#REF!</definedName>
    <definedName name="at2.e_ud">#REF!</definedName>
    <definedName name="AT2.F" localSheetId="51">#REF!</definedName>
    <definedName name="AT2.F">#REF!</definedName>
    <definedName name="at2.f_ct" localSheetId="51">#REF!</definedName>
    <definedName name="at2.f_ct">#REF!</definedName>
    <definedName name="at2.f_hd" localSheetId="51">#REF!</definedName>
    <definedName name="at2.f_hd">#REF!</definedName>
    <definedName name="at2.f_hso" localSheetId="51">#REF!</definedName>
    <definedName name="at2.f_hso">#REF!</definedName>
    <definedName name="at2.f_hspc" localSheetId="51">#REF!</definedName>
    <definedName name="at2.f_hspc">#REF!</definedName>
    <definedName name="at2.f_ld" localSheetId="51">#REF!</definedName>
    <definedName name="at2.f_ld">#REF!</definedName>
    <definedName name="at2.f_luong" localSheetId="51">#REF!</definedName>
    <definedName name="at2.f_luong">#REF!</definedName>
    <definedName name="at2.f_nguoi" localSheetId="51">#REF!</definedName>
    <definedName name="at2.f_nguoi">#REF!</definedName>
    <definedName name="at2.f_tn" localSheetId="51">#REF!</definedName>
    <definedName name="at2.f_tn">#REF!</definedName>
    <definedName name="at2.f_ts" localSheetId="51">#REF!</definedName>
    <definedName name="at2.f_ts">#REF!</definedName>
    <definedName name="at2.f_ud" localSheetId="51">#REF!</definedName>
    <definedName name="at2.f_ud">#REF!</definedName>
    <definedName name="AT3.2" localSheetId="51">#REF!</definedName>
    <definedName name="AT3.2">#REF!</definedName>
    <definedName name="AT3.A" localSheetId="51">#REF!</definedName>
    <definedName name="AT3.A">#REF!</definedName>
    <definedName name="at3.a_ct" localSheetId="51">#REF!</definedName>
    <definedName name="at3.a_ct">#REF!</definedName>
    <definedName name="at3.a_hd" localSheetId="51">#REF!</definedName>
    <definedName name="at3.a_hd">#REF!</definedName>
    <definedName name="at3.a_hso" localSheetId="51">#REF!</definedName>
    <definedName name="at3.a_hso">#REF!</definedName>
    <definedName name="at3.a_hspc" localSheetId="51">#REF!</definedName>
    <definedName name="at3.a_hspc">#REF!</definedName>
    <definedName name="at3.a_ld" localSheetId="51">#REF!</definedName>
    <definedName name="at3.a_ld">#REF!</definedName>
    <definedName name="at3.a_luong" localSheetId="51">#REF!</definedName>
    <definedName name="at3.a_luong">#REF!</definedName>
    <definedName name="at3.a_nguoi" localSheetId="51">#REF!</definedName>
    <definedName name="at3.a_nguoi">#REF!</definedName>
    <definedName name="at3.a_tn" localSheetId="51">#REF!</definedName>
    <definedName name="at3.a_tn">#REF!</definedName>
    <definedName name="at3.a_ts" localSheetId="51">#REF!</definedName>
    <definedName name="at3.a_ts">#REF!</definedName>
    <definedName name="at3.a_ud" localSheetId="51">#REF!</definedName>
    <definedName name="at3.a_ud">#REF!</definedName>
    <definedName name="AT3.B" localSheetId="51">#REF!</definedName>
    <definedName name="AT3.B">#REF!</definedName>
    <definedName name="at3.b_ct" localSheetId="51">#REF!</definedName>
    <definedName name="at3.b_ct">#REF!</definedName>
    <definedName name="at3.b_hd" localSheetId="51">#REF!</definedName>
    <definedName name="at3.b_hd">#REF!</definedName>
    <definedName name="at3.b_hso" localSheetId="51">#REF!</definedName>
    <definedName name="at3.b_hso">#REF!</definedName>
    <definedName name="at3.b_hspc" localSheetId="51">#REF!</definedName>
    <definedName name="at3.b_hspc">#REF!</definedName>
    <definedName name="at3.b_ld" localSheetId="51">#REF!</definedName>
    <definedName name="at3.b_ld">#REF!</definedName>
    <definedName name="at3.b_luong" localSheetId="51">#REF!</definedName>
    <definedName name="at3.b_luong">#REF!</definedName>
    <definedName name="at3.b_nguoi" localSheetId="51">#REF!</definedName>
    <definedName name="at3.b_nguoi">#REF!</definedName>
    <definedName name="at3.b_tn" localSheetId="51">#REF!</definedName>
    <definedName name="at3.b_tn">#REF!</definedName>
    <definedName name="at3.b_ts" localSheetId="51">#REF!</definedName>
    <definedName name="at3.b_ts">#REF!</definedName>
    <definedName name="at3.b_ud" localSheetId="51">#REF!</definedName>
    <definedName name="at3.b_ud">#REF!</definedName>
    <definedName name="atd.a_ts" localSheetId="51">#REF!</definedName>
    <definedName name="atd.a_ts">#REF!</definedName>
    <definedName name="atd.c_ts" localSheetId="51">#REF!</definedName>
    <definedName name="atd.c_ts">#REF!</definedName>
    <definedName name="atg" localSheetId="33">#REF!</definedName>
    <definedName name="atg" localSheetId="51">#REF!</definedName>
    <definedName name="atg">#REF!</definedName>
    <definedName name="atgoi" localSheetId="33">#REF!</definedName>
    <definedName name="atgoi" localSheetId="51">#REF!</definedName>
    <definedName name="atgoi">#REF!</definedName>
    <definedName name="ATGT" localSheetId="21" hidden="1">{"'Sheet1'!$L$16"}</definedName>
    <definedName name="ATGT" localSheetId="27" hidden="1">{"'Sheet1'!$L$16"}</definedName>
    <definedName name="ATGT" localSheetId="33" hidden="1">{"'Sheet1'!$L$16"}</definedName>
    <definedName name="ATGT" localSheetId="34" hidden="1">{"'Sheet1'!$L$16"}</definedName>
    <definedName name="ATGT" localSheetId="48" hidden="1">{"'Sheet1'!$L$16"}</definedName>
    <definedName name="ATGT" localSheetId="49" hidden="1">{"'Sheet1'!$L$16"}</definedName>
    <definedName name="ATGT" localSheetId="7" hidden="1">{"'Sheet1'!$L$16"}</definedName>
    <definedName name="ATGT" localSheetId="9" hidden="1">{"'Sheet1'!$L$16"}</definedName>
    <definedName name="ATGT" localSheetId="15" hidden="1">{"'Sheet1'!$L$16"}</definedName>
    <definedName name="ATGT" localSheetId="13" hidden="1">{"'Sheet1'!$L$16"}</definedName>
    <definedName name="ATGT" localSheetId="16" hidden="1">{"'Sheet1'!$L$16"}</definedName>
    <definedName name="ATGT" localSheetId="8" hidden="1">{"'Sheet1'!$L$16"}</definedName>
    <definedName name="ATGT" localSheetId="18" hidden="1">{"'Sheet1'!$L$16"}</definedName>
    <definedName name="ATGT" localSheetId="19" hidden="1">{"'Sheet1'!$L$16"}</definedName>
    <definedName name="ATGT" localSheetId="1" hidden="1">{"'Sheet1'!$L$16"}</definedName>
    <definedName name="ATGT" hidden="1">{"'Sheet1'!$L$16"}</definedName>
    <definedName name="atn_ts" localSheetId="51">#REF!</definedName>
    <definedName name="atn_ts">#REF!</definedName>
    <definedName name="ATW" localSheetId="33">#REF!</definedName>
    <definedName name="ATW" localSheetId="51">#REF!</definedName>
    <definedName name="ATW">#REF!</definedName>
    <definedName name="ATRAM" localSheetId="51">#REF!</definedName>
    <definedName name="ATRAM">#REF!</definedName>
    <definedName name="Aug" localSheetId="7">[72]BudgetData!$K$2:$K$734</definedName>
    <definedName name="Aug" localSheetId="9">[72]BudgetData!$K$2:$K$734</definedName>
    <definedName name="Aug" localSheetId="15">[72]BudgetData!$K$2:$K$734</definedName>
    <definedName name="Aug" localSheetId="13">[72]BudgetData!$K$2:$K$734</definedName>
    <definedName name="Aug" localSheetId="8">[72]BudgetData!$K$2:$K$734</definedName>
    <definedName name="Aug">#REF!</definedName>
    <definedName name="auto" localSheetId="33">#REF!</definedName>
    <definedName name="auto" localSheetId="51">#REF!</definedName>
    <definedName name="auto">#REF!</definedName>
    <definedName name="automat" localSheetId="7">'[22]Gia VL'!#REF!</definedName>
    <definedName name="automat" localSheetId="9">'[22]Gia VL'!#REF!</definedName>
    <definedName name="automat" localSheetId="15">'[22]Gia VL'!#REF!</definedName>
    <definedName name="automat" localSheetId="13">'[22]Gia VL'!#REF!</definedName>
    <definedName name="automat" localSheetId="8">'[22]Gia VL'!#REF!</definedName>
    <definedName name="automat">#REF!</definedName>
    <definedName name="automat50" localSheetId="7">'[22]Gia VL'!#REF!</definedName>
    <definedName name="automat50" localSheetId="9">'[22]Gia VL'!#REF!</definedName>
    <definedName name="automat50" localSheetId="15">'[22]Gia VL'!#REF!</definedName>
    <definedName name="automat50" localSheetId="13">'[22]Gia VL'!#REF!</definedName>
    <definedName name="automat50" localSheetId="8">'[22]Gia VL'!#REF!</definedName>
    <definedName name="automat50">#REF!</definedName>
    <definedName name="B" localSheetId="7">'[1]PNT-QUOT-#3'!#REF!</definedName>
    <definedName name="B" localSheetId="9">'[1]PNT-QUOT-#3'!#REF!</definedName>
    <definedName name="B" localSheetId="15">'[1]PNT-QUOT-#3'!#REF!</definedName>
    <definedName name="B" localSheetId="13">'[1]PNT-QUOT-#3'!#REF!</definedName>
    <definedName name="B" localSheetId="8">'[1]PNT-QUOT-#3'!#REF!</definedName>
    <definedName name="B">#REF!</definedName>
    <definedName name="B.Lg_pgd" localSheetId="51">#REF!</definedName>
    <definedName name="B.Lg_pgd">#REF!</definedName>
    <definedName name="b.luong_at1.a" localSheetId="51">#REF!</definedName>
    <definedName name="b.luong_at1.a">#REF!</definedName>
    <definedName name="b.luong_at1.b" localSheetId="51">#REF!</definedName>
    <definedName name="b.luong_at1.b">#REF!</definedName>
    <definedName name="b.luong_at1.c" localSheetId="51">#REF!</definedName>
    <definedName name="b.luong_at1.c">#REF!</definedName>
    <definedName name="b.luong_at1.d" localSheetId="51">#REF!</definedName>
    <definedName name="b.luong_at1.d">#REF!</definedName>
    <definedName name="b.luong_at2.a" localSheetId="51">#REF!</definedName>
    <definedName name="b.luong_at2.a">#REF!</definedName>
    <definedName name="b.luong_at2.b" localSheetId="51">#REF!</definedName>
    <definedName name="b.luong_at2.b">#REF!</definedName>
    <definedName name="b.luong_at2.c" localSheetId="51">#REF!</definedName>
    <definedName name="b.luong_at2.c">#REF!</definedName>
    <definedName name="b.luong_at2.d" localSheetId="51">#REF!</definedName>
    <definedName name="b.luong_at2.d">#REF!</definedName>
    <definedName name="b.luong_at2.e" localSheetId="51">#REF!</definedName>
    <definedName name="b.luong_at2.e">#REF!</definedName>
    <definedName name="b.luong_at2.f" localSheetId="51">#REF!</definedName>
    <definedName name="b.luong_at2.f">#REF!</definedName>
    <definedName name="b.luong_at3.a" localSheetId="51">#REF!</definedName>
    <definedName name="b.luong_at3.a">#REF!</definedName>
    <definedName name="b.luong_at3.b" localSheetId="51">#REF!</definedName>
    <definedName name="b.luong_at3.b">#REF!</definedName>
    <definedName name="b.luong_c.k" localSheetId="51">#REF!</definedName>
    <definedName name="b.luong_c.k">#REF!</definedName>
    <definedName name="b.luong_ck.a" localSheetId="51">#REF!</definedName>
    <definedName name="b.luong_ck.a">#REF!</definedName>
    <definedName name="b.luong_CK.b" localSheetId="51">#REF!</definedName>
    <definedName name="b.luong_CK.b">#REF!</definedName>
    <definedName name="b.luong_da.1" localSheetId="51">#REF!</definedName>
    <definedName name="b.luong_da.1">#REF!</definedName>
    <definedName name="b.luong_DA.2" localSheetId="51">#REF!</definedName>
    <definedName name="b.luong_DA.2">#REF!</definedName>
    <definedName name="b.luong_da1.a" localSheetId="51">#REF!</definedName>
    <definedName name="b.luong_da1.a">#REF!</definedName>
    <definedName name="b.luong_da1.b" localSheetId="51">#REF!</definedName>
    <definedName name="b.luong_da1.b">#REF!</definedName>
    <definedName name="b.luong_DA2.a" localSheetId="51">#REF!</definedName>
    <definedName name="b.luong_DA2.a">#REF!</definedName>
    <definedName name="b.luong_DA2.B" localSheetId="51">#REF!</definedName>
    <definedName name="b.luong_DA2.B">#REF!</definedName>
    <definedName name="b.luong_DA2.C" localSheetId="51">#REF!</definedName>
    <definedName name="b.luong_DA2.C">#REF!</definedName>
    <definedName name="b.luong_DA2B" localSheetId="51">#REF!</definedName>
    <definedName name="b.luong_DA2B">#REF!</definedName>
    <definedName name="b.luong_DA2C" localSheetId="51">#REF!</definedName>
    <definedName name="b.luong_DA2C">#REF!</definedName>
    <definedName name="b.luong_DN.a" localSheetId="51">#REF!</definedName>
    <definedName name="b.luong_DN.a">#REF!</definedName>
    <definedName name="b.luong_DN.B" localSheetId="51">#REF!</definedName>
    <definedName name="b.luong_DN.B">#REF!</definedName>
    <definedName name="b.luong_DNB" localSheetId="51">#REF!</definedName>
    <definedName name="b.luong_DNB">#REF!</definedName>
    <definedName name="b.luong_DT.NT" localSheetId="51">#REF!</definedName>
    <definedName name="b.luong_DT.NT">#REF!</definedName>
    <definedName name="b.luong_h.t" localSheetId="51">#REF!</definedName>
    <definedName name="b.luong_h.t">#REF!</definedName>
    <definedName name="b.luong_HT.a" localSheetId="51">#REF!</definedName>
    <definedName name="b.luong_HT.a">#REF!</definedName>
    <definedName name="b.luong_HT.B" localSheetId="51">#REF!</definedName>
    <definedName name="b.luong_HT.B">#REF!</definedName>
    <definedName name="b.luong_HTB" localSheetId="51">#REF!</definedName>
    <definedName name="b.luong_HTB">#REF!</definedName>
    <definedName name="b.luong_l.d" localSheetId="51">#REF!</definedName>
    <definedName name="b.luong_l.d">#REF!</definedName>
    <definedName name="b.luong_L.P" localSheetId="51">#REF!</definedName>
    <definedName name="b.luong_L.P">#REF!</definedName>
    <definedName name="b.luong_L.T" localSheetId="51">#REF!</definedName>
    <definedName name="b.luong_L.T">#REF!</definedName>
    <definedName name="b.luong_LD.a" localSheetId="51">#REF!</definedName>
    <definedName name="b.luong_LD.a">#REF!</definedName>
    <definedName name="b.luong_LD.B" localSheetId="51">#REF!</definedName>
    <definedName name="b.luong_LD.B">#REF!</definedName>
    <definedName name="b.luong_LD.C" localSheetId="51">#REF!</definedName>
    <definedName name="b.luong_LD.C">#REF!</definedName>
    <definedName name="b.luong_LDB" localSheetId="51">#REF!</definedName>
    <definedName name="b.luong_LDB">#REF!</definedName>
    <definedName name="b.luong_LDC" localSheetId="51">#REF!</definedName>
    <definedName name="b.luong_LDC">#REF!</definedName>
    <definedName name="b.luong_LHT.a" localSheetId="51">#REF!</definedName>
    <definedName name="b.luong_LHT.a">#REF!</definedName>
    <definedName name="b.luong_LHT.B" localSheetId="51">#REF!</definedName>
    <definedName name="b.luong_LHT.B">#REF!</definedName>
    <definedName name="b.luong_LHT.C" localSheetId="51">#REF!</definedName>
    <definedName name="b.luong_LHT.C">#REF!</definedName>
    <definedName name="b.luong_lp.a" localSheetId="51">#REF!</definedName>
    <definedName name="b.luong_lp.a">#REF!</definedName>
    <definedName name="b.luong_lp.B" localSheetId="51">#REF!</definedName>
    <definedName name="b.luong_lp.B">#REF!</definedName>
    <definedName name="b.luong_lp.C" localSheetId="51">#REF!</definedName>
    <definedName name="b.luong_lp.C">#REF!</definedName>
    <definedName name="b.luong_lp.D" localSheetId="51">#REF!</definedName>
    <definedName name="b.luong_lp.D">#REF!</definedName>
    <definedName name="b.luong_LT.a" localSheetId="51">#REF!</definedName>
    <definedName name="b.luong_LT.a">#REF!</definedName>
    <definedName name="b.luong_LT.b" localSheetId="51">#REF!</definedName>
    <definedName name="b.luong_LT.b">#REF!</definedName>
    <definedName name="b.luong_LT.C" localSheetId="51">#REF!</definedName>
    <definedName name="b.luong_LT.C">#REF!</definedName>
    <definedName name="b.luong_LT.D" localSheetId="51">#REF!</definedName>
    <definedName name="b.luong_LT.D">#REF!</definedName>
    <definedName name="b.luong_LTB" localSheetId="51">#REF!</definedName>
    <definedName name="b.luong_LTB">#REF!</definedName>
    <definedName name="b.luong_LTC" localSheetId="51">#REF!</definedName>
    <definedName name="b.luong_LTC">#REF!</definedName>
    <definedName name="b.luong_m.n" localSheetId="51">#REF!</definedName>
    <definedName name="b.luong_m.n">#REF!</definedName>
    <definedName name="b.luong_mg.lht" localSheetId="51">#REF!</definedName>
    <definedName name="b.luong_mg.lht">#REF!</definedName>
    <definedName name="b.luong_mg.lp" localSheetId="51">#REF!</definedName>
    <definedName name="b.luong_mg.lp">#REF!</definedName>
    <definedName name="b.luong_mg.TH" localSheetId="51">#REF!</definedName>
    <definedName name="b.luong_mg.TH">#REF!</definedName>
    <definedName name="b.luong_nt30.4" localSheetId="51">#REF!</definedName>
    <definedName name="b.luong_nt30.4">#REF!</definedName>
    <definedName name="b.luong_p.h" localSheetId="51">#REF!</definedName>
    <definedName name="b.luong_p.h">#REF!</definedName>
    <definedName name="b.luong_pgd.dt" localSheetId="51">#REF!</definedName>
    <definedName name="b.luong_pgd.dt">#REF!</definedName>
    <definedName name="b.luong_PH.a" localSheetId="51">#REF!</definedName>
    <definedName name="b.luong_PH.a">#REF!</definedName>
    <definedName name="b.luong_PH.B" localSheetId="51">#REF!</definedName>
    <definedName name="b.luong_PH.B">#REF!</definedName>
    <definedName name="b.luong_PHB" localSheetId="51">#REF!</definedName>
    <definedName name="b.luong_PHB">#REF!</definedName>
    <definedName name="b.luong_s.p" localSheetId="51">#REF!</definedName>
    <definedName name="b.luong_s.p">#REF!</definedName>
    <definedName name="b.luong_Sp.a" localSheetId="51">#REF!</definedName>
    <definedName name="b.luong_Sp.a">#REF!</definedName>
    <definedName name="b.luong_Sp.B" localSheetId="51">#REF!</definedName>
    <definedName name="b.luong_Sp.B">#REF!</definedName>
    <definedName name="b.luong_SPB" localSheetId="51">#REF!</definedName>
    <definedName name="b.luong_SPB">#REF!</definedName>
    <definedName name="b.luong_T.B" localSheetId="51">#REF!</definedName>
    <definedName name="b.luong_T.B">#REF!</definedName>
    <definedName name="b.luong_T.D" localSheetId="51">#REF!</definedName>
    <definedName name="b.luong_T.D">#REF!</definedName>
    <definedName name="b.luong_t.h" localSheetId="51">#REF!</definedName>
    <definedName name="b.luong_t.h">#REF!</definedName>
    <definedName name="b.luong_t.k" localSheetId="51">#REF!</definedName>
    <definedName name="b.luong_t.k">#REF!</definedName>
    <definedName name="b.luong_t.t" localSheetId="51">#REF!</definedName>
    <definedName name="b.luong_t.t">#REF!</definedName>
    <definedName name="b.luong_tB.a" localSheetId="51">#REF!</definedName>
    <definedName name="b.luong_tB.a">#REF!</definedName>
    <definedName name="b.luong_tB.B" localSheetId="51">#REF!</definedName>
    <definedName name="b.luong_tB.B">#REF!</definedName>
    <definedName name="b.luong_tB.C" localSheetId="51">#REF!</definedName>
    <definedName name="b.luong_tB.C">#REF!</definedName>
    <definedName name="b.luong_tB.D" localSheetId="51">#REF!</definedName>
    <definedName name="b.luong_tB.D">#REF!</definedName>
    <definedName name="b.luong_tB.E" localSheetId="51">#REF!</definedName>
    <definedName name="b.luong_tB.E">#REF!</definedName>
    <definedName name="b.luong_tbb" localSheetId="51">#REF!</definedName>
    <definedName name="b.luong_tbb">#REF!</definedName>
    <definedName name="b.luong_TBD" localSheetId="51">#REF!</definedName>
    <definedName name="b.luong_TBD">#REF!</definedName>
    <definedName name="b.luong_tH.a" localSheetId="51">#REF!</definedName>
    <definedName name="b.luong_tH.a">#REF!</definedName>
    <definedName name="b.luong_tH.B" localSheetId="51">#REF!</definedName>
    <definedName name="b.luong_tH.B">#REF!</definedName>
    <definedName name="b.luong_tH.C" localSheetId="51">#REF!</definedName>
    <definedName name="b.luong_tH.C">#REF!</definedName>
    <definedName name="b.luong_tK.a" localSheetId="51">#REF!</definedName>
    <definedName name="b.luong_tK.a">#REF!</definedName>
    <definedName name="b.luong_TK.B" localSheetId="51">#REF!</definedName>
    <definedName name="b.luong_TK.B">#REF!</definedName>
    <definedName name="b.luong_tt.a" localSheetId="51">#REF!</definedName>
    <definedName name="b.luong_tt.a">#REF!</definedName>
    <definedName name="b.luong_tt.B" localSheetId="51">#REF!</definedName>
    <definedName name="b.luong_tt.B">#REF!</definedName>
    <definedName name="b.luong_TTB" localSheetId="51">#REF!</definedName>
    <definedName name="b.luong_TTB">#REF!</definedName>
    <definedName name="b.luong_ttlp.a" localSheetId="51">#REF!</definedName>
    <definedName name="b.luong_ttlp.a">#REF!</definedName>
    <definedName name="b.luong_ttlp.B" localSheetId="51">#REF!</definedName>
    <definedName name="b.luong_ttlp.B">#REF!</definedName>
    <definedName name="b.luong_ttlp.C" localSheetId="51">#REF!</definedName>
    <definedName name="b.luong_ttlp.C">#REF!</definedName>
    <definedName name="b_1" localSheetId="7">[75]SLCB!#REF!</definedName>
    <definedName name="b_1" localSheetId="9">[75]SLCB!#REF!</definedName>
    <definedName name="b_1" localSheetId="15">[75]SLCB!#REF!</definedName>
    <definedName name="b_1" localSheetId="13">[75]SLCB!#REF!</definedName>
    <definedName name="b_1" localSheetId="8">[75]SLCB!#REF!</definedName>
    <definedName name="b_1">#REF!</definedName>
    <definedName name="b_2" localSheetId="7">[75]SLCB!#REF!</definedName>
    <definedName name="b_2" localSheetId="9">[75]SLCB!#REF!</definedName>
    <definedName name="b_2" localSheetId="15">[75]SLCB!#REF!</definedName>
    <definedName name="b_2" localSheetId="13">[75]SLCB!#REF!</definedName>
    <definedName name="b_2" localSheetId="8">[75]SLCB!#REF!</definedName>
    <definedName name="b_2">#REF!</definedName>
    <definedName name="b_240" localSheetId="7">'[10]THPDMoi  (2)'!#REF!</definedName>
    <definedName name="b_240" localSheetId="9">'[10]THPDMoi  (2)'!#REF!</definedName>
    <definedName name="b_240" localSheetId="15">'[10]THPDMoi  (2)'!#REF!</definedName>
    <definedName name="b_240" localSheetId="13">'[10]THPDMoi  (2)'!#REF!</definedName>
    <definedName name="b_240" localSheetId="8">'[10]THPDMoi  (2)'!#REF!</definedName>
    <definedName name="b_240">#REF!</definedName>
    <definedName name="b_280" localSheetId="7">'[10]THPDMoi  (2)'!#REF!</definedName>
    <definedName name="b_280" localSheetId="9">'[10]THPDMoi  (2)'!#REF!</definedName>
    <definedName name="b_280" localSheetId="15">'[10]THPDMoi  (2)'!#REF!</definedName>
    <definedName name="b_280" localSheetId="13">'[10]THPDMoi  (2)'!#REF!</definedName>
    <definedName name="b_280" localSheetId="8">'[10]THPDMoi  (2)'!#REF!</definedName>
    <definedName name="b_280">#REF!</definedName>
    <definedName name="b_3" localSheetId="7">[75]SLCB!#REF!</definedName>
    <definedName name="b_3" localSheetId="9">[75]SLCB!#REF!</definedName>
    <definedName name="b_3" localSheetId="15">[75]SLCB!#REF!</definedName>
    <definedName name="b_3" localSheetId="13">[75]SLCB!#REF!</definedName>
    <definedName name="b_3" localSheetId="8">[75]SLCB!#REF!</definedName>
    <definedName name="b_3">#REF!</definedName>
    <definedName name="b_320" localSheetId="7">'[10]THPDMoi  (2)'!#REF!</definedName>
    <definedName name="b_320" localSheetId="9">'[10]THPDMoi  (2)'!#REF!</definedName>
    <definedName name="b_320" localSheetId="15">'[10]THPDMoi  (2)'!#REF!</definedName>
    <definedName name="b_320" localSheetId="13">'[10]THPDMoi  (2)'!#REF!</definedName>
    <definedName name="b_320" localSheetId="8">'[10]THPDMoi  (2)'!#REF!</definedName>
    <definedName name="b_320">#REF!</definedName>
    <definedName name="b_4" localSheetId="7">[75]SLCB!#REF!</definedName>
    <definedName name="b_4" localSheetId="9">[75]SLCB!#REF!</definedName>
    <definedName name="b_4" localSheetId="15">[75]SLCB!#REF!</definedName>
    <definedName name="b_4" localSheetId="13">[75]SLCB!#REF!</definedName>
    <definedName name="b_4" localSheetId="8">[75]SLCB!#REF!</definedName>
    <definedName name="b_4">#REF!</definedName>
    <definedName name="b_5" localSheetId="7">[75]SLCB!#REF!</definedName>
    <definedName name="b_5" localSheetId="9">[75]SLCB!#REF!</definedName>
    <definedName name="b_5" localSheetId="15">[75]SLCB!#REF!</definedName>
    <definedName name="b_5" localSheetId="13">[75]SLCB!#REF!</definedName>
    <definedName name="b_5" localSheetId="8">[75]SLCB!#REF!</definedName>
    <definedName name="b_5">#REF!</definedName>
    <definedName name="b_6" localSheetId="7">[75]SLCB!#REF!</definedName>
    <definedName name="b_6" localSheetId="9">[75]SLCB!#REF!</definedName>
    <definedName name="b_6" localSheetId="15">[75]SLCB!#REF!</definedName>
    <definedName name="b_6" localSheetId="13">[75]SLCB!#REF!</definedName>
    <definedName name="b_6" localSheetId="8">[75]SLCB!#REF!</definedName>
    <definedName name="b_6">#REF!</definedName>
    <definedName name="B_D" localSheetId="51">#REF!</definedName>
    <definedName name="B_D">#REF!</definedName>
    <definedName name="B_Isc" localSheetId="33">#REF!</definedName>
    <definedName name="B_Isc" localSheetId="51">#REF!</definedName>
    <definedName name="B_Isc">#REF!</definedName>
    <definedName name="b_min" localSheetId="33">#REF!</definedName>
    <definedName name="b_min" localSheetId="51">#REF!</definedName>
    <definedName name="b_min">#REF!</definedName>
    <definedName name="B_n_tuyÓn_than_Cöa__ng">"tco"</definedName>
    <definedName name="B_ng_dÝnh" localSheetId="7">'[33]he so'!$B$24</definedName>
    <definedName name="B_ng_dÝnh" localSheetId="9">'[33]he so'!$B$24</definedName>
    <definedName name="B_ng_dÝnh" localSheetId="15">'[33]he so'!$B$24</definedName>
    <definedName name="B_ng_dÝnh" localSheetId="13">'[33]he so'!$B$24</definedName>
    <definedName name="B_ng_dÝnh" localSheetId="8">'[33]he so'!$B$24</definedName>
    <definedName name="B_ng_dÝnh">#REF!</definedName>
    <definedName name="B_tinh" localSheetId="33">#REF!</definedName>
    <definedName name="B_tinh" localSheetId="51">#REF!</definedName>
    <definedName name="B_tinh">#REF!</definedName>
    <definedName name="b11_" localSheetId="7">[25]Girder!#REF!</definedName>
    <definedName name="b11_" localSheetId="9">[25]Girder!#REF!</definedName>
    <definedName name="b11_" localSheetId="15">[25]Girder!#REF!</definedName>
    <definedName name="b11_" localSheetId="13">[25]Girder!#REF!</definedName>
    <definedName name="b11_" localSheetId="8">[25]Girder!#REF!</definedName>
    <definedName name="b11_">#REF!</definedName>
    <definedName name="b2_" localSheetId="7">'[76]Xuly Data'!#REF!</definedName>
    <definedName name="b2_" localSheetId="9">'[76]Xuly Data'!#REF!</definedName>
    <definedName name="b2_" localSheetId="15">'[76]Xuly Data'!#REF!</definedName>
    <definedName name="b2_" localSheetId="13">'[76]Xuly Data'!#REF!</definedName>
    <definedName name="b2_" localSheetId="8">'[76]Xuly Data'!#REF!</definedName>
    <definedName name="b2_">#REF!</definedName>
    <definedName name="b3_" localSheetId="7">'[76]Xuly Data'!#REF!</definedName>
    <definedName name="b3_" localSheetId="9">'[76]Xuly Data'!#REF!</definedName>
    <definedName name="b3_" localSheetId="15">'[76]Xuly Data'!#REF!</definedName>
    <definedName name="b3_" localSheetId="13">'[76]Xuly Data'!#REF!</definedName>
    <definedName name="b3_" localSheetId="8">'[76]Xuly Data'!#REF!</definedName>
    <definedName name="b3_">#REF!</definedName>
    <definedName name="b4_" localSheetId="7">'[76]Xuly Data'!#REF!</definedName>
    <definedName name="b4_" localSheetId="9">'[76]Xuly Data'!#REF!</definedName>
    <definedName name="b4_" localSheetId="15">'[76]Xuly Data'!#REF!</definedName>
    <definedName name="b4_" localSheetId="13">'[76]Xuly Data'!#REF!</definedName>
    <definedName name="b4_" localSheetId="8">'[76]Xuly Data'!#REF!</definedName>
    <definedName name="b4_">#REF!</definedName>
    <definedName name="b5_" localSheetId="7">'[60]Xuly Data'!#REF!</definedName>
    <definedName name="b5_" localSheetId="9">'[60]Xuly Data'!#REF!</definedName>
    <definedName name="b5_" localSheetId="15">'[60]Xuly Data'!#REF!</definedName>
    <definedName name="b5_" localSheetId="13">'[60]Xuly Data'!#REF!</definedName>
    <definedName name="b5_" localSheetId="8">'[60]Xuly Data'!#REF!</definedName>
    <definedName name="b5_">#REF!</definedName>
    <definedName name="b6_" localSheetId="7">'[60]Xuly Data'!#REF!</definedName>
    <definedName name="b6_" localSheetId="9">'[60]Xuly Data'!#REF!</definedName>
    <definedName name="b6_" localSheetId="15">'[60]Xuly Data'!#REF!</definedName>
    <definedName name="b6_" localSheetId="13">'[60]Xuly Data'!#REF!</definedName>
    <definedName name="b6_" localSheetId="8">'[60]Xuly Data'!#REF!</definedName>
    <definedName name="b6_">#REF!</definedName>
    <definedName name="b60x" localSheetId="33">#REF!</definedName>
    <definedName name="b60x" localSheetId="51">#REF!</definedName>
    <definedName name="b60x">#REF!</definedName>
    <definedName name="b7_" localSheetId="7">'[60]Xuly Data'!#REF!</definedName>
    <definedName name="b7_" localSheetId="9">'[60]Xuly Data'!#REF!</definedName>
    <definedName name="b7_" localSheetId="15">'[60]Xuly Data'!#REF!</definedName>
    <definedName name="b7_" localSheetId="13">'[60]Xuly Data'!#REF!</definedName>
    <definedName name="b7_" localSheetId="8">'[60]Xuly Data'!#REF!</definedName>
    <definedName name="b7_">#REF!</definedName>
    <definedName name="b8." localSheetId="7">'[77]So lieu chung'!#REF!</definedName>
    <definedName name="b8." localSheetId="9">'[77]So lieu chung'!#REF!</definedName>
    <definedName name="b8." localSheetId="15">'[77]So lieu chung'!#REF!</definedName>
    <definedName name="b8." localSheetId="13">'[77]So lieu chung'!#REF!</definedName>
    <definedName name="b8." localSheetId="8">'[77]So lieu chung'!#REF!</definedName>
    <definedName name="b8.">#REF!</definedName>
    <definedName name="b80x" localSheetId="33">#REF!</definedName>
    <definedName name="b80x" localSheetId="51">#REF!</definedName>
    <definedName name="b80x">#REF!</definedName>
    <definedName name="b9." localSheetId="7">'[77]So lieu chung'!#REF!</definedName>
    <definedName name="b9." localSheetId="9">'[77]So lieu chung'!#REF!</definedName>
    <definedName name="b9." localSheetId="15">'[77]So lieu chung'!#REF!</definedName>
    <definedName name="b9." localSheetId="13">'[77]So lieu chung'!#REF!</definedName>
    <definedName name="b9." localSheetId="8">'[77]So lieu chung'!#REF!</definedName>
    <definedName name="b9.">#REF!</definedName>
    <definedName name="ba." localSheetId="7">'[77]So lieu chung'!#REF!</definedName>
    <definedName name="ba." localSheetId="9">'[77]So lieu chung'!#REF!</definedName>
    <definedName name="ba." localSheetId="15">'[77]So lieu chung'!#REF!</definedName>
    <definedName name="ba." localSheetId="13">'[77]So lieu chung'!#REF!</definedName>
    <definedName name="ba." localSheetId="8">'[77]So lieu chung'!#REF!</definedName>
    <definedName name="ba.">#REF!</definedName>
    <definedName name="bac.2" localSheetId="51">#REF!</definedName>
    <definedName name="bac.2">#REF!</definedName>
    <definedName name="bac3.5">12971</definedName>
    <definedName name="bac3.7">13180</definedName>
    <definedName name="bac4.5">14925</definedName>
    <definedName name="BacKan" localSheetId="33">#REF!</definedName>
    <definedName name="BacKan" localSheetId="51">#REF!</definedName>
    <definedName name="BacKan">#REF!</definedName>
    <definedName name="balance" localSheetId="33">#REF!</definedName>
    <definedName name="balance" localSheetId="51">#REF!</definedName>
    <definedName name="balance">#REF!</definedName>
    <definedName name="ban" localSheetId="33">#REF!</definedName>
    <definedName name="ban" localSheetId="51">#REF!</definedName>
    <definedName name="ban">#REF!</definedName>
    <definedName name="BanForBcaothg" localSheetId="7">'[78]NhKy-Thg'!$CX$8:$DD$25</definedName>
    <definedName name="BanForBcaothg" localSheetId="9">'[78]NhKy-Thg'!$CX$8:$DD$25</definedName>
    <definedName name="BanForBcaothg" localSheetId="15">'[78]NhKy-Thg'!$CX$8:$DD$25</definedName>
    <definedName name="BanForBcaothg" localSheetId="13">'[78]NhKy-Thg'!$CX$8:$DD$25</definedName>
    <definedName name="BanForBcaothg" localSheetId="8">'[78]NhKy-Thg'!$CX$8:$DD$25</definedName>
    <definedName name="BanForBcaothg">#REF!</definedName>
    <definedName name="BanQLDA" localSheetId="33">#REF!</definedName>
    <definedName name="BanQLDA" localSheetId="51">#REF!</definedName>
    <definedName name="BanQLDA">#REF!</definedName>
    <definedName name="BANG" localSheetId="33">#REF!</definedName>
    <definedName name="BANG" localSheetId="51">#REF!</definedName>
    <definedName name="BANG">#REF!</definedName>
    <definedName name="Bang_cly" localSheetId="33">#REF!</definedName>
    <definedName name="Bang_cly" localSheetId="51">#REF!</definedName>
    <definedName name="Bang_cly">#REF!</definedName>
    <definedName name="Bang_CVC" localSheetId="33">#REF!</definedName>
    <definedName name="Bang_CVC" localSheetId="51">#REF!</definedName>
    <definedName name="Bang_CVC">#REF!</definedName>
    <definedName name="BANG_CHI_TIET_THI_NGHIEM_DZ0.4KV" localSheetId="33">#REF!</definedName>
    <definedName name="BANG_CHI_TIET_THI_NGHIEM_DZ0.4KV" localSheetId="51">#REF!</definedName>
    <definedName name="BANG_CHI_TIET_THI_NGHIEM_DZ0.4KV">#REF!</definedName>
    <definedName name="BANG_CHI_TIET_THI_NGHIEM_DZ22KV" localSheetId="33">#REF!</definedName>
    <definedName name="BANG_CHI_TIET_THI_NGHIEM_DZ22KV" localSheetId="51">#REF!</definedName>
    <definedName name="BANG_CHI_TIET_THI_NGHIEM_DZ22KV" localSheetId="7">'[79]PHAN DS 22 KV'!#REF!</definedName>
    <definedName name="BANG_CHI_TIET_THI_NGHIEM_DZ22KV" localSheetId="9">'[79]PHAN DS 22 KV'!#REF!</definedName>
    <definedName name="BANG_CHI_TIET_THI_NGHIEM_DZ22KV" localSheetId="15">'[79]PHAN DS 22 KV'!#REF!</definedName>
    <definedName name="BANG_CHI_TIET_THI_NGHIEM_DZ22KV" localSheetId="13">'[79]PHAN DS 22 KV'!#REF!</definedName>
    <definedName name="BANG_CHI_TIET_THI_NGHIEM_DZ22KV" localSheetId="8">'[79]PHAN DS 22 KV'!#REF!</definedName>
    <definedName name="BANG_CHI_TIET_THI_NGHIEM_DZ22KV">#REF!</definedName>
    <definedName name="Bang_Dinh.muc" localSheetId="51">#REF!</definedName>
    <definedName name="Bang_Dinh.muc">#REF!</definedName>
    <definedName name="bang_gia" localSheetId="33">#REF!</definedName>
    <definedName name="bang_gia" localSheetId="51">#REF!</definedName>
    <definedName name="bang_gia">#REF!</definedName>
    <definedName name="BANG_TONG_HOP_DZ0.4KV" localSheetId="33">#REF!</definedName>
    <definedName name="BANG_TONG_HOP_DZ0.4KV" localSheetId="51">#REF!</definedName>
    <definedName name="BANG_TONG_HOP_DZ0.4KV">#REF!</definedName>
    <definedName name="BANG_TONG_HOP_KHO_BAI" localSheetId="33">#REF!</definedName>
    <definedName name="BANG_TONG_HOP_KHO_BAI" localSheetId="51">#REF!</definedName>
    <definedName name="BANG_TONG_HOP_KHO_BAI">#REF!</definedName>
    <definedName name="BANG_TONG_HOP_TBA" localSheetId="33">#REF!</definedName>
    <definedName name="BANG_TONG_HOP_TBA" localSheetId="51">#REF!</definedName>
    <definedName name="BANG_TONG_HOP_TBA">#REF!</definedName>
    <definedName name="Bang_travl" localSheetId="33">#REF!</definedName>
    <definedName name="Bang_travl" localSheetId="51">#REF!</definedName>
    <definedName name="Bang_travl">#REF!</definedName>
    <definedName name="Bang1" localSheetId="33">#REF!</definedName>
    <definedName name="Bang1" localSheetId="51">#REF!</definedName>
    <definedName name="Bang1">#REF!</definedName>
    <definedName name="bangciti" localSheetId="7">'[10]dongia (2)'!#REF!</definedName>
    <definedName name="bangciti" localSheetId="9">'[10]dongia (2)'!#REF!</definedName>
    <definedName name="bangciti" localSheetId="15">'[10]dongia (2)'!#REF!</definedName>
    <definedName name="bangciti" localSheetId="13">'[10]dongia (2)'!#REF!</definedName>
    <definedName name="bangciti" localSheetId="8">'[10]dongia (2)'!#REF!</definedName>
    <definedName name="bangciti">#REF!</definedName>
    <definedName name="bangchu" localSheetId="33">#REF!</definedName>
    <definedName name="bangchu" localSheetId="51">#REF!</definedName>
    <definedName name="bangchu">#REF!</definedName>
    <definedName name="Banggo" localSheetId="7">'[22]Gia VL'!#REF!</definedName>
    <definedName name="Banggo" localSheetId="9">'[22]Gia VL'!#REF!</definedName>
    <definedName name="Banggo" localSheetId="15">'[22]Gia VL'!#REF!</definedName>
    <definedName name="Banggo" localSheetId="13">'[22]Gia VL'!#REF!</definedName>
    <definedName name="Banggo" localSheetId="8">'[22]Gia VL'!#REF!</definedName>
    <definedName name="Banggo">#REF!</definedName>
    <definedName name="BangNhKy" localSheetId="7">'[78]NhKy-Thg'!$A$8:$BN$199</definedName>
    <definedName name="BangNhKy" localSheetId="9">'[78]NhKy-Thg'!$A$8:$BN$199</definedName>
    <definedName name="BangNhKy" localSheetId="15">'[78]NhKy-Thg'!$A$8:$BN$199</definedName>
    <definedName name="BangNhKy" localSheetId="13">'[78]NhKy-Thg'!$A$8:$BN$199</definedName>
    <definedName name="BangNhKy" localSheetId="8">'[78]NhKy-Thg'!$A$8:$BN$199</definedName>
    <definedName name="BangNhKy">#REF!</definedName>
    <definedName name="bangtinh" localSheetId="33">#REF!</definedName>
    <definedName name="bangtinh" localSheetId="51">#REF!</definedName>
    <definedName name="bangtinh">#REF!</definedName>
    <definedName name="bao.cao" localSheetId="51">#REF!</definedName>
    <definedName name="bao.cao">#REF!</definedName>
    <definedName name="Bar" localSheetId="7">'[80]B-B'!$B$65:$J$66</definedName>
    <definedName name="Bar" localSheetId="9">'[80]B-B'!$B$65:$J$66</definedName>
    <definedName name="Bar" localSheetId="15">'[80]B-B'!$B$65:$J$66</definedName>
    <definedName name="Bar" localSheetId="13">'[80]B-B'!$B$65:$J$66</definedName>
    <definedName name="Bar" localSheetId="8">'[80]B-B'!$B$65:$J$66</definedName>
    <definedName name="Bar">#REF!</definedName>
    <definedName name="BarData" localSheetId="33">#REF!</definedName>
    <definedName name="BarData" localSheetId="51">#REF!</definedName>
    <definedName name="BarData">#REF!</definedName>
    <definedName name="BB" localSheetId="33">#REF!</definedName>
    <definedName name="BB" localSheetId="51">#REF!</definedName>
    <definedName name="BB">#REF!</definedName>
    <definedName name="bb." localSheetId="7">'[77]So lieu chung'!#REF!</definedName>
    <definedName name="bb." localSheetId="9">'[77]So lieu chung'!#REF!</definedName>
    <definedName name="bb." localSheetId="15">'[77]So lieu chung'!#REF!</definedName>
    <definedName name="bb." localSheetId="13">'[77]So lieu chung'!#REF!</definedName>
    <definedName name="bb." localSheetId="8">'[77]So lieu chung'!#REF!</definedName>
    <definedName name="bb.">#REF!</definedName>
    <definedName name="Bbb" localSheetId="33">#REF!</definedName>
    <definedName name="Bbb" localSheetId="51">#REF!</definedName>
    <definedName name="Bbb">#REF!</definedName>
    <definedName name="bbbbb" localSheetId="7">[81]Sheet1!#REF!</definedName>
    <definedName name="bbbbb" localSheetId="9">[81]Sheet1!#REF!</definedName>
    <definedName name="bbbbb" localSheetId="15">[81]Sheet1!#REF!</definedName>
    <definedName name="bbbbb" localSheetId="13">[81]Sheet1!#REF!</definedName>
    <definedName name="bbbbb" localSheetId="8">[81]Sheet1!#REF!</definedName>
    <definedName name="bbbbb">#REF!</definedName>
    <definedName name="bbkt" localSheetId="51">#REF!</definedName>
    <definedName name="bbkt">#REF!</definedName>
    <definedName name="bbtc" localSheetId="51">#REF!</definedName>
    <definedName name="bbtc">#REF!</definedName>
    <definedName name="Bbtt" localSheetId="33">#REF!</definedName>
    <definedName name="Bbtt" localSheetId="51">#REF!</definedName>
    <definedName name="Bbtt">#REF!</definedName>
    <definedName name="bbvf" localSheetId="7">[46]gVL!$P$13</definedName>
    <definedName name="bbvf" localSheetId="9">[46]gVL!$P$13</definedName>
    <definedName name="bbvf" localSheetId="15">[46]gVL!$P$13</definedName>
    <definedName name="bbvf" localSheetId="13">[46]gVL!$P$13</definedName>
    <definedName name="bbvf" localSheetId="8">[46]gVL!$P$13</definedName>
    <definedName name="bbvf">#REF!</definedName>
    <definedName name="Bc" localSheetId="33">#REF!</definedName>
    <definedName name="Bc" localSheetId="51">#REF!</definedName>
    <definedName name="Bc">#REF!</definedName>
    <definedName name="bc_1" localSheetId="33">#REF!</definedName>
    <definedName name="bc_1" localSheetId="51">#REF!</definedName>
    <definedName name="bc_1">#REF!</definedName>
    <definedName name="bc_2" localSheetId="33">#REF!</definedName>
    <definedName name="bc_2" localSheetId="51">#REF!</definedName>
    <definedName name="bc_2">#REF!</definedName>
    <definedName name="BCAO1" localSheetId="51">#REF!</definedName>
    <definedName name="BCAO1">#REF!</definedName>
    <definedName name="bcao10" localSheetId="51">#REF!</definedName>
    <definedName name="bcao10">#REF!</definedName>
    <definedName name="Bcao11" localSheetId="51">#REF!</definedName>
    <definedName name="Bcao11">#REF!</definedName>
    <definedName name="BCAO2" localSheetId="51">#REF!</definedName>
    <definedName name="BCAO2">#REF!</definedName>
    <definedName name="bcao3" localSheetId="51">#REF!</definedName>
    <definedName name="bcao3">#REF!</definedName>
    <definedName name="bcao4" localSheetId="51">#REF!</definedName>
    <definedName name="bcao4">#REF!</definedName>
    <definedName name="bcao5" localSheetId="51">#REF!</definedName>
    <definedName name="bcao5">#REF!</definedName>
    <definedName name="bcao6" localSheetId="51">#REF!</definedName>
    <definedName name="bcao6">#REF!</definedName>
    <definedName name="bcao7" localSheetId="51">#REF!</definedName>
    <definedName name="bcao7">#REF!</definedName>
    <definedName name="bcao8" localSheetId="51">#REF!</definedName>
    <definedName name="bcao8">#REF!</definedName>
    <definedName name="bcao9" localSheetId="51">#REF!</definedName>
    <definedName name="bcao9">#REF!</definedName>
    <definedName name="Bcb" localSheetId="33">#REF!</definedName>
    <definedName name="Bcb" localSheetId="51">#REF!</definedName>
    <definedName name="Bcb">#REF!</definedName>
    <definedName name="BCBo" localSheetId="21" hidden="1">{"'Sheet1'!$L$16"}</definedName>
    <definedName name="BCBo" localSheetId="27" hidden="1">{"'Sheet1'!$L$16"}</definedName>
    <definedName name="BCBo" localSheetId="7" hidden="1">{"'Sheet1'!$L$16"}</definedName>
    <definedName name="BCBo" localSheetId="9" hidden="1">{"'Sheet1'!$L$16"}</definedName>
    <definedName name="BCBo" localSheetId="15" hidden="1">{"'Sheet1'!$L$16"}</definedName>
    <definedName name="BCBo" localSheetId="13" hidden="1">{"'Sheet1'!$L$16"}</definedName>
    <definedName name="BCBo" localSheetId="16" hidden="1">{"'Sheet1'!$L$16"}</definedName>
    <definedName name="BCBo" localSheetId="8" hidden="1">{"'Sheet1'!$L$16"}</definedName>
    <definedName name="BCBo" localSheetId="18" hidden="1">{"'Sheet1'!$L$16"}</definedName>
    <definedName name="BCBo" localSheetId="19" hidden="1">{"'Sheet1'!$L$16"}</definedName>
    <definedName name="BCBo" localSheetId="1" hidden="1">{"'Sheet1'!$L$16"}</definedName>
    <definedName name="BCBo" hidden="1">{"'Sheet1'!$L$16"}</definedName>
    <definedName name="BCNXT152153" localSheetId="33">#REF!</definedName>
    <definedName name="BCNXT152153" localSheetId="51">#REF!</definedName>
    <definedName name="BCNXT152153">#REF!</definedName>
    <definedName name="BCNXT155156" localSheetId="33">#REF!</definedName>
    <definedName name="BCNXT155156" localSheetId="51">#REF!</definedName>
    <definedName name="BCNXT155156">#REF!</definedName>
    <definedName name="Bctt" localSheetId="33">#REF!</definedName>
    <definedName name="Bctt" localSheetId="51">#REF!</definedName>
    <definedName name="Bctt">#REF!</definedName>
    <definedName name="bd" localSheetId="21">[45]gVL!$Q$15</definedName>
    <definedName name="bd" localSheetId="27">[45]gVL!$Q$15</definedName>
    <definedName name="bd" localSheetId="33">#REF!</definedName>
    <definedName name="bd" localSheetId="34">[45]gVL!$Q$15</definedName>
    <definedName name="bd" localSheetId="51">#REF!</definedName>
    <definedName name="bd" localSheetId="7">[45]gVL!$Q$15</definedName>
    <definedName name="bd" localSheetId="9">[45]gVL!$Q$15</definedName>
    <definedName name="bd" localSheetId="15">[45]gVL!$Q$15</definedName>
    <definedName name="bd" localSheetId="13">[45]gVL!$Q$15</definedName>
    <definedName name="bd" localSheetId="16">[45]gVL!$Q$15</definedName>
    <definedName name="bd" localSheetId="8">[45]gVL!$Q$15</definedName>
    <definedName name="bd" localSheetId="18">[45]gVL!$Q$15</definedName>
    <definedName name="bd" localSheetId="19">[45]gVL!$Q$15</definedName>
    <definedName name="bd">#REF!</definedName>
    <definedName name="bd_" localSheetId="7">[25]Girder!#REF!</definedName>
    <definedName name="bd_" localSheetId="9">[25]Girder!#REF!</definedName>
    <definedName name="bd_" localSheetId="15">[25]Girder!#REF!</definedName>
    <definedName name="bd_" localSheetId="13">[25]Girder!#REF!</definedName>
    <definedName name="bd_" localSheetId="8">[25]Girder!#REF!</definedName>
    <definedName name="bd_">#REF!</definedName>
    <definedName name="BDAY" localSheetId="51">#REF!</definedName>
    <definedName name="BDAY">#REF!</definedName>
    <definedName name="bdf" localSheetId="7">[58]Sheet1!#REF!</definedName>
    <definedName name="bdf" localSheetId="9">[58]Sheet1!#REF!</definedName>
    <definedName name="bdf" localSheetId="15">[58]Sheet1!#REF!</definedName>
    <definedName name="bdf" localSheetId="13">[58]Sheet1!#REF!</definedName>
    <definedName name="bdf" localSheetId="8">[58]Sheet1!#REF!</definedName>
    <definedName name="bdf">#REF!</definedName>
    <definedName name="bDF_" localSheetId="7">[58]Sheet1!#REF!</definedName>
    <definedName name="bDF_" localSheetId="9">[58]Sheet1!#REF!</definedName>
    <definedName name="bDF_" localSheetId="15">[58]Sheet1!#REF!</definedName>
    <definedName name="bDF_" localSheetId="13">[58]Sheet1!#REF!</definedName>
    <definedName name="bDF_" localSheetId="8">[58]Sheet1!#REF!</definedName>
    <definedName name="bDF_">#REF!</definedName>
    <definedName name="BDHo" localSheetId="7">[82]BK04!#REF!</definedName>
    <definedName name="BDHo" localSheetId="9">[82]BK04!#REF!</definedName>
    <definedName name="BDHo" localSheetId="15">[82]BK04!#REF!</definedName>
    <definedName name="BDHo" localSheetId="13">[82]BK04!#REF!</definedName>
    <definedName name="BDHo" localSheetId="8">[82]BK04!#REF!</definedName>
    <definedName name="BDHo">#REF!</definedName>
    <definedName name="bdht15nc" localSheetId="7">[10]gtrinh!#REF!</definedName>
    <definedName name="bdht15nc" localSheetId="9">[10]gtrinh!#REF!</definedName>
    <definedName name="bdht15nc" localSheetId="15">[10]gtrinh!#REF!</definedName>
    <definedName name="bdht15nc" localSheetId="13">[10]gtrinh!#REF!</definedName>
    <definedName name="bdht15nc" localSheetId="8">[10]gtrinh!#REF!</definedName>
    <definedName name="bdht15nc">#REF!</definedName>
    <definedName name="bdht15vl" localSheetId="7">[10]gtrinh!#REF!</definedName>
    <definedName name="bdht15vl" localSheetId="9">[10]gtrinh!#REF!</definedName>
    <definedName name="bdht15vl" localSheetId="15">[10]gtrinh!#REF!</definedName>
    <definedName name="bdht15vl" localSheetId="13">[10]gtrinh!#REF!</definedName>
    <definedName name="bdht15vl" localSheetId="8">[10]gtrinh!#REF!</definedName>
    <definedName name="bdht15vl">#REF!</definedName>
    <definedName name="bdht25nc" localSheetId="7">[10]gtrinh!#REF!</definedName>
    <definedName name="bdht25nc" localSheetId="9">[10]gtrinh!#REF!</definedName>
    <definedName name="bdht25nc" localSheetId="15">[10]gtrinh!#REF!</definedName>
    <definedName name="bdht25nc" localSheetId="13">[10]gtrinh!#REF!</definedName>
    <definedName name="bdht25nc" localSheetId="8">[10]gtrinh!#REF!</definedName>
    <definedName name="bdht25nc">#REF!</definedName>
    <definedName name="bdht25vl" localSheetId="7">[10]gtrinh!#REF!</definedName>
    <definedName name="bdht25vl" localSheetId="9">[10]gtrinh!#REF!</definedName>
    <definedName name="bdht25vl" localSheetId="15">[10]gtrinh!#REF!</definedName>
    <definedName name="bdht25vl" localSheetId="13">[10]gtrinh!#REF!</definedName>
    <definedName name="bdht25vl" localSheetId="8">[10]gtrinh!#REF!</definedName>
    <definedName name="bdht25vl">#REF!</definedName>
    <definedName name="bdht325nc" localSheetId="7">[10]gtrinh!#REF!</definedName>
    <definedName name="bdht325nc" localSheetId="9">[10]gtrinh!#REF!</definedName>
    <definedName name="bdht325nc" localSheetId="15">[10]gtrinh!#REF!</definedName>
    <definedName name="bdht325nc" localSheetId="13">[10]gtrinh!#REF!</definedName>
    <definedName name="bdht325nc" localSheetId="8">[10]gtrinh!#REF!</definedName>
    <definedName name="bdht325nc">#REF!</definedName>
    <definedName name="bdht325vl" localSheetId="7">[10]gtrinh!#REF!</definedName>
    <definedName name="bdht325vl" localSheetId="9">[10]gtrinh!#REF!</definedName>
    <definedName name="bdht325vl" localSheetId="15">[10]gtrinh!#REF!</definedName>
    <definedName name="bdht325vl" localSheetId="13">[10]gtrinh!#REF!</definedName>
    <definedName name="bdht325vl" localSheetId="8">[10]gtrinh!#REF!</definedName>
    <definedName name="bdht325vl">#REF!</definedName>
    <definedName name="bé_giao_th_ng" localSheetId="51">#REF!</definedName>
    <definedName name="bé_giao_th_ng">#REF!</definedName>
    <definedName name="bé_x_y_dùng" localSheetId="51">#REF!</definedName>
    <definedName name="bé_x_y_dùng">#REF!</definedName>
    <definedName name="BE100M" localSheetId="33">#REF!</definedName>
    <definedName name="BE100M" localSheetId="51">#REF!</definedName>
    <definedName name="BE100M">#REF!</definedName>
    <definedName name="BE150M" localSheetId="7">'[83]Ct- DZ35kV'!#REF!</definedName>
    <definedName name="BE150M" localSheetId="9">'[83]Ct- DZ35kV'!#REF!</definedName>
    <definedName name="BE150M" localSheetId="15">'[83]Ct- DZ35kV'!#REF!</definedName>
    <definedName name="BE150M" localSheetId="13">'[83]Ct- DZ35kV'!#REF!</definedName>
    <definedName name="BE150M" localSheetId="8">'[83]Ct- DZ35kV'!#REF!</definedName>
    <definedName name="BE150M">#REF!</definedName>
    <definedName name="BE200M" localSheetId="7">'[83]Ct- DZ35kV'!#REF!</definedName>
    <definedName name="BE200M" localSheetId="9">'[83]Ct- DZ35kV'!#REF!</definedName>
    <definedName name="BE200M" localSheetId="15">'[83]Ct- DZ35kV'!#REF!</definedName>
    <definedName name="BE200M" localSheetId="13">'[83]Ct- DZ35kV'!#REF!</definedName>
    <definedName name="BE200M" localSheetId="8">'[83]Ct- DZ35kV'!#REF!</definedName>
    <definedName name="BE200M">#REF!</definedName>
    <definedName name="BE50M" localSheetId="33">#REF!</definedName>
    <definedName name="BE50M" localSheetId="51">#REF!</definedName>
    <definedName name="BE50M">#REF!</definedName>
    <definedName name="beff" localSheetId="7">[58]Sheet1!#REF!</definedName>
    <definedName name="beff" localSheetId="9">[58]Sheet1!#REF!</definedName>
    <definedName name="beff" localSheetId="15">[58]Sheet1!#REF!</definedName>
    <definedName name="beff" localSheetId="13">[58]Sheet1!#REF!</definedName>
    <definedName name="beff" localSheetId="8">[58]Sheet1!#REF!</definedName>
    <definedName name="beff">#REF!</definedName>
    <definedName name="BEGIN1" localSheetId="7">'[84]DNTT chua chi'!#REF!</definedName>
    <definedName name="BEGIN1" localSheetId="9">'[84]DNTT chua chi'!#REF!</definedName>
    <definedName name="BEGIN1" localSheetId="15">'[84]DNTT chua chi'!#REF!</definedName>
    <definedName name="BEGIN1" localSheetId="13">'[84]DNTT chua chi'!#REF!</definedName>
    <definedName name="BEGIN1" localSheetId="8">'[84]DNTT chua chi'!#REF!</definedName>
    <definedName name="BEGIN1">#REF!</definedName>
    <definedName name="BEGIN2" localSheetId="7">'[84]Bao cao tien mat'!#REF!</definedName>
    <definedName name="BEGIN2" localSheetId="9">'[84]Bao cao tien mat'!#REF!</definedName>
    <definedName name="BEGIN2" localSheetId="15">'[84]Bao cao tien mat'!#REF!</definedName>
    <definedName name="BEGIN2" localSheetId="13">'[84]Bao cao tien mat'!#REF!</definedName>
    <definedName name="BEGIN2" localSheetId="8">'[84]Bao cao tien mat'!#REF!</definedName>
    <definedName name="BEGIN2">#REF!</definedName>
    <definedName name="bentonite" localSheetId="33">#REF!</definedName>
    <definedName name="bentonite" localSheetId="51">#REF!</definedName>
    <definedName name="bentonite" localSheetId="7">'[85]Detailed for Breakdown'!#REF!</definedName>
    <definedName name="bentonite" localSheetId="9">'[85]Detailed for Breakdown'!#REF!</definedName>
    <definedName name="bentonite" localSheetId="15">'[85]Detailed for Breakdown'!#REF!</definedName>
    <definedName name="bentonite" localSheetId="13">'[85]Detailed for Breakdown'!#REF!</definedName>
    <definedName name="bentonite" localSheetId="8">'[85]Detailed for Breakdown'!#REF!</definedName>
    <definedName name="bentonite">#REF!</definedName>
    <definedName name="benuoc" localSheetId="33">#REF!</definedName>
    <definedName name="benuoc" localSheetId="51">#REF!</definedName>
    <definedName name="benuoc">#REF!</definedName>
    <definedName name="bengam" localSheetId="33">#REF!</definedName>
    <definedName name="bengam" localSheetId="51">#REF!</definedName>
    <definedName name="bengam">#REF!</definedName>
    <definedName name="beta" localSheetId="51">#REF!</definedName>
    <definedName name="beta">#REF!</definedName>
    <definedName name="betong" localSheetId="33">#REF!</definedName>
    <definedName name="betong" localSheetId="51">#REF!</definedName>
    <definedName name="betong" localSheetId="7">[86]Sheet1!#REF!</definedName>
    <definedName name="betong" localSheetId="9">[86]Sheet1!#REF!</definedName>
    <definedName name="betong" localSheetId="15">[86]Sheet1!#REF!</definedName>
    <definedName name="betong" localSheetId="13">[86]Sheet1!#REF!</definedName>
    <definedName name="betong" localSheetId="8">[86]Sheet1!#REF!</definedName>
    <definedName name="betong">#REF!</definedName>
    <definedName name="betong100" localSheetId="7">'[87]Gia vat tu'!$P$26</definedName>
    <definedName name="betong100" localSheetId="9">'[87]Gia vat tu'!$P$26</definedName>
    <definedName name="betong100" localSheetId="15">'[87]Gia vat tu'!$P$26</definedName>
    <definedName name="betong100" localSheetId="13">'[87]Gia vat tu'!$P$26</definedName>
    <definedName name="betong100" localSheetId="8">'[87]Gia vat tu'!$P$26</definedName>
    <definedName name="betong100">#REF!</definedName>
    <definedName name="betong200" localSheetId="7">'[87]Gia vat tu'!$J$31</definedName>
    <definedName name="betong200" localSheetId="9">'[87]Gia vat tu'!$J$31</definedName>
    <definedName name="betong200" localSheetId="15">'[87]Gia vat tu'!$J$31</definedName>
    <definedName name="betong200" localSheetId="13">'[87]Gia vat tu'!$J$31</definedName>
    <definedName name="betong200" localSheetId="8">'[87]Gia vat tu'!$J$31</definedName>
    <definedName name="betong200">#REF!</definedName>
    <definedName name="BetongM150" localSheetId="7">'[88]chiet tinh'!$B$18:$D$23,'[88]chiet tinh'!$F$18:$F$23</definedName>
    <definedName name="BetongM150" localSheetId="9">'[88]chiet tinh'!$B$18:$D$23,'[88]chiet tinh'!$F$18:$F$23</definedName>
    <definedName name="BetongM150" localSheetId="15">'[88]chiet tinh'!$B$18:$D$23,'[88]chiet tinh'!$F$18:$F$23</definedName>
    <definedName name="BetongM150" localSheetId="13">'[88]chiet tinh'!$B$18:$D$23,'[88]chiet tinh'!$F$18:$F$23</definedName>
    <definedName name="BetongM150" localSheetId="8">'[88]chiet tinh'!$B$18:$D$23,'[88]chiet tinh'!$F$18:$F$23</definedName>
    <definedName name="BetongM150">#REF!,#REF!</definedName>
    <definedName name="BetongM200" localSheetId="7">'[88]chiet tinh'!$B$35:$D$39,'[88]chiet tinh'!$F$35:$F$39</definedName>
    <definedName name="BetongM200" localSheetId="9">'[88]chiet tinh'!$B$35:$D$39,'[88]chiet tinh'!$F$35:$F$39</definedName>
    <definedName name="BetongM200" localSheetId="15">'[88]chiet tinh'!$B$35:$D$39,'[88]chiet tinh'!$F$35:$F$39</definedName>
    <definedName name="BetongM200" localSheetId="13">'[88]chiet tinh'!$B$35:$D$39,'[88]chiet tinh'!$F$35:$F$39</definedName>
    <definedName name="BetongM200" localSheetId="8">'[88]chiet tinh'!$B$35:$D$39,'[88]chiet tinh'!$F$35:$F$39</definedName>
    <definedName name="BetongM200">#REF!,#REF!</definedName>
    <definedName name="BetongM50" localSheetId="7">'[88]chiet tinh'!$B$6:$D$8,'[88]chiet tinh'!$F$6:$F$8</definedName>
    <definedName name="BetongM50" localSheetId="9">'[88]chiet tinh'!$B$6:$D$8,'[88]chiet tinh'!$F$6:$F$8</definedName>
    <definedName name="BetongM50" localSheetId="15">'[88]chiet tinh'!$B$6:$D$8,'[88]chiet tinh'!$F$6:$F$8</definedName>
    <definedName name="BetongM50" localSheetId="13">'[88]chiet tinh'!$B$6:$D$8,'[88]chiet tinh'!$F$6:$F$8</definedName>
    <definedName name="BetongM50" localSheetId="8">'[88]chiet tinh'!$B$6:$D$8,'[88]chiet tinh'!$F$6:$F$8</definedName>
    <definedName name="BetongM50">#REF!,#REF!</definedName>
    <definedName name="Bgc" localSheetId="33">#REF!</definedName>
    <definedName name="Bgc" localSheetId="51">#REF!</definedName>
    <definedName name="Bgc">#REF!</definedName>
    <definedName name="BGS" localSheetId="33">#REF!</definedName>
    <definedName name="BGS" localSheetId="51">#REF!</definedName>
    <definedName name="BGS">#REF!</definedName>
    <definedName name="bgia" localSheetId="33">#REF!</definedName>
    <definedName name="bgia" localSheetId="51">#REF!</definedName>
    <definedName name="bgia">#REF!</definedName>
    <definedName name="Bgiang" localSheetId="21" hidden="1">{"'Sheet1'!$L$16"}</definedName>
    <definedName name="Bgiang" localSheetId="27" hidden="1">{"'Sheet1'!$L$16"}</definedName>
    <definedName name="Bgiang" localSheetId="33" hidden="1">{"'Sheet1'!$L$16"}</definedName>
    <definedName name="Bgiang" localSheetId="34" hidden="1">{"'Sheet1'!$L$16"}</definedName>
    <definedName name="Bgiang" localSheetId="48" hidden="1">{"'Sheet1'!$L$16"}</definedName>
    <definedName name="Bgiang" localSheetId="49" hidden="1">{"'Sheet1'!$L$16"}</definedName>
    <definedName name="Bgiang" localSheetId="7" hidden="1">{"'Sheet1'!$L$16"}</definedName>
    <definedName name="Bgiang" localSheetId="9" hidden="1">{"'Sheet1'!$L$16"}</definedName>
    <definedName name="Bgiang" localSheetId="15" hidden="1">{"'Sheet1'!$L$16"}</definedName>
    <definedName name="Bgiang" localSheetId="13" hidden="1">{"'Sheet1'!$L$16"}</definedName>
    <definedName name="Bgiang" localSheetId="16" hidden="1">{"'Sheet1'!$L$16"}</definedName>
    <definedName name="Bgiang" localSheetId="8" hidden="1">{"'Sheet1'!$L$16"}</definedName>
    <definedName name="Bgiang" localSheetId="18" hidden="1">{"'Sheet1'!$L$16"}</definedName>
    <definedName name="Bgiang" localSheetId="19" hidden="1">{"'Sheet1'!$L$16"}</definedName>
    <definedName name="Bgiang" localSheetId="1" hidden="1">{"'Sheet1'!$L$16"}</definedName>
    <definedName name="Bgiang" hidden="1">{"'Sheet1'!$L$16"}</definedName>
    <definedName name="bh" localSheetId="7">[58]Sheet1!#REF!</definedName>
    <definedName name="bh" localSheetId="9">[58]Sheet1!#REF!</definedName>
    <definedName name="bh" localSheetId="15">[58]Sheet1!#REF!</definedName>
    <definedName name="bh" localSheetId="13">[58]Sheet1!#REF!</definedName>
    <definedName name="bh" localSheetId="8">[58]Sheet1!#REF!</definedName>
    <definedName name="bh">#REF!</definedName>
    <definedName name="BHS" localSheetId="33">#REF!</definedName>
    <definedName name="BHS" localSheetId="51">#REF!</definedName>
    <definedName name="BHS">#REF!</definedName>
    <definedName name="BHXH" localSheetId="51">#REF!</definedName>
    <definedName name="BHXH">#REF!</definedName>
    <definedName name="BHYT" localSheetId="51">#REF!</definedName>
    <definedName name="BHYT">#REF!</definedName>
    <definedName name="BI" localSheetId="33">#REF!</definedName>
    <definedName name="BI" localSheetId="51">#REF!</definedName>
    <definedName name="BI">#REF!</definedName>
    <definedName name="bia" localSheetId="33">#REF!</definedName>
    <definedName name="bia" localSheetId="51">#REF!</definedName>
    <definedName name="bia">#REF!</definedName>
    <definedName name="BICH" localSheetId="33">#REF!</definedName>
    <definedName name="BICH" localSheetId="51">#REF!</definedName>
    <definedName name="BICH">#REF!</definedName>
    <definedName name="BICH1" localSheetId="33">#REF!</definedName>
    <definedName name="BICH1" localSheetId="51">#REF!</definedName>
    <definedName name="BICH1">#REF!</definedName>
    <definedName name="bien" localSheetId="7">'[22]Gia VL'!#REF!</definedName>
    <definedName name="bien" localSheetId="9">'[22]Gia VL'!#REF!</definedName>
    <definedName name="bien" localSheetId="15">'[22]Gia VL'!#REF!</definedName>
    <definedName name="bien" localSheetId="13">'[22]Gia VL'!#REF!</definedName>
    <definedName name="bien" localSheetId="8">'[22]Gia VL'!#REF!</definedName>
    <definedName name="bien">#REF!</definedName>
    <definedName name="bieu_tong" localSheetId="7">[89]Nguon!$C$8:$AD$612</definedName>
    <definedName name="bieu_tong" localSheetId="9">[89]Nguon!$C$8:$AD$612</definedName>
    <definedName name="bieu_tong" localSheetId="15">[89]Nguon!$C$8:$AD$612</definedName>
    <definedName name="bieu_tong" localSheetId="13">[89]Nguon!$C$8:$AD$612</definedName>
    <definedName name="bieu_tong" localSheetId="8">[89]Nguon!$C$8:$AD$612</definedName>
    <definedName name="bieu_tong">#REF!</definedName>
    <definedName name="Binhduong" localSheetId="33">#REF!</definedName>
    <definedName name="Binhduong" localSheetId="51">#REF!</definedName>
    <definedName name="Binhduong">#REF!</definedName>
    <definedName name="Binhphuoc" localSheetId="33">#REF!</definedName>
    <definedName name="Binhphuoc" localSheetId="51">#REF!</definedName>
    <definedName name="Binhphuoc">#REF!</definedName>
    <definedName name="Bio_tec" localSheetId="33">#REF!</definedName>
    <definedName name="Bio_tec" localSheetId="51">#REF!</definedName>
    <definedName name="Bio_tec">#REF!</definedName>
    <definedName name="bit" localSheetId="7">[40]th¸mo!#REF!</definedName>
    <definedName name="bit" localSheetId="9">[40]th¸mo!#REF!</definedName>
    <definedName name="bit" localSheetId="15">[40]th¸mo!#REF!</definedName>
    <definedName name="bit" localSheetId="13">[40]th¸mo!#REF!</definedName>
    <definedName name="bit" localSheetId="8">[40]th¸mo!#REF!</definedName>
    <definedName name="bit">#REF!</definedName>
    <definedName name="Bitum" localSheetId="7">'[33]he so'!$B$19</definedName>
    <definedName name="Bitum" localSheetId="9">'[33]he so'!$B$19</definedName>
    <definedName name="Bitum" localSheetId="15">'[33]he so'!$B$19</definedName>
    <definedName name="Bitum" localSheetId="13">'[33]he so'!$B$19</definedName>
    <definedName name="Bitum" localSheetId="8">'[33]he so'!$B$19</definedName>
    <definedName name="Bitum">#REF!</definedName>
    <definedName name="BK" localSheetId="33">#REF!</definedName>
    <definedName name="BK" localSheetId="51">#REF!</definedName>
    <definedName name="BK">#REF!</definedName>
    <definedName name="BK_CO" localSheetId="7">[90]BKCTTH10!$F$9:$F$136</definedName>
    <definedName name="BK_CO" localSheetId="9">[90]BKCTTH10!$F$9:$F$136</definedName>
    <definedName name="BK_CO" localSheetId="15">[90]BKCTTH10!$F$9:$F$136</definedName>
    <definedName name="BK_CO" localSheetId="13">[90]BKCTTH10!$F$9:$F$136</definedName>
    <definedName name="BK_CO" localSheetId="8">[90]BKCTTH10!$F$9:$F$136</definedName>
    <definedName name="BK_CO">#REF!</definedName>
    <definedName name="BK_NO" localSheetId="33">#REF!</definedName>
    <definedName name="BK_NO" localSheetId="51">#REF!</definedName>
    <definedName name="BK_NO">#REF!</definedName>
    <definedName name="BK_PSC" localSheetId="7">[90]BKCTTH10!$H$9:$H$136</definedName>
    <definedName name="BK_PSC" localSheetId="9">[90]BKCTTH10!$H$9:$H$136</definedName>
    <definedName name="BK_PSC" localSheetId="15">[90]BKCTTH10!$H$9:$H$136</definedName>
    <definedName name="BK_PSC" localSheetId="13">[90]BKCTTH10!$H$9:$H$136</definedName>
    <definedName name="BK_PSC" localSheetId="8">[90]BKCTTH10!$H$9:$H$136</definedName>
    <definedName name="BK_PSC">#REF!</definedName>
    <definedName name="BK_PSN" localSheetId="7">[90]BKCTTH10!$G$9:$G$136</definedName>
    <definedName name="BK_PSN" localSheetId="9">[90]BKCTTH10!$G$9:$G$136</definedName>
    <definedName name="BK_PSN" localSheetId="15">[90]BKCTTH10!$G$9:$G$136</definedName>
    <definedName name="BK_PSN" localSheetId="13">[90]BKCTTH10!$G$9:$G$136</definedName>
    <definedName name="BK_PSN" localSheetId="8">[90]BKCTTH10!$G$9:$G$136</definedName>
    <definedName name="BK_PSN">#REF!</definedName>
    <definedName name="BL" localSheetId="7">[91]LUONG!$B$4:$W$638</definedName>
    <definedName name="BL" localSheetId="9">[91]LUONG!$B$4:$W$638</definedName>
    <definedName name="BL" localSheetId="15">[91]LUONG!$B$4:$W$638</definedName>
    <definedName name="BL" localSheetId="13">[91]LUONG!$B$4:$W$638</definedName>
    <definedName name="BL" localSheetId="8">[91]LUONG!$B$4:$W$638</definedName>
    <definedName name="BL">#REF!</definedName>
    <definedName name="blang" localSheetId="7">'[92]Gia VL'!$Q$73</definedName>
    <definedName name="blang" localSheetId="9">'[92]Gia VL'!$Q$73</definedName>
    <definedName name="blang" localSheetId="15">'[92]Gia VL'!$Q$73</definedName>
    <definedName name="blang" localSheetId="13">'[92]Gia VL'!$Q$73</definedName>
    <definedName name="blang" localSheetId="8">'[92]Gia VL'!$Q$73</definedName>
    <definedName name="blang">#REF!</definedName>
    <definedName name="Blc" localSheetId="33">#REF!</definedName>
    <definedName name="Blc" localSheetId="51">#REF!</definedName>
    <definedName name="Blc">#REF!</definedName>
    <definedName name="blcd" localSheetId="7">[93]Tonghop!#REF!</definedName>
    <definedName name="blcd" localSheetId="9">[93]Tonghop!#REF!</definedName>
    <definedName name="blcd" localSheetId="15">[93]Tonghop!#REF!</definedName>
    <definedName name="blcd" localSheetId="13">[93]Tonghop!#REF!</definedName>
    <definedName name="blcd" localSheetId="8">[93]Tonghop!#REF!</definedName>
    <definedName name="blcd">#REF!</definedName>
    <definedName name="blf" localSheetId="7">[58]Sheet1!#REF!</definedName>
    <definedName name="blf" localSheetId="9">[58]Sheet1!#REF!</definedName>
    <definedName name="blf" localSheetId="15">[58]Sheet1!#REF!</definedName>
    <definedName name="blf" localSheetId="13">[58]Sheet1!#REF!</definedName>
    <definedName name="blf" localSheetId="8">[58]Sheet1!#REF!</definedName>
    <definedName name="blf">#REF!</definedName>
    <definedName name="bLF_" localSheetId="7">[58]Sheet1!#REF!</definedName>
    <definedName name="bLF_" localSheetId="9">[58]Sheet1!#REF!</definedName>
    <definedName name="bLF_" localSheetId="15">[58]Sheet1!#REF!</definedName>
    <definedName name="bLF_" localSheetId="13">[58]Sheet1!#REF!</definedName>
    <definedName name="bLF_" localSheetId="8">[58]Sheet1!#REF!</definedName>
    <definedName name="bLF_">#REF!</definedName>
    <definedName name="blkh" localSheetId="33">#REF!</definedName>
    <definedName name="blkh" localSheetId="51">#REF!</definedName>
    <definedName name="blkh">#REF!</definedName>
    <definedName name="blkh1" localSheetId="33">#REF!</definedName>
    <definedName name="blkh1" localSheetId="51">#REF!</definedName>
    <definedName name="blkh1">#REF!</definedName>
    <definedName name="block" localSheetId="7">'[22]Gia VL'!#REF!</definedName>
    <definedName name="block" localSheetId="9">'[22]Gia VL'!#REF!</definedName>
    <definedName name="block" localSheetId="15">'[22]Gia VL'!#REF!</definedName>
    <definedName name="block" localSheetId="13">'[22]Gia VL'!#REF!</definedName>
    <definedName name="block" localSheetId="8">'[22]Gia VL'!#REF!</definedName>
    <definedName name="block">#REF!</definedName>
    <definedName name="BLOCK1" localSheetId="51">#REF!</definedName>
    <definedName name="BLOCK1">#REF!</definedName>
    <definedName name="BLOCK2" localSheetId="51">#REF!</definedName>
    <definedName name="BLOCK2">#REF!</definedName>
    <definedName name="BLOCK3" localSheetId="51">#REF!</definedName>
    <definedName name="BLOCK3">#REF!</definedName>
    <definedName name="blong" localSheetId="33">#REF!</definedName>
    <definedName name="blong" localSheetId="51">#REF!</definedName>
    <definedName name="blong">#REF!</definedName>
    <definedName name="blop" localSheetId="7">[19]sheet12!#REF!</definedName>
    <definedName name="blop" localSheetId="9">[19]sheet12!#REF!</definedName>
    <definedName name="blop" localSheetId="15">[19]sheet12!#REF!</definedName>
    <definedName name="blop" localSheetId="13">[19]sheet12!#REF!</definedName>
    <definedName name="blop" localSheetId="8">[19]sheet12!#REF!</definedName>
    <definedName name="blop">#REF!</definedName>
    <definedName name="Bmn" localSheetId="33">#REF!</definedName>
    <definedName name="Bmn" localSheetId="51">#REF!</definedName>
    <definedName name="Bmn">#REF!</definedName>
    <definedName name="bN_fix" localSheetId="33">#REF!</definedName>
    <definedName name="bN_fix" localSheetId="51">#REF!</definedName>
    <definedName name="bN_fix">#REF!</definedName>
    <definedName name="Bnc" localSheetId="33">#REF!</definedName>
    <definedName name="Bnc" localSheetId="51">#REF!</definedName>
    <definedName name="Bnc">#REF!</definedName>
    <definedName name="bom" localSheetId="7">'[33]he so'!$B$11</definedName>
    <definedName name="bom" localSheetId="9">'[33]he so'!$B$11</definedName>
    <definedName name="bom" localSheetId="15">'[33]he so'!$B$11</definedName>
    <definedName name="bom" localSheetId="13">'[33]he so'!$B$11</definedName>
    <definedName name="bom" localSheetId="8">'[33]he so'!$B$11</definedName>
    <definedName name="bom">#REF!</definedName>
    <definedName name="bombt50" localSheetId="33">#REF!</definedName>
    <definedName name="bombt50" localSheetId="51">#REF!</definedName>
    <definedName name="bombt50">#REF!</definedName>
    <definedName name="bombt60" localSheetId="33">#REF!</definedName>
    <definedName name="bombt60" localSheetId="51">#REF!</definedName>
    <definedName name="bombt60">#REF!</definedName>
    <definedName name="bomnuoc20kw" localSheetId="33">#REF!</definedName>
    <definedName name="bomnuoc20kw" localSheetId="51">#REF!</definedName>
    <definedName name="bomnuoc20kw">#REF!</definedName>
    <definedName name="bomvua1.5" localSheetId="33">#REF!</definedName>
    <definedName name="bomvua1.5" localSheetId="51">#REF!</definedName>
    <definedName name="bomvua1.5">#REF!</definedName>
    <definedName name="Book2" localSheetId="33">#REF!</definedName>
    <definedName name="Book2" localSheetId="51">#REF!</definedName>
    <definedName name="Book2">#REF!</definedName>
    <definedName name="BookName">"Bao_cao_cua_NVTK_tai_NPP_bieu_mau_moi_4___Mau_moi.xls"</definedName>
    <definedName name="BookName_18">"Ngan sach 2012.xls"</definedName>
    <definedName name="BOQ" localSheetId="33">#REF!</definedName>
    <definedName name="BOQ" localSheetId="51">#REF!</definedName>
    <definedName name="BOQ">#REF!</definedName>
    <definedName name="Border1" localSheetId="7">[27]TDinh!#REF!</definedName>
    <definedName name="Border1" localSheetId="9">[27]TDinh!#REF!</definedName>
    <definedName name="Border1" localSheetId="15">[27]TDinh!#REF!</definedName>
    <definedName name="Border1" localSheetId="13">[27]TDinh!#REF!</definedName>
    <definedName name="Border1" localSheetId="8">[27]TDinh!#REF!</definedName>
    <definedName name="Border1">#REF!</definedName>
    <definedName name="Border2" localSheetId="7">[27]CHITIET!#REF!</definedName>
    <definedName name="Border2" localSheetId="9">[27]CHITIET!#REF!</definedName>
    <definedName name="Border2" localSheetId="15">[27]CHITIET!#REF!</definedName>
    <definedName name="Border2" localSheetId="13">[27]CHITIET!#REF!</definedName>
    <definedName name="Border2" localSheetId="8">[27]CHITIET!#REF!</definedName>
    <definedName name="Border2">#REF!</definedName>
    <definedName name="Botanical2" localSheetId="51">#REF!</definedName>
    <definedName name="Botanical2">#REF!</definedName>
    <definedName name="Botanical2.Jun" localSheetId="51">#REF!</definedName>
    <definedName name="Botanical2.Jun">#REF!</definedName>
    <definedName name="botda" localSheetId="33">#REF!</definedName>
    <definedName name="botda" localSheetId="51">#REF!</definedName>
    <definedName name="botda">#REF!</definedName>
    <definedName name="botmau" localSheetId="7">'[22]Gia VL'!#REF!</definedName>
    <definedName name="botmau" localSheetId="9">'[22]Gia VL'!#REF!</definedName>
    <definedName name="botmau" localSheetId="15">'[22]Gia VL'!#REF!</definedName>
    <definedName name="botmau" localSheetId="13">'[22]Gia VL'!#REF!</definedName>
    <definedName name="botmau" localSheetId="8">'[22]Gia VL'!#REF!</definedName>
    <definedName name="botmau">#REF!</definedName>
    <definedName name="boxes" localSheetId="51">#REF!</definedName>
    <definedName name="boxes">#REF!</definedName>
    <definedName name="bp" localSheetId="33">#REF!</definedName>
    <definedName name="bp" localSheetId="51">#REF!</definedName>
    <definedName name="bp">#REF!</definedName>
    <definedName name="BPhuoc" localSheetId="51">#REF!</definedName>
    <definedName name="BPhuoc">#REF!</definedName>
    <definedName name="Bs" localSheetId="33">#REF!</definedName>
    <definedName name="Bs" localSheetId="51">#REF!</definedName>
    <definedName name="Bs">#REF!</definedName>
    <definedName name="bs_" localSheetId="7">[58]Sheet1!#REF!</definedName>
    <definedName name="bs_" localSheetId="9">[58]Sheet1!#REF!</definedName>
    <definedName name="bs_" localSheetId="15">[58]Sheet1!#REF!</definedName>
    <definedName name="bs_" localSheetId="13">[58]Sheet1!#REF!</definedName>
    <definedName name="bs_" localSheetId="8">[58]Sheet1!#REF!</definedName>
    <definedName name="bs_">#REF!</definedName>
    <definedName name="Bsb" localSheetId="33">#REF!</definedName>
    <definedName name="Bsb" localSheetId="51">#REF!</definedName>
    <definedName name="Bsb">#REF!</definedName>
    <definedName name="bsf" localSheetId="7">[58]Sheet1!#REF!</definedName>
    <definedName name="bsf" localSheetId="9">[58]Sheet1!#REF!</definedName>
    <definedName name="bsf" localSheetId="15">[58]Sheet1!#REF!</definedName>
    <definedName name="bsf" localSheetId="13">[58]Sheet1!#REF!</definedName>
    <definedName name="bsf" localSheetId="8">[58]Sheet1!#REF!</definedName>
    <definedName name="bsf">#REF!</definedName>
    <definedName name="bSF_" localSheetId="7">[58]Sheet1!#REF!</definedName>
    <definedName name="bSF_" localSheetId="9">[58]Sheet1!#REF!</definedName>
    <definedName name="bSF_" localSheetId="15">[58]Sheet1!#REF!</definedName>
    <definedName name="bSF_" localSheetId="13">[58]Sheet1!#REF!</definedName>
    <definedName name="bSF_" localSheetId="8">[58]Sheet1!#REF!</definedName>
    <definedName name="bSF_">#REF!</definedName>
    <definedName name="BSM" localSheetId="33">#REF!</definedName>
    <definedName name="BSM" localSheetId="51">#REF!</definedName>
    <definedName name="BSM">#REF!</definedName>
    <definedName name="bson" localSheetId="33">#REF!</definedName>
    <definedName name="bson" localSheetId="51">#REF!</definedName>
    <definedName name="bson">#REF!</definedName>
    <definedName name="Bstt" localSheetId="33">#REF!</definedName>
    <definedName name="Bstt" localSheetId="51">#REF!</definedName>
    <definedName name="Bstt">#REF!</definedName>
    <definedName name="BT" localSheetId="7">[50]CT35!#REF!</definedName>
    <definedName name="BT" localSheetId="9">[50]CT35!#REF!</definedName>
    <definedName name="BT" localSheetId="15">[50]CT35!#REF!</definedName>
    <definedName name="BT" localSheetId="13">[50]CT35!#REF!</definedName>
    <definedName name="BT" localSheetId="8">[50]CT35!#REF!</definedName>
    <definedName name="BT">#REF!</definedName>
    <definedName name="BT_A1" localSheetId="33">#REF!</definedName>
    <definedName name="BT_A1" localSheetId="51">#REF!</definedName>
    <definedName name="BT_A1">#REF!</definedName>
    <definedName name="BT_A2" localSheetId="7">'[94]Tong hop'!#REF!</definedName>
    <definedName name="BT_A2" localSheetId="9">'[94]Tong hop'!#REF!</definedName>
    <definedName name="BT_A2" localSheetId="15">'[94]Tong hop'!#REF!</definedName>
    <definedName name="BT_A2" localSheetId="13">'[94]Tong hop'!#REF!</definedName>
    <definedName name="BT_A2" localSheetId="8">'[94]Tong hop'!#REF!</definedName>
    <definedName name="BT_A2">#REF!</definedName>
    <definedName name="BT_A2.1" localSheetId="33">#REF!</definedName>
    <definedName name="BT_A2.1" localSheetId="51">#REF!</definedName>
    <definedName name="BT_A2.1">#REF!</definedName>
    <definedName name="BT_A2.2" localSheetId="33">#REF!</definedName>
    <definedName name="BT_A2.2" localSheetId="51">#REF!</definedName>
    <definedName name="BT_A2.2">#REF!</definedName>
    <definedName name="BT_B1" localSheetId="33">#REF!</definedName>
    <definedName name="BT_B1" localSheetId="51">#REF!</definedName>
    <definedName name="BT_B1">#REF!</definedName>
    <definedName name="BT_B2" localSheetId="33">#REF!</definedName>
    <definedName name="BT_B2" localSheetId="51">#REF!</definedName>
    <definedName name="BT_B2">#REF!</definedName>
    <definedName name="BT_C1" localSheetId="33">#REF!</definedName>
    <definedName name="BT_C1" localSheetId="51">#REF!</definedName>
    <definedName name="BT_C1">#REF!</definedName>
    <definedName name="BT_loai_A2.1" localSheetId="33">#REF!</definedName>
    <definedName name="BT_loai_A2.1" localSheetId="51">#REF!</definedName>
    <definedName name="BT_loai_A2.1">#REF!</definedName>
    <definedName name="BT_P1" localSheetId="33">#REF!</definedName>
    <definedName name="BT_P1" localSheetId="51">#REF!</definedName>
    <definedName name="BT_P1">#REF!</definedName>
    <definedName name="BT_P10" localSheetId="7">'[94]Tong hop'!#REF!</definedName>
    <definedName name="BT_P10" localSheetId="9">'[94]Tong hop'!#REF!</definedName>
    <definedName name="BT_P10" localSheetId="15">'[94]Tong hop'!#REF!</definedName>
    <definedName name="BT_P10" localSheetId="13">'[94]Tong hop'!#REF!</definedName>
    <definedName name="BT_P10" localSheetId="8">'[94]Tong hop'!#REF!</definedName>
    <definedName name="BT_P10">#REF!</definedName>
    <definedName name="BT_P11" localSheetId="7">'[94]Tong hop'!#REF!</definedName>
    <definedName name="BT_P11" localSheetId="9">'[94]Tong hop'!#REF!</definedName>
    <definedName name="BT_P11" localSheetId="15">'[94]Tong hop'!#REF!</definedName>
    <definedName name="BT_P11" localSheetId="13">'[94]Tong hop'!#REF!</definedName>
    <definedName name="BT_P11" localSheetId="8">'[94]Tong hop'!#REF!</definedName>
    <definedName name="BT_P11">#REF!</definedName>
    <definedName name="BT_P2" localSheetId="7">'[94]Tong hop'!#REF!</definedName>
    <definedName name="BT_P2" localSheetId="9">'[94]Tong hop'!#REF!</definedName>
    <definedName name="BT_P2" localSheetId="15">'[94]Tong hop'!#REF!</definedName>
    <definedName name="BT_P2" localSheetId="13">'[94]Tong hop'!#REF!</definedName>
    <definedName name="BT_P2" localSheetId="8">'[94]Tong hop'!#REF!</definedName>
    <definedName name="BT_P2">#REF!</definedName>
    <definedName name="BT_P3" localSheetId="7">'[94]Tong hop'!#REF!</definedName>
    <definedName name="BT_P3" localSheetId="9">'[94]Tong hop'!#REF!</definedName>
    <definedName name="BT_P3" localSheetId="15">'[94]Tong hop'!#REF!</definedName>
    <definedName name="BT_P3" localSheetId="13">'[94]Tong hop'!#REF!</definedName>
    <definedName name="BT_P3" localSheetId="8">'[94]Tong hop'!#REF!</definedName>
    <definedName name="BT_P3">#REF!</definedName>
    <definedName name="BT_P4" localSheetId="7">'[94]Tong hop'!#REF!</definedName>
    <definedName name="BT_P4" localSheetId="9">'[94]Tong hop'!#REF!</definedName>
    <definedName name="BT_P4" localSheetId="15">'[94]Tong hop'!#REF!</definedName>
    <definedName name="BT_P4" localSheetId="13">'[94]Tong hop'!#REF!</definedName>
    <definedName name="BT_P4" localSheetId="8">'[94]Tong hop'!#REF!</definedName>
    <definedName name="BT_P4">#REF!</definedName>
    <definedName name="BT_P5" localSheetId="7">'[94]Tong hop'!#REF!</definedName>
    <definedName name="BT_P5" localSheetId="9">'[94]Tong hop'!#REF!</definedName>
    <definedName name="BT_P5" localSheetId="15">'[94]Tong hop'!#REF!</definedName>
    <definedName name="BT_P5" localSheetId="13">'[94]Tong hop'!#REF!</definedName>
    <definedName name="BT_P5" localSheetId="8">'[94]Tong hop'!#REF!</definedName>
    <definedName name="BT_P5" localSheetId="29">NA()</definedName>
    <definedName name="BT_P5" localSheetId="1">NA()</definedName>
    <definedName name="BT_P5">#REF!</definedName>
    <definedName name="BT_P6" localSheetId="7">'[94]Tong hop'!#REF!</definedName>
    <definedName name="BT_P6" localSheetId="9">'[94]Tong hop'!#REF!</definedName>
    <definedName name="BT_P6" localSheetId="15">'[94]Tong hop'!#REF!</definedName>
    <definedName name="BT_P6" localSheetId="13">'[94]Tong hop'!#REF!</definedName>
    <definedName name="BT_P6" localSheetId="8">'[94]Tong hop'!#REF!</definedName>
    <definedName name="BT_P6">#REF!</definedName>
    <definedName name="BT_P7" localSheetId="7">'[94]Tong hop'!#REF!</definedName>
    <definedName name="BT_P7" localSheetId="9">'[94]Tong hop'!#REF!</definedName>
    <definedName name="BT_P7" localSheetId="15">'[94]Tong hop'!#REF!</definedName>
    <definedName name="BT_P7" localSheetId="13">'[94]Tong hop'!#REF!</definedName>
    <definedName name="BT_P7" localSheetId="8">'[94]Tong hop'!#REF!</definedName>
    <definedName name="BT_P7">#REF!</definedName>
    <definedName name="BT_P8" localSheetId="7">'[94]Tong hop'!#REF!</definedName>
    <definedName name="BT_P8" localSheetId="9">'[94]Tong hop'!#REF!</definedName>
    <definedName name="BT_P8" localSheetId="15">'[94]Tong hop'!#REF!</definedName>
    <definedName name="BT_P8" localSheetId="13">'[94]Tong hop'!#REF!</definedName>
    <definedName name="BT_P8" localSheetId="8">'[94]Tong hop'!#REF!</definedName>
    <definedName name="BT_P8">#REF!</definedName>
    <definedName name="BT_P9" localSheetId="7">'[94]Tong hop'!#REF!</definedName>
    <definedName name="BT_P9" localSheetId="9">'[94]Tong hop'!#REF!</definedName>
    <definedName name="BT_P9" localSheetId="15">'[94]Tong hop'!#REF!</definedName>
    <definedName name="BT_P9" localSheetId="13">'[94]Tong hop'!#REF!</definedName>
    <definedName name="BT_P9" localSheetId="8">'[94]Tong hop'!#REF!</definedName>
    <definedName name="BT_P9">#REF!</definedName>
    <definedName name="bt30_" localSheetId="21">[95]Gia!$E$126</definedName>
    <definedName name="bt30_" localSheetId="27">[95]Gia!$E$126</definedName>
    <definedName name="bt30_" localSheetId="33">#REF!</definedName>
    <definedName name="bt30_" localSheetId="34">[95]Gia!$E$126</definedName>
    <definedName name="bt30_" localSheetId="51">#REF!</definedName>
    <definedName name="bt30_" localSheetId="7">[95]Gia!$E$126</definedName>
    <definedName name="bt30_" localSheetId="9">[95]Gia!$E$126</definedName>
    <definedName name="bt30_" localSheetId="15">[95]Gia!$E$126</definedName>
    <definedName name="bt30_" localSheetId="13">[95]Gia!$E$126</definedName>
    <definedName name="bt30_" localSheetId="16">[95]Gia!$E$126</definedName>
    <definedName name="bt30_" localSheetId="8">[95]Gia!$E$126</definedName>
    <definedName name="bt30_" localSheetId="18">[95]Gia!$E$126</definedName>
    <definedName name="bt30_" localSheetId="19">[95]Gia!$E$126</definedName>
    <definedName name="bt30_">#REF!</definedName>
    <definedName name="btai" localSheetId="7">[70]gvl!$Q$63</definedName>
    <definedName name="btai" localSheetId="9">[70]gvl!$Q$63</definedName>
    <definedName name="btai" localSheetId="15">[70]gvl!$Q$63</definedName>
    <definedName name="btai" localSheetId="13">[70]gvl!$Q$63</definedName>
    <definedName name="btai" localSheetId="8">[70]gvl!$Q$63</definedName>
    <definedName name="btai">#REF!</definedName>
    <definedName name="btcocM400" localSheetId="33">#REF!</definedName>
    <definedName name="btcocM400" localSheetId="51">#REF!</definedName>
    <definedName name="btcocM400">#REF!</definedName>
    <definedName name="BTcot" localSheetId="33">#REF!</definedName>
    <definedName name="BTcot" localSheetId="51">#REF!</definedName>
    <definedName name="BTcot">#REF!</definedName>
    <definedName name="Btcot1" localSheetId="33">#REF!</definedName>
    <definedName name="Btcot1" localSheetId="51">#REF!</definedName>
    <definedName name="Btcot1">#REF!</definedName>
    <definedName name="btchiuaxitm300" localSheetId="33">#REF!</definedName>
    <definedName name="btchiuaxitm300" localSheetId="51">#REF!</definedName>
    <definedName name="btchiuaxitm300">#REF!</definedName>
    <definedName name="BTchiuaxm200" localSheetId="33">#REF!</definedName>
    <definedName name="BTchiuaxm200" localSheetId="51">#REF!</definedName>
    <definedName name="BTchiuaxm200">#REF!</definedName>
    <definedName name="BTlotm100" localSheetId="33">#REF!</definedName>
    <definedName name="BTlotm100" localSheetId="51">#REF!</definedName>
    <definedName name="BTlotm100">#REF!</definedName>
    <definedName name="btong" localSheetId="7">'[96]Cau tao cot dai'!#REF!</definedName>
    <definedName name="btong" localSheetId="9">'[96]Cau tao cot dai'!#REF!</definedName>
    <definedName name="btong" localSheetId="15">'[96]Cau tao cot dai'!#REF!</definedName>
    <definedName name="btong" localSheetId="13">'[96]Cau tao cot dai'!#REF!</definedName>
    <definedName name="btong" localSheetId="8">'[96]Cau tao cot dai'!#REF!</definedName>
    <definedName name="btong">#REF!</definedName>
    <definedName name="btthuongpham150" localSheetId="7">'[97]Gia vat tu'!$E$45</definedName>
    <definedName name="btthuongpham150" localSheetId="9">'[97]Gia vat tu'!$E$45</definedName>
    <definedName name="btthuongpham150" localSheetId="15">'[97]Gia vat tu'!$E$45</definedName>
    <definedName name="btthuongpham150" localSheetId="13">'[97]Gia vat tu'!$E$45</definedName>
    <definedName name="btthuongpham150" localSheetId="8">'[97]Gia vat tu'!$E$45</definedName>
    <definedName name="btthuongpham150">#REF!</definedName>
    <definedName name="btthuongpham300" localSheetId="7">'[97]Gia vat tu'!$E$47</definedName>
    <definedName name="btthuongpham300" localSheetId="9">'[97]Gia vat tu'!$E$47</definedName>
    <definedName name="btthuongpham300" localSheetId="15">'[97]Gia vat tu'!$E$47</definedName>
    <definedName name="btthuongpham300" localSheetId="13">'[97]Gia vat tu'!$E$47</definedName>
    <definedName name="btthuongpham300" localSheetId="8">'[97]Gia vat tu'!$E$47</definedName>
    <definedName name="btthuongpham300">#REF!</definedName>
    <definedName name="btham" localSheetId="7">[98]gvl!$Q$45</definedName>
    <definedName name="btham" localSheetId="9">[98]gvl!$Q$45</definedName>
    <definedName name="btham" localSheetId="15">[98]gvl!$Q$45</definedName>
    <definedName name="btham" localSheetId="13">[98]gvl!$Q$45</definedName>
    <definedName name="btham" localSheetId="8">[98]gvl!$Q$45</definedName>
    <definedName name="btham">#REF!</definedName>
    <definedName name="BTRAM" localSheetId="51">#REF!</definedName>
    <definedName name="BTRAM">#REF!</definedName>
    <definedName name="BU_CHENH_LECH_TBA" localSheetId="33">#REF!</definedName>
    <definedName name="BU_CHENH_LECH_TBA" localSheetId="51">#REF!</definedName>
    <definedName name="BU_CHENH_LECH_TBA">#REF!</definedName>
    <definedName name="Bu_long" localSheetId="7">[42]Sheet3!#REF!</definedName>
    <definedName name="Bu_long" localSheetId="9">[42]Sheet3!#REF!</definedName>
    <definedName name="Bu_long" localSheetId="15">[42]Sheet3!#REF!</definedName>
    <definedName name="Bu_long" localSheetId="13">[42]Sheet3!#REF!</definedName>
    <definedName name="Bu_long" localSheetId="8">[42]Sheet3!#REF!</definedName>
    <definedName name="Bu_long">#REF!</definedName>
    <definedName name="bua1.2" localSheetId="33">#REF!</definedName>
    <definedName name="bua1.2" localSheetId="51">#REF!</definedName>
    <definedName name="bua1.2">#REF!</definedName>
    <definedName name="bua1.8" localSheetId="33">#REF!</definedName>
    <definedName name="bua1.8" localSheetId="51">#REF!</definedName>
    <definedName name="bua1.8">#REF!</definedName>
    <definedName name="buarung170" localSheetId="33">#REF!</definedName>
    <definedName name="buarung170" localSheetId="51">#REF!</definedName>
    <definedName name="buarung170">#REF!</definedName>
    <definedName name="bùc" localSheetId="21">{"Book1","Dt tonghop.xls"}</definedName>
    <definedName name="bùc" localSheetId="27">{"Book1","Dt tonghop.xls"}</definedName>
    <definedName name="bùc" localSheetId="33">{"Book1","Dt tonghop.xls"}</definedName>
    <definedName name="bùc" localSheetId="34">{"Book1","Dt tonghop.xls"}</definedName>
    <definedName name="bùc" localSheetId="48">{"Book1","Dt tonghop.xls"}</definedName>
    <definedName name="bùc" localSheetId="49">{"Book1","Dt tonghop.xls"}</definedName>
    <definedName name="bùc" localSheetId="7">{"Book1","Dt tonghop.xls"}</definedName>
    <definedName name="bùc" localSheetId="9">{"Book1","Dt tonghop.xls"}</definedName>
    <definedName name="bùc" localSheetId="15">{"Book1","Dt tonghop.xls"}</definedName>
    <definedName name="bùc" localSheetId="13">{"Book1","Dt tonghop.xls"}</definedName>
    <definedName name="bùc" localSheetId="16">{"Book1","Dt tonghop.xls"}</definedName>
    <definedName name="bùc" localSheetId="8">{"Book1","Dt tonghop.xls"}</definedName>
    <definedName name="bùc" localSheetId="18">{"Book1","Dt tonghop.xls"}</definedName>
    <definedName name="bùc" localSheetId="29">{"Book1","Dt tonghop.xls"}</definedName>
    <definedName name="bùc" localSheetId="19">{"Book1","Dt tonghop.xls"}</definedName>
    <definedName name="bùc" localSheetId="1">{"Book1","Dt tonghop.xls"}</definedName>
    <definedName name="bùc">{"Book1","Dt tonghop.xls"}</definedName>
    <definedName name="bùc_18" localSheetId="21">{"Book1","Dt tonghop.xls"}</definedName>
    <definedName name="bùc_18" localSheetId="27">{"Book1","Dt tonghop.xls"}</definedName>
    <definedName name="bùc_18" localSheetId="16">{"Book1","Dt tonghop.xls"}</definedName>
    <definedName name="bùc_18" localSheetId="18">{"Book1","Dt tonghop.xls"}</definedName>
    <definedName name="bùc_18" localSheetId="29">{"Book1","Dt tonghop.xls"}</definedName>
    <definedName name="bùc_18" localSheetId="19">{"Book1","Dt tonghop.xls"}</definedName>
    <definedName name="bùc_18">{"Book1","Dt tonghop.xls"}</definedName>
    <definedName name="bud" localSheetId="7">[99]Budget!$B$2:$B$88</definedName>
    <definedName name="bud" localSheetId="9">[99]Budget!$B$2:$B$88</definedName>
    <definedName name="bud" localSheetId="15">[99]Budget!$B$2:$B$88</definedName>
    <definedName name="bud" localSheetId="13">[99]Budget!$B$2:$B$88</definedName>
    <definedName name="bud" localSheetId="8">[99]Budget!$B$2:$B$88</definedName>
    <definedName name="bud">#REF!</definedName>
    <definedName name="Bulongma">8700</definedName>
    <definedName name="Bulongthepcoctiepdia" localSheetId="33">#REF!</definedName>
    <definedName name="Bulongthepcoctiepdia" localSheetId="51">#REF!</definedName>
    <definedName name="Bulongthepcoctiepdia">#REF!</definedName>
    <definedName name="buoc" localSheetId="33">#REF!</definedName>
    <definedName name="buoc" localSheetId="51">#REF!</definedName>
    <definedName name="buoc">#REF!</definedName>
    <definedName name="Bust">#N/A</definedName>
    <definedName name="button_area_1" localSheetId="51">#REF!</definedName>
    <definedName name="button_area_1">#REF!</definedName>
    <definedName name="bv" localSheetId="33">#REF!</definedName>
    <definedName name="bv" localSheetId="51">#REF!</definedName>
    <definedName name="bv">#REF!</definedName>
    <definedName name="BVCISUMMARY" localSheetId="33">#REF!</definedName>
    <definedName name="BVCISUMMARY" localSheetId="51">#REF!</definedName>
    <definedName name="BVCISUMMARY">#REF!</definedName>
    <definedName name="bvt" localSheetId="33">#REF!</definedName>
    <definedName name="bvt" localSheetId="51">#REF!</definedName>
    <definedName name="bvt">#REF!</definedName>
    <definedName name="bvtb" localSheetId="33">#REF!</definedName>
    <definedName name="bvtb" localSheetId="51">#REF!</definedName>
    <definedName name="bvtb">#REF!</definedName>
    <definedName name="BVTINH" localSheetId="21" hidden="1">{"'Sheet1'!$L$16"}</definedName>
    <definedName name="BVTINH" localSheetId="27" hidden="1">{"'Sheet1'!$L$16"}</definedName>
    <definedName name="BVTINH" localSheetId="7" hidden="1">{"'Sheet1'!$L$16"}</definedName>
    <definedName name="BVTINH" localSheetId="9" hidden="1">{"'Sheet1'!$L$16"}</definedName>
    <definedName name="BVTINH" localSheetId="15" hidden="1">{"'Sheet1'!$L$16"}</definedName>
    <definedName name="BVTINH" localSheetId="13" hidden="1">{"'Sheet1'!$L$16"}</definedName>
    <definedName name="BVTINH" localSheetId="16" hidden="1">{"'Sheet1'!$L$16"}</definedName>
    <definedName name="BVTINH" localSheetId="8" hidden="1">{"'Sheet1'!$L$16"}</definedName>
    <definedName name="BVTINH" localSheetId="18" hidden="1">{"'Sheet1'!$L$16"}</definedName>
    <definedName name="BVTINH" localSheetId="19" hidden="1">{"'Sheet1'!$L$16"}</definedName>
    <definedName name="BVTINH" localSheetId="1" hidden="1">{"'Sheet1'!$L$16"}</definedName>
    <definedName name="BVTINH" hidden="1">{"'Sheet1'!$L$16"}</definedName>
    <definedName name="bvttt" localSheetId="33">#REF!</definedName>
    <definedName name="bvttt" localSheetId="51">#REF!</definedName>
    <definedName name="bvttt">#REF!</definedName>
    <definedName name="bw">NA()</definedName>
    <definedName name="bw_" localSheetId="7">[58]Sheet1!#REF!</definedName>
    <definedName name="bw_" localSheetId="9">[58]Sheet1!#REF!</definedName>
    <definedName name="bw_" localSheetId="15">[58]Sheet1!#REF!</definedName>
    <definedName name="bw_" localSheetId="13">[58]Sheet1!#REF!</definedName>
    <definedName name="bw_" localSheetId="8">[58]Sheet1!#REF!</definedName>
    <definedName name="bw_">#REF!</definedName>
    <definedName name="bwf" localSheetId="7">[58]Sheet1!#REF!</definedName>
    <definedName name="bwf" localSheetId="9">[58]Sheet1!#REF!</definedName>
    <definedName name="bwf" localSheetId="15">[58]Sheet1!#REF!</definedName>
    <definedName name="bwf" localSheetId="13">[58]Sheet1!#REF!</definedName>
    <definedName name="bwf" localSheetId="8">[58]Sheet1!#REF!</definedName>
    <definedName name="bwf">#REF!</definedName>
    <definedName name="bWF_" localSheetId="7">[58]Sheet1!#REF!</definedName>
    <definedName name="bWF_" localSheetId="9">[58]Sheet1!#REF!</definedName>
    <definedName name="bWF_" localSheetId="15">[58]Sheet1!#REF!</definedName>
    <definedName name="bWF_" localSheetId="13">[58]Sheet1!#REF!</definedName>
    <definedName name="bWF_" localSheetId="8">[58]Sheet1!#REF!</definedName>
    <definedName name="bWF_">#REF!</definedName>
    <definedName name="bWL" localSheetId="7">[58]Sheet1!#REF!</definedName>
    <definedName name="bWL" localSheetId="9">[58]Sheet1!#REF!</definedName>
    <definedName name="bWL" localSheetId="15">[58]Sheet1!#REF!</definedName>
    <definedName name="bWL" localSheetId="13">[58]Sheet1!#REF!</definedName>
    <definedName name="bWL" localSheetId="8">[58]Sheet1!#REF!</definedName>
    <definedName name="bWL">#REF!</definedName>
    <definedName name="bwlf" localSheetId="7">[58]Sheet1!#REF!</definedName>
    <definedName name="bwlf" localSheetId="9">[58]Sheet1!#REF!</definedName>
    <definedName name="bwlf" localSheetId="15">[58]Sheet1!#REF!</definedName>
    <definedName name="bwlf" localSheetId="13">[58]Sheet1!#REF!</definedName>
    <definedName name="bwlf" localSheetId="8">[58]Sheet1!#REF!</definedName>
    <definedName name="bwlf">#REF!</definedName>
    <definedName name="bWLF_" localSheetId="7">[58]Sheet1!#REF!</definedName>
    <definedName name="bWLF_" localSheetId="9">[58]Sheet1!#REF!</definedName>
    <definedName name="bWLF_" localSheetId="15">[58]Sheet1!#REF!</definedName>
    <definedName name="bWLF_" localSheetId="13">[58]Sheet1!#REF!</definedName>
    <definedName name="bWLF_" localSheetId="8">[58]Sheet1!#REF!</definedName>
    <definedName name="bWLF_">#REF!</definedName>
    <definedName name="BŸo_cŸo_täng_hìp_giŸ_trÙ_t_i_s_n_câ__Ùnh" localSheetId="33">#REF!</definedName>
    <definedName name="BŸo_cŸo_täng_hìp_giŸ_trÙ_t_i_s_n_câ__Ùnh" localSheetId="51">#REF!</definedName>
    <definedName name="BŸo_cŸo_täng_hìp_giŸ_trÙ_t_i_s_n_câ__Ùnh">#REF!</definedName>
    <definedName name="C.1.1..Phat_tuyen" localSheetId="33">#REF!</definedName>
    <definedName name="C.1.1..Phat_tuyen" localSheetId="51">#REF!</definedName>
    <definedName name="C.1.1..Phat_tuyen">#REF!</definedName>
    <definedName name="C.1.10..VC_Thu_cong_CG" localSheetId="33">#REF!</definedName>
    <definedName name="C.1.10..VC_Thu_cong_CG" localSheetId="51">#REF!</definedName>
    <definedName name="C.1.10..VC_Thu_cong_CG">#REF!</definedName>
    <definedName name="C.1.2..Chat_cay_thu_cong" localSheetId="33">#REF!</definedName>
    <definedName name="C.1.2..Chat_cay_thu_cong" localSheetId="51">#REF!</definedName>
    <definedName name="C.1.2..Chat_cay_thu_cong">#REF!</definedName>
    <definedName name="C.1.3..Chat_cay_may" localSheetId="33">#REF!</definedName>
    <definedName name="C.1.3..Chat_cay_may" localSheetId="51">#REF!</definedName>
    <definedName name="C.1.3..Chat_cay_may">#REF!</definedName>
    <definedName name="C.1.4..Dao_goc_cay" localSheetId="33">#REF!</definedName>
    <definedName name="C.1.4..Dao_goc_cay" localSheetId="51">#REF!</definedName>
    <definedName name="C.1.4..Dao_goc_cay">#REF!</definedName>
    <definedName name="C.1.5..Lam_duong_tam" localSheetId="33">#REF!</definedName>
    <definedName name="C.1.5..Lam_duong_tam" localSheetId="51">#REF!</definedName>
    <definedName name="C.1.5..Lam_duong_tam">#REF!</definedName>
    <definedName name="C.1.6..Lam_cau_tam" localSheetId="33">#REF!</definedName>
    <definedName name="C.1.6..Lam_cau_tam" localSheetId="51">#REF!</definedName>
    <definedName name="C.1.6..Lam_cau_tam">#REF!</definedName>
    <definedName name="C.1.7..Rai_da_chong_lun" localSheetId="33">#REF!</definedName>
    <definedName name="C.1.7..Rai_da_chong_lun" localSheetId="51">#REF!</definedName>
    <definedName name="C.1.7..Rai_da_chong_lun">#REF!</definedName>
    <definedName name="C.1.8..Lam_kho_tam" localSheetId="33">#REF!</definedName>
    <definedName name="C.1.8..Lam_kho_tam" localSheetId="51">#REF!</definedName>
    <definedName name="C.1.8..Lam_kho_tam">#REF!</definedName>
    <definedName name="C.1.8..San_mat_bang" localSheetId="33">#REF!</definedName>
    <definedName name="C.1.8..San_mat_bang" localSheetId="51">#REF!</definedName>
    <definedName name="C.1.8..San_mat_bang">#REF!</definedName>
    <definedName name="C.2.1..VC_Thu_cong" localSheetId="33">#REF!</definedName>
    <definedName name="C.2.1..VC_Thu_cong" localSheetId="51">#REF!</definedName>
    <definedName name="C.2.1..VC_Thu_cong">#REF!</definedName>
    <definedName name="C.2.2..VC_T_cong_CG" localSheetId="33">#REF!</definedName>
    <definedName name="C.2.2..VC_T_cong_CG" localSheetId="51">#REF!</definedName>
    <definedName name="C.2.2..VC_T_cong_CG">#REF!</definedName>
    <definedName name="C.2.3..Boc_do" localSheetId="33">#REF!</definedName>
    <definedName name="C.2.3..Boc_do" localSheetId="51">#REF!</definedName>
    <definedName name="C.2.3..Boc_do">#REF!</definedName>
    <definedName name="C.3.1..Dao_dat_mong_cot" localSheetId="33">#REF!</definedName>
    <definedName name="C.3.1..Dao_dat_mong_cot" localSheetId="51">#REF!</definedName>
    <definedName name="C.3.1..Dao_dat_mong_cot">#REF!</definedName>
    <definedName name="C.3.2..Dao_dat_de_dap" localSheetId="33">#REF!</definedName>
    <definedName name="C.3.2..Dao_dat_de_dap" localSheetId="51">#REF!</definedName>
    <definedName name="C.3.2..Dao_dat_de_dap">#REF!</definedName>
    <definedName name="C.3.3..Dap_dat_mong" localSheetId="33">#REF!</definedName>
    <definedName name="C.3.3..Dap_dat_mong" localSheetId="51">#REF!</definedName>
    <definedName name="C.3.3..Dap_dat_mong">#REF!</definedName>
    <definedName name="C.3.4..Dao_dap_TDia" localSheetId="33">#REF!</definedName>
    <definedName name="C.3.4..Dao_dap_TDia" localSheetId="51">#REF!</definedName>
    <definedName name="C.3.4..Dao_dap_TDia">#REF!</definedName>
    <definedName name="C.3.5..Dap_bo_bao" localSheetId="33">#REF!</definedName>
    <definedName name="C.3.5..Dap_bo_bao" localSheetId="51">#REF!</definedName>
    <definedName name="C.3.5..Dap_bo_bao">#REF!</definedName>
    <definedName name="C.3.6..Bom_tat_nuoc" localSheetId="33">#REF!</definedName>
    <definedName name="C.3.6..Bom_tat_nuoc" localSheetId="51">#REF!</definedName>
    <definedName name="C.3.6..Bom_tat_nuoc">#REF!</definedName>
    <definedName name="C.3.7..Dao_bun" localSheetId="33">#REF!</definedName>
    <definedName name="C.3.7..Dao_bun" localSheetId="51">#REF!</definedName>
    <definedName name="C.3.7..Dao_bun">#REF!</definedName>
    <definedName name="C.3.8..Dap_cat_CT" localSheetId="33">#REF!</definedName>
    <definedName name="C.3.8..Dap_cat_CT" localSheetId="51">#REF!</definedName>
    <definedName name="C.3.8..Dap_cat_CT">#REF!</definedName>
    <definedName name="C.3.9..Dao_pha_da" localSheetId="33">#REF!</definedName>
    <definedName name="C.3.9..Dao_pha_da" localSheetId="51">#REF!</definedName>
    <definedName name="C.3.9..Dao_pha_da">#REF!</definedName>
    <definedName name="C.4.1.Cot_thep" localSheetId="33">#REF!</definedName>
    <definedName name="C.4.1.Cot_thep" localSheetId="51">#REF!</definedName>
    <definedName name="C.4.1.Cot_thep">#REF!</definedName>
    <definedName name="C.4.2..Van_khuon" localSheetId="33">#REF!</definedName>
    <definedName name="C.4.2..Van_khuon" localSheetId="51">#REF!</definedName>
    <definedName name="C.4.2..Van_khuon">#REF!</definedName>
    <definedName name="C.4.3..Be_tong" localSheetId="33">#REF!</definedName>
    <definedName name="C.4.3..Be_tong" localSheetId="51">#REF!</definedName>
    <definedName name="C.4.3..Be_tong">#REF!</definedName>
    <definedName name="C.4.4..Lap_BT_D.San" localSheetId="33">#REF!</definedName>
    <definedName name="C.4.4..Lap_BT_D.San" localSheetId="51">#REF!</definedName>
    <definedName name="C.4.4..Lap_BT_D.San">#REF!</definedName>
    <definedName name="C.4.5..Xay_da_hoc" localSheetId="33">#REF!</definedName>
    <definedName name="C.4.5..Xay_da_hoc" localSheetId="51">#REF!</definedName>
    <definedName name="C.4.5..Xay_da_hoc">#REF!</definedName>
    <definedName name="C.4.6..Dong_coc" localSheetId="33">#REF!</definedName>
    <definedName name="C.4.6..Dong_coc" localSheetId="51">#REF!</definedName>
    <definedName name="C.4.6..Dong_coc">#REF!</definedName>
    <definedName name="C.4.7..Quet_Bi_tum" localSheetId="33">#REF!</definedName>
    <definedName name="C.4.7..Quet_Bi_tum" localSheetId="51">#REF!</definedName>
    <definedName name="C.4.7..Quet_Bi_tum">#REF!</definedName>
    <definedName name="C.5.1..Lap_cot_thep" localSheetId="33">#REF!</definedName>
    <definedName name="C.5.1..Lap_cot_thep" localSheetId="51">#REF!</definedName>
    <definedName name="C.5.1..Lap_cot_thep">#REF!</definedName>
    <definedName name="C.5.2..Lap_cot_BT" localSheetId="33">#REF!</definedName>
    <definedName name="C.5.2..Lap_cot_BT" localSheetId="51">#REF!</definedName>
    <definedName name="C.5.2..Lap_cot_BT">#REF!</definedName>
    <definedName name="C.5.3..Lap_dat_xa" localSheetId="33">#REF!</definedName>
    <definedName name="C.5.3..Lap_dat_xa" localSheetId="51">#REF!</definedName>
    <definedName name="C.5.3..Lap_dat_xa">#REF!</definedName>
    <definedName name="C.5.4..Lap_tiep_dia" localSheetId="33">#REF!</definedName>
    <definedName name="C.5.4..Lap_tiep_dia" localSheetId="51">#REF!</definedName>
    <definedName name="C.5.4..Lap_tiep_dia">#REF!</definedName>
    <definedName name="C.5.5..Son_sat_thep" localSheetId="33">#REF!</definedName>
    <definedName name="C.5.5..Son_sat_thep" localSheetId="51">#REF!</definedName>
    <definedName name="C.5.5..Son_sat_thep">#REF!</definedName>
    <definedName name="C.6.1..Lap_su_dung" localSheetId="33">#REF!</definedName>
    <definedName name="C.6.1..Lap_su_dung" localSheetId="51">#REF!</definedName>
    <definedName name="C.6.1..Lap_su_dung">#REF!</definedName>
    <definedName name="C.6.2..Lap_su_CS" localSheetId="33">#REF!</definedName>
    <definedName name="C.6.2..Lap_su_CS" localSheetId="51">#REF!</definedName>
    <definedName name="C.6.2..Lap_su_CS">#REF!</definedName>
    <definedName name="C.6.3..Su_chuoi_do" localSheetId="33">#REF!</definedName>
    <definedName name="C.6.3..Su_chuoi_do" localSheetId="51">#REF!</definedName>
    <definedName name="C.6.3..Su_chuoi_do">#REF!</definedName>
    <definedName name="C.6.4..Su_chuoi_neo" localSheetId="33">#REF!</definedName>
    <definedName name="C.6.4..Su_chuoi_neo" localSheetId="51">#REF!</definedName>
    <definedName name="C.6.4..Su_chuoi_neo">#REF!</definedName>
    <definedName name="C.6.5..Lap_phu_kien" localSheetId="33">#REF!</definedName>
    <definedName name="C.6.5..Lap_phu_kien" localSheetId="51">#REF!</definedName>
    <definedName name="C.6.5..Lap_phu_kien">#REF!</definedName>
    <definedName name="C.6.6..Ep_noi_day" localSheetId="33">#REF!</definedName>
    <definedName name="C.6.6..Ep_noi_day" localSheetId="51">#REF!</definedName>
    <definedName name="C.6.6..Ep_noi_day">#REF!</definedName>
    <definedName name="C.6.7..KD_vuot_CN" localSheetId="33">#REF!</definedName>
    <definedName name="C.6.7..KD_vuot_CN" localSheetId="51">#REF!</definedName>
    <definedName name="C.6.7..KD_vuot_CN">#REF!</definedName>
    <definedName name="C.6.8..Rai_cang_day" localSheetId="33">#REF!</definedName>
    <definedName name="C.6.8..Rai_cang_day" localSheetId="51">#REF!</definedName>
    <definedName name="C.6.8..Rai_cang_day">#REF!</definedName>
    <definedName name="C.6.9..Cap_quang" localSheetId="33">#REF!</definedName>
    <definedName name="C.6.9..Cap_quang" localSheetId="51">#REF!</definedName>
    <definedName name="C.6.9..Cap_quang">#REF!</definedName>
    <definedName name="C.Khoan" localSheetId="51">#REF!</definedName>
    <definedName name="C.Khoan">#REF!</definedName>
    <definedName name="C_" localSheetId="33">#REF!</definedName>
    <definedName name="C_" localSheetId="51">#REF!</definedName>
    <definedName name="C_">#REF!</definedName>
    <definedName name="c_1" localSheetId="7">[75]SLCB!#REF!</definedName>
    <definedName name="c_1" localSheetId="9">[75]SLCB!#REF!</definedName>
    <definedName name="c_1" localSheetId="15">[75]SLCB!#REF!</definedName>
    <definedName name="c_1" localSheetId="13">[75]SLCB!#REF!</definedName>
    <definedName name="c_1" localSheetId="8">[75]SLCB!#REF!</definedName>
    <definedName name="c_1">#REF!</definedName>
    <definedName name="c_2" localSheetId="7">[75]SLCB!#REF!</definedName>
    <definedName name="c_2" localSheetId="9">[75]SLCB!#REF!</definedName>
    <definedName name="c_2" localSheetId="15">[75]SLCB!#REF!</definedName>
    <definedName name="c_2" localSheetId="13">[75]SLCB!#REF!</definedName>
    <definedName name="c_2" localSheetId="8">[75]SLCB!#REF!</definedName>
    <definedName name="c_2">#REF!</definedName>
    <definedName name="c_n" localSheetId="33">#REF!</definedName>
    <definedName name="c_n" localSheetId="51">#REF!</definedName>
    <definedName name="c_n">#REF!</definedName>
    <definedName name="C2.7" localSheetId="51">#REF!</definedName>
    <definedName name="C2.7">#REF!</definedName>
    <definedName name="C3.0" localSheetId="51">#REF!</definedName>
    <definedName name="C3.0">#REF!</definedName>
    <definedName name="C3.5" localSheetId="51">#REF!</definedName>
    <definedName name="C3.5">#REF!</definedName>
    <definedName name="C3.7" localSheetId="51">#REF!</definedName>
    <definedName name="C3.7">#REF!</definedName>
    <definedName name="C4.0" localSheetId="51">#REF!</definedName>
    <definedName name="C4.0">#REF!</definedName>
    <definedName name="ca.1111" localSheetId="33">#REF!</definedName>
    <definedName name="ca.1111" localSheetId="51">#REF!</definedName>
    <definedName name="ca.1111">#REF!</definedName>
    <definedName name="ca.1111.th" localSheetId="33">#REF!</definedName>
    <definedName name="ca.1111.th" localSheetId="51">#REF!</definedName>
    <definedName name="ca.1111.th">#REF!</definedName>
    <definedName name="CABLE2" localSheetId="7">'[100]MTO REV.0'!$A$1:$Q$570</definedName>
    <definedName name="CABLE2" localSheetId="9">'[100]MTO REV.0'!$A$1:$Q$570</definedName>
    <definedName name="CABLE2" localSheetId="15">'[100]MTO REV.0'!$A$1:$Q$570</definedName>
    <definedName name="CABLE2" localSheetId="13">'[100]MTO REV.0'!$A$1:$Q$570</definedName>
    <definedName name="CABLE2" localSheetId="8">'[100]MTO REV.0'!$A$1:$Q$570</definedName>
    <definedName name="CABLE2">#REF!</definedName>
    <definedName name="CACAU">298161</definedName>
    <definedName name="cácte" localSheetId="33">#REF!</definedName>
    <definedName name="cácte" localSheetId="51">#REF!</definedName>
    <definedName name="cácte">#REF!</definedName>
    <definedName name="Cachdienchuoi" localSheetId="33">#REF!</definedName>
    <definedName name="Cachdienchuoi" localSheetId="51">#REF!</definedName>
    <definedName name="Cachdienchuoi">#REF!</definedName>
    <definedName name="Cachdiendung" localSheetId="33">#REF!</definedName>
    <definedName name="Cachdiendung" localSheetId="51">#REF!</definedName>
    <definedName name="Cachdiendung">#REF!</definedName>
    <definedName name="Cachdienhaap" localSheetId="33">#REF!</definedName>
    <definedName name="Cachdienhaap" localSheetId="51">#REF!</definedName>
    <definedName name="Cachdienhaap">#REF!</definedName>
    <definedName name="CALC" localSheetId="7">[101]REGION!$C$15</definedName>
    <definedName name="CALC" localSheetId="9">[101]REGION!$C$15</definedName>
    <definedName name="CALC" localSheetId="15">[101]REGION!$C$15</definedName>
    <definedName name="CALC" localSheetId="13">[101]REGION!$C$15</definedName>
    <definedName name="CALC" localSheetId="8">[101]REGION!$C$15</definedName>
    <definedName name="CALC">#REF!</definedName>
    <definedName name="CAMAY" localSheetId="7">[102]CaMay!$B$2:$E$8</definedName>
    <definedName name="CAMAY" localSheetId="9">[102]CaMay!$B$2:$E$8</definedName>
    <definedName name="CAMAY" localSheetId="15">[102]CaMay!$B$2:$E$8</definedName>
    <definedName name="CAMAY" localSheetId="13">[102]CaMay!$B$2:$E$8</definedName>
    <definedName name="CAMAY" localSheetId="8">[102]CaMay!$B$2:$E$8</definedName>
    <definedName name="CAMAY">#REF!</definedName>
    <definedName name="Can_doi" localSheetId="33">#REF!</definedName>
    <definedName name="Can_doi" localSheetId="51">#REF!</definedName>
    <definedName name="Can_doi">#REF!</definedName>
    <definedName name="Canon" localSheetId="33">#REF!</definedName>
    <definedName name="Canon" localSheetId="51">#REF!</definedName>
    <definedName name="Canon">#REF!</definedName>
    <definedName name="cao" localSheetId="33">#REF!</definedName>
    <definedName name="cao" localSheetId="51">#REF!</definedName>
    <definedName name="cao">#REF!</definedName>
    <definedName name="cap" localSheetId="33">#REF!</definedName>
    <definedName name="cap" localSheetId="51">#REF!</definedName>
    <definedName name="cap">#REF!</definedName>
    <definedName name="CAP_DIEN_AP" localSheetId="7">'[103]DLC DIEN AP'!$B$5:$F$9</definedName>
    <definedName name="CAP_DIEN_AP" localSheetId="9">'[103]DLC DIEN AP'!$B$5:$F$9</definedName>
    <definedName name="CAP_DIEN_AP" localSheetId="15">'[103]DLC DIEN AP'!$B$5:$F$9</definedName>
    <definedName name="CAP_DIEN_AP" localSheetId="13">'[103]DLC DIEN AP'!$B$5:$F$9</definedName>
    <definedName name="CAP_DIEN_AP" localSheetId="8">'[103]DLC DIEN AP'!$B$5:$F$9</definedName>
    <definedName name="CAP_DIEN_AP">#REF!</definedName>
    <definedName name="Cap_DUL_doc_B" localSheetId="33">#REF!</definedName>
    <definedName name="Cap_DUL_doc_B" localSheetId="51">#REF!</definedName>
    <definedName name="Cap_DUL_doc_B">#REF!</definedName>
    <definedName name="CAP_DUL_ngang_B" localSheetId="33">#REF!</definedName>
    <definedName name="CAP_DUL_ngang_B" localSheetId="51">#REF!</definedName>
    <definedName name="CAP_DUL_ngang_B">#REF!</definedName>
    <definedName name="cap0.7" localSheetId="33">#REF!</definedName>
    <definedName name="cap0.7" localSheetId="51">#REF!</definedName>
    <definedName name="cap0.7">#REF!</definedName>
    <definedName name="CAPDAT" localSheetId="7">[10]phuluc1!#REF!</definedName>
    <definedName name="CAPDAT" localSheetId="9">[10]phuluc1!#REF!</definedName>
    <definedName name="CAPDAT" localSheetId="15">[10]phuluc1!#REF!</definedName>
    <definedName name="CAPDAT" localSheetId="13">[10]phuluc1!#REF!</definedName>
    <definedName name="CAPDAT" localSheetId="8">[10]phuluc1!#REF!</definedName>
    <definedName name="CAPDAT">#REF!</definedName>
    <definedName name="capdul" localSheetId="33">#REF!</definedName>
    <definedName name="capdul" localSheetId="51">#REF!</definedName>
    <definedName name="capdul">#REF!</definedName>
    <definedName name="Capngam" localSheetId="33">#REF!</definedName>
    <definedName name="Capngam" localSheetId="51">#REF!</definedName>
    <definedName name="Capngam">#REF!</definedName>
    <definedName name="capphoi" localSheetId="33">#REF!</definedName>
    <definedName name="capphoi" localSheetId="51">#REF!</definedName>
    <definedName name="capphoi">#REF!</definedName>
    <definedName name="casing" localSheetId="33">#REF!</definedName>
    <definedName name="casing" localSheetId="51">#REF!</definedName>
    <definedName name="casing">#REF!</definedName>
    <definedName name="Cat" localSheetId="33">#REF!</definedName>
    <definedName name="Cat" localSheetId="51">#REF!</definedName>
    <definedName name="Cat">#REF!</definedName>
    <definedName name="catcap" localSheetId="33">#REF!</definedName>
    <definedName name="catcap" localSheetId="51">#REF!</definedName>
    <definedName name="catcap">#REF!</definedName>
    <definedName name="Category_All" localSheetId="33">#REF!</definedName>
    <definedName name="Category_All" localSheetId="51">#REF!</definedName>
    <definedName name="Category_All">#REF!</definedName>
    <definedName name="CATIN">#N/A</definedName>
    <definedName name="CATIN_18">NA()</definedName>
    <definedName name="CATJYOU">#N/A</definedName>
    <definedName name="CATJYOU_18">NA()</definedName>
    <definedName name="catm" localSheetId="33">#REF!</definedName>
    <definedName name="catm" localSheetId="51">#REF!</definedName>
    <definedName name="catm">#REF!</definedName>
    <definedName name="catn" localSheetId="33">#REF!</definedName>
    <definedName name="catn" localSheetId="51">#REF!</definedName>
    <definedName name="catn">#REF!</definedName>
    <definedName name="CATSYU">#N/A</definedName>
    <definedName name="CATSYU_18">NA()</definedName>
    <definedName name="catuon" localSheetId="33">#REF!</definedName>
    <definedName name="catuon" localSheetId="51">#REF!</definedName>
    <definedName name="catuon">#REF!</definedName>
    <definedName name="catvang" localSheetId="7">[104]CPTNo!#REF!</definedName>
    <definedName name="catvang" localSheetId="9">[104]CPTNo!#REF!</definedName>
    <definedName name="catvang" localSheetId="15">[104]CPTNo!#REF!</definedName>
    <definedName name="catvang" localSheetId="13">[104]CPTNo!#REF!</definedName>
    <definedName name="catvang" localSheetId="8">[104]CPTNo!#REF!</definedName>
    <definedName name="catvang">#REF!</definedName>
    <definedName name="CatVang_HamYen" localSheetId="7">[105]T.Tinh!#REF!</definedName>
    <definedName name="CatVang_HamYen" localSheetId="9">[105]T.Tinh!#REF!</definedName>
    <definedName name="CatVang_HamYen" localSheetId="15">[105]T.Tinh!#REF!</definedName>
    <definedName name="CatVang_HamYen" localSheetId="13">[105]T.Tinh!#REF!</definedName>
    <definedName name="CatVang_HamYen" localSheetId="8">[105]T.Tinh!#REF!</definedName>
    <definedName name="CatVang_HamYen">#REF!</definedName>
    <definedName name="CATREC">#N/A</definedName>
    <definedName name="CATREC_18">NA()</definedName>
    <definedName name="cau" localSheetId="7">[106]NC!$B$5:$C$56</definedName>
    <definedName name="cau" localSheetId="9">[106]NC!$B$5:$C$56</definedName>
    <definedName name="cau" localSheetId="15">[106]NC!$B$5:$C$56</definedName>
    <definedName name="cau" localSheetId="13">[106]NC!$B$5:$C$56</definedName>
    <definedName name="cau" localSheetId="8">[106]NC!$B$5:$C$56</definedName>
    <definedName name="cau">#REF!</definedName>
    <definedName name="CauCong2" localSheetId="33">#REF!</definedName>
    <definedName name="CauCong2" localSheetId="51">#REF!</definedName>
    <definedName name="CauCong2">#REF!</definedName>
    <definedName name="CauCong3" localSheetId="33">#REF!</definedName>
    <definedName name="CauCong3" localSheetId="51">#REF!</definedName>
    <definedName name="CauCong3">#REF!</definedName>
    <definedName name="CauCong4" localSheetId="33">#REF!</definedName>
    <definedName name="CauCong4" localSheetId="51">#REF!</definedName>
    <definedName name="CauCong4">#REF!</definedName>
    <definedName name="CauCong5" localSheetId="33">#REF!</definedName>
    <definedName name="CauCong5" localSheetId="51">#REF!</definedName>
    <definedName name="CauCong5">#REF!</definedName>
    <definedName name="caunoi30" localSheetId="33">#REF!</definedName>
    <definedName name="caunoi30" localSheetId="51">#REF!</definedName>
    <definedName name="caunoi30">#REF!</definedName>
    <definedName name="CB" localSheetId="33">#REF!</definedName>
    <definedName name="CB" localSheetId="51">#REF!</definedName>
    <definedName name="CB">#REF!</definedName>
    <definedName name="CBE100M" localSheetId="7">'[83]Ct- DZ35kV'!#REF!</definedName>
    <definedName name="CBE100M" localSheetId="9">'[83]Ct- DZ35kV'!#REF!</definedName>
    <definedName name="CBE100M" localSheetId="15">'[83]Ct- DZ35kV'!#REF!</definedName>
    <definedName name="CBE100M" localSheetId="13">'[83]Ct- DZ35kV'!#REF!</definedName>
    <definedName name="CBE100M" localSheetId="8">'[83]Ct- DZ35kV'!#REF!</definedName>
    <definedName name="CBE100M">#REF!</definedName>
    <definedName name="CBE150M" localSheetId="7">'[83]Ct- DZ35kV'!#REF!</definedName>
    <definedName name="CBE150M" localSheetId="9">'[83]Ct- DZ35kV'!#REF!</definedName>
    <definedName name="CBE150M" localSheetId="15">'[83]Ct- DZ35kV'!#REF!</definedName>
    <definedName name="CBE150M" localSheetId="13">'[83]Ct- DZ35kV'!#REF!</definedName>
    <definedName name="CBE150M" localSheetId="8">'[83]Ct- DZ35kV'!#REF!</definedName>
    <definedName name="CBE150M">#REF!</definedName>
    <definedName name="CBE200M" localSheetId="7">'[83]Ct- DZ35kV'!#REF!</definedName>
    <definedName name="CBE200M" localSheetId="9">'[83]Ct- DZ35kV'!#REF!</definedName>
    <definedName name="CBE200M" localSheetId="15">'[83]Ct- DZ35kV'!#REF!</definedName>
    <definedName name="CBE200M" localSheetId="13">'[83]Ct- DZ35kV'!#REF!</definedName>
    <definedName name="CBE200M" localSheetId="8">'[83]Ct- DZ35kV'!#REF!</definedName>
    <definedName name="CBE200M">#REF!</definedName>
    <definedName name="CBE50M" localSheetId="33">#REF!</definedName>
    <definedName name="CBE50M" localSheetId="51">#REF!</definedName>
    <definedName name="CBE50M">#REF!</definedName>
    <definedName name="CC" localSheetId="33">#REF!</definedName>
    <definedName name="CC" localSheetId="51">#REF!</definedName>
    <definedName name="CC">#REF!</definedName>
    <definedName name="cc_" localSheetId="7">[25]Girder!#REF!</definedName>
    <definedName name="cc_" localSheetId="9">[25]Girder!#REF!</definedName>
    <definedName name="cc_" localSheetId="15">[25]Girder!#REF!</definedName>
    <definedName name="cc_" localSheetId="13">[25]Girder!#REF!</definedName>
    <definedName name="cc_" localSheetId="8">[25]Girder!#REF!</definedName>
    <definedName name="cc_">#REF!</definedName>
    <definedName name="CCNK" localSheetId="7">[107]QMCT!#REF!</definedName>
    <definedName name="CCNK" localSheetId="9">[107]QMCT!#REF!</definedName>
    <definedName name="CCNK" localSheetId="15">[107]QMCT!#REF!</definedName>
    <definedName name="CCNK" localSheetId="13">[107]QMCT!#REF!</definedName>
    <definedName name="CCNK" localSheetId="8">[107]QMCT!#REF!</definedName>
    <definedName name="CCNK">#REF!</definedName>
    <definedName name="CCS" localSheetId="33">#REF!</definedName>
    <definedName name="CCS" localSheetId="51">#REF!</definedName>
    <definedName name="CCS">#REF!</definedName>
    <definedName name="CCT" localSheetId="51">#REF!</definedName>
    <definedName name="CCT">#REF!</definedName>
    <definedName name="cd" localSheetId="33">#REF!</definedName>
    <definedName name="cd" localSheetId="51">#REF!</definedName>
    <definedName name="cd">#REF!</definedName>
    <definedName name="CDAY" localSheetId="51">#REF!</definedName>
    <definedName name="CDAY">#REF!</definedName>
    <definedName name="CDB" localSheetId="51">#REF!</definedName>
    <definedName name="CDB">#REF!</definedName>
    <definedName name="CDBT" localSheetId="33">#REF!</definedName>
    <definedName name="CDBT" localSheetId="51">#REF!</definedName>
    <definedName name="CDBT">#REF!</definedName>
    <definedName name="CDCAP1" localSheetId="33">#REF!</definedName>
    <definedName name="CDCAP1" localSheetId="51">#REF!</definedName>
    <definedName name="CDCAP1">#REF!</definedName>
    <definedName name="CDCAP2" localSheetId="33">#REF!</definedName>
    <definedName name="CDCAP2" localSheetId="51">#REF!</definedName>
    <definedName name="CDCAP2">#REF!</definedName>
    <definedName name="CDCK" localSheetId="33">#REF!</definedName>
    <definedName name="CDCK" localSheetId="51">#REF!</definedName>
    <definedName name="CDCK">#REF!</definedName>
    <definedName name="CDCN" localSheetId="33">#REF!</definedName>
    <definedName name="CDCN" localSheetId="51">#REF!</definedName>
    <definedName name="CDCN">#REF!</definedName>
    <definedName name="CDCU" localSheetId="33">#REF!</definedName>
    <definedName name="CDCU" localSheetId="51">#REF!</definedName>
    <definedName name="CDCU">#REF!</definedName>
    <definedName name="CDD" localSheetId="33">#REF!</definedName>
    <definedName name="CDD" localSheetId="51">#REF!</definedName>
    <definedName name="CDD">#REF!</definedName>
    <definedName name="CDDB" localSheetId="7">'[60]Xuly Data'!#REF!</definedName>
    <definedName name="CDDB" localSheetId="9">'[60]Xuly Data'!#REF!</definedName>
    <definedName name="CDDB" localSheetId="15">'[60]Xuly Data'!#REF!</definedName>
    <definedName name="CDDB" localSheetId="13">'[60]Xuly Data'!#REF!</definedName>
    <definedName name="CDDB" localSheetId="8">'[60]Xuly Data'!#REF!</definedName>
    <definedName name="CDDB">#REF!</definedName>
    <definedName name="CDDD" localSheetId="7">'[10]THPDMoi  (2)'!#REF!</definedName>
    <definedName name="CDDD" localSheetId="9">'[10]THPDMoi  (2)'!#REF!</definedName>
    <definedName name="CDDD" localSheetId="15">'[10]THPDMoi  (2)'!#REF!</definedName>
    <definedName name="CDDD" localSheetId="13">'[10]THPDMoi  (2)'!#REF!</definedName>
    <definedName name="CDDD" localSheetId="8">'[10]THPDMoi  (2)'!#REF!</definedName>
    <definedName name="CDDD">#REF!</definedName>
    <definedName name="cddd1p" localSheetId="7">'[10]TONG HOP VL-NC'!$C$3</definedName>
    <definedName name="cddd1p" localSheetId="9">'[10]TONG HOP VL-NC'!$C$3</definedName>
    <definedName name="cddd1p" localSheetId="15">'[10]TONG HOP VL-NC'!$C$3</definedName>
    <definedName name="cddd1p" localSheetId="13">'[10]TONG HOP VL-NC'!$C$3</definedName>
    <definedName name="cddd1p" localSheetId="8">'[10]TONG HOP VL-NC'!$C$3</definedName>
    <definedName name="cddd1p">#REF!</definedName>
    <definedName name="CDDD1PHA" localSheetId="33">#REF!</definedName>
    <definedName name="CDDD1PHA" localSheetId="51">#REF!</definedName>
    <definedName name="CDDD1PHA">#REF!</definedName>
    <definedName name="cddd3p" localSheetId="7">'[10]TONG HOP VL-NC'!$C$2</definedName>
    <definedName name="cddd3p" localSheetId="9">'[10]TONG HOP VL-NC'!$C$2</definedName>
    <definedName name="cddd3p" localSheetId="15">'[10]TONG HOP VL-NC'!$C$2</definedName>
    <definedName name="cddd3p" localSheetId="13">'[10]TONG HOP VL-NC'!$C$2</definedName>
    <definedName name="cddd3p" localSheetId="8">'[10]TONG HOP VL-NC'!$C$2</definedName>
    <definedName name="cddd3p">#REF!</definedName>
    <definedName name="CDDD3PHA" localSheetId="33">#REF!</definedName>
    <definedName name="CDDD3PHA" localSheetId="51">#REF!</definedName>
    <definedName name="CDDD3PHA">#REF!</definedName>
    <definedName name="CDDT" localSheetId="7">'[60]Xuly Data'!#REF!</definedName>
    <definedName name="CDDT" localSheetId="9">'[60]Xuly Data'!#REF!</definedName>
    <definedName name="CDDT" localSheetId="15">'[60]Xuly Data'!#REF!</definedName>
    <definedName name="CDDT" localSheetId="13">'[60]Xuly Data'!#REF!</definedName>
    <definedName name="CDDT" localSheetId="8">'[60]Xuly Data'!#REF!</definedName>
    <definedName name="CDDT">#REF!</definedName>
    <definedName name="CDMD" localSheetId="7">'[60]Xuly Data'!#REF!</definedName>
    <definedName name="CDMD" localSheetId="9">'[60]Xuly Data'!#REF!</definedName>
    <definedName name="CDMD" localSheetId="15">'[60]Xuly Data'!#REF!</definedName>
    <definedName name="CDMD" localSheetId="13">'[60]Xuly Data'!#REF!</definedName>
    <definedName name="CDMD" localSheetId="8">'[60]Xuly Data'!#REF!</definedName>
    <definedName name="CDMD">#REF!</definedName>
    <definedName name="cdn" localSheetId="51">#REF!</definedName>
    <definedName name="cdn">#REF!</definedName>
    <definedName name="Cdnum" localSheetId="33">#REF!</definedName>
    <definedName name="Cdnum" localSheetId="51">#REF!</definedName>
    <definedName name="Cdnum">#REF!</definedName>
    <definedName name="cdothep" localSheetId="7">'[96]Cau tao cot dai'!#REF!</definedName>
    <definedName name="cdothep" localSheetId="9">'[96]Cau tao cot dai'!#REF!</definedName>
    <definedName name="cdothep" localSheetId="15">'[96]Cau tao cot dai'!#REF!</definedName>
    <definedName name="cdothep" localSheetId="13">'[96]Cau tao cot dai'!#REF!</definedName>
    <definedName name="cdothep" localSheetId="8">'[96]Cau tao cot dai'!#REF!</definedName>
    <definedName name="cdothep">#REF!</definedName>
    <definedName name="CDPS_DUDKCO" localSheetId="33">#REF!</definedName>
    <definedName name="CDPS_DUDKCO" localSheetId="51">#REF!</definedName>
    <definedName name="CDPS_DUDKCO">#REF!</definedName>
    <definedName name="CDPS_DUDKNO" localSheetId="33">#REF!</definedName>
    <definedName name="CDPS_DUDKNO" localSheetId="51">#REF!</definedName>
    <definedName name="CDPS_DUDKNO">#REF!</definedName>
    <definedName name="cdsps_name" localSheetId="7">[108]cdps!$A$6:$I$100</definedName>
    <definedName name="cdsps_name" localSheetId="9">[108]cdps!$A$6:$I$100</definedName>
    <definedName name="cdsps_name" localSheetId="15">[108]cdps!$A$6:$I$100</definedName>
    <definedName name="cdsps_name" localSheetId="13">[108]cdps!$A$6:$I$100</definedName>
    <definedName name="cdsps_name" localSheetId="8">[108]cdps!$A$6:$I$100</definedName>
    <definedName name="cdsps_name">#REF!</definedName>
    <definedName name="CDT" localSheetId="33">#REF!</definedName>
    <definedName name="CDT" localSheetId="51">#REF!</definedName>
    <definedName name="CDT">#REF!</definedName>
    <definedName name="celltips_area" localSheetId="51">#REF!</definedName>
    <definedName name="celltips_area">#REF!</definedName>
    <definedName name="Céng_gi__trÞ_dù_thÇu_x_y_l_p" localSheetId="7">'[109]PTN+M'!$I$20</definedName>
    <definedName name="Céng_gi__trÞ_dù_thÇu_x_y_l_p" localSheetId="9">'[109]PTN+M'!$I$20</definedName>
    <definedName name="Céng_gi__trÞ_dù_thÇu_x_y_l_p" localSheetId="15">'[109]PTN+M'!$I$20</definedName>
    <definedName name="Céng_gi__trÞ_dù_thÇu_x_y_l_p" localSheetId="13">'[109]PTN+M'!$I$20</definedName>
    <definedName name="Céng_gi__trÞ_dù_thÇu_x_y_l_p" localSheetId="8">'[109]PTN+M'!$I$20</definedName>
    <definedName name="Céng_gi__trÞ_dù_thÇu_x_y_l_p">#REF!</definedName>
    <definedName name="cfc" localSheetId="33">#REF!</definedName>
    <definedName name="cfc" localSheetId="51">#REF!</definedName>
    <definedName name="cfc">#REF!</definedName>
    <definedName name="cfk" localSheetId="33">#REF!</definedName>
    <definedName name="cfk" localSheetId="51">#REF!</definedName>
    <definedName name="cfk">#REF!</definedName>
    <definedName name="cg" localSheetId="7">[40]th¸mo!#REF!</definedName>
    <definedName name="cg" localSheetId="9">[40]th¸mo!#REF!</definedName>
    <definedName name="cg" localSheetId="15">[40]th¸mo!#REF!</definedName>
    <definedName name="cg" localSheetId="13">[40]th¸mo!#REF!</definedName>
    <definedName name="cg" localSheetId="8">[40]th¸mo!#REF!</definedName>
    <definedName name="cg">#REF!</definedName>
    <definedName name="cgionc" localSheetId="7">'[10]lam-moi'!#REF!</definedName>
    <definedName name="cgionc" localSheetId="9">'[10]lam-moi'!#REF!</definedName>
    <definedName name="cgionc" localSheetId="15">'[10]lam-moi'!#REF!</definedName>
    <definedName name="cgionc" localSheetId="13">'[10]lam-moi'!#REF!</definedName>
    <definedName name="cgionc" localSheetId="8">'[10]lam-moi'!#REF!</definedName>
    <definedName name="cgionc">#REF!</definedName>
    <definedName name="cgiovl" localSheetId="7">'[10]lam-moi'!#REF!</definedName>
    <definedName name="cgiovl" localSheetId="9">'[10]lam-moi'!#REF!</definedName>
    <definedName name="cgiovl" localSheetId="15">'[10]lam-moi'!#REF!</definedName>
    <definedName name="cgiovl" localSheetId="13">'[10]lam-moi'!#REF!</definedName>
    <definedName name="cgiovl" localSheetId="8">'[10]lam-moi'!#REF!</definedName>
    <definedName name="cgiovl">#REF!</definedName>
    <definedName name="citidd" localSheetId="7">'[10]dongia (2)'!#REF!</definedName>
    <definedName name="citidd" localSheetId="9">'[10]dongia (2)'!#REF!</definedName>
    <definedName name="citidd" localSheetId="15">'[10]dongia (2)'!#REF!</definedName>
    <definedName name="citidd" localSheetId="13">'[10]dongia (2)'!#REF!</definedName>
    <definedName name="citidd" localSheetId="8">'[10]dongia (2)'!#REF!</definedName>
    <definedName name="citidd">#REF!</definedName>
    <definedName name="City" localSheetId="33">#REF!</definedName>
    <definedName name="City" localSheetId="51">#REF!</definedName>
    <definedName name="City">#REF!</definedName>
    <definedName name="CK" localSheetId="33">#REF!</definedName>
    <definedName name="CK" localSheetId="51">#REF!</definedName>
    <definedName name="CK">#REF!</definedName>
    <definedName name="CK.1" localSheetId="51">#REF!</definedName>
    <definedName name="CK.1">#REF!</definedName>
    <definedName name="ck.1_ct" localSheetId="51">#REF!</definedName>
    <definedName name="ck.1_ct">#REF!</definedName>
    <definedName name="ck.1_hd" localSheetId="51">#REF!</definedName>
    <definedName name="ck.1_hd">#REF!</definedName>
    <definedName name="CK.1_hso" localSheetId="51">#REF!</definedName>
    <definedName name="CK.1_hso">#REF!</definedName>
    <definedName name="ck.1_hspc" localSheetId="51">#REF!</definedName>
    <definedName name="ck.1_hspc">#REF!</definedName>
    <definedName name="CK.1_ld" localSheetId="51">#REF!</definedName>
    <definedName name="CK.1_ld">#REF!</definedName>
    <definedName name="CK.1_luong" localSheetId="51">#REF!</definedName>
    <definedName name="CK.1_luong">#REF!</definedName>
    <definedName name="CK.1_nguoi" localSheetId="51">#REF!</definedName>
    <definedName name="CK.1_nguoi">#REF!</definedName>
    <definedName name="CK.1_tdtt" localSheetId="51">#REF!</definedName>
    <definedName name="CK.1_tdtt">#REF!</definedName>
    <definedName name="CK.1_tn" localSheetId="51">#REF!</definedName>
    <definedName name="CK.1_tn">#REF!</definedName>
    <definedName name="ck.1_ts" localSheetId="51">#REF!</definedName>
    <definedName name="ck.1_ts">#REF!</definedName>
    <definedName name="CK.1_ud" localSheetId="51">#REF!</definedName>
    <definedName name="CK.1_ud">#REF!</definedName>
    <definedName name="CK.2" localSheetId="51">#REF!</definedName>
    <definedName name="CK.2">#REF!</definedName>
    <definedName name="ck.2_ct" localSheetId="51">#REF!</definedName>
    <definedName name="ck.2_ct">#REF!</definedName>
    <definedName name="ck.2_hd" localSheetId="51">#REF!</definedName>
    <definedName name="ck.2_hd">#REF!</definedName>
    <definedName name="ck.2_ts" localSheetId="51">#REF!</definedName>
    <definedName name="ck.2_ts">#REF!</definedName>
    <definedName name="CK.a_ct" localSheetId="51">#REF!</definedName>
    <definedName name="CK.a_ct">#REF!</definedName>
    <definedName name="CK.A_hso" localSheetId="51">#REF!</definedName>
    <definedName name="CK.A_hso">#REF!</definedName>
    <definedName name="CK.A_ld" localSheetId="51">#REF!</definedName>
    <definedName name="CK.A_ld">#REF!</definedName>
    <definedName name="CK.A_luong" localSheetId="51">#REF!</definedName>
    <definedName name="CK.A_luong">#REF!</definedName>
    <definedName name="CK.A_nguoi" localSheetId="51">#REF!</definedName>
    <definedName name="CK.A_nguoi">#REF!</definedName>
    <definedName name="CK.A_tdtt" localSheetId="51">#REF!</definedName>
    <definedName name="CK.A_tdtt">#REF!</definedName>
    <definedName name="CK.A_tn" localSheetId="51">#REF!</definedName>
    <definedName name="CK.A_tn">#REF!</definedName>
    <definedName name="CK.A_ud" localSheetId="51">#REF!</definedName>
    <definedName name="CK.A_ud">#REF!</definedName>
    <definedName name="CK.B_hso" localSheetId="51">#REF!</definedName>
    <definedName name="CK.B_hso">#REF!</definedName>
    <definedName name="CK.B_ld" localSheetId="51">#REF!</definedName>
    <definedName name="CK.B_ld">#REF!</definedName>
    <definedName name="CK.B_luong" localSheetId="51">#REF!</definedName>
    <definedName name="CK.B_luong">#REF!</definedName>
    <definedName name="CK.B_nguoi" localSheetId="51">#REF!</definedName>
    <definedName name="CK.B_nguoi">#REF!</definedName>
    <definedName name="CK.B_tdtt" localSheetId="51">#REF!</definedName>
    <definedName name="CK.B_tdtt">#REF!</definedName>
    <definedName name="CK.B_tn" localSheetId="51">#REF!</definedName>
    <definedName name="CK.B_tn">#REF!</definedName>
    <definedName name="CK.B_ud" localSheetId="51">#REF!</definedName>
    <definedName name="CK.B_ud">#REF!</definedName>
    <definedName name="cknc" localSheetId="7">'[10]lam-moi'!#REF!</definedName>
    <definedName name="cknc" localSheetId="9">'[10]lam-moi'!#REF!</definedName>
    <definedName name="cknc" localSheetId="15">'[10]lam-moi'!#REF!</definedName>
    <definedName name="cknc" localSheetId="13">'[10]lam-moi'!#REF!</definedName>
    <definedName name="cknc" localSheetId="8">'[10]lam-moi'!#REF!</definedName>
    <definedName name="cknc">#REF!</definedName>
    <definedName name="ckvl" localSheetId="7">'[10]lam-moi'!#REF!</definedName>
    <definedName name="ckvl" localSheetId="9">'[10]lam-moi'!#REF!</definedName>
    <definedName name="ckvl" localSheetId="15">'[10]lam-moi'!#REF!</definedName>
    <definedName name="ckvl" localSheetId="13">'[10]lam-moi'!#REF!</definedName>
    <definedName name="ckvl" localSheetId="8">'[10]lam-moi'!#REF!</definedName>
    <definedName name="ckvl">#REF!</definedName>
    <definedName name="cl" localSheetId="7">[110]DGVT!$B$1</definedName>
    <definedName name="cl" localSheetId="9">[110]DGVT!$B$1</definedName>
    <definedName name="cl" localSheetId="15">[110]DGVT!$B$1</definedName>
    <definedName name="cl" localSheetId="13">[110]DGVT!$B$1</definedName>
    <definedName name="cl" localSheetId="8">[110]DGVT!$B$1</definedName>
    <definedName name="cl">#REF!</definedName>
    <definedName name="cl_MCX" localSheetId="7">[111]chenhlech!$I$43</definedName>
    <definedName name="cl_MCX" localSheetId="9">[111]chenhlech!$I$43</definedName>
    <definedName name="cl_MCX" localSheetId="15">[111]chenhlech!$I$43</definedName>
    <definedName name="cl_MCX" localSheetId="13">[111]chenhlech!$I$43</definedName>
    <definedName name="cl_MCX" localSheetId="8">[111]chenhlech!$I$43</definedName>
    <definedName name="cl_MCX">#REF!</definedName>
    <definedName name="Class_1" localSheetId="33">#REF!</definedName>
    <definedName name="Class_1" localSheetId="51">#REF!</definedName>
    <definedName name="Class_1">#REF!</definedName>
    <definedName name="Class_2" localSheetId="33">#REF!</definedName>
    <definedName name="Class_2" localSheetId="51">#REF!</definedName>
    <definedName name="Class_2">#REF!</definedName>
    <definedName name="Class_3" localSheetId="33">#REF!</definedName>
    <definedName name="Class_3" localSheetId="51">#REF!</definedName>
    <definedName name="Class_3">#REF!</definedName>
    <definedName name="Class_4" localSheetId="33">#REF!</definedName>
    <definedName name="Class_4" localSheetId="51">#REF!</definedName>
    <definedName name="Class_4">#REF!</definedName>
    <definedName name="Class_5" localSheetId="33">#REF!</definedName>
    <definedName name="Class_5" localSheetId="51">#REF!</definedName>
    <definedName name="Class_5">#REF!</definedName>
    <definedName name="ClayNden" localSheetId="33">#REF!</definedName>
    <definedName name="ClayNden" localSheetId="51">#REF!</definedName>
    <definedName name="ClayNden">#REF!</definedName>
    <definedName name="CLECT" localSheetId="33">#REF!</definedName>
    <definedName name="CLECT" localSheetId="51">#REF!</definedName>
    <definedName name="CLECT">#REF!</definedName>
    <definedName name="Clech_o.4" localSheetId="33">#REF!</definedName>
    <definedName name="Clech_o.4" localSheetId="51">#REF!</definedName>
    <definedName name="Clech_o.4" localSheetId="7">'[112]Bu CL'!#REF!</definedName>
    <definedName name="Clech_o.4" localSheetId="9">'[112]Bu CL'!#REF!</definedName>
    <definedName name="Clech_o.4" localSheetId="15">'[112]Bu CL'!#REF!</definedName>
    <definedName name="Clech_o.4" localSheetId="13">'[112]Bu CL'!#REF!</definedName>
    <definedName name="Clech_o.4" localSheetId="8">'[112]Bu CL'!#REF!</definedName>
    <definedName name="Clech_o.4">#REF!</definedName>
    <definedName name="CLIENT" localSheetId="7">[113]LEGEND!$D$6</definedName>
    <definedName name="CLIENT" localSheetId="9">[113]LEGEND!$D$6</definedName>
    <definedName name="CLIENT" localSheetId="15">[113]LEGEND!$D$6</definedName>
    <definedName name="CLIENT" localSheetId="13">[113]LEGEND!$D$6</definedName>
    <definedName name="CLIENT" localSheetId="8">[113]LEGEND!$D$6</definedName>
    <definedName name="CLIENT">#REF!</definedName>
    <definedName name="CLIEOS" localSheetId="33">#REF!</definedName>
    <definedName name="CLIEOS" localSheetId="51">#REF!</definedName>
    <definedName name="CLIEOS">#REF!</definedName>
    <definedName name="CLTMP" localSheetId="7">[107]QMCT!#REF!</definedName>
    <definedName name="CLTMP" localSheetId="9">[107]QMCT!#REF!</definedName>
    <definedName name="CLTMP" localSheetId="15">[107]QMCT!#REF!</definedName>
    <definedName name="CLTMP" localSheetId="13">[107]QMCT!#REF!</definedName>
    <definedName name="CLTMP" localSheetId="8">[107]QMCT!#REF!</definedName>
    <definedName name="CLTMP">#REF!</definedName>
    <definedName name="CLVC" localSheetId="7">'[114]CHITIET VL-NC-TT1p'!$D$4</definedName>
    <definedName name="CLVC" localSheetId="9">'[114]CHITIET VL-NC-TT1p'!$D$4</definedName>
    <definedName name="CLVC" localSheetId="15">'[114]CHITIET VL-NC-TT1p'!$D$4</definedName>
    <definedName name="CLVC" localSheetId="13">'[114]CHITIET VL-NC-TT1p'!$D$4</definedName>
    <definedName name="CLVC" localSheetId="8">'[114]CHITIET VL-NC-TT1p'!$D$4</definedName>
    <definedName name="CLVC">#REF!</definedName>
    <definedName name="clvc1" localSheetId="7">[10]chitiet!$D$3</definedName>
    <definedName name="clvc1" localSheetId="9">[10]chitiet!$D$3</definedName>
    <definedName name="clvc1" localSheetId="15">[10]chitiet!$D$3</definedName>
    <definedName name="clvc1" localSheetId="13">[10]chitiet!$D$3</definedName>
    <definedName name="clvc1" localSheetId="8">[10]chitiet!$D$3</definedName>
    <definedName name="clvc1">#REF!</definedName>
    <definedName name="CLVC3">0.1</definedName>
    <definedName name="CLVC35" localSheetId="33">#REF!</definedName>
    <definedName name="CLVC35" localSheetId="51">#REF!</definedName>
    <definedName name="CLVC35">#REF!</definedName>
    <definedName name="CLVCTB" localSheetId="33">#REF!</definedName>
    <definedName name="CLVCTB" localSheetId="51">#REF!</definedName>
    <definedName name="CLVCTB">#REF!</definedName>
    <definedName name="CLVL" localSheetId="33">#REF!</definedName>
    <definedName name="CLVL" localSheetId="51">#REF!</definedName>
    <definedName name="CLVL">#REF!</definedName>
    <definedName name="cly" localSheetId="7">[115]chitimc!#REF!</definedName>
    <definedName name="cly" localSheetId="9">[115]chitimc!#REF!</definedName>
    <definedName name="cly" localSheetId="15">[115]chitimc!#REF!</definedName>
    <definedName name="cly" localSheetId="13">[115]chitimc!#REF!</definedName>
    <definedName name="cly" localSheetId="8">[115]chitimc!#REF!</definedName>
    <definedName name="cly">#REF!</definedName>
    <definedName name="CLyTC" localSheetId="7">[116]ThongSo!$C$11</definedName>
    <definedName name="CLyTC" localSheetId="9">[116]ThongSo!$C$11</definedName>
    <definedName name="CLyTC" localSheetId="15">[116]ThongSo!$C$11</definedName>
    <definedName name="CLyTC" localSheetId="13">[116]ThongSo!$C$11</definedName>
    <definedName name="CLyTC" localSheetId="8">[116]ThongSo!$C$11</definedName>
    <definedName name="CLyTC">#REF!</definedName>
    <definedName name="cm" localSheetId="7">[40]th¸mo!#REF!</definedName>
    <definedName name="cm" localSheetId="9">[40]th¸mo!#REF!</definedName>
    <definedName name="cm" localSheetId="15">[40]th¸mo!#REF!</definedName>
    <definedName name="cm" localSheetId="13">[40]th¸mo!#REF!</definedName>
    <definedName name="cm" localSheetId="8">[40]th¸mo!#REF!</definedName>
    <definedName name="cm">#REF!</definedName>
    <definedName name="cn" localSheetId="33">#REF!</definedName>
    <definedName name="cn" localSheetId="51">#REF!</definedName>
    <definedName name="cn">#REF!</definedName>
    <definedName name="cN_fix" localSheetId="33">#REF!</definedName>
    <definedName name="cN_fix" localSheetId="51">#REF!</definedName>
    <definedName name="cN_fix">#REF!</definedName>
    <definedName name="CN3p" localSheetId="7">'[10]TONGKE3p '!$X$295</definedName>
    <definedName name="CN3p" localSheetId="9">'[10]TONGKE3p '!$X$295</definedName>
    <definedName name="CN3p" localSheetId="15">'[10]TONGKE3p '!$X$295</definedName>
    <definedName name="CN3p" localSheetId="13">'[10]TONGKE3p '!$X$295</definedName>
    <definedName name="CN3p" localSheetId="8">'[10]TONGKE3p '!$X$295</definedName>
    <definedName name="CN3p">#REF!</definedName>
    <definedName name="CNC" localSheetId="33">#REF!</definedName>
    <definedName name="CNC" localSheetId="51">#REF!</definedName>
    <definedName name="CNC">#REF!</definedName>
    <definedName name="CND" localSheetId="33">#REF!</definedName>
    <definedName name="CND" localSheetId="51">#REF!</definedName>
    <definedName name="CND">#REF!</definedName>
    <definedName name="CNDA" localSheetId="7">[117]Bia!$C$25</definedName>
    <definedName name="CNDA" localSheetId="9">[117]Bia!$C$25</definedName>
    <definedName name="CNDA" localSheetId="15">[117]Bia!$C$25</definedName>
    <definedName name="CNDA" localSheetId="13">[117]Bia!$C$25</definedName>
    <definedName name="CNDA" localSheetId="8">[117]Bia!$C$25</definedName>
    <definedName name="CNDA">#REF!</definedName>
    <definedName name="cNden" localSheetId="33">#REF!</definedName>
    <definedName name="cNden" localSheetId="51">#REF!</definedName>
    <definedName name="cNden">#REF!</definedName>
    <definedName name="cne" localSheetId="33">#REF!</definedName>
    <definedName name="cne" localSheetId="51">#REF!</definedName>
    <definedName name="cne">#REF!</definedName>
    <definedName name="Cñi" localSheetId="7">'[33]he so'!$B$22</definedName>
    <definedName name="Cñi" localSheetId="9">'[33]he so'!$B$22</definedName>
    <definedName name="Cñi" localSheetId="15">'[33]he so'!$B$22</definedName>
    <definedName name="Cñi" localSheetId="13">'[33]he so'!$B$22</definedName>
    <definedName name="Cñi" localSheetId="8">'[33]he so'!$B$22</definedName>
    <definedName name="Cñi">#REF!</definedName>
    <definedName name="CNKH131" localSheetId="33">#REF!</definedName>
    <definedName name="CNKH131" localSheetId="51">#REF!</definedName>
    <definedName name="CNKH131">#REF!</definedName>
    <definedName name="CNKH331" localSheetId="33">#REF!</definedName>
    <definedName name="CNKH331" localSheetId="51">#REF!</definedName>
    <definedName name="CNKH331">#REF!</definedName>
    <definedName name="CNG" localSheetId="33">#REF!</definedName>
    <definedName name="CNG" localSheetId="51">#REF!</definedName>
    <definedName name="CNG">#REF!</definedName>
    <definedName name="co" localSheetId="21">[118]Package1!$C$8:$C$46</definedName>
    <definedName name="co" localSheetId="27">[118]Package1!$C$8:$C$46</definedName>
    <definedName name="co" localSheetId="33">#REF!</definedName>
    <definedName name="co" localSheetId="34">[118]Package1!$C$8:$C$46</definedName>
    <definedName name="co" localSheetId="51">#REF!</definedName>
    <definedName name="co" localSheetId="7">[118]Package1!$C$8:$C$46</definedName>
    <definedName name="co" localSheetId="9">[118]Package1!$C$8:$C$46</definedName>
    <definedName name="co" localSheetId="15">[118]Package1!$C$8:$C$46</definedName>
    <definedName name="co" localSheetId="13">[118]Package1!$C$8:$C$46</definedName>
    <definedName name="co" localSheetId="16">[118]Package1!$C$8:$C$46</definedName>
    <definedName name="co" localSheetId="8">[118]Package1!$C$8:$C$46</definedName>
    <definedName name="co" localSheetId="18">[118]Package1!$C$8:$C$46</definedName>
    <definedName name="co" localSheetId="19">[118]Package1!$C$8:$C$46</definedName>
    <definedName name="co">#REF!</definedName>
    <definedName name="co." localSheetId="33">#REF!</definedName>
    <definedName name="co." localSheetId="51">#REF!</definedName>
    <definedName name="co.">#REF!</definedName>
    <definedName name="co.." localSheetId="33">#REF!</definedName>
    <definedName name="co.." localSheetId="51">#REF!</definedName>
    <definedName name="co..">#REF!</definedName>
    <definedName name="coar" localSheetId="7">[49]Payment!$AF$30</definedName>
    <definedName name="coar" localSheetId="9">[49]Payment!$AF$30</definedName>
    <definedName name="coar" localSheetId="15">[49]Payment!$AF$30</definedName>
    <definedName name="coar" localSheetId="13">[49]Payment!$AF$30</definedName>
    <definedName name="coar" localSheetId="8">[49]Payment!$AF$30</definedName>
    <definedName name="coar">#REF!</definedName>
    <definedName name="COAT" localSheetId="7">'[1]PNT-QUOT-#3'!#REF!</definedName>
    <definedName name="COAT" localSheetId="9">'[1]PNT-QUOT-#3'!#REF!</definedName>
    <definedName name="COAT" localSheetId="15">'[1]PNT-QUOT-#3'!#REF!</definedName>
    <definedName name="COAT" localSheetId="13">'[1]PNT-QUOT-#3'!#REF!</definedName>
    <definedName name="COAT" localSheetId="8">'[1]PNT-QUOT-#3'!#REF!</definedName>
    <definedName name="COAT">#REF!</definedName>
    <definedName name="COBSDC" localSheetId="33">#REF!</definedName>
    <definedName name="COBSDC" localSheetId="51">#REF!</definedName>
    <definedName name="COBSDC">#REF!</definedName>
    <definedName name="coc" localSheetId="7">[119]gVL!$P$40</definedName>
    <definedName name="coc" localSheetId="9">[119]gVL!$P$40</definedName>
    <definedName name="coc" localSheetId="15">[119]gVL!$P$40</definedName>
    <definedName name="coc" localSheetId="13">[119]gVL!$P$40</definedName>
    <definedName name="coc" localSheetId="8">[119]gVL!$P$40</definedName>
    <definedName name="coc">#REF!</definedName>
    <definedName name="COC_1.2" localSheetId="33">#REF!</definedName>
    <definedName name="COC_1.2" localSheetId="51">#REF!</definedName>
    <definedName name="COC_1.2">#REF!</definedName>
    <definedName name="Coc_2m" localSheetId="33">#REF!</definedName>
    <definedName name="Coc_2m" localSheetId="51">#REF!</definedName>
    <definedName name="Coc_2m">#REF!</definedName>
    <definedName name="CoCauN" localSheetId="21" hidden="1">{"'Sheet1'!$L$16"}</definedName>
    <definedName name="CoCauN" localSheetId="27" hidden="1">{"'Sheet1'!$L$16"}</definedName>
    <definedName name="CoCauN" localSheetId="7" hidden="1">{"'Sheet1'!$L$16"}</definedName>
    <definedName name="CoCauN" localSheetId="9" hidden="1">{"'Sheet1'!$L$16"}</definedName>
    <definedName name="CoCauN" localSheetId="15" hidden="1">{"'Sheet1'!$L$16"}</definedName>
    <definedName name="CoCauN" localSheetId="13" hidden="1">{"'Sheet1'!$L$16"}</definedName>
    <definedName name="CoCauN" localSheetId="16" hidden="1">{"'Sheet1'!$L$16"}</definedName>
    <definedName name="CoCauN" localSheetId="8" hidden="1">{"'Sheet1'!$L$16"}</definedName>
    <definedName name="CoCauN" localSheetId="18" hidden="1">{"'Sheet1'!$L$16"}</definedName>
    <definedName name="CoCauN" localSheetId="19" hidden="1">{"'Sheet1'!$L$16"}</definedName>
    <definedName name="CoCauN" localSheetId="1" hidden="1">{"'Sheet1'!$L$16"}</definedName>
    <definedName name="CoCauN" hidden="1">{"'Sheet1'!$L$16"}</definedName>
    <definedName name="Cocbetong" localSheetId="33">#REF!</definedName>
    <definedName name="Cocbetong" localSheetId="51">#REF!</definedName>
    <definedName name="Cocbetong">#REF!</definedName>
    <definedName name="cocbtct" localSheetId="33">#REF!</definedName>
    <definedName name="cocbtct" localSheetId="51">#REF!</definedName>
    <definedName name="cocbtct">#REF!</definedName>
    <definedName name="cocot" localSheetId="33">#REF!</definedName>
    <definedName name="cocot" localSheetId="51">#REF!</definedName>
    <definedName name="cocot">#REF!</definedName>
    <definedName name="cocott" localSheetId="33">#REF!</definedName>
    <definedName name="cocott" localSheetId="51">#REF!</definedName>
    <definedName name="cocott">#REF!</definedName>
    <definedName name="cocvt" localSheetId="33">#REF!</definedName>
    <definedName name="cocvt" localSheetId="51">#REF!</definedName>
    <definedName name="cocvt">#REF!</definedName>
    <definedName name="Code" localSheetId="33" hidden="1">#REF!</definedName>
    <definedName name="Code" localSheetId="51" hidden="1">#REF!</definedName>
    <definedName name="Code" hidden="1">#REF!</definedName>
    <definedName name="coi" localSheetId="7">'[120]MTL$-INTER'!#REF!</definedName>
    <definedName name="coi" localSheetId="9">'[120]MTL$-INTER'!#REF!</definedName>
    <definedName name="coi" localSheetId="15">'[120]MTL$-INTER'!#REF!</definedName>
    <definedName name="coi" localSheetId="13">'[120]MTL$-INTER'!#REF!</definedName>
    <definedName name="coi" localSheetId="8">'[120]MTL$-INTER'!#REF!</definedName>
    <definedName name="coi">#REF!</definedName>
    <definedName name="Cöï_ly_vaän_chuyeãn" localSheetId="33">#REF!</definedName>
    <definedName name="Cöï_ly_vaän_chuyeãn" localSheetId="51">#REF!</definedName>
    <definedName name="Cöï_ly_vaän_chuyeãn">#REF!</definedName>
    <definedName name="CÖÏ_LY_VAÄN_CHUYEÅN" localSheetId="33">#REF!</definedName>
    <definedName name="CÖÏ_LY_VAÄN_CHUYEÅN" localSheetId="51">#REF!</definedName>
    <definedName name="CÖÏ_LY_VAÄN_CHUYEÅN">#REF!</definedName>
    <definedName name="cokhihoachat" localSheetId="7">[121]TTVanChuyen!$J$5</definedName>
    <definedName name="cokhihoachat" localSheetId="9">[121]TTVanChuyen!$J$5</definedName>
    <definedName name="cokhihoachat" localSheetId="15">[121]TTVanChuyen!$J$5</definedName>
    <definedName name="cokhihoachat" localSheetId="13">[121]TTVanChuyen!$J$5</definedName>
    <definedName name="cokhihoachat" localSheetId="8">[121]TTVanChuyen!$J$5</definedName>
    <definedName name="cokhihoachat">#REF!</definedName>
    <definedName name="COMMON" localSheetId="33">#REF!</definedName>
    <definedName name="COMMON" localSheetId="51">#REF!</definedName>
    <definedName name="COMMON">#REF!</definedName>
    <definedName name="comong" localSheetId="33">#REF!</definedName>
    <definedName name="comong" localSheetId="51">#REF!</definedName>
    <definedName name="comong">#REF!</definedName>
    <definedName name="Company" localSheetId="33">#REF!</definedName>
    <definedName name="Company" localSheetId="51">#REF!</definedName>
    <definedName name="Company">#REF!</definedName>
    <definedName name="con" localSheetId="7">[40]th¸mo!#REF!</definedName>
    <definedName name="con" localSheetId="9">[40]th¸mo!#REF!</definedName>
    <definedName name="con" localSheetId="15">[40]th¸mo!#REF!</definedName>
    <definedName name="con" localSheetId="13">[40]th¸mo!#REF!</definedName>
    <definedName name="con" localSheetId="8">[40]th¸mo!#REF!</definedName>
    <definedName name="con">#REF!</definedName>
    <definedName name="CON_EQP_COS" localSheetId="33">#REF!</definedName>
    <definedName name="CON_EQP_COS" localSheetId="51">#REF!</definedName>
    <definedName name="CON_EQP_COS">#REF!</definedName>
    <definedName name="CON_EQP_COST" localSheetId="33">#REF!</definedName>
    <definedName name="CON_EQP_COST" localSheetId="51">#REF!</definedName>
    <definedName name="CON_EQP_COST">#REF!</definedName>
    <definedName name="Concrete" localSheetId="7">'[122]DGchitiet '!#REF!</definedName>
    <definedName name="Concrete" localSheetId="9">'[122]DGchitiet '!#REF!</definedName>
    <definedName name="Concrete" localSheetId="15">'[122]DGchitiet '!#REF!</definedName>
    <definedName name="Concrete" localSheetId="13">'[122]DGchitiet '!#REF!</definedName>
    <definedName name="Concrete" localSheetId="8">'[122]DGchitiet '!#REF!</definedName>
    <definedName name="Concrete">#REF!</definedName>
    <definedName name="conrua" localSheetId="7">'[123]Vat tu'!$B$45</definedName>
    <definedName name="conrua" localSheetId="9">'[123]Vat tu'!$B$45</definedName>
    <definedName name="conrua" localSheetId="15">'[123]Vat tu'!$B$45</definedName>
    <definedName name="conrua" localSheetId="13">'[123]Vat tu'!$B$45</definedName>
    <definedName name="conrua" localSheetId="8">'[123]Vat tu'!$B$45</definedName>
    <definedName name="conrua">#REF!</definedName>
    <definedName name="CONST_EQ" localSheetId="33">#REF!</definedName>
    <definedName name="CONST_EQ" localSheetId="51">#REF!</definedName>
    <definedName name="CONST_EQ">#REF!</definedName>
    <definedName name="Continue">#N/A</definedName>
    <definedName name="ContingentYield" localSheetId="7">[124]OPTION!$D$17</definedName>
    <definedName name="ContingentYield" localSheetId="9">[124]OPTION!$D$17</definedName>
    <definedName name="ContingentYield" localSheetId="15">[124]OPTION!$D$17</definedName>
    <definedName name="ContingentYield" localSheetId="13">[124]OPTION!$D$17</definedName>
    <definedName name="ContingentYield" localSheetId="8">[124]OPTION!$D$17</definedName>
    <definedName name="ContingentYield">#REF!</definedName>
    <definedName name="ContingentYield_11" localSheetId="7">[125]OPTION!$D$17</definedName>
    <definedName name="ContingentYield_11" localSheetId="9">[125]OPTION!$D$17</definedName>
    <definedName name="ContingentYield_11" localSheetId="15">[125]OPTION!$D$17</definedName>
    <definedName name="ContingentYield_11" localSheetId="13">[125]OPTION!$D$17</definedName>
    <definedName name="ContingentYield_11" localSheetId="8">[125]OPTION!$D$17</definedName>
    <definedName name="ContingentYield_11">#REF!</definedName>
    <definedName name="ContingentYield_12" localSheetId="7">[125]OPTION!$D$17</definedName>
    <definedName name="ContingentYield_12" localSheetId="9">[125]OPTION!$D$17</definedName>
    <definedName name="ContingentYield_12" localSheetId="15">[125]OPTION!$D$17</definedName>
    <definedName name="ContingentYield_12" localSheetId="13">[125]OPTION!$D$17</definedName>
    <definedName name="ContingentYield_12" localSheetId="8">[125]OPTION!$D$17</definedName>
    <definedName name="ContingentYield_12">#REF!</definedName>
    <definedName name="ContingentYield_4" localSheetId="7">[125]OPTION!$D$17</definedName>
    <definedName name="ContingentYield_4" localSheetId="9">[125]OPTION!$D$17</definedName>
    <definedName name="ContingentYield_4" localSheetId="15">[125]OPTION!$D$17</definedName>
    <definedName name="ContingentYield_4" localSheetId="13">[125]OPTION!$D$17</definedName>
    <definedName name="ContingentYield_4" localSheetId="8">[125]OPTION!$D$17</definedName>
    <definedName name="ContingentYield_4">#REF!</definedName>
    <definedName name="ContingentYield_5" localSheetId="7">[125]OPTION!$D$17</definedName>
    <definedName name="ContingentYield_5" localSheetId="9">[125]OPTION!$D$17</definedName>
    <definedName name="ContingentYield_5" localSheetId="15">[125]OPTION!$D$17</definedName>
    <definedName name="ContingentYield_5" localSheetId="13">[125]OPTION!$D$17</definedName>
    <definedName name="ContingentYield_5" localSheetId="8">[125]OPTION!$D$17</definedName>
    <definedName name="ContingentYield_5">#REF!</definedName>
    <definedName name="CONG" localSheetId="7">'[126]#REF'!$A$27:$M$27</definedName>
    <definedName name="CONG" localSheetId="9">'[126]#REF'!$A$27:$M$27</definedName>
    <definedName name="CONG" localSheetId="15">'[126]#REF'!$A$27:$M$27</definedName>
    <definedName name="CONG" localSheetId="13">'[126]#REF'!$A$27:$M$27</definedName>
    <definedName name="CONG" localSheetId="8">'[126]#REF'!$A$27:$M$27</definedName>
    <definedName name="CONG">#REF!</definedName>
    <definedName name="cong_bq" localSheetId="7">'[14]truc tiep'!#REF!</definedName>
    <definedName name="cong_bq" localSheetId="9">'[14]truc tiep'!#REF!</definedName>
    <definedName name="cong_bq" localSheetId="15">'[14]truc tiep'!#REF!</definedName>
    <definedName name="cong_bq" localSheetId="13">'[14]truc tiep'!#REF!</definedName>
    <definedName name="cong_bq" localSheetId="8">'[14]truc tiep'!#REF!</definedName>
    <definedName name="cong_bq">#REF!</definedName>
    <definedName name="cong_bv" localSheetId="7">'[14]truc tiep'!#REF!</definedName>
    <definedName name="cong_bv" localSheetId="9">'[14]truc tiep'!#REF!</definedName>
    <definedName name="cong_bv" localSheetId="15">'[14]truc tiep'!#REF!</definedName>
    <definedName name="cong_bv" localSheetId="13">'[14]truc tiep'!#REF!</definedName>
    <definedName name="cong_bv" localSheetId="8">'[14]truc tiep'!#REF!</definedName>
    <definedName name="cong_bv">#REF!</definedName>
    <definedName name="cong_ck" localSheetId="7">'[14]truc tiep'!#REF!</definedName>
    <definedName name="cong_ck" localSheetId="9">'[14]truc tiep'!#REF!</definedName>
    <definedName name="cong_ck" localSheetId="15">'[14]truc tiep'!#REF!</definedName>
    <definedName name="cong_ck" localSheetId="13">'[14]truc tiep'!#REF!</definedName>
    <definedName name="cong_ck" localSheetId="8">'[14]truc tiep'!#REF!</definedName>
    <definedName name="cong_ck">#REF!</definedName>
    <definedName name="cong_d1" localSheetId="7">'[14]truc tiep'!#REF!</definedName>
    <definedName name="cong_d1" localSheetId="9">'[14]truc tiep'!#REF!</definedName>
    <definedName name="cong_d1" localSheetId="15">'[14]truc tiep'!#REF!</definedName>
    <definedName name="cong_d1" localSheetId="13">'[14]truc tiep'!#REF!</definedName>
    <definedName name="cong_d1" localSheetId="8">'[14]truc tiep'!#REF!</definedName>
    <definedName name="cong_d1">#REF!</definedName>
    <definedName name="cong_d2" localSheetId="7">'[14]truc tiep'!#REF!</definedName>
    <definedName name="cong_d2" localSheetId="9">'[14]truc tiep'!#REF!</definedName>
    <definedName name="cong_d2" localSheetId="15">'[14]truc tiep'!#REF!</definedName>
    <definedName name="cong_d2" localSheetId="13">'[14]truc tiep'!#REF!</definedName>
    <definedName name="cong_d2" localSheetId="8">'[14]truc tiep'!#REF!</definedName>
    <definedName name="cong_d2">#REF!</definedName>
    <definedName name="cong_d3" localSheetId="7">'[14]truc tiep'!#REF!</definedName>
    <definedName name="cong_d3" localSheetId="9">'[14]truc tiep'!#REF!</definedName>
    <definedName name="cong_d3" localSheetId="15">'[14]truc tiep'!#REF!</definedName>
    <definedName name="cong_d3" localSheetId="13">'[14]truc tiep'!#REF!</definedName>
    <definedName name="cong_d3" localSheetId="8">'[14]truc tiep'!#REF!</definedName>
    <definedName name="cong_d3">#REF!</definedName>
    <definedName name="cong_dl" localSheetId="7">'[14]truc tiep'!#REF!</definedName>
    <definedName name="cong_dl" localSheetId="9">'[14]truc tiep'!#REF!</definedName>
    <definedName name="cong_dl" localSheetId="15">'[14]truc tiep'!#REF!</definedName>
    <definedName name="cong_dl" localSheetId="13">'[14]truc tiep'!#REF!</definedName>
    <definedName name="cong_dl" localSheetId="8">'[14]truc tiep'!#REF!</definedName>
    <definedName name="cong_dl">#REF!</definedName>
    <definedName name="Cong_HM_DTCT" localSheetId="33">#REF!</definedName>
    <definedName name="Cong_HM_DTCT" localSheetId="51">#REF!</definedName>
    <definedName name="Cong_HM_DTCT">#REF!</definedName>
    <definedName name="cong_kcs" localSheetId="7">'[14]truc tiep'!#REF!</definedName>
    <definedName name="cong_kcs" localSheetId="9">'[14]truc tiep'!#REF!</definedName>
    <definedName name="cong_kcs" localSheetId="15">'[14]truc tiep'!#REF!</definedName>
    <definedName name="cong_kcs" localSheetId="13">'[14]truc tiep'!#REF!</definedName>
    <definedName name="cong_kcs" localSheetId="8">'[14]truc tiep'!#REF!</definedName>
    <definedName name="cong_kcs">#REF!</definedName>
    <definedName name="Cong_M_DTCT" localSheetId="33">#REF!</definedName>
    <definedName name="Cong_M_DTCT" localSheetId="51">#REF!</definedName>
    <definedName name="Cong_M_DTCT">#REF!</definedName>
    <definedName name="cong_nb" localSheetId="7">'[14]truc tiep'!#REF!</definedName>
    <definedName name="cong_nb" localSheetId="9">'[14]truc tiep'!#REF!</definedName>
    <definedName name="cong_nb" localSheetId="15">'[14]truc tiep'!#REF!</definedName>
    <definedName name="cong_nb" localSheetId="13">'[14]truc tiep'!#REF!</definedName>
    <definedName name="cong_nb" localSheetId="8">'[14]truc tiep'!#REF!</definedName>
    <definedName name="cong_nb">#REF!</definedName>
    <definedName name="Cong_NC_DTCT" localSheetId="33">#REF!</definedName>
    <definedName name="Cong_NC_DTCT" localSheetId="51">#REF!</definedName>
    <definedName name="Cong_NC_DTCT">#REF!</definedName>
    <definedName name="cong_nv" localSheetId="7">'[14]truc tiep'!#REF!</definedName>
    <definedName name="cong_nv" localSheetId="9">'[14]truc tiep'!#REF!</definedName>
    <definedName name="cong_nv" localSheetId="15">'[14]truc tiep'!#REF!</definedName>
    <definedName name="cong_nv" localSheetId="13">'[14]truc tiep'!#REF!</definedName>
    <definedName name="cong_nv" localSheetId="8">'[14]truc tiep'!#REF!</definedName>
    <definedName name="cong_nv">#REF!</definedName>
    <definedName name="cong_ngio" localSheetId="7">'[14]truc tiep'!#REF!</definedName>
    <definedName name="cong_ngio" localSheetId="9">'[14]truc tiep'!#REF!</definedName>
    <definedName name="cong_ngio" localSheetId="15">'[14]truc tiep'!#REF!</definedName>
    <definedName name="cong_ngio" localSheetId="13">'[14]truc tiep'!#REF!</definedName>
    <definedName name="cong_ngio" localSheetId="8">'[14]truc tiep'!#REF!</definedName>
    <definedName name="cong_ngio">#REF!</definedName>
    <definedName name="Cong_suat" localSheetId="7">'[127]Ket qua'!$L$4:$L$531</definedName>
    <definedName name="Cong_suat" localSheetId="9">'[127]Ket qua'!$L$4:$L$531</definedName>
    <definedName name="Cong_suat" localSheetId="15">'[127]Ket qua'!$L$4:$L$531</definedName>
    <definedName name="Cong_suat" localSheetId="13">'[127]Ket qua'!$L$4:$L$531</definedName>
    <definedName name="Cong_suat" localSheetId="8">'[127]Ket qua'!$L$4:$L$531</definedName>
    <definedName name="Cong_suat">#REF!</definedName>
    <definedName name="Cong_suat_dat" localSheetId="33">#REF!</definedName>
    <definedName name="Cong_suat_dat" localSheetId="51">#REF!</definedName>
    <definedName name="Cong_suat_dat">#REF!</definedName>
    <definedName name="cong_t3" localSheetId="7">'[14]truc tiep'!#REF!</definedName>
    <definedName name="cong_t3" localSheetId="9">'[14]truc tiep'!#REF!</definedName>
    <definedName name="cong_t3" localSheetId="15">'[14]truc tiep'!#REF!</definedName>
    <definedName name="cong_t3" localSheetId="13">'[14]truc tiep'!#REF!</definedName>
    <definedName name="cong_t3" localSheetId="8">'[14]truc tiep'!#REF!</definedName>
    <definedName name="cong_t3">#REF!</definedName>
    <definedName name="cong_t4" localSheetId="7">'[14]truc tiep'!#REF!</definedName>
    <definedName name="cong_t4" localSheetId="9">'[14]truc tiep'!#REF!</definedName>
    <definedName name="cong_t4" localSheetId="15">'[14]truc tiep'!#REF!</definedName>
    <definedName name="cong_t4" localSheetId="13">'[14]truc tiep'!#REF!</definedName>
    <definedName name="cong_t4" localSheetId="8">'[14]truc tiep'!#REF!</definedName>
    <definedName name="cong_t4">#REF!</definedName>
    <definedName name="cong_t5" localSheetId="7">'[14]truc tiep'!#REF!</definedName>
    <definedName name="cong_t5" localSheetId="9">'[14]truc tiep'!#REF!</definedName>
    <definedName name="cong_t5" localSheetId="15">'[14]truc tiep'!#REF!</definedName>
    <definedName name="cong_t5" localSheetId="13">'[14]truc tiep'!#REF!</definedName>
    <definedName name="cong_t5" localSheetId="8">'[14]truc tiep'!#REF!</definedName>
    <definedName name="cong_t5">#REF!</definedName>
    <definedName name="cong_t6" localSheetId="7">'[14]truc tiep'!#REF!</definedName>
    <definedName name="cong_t6" localSheetId="9">'[14]truc tiep'!#REF!</definedName>
    <definedName name="cong_t6" localSheetId="15">'[14]truc tiep'!#REF!</definedName>
    <definedName name="cong_t6" localSheetId="13">'[14]truc tiep'!#REF!</definedName>
    <definedName name="cong_t6" localSheetId="8">'[14]truc tiep'!#REF!</definedName>
    <definedName name="cong_t6">#REF!</definedName>
    <definedName name="cong_tc" localSheetId="7">'[14]truc tiep'!#REF!</definedName>
    <definedName name="cong_tc" localSheetId="9">'[14]truc tiep'!#REF!</definedName>
    <definedName name="cong_tc" localSheetId="15">'[14]truc tiep'!#REF!</definedName>
    <definedName name="cong_tc" localSheetId="13">'[14]truc tiep'!#REF!</definedName>
    <definedName name="cong_tc" localSheetId="8">'[14]truc tiep'!#REF!</definedName>
    <definedName name="cong_tc">#REF!</definedName>
    <definedName name="cong_tm" localSheetId="7">'[14]truc tiep'!#REF!</definedName>
    <definedName name="cong_tm" localSheetId="9">'[14]truc tiep'!#REF!</definedName>
    <definedName name="cong_tm" localSheetId="15">'[14]truc tiep'!#REF!</definedName>
    <definedName name="cong_tm" localSheetId="13">'[14]truc tiep'!#REF!</definedName>
    <definedName name="cong_tm" localSheetId="8">'[14]truc tiep'!#REF!</definedName>
    <definedName name="cong_tm">#REF!</definedName>
    <definedName name="Cong_VL_DTCT" localSheetId="33">#REF!</definedName>
    <definedName name="Cong_VL_DTCT" localSheetId="51">#REF!</definedName>
    <definedName name="Cong_VL_DTCT">#REF!</definedName>
    <definedName name="cong_vs" localSheetId="7">'[14]truc tiep'!#REF!</definedName>
    <definedName name="cong_vs" localSheetId="9">'[14]truc tiep'!#REF!</definedName>
    <definedName name="cong_vs" localSheetId="15">'[14]truc tiep'!#REF!</definedName>
    <definedName name="cong_vs" localSheetId="13">'[14]truc tiep'!#REF!</definedName>
    <definedName name="cong_vs" localSheetId="8">'[14]truc tiep'!#REF!</definedName>
    <definedName name="cong_vs">#REF!</definedName>
    <definedName name="cong_xh" localSheetId="7">'[14]truc tiep'!#REF!</definedName>
    <definedName name="cong_xh" localSheetId="9">'[14]truc tiep'!#REF!</definedName>
    <definedName name="cong_xh" localSheetId="15">'[14]truc tiep'!#REF!</definedName>
    <definedName name="cong_xh" localSheetId="13">'[14]truc tiep'!#REF!</definedName>
    <definedName name="cong_xh" localSheetId="8">'[14]truc tiep'!#REF!</definedName>
    <definedName name="cong_xh">#REF!</definedName>
    <definedName name="cong1x15" localSheetId="7">[10]giathanh1!#REF!</definedName>
    <definedName name="cong1x15" localSheetId="9">[10]giathanh1!#REF!</definedName>
    <definedName name="cong1x15" localSheetId="15">[10]giathanh1!#REF!</definedName>
    <definedName name="cong1x15" localSheetId="13">[10]giathanh1!#REF!</definedName>
    <definedName name="cong1x15" localSheetId="8">[10]giathanh1!#REF!</definedName>
    <definedName name="cong1x15">#REF!</definedName>
    <definedName name="congbenuoc" localSheetId="33">#REF!</definedName>
    <definedName name="congbenuoc" localSheetId="51">#REF!</definedName>
    <definedName name="congbenuoc">#REF!</definedName>
    <definedName name="congbengam" localSheetId="33">#REF!</definedName>
    <definedName name="congbengam" localSheetId="51">#REF!</definedName>
    <definedName name="congbengam">#REF!</definedName>
    <definedName name="congcoc" localSheetId="33">#REF!</definedName>
    <definedName name="congcoc" localSheetId="51">#REF!</definedName>
    <definedName name="congcoc">#REF!</definedName>
    <definedName name="congcocot" localSheetId="33">#REF!</definedName>
    <definedName name="congcocot" localSheetId="51">#REF!</definedName>
    <definedName name="congcocot">#REF!</definedName>
    <definedName name="congcocott" localSheetId="33">#REF!</definedName>
    <definedName name="congcocott" localSheetId="51">#REF!</definedName>
    <definedName name="congcocott">#REF!</definedName>
    <definedName name="congcomong" localSheetId="33">#REF!</definedName>
    <definedName name="congcomong" localSheetId="51">#REF!</definedName>
    <definedName name="congcomong">#REF!</definedName>
    <definedName name="congcottron" localSheetId="33">#REF!</definedName>
    <definedName name="congcottron" localSheetId="51">#REF!</definedName>
    <definedName name="congcottron">#REF!</definedName>
    <definedName name="congcotvuong" localSheetId="33">#REF!</definedName>
    <definedName name="congcotvuong" localSheetId="51">#REF!</definedName>
    <definedName name="congcotvuong">#REF!</definedName>
    <definedName name="congdam" localSheetId="33">#REF!</definedName>
    <definedName name="congdam" localSheetId="51">#REF!</definedName>
    <definedName name="congdam">#REF!</definedName>
    <definedName name="congdan1" localSheetId="33">#REF!</definedName>
    <definedName name="congdan1" localSheetId="51">#REF!</definedName>
    <definedName name="congdan1">#REF!</definedName>
    <definedName name="congdan2" localSheetId="33">#REF!</definedName>
    <definedName name="congdan2" localSheetId="51">#REF!</definedName>
    <definedName name="congdan2">#REF!</definedName>
    <definedName name="congdandusan" localSheetId="33">#REF!</definedName>
    <definedName name="congdandusan" localSheetId="51">#REF!</definedName>
    <definedName name="congdandusan">#REF!</definedName>
    <definedName name="conglanhto" localSheetId="33">#REF!</definedName>
    <definedName name="conglanhto" localSheetId="51">#REF!</definedName>
    <definedName name="conglanhto">#REF!</definedName>
    <definedName name="congmong" localSheetId="33">#REF!</definedName>
    <definedName name="congmong" localSheetId="51">#REF!</definedName>
    <definedName name="congmong">#REF!</definedName>
    <definedName name="congmongbang" localSheetId="33">#REF!</definedName>
    <definedName name="congmongbang" localSheetId="51">#REF!</definedName>
    <definedName name="congmongbang">#REF!</definedName>
    <definedName name="congmongdon" localSheetId="33">#REF!</definedName>
    <definedName name="congmongdon" localSheetId="51">#REF!</definedName>
    <definedName name="congmongdon">#REF!</definedName>
    <definedName name="congpanen" localSheetId="33">#REF!</definedName>
    <definedName name="congpanen" localSheetId="51">#REF!</definedName>
    <definedName name="congpanen">#REF!</definedName>
    <definedName name="congsan" localSheetId="33">#REF!</definedName>
    <definedName name="congsan" localSheetId="51">#REF!</definedName>
    <definedName name="congsan">#REF!</definedName>
    <definedName name="CONGTIEN" localSheetId="51">#REF!</definedName>
    <definedName name="CONGTIEN">#REF!</definedName>
    <definedName name="congthang" localSheetId="33">#REF!</definedName>
    <definedName name="congthang" localSheetId="51">#REF!</definedName>
    <definedName name="congthang">#REF!</definedName>
    <definedName name="CongVattu" localSheetId="51">#REF!</definedName>
    <definedName name="CongVattu">#REF!</definedName>
    <definedName name="Coongsvc" localSheetId="7">[119]gVL!$P$22</definedName>
    <definedName name="Coongsvc" localSheetId="9">[119]gVL!$P$22</definedName>
    <definedName name="Coongsvc" localSheetId="15">[119]gVL!$P$22</definedName>
    <definedName name="Coongsvc" localSheetId="13">[119]gVL!$P$22</definedName>
    <definedName name="Coongsvc" localSheetId="8">[119]gVL!$P$22</definedName>
    <definedName name="Coongsvc">#REF!</definedName>
    <definedName name="COPLDC" localSheetId="33">#REF!</definedName>
    <definedName name="COPLDC" localSheetId="51">#REF!</definedName>
    <definedName name="COPLDC">#REF!</definedName>
    <definedName name="coppha" localSheetId="33">#REF!</definedName>
    <definedName name="coppha" localSheetId="51">#REF!</definedName>
    <definedName name="coppha">#REF!</definedName>
    <definedName name="COPYSODU" localSheetId="33">#REF!</definedName>
    <definedName name="COPYSODU" localSheetId="51">#REF!</definedName>
    <definedName name="COPYSODU">#REF!</definedName>
    <definedName name="Cos_tec" localSheetId="33">#REF!</definedName>
    <definedName name="Cos_tec" localSheetId="51">#REF!</definedName>
    <definedName name="Cos_tec">#REF!</definedName>
    <definedName name="cot" localSheetId="7">[128]gVL!$Q$64</definedName>
    <definedName name="cot" localSheetId="9">[128]gVL!$Q$64</definedName>
    <definedName name="cot" localSheetId="15">[128]gVL!$Q$64</definedName>
    <definedName name="cot" localSheetId="13">[128]gVL!$Q$64</definedName>
    <definedName name="cot" localSheetId="8">[128]gVL!$Q$64</definedName>
    <definedName name="cot">#REF!</definedName>
    <definedName name="Cot_thep" localSheetId="7">[129]Du_lieu!$C$19</definedName>
    <definedName name="Cot_thep" localSheetId="9">[129]Du_lieu!$C$19</definedName>
    <definedName name="Cot_thep" localSheetId="15">[129]Du_lieu!$C$19</definedName>
    <definedName name="Cot_thep" localSheetId="13">[129]Du_lieu!$C$19</definedName>
    <definedName name="Cot_thep" localSheetId="8">[129]Du_lieu!$C$19</definedName>
    <definedName name="Cot_thep">#REF!</definedName>
    <definedName name="cot12b" localSheetId="7">'[130]CHITIET-DZ04'!$K$31</definedName>
    <definedName name="cot12b" localSheetId="9">'[130]CHITIET-DZ04'!$K$31</definedName>
    <definedName name="cot12b" localSheetId="15">'[130]CHITIET-DZ04'!$K$31</definedName>
    <definedName name="cot12b" localSheetId="13">'[130]CHITIET-DZ04'!$K$31</definedName>
    <definedName name="cot12b" localSheetId="8">'[130]CHITIET-DZ04'!$K$31</definedName>
    <definedName name="cot12b">#REF!</definedName>
    <definedName name="cot7.5" localSheetId="33">#REF!</definedName>
    <definedName name="cot7.5" localSheetId="51">#REF!</definedName>
    <definedName name="cot7.5">#REF!</definedName>
    <definedName name="cot8.5" localSheetId="33">#REF!</definedName>
    <definedName name="cot8.5" localSheetId="51">#REF!</definedName>
    <definedName name="cot8.5">#REF!</definedName>
    <definedName name="CotBTtronVuong" localSheetId="33">#REF!</definedName>
    <definedName name="CotBTtronVuong" localSheetId="51">#REF!</definedName>
    <definedName name="CotBTtronVuong">#REF!</definedName>
    <definedName name="cotpha" localSheetId="7">[131]TT_10KV!$H$323</definedName>
    <definedName name="cotpha" localSheetId="9">[131]TT_10KV!$H$323</definedName>
    <definedName name="cotpha" localSheetId="15">[131]TT_10KV!$H$323</definedName>
    <definedName name="cotpha" localSheetId="13">[131]TT_10KV!$H$323</definedName>
    <definedName name="cotpha" localSheetId="8">[131]TT_10KV!$H$323</definedName>
    <definedName name="cotpha">#REF!</definedName>
    <definedName name="Cotsatma">9726</definedName>
    <definedName name="Cotthepma">9726</definedName>
    <definedName name="cottron" localSheetId="33">#REF!</definedName>
    <definedName name="cottron" localSheetId="51">#REF!</definedName>
    <definedName name="cottron">#REF!</definedName>
    <definedName name="cotvuong" localSheetId="33">#REF!</definedName>
    <definedName name="cotvuong" localSheetId="51">#REF!</definedName>
    <definedName name="cotvuong">#REF!</definedName>
    <definedName name="Country" localSheetId="33">#REF!</definedName>
    <definedName name="Country" localSheetId="51">#REF!</definedName>
    <definedName name="Country">#REF!</definedName>
    <definedName name="COVER" localSheetId="33">#REF!</definedName>
    <definedName name="COVER" localSheetId="51">#REF!</definedName>
    <definedName name="COVER">#REF!</definedName>
    <definedName name="CP" localSheetId="33" hidden="1">#REF!</definedName>
    <definedName name="CP" localSheetId="51" hidden="1">#REF!</definedName>
    <definedName name="CP" hidden="1">#REF!</definedName>
    <definedName name="CP.M10.1a" localSheetId="7">'[132]Giai trinh'!#REF!</definedName>
    <definedName name="CP.M10.1a" localSheetId="9">'[132]Giai trinh'!#REF!</definedName>
    <definedName name="CP.M10.1a" localSheetId="15">'[132]Giai trinh'!#REF!</definedName>
    <definedName name="CP.M10.1a" localSheetId="13">'[132]Giai trinh'!#REF!</definedName>
    <definedName name="CP.M10.1a" localSheetId="8">'[132]Giai trinh'!#REF!</definedName>
    <definedName name="CP.M10.1a">#REF!</definedName>
    <definedName name="CP.M10.1b" localSheetId="7">'[132]Giai trinh'!#REF!</definedName>
    <definedName name="CP.M10.1b" localSheetId="9">'[132]Giai trinh'!#REF!</definedName>
    <definedName name="CP.M10.1b" localSheetId="15">'[132]Giai trinh'!#REF!</definedName>
    <definedName name="CP.M10.1b" localSheetId="13">'[132]Giai trinh'!#REF!</definedName>
    <definedName name="CP.M10.1b" localSheetId="8">'[132]Giai trinh'!#REF!</definedName>
    <definedName name="CP.M10.1b">#REF!</definedName>
    <definedName name="CP.M10.1c" localSheetId="7">'[132]Giai trinh'!#REF!</definedName>
    <definedName name="CP.M10.1c" localSheetId="9">'[132]Giai trinh'!#REF!</definedName>
    <definedName name="CP.M10.1c" localSheetId="15">'[132]Giai trinh'!#REF!</definedName>
    <definedName name="CP.M10.1c" localSheetId="13">'[132]Giai trinh'!#REF!</definedName>
    <definedName name="CP.M10.1c" localSheetId="8">'[132]Giai trinh'!#REF!</definedName>
    <definedName name="CP.M10.1c">#REF!</definedName>
    <definedName name="CP.M10.1d" localSheetId="7">'[132]Giai trinh'!#REF!</definedName>
    <definedName name="CP.M10.1d" localSheetId="9">'[132]Giai trinh'!#REF!</definedName>
    <definedName name="CP.M10.1d" localSheetId="15">'[132]Giai trinh'!#REF!</definedName>
    <definedName name="CP.M10.1d" localSheetId="13">'[132]Giai trinh'!#REF!</definedName>
    <definedName name="CP.M10.1d" localSheetId="8">'[132]Giai trinh'!#REF!</definedName>
    <definedName name="CP.M10.1d">#REF!</definedName>
    <definedName name="CP.M10.1e" localSheetId="7">'[132]Giai trinh'!#REF!</definedName>
    <definedName name="CP.M10.1e" localSheetId="9">'[132]Giai trinh'!#REF!</definedName>
    <definedName name="CP.M10.1e" localSheetId="15">'[132]Giai trinh'!#REF!</definedName>
    <definedName name="CP.M10.1e" localSheetId="13">'[132]Giai trinh'!#REF!</definedName>
    <definedName name="CP.M10.1e" localSheetId="8">'[132]Giai trinh'!#REF!</definedName>
    <definedName name="CP.M10.1e">#REF!</definedName>
    <definedName name="CP.M10.2a" localSheetId="7">'[132]Giai trinh'!#REF!</definedName>
    <definedName name="CP.M10.2a" localSheetId="9">'[132]Giai trinh'!#REF!</definedName>
    <definedName name="CP.M10.2a" localSheetId="15">'[132]Giai trinh'!#REF!</definedName>
    <definedName name="CP.M10.2a" localSheetId="13">'[132]Giai trinh'!#REF!</definedName>
    <definedName name="CP.M10.2a" localSheetId="8">'[132]Giai trinh'!#REF!</definedName>
    <definedName name="CP.M10.2a">#REF!</definedName>
    <definedName name="CP.M10.2b" localSheetId="7">'[132]Giai trinh'!#REF!</definedName>
    <definedName name="CP.M10.2b" localSheetId="9">'[132]Giai trinh'!#REF!</definedName>
    <definedName name="CP.M10.2b" localSheetId="15">'[132]Giai trinh'!#REF!</definedName>
    <definedName name="CP.M10.2b" localSheetId="13">'[132]Giai trinh'!#REF!</definedName>
    <definedName name="CP.M10.2b" localSheetId="8">'[132]Giai trinh'!#REF!</definedName>
    <definedName name="CP.M10.2b">#REF!</definedName>
    <definedName name="CP.M10.2c" localSheetId="7">'[132]Giai trinh'!#REF!</definedName>
    <definedName name="CP.M10.2c" localSheetId="9">'[132]Giai trinh'!#REF!</definedName>
    <definedName name="CP.M10.2c" localSheetId="15">'[132]Giai trinh'!#REF!</definedName>
    <definedName name="CP.M10.2c" localSheetId="13">'[132]Giai trinh'!#REF!</definedName>
    <definedName name="CP.M10.2c" localSheetId="8">'[132]Giai trinh'!#REF!</definedName>
    <definedName name="CP.M10.2c">#REF!</definedName>
    <definedName name="CP.M10.2d" localSheetId="7">'[132]Giai trinh'!#REF!</definedName>
    <definedName name="CP.M10.2d" localSheetId="9">'[132]Giai trinh'!#REF!</definedName>
    <definedName name="CP.M10.2d" localSheetId="15">'[132]Giai trinh'!#REF!</definedName>
    <definedName name="CP.M10.2d" localSheetId="13">'[132]Giai trinh'!#REF!</definedName>
    <definedName name="CP.M10.2d" localSheetId="8">'[132]Giai trinh'!#REF!</definedName>
    <definedName name="CP.M10.2d">#REF!</definedName>
    <definedName name="CP.M10.2e" localSheetId="7">'[132]Giai trinh'!#REF!</definedName>
    <definedName name="CP.M10.2e" localSheetId="9">'[132]Giai trinh'!#REF!</definedName>
    <definedName name="CP.M10.2e" localSheetId="15">'[132]Giai trinh'!#REF!</definedName>
    <definedName name="CP.M10.2e" localSheetId="13">'[132]Giai trinh'!#REF!</definedName>
    <definedName name="CP.M10.2e" localSheetId="8">'[132]Giai trinh'!#REF!</definedName>
    <definedName name="CP.M10.2e">#REF!</definedName>
    <definedName name="CP.MDTa" localSheetId="7">'[132]Giai trinh'!#REF!</definedName>
    <definedName name="CP.MDTa" localSheetId="9">'[132]Giai trinh'!#REF!</definedName>
    <definedName name="CP.MDTa" localSheetId="15">'[132]Giai trinh'!#REF!</definedName>
    <definedName name="CP.MDTa" localSheetId="13">'[132]Giai trinh'!#REF!</definedName>
    <definedName name="CP.MDTa" localSheetId="8">'[132]Giai trinh'!#REF!</definedName>
    <definedName name="CP.MDTa">#REF!</definedName>
    <definedName name="CP.MDTb" localSheetId="7">'[132]Giai trinh'!#REF!</definedName>
    <definedName name="CP.MDTb" localSheetId="9">'[132]Giai trinh'!#REF!</definedName>
    <definedName name="CP.MDTb" localSheetId="15">'[132]Giai trinh'!#REF!</definedName>
    <definedName name="CP.MDTb" localSheetId="13">'[132]Giai trinh'!#REF!</definedName>
    <definedName name="CP.MDTb" localSheetId="8">'[132]Giai trinh'!#REF!</definedName>
    <definedName name="CP.MDTb">#REF!</definedName>
    <definedName name="CP.MDTc" localSheetId="7">'[132]Giai trinh'!#REF!</definedName>
    <definedName name="CP.MDTc" localSheetId="9">'[132]Giai trinh'!#REF!</definedName>
    <definedName name="CP.MDTc" localSheetId="15">'[132]Giai trinh'!#REF!</definedName>
    <definedName name="CP.MDTc" localSheetId="13">'[132]Giai trinh'!#REF!</definedName>
    <definedName name="CP.MDTc" localSheetId="8">'[132]Giai trinh'!#REF!</definedName>
    <definedName name="CP.MDTc">#REF!</definedName>
    <definedName name="CP.MDTd" localSheetId="7">'[132]Giai trinh'!#REF!</definedName>
    <definedName name="CP.MDTd" localSheetId="9">'[132]Giai trinh'!#REF!</definedName>
    <definedName name="CP.MDTd" localSheetId="15">'[132]Giai trinh'!#REF!</definedName>
    <definedName name="CP.MDTd" localSheetId="13">'[132]Giai trinh'!#REF!</definedName>
    <definedName name="CP.MDTd" localSheetId="8">'[132]Giai trinh'!#REF!</definedName>
    <definedName name="CP.MDTd">#REF!</definedName>
    <definedName name="CP.MDTe" localSheetId="7">'[132]Giai trinh'!#REF!</definedName>
    <definedName name="CP.MDTe" localSheetId="9">'[132]Giai trinh'!#REF!</definedName>
    <definedName name="CP.MDTe" localSheetId="15">'[132]Giai trinh'!#REF!</definedName>
    <definedName name="CP.MDTe" localSheetId="13">'[132]Giai trinh'!#REF!</definedName>
    <definedName name="CP.MDTe" localSheetId="8">'[132]Giai trinh'!#REF!</definedName>
    <definedName name="CP.MDTe">#REF!</definedName>
    <definedName name="CPC" localSheetId="33">#REF!</definedName>
    <definedName name="CPC" localSheetId="51">#REF!</definedName>
    <definedName name="CPC">#REF!</definedName>
    <definedName name="cpcbsx" localSheetId="7">[133]chenhlech!$I$43</definedName>
    <definedName name="cpcbsx" localSheetId="9">[133]chenhlech!$I$43</definedName>
    <definedName name="cpcbsx" localSheetId="15">[133]chenhlech!$I$43</definedName>
    <definedName name="cpcbsx" localSheetId="13">[133]chenhlech!$I$43</definedName>
    <definedName name="cpcbsx" localSheetId="8">[133]chenhlech!$I$43</definedName>
    <definedName name="cpcbsx">#REF!</definedName>
    <definedName name="CPCNT" localSheetId="7">[134]DLDT!$B$3</definedName>
    <definedName name="CPCNT" localSheetId="9">[134]DLDT!$B$3</definedName>
    <definedName name="CPCNT" localSheetId="15">[134]DLDT!$B$3</definedName>
    <definedName name="CPCNT" localSheetId="13">[134]DLDT!$B$3</definedName>
    <definedName name="CPCNT" localSheetId="8">[134]DLDT!$B$3</definedName>
    <definedName name="CPCNT">#REF!</definedName>
    <definedName name="cpd" localSheetId="21">[45]gVL!$Q$20</definedName>
    <definedName name="cpd" localSheetId="27">[45]gVL!$Q$20</definedName>
    <definedName name="cpd" localSheetId="33">#REF!</definedName>
    <definedName name="cpd" localSheetId="34">[45]gVL!$Q$20</definedName>
    <definedName name="cpd" localSheetId="51">#REF!</definedName>
    <definedName name="cpd" localSheetId="7">[45]gVL!$Q$20</definedName>
    <definedName name="cpd" localSheetId="9">[45]gVL!$Q$20</definedName>
    <definedName name="cpd" localSheetId="15">[45]gVL!$Q$20</definedName>
    <definedName name="cpd" localSheetId="13">[45]gVL!$Q$20</definedName>
    <definedName name="cpd" localSheetId="16">[45]gVL!$Q$20</definedName>
    <definedName name="cpd" localSheetId="8">[45]gVL!$Q$20</definedName>
    <definedName name="cpd" localSheetId="18">[45]gVL!$Q$20</definedName>
    <definedName name="cpd" localSheetId="19">[45]gVL!$Q$20</definedName>
    <definedName name="cpd">#REF!</definedName>
    <definedName name="cpdd" localSheetId="7">[135]gVL!$P$14</definedName>
    <definedName name="cpdd" localSheetId="9">[135]gVL!$P$14</definedName>
    <definedName name="cpdd" localSheetId="15">[135]gVL!$P$14</definedName>
    <definedName name="cpdd" localSheetId="13">[135]gVL!$P$14</definedName>
    <definedName name="cpdd" localSheetId="8">[135]gVL!$P$14</definedName>
    <definedName name="cpdd">#REF!</definedName>
    <definedName name="cpdd1" localSheetId="7">[136]Gvl!#REF!</definedName>
    <definedName name="cpdd1" localSheetId="9">[136]Gvl!#REF!</definedName>
    <definedName name="cpdd1" localSheetId="15">[136]Gvl!#REF!</definedName>
    <definedName name="cpdd1" localSheetId="13">[136]Gvl!#REF!</definedName>
    <definedName name="cpdd1" localSheetId="8">[136]Gvl!#REF!</definedName>
    <definedName name="cpdd1">#REF!</definedName>
    <definedName name="cpdd2" localSheetId="7">[135]gVL!$P$19</definedName>
    <definedName name="cpdd2" localSheetId="9">[135]gVL!$P$19</definedName>
    <definedName name="cpdd2" localSheetId="15">[135]gVL!$P$19</definedName>
    <definedName name="cpdd2" localSheetId="13">[135]gVL!$P$19</definedName>
    <definedName name="cpdd2" localSheetId="8">[135]gVL!$P$19</definedName>
    <definedName name="cpdd2">#REF!</definedName>
    <definedName name="cpI" localSheetId="7">'[22]Gia VL'!#REF!</definedName>
    <definedName name="cpI" localSheetId="9">'[22]Gia VL'!#REF!</definedName>
    <definedName name="cpI" localSheetId="15">'[22]Gia VL'!#REF!</definedName>
    <definedName name="cpI" localSheetId="13">'[22]Gia VL'!#REF!</definedName>
    <definedName name="cpI" localSheetId="8">'[22]Gia VL'!#REF!</definedName>
    <definedName name="cpI">#REF!</definedName>
    <definedName name="CPII" localSheetId="7">'[22]Gia VL'!#REF!</definedName>
    <definedName name="CPII" localSheetId="9">'[22]Gia VL'!#REF!</definedName>
    <definedName name="CPII" localSheetId="15">'[22]Gia VL'!#REF!</definedName>
    <definedName name="CPII" localSheetId="13">'[22]Gia VL'!#REF!</definedName>
    <definedName name="CPII" localSheetId="8">'[22]Gia VL'!#REF!</definedName>
    <definedName name="CPII">#REF!</definedName>
    <definedName name="CPK" localSheetId="33">#REF!</definedName>
    <definedName name="CPK" localSheetId="51">#REF!</definedName>
    <definedName name="CPK">#REF!</definedName>
    <definedName name="cpkhac" localSheetId="7">[137]GiaVL!#REF!</definedName>
    <definedName name="cpkhac" localSheetId="9">[137]GiaVL!#REF!</definedName>
    <definedName name="cpkhac" localSheetId="15">[137]GiaVL!#REF!</definedName>
    <definedName name="cpkhac" localSheetId="13">[137]GiaVL!#REF!</definedName>
    <definedName name="cpkhac" localSheetId="8">[137]GiaVL!#REF!</definedName>
    <definedName name="cpkhac">#REF!</definedName>
    <definedName name="cplhsmt" localSheetId="2">#REF!</definedName>
    <definedName name="cplhsmt" localSheetId="33">#REF!</definedName>
    <definedName name="cplhsmt" localSheetId="50">#REF!</definedName>
    <definedName name="cplhsmt" localSheetId="51">#REF!</definedName>
    <definedName name="cplhsmt" localSheetId="7">[138]!cplhsmt</definedName>
    <definedName name="cplhsmt" localSheetId="9">[138]!cplhsmt</definedName>
    <definedName name="cplhsmt" localSheetId="15">[138]!cplhsmt</definedName>
    <definedName name="cplhsmt" localSheetId="13">[138]!cplhsmt</definedName>
    <definedName name="cplhsmt" localSheetId="8">[138]!cplhsmt</definedName>
    <definedName name="cplhsmt" localSheetId="29">#N/A</definedName>
    <definedName name="cplhsmt" localSheetId="1">#N/A</definedName>
    <definedName name="cplhsmt">#REF!</definedName>
    <definedName name="cpmtc" localSheetId="33">#REF!</definedName>
    <definedName name="cpmtc" localSheetId="51">#REF!</definedName>
    <definedName name="cpmtc">#REF!</definedName>
    <definedName name="cpnc" localSheetId="33">#REF!</definedName>
    <definedName name="cpnc" localSheetId="51">#REF!</definedName>
    <definedName name="cpnc">#REF!</definedName>
    <definedName name="CPT" localSheetId="51">#REF!</definedName>
    <definedName name="CPT">#REF!</definedName>
    <definedName name="CPTB" localSheetId="33">#REF!</definedName>
    <definedName name="CPTB" localSheetId="51">#REF!</definedName>
    <definedName name="CPTB">#REF!</definedName>
    <definedName name="cptdhsmt" localSheetId="2">#REF!</definedName>
    <definedName name="cptdhsmt" localSheetId="33">#REF!</definedName>
    <definedName name="cptdhsmt" localSheetId="50">#REF!</definedName>
    <definedName name="cptdhsmt" localSheetId="51">#REF!</definedName>
    <definedName name="cptdhsmt" localSheetId="7">[138]!cptdhsmt</definedName>
    <definedName name="cptdhsmt" localSheetId="9">[138]!cptdhsmt</definedName>
    <definedName name="cptdhsmt" localSheetId="15">[138]!cptdhsmt</definedName>
    <definedName name="cptdhsmt" localSheetId="13">[138]!cptdhsmt</definedName>
    <definedName name="cptdhsmt" localSheetId="8">[138]!cptdhsmt</definedName>
    <definedName name="cptdhsmt" localSheetId="29">#N/A</definedName>
    <definedName name="cptdhsmt" localSheetId="1">#N/A</definedName>
    <definedName name="cptdhsmt">#REF!</definedName>
    <definedName name="cptdtdt" localSheetId="2">#REF!</definedName>
    <definedName name="cptdtdt" localSheetId="33">#REF!</definedName>
    <definedName name="cptdtdt" localSheetId="50">#REF!</definedName>
    <definedName name="cptdtdt" localSheetId="51">#REF!</definedName>
    <definedName name="cptdtdt" localSheetId="7">[138]!cptdtdt</definedName>
    <definedName name="cptdtdt" localSheetId="9">[138]!cptdtdt</definedName>
    <definedName name="cptdtdt" localSheetId="15">[138]!cptdtdt</definedName>
    <definedName name="cptdtdt" localSheetId="13">[138]!cptdtdt</definedName>
    <definedName name="cptdtdt" localSheetId="8">[138]!cptdtdt</definedName>
    <definedName name="cptdtdt" localSheetId="29">#N/A</definedName>
    <definedName name="cptdtdt" localSheetId="1">#N/A</definedName>
    <definedName name="cptdtdt">#REF!</definedName>
    <definedName name="cptdtkkt" localSheetId="2">#REF!</definedName>
    <definedName name="cptdtkkt" localSheetId="33">#REF!</definedName>
    <definedName name="cptdtkkt" localSheetId="50">#REF!</definedName>
    <definedName name="cptdtkkt" localSheetId="51">#REF!</definedName>
    <definedName name="cptdtkkt" localSheetId="7">[138]!cptdtkkt</definedName>
    <definedName name="cptdtkkt" localSheetId="9">[138]!cptdtkkt</definedName>
    <definedName name="cptdtkkt" localSheetId="15">[138]!cptdtkkt</definedName>
    <definedName name="cptdtkkt" localSheetId="13">[138]!cptdtkkt</definedName>
    <definedName name="cptdtkkt" localSheetId="8">[138]!cptdtkkt</definedName>
    <definedName name="cptdtkkt" localSheetId="29">#N/A</definedName>
    <definedName name="cptdtkkt" localSheetId="1">#N/A</definedName>
    <definedName name="cptdtkkt">#REF!</definedName>
    <definedName name="CPTKE" localSheetId="7">[139]TKP!#REF!</definedName>
    <definedName name="CPTKE" localSheetId="9">[139]TKP!#REF!</definedName>
    <definedName name="CPTKE" localSheetId="15">[139]TKP!#REF!</definedName>
    <definedName name="CPTKE" localSheetId="13">[139]TKP!#REF!</definedName>
    <definedName name="CPTKE" localSheetId="8">[139]TKP!#REF!</definedName>
    <definedName name="CPTKE">#REF!</definedName>
    <definedName name="cptt" localSheetId="33">#REF!</definedName>
    <definedName name="cptt" localSheetId="51">#REF!</definedName>
    <definedName name="cptt">#REF!</definedName>
    <definedName name="CPVC100" localSheetId="33">#REF!</definedName>
    <definedName name="CPVC100" localSheetId="51">#REF!</definedName>
    <definedName name="CPVC100">#REF!</definedName>
    <definedName name="CPVC1KM" localSheetId="7">'[10]TH VL, NC, DDHT Thanhphuoc'!$J$19</definedName>
    <definedName name="CPVC1KM" localSheetId="9">'[10]TH VL, NC, DDHT Thanhphuoc'!$J$19</definedName>
    <definedName name="CPVC1KM" localSheetId="15">'[10]TH VL, NC, DDHT Thanhphuoc'!$J$19</definedName>
    <definedName name="CPVC1KM" localSheetId="13">'[10]TH VL, NC, DDHT Thanhphuoc'!$J$19</definedName>
    <definedName name="CPVC1KM" localSheetId="8">'[10]TH VL, NC, DDHT Thanhphuoc'!$J$19</definedName>
    <definedName name="CPVC1KM">#REF!</definedName>
    <definedName name="CPVC35" localSheetId="33">#REF!</definedName>
    <definedName name="CPVC35" localSheetId="51">#REF!</definedName>
    <definedName name="CPVC35">#REF!</definedName>
    <definedName name="CPVCDN" localSheetId="7">'[10]#REF'!$K$33</definedName>
    <definedName name="CPVCDN" localSheetId="9">'[10]#REF'!$K$33</definedName>
    <definedName name="CPVCDN" localSheetId="15">'[10]#REF'!$K$33</definedName>
    <definedName name="CPVCDN" localSheetId="13">'[10]#REF'!$K$33</definedName>
    <definedName name="CPVCDN" localSheetId="8">'[10]#REF'!$K$33</definedName>
    <definedName name="CPVCDN">#REF!</definedName>
    <definedName name="cpvl" localSheetId="33">#REF!</definedName>
    <definedName name="cpvl" localSheetId="51">#REF!</definedName>
    <definedName name="cpvl">#REF!</definedName>
    <definedName name="CPX" localSheetId="7">[58]Sheet1!#REF!</definedName>
    <definedName name="CPX" localSheetId="9">[58]Sheet1!#REF!</definedName>
    <definedName name="CPX" localSheetId="15">[58]Sheet1!#REF!</definedName>
    <definedName name="CPX" localSheetId="13">[58]Sheet1!#REF!</definedName>
    <definedName name="CPX" localSheetId="8">[58]Sheet1!#REF!</definedName>
    <definedName name="CPX">#REF!</definedName>
    <definedName name="CPY" localSheetId="7">[58]Sheet1!#REF!</definedName>
    <definedName name="CPY" localSheetId="9">[58]Sheet1!#REF!</definedName>
    <definedName name="CPY" localSheetId="15">[58]Sheet1!#REF!</definedName>
    <definedName name="CPY" localSheetId="13">[58]Sheet1!#REF!</definedName>
    <definedName name="CPY" localSheetId="8">[58]Sheet1!#REF!</definedName>
    <definedName name="CPY">#REF!</definedName>
    <definedName name="CPHA" localSheetId="33">#REF!</definedName>
    <definedName name="CPHA" localSheetId="51">#REF!</definedName>
    <definedName name="CPHA">#REF!</definedName>
    <definedName name="cphoi" localSheetId="33">#REF!</definedName>
    <definedName name="cphoi" localSheetId="51">#REF!</definedName>
    <definedName name="cphoi">#REF!</definedName>
    <definedName name="cr" localSheetId="7">[40]th¸mo!#REF!</definedName>
    <definedName name="cr" localSheetId="9">[40]th¸mo!#REF!</definedName>
    <definedName name="cr" localSheetId="15">[40]th¸mo!#REF!</definedName>
    <definedName name="cr" localSheetId="13">[40]th¸mo!#REF!</definedName>
    <definedName name="cr" localSheetId="8">[40]th¸mo!#REF!</definedName>
    <definedName name="cr">#REF!</definedName>
    <definedName name="CRD" localSheetId="33">#REF!</definedName>
    <definedName name="CRD" localSheetId="51">#REF!</definedName>
    <definedName name="CRD">#REF!</definedName>
    <definedName name="CRIT1" localSheetId="33">#REF!</definedName>
    <definedName name="CRIT1" localSheetId="51">#REF!</definedName>
    <definedName name="CRIT1">#REF!</definedName>
    <definedName name="CRIT10" localSheetId="33">#REF!</definedName>
    <definedName name="CRIT10" localSheetId="51">#REF!</definedName>
    <definedName name="CRIT10">#REF!</definedName>
    <definedName name="CRIT2" localSheetId="33">#REF!</definedName>
    <definedName name="CRIT2" localSheetId="51">#REF!</definedName>
    <definedName name="CRIT2">#REF!</definedName>
    <definedName name="CRIT3" localSheetId="33">#REF!</definedName>
    <definedName name="CRIT3" localSheetId="51">#REF!</definedName>
    <definedName name="CRIT3">#REF!</definedName>
    <definedName name="CRIT4" localSheetId="33">#REF!</definedName>
    <definedName name="CRIT4" localSheetId="51">#REF!</definedName>
    <definedName name="CRIT4">#REF!</definedName>
    <definedName name="CRIT5" localSheetId="33">#REF!</definedName>
    <definedName name="CRIT5" localSheetId="51">#REF!</definedName>
    <definedName name="CRIT5">#REF!</definedName>
    <definedName name="CRIT6" localSheetId="33">#REF!</definedName>
    <definedName name="CRIT6" localSheetId="51">#REF!</definedName>
    <definedName name="CRIT6">#REF!</definedName>
    <definedName name="CRIT7" localSheetId="33">#REF!</definedName>
    <definedName name="CRIT7" localSheetId="51">#REF!</definedName>
    <definedName name="CRIT7">#REF!</definedName>
    <definedName name="CRIT8" localSheetId="33">#REF!</definedName>
    <definedName name="CRIT8" localSheetId="51">#REF!</definedName>
    <definedName name="CRIT8">#REF!</definedName>
    <definedName name="CRIT9" localSheetId="33">#REF!</definedName>
    <definedName name="CRIT9" localSheetId="51">#REF!</definedName>
    <definedName name="CRIT9">#REF!</definedName>
    <definedName name="_xlnm.Criteria" localSheetId="7">[140]SILICATE!#REF!</definedName>
    <definedName name="_xlnm.Criteria" localSheetId="9">[140]SILICATE!#REF!</definedName>
    <definedName name="_xlnm.Criteria" localSheetId="15">[140]SILICATE!#REF!</definedName>
    <definedName name="_xlnm.Criteria" localSheetId="13">[140]SILICATE!#REF!</definedName>
    <definedName name="_xlnm.Criteria" localSheetId="8">[140]SILICATE!#REF!</definedName>
    <definedName name="_xlnm.Criteria">#REF!</definedName>
    <definedName name="CRITINST" localSheetId="33">#REF!</definedName>
    <definedName name="CRITINST" localSheetId="51">#REF!</definedName>
    <definedName name="CRITINST">#REF!</definedName>
    <definedName name="CRITPURC" localSheetId="33">#REF!</definedName>
    <definedName name="CRITPURC" localSheetId="51">#REF!</definedName>
    <definedName name="CRITPURC">#REF!</definedName>
    <definedName name="Cro_section" localSheetId="7">[69]PEDESB!#REF!</definedName>
    <definedName name="Cro_section" localSheetId="9">[69]PEDESB!#REF!</definedName>
    <definedName name="Cro_section" localSheetId="15">[69]PEDESB!#REF!</definedName>
    <definedName name="Cro_section" localSheetId="13">[69]PEDESB!#REF!</definedName>
    <definedName name="Cro_section" localSheetId="8">[69]PEDESB!#REF!</definedName>
    <definedName name="Cro_section">#REF!</definedName>
    <definedName name="CropEstablishmentWage" localSheetId="33">#REF!</definedName>
    <definedName name="CropEstablishmentWage" localSheetId="51">#REF!</definedName>
    <definedName name="CropEstablishmentWage">#REF!</definedName>
    <definedName name="CropManagementWage" localSheetId="33">#REF!</definedName>
    <definedName name="CropManagementWage" localSheetId="51">#REF!</definedName>
    <definedName name="CropManagementWage">#REF!</definedName>
    <definedName name="CRS" localSheetId="33">#REF!</definedName>
    <definedName name="CRS" localSheetId="51">#REF!</definedName>
    <definedName name="CRS">#REF!</definedName>
    <definedName name="CS" localSheetId="33">#REF!</definedName>
    <definedName name="CS" localSheetId="51">#REF!</definedName>
    <definedName name="CS">#REF!</definedName>
    <definedName name="CS_10" localSheetId="33">#REF!</definedName>
    <definedName name="CS_10" localSheetId="51">#REF!</definedName>
    <definedName name="CS_10">#REF!</definedName>
    <definedName name="CS_100" localSheetId="33">#REF!</definedName>
    <definedName name="CS_100" localSheetId="51">#REF!</definedName>
    <definedName name="CS_100">#REF!</definedName>
    <definedName name="CS_10S" localSheetId="33">#REF!</definedName>
    <definedName name="CS_10S" localSheetId="51">#REF!</definedName>
    <definedName name="CS_10S">#REF!</definedName>
    <definedName name="CS_120" localSheetId="33">#REF!</definedName>
    <definedName name="CS_120" localSheetId="51">#REF!</definedName>
    <definedName name="CS_120">#REF!</definedName>
    <definedName name="CS_140" localSheetId="33">#REF!</definedName>
    <definedName name="CS_140" localSheetId="51">#REF!</definedName>
    <definedName name="CS_140">#REF!</definedName>
    <definedName name="CS_160" localSheetId="33">#REF!</definedName>
    <definedName name="CS_160" localSheetId="51">#REF!</definedName>
    <definedName name="CS_160">#REF!</definedName>
    <definedName name="CS_20" localSheetId="33">#REF!</definedName>
    <definedName name="CS_20" localSheetId="51">#REF!</definedName>
    <definedName name="CS_20">#REF!</definedName>
    <definedName name="CS_30" localSheetId="33">#REF!</definedName>
    <definedName name="CS_30" localSheetId="51">#REF!</definedName>
    <definedName name="CS_30">#REF!</definedName>
    <definedName name="CS_40" localSheetId="33">#REF!</definedName>
    <definedName name="CS_40" localSheetId="51">#REF!</definedName>
    <definedName name="CS_40">#REF!</definedName>
    <definedName name="CS_40S" localSheetId="33">#REF!</definedName>
    <definedName name="CS_40S" localSheetId="51">#REF!</definedName>
    <definedName name="CS_40S">#REF!</definedName>
    <definedName name="CS_5S" localSheetId="33">#REF!</definedName>
    <definedName name="CS_5S" localSheetId="51">#REF!</definedName>
    <definedName name="CS_5S">#REF!</definedName>
    <definedName name="CS_60" localSheetId="33">#REF!</definedName>
    <definedName name="CS_60" localSheetId="51">#REF!</definedName>
    <definedName name="CS_60">#REF!</definedName>
    <definedName name="CS_80" localSheetId="33">#REF!</definedName>
    <definedName name="CS_80" localSheetId="51">#REF!</definedName>
    <definedName name="CS_80">#REF!</definedName>
    <definedName name="CS_80S" localSheetId="33">#REF!</definedName>
    <definedName name="CS_80S" localSheetId="51">#REF!</definedName>
    <definedName name="CS_80S">#REF!</definedName>
    <definedName name="CS_STD" localSheetId="33">#REF!</definedName>
    <definedName name="CS_STD" localSheetId="51">#REF!</definedName>
    <definedName name="CS_STD">#REF!</definedName>
    <definedName name="CS_XS" localSheetId="33">#REF!</definedName>
    <definedName name="CS_XS" localSheetId="51">#REF!</definedName>
    <definedName name="CS_XS">#REF!</definedName>
    <definedName name="CS_XXS" localSheetId="33">#REF!</definedName>
    <definedName name="CS_XXS" localSheetId="51">#REF!</definedName>
    <definedName name="CS_XXS">#REF!</definedName>
    <definedName name="csd3p" localSheetId="33">#REF!</definedName>
    <definedName name="csd3p" localSheetId="51">#REF!</definedName>
    <definedName name="csd3p">#REF!</definedName>
    <definedName name="csddg1p" localSheetId="33">#REF!</definedName>
    <definedName name="csddg1p" localSheetId="51">#REF!</definedName>
    <definedName name="csddg1p">#REF!</definedName>
    <definedName name="csddt1p" localSheetId="33">#REF!</definedName>
    <definedName name="csddt1p" localSheetId="51">#REF!</definedName>
    <definedName name="csddt1p">#REF!</definedName>
    <definedName name="CSDL" localSheetId="33">#REF!</definedName>
    <definedName name="CSDL" localSheetId="51">#REF!</definedName>
    <definedName name="CSDL">#REF!</definedName>
    <definedName name="csht3p" localSheetId="33">#REF!</definedName>
    <definedName name="csht3p" localSheetId="51">#REF!</definedName>
    <definedName name="csht3p">#REF!</definedName>
    <definedName name="CSMBA" localSheetId="33">#REF!</definedName>
    <definedName name="CSMBA" localSheetId="51">#REF!</definedName>
    <definedName name="CSMBA">#REF!</definedName>
    <definedName name="cst" localSheetId="7">[40]th¸mo!#REF!</definedName>
    <definedName name="cst" localSheetId="9">[40]th¸mo!#REF!</definedName>
    <definedName name="cst" localSheetId="15">[40]th¸mo!#REF!</definedName>
    <definedName name="cst" localSheetId="13">[40]th¸mo!#REF!</definedName>
    <definedName name="cst" localSheetId="8">[40]th¸mo!#REF!</definedName>
    <definedName name="cst">#REF!</definedName>
    <definedName name="CSVChat" localSheetId="7">'[126]#REF'!$A$15:$N$20</definedName>
    <definedName name="CSVChat" localSheetId="9">'[126]#REF'!$A$15:$N$20</definedName>
    <definedName name="CSVChat" localSheetId="15">'[126]#REF'!$A$15:$N$20</definedName>
    <definedName name="CSVChat" localSheetId="13">'[126]#REF'!$A$15:$N$20</definedName>
    <definedName name="CSVChat" localSheetId="8">'[126]#REF'!$A$15:$N$20</definedName>
    <definedName name="CSVChat">#REF!</definedName>
    <definedName name="CSX" localSheetId="7">[58]Sheet1!#REF!</definedName>
    <definedName name="CSX" localSheetId="9">[58]Sheet1!#REF!</definedName>
    <definedName name="CSX" localSheetId="15">[58]Sheet1!#REF!</definedName>
    <definedName name="CSX" localSheetId="13">[58]Sheet1!#REF!</definedName>
    <definedName name="CSX" localSheetId="8">[58]Sheet1!#REF!</definedName>
    <definedName name="CSX">#REF!</definedName>
    <definedName name="CSY" localSheetId="7">[58]Sheet1!#REF!</definedName>
    <definedName name="CSY" localSheetId="9">[58]Sheet1!#REF!</definedName>
    <definedName name="CSY" localSheetId="15">[58]Sheet1!#REF!</definedName>
    <definedName name="CSY" localSheetId="13">[58]Sheet1!#REF!</definedName>
    <definedName name="CSY" localSheetId="8">[58]Sheet1!#REF!</definedName>
    <definedName name="CSY">#REF!</definedName>
    <definedName name="ct" localSheetId="33">#REF!</definedName>
    <definedName name="ct" localSheetId="51">#REF!</definedName>
    <definedName name="ct">#REF!</definedName>
    <definedName name="CT.M10.1" localSheetId="7">'[132]Giai trinh'!#REF!</definedName>
    <definedName name="CT.M10.1" localSheetId="9">'[132]Giai trinh'!#REF!</definedName>
    <definedName name="CT.M10.1" localSheetId="15">'[132]Giai trinh'!#REF!</definedName>
    <definedName name="CT.M10.1" localSheetId="13">'[132]Giai trinh'!#REF!</definedName>
    <definedName name="CT.M10.1" localSheetId="8">'[132]Giai trinh'!#REF!</definedName>
    <definedName name="CT.M10.1">#REF!</definedName>
    <definedName name="CT.M10.2" localSheetId="7">'[132]Giai trinh'!#REF!</definedName>
    <definedName name="CT.M10.2" localSheetId="9">'[132]Giai trinh'!#REF!</definedName>
    <definedName name="CT.M10.2" localSheetId="15">'[132]Giai trinh'!#REF!</definedName>
    <definedName name="CT.M10.2" localSheetId="13">'[132]Giai trinh'!#REF!</definedName>
    <definedName name="CT.M10.2" localSheetId="8">'[132]Giai trinh'!#REF!</definedName>
    <definedName name="CT.M10.2">#REF!</definedName>
    <definedName name="CT.MDT" localSheetId="7">'[132]Giai trinh'!#REF!</definedName>
    <definedName name="CT.MDT" localSheetId="9">'[132]Giai trinh'!#REF!</definedName>
    <definedName name="CT.MDT" localSheetId="15">'[132]Giai trinh'!#REF!</definedName>
    <definedName name="CT.MDT" localSheetId="13">'[132]Giai trinh'!#REF!</definedName>
    <definedName name="CT.MDT" localSheetId="8">'[132]Giai trinh'!#REF!</definedName>
    <definedName name="CT.MDT">#REF!</definedName>
    <definedName name="CT_03" localSheetId="7">'[97]Gia vat tu'!$E$52</definedName>
    <definedName name="CT_03" localSheetId="9">'[97]Gia vat tu'!$E$52</definedName>
    <definedName name="CT_03" localSheetId="15">'[97]Gia vat tu'!$E$52</definedName>
    <definedName name="CT_03" localSheetId="13">'[97]Gia vat tu'!$E$52</definedName>
    <definedName name="CT_03" localSheetId="8">'[97]Gia vat tu'!$E$52</definedName>
    <definedName name="CT_03">#REF!</definedName>
    <definedName name="CT_50" localSheetId="33">#REF!</definedName>
    <definedName name="CT_50" localSheetId="51">#REF!</definedName>
    <definedName name="CT_50">#REF!</definedName>
    <definedName name="CT_KSTK" localSheetId="33">#REF!</definedName>
    <definedName name="CT_KSTK" localSheetId="51">#REF!</definedName>
    <definedName name="CT_KSTK">#REF!</definedName>
    <definedName name="CT_MCX" localSheetId="33">#REF!</definedName>
    <definedName name="CT_MCX" localSheetId="51">#REF!</definedName>
    <definedName name="CT_MCX">#REF!</definedName>
    <definedName name="CT0.4" localSheetId="33">#REF!</definedName>
    <definedName name="CT0.4" localSheetId="51">#REF!</definedName>
    <definedName name="CT0.4">#REF!</definedName>
    <definedName name="ct3_" localSheetId="33">#REF!</definedName>
    <definedName name="ct3_" localSheetId="51">#REF!</definedName>
    <definedName name="ct3_" localSheetId="7">[141]Gia!#REF!</definedName>
    <definedName name="ct3_" localSheetId="9">[141]Gia!#REF!</definedName>
    <definedName name="ct3_" localSheetId="15">[141]Gia!#REF!</definedName>
    <definedName name="ct3_" localSheetId="13">[141]Gia!#REF!</definedName>
    <definedName name="ct3_" localSheetId="8">[141]Gia!#REF!</definedName>
    <definedName name="ct3_">#REF!</definedName>
    <definedName name="ct5_" localSheetId="33">#REF!</definedName>
    <definedName name="ct5_" localSheetId="51">#REF!</definedName>
    <definedName name="ct5_" localSheetId="7">[141]Gia!#REF!</definedName>
    <definedName name="ct5_" localSheetId="9">[141]Gia!#REF!</definedName>
    <definedName name="ct5_" localSheetId="15">[141]Gia!#REF!</definedName>
    <definedName name="ct5_" localSheetId="13">[141]Gia!#REF!</definedName>
    <definedName name="ct5_" localSheetId="8">[141]Gia!#REF!</definedName>
    <definedName name="ct5_">#REF!</definedName>
    <definedName name="Ctb" localSheetId="7">'[142]Lç khoan LK1'!#REF!</definedName>
    <definedName name="Ctb" localSheetId="9">'[142]Lç khoan LK1'!#REF!</definedName>
    <definedName name="Ctb" localSheetId="15">'[142]Lç khoan LK1'!#REF!</definedName>
    <definedName name="Ctb" localSheetId="13">'[142]Lç khoan LK1'!#REF!</definedName>
    <definedName name="Ctb" localSheetId="8">'[142]Lç khoan LK1'!#REF!</definedName>
    <definedName name="Ctb">#REF!</definedName>
    <definedName name="CTBT" localSheetId="7">[50]CT35!#REF!</definedName>
    <definedName name="CTBT" localSheetId="9">[50]CT35!#REF!</definedName>
    <definedName name="CTBT" localSheetId="15">[50]CT35!#REF!</definedName>
    <definedName name="CTBT" localSheetId="13">[50]CT35!#REF!</definedName>
    <definedName name="CTBT" localSheetId="8">[50]CT35!#REF!</definedName>
    <definedName name="CTBT">#REF!</definedName>
    <definedName name="CTBT1" localSheetId="7">[50]CT35!#REF!</definedName>
    <definedName name="CTBT1" localSheetId="9">[50]CT35!#REF!</definedName>
    <definedName name="CTBT1" localSheetId="15">[50]CT35!#REF!</definedName>
    <definedName name="CTBT1" localSheetId="13">[50]CT35!#REF!</definedName>
    <definedName name="CTBT1" localSheetId="8">[50]CT35!#REF!</definedName>
    <definedName name="CTBT1">#REF!</definedName>
    <definedName name="CTBT2" localSheetId="7">[50]CT35!#REF!</definedName>
    <definedName name="CTBT2" localSheetId="9">[50]CT35!#REF!</definedName>
    <definedName name="CTBT2" localSheetId="15">[50]CT35!#REF!</definedName>
    <definedName name="CTBT2" localSheetId="13">[50]CT35!#REF!</definedName>
    <definedName name="CTBT2" localSheetId="8">[50]CT35!#REF!</definedName>
    <definedName name="CTBT2">#REF!</definedName>
    <definedName name="CTCT" localSheetId="33">#REF!</definedName>
    <definedName name="CTCT" localSheetId="51">#REF!</definedName>
    <definedName name="CTCT">#REF!</definedName>
    <definedName name="CTCT1" localSheetId="21" hidden="1">{"'Sheet1'!$L$16"}</definedName>
    <definedName name="CTCT1" localSheetId="27" hidden="1">{"'Sheet1'!$L$16"}</definedName>
    <definedName name="CTCT1" localSheetId="33" hidden="1">{"'Sheet1'!$L$16"}</definedName>
    <definedName name="CTCT1" localSheetId="34" hidden="1">{"'Sheet1'!$L$16"}</definedName>
    <definedName name="CTCT1" localSheetId="48" hidden="1">{"'Sheet1'!$L$16"}</definedName>
    <definedName name="CTCT1" localSheetId="49" hidden="1">{"'Sheet1'!$L$16"}</definedName>
    <definedName name="CTCT1" localSheetId="7" hidden="1">{"'Sheet1'!$L$16"}</definedName>
    <definedName name="CTCT1" localSheetId="9" hidden="1">{"'Sheet1'!$L$16"}</definedName>
    <definedName name="CTCT1" localSheetId="15" hidden="1">{"'Sheet1'!$L$16"}</definedName>
    <definedName name="CTCT1" localSheetId="13" hidden="1">{"'Sheet1'!$L$16"}</definedName>
    <definedName name="CTCT1" localSheetId="16" hidden="1">{"'Sheet1'!$L$16"}</definedName>
    <definedName name="CTCT1" localSheetId="8" hidden="1">{"'Sheet1'!$L$16"}</definedName>
    <definedName name="CTCT1" localSheetId="18" hidden="1">{"'Sheet1'!$L$16"}</definedName>
    <definedName name="CTCT1" localSheetId="29" hidden="1">{"'Sheet1'!$L$16"}</definedName>
    <definedName name="CTCT1" localSheetId="19" hidden="1">{"'Sheet1'!$L$16"}</definedName>
    <definedName name="CTCT1" localSheetId="1" hidden="1">{"'Sheet1'!$L$16"}</definedName>
    <definedName name="CTCT1" hidden="1">{"'Sheet1'!$L$16"}</definedName>
    <definedName name="CTCT2" localSheetId="21" hidden="1">{"'Sheet1'!$L$16"}</definedName>
    <definedName name="CTCT2" localSheetId="27" hidden="1">{"'Sheet1'!$L$16"}</definedName>
    <definedName name="CTCT2" localSheetId="7" hidden="1">{"'Sheet1'!$L$16"}</definedName>
    <definedName name="CTCT2" localSheetId="9" hidden="1">{"'Sheet1'!$L$16"}</definedName>
    <definedName name="CTCT2" localSheetId="15" hidden="1">{"'Sheet1'!$L$16"}</definedName>
    <definedName name="CTCT2" localSheetId="13" hidden="1">{"'Sheet1'!$L$16"}</definedName>
    <definedName name="CTCT2" localSheetId="16" hidden="1">{"'Sheet1'!$L$16"}</definedName>
    <definedName name="CTCT2" localSheetId="8" hidden="1">{"'Sheet1'!$L$16"}</definedName>
    <definedName name="CTCT2" localSheetId="18" hidden="1">{"'Sheet1'!$L$16"}</definedName>
    <definedName name="CTCT2" localSheetId="19" hidden="1">{"'Sheet1'!$L$16"}</definedName>
    <definedName name="CTCT2" localSheetId="1" hidden="1">{"'Sheet1'!$L$16"}</definedName>
    <definedName name="CTCT2" hidden="1">{"'Sheet1'!$L$16"}</definedName>
    <definedName name="ctdg" localSheetId="7">[143]ctdg!#REF!</definedName>
    <definedName name="ctdg" localSheetId="9">[143]ctdg!#REF!</definedName>
    <definedName name="ctdg" localSheetId="15">[143]ctdg!#REF!</definedName>
    <definedName name="ctdg" localSheetId="13">[143]ctdg!#REF!</definedName>
    <definedName name="ctdg" localSheetId="8">[143]ctdg!#REF!</definedName>
    <definedName name="ctdg">#REF!</definedName>
    <definedName name="ctdn9697" localSheetId="33">#REF!</definedName>
    <definedName name="ctdn9697" localSheetId="51">#REF!</definedName>
    <definedName name="ctdn9697">#REF!</definedName>
    <definedName name="CTDZ" localSheetId="33">#REF!</definedName>
    <definedName name="CTDZ" localSheetId="51">#REF!</definedName>
    <definedName name="CTDZ">#REF!</definedName>
    <definedName name="CTDZ04" localSheetId="7">'[110]CTDZ0,4'!$A$3:$K$219</definedName>
    <definedName name="CTDZ04" localSheetId="9">'[110]CTDZ0,4'!$A$3:$K$219</definedName>
    <definedName name="CTDZ04" localSheetId="15">'[110]CTDZ0,4'!$A$3:$K$219</definedName>
    <definedName name="CTDZ04" localSheetId="13">'[110]CTDZ0,4'!$A$3:$K$219</definedName>
    <definedName name="CTDZ04" localSheetId="8">'[110]CTDZ0,4'!$A$3:$K$219</definedName>
    <definedName name="CTDZ04">#REF!</definedName>
    <definedName name="CTDz35" localSheetId="33">#REF!</definedName>
    <definedName name="CTDz35" localSheetId="51">#REF!</definedName>
    <definedName name="CTDz35">#REF!</definedName>
    <definedName name="ctg" localSheetId="7">[40]th¸mo!#REF!</definedName>
    <definedName name="ctg" localSheetId="9">[40]th¸mo!#REF!</definedName>
    <definedName name="ctg" localSheetId="15">[40]th¸mo!#REF!</definedName>
    <definedName name="ctg" localSheetId="13">[40]th¸mo!#REF!</definedName>
    <definedName name="ctg" localSheetId="8">[40]th¸mo!#REF!</definedName>
    <definedName name="ctg">#REF!</definedName>
    <definedName name="CTGSSTPS" localSheetId="33">#REF!</definedName>
    <definedName name="CTGSSTPS" localSheetId="51">#REF!</definedName>
    <definedName name="CTGSSTPS">#REF!</definedName>
    <definedName name="CTGSTKCO" localSheetId="33">#REF!</definedName>
    <definedName name="CTGSTKCO" localSheetId="51">#REF!</definedName>
    <definedName name="CTGSTKCO">#REF!</definedName>
    <definedName name="CTGSTKNO" localSheetId="33">#REF!</definedName>
    <definedName name="CTGSTKNO" localSheetId="51">#REF!</definedName>
    <definedName name="CTGSTKNO">#REF!</definedName>
    <definedName name="ctgt" localSheetId="7">[144]ctBT!$C$4:$J$227</definedName>
    <definedName name="ctgt" localSheetId="9">[144]ctBT!$C$4:$J$227</definedName>
    <definedName name="ctgt" localSheetId="15">[144]ctBT!$C$4:$J$227</definedName>
    <definedName name="ctgt" localSheetId="13">[144]ctBT!$C$4:$J$227</definedName>
    <definedName name="ctgt" localSheetId="8">[144]ctBT!$C$4:$J$227</definedName>
    <definedName name="ctgt">#REF!</definedName>
    <definedName name="CTGT2" localSheetId="33">#REF!</definedName>
    <definedName name="CTGT2" localSheetId="51">#REF!</definedName>
    <definedName name="CTGT2">#REF!</definedName>
    <definedName name="CTGT3" localSheetId="33">#REF!</definedName>
    <definedName name="CTGT3" localSheetId="51">#REF!</definedName>
    <definedName name="CTGT3">#REF!</definedName>
    <definedName name="CTGT4" localSheetId="33">#REF!</definedName>
    <definedName name="CTGT4" localSheetId="51">#REF!</definedName>
    <definedName name="CTGT4">#REF!</definedName>
    <definedName name="CTGT5" localSheetId="33">#REF!</definedName>
    <definedName name="CTGT5" localSheetId="51">#REF!</definedName>
    <definedName name="CTGT5">#REF!</definedName>
    <definedName name="cti3x15" localSheetId="7">[10]giathanh1!#REF!</definedName>
    <definedName name="cti3x15" localSheetId="9">[10]giathanh1!#REF!</definedName>
    <definedName name="cti3x15" localSheetId="15">[10]giathanh1!#REF!</definedName>
    <definedName name="cti3x15" localSheetId="13">[10]giathanh1!#REF!</definedName>
    <definedName name="cti3x15" localSheetId="8">[10]giathanh1!#REF!</definedName>
    <definedName name="cti3x15">#REF!</definedName>
    <definedName name="ctiep" localSheetId="33">#REF!</definedName>
    <definedName name="ctiep" localSheetId="51">#REF!</definedName>
    <definedName name="ctiep">#REF!</definedName>
    <definedName name="CTIET" localSheetId="33">#REF!</definedName>
    <definedName name="CTIET" localSheetId="51">#REF!</definedName>
    <definedName name="CTIET">#REF!</definedName>
    <definedName name="ctinh" localSheetId="7">[145]ctinh!$B$8:$F$186</definedName>
    <definedName name="ctinh" localSheetId="9">[145]ctinh!$B$8:$F$186</definedName>
    <definedName name="ctinh" localSheetId="15">[145]ctinh!$B$8:$F$186</definedName>
    <definedName name="ctinh" localSheetId="13">[145]ctinh!$B$8:$F$186</definedName>
    <definedName name="ctinh" localSheetId="8">[145]ctinh!$B$8:$F$186</definedName>
    <definedName name="ctinh">#REF!</definedName>
    <definedName name="ctkr" localSheetId="7">[40]th¸mo!#REF!</definedName>
    <definedName name="ctkr" localSheetId="9">[40]th¸mo!#REF!</definedName>
    <definedName name="ctkr" localSheetId="15">[40]th¸mo!#REF!</definedName>
    <definedName name="ctkr" localSheetId="13">[40]th¸mo!#REF!</definedName>
    <definedName name="ctkr" localSheetId="8">[40]th¸mo!#REF!</definedName>
    <definedName name="ctkr">#REF!</definedName>
    <definedName name="ctmai" localSheetId="51">#REF!</definedName>
    <definedName name="ctmai">#REF!</definedName>
    <definedName name="CTNC" localSheetId="7">[146]CTNC!$C$6:$K$66</definedName>
    <definedName name="CTNC" localSheetId="9">[146]CTNC!$C$6:$K$66</definedName>
    <definedName name="CTNC" localSheetId="15">[146]CTNC!$C$6:$K$66</definedName>
    <definedName name="CTNC" localSheetId="13">[146]CTNC!$C$6:$K$66</definedName>
    <definedName name="CTNC" localSheetId="8">[146]CTNC!$C$6:$K$66</definedName>
    <definedName name="CTNC">#REF!</definedName>
    <definedName name="cto" localSheetId="7">[147]THCT!#REF!</definedName>
    <definedName name="cto" localSheetId="9">[147]THCT!#REF!</definedName>
    <definedName name="cto" localSheetId="15">[147]THCT!#REF!</definedName>
    <definedName name="cto" localSheetId="13">[147]THCT!#REF!</definedName>
    <definedName name="cto" localSheetId="8">[147]THCT!#REF!</definedName>
    <definedName name="cto">#REF!</definedName>
    <definedName name="ctong" localSheetId="51">#REF!</definedName>
    <definedName name="ctong">#REF!</definedName>
    <definedName name="CTTBA35" localSheetId="7">[148]CTTBA10!$A$1:$J$105</definedName>
    <definedName name="CTTBA35" localSheetId="9">[148]CTTBA10!$A$1:$J$105</definedName>
    <definedName name="CTTBA35" localSheetId="15">[148]CTTBA10!$A$1:$J$105</definedName>
    <definedName name="CTTBA35" localSheetId="13">[148]CTTBA10!$A$1:$J$105</definedName>
    <definedName name="CTTBA35" localSheetId="8">[148]CTTBA10!$A$1:$J$105</definedName>
    <definedName name="CTTBA35">#REF!</definedName>
    <definedName name="CTTra" localSheetId="7">[149]CTTra!$1:$1048576</definedName>
    <definedName name="CTTra" localSheetId="9">[149]CTTra!$1:$1048576</definedName>
    <definedName name="CTTra" localSheetId="15">[149]CTTra!$1:$1048576</definedName>
    <definedName name="CTTra" localSheetId="13">[149]CTTra!$1:$1048576</definedName>
    <definedName name="CTTra" localSheetId="8">[149]CTTra!$1:$1048576</definedName>
    <definedName name="CTTra">#REF!</definedName>
    <definedName name="CTTraD" localSheetId="7">[149]CTTra!$1:$1048576</definedName>
    <definedName name="CTTraD" localSheetId="9">[149]CTTra!$1:$1048576</definedName>
    <definedName name="CTTraD" localSheetId="15">[149]CTTra!$1:$1048576</definedName>
    <definedName name="CTTraD" localSheetId="13">[149]CTTra!$1:$1048576</definedName>
    <definedName name="CTTraD" localSheetId="8">[149]CTTra!$1:$1048576</definedName>
    <definedName name="CTTraD">#REF!</definedName>
    <definedName name="CTTramDD" localSheetId="7">[149]CTTra!$1:$1048576</definedName>
    <definedName name="CTTramDD" localSheetId="9">[149]CTTra!$1:$1048576</definedName>
    <definedName name="CTTramDD" localSheetId="15">[149]CTTra!$1:$1048576</definedName>
    <definedName name="CTTramDD" localSheetId="13">[149]CTTra!$1:$1048576</definedName>
    <definedName name="CTTramDD" localSheetId="8">[149]CTTra!$1:$1048576</definedName>
    <definedName name="CTTramDD">#REF!</definedName>
    <definedName name="CTV.lieu" localSheetId="7">[150]XL4Poppy!$C$31</definedName>
    <definedName name="CTV.lieu" localSheetId="9">[150]XL4Poppy!$C$31</definedName>
    <definedName name="CTV.lieu" localSheetId="15">[150]XL4Poppy!$C$31</definedName>
    <definedName name="CTV.lieu" localSheetId="13">[150]XL4Poppy!$C$31</definedName>
    <definedName name="CTV.lieu" localSheetId="8">[150]XL4Poppy!$C$31</definedName>
    <definedName name="CTV.lieu">#REF!</definedName>
    <definedName name="CTVL" localSheetId="7">[146]CTVL!$B$6:$F$64</definedName>
    <definedName name="CTVL" localSheetId="9">[146]CTVL!$B$6:$F$64</definedName>
    <definedName name="CTVL" localSheetId="15">[146]CTVL!$B$6:$F$64</definedName>
    <definedName name="CTVL" localSheetId="13">[146]CTVL!$B$6:$F$64</definedName>
    <definedName name="CTVL" localSheetId="8">[146]CTVL!$B$6:$F$64</definedName>
    <definedName name="CTVL">#REF!</definedName>
    <definedName name="CTHT" localSheetId="7">'[151]Chiet tinh 0,4KV'!$C$4:$J$303</definedName>
    <definedName name="CTHT" localSheetId="9">'[151]Chiet tinh 0,4KV'!$C$4:$J$303</definedName>
    <definedName name="CTHT" localSheetId="15">'[151]Chiet tinh 0,4KV'!$C$4:$J$303</definedName>
    <definedName name="CTHT" localSheetId="13">'[151]Chiet tinh 0,4KV'!$C$4:$J$303</definedName>
    <definedName name="CTHT" localSheetId="8">'[151]Chiet tinh 0,4KV'!$C$4:$J$303</definedName>
    <definedName name="CTHT">#REF!</definedName>
    <definedName name="CTRAM" localSheetId="51">#REF!</definedName>
    <definedName name="CTRAM">#REF!</definedName>
    <definedName name="ctre" localSheetId="51">#REF!</definedName>
    <definedName name="ctre">#REF!</definedName>
    <definedName name="cu" localSheetId="33">#REF!</definedName>
    <definedName name="cu" localSheetId="51">#REF!</definedName>
    <definedName name="cu">#REF!</definedName>
    <definedName name="cu_ly" localSheetId="7">[152]TVL!$A$228:$A$329</definedName>
    <definedName name="cu_ly" localSheetId="9">[152]TVL!$A$228:$A$329</definedName>
    <definedName name="cu_ly" localSheetId="15">[152]TVL!$A$228:$A$329</definedName>
    <definedName name="cu_ly" localSheetId="13">[152]TVL!$A$228:$A$329</definedName>
    <definedName name="cu_ly" localSheetId="8">[152]TVL!$A$228:$A$329</definedName>
    <definedName name="cu_ly">#REF!</definedName>
    <definedName name="cu_ly_1" localSheetId="7">'[153]tra-vat-lieu'!$A$219:$A$319</definedName>
    <definedName name="cu_ly_1" localSheetId="9">'[153]tra-vat-lieu'!$A$219:$A$319</definedName>
    <definedName name="cu_ly_1" localSheetId="15">'[153]tra-vat-lieu'!$A$219:$A$319</definedName>
    <definedName name="cu_ly_1" localSheetId="13">'[153]tra-vat-lieu'!$A$219:$A$319</definedName>
    <definedName name="cu_ly_1" localSheetId="8">'[153]tra-vat-lieu'!$A$219:$A$319</definedName>
    <definedName name="cu_ly_1">#REF!</definedName>
    <definedName name="CU_LY_VAN_CHUYEN_GIA_QUYEN" localSheetId="33">#REF!</definedName>
    <definedName name="CU_LY_VAN_CHUYEN_GIA_QUYEN" localSheetId="51">#REF!</definedName>
    <definedName name="CU_LY_VAN_CHUYEN_GIA_QUYEN">#REF!</definedName>
    <definedName name="cui" localSheetId="7">[46]gVL!$P$54</definedName>
    <definedName name="cui" localSheetId="9">[46]gVL!$P$54</definedName>
    <definedName name="cui" localSheetId="15">[46]gVL!$P$54</definedName>
    <definedName name="cui" localSheetId="13">[46]gVL!$P$54</definedName>
    <definedName name="cui" localSheetId="8">[46]gVL!$P$54</definedName>
    <definedName name="cui">#REF!</definedName>
    <definedName name="culy" localSheetId="33">#REF!</definedName>
    <definedName name="culy" localSheetId="51">#REF!</definedName>
    <definedName name="culy">#REF!</definedName>
    <definedName name="CuLy_Q" localSheetId="33">#REF!</definedName>
    <definedName name="CuLy_Q" localSheetId="51">#REF!</definedName>
    <definedName name="CuLy_Q">#REF!</definedName>
    <definedName name="culy1" localSheetId="7">[10]DONGIA!#REF!</definedName>
    <definedName name="culy1" localSheetId="9">[10]DONGIA!#REF!</definedName>
    <definedName name="culy1" localSheetId="15">[10]DONGIA!#REF!</definedName>
    <definedName name="culy1" localSheetId="13">[10]DONGIA!#REF!</definedName>
    <definedName name="culy1" localSheetId="8">[10]DONGIA!#REF!</definedName>
    <definedName name="culy1">#REF!</definedName>
    <definedName name="culy2" localSheetId="7">[10]DONGIA!#REF!</definedName>
    <definedName name="culy2" localSheetId="9">[10]DONGIA!#REF!</definedName>
    <definedName name="culy2" localSheetId="15">[10]DONGIA!#REF!</definedName>
    <definedName name="culy2" localSheetId="13">[10]DONGIA!#REF!</definedName>
    <definedName name="culy2" localSheetId="8">[10]DONGIA!#REF!</definedName>
    <definedName name="culy2">#REF!</definedName>
    <definedName name="culy3" localSheetId="7">[10]DONGIA!#REF!</definedName>
    <definedName name="culy3" localSheetId="9">[10]DONGIA!#REF!</definedName>
    <definedName name="culy3" localSheetId="15">[10]DONGIA!#REF!</definedName>
    <definedName name="culy3" localSheetId="13">[10]DONGIA!#REF!</definedName>
    <definedName name="culy3" localSheetId="8">[10]DONGIA!#REF!</definedName>
    <definedName name="culy3">#REF!</definedName>
    <definedName name="culy4" localSheetId="7">[10]DONGIA!#REF!</definedName>
    <definedName name="culy4" localSheetId="9">[10]DONGIA!#REF!</definedName>
    <definedName name="culy4" localSheetId="15">[10]DONGIA!#REF!</definedName>
    <definedName name="culy4" localSheetId="13">[10]DONGIA!#REF!</definedName>
    <definedName name="culy4" localSheetId="8">[10]DONGIA!#REF!</definedName>
    <definedName name="culy4">#REF!</definedName>
    <definedName name="culy5" localSheetId="7">[10]DONGIA!#REF!</definedName>
    <definedName name="culy5" localSheetId="9">[10]DONGIA!#REF!</definedName>
    <definedName name="culy5" localSheetId="15">[10]DONGIA!#REF!</definedName>
    <definedName name="culy5" localSheetId="13">[10]DONGIA!#REF!</definedName>
    <definedName name="culy5" localSheetId="8">[10]DONGIA!#REF!</definedName>
    <definedName name="culy5">#REF!</definedName>
    <definedName name="cun" localSheetId="33">#REF!</definedName>
    <definedName name="cun" localSheetId="51">#REF!</definedName>
    <definedName name="cun">#REF!</definedName>
    <definedName name="cuoc" localSheetId="7">[10]DONGIA!#REF!</definedName>
    <definedName name="cuoc" localSheetId="9">[10]DONGIA!#REF!</definedName>
    <definedName name="cuoc" localSheetId="15">[10]DONGIA!#REF!</definedName>
    <definedName name="cuoc" localSheetId="13">[10]DONGIA!#REF!</definedName>
    <definedName name="cuoc" localSheetId="8">[10]DONGIA!#REF!</definedName>
    <definedName name="cuoc">#REF!</definedName>
    <definedName name="cuoc_vc" localSheetId="7">[152]TVL!$B$228:$G$329</definedName>
    <definedName name="cuoc_vc" localSheetId="9">[152]TVL!$B$228:$G$329</definedName>
    <definedName name="cuoc_vc" localSheetId="15">[152]TVL!$B$228:$G$329</definedName>
    <definedName name="cuoc_vc" localSheetId="13">[152]TVL!$B$228:$G$329</definedName>
    <definedName name="cuoc_vc" localSheetId="8">[152]TVL!$B$228:$G$329</definedName>
    <definedName name="cuoc_vc">#REF!</definedName>
    <definedName name="Cuoc_vc_1" localSheetId="7">'[153]tra-vat-lieu'!$B$219:$G$319</definedName>
    <definedName name="Cuoc_vc_1" localSheetId="9">'[153]tra-vat-lieu'!$B$219:$G$319</definedName>
    <definedName name="Cuoc_vc_1" localSheetId="15">'[153]tra-vat-lieu'!$B$219:$G$319</definedName>
    <definedName name="Cuoc_vc_1" localSheetId="13">'[153]tra-vat-lieu'!$B$219:$G$319</definedName>
    <definedName name="Cuoc_vc_1" localSheetId="8">'[153]tra-vat-lieu'!$B$219:$G$319</definedName>
    <definedName name="Cuoc_vc_1">#REF!</definedName>
    <definedName name="cuoc89" localSheetId="7">[154]Sheet1!$A$2:$H$134</definedName>
    <definedName name="cuoc89" localSheetId="9">[154]Sheet1!$A$2:$H$134</definedName>
    <definedName name="cuoc89" localSheetId="15">[154]Sheet1!$A$2:$H$134</definedName>
    <definedName name="cuoc89" localSheetId="13">[154]Sheet1!$A$2:$H$134</definedName>
    <definedName name="cuoc89" localSheetId="8">[154]Sheet1!$A$2:$H$134</definedName>
    <definedName name="cuoc89">#REF!</definedName>
    <definedName name="CuocVC" localSheetId="33">#REF!</definedName>
    <definedName name="CuocVC" localSheetId="51">#REF!</definedName>
    <definedName name="CuocVC">#REF!</definedName>
    <definedName name="CURRENCY" localSheetId="33">#REF!</definedName>
    <definedName name="CURRENCY" localSheetId="51">#REF!</definedName>
    <definedName name="CURRENCY">#REF!</definedName>
    <definedName name="Currency_tec" localSheetId="33">#REF!</definedName>
    <definedName name="Currency_tec" localSheetId="51">#REF!</definedName>
    <definedName name="Currency_tec">#REF!</definedName>
    <definedName name="cut" localSheetId="7">[40]th¸mo!#REF!</definedName>
    <definedName name="cut" localSheetId="9">[40]th¸mo!#REF!</definedName>
    <definedName name="cut" localSheetId="15">[40]th¸mo!#REF!</definedName>
    <definedName name="cut" localSheetId="13">[40]th¸mo!#REF!</definedName>
    <definedName name="cut" localSheetId="8">[40]th¸mo!#REF!</definedName>
    <definedName name="cut">#REF!</definedName>
    <definedName name="cutback" localSheetId="33">#REF!</definedName>
    <definedName name="cutback" localSheetId="51">#REF!</definedName>
    <definedName name="cutback">#REF!</definedName>
    <definedName name="cv" localSheetId="7">[155]gvl!$N$17</definedName>
    <definedName name="cv" localSheetId="9">[155]gvl!$N$17</definedName>
    <definedName name="cv" localSheetId="15">[155]gvl!$N$17</definedName>
    <definedName name="cv" localSheetId="13">[155]gvl!$N$17</definedName>
    <definedName name="cv" localSheetId="8">[155]gvl!$N$17</definedName>
    <definedName name="cv">#REF!</definedName>
    <definedName name="CV.M10.1" localSheetId="7">'[132]Giai trinh'!#REF!</definedName>
    <definedName name="CV.M10.1" localSheetId="9">'[132]Giai trinh'!#REF!</definedName>
    <definedName name="CV.M10.1" localSheetId="15">'[132]Giai trinh'!#REF!</definedName>
    <definedName name="CV.M10.1" localSheetId="13">'[132]Giai trinh'!#REF!</definedName>
    <definedName name="CV.M10.1" localSheetId="8">'[132]Giai trinh'!#REF!</definedName>
    <definedName name="CV.M10.1">#REF!</definedName>
    <definedName name="CV.M10.2" localSheetId="7">'[132]Giai trinh'!#REF!</definedName>
    <definedName name="CV.M10.2" localSheetId="9">'[132]Giai trinh'!#REF!</definedName>
    <definedName name="CV.M10.2" localSheetId="15">'[132]Giai trinh'!#REF!</definedName>
    <definedName name="CV.M10.2" localSheetId="13">'[132]Giai trinh'!#REF!</definedName>
    <definedName name="CV.M10.2" localSheetId="8">'[132]Giai trinh'!#REF!</definedName>
    <definedName name="CV.M10.2">#REF!</definedName>
    <definedName name="CV.MDT" localSheetId="7">'[132]Giai trinh'!#REF!</definedName>
    <definedName name="CV.MDT" localSheetId="9">'[132]Giai trinh'!#REF!</definedName>
    <definedName name="CV.MDT" localSheetId="15">'[132]Giai trinh'!#REF!</definedName>
    <definedName name="CV.MDT" localSheetId="13">'[132]Giai trinh'!#REF!</definedName>
    <definedName name="CV.MDT" localSheetId="8">'[132]Giai trinh'!#REF!</definedName>
    <definedName name="CV.MDT">#REF!</definedName>
    <definedName name="cv_ck" localSheetId="51">#REF!</definedName>
    <definedName name="cv_ck">#REF!</definedName>
    <definedName name="cv_DA2" localSheetId="51">#REF!</definedName>
    <definedName name="cv_DA2">#REF!</definedName>
    <definedName name="cv_DTNT" localSheetId="51">#REF!</definedName>
    <definedName name="cv_DTNT">#REF!</definedName>
    <definedName name="cv_ht" localSheetId="51">#REF!</definedName>
    <definedName name="cv_ht">#REF!</definedName>
    <definedName name="cv_ld" localSheetId="51">#REF!</definedName>
    <definedName name="cv_ld">#REF!</definedName>
    <definedName name="cv_lp" localSheetId="51">#REF!</definedName>
    <definedName name="cv_lp">#REF!</definedName>
    <definedName name="cv_LT" localSheetId="51">#REF!</definedName>
    <definedName name="cv_LT">#REF!</definedName>
    <definedName name="cv_ph" localSheetId="51">#REF!</definedName>
    <definedName name="cv_ph">#REF!</definedName>
    <definedName name="cv_sp" localSheetId="51">#REF!</definedName>
    <definedName name="cv_sp">#REF!</definedName>
    <definedName name="cv_TB" localSheetId="51">#REF!</definedName>
    <definedName name="cv_TB">#REF!</definedName>
    <definedName name="cv_TD" localSheetId="51">#REF!</definedName>
    <definedName name="cv_TD">#REF!</definedName>
    <definedName name="cv_tk" localSheetId="51">#REF!</definedName>
    <definedName name="cv_tk">#REF!</definedName>
    <definedName name="cv_tt" localSheetId="51">#REF!</definedName>
    <definedName name="cv_tt">#REF!</definedName>
    <definedName name="cv_th" localSheetId="51">#REF!</definedName>
    <definedName name="cv_th">#REF!</definedName>
    <definedName name="CVC" localSheetId="7">[111]VC!$E$26</definedName>
    <definedName name="CVC" localSheetId="9">[111]VC!$E$26</definedName>
    <definedName name="CVC" localSheetId="15">[111]VC!$E$26</definedName>
    <definedName name="CVC" localSheetId="13">[111]VC!$E$26</definedName>
    <definedName name="CVC" localSheetId="8">[111]VC!$E$26</definedName>
    <definedName name="CVC">#REF!</definedName>
    <definedName name="CVC_Q" localSheetId="33">#REF!</definedName>
    <definedName name="CVC_Q" localSheetId="51">#REF!</definedName>
    <definedName name="CVC_Q">#REF!</definedName>
    <definedName name="cvkhac" localSheetId="7">[137]GiaVL!#REF!</definedName>
    <definedName name="cvkhac" localSheetId="9">[137]GiaVL!#REF!</definedName>
    <definedName name="cvkhac" localSheetId="15">[137]GiaVL!#REF!</definedName>
    <definedName name="cvkhac" localSheetId="13">[137]GiaVL!#REF!</definedName>
    <definedName name="cvkhac" localSheetId="8">[137]GiaVL!#REF!</definedName>
    <definedName name="cvkhac">#REF!</definedName>
    <definedName name="CX" localSheetId="33">#REF!</definedName>
    <definedName name="CX" localSheetId="51">#REF!</definedName>
    <definedName name="CX">#REF!</definedName>
    <definedName name="cxhtnc" localSheetId="7">'[10]lam-moi'!#REF!</definedName>
    <definedName name="cxhtnc" localSheetId="9">'[10]lam-moi'!#REF!</definedName>
    <definedName name="cxhtnc" localSheetId="15">'[10]lam-moi'!#REF!</definedName>
    <definedName name="cxhtnc" localSheetId="13">'[10]lam-moi'!#REF!</definedName>
    <definedName name="cxhtnc" localSheetId="8">'[10]lam-moi'!#REF!</definedName>
    <definedName name="cxhtnc">#REF!</definedName>
    <definedName name="cxhtvl" localSheetId="7">'[10]lam-moi'!#REF!</definedName>
    <definedName name="cxhtvl" localSheetId="9">'[10]lam-moi'!#REF!</definedName>
    <definedName name="cxhtvl" localSheetId="15">'[10]lam-moi'!#REF!</definedName>
    <definedName name="cxhtvl" localSheetId="13">'[10]lam-moi'!#REF!</definedName>
    <definedName name="cxhtvl" localSheetId="8">'[10]lam-moi'!#REF!</definedName>
    <definedName name="cxhtvl">#REF!</definedName>
    <definedName name="cxnc" localSheetId="7">'[10]lam-moi'!#REF!</definedName>
    <definedName name="cxnc" localSheetId="9">'[10]lam-moi'!#REF!</definedName>
    <definedName name="cxnc" localSheetId="15">'[10]lam-moi'!#REF!</definedName>
    <definedName name="cxnc" localSheetId="13">'[10]lam-moi'!#REF!</definedName>
    <definedName name="cxnc" localSheetId="8">'[10]lam-moi'!#REF!</definedName>
    <definedName name="cxnc">#REF!</definedName>
    <definedName name="cxvl" localSheetId="7">'[10]lam-moi'!#REF!</definedName>
    <definedName name="cxvl" localSheetId="9">'[10]lam-moi'!#REF!</definedName>
    <definedName name="cxvl" localSheetId="15">'[10]lam-moi'!#REF!</definedName>
    <definedName name="cxvl" localSheetId="13">'[10]lam-moi'!#REF!</definedName>
    <definedName name="cxvl" localSheetId="8">'[10]lam-moi'!#REF!</definedName>
    <definedName name="cxvl">#REF!</definedName>
    <definedName name="cxxnc" localSheetId="7">'[10]lam-moi'!#REF!</definedName>
    <definedName name="cxxnc" localSheetId="9">'[10]lam-moi'!#REF!</definedName>
    <definedName name="cxxnc" localSheetId="15">'[10]lam-moi'!#REF!</definedName>
    <definedName name="cxxnc" localSheetId="13">'[10]lam-moi'!#REF!</definedName>
    <definedName name="cxxnc" localSheetId="8">'[10]lam-moi'!#REF!</definedName>
    <definedName name="cxxnc">#REF!</definedName>
    <definedName name="cxxvl" localSheetId="7">'[10]lam-moi'!#REF!</definedName>
    <definedName name="cxxvl" localSheetId="9">'[10]lam-moi'!#REF!</definedName>
    <definedName name="cxxvl" localSheetId="15">'[10]lam-moi'!#REF!</definedName>
    <definedName name="cxxvl" localSheetId="13">'[10]lam-moi'!#REF!</definedName>
    <definedName name="cxxvl" localSheetId="8">'[10]lam-moi'!#REF!</definedName>
    <definedName name="cxxvl">#REF!</definedName>
    <definedName name="CH" localSheetId="7">[37]TN!#REF!</definedName>
    <definedName name="CH" localSheetId="9">[37]TN!#REF!</definedName>
    <definedName name="CH" localSheetId="15">[37]TN!#REF!</definedName>
    <definedName name="CH" localSheetId="13">[37]TN!#REF!</definedName>
    <definedName name="CH" localSheetId="8">[37]TN!#REF!</definedName>
    <definedName name="CH">#REF!</definedName>
    <definedName name="chan" localSheetId="51">#REF!</definedName>
    <definedName name="chan">#REF!</definedName>
    <definedName name="Chang" localSheetId="7">'[156]Dinh nghia'!$A$3:$B$14</definedName>
    <definedName name="Chang" localSheetId="9">'[156]Dinh nghia'!$A$3:$B$14</definedName>
    <definedName name="Chang" localSheetId="15">'[156]Dinh nghia'!$A$3:$B$14</definedName>
    <definedName name="Chang" localSheetId="13">'[156]Dinh nghia'!$A$3:$B$14</definedName>
    <definedName name="Chang" localSheetId="8">'[156]Dinh nghia'!$A$3:$B$14</definedName>
    <definedName name="Chang">#REF!</definedName>
    <definedName name="chay1" localSheetId="33">#REF!</definedName>
    <definedName name="chay1" localSheetId="51">#REF!</definedName>
    <definedName name="chay1">#REF!</definedName>
    <definedName name="chay10" localSheetId="33">#REF!</definedName>
    <definedName name="chay10" localSheetId="51">#REF!</definedName>
    <definedName name="chay10">#REF!</definedName>
    <definedName name="chay2" localSheetId="33">#REF!</definedName>
    <definedName name="chay2" localSheetId="51">#REF!</definedName>
    <definedName name="chay2">#REF!</definedName>
    <definedName name="chay3" localSheetId="33">#REF!</definedName>
    <definedName name="chay3" localSheetId="51">#REF!</definedName>
    <definedName name="chay3">#REF!</definedName>
    <definedName name="chay4" localSheetId="33">#REF!</definedName>
    <definedName name="chay4" localSheetId="51">#REF!</definedName>
    <definedName name="chay4">#REF!</definedName>
    <definedName name="chay5" localSheetId="33">#REF!</definedName>
    <definedName name="chay5" localSheetId="51">#REF!</definedName>
    <definedName name="chay5">#REF!</definedName>
    <definedName name="chay6" localSheetId="33">#REF!</definedName>
    <definedName name="chay6" localSheetId="51">#REF!</definedName>
    <definedName name="chay6">#REF!</definedName>
    <definedName name="chay7" localSheetId="33">#REF!</definedName>
    <definedName name="chay7" localSheetId="51">#REF!</definedName>
    <definedName name="chay7">#REF!</definedName>
    <definedName name="chay8" localSheetId="33">#REF!</definedName>
    <definedName name="chay8" localSheetId="51">#REF!</definedName>
    <definedName name="chay8">#REF!</definedName>
    <definedName name="chay9" localSheetId="33">#REF!</definedName>
    <definedName name="chay9" localSheetId="51">#REF!</definedName>
    <definedName name="chay9">#REF!</definedName>
    <definedName name="chhtnc" localSheetId="7">'[10]lam-moi'!#REF!</definedName>
    <definedName name="chhtnc" localSheetId="9">'[10]lam-moi'!#REF!</definedName>
    <definedName name="chhtnc" localSheetId="15">'[10]lam-moi'!#REF!</definedName>
    <definedName name="chhtnc" localSheetId="13">'[10]lam-moi'!#REF!</definedName>
    <definedName name="chhtnc" localSheetId="8">'[10]lam-moi'!#REF!</definedName>
    <definedName name="chhtnc">#REF!</definedName>
    <definedName name="chhtvl" localSheetId="7">'[10]lam-moi'!#REF!</definedName>
    <definedName name="chhtvl" localSheetId="9">'[10]lam-moi'!#REF!</definedName>
    <definedName name="chhtvl" localSheetId="15">'[10]lam-moi'!#REF!</definedName>
    <definedName name="chhtvl" localSheetId="13">'[10]lam-moi'!#REF!</definedName>
    <definedName name="chhtvl" localSheetId="8">'[10]lam-moi'!#REF!</definedName>
    <definedName name="chhtvl">#REF!</definedName>
    <definedName name="Chi_phi_OM" localSheetId="33">#REF!</definedName>
    <definedName name="Chi_phi_OM" localSheetId="51">#REF!</definedName>
    <definedName name="Chi_phi_OM">#REF!</definedName>
    <definedName name="chi_tiÕt_vËt_liÖu___nh_n_c_ng___m_y_thi_c_ng" localSheetId="33">#REF!</definedName>
    <definedName name="chi_tiÕt_vËt_liÖu___nh_n_c_ng___m_y_thi_c_ng" localSheetId="51">#REF!</definedName>
    <definedName name="chi_tiÕt_vËt_liÖu___nh_n_c_ng___m_y_thi_c_ng">#REF!</definedName>
    <definedName name="chiemhoa" localSheetId="7">[157]TTVanChuyen!#REF!</definedName>
    <definedName name="chiemhoa" localSheetId="9">[157]TTVanChuyen!#REF!</definedName>
    <definedName name="chiemhoa" localSheetId="15">[157]TTVanChuyen!#REF!</definedName>
    <definedName name="chiemhoa" localSheetId="13">[157]TTVanChuyen!#REF!</definedName>
    <definedName name="chiemhoa" localSheetId="8">[157]TTVanChuyen!#REF!</definedName>
    <definedName name="chiemhoa">#REF!</definedName>
    <definedName name="Chiet_khau" localSheetId="7">'[158]Co so'!$C$13</definedName>
    <definedName name="Chiet_khau" localSheetId="9">'[158]Co so'!$C$13</definedName>
    <definedName name="Chiet_khau" localSheetId="15">'[158]Co so'!$C$13</definedName>
    <definedName name="Chiet_khau" localSheetId="13">'[158]Co so'!$C$13</definedName>
    <definedName name="Chiet_khau" localSheetId="8">'[158]Co so'!$C$13</definedName>
    <definedName name="Chiet_khau">#REF!</definedName>
    <definedName name="CHIÕt_TÝnh_0_4_II" localSheetId="33">#REF!</definedName>
    <definedName name="CHIÕt_TÝnh_0_4_II" localSheetId="51">#REF!</definedName>
    <definedName name="CHIÕt_TÝnh_0_4_II">#REF!</definedName>
    <definedName name="chitietbgiang2" localSheetId="21" hidden="1">{"'Sheet1'!$L$16"}</definedName>
    <definedName name="chitietbgiang2" localSheetId="27" hidden="1">{"'Sheet1'!$L$16"}</definedName>
    <definedName name="chitietbgiang2" localSheetId="33" hidden="1">{"'Sheet1'!$L$16"}</definedName>
    <definedName name="chitietbgiang2" localSheetId="34" hidden="1">{"'Sheet1'!$L$16"}</definedName>
    <definedName name="chitietbgiang2" localSheetId="48" hidden="1">{"'Sheet1'!$L$16"}</definedName>
    <definedName name="chitietbgiang2" localSheetId="49" hidden="1">{"'Sheet1'!$L$16"}</definedName>
    <definedName name="chitietbgiang2" localSheetId="7" hidden="1">{"'Sheet1'!$L$16"}</definedName>
    <definedName name="chitietbgiang2" localSheetId="9" hidden="1">{"'Sheet1'!$L$16"}</definedName>
    <definedName name="chitietbgiang2" localSheetId="15" hidden="1">{"'Sheet1'!$L$16"}</definedName>
    <definedName name="chitietbgiang2" localSheetId="13" hidden="1">{"'Sheet1'!$L$16"}</definedName>
    <definedName name="chitietbgiang2" localSheetId="16" hidden="1">{"'Sheet1'!$L$16"}</definedName>
    <definedName name="chitietbgiang2" localSheetId="8" hidden="1">{"'Sheet1'!$L$16"}</definedName>
    <definedName name="chitietbgiang2" localSheetId="18" hidden="1">{"'Sheet1'!$L$16"}</definedName>
    <definedName name="chitietbgiang2" localSheetId="19" hidden="1">{"'Sheet1'!$L$16"}</definedName>
    <definedName name="chitietbgiang2" localSheetId="1" hidden="1">{"'Sheet1'!$L$16"}</definedName>
    <definedName name="chitietbgiang2" hidden="1">{"'Sheet1'!$L$16"}</definedName>
    <definedName name="chnc" localSheetId="7">'[10]lam-moi'!#REF!</definedName>
    <definedName name="chnc" localSheetId="9">'[10]lam-moi'!#REF!</definedName>
    <definedName name="chnc" localSheetId="15">'[10]lam-moi'!#REF!</definedName>
    <definedName name="chnc" localSheetId="13">'[10]lam-moi'!#REF!</definedName>
    <definedName name="chnc" localSheetId="8">'[10]lam-moi'!#REF!</definedName>
    <definedName name="chnc">#REF!</definedName>
    <definedName name="chon" localSheetId="33">#REF!</definedName>
    <definedName name="chon" localSheetId="51">#REF!</definedName>
    <definedName name="chon">#REF!</definedName>
    <definedName name="chon1" localSheetId="33">#REF!</definedName>
    <definedName name="chon1" localSheetId="51">#REF!</definedName>
    <definedName name="chon1">#REF!</definedName>
    <definedName name="chon2" localSheetId="33">#REF!</definedName>
    <definedName name="chon2" localSheetId="51">#REF!</definedName>
    <definedName name="chon2">#REF!</definedName>
    <definedName name="chon3" localSheetId="33">#REF!</definedName>
    <definedName name="chon3" localSheetId="51">#REF!</definedName>
    <definedName name="chon3">#REF!</definedName>
    <definedName name="chongtron" localSheetId="7">'[22]Gia VL'!#REF!</definedName>
    <definedName name="chongtron" localSheetId="9">'[22]Gia VL'!#REF!</definedName>
    <definedName name="chongtron" localSheetId="15">'[22]Gia VL'!#REF!</definedName>
    <definedName name="chongtron" localSheetId="13">'[22]Gia VL'!#REF!</definedName>
    <definedName name="chongtron" localSheetId="8">'[22]Gia VL'!#REF!</definedName>
    <definedName name="chongtron">#REF!</definedName>
    <definedName name="Chu" localSheetId="7">[37]ND!#REF!</definedName>
    <definedName name="Chu" localSheetId="9">[37]ND!#REF!</definedName>
    <definedName name="Chu" localSheetId="15">[37]ND!#REF!</definedName>
    <definedName name="Chu" localSheetId="13">[37]ND!#REF!</definedName>
    <definedName name="Chu" localSheetId="8">[37]ND!#REF!</definedName>
    <definedName name="Chu">#REF!</definedName>
    <definedName name="Chu_dau_tu" localSheetId="7">'[158]Co so'!$C$6</definedName>
    <definedName name="Chu_dau_tu" localSheetId="9">'[158]Co so'!$C$6</definedName>
    <definedName name="Chu_dau_tu" localSheetId="15">'[158]Co so'!$C$6</definedName>
    <definedName name="Chu_dau_tu" localSheetId="13">'[158]Co so'!$C$6</definedName>
    <definedName name="Chu_dau_tu" localSheetId="8">'[158]Co so'!$C$6</definedName>
    <definedName name="Chu_dau_tu">#REF!</definedName>
    <definedName name="chuc_18">"0"</definedName>
    <definedName name="CHUCVU" localSheetId="33">#REF!</definedName>
    <definedName name="CHUCVU" localSheetId="51">#REF!</definedName>
    <definedName name="CHUCVU">#REF!</definedName>
    <definedName name="chung">66</definedName>
    <definedName name="chungloainhapthan" localSheetId="51">#REF!</definedName>
    <definedName name="chungloainhapthan">#REF!</definedName>
    <definedName name="chungloaiXNT" localSheetId="51">#REF!</definedName>
    <definedName name="chungloaiXNT">#REF!</definedName>
    <definedName name="chungloaixuatthan" localSheetId="51">#REF!</definedName>
    <definedName name="chungloaixuatthan">#REF!</definedName>
    <definedName name="Chupdaucapcongotnong" localSheetId="33">#REF!</definedName>
    <definedName name="Chupdaucapcongotnong" localSheetId="51">#REF!</definedName>
    <definedName name="Chupdaucapcongotnong">#REF!</definedName>
    <definedName name="chvl" localSheetId="7">'[10]lam-moi'!#REF!</definedName>
    <definedName name="chvl" localSheetId="9">'[10]lam-moi'!#REF!</definedName>
    <definedName name="chvl" localSheetId="15">'[10]lam-moi'!#REF!</definedName>
    <definedName name="chvl" localSheetId="13">'[10]lam-moi'!#REF!</definedName>
    <definedName name="chvl" localSheetId="8">'[10]lam-moi'!#REF!</definedName>
    <definedName name="chvl">#REF!</definedName>
    <definedName name="d" localSheetId="7">[159]THCONG.!#REF!</definedName>
    <definedName name="d" localSheetId="9">[159]THCONG.!#REF!</definedName>
    <definedName name="d" localSheetId="15">[159]THCONG.!#REF!</definedName>
    <definedName name="d" localSheetId="13">[159]THCONG.!#REF!</definedName>
    <definedName name="d" localSheetId="8">[159]THCONG.!#REF!</definedName>
    <definedName name="d">#REF!</definedName>
    <definedName name="d.d" localSheetId="7">[75]SLCB!#REF!</definedName>
    <definedName name="d.d" localSheetId="9">[75]SLCB!#REF!</definedName>
    <definedName name="d.d" localSheetId="15">[75]SLCB!#REF!</definedName>
    <definedName name="d.d" localSheetId="13">[75]SLCB!#REF!</definedName>
    <definedName name="d.d" localSheetId="8">[75]SLCB!#REF!</definedName>
    <definedName name="d.d">#REF!</definedName>
    <definedName name="d.d1" localSheetId="7">[75]SLCB!#REF!</definedName>
    <definedName name="d.d1" localSheetId="9">[75]SLCB!#REF!</definedName>
    <definedName name="d.d1" localSheetId="15">[75]SLCB!#REF!</definedName>
    <definedName name="d.d1" localSheetId="13">[75]SLCB!#REF!</definedName>
    <definedName name="d.d1" localSheetId="8">[75]SLCB!#REF!</definedName>
    <definedName name="d.d1">#REF!</definedName>
    <definedName name="d.d2" localSheetId="7">[75]SLCB!#REF!</definedName>
    <definedName name="d.d2" localSheetId="9">[75]SLCB!#REF!</definedName>
    <definedName name="d.d2" localSheetId="15">[75]SLCB!#REF!</definedName>
    <definedName name="d.d2" localSheetId="13">[75]SLCB!#REF!</definedName>
    <definedName name="d.d2" localSheetId="8">[75]SLCB!#REF!</definedName>
    <definedName name="d.d2">#REF!</definedName>
    <definedName name="D.M10.1a" localSheetId="7">'[132]Giai trinh'!#REF!</definedName>
    <definedName name="D.M10.1a" localSheetId="9">'[132]Giai trinh'!#REF!</definedName>
    <definedName name="D.M10.1a" localSheetId="15">'[132]Giai trinh'!#REF!</definedName>
    <definedName name="D.M10.1a" localSheetId="13">'[132]Giai trinh'!#REF!</definedName>
    <definedName name="D.M10.1a" localSheetId="8">'[132]Giai trinh'!#REF!</definedName>
    <definedName name="D.M10.1a">#REF!</definedName>
    <definedName name="D.M10.1b" localSheetId="7">'[132]Giai trinh'!#REF!</definedName>
    <definedName name="D.M10.1b" localSheetId="9">'[132]Giai trinh'!#REF!</definedName>
    <definedName name="D.M10.1b" localSheetId="15">'[132]Giai trinh'!#REF!</definedName>
    <definedName name="D.M10.1b" localSheetId="13">'[132]Giai trinh'!#REF!</definedName>
    <definedName name="D.M10.1b" localSheetId="8">'[132]Giai trinh'!#REF!</definedName>
    <definedName name="D.M10.1b">#REF!</definedName>
    <definedName name="D.M10.2a" localSheetId="7">'[132]Giai trinh'!#REF!</definedName>
    <definedName name="D.M10.2a" localSheetId="9">'[132]Giai trinh'!#REF!</definedName>
    <definedName name="D.M10.2a" localSheetId="15">'[132]Giai trinh'!#REF!</definedName>
    <definedName name="D.M10.2a" localSheetId="13">'[132]Giai trinh'!#REF!</definedName>
    <definedName name="D.M10.2a" localSheetId="8">'[132]Giai trinh'!#REF!</definedName>
    <definedName name="D.M10.2a">#REF!</definedName>
    <definedName name="D.M10.2b" localSheetId="7">'[132]Giai trinh'!#REF!</definedName>
    <definedName name="D.M10.2b" localSheetId="9">'[132]Giai trinh'!#REF!</definedName>
    <definedName name="D.M10.2b" localSheetId="15">'[132]Giai trinh'!#REF!</definedName>
    <definedName name="D.M10.2b" localSheetId="13">'[132]Giai trinh'!#REF!</definedName>
    <definedName name="D.M10.2b" localSheetId="8">'[132]Giai trinh'!#REF!</definedName>
    <definedName name="D.M10.2b">#REF!</definedName>
    <definedName name="D.MDTa" localSheetId="7">'[132]Giai trinh'!#REF!</definedName>
    <definedName name="D.MDTa" localSheetId="9">'[132]Giai trinh'!#REF!</definedName>
    <definedName name="D.MDTa" localSheetId="15">'[132]Giai trinh'!#REF!</definedName>
    <definedName name="D.MDTa" localSheetId="13">'[132]Giai trinh'!#REF!</definedName>
    <definedName name="D.MDTa" localSheetId="8">'[132]Giai trinh'!#REF!</definedName>
    <definedName name="D.MDTa">#REF!</definedName>
    <definedName name="D.MDTb" localSheetId="7">'[132]Giai trinh'!#REF!</definedName>
    <definedName name="D.MDTb" localSheetId="9">'[132]Giai trinh'!#REF!</definedName>
    <definedName name="D.MDTb" localSheetId="15">'[132]Giai trinh'!#REF!</definedName>
    <definedName name="D.MDTb" localSheetId="13">'[132]Giai trinh'!#REF!</definedName>
    <definedName name="D.MDTb" localSheetId="8">'[132]Giai trinh'!#REF!</definedName>
    <definedName name="D.MDTb">#REF!</definedName>
    <definedName name="d_" localSheetId="33">#REF!</definedName>
    <definedName name="d_" localSheetId="51">#REF!</definedName>
    <definedName name="d_">#REF!</definedName>
    <definedName name="d__Céng_trùc_tiÕp___a___b__c" localSheetId="7">'[109]PTN+M'!$I$12</definedName>
    <definedName name="d__Céng_trùc_tiÕp___a___b__c" localSheetId="9">'[109]PTN+M'!$I$12</definedName>
    <definedName name="d__Céng_trùc_tiÕp___a___b__c" localSheetId="15">'[109]PTN+M'!$I$12</definedName>
    <definedName name="d__Céng_trùc_tiÕp___a___b__c" localSheetId="13">'[109]PTN+M'!$I$12</definedName>
    <definedName name="d__Céng_trùc_tiÕp___a___b__c" localSheetId="8">'[109]PTN+M'!$I$12</definedName>
    <definedName name="d__Céng_trùc_tiÕp___a___b__c">#REF!</definedName>
    <definedName name="d_1" localSheetId="7">[75]SLCB!#REF!</definedName>
    <definedName name="d_1" localSheetId="9">[75]SLCB!#REF!</definedName>
    <definedName name="d_1" localSheetId="15">[75]SLCB!#REF!</definedName>
    <definedName name="d_1" localSheetId="13">[75]SLCB!#REF!</definedName>
    <definedName name="d_1" localSheetId="8">[75]SLCB!#REF!</definedName>
    <definedName name="d_1">#REF!</definedName>
    <definedName name="d_1I" localSheetId="7">'[160]13.BANG CT'!#REF!</definedName>
    <definedName name="d_1I" localSheetId="9">'[160]13.BANG CT'!#REF!</definedName>
    <definedName name="d_1I" localSheetId="15">'[160]13.BANG CT'!#REF!</definedName>
    <definedName name="d_1I" localSheetId="13">'[160]13.BANG CT'!#REF!</definedName>
    <definedName name="d_1I" localSheetId="8">'[160]13.BANG CT'!#REF!</definedName>
    <definedName name="d_1I">#REF!</definedName>
    <definedName name="d_1II" localSheetId="7">'[160]13.BANG CT'!#REF!</definedName>
    <definedName name="d_1II" localSheetId="9">'[160]13.BANG CT'!#REF!</definedName>
    <definedName name="d_1II" localSheetId="15">'[160]13.BANG CT'!#REF!</definedName>
    <definedName name="d_1II" localSheetId="13">'[160]13.BANG CT'!#REF!</definedName>
    <definedName name="d_1II" localSheetId="8">'[160]13.BANG CT'!#REF!</definedName>
    <definedName name="d_1II">#REF!</definedName>
    <definedName name="d_1III" localSheetId="7">'[160]13.BANG CT'!#REF!</definedName>
    <definedName name="d_1III" localSheetId="9">'[160]13.BANG CT'!#REF!</definedName>
    <definedName name="d_1III" localSheetId="15">'[160]13.BANG CT'!#REF!</definedName>
    <definedName name="d_1III" localSheetId="13">'[160]13.BANG CT'!#REF!</definedName>
    <definedName name="d_1III" localSheetId="8">'[160]13.BANG CT'!#REF!</definedName>
    <definedName name="d_1III">#REF!</definedName>
    <definedName name="d_1IV" localSheetId="7">'[160]13.BANG CT'!#REF!</definedName>
    <definedName name="d_1IV" localSheetId="9">'[160]13.BANG CT'!#REF!</definedName>
    <definedName name="d_1IV" localSheetId="15">'[160]13.BANG CT'!#REF!</definedName>
    <definedName name="d_1IV" localSheetId="13">'[160]13.BANG CT'!#REF!</definedName>
    <definedName name="d_1IV" localSheetId="8">'[160]13.BANG CT'!#REF!</definedName>
    <definedName name="d_1IV">#REF!</definedName>
    <definedName name="d_2" localSheetId="7">[75]SLCB!#REF!</definedName>
    <definedName name="d_2" localSheetId="9">[75]SLCB!#REF!</definedName>
    <definedName name="d_2" localSheetId="15">[75]SLCB!#REF!</definedName>
    <definedName name="d_2" localSheetId="13">[75]SLCB!#REF!</definedName>
    <definedName name="d_2" localSheetId="8">[75]SLCB!#REF!</definedName>
    <definedName name="d_2">#REF!</definedName>
    <definedName name="d_2I" localSheetId="7">'[160]13.BANG CT'!#REF!</definedName>
    <definedName name="d_2I" localSheetId="9">'[160]13.BANG CT'!#REF!</definedName>
    <definedName name="d_2I" localSheetId="15">'[160]13.BANG CT'!#REF!</definedName>
    <definedName name="d_2I" localSheetId="13">'[160]13.BANG CT'!#REF!</definedName>
    <definedName name="d_2I" localSheetId="8">'[160]13.BANG CT'!#REF!</definedName>
    <definedName name="d_2I">#REF!</definedName>
    <definedName name="d_2II" localSheetId="7">'[160]13.BANG CT'!#REF!</definedName>
    <definedName name="d_2II" localSheetId="9">'[160]13.BANG CT'!#REF!</definedName>
    <definedName name="d_2II" localSheetId="15">'[160]13.BANG CT'!#REF!</definedName>
    <definedName name="d_2II" localSheetId="13">'[160]13.BANG CT'!#REF!</definedName>
    <definedName name="d_2II" localSheetId="8">'[160]13.BANG CT'!#REF!</definedName>
    <definedName name="d_2II">#REF!</definedName>
    <definedName name="d_2III" localSheetId="7">'[160]13.BANG CT'!#REF!</definedName>
    <definedName name="d_2III" localSheetId="9">'[160]13.BANG CT'!#REF!</definedName>
    <definedName name="d_2III" localSheetId="15">'[160]13.BANG CT'!#REF!</definedName>
    <definedName name="d_2III" localSheetId="13">'[160]13.BANG CT'!#REF!</definedName>
    <definedName name="d_2III" localSheetId="8">'[160]13.BANG CT'!#REF!</definedName>
    <definedName name="d_2III">#REF!</definedName>
    <definedName name="d_2IV" localSheetId="7">'[160]13.BANG CT'!#REF!</definedName>
    <definedName name="d_2IV" localSheetId="9">'[160]13.BANG CT'!#REF!</definedName>
    <definedName name="d_2IV" localSheetId="15">'[160]13.BANG CT'!#REF!</definedName>
    <definedName name="d_2IV" localSheetId="13">'[160]13.BANG CT'!#REF!</definedName>
    <definedName name="d_2IV" localSheetId="8">'[160]13.BANG CT'!#REF!</definedName>
    <definedName name="d_2IV">#REF!</definedName>
    <definedName name="d_3" localSheetId="7">[75]SLCB!#REF!</definedName>
    <definedName name="d_3" localSheetId="9">[75]SLCB!#REF!</definedName>
    <definedName name="d_3" localSheetId="15">[75]SLCB!#REF!</definedName>
    <definedName name="d_3" localSheetId="13">[75]SLCB!#REF!</definedName>
    <definedName name="d_3" localSheetId="8">[75]SLCB!#REF!</definedName>
    <definedName name="d_3">#REF!</definedName>
    <definedName name="d_3I" localSheetId="7">'[160]13.BANG CT'!#REF!</definedName>
    <definedName name="d_3I" localSheetId="9">'[160]13.BANG CT'!#REF!</definedName>
    <definedName name="d_3I" localSheetId="15">'[160]13.BANG CT'!#REF!</definedName>
    <definedName name="d_3I" localSheetId="13">'[160]13.BANG CT'!#REF!</definedName>
    <definedName name="d_3I" localSheetId="8">'[160]13.BANG CT'!#REF!</definedName>
    <definedName name="d_3I">#REF!</definedName>
    <definedName name="d_3II" localSheetId="7">'[160]13.BANG CT'!#REF!</definedName>
    <definedName name="d_3II" localSheetId="9">'[160]13.BANG CT'!#REF!</definedName>
    <definedName name="d_3II" localSheetId="15">'[160]13.BANG CT'!#REF!</definedName>
    <definedName name="d_3II" localSheetId="13">'[160]13.BANG CT'!#REF!</definedName>
    <definedName name="d_3II" localSheetId="8">'[160]13.BANG CT'!#REF!</definedName>
    <definedName name="d_3II">#REF!</definedName>
    <definedName name="d_3III" localSheetId="7">'[160]13.BANG CT'!#REF!</definedName>
    <definedName name="d_3III" localSheetId="9">'[160]13.BANG CT'!#REF!</definedName>
    <definedName name="d_3III" localSheetId="15">'[160]13.BANG CT'!#REF!</definedName>
    <definedName name="d_3III" localSheetId="13">'[160]13.BANG CT'!#REF!</definedName>
    <definedName name="d_3III" localSheetId="8">'[160]13.BANG CT'!#REF!</definedName>
    <definedName name="d_3III">#REF!</definedName>
    <definedName name="d_3IV" localSheetId="7">'[160]13.BANG CT'!#REF!</definedName>
    <definedName name="d_3IV" localSheetId="9">'[160]13.BANG CT'!#REF!</definedName>
    <definedName name="d_3IV" localSheetId="15">'[160]13.BANG CT'!#REF!</definedName>
    <definedName name="d_3IV" localSheetId="13">'[160]13.BANG CT'!#REF!</definedName>
    <definedName name="d_3IV" localSheetId="8">'[160]13.BANG CT'!#REF!</definedName>
    <definedName name="d_3IV">#REF!</definedName>
    <definedName name="d_4" localSheetId="7">[75]SLCB!#REF!</definedName>
    <definedName name="d_4" localSheetId="9">[75]SLCB!#REF!</definedName>
    <definedName name="d_4" localSheetId="15">[75]SLCB!#REF!</definedName>
    <definedName name="d_4" localSheetId="13">[75]SLCB!#REF!</definedName>
    <definedName name="d_4" localSheetId="8">[75]SLCB!#REF!</definedName>
    <definedName name="d_4">#REF!</definedName>
    <definedName name="d_4I" localSheetId="7">'[160]13.BANG CT'!#REF!</definedName>
    <definedName name="d_4I" localSheetId="9">'[160]13.BANG CT'!#REF!</definedName>
    <definedName name="d_4I" localSheetId="15">'[160]13.BANG CT'!#REF!</definedName>
    <definedName name="d_4I" localSheetId="13">'[160]13.BANG CT'!#REF!</definedName>
    <definedName name="d_4I" localSheetId="8">'[160]13.BANG CT'!#REF!</definedName>
    <definedName name="d_4I">#REF!</definedName>
    <definedName name="d_4II" localSheetId="7">'[160]13.BANG CT'!#REF!</definedName>
    <definedName name="d_4II" localSheetId="9">'[160]13.BANG CT'!#REF!</definedName>
    <definedName name="d_4II" localSheetId="15">'[160]13.BANG CT'!#REF!</definedName>
    <definedName name="d_4II" localSheetId="13">'[160]13.BANG CT'!#REF!</definedName>
    <definedName name="d_4II" localSheetId="8">'[160]13.BANG CT'!#REF!</definedName>
    <definedName name="d_4II">#REF!</definedName>
    <definedName name="d_4III" localSheetId="7">'[160]13.BANG CT'!#REF!</definedName>
    <definedName name="d_4III" localSheetId="9">'[160]13.BANG CT'!#REF!</definedName>
    <definedName name="d_4III" localSheetId="15">'[160]13.BANG CT'!#REF!</definedName>
    <definedName name="d_4III" localSheetId="13">'[160]13.BANG CT'!#REF!</definedName>
    <definedName name="d_4III" localSheetId="8">'[160]13.BANG CT'!#REF!</definedName>
    <definedName name="d_4III">#REF!</definedName>
    <definedName name="d_4IV" localSheetId="7">'[160]13.BANG CT'!#REF!</definedName>
    <definedName name="d_4IV" localSheetId="9">'[160]13.BANG CT'!#REF!</definedName>
    <definedName name="d_4IV" localSheetId="15">'[160]13.BANG CT'!#REF!</definedName>
    <definedName name="d_4IV" localSheetId="13">'[160]13.BANG CT'!#REF!</definedName>
    <definedName name="d_4IV" localSheetId="8">'[160]13.BANG CT'!#REF!</definedName>
    <definedName name="d_4IV">#REF!</definedName>
    <definedName name="D_7101A_B" localSheetId="33">#REF!</definedName>
    <definedName name="D_7101A_B" localSheetId="51">#REF!</definedName>
    <definedName name="D_7101A_B">#REF!</definedName>
    <definedName name="d_9bI" localSheetId="7">'[160]13.BANG CT'!#REF!</definedName>
    <definedName name="d_9bI" localSheetId="9">'[160]13.BANG CT'!#REF!</definedName>
    <definedName name="d_9bI" localSheetId="15">'[160]13.BANG CT'!#REF!</definedName>
    <definedName name="d_9bI" localSheetId="13">'[160]13.BANG CT'!#REF!</definedName>
    <definedName name="d_9bI" localSheetId="8">'[160]13.BANG CT'!#REF!</definedName>
    <definedName name="d_9bI">#REF!</definedName>
    <definedName name="d_9bII" localSheetId="7">'[160]13.BANG CT'!#REF!</definedName>
    <definedName name="d_9bII" localSheetId="9">'[160]13.BANG CT'!#REF!</definedName>
    <definedName name="d_9bII" localSheetId="15">'[160]13.BANG CT'!#REF!</definedName>
    <definedName name="d_9bII" localSheetId="13">'[160]13.BANG CT'!#REF!</definedName>
    <definedName name="d_9bII" localSheetId="8">'[160]13.BANG CT'!#REF!</definedName>
    <definedName name="d_9bII">#REF!</definedName>
    <definedName name="d_9bIII" localSheetId="7">'[160]13.BANG CT'!#REF!</definedName>
    <definedName name="d_9bIII" localSheetId="9">'[160]13.BANG CT'!#REF!</definedName>
    <definedName name="d_9bIII" localSheetId="15">'[160]13.BANG CT'!#REF!</definedName>
    <definedName name="d_9bIII" localSheetId="13">'[160]13.BANG CT'!#REF!</definedName>
    <definedName name="d_9bIII" localSheetId="8">'[160]13.BANG CT'!#REF!</definedName>
    <definedName name="d_9bIII">#REF!</definedName>
    <definedName name="d_9bIV" localSheetId="7">'[160]13.BANG CT'!#REF!</definedName>
    <definedName name="d_9bIV" localSheetId="9">'[160]13.BANG CT'!#REF!</definedName>
    <definedName name="d_9bIV" localSheetId="15">'[160]13.BANG CT'!#REF!</definedName>
    <definedName name="d_9bIV" localSheetId="13">'[160]13.BANG CT'!#REF!</definedName>
    <definedName name="d_9bIV" localSheetId="8">'[160]13.BANG CT'!#REF!</definedName>
    <definedName name="d_9bIV">#REF!</definedName>
    <definedName name="d_9I" localSheetId="7">'[160]13.BANG CT'!#REF!</definedName>
    <definedName name="d_9I" localSheetId="9">'[160]13.BANG CT'!#REF!</definedName>
    <definedName name="d_9I" localSheetId="15">'[160]13.BANG CT'!#REF!</definedName>
    <definedName name="d_9I" localSheetId="13">'[160]13.BANG CT'!#REF!</definedName>
    <definedName name="d_9I" localSheetId="8">'[160]13.BANG CT'!#REF!</definedName>
    <definedName name="d_9I">#REF!</definedName>
    <definedName name="d_9II" localSheetId="7">'[160]13.BANG CT'!#REF!</definedName>
    <definedName name="d_9II" localSheetId="9">'[160]13.BANG CT'!#REF!</definedName>
    <definedName name="d_9II" localSheetId="15">'[160]13.BANG CT'!#REF!</definedName>
    <definedName name="d_9II" localSheetId="13">'[160]13.BANG CT'!#REF!</definedName>
    <definedName name="d_9II" localSheetId="8">'[160]13.BANG CT'!#REF!</definedName>
    <definedName name="d_9II">#REF!</definedName>
    <definedName name="d_9III" localSheetId="7">'[160]13.BANG CT'!#REF!</definedName>
    <definedName name="d_9III" localSheetId="9">'[160]13.BANG CT'!#REF!</definedName>
    <definedName name="d_9III" localSheetId="15">'[160]13.BANG CT'!#REF!</definedName>
    <definedName name="d_9III" localSheetId="13">'[160]13.BANG CT'!#REF!</definedName>
    <definedName name="d_9III" localSheetId="8">'[160]13.BANG CT'!#REF!</definedName>
    <definedName name="d_9III">#REF!</definedName>
    <definedName name="d_9IV" localSheetId="7">'[160]13.BANG CT'!#REF!</definedName>
    <definedName name="d_9IV" localSheetId="9">'[160]13.BANG CT'!#REF!</definedName>
    <definedName name="d_9IV" localSheetId="15">'[160]13.BANG CT'!#REF!</definedName>
    <definedName name="d_9IV" localSheetId="13">'[160]13.BANG CT'!#REF!</definedName>
    <definedName name="d_9IV" localSheetId="8">'[160]13.BANG CT'!#REF!</definedName>
    <definedName name="d_9IV">#REF!</definedName>
    <definedName name="D_Gia" localSheetId="7">'[161]Don gia'!$A$3:$F$240</definedName>
    <definedName name="D_Gia" localSheetId="9">'[161]Don gia'!$A$3:$F$240</definedName>
    <definedName name="D_Gia" localSheetId="15">'[161]Don gia'!$A$3:$F$240</definedName>
    <definedName name="D_Gia" localSheetId="13">'[161]Don gia'!$A$3:$F$240</definedName>
    <definedName name="D_Gia" localSheetId="8">'[161]Don gia'!$A$3:$F$240</definedName>
    <definedName name="D_Gia">#REF!</definedName>
    <definedName name="D_giavt" localSheetId="21">'[162]Dgia vat tu'!$A$5:$F$226</definedName>
    <definedName name="D_giavt" localSheetId="27">'[162]Dgia vat tu'!$A$5:$F$226</definedName>
    <definedName name="D_giavt" localSheetId="33">#REF!</definedName>
    <definedName name="D_giavt" localSheetId="34">'[162]Dgia vat tu'!$A$5:$F$226</definedName>
    <definedName name="D_giavt" localSheetId="51">#REF!</definedName>
    <definedName name="D_giavt" localSheetId="7">'[162]Dgia vat tu'!$A$5:$F$226</definedName>
    <definedName name="D_giavt" localSheetId="9">'[162]Dgia vat tu'!$A$5:$F$226</definedName>
    <definedName name="D_giavt" localSheetId="15">'[162]Dgia vat tu'!$A$5:$F$226</definedName>
    <definedName name="D_giavt" localSheetId="13">'[162]Dgia vat tu'!$A$5:$F$226</definedName>
    <definedName name="D_giavt" localSheetId="16">'[162]Dgia vat tu'!$A$5:$F$226</definedName>
    <definedName name="D_giavt" localSheetId="8">'[162]Dgia vat tu'!$A$5:$F$226</definedName>
    <definedName name="D_giavt" localSheetId="18">'[162]Dgia vat tu'!$A$5:$F$226</definedName>
    <definedName name="D_giavt" localSheetId="19">'[162]Dgia vat tu'!$A$5:$F$226</definedName>
    <definedName name="D_giavt">#REF!</definedName>
    <definedName name="D_kien" localSheetId="7">[163]DG!$G$2</definedName>
    <definedName name="D_kien" localSheetId="9">[163]DG!$G$2</definedName>
    <definedName name="D_kien" localSheetId="15">[163]DG!$G$2</definedName>
    <definedName name="D_kien" localSheetId="13">[163]DG!$G$2</definedName>
    <definedName name="D_kien" localSheetId="8">[163]DG!$G$2</definedName>
    <definedName name="D_kien">#REF!</definedName>
    <definedName name="D_L" localSheetId="33">#REF!</definedName>
    <definedName name="D_L" localSheetId="51">#REF!</definedName>
    <definedName name="D_L">#REF!</definedName>
    <definedName name="D_n" localSheetId="33">#REF!</definedName>
    <definedName name="D_n" localSheetId="51">#REF!</definedName>
    <definedName name="D_n">#REF!</definedName>
    <definedName name="D_y__ay" localSheetId="7">'[33]he so'!$B$18</definedName>
    <definedName name="D_y__ay" localSheetId="9">'[33]he so'!$B$18</definedName>
    <definedName name="D_y__ay" localSheetId="15">'[33]he so'!$B$18</definedName>
    <definedName name="D_y__ay" localSheetId="13">'[33]he so'!$B$18</definedName>
    <definedName name="D_y__ay" localSheetId="8">'[33]he so'!$B$18</definedName>
    <definedName name="D_y__ay">#REF!</definedName>
    <definedName name="d1x2" localSheetId="7">[34]vlieu!$E$9</definedName>
    <definedName name="d1x2" localSheetId="9">[34]vlieu!$E$9</definedName>
    <definedName name="d1x2" localSheetId="15">[34]vlieu!$E$9</definedName>
    <definedName name="d1x2" localSheetId="13">[34]vlieu!$E$9</definedName>
    <definedName name="d1x2" localSheetId="8">[34]vlieu!$E$9</definedName>
    <definedName name="d1x2">#REF!</definedName>
    <definedName name="D1x49" localSheetId="7">[6]chitimc!#REF!</definedName>
    <definedName name="D1x49" localSheetId="9">[6]chitimc!#REF!</definedName>
    <definedName name="D1x49" localSheetId="15">[6]chitimc!#REF!</definedName>
    <definedName name="D1x49" localSheetId="13">[6]chitimc!#REF!</definedName>
    <definedName name="D1x49" localSheetId="8">[6]chitimc!#REF!</definedName>
    <definedName name="D1x49">#REF!</definedName>
    <definedName name="D1x49x49" localSheetId="7">[6]chitimc!#REF!</definedName>
    <definedName name="D1x49x49" localSheetId="9">[6]chitimc!#REF!</definedName>
    <definedName name="D1x49x49" localSheetId="15">[6]chitimc!#REF!</definedName>
    <definedName name="D1x49x49" localSheetId="13">[6]chitimc!#REF!</definedName>
    <definedName name="D1x49x49" localSheetId="8">[6]chitimc!#REF!</definedName>
    <definedName name="D1x49x49">#REF!</definedName>
    <definedName name="d1x6" localSheetId="7">[19]sheet12!#REF!</definedName>
    <definedName name="d1x6" localSheetId="9">[19]sheet12!#REF!</definedName>
    <definedName name="d1x6" localSheetId="15">[19]sheet12!#REF!</definedName>
    <definedName name="d1x6" localSheetId="13">[19]sheet12!#REF!</definedName>
    <definedName name="d1x6" localSheetId="8">[19]sheet12!#REF!</definedName>
    <definedName name="d1x6">#REF!</definedName>
    <definedName name="D1Z" localSheetId="33">#REF!</definedName>
    <definedName name="D1Z" localSheetId="51">#REF!</definedName>
    <definedName name="D1Z">#REF!</definedName>
    <definedName name="d24nc" localSheetId="7">'[10]lam-moi'!#REF!</definedName>
    <definedName name="d24nc" localSheetId="9">'[10]lam-moi'!#REF!</definedName>
    <definedName name="d24nc" localSheetId="15">'[10]lam-moi'!#REF!</definedName>
    <definedName name="d24nc" localSheetId="13">'[10]lam-moi'!#REF!</definedName>
    <definedName name="d24nc" localSheetId="8">'[10]lam-moi'!#REF!</definedName>
    <definedName name="d24nc">#REF!</definedName>
    <definedName name="d24vl" localSheetId="7">'[10]lam-moi'!#REF!</definedName>
    <definedName name="d24vl" localSheetId="9">'[10]lam-moi'!#REF!</definedName>
    <definedName name="d24vl" localSheetId="15">'[10]lam-moi'!#REF!</definedName>
    <definedName name="d24vl" localSheetId="13">'[10]lam-moi'!#REF!</definedName>
    <definedName name="d24vl" localSheetId="8">'[10]lam-moi'!#REF!</definedName>
    <definedName name="d24vl">#REF!</definedName>
    <definedName name="d2x4" localSheetId="7">[34]vlieu!$E$11</definedName>
    <definedName name="d2x4" localSheetId="9">[34]vlieu!$E$11</definedName>
    <definedName name="d2x4" localSheetId="15">[34]vlieu!$E$11</definedName>
    <definedName name="d2x4" localSheetId="13">[34]vlieu!$E$11</definedName>
    <definedName name="d2x4" localSheetId="8">[34]vlieu!$E$11</definedName>
    <definedName name="d2x4">#REF!</definedName>
    <definedName name="d4_" localSheetId="7">[164]Loading!#REF!</definedName>
    <definedName name="d4_" localSheetId="9">[164]Loading!#REF!</definedName>
    <definedName name="d4_" localSheetId="15">[164]Loading!#REF!</definedName>
    <definedName name="d4_" localSheetId="13">[164]Loading!#REF!</definedName>
    <definedName name="d4_" localSheetId="8">[164]Loading!#REF!</definedName>
    <definedName name="d4_">#REF!</definedName>
    <definedName name="d4x6" localSheetId="7">'[35]Chiettinh dz0,4'!#REF!</definedName>
    <definedName name="d4x6" localSheetId="9">'[35]Chiettinh dz0,4'!#REF!</definedName>
    <definedName name="d4x6" localSheetId="15">'[35]Chiettinh dz0,4'!#REF!</definedName>
    <definedName name="d4x6" localSheetId="13">'[35]Chiettinh dz0,4'!#REF!</definedName>
    <definedName name="d4x6" localSheetId="8">'[35]Chiettinh dz0,4'!#REF!</definedName>
    <definedName name="d4x6">#REF!</definedName>
    <definedName name="D4Z" localSheetId="33">#REF!</definedName>
    <definedName name="D4Z" localSheetId="51">#REF!</definedName>
    <definedName name="D4Z">#REF!</definedName>
    <definedName name="d5_" localSheetId="7">[164]Loading!#REF!</definedName>
    <definedName name="d5_" localSheetId="9">[164]Loading!#REF!</definedName>
    <definedName name="d5_" localSheetId="15">[164]Loading!#REF!</definedName>
    <definedName name="d5_" localSheetId="13">[164]Loading!#REF!</definedName>
    <definedName name="d5_" localSheetId="8">[164]Loading!#REF!</definedName>
    <definedName name="d5_">#REF!</definedName>
    <definedName name="da" localSheetId="33">#REF!</definedName>
    <definedName name="da" localSheetId="51">#REF!</definedName>
    <definedName name="da">#REF!</definedName>
    <definedName name="da." localSheetId="7">'[77]So lieu chung'!#REF!</definedName>
    <definedName name="da." localSheetId="9">'[77]So lieu chung'!#REF!</definedName>
    <definedName name="da." localSheetId="15">'[77]So lieu chung'!#REF!</definedName>
    <definedName name="da." localSheetId="13">'[77]So lieu chung'!#REF!</definedName>
    <definedName name="da." localSheetId="8">'[77]So lieu chung'!#REF!</definedName>
    <definedName name="da.">#REF!</definedName>
    <definedName name="da.1" localSheetId="51">#REF!</definedName>
    <definedName name="da.1">#REF!</definedName>
    <definedName name="da0.5" localSheetId="7">'[22]Gia VL'!#REF!</definedName>
    <definedName name="da0.5" localSheetId="9">'[22]Gia VL'!#REF!</definedName>
    <definedName name="da0.5" localSheetId="15">'[22]Gia VL'!#REF!</definedName>
    <definedName name="da0.5" localSheetId="13">'[22]Gia VL'!#REF!</definedName>
    <definedName name="da0.5" localSheetId="8">'[22]Gia VL'!#REF!</definedName>
    <definedName name="da0.5">#REF!</definedName>
    <definedName name="DA1.A" localSheetId="51">#REF!</definedName>
    <definedName name="DA1.A">#REF!</definedName>
    <definedName name="da1.a_ct" localSheetId="51">#REF!</definedName>
    <definedName name="da1.a_ct">#REF!</definedName>
    <definedName name="da1.a_hd" localSheetId="51">#REF!</definedName>
    <definedName name="da1.a_hd">#REF!</definedName>
    <definedName name="da1.a_hso" localSheetId="51">#REF!</definedName>
    <definedName name="da1.a_hso">#REF!</definedName>
    <definedName name="da1.a_hspc" localSheetId="51">#REF!</definedName>
    <definedName name="da1.a_hspc">#REF!</definedName>
    <definedName name="da1.a_ld" localSheetId="51">#REF!</definedName>
    <definedName name="da1.a_ld">#REF!</definedName>
    <definedName name="da1.a_luong" localSheetId="51">#REF!</definedName>
    <definedName name="da1.a_luong">#REF!</definedName>
    <definedName name="da1.a_nguoi" localSheetId="51">#REF!</definedName>
    <definedName name="da1.a_nguoi">#REF!</definedName>
    <definedName name="da1.a_tn" localSheetId="51">#REF!</definedName>
    <definedName name="da1.a_tn">#REF!</definedName>
    <definedName name="da1.a_ts" localSheetId="51">#REF!</definedName>
    <definedName name="da1.a_ts">#REF!</definedName>
    <definedName name="da1.a_ud" localSheetId="51">#REF!</definedName>
    <definedName name="da1.a_ud">#REF!</definedName>
    <definedName name="DA1.B" localSheetId="51">#REF!</definedName>
    <definedName name="DA1.B">#REF!</definedName>
    <definedName name="da1.b_ct" localSheetId="51">#REF!</definedName>
    <definedName name="da1.b_ct">#REF!</definedName>
    <definedName name="da1.b_hd" localSheetId="51">#REF!</definedName>
    <definedName name="da1.b_hd">#REF!</definedName>
    <definedName name="da1.b_hso" localSheetId="51">#REF!</definedName>
    <definedName name="da1.b_hso">#REF!</definedName>
    <definedName name="da1.b_hspc" localSheetId="51">#REF!</definedName>
    <definedName name="da1.b_hspc">#REF!</definedName>
    <definedName name="da1.b_ld" localSheetId="51">#REF!</definedName>
    <definedName name="da1.b_ld">#REF!</definedName>
    <definedName name="da1.b_luong" localSheetId="51">#REF!</definedName>
    <definedName name="da1.b_luong">#REF!</definedName>
    <definedName name="da1.b_nguoi" localSheetId="51">#REF!</definedName>
    <definedName name="da1.b_nguoi">#REF!</definedName>
    <definedName name="da1.b_tn" localSheetId="51">#REF!</definedName>
    <definedName name="da1.b_tn">#REF!</definedName>
    <definedName name="da1.b_ts" localSheetId="51">#REF!</definedName>
    <definedName name="da1.b_ts">#REF!</definedName>
    <definedName name="da1.b_ud" localSheetId="51">#REF!</definedName>
    <definedName name="da1.b_ud">#REF!</definedName>
    <definedName name="da1x1" localSheetId="33">#REF!</definedName>
    <definedName name="da1x1" localSheetId="51">#REF!</definedName>
    <definedName name="da1x1">#REF!</definedName>
    <definedName name="da1x2" localSheetId="7">[165]GiaVL!$F$8</definedName>
    <definedName name="da1x2" localSheetId="9">[165]GiaVL!$F$8</definedName>
    <definedName name="da1x2" localSheetId="15">[165]GiaVL!$F$8</definedName>
    <definedName name="da1x2" localSheetId="13">[165]GiaVL!$F$8</definedName>
    <definedName name="da1x2" localSheetId="8">[165]GiaVL!$F$8</definedName>
    <definedName name="da1x2">#REF!</definedName>
    <definedName name="DA2.2" localSheetId="51">#REF!</definedName>
    <definedName name="DA2.2">#REF!</definedName>
    <definedName name="DA2.2_ct" localSheetId="51">#REF!</definedName>
    <definedName name="DA2.2_ct">#REF!</definedName>
    <definedName name="DA2.2_hd" localSheetId="51">#REF!</definedName>
    <definedName name="DA2.2_hd">#REF!</definedName>
    <definedName name="DA2.2_ts" localSheetId="51">#REF!</definedName>
    <definedName name="DA2.2_ts">#REF!</definedName>
    <definedName name="DA2.A" localSheetId="51">#REF!</definedName>
    <definedName name="DA2.A">#REF!</definedName>
    <definedName name="da2.a_ct" localSheetId="51">#REF!</definedName>
    <definedName name="da2.a_ct">#REF!</definedName>
    <definedName name="da2.a_hd" localSheetId="51">#REF!</definedName>
    <definedName name="da2.a_hd">#REF!</definedName>
    <definedName name="DA2.a_hso" localSheetId="51">#REF!</definedName>
    <definedName name="DA2.a_hso">#REF!</definedName>
    <definedName name="da2.a_hspc" localSheetId="51">#REF!</definedName>
    <definedName name="da2.a_hspc">#REF!</definedName>
    <definedName name="DA2.a_ld" localSheetId="51">#REF!</definedName>
    <definedName name="DA2.a_ld">#REF!</definedName>
    <definedName name="DA2.a_luong" localSheetId="51">#REF!</definedName>
    <definedName name="DA2.a_luong">#REF!</definedName>
    <definedName name="DA2.a_nguoi" localSheetId="51">#REF!</definedName>
    <definedName name="DA2.a_nguoi">#REF!</definedName>
    <definedName name="DA2.a_tdtt" localSheetId="51">#REF!</definedName>
    <definedName name="DA2.a_tdtt">#REF!</definedName>
    <definedName name="DA2.a_tn" localSheetId="51">#REF!</definedName>
    <definedName name="DA2.a_tn">#REF!</definedName>
    <definedName name="da2.a_ts" localSheetId="51">#REF!</definedName>
    <definedName name="da2.a_ts">#REF!</definedName>
    <definedName name="DA2.a_ud" localSheetId="51">#REF!</definedName>
    <definedName name="DA2.a_ud">#REF!</definedName>
    <definedName name="DA2.B" localSheetId="51">#REF!</definedName>
    <definedName name="DA2.B">#REF!</definedName>
    <definedName name="da2.b_ct" localSheetId="51">#REF!</definedName>
    <definedName name="da2.b_ct">#REF!</definedName>
    <definedName name="da2.b_hd" localSheetId="51">#REF!</definedName>
    <definedName name="da2.b_hd">#REF!</definedName>
    <definedName name="DA2.B_hso" localSheetId="51">#REF!</definedName>
    <definedName name="DA2.B_hso">#REF!</definedName>
    <definedName name="da2.b_hspc" localSheetId="51">#REF!</definedName>
    <definedName name="da2.b_hspc">#REF!</definedName>
    <definedName name="DA2.B_ld" localSheetId="51">#REF!</definedName>
    <definedName name="DA2.B_ld">#REF!</definedName>
    <definedName name="DA2.B_luong" localSheetId="51">#REF!</definedName>
    <definedName name="DA2.B_luong">#REF!</definedName>
    <definedName name="DA2.B_nguoi" localSheetId="51">#REF!</definedName>
    <definedName name="DA2.B_nguoi">#REF!</definedName>
    <definedName name="DA2.B_tdtt" localSheetId="51">#REF!</definedName>
    <definedName name="DA2.B_tdtt">#REF!</definedName>
    <definedName name="DA2.B_tn" localSheetId="51">#REF!</definedName>
    <definedName name="DA2.B_tn">#REF!</definedName>
    <definedName name="da2.b_ts" localSheetId="51">#REF!</definedName>
    <definedName name="da2.b_ts">#REF!</definedName>
    <definedName name="DA2.B_ud" localSheetId="51">#REF!</definedName>
    <definedName name="DA2.B_ud">#REF!</definedName>
    <definedName name="DA2.C" localSheetId="51">#REF!</definedName>
    <definedName name="DA2.C">#REF!</definedName>
    <definedName name="da2.c_ct" localSheetId="51">#REF!</definedName>
    <definedName name="da2.c_ct">#REF!</definedName>
    <definedName name="da2.c_hd" localSheetId="51">#REF!</definedName>
    <definedName name="da2.c_hd">#REF!</definedName>
    <definedName name="DA2.C_hso" localSheetId="51">#REF!</definedName>
    <definedName name="DA2.C_hso">#REF!</definedName>
    <definedName name="da2.c_hspc" localSheetId="51">#REF!</definedName>
    <definedName name="da2.c_hspc">#REF!</definedName>
    <definedName name="DA2.C_ld" localSheetId="51">#REF!</definedName>
    <definedName name="DA2.C_ld">#REF!</definedName>
    <definedName name="DA2.C_luong" localSheetId="51">#REF!</definedName>
    <definedName name="DA2.C_luong">#REF!</definedName>
    <definedName name="DA2.C_nguoi" localSheetId="51">#REF!</definedName>
    <definedName name="DA2.C_nguoi">#REF!</definedName>
    <definedName name="DA2.C_tdtt" localSheetId="51">#REF!</definedName>
    <definedName name="DA2.C_tdtt">#REF!</definedName>
    <definedName name="DA2.C_tn" localSheetId="51">#REF!</definedName>
    <definedName name="DA2.C_tn">#REF!</definedName>
    <definedName name="da2.c_ts" localSheetId="51">#REF!</definedName>
    <definedName name="da2.c_ts">#REF!</definedName>
    <definedName name="DA2.C_ud" localSheetId="51">#REF!</definedName>
    <definedName name="DA2.C_ud">#REF!</definedName>
    <definedName name="DA2B_HSO" localSheetId="51">#REF!</definedName>
    <definedName name="DA2B_HSO">#REF!</definedName>
    <definedName name="DA2B_LUONG" localSheetId="51">#REF!</definedName>
    <definedName name="DA2B_LUONG">#REF!</definedName>
    <definedName name="DA2B_NGUOI" localSheetId="51">#REF!</definedName>
    <definedName name="DA2B_NGUOI">#REF!</definedName>
    <definedName name="DA2B_TH" localSheetId="51">#REF!</definedName>
    <definedName name="DA2B_TH">#REF!</definedName>
    <definedName name="DA2B_UD" localSheetId="51">#REF!</definedName>
    <definedName name="DA2B_UD">#REF!</definedName>
    <definedName name="DA2C_HSO" localSheetId="51">#REF!</definedName>
    <definedName name="DA2C_HSO">#REF!</definedName>
    <definedName name="DA2C_LUONG" localSheetId="51">#REF!</definedName>
    <definedName name="DA2C_LUONG">#REF!</definedName>
    <definedName name="DA2C_NGUOI" localSheetId="51">#REF!</definedName>
    <definedName name="DA2C_NGUOI">#REF!</definedName>
    <definedName name="DA2C_UD" localSheetId="51">#REF!</definedName>
    <definedName name="DA2C_UD">#REF!</definedName>
    <definedName name="da2x4" localSheetId="7">[165]GiaVL!$F$7</definedName>
    <definedName name="da2x4" localSheetId="9">[165]GiaVL!$F$7</definedName>
    <definedName name="da2x4" localSheetId="15">[165]GiaVL!$F$7</definedName>
    <definedName name="da2x4" localSheetId="13">[165]GiaVL!$F$7</definedName>
    <definedName name="da2x4" localSheetId="8">[165]GiaVL!$F$7</definedName>
    <definedName name="da2x4">#REF!</definedName>
    <definedName name="da4x6" localSheetId="7">[165]GiaVL!$F$6</definedName>
    <definedName name="da4x6" localSheetId="9">[165]GiaVL!$F$6</definedName>
    <definedName name="da4x6" localSheetId="15">[165]GiaVL!$F$6</definedName>
    <definedName name="da4x6" localSheetId="13">[165]GiaVL!$F$6</definedName>
    <definedName name="da4x6" localSheetId="8">[165]GiaVL!$F$6</definedName>
    <definedName name="da4x6">#REF!</definedName>
    <definedName name="da4x7" localSheetId="33">#REF!</definedName>
    <definedName name="da4x7" localSheetId="51">#REF!</definedName>
    <definedName name="da4x7">#REF!</definedName>
    <definedName name="Dad" localSheetId="21" hidden="1">{"'Sheet1'!$L$16"}</definedName>
    <definedName name="Dad" localSheetId="27" hidden="1">{"'Sheet1'!$L$16"}</definedName>
    <definedName name="Dad" localSheetId="33" hidden="1">{"'Sheet1'!$L$16"}</definedName>
    <definedName name="Dad" localSheetId="34" hidden="1">{"'Sheet1'!$L$16"}</definedName>
    <definedName name="Dad" localSheetId="48" hidden="1">{"'Sheet1'!$L$16"}</definedName>
    <definedName name="Dad" localSheetId="49" hidden="1">{"'Sheet1'!$L$16"}</definedName>
    <definedName name="Dad" localSheetId="7" hidden="1">{"'Sheet1'!$L$16"}</definedName>
    <definedName name="Dad" localSheetId="9" hidden="1">{"'Sheet1'!$L$16"}</definedName>
    <definedName name="Dad" localSheetId="15" hidden="1">{"'Sheet1'!$L$16"}</definedName>
    <definedName name="Dad" localSheetId="13" hidden="1">{"'Sheet1'!$L$16"}</definedName>
    <definedName name="Dad" localSheetId="16" hidden="1">{"'Sheet1'!$L$16"}</definedName>
    <definedName name="Dad" localSheetId="8" hidden="1">{"'Sheet1'!$L$16"}</definedName>
    <definedName name="Dad" localSheetId="18" hidden="1">{"'Sheet1'!$L$16"}</definedName>
    <definedName name="Dad" localSheetId="19" hidden="1">{"'Sheet1'!$L$16"}</definedName>
    <definedName name="Dad" localSheetId="1" hidden="1">{"'Sheet1'!$L$16"}</definedName>
    <definedName name="Dad" hidden="1">{"'Sheet1'!$L$16"}</definedName>
    <definedName name="dadad" localSheetId="7">[166]XL4Poppy!$A$15</definedName>
    <definedName name="dadad" localSheetId="9">[166]XL4Poppy!$A$15</definedName>
    <definedName name="dadad" localSheetId="15">[166]XL4Poppy!$A$15</definedName>
    <definedName name="dadad" localSheetId="13">[166]XL4Poppy!$A$15</definedName>
    <definedName name="dadad" localSheetId="8">[166]XL4Poppy!$A$15</definedName>
    <definedName name="dadad">#REF!</definedName>
    <definedName name="dadas" localSheetId="7">'[80]B-B'!#REF!</definedName>
    <definedName name="dadas" localSheetId="9">'[80]B-B'!#REF!</definedName>
    <definedName name="dadas" localSheetId="15">'[80]B-B'!#REF!</definedName>
    <definedName name="dadas" localSheetId="13">'[80]B-B'!#REF!</definedName>
    <definedName name="dadas" localSheetId="8">'[80]B-B'!#REF!</definedName>
    <definedName name="dadas">#REF!</definedName>
    <definedName name="dah" localSheetId="33">#REF!</definedName>
    <definedName name="dah" localSheetId="51">#REF!</definedName>
    <definedName name="dah">#REF!</definedName>
    <definedName name="dahb" localSheetId="33">#REF!</definedName>
    <definedName name="dahb" localSheetId="51">#REF!</definedName>
    <definedName name="dahb">#REF!</definedName>
    <definedName name="dahg" localSheetId="33">#REF!</definedName>
    <definedName name="dahg" localSheetId="51">#REF!</definedName>
    <definedName name="dahg">#REF!</definedName>
    <definedName name="dahnlt" localSheetId="33">#REF!</definedName>
    <definedName name="dahnlt" localSheetId="51">#REF!</definedName>
    <definedName name="dahnlt">#REF!</definedName>
    <definedName name="dahoc" localSheetId="33">#REF!</definedName>
    <definedName name="dahoc" localSheetId="51">#REF!</definedName>
    <definedName name="dahoc">#REF!</definedName>
    <definedName name="DAKT" localSheetId="33">#REF!</definedName>
    <definedName name="DAKT" localSheetId="51">#REF!</definedName>
    <definedName name="DAKT">#REF!</definedName>
    <definedName name="Dalan" localSheetId="51">#REF!</definedName>
    <definedName name="Dalan">#REF!</definedName>
    <definedName name="DALANPASTE" localSheetId="51">#REF!</definedName>
    <definedName name="DALANPASTE">#REF!</definedName>
    <definedName name="dam" localSheetId="33">#REF!</definedName>
    <definedName name="dam" localSheetId="51">#REF!</definedName>
    <definedName name="dam">#REF!</definedName>
    <definedName name="dam_24" localSheetId="33">#REF!</definedName>
    <definedName name="dam_24" localSheetId="51">#REF!</definedName>
    <definedName name="dam_24">#REF!</definedName>
    <definedName name="Dam33_Bdien" localSheetId="7">[27]CHITIET!#REF!</definedName>
    <definedName name="Dam33_Bdien" localSheetId="9">[27]CHITIET!#REF!</definedName>
    <definedName name="Dam33_Bdien" localSheetId="15">[27]CHITIET!#REF!</definedName>
    <definedName name="Dam33_Bdien" localSheetId="13">[27]CHITIET!#REF!</definedName>
    <definedName name="Dam33_Bdien" localSheetId="8">[27]CHITIET!#REF!</definedName>
    <definedName name="Dam33_Bdien">#REF!</definedName>
    <definedName name="Dam33va24m" localSheetId="7">[27]CHITIET!#REF!</definedName>
    <definedName name="Dam33va24m" localSheetId="9">[27]CHITIET!#REF!</definedName>
    <definedName name="Dam33va24m" localSheetId="15">[27]CHITIET!#REF!</definedName>
    <definedName name="Dam33va24m" localSheetId="13">[27]CHITIET!#REF!</definedName>
    <definedName name="Dam33va24m" localSheetId="8">[27]CHITIET!#REF!</definedName>
    <definedName name="Dam33va24m">#REF!</definedName>
    <definedName name="damban1kw" localSheetId="33">#REF!</definedName>
    <definedName name="damban1kw" localSheetId="51">#REF!</definedName>
    <definedName name="damban1kw">#REF!</definedName>
    <definedName name="damcoc60" localSheetId="33">#REF!</definedName>
    <definedName name="damcoc60" localSheetId="51">#REF!</definedName>
    <definedName name="damcoc60">#REF!</definedName>
    <definedName name="damcoc80" localSheetId="33">#REF!</definedName>
    <definedName name="damcoc80" localSheetId="51">#REF!</definedName>
    <definedName name="damcoc80">#REF!</definedName>
    <definedName name="damdui1.5" localSheetId="33">#REF!</definedName>
    <definedName name="damdui1.5" localSheetId="51">#REF!</definedName>
    <definedName name="damdui1.5">#REF!</definedName>
    <definedName name="Damhop" localSheetId="7">[27]CHITIET!#REF!</definedName>
    <definedName name="Damhop" localSheetId="9">[27]CHITIET!#REF!</definedName>
    <definedName name="Damhop" localSheetId="15">[27]CHITIET!#REF!</definedName>
    <definedName name="Damhop" localSheetId="13">[27]CHITIET!#REF!</definedName>
    <definedName name="Damhop" localSheetId="8">[27]CHITIET!#REF!</definedName>
    <definedName name="Damhop">#REF!</definedName>
    <definedName name="DamHop33m" localSheetId="7">[27]CHITIET!#REF!</definedName>
    <definedName name="DamHop33m" localSheetId="9">[27]CHITIET!#REF!</definedName>
    <definedName name="DamHop33m" localSheetId="15">[27]CHITIET!#REF!</definedName>
    <definedName name="DamHop33m" localSheetId="13">[27]CHITIET!#REF!</definedName>
    <definedName name="DamHop33m" localSheetId="8">[27]CHITIET!#REF!</definedName>
    <definedName name="DamHop33m">#REF!</definedName>
    <definedName name="DamNgang" localSheetId="33">#REF!</definedName>
    <definedName name="DamNgang" localSheetId="51">#REF!</definedName>
    <definedName name="DamNgang">#REF!</definedName>
    <definedName name="DamThepTraBong" localSheetId="7">[27]CHITIET!#REF!</definedName>
    <definedName name="DamThepTraBong" localSheetId="9">[27]CHITIET!#REF!</definedName>
    <definedName name="DamThepTraBong" localSheetId="15">[27]CHITIET!#REF!</definedName>
    <definedName name="DamThepTraBong" localSheetId="13">[27]CHITIET!#REF!</definedName>
    <definedName name="DamThepTraBong" localSheetId="8">[27]CHITIET!#REF!</definedName>
    <definedName name="DamThepTraBong">#REF!</definedName>
    <definedName name="danducsan" localSheetId="33">#REF!</definedName>
    <definedName name="danducsan" localSheetId="51">#REF!</definedName>
    <definedName name="danducsan">#REF!</definedName>
    <definedName name="danh.muc" localSheetId="51">#REF!</definedName>
    <definedName name="danh.muc">#REF!</definedName>
    <definedName name="DANHMUC" localSheetId="7">'[167]DANH MUC'!$A$2:$C$265</definedName>
    <definedName name="DANHMUC" localSheetId="9">'[167]DANH MUC'!$A$2:$C$265</definedName>
    <definedName name="DANHMUC" localSheetId="15">'[167]DANH MUC'!$A$2:$C$265</definedName>
    <definedName name="DANHMUC" localSheetId="13">'[167]DANH MUC'!$A$2:$C$265</definedName>
    <definedName name="DANHMUC" localSheetId="8">'[167]DANH MUC'!$A$2:$C$265</definedName>
    <definedName name="DANHMUC">#REF!</definedName>
    <definedName name="DANHMUCCTGS" localSheetId="33">#REF!</definedName>
    <definedName name="DANHMUCCTGS" localSheetId="51">#REF!</definedName>
    <definedName name="DANHMUCCTGS">#REF!</definedName>
    <definedName name="danhmuckh" localSheetId="21">'[168]danh muc'!$A$3:$D$299</definedName>
    <definedName name="danhmuckh" localSheetId="27">'[168]danh muc'!$A$3:$D$299</definedName>
    <definedName name="danhmuckh" localSheetId="33">#REF!</definedName>
    <definedName name="danhmuckh" localSheetId="34">'[168]danh muc'!$A$3:$D$299</definedName>
    <definedName name="danhmuckh" localSheetId="51">#REF!</definedName>
    <definedName name="danhmuckh" localSheetId="7">'[168]danh muc'!$A$3:$D$299</definedName>
    <definedName name="danhmuckh" localSheetId="9">'[168]danh muc'!$A$3:$D$299</definedName>
    <definedName name="danhmuckh" localSheetId="15">'[168]danh muc'!$A$3:$D$299</definedName>
    <definedName name="danhmuckh" localSheetId="13">'[168]danh muc'!$A$3:$D$299</definedName>
    <definedName name="danhmuckh" localSheetId="16">'[168]danh muc'!$A$3:$D$299</definedName>
    <definedName name="danhmuckh" localSheetId="8">'[168]danh muc'!$A$3:$D$299</definedName>
    <definedName name="danhmuckh" localSheetId="18">'[168]danh muc'!$A$3:$D$299</definedName>
    <definedName name="danhmuckh" localSheetId="19">'[168]danh muc'!$A$3:$D$299</definedName>
    <definedName name="danhmuckh">#REF!</definedName>
    <definedName name="danhmucN" localSheetId="51">#REF!</definedName>
    <definedName name="danhmucN">#REF!</definedName>
    <definedName name="dao" localSheetId="33">#REF!</definedName>
    <definedName name="dao" localSheetId="51">#REF!</definedName>
    <definedName name="dao">#REF!</definedName>
    <definedName name="DAO_DAT" localSheetId="33">#REF!</definedName>
    <definedName name="DAO_DAT" localSheetId="51">#REF!</definedName>
    <definedName name="DAO_DAT">#REF!</definedName>
    <definedName name="dao0.65" localSheetId="33">#REF!</definedName>
    <definedName name="dao0.65" localSheetId="51">#REF!</definedName>
    <definedName name="dao0.65">#REF!</definedName>
    <definedName name="dao1.0" localSheetId="33">#REF!</definedName>
    <definedName name="dao1.0" localSheetId="51">#REF!</definedName>
    <definedName name="dao1.0">#REF!</definedName>
    <definedName name="daolay" localSheetId="7">[169]Sheet2!$E$10</definedName>
    <definedName name="daolay" localSheetId="9">[169]Sheet2!$E$10</definedName>
    <definedName name="daolay" localSheetId="15">[169]Sheet2!$E$10</definedName>
    <definedName name="daolay" localSheetId="13">[169]Sheet2!$E$10</definedName>
    <definedName name="daolay" localSheetId="8">[169]Sheet2!$E$10</definedName>
    <definedName name="daolay">#REF!</definedName>
    <definedName name="daotd" localSheetId="7">'[11]CT Thang Mo'!$B$323:$H$323</definedName>
    <definedName name="daotd" localSheetId="9">'[11]CT Thang Mo'!$B$323:$H$323</definedName>
    <definedName name="daotd" localSheetId="15">'[11]CT Thang Mo'!$B$323:$H$323</definedName>
    <definedName name="daotd" localSheetId="13">'[11]CT Thang Mo'!$B$323:$H$323</definedName>
    <definedName name="daotd" localSheetId="8">'[11]CT Thang Mo'!$B$323:$H$323</definedName>
    <definedName name="daotd">#REF!</definedName>
    <definedName name="dap" localSheetId="33">#REF!</definedName>
    <definedName name="dap" localSheetId="51">#REF!</definedName>
    <definedName name="dap">#REF!</definedName>
    <definedName name="daptd" localSheetId="7">'[11]CT Thang Mo'!$B$324:$H$324</definedName>
    <definedName name="daptd" localSheetId="9">'[11]CT Thang Mo'!$B$324:$H$324</definedName>
    <definedName name="daptd" localSheetId="15">'[11]CT Thang Mo'!$B$324:$H$324</definedName>
    <definedName name="daptd" localSheetId="13">'[11]CT Thang Mo'!$B$324:$H$324</definedName>
    <definedName name="daptd" localSheetId="8">'[11]CT Thang Mo'!$B$324:$H$324</definedName>
    <definedName name="daptd">#REF!</definedName>
    <definedName name="DAT" localSheetId="33">#REF!</definedName>
    <definedName name="DAT" localSheetId="51">#REF!</definedName>
    <definedName name="DAT">#REF!</definedName>
    <definedName name="data" localSheetId="33">#REF!</definedName>
    <definedName name="data" localSheetId="51">#REF!</definedName>
    <definedName name="data">#REF!</definedName>
    <definedName name="DATA_DATA2_List" localSheetId="33">#REF!</definedName>
    <definedName name="DATA_DATA2_List" localSheetId="51">#REF!</definedName>
    <definedName name="DATA_DATA2_List">#REF!</definedName>
    <definedName name="data1" localSheetId="33" hidden="1">#REF!</definedName>
    <definedName name="data1" localSheetId="51" hidden="1">#REF!</definedName>
    <definedName name="data1" hidden="1">#REF!</definedName>
    <definedName name="data10" localSheetId="51">#REF!</definedName>
    <definedName name="data10">#REF!</definedName>
    <definedName name="Data11" localSheetId="33">#REF!</definedName>
    <definedName name="Data11" localSheetId="51">#REF!</definedName>
    <definedName name="Data11">#REF!</definedName>
    <definedName name="data12" localSheetId="51">#REF!</definedName>
    <definedName name="data12">#REF!</definedName>
    <definedName name="data13" localSheetId="51">#REF!</definedName>
    <definedName name="data13">#REF!</definedName>
    <definedName name="data14" localSheetId="51">#REF!</definedName>
    <definedName name="data14">#REF!</definedName>
    <definedName name="data15" localSheetId="51">#REF!</definedName>
    <definedName name="data15">#REF!</definedName>
    <definedName name="data16" localSheetId="51">#REF!</definedName>
    <definedName name="data16">#REF!</definedName>
    <definedName name="data19" localSheetId="51">#REF!</definedName>
    <definedName name="data19">#REF!</definedName>
    <definedName name="data2" localSheetId="33" hidden="1">#REF!</definedName>
    <definedName name="data2" localSheetId="51" hidden="1">#REF!</definedName>
    <definedName name="data2" hidden="1">#REF!</definedName>
    <definedName name="data22" localSheetId="51">#REF!</definedName>
    <definedName name="data22">#REF!</definedName>
    <definedName name="data23" localSheetId="51">#REF!</definedName>
    <definedName name="data23">#REF!</definedName>
    <definedName name="data24" localSheetId="51">#REF!</definedName>
    <definedName name="data24">#REF!</definedName>
    <definedName name="data25" localSheetId="51">#REF!</definedName>
    <definedName name="data25">#REF!</definedName>
    <definedName name="data26" localSheetId="51">#REF!</definedName>
    <definedName name="data26">#REF!</definedName>
    <definedName name="data27" localSheetId="51">#REF!</definedName>
    <definedName name="data27">#REF!</definedName>
    <definedName name="data28" localSheetId="51">#REF!</definedName>
    <definedName name="data28">#REF!</definedName>
    <definedName name="data29" localSheetId="51">#REF!</definedName>
    <definedName name="data29">#REF!</definedName>
    <definedName name="data3" localSheetId="33" hidden="1">#REF!</definedName>
    <definedName name="data3" localSheetId="51" hidden="1">#REF!</definedName>
    <definedName name="data3" hidden="1">#REF!</definedName>
    <definedName name="data30" localSheetId="51">#REF!</definedName>
    <definedName name="data30">#REF!</definedName>
    <definedName name="data31" localSheetId="51">#REF!</definedName>
    <definedName name="data31">#REF!</definedName>
    <definedName name="data32" localSheetId="51">#REF!</definedName>
    <definedName name="data32">#REF!</definedName>
    <definedName name="data33" localSheetId="51">#REF!</definedName>
    <definedName name="data33">#REF!</definedName>
    <definedName name="data34" localSheetId="51">#REF!</definedName>
    <definedName name="data34">#REF!</definedName>
    <definedName name="data35" localSheetId="51">#REF!</definedName>
    <definedName name="data35">#REF!</definedName>
    <definedName name="data36" localSheetId="51">#REF!</definedName>
    <definedName name="data36">#REF!</definedName>
    <definedName name="data37" localSheetId="51">#REF!</definedName>
    <definedName name="data37">#REF!</definedName>
    <definedName name="data38" localSheetId="51">#REF!</definedName>
    <definedName name="data38">#REF!</definedName>
    <definedName name="data39" localSheetId="51">#REF!</definedName>
    <definedName name="data39">#REF!</definedName>
    <definedName name="data4" localSheetId="51">#REF!</definedName>
    <definedName name="data4">#REF!</definedName>
    <definedName name="data40" localSheetId="51">#REF!</definedName>
    <definedName name="data40">#REF!</definedName>
    <definedName name="Data41" localSheetId="33">#REF!</definedName>
    <definedName name="Data41" localSheetId="51">#REF!</definedName>
    <definedName name="Data41">#REF!</definedName>
    <definedName name="data42" localSheetId="51">#REF!</definedName>
    <definedName name="data42">#REF!</definedName>
    <definedName name="data43" localSheetId="51">#REF!</definedName>
    <definedName name="data43">#REF!</definedName>
    <definedName name="data44" localSheetId="51">#REF!</definedName>
    <definedName name="data44">#REF!</definedName>
    <definedName name="data45" localSheetId="51">#REF!</definedName>
    <definedName name="data45">#REF!</definedName>
    <definedName name="data46" localSheetId="51">#REF!</definedName>
    <definedName name="data46">#REF!</definedName>
    <definedName name="data47" localSheetId="51">#REF!</definedName>
    <definedName name="data47">#REF!</definedName>
    <definedName name="data48" localSheetId="51">#REF!</definedName>
    <definedName name="data48">#REF!</definedName>
    <definedName name="data49" localSheetId="51">#REF!</definedName>
    <definedName name="data49">#REF!</definedName>
    <definedName name="data5" localSheetId="51">#REF!</definedName>
    <definedName name="data5">#REF!</definedName>
    <definedName name="data50" localSheetId="51">#REF!</definedName>
    <definedName name="data50">#REF!</definedName>
    <definedName name="data51" localSheetId="51">#REF!</definedName>
    <definedName name="data51">#REF!</definedName>
    <definedName name="data52" localSheetId="51">#REF!</definedName>
    <definedName name="data52">#REF!</definedName>
    <definedName name="data53" localSheetId="51">#REF!</definedName>
    <definedName name="data53">#REF!</definedName>
    <definedName name="data54" localSheetId="51">#REF!</definedName>
    <definedName name="data54">#REF!</definedName>
    <definedName name="data55" localSheetId="51">#REF!</definedName>
    <definedName name="data55">#REF!</definedName>
    <definedName name="data56" localSheetId="51">#REF!</definedName>
    <definedName name="data56">#REF!</definedName>
    <definedName name="data57" localSheetId="51">#REF!</definedName>
    <definedName name="data57">#REF!</definedName>
    <definedName name="data58" localSheetId="51">#REF!</definedName>
    <definedName name="data58">#REF!</definedName>
    <definedName name="data59" localSheetId="51">#REF!</definedName>
    <definedName name="data59">#REF!</definedName>
    <definedName name="data6" localSheetId="51">#REF!</definedName>
    <definedName name="data6">#REF!</definedName>
    <definedName name="data60" localSheetId="51">#REF!</definedName>
    <definedName name="data60">#REF!</definedName>
    <definedName name="data61" localSheetId="51">#REF!</definedName>
    <definedName name="data61">#REF!</definedName>
    <definedName name="data62" localSheetId="51">#REF!</definedName>
    <definedName name="data62">#REF!</definedName>
    <definedName name="data63" localSheetId="51">#REF!</definedName>
    <definedName name="data63">#REF!</definedName>
    <definedName name="data64" localSheetId="51">#REF!</definedName>
    <definedName name="data64">#REF!</definedName>
    <definedName name="data65" localSheetId="51">#REF!</definedName>
    <definedName name="data65">#REF!</definedName>
    <definedName name="data66" localSheetId="51">#REF!</definedName>
    <definedName name="data66">#REF!</definedName>
    <definedName name="data67" localSheetId="51">#REF!</definedName>
    <definedName name="data67">#REF!</definedName>
    <definedName name="data68" localSheetId="51">#REF!</definedName>
    <definedName name="data68">#REF!</definedName>
    <definedName name="data69" localSheetId="51">#REF!</definedName>
    <definedName name="data69">#REF!</definedName>
    <definedName name="data7" localSheetId="51">#REF!</definedName>
    <definedName name="data7">#REF!</definedName>
    <definedName name="data70" localSheetId="51">#REF!</definedName>
    <definedName name="data70">#REF!</definedName>
    <definedName name="data8" localSheetId="51">#REF!</definedName>
    <definedName name="data8">#REF!</definedName>
    <definedName name="data9" localSheetId="51">#REF!</definedName>
    <definedName name="data9">#REF!</definedName>
    <definedName name="_xlnm.Database" localSheetId="33">#REF!</definedName>
    <definedName name="_xlnm.Database" localSheetId="51">#REF!</definedName>
    <definedName name="_xlnm.Database">#REF!</definedName>
    <definedName name="DataFilter" localSheetId="2">#REF!</definedName>
    <definedName name="DataFilter" localSheetId="33">#REF!</definedName>
    <definedName name="DataFilter" localSheetId="50">#REF!</definedName>
    <definedName name="DataFilter" localSheetId="51">#REF!</definedName>
    <definedName name="DataFilter" localSheetId="7">[170]!DataFilter</definedName>
    <definedName name="DataFilter" localSheetId="9">[170]!DataFilter</definedName>
    <definedName name="DataFilter" localSheetId="15">[170]!DataFilter</definedName>
    <definedName name="DataFilter" localSheetId="13">[170]!DataFilter</definedName>
    <definedName name="DataFilter" localSheetId="8">[170]!DataFilter</definedName>
    <definedName name="DataFilter" localSheetId="29">#N/A</definedName>
    <definedName name="DataFilter" localSheetId="1">#N/A</definedName>
    <definedName name="DataFilter">#REF!</definedName>
    <definedName name="datak" localSheetId="51">#REF!</definedName>
    <definedName name="datak">#REF!</definedName>
    <definedName name="datal" localSheetId="51">#REF!</definedName>
    <definedName name="datal">#REF!</definedName>
    <definedName name="DataSort" localSheetId="2">#REF!</definedName>
    <definedName name="DataSort" localSheetId="33">#REF!</definedName>
    <definedName name="DataSort" localSheetId="50">#REF!</definedName>
    <definedName name="DataSort" localSheetId="51">#REF!</definedName>
    <definedName name="DataSort" localSheetId="7">[170]!DataSort</definedName>
    <definedName name="DataSort" localSheetId="9">[170]!DataSort</definedName>
    <definedName name="DataSort" localSheetId="15">[170]!DataSort</definedName>
    <definedName name="DataSort" localSheetId="13">[170]!DataSort</definedName>
    <definedName name="DataSort" localSheetId="8">[170]!DataSort</definedName>
    <definedName name="DataSort" localSheetId="29">#N/A</definedName>
    <definedName name="DataSort" localSheetId="1">#N/A</definedName>
    <definedName name="DataSort">#REF!</definedName>
    <definedName name="dataTM" localSheetId="7">[171]data!$A$1:$H$2000</definedName>
    <definedName name="dataTM" localSheetId="9">[171]data!$A$1:$H$2000</definedName>
    <definedName name="dataTM" localSheetId="15">[171]data!$A$1:$H$2000</definedName>
    <definedName name="dataTM" localSheetId="13">[171]data!$A$1:$H$2000</definedName>
    <definedName name="dataTM" localSheetId="8">[171]data!$A$1:$H$2000</definedName>
    <definedName name="dataTM">#REF!</definedName>
    <definedName name="DATDAO" localSheetId="51">#REF!</definedName>
    <definedName name="DATDAO">#REF!</definedName>
    <definedName name="datrang" localSheetId="7">'[22]Gia VL'!#REF!</definedName>
    <definedName name="datrang" localSheetId="9">'[22]Gia VL'!#REF!</definedName>
    <definedName name="datrang" localSheetId="15">'[22]Gia VL'!#REF!</definedName>
    <definedName name="datrang" localSheetId="13">'[22]Gia VL'!#REF!</definedName>
    <definedName name="datrang" localSheetId="8">'[22]Gia VL'!#REF!</definedName>
    <definedName name="datrang">#REF!</definedName>
    <definedName name="Daucapcongotnong" localSheetId="33">#REF!</definedName>
    <definedName name="Daucapcongotnong" localSheetId="51">#REF!</definedName>
    <definedName name="Daucapcongotnong">#REF!</definedName>
    <definedName name="Daucaplapdattrongvangoainha" localSheetId="33">#REF!</definedName>
    <definedName name="Daucaplapdattrongvangoainha" localSheetId="51">#REF!</definedName>
    <definedName name="Daucaplapdattrongvangoainha">#REF!</definedName>
    <definedName name="Daucot" localSheetId="33">#REF!</definedName>
    <definedName name="Daucot" localSheetId="51">#REF!</definedName>
    <definedName name="Daucot">#REF!</definedName>
    <definedName name="DaucotdongcuaUc" localSheetId="33">#REF!</definedName>
    <definedName name="DaucotdongcuaUc" localSheetId="51">#REF!</definedName>
    <definedName name="DaucotdongcuaUc">#REF!</definedName>
    <definedName name="Daucotdongnhom" localSheetId="33">#REF!</definedName>
    <definedName name="Daucotdongnhom" localSheetId="51">#REF!</definedName>
    <definedName name="Daucotdongnhom">#REF!</definedName>
    <definedName name="dauchi" localSheetId="7">'[33]he so'!$B$16</definedName>
    <definedName name="dauchi" localSheetId="9">'[33]he so'!$B$16</definedName>
    <definedName name="dauchi" localSheetId="15">'[33]he so'!$B$16</definedName>
    <definedName name="dauchi" localSheetId="13">'[33]he so'!$B$16</definedName>
    <definedName name="dauchi" localSheetId="8">'[33]he so'!$B$16</definedName>
    <definedName name="dauchi">#REF!</definedName>
    <definedName name="Daudong" localSheetId="33">#REF!</definedName>
    <definedName name="Daudong" localSheetId="51">#REF!</definedName>
    <definedName name="Daudong">#REF!</definedName>
    <definedName name="daunoi" localSheetId="33">#REF!</definedName>
    <definedName name="daunoi" localSheetId="51">#REF!</definedName>
    <definedName name="daunoi">#REF!</definedName>
    <definedName name="Daunoinhomdong" localSheetId="33">#REF!</definedName>
    <definedName name="Daunoinhomdong" localSheetId="51">#REF!</definedName>
    <definedName name="Daunoinhomdong">#REF!</definedName>
    <definedName name="dayAE35" localSheetId="33">#REF!</definedName>
    <definedName name="dayAE35" localSheetId="51">#REF!</definedName>
    <definedName name="dayAE35">#REF!</definedName>
    <definedName name="dayAE50" localSheetId="33">#REF!</definedName>
    <definedName name="dayAE50" localSheetId="51">#REF!</definedName>
    <definedName name="dayAE50">#REF!</definedName>
    <definedName name="dayAE70" localSheetId="33">#REF!</definedName>
    <definedName name="dayAE70" localSheetId="51">#REF!</definedName>
    <definedName name="dayAE70">#REF!</definedName>
    <definedName name="dayAE95" localSheetId="33">#REF!</definedName>
    <definedName name="dayAE95" localSheetId="51">#REF!</definedName>
    <definedName name="dayAE95">#REF!</definedName>
    <definedName name="daybuoc" localSheetId="7">'[87]Gia vat tu'!$D$29</definedName>
    <definedName name="daybuoc" localSheetId="9">'[87]Gia vat tu'!$D$29</definedName>
    <definedName name="daybuoc" localSheetId="15">'[87]Gia vat tu'!$D$29</definedName>
    <definedName name="daybuoc" localSheetId="13">'[87]Gia vat tu'!$D$29</definedName>
    <definedName name="daybuoc" localSheetId="8">'[87]Gia vat tu'!$D$29</definedName>
    <definedName name="daybuoc">#REF!</definedName>
    <definedName name="DayCEV" localSheetId="33">#REF!</definedName>
    <definedName name="DayCEV" localSheetId="51">#REF!</definedName>
    <definedName name="DayCEV">#REF!</definedName>
    <definedName name="DayCount" localSheetId="7">[124]OPTION!$D$9</definedName>
    <definedName name="DayCount" localSheetId="9">[124]OPTION!$D$9</definedName>
    <definedName name="DayCount" localSheetId="15">[124]OPTION!$D$9</definedName>
    <definedName name="DayCount" localSheetId="13">[124]OPTION!$D$9</definedName>
    <definedName name="DayCount" localSheetId="8">[124]OPTION!$D$9</definedName>
    <definedName name="DayCount">#REF!</definedName>
    <definedName name="DayCount_11" localSheetId="7">[125]OPTION!$D$9</definedName>
    <definedName name="DayCount_11" localSheetId="9">[125]OPTION!$D$9</definedName>
    <definedName name="DayCount_11" localSheetId="15">[125]OPTION!$D$9</definedName>
    <definedName name="DayCount_11" localSheetId="13">[125]OPTION!$D$9</definedName>
    <definedName name="DayCount_11" localSheetId="8">[125]OPTION!$D$9</definedName>
    <definedName name="DayCount_11">#REF!</definedName>
    <definedName name="DayCount_12" localSheetId="7">[125]OPTION!$D$9</definedName>
    <definedName name="DayCount_12" localSheetId="9">[125]OPTION!$D$9</definedName>
    <definedName name="DayCount_12" localSheetId="15">[125]OPTION!$D$9</definedName>
    <definedName name="DayCount_12" localSheetId="13">[125]OPTION!$D$9</definedName>
    <definedName name="DayCount_12" localSheetId="8">[125]OPTION!$D$9</definedName>
    <definedName name="DayCount_12">#REF!</definedName>
    <definedName name="DayCount_4" localSheetId="7">[125]OPTION!$D$9</definedName>
    <definedName name="DayCount_4" localSheetId="9">[125]OPTION!$D$9</definedName>
    <definedName name="DayCount_4" localSheetId="15">[125]OPTION!$D$9</definedName>
    <definedName name="DayCount_4" localSheetId="13">[125]OPTION!$D$9</definedName>
    <definedName name="DayCount_4" localSheetId="8">[125]OPTION!$D$9</definedName>
    <definedName name="DayCount_4">#REF!</definedName>
    <definedName name="DayCount_5" localSheetId="7">[125]OPTION!$D$9</definedName>
    <definedName name="DayCount_5" localSheetId="9">[125]OPTION!$D$9</definedName>
    <definedName name="DayCount_5" localSheetId="15">[125]OPTION!$D$9</definedName>
    <definedName name="DayCount_5" localSheetId="13">[125]OPTION!$D$9</definedName>
    <definedName name="DayCount_5" localSheetId="8">[125]OPTION!$D$9</definedName>
    <definedName name="DayCount_5">#REF!</definedName>
    <definedName name="daythep" localSheetId="7">'[22]Gia VL'!#REF!</definedName>
    <definedName name="daythep" localSheetId="9">'[22]Gia VL'!#REF!</definedName>
    <definedName name="daythep" localSheetId="15">'[22]Gia VL'!#REF!</definedName>
    <definedName name="daythep" localSheetId="13">'[22]Gia VL'!#REF!</definedName>
    <definedName name="daythep" localSheetId="8">'[22]Gia VL'!#REF!</definedName>
    <definedName name="daythep">#REF!</definedName>
    <definedName name="db" localSheetId="7">[70]gvl!$Q$67</definedName>
    <definedName name="db" localSheetId="9">[70]gvl!$Q$67</definedName>
    <definedName name="db" localSheetId="15">[70]gvl!$Q$67</definedName>
    <definedName name="db" localSheetId="13">[70]gvl!$Q$67</definedName>
    <definedName name="db" localSheetId="8">[70]gvl!$Q$67</definedName>
    <definedName name="db">#REF!</definedName>
    <definedName name="db." localSheetId="7">'[77]So lieu chung'!#REF!</definedName>
    <definedName name="db." localSheetId="9">'[77]So lieu chung'!#REF!</definedName>
    <definedName name="db." localSheetId="15">'[77]So lieu chung'!#REF!</definedName>
    <definedName name="db." localSheetId="13">'[77]So lieu chung'!#REF!</definedName>
    <definedName name="db." localSheetId="8">'[77]So lieu chung'!#REF!</definedName>
    <definedName name="db.">#REF!</definedName>
    <definedName name="DBASE" localSheetId="33">#REF!</definedName>
    <definedName name="DBASE" localSheetId="51">#REF!</definedName>
    <definedName name="DBASE">#REF!</definedName>
    <definedName name="dbln" localSheetId="33">#REF!</definedName>
    <definedName name="dbln" localSheetId="51">#REF!</definedName>
    <definedName name="dbln">#REF!</definedName>
    <definedName name="DBT" localSheetId="33">#REF!</definedName>
    <definedName name="DBT" localSheetId="51">#REF!</definedName>
    <definedName name="DBT">#REF!</definedName>
    <definedName name="dc" localSheetId="7">[58]Sheet1!#REF!</definedName>
    <definedName name="dc" localSheetId="9">[58]Sheet1!#REF!</definedName>
    <definedName name="dc" localSheetId="15">[58]Sheet1!#REF!</definedName>
    <definedName name="dc" localSheetId="13">[58]Sheet1!#REF!</definedName>
    <definedName name="dc" localSheetId="8">[58]Sheet1!#REF!</definedName>
    <definedName name="dc">#REF!</definedName>
    <definedName name="dc." localSheetId="7">'[77]So lieu chung'!#REF!</definedName>
    <definedName name="dc." localSheetId="9">'[77]So lieu chung'!#REF!</definedName>
    <definedName name="dc." localSheetId="15">'[77]So lieu chung'!#REF!</definedName>
    <definedName name="dc." localSheetId="13">'[77]So lieu chung'!#REF!</definedName>
    <definedName name="dc." localSheetId="8">'[77]So lieu chung'!#REF!</definedName>
    <definedName name="dc.">#REF!</definedName>
    <definedName name="dca." localSheetId="7">'[77]So lieu chung'!#REF!</definedName>
    <definedName name="dca." localSheetId="9">'[77]So lieu chung'!#REF!</definedName>
    <definedName name="dca." localSheetId="15">'[77]So lieu chung'!#REF!</definedName>
    <definedName name="dca." localSheetId="13">'[77]So lieu chung'!#REF!</definedName>
    <definedName name="dca." localSheetId="8">'[77]So lieu chung'!#REF!</definedName>
    <definedName name="dca.">#REF!</definedName>
    <definedName name="Dcap" localSheetId="7">[58]Sheet1!#REF!</definedName>
    <definedName name="Dcap" localSheetId="9">[58]Sheet1!#REF!</definedName>
    <definedName name="Dcap" localSheetId="15">[58]Sheet1!#REF!</definedName>
    <definedName name="Dcap" localSheetId="13">[58]Sheet1!#REF!</definedName>
    <definedName name="Dcap" localSheetId="8">[58]Sheet1!#REF!</definedName>
    <definedName name="Dcap">#REF!</definedName>
    <definedName name="dcb." localSheetId="7">'[77]So lieu chung'!#REF!</definedName>
    <definedName name="dcb." localSheetId="9">'[77]So lieu chung'!#REF!</definedName>
    <definedName name="dcb." localSheetId="15">'[77]So lieu chung'!#REF!</definedName>
    <definedName name="dcb." localSheetId="13">'[77]So lieu chung'!#REF!</definedName>
    <definedName name="dcb." localSheetId="8">'[77]So lieu chung'!#REF!</definedName>
    <definedName name="dcb.">#REF!</definedName>
    <definedName name="dcc" localSheetId="21">[45]gVL!$Q$50</definedName>
    <definedName name="dcc" localSheetId="27">[45]gVL!$Q$50</definedName>
    <definedName name="dcc" localSheetId="33">#REF!</definedName>
    <definedName name="dcc" localSheetId="34">[45]gVL!$Q$50</definedName>
    <definedName name="dcc" localSheetId="51">#REF!</definedName>
    <definedName name="dcc" localSheetId="7">[45]gVL!$Q$50</definedName>
    <definedName name="dcc" localSheetId="9">[45]gVL!$Q$50</definedName>
    <definedName name="dcc" localSheetId="15">[45]gVL!$Q$50</definedName>
    <definedName name="dcc" localSheetId="13">[45]gVL!$Q$50</definedName>
    <definedName name="dcc" localSheetId="16">[45]gVL!$Q$50</definedName>
    <definedName name="dcc" localSheetId="8">[45]gVL!$Q$50</definedName>
    <definedName name="dcc" localSheetId="18">[45]gVL!$Q$50</definedName>
    <definedName name="dcc" localSheetId="19">[45]gVL!$Q$50</definedName>
    <definedName name="dcc">#REF!</definedName>
    <definedName name="dcc." localSheetId="7">'[77]So lieu chung'!#REF!</definedName>
    <definedName name="dcc." localSheetId="9">'[77]So lieu chung'!#REF!</definedName>
    <definedName name="dcc." localSheetId="15">'[77]So lieu chung'!#REF!</definedName>
    <definedName name="dcc." localSheetId="13">'[77]So lieu chung'!#REF!</definedName>
    <definedName name="dcc." localSheetId="8">'[77]So lieu chung'!#REF!</definedName>
    <definedName name="dcc.">#REF!</definedName>
    <definedName name="dcl" localSheetId="21">[45]gVL!$Q$40</definedName>
    <definedName name="dcl" localSheetId="27">[45]gVL!$Q$40</definedName>
    <definedName name="dcl" localSheetId="33">#REF!</definedName>
    <definedName name="dcl" localSheetId="34">[45]gVL!$Q$40</definedName>
    <definedName name="dcl" localSheetId="51">#REF!</definedName>
    <definedName name="dcl" localSheetId="7">[45]gVL!$Q$40</definedName>
    <definedName name="dcl" localSheetId="9">[45]gVL!$Q$40</definedName>
    <definedName name="dcl" localSheetId="15">[45]gVL!$Q$40</definedName>
    <definedName name="dcl" localSheetId="13">[45]gVL!$Q$40</definedName>
    <definedName name="dcl" localSheetId="16">[45]gVL!$Q$40</definedName>
    <definedName name="dcl" localSheetId="8">[45]gVL!$Q$40</definedName>
    <definedName name="dcl" localSheetId="18">[45]gVL!$Q$40</definedName>
    <definedName name="dcl" localSheetId="19">[45]gVL!$Q$40</definedName>
    <definedName name="dcl">#REF!</definedName>
    <definedName name="DCL_22">12117600</definedName>
    <definedName name="DCL_35">25490000</definedName>
    <definedName name="DÇm_33" localSheetId="33">#REF!</definedName>
    <definedName name="DÇm_33" localSheetId="51">#REF!</definedName>
    <definedName name="DÇm_33">#REF!</definedName>
    <definedName name="dcno" localSheetId="7">'[172]TSNO-DC'!$C$6:$H$76</definedName>
    <definedName name="dcno" localSheetId="9">'[172]TSNO-DC'!$C$6:$H$76</definedName>
    <definedName name="dcno" localSheetId="15">'[172]TSNO-DC'!$C$6:$H$76</definedName>
    <definedName name="dcno" localSheetId="13">'[172]TSNO-DC'!$C$6:$H$76</definedName>
    <definedName name="dcno" localSheetId="8">'[172]TSNO-DC'!$C$6:$H$76</definedName>
    <definedName name="dcno">#REF!</definedName>
    <definedName name="Dcol" localSheetId="7">[58]Sheet1!#REF!</definedName>
    <definedName name="Dcol" localSheetId="9">[58]Sheet1!#REF!</definedName>
    <definedName name="Dcol" localSheetId="15">[58]Sheet1!#REF!</definedName>
    <definedName name="Dcol" localSheetId="13">[58]Sheet1!#REF!</definedName>
    <definedName name="Dcol" localSheetId="8">[58]Sheet1!#REF!</definedName>
    <definedName name="Dcol">#REF!</definedName>
    <definedName name="dctc35" localSheetId="33">#REF!</definedName>
    <definedName name="dctc35" localSheetId="51">#REF!</definedName>
    <definedName name="dctc35">#REF!</definedName>
    <definedName name="Dch" localSheetId="7">[58]Sheet1!#REF!</definedName>
    <definedName name="Dch" localSheetId="9">[58]Sheet1!#REF!</definedName>
    <definedName name="Dch" localSheetId="15">[58]Sheet1!#REF!</definedName>
    <definedName name="Dch" localSheetId="13">[58]Sheet1!#REF!</definedName>
    <definedName name="Dch" localSheetId="8">[58]Sheet1!#REF!</definedName>
    <definedName name="Dch">#REF!</definedName>
    <definedName name="dche" localSheetId="51">#REF!</definedName>
    <definedName name="dche">#REF!</definedName>
    <definedName name="DCHINH" localSheetId="33">#REF!</definedName>
    <definedName name="DCHINH" localSheetId="51">#REF!</definedName>
    <definedName name="DCHINH">#REF!</definedName>
    <definedName name="DD" localSheetId="33">#REF!</definedName>
    <definedName name="DD" localSheetId="51">#REF!</definedName>
    <definedName name="DD">#REF!</definedName>
    <definedName name="dd0.5x1" localSheetId="21">[45]gVL!$Q$10</definedName>
    <definedName name="dd0.5x1" localSheetId="27">[45]gVL!$Q$10</definedName>
    <definedName name="dd0.5x1" localSheetId="33">#REF!</definedName>
    <definedName name="dd0.5x1" localSheetId="34">[45]gVL!$Q$10</definedName>
    <definedName name="dd0.5x1" localSheetId="51">#REF!</definedName>
    <definedName name="dd0.5x1" localSheetId="7">[45]gVL!$Q$10</definedName>
    <definedName name="dd0.5x1" localSheetId="9">[45]gVL!$Q$10</definedName>
    <definedName name="dd0.5x1" localSheetId="15">[45]gVL!$Q$10</definedName>
    <definedName name="dd0.5x1" localSheetId="13">[45]gVL!$Q$10</definedName>
    <definedName name="dd0.5x1" localSheetId="16">[45]gVL!$Q$10</definedName>
    <definedName name="dd0.5x1" localSheetId="8">[45]gVL!$Q$10</definedName>
    <definedName name="dd0.5x1" localSheetId="18">[45]gVL!$Q$10</definedName>
    <definedName name="dd0.5x1" localSheetId="19">[45]gVL!$Q$10</definedName>
    <definedName name="dd0.5x1">#REF!</definedName>
    <definedName name="dd1pnc" localSheetId="7">[10]chitiet!$G$404</definedName>
    <definedName name="dd1pnc" localSheetId="9">[10]chitiet!$G$404</definedName>
    <definedName name="dd1pnc" localSheetId="15">[10]chitiet!$G$404</definedName>
    <definedName name="dd1pnc" localSheetId="13">[10]chitiet!$G$404</definedName>
    <definedName name="dd1pnc" localSheetId="8">[10]chitiet!$G$404</definedName>
    <definedName name="dd1pnc">#REF!</definedName>
    <definedName name="dd1pvl" localSheetId="7">[10]chitiet!$G$383</definedName>
    <definedName name="dd1pvl" localSheetId="9">[10]chitiet!$G$383</definedName>
    <definedName name="dd1pvl" localSheetId="15">[10]chitiet!$G$383</definedName>
    <definedName name="dd1pvl" localSheetId="13">[10]chitiet!$G$383</definedName>
    <definedName name="dd1pvl" localSheetId="8">[10]chitiet!$G$383</definedName>
    <definedName name="dd1pvl">#REF!</definedName>
    <definedName name="dd1x2" localSheetId="7">[155]gvl!$N$9</definedName>
    <definedName name="dd1x2" localSheetId="9">[155]gvl!$N$9</definedName>
    <definedName name="dd1x2" localSheetId="15">[155]gvl!$N$9</definedName>
    <definedName name="dd1x2" localSheetId="13">[155]gvl!$N$9</definedName>
    <definedName name="dd1x2" localSheetId="8">[155]gvl!$N$9</definedName>
    <definedName name="dd1x2">#REF!</definedName>
    <definedName name="dd2x4" localSheetId="21">[45]gVL!$Q$12</definedName>
    <definedName name="dd2x4" localSheetId="27">[45]gVL!$Q$12</definedName>
    <definedName name="dd2x4" localSheetId="33">#REF!</definedName>
    <definedName name="dd2x4" localSheetId="34">[45]gVL!$Q$12</definedName>
    <definedName name="dd2x4" localSheetId="51">#REF!</definedName>
    <definedName name="dd2x4" localSheetId="7">[45]gVL!$Q$12</definedName>
    <definedName name="dd2x4" localSheetId="9">[45]gVL!$Q$12</definedName>
    <definedName name="dd2x4" localSheetId="15">[45]gVL!$Q$12</definedName>
    <definedName name="dd2x4" localSheetId="13">[45]gVL!$Q$12</definedName>
    <definedName name="dd2x4" localSheetId="16">[45]gVL!$Q$12</definedName>
    <definedName name="dd2x4" localSheetId="8">[45]gVL!$Q$12</definedName>
    <definedName name="dd2x4" localSheetId="18">[45]gVL!$Q$12</definedName>
    <definedName name="dd2x4" localSheetId="19">[45]gVL!$Q$12</definedName>
    <definedName name="dd2x4">#REF!</definedName>
    <definedName name="dd3pctnc" localSheetId="7">'[10]lam-moi'!#REF!</definedName>
    <definedName name="dd3pctnc" localSheetId="9">'[10]lam-moi'!#REF!</definedName>
    <definedName name="dd3pctnc" localSheetId="15">'[10]lam-moi'!#REF!</definedName>
    <definedName name="dd3pctnc" localSheetId="13">'[10]lam-moi'!#REF!</definedName>
    <definedName name="dd3pctnc" localSheetId="8">'[10]lam-moi'!#REF!</definedName>
    <definedName name="dd3pctnc">#REF!</definedName>
    <definedName name="dd3pctvl" localSheetId="7">'[10]lam-moi'!#REF!</definedName>
    <definedName name="dd3pctvl" localSheetId="9">'[10]lam-moi'!#REF!</definedName>
    <definedName name="dd3pctvl" localSheetId="15">'[10]lam-moi'!#REF!</definedName>
    <definedName name="dd3pctvl" localSheetId="13">'[10]lam-moi'!#REF!</definedName>
    <definedName name="dd3pctvl" localSheetId="8">'[10]lam-moi'!#REF!</definedName>
    <definedName name="dd3pctvl">#REF!</definedName>
    <definedName name="dd3plmvl" localSheetId="7">'[10]lam-moi'!#REF!</definedName>
    <definedName name="dd3plmvl" localSheetId="9">'[10]lam-moi'!#REF!</definedName>
    <definedName name="dd3plmvl" localSheetId="15">'[10]lam-moi'!#REF!</definedName>
    <definedName name="dd3plmvl" localSheetId="13">'[10]lam-moi'!#REF!</definedName>
    <definedName name="dd3plmvl" localSheetId="8">'[10]lam-moi'!#REF!</definedName>
    <definedName name="dd3plmvl">#REF!</definedName>
    <definedName name="dd3pnc" localSheetId="7">'[10]lam-moi'!#REF!</definedName>
    <definedName name="dd3pnc" localSheetId="9">'[10]lam-moi'!#REF!</definedName>
    <definedName name="dd3pnc" localSheetId="15">'[10]lam-moi'!#REF!</definedName>
    <definedName name="dd3pnc" localSheetId="13">'[10]lam-moi'!#REF!</definedName>
    <definedName name="dd3pnc" localSheetId="8">'[10]lam-moi'!#REF!</definedName>
    <definedName name="dd3pnc">#REF!</definedName>
    <definedName name="dd3pvl" localSheetId="7">'[10]lam-moi'!#REF!</definedName>
    <definedName name="dd3pvl" localSheetId="9">'[10]lam-moi'!#REF!</definedName>
    <definedName name="dd3pvl" localSheetId="15">'[10]lam-moi'!#REF!</definedName>
    <definedName name="dd3pvl" localSheetId="13">'[10]lam-moi'!#REF!</definedName>
    <definedName name="dd3pvl" localSheetId="8">'[10]lam-moi'!#REF!</definedName>
    <definedName name="dd3pvl">#REF!</definedName>
    <definedName name="dd4x6" localSheetId="7">[46]gVL!$P$11</definedName>
    <definedName name="dd4x6" localSheetId="9">[46]gVL!$P$11</definedName>
    <definedName name="dd4x6" localSheetId="15">[46]gVL!$P$11</definedName>
    <definedName name="dd4x6" localSheetId="13">[46]gVL!$P$11</definedName>
    <definedName name="dd4x6" localSheetId="8">[46]gVL!$P$11</definedName>
    <definedName name="dd4x6">#REF!</definedName>
    <definedName name="dday" localSheetId="7">[119]gVL!$P$38</definedName>
    <definedName name="dday" localSheetId="9">[119]gVL!$P$38</definedName>
    <definedName name="dday" localSheetId="15">[119]gVL!$P$38</definedName>
    <definedName name="dday" localSheetId="13">[119]gVL!$P$38</definedName>
    <definedName name="dday" localSheetId="8">[119]gVL!$P$38</definedName>
    <definedName name="dday">#REF!</definedName>
    <definedName name="DDD" localSheetId="7">[173]Pier!$B$272:$B$277</definedName>
    <definedName name="DDD" localSheetId="9">[173]Pier!$B$272:$B$277</definedName>
    <definedName name="DDD" localSheetId="15">[173]Pier!$B$272:$B$277</definedName>
    <definedName name="DDD" localSheetId="13">[173]Pier!$B$272:$B$277</definedName>
    <definedName name="DDD" localSheetId="8">[173]Pier!$B$272:$B$277</definedName>
    <definedName name="DDD">#REF!</definedName>
    <definedName name="ddddddddddd" localSheetId="51">#REF!</definedName>
    <definedName name="ddddddddddd">#REF!</definedName>
    <definedName name="DDDS" localSheetId="7">[173]Pier!$B$284:$B$289</definedName>
    <definedName name="DDDS" localSheetId="9">[173]Pier!$B$284:$B$289</definedName>
    <definedName name="DDDS" localSheetId="15">[173]Pier!$B$284:$B$289</definedName>
    <definedName name="DDDS" localSheetId="13">[173]Pier!$B$284:$B$289</definedName>
    <definedName name="DDDS" localSheetId="8">[173]Pier!$B$284:$B$289</definedName>
    <definedName name="DDDS">#REF!</definedName>
    <definedName name="dden" localSheetId="33">#REF!</definedName>
    <definedName name="dden" localSheetId="51">#REF!</definedName>
    <definedName name="dden">#REF!</definedName>
    <definedName name="ddhtnc" localSheetId="7">'[10]lam-moi'!#REF!</definedName>
    <definedName name="ddhtnc" localSheetId="9">'[10]lam-moi'!#REF!</definedName>
    <definedName name="ddhtnc" localSheetId="15">'[10]lam-moi'!#REF!</definedName>
    <definedName name="ddhtnc" localSheetId="13">'[10]lam-moi'!#REF!</definedName>
    <definedName name="ddhtnc" localSheetId="8">'[10]lam-moi'!#REF!</definedName>
    <definedName name="ddhtnc">#REF!</definedName>
    <definedName name="ddhtvl" localSheetId="7">'[10]lam-moi'!#REF!</definedName>
    <definedName name="ddhtvl" localSheetId="9">'[10]lam-moi'!#REF!</definedName>
    <definedName name="ddhtvl" localSheetId="15">'[10]lam-moi'!#REF!</definedName>
    <definedName name="ddhtvl" localSheetId="13">'[10]lam-moi'!#REF!</definedName>
    <definedName name="ddhtvl" localSheetId="8">'[10]lam-moi'!#REF!</definedName>
    <definedName name="ddhtvl">#REF!</definedName>
    <definedName name="ddia" localSheetId="7">[46]gVL!$P$46</definedName>
    <definedName name="ddia" localSheetId="9">[46]gVL!$P$46</definedName>
    <definedName name="ddia" localSheetId="15">[46]gVL!$P$46</definedName>
    <definedName name="ddia" localSheetId="13">[46]gVL!$P$46</definedName>
    <definedName name="ddia" localSheetId="8">[46]gVL!$P$46</definedName>
    <definedName name="ddia">#REF!</definedName>
    <definedName name="ddien" localSheetId="21">[45]gVL!$Q$51</definedName>
    <definedName name="ddien" localSheetId="27">[45]gVL!$Q$51</definedName>
    <definedName name="ddien" localSheetId="33">#REF!</definedName>
    <definedName name="ddien" localSheetId="34">[45]gVL!$Q$51</definedName>
    <definedName name="ddien" localSheetId="51">#REF!</definedName>
    <definedName name="ddien" localSheetId="7">[45]gVL!$Q$51</definedName>
    <definedName name="ddien" localSheetId="9">[45]gVL!$Q$51</definedName>
    <definedName name="ddien" localSheetId="15">[45]gVL!$Q$51</definedName>
    <definedName name="ddien" localSheetId="13">[45]gVL!$Q$51</definedName>
    <definedName name="ddien" localSheetId="16">[45]gVL!$Q$51</definedName>
    <definedName name="ddien" localSheetId="8">[45]gVL!$Q$51</definedName>
    <definedName name="ddien" localSheetId="18">[45]gVL!$Q$51</definedName>
    <definedName name="ddien" localSheetId="19">[45]gVL!$Q$51</definedName>
    <definedName name="ddien">#REF!</definedName>
    <definedName name="DDK" localSheetId="7">'[174]CT-35'!$A$2:$N$1399</definedName>
    <definedName name="DDK" localSheetId="9">'[174]CT-35'!$A$2:$N$1399</definedName>
    <definedName name="DDK" localSheetId="15">'[174]CT-35'!$A$2:$N$1399</definedName>
    <definedName name="DDK" localSheetId="13">'[174]CT-35'!$A$2:$N$1399</definedName>
    <definedName name="DDK" localSheetId="8">'[174]CT-35'!$A$2:$N$1399</definedName>
    <definedName name="DDK">#REF!</definedName>
    <definedName name="DDM" localSheetId="33">#REF!</definedName>
    <definedName name="DDM" localSheetId="51">#REF!</definedName>
    <definedName name="DDM">#REF!</definedName>
    <definedName name="DDS" localSheetId="7">[173]Pier!$B$218:$B$223</definedName>
    <definedName name="DDS" localSheetId="9">[173]Pier!$B$218:$B$223</definedName>
    <definedName name="DDS" localSheetId="15">[173]Pier!$B$218:$B$223</definedName>
    <definedName name="DDS" localSheetId="13">[173]Pier!$B$218:$B$223</definedName>
    <definedName name="DDS" localSheetId="8">[173]Pier!$B$218:$B$223</definedName>
    <definedName name="DDS">#REF!</definedName>
    <definedName name="ddt2nc" localSheetId="7">[10]gtrinh!#REF!</definedName>
    <definedName name="ddt2nc" localSheetId="9">[10]gtrinh!#REF!</definedName>
    <definedName name="ddt2nc" localSheetId="15">[10]gtrinh!#REF!</definedName>
    <definedName name="ddt2nc" localSheetId="13">[10]gtrinh!#REF!</definedName>
    <definedName name="ddt2nc" localSheetId="8">[10]gtrinh!#REF!</definedName>
    <definedName name="ddt2nc">#REF!</definedName>
    <definedName name="ddt2vl" localSheetId="7">[10]gtrinh!#REF!</definedName>
    <definedName name="ddt2vl" localSheetId="9">[10]gtrinh!#REF!</definedName>
    <definedName name="ddt2vl" localSheetId="15">[10]gtrinh!#REF!</definedName>
    <definedName name="ddt2vl" localSheetId="13">[10]gtrinh!#REF!</definedName>
    <definedName name="ddt2vl" localSheetId="8">[10]gtrinh!#REF!</definedName>
    <definedName name="ddt2vl">#REF!</definedName>
    <definedName name="ddtd3pnc" localSheetId="7">'[10]thao-go'!#REF!</definedName>
    <definedName name="ddtd3pnc" localSheetId="9">'[10]thao-go'!#REF!</definedName>
    <definedName name="ddtd3pnc" localSheetId="15">'[10]thao-go'!#REF!</definedName>
    <definedName name="ddtd3pnc" localSheetId="13">'[10]thao-go'!#REF!</definedName>
    <definedName name="ddtd3pnc" localSheetId="8">'[10]thao-go'!#REF!</definedName>
    <definedName name="ddtd3pnc">#REF!</definedName>
    <definedName name="ddtt1pnc" localSheetId="7">[10]gtrinh!#REF!</definedName>
    <definedName name="ddtt1pnc" localSheetId="9">[10]gtrinh!#REF!</definedName>
    <definedName name="ddtt1pnc" localSheetId="15">[10]gtrinh!#REF!</definedName>
    <definedName name="ddtt1pnc" localSheetId="13">[10]gtrinh!#REF!</definedName>
    <definedName name="ddtt1pnc" localSheetId="8">[10]gtrinh!#REF!</definedName>
    <definedName name="ddtt1pnc">#REF!</definedName>
    <definedName name="ddtt1pvl" localSheetId="7">[10]gtrinh!#REF!</definedName>
    <definedName name="ddtt1pvl" localSheetId="9">[10]gtrinh!#REF!</definedName>
    <definedName name="ddtt1pvl" localSheetId="15">[10]gtrinh!#REF!</definedName>
    <definedName name="ddtt1pvl" localSheetId="13">[10]gtrinh!#REF!</definedName>
    <definedName name="ddtt1pvl" localSheetId="8">[10]gtrinh!#REF!</definedName>
    <definedName name="ddtt1pvl">#REF!</definedName>
    <definedName name="ddtt3pnc" localSheetId="7">[10]gtrinh!#REF!</definedName>
    <definedName name="ddtt3pnc" localSheetId="9">[10]gtrinh!#REF!</definedName>
    <definedName name="ddtt3pnc" localSheetId="15">[10]gtrinh!#REF!</definedName>
    <definedName name="ddtt3pnc" localSheetId="13">[10]gtrinh!#REF!</definedName>
    <definedName name="ddtt3pnc" localSheetId="8">[10]gtrinh!#REF!</definedName>
    <definedName name="ddtt3pnc">#REF!</definedName>
    <definedName name="ddtt3pvl" localSheetId="7">[10]gtrinh!#REF!</definedName>
    <definedName name="ddtt3pvl" localSheetId="9">[10]gtrinh!#REF!</definedName>
    <definedName name="ddtt3pvl" localSheetId="15">[10]gtrinh!#REF!</definedName>
    <definedName name="ddtt3pvl" localSheetId="13">[10]gtrinh!#REF!</definedName>
    <definedName name="ddtt3pvl" localSheetId="8">[10]gtrinh!#REF!</definedName>
    <definedName name="ddtt3pvl">#REF!</definedName>
    <definedName name="de_" localSheetId="7">[39]Checksection1!#REF!</definedName>
    <definedName name="de_" localSheetId="9">[39]Checksection1!#REF!</definedName>
    <definedName name="de_" localSheetId="15">[39]Checksection1!#REF!</definedName>
    <definedName name="de_" localSheetId="13">[39]Checksection1!#REF!</definedName>
    <definedName name="de_" localSheetId="8">[39]Checksection1!#REF!</definedName>
    <definedName name="de_">#REF!</definedName>
    <definedName name="Dec" localSheetId="7">[72]BudgetData!$O$2:$O$734</definedName>
    <definedName name="Dec" localSheetId="9">[72]BudgetData!$O$2:$O$734</definedName>
    <definedName name="Dec" localSheetId="15">[72]BudgetData!$O$2:$O$734</definedName>
    <definedName name="Dec" localSheetId="13">[72]BudgetData!$O$2:$O$734</definedName>
    <definedName name="Dec" localSheetId="8">[72]BudgetData!$O$2:$O$734</definedName>
    <definedName name="Dec">#REF!</definedName>
    <definedName name="deff" localSheetId="7">[58]Sheet1!#REF!</definedName>
    <definedName name="deff" localSheetId="9">[58]Sheet1!#REF!</definedName>
    <definedName name="deff" localSheetId="15">[58]Sheet1!#REF!</definedName>
    <definedName name="deff" localSheetId="13">[58]Sheet1!#REF!</definedName>
    <definedName name="deff" localSheetId="8">[58]Sheet1!#REF!</definedName>
    <definedName name="deff">#REF!</definedName>
    <definedName name="DEFINENAME" localSheetId="7">[175]Open!$A$15</definedName>
    <definedName name="DEFINENAME" localSheetId="9">[175]Open!$A$15</definedName>
    <definedName name="DEFINENAME" localSheetId="15">[175]Open!$A$15</definedName>
    <definedName name="DEFINENAME" localSheetId="13">[175]Open!$A$15</definedName>
    <definedName name="DEFINENAME" localSheetId="8">[175]Open!$A$15</definedName>
    <definedName name="DEFINENAME">#REF!</definedName>
    <definedName name="den_bu" localSheetId="33">#REF!</definedName>
    <definedName name="den_bu" localSheetId="51">#REF!</definedName>
    <definedName name="den_bu">#REF!</definedName>
    <definedName name="denbu" localSheetId="33">#REF!</definedName>
    <definedName name="denbu" localSheetId="51">#REF!</definedName>
    <definedName name="denbu">#REF!</definedName>
    <definedName name="det" localSheetId="7">'[41]Bang chiet tinh TBA'!#REF!</definedName>
    <definedName name="det" localSheetId="9">'[41]Bang chiet tinh TBA'!#REF!</definedName>
    <definedName name="det" localSheetId="15">'[41]Bang chiet tinh TBA'!#REF!</definedName>
    <definedName name="det" localSheetId="13">'[41]Bang chiet tinh TBA'!#REF!</definedName>
    <definedName name="det" localSheetId="8">'[41]Bang chiet tinh TBA'!#REF!</definedName>
    <definedName name="det">#REF!</definedName>
    <definedName name="Det32x3" localSheetId="33">#REF!</definedName>
    <definedName name="Det32x3" localSheetId="51">#REF!</definedName>
    <definedName name="Det32x3">#REF!</definedName>
    <definedName name="Det35x3" localSheetId="33">#REF!</definedName>
    <definedName name="Det35x3" localSheetId="51">#REF!</definedName>
    <definedName name="Det35x3">#REF!</definedName>
    <definedName name="Det40x4" localSheetId="33">#REF!</definedName>
    <definedName name="Det40x4" localSheetId="51">#REF!</definedName>
    <definedName name="Det40x4">#REF!</definedName>
    <definedName name="Det50x5" localSheetId="33">#REF!</definedName>
    <definedName name="Det50x5" localSheetId="51">#REF!</definedName>
    <definedName name="Det50x5">#REF!</definedName>
    <definedName name="Det63x6" localSheetId="33">#REF!</definedName>
    <definedName name="Det63x6" localSheetId="51">#REF!</definedName>
    <definedName name="Det63x6">#REF!</definedName>
    <definedName name="Det75x6" localSheetId="33">#REF!</definedName>
    <definedName name="Det75x6" localSheetId="51">#REF!</definedName>
    <definedName name="Det75x6">#REF!</definedName>
    <definedName name="df" localSheetId="33">#REF!</definedName>
    <definedName name="df" localSheetId="51">#REF!</definedName>
    <definedName name="df">#REF!</definedName>
    <definedName name="DF_e" localSheetId="7">[39]Checksection1!#REF!</definedName>
    <definedName name="DF_e" localSheetId="9">[39]Checksection1!#REF!</definedName>
    <definedName name="DF_e" localSheetId="15">[39]Checksection1!#REF!</definedName>
    <definedName name="DF_e" localSheetId="13">[39]Checksection1!#REF!</definedName>
    <definedName name="DF_e" localSheetId="8">[39]Checksection1!#REF!</definedName>
    <definedName name="DF_e">#REF!</definedName>
    <definedName name="DF_i" localSheetId="7">[39]Checksection1!#REF!</definedName>
    <definedName name="DF_i" localSheetId="9">[39]Checksection1!#REF!</definedName>
    <definedName name="DF_i" localSheetId="15">[39]Checksection1!#REF!</definedName>
    <definedName name="DF_i" localSheetId="13">[39]Checksection1!#REF!</definedName>
    <definedName name="DF_i" localSheetId="8">[39]Checksection1!#REF!</definedName>
    <definedName name="DF_i">#REF!</definedName>
    <definedName name="DF_ve" localSheetId="7">[39]Checksection1!#REF!</definedName>
    <definedName name="DF_ve" localSheetId="9">[39]Checksection1!#REF!</definedName>
    <definedName name="DF_ve" localSheetId="15">[39]Checksection1!#REF!</definedName>
    <definedName name="DF_ve" localSheetId="13">[39]Checksection1!#REF!</definedName>
    <definedName name="DF_ve" localSheetId="8">[39]Checksection1!#REF!</definedName>
    <definedName name="DF_ve">#REF!</definedName>
    <definedName name="DF_vi" localSheetId="7">[39]Checksection1!#REF!</definedName>
    <definedName name="DF_vi" localSheetId="9">[39]Checksection1!#REF!</definedName>
    <definedName name="DF_vi" localSheetId="15">[39]Checksection1!#REF!</definedName>
    <definedName name="DF_vi" localSheetId="13">[39]Checksection1!#REF!</definedName>
    <definedName name="DF_vi" localSheetId="8">[39]Checksection1!#REF!</definedName>
    <definedName name="DF_vi">#REF!</definedName>
    <definedName name="dfas" localSheetId="7">[25]Girder!#REF!</definedName>
    <definedName name="dfas" localSheetId="9">[25]Girder!#REF!</definedName>
    <definedName name="dfas" localSheetId="15">[25]Girder!#REF!</definedName>
    <definedName name="dfas" localSheetId="13">[25]Girder!#REF!</definedName>
    <definedName name="dfas" localSheetId="8">[25]Girder!#REF!</definedName>
    <definedName name="dfas">#REF!</definedName>
    <definedName name="dffr" localSheetId="7">[25]Girder!#REF!</definedName>
    <definedName name="dffr" localSheetId="9">[25]Girder!#REF!</definedName>
    <definedName name="dffr" localSheetId="15">[25]Girder!#REF!</definedName>
    <definedName name="dffr" localSheetId="13">[25]Girder!#REF!</definedName>
    <definedName name="dffr" localSheetId="8">[25]Girder!#REF!</definedName>
    <definedName name="dffr">#REF!</definedName>
    <definedName name="dfg" localSheetId="7">[176]XL4Poppy!$B$1:$B$16</definedName>
    <definedName name="dfg" localSheetId="9">[176]XL4Poppy!$B$1:$B$16</definedName>
    <definedName name="dfg" localSheetId="15">[176]XL4Poppy!$B$1:$B$16</definedName>
    <definedName name="dfg" localSheetId="13">[176]XL4Poppy!$B$1:$B$16</definedName>
    <definedName name="dfg" localSheetId="8">[176]XL4Poppy!$B$1:$B$16</definedName>
    <definedName name="dfg">#REF!</definedName>
    <definedName name="dflt1" localSheetId="51">#REF!</definedName>
    <definedName name="dflt1">#REF!</definedName>
    <definedName name="dflt2" localSheetId="51">#REF!</definedName>
    <definedName name="dflt2">#REF!</definedName>
    <definedName name="dflt3" localSheetId="51">#REF!</definedName>
    <definedName name="dflt3">#REF!</definedName>
    <definedName name="dflt4" localSheetId="51">#REF!</definedName>
    <definedName name="dflt4">#REF!</definedName>
    <definedName name="dflt5" localSheetId="51">#REF!</definedName>
    <definedName name="dflt5">#REF!</definedName>
    <definedName name="dflt6" localSheetId="51">#REF!</definedName>
    <definedName name="dflt6">#REF!</definedName>
    <definedName name="dflt7" localSheetId="51">#REF!</definedName>
    <definedName name="dflt7">#REF!</definedName>
    <definedName name="dfpf" localSheetId="7">[25]Girder!#REF!</definedName>
    <definedName name="dfpf" localSheetId="9">[25]Girder!#REF!</definedName>
    <definedName name="dfpf" localSheetId="15">[25]Girder!#REF!</definedName>
    <definedName name="dfpf" localSheetId="13">[25]Girder!#REF!</definedName>
    <definedName name="dfpf" localSheetId="8">[25]Girder!#REF!</definedName>
    <definedName name="dfpf">#REF!</definedName>
    <definedName name="DFv" localSheetId="7">[25]Girder!#REF!</definedName>
    <definedName name="DFv" localSheetId="9">[25]Girder!#REF!</definedName>
    <definedName name="DFv" localSheetId="15">[25]Girder!#REF!</definedName>
    <definedName name="DFv" localSheetId="13">[25]Girder!#REF!</definedName>
    <definedName name="DFv" localSheetId="8">[25]Girder!#REF!</definedName>
    <definedName name="DFv">#REF!</definedName>
    <definedName name="DG" localSheetId="7">'[161]Don gia'!$B$3:$G$195</definedName>
    <definedName name="DG" localSheetId="9">'[161]Don gia'!$B$3:$G$195</definedName>
    <definedName name="DG" localSheetId="15">'[161]Don gia'!$B$3:$G$195</definedName>
    <definedName name="DG" localSheetId="13">'[161]Don gia'!$B$3:$G$195</definedName>
    <definedName name="DG" localSheetId="8">'[161]Don gia'!$B$3:$G$195</definedName>
    <definedName name="DG">#REF!</definedName>
    <definedName name="dg_5cau" localSheetId="33">#REF!</definedName>
    <definedName name="dg_5cau" localSheetId="51">#REF!</definedName>
    <definedName name="dg_5cau">#REF!</definedName>
    <definedName name="DG_M_C_X" localSheetId="33">#REF!</definedName>
    <definedName name="DG_M_C_X" localSheetId="51">#REF!</definedName>
    <definedName name="DG_M_C_X">#REF!</definedName>
    <definedName name="DG1M3BETONG" localSheetId="33">#REF!</definedName>
    <definedName name="DG1M3BETONG" localSheetId="51">#REF!</definedName>
    <definedName name="DG1M3BETONG">#REF!</definedName>
    <definedName name="dgbdII" localSheetId="33">#REF!</definedName>
    <definedName name="dgbdII" localSheetId="51">#REF!</definedName>
    <definedName name="dgbdII">#REF!</definedName>
    <definedName name="dgc" localSheetId="33">#REF!</definedName>
    <definedName name="dgc" localSheetId="51">#REF!</definedName>
    <definedName name="dgc">#REF!</definedName>
    <definedName name="DGCocKhoanNhoi" localSheetId="7">[27]TDinh!#REF!</definedName>
    <definedName name="DGCocKhoanNhoi" localSheetId="9">[27]TDinh!#REF!</definedName>
    <definedName name="DGCocKhoanNhoi" localSheetId="15">[27]TDinh!#REF!</definedName>
    <definedName name="DGCocKhoanNhoi" localSheetId="13">[27]TDinh!#REF!</definedName>
    <definedName name="DGCocKhoanNhoi" localSheetId="8">[27]TDinh!#REF!</definedName>
    <definedName name="DGCocKhoanNhoi">#REF!</definedName>
    <definedName name="DGCocOng_D1M" localSheetId="7">[27]TDinh!#REF!</definedName>
    <definedName name="DGCocOng_D1M" localSheetId="9">[27]TDinh!#REF!</definedName>
    <definedName name="DGCocOng_D1M" localSheetId="15">[27]TDinh!#REF!</definedName>
    <definedName name="DGCocOng_D1M" localSheetId="13">[27]TDinh!#REF!</definedName>
    <definedName name="DGCocOng_D1M" localSheetId="8">[27]TDinh!#REF!</definedName>
    <definedName name="DGCocOng_D1M">#REF!</definedName>
    <definedName name="dgct" localSheetId="7">[177]dghn!$A$4:$F$1528</definedName>
    <definedName name="dgct" localSheetId="9">[177]dghn!$A$4:$F$1528</definedName>
    <definedName name="dgct" localSheetId="15">[177]dghn!$A$4:$F$1528</definedName>
    <definedName name="dgct" localSheetId="13">[177]dghn!$A$4:$F$1528</definedName>
    <definedName name="dgct" localSheetId="8">[177]dghn!$A$4:$F$1528</definedName>
    <definedName name="dgct">#REF!</definedName>
    <definedName name="DGCT_L.SON1" localSheetId="7">[178]DGCT!$A$8:$J$1532</definedName>
    <definedName name="DGCT_L.SON1" localSheetId="9">[178]DGCT!$A$8:$J$1532</definedName>
    <definedName name="DGCT_L.SON1" localSheetId="15">[178]DGCT!$A$8:$J$1532</definedName>
    <definedName name="DGCT_L.SON1" localSheetId="13">[178]DGCT!$A$8:$J$1532</definedName>
    <definedName name="DGCT_L.SON1" localSheetId="8">[178]DGCT!$A$8:$J$1532</definedName>
    <definedName name="DGCT_L.SON1">#REF!</definedName>
    <definedName name="DGCT_T.Quy_P.Thuy_Q" localSheetId="33">#REF!</definedName>
    <definedName name="DGCT_T.Quy_P.Thuy_Q" localSheetId="51">#REF!</definedName>
    <definedName name="DGCT_T.Quy_P.Thuy_Q">#REF!</definedName>
    <definedName name="DGCT_TRAUQUYPHUTHUY_HN" localSheetId="33">#REF!</definedName>
    <definedName name="DGCT_TRAUQUYPHUTHUY_HN" localSheetId="51">#REF!</definedName>
    <definedName name="DGCT_TRAUQUYPHUTHUY_HN">#REF!</definedName>
    <definedName name="DGCTDam33" localSheetId="7">[27]TDinh!#REF!</definedName>
    <definedName name="DGCTDam33" localSheetId="9">[27]TDinh!#REF!</definedName>
    <definedName name="DGCTDam33" localSheetId="15">[27]TDinh!#REF!</definedName>
    <definedName name="DGCTDam33" localSheetId="13">[27]TDinh!#REF!</definedName>
    <definedName name="DGCTDam33" localSheetId="8">[27]TDinh!#REF!</definedName>
    <definedName name="DGCTDam33">#REF!</definedName>
    <definedName name="DGCTdamKhungT" localSheetId="7">[27]TDinh!#REF!</definedName>
    <definedName name="DGCTdamKhungT" localSheetId="9">[27]TDinh!#REF!</definedName>
    <definedName name="DGCTdamKhungT" localSheetId="15">[27]TDinh!#REF!</definedName>
    <definedName name="DGCTdamKhungT" localSheetId="13">[27]TDinh!#REF!</definedName>
    <definedName name="DGCTdamKhungT" localSheetId="8">[27]TDinh!#REF!</definedName>
    <definedName name="DGCTdamKhungT">#REF!</definedName>
    <definedName name="DGCTI592" localSheetId="33">#REF!</definedName>
    <definedName name="DGCTI592" localSheetId="51">#REF!</definedName>
    <definedName name="DGCTI592">#REF!</definedName>
    <definedName name="DGCTMatCauLanCan" localSheetId="7">[27]TDinh!#REF!</definedName>
    <definedName name="DGCTMatCauLanCan" localSheetId="9">[27]TDinh!#REF!</definedName>
    <definedName name="DGCTMatCauLanCan" localSheetId="15">[27]TDinh!#REF!</definedName>
    <definedName name="DGCTMatCauLanCan" localSheetId="13">[27]TDinh!#REF!</definedName>
    <definedName name="DGCTMatCauLanCan" localSheetId="8">[27]TDinh!#REF!</definedName>
    <definedName name="DGCTMatCauLanCan">#REF!</definedName>
    <definedName name="DGCTPhanDuoi" localSheetId="7">[27]TDinh!#REF!</definedName>
    <definedName name="DGCTPhanDuoi" localSheetId="9">[27]TDinh!#REF!</definedName>
    <definedName name="DGCTPhanDuoi" localSheetId="15">[27]TDinh!#REF!</definedName>
    <definedName name="DGCTPhanDuoi" localSheetId="13">[27]TDinh!#REF!</definedName>
    <definedName name="DGCTPhanDuoi" localSheetId="8">[27]TDinh!#REF!</definedName>
    <definedName name="DGCTPhanDuoi">#REF!</definedName>
    <definedName name="dgd" localSheetId="33">#REF!</definedName>
    <definedName name="dgd" localSheetId="51">#REF!</definedName>
    <definedName name="dgd">#REF!</definedName>
    <definedName name="DGHSDT" localSheetId="33">#REF!</definedName>
    <definedName name="DGHSDT" localSheetId="51">#REF!</definedName>
    <definedName name="DGHSDT">#REF!</definedName>
    <definedName name="DGM" localSheetId="7">[10]DONGIA!$A$453:$F$459</definedName>
    <definedName name="DGM" localSheetId="9">[10]DONGIA!$A$453:$F$459</definedName>
    <definedName name="DGM" localSheetId="15">[10]DONGIA!$A$453:$F$459</definedName>
    <definedName name="DGM" localSheetId="13">[10]DONGIA!$A$453:$F$459</definedName>
    <definedName name="DGM" localSheetId="8">[10]DONGIA!$A$453:$F$459</definedName>
    <definedName name="DGM">#REF!</definedName>
    <definedName name="dgnc" localSheetId="33">#REF!</definedName>
    <definedName name="dgnc" localSheetId="51">#REF!</definedName>
    <definedName name="dgnc">#REF!</definedName>
    <definedName name="dgnen" localSheetId="7">[179]dg!$A$6:$G$596</definedName>
    <definedName name="dgnen" localSheetId="9">[179]dg!$A$6:$G$596</definedName>
    <definedName name="dgnen" localSheetId="15">[179]dg!$A$6:$G$596</definedName>
    <definedName name="dgnen" localSheetId="13">[179]dg!$A$6:$G$596</definedName>
    <definedName name="dgnen" localSheetId="8">[179]dg!$A$6:$G$596</definedName>
    <definedName name="dgnen">#REF!</definedName>
    <definedName name="dgqndn" localSheetId="33">#REF!</definedName>
    <definedName name="dgqndn" localSheetId="51">#REF!</definedName>
    <definedName name="dgqndn">#REF!</definedName>
    <definedName name="DGTN" localSheetId="7">[102]DGiaTN!$C$4:$H$372</definedName>
    <definedName name="DGTN" localSheetId="9">[102]DGiaTN!$C$4:$H$372</definedName>
    <definedName name="DGTN" localSheetId="15">[102]DGiaTN!$C$4:$H$372</definedName>
    <definedName name="DGTN" localSheetId="13">[102]DGiaTN!$C$4:$H$372</definedName>
    <definedName name="DGTN" localSheetId="8">[102]DGiaTN!$C$4:$H$372</definedName>
    <definedName name="DGTN">#REF!</definedName>
    <definedName name="DGTV" localSheetId="33">#REF!</definedName>
    <definedName name="DGTV" localSheetId="51">#REF!</definedName>
    <definedName name="DGTV">#REF!</definedName>
    <definedName name="DGTH" localSheetId="7">[10]DONGIA!#REF!</definedName>
    <definedName name="DGTH" localSheetId="9">[10]DONGIA!#REF!</definedName>
    <definedName name="DGTH" localSheetId="15">[10]DONGIA!#REF!</definedName>
    <definedName name="DGTH" localSheetId="13">[10]DONGIA!#REF!</definedName>
    <definedName name="DGTH" localSheetId="8">[10]DONGIA!#REF!</definedName>
    <definedName name="DGTH">#REF!</definedName>
    <definedName name="DGTH1" localSheetId="7">[10]DONGIA!$A$414:$G$452</definedName>
    <definedName name="DGTH1" localSheetId="9">[10]DONGIA!$A$414:$G$452</definedName>
    <definedName name="DGTH1" localSheetId="15">[10]DONGIA!$A$414:$G$452</definedName>
    <definedName name="DGTH1" localSheetId="13">[10]DONGIA!$A$414:$G$452</definedName>
    <definedName name="DGTH1" localSheetId="8">[10]DONGIA!$A$414:$G$452</definedName>
    <definedName name="DGTH1">#REF!</definedName>
    <definedName name="dgth2" localSheetId="7">[10]DONGIA!$A$414:$G$439</definedName>
    <definedName name="dgth2" localSheetId="9">[10]DONGIA!$A$414:$G$439</definedName>
    <definedName name="dgth2" localSheetId="15">[10]DONGIA!$A$414:$G$439</definedName>
    <definedName name="dgth2" localSheetId="13">[10]DONGIA!$A$414:$G$439</definedName>
    <definedName name="dgth2" localSheetId="8">[10]DONGIA!$A$414:$G$439</definedName>
    <definedName name="dgth2">#REF!</definedName>
    <definedName name="DGTR" localSheetId="7">[10]DONGIA!$A$472:$I$521</definedName>
    <definedName name="DGTR" localSheetId="9">[10]DONGIA!$A$472:$I$521</definedName>
    <definedName name="DGTR" localSheetId="15">[10]DONGIA!$A$472:$I$521</definedName>
    <definedName name="DGTR" localSheetId="13">[10]DONGIA!$A$472:$I$521</definedName>
    <definedName name="DGTR" localSheetId="8">[10]DONGIA!$A$472:$I$521</definedName>
    <definedName name="DGTR">#REF!</definedName>
    <definedName name="dgvc" localSheetId="7">'[180]V.c noi bo'!$A$11:$J$26</definedName>
    <definedName name="dgvc" localSheetId="9">'[180]V.c noi bo'!$A$11:$J$26</definedName>
    <definedName name="dgvc" localSheetId="15">'[180]V.c noi bo'!$A$11:$J$26</definedName>
    <definedName name="dgvc" localSheetId="13">'[180]V.c noi bo'!$A$11:$J$26</definedName>
    <definedName name="dgvc" localSheetId="8">'[180]V.c noi bo'!$A$11:$J$26</definedName>
    <definedName name="dgvc">#REF!</definedName>
    <definedName name="dgvl" localSheetId="33">#REF!</definedName>
    <definedName name="dgvl" localSheetId="51">#REF!</definedName>
    <definedName name="dgvl">#REF!</definedName>
    <definedName name="DGVL1" localSheetId="7">[10]DONGIA!$A$5:$F$235</definedName>
    <definedName name="DGVL1" localSheetId="9">[10]DONGIA!$A$5:$F$235</definedName>
    <definedName name="DGVL1" localSheetId="15">[10]DONGIA!$A$5:$F$235</definedName>
    <definedName name="DGVL1" localSheetId="13">[10]DONGIA!$A$5:$F$235</definedName>
    <definedName name="DGVL1" localSheetId="8">[10]DONGIA!$A$5:$F$235</definedName>
    <definedName name="DGVL1">#REF!</definedName>
    <definedName name="DGVT" localSheetId="7">'[10]DON GIA'!$C$5:$G$137</definedName>
    <definedName name="DGVT" localSheetId="9">'[10]DON GIA'!$C$5:$G$137</definedName>
    <definedName name="DGVT" localSheetId="15">'[10]DON GIA'!$C$5:$G$137</definedName>
    <definedName name="DGVT" localSheetId="13">'[10]DON GIA'!$C$5:$G$137</definedName>
    <definedName name="DGVT" localSheetId="8">'[10]DON GIA'!$C$5:$G$137</definedName>
    <definedName name="DGVT">#REF!</definedName>
    <definedName name="DGIA" localSheetId="33">#REF!</definedName>
    <definedName name="DGIA" localSheetId="51">#REF!</definedName>
    <definedName name="DGIA">#REF!</definedName>
    <definedName name="DGIA2" localSheetId="33">#REF!</definedName>
    <definedName name="DGIA2" localSheetId="51">#REF!</definedName>
    <definedName name="DGIA2">#REF!</definedName>
    <definedName name="DGiaT" localSheetId="7">[102]DGiaT!$B$4:$J$313</definedName>
    <definedName name="DGiaT" localSheetId="9">[102]DGiaT!$B$4:$J$313</definedName>
    <definedName name="DGiaT" localSheetId="15">[102]DGiaT!$B$4:$J$313</definedName>
    <definedName name="DGiaT" localSheetId="13">[102]DGiaT!$B$4:$J$313</definedName>
    <definedName name="DGiaT" localSheetId="8">[102]DGiaT!$B$4:$J$313</definedName>
    <definedName name="DGiaT">#REF!</definedName>
    <definedName name="DGiaTN" localSheetId="7">[102]DGiaTN!$C$4:$H$373</definedName>
    <definedName name="DGiaTN" localSheetId="9">[102]DGiaTN!$C$4:$H$373</definedName>
    <definedName name="DGiaTN" localSheetId="15">[102]DGiaTN!$C$4:$H$373</definedName>
    <definedName name="DGiaTN" localSheetId="13">[102]DGiaTN!$C$4:$H$373</definedName>
    <definedName name="DGiaTN" localSheetId="8">[102]DGiaTN!$C$4:$H$373</definedName>
    <definedName name="DGiaTN">#REF!</definedName>
    <definedName name="dh" localSheetId="7">[46]gVL!$P$12</definedName>
    <definedName name="dh" localSheetId="9">[46]gVL!$P$12</definedName>
    <definedName name="dh" localSheetId="15">[46]gVL!$P$12</definedName>
    <definedName name="dh" localSheetId="13">[46]gVL!$P$12</definedName>
    <definedName name="dh" localSheetId="8">[46]gVL!$P$12</definedName>
    <definedName name="dh">#REF!</definedName>
    <definedName name="dhoa" localSheetId="7">[34]vlieu!$E$80</definedName>
    <definedName name="dhoa" localSheetId="9">[34]vlieu!$E$80</definedName>
    <definedName name="dhoa" localSheetId="15">[34]vlieu!$E$80</definedName>
    <definedName name="dhoa" localSheetId="13">[34]vlieu!$E$80</definedName>
    <definedName name="dhoa" localSheetId="8">[34]vlieu!$E$80</definedName>
    <definedName name="dhoa">#REF!</definedName>
    <definedName name="dhoc" localSheetId="33">#REF!</definedName>
    <definedName name="dhoc" localSheetId="51">#REF!</definedName>
    <definedName name="dhoc">#REF!</definedName>
    <definedName name="dhom" localSheetId="33">#REF!</definedName>
    <definedName name="dhom" localSheetId="51">#REF!</definedName>
    <definedName name="dhom">#REF!</definedName>
    <definedName name="DICH11" localSheetId="7">'[36]EIRR&gt;1&lt;1'!#REF!</definedName>
    <definedName name="DICH11" localSheetId="9">'[36]EIRR&gt;1&lt;1'!#REF!</definedName>
    <definedName name="DICH11" localSheetId="15">'[36]EIRR&gt;1&lt;1'!#REF!</definedName>
    <definedName name="DICH11" localSheetId="13">'[36]EIRR&gt;1&lt;1'!#REF!</definedName>
    <definedName name="DICH11" localSheetId="8">'[36]EIRR&gt;1&lt;1'!#REF!</definedName>
    <definedName name="DICH11">#REF!</definedName>
    <definedName name="dich22" localSheetId="7">'[36]EIRR&gt; 2'!#REF!</definedName>
    <definedName name="dich22" localSheetId="9">'[36]EIRR&gt; 2'!#REF!</definedName>
    <definedName name="dich22" localSheetId="15">'[36]EIRR&gt; 2'!#REF!</definedName>
    <definedName name="dich22" localSheetId="13">'[36]EIRR&gt; 2'!#REF!</definedName>
    <definedName name="dich22" localSheetId="8">'[36]EIRR&gt; 2'!#REF!</definedName>
    <definedName name="dich22">#REF!</definedName>
    <definedName name="dien" localSheetId="33">#REF!</definedName>
    <definedName name="dien" localSheetId="51">#REF!</definedName>
    <definedName name="dien">#REF!</definedName>
    <definedName name="DIEN_GIAI" localSheetId="7">'[181]CAN DOI - KET QUA'!#REF!</definedName>
    <definedName name="DIEN_GIAI" localSheetId="9">'[181]CAN DOI - KET QUA'!#REF!</definedName>
    <definedName name="DIEN_GIAI" localSheetId="15">'[181]CAN DOI - KET QUA'!#REF!</definedName>
    <definedName name="DIEN_GIAI" localSheetId="13">'[181]CAN DOI - KET QUA'!#REF!</definedName>
    <definedName name="DIEN_GIAI" localSheetId="8">'[181]CAN DOI - KET QUA'!#REF!</definedName>
    <definedName name="DIEN_GIAI">#REF!</definedName>
    <definedName name="Dien_Luong_nam" localSheetId="7">'[158]Co so'!$O$9</definedName>
    <definedName name="Dien_Luong_nam" localSheetId="9">'[158]Co so'!$O$9</definedName>
    <definedName name="Dien_Luong_nam" localSheetId="15">'[158]Co so'!$O$9</definedName>
    <definedName name="Dien_Luong_nam" localSheetId="13">'[158]Co so'!$O$9</definedName>
    <definedName name="Dien_Luong_nam" localSheetId="8">'[158]Co so'!$O$9</definedName>
    <definedName name="Dien_Luong_nam">#REF!</definedName>
    <definedName name="Dien_nang_so_cap" localSheetId="7">'[158]Co so'!$O$10</definedName>
    <definedName name="Dien_nang_so_cap" localSheetId="9">'[158]Co so'!$O$10</definedName>
    <definedName name="Dien_nang_so_cap" localSheetId="15">'[158]Co so'!$O$10</definedName>
    <definedName name="Dien_nang_so_cap" localSheetId="13">'[158]Co so'!$O$10</definedName>
    <definedName name="Dien_nang_so_cap" localSheetId="8">'[158]Co so'!$O$10</definedName>
    <definedName name="Dien_nang_so_cap">#REF!</definedName>
    <definedName name="Dien_nang_thu_cap" localSheetId="7">'[158]Co so'!$O$11</definedName>
    <definedName name="Dien_nang_thu_cap" localSheetId="9">'[158]Co so'!$O$11</definedName>
    <definedName name="Dien_nang_thu_cap" localSheetId="15">'[158]Co so'!$O$11</definedName>
    <definedName name="Dien_nang_thu_cap" localSheetId="13">'[158]Co so'!$O$11</definedName>
    <definedName name="Dien_nang_thu_cap" localSheetId="8">'[158]Co so'!$O$11</definedName>
    <definedName name="Dien_nang_thu_cap">#REF!</definedName>
    <definedName name="dienluc" localSheetId="21" hidden="1">{#N/A,#N/A,FALSE,"Chi tiÆt"}</definedName>
    <definedName name="dienluc" localSheetId="27" hidden="1">{#N/A,#N/A,FALSE,"Chi tiÆt"}</definedName>
    <definedName name="dienluc" localSheetId="7" hidden="1">{#N/A,#N/A,FALSE,"Chi tiÆt"}</definedName>
    <definedName name="dienluc" localSheetId="9" hidden="1">{#N/A,#N/A,FALSE,"Chi tiÆt"}</definedName>
    <definedName name="dienluc" localSheetId="15" hidden="1">{#N/A,#N/A,FALSE,"Chi tiÆt"}</definedName>
    <definedName name="dienluc" localSheetId="13" hidden="1">{#N/A,#N/A,FALSE,"Chi tiÆt"}</definedName>
    <definedName name="dienluc" localSheetId="16" hidden="1">{#N/A,#N/A,FALSE,"Chi tiÆt"}</definedName>
    <definedName name="dienluc" localSheetId="8" hidden="1">{#N/A,#N/A,FALSE,"Chi tiÆt"}</definedName>
    <definedName name="dienluc" localSheetId="18" hidden="1">{#N/A,#N/A,FALSE,"Chi tiÆt"}</definedName>
    <definedName name="dienluc" localSheetId="19" hidden="1">{#N/A,#N/A,FALSE,"Chi tiÆt"}</definedName>
    <definedName name="dienluc" localSheetId="1" hidden="1">{#N/A,#N/A,FALSE,"Chi tiÆt"}</definedName>
    <definedName name="dienluc" hidden="1">{#N/A,#N/A,FALSE,"Chi tiÆt"}</definedName>
    <definedName name="dientichck" localSheetId="33">#REF!</definedName>
    <definedName name="dientichck" localSheetId="51">#REF!</definedName>
    <definedName name="dientichck">#REF!</definedName>
    <definedName name="Diengiai_n" localSheetId="51">#REF!</definedName>
    <definedName name="Diengiai_n">#REF!</definedName>
    <definedName name="DIEUKIEN" localSheetId="7">[182]Sheet1!#REF!</definedName>
    <definedName name="DIEUKIEN" localSheetId="9">[182]Sheet1!#REF!</definedName>
    <definedName name="DIEUKIEN" localSheetId="15">[182]Sheet1!#REF!</definedName>
    <definedName name="DIEUKIEN" localSheetId="13">[182]Sheet1!#REF!</definedName>
    <definedName name="DIEUKIEN" localSheetId="8">[182]Sheet1!#REF!</definedName>
    <definedName name="DIEUKIEN">#REF!</definedName>
    <definedName name="dinh" localSheetId="7">'[87]Gia vat tu'!$D$16</definedName>
    <definedName name="dinh" localSheetId="9">'[87]Gia vat tu'!$D$16</definedName>
    <definedName name="dinh" localSheetId="15">'[87]Gia vat tu'!$D$16</definedName>
    <definedName name="dinh" localSheetId="13">'[87]Gia vat tu'!$D$16</definedName>
    <definedName name="dinh" localSheetId="8">'[87]Gia vat tu'!$D$16</definedName>
    <definedName name="dinh">#REF!</definedName>
    <definedName name="Dinh_muc.tiet" localSheetId="51">#REF!</definedName>
    <definedName name="Dinh_muc.tiet">#REF!</definedName>
    <definedName name="dinh2" localSheetId="33">#REF!</definedName>
    <definedName name="dinh2" localSheetId="51">#REF!</definedName>
    <definedName name="dinh2">#REF!</definedName>
    <definedName name="dinhdia" localSheetId="7">[165]GiaVL!$F$58</definedName>
    <definedName name="dinhdia" localSheetId="9">[165]GiaVL!$F$58</definedName>
    <definedName name="dinhdia" localSheetId="15">[165]GiaVL!$F$58</definedName>
    <definedName name="dinhdia" localSheetId="13">[165]GiaVL!$F$58</definedName>
    <definedName name="dinhdia" localSheetId="8">[165]GiaVL!$F$58</definedName>
    <definedName name="dinhdia">#REF!</definedName>
    <definedName name="dinhkhoan" localSheetId="7">[183]capnhat!$U$4:$U$1001</definedName>
    <definedName name="dinhkhoan" localSheetId="9">[183]capnhat!$U$4:$U$1001</definedName>
    <definedName name="dinhkhoan" localSheetId="15">[183]capnhat!$U$4:$U$1001</definedName>
    <definedName name="dinhkhoan" localSheetId="13">[183]capnhat!$U$4:$U$1001</definedName>
    <definedName name="dinhkhoan" localSheetId="8">[183]capnhat!$U$4:$U$1001</definedName>
    <definedName name="dinhkhoan">#REF!</definedName>
    <definedName name="Dinhmuc" localSheetId="33">#REF!</definedName>
    <definedName name="Dinhmuc" localSheetId="51">#REF!</definedName>
    <definedName name="Dinhmuc">#REF!</definedName>
    <definedName name="DINHMUCTON" localSheetId="7">'[184]BC quy TM'!#REF!</definedName>
    <definedName name="DINHMUCTON" localSheetId="9">'[184]BC quy TM'!#REF!</definedName>
    <definedName name="DINHMUCTON" localSheetId="15">'[184]BC quy TM'!#REF!</definedName>
    <definedName name="DINHMUCTON" localSheetId="13">'[184]BC quy TM'!#REF!</definedName>
    <definedName name="DINHMUCTON" localSheetId="8">'[184]BC quy TM'!#REF!</definedName>
    <definedName name="DINHMUCTON">#REF!</definedName>
    <definedName name="Discount" localSheetId="33" hidden="1">#REF!</definedName>
    <definedName name="Discount" localSheetId="51" hidden="1">#REF!</definedName>
    <definedName name="Discount" hidden="1">#REF!</definedName>
    <definedName name="display_area_1" localSheetId="51">#REF!</definedName>
    <definedName name="display_area_1">#REF!</definedName>
    <definedName name="display_area_2" localSheetId="33" hidden="1">#REF!</definedName>
    <definedName name="display_area_2" localSheetId="51" hidden="1">#REF!</definedName>
    <definedName name="display_area_2" hidden="1">#REF!</definedName>
    <definedName name="dkdp" localSheetId="7">[185]dATA!$C$2:$C$4</definedName>
    <definedName name="dkdp" localSheetId="9">[185]dATA!$C$2:$C$4</definedName>
    <definedName name="dkdp" localSheetId="15">[185]dATA!$C$2:$C$4</definedName>
    <definedName name="dkdp" localSheetId="13">[185]dATA!$C$2:$C$4</definedName>
    <definedName name="dkdp" localSheetId="8">[185]dATA!$C$2:$C$4</definedName>
    <definedName name="dkdp">#REF!</definedName>
    <definedName name="DKTINH" localSheetId="21" hidden="1">{"'Sheet1'!$L$16"}</definedName>
    <definedName name="DKTINH" localSheetId="27" hidden="1">{"'Sheet1'!$L$16"}</definedName>
    <definedName name="DKTINH" localSheetId="7" hidden="1">{"'Sheet1'!$L$16"}</definedName>
    <definedName name="DKTINH" localSheetId="9" hidden="1">{"'Sheet1'!$L$16"}</definedName>
    <definedName name="DKTINH" localSheetId="15" hidden="1">{"'Sheet1'!$L$16"}</definedName>
    <definedName name="DKTINH" localSheetId="13" hidden="1">{"'Sheet1'!$L$16"}</definedName>
    <definedName name="DKTINH" localSheetId="16" hidden="1">{"'Sheet1'!$L$16"}</definedName>
    <definedName name="DKTINH" localSheetId="8" hidden="1">{"'Sheet1'!$L$16"}</definedName>
    <definedName name="DKTINH" localSheetId="18" hidden="1">{"'Sheet1'!$L$16"}</definedName>
    <definedName name="DKTINH" localSheetId="19" hidden="1">{"'Sheet1'!$L$16"}</definedName>
    <definedName name="DKTINH" localSheetId="1" hidden="1">{"'Sheet1'!$L$16"}</definedName>
    <definedName name="DKTINH" hidden="1">{"'Sheet1'!$L$16"}</definedName>
    <definedName name="DL" localSheetId="33">#REF!</definedName>
    <definedName name="DL" localSheetId="51">#REF!</definedName>
    <definedName name="DL">#REF!</definedName>
    <definedName name="DL15HT" localSheetId="7">'[10]TONGKE-HT'!#REF!</definedName>
    <definedName name="DL15HT" localSheetId="9">'[10]TONGKE-HT'!#REF!</definedName>
    <definedName name="DL15HT" localSheetId="15">'[10]TONGKE-HT'!#REF!</definedName>
    <definedName name="DL15HT" localSheetId="13">'[10]TONGKE-HT'!#REF!</definedName>
    <definedName name="DL15HT" localSheetId="8">'[10]TONGKE-HT'!#REF!</definedName>
    <definedName name="DL15HT">#REF!</definedName>
    <definedName name="DL16HT" localSheetId="7">'[10]TONGKE-HT'!#REF!</definedName>
    <definedName name="DL16HT" localSheetId="9">'[10]TONGKE-HT'!#REF!</definedName>
    <definedName name="DL16HT" localSheetId="15">'[10]TONGKE-HT'!#REF!</definedName>
    <definedName name="DL16HT" localSheetId="13">'[10]TONGKE-HT'!#REF!</definedName>
    <definedName name="DL16HT" localSheetId="8">'[10]TONGKE-HT'!#REF!</definedName>
    <definedName name="DL16HT">#REF!</definedName>
    <definedName name="DL19HT" localSheetId="7">'[10]TONGKE-HT'!#REF!</definedName>
    <definedName name="DL19HT" localSheetId="9">'[10]TONGKE-HT'!#REF!</definedName>
    <definedName name="DL19HT" localSheetId="15">'[10]TONGKE-HT'!#REF!</definedName>
    <definedName name="DL19HT" localSheetId="13">'[10]TONGKE-HT'!#REF!</definedName>
    <definedName name="DL19HT" localSheetId="8">'[10]TONGKE-HT'!#REF!</definedName>
    <definedName name="DL19HT">#REF!</definedName>
    <definedName name="DL20HT" localSheetId="7">'[10]TONGKE-HT'!#REF!</definedName>
    <definedName name="DL20HT" localSheetId="9">'[10]TONGKE-HT'!#REF!</definedName>
    <definedName name="DL20HT" localSheetId="15">'[10]TONGKE-HT'!#REF!</definedName>
    <definedName name="DL20HT" localSheetId="13">'[10]TONGKE-HT'!#REF!</definedName>
    <definedName name="DL20HT" localSheetId="8">'[10]TONGKE-HT'!#REF!</definedName>
    <definedName name="DL20HT">#REF!</definedName>
    <definedName name="DLC" localSheetId="33">#REF!</definedName>
    <definedName name="DLC" localSheetId="51">#REF!</definedName>
    <definedName name="DLC">#REF!</definedName>
    <definedName name="DLCC" localSheetId="33">#REF!</definedName>
    <definedName name="DLCC" localSheetId="51">#REF!</definedName>
    <definedName name="DLCC">#REF!</definedName>
    <definedName name="DLIEU" localSheetId="33">#REF!</definedName>
    <definedName name="DLIEU" localSheetId="51">#REF!</definedName>
    <definedName name="DLIEU">#REF!</definedName>
    <definedName name="dm" localSheetId="7">[75]SLCB!#REF!</definedName>
    <definedName name="dm" localSheetId="9">[75]SLCB!#REF!</definedName>
    <definedName name="dm" localSheetId="15">[75]SLCB!#REF!</definedName>
    <definedName name="dm" localSheetId="13">[75]SLCB!#REF!</definedName>
    <definedName name="dm" localSheetId="8">[75]SLCB!#REF!</definedName>
    <definedName name="dm">#REF!</definedName>
    <definedName name="DM_MaTruong" localSheetId="7">[186]DanhMuc!#REF!</definedName>
    <definedName name="DM_MaTruong" localSheetId="9">[186]DanhMuc!#REF!</definedName>
    <definedName name="DM_MaTruong" localSheetId="15">[186]DanhMuc!#REF!</definedName>
    <definedName name="DM_MaTruong" localSheetId="13">[186]DanhMuc!#REF!</definedName>
    <definedName name="DM_MaTruong" localSheetId="8">[186]DanhMuc!#REF!</definedName>
    <definedName name="DM_MaTruong">#REF!</definedName>
    <definedName name="DM_Nam" localSheetId="51">#REF!</definedName>
    <definedName name="DM_Nam">#REF!</definedName>
    <definedName name="dm1." localSheetId="7">[75]SLCB!#REF!</definedName>
    <definedName name="dm1." localSheetId="9">[75]SLCB!#REF!</definedName>
    <definedName name="dm1." localSheetId="15">[75]SLCB!#REF!</definedName>
    <definedName name="dm1." localSheetId="13">[75]SLCB!#REF!</definedName>
    <definedName name="dm1." localSheetId="8">[75]SLCB!#REF!</definedName>
    <definedName name="dm1.">#REF!</definedName>
    <definedName name="dm2." localSheetId="7">[75]SLCB!#REF!</definedName>
    <definedName name="dm2." localSheetId="9">[75]SLCB!#REF!</definedName>
    <definedName name="dm2." localSheetId="15">[75]SLCB!#REF!</definedName>
    <definedName name="dm2." localSheetId="13">[75]SLCB!#REF!</definedName>
    <definedName name="dm2." localSheetId="8">[75]SLCB!#REF!</definedName>
    <definedName name="dm2.">#REF!</definedName>
    <definedName name="dm56bxd" localSheetId="33">#REF!</definedName>
    <definedName name="dm56bxd" localSheetId="51">#REF!</definedName>
    <definedName name="dm56bxd">#REF!</definedName>
    <definedName name="dmat" localSheetId="51">#REF!</definedName>
    <definedName name="dmat">#REF!</definedName>
    <definedName name="DMCNPTHU" localSheetId="33">#REF!</definedName>
    <definedName name="DMCNPTHU" localSheetId="51">#REF!</definedName>
    <definedName name="DMCNPTHU">#REF!</definedName>
    <definedName name="DMCNPTRA" localSheetId="33">#REF!</definedName>
    <definedName name="DMCNPTRA" localSheetId="51">#REF!</definedName>
    <definedName name="DMCNPTRA">#REF!</definedName>
    <definedName name="dmdv" localSheetId="51">#REF!</definedName>
    <definedName name="dmdv">#REF!</definedName>
    <definedName name="DMGT" localSheetId="33">#REF!</definedName>
    <definedName name="DMGT" localSheetId="51">#REF!</definedName>
    <definedName name="DMGT">#REF!</definedName>
    <definedName name="DMHH" localSheetId="51">#REF!</definedName>
    <definedName name="DMHH">#REF!</definedName>
    <definedName name="DMlapdatxa" localSheetId="33">#REF!</definedName>
    <definedName name="DMlapdatxa" localSheetId="51">#REF!</definedName>
    <definedName name="DMlapdatxa">#REF!</definedName>
    <definedName name="dmld" localSheetId="51">#REF!</definedName>
    <definedName name="dmld">#REF!</definedName>
    <definedName name="dmoi" localSheetId="33">#REF!</definedName>
    <definedName name="dmoi" localSheetId="51">#REF!</definedName>
    <definedName name="dmoi">#REF!</definedName>
    <definedName name="DMTK" localSheetId="33">#REF!</definedName>
    <definedName name="DMTK" localSheetId="51">#REF!</definedName>
    <definedName name="DMTK">#REF!</definedName>
    <definedName name="DMTK2" localSheetId="33">#REF!</definedName>
    <definedName name="DMTK2" localSheetId="51">#REF!</definedName>
    <definedName name="DMTK2">#REF!</definedName>
    <definedName name="DMTL" localSheetId="33">#REF!</definedName>
    <definedName name="DMTL" localSheetId="51">#REF!</definedName>
    <definedName name="DMTL">#REF!</definedName>
    <definedName name="dmz" localSheetId="21">[45]gVL!$Q$45</definedName>
    <definedName name="dmz" localSheetId="27">[45]gVL!$Q$45</definedName>
    <definedName name="dmz" localSheetId="33">#REF!</definedName>
    <definedName name="dmz" localSheetId="34">[45]gVL!$Q$45</definedName>
    <definedName name="dmz" localSheetId="51">#REF!</definedName>
    <definedName name="dmz" localSheetId="7">[45]gVL!$Q$45</definedName>
    <definedName name="dmz" localSheetId="9">[45]gVL!$Q$45</definedName>
    <definedName name="dmz" localSheetId="15">[45]gVL!$Q$45</definedName>
    <definedName name="dmz" localSheetId="13">[45]gVL!$Q$45</definedName>
    <definedName name="dmz" localSheetId="16">[45]gVL!$Q$45</definedName>
    <definedName name="dmz" localSheetId="8">[45]gVL!$Q$45</definedName>
    <definedName name="dmz" localSheetId="18">[45]gVL!$Q$45</definedName>
    <definedName name="dmz" localSheetId="19">[45]gVL!$Q$45</definedName>
    <definedName name="dmz">#REF!</definedName>
    <definedName name="DN" localSheetId="33">#REF!</definedName>
    <definedName name="DN" localSheetId="51">#REF!</definedName>
    <definedName name="DN">#REF!</definedName>
    <definedName name="DN.A" localSheetId="51">#REF!</definedName>
    <definedName name="DN.A">#REF!</definedName>
    <definedName name="dn.a_ct" localSheetId="51">#REF!</definedName>
    <definedName name="dn.a_ct">#REF!</definedName>
    <definedName name="dn.a_hd" localSheetId="51">#REF!</definedName>
    <definedName name="dn.a_hd">#REF!</definedName>
    <definedName name="DN.a_hso" localSheetId="51">#REF!</definedName>
    <definedName name="DN.a_hso">#REF!</definedName>
    <definedName name="dn.a_hspc" localSheetId="51">#REF!</definedName>
    <definedName name="dn.a_hspc">#REF!</definedName>
    <definedName name="DN.a_ld" localSheetId="51">#REF!</definedName>
    <definedName name="DN.a_ld">#REF!</definedName>
    <definedName name="DN.a_luong" localSheetId="51">#REF!</definedName>
    <definedName name="DN.a_luong">#REF!</definedName>
    <definedName name="DN.a_nguoi" localSheetId="51">#REF!</definedName>
    <definedName name="DN.a_nguoi">#REF!</definedName>
    <definedName name="DN.a_tdtt" localSheetId="51">#REF!</definedName>
    <definedName name="DN.a_tdtt">#REF!</definedName>
    <definedName name="DN.a_tn" localSheetId="51">#REF!</definedName>
    <definedName name="DN.a_tn">#REF!</definedName>
    <definedName name="dn.a_ts" localSheetId="51">#REF!</definedName>
    <definedName name="dn.a_ts">#REF!</definedName>
    <definedName name="DN.a_ud" localSheetId="51">#REF!</definedName>
    <definedName name="DN.a_ud">#REF!</definedName>
    <definedName name="DN.B" localSheetId="51">#REF!</definedName>
    <definedName name="DN.B">#REF!</definedName>
    <definedName name="dn.b_ct" localSheetId="51">#REF!</definedName>
    <definedName name="dn.b_ct">#REF!</definedName>
    <definedName name="dn.b_hd" localSheetId="51">#REF!</definedName>
    <definedName name="dn.b_hd">#REF!</definedName>
    <definedName name="DN.B_hso" localSheetId="51">#REF!</definedName>
    <definedName name="DN.B_hso">#REF!</definedName>
    <definedName name="dn.b_hspc" localSheetId="51">#REF!</definedName>
    <definedName name="dn.b_hspc">#REF!</definedName>
    <definedName name="DN.B_ld" localSheetId="51">#REF!</definedName>
    <definedName name="DN.B_ld">#REF!</definedName>
    <definedName name="DN.B_luong" localSheetId="51">#REF!</definedName>
    <definedName name="DN.B_luong">#REF!</definedName>
    <definedName name="DN.B_nguoi" localSheetId="51">#REF!</definedName>
    <definedName name="DN.B_nguoi">#REF!</definedName>
    <definedName name="DN.B_tdtt" localSheetId="51">#REF!</definedName>
    <definedName name="DN.B_tdtt">#REF!</definedName>
    <definedName name="DN.B_tn" localSheetId="51">#REF!</definedName>
    <definedName name="DN.B_tn">#REF!</definedName>
    <definedName name="dn.b_ts" localSheetId="51">#REF!</definedName>
    <definedName name="dn.b_ts">#REF!</definedName>
    <definedName name="DN.B_ud" localSheetId="51">#REF!</definedName>
    <definedName name="DN.B_ud">#REF!</definedName>
    <definedName name="DN_01" localSheetId="51">#REF!</definedName>
    <definedName name="DN_01">#REF!</definedName>
    <definedName name="DNB_HSO" localSheetId="51">#REF!</definedName>
    <definedName name="DNB_HSO">#REF!</definedName>
    <definedName name="DNB_LUONG" localSheetId="51">#REF!</definedName>
    <definedName name="DNB_LUONG">#REF!</definedName>
    <definedName name="DNB_NGUOI" localSheetId="51">#REF!</definedName>
    <definedName name="DNB_NGUOI">#REF!</definedName>
    <definedName name="DNB_UD" localSheetId="51">#REF!</definedName>
    <definedName name="DNB_UD">#REF!</definedName>
    <definedName name="DNNN" localSheetId="33">#REF!</definedName>
    <definedName name="DNNN" localSheetId="51">#REF!</definedName>
    <definedName name="DNNN">#REF!</definedName>
    <definedName name="dno" localSheetId="21">[45]gVL!$Q$49</definedName>
    <definedName name="dno" localSheetId="27">[45]gVL!$Q$49</definedName>
    <definedName name="dno" localSheetId="33">#REF!</definedName>
    <definedName name="dno" localSheetId="34">[45]gVL!$Q$49</definedName>
    <definedName name="dno" localSheetId="51">#REF!</definedName>
    <definedName name="dno" localSheetId="7">[45]gVL!$Q$49</definedName>
    <definedName name="dno" localSheetId="9">[45]gVL!$Q$49</definedName>
    <definedName name="dno" localSheetId="15">[45]gVL!$Q$49</definedName>
    <definedName name="dno" localSheetId="13">[45]gVL!$Q$49</definedName>
    <definedName name="dno" localSheetId="16">[45]gVL!$Q$49</definedName>
    <definedName name="dno" localSheetId="8">[45]gVL!$Q$49</definedName>
    <definedName name="dno" localSheetId="18">[45]gVL!$Q$49</definedName>
    <definedName name="dno" localSheetId="19">[45]gVL!$Q$49</definedName>
    <definedName name="dno">#REF!</definedName>
    <definedName name="DÑt45x4" localSheetId="33">#REF!</definedName>
    <definedName name="DÑt45x4" localSheetId="51">#REF!</definedName>
    <definedName name="DÑt45x4">#REF!</definedName>
    <definedName name="do" localSheetId="21" hidden="1">{"'Sheet1'!$L$16"}</definedName>
    <definedName name="do" localSheetId="27" hidden="1">{"'Sheet1'!$L$16"}</definedName>
    <definedName name="do" localSheetId="33" hidden="1">{"'Sheet1'!$L$16"}</definedName>
    <definedName name="do" localSheetId="34" hidden="1">{"'Sheet1'!$L$16"}</definedName>
    <definedName name="do" localSheetId="48" hidden="1">{"'Sheet1'!$L$16"}</definedName>
    <definedName name="do" localSheetId="49" hidden="1">{"'Sheet1'!$L$16"}</definedName>
    <definedName name="do" localSheetId="7" hidden="1">{"'Sheet1'!$L$16"}</definedName>
    <definedName name="do" localSheetId="9" hidden="1">{"'Sheet1'!$L$16"}</definedName>
    <definedName name="do" localSheetId="15" hidden="1">{"'Sheet1'!$L$16"}</definedName>
    <definedName name="do" localSheetId="13" hidden="1">{"'Sheet1'!$L$16"}</definedName>
    <definedName name="do" localSheetId="16" hidden="1">{"'Sheet1'!$L$16"}</definedName>
    <definedName name="do" localSheetId="8" hidden="1">{"'Sheet1'!$L$16"}</definedName>
    <definedName name="do" localSheetId="18" hidden="1">{"'Sheet1'!$L$16"}</definedName>
    <definedName name="do" localSheetId="19" hidden="1">{"'Sheet1'!$L$16"}</definedName>
    <definedName name="do" localSheetId="1" hidden="1">{"'Sheet1'!$L$16"}</definedName>
    <definedName name="do" hidden="1">{"'Sheet1'!$L$16"}</definedName>
    <definedName name="doan1" localSheetId="33">#REF!</definedName>
    <definedName name="doan1" localSheetId="51">#REF!</definedName>
    <definedName name="doan1">#REF!</definedName>
    <definedName name="doan2" localSheetId="33">#REF!</definedName>
    <definedName name="doan2" localSheetId="51">#REF!</definedName>
    <definedName name="doan2">#REF!</definedName>
    <definedName name="doan3" localSheetId="33">#REF!</definedName>
    <definedName name="doan3" localSheetId="51">#REF!</definedName>
    <definedName name="doan3">#REF!</definedName>
    <definedName name="doan4" localSheetId="33">#REF!</definedName>
    <definedName name="doan4" localSheetId="51">#REF!</definedName>
    <definedName name="doan4">#REF!</definedName>
    <definedName name="doan5" localSheetId="33">#REF!</definedName>
    <definedName name="doan5" localSheetId="51">#REF!</definedName>
    <definedName name="doan5">#REF!</definedName>
    <definedName name="doan6" localSheetId="33">#REF!</definedName>
    <definedName name="doan6" localSheetId="51">#REF!</definedName>
    <definedName name="doan6">#REF!</definedName>
    <definedName name="DoanI_2" localSheetId="33">#REF!</definedName>
    <definedName name="DoanI_2" localSheetId="51">#REF!</definedName>
    <definedName name="DoanI_2">#REF!</definedName>
    <definedName name="DoanII_2" localSheetId="33">#REF!</definedName>
    <definedName name="DoanII_2" localSheetId="51">#REF!</definedName>
    <definedName name="DoanII_2">#REF!</definedName>
    <definedName name="doanh_nghiÖp_tØnh" localSheetId="51">#REF!</definedName>
    <definedName name="doanh_nghiÖp_tØnh">#REF!</definedName>
    <definedName name="dobt" localSheetId="33">#REF!</definedName>
    <definedName name="dobt" localSheetId="51">#REF!</definedName>
    <definedName name="dobt">#REF!</definedName>
    <definedName name="DOC" localSheetId="33">#REF!</definedName>
    <definedName name="DOC" localSheetId="51">#REF!</definedName>
    <definedName name="DOC">#REF!</definedName>
    <definedName name="Document_array" localSheetId="21">{"Book1","DU Toan .xls"}</definedName>
    <definedName name="Document_array" localSheetId="27">{"Book1","DU Toan .xls"}</definedName>
    <definedName name="Document_array" localSheetId="33">{"Book1","DU Toan .xls"}</definedName>
    <definedName name="Document_array" localSheetId="34">{"Book1","DU Toan .xls"}</definedName>
    <definedName name="Document_array" localSheetId="48">{"Book1","DU Toan .xls"}</definedName>
    <definedName name="Document_array" localSheetId="49">{"Book1","DU Toan .xls"}</definedName>
    <definedName name="Document_array" localSheetId="7">{"Book1","DU Toan .xls"}</definedName>
    <definedName name="Document_array" localSheetId="9">{"Book1","DU Toan .xls"}</definedName>
    <definedName name="Document_array" localSheetId="15">{"Book1","DU Toan .xls"}</definedName>
    <definedName name="Document_array" localSheetId="13">{"Book1","DU Toan .xls"}</definedName>
    <definedName name="Document_array" localSheetId="16">{"Book1","DU Toan .xls"}</definedName>
    <definedName name="Document_array" localSheetId="8">{"Book1","DU Toan .xls"}</definedName>
    <definedName name="Document_array" localSheetId="18">{"Book1","DU Toan .xls"}</definedName>
    <definedName name="Document_array" localSheetId="29">{"QTDBMA re 6-1999 xlw.xls","Sheet1"}</definedName>
    <definedName name="Document_array" localSheetId="19">{"Book1","DU Toan .xls"}</definedName>
    <definedName name="Document_array" localSheetId="1">{"QTDBMA re 6-1999 xlw.xls","Sheet1"}</definedName>
    <definedName name="Document_array">{"Book1","DU Toan .xls"}</definedName>
    <definedName name="Document_array_18" localSheetId="21">{"Book1"}</definedName>
    <definedName name="Document_array_18" localSheetId="27">{"Book1"}</definedName>
    <definedName name="Document_array_18" localSheetId="16">{"Book1"}</definedName>
    <definedName name="Document_array_18" localSheetId="18">{"Book1"}</definedName>
    <definedName name="Document_array_18" localSheetId="29">{"Book1"}</definedName>
    <definedName name="Document_array_18" localSheetId="19">{"Book1"}</definedName>
    <definedName name="Document_array_18">{"Book1"}</definedName>
    <definedName name="Document_array_28" localSheetId="21">{"QT khoi tinh  2009  chi tiet cac DV.xls","cty sach TBTH.xls"}</definedName>
    <definedName name="Document_array_28" localSheetId="27">{"QT khoi tinh  2009  chi tiet cac DV.xls","cty sach TBTH.xls"}</definedName>
    <definedName name="Document_array_28" localSheetId="16">{"QT khoi tinh  2009  chi tiet cac DV.xls","cty sach TBTH.xls"}</definedName>
    <definedName name="Document_array_28" localSheetId="18">{"QT khoi tinh  2009  chi tiet cac DV.xls","cty sach TBTH.xls"}</definedName>
    <definedName name="Document_array_28" localSheetId="29">{"QT khoi tinh  2009  chi tiet cac DV.xls","cty sach TBTH.xls"}</definedName>
    <definedName name="Document_array_28" localSheetId="19">{"QT khoi tinh  2009  chi tiet cac DV.xls","cty sach TBTH.xls"}</definedName>
    <definedName name="Document_array_28">{"QT khoi tinh  2009  chi tiet cac DV.xls","cty sach TBTH.xls"}</definedName>
    <definedName name="Documents_array">#N/A</definedName>
    <definedName name="DOI" localSheetId="33">#REF!</definedName>
    <definedName name="DOI" localSheetId="51">#REF!</definedName>
    <definedName name="DOI">#REF!</definedName>
    <definedName name="Don_gia" localSheetId="7">'[187]Don gia Tay Ninh'!$A$5:$F$326</definedName>
    <definedName name="Don_gia" localSheetId="9">'[187]Don gia Tay Ninh'!$A$5:$F$326</definedName>
    <definedName name="Don_gia" localSheetId="15">'[187]Don gia Tay Ninh'!$A$5:$F$326</definedName>
    <definedName name="Don_gia" localSheetId="13">'[187]Don gia Tay Ninh'!$A$5:$F$326</definedName>
    <definedName name="Don_gia" localSheetId="8">'[187]Don gia Tay Ninh'!$A$5:$F$326</definedName>
    <definedName name="Don_gia">#REF!</definedName>
    <definedName name="DON_GIA_3282" localSheetId="33">#REF!</definedName>
    <definedName name="DON_GIA_3282" localSheetId="51">#REF!</definedName>
    <definedName name="DON_GIA_3282">#REF!</definedName>
    <definedName name="DON_GIA_3283" localSheetId="33">#REF!</definedName>
    <definedName name="DON_GIA_3283" localSheetId="51">#REF!</definedName>
    <definedName name="DON_GIA_3283">#REF!</definedName>
    <definedName name="Don_giahanam" localSheetId="7">'[188]Don gia Dak Lak'!$A$5:$F$316</definedName>
    <definedName name="Don_giahanam" localSheetId="9">'[188]Don gia Dak Lak'!$A$5:$F$316</definedName>
    <definedName name="Don_giahanam" localSheetId="15">'[188]Don gia Dak Lak'!$A$5:$F$316</definedName>
    <definedName name="Don_giahanam" localSheetId="13">'[188]Don gia Dak Lak'!$A$5:$F$316</definedName>
    <definedName name="Don_giahanam" localSheetId="8">'[188]Don gia Dak Lak'!$A$5:$F$316</definedName>
    <definedName name="Don_giahanam">#REF!</definedName>
    <definedName name="Don_giaIII" localSheetId="7">'[189]Don gia III'!$A$3:$F$293</definedName>
    <definedName name="Don_giaIII" localSheetId="9">'[189]Don gia III'!$A$3:$F$293</definedName>
    <definedName name="Don_giaIII" localSheetId="15">'[189]Don gia III'!$A$3:$F$293</definedName>
    <definedName name="Don_giaIII" localSheetId="13">'[189]Don gia III'!$A$3:$F$293</definedName>
    <definedName name="Don_giaIII" localSheetId="8">'[189]Don gia III'!$A$3:$F$293</definedName>
    <definedName name="Don_giaIII">#REF!</definedName>
    <definedName name="Don_gianhanam" localSheetId="7">'[188]Don gia Dak Lak'!$A$5:$F$316</definedName>
    <definedName name="Don_gianhanam" localSheetId="9">'[188]Don gia Dak Lak'!$A$5:$F$316</definedName>
    <definedName name="Don_gianhanam" localSheetId="15">'[188]Don gia Dak Lak'!$A$5:$F$316</definedName>
    <definedName name="Don_gianhanam" localSheetId="13">'[188]Don gia Dak Lak'!$A$5:$F$316</definedName>
    <definedName name="Don_gianhanam" localSheetId="8">'[188]Don gia Dak Lak'!$A$5:$F$316</definedName>
    <definedName name="Don_gianhanam">#REF!</definedName>
    <definedName name="Don_giatp" localSheetId="7">'[190]dg tphcm'!$A$4:$F$970</definedName>
    <definedName name="Don_giatp" localSheetId="9">'[190]dg tphcm'!$A$4:$F$970</definedName>
    <definedName name="Don_giatp" localSheetId="15">'[190]dg tphcm'!$A$4:$F$970</definedName>
    <definedName name="Don_giatp" localSheetId="13">'[190]dg tphcm'!$A$4:$F$970</definedName>
    <definedName name="Don_giatp" localSheetId="8">'[190]dg tphcm'!$A$4:$F$970</definedName>
    <definedName name="Don_giatp">#REF!</definedName>
    <definedName name="Don_giavl" localSheetId="7">'[189]Don gia CT'!$A$4:$F$228</definedName>
    <definedName name="Don_giavl" localSheetId="9">'[189]Don gia CT'!$A$4:$F$228</definedName>
    <definedName name="Don_giavl" localSheetId="15">'[189]Don gia CT'!$A$4:$F$228</definedName>
    <definedName name="Don_giavl" localSheetId="13">'[189]Don gia CT'!$A$4:$F$228</definedName>
    <definedName name="Don_giavl" localSheetId="8">'[189]Don gia CT'!$A$4:$F$228</definedName>
    <definedName name="Don_giavl">#REF!</definedName>
    <definedName name="DonGiaDamMabey" localSheetId="7">[27]TDinh!#REF!</definedName>
    <definedName name="DonGiaDamMabey" localSheetId="9">[27]TDinh!#REF!</definedName>
    <definedName name="DonGiaDamMabey" localSheetId="15">[27]TDinh!#REF!</definedName>
    <definedName name="DonGiaDamMabey" localSheetId="13">[27]TDinh!#REF!</definedName>
    <definedName name="DonGiaDamMabey" localSheetId="8">[27]TDinh!#REF!</definedName>
    <definedName name="DonGiaDamMabey">#REF!</definedName>
    <definedName name="Dongia" localSheetId="33">#REF!</definedName>
    <definedName name="Dongia" localSheetId="51">#REF!</definedName>
    <definedName name="Dongia">#REF!</definedName>
    <definedName name="Dongia_III" localSheetId="21">'[162]Don gia_III'!$A$4:$F$293</definedName>
    <definedName name="Dongia_III" localSheetId="27">'[162]Don gia_III'!$A$4:$F$293</definedName>
    <definedName name="Dongia_III" localSheetId="33">#REF!</definedName>
    <definedName name="Dongia_III" localSheetId="34">'[162]Don gia_III'!$A$4:$F$293</definedName>
    <definedName name="Dongia_III" localSheetId="51">#REF!</definedName>
    <definedName name="Dongia_III" localSheetId="7">'[162]Don gia_III'!$A$4:$F$293</definedName>
    <definedName name="Dongia_III" localSheetId="9">'[162]Don gia_III'!$A$4:$F$293</definedName>
    <definedName name="Dongia_III" localSheetId="15">'[162]Don gia_III'!$A$4:$F$293</definedName>
    <definedName name="Dongia_III" localSheetId="13">'[162]Don gia_III'!$A$4:$F$293</definedName>
    <definedName name="Dongia_III" localSheetId="16">'[162]Don gia_III'!$A$4:$F$293</definedName>
    <definedName name="Dongia_III" localSheetId="8">'[162]Don gia_III'!$A$4:$F$293</definedName>
    <definedName name="Dongia_III" localSheetId="18">'[162]Don gia_III'!$A$4:$F$293</definedName>
    <definedName name="Dongia_III" localSheetId="19">'[162]Don gia_III'!$A$4:$F$293</definedName>
    <definedName name="Dongia_III">#REF!</definedName>
    <definedName name="dongia1" localSheetId="7">[10]DG!$A$4:$H$606</definedName>
    <definedName name="dongia1" localSheetId="9">[10]DG!$A$4:$H$606</definedName>
    <definedName name="dongia1" localSheetId="15">[10]DG!$A$4:$H$606</definedName>
    <definedName name="dongia1" localSheetId="13">[10]DG!$A$4:$H$606</definedName>
    <definedName name="dongia1" localSheetId="8">[10]DG!$A$4:$H$606</definedName>
    <definedName name="dongia1">#REF!</definedName>
    <definedName name="dongiavanchuyen" localSheetId="33">#REF!</definedName>
    <definedName name="dongiavanchuyen" localSheetId="51">#REF!</definedName>
    <definedName name="dongiavanchuyen">#REF!</definedName>
    <definedName name="DoorWindow" localSheetId="7">'[122]DGchitiet '!#REF!</definedName>
    <definedName name="DoorWindow" localSheetId="9">'[122]DGchitiet '!#REF!</definedName>
    <definedName name="DoorWindow" localSheetId="15">'[122]DGchitiet '!#REF!</definedName>
    <definedName name="DoorWindow" localSheetId="13">'[122]DGchitiet '!#REF!</definedName>
    <definedName name="DoorWindow" localSheetId="8">'[122]DGchitiet '!#REF!</definedName>
    <definedName name="DoorWindow">#REF!</definedName>
    <definedName name="dp" localSheetId="7">[40]th¸mo!#REF!</definedName>
    <definedName name="dp" localSheetId="9">[40]th¸mo!#REF!</definedName>
    <definedName name="dp" localSheetId="15">[40]th¸mo!#REF!</definedName>
    <definedName name="dp" localSheetId="13">[40]th¸mo!#REF!</definedName>
    <definedName name="dp" localSheetId="8">[40]th¸mo!#REF!</definedName>
    <definedName name="dp">#REF!</definedName>
    <definedName name="drg" localSheetId="7">[49]Payment!$AG$30</definedName>
    <definedName name="drg" localSheetId="9">[49]Payment!$AG$30</definedName>
    <definedName name="drg" localSheetId="15">[49]Payment!$AG$30</definedName>
    <definedName name="drg" localSheetId="13">[49]Payment!$AG$30</definedName>
    <definedName name="drg" localSheetId="8">[49]Payment!$AG$30</definedName>
    <definedName name="drg">#REF!</definedName>
    <definedName name="Drop1">"Drop Down 3"</definedName>
    <definedName name="Drop2" localSheetId="29">#N/A</definedName>
    <definedName name="Drop2">#N/A</definedName>
    <definedName name="Drop3" localSheetId="29">#N/A</definedName>
    <definedName name="Drop3">#N/A</definedName>
    <definedName name="drop4" localSheetId="21">Drop3</definedName>
    <definedName name="drop4" localSheetId="27">Drop3</definedName>
    <definedName name="drop4" localSheetId="16">Drop3</definedName>
    <definedName name="drop4" localSheetId="18">Drop3</definedName>
    <definedName name="drop4" localSheetId="29">'Người có công'!Drop3</definedName>
    <definedName name="drop4" localSheetId="19">Drop3</definedName>
    <definedName name="drop4">Drop3</definedName>
    <definedName name="Dry" localSheetId="7">'[191]Work-Condition'!$B$11</definedName>
    <definedName name="Dry" localSheetId="9">'[191]Work-Condition'!$B$11</definedName>
    <definedName name="Dry" localSheetId="15">'[191]Work-Condition'!$B$11</definedName>
    <definedName name="Dry" localSheetId="13">'[191]Work-Condition'!$B$11</definedName>
    <definedName name="Dry" localSheetId="8">'[191]Work-Condition'!$B$11</definedName>
    <definedName name="Dry">#REF!</definedName>
    <definedName name="dry." localSheetId="7">'[191]Work-Condition'!$B$11</definedName>
    <definedName name="dry." localSheetId="9">'[191]Work-Condition'!$B$11</definedName>
    <definedName name="dry." localSheetId="15">'[191]Work-Condition'!$B$11</definedName>
    <definedName name="dry." localSheetId="13">'[191]Work-Condition'!$B$11</definedName>
    <definedName name="dry." localSheetId="8">'[191]Work-Condition'!$B$11</definedName>
    <definedName name="dry.">#REF!</definedName>
    <definedName name="dry.." localSheetId="33">#REF!</definedName>
    <definedName name="dry.." localSheetId="51">#REF!</definedName>
    <definedName name="dry..">#REF!</definedName>
    <definedName name="ds" localSheetId="33">#REF!</definedName>
    <definedName name="ds" localSheetId="51">#REF!</definedName>
    <definedName name="ds">#REF!</definedName>
    <definedName name="DS1p1vc" localSheetId="33">#REF!</definedName>
    <definedName name="DS1p1vc" localSheetId="51">#REF!</definedName>
    <definedName name="DS1p1vc">#REF!</definedName>
    <definedName name="ds1p2nc" localSheetId="7">'[192]CHITIET VL-NC-TT -1p'!#REF!</definedName>
    <definedName name="ds1p2nc" localSheetId="9">'[192]CHITIET VL-NC-TT -1p'!#REF!</definedName>
    <definedName name="ds1p2nc" localSheetId="15">'[192]CHITIET VL-NC-TT -1p'!#REF!</definedName>
    <definedName name="ds1p2nc" localSheetId="13">'[192]CHITIET VL-NC-TT -1p'!#REF!</definedName>
    <definedName name="ds1p2nc" localSheetId="8">'[192]CHITIET VL-NC-TT -1p'!#REF!</definedName>
    <definedName name="ds1p2nc">#REF!</definedName>
    <definedName name="ds1p2vc" localSheetId="7">'[192]CHITIET VL-NC-TT -1p'!#REF!</definedName>
    <definedName name="ds1p2vc" localSheetId="9">'[192]CHITIET VL-NC-TT -1p'!#REF!</definedName>
    <definedName name="ds1p2vc" localSheetId="15">'[192]CHITIET VL-NC-TT -1p'!#REF!</definedName>
    <definedName name="ds1p2vc" localSheetId="13">'[192]CHITIET VL-NC-TT -1p'!#REF!</definedName>
    <definedName name="ds1p2vc" localSheetId="8">'[192]CHITIET VL-NC-TT -1p'!#REF!</definedName>
    <definedName name="ds1p2vc">#REF!</definedName>
    <definedName name="ds1p2vl" localSheetId="7">'[192]CHITIET VL-NC-TT -1p'!#REF!</definedName>
    <definedName name="ds1p2vl" localSheetId="9">'[192]CHITIET VL-NC-TT -1p'!#REF!</definedName>
    <definedName name="ds1p2vl" localSheetId="15">'[192]CHITIET VL-NC-TT -1p'!#REF!</definedName>
    <definedName name="ds1p2vl" localSheetId="13">'[192]CHITIET VL-NC-TT -1p'!#REF!</definedName>
    <definedName name="ds1p2vl" localSheetId="8">'[192]CHITIET VL-NC-TT -1p'!#REF!</definedName>
    <definedName name="ds1p2vl">#REF!</definedName>
    <definedName name="ds1pnc" localSheetId="33">#REF!</definedName>
    <definedName name="ds1pnc" localSheetId="51">#REF!</definedName>
    <definedName name="ds1pnc">#REF!</definedName>
    <definedName name="ds1pvl" localSheetId="33">#REF!</definedName>
    <definedName name="ds1pvl" localSheetId="51">#REF!</definedName>
    <definedName name="ds1pvl">#REF!</definedName>
    <definedName name="ds3pctnc" localSheetId="33">#REF!</definedName>
    <definedName name="ds3pctnc" localSheetId="51">#REF!</definedName>
    <definedName name="ds3pctnc">#REF!</definedName>
    <definedName name="ds3pctvc" localSheetId="33">#REF!</definedName>
    <definedName name="ds3pctvc" localSheetId="51">#REF!</definedName>
    <definedName name="ds3pctvc">#REF!</definedName>
    <definedName name="ds3pctvl" localSheetId="33">#REF!</definedName>
    <definedName name="ds3pctvl" localSheetId="51">#REF!</definedName>
    <definedName name="ds3pctvl">#REF!</definedName>
    <definedName name="ds3pmnc" localSheetId="7">'[192]CHITIET VL-NC-TT-3p'!#REF!</definedName>
    <definedName name="ds3pmnc" localSheetId="9">'[192]CHITIET VL-NC-TT-3p'!#REF!</definedName>
    <definedName name="ds3pmnc" localSheetId="15">'[192]CHITIET VL-NC-TT-3p'!#REF!</definedName>
    <definedName name="ds3pmnc" localSheetId="13">'[192]CHITIET VL-NC-TT-3p'!#REF!</definedName>
    <definedName name="ds3pmnc" localSheetId="8">'[192]CHITIET VL-NC-TT-3p'!#REF!</definedName>
    <definedName name="ds3pmnc">#REF!</definedName>
    <definedName name="ds3pmvc" localSheetId="7">'[192]CHITIET VL-NC-TT-3p'!#REF!</definedName>
    <definedName name="ds3pmvc" localSheetId="9">'[192]CHITIET VL-NC-TT-3p'!#REF!</definedName>
    <definedName name="ds3pmvc" localSheetId="15">'[192]CHITIET VL-NC-TT-3p'!#REF!</definedName>
    <definedName name="ds3pmvc" localSheetId="13">'[192]CHITIET VL-NC-TT-3p'!#REF!</definedName>
    <definedName name="ds3pmvc" localSheetId="8">'[192]CHITIET VL-NC-TT-3p'!#REF!</definedName>
    <definedName name="ds3pmvc">#REF!</definedName>
    <definedName name="ds3pmvl" localSheetId="7">'[192]CHITIET VL-NC-TT-3p'!#REF!</definedName>
    <definedName name="ds3pmvl" localSheetId="9">'[192]CHITIET VL-NC-TT-3p'!#REF!</definedName>
    <definedName name="ds3pmvl" localSheetId="15">'[192]CHITIET VL-NC-TT-3p'!#REF!</definedName>
    <definedName name="ds3pmvl" localSheetId="13">'[192]CHITIET VL-NC-TT-3p'!#REF!</definedName>
    <definedName name="ds3pmvl" localSheetId="8">'[192]CHITIET VL-NC-TT-3p'!#REF!</definedName>
    <definedName name="ds3pmvl">#REF!</definedName>
    <definedName name="ds3pnc" localSheetId="33">#REF!</definedName>
    <definedName name="ds3pnc" localSheetId="51">#REF!</definedName>
    <definedName name="ds3pnc">#REF!</definedName>
    <definedName name="ds3pvl" localSheetId="33">#REF!</definedName>
    <definedName name="ds3pvl" localSheetId="51">#REF!</definedName>
    <definedName name="ds3pvl">#REF!</definedName>
    <definedName name="dsct3pnc" localSheetId="7">'[10]#REF'!#REF!</definedName>
    <definedName name="dsct3pnc" localSheetId="9">'[10]#REF'!#REF!</definedName>
    <definedName name="dsct3pnc" localSheetId="15">'[10]#REF'!#REF!</definedName>
    <definedName name="dsct3pnc" localSheetId="13">'[10]#REF'!#REF!</definedName>
    <definedName name="dsct3pnc" localSheetId="8">'[10]#REF'!#REF!</definedName>
    <definedName name="dsct3pnc">#REF!</definedName>
    <definedName name="dsct3pvl" localSheetId="7">'[10]#REF'!#REF!</definedName>
    <definedName name="dsct3pvl" localSheetId="9">'[10]#REF'!#REF!</definedName>
    <definedName name="dsct3pvl" localSheetId="15">'[10]#REF'!#REF!</definedName>
    <definedName name="dsct3pvl" localSheetId="13">'[10]#REF'!#REF!</definedName>
    <definedName name="dsct3pvl" localSheetId="8">'[10]#REF'!#REF!</definedName>
    <definedName name="dsct3pvl">#REF!</definedName>
    <definedName name="DSD" localSheetId="7">[173]Pier!$C$272:$C$277</definedName>
    <definedName name="DSD" localSheetId="9">[173]Pier!$C$272:$C$277</definedName>
    <definedName name="DSD" localSheetId="15">[173]Pier!$C$272:$C$277</definedName>
    <definedName name="DSD" localSheetId="13">[173]Pier!$C$272:$C$277</definedName>
    <definedName name="DSD" localSheetId="8">[173]Pier!$C$272:$C$277</definedName>
    <definedName name="DSD">#REF!</definedName>
    <definedName name="DSDS" localSheetId="7">[173]Pier!$C$284:$C$289</definedName>
    <definedName name="DSDS" localSheetId="9">[173]Pier!$C$284:$C$289</definedName>
    <definedName name="DSDS" localSheetId="15">[173]Pier!$C$284:$C$289</definedName>
    <definedName name="DSDS" localSheetId="13">[173]Pier!$C$284:$C$289</definedName>
    <definedName name="DSDS" localSheetId="8">[173]Pier!$C$284:$C$289</definedName>
    <definedName name="DSDS">#REF!</definedName>
    <definedName name="dset" localSheetId="7">[25]Girder!#REF!</definedName>
    <definedName name="dset" localSheetId="9">[25]Girder!#REF!</definedName>
    <definedName name="dset" localSheetId="15">[25]Girder!#REF!</definedName>
    <definedName name="dset" localSheetId="13">[25]Girder!#REF!</definedName>
    <definedName name="dset" localSheetId="8">[25]Girder!#REF!</definedName>
    <definedName name="dset">#REF!</definedName>
    <definedName name="dsh" localSheetId="51" hidden="1">#REF!</definedName>
    <definedName name="dsh" hidden="1">#REF!</definedName>
    <definedName name="Dsoil" localSheetId="7">[58]Sheet1!#REF!</definedName>
    <definedName name="Dsoil" localSheetId="9">[58]Sheet1!#REF!</definedName>
    <definedName name="Dsoil" localSheetId="15">[58]Sheet1!#REF!</definedName>
    <definedName name="Dsoil" localSheetId="13">[58]Sheet1!#REF!</definedName>
    <definedName name="Dsoil" localSheetId="8">[58]Sheet1!#REF!</definedName>
    <definedName name="Dsoil">#REF!</definedName>
    <definedName name="DSPK1p1nc" localSheetId="33">#REF!</definedName>
    <definedName name="DSPK1p1nc" localSheetId="51">#REF!</definedName>
    <definedName name="DSPK1p1nc">#REF!</definedName>
    <definedName name="DSPK1p1vl" localSheetId="33">#REF!</definedName>
    <definedName name="DSPK1p1vl" localSheetId="51">#REF!</definedName>
    <definedName name="DSPK1p1vl">#REF!</definedName>
    <definedName name="DSPK1pnc" localSheetId="33">#REF!</definedName>
    <definedName name="DSPK1pnc" localSheetId="51">#REF!</definedName>
    <definedName name="DSPK1pnc">#REF!</definedName>
    <definedName name="DSPK1pvl" localSheetId="33">#REF!</definedName>
    <definedName name="DSPK1pvl" localSheetId="51">#REF!</definedName>
    <definedName name="DSPK1pvl">#REF!</definedName>
    <definedName name="DSS" localSheetId="7">[173]Pier!$C$218:$C$223</definedName>
    <definedName name="DSS" localSheetId="9">[173]Pier!$C$218:$C$223</definedName>
    <definedName name="DSS" localSheetId="15">[173]Pier!$C$218:$C$223</definedName>
    <definedName name="DSS" localSheetId="13">[173]Pier!$C$218:$C$223</definedName>
    <definedName name="DSS" localSheetId="8">[173]Pier!$C$218:$C$223</definedName>
    <definedName name="DSS">#REF!</definedName>
    <definedName name="DSTD_Clear" localSheetId="29">#N/A</definedName>
    <definedName name="DSTD_Clear" localSheetId="1">#N/A</definedName>
    <definedName name="DSTD_Clear">#N/A</definedName>
    <definedName name="dsthi" localSheetId="7">'[193]DS THI SINH'!$B$7:$S$2237</definedName>
    <definedName name="dsthi" localSheetId="9">'[193]DS THI SINH'!$B$7:$S$2237</definedName>
    <definedName name="dsthi" localSheetId="15">'[193]DS THI SINH'!$B$7:$S$2237</definedName>
    <definedName name="dsthi" localSheetId="13">'[193]DS THI SINH'!$B$7:$S$2237</definedName>
    <definedName name="dsthi" localSheetId="8">'[193]DS THI SINH'!$B$7:$S$2237</definedName>
    <definedName name="dsthi">#REF!</definedName>
    <definedName name="DSUMDATA" localSheetId="33">#REF!</definedName>
    <definedName name="DSUMDATA" localSheetId="51">#REF!</definedName>
    <definedName name="DSUMDATA">#REF!</definedName>
    <definedName name="Dsup" localSheetId="7">[58]Sheet1!#REF!</definedName>
    <definedName name="Dsup" localSheetId="9">[58]Sheet1!#REF!</definedName>
    <definedName name="Dsup" localSheetId="15">[58]Sheet1!#REF!</definedName>
    <definedName name="Dsup" localSheetId="13">[58]Sheet1!#REF!</definedName>
    <definedName name="Dsup" localSheetId="8">[58]Sheet1!#REF!</definedName>
    <definedName name="Dsup">#REF!</definedName>
    <definedName name="DT" localSheetId="2">#REF!</definedName>
    <definedName name="DT" localSheetId="33">#REF!</definedName>
    <definedName name="DT" localSheetId="50">#REF!</definedName>
    <definedName name="DT" localSheetId="7">[194]Sheet1!TLTH1</definedName>
    <definedName name="DT" localSheetId="9">[194]Sheet1!TLTH1</definedName>
    <definedName name="DT" localSheetId="15">[194]Sheet1!TLTH1</definedName>
    <definedName name="DT" localSheetId="13">[194]Sheet1!TLTH1</definedName>
    <definedName name="DT" localSheetId="8">[194]Sheet1!TLTH1</definedName>
    <definedName name="DT">#REF!</definedName>
    <definedName name="DT_18" localSheetId="21">#N/A</definedName>
    <definedName name="DT_18" localSheetId="27">#N/A</definedName>
    <definedName name="DT_18" localSheetId="16">#N/A</definedName>
    <definedName name="DT_18" localSheetId="18">#N/A</definedName>
    <definedName name="DT_18" localSheetId="29">'Người có công'!TLTH1</definedName>
    <definedName name="DT_18" localSheetId="19">#N/A</definedName>
    <definedName name="DT_18" localSheetId="1">'Tong hop gui KTNN'!TLTH1</definedName>
    <definedName name="DT_18">#N/A</definedName>
    <definedName name="DT_28" localSheetId="21">#N/A</definedName>
    <definedName name="DT_28" localSheetId="27">#N/A</definedName>
    <definedName name="DT_28" localSheetId="16">#N/A</definedName>
    <definedName name="DT_28" localSheetId="18">#N/A</definedName>
    <definedName name="DT_28" localSheetId="29">'Người có công'!TLTH1</definedName>
    <definedName name="DT_28" localSheetId="19">#N/A</definedName>
    <definedName name="DT_28" localSheetId="1">'Tong hop gui KTNN'!TLTH1</definedName>
    <definedName name="DT_28">#N/A</definedName>
    <definedName name="dt10.1" localSheetId="21" hidden="1">{"'Sheet1'!$L$16"}</definedName>
    <definedName name="dt10.1" localSheetId="27" hidden="1">{"'Sheet1'!$L$16"}</definedName>
    <definedName name="dt10.1" localSheetId="7" hidden="1">{"'Sheet1'!$L$16"}</definedName>
    <definedName name="dt10.1" localSheetId="9" hidden="1">{"'Sheet1'!$L$16"}</definedName>
    <definedName name="dt10.1" localSheetId="15" hidden="1">{"'Sheet1'!$L$16"}</definedName>
    <definedName name="dt10.1" localSheetId="13" hidden="1">{"'Sheet1'!$L$16"}</definedName>
    <definedName name="dt10.1" localSheetId="16" hidden="1">{"'Sheet1'!$L$16"}</definedName>
    <definedName name="dt10.1" localSheetId="8" hidden="1">{"'Sheet1'!$L$16"}</definedName>
    <definedName name="dt10.1" localSheetId="18" hidden="1">{"'Sheet1'!$L$16"}</definedName>
    <definedName name="dt10.1" localSheetId="19" hidden="1">{"'Sheet1'!$L$16"}</definedName>
    <definedName name="dt10.1" localSheetId="1" hidden="1">{"'Sheet1'!$L$16"}</definedName>
    <definedName name="dt10.1" hidden="1">{"'Sheet1'!$L$16"}</definedName>
    <definedName name="DT12DienLuc" localSheetId="21">{"ÿÿÿÿÿ"}</definedName>
    <definedName name="DT12DienLuc" localSheetId="27">{"ÿÿÿÿÿ"}</definedName>
    <definedName name="DT12DienLuc" localSheetId="7">{"ÿÿÿÿÿ"}</definedName>
    <definedName name="DT12DienLuc" localSheetId="9">{"ÿÿÿÿÿ"}</definedName>
    <definedName name="DT12DienLuc" localSheetId="15">{"ÿÿÿÿÿ"}</definedName>
    <definedName name="DT12DienLuc" localSheetId="13">{"ÿÿÿÿÿ"}</definedName>
    <definedName name="DT12DienLuc" localSheetId="16">{"ÿÿÿÿÿ"}</definedName>
    <definedName name="DT12DienLuc" localSheetId="8">{"ÿÿÿÿÿ"}</definedName>
    <definedName name="DT12DienLuc" localSheetId="18">{"ÿÿÿÿÿ"}</definedName>
    <definedName name="DT12DienLuc" localSheetId="19">{"ÿÿÿÿÿ"}</definedName>
    <definedName name="DT12DienLuc" localSheetId="1">{"ÿÿÿÿÿ"}</definedName>
    <definedName name="DT12DienLuc">{"ÿÿÿÿÿ"}</definedName>
    <definedName name="DT12Dluc" localSheetId="21" hidden="1">{"'Sheet1'!$L$16"}</definedName>
    <definedName name="DT12Dluc" localSheetId="27" hidden="1">{"'Sheet1'!$L$16"}</definedName>
    <definedName name="DT12Dluc" localSheetId="7" hidden="1">{"'Sheet1'!$L$16"}</definedName>
    <definedName name="DT12Dluc" localSheetId="9" hidden="1">{"'Sheet1'!$L$16"}</definedName>
    <definedName name="DT12Dluc" localSheetId="15" hidden="1">{"'Sheet1'!$L$16"}</definedName>
    <definedName name="DT12Dluc" localSheetId="13" hidden="1">{"'Sheet1'!$L$16"}</definedName>
    <definedName name="DT12Dluc" localSheetId="16" hidden="1">{"'Sheet1'!$L$16"}</definedName>
    <definedName name="DT12Dluc" localSheetId="8" hidden="1">{"'Sheet1'!$L$16"}</definedName>
    <definedName name="DT12Dluc" localSheetId="18" hidden="1">{"'Sheet1'!$L$16"}</definedName>
    <definedName name="DT12Dluc" localSheetId="19" hidden="1">{"'Sheet1'!$L$16"}</definedName>
    <definedName name="DT12Dluc" localSheetId="1" hidden="1">{"'Sheet1'!$L$16"}</definedName>
    <definedName name="DT12Dluc" hidden="1">{"'Sheet1'!$L$16"}</definedName>
    <definedName name="DT12HoangThach" localSheetId="21" hidden="1">{"'Sheet1'!$L$16"}</definedName>
    <definedName name="DT12HoangThach" localSheetId="27" hidden="1">{"'Sheet1'!$L$16"}</definedName>
    <definedName name="DT12HoangThach" localSheetId="7" hidden="1">{"'Sheet1'!$L$16"}</definedName>
    <definedName name="DT12HoangThach" localSheetId="9" hidden="1">{"'Sheet1'!$L$16"}</definedName>
    <definedName name="DT12HoangThach" localSheetId="15" hidden="1">{"'Sheet1'!$L$16"}</definedName>
    <definedName name="DT12HoangThach" localSheetId="13" hidden="1">{"'Sheet1'!$L$16"}</definedName>
    <definedName name="DT12HoangThach" localSheetId="16" hidden="1">{"'Sheet1'!$L$16"}</definedName>
    <definedName name="DT12HoangThach" localSheetId="8" hidden="1">{"'Sheet1'!$L$16"}</definedName>
    <definedName name="DT12HoangThach" localSheetId="18" hidden="1">{"'Sheet1'!$L$16"}</definedName>
    <definedName name="DT12HoangThach" localSheetId="19" hidden="1">{"'Sheet1'!$L$16"}</definedName>
    <definedName name="DT12HoangThach" localSheetId="1" hidden="1">{"'Sheet1'!$L$16"}</definedName>
    <definedName name="DT12HoangThach" hidden="1">{"'Sheet1'!$L$16"}</definedName>
    <definedName name="DT8.1" localSheetId="21" hidden="1">{"'Sheet1'!$L$16"}</definedName>
    <definedName name="DT8.1" localSheetId="27" hidden="1">{"'Sheet1'!$L$16"}</definedName>
    <definedName name="DT8.1" localSheetId="7" hidden="1">{"'Sheet1'!$L$16"}</definedName>
    <definedName name="DT8.1" localSheetId="9" hidden="1">{"'Sheet1'!$L$16"}</definedName>
    <definedName name="DT8.1" localSheetId="15" hidden="1">{"'Sheet1'!$L$16"}</definedName>
    <definedName name="DT8.1" localSheetId="13" hidden="1">{"'Sheet1'!$L$16"}</definedName>
    <definedName name="DT8.1" localSheetId="16" hidden="1">{"'Sheet1'!$L$16"}</definedName>
    <definedName name="DT8.1" localSheetId="8" hidden="1">{"'Sheet1'!$L$16"}</definedName>
    <definedName name="DT8.1" localSheetId="18" hidden="1">{"'Sheet1'!$L$16"}</definedName>
    <definedName name="DT8.1" localSheetId="19" hidden="1">{"'Sheet1'!$L$16"}</definedName>
    <definedName name="DT8.1" localSheetId="1" hidden="1">{"'Sheet1'!$L$16"}</definedName>
    <definedName name="DT8.1" hidden="1">{"'Sheet1'!$L$16"}</definedName>
    <definedName name="DT8.2" localSheetId="21" hidden="1">{"'Sheet1'!$L$16"}</definedName>
    <definedName name="DT8.2" localSheetId="27" hidden="1">{"'Sheet1'!$L$16"}</definedName>
    <definedName name="DT8.2" localSheetId="7" hidden="1">{"'Sheet1'!$L$16"}</definedName>
    <definedName name="DT8.2" localSheetId="9" hidden="1">{"'Sheet1'!$L$16"}</definedName>
    <definedName name="DT8.2" localSheetId="15" hidden="1">{"'Sheet1'!$L$16"}</definedName>
    <definedName name="DT8.2" localSheetId="13" hidden="1">{"'Sheet1'!$L$16"}</definedName>
    <definedName name="DT8.2" localSheetId="16" hidden="1">{"'Sheet1'!$L$16"}</definedName>
    <definedName name="DT8.2" localSheetId="8" hidden="1">{"'Sheet1'!$L$16"}</definedName>
    <definedName name="DT8.2" localSheetId="18" hidden="1">{"'Sheet1'!$L$16"}</definedName>
    <definedName name="DT8.2" localSheetId="19" hidden="1">{"'Sheet1'!$L$16"}</definedName>
    <definedName name="DT8.2" localSheetId="1" hidden="1">{"'Sheet1'!$L$16"}</definedName>
    <definedName name="DT8.2" hidden="1">{"'Sheet1'!$L$16"}</definedName>
    <definedName name="dt9.1" localSheetId="21" hidden="1">{#N/A,#N/A,FALSE,"Chi tiÆt"}</definedName>
    <definedName name="dt9.1" localSheetId="27" hidden="1">{#N/A,#N/A,FALSE,"Chi tiÆt"}</definedName>
    <definedName name="dt9.1" localSheetId="7" hidden="1">{#N/A,#N/A,FALSE,"Chi tiÆt"}</definedName>
    <definedName name="dt9.1" localSheetId="9" hidden="1">{#N/A,#N/A,FALSE,"Chi tiÆt"}</definedName>
    <definedName name="dt9.1" localSheetId="15" hidden="1">{#N/A,#N/A,FALSE,"Chi tiÆt"}</definedName>
    <definedName name="dt9.1" localSheetId="13" hidden="1">{#N/A,#N/A,FALSE,"Chi tiÆt"}</definedName>
    <definedName name="dt9.1" localSheetId="16" hidden="1">{#N/A,#N/A,FALSE,"Chi tiÆt"}</definedName>
    <definedName name="dt9.1" localSheetId="8" hidden="1">{#N/A,#N/A,FALSE,"Chi tiÆt"}</definedName>
    <definedName name="dt9.1" localSheetId="18" hidden="1">{#N/A,#N/A,FALSE,"Chi tiÆt"}</definedName>
    <definedName name="dt9.1" localSheetId="19" hidden="1">{#N/A,#N/A,FALSE,"Chi tiÆt"}</definedName>
    <definedName name="dt9.1" localSheetId="1" hidden="1">{#N/A,#N/A,FALSE,"Chi tiÆt"}</definedName>
    <definedName name="dt9.1" hidden="1">{#N/A,#N/A,FALSE,"Chi tiÆt"}</definedName>
    <definedName name="DTBH" localSheetId="51">#REF!</definedName>
    <definedName name="DTBH">#REF!</definedName>
    <definedName name="DTbuvenh" localSheetId="7">'[195]kh¸i to¸n '!#REF!</definedName>
    <definedName name="DTbuvenh" localSheetId="9">'[195]kh¸i to¸n '!#REF!</definedName>
    <definedName name="DTbuvenh" localSheetId="15">'[195]kh¸i to¸n '!#REF!</definedName>
    <definedName name="DTbuvenh" localSheetId="13">'[195]kh¸i to¸n '!#REF!</definedName>
    <definedName name="DTbuvenh" localSheetId="8">'[195]kh¸i to¸n '!#REF!</definedName>
    <definedName name="DTbuvenh">#REF!</definedName>
    <definedName name="dtich1" localSheetId="33">#REF!</definedName>
    <definedName name="dtich1" localSheetId="51">#REF!</definedName>
    <definedName name="dtich1">#REF!</definedName>
    <definedName name="dtich2" localSheetId="33">#REF!</definedName>
    <definedName name="dtich2" localSheetId="51">#REF!</definedName>
    <definedName name="dtich2">#REF!</definedName>
    <definedName name="dtich3" localSheetId="33">#REF!</definedName>
    <definedName name="dtich3" localSheetId="51">#REF!</definedName>
    <definedName name="dtich3">#REF!</definedName>
    <definedName name="dtich4" localSheetId="33">#REF!</definedName>
    <definedName name="dtich4" localSheetId="51">#REF!</definedName>
    <definedName name="dtich4">#REF!</definedName>
    <definedName name="dtich5" localSheetId="33">#REF!</definedName>
    <definedName name="dtich5" localSheetId="51">#REF!</definedName>
    <definedName name="dtich5">#REF!</definedName>
    <definedName name="dtich6" localSheetId="33">#REF!</definedName>
    <definedName name="dtich6" localSheetId="51">#REF!</definedName>
    <definedName name="dtich6">#REF!</definedName>
    <definedName name="DTKS" localSheetId="33">#REF!</definedName>
    <definedName name="DTKS" localSheetId="51">#REF!</definedName>
    <definedName name="DTKS">#REF!</definedName>
    <definedName name="DTNT_hd" localSheetId="51">#REF!</definedName>
    <definedName name="DTNT_hd">#REF!</definedName>
    <definedName name="dtoan" localSheetId="21" hidden="1">{#N/A,#N/A,FALSE,"Chi tiÆt"}</definedName>
    <definedName name="dtoan" localSheetId="27" hidden="1">{#N/A,#N/A,FALSE,"Chi tiÆt"}</definedName>
    <definedName name="dtoan" localSheetId="7" hidden="1">{#N/A,#N/A,FALSE,"Chi tiÆt"}</definedName>
    <definedName name="dtoan" localSheetId="9" hidden="1">{#N/A,#N/A,FALSE,"Chi tiÆt"}</definedName>
    <definedName name="dtoan" localSheetId="15" hidden="1">{#N/A,#N/A,FALSE,"Chi tiÆt"}</definedName>
    <definedName name="dtoan" localSheetId="13" hidden="1">{#N/A,#N/A,FALSE,"Chi tiÆt"}</definedName>
    <definedName name="dtoan" localSheetId="16" hidden="1">{#N/A,#N/A,FALSE,"Chi tiÆt"}</definedName>
    <definedName name="dtoan" localSheetId="8" hidden="1">{#N/A,#N/A,FALSE,"Chi tiÆt"}</definedName>
    <definedName name="dtoan" localSheetId="18" hidden="1">{#N/A,#N/A,FALSE,"Chi tiÆt"}</definedName>
    <definedName name="dtoan" localSheetId="19" hidden="1">{#N/A,#N/A,FALSE,"Chi tiÆt"}</definedName>
    <definedName name="dtoan" localSheetId="1" hidden="1">{#N/A,#N/A,FALSE,"Chi tiÆt"}</definedName>
    <definedName name="dtoan" hidden="1">{#N/A,#N/A,FALSE,"Chi tiÆt"}</definedName>
    <definedName name="DTT" localSheetId="33">#REF!</definedName>
    <definedName name="DTT" localSheetId="51">#REF!</definedName>
    <definedName name="DTT">#REF!</definedName>
    <definedName name="dttdb" localSheetId="33">#REF!</definedName>
    <definedName name="dttdb" localSheetId="51">#REF!</definedName>
    <definedName name="dttdb">#REF!</definedName>
    <definedName name="dttdg" localSheetId="33">#REF!</definedName>
    <definedName name="dttdg" localSheetId="51">#REF!</definedName>
    <definedName name="dttdg">#REF!</definedName>
    <definedName name="dtru" localSheetId="51">#REF!</definedName>
    <definedName name="dtru">#REF!</definedName>
    <definedName name="du.toan" localSheetId="51">#REF!</definedName>
    <definedName name="du.toan">#REF!</definedName>
    <definedName name="DU_TOAN_CHI_TIET_DZ0.4KV" localSheetId="33">#REF!</definedName>
    <definedName name="DU_TOAN_CHI_TIET_DZ0.4KV" localSheetId="51">#REF!</definedName>
    <definedName name="DU_TOAN_CHI_TIET_DZ0.4KV" localSheetId="7">'[196]chi tiet C'!#REF!</definedName>
    <definedName name="DU_TOAN_CHI_TIET_DZ0.4KV" localSheetId="9">'[196]chi tiet C'!#REF!</definedName>
    <definedName name="DU_TOAN_CHI_TIET_DZ0.4KV" localSheetId="15">'[196]chi tiet C'!#REF!</definedName>
    <definedName name="DU_TOAN_CHI_TIET_DZ0.4KV" localSheetId="13">'[196]chi tiet C'!#REF!</definedName>
    <definedName name="DU_TOAN_CHI_TIET_DZ0.4KV" localSheetId="8">'[196]chi tiet C'!#REF!</definedName>
    <definedName name="DU_TOAN_CHI_TIET_DZ0.4KV">#REF!</definedName>
    <definedName name="DU_TOAN_CHI_TIET_KHO_BAI" localSheetId="33">#REF!</definedName>
    <definedName name="DU_TOAN_CHI_TIET_KHO_BAI" localSheetId="51">#REF!</definedName>
    <definedName name="DU_TOAN_CHI_TIET_KHO_BAI">#REF!</definedName>
    <definedName name="DU_TOAN_CHI_TIET_TBA" localSheetId="21">'[197]chi tiet TBA'!$A$1:$B$1</definedName>
    <definedName name="DU_TOAN_CHI_TIET_TBA" localSheetId="27">'[197]chi tiet TBA'!$A$1:$B$1</definedName>
    <definedName name="DU_TOAN_CHI_TIET_TBA" localSheetId="33">#REF!</definedName>
    <definedName name="DU_TOAN_CHI_TIET_TBA" localSheetId="34">'[197]chi tiet TBA'!$A$1:$B$1</definedName>
    <definedName name="DU_TOAN_CHI_TIET_TBA" localSheetId="51">#REF!</definedName>
    <definedName name="DU_TOAN_CHI_TIET_TBA" localSheetId="7">'[197]chi tiet TBA'!$A$1:$B$1</definedName>
    <definedName name="DU_TOAN_CHI_TIET_TBA" localSheetId="9">'[197]chi tiet TBA'!$A$1:$B$1</definedName>
    <definedName name="DU_TOAN_CHI_TIET_TBA" localSheetId="15">'[197]chi tiet TBA'!$A$1:$B$1</definedName>
    <definedName name="DU_TOAN_CHI_TIET_TBA" localSheetId="13">'[197]chi tiet TBA'!$A$1:$B$1</definedName>
    <definedName name="DU_TOAN_CHI_TIET_TBA" localSheetId="16">'[197]chi tiet TBA'!$A$1:$B$1</definedName>
    <definedName name="DU_TOAN_CHI_TIET_TBA" localSheetId="8">'[197]chi tiet TBA'!$A$1:$B$1</definedName>
    <definedName name="DU_TOAN_CHI_TIET_TBA" localSheetId="18">'[197]chi tiet TBA'!$A$1:$B$1</definedName>
    <definedName name="DU_TOAN_CHI_TIET_TBA" localSheetId="19">'[197]chi tiet TBA'!$A$1:$B$1</definedName>
    <definedName name="DU_TOAN_CHI_TIET_TBA">#REF!</definedName>
    <definedName name="duaån" localSheetId="7">[198]dssoi_dieutra!#REF!</definedName>
    <definedName name="duaån" localSheetId="9">[198]dssoi_dieutra!#REF!</definedName>
    <definedName name="duaån" localSheetId="15">[198]dssoi_dieutra!#REF!</definedName>
    <definedName name="duaån" localSheetId="13">[198]dssoi_dieutra!#REF!</definedName>
    <definedName name="duaån" localSheetId="8">[198]dssoi_dieutra!#REF!</definedName>
    <definedName name="duaån">#REF!</definedName>
    <definedName name="duan" localSheetId="7">[198]dssoi_dieutra!#REF!</definedName>
    <definedName name="duan" localSheetId="9">[198]dssoi_dieutra!#REF!</definedName>
    <definedName name="duan" localSheetId="15">[198]dssoi_dieutra!#REF!</definedName>
    <definedName name="duan" localSheetId="13">[198]dssoi_dieutra!#REF!</definedName>
    <definedName name="duan" localSheetId="8">[198]dssoi_dieutra!#REF!</definedName>
    <definedName name="duan">#REF!</definedName>
    <definedName name="DUCANH" localSheetId="21" hidden="1">{"'Sheet1'!$L$16"}</definedName>
    <definedName name="DUCANH" localSheetId="27" hidden="1">{"'Sheet1'!$L$16"}</definedName>
    <definedName name="DUCANH" localSheetId="7" hidden="1">{"'Sheet1'!$L$16"}</definedName>
    <definedName name="DUCANH" localSheetId="9" hidden="1">{"'Sheet1'!$L$16"}</definedName>
    <definedName name="DUCANH" localSheetId="15" hidden="1">{"'Sheet1'!$L$16"}</definedName>
    <definedName name="DUCANH" localSheetId="13" hidden="1">{"'Sheet1'!$L$16"}</definedName>
    <definedName name="DUCANH" localSheetId="16" hidden="1">{"'Sheet1'!$L$16"}</definedName>
    <definedName name="DUCANH" localSheetId="8" hidden="1">{"'Sheet1'!$L$16"}</definedName>
    <definedName name="DUCANH" localSheetId="18" hidden="1">{"'Sheet1'!$L$16"}</definedName>
    <definedName name="DUCANH" localSheetId="19" hidden="1">{"'Sheet1'!$L$16"}</definedName>
    <definedName name="DUCANH" localSheetId="1" hidden="1">{"'Sheet1'!$L$16"}</definedName>
    <definedName name="DUCANH" hidden="1">{"'Sheet1'!$L$16"}</definedName>
    <definedName name="DUCKY_CO_CD" localSheetId="7">[199]CANDOI!$H$7:$H$58</definedName>
    <definedName name="DUCKY_CO_CD" localSheetId="9">[199]CANDOI!$H$7:$H$58</definedName>
    <definedName name="DUCKY_CO_CD" localSheetId="15">[199]CANDOI!$H$7:$H$58</definedName>
    <definedName name="DUCKY_CO_CD" localSheetId="13">[199]CANDOI!$H$7:$H$58</definedName>
    <definedName name="DUCKY_CO_CD" localSheetId="8">[199]CANDOI!$H$7:$H$58</definedName>
    <definedName name="DUCKY_CO_CD">#REF!</definedName>
    <definedName name="DUCKY_NO_CD" localSheetId="7">[199]CANDOI!$G$7:$G$58</definedName>
    <definedName name="DUCKY_NO_CD" localSheetId="9">[199]CANDOI!$G$7:$G$58</definedName>
    <definedName name="DUCKY_NO_CD" localSheetId="15">[199]CANDOI!$G$7:$G$58</definedName>
    <definedName name="DUCKY_NO_CD" localSheetId="13">[199]CANDOI!$G$7:$G$58</definedName>
    <definedName name="DUCKY_NO_CD" localSheetId="8">[199]CANDOI!$G$7:$G$58</definedName>
    <definedName name="DUCKY_NO_CD">#REF!</definedName>
    <definedName name="DUDKY_CO_CD" localSheetId="7">[199]CANDOI!$D$7:$D$58</definedName>
    <definedName name="DUDKY_CO_CD" localSheetId="9">[199]CANDOI!$D$7:$D$58</definedName>
    <definedName name="DUDKY_CO_CD" localSheetId="15">[199]CANDOI!$D$7:$D$58</definedName>
    <definedName name="DUDKY_CO_CD" localSheetId="13">[199]CANDOI!$D$7:$D$58</definedName>
    <definedName name="DUDKY_CO_CD" localSheetId="8">[199]CANDOI!$D$7:$D$58</definedName>
    <definedName name="DUDKY_CO_CD">#REF!</definedName>
    <definedName name="DUDKY_NO_CD" localSheetId="7">[199]CANDOI!$C$7:$C$58</definedName>
    <definedName name="DUDKY_NO_CD" localSheetId="9">[199]CANDOI!$C$7:$C$58</definedName>
    <definedName name="DUDKY_NO_CD" localSheetId="15">[199]CANDOI!$C$7:$C$58</definedName>
    <definedName name="DUDKY_NO_CD" localSheetId="13">[199]CANDOI!$C$7:$C$58</definedName>
    <definedName name="DUDKY_NO_CD" localSheetId="8">[199]CANDOI!$C$7:$C$58</definedName>
    <definedName name="DUDKY_NO_CD">#REF!</definedName>
    <definedName name="dulieu" localSheetId="33">#REF!</definedName>
    <definedName name="dulieu" localSheetId="51">#REF!</definedName>
    <definedName name="dulieu">#REF!</definedName>
    <definedName name="DUNG" localSheetId="33">#REF!</definedName>
    <definedName name="DUNG" localSheetId="51">#REF!</definedName>
    <definedName name="DUNG">#REF!</definedName>
    <definedName name="DUNG_DTLC" localSheetId="7">PRODUCT([200]TienLuong!XFA1:XFD1)</definedName>
    <definedName name="DUNG_DTLC" localSheetId="9">PRODUCT([200]TienLuong!XFA1:XFD1)</definedName>
    <definedName name="DUNG_DTLC" localSheetId="15">PRODUCT([200]TienLuong!XFA1:XFD1)</definedName>
    <definedName name="DUNG_DTLC" localSheetId="13">PRODUCT([200]TienLuong!XFA1:XFD1)</definedName>
    <definedName name="DUNG_DTLC" localSheetId="8">PRODUCT([200]TienLuong!XFA1:XFD1)</definedName>
    <definedName name="DUNG_DTLC">PRODUCT(#REF!)</definedName>
    <definedName name="dung1" localSheetId="51">#REF!</definedName>
    <definedName name="dung1">#REF!</definedName>
    <definedName name="dungkh" localSheetId="21" hidden="1">{"'Sheet1'!$L$16"}</definedName>
    <definedName name="dungkh" localSheetId="27" hidden="1">{"'Sheet1'!$L$16"}</definedName>
    <definedName name="dungkh" localSheetId="7" hidden="1">{"'Sheet1'!$L$16"}</definedName>
    <definedName name="dungkh" localSheetId="9" hidden="1">{"'Sheet1'!$L$16"}</definedName>
    <definedName name="dungkh" localSheetId="15" hidden="1">{"'Sheet1'!$L$16"}</definedName>
    <definedName name="dungkh" localSheetId="13" hidden="1">{"'Sheet1'!$L$16"}</definedName>
    <definedName name="dungkh" localSheetId="16" hidden="1">{"'Sheet1'!$L$16"}</definedName>
    <definedName name="dungkh" localSheetId="8" hidden="1">{"'Sheet1'!$L$16"}</definedName>
    <definedName name="dungkh" localSheetId="18" hidden="1">{"'Sheet1'!$L$16"}</definedName>
    <definedName name="dungkh" localSheetId="19" hidden="1">{"'Sheet1'!$L$16"}</definedName>
    <definedName name="dungkh" localSheetId="1" hidden="1">{"'Sheet1'!$L$16"}</definedName>
    <definedName name="dungkh" hidden="1">{"'Sheet1'!$L$16"}</definedName>
    <definedName name="duoi" localSheetId="33">#REF!</definedName>
    <definedName name="duoi" localSheetId="51">#REF!</definedName>
    <definedName name="duoi">#REF!</definedName>
    <definedName name="duong" localSheetId="7">[106]NC!$B$5:$D$56</definedName>
    <definedName name="duong" localSheetId="9">[106]NC!$B$5:$D$56</definedName>
    <definedName name="duong" localSheetId="15">[106]NC!$B$5:$D$56</definedName>
    <definedName name="duong" localSheetId="13">[106]NC!$B$5:$D$56</definedName>
    <definedName name="duong" localSheetId="8">[106]NC!$B$5:$D$56</definedName>
    <definedName name="duong">#REF!</definedName>
    <definedName name="duong04" localSheetId="7">'[147]THDZ0,4'!#REF!</definedName>
    <definedName name="duong04" localSheetId="9">'[147]THDZ0,4'!#REF!</definedName>
    <definedName name="duong04" localSheetId="15">'[147]THDZ0,4'!#REF!</definedName>
    <definedName name="duong04" localSheetId="13">'[147]THDZ0,4'!#REF!</definedName>
    <definedName name="duong04" localSheetId="8">'[147]THDZ0,4'!#REF!</definedName>
    <definedName name="duong04">#REF!</definedName>
    <definedName name="duong1" localSheetId="7">[10]DONGIA!#REF!</definedName>
    <definedName name="duong1" localSheetId="9">[10]DONGIA!#REF!</definedName>
    <definedName name="duong1" localSheetId="15">[10]DONGIA!#REF!</definedName>
    <definedName name="duong1" localSheetId="13">[10]DONGIA!#REF!</definedName>
    <definedName name="duong1" localSheetId="8">[10]DONGIA!#REF!</definedName>
    <definedName name="duong1">#REF!</definedName>
    <definedName name="duong2" localSheetId="7">[10]DONGIA!#REF!</definedName>
    <definedName name="duong2" localSheetId="9">[10]DONGIA!#REF!</definedName>
    <definedName name="duong2" localSheetId="15">[10]DONGIA!#REF!</definedName>
    <definedName name="duong2" localSheetId="13">[10]DONGIA!#REF!</definedName>
    <definedName name="duong2" localSheetId="8">[10]DONGIA!#REF!</definedName>
    <definedName name="duong2">#REF!</definedName>
    <definedName name="duong3" localSheetId="7">[10]DONGIA!#REF!</definedName>
    <definedName name="duong3" localSheetId="9">[10]DONGIA!#REF!</definedName>
    <definedName name="duong3" localSheetId="15">[10]DONGIA!#REF!</definedName>
    <definedName name="duong3" localSheetId="13">[10]DONGIA!#REF!</definedName>
    <definedName name="duong3" localSheetId="8">[10]DONGIA!#REF!</definedName>
    <definedName name="duong3">#REF!</definedName>
    <definedName name="duong35" localSheetId="7">'[147]TH DZ35'!#REF!</definedName>
    <definedName name="duong35" localSheetId="9">'[147]TH DZ35'!#REF!</definedName>
    <definedName name="duong35" localSheetId="15">'[147]TH DZ35'!#REF!</definedName>
    <definedName name="duong35" localSheetId="13">'[147]TH DZ35'!#REF!</definedName>
    <definedName name="duong35" localSheetId="8">'[147]TH DZ35'!#REF!</definedName>
    <definedName name="duong35">#REF!</definedName>
    <definedName name="duong4" localSheetId="7">[10]DONGIA!#REF!</definedName>
    <definedName name="duong4" localSheetId="9">[10]DONGIA!#REF!</definedName>
    <definedName name="duong4" localSheetId="15">[10]DONGIA!#REF!</definedName>
    <definedName name="duong4" localSheetId="13">[10]DONGIA!#REF!</definedName>
    <definedName name="duong4" localSheetId="8">[10]DONGIA!#REF!</definedName>
    <definedName name="duong4">#REF!</definedName>
    <definedName name="duong5" localSheetId="7">[10]DONGIA!#REF!</definedName>
    <definedName name="duong5" localSheetId="9">[10]DONGIA!#REF!</definedName>
    <definedName name="duong5" localSheetId="15">[10]DONGIA!#REF!</definedName>
    <definedName name="duong5" localSheetId="13">[10]DONGIA!#REF!</definedName>
    <definedName name="duong5" localSheetId="8">[10]DONGIA!#REF!</definedName>
    <definedName name="duong5">#REF!</definedName>
    <definedName name="DuongLoai1" localSheetId="33">#REF!</definedName>
    <definedName name="DuongLoai1" localSheetId="51">#REF!</definedName>
    <definedName name="DuongLoai1">#REF!</definedName>
    <definedName name="DuongLoai2" localSheetId="33">#REF!</definedName>
    <definedName name="DuongLoai2" localSheetId="51">#REF!</definedName>
    <definedName name="DuongLoai2">#REF!</definedName>
    <definedName name="DuongLoai3" localSheetId="33">#REF!</definedName>
    <definedName name="DuongLoai3" localSheetId="51">#REF!</definedName>
    <definedName name="DuongLoai3">#REF!</definedName>
    <definedName name="DuongLoai4" localSheetId="33">#REF!</definedName>
    <definedName name="DuongLoai4" localSheetId="51">#REF!</definedName>
    <definedName name="DuongLoai4">#REF!</definedName>
    <definedName name="DuongLoai5" localSheetId="33">#REF!</definedName>
    <definedName name="DuongLoai5" localSheetId="51">#REF!</definedName>
    <definedName name="DuongLoai5">#REF!</definedName>
    <definedName name="DUT" localSheetId="33">#REF!</definedName>
    <definedName name="DUT" localSheetId="51">#REF!</definedName>
    <definedName name="DUT">#REF!</definedName>
    <definedName name="dutoan" localSheetId="7">[201]XL4Poppy!$A$15</definedName>
    <definedName name="dutoan" localSheetId="9">[201]XL4Poppy!$A$15</definedName>
    <definedName name="dutoan" localSheetId="15">[201]XL4Poppy!$A$15</definedName>
    <definedName name="dutoan" localSheetId="13">[201]XL4Poppy!$A$15</definedName>
    <definedName name="dutoan" localSheetId="8">[201]XL4Poppy!$A$15</definedName>
    <definedName name="dutoan">#REF!</definedName>
    <definedName name="DutoanDongmo" localSheetId="33">#REF!</definedName>
    <definedName name="DutoanDongmo" localSheetId="51">#REF!</definedName>
    <definedName name="DutoanDongmo">#REF!</definedName>
    <definedName name="DV" localSheetId="7">[27]GIAVL!#REF!</definedName>
    <definedName name="DV" localSheetId="9">[27]GIAVL!#REF!</definedName>
    <definedName name="DV" localSheetId="15">[27]GIAVL!#REF!</definedName>
    <definedName name="DV" localSheetId="13">[27]GIAVL!#REF!</definedName>
    <definedName name="DV" localSheetId="8">[27]GIAVL!#REF!</definedName>
    <definedName name="DV">#REF!</definedName>
    <definedName name="dva." localSheetId="7">'[77]So lieu chung'!#REF!</definedName>
    <definedName name="dva." localSheetId="9">'[77]So lieu chung'!#REF!</definedName>
    <definedName name="dva." localSheetId="15">'[77]So lieu chung'!#REF!</definedName>
    <definedName name="dva." localSheetId="13">'[77]So lieu chung'!#REF!</definedName>
    <definedName name="dva." localSheetId="8">'[77]So lieu chung'!#REF!</definedName>
    <definedName name="dva.">#REF!</definedName>
    <definedName name="dvb." localSheetId="7">'[77]So lieu chung'!#REF!</definedName>
    <definedName name="dvb." localSheetId="9">'[77]So lieu chung'!#REF!</definedName>
    <definedName name="dvb." localSheetId="15">'[77]So lieu chung'!#REF!</definedName>
    <definedName name="dvb." localSheetId="13">'[77]So lieu chung'!#REF!</definedName>
    <definedName name="dvb." localSheetId="8">'[77]So lieu chung'!#REF!</definedName>
    <definedName name="dvb.">#REF!</definedName>
    <definedName name="dvc." localSheetId="7">'[77]So lieu chung'!#REF!</definedName>
    <definedName name="dvc." localSheetId="9">'[77]So lieu chung'!#REF!</definedName>
    <definedName name="dvc." localSheetId="15">'[77]So lieu chung'!#REF!</definedName>
    <definedName name="dvc." localSheetId="13">'[77]So lieu chung'!#REF!</definedName>
    <definedName name="dvc." localSheetId="8">'[77]So lieu chung'!#REF!</definedName>
    <definedName name="dvc.">#REF!</definedName>
    <definedName name="dvi_18">"1"</definedName>
    <definedName name="dw" localSheetId="7">[58]Sheet1!#REF!</definedName>
    <definedName name="dw" localSheetId="9">[58]Sheet1!#REF!</definedName>
    <definedName name="dw" localSheetId="15">[58]Sheet1!#REF!</definedName>
    <definedName name="dw" localSheetId="13">[58]Sheet1!#REF!</definedName>
    <definedName name="dw" localSheetId="8">[58]Sheet1!#REF!</definedName>
    <definedName name="dw">#REF!</definedName>
    <definedName name="Dwall" localSheetId="7">[58]Sheet1!#REF!</definedName>
    <definedName name="Dwall" localSheetId="9">[58]Sheet1!#REF!</definedName>
    <definedName name="Dwall" localSheetId="15">[58]Sheet1!#REF!</definedName>
    <definedName name="Dwall" localSheetId="13">[58]Sheet1!#REF!</definedName>
    <definedName name="Dwall" localSheetId="8">[58]Sheet1!#REF!</definedName>
    <definedName name="Dwall">#REF!</definedName>
    <definedName name="dx" localSheetId="7">[173]Pier!$K$13</definedName>
    <definedName name="dx" localSheetId="9">[173]Pier!$K$13</definedName>
    <definedName name="dx" localSheetId="15">[173]Pier!$K$13</definedName>
    <definedName name="dx" localSheetId="13">[173]Pier!$K$13</definedName>
    <definedName name="dx" localSheetId="8">[173]Pier!$K$13</definedName>
    <definedName name="dx">#REF!</definedName>
    <definedName name="dy" localSheetId="7">[40]th¸mo!#REF!</definedName>
    <definedName name="dy" localSheetId="9">[40]th¸mo!#REF!</definedName>
    <definedName name="dy" localSheetId="15">[40]th¸mo!#REF!</definedName>
    <definedName name="dy" localSheetId="13">[40]th¸mo!#REF!</definedName>
    <definedName name="dy" localSheetId="8">[40]th¸mo!#REF!</definedName>
    <definedName name="dy">#REF!</definedName>
    <definedName name="DZ" localSheetId="7">[202]KB!#REF!</definedName>
    <definedName name="DZ" localSheetId="9">[202]KB!#REF!</definedName>
    <definedName name="DZ" localSheetId="15">[202]KB!#REF!</definedName>
    <definedName name="DZ" localSheetId="13">[202]KB!#REF!</definedName>
    <definedName name="DZ" localSheetId="8">[202]KB!#REF!</definedName>
    <definedName name="DZ">#REF!</definedName>
    <definedName name="DZ_04" localSheetId="33">#REF!</definedName>
    <definedName name="DZ_04" localSheetId="51">#REF!</definedName>
    <definedName name="DZ_04">#REF!</definedName>
    <definedName name="DZ_35" localSheetId="33">#REF!</definedName>
    <definedName name="DZ_35" localSheetId="51">#REF!</definedName>
    <definedName name="DZ_35">#REF!</definedName>
    <definedName name="DZ0.4" localSheetId="7">'[174]CT-0.4KV'!$A$6:$H$1316</definedName>
    <definedName name="DZ0.4" localSheetId="9">'[174]CT-0.4KV'!$A$6:$H$1316</definedName>
    <definedName name="DZ0.4" localSheetId="15">'[174]CT-0.4KV'!$A$6:$H$1316</definedName>
    <definedName name="DZ0.4" localSheetId="13">'[174]CT-0.4KV'!$A$6:$H$1316</definedName>
    <definedName name="DZ0.4" localSheetId="8">'[174]CT-0.4KV'!$A$6:$H$1316</definedName>
    <definedName name="DZ0.4">#REF!</definedName>
    <definedName name="DZ6gd1" localSheetId="7">'[203]CTDZ6kv (gd1) '!$B$7:$J$175</definedName>
    <definedName name="DZ6gd1" localSheetId="9">'[203]CTDZ6kv (gd1) '!$B$7:$J$175</definedName>
    <definedName name="DZ6gd1" localSheetId="15">'[203]CTDZ6kv (gd1) '!$B$7:$J$175</definedName>
    <definedName name="DZ6gd1" localSheetId="13">'[203]CTDZ6kv (gd1) '!$B$7:$J$175</definedName>
    <definedName name="DZ6gd1" localSheetId="8">'[203]CTDZ6kv (gd1) '!$B$7:$J$175</definedName>
    <definedName name="DZ6gd1">#REF!</definedName>
    <definedName name="dzgd1" localSheetId="7">'[203]CTDZ 0.4+cto (GD1)'!$A$7:$I$94</definedName>
    <definedName name="dzgd1" localSheetId="9">'[203]CTDZ 0.4+cto (GD1)'!$A$7:$I$94</definedName>
    <definedName name="dzgd1" localSheetId="15">'[203]CTDZ 0.4+cto (GD1)'!$A$7:$I$94</definedName>
    <definedName name="dzgd1" localSheetId="13">'[203]CTDZ 0.4+cto (GD1)'!$A$7:$I$94</definedName>
    <definedName name="dzgd1" localSheetId="8">'[203]CTDZ 0.4+cto (GD1)'!$A$7:$I$94</definedName>
    <definedName name="dzgd1">#REF!</definedName>
    <definedName name="dztramtt" localSheetId="7">[204]chitimc!#REF!</definedName>
    <definedName name="dztramtt" localSheetId="9">[204]chitimc!#REF!</definedName>
    <definedName name="dztramtt" localSheetId="15">[204]chitimc!#REF!</definedName>
    <definedName name="dztramtt" localSheetId="13">[204]chitimc!#REF!</definedName>
    <definedName name="dztramtt" localSheetId="8">[204]chitimc!#REF!</definedName>
    <definedName name="dztramtt">#REF!</definedName>
    <definedName name="e" localSheetId="7">[159]THCONG.!#REF!</definedName>
    <definedName name="e" localSheetId="9">[159]THCONG.!#REF!</definedName>
    <definedName name="e" localSheetId="15">[159]THCONG.!#REF!</definedName>
    <definedName name="e" localSheetId="13">[159]THCONG.!#REF!</definedName>
    <definedName name="e" localSheetId="8">[159]THCONG.!#REF!</definedName>
    <definedName name="e">#REF!</definedName>
    <definedName name="ë" localSheetId="7">[68]chitiet!#REF!</definedName>
    <definedName name="ë" localSheetId="9">[68]chitiet!#REF!</definedName>
    <definedName name="ë" localSheetId="15">[68]chitiet!#REF!</definedName>
    <definedName name="ë" localSheetId="13">[68]chitiet!#REF!</definedName>
    <definedName name="ë" localSheetId="8">[68]chitiet!#REF!</definedName>
    <definedName name="ë">#REF!</definedName>
    <definedName name="e_" localSheetId="7">[25]Girder!#REF!</definedName>
    <definedName name="e_" localSheetId="9">[25]Girder!#REF!</definedName>
    <definedName name="e_" localSheetId="15">[25]Girder!#REF!</definedName>
    <definedName name="e_" localSheetId="13">[25]Girder!#REF!</definedName>
    <definedName name="e_" localSheetId="8">[25]Girder!#REF!</definedName>
    <definedName name="e_">#REF!</definedName>
    <definedName name="e__" localSheetId="7">[25]Girder!#REF!</definedName>
    <definedName name="e__" localSheetId="9">[25]Girder!#REF!</definedName>
    <definedName name="e__" localSheetId="15">[25]Girder!#REF!</definedName>
    <definedName name="e__" localSheetId="13">[25]Girder!#REF!</definedName>
    <definedName name="e__" localSheetId="8">[25]Girder!#REF!</definedName>
    <definedName name="e__">#REF!</definedName>
    <definedName name="e__Chi_phÝ_chung___NC" localSheetId="7">'[109]PTN+M'!$I$13</definedName>
    <definedName name="e__Chi_phÝ_chung___NC" localSheetId="9">'[109]PTN+M'!$I$13</definedName>
    <definedName name="e__Chi_phÝ_chung___NC" localSheetId="15">'[109]PTN+M'!$I$13</definedName>
    <definedName name="e__Chi_phÝ_chung___NC" localSheetId="13">'[109]PTN+M'!$I$13</definedName>
    <definedName name="e__Chi_phÝ_chung___NC" localSheetId="8">'[109]PTN+M'!$I$13</definedName>
    <definedName name="e__Chi_phÝ_chung___NC">#REF!</definedName>
    <definedName name="E_p_Echm" localSheetId="7">[205]Ref!#REF!</definedName>
    <definedName name="E_p_Echm" localSheetId="9">[205]Ref!#REF!</definedName>
    <definedName name="E_p_Echm" localSheetId="15">[205]Ref!#REF!</definedName>
    <definedName name="E_p_Echm" localSheetId="13">[205]Ref!#REF!</definedName>
    <definedName name="E_p_Echm" localSheetId="8">[205]Ref!#REF!</definedName>
    <definedName name="E_p_Echm">#REF!</definedName>
    <definedName name="E1.000" localSheetId="7">[206]Sheet2!#REF!</definedName>
    <definedName name="E1.000" localSheetId="9">[206]Sheet2!#REF!</definedName>
    <definedName name="E1.000" localSheetId="15">[206]Sheet2!#REF!</definedName>
    <definedName name="E1.000" localSheetId="13">[206]Sheet2!#REF!</definedName>
    <definedName name="E1.000" localSheetId="8">[206]Sheet2!#REF!</definedName>
    <definedName name="E1.000">#REF!</definedName>
    <definedName name="E1.010" localSheetId="7">[206]Sheet2!#REF!</definedName>
    <definedName name="E1.010" localSheetId="9">[206]Sheet2!#REF!</definedName>
    <definedName name="E1.010" localSheetId="15">[206]Sheet2!#REF!</definedName>
    <definedName name="E1.010" localSheetId="13">[206]Sheet2!#REF!</definedName>
    <definedName name="E1.010" localSheetId="8">[206]Sheet2!#REF!</definedName>
    <definedName name="E1.010">#REF!</definedName>
    <definedName name="E1.020" localSheetId="7">[206]Sheet2!#REF!</definedName>
    <definedName name="E1.020" localSheetId="9">[206]Sheet2!#REF!</definedName>
    <definedName name="E1.020" localSheetId="15">[206]Sheet2!#REF!</definedName>
    <definedName name="E1.020" localSheetId="13">[206]Sheet2!#REF!</definedName>
    <definedName name="E1.020" localSheetId="8">[206]Sheet2!#REF!</definedName>
    <definedName name="E1.020">#REF!</definedName>
    <definedName name="E1.200" localSheetId="7">[206]Sheet2!#REF!</definedName>
    <definedName name="E1.200" localSheetId="9">[206]Sheet2!#REF!</definedName>
    <definedName name="E1.200" localSheetId="15">[206]Sheet2!#REF!</definedName>
    <definedName name="E1.200" localSheetId="13">[206]Sheet2!#REF!</definedName>
    <definedName name="E1.200" localSheetId="8">[206]Sheet2!#REF!</definedName>
    <definedName name="E1.200">#REF!</definedName>
    <definedName name="E1.210" localSheetId="7">[206]Sheet2!#REF!</definedName>
    <definedName name="E1.210" localSheetId="9">[206]Sheet2!#REF!</definedName>
    <definedName name="E1.210" localSheetId="15">[206]Sheet2!#REF!</definedName>
    <definedName name="E1.210" localSheetId="13">[206]Sheet2!#REF!</definedName>
    <definedName name="E1.210" localSheetId="8">[206]Sheet2!#REF!</definedName>
    <definedName name="E1.210">#REF!</definedName>
    <definedName name="E1.220" localSheetId="7">[206]Sheet2!#REF!</definedName>
    <definedName name="E1.220" localSheetId="9">[206]Sheet2!#REF!</definedName>
    <definedName name="E1.220" localSheetId="15">[206]Sheet2!#REF!</definedName>
    <definedName name="E1.220" localSheetId="13">[206]Sheet2!#REF!</definedName>
    <definedName name="E1.220" localSheetId="8">[206]Sheet2!#REF!</definedName>
    <definedName name="E1.220">#REF!</definedName>
    <definedName name="E1.300" localSheetId="7">[206]Sheet2!#REF!</definedName>
    <definedName name="E1.300" localSheetId="9">[206]Sheet2!#REF!</definedName>
    <definedName name="E1.300" localSheetId="15">[206]Sheet2!#REF!</definedName>
    <definedName name="E1.300" localSheetId="13">[206]Sheet2!#REF!</definedName>
    <definedName name="E1.300" localSheetId="8">[206]Sheet2!#REF!</definedName>
    <definedName name="E1.300">#REF!</definedName>
    <definedName name="E1.310" localSheetId="7">[206]Sheet2!#REF!</definedName>
    <definedName name="E1.310" localSheetId="9">[206]Sheet2!#REF!</definedName>
    <definedName name="E1.310" localSheetId="15">[206]Sheet2!#REF!</definedName>
    <definedName name="E1.310" localSheetId="13">[206]Sheet2!#REF!</definedName>
    <definedName name="E1.310" localSheetId="8">[206]Sheet2!#REF!</definedName>
    <definedName name="E1.310">#REF!</definedName>
    <definedName name="E1.320" localSheetId="7">[206]Sheet2!#REF!</definedName>
    <definedName name="E1.320" localSheetId="9">[206]Sheet2!#REF!</definedName>
    <definedName name="E1.320" localSheetId="15">[206]Sheet2!#REF!</definedName>
    <definedName name="E1.320" localSheetId="13">[206]Sheet2!#REF!</definedName>
    <definedName name="E1.320" localSheetId="8">[206]Sheet2!#REF!</definedName>
    <definedName name="E1.320">#REF!</definedName>
    <definedName name="E1.400" localSheetId="7">[206]Sheet2!#REF!</definedName>
    <definedName name="E1.400" localSheetId="9">[206]Sheet2!#REF!</definedName>
    <definedName name="E1.400" localSheetId="15">[206]Sheet2!#REF!</definedName>
    <definedName name="E1.400" localSheetId="13">[206]Sheet2!#REF!</definedName>
    <definedName name="E1.400" localSheetId="8">[206]Sheet2!#REF!</definedName>
    <definedName name="E1.400">#REF!</definedName>
    <definedName name="E1.410" localSheetId="7">[206]Sheet2!#REF!</definedName>
    <definedName name="E1.410" localSheetId="9">[206]Sheet2!#REF!</definedName>
    <definedName name="E1.410" localSheetId="15">[206]Sheet2!#REF!</definedName>
    <definedName name="E1.410" localSheetId="13">[206]Sheet2!#REF!</definedName>
    <definedName name="E1.410" localSheetId="8">[206]Sheet2!#REF!</definedName>
    <definedName name="E1.410">#REF!</definedName>
    <definedName name="E1.420" localSheetId="7">[206]Sheet2!#REF!</definedName>
    <definedName name="E1.420" localSheetId="9">[206]Sheet2!#REF!</definedName>
    <definedName name="E1.420" localSheetId="15">[206]Sheet2!#REF!</definedName>
    <definedName name="E1.420" localSheetId="13">[206]Sheet2!#REF!</definedName>
    <definedName name="E1.420" localSheetId="8">[206]Sheet2!#REF!</definedName>
    <definedName name="E1.420">#REF!</definedName>
    <definedName name="E1.500" localSheetId="7">[206]Sheet2!#REF!</definedName>
    <definedName name="E1.500" localSheetId="9">[206]Sheet2!#REF!</definedName>
    <definedName name="E1.500" localSheetId="15">[206]Sheet2!#REF!</definedName>
    <definedName name="E1.500" localSheetId="13">[206]Sheet2!#REF!</definedName>
    <definedName name="E1.500" localSheetId="8">[206]Sheet2!#REF!</definedName>
    <definedName name="E1.500">#REF!</definedName>
    <definedName name="E1.510" localSheetId="7">[206]Sheet2!#REF!</definedName>
    <definedName name="E1.510" localSheetId="9">[206]Sheet2!#REF!</definedName>
    <definedName name="E1.510" localSheetId="15">[206]Sheet2!#REF!</definedName>
    <definedName name="E1.510" localSheetId="13">[206]Sheet2!#REF!</definedName>
    <definedName name="E1.510" localSheetId="8">[206]Sheet2!#REF!</definedName>
    <definedName name="E1.510">#REF!</definedName>
    <definedName name="E1.520" localSheetId="7">[206]Sheet2!#REF!</definedName>
    <definedName name="E1.520" localSheetId="9">[206]Sheet2!#REF!</definedName>
    <definedName name="E1.520" localSheetId="15">[206]Sheet2!#REF!</definedName>
    <definedName name="E1.520" localSheetId="13">[206]Sheet2!#REF!</definedName>
    <definedName name="E1.520" localSheetId="8">[206]Sheet2!#REF!</definedName>
    <definedName name="E1.520">#REF!</definedName>
    <definedName name="E1.600" localSheetId="7">[206]Sheet2!#REF!</definedName>
    <definedName name="E1.600" localSheetId="9">[206]Sheet2!#REF!</definedName>
    <definedName name="E1.600" localSheetId="15">[206]Sheet2!#REF!</definedName>
    <definedName name="E1.600" localSheetId="13">[206]Sheet2!#REF!</definedName>
    <definedName name="E1.600" localSheetId="8">[206]Sheet2!#REF!</definedName>
    <definedName name="E1.600">#REF!</definedName>
    <definedName name="E1.611" localSheetId="7">[206]Sheet2!#REF!</definedName>
    <definedName name="E1.611" localSheetId="9">[206]Sheet2!#REF!</definedName>
    <definedName name="E1.611" localSheetId="15">[206]Sheet2!#REF!</definedName>
    <definedName name="E1.611" localSheetId="13">[206]Sheet2!#REF!</definedName>
    <definedName name="E1.611" localSheetId="8">[206]Sheet2!#REF!</definedName>
    <definedName name="E1.611">#REF!</definedName>
    <definedName name="E1.631" localSheetId="7">[206]Sheet2!#REF!</definedName>
    <definedName name="E1.631" localSheetId="9">[206]Sheet2!#REF!</definedName>
    <definedName name="E1.631" localSheetId="15">[206]Sheet2!#REF!</definedName>
    <definedName name="E1.631" localSheetId="13">[206]Sheet2!#REF!</definedName>
    <definedName name="E1.631" localSheetId="8">[206]Sheet2!#REF!</definedName>
    <definedName name="E1.631">#REF!</definedName>
    <definedName name="E2.000" localSheetId="7">[206]Sheet2!#REF!</definedName>
    <definedName name="E2.000" localSheetId="9">[206]Sheet2!#REF!</definedName>
    <definedName name="E2.000" localSheetId="15">[206]Sheet2!#REF!</definedName>
    <definedName name="E2.000" localSheetId="13">[206]Sheet2!#REF!</definedName>
    <definedName name="E2.000" localSheetId="8">[206]Sheet2!#REF!</definedName>
    <definedName name="E2.000">#REF!</definedName>
    <definedName name="E2.000A" localSheetId="7">[206]Sheet2!#REF!</definedName>
    <definedName name="E2.000A" localSheetId="9">[206]Sheet2!#REF!</definedName>
    <definedName name="E2.000A" localSheetId="15">[206]Sheet2!#REF!</definedName>
    <definedName name="E2.000A" localSheetId="13">[206]Sheet2!#REF!</definedName>
    <definedName name="E2.000A" localSheetId="8">[206]Sheet2!#REF!</definedName>
    <definedName name="E2.000A">#REF!</definedName>
    <definedName name="E2.010" localSheetId="7">[206]Sheet2!#REF!</definedName>
    <definedName name="E2.010" localSheetId="9">[206]Sheet2!#REF!</definedName>
    <definedName name="E2.010" localSheetId="15">[206]Sheet2!#REF!</definedName>
    <definedName name="E2.010" localSheetId="13">[206]Sheet2!#REF!</definedName>
    <definedName name="E2.010" localSheetId="8">[206]Sheet2!#REF!</definedName>
    <definedName name="E2.010">#REF!</definedName>
    <definedName name="E2.010A" localSheetId="7">[206]Sheet2!#REF!</definedName>
    <definedName name="E2.010A" localSheetId="9">[206]Sheet2!#REF!</definedName>
    <definedName name="E2.010A" localSheetId="15">[206]Sheet2!#REF!</definedName>
    <definedName name="E2.010A" localSheetId="13">[206]Sheet2!#REF!</definedName>
    <definedName name="E2.010A" localSheetId="8">[206]Sheet2!#REF!</definedName>
    <definedName name="E2.010A">#REF!</definedName>
    <definedName name="E2.020" localSheetId="7">[206]Sheet2!#REF!</definedName>
    <definedName name="E2.020" localSheetId="9">[206]Sheet2!#REF!</definedName>
    <definedName name="E2.020" localSheetId="15">[206]Sheet2!#REF!</definedName>
    <definedName name="E2.020" localSheetId="13">[206]Sheet2!#REF!</definedName>
    <definedName name="E2.020" localSheetId="8">[206]Sheet2!#REF!</definedName>
    <definedName name="E2.020">#REF!</definedName>
    <definedName name="E2.020A" localSheetId="7">[206]Sheet2!#REF!</definedName>
    <definedName name="E2.020A" localSheetId="9">[206]Sheet2!#REF!</definedName>
    <definedName name="E2.020A" localSheetId="15">[206]Sheet2!#REF!</definedName>
    <definedName name="E2.020A" localSheetId="13">[206]Sheet2!#REF!</definedName>
    <definedName name="E2.020A" localSheetId="8">[206]Sheet2!#REF!</definedName>
    <definedName name="E2.020A">#REF!</definedName>
    <definedName name="E2.100" localSheetId="7">[206]Sheet2!#REF!</definedName>
    <definedName name="E2.100" localSheetId="9">[206]Sheet2!#REF!</definedName>
    <definedName name="E2.100" localSheetId="15">[206]Sheet2!#REF!</definedName>
    <definedName name="E2.100" localSheetId="13">[206]Sheet2!#REF!</definedName>
    <definedName name="E2.100" localSheetId="8">[206]Sheet2!#REF!</definedName>
    <definedName name="E2.100">#REF!</definedName>
    <definedName name="E2.100A" localSheetId="7">[206]Sheet2!#REF!</definedName>
    <definedName name="E2.100A" localSheetId="9">[206]Sheet2!#REF!</definedName>
    <definedName name="E2.100A" localSheetId="15">[206]Sheet2!#REF!</definedName>
    <definedName name="E2.100A" localSheetId="13">[206]Sheet2!#REF!</definedName>
    <definedName name="E2.100A" localSheetId="8">[206]Sheet2!#REF!</definedName>
    <definedName name="E2.100A">#REF!</definedName>
    <definedName name="E2.110" localSheetId="7">[206]Sheet2!#REF!</definedName>
    <definedName name="E2.110" localSheetId="9">[206]Sheet2!#REF!</definedName>
    <definedName name="E2.110" localSheetId="15">[206]Sheet2!#REF!</definedName>
    <definedName name="E2.110" localSheetId="13">[206]Sheet2!#REF!</definedName>
    <definedName name="E2.110" localSheetId="8">[206]Sheet2!#REF!</definedName>
    <definedName name="E2.110">#REF!</definedName>
    <definedName name="E2.110A" localSheetId="7">[206]Sheet2!#REF!</definedName>
    <definedName name="E2.110A" localSheetId="9">[206]Sheet2!#REF!</definedName>
    <definedName name="E2.110A" localSheetId="15">[206]Sheet2!#REF!</definedName>
    <definedName name="E2.110A" localSheetId="13">[206]Sheet2!#REF!</definedName>
    <definedName name="E2.110A" localSheetId="8">[206]Sheet2!#REF!</definedName>
    <definedName name="E2.110A">#REF!</definedName>
    <definedName name="E2.120" localSheetId="7">[206]Sheet2!#REF!</definedName>
    <definedName name="E2.120" localSheetId="9">[206]Sheet2!#REF!</definedName>
    <definedName name="E2.120" localSheetId="15">[206]Sheet2!#REF!</definedName>
    <definedName name="E2.120" localSheetId="13">[206]Sheet2!#REF!</definedName>
    <definedName name="E2.120" localSheetId="8">[206]Sheet2!#REF!</definedName>
    <definedName name="E2.120">#REF!</definedName>
    <definedName name="E2.120A" localSheetId="7">[206]Sheet2!#REF!</definedName>
    <definedName name="E2.120A" localSheetId="9">[206]Sheet2!#REF!</definedName>
    <definedName name="E2.120A" localSheetId="15">[206]Sheet2!#REF!</definedName>
    <definedName name="E2.120A" localSheetId="13">[206]Sheet2!#REF!</definedName>
    <definedName name="E2.120A" localSheetId="8">[206]Sheet2!#REF!</definedName>
    <definedName name="E2.120A">#REF!</definedName>
    <definedName name="E3.000" localSheetId="7">[206]Sheet2!#REF!</definedName>
    <definedName name="E3.000" localSheetId="9">[206]Sheet2!#REF!</definedName>
    <definedName name="E3.000" localSheetId="15">[206]Sheet2!#REF!</definedName>
    <definedName name="E3.000" localSheetId="13">[206]Sheet2!#REF!</definedName>
    <definedName name="E3.000" localSheetId="8">[206]Sheet2!#REF!</definedName>
    <definedName name="E3.000">#REF!</definedName>
    <definedName name="E3.010" localSheetId="7">[206]Sheet2!#REF!</definedName>
    <definedName name="E3.010" localSheetId="9">[206]Sheet2!#REF!</definedName>
    <definedName name="E3.010" localSheetId="15">[206]Sheet2!#REF!</definedName>
    <definedName name="E3.010" localSheetId="13">[206]Sheet2!#REF!</definedName>
    <definedName name="E3.010" localSheetId="8">[206]Sheet2!#REF!</definedName>
    <definedName name="E3.010">#REF!</definedName>
    <definedName name="E3.020" localSheetId="7">[206]Sheet2!#REF!</definedName>
    <definedName name="E3.020" localSheetId="9">[206]Sheet2!#REF!</definedName>
    <definedName name="E3.020" localSheetId="15">[206]Sheet2!#REF!</definedName>
    <definedName name="E3.020" localSheetId="13">[206]Sheet2!#REF!</definedName>
    <definedName name="E3.020" localSheetId="8">[206]Sheet2!#REF!</definedName>
    <definedName name="E3.020">#REF!</definedName>
    <definedName name="E3.031" localSheetId="7">[206]Sheet2!#REF!</definedName>
    <definedName name="E3.031" localSheetId="9">[206]Sheet2!#REF!</definedName>
    <definedName name="E3.031" localSheetId="15">[206]Sheet2!#REF!</definedName>
    <definedName name="E3.031" localSheetId="13">[206]Sheet2!#REF!</definedName>
    <definedName name="E3.031" localSheetId="8">[206]Sheet2!#REF!</definedName>
    <definedName name="E3.031">#REF!</definedName>
    <definedName name="E3.032" localSheetId="7">[206]Sheet2!#REF!</definedName>
    <definedName name="E3.032" localSheetId="9">[206]Sheet2!#REF!</definedName>
    <definedName name="E3.032" localSheetId="15">[206]Sheet2!#REF!</definedName>
    <definedName name="E3.032" localSheetId="13">[206]Sheet2!#REF!</definedName>
    <definedName name="E3.032" localSheetId="8">[206]Sheet2!#REF!</definedName>
    <definedName name="E3.032">#REF!</definedName>
    <definedName name="E3.033" localSheetId="7">[206]Sheet2!#REF!</definedName>
    <definedName name="E3.033" localSheetId="9">[206]Sheet2!#REF!</definedName>
    <definedName name="E3.033" localSheetId="15">[206]Sheet2!#REF!</definedName>
    <definedName name="E3.033" localSheetId="13">[206]Sheet2!#REF!</definedName>
    <definedName name="E3.033" localSheetId="8">[206]Sheet2!#REF!</definedName>
    <definedName name="E3.033">#REF!</definedName>
    <definedName name="E4.001" localSheetId="7">[206]Sheet2!#REF!</definedName>
    <definedName name="E4.001" localSheetId="9">[206]Sheet2!#REF!</definedName>
    <definedName name="E4.001" localSheetId="15">[206]Sheet2!#REF!</definedName>
    <definedName name="E4.001" localSheetId="13">[206]Sheet2!#REF!</definedName>
    <definedName name="E4.001" localSheetId="8">[206]Sheet2!#REF!</definedName>
    <definedName name="E4.001">#REF!</definedName>
    <definedName name="E4.011" localSheetId="7">[206]Sheet2!#REF!</definedName>
    <definedName name="E4.011" localSheetId="9">[206]Sheet2!#REF!</definedName>
    <definedName name="E4.011" localSheetId="15">[206]Sheet2!#REF!</definedName>
    <definedName name="E4.011" localSheetId="13">[206]Sheet2!#REF!</definedName>
    <definedName name="E4.011" localSheetId="8">[206]Sheet2!#REF!</definedName>
    <definedName name="E4.011">#REF!</definedName>
    <definedName name="E4.021" localSheetId="7">[206]Sheet2!#REF!</definedName>
    <definedName name="E4.021" localSheetId="9">[206]Sheet2!#REF!</definedName>
    <definedName name="E4.021" localSheetId="15">[206]Sheet2!#REF!</definedName>
    <definedName name="E4.021" localSheetId="13">[206]Sheet2!#REF!</definedName>
    <definedName name="E4.021" localSheetId="8">[206]Sheet2!#REF!</definedName>
    <definedName name="E4.021">#REF!</definedName>
    <definedName name="E4.101" localSheetId="7">[206]Sheet2!#REF!</definedName>
    <definedName name="E4.101" localSheetId="9">[206]Sheet2!#REF!</definedName>
    <definedName name="E4.101" localSheetId="15">[206]Sheet2!#REF!</definedName>
    <definedName name="E4.101" localSheetId="13">[206]Sheet2!#REF!</definedName>
    <definedName name="E4.101" localSheetId="8">[206]Sheet2!#REF!</definedName>
    <definedName name="E4.101">#REF!</definedName>
    <definedName name="E4.111" localSheetId="7">[206]Sheet2!#REF!</definedName>
    <definedName name="E4.111" localSheetId="9">[206]Sheet2!#REF!</definedName>
    <definedName name="E4.111" localSheetId="15">[206]Sheet2!#REF!</definedName>
    <definedName name="E4.111" localSheetId="13">[206]Sheet2!#REF!</definedName>
    <definedName name="E4.111" localSheetId="8">[206]Sheet2!#REF!</definedName>
    <definedName name="E4.111">#REF!</definedName>
    <definedName name="E4.121" localSheetId="7">[206]Sheet2!#REF!</definedName>
    <definedName name="E4.121" localSheetId="9">[206]Sheet2!#REF!</definedName>
    <definedName name="E4.121" localSheetId="15">[206]Sheet2!#REF!</definedName>
    <definedName name="E4.121" localSheetId="13">[206]Sheet2!#REF!</definedName>
    <definedName name="E4.121" localSheetId="8">[206]Sheet2!#REF!</definedName>
    <definedName name="E4.121">#REF!</definedName>
    <definedName name="E5.010" localSheetId="7">[206]Sheet2!#REF!</definedName>
    <definedName name="E5.010" localSheetId="9">[206]Sheet2!#REF!</definedName>
    <definedName name="E5.010" localSheetId="15">[206]Sheet2!#REF!</definedName>
    <definedName name="E5.010" localSheetId="13">[206]Sheet2!#REF!</definedName>
    <definedName name="E5.010" localSheetId="8">[206]Sheet2!#REF!</definedName>
    <definedName name="E5.010">#REF!</definedName>
    <definedName name="E5.020" localSheetId="7">[206]Sheet2!#REF!</definedName>
    <definedName name="E5.020" localSheetId="9">[206]Sheet2!#REF!</definedName>
    <definedName name="E5.020" localSheetId="15">[206]Sheet2!#REF!</definedName>
    <definedName name="E5.020" localSheetId="13">[206]Sheet2!#REF!</definedName>
    <definedName name="E5.020" localSheetId="8">[206]Sheet2!#REF!</definedName>
    <definedName name="E5.020">#REF!</definedName>
    <definedName name="E5.030" localSheetId="7">[206]Sheet2!#REF!</definedName>
    <definedName name="E5.030" localSheetId="9">[206]Sheet2!#REF!</definedName>
    <definedName name="E5.030" localSheetId="15">[206]Sheet2!#REF!</definedName>
    <definedName name="E5.030" localSheetId="13">[206]Sheet2!#REF!</definedName>
    <definedName name="E5.030" localSheetId="8">[206]Sheet2!#REF!</definedName>
    <definedName name="E5.030">#REF!</definedName>
    <definedName name="E6.001" localSheetId="7">[206]Sheet2!#REF!</definedName>
    <definedName name="E6.001" localSheetId="9">[206]Sheet2!#REF!</definedName>
    <definedName name="E6.001" localSheetId="15">[206]Sheet2!#REF!</definedName>
    <definedName name="E6.001" localSheetId="13">[206]Sheet2!#REF!</definedName>
    <definedName name="E6.001" localSheetId="8">[206]Sheet2!#REF!</definedName>
    <definedName name="E6.001">#REF!</definedName>
    <definedName name="E6.002" localSheetId="7">[206]Sheet2!#REF!</definedName>
    <definedName name="E6.002" localSheetId="9">[206]Sheet2!#REF!</definedName>
    <definedName name="E6.002" localSheetId="15">[206]Sheet2!#REF!</definedName>
    <definedName name="E6.002" localSheetId="13">[206]Sheet2!#REF!</definedName>
    <definedName name="E6.002" localSheetId="8">[206]Sheet2!#REF!</definedName>
    <definedName name="E6.002">#REF!</definedName>
    <definedName name="E6.011" localSheetId="7">[206]Sheet2!#REF!</definedName>
    <definedName name="E6.011" localSheetId="9">[206]Sheet2!#REF!</definedName>
    <definedName name="E6.011" localSheetId="15">[206]Sheet2!#REF!</definedName>
    <definedName name="E6.011" localSheetId="13">[206]Sheet2!#REF!</definedName>
    <definedName name="E6.011" localSheetId="8">[206]Sheet2!#REF!</definedName>
    <definedName name="E6.011">#REF!</definedName>
    <definedName name="E6.012" localSheetId="7">[206]Sheet2!#REF!</definedName>
    <definedName name="E6.012" localSheetId="9">[206]Sheet2!#REF!</definedName>
    <definedName name="E6.012" localSheetId="15">[206]Sheet2!#REF!</definedName>
    <definedName name="E6.012" localSheetId="13">[206]Sheet2!#REF!</definedName>
    <definedName name="E6.012" localSheetId="8">[206]Sheet2!#REF!</definedName>
    <definedName name="E6.012">#REF!</definedName>
    <definedName name="ë74" localSheetId="7">[68]chitiet!#REF!</definedName>
    <definedName name="ë74" localSheetId="9">[68]chitiet!#REF!</definedName>
    <definedName name="ë74" localSheetId="15">[68]chitiet!#REF!</definedName>
    <definedName name="ë74" localSheetId="13">[68]chitiet!#REF!</definedName>
    <definedName name="ë74" localSheetId="8">[68]chitiet!#REF!</definedName>
    <definedName name="ë74">#REF!</definedName>
    <definedName name="Ea" localSheetId="33">#REF!</definedName>
    <definedName name="Ea" localSheetId="51">#REF!</definedName>
    <definedName name="Ea">#REF!</definedName>
    <definedName name="Earthwork" localSheetId="7">'[122]DGchitiet '!#REF!</definedName>
    <definedName name="Earthwork" localSheetId="9">'[122]DGchitiet '!#REF!</definedName>
    <definedName name="Earthwork" localSheetId="15">'[122]DGchitiet '!#REF!</definedName>
    <definedName name="Earthwork" localSheetId="13">'[122]DGchitiet '!#REF!</definedName>
    <definedName name="Earthwork" localSheetId="8">'[122]DGchitiet '!#REF!</definedName>
    <definedName name="Earthwork">#REF!</definedName>
    <definedName name="Eb" localSheetId="33">#REF!</definedName>
    <definedName name="Eb" localSheetId="51">#REF!</definedName>
    <definedName name="Eb">#REF!</definedName>
    <definedName name="Ebdam" localSheetId="33">#REF!</definedName>
    <definedName name="Ebdam" localSheetId="51">#REF!</definedName>
    <definedName name="Ebdam">#REF!</definedName>
    <definedName name="EBT" localSheetId="33">#REF!</definedName>
    <definedName name="EBT" localSheetId="51">#REF!</definedName>
    <definedName name="EBT">#REF!</definedName>
    <definedName name="ec" localSheetId="7">[207]Abutment!#REF!</definedName>
    <definedName name="ec" localSheetId="9">[207]Abutment!#REF!</definedName>
    <definedName name="ec" localSheetId="15">[207]Abutment!#REF!</definedName>
    <definedName name="ec" localSheetId="13">[207]Abutment!#REF!</definedName>
    <definedName name="ec" localSheetId="8">[207]Abutment!#REF!</definedName>
    <definedName name="ec">#REF!</definedName>
    <definedName name="ecb" localSheetId="7">[25]Girder!#REF!</definedName>
    <definedName name="ecb" localSheetId="9">[25]Girder!#REF!</definedName>
    <definedName name="ecb" localSheetId="15">[25]Girder!#REF!</definedName>
    <definedName name="ecb" localSheetId="13">[25]Girder!#REF!</definedName>
    <definedName name="ecb" localSheetId="8">[25]Girder!#REF!</definedName>
    <definedName name="ecb">#REF!</definedName>
    <definedName name="Ecdc" localSheetId="33">#REF!</definedName>
    <definedName name="Ecdc" localSheetId="51">#REF!</definedName>
    <definedName name="Ecdc">#REF!</definedName>
    <definedName name="Ecot1" localSheetId="33">#REF!</definedName>
    <definedName name="Ecot1" localSheetId="51">#REF!</definedName>
    <definedName name="Ecot1">#REF!</definedName>
    <definedName name="ecx" localSheetId="7">[25]Girder!#REF!</definedName>
    <definedName name="ecx" localSheetId="9">[25]Girder!#REF!</definedName>
    <definedName name="ecx" localSheetId="15">[25]Girder!#REF!</definedName>
    <definedName name="ecx" localSheetId="13">[25]Girder!#REF!</definedName>
    <definedName name="ecx" localSheetId="8">[25]Girder!#REF!</definedName>
    <definedName name="ecx">#REF!</definedName>
    <definedName name="ech" localSheetId="7">[25]Girder!#REF!</definedName>
    <definedName name="ech" localSheetId="9">[25]Girder!#REF!</definedName>
    <definedName name="ech" localSheetId="15">[25]Girder!#REF!</definedName>
    <definedName name="ech" localSheetId="13">[25]Girder!#REF!</definedName>
    <definedName name="ech" localSheetId="8">[25]Girder!#REF!</definedName>
    <definedName name="ech">#REF!</definedName>
    <definedName name="Echm" localSheetId="7">[205]Ref!#REF!</definedName>
    <definedName name="Echm" localSheetId="9">[205]Ref!#REF!</definedName>
    <definedName name="Echm" localSheetId="15">[205]Ref!#REF!</definedName>
    <definedName name="Echm" localSheetId="13">[205]Ref!#REF!</definedName>
    <definedName name="Echm" localSheetId="8">[205]Ref!#REF!</definedName>
    <definedName name="Echm">#REF!</definedName>
    <definedName name="EDR" localSheetId="33">#REF!</definedName>
    <definedName name="EDR" localSheetId="51">#REF!</definedName>
    <definedName name="EDR">#REF!</definedName>
    <definedName name="ee" localSheetId="7">[25]Girder!#REF!</definedName>
    <definedName name="ee" localSheetId="9">[25]Girder!#REF!</definedName>
    <definedName name="ee" localSheetId="15">[25]Girder!#REF!</definedName>
    <definedName name="ee" localSheetId="13">[25]Girder!#REF!</definedName>
    <definedName name="ee" localSheetId="8">[25]Girder!#REF!</definedName>
    <definedName name="ee">#REF!</definedName>
    <definedName name="eeeeeeee" localSheetId="7">[208]Sheet1!$D$44</definedName>
    <definedName name="eeeeeeee" localSheetId="9">[208]Sheet1!$D$44</definedName>
    <definedName name="eeeeeeee" localSheetId="15">[208]Sheet1!$D$44</definedName>
    <definedName name="eeeeeeee" localSheetId="13">[208]Sheet1!$D$44</definedName>
    <definedName name="eeeeeeee" localSheetId="8">[208]Sheet1!$D$44</definedName>
    <definedName name="eeeeeeee">#REF!</definedName>
    <definedName name="Eff_min" localSheetId="33">#REF!</definedName>
    <definedName name="Eff_min" localSheetId="51">#REF!</definedName>
    <definedName name="Eff_min">#REF!</definedName>
    <definedName name="EIRR11" localSheetId="7">'[36]EIRR&gt;1&lt;1'!#REF!</definedName>
    <definedName name="EIRR11" localSheetId="9">'[36]EIRR&gt;1&lt;1'!#REF!</definedName>
    <definedName name="EIRR11" localSheetId="15">'[36]EIRR&gt;1&lt;1'!#REF!</definedName>
    <definedName name="EIRR11" localSheetId="13">'[36]EIRR&gt;1&lt;1'!#REF!</definedName>
    <definedName name="EIRR11" localSheetId="8">'[36]EIRR&gt;1&lt;1'!#REF!</definedName>
    <definedName name="EIRR11">#REF!</definedName>
    <definedName name="EIRR22" localSheetId="7">'[36]EIRR&lt;2'!#REF!</definedName>
    <definedName name="EIRR22" localSheetId="9">'[36]EIRR&lt;2'!#REF!</definedName>
    <definedName name="EIRR22" localSheetId="15">'[36]EIRR&lt;2'!#REF!</definedName>
    <definedName name="EIRR22" localSheetId="13">'[36]EIRR&lt;2'!#REF!</definedName>
    <definedName name="EIRR22" localSheetId="8">'[36]EIRR&lt;2'!#REF!</definedName>
    <definedName name="EIRR22">#REF!</definedName>
    <definedName name="EL2_" localSheetId="7">'[60]Xuly Data'!#REF!</definedName>
    <definedName name="EL2_" localSheetId="9">'[60]Xuly Data'!#REF!</definedName>
    <definedName name="EL2_" localSheetId="15">'[60]Xuly Data'!#REF!</definedName>
    <definedName name="EL2_" localSheetId="13">'[60]Xuly Data'!#REF!</definedName>
    <definedName name="EL2_" localSheetId="8">'[60]Xuly Data'!#REF!</definedName>
    <definedName name="EL2_">#REF!</definedName>
    <definedName name="EL3_" localSheetId="7">'[60]Xuly Data'!#REF!</definedName>
    <definedName name="EL3_" localSheetId="9">'[60]Xuly Data'!#REF!</definedName>
    <definedName name="EL3_" localSheetId="15">'[60]Xuly Data'!#REF!</definedName>
    <definedName name="EL3_" localSheetId="13">'[60]Xuly Data'!#REF!</definedName>
    <definedName name="EL3_" localSheetId="8">'[60]Xuly Data'!#REF!</definedName>
    <definedName name="EL3_">#REF!</definedName>
    <definedName name="EL4_" localSheetId="7">'[60]Xuly Data'!#REF!</definedName>
    <definedName name="EL4_" localSheetId="9">'[60]Xuly Data'!#REF!</definedName>
    <definedName name="EL4_" localSheetId="15">'[60]Xuly Data'!#REF!</definedName>
    <definedName name="EL4_" localSheetId="13">'[60]Xuly Data'!#REF!</definedName>
    <definedName name="EL4_" localSheetId="8">'[60]Xuly Data'!#REF!</definedName>
    <definedName name="EL4_">#REF!</definedName>
    <definedName name="EL5_" localSheetId="7">'[60]Xuly Data'!#REF!</definedName>
    <definedName name="EL5_" localSheetId="9">'[60]Xuly Data'!#REF!</definedName>
    <definedName name="EL5_" localSheetId="15">'[60]Xuly Data'!#REF!</definedName>
    <definedName name="EL5_" localSheetId="13">'[60]Xuly Data'!#REF!</definedName>
    <definedName name="EL5_" localSheetId="8">'[60]Xuly Data'!#REF!</definedName>
    <definedName name="EL5_">#REF!</definedName>
    <definedName name="EL6_" localSheetId="7">[62]Solieu!$I$84</definedName>
    <definedName name="EL6_" localSheetId="9">[62]Solieu!$I$84</definedName>
    <definedName name="EL6_" localSheetId="15">[62]Solieu!$I$84</definedName>
    <definedName name="EL6_" localSheetId="13">[62]Solieu!$I$84</definedName>
    <definedName name="EL6_" localSheetId="8">[62]Solieu!$I$84</definedName>
    <definedName name="EL6_">#REF!</definedName>
    <definedName name="ELa" localSheetId="7">[58]Sheet1!#REF!</definedName>
    <definedName name="ELa" localSheetId="9">[58]Sheet1!#REF!</definedName>
    <definedName name="ELa" localSheetId="15">[58]Sheet1!#REF!</definedName>
    <definedName name="ELa" localSheetId="13">[58]Sheet1!#REF!</definedName>
    <definedName name="ELa" localSheetId="8">[58]Sheet1!#REF!</definedName>
    <definedName name="ELa">#REF!</definedName>
    <definedName name="ELb" localSheetId="7">[58]Sheet1!#REF!</definedName>
    <definedName name="ELb" localSheetId="9">[58]Sheet1!#REF!</definedName>
    <definedName name="ELb" localSheetId="15">[58]Sheet1!#REF!</definedName>
    <definedName name="ELb" localSheetId="13">[58]Sheet1!#REF!</definedName>
    <definedName name="ELb" localSheetId="8">[58]Sheet1!#REF!</definedName>
    <definedName name="ELb">#REF!</definedName>
    <definedName name="ELc" localSheetId="7">[58]Sheet1!#REF!</definedName>
    <definedName name="ELc" localSheetId="9">[58]Sheet1!#REF!</definedName>
    <definedName name="ELc" localSheetId="15">[58]Sheet1!#REF!</definedName>
    <definedName name="ELc" localSheetId="13">[58]Sheet1!#REF!</definedName>
    <definedName name="ELc" localSheetId="8">[58]Sheet1!#REF!</definedName>
    <definedName name="ELc">#REF!</definedName>
    <definedName name="elp" localSheetId="7">[207]Abutment!#REF!</definedName>
    <definedName name="elp" localSheetId="9">[207]Abutment!#REF!</definedName>
    <definedName name="elp" localSheetId="15">[207]Abutment!#REF!</definedName>
    <definedName name="elp" localSheetId="13">[207]Abutment!#REF!</definedName>
    <definedName name="elp" localSheetId="8">[207]Abutment!#REF!</definedName>
    <definedName name="elp">#REF!</definedName>
    <definedName name="ELsf" localSheetId="7">[58]Sheet1!#REF!</definedName>
    <definedName name="ELsf" localSheetId="9">[58]Sheet1!#REF!</definedName>
    <definedName name="ELsf" localSheetId="15">[58]Sheet1!#REF!</definedName>
    <definedName name="ELsf" localSheetId="13">[58]Sheet1!#REF!</definedName>
    <definedName name="ELsf" localSheetId="8">[58]Sheet1!#REF!</definedName>
    <definedName name="ELsf">#REF!</definedName>
    <definedName name="ELso" localSheetId="7">[58]Sheet1!#REF!</definedName>
    <definedName name="ELso" localSheetId="9">[58]Sheet1!#REF!</definedName>
    <definedName name="ELso" localSheetId="15">[58]Sheet1!#REF!</definedName>
    <definedName name="ELso" localSheetId="13">[58]Sheet1!#REF!</definedName>
    <definedName name="ELso" localSheetId="8">[58]Sheet1!#REF!</definedName>
    <definedName name="ELso">#REF!</definedName>
    <definedName name="Email" localSheetId="33">#REF!</definedName>
    <definedName name="Email" localSheetId="51">#REF!</definedName>
    <definedName name="Email">#REF!</definedName>
    <definedName name="emb" localSheetId="33">#REF!</definedName>
    <definedName name="emb" localSheetId="51">#REF!</definedName>
    <definedName name="emb">#REF!</definedName>
    <definedName name="en" localSheetId="33">#REF!</definedName>
    <definedName name="en" localSheetId="51">#REF!</definedName>
    <definedName name="en" localSheetId="7">[209]Sheet3!#REF!</definedName>
    <definedName name="en" localSheetId="9">[209]Sheet3!#REF!</definedName>
    <definedName name="en" localSheetId="15">[209]Sheet3!#REF!</definedName>
    <definedName name="en" localSheetId="13">[209]Sheet3!#REF!</definedName>
    <definedName name="en" localSheetId="8">[209]Sheet3!#REF!</definedName>
    <definedName name="en">#REF!</definedName>
    <definedName name="end" localSheetId="33">#REF!</definedName>
    <definedName name="end" localSheetId="51">#REF!</definedName>
    <definedName name="end">#REF!</definedName>
    <definedName name="end.bctm" localSheetId="33">#REF!</definedName>
    <definedName name="end.bctm" localSheetId="51">#REF!</definedName>
    <definedName name="end.bctm">#REF!</definedName>
    <definedName name="end.dntt" localSheetId="33">#REF!</definedName>
    <definedName name="end.dntt" localSheetId="51">#REF!</definedName>
    <definedName name="end.dntt">#REF!</definedName>
    <definedName name="End_1" localSheetId="33">#REF!</definedName>
    <definedName name="End_1" localSheetId="51">#REF!</definedName>
    <definedName name="End_1">#REF!</definedName>
    <definedName name="End_10" localSheetId="33">#REF!</definedName>
    <definedName name="End_10" localSheetId="51">#REF!</definedName>
    <definedName name="End_10">#REF!</definedName>
    <definedName name="End_11" localSheetId="33">#REF!</definedName>
    <definedName name="End_11" localSheetId="51">#REF!</definedName>
    <definedName name="End_11">#REF!</definedName>
    <definedName name="End_12" localSheetId="33">#REF!</definedName>
    <definedName name="End_12" localSheetId="51">#REF!</definedName>
    <definedName name="End_12">#REF!</definedName>
    <definedName name="End_13" localSheetId="33">#REF!</definedName>
    <definedName name="End_13" localSheetId="51">#REF!</definedName>
    <definedName name="End_13">#REF!</definedName>
    <definedName name="End_2" localSheetId="33">#REF!</definedName>
    <definedName name="End_2" localSheetId="51">#REF!</definedName>
    <definedName name="End_2">#REF!</definedName>
    <definedName name="End_3" localSheetId="33">#REF!</definedName>
    <definedName name="End_3" localSheetId="51">#REF!</definedName>
    <definedName name="End_3">#REF!</definedName>
    <definedName name="End_4" localSheetId="33">#REF!</definedName>
    <definedName name="End_4" localSheetId="51">#REF!</definedName>
    <definedName name="End_4">#REF!</definedName>
    <definedName name="End_5" localSheetId="33">#REF!</definedName>
    <definedName name="End_5" localSheetId="51">#REF!</definedName>
    <definedName name="End_5">#REF!</definedName>
    <definedName name="End_6" localSheetId="33">#REF!</definedName>
    <definedName name="End_6" localSheetId="51">#REF!</definedName>
    <definedName name="End_6">#REF!</definedName>
    <definedName name="End_7" localSheetId="33">#REF!</definedName>
    <definedName name="End_7" localSheetId="51">#REF!</definedName>
    <definedName name="End_7">#REF!</definedName>
    <definedName name="End_8" localSheetId="33">#REF!</definedName>
    <definedName name="End_8" localSheetId="51">#REF!</definedName>
    <definedName name="End_8">#REF!</definedName>
    <definedName name="End_9" localSheetId="33">#REF!</definedName>
    <definedName name="End_9" localSheetId="51">#REF!</definedName>
    <definedName name="End_9">#REF!</definedName>
    <definedName name="EQI" localSheetId="33">#REF!</definedName>
    <definedName name="EQI" localSheetId="51">#REF!</definedName>
    <definedName name="EQI">#REF!</definedName>
    <definedName name="ert" localSheetId="7">[49]Payment!$AB$30</definedName>
    <definedName name="ert" localSheetId="9">[49]Payment!$AB$30</definedName>
    <definedName name="ert" localSheetId="15">[49]Payment!$AB$30</definedName>
    <definedName name="ert" localSheetId="13">[49]Payment!$AB$30</definedName>
    <definedName name="ert" localSheetId="8">[49]Payment!$AB$30</definedName>
    <definedName name="ert">#REF!</definedName>
    <definedName name="Es" localSheetId="7">[173]Pier!$G$322</definedName>
    <definedName name="Es" localSheetId="9">[173]Pier!$G$322</definedName>
    <definedName name="Es" localSheetId="15">[173]Pier!$G$322</definedName>
    <definedName name="Es" localSheetId="13">[173]Pier!$G$322</definedName>
    <definedName name="Es" localSheetId="8">[173]Pier!$G$322</definedName>
    <definedName name="Es">#REF!</definedName>
    <definedName name="ETCDC" localSheetId="33">#REF!</definedName>
    <definedName name="ETCDC" localSheetId="51">#REF!</definedName>
    <definedName name="ETCDC">#REF!</definedName>
    <definedName name="Eur_Diff" localSheetId="33">#REF!</definedName>
    <definedName name="Eur_Diff" localSheetId="51">#REF!</definedName>
    <definedName name="Eur_Diff">#REF!</definedName>
    <definedName name="EVNB" localSheetId="33">#REF!</definedName>
    <definedName name="EVNB" localSheetId="51">#REF!</definedName>
    <definedName name="EVNB">#REF!</definedName>
    <definedName name="ex" localSheetId="33">#REF!</definedName>
    <definedName name="ex" localSheetId="51">#REF!</definedName>
    <definedName name="ex">#REF!</definedName>
    <definedName name="EXC" localSheetId="33">#REF!</definedName>
    <definedName name="EXC" localSheetId="51">#REF!</definedName>
    <definedName name="EXC">#REF!</definedName>
    <definedName name="Excel_BuiltIn__FilterDatabase_11" localSheetId="7">[210]Bullion_2005!#REF!</definedName>
    <definedName name="Excel_BuiltIn__FilterDatabase_11" localSheetId="9">[210]Bullion_2005!#REF!</definedName>
    <definedName name="Excel_BuiltIn__FilterDatabase_11" localSheetId="15">[210]Bullion_2005!#REF!</definedName>
    <definedName name="Excel_BuiltIn__FilterDatabase_11" localSheetId="13">[210]Bullion_2005!#REF!</definedName>
    <definedName name="Excel_BuiltIn__FilterDatabase_11" localSheetId="8">[210]Bullion_2005!#REF!</definedName>
    <definedName name="Excel_BuiltIn__FilterDatabase_11">#REF!</definedName>
    <definedName name="Excel_BuiltIn__FilterDatabase_12" localSheetId="7">[210]Physical_2005!#REF!</definedName>
    <definedName name="Excel_BuiltIn__FilterDatabase_12" localSheetId="9">[210]Physical_2005!#REF!</definedName>
    <definedName name="Excel_BuiltIn__FilterDatabase_12" localSheetId="15">[210]Physical_2005!#REF!</definedName>
    <definedName name="Excel_BuiltIn__FilterDatabase_12" localSheetId="13">[210]Physical_2005!#REF!</definedName>
    <definedName name="Excel_BuiltIn__FilterDatabase_12" localSheetId="8">[210]Physical_2005!#REF!</definedName>
    <definedName name="Excel_BuiltIn__FilterDatabase_12">#REF!</definedName>
    <definedName name="Excel_BuiltIn__FilterDatabase_4" localSheetId="7">[210]Bullion_2006!#REF!</definedName>
    <definedName name="Excel_BuiltIn__FilterDatabase_4" localSheetId="9">[210]Bullion_2006!#REF!</definedName>
    <definedName name="Excel_BuiltIn__FilterDatabase_4" localSheetId="15">[210]Bullion_2006!#REF!</definedName>
    <definedName name="Excel_BuiltIn__FilterDatabase_4" localSheetId="13">[210]Bullion_2006!#REF!</definedName>
    <definedName name="Excel_BuiltIn__FilterDatabase_4" localSheetId="8">[210]Bullion_2006!#REF!</definedName>
    <definedName name="Excel_BuiltIn__FilterDatabase_4">#REF!</definedName>
    <definedName name="Excel_BuiltIn__FilterDatabase_5" localSheetId="7">[210]Physical_2006!#REF!</definedName>
    <definedName name="Excel_BuiltIn__FilterDatabase_5" localSheetId="9">[210]Physical_2006!#REF!</definedName>
    <definedName name="Excel_BuiltIn__FilterDatabase_5" localSheetId="15">[210]Physical_2006!#REF!</definedName>
    <definedName name="Excel_BuiltIn__FilterDatabase_5" localSheetId="13">[210]Physical_2006!#REF!</definedName>
    <definedName name="Excel_BuiltIn__FilterDatabase_5" localSheetId="8">[210]Physical_2006!#REF!</definedName>
    <definedName name="Excel_BuiltIn__FilterDatabase_5">#REF!</definedName>
    <definedName name="EXCH" localSheetId="33">#REF!</definedName>
    <definedName name="EXCH" localSheetId="51">#REF!</definedName>
    <definedName name="EXCH">#REF!</definedName>
    <definedName name="_xlnm.Extract" localSheetId="7">[140]SILICATE!#REF!</definedName>
    <definedName name="_xlnm.Extract" localSheetId="9">[140]SILICATE!#REF!</definedName>
    <definedName name="_xlnm.Extract" localSheetId="15">[140]SILICATE!#REF!</definedName>
    <definedName name="_xlnm.Extract" localSheetId="13">[140]SILICATE!#REF!</definedName>
    <definedName name="_xlnm.Extract" localSheetId="8">[140]SILICATE!#REF!</definedName>
    <definedName name="_xlnm.Extract">#REF!</definedName>
    <definedName name="ey" localSheetId="7">[58]Sheet1!#REF!</definedName>
    <definedName name="ey" localSheetId="9">[58]Sheet1!#REF!</definedName>
    <definedName name="ey" localSheetId="15">[58]Sheet1!#REF!</definedName>
    <definedName name="ey" localSheetId="13">[58]Sheet1!#REF!</definedName>
    <definedName name="ey" localSheetId="8">[58]Sheet1!#REF!</definedName>
    <definedName name="ey">#REF!</definedName>
    <definedName name="f" localSheetId="33">#REF!</definedName>
    <definedName name="f" localSheetId="51">#REF!</definedName>
    <definedName name="f">#REF!</definedName>
    <definedName name="F.10" localSheetId="7">[27]TDinh!#REF!</definedName>
    <definedName name="F.10" localSheetId="9">[27]TDinh!#REF!</definedName>
    <definedName name="F.10" localSheetId="15">[27]TDinh!#REF!</definedName>
    <definedName name="F.10" localSheetId="13">[27]TDinh!#REF!</definedName>
    <definedName name="F.10" localSheetId="8">[27]TDinh!#REF!</definedName>
    <definedName name="F.10">#REF!</definedName>
    <definedName name="F.7" localSheetId="7">[27]TDinh!#REF!</definedName>
    <definedName name="F.7" localSheetId="9">[27]TDinh!#REF!</definedName>
    <definedName name="F.7" localSheetId="15">[27]TDinh!#REF!</definedName>
    <definedName name="F.7" localSheetId="13">[27]TDinh!#REF!</definedName>
    <definedName name="F.7" localSheetId="8">[27]TDinh!#REF!</definedName>
    <definedName name="F.7">#REF!</definedName>
    <definedName name="F.8" localSheetId="7">[27]TDinh!#REF!</definedName>
    <definedName name="F.8" localSheetId="9">[27]TDinh!#REF!</definedName>
    <definedName name="F.8" localSheetId="15">[27]TDinh!#REF!</definedName>
    <definedName name="F.8" localSheetId="13">[27]TDinh!#REF!</definedName>
    <definedName name="F.8" localSheetId="8">[27]TDinh!#REF!</definedName>
    <definedName name="F.8">#REF!</definedName>
    <definedName name="F.9" localSheetId="7">[27]TDinh!#REF!</definedName>
    <definedName name="F.9" localSheetId="9">[27]TDinh!#REF!</definedName>
    <definedName name="F.9" localSheetId="15">[27]TDinh!#REF!</definedName>
    <definedName name="F.9" localSheetId="13">[27]TDinh!#REF!</definedName>
    <definedName name="F.9" localSheetId="8">[27]TDinh!#REF!</definedName>
    <definedName name="F.9">#REF!</definedName>
    <definedName name="f__Céng___d___e" localSheetId="7">'[109]PTN+M'!$I$14</definedName>
    <definedName name="f__Céng___d___e" localSheetId="9">'[109]PTN+M'!$I$14</definedName>
    <definedName name="f__Céng___d___e" localSheetId="15">'[109]PTN+M'!$I$14</definedName>
    <definedName name="f__Céng___d___e" localSheetId="13">'[109]PTN+M'!$I$14</definedName>
    <definedName name="f__Céng___d___e" localSheetId="8">'[109]PTN+M'!$I$14</definedName>
    <definedName name="f__Céng___d___e">#REF!</definedName>
    <definedName name="f_2" localSheetId="7">'[160]13.BANG CT'!#REF!</definedName>
    <definedName name="f_2" localSheetId="9">'[160]13.BANG CT'!#REF!</definedName>
    <definedName name="f_2" localSheetId="15">'[160]13.BANG CT'!#REF!</definedName>
    <definedName name="f_2" localSheetId="13">'[160]13.BANG CT'!#REF!</definedName>
    <definedName name="f_2" localSheetId="8">'[160]13.BANG CT'!#REF!</definedName>
    <definedName name="f_2">#REF!</definedName>
    <definedName name="f_21" localSheetId="7">'[160]13.BANG CT'!#REF!</definedName>
    <definedName name="f_21" localSheetId="9">'[160]13.BANG CT'!#REF!</definedName>
    <definedName name="f_21" localSheetId="15">'[160]13.BANG CT'!#REF!</definedName>
    <definedName name="f_21" localSheetId="13">'[160]13.BANG CT'!#REF!</definedName>
    <definedName name="f_21" localSheetId="8">'[160]13.BANG CT'!#REF!</definedName>
    <definedName name="f_21">#REF!</definedName>
    <definedName name="f_22" localSheetId="7">'[160]13.BANG CT'!#REF!</definedName>
    <definedName name="f_22" localSheetId="9">'[160]13.BANG CT'!#REF!</definedName>
    <definedName name="f_22" localSheetId="15">'[160]13.BANG CT'!#REF!</definedName>
    <definedName name="f_22" localSheetId="13">'[160]13.BANG CT'!#REF!</definedName>
    <definedName name="f_22" localSheetId="8">'[160]13.BANG CT'!#REF!</definedName>
    <definedName name="f_22">#REF!</definedName>
    <definedName name="f_23" localSheetId="7">'[160]13.BANG CT'!#REF!</definedName>
    <definedName name="f_23" localSheetId="9">'[160]13.BANG CT'!#REF!</definedName>
    <definedName name="f_23" localSheetId="15">'[160]13.BANG CT'!#REF!</definedName>
    <definedName name="f_23" localSheetId="13">'[160]13.BANG CT'!#REF!</definedName>
    <definedName name="f_23" localSheetId="8">'[160]13.BANG CT'!#REF!</definedName>
    <definedName name="f_23">#REF!</definedName>
    <definedName name="f_24" localSheetId="7">'[160]13.BANG CT'!#REF!</definedName>
    <definedName name="f_24" localSheetId="9">'[160]13.BANG CT'!#REF!</definedName>
    <definedName name="f_24" localSheetId="15">'[160]13.BANG CT'!#REF!</definedName>
    <definedName name="f_24" localSheetId="13">'[160]13.BANG CT'!#REF!</definedName>
    <definedName name="f_24" localSheetId="8">'[160]13.BANG CT'!#REF!</definedName>
    <definedName name="f_24">#REF!</definedName>
    <definedName name="f_3" localSheetId="7">'[160]13.BANG CT'!#REF!</definedName>
    <definedName name="f_3" localSheetId="9">'[160]13.BANG CT'!#REF!</definedName>
    <definedName name="f_3" localSheetId="15">'[160]13.BANG CT'!#REF!</definedName>
    <definedName name="f_3" localSheetId="13">'[160]13.BANG CT'!#REF!</definedName>
    <definedName name="f_3" localSheetId="8">'[160]13.BANG CT'!#REF!</definedName>
    <definedName name="f_3">#REF!</definedName>
    <definedName name="f_31" localSheetId="7">'[160]13.BANG CT'!#REF!</definedName>
    <definedName name="f_31" localSheetId="9">'[160]13.BANG CT'!#REF!</definedName>
    <definedName name="f_31" localSheetId="15">'[160]13.BANG CT'!#REF!</definedName>
    <definedName name="f_31" localSheetId="13">'[160]13.BANG CT'!#REF!</definedName>
    <definedName name="f_31" localSheetId="8">'[160]13.BANG CT'!#REF!</definedName>
    <definedName name="f_31">#REF!</definedName>
    <definedName name="f_32" localSheetId="7">'[160]13.BANG CT'!#REF!</definedName>
    <definedName name="f_32" localSheetId="9">'[160]13.BANG CT'!#REF!</definedName>
    <definedName name="f_32" localSheetId="15">'[160]13.BANG CT'!#REF!</definedName>
    <definedName name="f_32" localSheetId="13">'[160]13.BANG CT'!#REF!</definedName>
    <definedName name="f_32" localSheetId="8">'[160]13.BANG CT'!#REF!</definedName>
    <definedName name="f_32">#REF!</definedName>
    <definedName name="F_33" localSheetId="7">'[160]13.BANG CT'!#REF!</definedName>
    <definedName name="F_33" localSheetId="9">'[160]13.BANG CT'!#REF!</definedName>
    <definedName name="F_33" localSheetId="15">'[160]13.BANG CT'!#REF!</definedName>
    <definedName name="F_33" localSheetId="13">'[160]13.BANG CT'!#REF!</definedName>
    <definedName name="F_33" localSheetId="8">'[160]13.BANG CT'!#REF!</definedName>
    <definedName name="F_33">#REF!</definedName>
    <definedName name="f_34" localSheetId="7">'[160]13.BANG CT'!#REF!</definedName>
    <definedName name="f_34" localSheetId="9">'[160]13.BANG CT'!#REF!</definedName>
    <definedName name="f_34" localSheetId="15">'[160]13.BANG CT'!#REF!</definedName>
    <definedName name="f_34" localSheetId="13">'[160]13.BANG CT'!#REF!</definedName>
    <definedName name="f_34" localSheetId="8">'[160]13.BANG CT'!#REF!</definedName>
    <definedName name="f_34">#REF!</definedName>
    <definedName name="f_4" localSheetId="7">'[160]13.BANG CT'!#REF!</definedName>
    <definedName name="f_4" localSheetId="9">'[160]13.BANG CT'!#REF!</definedName>
    <definedName name="f_4" localSheetId="15">'[160]13.BANG CT'!#REF!</definedName>
    <definedName name="f_4" localSheetId="13">'[160]13.BANG CT'!#REF!</definedName>
    <definedName name="f_4" localSheetId="8">'[160]13.BANG CT'!#REF!</definedName>
    <definedName name="f_4">#REF!</definedName>
    <definedName name="f_41" localSheetId="7">'[160]13.BANG CT'!#REF!</definedName>
    <definedName name="f_41" localSheetId="9">'[160]13.BANG CT'!#REF!</definedName>
    <definedName name="f_41" localSheetId="15">'[160]13.BANG CT'!#REF!</definedName>
    <definedName name="f_41" localSheetId="13">'[160]13.BANG CT'!#REF!</definedName>
    <definedName name="f_41" localSheetId="8">'[160]13.BANG CT'!#REF!</definedName>
    <definedName name="f_41">#REF!</definedName>
    <definedName name="f_42" localSheetId="7">'[160]13.BANG CT'!#REF!</definedName>
    <definedName name="f_42" localSheetId="9">'[160]13.BANG CT'!#REF!</definedName>
    <definedName name="f_42" localSheetId="15">'[160]13.BANG CT'!#REF!</definedName>
    <definedName name="f_42" localSheetId="13">'[160]13.BANG CT'!#REF!</definedName>
    <definedName name="f_42" localSheetId="8">'[160]13.BANG CT'!#REF!</definedName>
    <definedName name="f_42">#REF!</definedName>
    <definedName name="f_43" localSheetId="7">'[160]13.BANG CT'!#REF!</definedName>
    <definedName name="f_43" localSheetId="9">'[160]13.BANG CT'!#REF!</definedName>
    <definedName name="f_43" localSheetId="15">'[160]13.BANG CT'!#REF!</definedName>
    <definedName name="f_43" localSheetId="13">'[160]13.BANG CT'!#REF!</definedName>
    <definedName name="f_43" localSheetId="8">'[160]13.BANG CT'!#REF!</definedName>
    <definedName name="f_43">#REF!</definedName>
    <definedName name="f_44" localSheetId="7">'[160]13.BANG CT'!#REF!</definedName>
    <definedName name="f_44" localSheetId="9">'[160]13.BANG CT'!#REF!</definedName>
    <definedName name="f_44" localSheetId="15">'[160]13.BANG CT'!#REF!</definedName>
    <definedName name="f_44" localSheetId="13">'[160]13.BANG CT'!#REF!</definedName>
    <definedName name="f_44" localSheetId="8">'[160]13.BANG CT'!#REF!</definedName>
    <definedName name="f_44">#REF!</definedName>
    <definedName name="f_9a1" localSheetId="7">'[160]13.BANG CT'!#REF!</definedName>
    <definedName name="f_9a1" localSheetId="9">'[160]13.BANG CT'!#REF!</definedName>
    <definedName name="f_9a1" localSheetId="15">'[160]13.BANG CT'!#REF!</definedName>
    <definedName name="f_9a1" localSheetId="13">'[160]13.BANG CT'!#REF!</definedName>
    <definedName name="f_9a1" localSheetId="8">'[160]13.BANG CT'!#REF!</definedName>
    <definedName name="f_9a1">#REF!</definedName>
    <definedName name="f_9a2" localSheetId="7">'[160]13.BANG CT'!#REF!</definedName>
    <definedName name="f_9a2" localSheetId="9">'[160]13.BANG CT'!#REF!</definedName>
    <definedName name="f_9a2" localSheetId="15">'[160]13.BANG CT'!#REF!</definedName>
    <definedName name="f_9a2" localSheetId="13">'[160]13.BANG CT'!#REF!</definedName>
    <definedName name="f_9a2" localSheetId="8">'[160]13.BANG CT'!#REF!</definedName>
    <definedName name="f_9a2">#REF!</definedName>
    <definedName name="f_9a3" localSheetId="7">'[160]13.BANG CT'!#REF!</definedName>
    <definedName name="f_9a3" localSheetId="9">'[160]13.BANG CT'!#REF!</definedName>
    <definedName name="f_9a3" localSheetId="15">'[160]13.BANG CT'!#REF!</definedName>
    <definedName name="f_9a3" localSheetId="13">'[160]13.BANG CT'!#REF!</definedName>
    <definedName name="f_9a3" localSheetId="8">'[160]13.BANG CT'!#REF!</definedName>
    <definedName name="f_9a3">#REF!</definedName>
    <definedName name="f_9a4" localSheetId="7">'[160]13.BANG CT'!#REF!</definedName>
    <definedName name="f_9a4" localSheetId="9">'[160]13.BANG CT'!#REF!</definedName>
    <definedName name="f_9a4" localSheetId="15">'[160]13.BANG CT'!#REF!</definedName>
    <definedName name="f_9a4" localSheetId="13">'[160]13.BANG CT'!#REF!</definedName>
    <definedName name="f_9a4" localSheetId="8">'[160]13.BANG CT'!#REF!</definedName>
    <definedName name="f_9a4">#REF!</definedName>
    <definedName name="f_9b1" localSheetId="7">'[160]13.BANG CT'!#REF!</definedName>
    <definedName name="f_9b1" localSheetId="9">'[160]13.BANG CT'!#REF!</definedName>
    <definedName name="f_9b1" localSheetId="15">'[160]13.BANG CT'!#REF!</definedName>
    <definedName name="f_9b1" localSheetId="13">'[160]13.BANG CT'!#REF!</definedName>
    <definedName name="f_9b1" localSheetId="8">'[160]13.BANG CT'!#REF!</definedName>
    <definedName name="f_9b1">#REF!</definedName>
    <definedName name="f_9b2" localSheetId="7">'[160]13.BANG CT'!#REF!</definedName>
    <definedName name="f_9b2" localSheetId="9">'[160]13.BANG CT'!#REF!</definedName>
    <definedName name="f_9b2" localSheetId="15">'[160]13.BANG CT'!#REF!</definedName>
    <definedName name="f_9b2" localSheetId="13">'[160]13.BANG CT'!#REF!</definedName>
    <definedName name="f_9b2" localSheetId="8">'[160]13.BANG CT'!#REF!</definedName>
    <definedName name="f_9b2">#REF!</definedName>
    <definedName name="f_9b3" localSheetId="7">'[160]13.BANG CT'!#REF!</definedName>
    <definedName name="f_9b3" localSheetId="9">'[160]13.BANG CT'!#REF!</definedName>
    <definedName name="f_9b3" localSheetId="15">'[160]13.BANG CT'!#REF!</definedName>
    <definedName name="f_9b3" localSheetId="13">'[160]13.BANG CT'!#REF!</definedName>
    <definedName name="f_9b3" localSheetId="8">'[160]13.BANG CT'!#REF!</definedName>
    <definedName name="f_9b3">#REF!</definedName>
    <definedName name="f_9b4" localSheetId="7">'[160]13.BANG CT'!#REF!</definedName>
    <definedName name="f_9b4" localSheetId="9">'[160]13.BANG CT'!#REF!</definedName>
    <definedName name="f_9b4" localSheetId="15">'[160]13.BANG CT'!#REF!</definedName>
    <definedName name="f_9b4" localSheetId="13">'[160]13.BANG CT'!#REF!</definedName>
    <definedName name="f_9b4" localSheetId="8">'[160]13.BANG CT'!#REF!</definedName>
    <definedName name="f_9b4">#REF!</definedName>
    <definedName name="F_Class1" localSheetId="33">#REF!</definedName>
    <definedName name="F_Class1" localSheetId="51">#REF!</definedName>
    <definedName name="F_Class1">#REF!</definedName>
    <definedName name="F_Class2" localSheetId="33">#REF!</definedName>
    <definedName name="F_Class2" localSheetId="51">#REF!</definedName>
    <definedName name="F_Class2">#REF!</definedName>
    <definedName name="F_Class3" localSheetId="33">#REF!</definedName>
    <definedName name="F_Class3" localSheetId="51">#REF!</definedName>
    <definedName name="F_Class3">#REF!</definedName>
    <definedName name="F_Class4" localSheetId="33">#REF!</definedName>
    <definedName name="F_Class4" localSheetId="51">#REF!</definedName>
    <definedName name="F_Class4">#REF!</definedName>
    <definedName name="F_Class5" localSheetId="33">#REF!</definedName>
    <definedName name="F_Class5" localSheetId="51">#REF!</definedName>
    <definedName name="F_Class5">#REF!</definedName>
    <definedName name="F0.000" localSheetId="7">[206]Sheet2!#REF!</definedName>
    <definedName name="F0.000" localSheetId="9">[206]Sheet2!#REF!</definedName>
    <definedName name="F0.000" localSheetId="15">[206]Sheet2!#REF!</definedName>
    <definedName name="F0.000" localSheetId="13">[206]Sheet2!#REF!</definedName>
    <definedName name="F0.000" localSheetId="8">[206]Sheet2!#REF!</definedName>
    <definedName name="F0.000">#REF!</definedName>
    <definedName name="F0.010" localSheetId="7">[206]Sheet2!#REF!</definedName>
    <definedName name="F0.010" localSheetId="9">[206]Sheet2!#REF!</definedName>
    <definedName name="F0.010" localSheetId="15">[206]Sheet2!#REF!</definedName>
    <definedName name="F0.010" localSheetId="13">[206]Sheet2!#REF!</definedName>
    <definedName name="F0.010" localSheetId="8">[206]Sheet2!#REF!</definedName>
    <definedName name="F0.010">#REF!</definedName>
    <definedName name="F0.020" localSheetId="7">[206]Sheet2!#REF!</definedName>
    <definedName name="F0.020" localSheetId="9">[206]Sheet2!#REF!</definedName>
    <definedName name="F0.020" localSheetId="15">[206]Sheet2!#REF!</definedName>
    <definedName name="F0.020" localSheetId="13">[206]Sheet2!#REF!</definedName>
    <definedName name="F0.020" localSheetId="8">[206]Sheet2!#REF!</definedName>
    <definedName name="F0.020">#REF!</definedName>
    <definedName name="F0.100" localSheetId="7">[206]Sheet2!#REF!</definedName>
    <definedName name="F0.100" localSheetId="9">[206]Sheet2!#REF!</definedName>
    <definedName name="F0.100" localSheetId="15">[206]Sheet2!#REF!</definedName>
    <definedName name="F0.100" localSheetId="13">[206]Sheet2!#REF!</definedName>
    <definedName name="F0.100" localSheetId="8">[206]Sheet2!#REF!</definedName>
    <definedName name="F0.100">#REF!</definedName>
    <definedName name="F0.110" localSheetId="7">[206]Sheet2!#REF!</definedName>
    <definedName name="F0.110" localSheetId="9">[206]Sheet2!#REF!</definedName>
    <definedName name="F0.110" localSheetId="15">[206]Sheet2!#REF!</definedName>
    <definedName name="F0.110" localSheetId="13">[206]Sheet2!#REF!</definedName>
    <definedName name="F0.110" localSheetId="8">[206]Sheet2!#REF!</definedName>
    <definedName name="F0.110">#REF!</definedName>
    <definedName name="F0.120" localSheetId="7">[206]Sheet2!#REF!</definedName>
    <definedName name="F0.120" localSheetId="9">[206]Sheet2!#REF!</definedName>
    <definedName name="F0.120" localSheetId="15">[206]Sheet2!#REF!</definedName>
    <definedName name="F0.120" localSheetId="13">[206]Sheet2!#REF!</definedName>
    <definedName name="F0.120" localSheetId="8">[206]Sheet2!#REF!</definedName>
    <definedName name="F0.120">#REF!</definedName>
    <definedName name="F0.200" localSheetId="7">[206]Sheet2!#REF!</definedName>
    <definedName name="F0.200" localSheetId="9">[206]Sheet2!#REF!</definedName>
    <definedName name="F0.200" localSheetId="15">[206]Sheet2!#REF!</definedName>
    <definedName name="F0.200" localSheetId="13">[206]Sheet2!#REF!</definedName>
    <definedName name="F0.200" localSheetId="8">[206]Sheet2!#REF!</definedName>
    <definedName name="F0.200">#REF!</definedName>
    <definedName name="F0.210" localSheetId="7">[206]Sheet2!#REF!</definedName>
    <definedName name="F0.210" localSheetId="9">[206]Sheet2!#REF!</definedName>
    <definedName name="F0.210" localSheetId="15">[206]Sheet2!#REF!</definedName>
    <definedName name="F0.210" localSheetId="13">[206]Sheet2!#REF!</definedName>
    <definedName name="F0.210" localSheetId="8">[206]Sheet2!#REF!</definedName>
    <definedName name="F0.210">#REF!</definedName>
    <definedName name="F0.220" localSheetId="7">[206]Sheet2!#REF!</definedName>
    <definedName name="F0.220" localSheetId="9">[206]Sheet2!#REF!</definedName>
    <definedName name="F0.220" localSheetId="15">[206]Sheet2!#REF!</definedName>
    <definedName name="F0.220" localSheetId="13">[206]Sheet2!#REF!</definedName>
    <definedName name="F0.220" localSheetId="8">[206]Sheet2!#REF!</definedName>
    <definedName name="F0.220">#REF!</definedName>
    <definedName name="F0.300" localSheetId="7">[206]Sheet2!#REF!</definedName>
    <definedName name="F0.300" localSheetId="9">[206]Sheet2!#REF!</definedName>
    <definedName name="F0.300" localSheetId="15">[206]Sheet2!#REF!</definedName>
    <definedName name="F0.300" localSheetId="13">[206]Sheet2!#REF!</definedName>
    <definedName name="F0.300" localSheetId="8">[206]Sheet2!#REF!</definedName>
    <definedName name="F0.300">#REF!</definedName>
    <definedName name="F0.310" localSheetId="7">[206]Sheet2!#REF!</definedName>
    <definedName name="F0.310" localSheetId="9">[206]Sheet2!#REF!</definedName>
    <definedName name="F0.310" localSheetId="15">[206]Sheet2!#REF!</definedName>
    <definedName name="F0.310" localSheetId="13">[206]Sheet2!#REF!</definedName>
    <definedName name="F0.310" localSheetId="8">[206]Sheet2!#REF!</definedName>
    <definedName name="F0.310">#REF!</definedName>
    <definedName name="F0.320" localSheetId="7">[206]Sheet2!#REF!</definedName>
    <definedName name="F0.320" localSheetId="9">[206]Sheet2!#REF!</definedName>
    <definedName name="F0.320" localSheetId="15">[206]Sheet2!#REF!</definedName>
    <definedName name="F0.320" localSheetId="13">[206]Sheet2!#REF!</definedName>
    <definedName name="F0.320" localSheetId="8">[206]Sheet2!#REF!</definedName>
    <definedName name="F0.320">#REF!</definedName>
    <definedName name="F1.000" localSheetId="7">[206]Sheet2!#REF!</definedName>
    <definedName name="F1.000" localSheetId="9">[206]Sheet2!#REF!</definedName>
    <definedName name="F1.000" localSheetId="15">[206]Sheet2!#REF!</definedName>
    <definedName name="F1.000" localSheetId="13">[206]Sheet2!#REF!</definedName>
    <definedName name="F1.000" localSheetId="8">[206]Sheet2!#REF!</definedName>
    <definedName name="F1.000">#REF!</definedName>
    <definedName name="F1.010" localSheetId="7">[206]Sheet2!#REF!</definedName>
    <definedName name="F1.010" localSheetId="9">[206]Sheet2!#REF!</definedName>
    <definedName name="F1.010" localSheetId="15">[206]Sheet2!#REF!</definedName>
    <definedName name="F1.010" localSheetId="13">[206]Sheet2!#REF!</definedName>
    <definedName name="F1.010" localSheetId="8">[206]Sheet2!#REF!</definedName>
    <definedName name="F1.010">#REF!</definedName>
    <definedName name="F1.020" localSheetId="7">[206]Sheet2!#REF!</definedName>
    <definedName name="F1.020" localSheetId="9">[206]Sheet2!#REF!</definedName>
    <definedName name="F1.020" localSheetId="15">[206]Sheet2!#REF!</definedName>
    <definedName name="F1.020" localSheetId="13">[206]Sheet2!#REF!</definedName>
    <definedName name="F1.020" localSheetId="8">[206]Sheet2!#REF!</definedName>
    <definedName name="F1.020">#REF!</definedName>
    <definedName name="F1.100" localSheetId="7">[206]Sheet2!#REF!</definedName>
    <definedName name="F1.100" localSheetId="9">[206]Sheet2!#REF!</definedName>
    <definedName name="F1.100" localSheetId="15">[206]Sheet2!#REF!</definedName>
    <definedName name="F1.100" localSheetId="13">[206]Sheet2!#REF!</definedName>
    <definedName name="F1.100" localSheetId="8">[206]Sheet2!#REF!</definedName>
    <definedName name="F1.100">#REF!</definedName>
    <definedName name="F1.110" localSheetId="7">[206]Sheet2!#REF!</definedName>
    <definedName name="F1.110" localSheetId="9">[206]Sheet2!#REF!</definedName>
    <definedName name="F1.110" localSheetId="15">[206]Sheet2!#REF!</definedName>
    <definedName name="F1.110" localSheetId="13">[206]Sheet2!#REF!</definedName>
    <definedName name="F1.110" localSheetId="8">[206]Sheet2!#REF!</definedName>
    <definedName name="F1.110">#REF!</definedName>
    <definedName name="F1.120" localSheetId="7">[206]Sheet2!#REF!</definedName>
    <definedName name="F1.120" localSheetId="9">[206]Sheet2!#REF!</definedName>
    <definedName name="F1.120" localSheetId="15">[206]Sheet2!#REF!</definedName>
    <definedName name="F1.120" localSheetId="13">[206]Sheet2!#REF!</definedName>
    <definedName name="F1.120" localSheetId="8">[206]Sheet2!#REF!</definedName>
    <definedName name="F1.120">#REF!</definedName>
    <definedName name="F1.130" localSheetId="7">[206]Sheet2!#REF!</definedName>
    <definedName name="F1.130" localSheetId="9">[206]Sheet2!#REF!</definedName>
    <definedName name="F1.130" localSheetId="15">[206]Sheet2!#REF!</definedName>
    <definedName name="F1.130" localSheetId="13">[206]Sheet2!#REF!</definedName>
    <definedName name="F1.130" localSheetId="8">[206]Sheet2!#REF!</definedName>
    <definedName name="F1.130">#REF!</definedName>
    <definedName name="F1.140" localSheetId="7">[206]Sheet2!#REF!</definedName>
    <definedName name="F1.140" localSheetId="9">[206]Sheet2!#REF!</definedName>
    <definedName name="F1.140" localSheetId="15">[206]Sheet2!#REF!</definedName>
    <definedName name="F1.140" localSheetId="13">[206]Sheet2!#REF!</definedName>
    <definedName name="F1.140" localSheetId="8">[206]Sheet2!#REF!</definedName>
    <definedName name="F1.140">#REF!</definedName>
    <definedName name="F1.150" localSheetId="7">[206]Sheet2!#REF!</definedName>
    <definedName name="F1.150" localSheetId="9">[206]Sheet2!#REF!</definedName>
    <definedName name="F1.150" localSheetId="15">[206]Sheet2!#REF!</definedName>
    <definedName name="F1.150" localSheetId="13">[206]Sheet2!#REF!</definedName>
    <definedName name="F1.150" localSheetId="8">[206]Sheet2!#REF!</definedName>
    <definedName name="F1.150">#REF!</definedName>
    <definedName name="F1bo" localSheetId="33">#REF!</definedName>
    <definedName name="F1bo" localSheetId="51">#REF!</definedName>
    <definedName name="F1bo">#REF!</definedName>
    <definedName name="F2.001" localSheetId="7">[206]Sheet2!#REF!</definedName>
    <definedName name="F2.001" localSheetId="9">[206]Sheet2!#REF!</definedName>
    <definedName name="F2.001" localSheetId="15">[206]Sheet2!#REF!</definedName>
    <definedName name="F2.001" localSheetId="13">[206]Sheet2!#REF!</definedName>
    <definedName name="F2.001" localSheetId="8">[206]Sheet2!#REF!</definedName>
    <definedName name="F2.001">#REF!</definedName>
    <definedName name="F2.011" localSheetId="7">[206]Sheet2!#REF!</definedName>
    <definedName name="F2.011" localSheetId="9">[206]Sheet2!#REF!</definedName>
    <definedName name="F2.011" localSheetId="15">[206]Sheet2!#REF!</definedName>
    <definedName name="F2.011" localSheetId="13">[206]Sheet2!#REF!</definedName>
    <definedName name="F2.011" localSheetId="8">[206]Sheet2!#REF!</definedName>
    <definedName name="F2.011">#REF!</definedName>
    <definedName name="F2.021" localSheetId="7">[206]Sheet2!#REF!</definedName>
    <definedName name="F2.021" localSheetId="9">[206]Sheet2!#REF!</definedName>
    <definedName name="F2.021" localSheetId="15">[206]Sheet2!#REF!</definedName>
    <definedName name="F2.021" localSheetId="13">[206]Sheet2!#REF!</definedName>
    <definedName name="F2.021" localSheetId="8">[206]Sheet2!#REF!</definedName>
    <definedName name="F2.021">#REF!</definedName>
    <definedName name="F2.031" localSheetId="7">[206]Sheet2!#REF!</definedName>
    <definedName name="F2.031" localSheetId="9">[206]Sheet2!#REF!</definedName>
    <definedName name="F2.031" localSheetId="15">[206]Sheet2!#REF!</definedName>
    <definedName name="F2.031" localSheetId="13">[206]Sheet2!#REF!</definedName>
    <definedName name="F2.031" localSheetId="8">[206]Sheet2!#REF!</definedName>
    <definedName name="F2.031">#REF!</definedName>
    <definedName name="F2.041" localSheetId="7">[206]Sheet2!#REF!</definedName>
    <definedName name="F2.041" localSheetId="9">[206]Sheet2!#REF!</definedName>
    <definedName name="F2.041" localSheetId="15">[206]Sheet2!#REF!</definedName>
    <definedName name="F2.041" localSheetId="13">[206]Sheet2!#REF!</definedName>
    <definedName name="F2.041" localSheetId="8">[206]Sheet2!#REF!</definedName>
    <definedName name="F2.041">#REF!</definedName>
    <definedName name="F2.051" localSheetId="7">[206]Sheet2!#REF!</definedName>
    <definedName name="F2.051" localSheetId="9">[206]Sheet2!#REF!</definedName>
    <definedName name="F2.051" localSheetId="15">[206]Sheet2!#REF!</definedName>
    <definedName name="F2.051" localSheetId="13">[206]Sheet2!#REF!</definedName>
    <definedName name="F2.051" localSheetId="8">[206]Sheet2!#REF!</definedName>
    <definedName name="F2.051">#REF!</definedName>
    <definedName name="F2.052" localSheetId="7">[206]Sheet2!#REF!</definedName>
    <definedName name="F2.052" localSheetId="9">[206]Sheet2!#REF!</definedName>
    <definedName name="F2.052" localSheetId="15">[206]Sheet2!#REF!</definedName>
    <definedName name="F2.052" localSheetId="13">[206]Sheet2!#REF!</definedName>
    <definedName name="F2.052" localSheetId="8">[206]Sheet2!#REF!</definedName>
    <definedName name="F2.052">#REF!</definedName>
    <definedName name="F2.061" localSheetId="7">[206]Sheet2!#REF!</definedName>
    <definedName name="F2.061" localSheetId="9">[206]Sheet2!#REF!</definedName>
    <definedName name="F2.061" localSheetId="15">[206]Sheet2!#REF!</definedName>
    <definedName name="F2.061" localSheetId="13">[206]Sheet2!#REF!</definedName>
    <definedName name="F2.061" localSheetId="8">[206]Sheet2!#REF!</definedName>
    <definedName name="F2.061">#REF!</definedName>
    <definedName name="F2.071" localSheetId="7">[206]Sheet2!#REF!</definedName>
    <definedName name="F2.071" localSheetId="9">[206]Sheet2!#REF!</definedName>
    <definedName name="F2.071" localSheetId="15">[206]Sheet2!#REF!</definedName>
    <definedName name="F2.071" localSheetId="13">[206]Sheet2!#REF!</definedName>
    <definedName name="F2.071" localSheetId="8">[206]Sheet2!#REF!</definedName>
    <definedName name="F2.071">#REF!</definedName>
    <definedName name="F2.101" localSheetId="7">[206]Sheet2!#REF!</definedName>
    <definedName name="F2.101" localSheetId="9">[206]Sheet2!#REF!</definedName>
    <definedName name="F2.101" localSheetId="15">[206]Sheet2!#REF!</definedName>
    <definedName name="F2.101" localSheetId="13">[206]Sheet2!#REF!</definedName>
    <definedName name="F2.101" localSheetId="8">[206]Sheet2!#REF!</definedName>
    <definedName name="F2.101">#REF!</definedName>
    <definedName name="F2.111" localSheetId="7">[206]Sheet2!#REF!</definedName>
    <definedName name="F2.111" localSheetId="9">[206]Sheet2!#REF!</definedName>
    <definedName name="F2.111" localSheetId="15">[206]Sheet2!#REF!</definedName>
    <definedName name="F2.111" localSheetId="13">[206]Sheet2!#REF!</definedName>
    <definedName name="F2.111" localSheetId="8">[206]Sheet2!#REF!</definedName>
    <definedName name="F2.111">#REF!</definedName>
    <definedName name="F2.121" localSheetId="7">[206]Sheet2!#REF!</definedName>
    <definedName name="F2.121" localSheetId="9">[206]Sheet2!#REF!</definedName>
    <definedName name="F2.121" localSheetId="15">[206]Sheet2!#REF!</definedName>
    <definedName name="F2.121" localSheetId="13">[206]Sheet2!#REF!</definedName>
    <definedName name="F2.121" localSheetId="8">[206]Sheet2!#REF!</definedName>
    <definedName name="F2.121">#REF!</definedName>
    <definedName name="F2.131" localSheetId="7">[206]Sheet2!#REF!</definedName>
    <definedName name="F2.131" localSheetId="9">[206]Sheet2!#REF!</definedName>
    <definedName name="F2.131" localSheetId="15">[206]Sheet2!#REF!</definedName>
    <definedName name="F2.131" localSheetId="13">[206]Sheet2!#REF!</definedName>
    <definedName name="F2.131" localSheetId="8">[206]Sheet2!#REF!</definedName>
    <definedName name="F2.131">#REF!</definedName>
    <definedName name="F2.141" localSheetId="7">[206]Sheet2!#REF!</definedName>
    <definedName name="F2.141" localSheetId="9">[206]Sheet2!#REF!</definedName>
    <definedName name="F2.141" localSheetId="15">[206]Sheet2!#REF!</definedName>
    <definedName name="F2.141" localSheetId="13">[206]Sheet2!#REF!</definedName>
    <definedName name="F2.141" localSheetId="8">[206]Sheet2!#REF!</definedName>
    <definedName name="F2.141">#REF!</definedName>
    <definedName name="F2.200" localSheetId="7">[206]Sheet2!#REF!</definedName>
    <definedName name="F2.200" localSheetId="9">[206]Sheet2!#REF!</definedName>
    <definedName name="F2.200" localSheetId="15">[206]Sheet2!#REF!</definedName>
    <definedName name="F2.200" localSheetId="13">[206]Sheet2!#REF!</definedName>
    <definedName name="F2.200" localSheetId="8">[206]Sheet2!#REF!</definedName>
    <definedName name="F2.200">#REF!</definedName>
    <definedName name="F2.210" localSheetId="7">[206]Sheet2!#REF!</definedName>
    <definedName name="F2.210" localSheetId="9">[206]Sheet2!#REF!</definedName>
    <definedName name="F2.210" localSheetId="15">[206]Sheet2!#REF!</definedName>
    <definedName name="F2.210" localSheetId="13">[206]Sheet2!#REF!</definedName>
    <definedName name="F2.210" localSheetId="8">[206]Sheet2!#REF!</definedName>
    <definedName name="F2.210">#REF!</definedName>
    <definedName name="F2.220" localSheetId="7">[206]Sheet2!#REF!</definedName>
    <definedName name="F2.220" localSheetId="9">[206]Sheet2!#REF!</definedName>
    <definedName name="F2.220" localSheetId="15">[206]Sheet2!#REF!</definedName>
    <definedName name="F2.220" localSheetId="13">[206]Sheet2!#REF!</definedName>
    <definedName name="F2.220" localSheetId="8">[206]Sheet2!#REF!</definedName>
    <definedName name="F2.220">#REF!</definedName>
    <definedName name="F2.230" localSheetId="7">[206]Sheet2!#REF!</definedName>
    <definedName name="F2.230" localSheetId="9">[206]Sheet2!#REF!</definedName>
    <definedName name="F2.230" localSheetId="15">[206]Sheet2!#REF!</definedName>
    <definedName name="F2.230" localSheetId="13">[206]Sheet2!#REF!</definedName>
    <definedName name="F2.230" localSheetId="8">[206]Sheet2!#REF!</definedName>
    <definedName name="F2.230">#REF!</definedName>
    <definedName name="F2.240" localSheetId="7">[206]Sheet2!#REF!</definedName>
    <definedName name="F2.240" localSheetId="9">[206]Sheet2!#REF!</definedName>
    <definedName name="F2.240" localSheetId="15">[206]Sheet2!#REF!</definedName>
    <definedName name="F2.240" localSheetId="13">[206]Sheet2!#REF!</definedName>
    <definedName name="F2.240" localSheetId="8">[206]Sheet2!#REF!</definedName>
    <definedName name="F2.240">#REF!</definedName>
    <definedName name="F2.250" localSheetId="7">[206]Sheet2!#REF!</definedName>
    <definedName name="F2.250" localSheetId="9">[206]Sheet2!#REF!</definedName>
    <definedName name="F2.250" localSheetId="15">[206]Sheet2!#REF!</definedName>
    <definedName name="F2.250" localSheetId="13">[206]Sheet2!#REF!</definedName>
    <definedName name="F2.250" localSheetId="8">[206]Sheet2!#REF!</definedName>
    <definedName name="F2.250">#REF!</definedName>
    <definedName name="F2.300" localSheetId="7">[206]Sheet2!#REF!</definedName>
    <definedName name="F2.300" localSheetId="9">[206]Sheet2!#REF!</definedName>
    <definedName name="F2.300" localSheetId="15">[206]Sheet2!#REF!</definedName>
    <definedName name="F2.300" localSheetId="13">[206]Sheet2!#REF!</definedName>
    <definedName name="F2.300" localSheetId="8">[206]Sheet2!#REF!</definedName>
    <definedName name="F2.300">#REF!</definedName>
    <definedName name="F2.310" localSheetId="7">[206]Sheet2!#REF!</definedName>
    <definedName name="F2.310" localSheetId="9">[206]Sheet2!#REF!</definedName>
    <definedName name="F2.310" localSheetId="15">[206]Sheet2!#REF!</definedName>
    <definedName name="F2.310" localSheetId="13">[206]Sheet2!#REF!</definedName>
    <definedName name="F2.310" localSheetId="8">[206]Sheet2!#REF!</definedName>
    <definedName name="F2.310">#REF!</definedName>
    <definedName name="F2.320" localSheetId="7">[206]Sheet2!#REF!</definedName>
    <definedName name="F2.320" localSheetId="9">[206]Sheet2!#REF!</definedName>
    <definedName name="F2.320" localSheetId="15">[206]Sheet2!#REF!</definedName>
    <definedName name="F2.320" localSheetId="13">[206]Sheet2!#REF!</definedName>
    <definedName name="F2.320" localSheetId="8">[206]Sheet2!#REF!</definedName>
    <definedName name="F2.320">#REF!</definedName>
    <definedName name="F3.000" localSheetId="7">[206]Sheet2!#REF!</definedName>
    <definedName name="F3.000" localSheetId="9">[206]Sheet2!#REF!</definedName>
    <definedName name="F3.000" localSheetId="15">[206]Sheet2!#REF!</definedName>
    <definedName name="F3.000" localSheetId="13">[206]Sheet2!#REF!</definedName>
    <definedName name="F3.000" localSheetId="8">[206]Sheet2!#REF!</definedName>
    <definedName name="F3.000">#REF!</definedName>
    <definedName name="F3.010" localSheetId="7">[206]Sheet2!#REF!</definedName>
    <definedName name="F3.010" localSheetId="9">[206]Sheet2!#REF!</definedName>
    <definedName name="F3.010" localSheetId="15">[206]Sheet2!#REF!</definedName>
    <definedName name="F3.010" localSheetId="13">[206]Sheet2!#REF!</definedName>
    <definedName name="F3.010" localSheetId="8">[206]Sheet2!#REF!</definedName>
    <definedName name="F3.010">#REF!</definedName>
    <definedName name="F3.020" localSheetId="7">[206]Sheet2!#REF!</definedName>
    <definedName name="F3.020" localSheetId="9">[206]Sheet2!#REF!</definedName>
    <definedName name="F3.020" localSheetId="15">[206]Sheet2!#REF!</definedName>
    <definedName name="F3.020" localSheetId="13">[206]Sheet2!#REF!</definedName>
    <definedName name="F3.020" localSheetId="8">[206]Sheet2!#REF!</definedName>
    <definedName name="F3.020">#REF!</definedName>
    <definedName name="F3.030" localSheetId="7">[206]Sheet2!#REF!</definedName>
    <definedName name="F3.030" localSheetId="9">[206]Sheet2!#REF!</definedName>
    <definedName name="F3.030" localSheetId="15">[206]Sheet2!#REF!</definedName>
    <definedName name="F3.030" localSheetId="13">[206]Sheet2!#REF!</definedName>
    <definedName name="F3.030" localSheetId="8">[206]Sheet2!#REF!</definedName>
    <definedName name="F3.030">#REF!</definedName>
    <definedName name="F3.100" localSheetId="7">[206]Sheet2!#REF!</definedName>
    <definedName name="F3.100" localSheetId="9">[206]Sheet2!#REF!</definedName>
    <definedName name="F3.100" localSheetId="15">[206]Sheet2!#REF!</definedName>
    <definedName name="F3.100" localSheetId="13">[206]Sheet2!#REF!</definedName>
    <definedName name="F3.100" localSheetId="8">[206]Sheet2!#REF!</definedName>
    <definedName name="F3.100">#REF!</definedName>
    <definedName name="F3.110" localSheetId="7">[206]Sheet2!#REF!</definedName>
    <definedName name="F3.110" localSheetId="9">[206]Sheet2!#REF!</definedName>
    <definedName name="F3.110" localSheetId="15">[206]Sheet2!#REF!</definedName>
    <definedName name="F3.110" localSheetId="13">[206]Sheet2!#REF!</definedName>
    <definedName name="F3.110" localSheetId="8">[206]Sheet2!#REF!</definedName>
    <definedName name="F3.110">#REF!</definedName>
    <definedName name="F3.120" localSheetId="7">[206]Sheet2!#REF!</definedName>
    <definedName name="F3.120" localSheetId="9">[206]Sheet2!#REF!</definedName>
    <definedName name="F3.120" localSheetId="15">[206]Sheet2!#REF!</definedName>
    <definedName name="F3.120" localSheetId="13">[206]Sheet2!#REF!</definedName>
    <definedName name="F3.120" localSheetId="8">[206]Sheet2!#REF!</definedName>
    <definedName name="F3.120">#REF!</definedName>
    <definedName name="F3.130" localSheetId="7">[206]Sheet2!#REF!</definedName>
    <definedName name="F3.130" localSheetId="9">[206]Sheet2!#REF!</definedName>
    <definedName name="F3.130" localSheetId="15">[206]Sheet2!#REF!</definedName>
    <definedName name="F3.130" localSheetId="13">[206]Sheet2!#REF!</definedName>
    <definedName name="F3.130" localSheetId="8">[206]Sheet2!#REF!</definedName>
    <definedName name="F3.130">#REF!</definedName>
    <definedName name="F4.000" localSheetId="7">[206]Sheet2!#REF!</definedName>
    <definedName name="F4.000" localSheetId="9">[206]Sheet2!#REF!</definedName>
    <definedName name="F4.000" localSheetId="15">[206]Sheet2!#REF!</definedName>
    <definedName name="F4.000" localSheetId="13">[206]Sheet2!#REF!</definedName>
    <definedName name="F4.000" localSheetId="8">[206]Sheet2!#REF!</definedName>
    <definedName name="F4.000">#REF!</definedName>
    <definedName name="F4.010" localSheetId="7">[206]Sheet2!#REF!</definedName>
    <definedName name="F4.010" localSheetId="9">[206]Sheet2!#REF!</definedName>
    <definedName name="F4.010" localSheetId="15">[206]Sheet2!#REF!</definedName>
    <definedName name="F4.010" localSheetId="13">[206]Sheet2!#REF!</definedName>
    <definedName name="F4.010" localSheetId="8">[206]Sheet2!#REF!</definedName>
    <definedName name="F4.010">#REF!</definedName>
    <definedName name="F4.020" localSheetId="7">[206]Sheet2!#REF!</definedName>
    <definedName name="F4.020" localSheetId="9">[206]Sheet2!#REF!</definedName>
    <definedName name="F4.020" localSheetId="15">[206]Sheet2!#REF!</definedName>
    <definedName name="F4.020" localSheetId="13">[206]Sheet2!#REF!</definedName>
    <definedName name="F4.020" localSheetId="8">[206]Sheet2!#REF!</definedName>
    <definedName name="F4.020">#REF!</definedName>
    <definedName name="F4.030" localSheetId="7">[206]Sheet2!#REF!</definedName>
    <definedName name="F4.030" localSheetId="9">[206]Sheet2!#REF!</definedName>
    <definedName name="F4.030" localSheetId="15">[206]Sheet2!#REF!</definedName>
    <definedName name="F4.030" localSheetId="13">[206]Sheet2!#REF!</definedName>
    <definedName name="F4.030" localSheetId="8">[206]Sheet2!#REF!</definedName>
    <definedName name="F4.030">#REF!</definedName>
    <definedName name="F4.100" localSheetId="7">[206]Sheet2!#REF!</definedName>
    <definedName name="F4.100" localSheetId="9">[206]Sheet2!#REF!</definedName>
    <definedName name="F4.100" localSheetId="15">[206]Sheet2!#REF!</definedName>
    <definedName name="F4.100" localSheetId="13">[206]Sheet2!#REF!</definedName>
    <definedName name="F4.100" localSheetId="8">[206]Sheet2!#REF!</definedName>
    <definedName name="F4.100">#REF!</definedName>
    <definedName name="F4.120" localSheetId="7">[206]Sheet2!#REF!</definedName>
    <definedName name="F4.120" localSheetId="9">[206]Sheet2!#REF!</definedName>
    <definedName name="F4.120" localSheetId="15">[206]Sheet2!#REF!</definedName>
    <definedName name="F4.120" localSheetId="13">[206]Sheet2!#REF!</definedName>
    <definedName name="F4.120" localSheetId="8">[206]Sheet2!#REF!</definedName>
    <definedName name="F4.120">#REF!</definedName>
    <definedName name="F4.140" localSheetId="7">[206]Sheet2!#REF!</definedName>
    <definedName name="F4.140" localSheetId="9">[206]Sheet2!#REF!</definedName>
    <definedName name="F4.140" localSheetId="15">[206]Sheet2!#REF!</definedName>
    <definedName name="F4.140" localSheetId="13">[206]Sheet2!#REF!</definedName>
    <definedName name="F4.140" localSheetId="8">[206]Sheet2!#REF!</definedName>
    <definedName name="F4.140">#REF!</definedName>
    <definedName name="F4.160" localSheetId="7">[206]Sheet2!#REF!</definedName>
    <definedName name="F4.160" localSheetId="9">[206]Sheet2!#REF!</definedName>
    <definedName name="F4.160" localSheetId="15">[206]Sheet2!#REF!</definedName>
    <definedName name="F4.160" localSheetId="13">[206]Sheet2!#REF!</definedName>
    <definedName name="F4.160" localSheetId="8">[206]Sheet2!#REF!</definedName>
    <definedName name="F4.160">#REF!</definedName>
    <definedName name="F4.200" localSheetId="7">[206]Sheet2!#REF!</definedName>
    <definedName name="F4.200" localSheetId="9">[206]Sheet2!#REF!</definedName>
    <definedName name="F4.200" localSheetId="15">[206]Sheet2!#REF!</definedName>
    <definedName name="F4.200" localSheetId="13">[206]Sheet2!#REF!</definedName>
    <definedName name="F4.200" localSheetId="8">[206]Sheet2!#REF!</definedName>
    <definedName name="F4.200">#REF!</definedName>
    <definedName name="F4.220" localSheetId="7">[206]Sheet2!#REF!</definedName>
    <definedName name="F4.220" localSheetId="9">[206]Sheet2!#REF!</definedName>
    <definedName name="F4.220" localSheetId="15">[206]Sheet2!#REF!</definedName>
    <definedName name="F4.220" localSheetId="13">[206]Sheet2!#REF!</definedName>
    <definedName name="F4.220" localSheetId="8">[206]Sheet2!#REF!</definedName>
    <definedName name="F4.220">#REF!</definedName>
    <definedName name="F4.240" localSheetId="7">[206]Sheet2!#REF!</definedName>
    <definedName name="F4.240" localSheetId="9">[206]Sheet2!#REF!</definedName>
    <definedName name="F4.240" localSheetId="15">[206]Sheet2!#REF!</definedName>
    <definedName name="F4.240" localSheetId="13">[206]Sheet2!#REF!</definedName>
    <definedName name="F4.240" localSheetId="8">[206]Sheet2!#REF!</definedName>
    <definedName name="F4.240">#REF!</definedName>
    <definedName name="F4.260" localSheetId="7">[206]Sheet2!#REF!</definedName>
    <definedName name="F4.260" localSheetId="9">[206]Sheet2!#REF!</definedName>
    <definedName name="F4.260" localSheetId="15">[206]Sheet2!#REF!</definedName>
    <definedName name="F4.260" localSheetId="13">[206]Sheet2!#REF!</definedName>
    <definedName name="F4.260" localSheetId="8">[206]Sheet2!#REF!</definedName>
    <definedName name="F4.260">#REF!</definedName>
    <definedName name="F4.300" localSheetId="7">[206]Sheet2!#REF!</definedName>
    <definedName name="F4.300" localSheetId="9">[206]Sheet2!#REF!</definedName>
    <definedName name="F4.300" localSheetId="15">[206]Sheet2!#REF!</definedName>
    <definedName name="F4.300" localSheetId="13">[206]Sheet2!#REF!</definedName>
    <definedName name="F4.300" localSheetId="8">[206]Sheet2!#REF!</definedName>
    <definedName name="F4.300">#REF!</definedName>
    <definedName name="F4.320" localSheetId="7">[206]Sheet2!#REF!</definedName>
    <definedName name="F4.320" localSheetId="9">[206]Sheet2!#REF!</definedName>
    <definedName name="F4.320" localSheetId="15">[206]Sheet2!#REF!</definedName>
    <definedName name="F4.320" localSheetId="13">[206]Sheet2!#REF!</definedName>
    <definedName name="F4.320" localSheetId="8">[206]Sheet2!#REF!</definedName>
    <definedName name="F4.320">#REF!</definedName>
    <definedName name="F4.340" localSheetId="7">[206]Sheet2!#REF!</definedName>
    <definedName name="F4.340" localSheetId="9">[206]Sheet2!#REF!</definedName>
    <definedName name="F4.340" localSheetId="15">[206]Sheet2!#REF!</definedName>
    <definedName name="F4.340" localSheetId="13">[206]Sheet2!#REF!</definedName>
    <definedName name="F4.340" localSheetId="8">[206]Sheet2!#REF!</definedName>
    <definedName name="F4.340">#REF!</definedName>
    <definedName name="F4.400" localSheetId="7">[206]Sheet2!#REF!</definedName>
    <definedName name="F4.400" localSheetId="9">[206]Sheet2!#REF!</definedName>
    <definedName name="F4.400" localSheetId="15">[206]Sheet2!#REF!</definedName>
    <definedName name="F4.400" localSheetId="13">[206]Sheet2!#REF!</definedName>
    <definedName name="F4.400" localSheetId="8">[206]Sheet2!#REF!</definedName>
    <definedName name="F4.400">#REF!</definedName>
    <definedName name="F4.420" localSheetId="7">[206]Sheet2!#REF!</definedName>
    <definedName name="F4.420" localSheetId="9">[206]Sheet2!#REF!</definedName>
    <definedName name="F4.420" localSheetId="15">[206]Sheet2!#REF!</definedName>
    <definedName name="F4.420" localSheetId="13">[206]Sheet2!#REF!</definedName>
    <definedName name="F4.420" localSheetId="8">[206]Sheet2!#REF!</definedName>
    <definedName name="F4.420">#REF!</definedName>
    <definedName name="F4.440" localSheetId="7">[206]Sheet2!#REF!</definedName>
    <definedName name="F4.440" localSheetId="9">[206]Sheet2!#REF!</definedName>
    <definedName name="F4.440" localSheetId="15">[206]Sheet2!#REF!</definedName>
    <definedName name="F4.440" localSheetId="13">[206]Sheet2!#REF!</definedName>
    <definedName name="F4.440" localSheetId="8">[206]Sheet2!#REF!</definedName>
    <definedName name="F4.440">#REF!</definedName>
    <definedName name="F4.500" localSheetId="7">[206]Sheet2!#REF!</definedName>
    <definedName name="F4.500" localSheetId="9">[206]Sheet2!#REF!</definedName>
    <definedName name="F4.500" localSheetId="15">[206]Sheet2!#REF!</definedName>
    <definedName name="F4.500" localSheetId="13">[206]Sheet2!#REF!</definedName>
    <definedName name="F4.500" localSheetId="8">[206]Sheet2!#REF!</definedName>
    <definedName name="F4.500">#REF!</definedName>
    <definedName name="F4.530" localSheetId="7">[206]Sheet2!#REF!</definedName>
    <definedName name="F4.530" localSheetId="9">[206]Sheet2!#REF!</definedName>
    <definedName name="F4.530" localSheetId="15">[206]Sheet2!#REF!</definedName>
    <definedName name="F4.530" localSheetId="13">[206]Sheet2!#REF!</definedName>
    <definedName name="F4.530" localSheetId="8">[206]Sheet2!#REF!</definedName>
    <definedName name="F4.530">#REF!</definedName>
    <definedName name="F4.550" localSheetId="7">[206]Sheet2!#REF!</definedName>
    <definedName name="F4.550" localSheetId="9">[206]Sheet2!#REF!</definedName>
    <definedName name="F4.550" localSheetId="15">[206]Sheet2!#REF!</definedName>
    <definedName name="F4.550" localSheetId="13">[206]Sheet2!#REF!</definedName>
    <definedName name="F4.550" localSheetId="8">[206]Sheet2!#REF!</definedName>
    <definedName name="F4.550">#REF!</definedName>
    <definedName name="F4.570" localSheetId="7">[206]Sheet2!#REF!</definedName>
    <definedName name="F4.570" localSheetId="9">[206]Sheet2!#REF!</definedName>
    <definedName name="F4.570" localSheetId="15">[206]Sheet2!#REF!</definedName>
    <definedName name="F4.570" localSheetId="13">[206]Sheet2!#REF!</definedName>
    <definedName name="F4.570" localSheetId="8">[206]Sheet2!#REF!</definedName>
    <definedName name="F4.570">#REF!</definedName>
    <definedName name="F4.600" localSheetId="7">[206]Sheet2!#REF!</definedName>
    <definedName name="F4.600" localSheetId="9">[206]Sheet2!#REF!</definedName>
    <definedName name="F4.600" localSheetId="15">[206]Sheet2!#REF!</definedName>
    <definedName name="F4.600" localSheetId="13">[206]Sheet2!#REF!</definedName>
    <definedName name="F4.600" localSheetId="8">[206]Sheet2!#REF!</definedName>
    <definedName name="F4.600">#REF!</definedName>
    <definedName name="F4.610" localSheetId="7">[206]Sheet2!#REF!</definedName>
    <definedName name="F4.610" localSheetId="9">[206]Sheet2!#REF!</definedName>
    <definedName name="F4.610" localSheetId="15">[206]Sheet2!#REF!</definedName>
    <definedName name="F4.610" localSheetId="13">[206]Sheet2!#REF!</definedName>
    <definedName name="F4.610" localSheetId="8">[206]Sheet2!#REF!</definedName>
    <definedName name="F4.610">#REF!</definedName>
    <definedName name="F4.620" localSheetId="7">[206]Sheet2!#REF!</definedName>
    <definedName name="F4.620" localSheetId="9">[206]Sheet2!#REF!</definedName>
    <definedName name="F4.620" localSheetId="15">[206]Sheet2!#REF!</definedName>
    <definedName name="F4.620" localSheetId="13">[206]Sheet2!#REF!</definedName>
    <definedName name="F4.620" localSheetId="8">[206]Sheet2!#REF!</definedName>
    <definedName name="F4.620">#REF!</definedName>
    <definedName name="F4.700" localSheetId="7">[206]Sheet2!#REF!</definedName>
    <definedName name="F4.700" localSheetId="9">[206]Sheet2!#REF!</definedName>
    <definedName name="F4.700" localSheetId="15">[206]Sheet2!#REF!</definedName>
    <definedName name="F4.700" localSheetId="13">[206]Sheet2!#REF!</definedName>
    <definedName name="F4.700" localSheetId="8">[206]Sheet2!#REF!</definedName>
    <definedName name="F4.700">#REF!</definedName>
    <definedName name="F4.730" localSheetId="7">[206]Sheet2!#REF!</definedName>
    <definedName name="F4.730" localSheetId="9">[206]Sheet2!#REF!</definedName>
    <definedName name="F4.730" localSheetId="15">[206]Sheet2!#REF!</definedName>
    <definedName name="F4.730" localSheetId="13">[206]Sheet2!#REF!</definedName>
    <definedName name="F4.730" localSheetId="8">[206]Sheet2!#REF!</definedName>
    <definedName name="F4.730">#REF!</definedName>
    <definedName name="F4.740" localSheetId="7">[206]Sheet2!#REF!</definedName>
    <definedName name="F4.740" localSheetId="9">[206]Sheet2!#REF!</definedName>
    <definedName name="F4.740" localSheetId="15">[206]Sheet2!#REF!</definedName>
    <definedName name="F4.740" localSheetId="13">[206]Sheet2!#REF!</definedName>
    <definedName name="F4.740" localSheetId="8">[206]Sheet2!#REF!</definedName>
    <definedName name="F4.740">#REF!</definedName>
    <definedName name="F4.800" localSheetId="7">[206]Sheet2!#REF!</definedName>
    <definedName name="F4.800" localSheetId="9">[206]Sheet2!#REF!</definedName>
    <definedName name="F4.800" localSheetId="15">[206]Sheet2!#REF!</definedName>
    <definedName name="F4.800" localSheetId="13">[206]Sheet2!#REF!</definedName>
    <definedName name="F4.800" localSheetId="8">[206]Sheet2!#REF!</definedName>
    <definedName name="F4.800">#REF!</definedName>
    <definedName name="F4.830" localSheetId="7">[206]Sheet2!#REF!</definedName>
    <definedName name="F4.830" localSheetId="9">[206]Sheet2!#REF!</definedName>
    <definedName name="F4.830" localSheetId="15">[206]Sheet2!#REF!</definedName>
    <definedName name="F4.830" localSheetId="13">[206]Sheet2!#REF!</definedName>
    <definedName name="F4.830" localSheetId="8">[206]Sheet2!#REF!</definedName>
    <definedName name="F4.830">#REF!</definedName>
    <definedName name="F4.840" localSheetId="7">[206]Sheet2!#REF!</definedName>
    <definedName name="F4.840" localSheetId="9">[206]Sheet2!#REF!</definedName>
    <definedName name="F4.840" localSheetId="15">[206]Sheet2!#REF!</definedName>
    <definedName name="F4.840" localSheetId="13">[206]Sheet2!#REF!</definedName>
    <definedName name="F4.840" localSheetId="8">[206]Sheet2!#REF!</definedName>
    <definedName name="F4.840">#REF!</definedName>
    <definedName name="F5.01" localSheetId="7">[206]Sheet2!#REF!</definedName>
    <definedName name="F5.01" localSheetId="9">[206]Sheet2!#REF!</definedName>
    <definedName name="F5.01" localSheetId="15">[206]Sheet2!#REF!</definedName>
    <definedName name="F5.01" localSheetId="13">[206]Sheet2!#REF!</definedName>
    <definedName name="F5.01" localSheetId="8">[206]Sheet2!#REF!</definedName>
    <definedName name="F5.01">#REF!</definedName>
    <definedName name="F5.02" localSheetId="7">[206]Sheet2!#REF!</definedName>
    <definedName name="F5.02" localSheetId="9">[206]Sheet2!#REF!</definedName>
    <definedName name="F5.02" localSheetId="15">[206]Sheet2!#REF!</definedName>
    <definedName name="F5.02" localSheetId="13">[206]Sheet2!#REF!</definedName>
    <definedName name="F5.02" localSheetId="8">[206]Sheet2!#REF!</definedName>
    <definedName name="F5.02">#REF!</definedName>
    <definedName name="F5.03" localSheetId="7">[206]Sheet2!#REF!</definedName>
    <definedName name="F5.03" localSheetId="9">[206]Sheet2!#REF!</definedName>
    <definedName name="F5.03" localSheetId="15">[206]Sheet2!#REF!</definedName>
    <definedName name="F5.03" localSheetId="13">[206]Sheet2!#REF!</definedName>
    <definedName name="F5.03" localSheetId="8">[206]Sheet2!#REF!</definedName>
    <definedName name="F5.03">#REF!</definedName>
    <definedName name="F5.04" localSheetId="7">[206]Sheet2!#REF!</definedName>
    <definedName name="F5.04" localSheetId="9">[206]Sheet2!#REF!</definedName>
    <definedName name="F5.04" localSheetId="15">[206]Sheet2!#REF!</definedName>
    <definedName name="F5.04" localSheetId="13">[206]Sheet2!#REF!</definedName>
    <definedName name="F5.04" localSheetId="8">[206]Sheet2!#REF!</definedName>
    <definedName name="F5.04">#REF!</definedName>
    <definedName name="F5.05" localSheetId="7">[206]Sheet2!#REF!</definedName>
    <definedName name="F5.05" localSheetId="9">[206]Sheet2!#REF!</definedName>
    <definedName name="F5.05" localSheetId="15">[206]Sheet2!#REF!</definedName>
    <definedName name="F5.05" localSheetId="13">[206]Sheet2!#REF!</definedName>
    <definedName name="F5.05" localSheetId="8">[206]Sheet2!#REF!</definedName>
    <definedName name="F5.05">#REF!</definedName>
    <definedName name="F5.11" localSheetId="7">[206]Sheet2!#REF!</definedName>
    <definedName name="F5.11" localSheetId="9">[206]Sheet2!#REF!</definedName>
    <definedName name="F5.11" localSheetId="15">[206]Sheet2!#REF!</definedName>
    <definedName name="F5.11" localSheetId="13">[206]Sheet2!#REF!</definedName>
    <definedName name="F5.11" localSheetId="8">[206]Sheet2!#REF!</definedName>
    <definedName name="F5.11">#REF!</definedName>
    <definedName name="F5.12" localSheetId="7">[206]Sheet2!#REF!</definedName>
    <definedName name="F5.12" localSheetId="9">[206]Sheet2!#REF!</definedName>
    <definedName name="F5.12" localSheetId="15">[206]Sheet2!#REF!</definedName>
    <definedName name="F5.12" localSheetId="13">[206]Sheet2!#REF!</definedName>
    <definedName name="F5.12" localSheetId="8">[206]Sheet2!#REF!</definedName>
    <definedName name="F5.12">#REF!</definedName>
    <definedName name="F5.13" localSheetId="7">[206]Sheet2!#REF!</definedName>
    <definedName name="F5.13" localSheetId="9">[206]Sheet2!#REF!</definedName>
    <definedName name="F5.13" localSheetId="15">[206]Sheet2!#REF!</definedName>
    <definedName name="F5.13" localSheetId="13">[206]Sheet2!#REF!</definedName>
    <definedName name="F5.13" localSheetId="8">[206]Sheet2!#REF!</definedName>
    <definedName name="F5.13">#REF!</definedName>
    <definedName name="F5.14" localSheetId="7">[206]Sheet2!#REF!</definedName>
    <definedName name="F5.14" localSheetId="9">[206]Sheet2!#REF!</definedName>
    <definedName name="F5.14" localSheetId="15">[206]Sheet2!#REF!</definedName>
    <definedName name="F5.14" localSheetId="13">[206]Sheet2!#REF!</definedName>
    <definedName name="F5.14" localSheetId="8">[206]Sheet2!#REF!</definedName>
    <definedName name="F5.14">#REF!</definedName>
    <definedName name="F5.15" localSheetId="7">[206]Sheet2!#REF!</definedName>
    <definedName name="F5.15" localSheetId="9">[206]Sheet2!#REF!</definedName>
    <definedName name="F5.15" localSheetId="15">[206]Sheet2!#REF!</definedName>
    <definedName name="F5.15" localSheetId="13">[206]Sheet2!#REF!</definedName>
    <definedName name="F5.15" localSheetId="8">[206]Sheet2!#REF!</definedName>
    <definedName name="F5.15">#REF!</definedName>
    <definedName name="F6.001" localSheetId="7">[206]Sheet2!#REF!</definedName>
    <definedName name="F6.001" localSheetId="9">[206]Sheet2!#REF!</definedName>
    <definedName name="F6.001" localSheetId="15">[206]Sheet2!#REF!</definedName>
    <definedName name="F6.001" localSheetId="13">[206]Sheet2!#REF!</definedName>
    <definedName name="F6.001" localSheetId="8">[206]Sheet2!#REF!</definedName>
    <definedName name="F6.001">#REF!</definedName>
    <definedName name="F6.002" localSheetId="7">[206]Sheet2!#REF!</definedName>
    <definedName name="F6.002" localSheetId="9">[206]Sheet2!#REF!</definedName>
    <definedName name="F6.002" localSheetId="15">[206]Sheet2!#REF!</definedName>
    <definedName name="F6.002" localSheetId="13">[206]Sheet2!#REF!</definedName>
    <definedName name="F6.002" localSheetId="8">[206]Sheet2!#REF!</definedName>
    <definedName name="F6.002">#REF!</definedName>
    <definedName name="F6.003" localSheetId="7">[206]Sheet2!#REF!</definedName>
    <definedName name="F6.003" localSheetId="9">[206]Sheet2!#REF!</definedName>
    <definedName name="F6.003" localSheetId="15">[206]Sheet2!#REF!</definedName>
    <definedName name="F6.003" localSheetId="13">[206]Sheet2!#REF!</definedName>
    <definedName name="F6.003" localSheetId="8">[206]Sheet2!#REF!</definedName>
    <definedName name="F6.003">#REF!</definedName>
    <definedName name="F6.004" localSheetId="7">[206]Sheet2!#REF!</definedName>
    <definedName name="F6.004" localSheetId="9">[206]Sheet2!#REF!</definedName>
    <definedName name="F6.004" localSheetId="15">[206]Sheet2!#REF!</definedName>
    <definedName name="F6.004" localSheetId="13">[206]Sheet2!#REF!</definedName>
    <definedName name="F6.004" localSheetId="8">[206]Sheet2!#REF!</definedName>
    <definedName name="F6.004">#REF!</definedName>
    <definedName name="f82E46" localSheetId="33">#REF!</definedName>
    <definedName name="f82E46" localSheetId="51">#REF!</definedName>
    <definedName name="f82E46">#REF!</definedName>
    <definedName name="f92F56" localSheetId="33">#REF!</definedName>
    <definedName name="f92F56" localSheetId="51">#REF!</definedName>
    <definedName name="f92F56">#REF!</definedName>
    <definedName name="fa" localSheetId="7">[58]Sheet1!#REF!</definedName>
    <definedName name="fa" localSheetId="9">[58]Sheet1!#REF!</definedName>
    <definedName name="fa" localSheetId="15">[58]Sheet1!#REF!</definedName>
    <definedName name="fa" localSheetId="13">[58]Sheet1!#REF!</definedName>
    <definedName name="fa" localSheetId="8">[58]Sheet1!#REF!</definedName>
    <definedName name="fa">#REF!</definedName>
    <definedName name="FACTOR" localSheetId="33">#REF!</definedName>
    <definedName name="FACTOR" localSheetId="51">#REF!</definedName>
    <definedName name="FACTOR">#REF!</definedName>
    <definedName name="Fax" localSheetId="33">#REF!</definedName>
    <definedName name="Fax" localSheetId="51">#REF!</definedName>
    <definedName name="Fax">#REF!</definedName>
    <definedName name="Fay" localSheetId="33">#REF!</definedName>
    <definedName name="Fay" localSheetId="51">#REF!</definedName>
    <definedName name="Fay">#REF!</definedName>
    <definedName name="fb" localSheetId="7">[80]Analysis!$I$45</definedName>
    <definedName name="fb" localSheetId="9">[80]Analysis!$I$45</definedName>
    <definedName name="fb" localSheetId="15">[80]Analysis!$I$45</definedName>
    <definedName name="fb" localSheetId="13">[80]Analysis!$I$45</definedName>
    <definedName name="fb" localSheetId="8">[80]Analysis!$I$45</definedName>
    <definedName name="fb">#REF!</definedName>
    <definedName name="fbsdggdsf" localSheetId="21">{"DZ-TDTB2.XLS","Dcksat.xls"}</definedName>
    <definedName name="fbsdggdsf" localSheetId="27">{"DZ-TDTB2.XLS","Dcksat.xls"}</definedName>
    <definedName name="fbsdggdsf" localSheetId="33">{"DZ-TDTB2.XLS","Dcksat.xls"}</definedName>
    <definedName name="fbsdggdsf" localSheetId="34">{"DZ-TDTB2.XLS","Dcksat.xls"}</definedName>
    <definedName name="fbsdggdsf" localSheetId="48">{"DZ-TDTB2.XLS","Dcksat.xls"}</definedName>
    <definedName name="fbsdggdsf" localSheetId="49">{"DZ-TDTB2.XLS","Dcksat.xls"}</definedName>
    <definedName name="fbsdggdsf" localSheetId="7">{"DZ-TDTB2.XLS","Dcksat.xls"}</definedName>
    <definedName name="fbsdggdsf" localSheetId="9">{"DZ-TDTB2.XLS","Dcksat.xls"}</definedName>
    <definedName name="fbsdggdsf" localSheetId="15">{"DZ-TDTB2.XLS","Dcksat.xls"}</definedName>
    <definedName name="fbsdggdsf" localSheetId="13">{"DZ-TDTB2.XLS","Dcksat.xls"}</definedName>
    <definedName name="fbsdggdsf" localSheetId="16">{"DZ-TDTB2.XLS","Dcksat.xls"}</definedName>
    <definedName name="fbsdggdsf" localSheetId="8">{"DZ-TDTB2.XLS","Dcksat.xls"}</definedName>
    <definedName name="fbsdggdsf" localSheetId="18">{"DZ-TDTB2.XLS","Dcksat.xls"}</definedName>
    <definedName name="fbsdggdsf" localSheetId="29">{"DZ-TDTB2.XLS","Dcksat.xls"}</definedName>
    <definedName name="fbsdggdsf" localSheetId="19">{"DZ-TDTB2.XLS","Dcksat.xls"}</definedName>
    <definedName name="fbsdggdsf" localSheetId="1">{"DZ-TDTB2.XLS","Dcksat.xls"}</definedName>
    <definedName name="fbsdggdsf">{"DZ-TDTB2.XLS","Dcksat.xls"}</definedName>
    <definedName name="fbsdggdsf_18" localSheetId="21">{"DZ-TDTB2.XLS","Dcksat.xls"}</definedName>
    <definedName name="fbsdggdsf_18" localSheetId="27">{"DZ-TDTB2.XLS","Dcksat.xls"}</definedName>
    <definedName name="fbsdggdsf_18" localSheetId="16">{"DZ-TDTB2.XLS","Dcksat.xls"}</definedName>
    <definedName name="fbsdggdsf_18" localSheetId="18">{"DZ-TDTB2.XLS","Dcksat.xls"}</definedName>
    <definedName name="fbsdggdsf_18" localSheetId="29">{"DZ-TDTB2.XLS","Dcksat.xls"}</definedName>
    <definedName name="fbsdggdsf_18" localSheetId="19">{"DZ-TDTB2.XLS","Dcksat.xls"}</definedName>
    <definedName name="fbsdggdsf_18">{"DZ-TDTB2.XLS","Dcksat.xls"}</definedName>
    <definedName name="fbsdggdsf_28" localSheetId="21">{"DZ-TDTB2.XLS","Dcksat.xls"}</definedName>
    <definedName name="fbsdggdsf_28" localSheetId="27">{"DZ-TDTB2.XLS","Dcksat.xls"}</definedName>
    <definedName name="fbsdggdsf_28" localSheetId="16">{"DZ-TDTB2.XLS","Dcksat.xls"}</definedName>
    <definedName name="fbsdggdsf_28" localSheetId="18">{"DZ-TDTB2.XLS","Dcksat.xls"}</definedName>
    <definedName name="fbsdggdsf_28" localSheetId="29">{"DZ-TDTB2.XLS","Dcksat.xls"}</definedName>
    <definedName name="fbsdggdsf_28" localSheetId="19">{"DZ-TDTB2.XLS","Dcksat.xls"}</definedName>
    <definedName name="fbsdggdsf_28">{"DZ-TDTB2.XLS","Dcksat.xls"}</definedName>
    <definedName name="Fc" localSheetId="33">#REF!</definedName>
    <definedName name="Fc" localSheetId="51">#REF!</definedName>
    <definedName name="Fc">#REF!</definedName>
    <definedName name="fc." localSheetId="7">'[77]So lieu chung'!#REF!</definedName>
    <definedName name="fc." localSheetId="9">'[77]So lieu chung'!#REF!</definedName>
    <definedName name="fc." localSheetId="15">'[77]So lieu chung'!#REF!</definedName>
    <definedName name="fc." localSheetId="13">'[77]So lieu chung'!#REF!</definedName>
    <definedName name="fc." localSheetId="8">'[77]So lieu chung'!#REF!</definedName>
    <definedName name="fc.">#REF!</definedName>
    <definedName name="fc_" localSheetId="33">#REF!</definedName>
    <definedName name="fc_" localSheetId="51">#REF!</definedName>
    <definedName name="fc_">#REF!</definedName>
    <definedName name="FC_TOTAL" localSheetId="7">'[211]BOQ-1'!#REF!</definedName>
    <definedName name="FC_TOTAL" localSheetId="9">'[211]BOQ-1'!#REF!</definedName>
    <definedName name="FC_TOTAL" localSheetId="15">'[211]BOQ-1'!#REF!</definedName>
    <definedName name="FC_TOTAL" localSheetId="13">'[211]BOQ-1'!#REF!</definedName>
    <definedName name="FC_TOTAL" localSheetId="8">'[211]BOQ-1'!#REF!</definedName>
    <definedName name="FC_TOTAL">#REF!</definedName>
    <definedName name="FC5_total" localSheetId="33">#REF!</definedName>
    <definedName name="FC5_total" localSheetId="51">#REF!</definedName>
    <definedName name="FC5_total">#REF!</definedName>
    <definedName name="FC6_total" localSheetId="33">#REF!</definedName>
    <definedName name="FC6_total" localSheetId="51">#REF!</definedName>
    <definedName name="FC6_total">#REF!</definedName>
    <definedName name="FCode" localSheetId="33" hidden="1">#REF!</definedName>
    <definedName name="FCode" localSheetId="51" hidden="1">#REF!</definedName>
    <definedName name="FCode" hidden="1">#REF!</definedName>
    <definedName name="fd" localSheetId="7">[212]mavl!$B$5:$C$300</definedName>
    <definedName name="fd" localSheetId="9">[212]mavl!$B$5:$C$300</definedName>
    <definedName name="fd" localSheetId="15">[212]mavl!$B$5:$C$300</definedName>
    <definedName name="fd" localSheetId="13">[212]mavl!$B$5:$C$300</definedName>
    <definedName name="fd" localSheetId="8">[212]mavl!$B$5:$C$300</definedName>
    <definedName name="fd">#REF!</definedName>
    <definedName name="fdas" localSheetId="7">[74]vlxmnc!#REF!</definedName>
    <definedName name="fdas" localSheetId="9">[74]vlxmnc!#REF!</definedName>
    <definedName name="fdas" localSheetId="15">[74]vlxmnc!#REF!</definedName>
    <definedName name="fdas" localSheetId="13">[74]vlxmnc!#REF!</definedName>
    <definedName name="fdas" localSheetId="8">[74]vlxmnc!#REF!</definedName>
    <definedName name="fdas">#REF!</definedName>
    <definedName name="Fdaymong" localSheetId="33">#REF!</definedName>
    <definedName name="Fdaymong" localSheetId="51">#REF!</definedName>
    <definedName name="Fdaymong">#REF!</definedName>
    <definedName name="fddd" localSheetId="7">[81]Sheet1!#REF!</definedName>
    <definedName name="fddd" localSheetId="9">[81]Sheet1!#REF!</definedName>
    <definedName name="fddd" localSheetId="15">[81]Sheet1!#REF!</definedName>
    <definedName name="fddd" localSheetId="13">[81]Sheet1!#REF!</definedName>
    <definedName name="fddd" localSheetId="8">[81]Sheet1!#REF!</definedName>
    <definedName name="fddd">#REF!</definedName>
    <definedName name="fdgh" localSheetId="51" hidden="1">#REF!</definedName>
    <definedName name="fdgh" hidden="1">#REF!</definedName>
    <definedName name="FDR" localSheetId="33">#REF!</definedName>
    <definedName name="FDR" localSheetId="51">#REF!</definedName>
    <definedName name="FDR">#REF!</definedName>
    <definedName name="fds" localSheetId="7">[74]vlxmnc!#REF!</definedName>
    <definedName name="fds" localSheetId="9">[74]vlxmnc!#REF!</definedName>
    <definedName name="fds" localSheetId="15">[74]vlxmnc!#REF!</definedName>
    <definedName name="fds" localSheetId="13">[74]vlxmnc!#REF!</definedName>
    <definedName name="fds" localSheetId="8">[74]vlxmnc!#REF!</definedName>
    <definedName name="fds">#REF!</definedName>
    <definedName name="fdsd" localSheetId="7">[74]vlxmnc!#REF!</definedName>
    <definedName name="fdsd" localSheetId="9">[74]vlxmnc!#REF!</definedName>
    <definedName name="fdsd" localSheetId="15">[74]vlxmnc!#REF!</definedName>
    <definedName name="fdsd" localSheetId="13">[74]vlxmnc!#REF!</definedName>
    <definedName name="fdsd" localSheetId="8">[74]vlxmnc!#REF!</definedName>
    <definedName name="fdsd">#REF!</definedName>
    <definedName name="Feb" localSheetId="7">[72]BudgetData!$E$2:$E$734</definedName>
    <definedName name="Feb" localSheetId="9">[72]BudgetData!$E$2:$E$734</definedName>
    <definedName name="Feb" localSheetId="15">[72]BudgetData!$E$2:$E$734</definedName>
    <definedName name="Feb" localSheetId="13">[72]BudgetData!$E$2:$E$734</definedName>
    <definedName name="Feb" localSheetId="8">[72]BudgetData!$E$2:$E$734</definedName>
    <definedName name="Feb">#REF!</definedName>
    <definedName name="ff" localSheetId="7">[25]Girder!#REF!</definedName>
    <definedName name="ff" localSheetId="9">[25]Girder!#REF!</definedName>
    <definedName name="ff" localSheetId="15">[25]Girder!#REF!</definedName>
    <definedName name="ff" localSheetId="13">[25]Girder!#REF!</definedName>
    <definedName name="ff" localSheetId="8">[25]Girder!#REF!</definedName>
    <definedName name="ff">#REF!</definedName>
    <definedName name="fff" localSheetId="21" hidden="1">{"'Sheet1'!$L$16"}</definedName>
    <definedName name="fff" localSheetId="27" hidden="1">{"'Sheet1'!$L$16"}</definedName>
    <definedName name="fff" localSheetId="33" hidden="1">{"'Sheet1'!$L$16"}</definedName>
    <definedName name="fff" localSheetId="34" hidden="1">{"'Sheet1'!$L$16"}</definedName>
    <definedName name="fff" localSheetId="48" hidden="1">{"'Sheet1'!$L$16"}</definedName>
    <definedName name="fff" localSheetId="49" hidden="1">{"'Sheet1'!$L$16"}</definedName>
    <definedName name="fff" localSheetId="7" hidden="1">{"'Sheet1'!$L$16"}</definedName>
    <definedName name="fff" localSheetId="9" hidden="1">{"'Sheet1'!$L$16"}</definedName>
    <definedName name="fff" localSheetId="15" hidden="1">{"'Sheet1'!$L$16"}</definedName>
    <definedName name="fff" localSheetId="13" hidden="1">{"'Sheet1'!$L$16"}</definedName>
    <definedName name="fff" localSheetId="16" hidden="1">{"'Sheet1'!$L$16"}</definedName>
    <definedName name="fff" localSheetId="8" hidden="1">{"'Sheet1'!$L$16"}</definedName>
    <definedName name="fff" localSheetId="18" hidden="1">{"'Sheet1'!$L$16"}</definedName>
    <definedName name="fff" localSheetId="29" hidden="1">{"'Sheet1'!$L$16"}</definedName>
    <definedName name="fff" localSheetId="19" hidden="1">{"'Sheet1'!$L$16"}</definedName>
    <definedName name="fff" localSheetId="1" hidden="1">{"'Sheet1'!$L$16"}</definedName>
    <definedName name="fff" hidden="1">{"'Sheet1'!$L$16"}</definedName>
    <definedName name="fg" localSheetId="21" hidden="1">{"'Sheet1'!$L$16"}</definedName>
    <definedName name="fg" localSheetId="27" hidden="1">{"'Sheet1'!$L$16"}</definedName>
    <definedName name="fg" localSheetId="33" hidden="1">{"'Sheet1'!$L$16"}</definedName>
    <definedName name="fg" localSheetId="34" hidden="1">{"'Sheet1'!$L$16"}</definedName>
    <definedName name="fg" localSheetId="48" hidden="1">{"'Sheet1'!$L$16"}</definedName>
    <definedName name="fg" localSheetId="49" hidden="1">{"'Sheet1'!$L$16"}</definedName>
    <definedName name="fg" localSheetId="7" hidden="1">{"'Sheet1'!$L$16"}</definedName>
    <definedName name="fg" localSheetId="9" hidden="1">{"'Sheet1'!$L$16"}</definedName>
    <definedName name="fg" localSheetId="15" hidden="1">{"'Sheet1'!$L$16"}</definedName>
    <definedName name="fg" localSheetId="13" hidden="1">{"'Sheet1'!$L$16"}</definedName>
    <definedName name="fg" localSheetId="16" hidden="1">{"'Sheet1'!$L$16"}</definedName>
    <definedName name="fg" localSheetId="8" hidden="1">{"'Sheet1'!$L$16"}</definedName>
    <definedName name="fg" localSheetId="18" hidden="1">{"'Sheet1'!$L$16"}</definedName>
    <definedName name="fg" localSheetId="29" hidden="1">{"'Sheet1'!$L$16"}</definedName>
    <definedName name="fg" localSheetId="19" hidden="1">{"'Sheet1'!$L$16"}</definedName>
    <definedName name="fg" localSheetId="1" hidden="1">{"'Sheet1'!$L$16"}</definedName>
    <definedName name="fg" hidden="1">{"'Sheet1'!$L$16"}</definedName>
    <definedName name="fgn" localSheetId="51" hidden="1">#REF!</definedName>
    <definedName name="fgn" hidden="1">#REF!</definedName>
    <definedName name="fgt" localSheetId="7">[213]t.so!#REF!</definedName>
    <definedName name="fgt" localSheetId="9">[213]t.so!#REF!</definedName>
    <definedName name="fgt" localSheetId="15">[213]t.so!#REF!</definedName>
    <definedName name="fgt" localSheetId="13">[213]t.so!#REF!</definedName>
    <definedName name="fgt" localSheetId="8">[213]t.so!#REF!</definedName>
    <definedName name="fgt">#REF!</definedName>
    <definedName name="Fi" localSheetId="33">#REF!</definedName>
    <definedName name="Fi" localSheetId="51">#REF!</definedName>
    <definedName name="Fi">#REF!</definedName>
    <definedName name="FI_12">4820</definedName>
    <definedName name="FileArray_18">NA()</definedName>
    <definedName name="Fill" localSheetId="33" hidden="1">#REF!</definedName>
    <definedName name="Fill" localSheetId="51" hidden="1">#REF!</definedName>
    <definedName name="Fill" hidden="1">#REF!</definedName>
    <definedName name="fine" localSheetId="7">[49]Payment!$AE$30</definedName>
    <definedName name="fine" localSheetId="9">[49]Payment!$AE$30</definedName>
    <definedName name="fine" localSheetId="15">[49]Payment!$AE$30</definedName>
    <definedName name="fine" localSheetId="13">[49]Payment!$AE$30</definedName>
    <definedName name="fine" localSheetId="8">[49]Payment!$AE$30</definedName>
    <definedName name="fine">#REF!</definedName>
    <definedName name="FinishWork" localSheetId="7">'[122]DGchitiet '!#REF!</definedName>
    <definedName name="FinishWork" localSheetId="9">'[122]DGchitiet '!#REF!</definedName>
    <definedName name="FinishWork" localSheetId="15">'[122]DGchitiet '!#REF!</definedName>
    <definedName name="FinishWork" localSheetId="13">'[122]DGchitiet '!#REF!</definedName>
    <definedName name="FinishWork" localSheetId="8">'[122]DGchitiet '!#REF!</definedName>
    <definedName name="FinishWork">#REF!</definedName>
    <definedName name="Fitb" localSheetId="7">'[142]Lç khoan LK1'!#REF!</definedName>
    <definedName name="Fitb" localSheetId="9">'[142]Lç khoan LK1'!#REF!</definedName>
    <definedName name="Fitb" localSheetId="15">'[142]Lç khoan LK1'!#REF!</definedName>
    <definedName name="Fitb" localSheetId="13">'[142]Lç khoan LK1'!#REF!</definedName>
    <definedName name="Fitb" localSheetId="8">'[142]Lç khoan LK1'!#REF!</definedName>
    <definedName name="Fitb">#REF!</definedName>
    <definedName name="fj" localSheetId="7">[58]Sheet1!#REF!</definedName>
    <definedName name="fj" localSheetId="9">[58]Sheet1!#REF!</definedName>
    <definedName name="fj" localSheetId="15">[58]Sheet1!#REF!</definedName>
    <definedName name="fj" localSheetId="13">[58]Sheet1!#REF!</definedName>
    <definedName name="fj" localSheetId="8">[58]Sheet1!#REF!</definedName>
    <definedName name="fj">#REF!</definedName>
    <definedName name="FlexZZ" localSheetId="51">#REF!</definedName>
    <definedName name="FlexZZ">#REF!</definedName>
    <definedName name="Fng" localSheetId="33">#REF!</definedName>
    <definedName name="Fng" localSheetId="51">#REF!</definedName>
    <definedName name="Fng">#REF!</definedName>
    <definedName name="FP" localSheetId="7">'[1]COAT&amp;WRAP-QIOT-#3'!#REF!</definedName>
    <definedName name="FP" localSheetId="9">'[1]COAT&amp;WRAP-QIOT-#3'!#REF!</definedName>
    <definedName name="FP" localSheetId="15">'[1]COAT&amp;WRAP-QIOT-#3'!#REF!</definedName>
    <definedName name="FP" localSheetId="13">'[1]COAT&amp;WRAP-QIOT-#3'!#REF!</definedName>
    <definedName name="FP" localSheetId="8">'[1]COAT&amp;WRAP-QIOT-#3'!#REF!</definedName>
    <definedName name="FP">#REF!</definedName>
    <definedName name="fpa" localSheetId="7">[58]Sheet1!#REF!</definedName>
    <definedName name="fpa" localSheetId="9">[58]Sheet1!#REF!</definedName>
    <definedName name="fpa" localSheetId="15">[58]Sheet1!#REF!</definedName>
    <definedName name="fpa" localSheetId="13">[58]Sheet1!#REF!</definedName>
    <definedName name="fpa" localSheetId="8">[58]Sheet1!#REF!</definedName>
    <definedName name="fpa">#REF!</definedName>
    <definedName name="fpc" localSheetId="7">[207]Abutment!#REF!</definedName>
    <definedName name="fpc" localSheetId="9">[207]Abutment!#REF!</definedName>
    <definedName name="fpc" localSheetId="15">[207]Abutment!#REF!</definedName>
    <definedName name="fpc" localSheetId="13">[207]Abutment!#REF!</definedName>
    <definedName name="fpc" localSheetId="8">[207]Abutment!#REF!</definedName>
    <definedName name="fpc">#REF!</definedName>
    <definedName name="fpe" localSheetId="7">[25]Girder!#REF!</definedName>
    <definedName name="fpe" localSheetId="9">[25]Girder!#REF!</definedName>
    <definedName name="fpe" localSheetId="15">[25]Girder!#REF!</definedName>
    <definedName name="fpe" localSheetId="13">[25]Girder!#REF!</definedName>
    <definedName name="fpe" localSheetId="8">[25]Girder!#REF!</definedName>
    <definedName name="fpe">#REF!</definedName>
    <definedName name="fpf" localSheetId="7">[25]Girder!#REF!</definedName>
    <definedName name="fpf" localSheetId="9">[25]Girder!#REF!</definedName>
    <definedName name="fpf" localSheetId="15">[25]Girder!#REF!</definedName>
    <definedName name="fpf" localSheetId="13">[25]Girder!#REF!</definedName>
    <definedName name="fpf" localSheetId="8">[25]Girder!#REF!</definedName>
    <definedName name="fpf">#REF!</definedName>
    <definedName name="fpj" localSheetId="7">[39]Checksection1!#REF!</definedName>
    <definedName name="fpj" localSheetId="9">[39]Checksection1!#REF!</definedName>
    <definedName name="fpj" localSheetId="15">[39]Checksection1!#REF!</definedName>
    <definedName name="fpj" localSheetId="13">[39]Checksection1!#REF!</definedName>
    <definedName name="fpj" localSheetId="8">[39]Checksection1!#REF!</definedName>
    <definedName name="fpj">#REF!</definedName>
    <definedName name="fps" localSheetId="7">[25]Girder!#REF!</definedName>
    <definedName name="fps" localSheetId="9">[25]Girder!#REF!</definedName>
    <definedName name="fps" localSheetId="15">[25]Girder!#REF!</definedName>
    <definedName name="fps" localSheetId="13">[25]Girder!#REF!</definedName>
    <definedName name="fps" localSheetId="8">[25]Girder!#REF!</definedName>
    <definedName name="fps">#REF!</definedName>
    <definedName name="fpu" localSheetId="7">[25]Girder!#REF!</definedName>
    <definedName name="fpu" localSheetId="9">[25]Girder!#REF!</definedName>
    <definedName name="fpu" localSheetId="15">[25]Girder!#REF!</definedName>
    <definedName name="fpu" localSheetId="13">[25]Girder!#REF!</definedName>
    <definedName name="fpu" localSheetId="8">[25]Girder!#REF!</definedName>
    <definedName name="fpu">#REF!</definedName>
    <definedName name="fr_ani" localSheetId="33">#REF!</definedName>
    <definedName name="fr_ani" localSheetId="51">#REF!</definedName>
    <definedName name="fr_ani">#REF!</definedName>
    <definedName name="frK_bls" localSheetId="33">#REF!</definedName>
    <definedName name="frK_bls" localSheetId="51">#REF!</definedName>
    <definedName name="frK_bls">#REF!</definedName>
    <definedName name="frN_bls" localSheetId="33">#REF!</definedName>
    <definedName name="frN_bls" localSheetId="51">#REF!</definedName>
    <definedName name="frN_bls">#REF!</definedName>
    <definedName name="frP_bls" localSheetId="33">#REF!</definedName>
    <definedName name="frP_bls" localSheetId="51">#REF!</definedName>
    <definedName name="frP_bls">#REF!</definedName>
    <definedName name="fs" localSheetId="33">#REF!</definedName>
    <definedName name="fs" localSheetId="51">#REF!</definedName>
    <definedName name="fs">#REF!</definedName>
    <definedName name="fsdfdsf" localSheetId="21" hidden="1">{"'Sheet1'!$L$16"}</definedName>
    <definedName name="fsdfdsf" localSheetId="27" hidden="1">{"'Sheet1'!$L$16"}</definedName>
    <definedName name="fsdfdsf" localSheetId="33" hidden="1">{"'Sheet1'!$L$16"}</definedName>
    <definedName name="fsdfdsf" localSheetId="34" hidden="1">{"'Sheet1'!$L$16"}</definedName>
    <definedName name="fsdfdsf" localSheetId="48" hidden="1">{"'Sheet1'!$L$16"}</definedName>
    <definedName name="fsdfdsf" localSheetId="49" hidden="1">{"'Sheet1'!$L$16"}</definedName>
    <definedName name="fsdfdsf" localSheetId="7" hidden="1">{"'Sheet1'!$L$16"}</definedName>
    <definedName name="fsdfdsf" localSheetId="9" hidden="1">{"'Sheet1'!$L$16"}</definedName>
    <definedName name="fsdfdsf" localSheetId="15" hidden="1">{"'Sheet1'!$L$16"}</definedName>
    <definedName name="fsdfdsf" localSheetId="13" hidden="1">{"'Sheet1'!$L$16"}</definedName>
    <definedName name="fsdfdsf" localSheetId="16" hidden="1">{"'Sheet1'!$L$16"}</definedName>
    <definedName name="fsdfdsf" localSheetId="8" hidden="1">{"'Sheet1'!$L$16"}</definedName>
    <definedName name="fsdfdsf" localSheetId="18" hidden="1">{"'Sheet1'!$L$16"}</definedName>
    <definedName name="fsdfdsf" localSheetId="29" hidden="1">{"'Sheet1'!$L$16"}</definedName>
    <definedName name="fsdfdsf" localSheetId="19" hidden="1">{"'Sheet1'!$L$16"}</definedName>
    <definedName name="fsdfdsf" localSheetId="1" hidden="1">{"'Sheet1'!$L$16"}</definedName>
    <definedName name="fsdfdsf" hidden="1">{"'Sheet1'!$L$16"}</definedName>
    <definedName name="fses" localSheetId="7">[58]Sheet1!#REF!</definedName>
    <definedName name="fses" localSheetId="9">[58]Sheet1!#REF!</definedName>
    <definedName name="fses" localSheetId="15">[58]Sheet1!#REF!</definedName>
    <definedName name="fses" localSheetId="13">[58]Sheet1!#REF!</definedName>
    <definedName name="fses" localSheetId="8">[58]Sheet1!#REF!</definedName>
    <definedName name="fses">#REF!</definedName>
    <definedName name="ftd" localSheetId="33">#REF!</definedName>
    <definedName name="ftd" localSheetId="51">#REF!</definedName>
    <definedName name="ftd">#REF!</definedName>
    <definedName name="fth" localSheetId="33">#REF!</definedName>
    <definedName name="fth" localSheetId="51">#REF!</definedName>
    <definedName name="fth">#REF!</definedName>
    <definedName name="fuji" localSheetId="33">#REF!</definedName>
    <definedName name="fuji" localSheetId="51">#REF!</definedName>
    <definedName name="fuji">#REF!</definedName>
    <definedName name="Full" localSheetId="7">[107]QMCT!#REF!</definedName>
    <definedName name="Full" localSheetId="9">[107]QMCT!#REF!</definedName>
    <definedName name="Full" localSheetId="15">[107]QMCT!#REF!</definedName>
    <definedName name="Full" localSheetId="13">[107]QMCT!#REF!</definedName>
    <definedName name="Full" localSheetId="8">[107]QMCT!#REF!</definedName>
    <definedName name="Full">#REF!</definedName>
    <definedName name="fy" localSheetId="33">#REF!</definedName>
    <definedName name="fy" localSheetId="51">#REF!</definedName>
    <definedName name="fy">#REF!</definedName>
    <definedName name="fy." localSheetId="7">'[77]So lieu chung'!#REF!</definedName>
    <definedName name="fy." localSheetId="9">'[77]So lieu chung'!#REF!</definedName>
    <definedName name="fy." localSheetId="15">'[77]So lieu chung'!#REF!</definedName>
    <definedName name="fy." localSheetId="13">'[77]So lieu chung'!#REF!</definedName>
    <definedName name="fy." localSheetId="8">'[77]So lieu chung'!#REF!</definedName>
    <definedName name="fy.">#REF!</definedName>
    <definedName name="Fy_" localSheetId="33">#REF!</definedName>
    <definedName name="Fy_" localSheetId="51">#REF!</definedName>
    <definedName name="Fy_">#REF!</definedName>
    <definedName name="fys" localSheetId="7">[25]Girder!#REF!</definedName>
    <definedName name="fys" localSheetId="9">[25]Girder!#REF!</definedName>
    <definedName name="fys" localSheetId="15">[25]Girder!#REF!</definedName>
    <definedName name="fys" localSheetId="13">[25]Girder!#REF!</definedName>
    <definedName name="fys" localSheetId="8">[25]Girder!#REF!</definedName>
    <definedName name="fys">#REF!</definedName>
    <definedName name="g" localSheetId="21" hidden="1">{"'Sheet1'!$L$16"}</definedName>
    <definedName name="g" localSheetId="27" hidden="1">{"'Sheet1'!$L$16"}</definedName>
    <definedName name="g" localSheetId="33" hidden="1">{"'Sheet1'!$L$16"}</definedName>
    <definedName name="g" localSheetId="34" hidden="1">{"'Sheet1'!$L$16"}</definedName>
    <definedName name="g" localSheetId="48" hidden="1">{"'Sheet1'!$L$16"}</definedName>
    <definedName name="g" localSheetId="49" hidden="1">{"'Sheet1'!$L$16"}</definedName>
    <definedName name="g" localSheetId="7" hidden="1">{"'Sheet1'!$L$16"}</definedName>
    <definedName name="g" localSheetId="9" hidden="1">{"'Sheet1'!$L$16"}</definedName>
    <definedName name="g" localSheetId="15" hidden="1">{"'Sheet1'!$L$16"}</definedName>
    <definedName name="g" localSheetId="13" hidden="1">{"'Sheet1'!$L$16"}</definedName>
    <definedName name="g" localSheetId="16" hidden="1">{"'Sheet1'!$L$16"}</definedName>
    <definedName name="g" localSheetId="8" hidden="1">{"'Sheet1'!$L$16"}</definedName>
    <definedName name="g" localSheetId="18" hidden="1">{"'Sheet1'!$L$16"}</definedName>
    <definedName name="g" localSheetId="19" hidden="1">{"'Sheet1'!$L$16"}</definedName>
    <definedName name="g" localSheetId="1" hidden="1">{"'Sheet1'!$L$16"}</definedName>
    <definedName name="g" hidden="1">{"'Sheet1'!$L$16"}</definedName>
    <definedName name="g_" localSheetId="33">#REF!</definedName>
    <definedName name="g_" localSheetId="51">#REF!</definedName>
    <definedName name="g_">#REF!</definedName>
    <definedName name="g__Thu_nhËp_chÞu_thuÕ_tÝnh_tr_íc___f" localSheetId="7">'[109]PTN+M'!$I$15</definedName>
    <definedName name="g__Thu_nhËp_chÞu_thuÕ_tÝnh_tr_íc___f" localSheetId="9">'[109]PTN+M'!$I$15</definedName>
    <definedName name="g__Thu_nhËp_chÞu_thuÕ_tÝnh_tr_íc___f" localSheetId="15">'[109]PTN+M'!$I$15</definedName>
    <definedName name="g__Thu_nhËp_chÞu_thuÕ_tÝnh_tr_íc___f" localSheetId="13">'[109]PTN+M'!$I$15</definedName>
    <definedName name="g__Thu_nhËp_chÞu_thuÕ_tÝnh_tr_íc___f" localSheetId="8">'[109]PTN+M'!$I$15</definedName>
    <definedName name="g__Thu_nhËp_chÞu_thuÕ_tÝnh_tr_íc___f">#REF!</definedName>
    <definedName name="G_C" localSheetId="7">[214]Sum!$F$2</definedName>
    <definedName name="G_C" localSheetId="9">[214]Sum!$F$2</definedName>
    <definedName name="G_C" localSheetId="15">[214]Sum!$F$2</definedName>
    <definedName name="G_C" localSheetId="13">[214]Sum!$F$2</definedName>
    <definedName name="G_C" localSheetId="8">[214]Sum!$F$2</definedName>
    <definedName name="G_C">#REF!</definedName>
    <definedName name="G_ME" localSheetId="33">#REF!</definedName>
    <definedName name="G_ME" localSheetId="51">#REF!</definedName>
    <definedName name="G_ME">#REF!</definedName>
    <definedName name="G_section" localSheetId="7">[69]PEDESB!#REF!</definedName>
    <definedName name="G_section" localSheetId="9">[69]PEDESB!#REF!</definedName>
    <definedName name="G_section" localSheetId="15">[69]PEDESB!#REF!</definedName>
    <definedName name="G_section" localSheetId="13">[69]PEDESB!#REF!</definedName>
    <definedName name="G_section" localSheetId="8">[69]PEDESB!#REF!</definedName>
    <definedName name="G_section">#REF!</definedName>
    <definedName name="G0.000" localSheetId="7">[206]Sheet2!#REF!</definedName>
    <definedName name="G0.000" localSheetId="9">[206]Sheet2!#REF!</definedName>
    <definedName name="G0.000" localSheetId="15">[206]Sheet2!#REF!</definedName>
    <definedName name="G0.000" localSheetId="13">[206]Sheet2!#REF!</definedName>
    <definedName name="G0.000" localSheetId="8">[206]Sheet2!#REF!</definedName>
    <definedName name="G0.000">#REF!</definedName>
    <definedName name="G0.010" localSheetId="7">[206]Sheet2!#REF!</definedName>
    <definedName name="G0.010" localSheetId="9">[206]Sheet2!#REF!</definedName>
    <definedName name="G0.010" localSheetId="15">[206]Sheet2!#REF!</definedName>
    <definedName name="G0.010" localSheetId="13">[206]Sheet2!#REF!</definedName>
    <definedName name="G0.010" localSheetId="8">[206]Sheet2!#REF!</definedName>
    <definedName name="G0.010">#REF!</definedName>
    <definedName name="G0.020" localSheetId="7">[206]Sheet2!#REF!</definedName>
    <definedName name="G0.020" localSheetId="9">[206]Sheet2!#REF!</definedName>
    <definedName name="G0.020" localSheetId="15">[206]Sheet2!#REF!</definedName>
    <definedName name="G0.020" localSheetId="13">[206]Sheet2!#REF!</definedName>
    <definedName name="G0.020" localSheetId="8">[206]Sheet2!#REF!</definedName>
    <definedName name="G0.020">#REF!</definedName>
    <definedName name="G0.100" localSheetId="7">[206]Sheet2!#REF!</definedName>
    <definedName name="G0.100" localSheetId="9">[206]Sheet2!#REF!</definedName>
    <definedName name="G0.100" localSheetId="15">[206]Sheet2!#REF!</definedName>
    <definedName name="G0.100" localSheetId="13">[206]Sheet2!#REF!</definedName>
    <definedName name="G0.100" localSheetId="8">[206]Sheet2!#REF!</definedName>
    <definedName name="G0.100">#REF!</definedName>
    <definedName name="G0.110" localSheetId="7">[206]Sheet2!#REF!</definedName>
    <definedName name="G0.110" localSheetId="9">[206]Sheet2!#REF!</definedName>
    <definedName name="G0.110" localSheetId="15">[206]Sheet2!#REF!</definedName>
    <definedName name="G0.110" localSheetId="13">[206]Sheet2!#REF!</definedName>
    <definedName name="G0.110" localSheetId="8">[206]Sheet2!#REF!</definedName>
    <definedName name="G0.110">#REF!</definedName>
    <definedName name="G0.120" localSheetId="7">[206]Sheet2!#REF!</definedName>
    <definedName name="G0.120" localSheetId="9">[206]Sheet2!#REF!</definedName>
    <definedName name="G0.120" localSheetId="15">[206]Sheet2!#REF!</definedName>
    <definedName name="G0.120" localSheetId="13">[206]Sheet2!#REF!</definedName>
    <definedName name="G0.120" localSheetId="8">[206]Sheet2!#REF!</definedName>
    <definedName name="G0.120">#REF!</definedName>
    <definedName name="g1." localSheetId="7">'[77]So lieu chung'!#REF!</definedName>
    <definedName name="g1." localSheetId="9">'[77]So lieu chung'!#REF!</definedName>
    <definedName name="g1." localSheetId="15">'[77]So lieu chung'!#REF!</definedName>
    <definedName name="g1." localSheetId="13">'[77]So lieu chung'!#REF!</definedName>
    <definedName name="g1." localSheetId="8">'[77]So lieu chung'!#REF!</definedName>
    <definedName name="g1.">#REF!</definedName>
    <definedName name="G1.000" localSheetId="7">[206]Sheet2!#REF!</definedName>
    <definedName name="G1.000" localSheetId="9">[206]Sheet2!#REF!</definedName>
    <definedName name="G1.000" localSheetId="15">[206]Sheet2!#REF!</definedName>
    <definedName name="G1.000" localSheetId="13">[206]Sheet2!#REF!</definedName>
    <definedName name="G1.000" localSheetId="8">[206]Sheet2!#REF!</definedName>
    <definedName name="G1.000">#REF!</definedName>
    <definedName name="G1.011" localSheetId="7">[206]Sheet2!#REF!</definedName>
    <definedName name="G1.011" localSheetId="9">[206]Sheet2!#REF!</definedName>
    <definedName name="G1.011" localSheetId="15">[206]Sheet2!#REF!</definedName>
    <definedName name="G1.011" localSheetId="13">[206]Sheet2!#REF!</definedName>
    <definedName name="G1.011" localSheetId="8">[206]Sheet2!#REF!</definedName>
    <definedName name="G1.011">#REF!</definedName>
    <definedName name="G1.021" localSheetId="7">[206]Sheet2!#REF!</definedName>
    <definedName name="G1.021" localSheetId="9">[206]Sheet2!#REF!</definedName>
    <definedName name="G1.021" localSheetId="15">[206]Sheet2!#REF!</definedName>
    <definedName name="G1.021" localSheetId="13">[206]Sheet2!#REF!</definedName>
    <definedName name="G1.021" localSheetId="8">[206]Sheet2!#REF!</definedName>
    <definedName name="G1.021">#REF!</definedName>
    <definedName name="G1.031" localSheetId="7">[206]Sheet2!#REF!</definedName>
    <definedName name="G1.031" localSheetId="9">[206]Sheet2!#REF!</definedName>
    <definedName name="G1.031" localSheetId="15">[206]Sheet2!#REF!</definedName>
    <definedName name="G1.031" localSheetId="13">[206]Sheet2!#REF!</definedName>
    <definedName name="G1.031" localSheetId="8">[206]Sheet2!#REF!</definedName>
    <definedName name="G1.031">#REF!</definedName>
    <definedName name="G1.041" localSheetId="7">[206]Sheet2!#REF!</definedName>
    <definedName name="G1.041" localSheetId="9">[206]Sheet2!#REF!</definedName>
    <definedName name="G1.041" localSheetId="15">[206]Sheet2!#REF!</definedName>
    <definedName name="G1.041" localSheetId="13">[206]Sheet2!#REF!</definedName>
    <definedName name="G1.041" localSheetId="8">[206]Sheet2!#REF!</definedName>
    <definedName name="G1.041">#REF!</definedName>
    <definedName name="G1.051" localSheetId="7">[206]Sheet2!#REF!</definedName>
    <definedName name="G1.051" localSheetId="9">[206]Sheet2!#REF!</definedName>
    <definedName name="G1.051" localSheetId="15">[206]Sheet2!#REF!</definedName>
    <definedName name="G1.051" localSheetId="13">[206]Sheet2!#REF!</definedName>
    <definedName name="G1.051" localSheetId="8">[206]Sheet2!#REF!</definedName>
    <definedName name="G1.051">#REF!</definedName>
    <definedName name="g2." localSheetId="7">'[77]So lieu chung'!#REF!</definedName>
    <definedName name="g2." localSheetId="9">'[77]So lieu chung'!#REF!</definedName>
    <definedName name="g2." localSheetId="15">'[77]So lieu chung'!#REF!</definedName>
    <definedName name="g2." localSheetId="13">'[77]So lieu chung'!#REF!</definedName>
    <definedName name="g2." localSheetId="8">'[77]So lieu chung'!#REF!</definedName>
    <definedName name="g2.">#REF!</definedName>
    <definedName name="G2.000" localSheetId="7">[206]Sheet2!#REF!</definedName>
    <definedName name="G2.000" localSheetId="9">[206]Sheet2!#REF!</definedName>
    <definedName name="G2.000" localSheetId="15">[206]Sheet2!#REF!</definedName>
    <definedName name="G2.000" localSheetId="13">[206]Sheet2!#REF!</definedName>
    <definedName name="G2.000" localSheetId="8">[206]Sheet2!#REF!</definedName>
    <definedName name="G2.000">#REF!</definedName>
    <definedName name="G2.010" localSheetId="7">[206]Sheet2!#REF!</definedName>
    <definedName name="G2.010" localSheetId="9">[206]Sheet2!#REF!</definedName>
    <definedName name="G2.010" localSheetId="15">[206]Sheet2!#REF!</definedName>
    <definedName name="G2.010" localSheetId="13">[206]Sheet2!#REF!</definedName>
    <definedName name="G2.010" localSheetId="8">[206]Sheet2!#REF!</definedName>
    <definedName name="G2.010">#REF!</definedName>
    <definedName name="G2.020" localSheetId="7">[206]Sheet2!#REF!</definedName>
    <definedName name="G2.020" localSheetId="9">[206]Sheet2!#REF!</definedName>
    <definedName name="G2.020" localSheetId="15">[206]Sheet2!#REF!</definedName>
    <definedName name="G2.020" localSheetId="13">[206]Sheet2!#REF!</definedName>
    <definedName name="G2.020" localSheetId="8">[206]Sheet2!#REF!</definedName>
    <definedName name="G2.020">#REF!</definedName>
    <definedName name="G2.030" localSheetId="7">[206]Sheet2!#REF!</definedName>
    <definedName name="G2.030" localSheetId="9">[206]Sheet2!#REF!</definedName>
    <definedName name="G2.030" localSheetId="15">[206]Sheet2!#REF!</definedName>
    <definedName name="G2.030" localSheetId="13">[206]Sheet2!#REF!</definedName>
    <definedName name="G2.030" localSheetId="8">[206]Sheet2!#REF!</definedName>
    <definedName name="G2.030">#REF!</definedName>
    <definedName name="G3.000" localSheetId="7">[206]Sheet2!#REF!</definedName>
    <definedName name="G3.000" localSheetId="9">[206]Sheet2!#REF!</definedName>
    <definedName name="G3.000" localSheetId="15">[206]Sheet2!#REF!</definedName>
    <definedName name="G3.000" localSheetId="13">[206]Sheet2!#REF!</definedName>
    <definedName name="G3.000" localSheetId="8">[206]Sheet2!#REF!</definedName>
    <definedName name="G3.000">#REF!</definedName>
    <definedName name="G3.011" localSheetId="7">[206]Sheet2!#REF!</definedName>
    <definedName name="G3.011" localSheetId="9">[206]Sheet2!#REF!</definedName>
    <definedName name="G3.011" localSheetId="15">[206]Sheet2!#REF!</definedName>
    <definedName name="G3.011" localSheetId="13">[206]Sheet2!#REF!</definedName>
    <definedName name="G3.011" localSheetId="8">[206]Sheet2!#REF!</definedName>
    <definedName name="G3.011">#REF!</definedName>
    <definedName name="G3.021" localSheetId="7">[206]Sheet2!#REF!</definedName>
    <definedName name="G3.021" localSheetId="9">[206]Sheet2!#REF!</definedName>
    <definedName name="G3.021" localSheetId="15">[206]Sheet2!#REF!</definedName>
    <definedName name="G3.021" localSheetId="13">[206]Sheet2!#REF!</definedName>
    <definedName name="G3.021" localSheetId="8">[206]Sheet2!#REF!</definedName>
    <definedName name="G3.021">#REF!</definedName>
    <definedName name="G3.031" localSheetId="7">[206]Sheet2!#REF!</definedName>
    <definedName name="G3.031" localSheetId="9">[206]Sheet2!#REF!</definedName>
    <definedName name="G3.031" localSheetId="15">[206]Sheet2!#REF!</definedName>
    <definedName name="G3.031" localSheetId="13">[206]Sheet2!#REF!</definedName>
    <definedName name="G3.031" localSheetId="8">[206]Sheet2!#REF!</definedName>
    <definedName name="G3.031">#REF!</definedName>
    <definedName name="G3.041" localSheetId="7">[206]Sheet2!#REF!</definedName>
    <definedName name="G3.041" localSheetId="9">[206]Sheet2!#REF!</definedName>
    <definedName name="G3.041" localSheetId="15">[206]Sheet2!#REF!</definedName>
    <definedName name="G3.041" localSheetId="13">[206]Sheet2!#REF!</definedName>
    <definedName name="G3.041" localSheetId="8">[206]Sheet2!#REF!</definedName>
    <definedName name="G3.041">#REF!</definedName>
    <definedName name="G3.100" localSheetId="7">[206]Sheet2!#REF!</definedName>
    <definedName name="G3.100" localSheetId="9">[206]Sheet2!#REF!</definedName>
    <definedName name="G3.100" localSheetId="15">[206]Sheet2!#REF!</definedName>
    <definedName name="G3.100" localSheetId="13">[206]Sheet2!#REF!</definedName>
    <definedName name="G3.100" localSheetId="8">[206]Sheet2!#REF!</definedName>
    <definedName name="G3.100">#REF!</definedName>
    <definedName name="G3.111" localSheetId="7">[206]Sheet2!#REF!</definedName>
    <definedName name="G3.111" localSheetId="9">[206]Sheet2!#REF!</definedName>
    <definedName name="G3.111" localSheetId="15">[206]Sheet2!#REF!</definedName>
    <definedName name="G3.111" localSheetId="13">[206]Sheet2!#REF!</definedName>
    <definedName name="G3.111" localSheetId="8">[206]Sheet2!#REF!</definedName>
    <definedName name="G3.111">#REF!</definedName>
    <definedName name="G3.121" localSheetId="7">[206]Sheet2!#REF!</definedName>
    <definedName name="G3.121" localSheetId="9">[206]Sheet2!#REF!</definedName>
    <definedName name="G3.121" localSheetId="15">[206]Sheet2!#REF!</definedName>
    <definedName name="G3.121" localSheetId="13">[206]Sheet2!#REF!</definedName>
    <definedName name="G3.121" localSheetId="8">[206]Sheet2!#REF!</definedName>
    <definedName name="G3.121">#REF!</definedName>
    <definedName name="G3.131" localSheetId="7">[206]Sheet2!#REF!</definedName>
    <definedName name="G3.131" localSheetId="9">[206]Sheet2!#REF!</definedName>
    <definedName name="G3.131" localSheetId="15">[206]Sheet2!#REF!</definedName>
    <definedName name="G3.131" localSheetId="13">[206]Sheet2!#REF!</definedName>
    <definedName name="G3.131" localSheetId="8">[206]Sheet2!#REF!</definedName>
    <definedName name="G3.131">#REF!</definedName>
    <definedName name="G3.141" localSheetId="7">[206]Sheet2!#REF!</definedName>
    <definedName name="G3.141" localSheetId="9">[206]Sheet2!#REF!</definedName>
    <definedName name="G3.141" localSheetId="15">[206]Sheet2!#REF!</definedName>
    <definedName name="G3.141" localSheetId="13">[206]Sheet2!#REF!</definedName>
    <definedName name="G3.141" localSheetId="8">[206]Sheet2!#REF!</definedName>
    <definedName name="G3.141">#REF!</definedName>
    <definedName name="G3.201" localSheetId="7">[206]Sheet2!#REF!</definedName>
    <definedName name="G3.201" localSheetId="9">[206]Sheet2!#REF!</definedName>
    <definedName name="G3.201" localSheetId="15">[206]Sheet2!#REF!</definedName>
    <definedName name="G3.201" localSheetId="13">[206]Sheet2!#REF!</definedName>
    <definedName name="G3.201" localSheetId="8">[206]Sheet2!#REF!</definedName>
    <definedName name="G3.201">#REF!</definedName>
    <definedName name="G3.211" localSheetId="7">[206]Sheet2!#REF!</definedName>
    <definedName name="G3.211" localSheetId="9">[206]Sheet2!#REF!</definedName>
    <definedName name="G3.211" localSheetId="15">[206]Sheet2!#REF!</definedName>
    <definedName name="G3.211" localSheetId="13">[206]Sheet2!#REF!</definedName>
    <definedName name="G3.211" localSheetId="8">[206]Sheet2!#REF!</definedName>
    <definedName name="G3.211">#REF!</definedName>
    <definedName name="G3.221" localSheetId="7">[206]Sheet2!#REF!</definedName>
    <definedName name="G3.221" localSheetId="9">[206]Sheet2!#REF!</definedName>
    <definedName name="G3.221" localSheetId="15">[206]Sheet2!#REF!</definedName>
    <definedName name="G3.221" localSheetId="13">[206]Sheet2!#REF!</definedName>
    <definedName name="G3.221" localSheetId="8">[206]Sheet2!#REF!</definedName>
    <definedName name="G3.221">#REF!</definedName>
    <definedName name="G3.231" localSheetId="7">[206]Sheet2!#REF!</definedName>
    <definedName name="G3.231" localSheetId="9">[206]Sheet2!#REF!</definedName>
    <definedName name="G3.231" localSheetId="15">[206]Sheet2!#REF!</definedName>
    <definedName name="G3.231" localSheetId="13">[206]Sheet2!#REF!</definedName>
    <definedName name="G3.231" localSheetId="8">[206]Sheet2!#REF!</definedName>
    <definedName name="G3.231">#REF!</definedName>
    <definedName name="G3.241" localSheetId="7">[206]Sheet2!#REF!</definedName>
    <definedName name="G3.241" localSheetId="9">[206]Sheet2!#REF!</definedName>
    <definedName name="G3.241" localSheetId="15">[206]Sheet2!#REF!</definedName>
    <definedName name="G3.241" localSheetId="13">[206]Sheet2!#REF!</definedName>
    <definedName name="G3.241" localSheetId="8">[206]Sheet2!#REF!</definedName>
    <definedName name="G3.241">#REF!</definedName>
    <definedName name="G3.301" localSheetId="7">[206]Sheet2!#REF!</definedName>
    <definedName name="G3.301" localSheetId="9">[206]Sheet2!#REF!</definedName>
    <definedName name="G3.301" localSheetId="15">[206]Sheet2!#REF!</definedName>
    <definedName name="G3.301" localSheetId="13">[206]Sheet2!#REF!</definedName>
    <definedName name="G3.301" localSheetId="8">[206]Sheet2!#REF!</definedName>
    <definedName name="G3.301">#REF!</definedName>
    <definedName name="G3.311" localSheetId="7">[206]Sheet2!#REF!</definedName>
    <definedName name="G3.311" localSheetId="9">[206]Sheet2!#REF!</definedName>
    <definedName name="G3.311" localSheetId="15">[206]Sheet2!#REF!</definedName>
    <definedName name="G3.311" localSheetId="13">[206]Sheet2!#REF!</definedName>
    <definedName name="G3.311" localSheetId="8">[206]Sheet2!#REF!</definedName>
    <definedName name="G3.311">#REF!</definedName>
    <definedName name="G3.321" localSheetId="7">[206]Sheet2!#REF!</definedName>
    <definedName name="G3.321" localSheetId="9">[206]Sheet2!#REF!</definedName>
    <definedName name="G3.321" localSheetId="15">[206]Sheet2!#REF!</definedName>
    <definedName name="G3.321" localSheetId="13">[206]Sheet2!#REF!</definedName>
    <definedName name="G3.321" localSheetId="8">[206]Sheet2!#REF!</definedName>
    <definedName name="G3.321">#REF!</definedName>
    <definedName name="G3.331" localSheetId="7">[206]Sheet2!#REF!</definedName>
    <definedName name="G3.331" localSheetId="9">[206]Sheet2!#REF!</definedName>
    <definedName name="G3.331" localSheetId="15">[206]Sheet2!#REF!</definedName>
    <definedName name="G3.331" localSheetId="13">[206]Sheet2!#REF!</definedName>
    <definedName name="G3.331" localSheetId="8">[206]Sheet2!#REF!</definedName>
    <definedName name="G3.331">#REF!</definedName>
    <definedName name="G3.341" localSheetId="7">[206]Sheet2!#REF!</definedName>
    <definedName name="G3.341" localSheetId="9">[206]Sheet2!#REF!</definedName>
    <definedName name="G3.341" localSheetId="15">[206]Sheet2!#REF!</definedName>
    <definedName name="G3.341" localSheetId="13">[206]Sheet2!#REF!</definedName>
    <definedName name="G3.341" localSheetId="8">[206]Sheet2!#REF!</definedName>
    <definedName name="G3.341">#REF!</definedName>
    <definedName name="G4.000" localSheetId="7">[206]Sheet2!#REF!</definedName>
    <definedName name="G4.000" localSheetId="9">[206]Sheet2!#REF!</definedName>
    <definedName name="G4.000" localSheetId="15">[206]Sheet2!#REF!</definedName>
    <definedName name="G4.000" localSheetId="13">[206]Sheet2!#REF!</definedName>
    <definedName name="G4.000" localSheetId="8">[206]Sheet2!#REF!</definedName>
    <definedName name="G4.000">#REF!</definedName>
    <definedName name="G4.010" localSheetId="7">[206]Sheet2!#REF!</definedName>
    <definedName name="G4.010" localSheetId="9">[206]Sheet2!#REF!</definedName>
    <definedName name="G4.010" localSheetId="15">[206]Sheet2!#REF!</definedName>
    <definedName name="G4.010" localSheetId="13">[206]Sheet2!#REF!</definedName>
    <definedName name="G4.010" localSheetId="8">[206]Sheet2!#REF!</definedName>
    <definedName name="G4.010">#REF!</definedName>
    <definedName name="G4.020" localSheetId="7">[206]Sheet2!#REF!</definedName>
    <definedName name="G4.020" localSheetId="9">[206]Sheet2!#REF!</definedName>
    <definedName name="G4.020" localSheetId="15">[206]Sheet2!#REF!</definedName>
    <definedName name="G4.020" localSheetId="13">[206]Sheet2!#REF!</definedName>
    <definedName name="G4.020" localSheetId="8">[206]Sheet2!#REF!</definedName>
    <definedName name="G4.020">#REF!</definedName>
    <definedName name="G4.030" localSheetId="7">[206]Sheet2!#REF!</definedName>
    <definedName name="G4.030" localSheetId="9">[206]Sheet2!#REF!</definedName>
    <definedName name="G4.030" localSheetId="15">[206]Sheet2!#REF!</definedName>
    <definedName name="G4.030" localSheetId="13">[206]Sheet2!#REF!</definedName>
    <definedName name="G4.030" localSheetId="8">[206]Sheet2!#REF!</definedName>
    <definedName name="G4.030">#REF!</definedName>
    <definedName name="G4.040" localSheetId="7">[206]Sheet2!#REF!</definedName>
    <definedName name="G4.040" localSheetId="9">[206]Sheet2!#REF!</definedName>
    <definedName name="G4.040" localSheetId="15">[206]Sheet2!#REF!</definedName>
    <definedName name="G4.040" localSheetId="13">[206]Sheet2!#REF!</definedName>
    <definedName name="G4.040" localSheetId="8">[206]Sheet2!#REF!</definedName>
    <definedName name="G4.040">#REF!</definedName>
    <definedName name="G4.101" localSheetId="7">[206]Sheet2!#REF!</definedName>
    <definedName name="G4.101" localSheetId="9">[206]Sheet2!#REF!</definedName>
    <definedName name="G4.101" localSheetId="15">[206]Sheet2!#REF!</definedName>
    <definedName name="G4.101" localSheetId="13">[206]Sheet2!#REF!</definedName>
    <definedName name="G4.101" localSheetId="8">[206]Sheet2!#REF!</definedName>
    <definedName name="G4.101">#REF!</definedName>
    <definedName name="G4.111" localSheetId="7">[206]Sheet2!#REF!</definedName>
    <definedName name="G4.111" localSheetId="9">[206]Sheet2!#REF!</definedName>
    <definedName name="G4.111" localSheetId="15">[206]Sheet2!#REF!</definedName>
    <definedName name="G4.111" localSheetId="13">[206]Sheet2!#REF!</definedName>
    <definedName name="G4.111" localSheetId="8">[206]Sheet2!#REF!</definedName>
    <definedName name="G4.111">#REF!</definedName>
    <definedName name="G4.121" localSheetId="7">[206]Sheet2!#REF!</definedName>
    <definedName name="G4.121" localSheetId="9">[206]Sheet2!#REF!</definedName>
    <definedName name="G4.121" localSheetId="15">[206]Sheet2!#REF!</definedName>
    <definedName name="G4.121" localSheetId="13">[206]Sheet2!#REF!</definedName>
    <definedName name="G4.121" localSheetId="8">[206]Sheet2!#REF!</definedName>
    <definedName name="G4.121">#REF!</definedName>
    <definedName name="G4.131" localSheetId="7">[206]Sheet2!#REF!</definedName>
    <definedName name="G4.131" localSheetId="9">[206]Sheet2!#REF!</definedName>
    <definedName name="G4.131" localSheetId="15">[206]Sheet2!#REF!</definedName>
    <definedName name="G4.131" localSheetId="13">[206]Sheet2!#REF!</definedName>
    <definedName name="G4.131" localSheetId="8">[206]Sheet2!#REF!</definedName>
    <definedName name="G4.131">#REF!</definedName>
    <definedName name="G4.141" localSheetId="7">[206]Sheet2!#REF!</definedName>
    <definedName name="G4.141" localSheetId="9">[206]Sheet2!#REF!</definedName>
    <definedName name="G4.141" localSheetId="15">[206]Sheet2!#REF!</definedName>
    <definedName name="G4.141" localSheetId="13">[206]Sheet2!#REF!</definedName>
    <definedName name="G4.141" localSheetId="8">[206]Sheet2!#REF!</definedName>
    <definedName name="G4.141">#REF!</definedName>
    <definedName name="G4.151" localSheetId="7">[206]Sheet2!#REF!</definedName>
    <definedName name="G4.151" localSheetId="9">[206]Sheet2!#REF!</definedName>
    <definedName name="G4.151" localSheetId="15">[206]Sheet2!#REF!</definedName>
    <definedName name="G4.151" localSheetId="13">[206]Sheet2!#REF!</definedName>
    <definedName name="G4.151" localSheetId="8">[206]Sheet2!#REF!</definedName>
    <definedName name="G4.151">#REF!</definedName>
    <definedName name="G4.161" localSheetId="7">[206]Sheet2!#REF!</definedName>
    <definedName name="G4.161" localSheetId="9">[206]Sheet2!#REF!</definedName>
    <definedName name="G4.161" localSheetId="15">[206]Sheet2!#REF!</definedName>
    <definedName name="G4.161" localSheetId="13">[206]Sheet2!#REF!</definedName>
    <definedName name="G4.161" localSheetId="8">[206]Sheet2!#REF!</definedName>
    <definedName name="G4.161">#REF!</definedName>
    <definedName name="G4.171" localSheetId="7">[206]Sheet2!#REF!</definedName>
    <definedName name="G4.171" localSheetId="9">[206]Sheet2!#REF!</definedName>
    <definedName name="G4.171" localSheetId="15">[206]Sheet2!#REF!</definedName>
    <definedName name="G4.171" localSheetId="13">[206]Sheet2!#REF!</definedName>
    <definedName name="G4.171" localSheetId="8">[206]Sheet2!#REF!</definedName>
    <definedName name="G4.171">#REF!</definedName>
    <definedName name="G4.200" localSheetId="7">[206]Sheet2!#REF!</definedName>
    <definedName name="G4.200" localSheetId="9">[206]Sheet2!#REF!</definedName>
    <definedName name="G4.200" localSheetId="15">[206]Sheet2!#REF!</definedName>
    <definedName name="G4.200" localSheetId="13">[206]Sheet2!#REF!</definedName>
    <definedName name="G4.200" localSheetId="8">[206]Sheet2!#REF!</definedName>
    <definedName name="G4.200">#REF!</definedName>
    <definedName name="G4.210" localSheetId="7">[206]Sheet2!#REF!</definedName>
    <definedName name="G4.210" localSheetId="9">[206]Sheet2!#REF!</definedName>
    <definedName name="G4.210" localSheetId="15">[206]Sheet2!#REF!</definedName>
    <definedName name="G4.210" localSheetId="13">[206]Sheet2!#REF!</definedName>
    <definedName name="G4.210" localSheetId="8">[206]Sheet2!#REF!</definedName>
    <definedName name="G4.210">#REF!</definedName>
    <definedName name="G4.220" localSheetId="7">[206]Sheet2!#REF!</definedName>
    <definedName name="G4.220" localSheetId="9">[206]Sheet2!#REF!</definedName>
    <definedName name="G4.220" localSheetId="15">[206]Sheet2!#REF!</definedName>
    <definedName name="G4.220" localSheetId="13">[206]Sheet2!#REF!</definedName>
    <definedName name="G4.220" localSheetId="8">[206]Sheet2!#REF!</definedName>
    <definedName name="G4.220">#REF!</definedName>
    <definedName name="g40g40" localSheetId="33">#REF!</definedName>
    <definedName name="g40g40" localSheetId="51">#REF!</definedName>
    <definedName name="g40g40" localSheetId="7">[215]tuong!#REF!</definedName>
    <definedName name="g40g40" localSheetId="9">[215]tuong!#REF!</definedName>
    <definedName name="g40g40" localSheetId="15">[215]tuong!#REF!</definedName>
    <definedName name="g40g40" localSheetId="13">[215]tuong!#REF!</definedName>
    <definedName name="g40g40" localSheetId="8">[215]tuong!#REF!</definedName>
    <definedName name="g40g40">#REF!</definedName>
    <definedName name="gach" localSheetId="33">#REF!</definedName>
    <definedName name="gach" localSheetId="51">#REF!</definedName>
    <definedName name="gach">#REF!</definedName>
    <definedName name="gachblock" localSheetId="7">'[97]Gia vat tu'!$E$55</definedName>
    <definedName name="gachblock" localSheetId="9">'[97]Gia vat tu'!$E$55</definedName>
    <definedName name="gachblock" localSheetId="15">'[97]Gia vat tu'!$E$55</definedName>
    <definedName name="gachblock" localSheetId="13">'[97]Gia vat tu'!$E$55</definedName>
    <definedName name="gachblock" localSheetId="8">'[97]Gia vat tu'!$E$55</definedName>
    <definedName name="gachblock">#REF!</definedName>
    <definedName name="Gachce" localSheetId="7">'[22]Gia VL'!#REF!</definedName>
    <definedName name="Gachce" localSheetId="9">'[22]Gia VL'!#REF!</definedName>
    <definedName name="Gachce" localSheetId="15">'[22]Gia VL'!#REF!</definedName>
    <definedName name="Gachce" localSheetId="13">'[22]Gia VL'!#REF!</definedName>
    <definedName name="Gachce" localSheetId="8">'[22]Gia VL'!#REF!</definedName>
    <definedName name="Gachce">#REF!</definedName>
    <definedName name="gachllatnen30x30" localSheetId="7">'[216]Gia vat tu'!#REF!</definedName>
    <definedName name="gachllatnen30x30" localSheetId="9">'[216]Gia vat tu'!#REF!</definedName>
    <definedName name="gachllatnen30x30" localSheetId="15">'[216]Gia vat tu'!#REF!</definedName>
    <definedName name="gachllatnen30x30" localSheetId="13">'[216]Gia vat tu'!#REF!</definedName>
    <definedName name="gachllatnen30x30" localSheetId="8">'[216]Gia vat tu'!#REF!</definedName>
    <definedName name="gachllatnen30x30">#REF!</definedName>
    <definedName name="gachllatnen40x40" localSheetId="7">'[216]Gia vat tu'!#REF!</definedName>
    <definedName name="gachllatnen40x40" localSheetId="9">'[216]Gia vat tu'!#REF!</definedName>
    <definedName name="gachllatnen40x40" localSheetId="15">'[216]Gia vat tu'!#REF!</definedName>
    <definedName name="gachllatnen40x40" localSheetId="13">'[216]Gia vat tu'!#REF!</definedName>
    <definedName name="gachllatnen40x40" localSheetId="8">'[216]Gia vat tu'!#REF!</definedName>
    <definedName name="gachllatnen40x40">#REF!</definedName>
    <definedName name="gachllatnen50x50" localSheetId="7">'[217]Gia vat tu'!#REF!</definedName>
    <definedName name="gachllatnen50x50" localSheetId="9">'[217]Gia vat tu'!#REF!</definedName>
    <definedName name="gachllatnen50x50" localSheetId="15">'[217]Gia vat tu'!#REF!</definedName>
    <definedName name="gachllatnen50x50" localSheetId="13">'[217]Gia vat tu'!#REF!</definedName>
    <definedName name="gachllatnen50x50" localSheetId="8">'[217]Gia vat tu'!#REF!</definedName>
    <definedName name="gachllatnen50x50">#REF!</definedName>
    <definedName name="gachvo" localSheetId="7">'[22]Gia VL'!#REF!</definedName>
    <definedName name="gachvo" localSheetId="9">'[22]Gia VL'!#REF!</definedName>
    <definedName name="gachvo" localSheetId="15">'[22]Gia VL'!#REF!</definedName>
    <definedName name="gachvo" localSheetId="13">'[22]Gia VL'!#REF!</definedName>
    <definedName name="gachvo" localSheetId="8">'[22]Gia VL'!#REF!</definedName>
    <definedName name="gachvo">#REF!</definedName>
    <definedName name="GAHT" localSheetId="33">#REF!</definedName>
    <definedName name="GAHT" localSheetId="51">#REF!</definedName>
    <definedName name="GAHT">#REF!</definedName>
    <definedName name="GaicapbocCuXLPEPVCPVCloaiCEVV18den35kV" localSheetId="33">#REF!</definedName>
    <definedName name="GaicapbocCuXLPEPVCPVCloaiCEVV18den35kV" localSheetId="51">#REF!</definedName>
    <definedName name="GaicapbocCuXLPEPVCPVCloaiCEVV18den35kV">#REF!</definedName>
    <definedName name="GAM" localSheetId="33">#REF!</definedName>
    <definedName name="GAM" localSheetId="51">#REF!</definedName>
    <definedName name="GAM">#REF!</definedName>
    <definedName name="gama" localSheetId="33">#REF!</definedName>
    <definedName name="gama" localSheetId="51">#REF!</definedName>
    <definedName name="gama">#REF!</definedName>
    <definedName name="Gamadam" localSheetId="33">#REF!</definedName>
    <definedName name="Gamadam" localSheetId="51">#REF!</definedName>
    <definedName name="Gamadam">#REF!</definedName>
    <definedName name="gamatc" localSheetId="7">'[218]DO AM DT'!$AD$84</definedName>
    <definedName name="gamatc" localSheetId="9">'[218]DO AM DT'!$AD$84</definedName>
    <definedName name="gamatc" localSheetId="15">'[218]DO AM DT'!$AD$84</definedName>
    <definedName name="gamatc" localSheetId="13">'[218]DO AM DT'!$AD$84</definedName>
    <definedName name="gamatc" localSheetId="8">'[218]DO AM DT'!$AD$84</definedName>
    <definedName name="gamatc">#REF!</definedName>
    <definedName name="gas" localSheetId="33">#REF!</definedName>
    <definedName name="gas" localSheetId="51">#REF!</definedName>
    <definedName name="gas">#REF!</definedName>
    <definedName name="Gb" localSheetId="7">[173]Pier!$G$318</definedName>
    <definedName name="Gb" localSheetId="9">[173]Pier!$G$318</definedName>
    <definedName name="Gb" localSheetId="15">[173]Pier!$G$318</definedName>
    <definedName name="Gb" localSheetId="13">[173]Pier!$G$318</definedName>
    <definedName name="Gb" localSheetId="8">[173]Pier!$G$318</definedName>
    <definedName name="Gb">#REF!</definedName>
    <definedName name="Gbp_Diff" localSheetId="33">#REF!</definedName>
    <definedName name="Gbp_Diff" localSheetId="51">#REF!</definedName>
    <definedName name="Gbp_Diff">#REF!</definedName>
    <definedName name="gbt" localSheetId="7">'[22]Gia VL'!#REF!</definedName>
    <definedName name="gbt" localSheetId="9">'[22]Gia VL'!#REF!</definedName>
    <definedName name="gbt" localSheetId="15">'[22]Gia VL'!#REF!</definedName>
    <definedName name="gbt" localSheetId="13">'[22]Gia VL'!#REF!</definedName>
    <definedName name="gbt" localSheetId="8">'[22]Gia VL'!#REF!</definedName>
    <definedName name="gbt">#REF!</definedName>
    <definedName name="gc" localSheetId="7">[219]gvl!$N$28</definedName>
    <definedName name="gc" localSheetId="9">[219]gvl!$N$28</definedName>
    <definedName name="gc" localSheetId="15">[219]gvl!$N$28</definedName>
    <definedName name="gc" localSheetId="13">[219]gvl!$N$28</definedName>
    <definedName name="gc" localSheetId="8">[219]gvl!$N$28</definedName>
    <definedName name="gc">#REF!</definedName>
    <definedName name="GC_CT" localSheetId="7">[220]Gia_GC_Satthep!$C$7</definedName>
    <definedName name="GC_CT" localSheetId="9">[220]Gia_GC_Satthep!$C$7</definedName>
    <definedName name="GC_CT" localSheetId="15">[220]Gia_GC_Satthep!$C$7</definedName>
    <definedName name="GC_CT" localSheetId="13">[220]Gia_GC_Satthep!$C$7</definedName>
    <definedName name="GC_CT" localSheetId="8">[220]Gia_GC_Satthep!$C$7</definedName>
    <definedName name="GC_CT">#REF!</definedName>
    <definedName name="GC_CT1" localSheetId="7">[221]Gia_GC_Satthep!$C$7</definedName>
    <definedName name="GC_CT1" localSheetId="9">[221]Gia_GC_Satthep!$C$7</definedName>
    <definedName name="GC_CT1" localSheetId="15">[221]Gia_GC_Satthep!$C$7</definedName>
    <definedName name="GC_CT1" localSheetId="13">[221]Gia_GC_Satthep!$C$7</definedName>
    <definedName name="GC_CT1" localSheetId="8">[221]Gia_GC_Satthep!$C$7</definedName>
    <definedName name="GC_CT1">#REF!</definedName>
    <definedName name="GC_DN" localSheetId="33">#REF!</definedName>
    <definedName name="GC_DN" localSheetId="51">#REF!</definedName>
    <definedName name="GC_DN">#REF!</definedName>
    <definedName name="GC_HT" localSheetId="33">#REF!</definedName>
    <definedName name="GC_HT" localSheetId="51">#REF!</definedName>
    <definedName name="GC_HT">#REF!</definedName>
    <definedName name="GC_TD" localSheetId="33">#REF!</definedName>
    <definedName name="GC_TD" localSheetId="51">#REF!</definedName>
    <definedName name="GC_TD">#REF!</definedName>
    <definedName name="gcHT" localSheetId="7">[222]TT04!$J$37</definedName>
    <definedName name="gcHT" localSheetId="9">[222]TT04!$J$37</definedName>
    <definedName name="gcHT" localSheetId="15">[222]TT04!$J$37</definedName>
    <definedName name="gcHT" localSheetId="13">[222]TT04!$J$37</definedName>
    <definedName name="gcHT" localSheetId="8">[222]TT04!$J$37</definedName>
    <definedName name="gcHT">#REF!</definedName>
    <definedName name="GCM" localSheetId="7">'[223]GVL-NC-M'!$A$127:$E$232</definedName>
    <definedName name="GCM" localSheetId="9">'[223]GVL-NC-M'!$A$127:$E$232</definedName>
    <definedName name="GCM" localSheetId="15">'[223]GVL-NC-M'!$A$127:$E$232</definedName>
    <definedName name="GCM" localSheetId="13">'[223]GVL-NC-M'!$A$127:$E$232</definedName>
    <definedName name="GCM" localSheetId="8">'[223]GVL-NC-M'!$A$127:$E$232</definedName>
    <definedName name="GCM">#REF!</definedName>
    <definedName name="GCP" localSheetId="7">[224]ctdz35!#REF!</definedName>
    <definedName name="GCP" localSheetId="9">[224]ctdz35!#REF!</definedName>
    <definedName name="GCP" localSheetId="15">[224]ctdz35!#REF!</definedName>
    <definedName name="GCP" localSheetId="13">[224]ctdz35!#REF!</definedName>
    <definedName name="GCP" localSheetId="8">[224]ctdz35!#REF!</definedName>
    <definedName name="GCP">#REF!</definedName>
    <definedName name="GCS" localSheetId="33">#REF!</definedName>
    <definedName name="GCS" localSheetId="51">#REF!</definedName>
    <definedName name="GCS">#REF!</definedName>
    <definedName name="gcscl" localSheetId="7">[225]th¸mo!#REF!</definedName>
    <definedName name="gcscl" localSheetId="9">[225]th¸mo!#REF!</definedName>
    <definedName name="gcscl" localSheetId="15">[225]th¸mo!#REF!</definedName>
    <definedName name="gcscl" localSheetId="13">[225]th¸mo!#REF!</definedName>
    <definedName name="gcscl" localSheetId="8">[225]th¸mo!#REF!</definedName>
    <definedName name="gcscl">#REF!</definedName>
    <definedName name="gchi" localSheetId="7">[46]gVL!$P$33</definedName>
    <definedName name="gchi" localSheetId="9">[46]gVL!$P$33</definedName>
    <definedName name="gchi" localSheetId="15">[46]gVL!$P$33</definedName>
    <definedName name="gchi" localSheetId="13">[46]gVL!$P$33</definedName>
    <definedName name="gchi" localSheetId="8">[46]gVL!$P$33</definedName>
    <definedName name="gchi">#REF!</definedName>
    <definedName name="gchong" localSheetId="7">'[22]Gia VL'!#REF!</definedName>
    <definedName name="gchong" localSheetId="9">'[22]Gia VL'!#REF!</definedName>
    <definedName name="gchong" localSheetId="15">'[22]Gia VL'!#REF!</definedName>
    <definedName name="gchong" localSheetId="13">'[22]Gia VL'!#REF!</definedName>
    <definedName name="gchong" localSheetId="8">'[22]Gia VL'!#REF!</definedName>
    <definedName name="gchong">#REF!</definedName>
    <definedName name="gd" localSheetId="7">[46]gVL!$P$37</definedName>
    <definedName name="gd" localSheetId="9">[46]gVL!$P$37</definedName>
    <definedName name="gd" localSheetId="15">[46]gVL!$P$37</definedName>
    <definedName name="gd" localSheetId="13">[46]gVL!$P$37</definedName>
    <definedName name="gd" localSheetId="8">[46]gVL!$P$37</definedName>
    <definedName name="gd">#REF!</definedName>
    <definedName name="GDTD" localSheetId="33">#REF!</definedName>
    <definedName name="GDTD" localSheetId="51">#REF!</definedName>
    <definedName name="GDTD">#REF!</definedName>
    <definedName name="geff" localSheetId="33">#REF!</definedName>
    <definedName name="geff" localSheetId="51">#REF!</definedName>
    <definedName name="geff">#REF!</definedName>
    <definedName name="geo" localSheetId="33">#REF!</definedName>
    <definedName name="geo" localSheetId="51">#REF!</definedName>
    <definedName name="geo">#REF!</definedName>
    <definedName name="GETVAR" localSheetId="7">[175]Function!$B$37</definedName>
    <definedName name="GETVAR" localSheetId="9">[175]Function!$B$37</definedName>
    <definedName name="GETVAR" localSheetId="15">[175]Function!$B$37</definedName>
    <definedName name="GETVAR" localSheetId="13">[175]Function!$B$37</definedName>
    <definedName name="GETVAR" localSheetId="8">[175]Function!$B$37</definedName>
    <definedName name="GETVAR">#REF!</definedName>
    <definedName name="gf" localSheetId="7">[58]Sheet1!#REF!</definedName>
    <definedName name="gf" localSheetId="9">[58]Sheet1!#REF!</definedName>
    <definedName name="gf" localSheetId="15">[58]Sheet1!#REF!</definedName>
    <definedName name="gf" localSheetId="13">[58]Sheet1!#REF!</definedName>
    <definedName name="gf" localSheetId="8">[58]Sheet1!#REF!</definedName>
    <definedName name="gf">#REF!</definedName>
    <definedName name="gffh" localSheetId="21" hidden="1">{"'Sheet1'!$L$16"}</definedName>
    <definedName name="gffh" localSheetId="27" hidden="1">{"'Sheet1'!$L$16"}</definedName>
    <definedName name="gffh" localSheetId="7" hidden="1">{"'Sheet1'!$L$16"}</definedName>
    <definedName name="gffh" localSheetId="9" hidden="1">{"'Sheet1'!$L$16"}</definedName>
    <definedName name="gffh" localSheetId="15" hidden="1">{"'Sheet1'!$L$16"}</definedName>
    <definedName name="gffh" localSheetId="13" hidden="1">{"'Sheet1'!$L$16"}</definedName>
    <definedName name="gffh" localSheetId="16" hidden="1">{"'Sheet1'!$L$16"}</definedName>
    <definedName name="gffh" localSheetId="8" hidden="1">{"'Sheet1'!$L$16"}</definedName>
    <definedName name="gffh" localSheetId="18" hidden="1">{"'Sheet1'!$L$16"}</definedName>
    <definedName name="gffh" localSheetId="19" hidden="1">{"'Sheet1'!$L$16"}</definedName>
    <definedName name="gffh" localSheetId="1" hidden="1">{"'Sheet1'!$L$16"}</definedName>
    <definedName name="gffh" hidden="1">{"'Sheet1'!$L$16"}</definedName>
    <definedName name="gg" localSheetId="7">[25]Girder!#REF!</definedName>
    <definedName name="gg" localSheetId="9">[25]Girder!#REF!</definedName>
    <definedName name="gg" localSheetId="15">[25]Girder!#REF!</definedName>
    <definedName name="gg" localSheetId="13">[25]Girder!#REF!</definedName>
    <definedName name="gg" localSheetId="8">[25]Girder!#REF!</definedName>
    <definedName name="gg">#REF!</definedName>
    <definedName name="ghichu" localSheetId="33">#REF!</definedName>
    <definedName name="ghichu" localSheetId="51">#REF!</definedName>
    <definedName name="ghichu">#REF!</definedName>
    <definedName name="ghip" localSheetId="33">#REF!</definedName>
    <definedName name="ghip" localSheetId="51">#REF!</definedName>
    <definedName name="ghip">#REF!</definedName>
    <definedName name="gkGTGT" localSheetId="33">#REF!</definedName>
    <definedName name="gkGTGT" localSheetId="51">#REF!</definedName>
    <definedName name="gkGTGT">#REF!</definedName>
    <definedName name="gkkjl" localSheetId="21" hidden="1">{"'Sheet1'!$L$16"}</definedName>
    <definedName name="gkkjl" localSheetId="27" hidden="1">{"'Sheet1'!$L$16"}</definedName>
    <definedName name="gkkjl" localSheetId="33" hidden="1">{"'Sheet1'!$L$16"}</definedName>
    <definedName name="gkkjl" localSheetId="34" hidden="1">{"'Sheet1'!$L$16"}</definedName>
    <definedName name="gkkjl" localSheetId="48" hidden="1">{"'Sheet1'!$L$16"}</definedName>
    <definedName name="gkkjl" localSheetId="49" hidden="1">{"'Sheet1'!$L$16"}</definedName>
    <definedName name="gkkjl" localSheetId="7" hidden="1">{"'Sheet1'!$L$16"}</definedName>
    <definedName name="gkkjl" localSheetId="9" hidden="1">{"'Sheet1'!$L$16"}</definedName>
    <definedName name="gkkjl" localSheetId="15" hidden="1">{"'Sheet1'!$L$16"}</definedName>
    <definedName name="gkkjl" localSheetId="13" hidden="1">{"'Sheet1'!$L$16"}</definedName>
    <definedName name="gkkjl" localSheetId="16" hidden="1">{"'Sheet1'!$L$16"}</definedName>
    <definedName name="gkkjl" localSheetId="8" hidden="1">{"'Sheet1'!$L$16"}</definedName>
    <definedName name="gkkjl" localSheetId="18" hidden="1">{"'Sheet1'!$L$16"}</definedName>
    <definedName name="gkkjl" localSheetId="19" hidden="1">{"'Sheet1'!$L$16"}</definedName>
    <definedName name="gkkjl" localSheetId="1" hidden="1">{"'Sheet1'!$L$16"}</definedName>
    <definedName name="gkkjl" hidden="1">{"'Sheet1'!$L$16"}</definedName>
    <definedName name="gl" localSheetId="7">[40]th¸mo!#REF!</definedName>
    <definedName name="gl" localSheetId="9">[40]th¸mo!#REF!</definedName>
    <definedName name="gl" localSheetId="15">[40]th¸mo!#REF!</definedName>
    <definedName name="gl" localSheetId="13">[40]th¸mo!#REF!</definedName>
    <definedName name="gl" localSheetId="8">[40]th¸mo!#REF!</definedName>
    <definedName name="gl">#REF!</definedName>
    <definedName name="gl3p" localSheetId="33">#REF!</definedName>
    <definedName name="gl3p" localSheetId="51">#REF!</definedName>
    <definedName name="gl3p">#REF!</definedName>
    <definedName name="Glazing" localSheetId="7">'[122]DGchitiet '!#REF!</definedName>
    <definedName name="Glazing" localSheetId="9">'[122]DGchitiet '!#REF!</definedName>
    <definedName name="Glazing" localSheetId="15">'[122]DGchitiet '!#REF!</definedName>
    <definedName name="Glazing" localSheetId="13">'[122]DGchitiet '!#REF!</definedName>
    <definedName name="Glazing" localSheetId="8">'[122]DGchitiet '!#REF!</definedName>
    <definedName name="Glazing">#REF!</definedName>
    <definedName name="glc" localSheetId="7">[173]Pier!$G$54</definedName>
    <definedName name="glc" localSheetId="9">[173]Pier!$G$54</definedName>
    <definedName name="glc" localSheetId="15">[173]Pier!$G$54</definedName>
    <definedName name="glc" localSheetId="13">[173]Pier!$G$54</definedName>
    <definedName name="glc" localSheetId="8">[173]Pier!$G$54</definedName>
    <definedName name="glc">#REF!</definedName>
    <definedName name="gld" localSheetId="33">#REF!</definedName>
    <definedName name="gld" localSheetId="51">#REF!</definedName>
    <definedName name="gld">#REF!</definedName>
    <definedName name="GM" localSheetId="7">[111]BT!$J$13</definedName>
    <definedName name="GM" localSheetId="9">[111]BT!$J$13</definedName>
    <definedName name="GM" localSheetId="15">[111]BT!$J$13</definedName>
    <definedName name="GM" localSheetId="13">[111]BT!$J$13</definedName>
    <definedName name="GM" localSheetId="8">[111]BT!$J$13</definedName>
    <definedName name="GM">#REF!</definedName>
    <definedName name="GNC" localSheetId="7">[111]BT!$I$13</definedName>
    <definedName name="GNC" localSheetId="9">[111]BT!$I$13</definedName>
    <definedName name="GNC" localSheetId="15">[111]BT!$I$13</definedName>
    <definedName name="GNC" localSheetId="13">[111]BT!$I$13</definedName>
    <definedName name="GNC" localSheetId="8">[111]BT!$I$13</definedName>
    <definedName name="GNC">#REF!</definedName>
    <definedName name="Gnd" localSheetId="7">[173]Pier!$G$51</definedName>
    <definedName name="Gnd" localSheetId="9">[173]Pier!$G$51</definedName>
    <definedName name="Gnd" localSheetId="15">[173]Pier!$G$51</definedName>
    <definedName name="Gnd" localSheetId="13">[173]Pier!$G$51</definedName>
    <definedName name="Gnd" localSheetId="8">[173]Pier!$G$51</definedName>
    <definedName name="Gnd">#REF!</definedName>
    <definedName name="Go" localSheetId="7">[105]T.Tinh!#REF!</definedName>
    <definedName name="Go" localSheetId="9">[105]T.Tinh!#REF!</definedName>
    <definedName name="Go" localSheetId="15">[105]T.Tinh!#REF!</definedName>
    <definedName name="Go" localSheetId="13">[105]T.Tinh!#REF!</definedName>
    <definedName name="Go" localSheetId="8">[105]T.Tinh!#REF!</definedName>
    <definedName name="Go">#REF!</definedName>
    <definedName name="GO.110" localSheetId="51">#REF!</definedName>
    <definedName name="GO.110">#REF!</definedName>
    <definedName name="GO.25" localSheetId="51">#REF!</definedName>
    <definedName name="GO.25">#REF!</definedName>
    <definedName name="GO.39" localSheetId="51">#REF!</definedName>
    <definedName name="GO.39">#REF!</definedName>
    <definedName name="GO.52" localSheetId="51">#REF!</definedName>
    <definedName name="GO.52">#REF!</definedName>
    <definedName name="GO.65" localSheetId="51">#REF!</definedName>
    <definedName name="GO.65">#REF!</definedName>
    <definedName name="GO.81" localSheetId="51">#REF!</definedName>
    <definedName name="GO.81">#REF!</definedName>
    <definedName name="GO.9" localSheetId="51">#REF!</definedName>
    <definedName name="GO.9">#REF!</definedName>
    <definedName name="GoBack" localSheetId="2">#REF!</definedName>
    <definedName name="GoBack" localSheetId="33">#REF!</definedName>
    <definedName name="GoBack" localSheetId="50">#REF!</definedName>
    <definedName name="GoBack" localSheetId="7">[170]Sheet1!GoBack</definedName>
    <definedName name="GoBack" localSheetId="9">[170]Sheet1!GoBack</definedName>
    <definedName name="GoBack" localSheetId="15">[170]Sheet1!GoBack</definedName>
    <definedName name="GoBack" localSheetId="13">[170]Sheet1!GoBack</definedName>
    <definedName name="GoBack" localSheetId="8">[170]Sheet1!GoBack</definedName>
    <definedName name="GoBack" localSheetId="29">#N/A</definedName>
    <definedName name="GoBack" localSheetId="1">#N/A</definedName>
    <definedName name="GoBack">#REF!</definedName>
    <definedName name="GoBack_18" localSheetId="21">#N/A</definedName>
    <definedName name="GoBack_18" localSheetId="27">#N/A</definedName>
    <definedName name="GoBack_18" localSheetId="16">#N/A</definedName>
    <definedName name="GoBack_18" localSheetId="18">#N/A</definedName>
    <definedName name="GoBack_18" localSheetId="29">'Người có công'!GoBack</definedName>
    <definedName name="GoBack_18" localSheetId="19">#N/A</definedName>
    <definedName name="GoBack_18" localSheetId="1">'Tong hop gui KTNN'!GoBack</definedName>
    <definedName name="GoBack_18">#N/A</definedName>
    <definedName name="GoBack_28" localSheetId="21">#N/A</definedName>
    <definedName name="GoBack_28" localSheetId="27">#N/A</definedName>
    <definedName name="GoBack_28" localSheetId="16">#N/A</definedName>
    <definedName name="GoBack_28" localSheetId="18">#N/A</definedName>
    <definedName name="GoBack_28" localSheetId="29">'Người có công'!GoBack</definedName>
    <definedName name="GoBack_28" localSheetId="19">#N/A</definedName>
    <definedName name="GoBack_28" localSheetId="1">'Tong hop gui KTNN'!GoBack</definedName>
    <definedName name="GoBack_28">#N/A</definedName>
    <definedName name="goc" localSheetId="7">[226]ctTBA!#REF!</definedName>
    <definedName name="goc" localSheetId="9">[226]ctTBA!#REF!</definedName>
    <definedName name="goc" localSheetId="15">[226]ctTBA!#REF!</definedName>
    <definedName name="goc" localSheetId="13">[226]ctTBA!#REF!</definedName>
    <definedName name="goc" localSheetId="8">[226]ctTBA!#REF!</definedName>
    <definedName name="goc">#REF!</definedName>
    <definedName name="Goc32x3" localSheetId="33">#REF!</definedName>
    <definedName name="Goc32x3" localSheetId="51">#REF!</definedName>
    <definedName name="Goc32x3">#REF!</definedName>
    <definedName name="Goc35x3" localSheetId="33">#REF!</definedName>
    <definedName name="Goc35x3" localSheetId="51">#REF!</definedName>
    <definedName name="Goc35x3">#REF!</definedName>
    <definedName name="Goc40x4" localSheetId="33">#REF!</definedName>
    <definedName name="Goc40x4" localSheetId="51">#REF!</definedName>
    <definedName name="Goc40x4">#REF!</definedName>
    <definedName name="Goc45x4" localSheetId="33">#REF!</definedName>
    <definedName name="Goc45x4" localSheetId="51">#REF!</definedName>
    <definedName name="Goc45x4">#REF!</definedName>
    <definedName name="Goc50x5" localSheetId="33">#REF!</definedName>
    <definedName name="Goc50x5" localSheetId="51">#REF!</definedName>
    <definedName name="Goc50x5">#REF!</definedName>
    <definedName name="Goc63x6" localSheetId="33">#REF!</definedName>
    <definedName name="Goc63x6" localSheetId="51">#REF!</definedName>
    <definedName name="Goc63x6">#REF!</definedName>
    <definedName name="Goc75x6" localSheetId="33">#REF!</definedName>
    <definedName name="Goc75x6" localSheetId="51">#REF!</definedName>
    <definedName name="Goc75x6">#REF!</definedName>
    <definedName name="GocTieuChuan" localSheetId="29">#N/A</definedName>
    <definedName name="GocTieuChuan">#N/A</definedName>
    <definedName name="gochong" localSheetId="7">[165]GiaVL!$F$22</definedName>
    <definedName name="gochong" localSheetId="9">[165]GiaVL!$F$22</definedName>
    <definedName name="gochong" localSheetId="15">[165]GiaVL!$F$22</definedName>
    <definedName name="gochong" localSheetId="13">[165]GiaVL!$F$22</definedName>
    <definedName name="gochong" localSheetId="8">[165]GiaVL!$F$22</definedName>
    <definedName name="gochong">#REF!</definedName>
    <definedName name="gochongcay" localSheetId="7">'[22]Gia VL'!#REF!</definedName>
    <definedName name="gochongcay" localSheetId="9">'[22]Gia VL'!#REF!</definedName>
    <definedName name="gochongcay" localSheetId="15">'[22]Gia VL'!#REF!</definedName>
    <definedName name="gochongcay" localSheetId="13">'[22]Gia VL'!#REF!</definedName>
    <definedName name="gochongcay" localSheetId="8">'[22]Gia VL'!#REF!</definedName>
    <definedName name="gochongcay">#REF!</definedName>
    <definedName name="gonep" localSheetId="7">'[22]Gia VL'!#REF!</definedName>
    <definedName name="gonep" localSheetId="9">'[22]Gia VL'!#REF!</definedName>
    <definedName name="gonep" localSheetId="15">'[22]Gia VL'!#REF!</definedName>
    <definedName name="gonep" localSheetId="13">'[22]Gia VL'!#REF!</definedName>
    <definedName name="gonep" localSheetId="8">'[22]Gia VL'!#REF!</definedName>
    <definedName name="gonep">#REF!</definedName>
    <definedName name="govan" localSheetId="33">#REF!</definedName>
    <definedName name="govan" localSheetId="51">#REF!</definedName>
    <definedName name="govan">#REF!</definedName>
    <definedName name="GP" localSheetId="33">#REF!</definedName>
    <definedName name="GP" localSheetId="51">#REF!</definedName>
    <definedName name="GP">#REF!</definedName>
    <definedName name="GPT_GROUNDING_PT" localSheetId="7">'[227]NEW-PANEL'!#REF!</definedName>
    <definedName name="GPT_GROUNDING_PT" localSheetId="9">'[227]NEW-PANEL'!#REF!</definedName>
    <definedName name="GPT_GROUNDING_PT" localSheetId="15">'[227]NEW-PANEL'!#REF!</definedName>
    <definedName name="GPT_GROUNDING_PT" localSheetId="13">'[227]NEW-PANEL'!#REF!</definedName>
    <definedName name="GPT_GROUNDING_PT" localSheetId="8">'[227]NEW-PANEL'!#REF!</definedName>
    <definedName name="GPT_GROUNDING_PT">#REF!</definedName>
    <definedName name="gr" localSheetId="7">[40]th¸mo!#REF!</definedName>
    <definedName name="gr" localSheetId="9">[40]th¸mo!#REF!</definedName>
    <definedName name="gr" localSheetId="15">[40]th¸mo!#REF!</definedName>
    <definedName name="gr" localSheetId="13">[40]th¸mo!#REF!</definedName>
    <definedName name="gr" localSheetId="8">[40]th¸mo!#REF!</definedName>
    <definedName name="gr">#REF!</definedName>
    <definedName name="grC" localSheetId="7">'[80]C-C'!$J$11</definedName>
    <definedName name="grC" localSheetId="9">'[80]C-C'!$J$11</definedName>
    <definedName name="grC" localSheetId="15">'[80]C-C'!$J$11</definedName>
    <definedName name="grC" localSheetId="13">'[80]C-C'!$J$11</definedName>
    <definedName name="grC" localSheetId="8">'[80]C-C'!$J$11</definedName>
    <definedName name="grC">#REF!</definedName>
    <definedName name="grD" localSheetId="7">'[80]D-D'!$J$11</definedName>
    <definedName name="grD" localSheetId="9">'[80]D-D'!$J$11</definedName>
    <definedName name="grD" localSheetId="15">'[80]D-D'!$J$11</definedName>
    <definedName name="grD" localSheetId="13">'[80]D-D'!$J$11</definedName>
    <definedName name="grD" localSheetId="8">'[80]D-D'!$J$11</definedName>
    <definedName name="grD">#REF!</definedName>
    <definedName name="GRFICM" localSheetId="51">#REF!</definedName>
    <definedName name="GRFICM">#REF!</definedName>
    <definedName name="GRID" localSheetId="33">#REF!</definedName>
    <definedName name="GRID" localSheetId="51">#REF!</definedName>
    <definedName name="GRID">#REF!</definedName>
    <definedName name="gs" localSheetId="33">#REF!</definedName>
    <definedName name="gs" localSheetId="51">#REF!</definedName>
    <definedName name="gs">#REF!</definedName>
    <definedName name="gse" localSheetId="33">#REF!</definedName>
    <definedName name="gse" localSheetId="51">#REF!</definedName>
    <definedName name="gse">#REF!</definedName>
    <definedName name="gsktxd" localSheetId="2">#REF!</definedName>
    <definedName name="gsktxd" localSheetId="33">#REF!</definedName>
    <definedName name="gsktxd" localSheetId="50">#REF!</definedName>
    <definedName name="gsktxd" localSheetId="51">#REF!</definedName>
    <definedName name="gsktxd" localSheetId="7">[138]!gsktxd</definedName>
    <definedName name="gsktxd" localSheetId="9">[138]!gsktxd</definedName>
    <definedName name="gsktxd" localSheetId="15">[138]!gsktxd</definedName>
    <definedName name="gsktxd" localSheetId="13">[138]!gsktxd</definedName>
    <definedName name="gsktxd" localSheetId="8">[138]!gsktxd</definedName>
    <definedName name="gsktxd" localSheetId="29">#N/A</definedName>
    <definedName name="gsktxd" localSheetId="1">#N/A</definedName>
    <definedName name="gsktxd">#REF!</definedName>
    <definedName name="gt" localSheetId="33">#REF!</definedName>
    <definedName name="gt" localSheetId="51">#REF!</definedName>
    <definedName name="gt">#REF!</definedName>
    <definedName name="Gtb" localSheetId="33">#REF!</definedName>
    <definedName name="Gtb" localSheetId="51">#REF!</definedName>
    <definedName name="Gtb">#REF!</definedName>
    <definedName name="gtbtt" localSheetId="33">#REF!</definedName>
    <definedName name="gtbtt" localSheetId="51">#REF!</definedName>
    <definedName name="gtbtt">#REF!</definedName>
    <definedName name="gtc" localSheetId="33">#REF!</definedName>
    <definedName name="gtc" localSheetId="51">#REF!</definedName>
    <definedName name="gtc">#REF!</definedName>
    <definedName name="GTCL" localSheetId="51">#REF!</definedName>
    <definedName name="GTCL">#REF!</definedName>
    <definedName name="gtchen" localSheetId="7">[46]gVL!$P$31</definedName>
    <definedName name="gtchen" localSheetId="9">[46]gVL!$P$31</definedName>
    <definedName name="gtchen" localSheetId="15">[46]gVL!$P$31</definedName>
    <definedName name="gtchen" localSheetId="13">[46]gVL!$P$31</definedName>
    <definedName name="gtchen" localSheetId="8">[46]gVL!$P$31</definedName>
    <definedName name="gtchen">#REF!</definedName>
    <definedName name="gtst" localSheetId="33">#REF!</definedName>
    <definedName name="gtst" localSheetId="51">#REF!</definedName>
    <definedName name="gtst">#REF!</definedName>
    <definedName name="GTXL" localSheetId="33">#REF!</definedName>
    <definedName name="GTXL" localSheetId="51">#REF!</definedName>
    <definedName name="GTXL">#REF!</definedName>
    <definedName name="Gthe" localSheetId="33">#REF!</definedName>
    <definedName name="Gthe" localSheetId="51">#REF!</definedName>
    <definedName name="Gthe">#REF!</definedName>
    <definedName name="GTRI" localSheetId="33">#REF!</definedName>
    <definedName name="GTRI" localSheetId="51">#REF!</definedName>
    <definedName name="GTRI">#REF!</definedName>
    <definedName name="gv" localSheetId="21">[45]gVL!$Q$28</definedName>
    <definedName name="gv" localSheetId="27">[45]gVL!$Q$28</definedName>
    <definedName name="gv" localSheetId="33">#REF!</definedName>
    <definedName name="gv" localSheetId="34">[45]gVL!$Q$28</definedName>
    <definedName name="gv" localSheetId="51">#REF!</definedName>
    <definedName name="gv" localSheetId="7">[45]gVL!$Q$28</definedName>
    <definedName name="gv" localSheetId="9">[45]gVL!$Q$28</definedName>
    <definedName name="gv" localSheetId="15">[45]gVL!$Q$28</definedName>
    <definedName name="gv" localSheetId="13">[45]gVL!$Q$28</definedName>
    <definedName name="gv" localSheetId="16">[45]gVL!$Q$28</definedName>
    <definedName name="gv" localSheetId="8">[45]gVL!$Q$28</definedName>
    <definedName name="gv" localSheetId="18">[45]gVL!$Q$28</definedName>
    <definedName name="gv" localSheetId="19">[45]gVL!$Q$28</definedName>
    <definedName name="gv">#REF!</definedName>
    <definedName name="gvan" localSheetId="33">#REF!</definedName>
    <definedName name="gvan" localSheetId="51">#REF!</definedName>
    <definedName name="gvan">#REF!</definedName>
    <definedName name="gvl" localSheetId="7">[228]GVL!$A$6:$F$131</definedName>
    <definedName name="gvl" localSheetId="9">[228]GVL!$A$6:$F$131</definedName>
    <definedName name="gvl" localSheetId="15">[228]GVL!$A$6:$F$131</definedName>
    <definedName name="gvl" localSheetId="13">[228]GVL!$A$6:$F$131</definedName>
    <definedName name="gvl" localSheetId="8">[228]GVL!$A$6:$F$131</definedName>
    <definedName name="gvl">#REF!</definedName>
    <definedName name="GVL_LDT" localSheetId="33">#REF!</definedName>
    <definedName name="GVL_LDT" localSheetId="51">#REF!</definedName>
    <definedName name="GVL_LDT">#REF!</definedName>
    <definedName name="gvt" localSheetId="7">[229]GVT!$B$7:$H$106</definedName>
    <definedName name="gvt" localSheetId="9">[229]GVT!$B$7:$H$106</definedName>
    <definedName name="gvt" localSheetId="15">[229]GVT!$B$7:$H$106</definedName>
    <definedName name="gvt" localSheetId="13">[229]GVT!$B$7:$H$106</definedName>
    <definedName name="gvt" localSheetId="8">[229]GVT!$B$7:$H$106</definedName>
    <definedName name="gvt">#REF!</definedName>
    <definedName name="Gxet" localSheetId="7">'[22]Gia VL'!#REF!</definedName>
    <definedName name="Gxet" localSheetId="9">'[22]Gia VL'!#REF!</definedName>
    <definedName name="Gxet" localSheetId="15">'[22]Gia VL'!#REF!</definedName>
    <definedName name="Gxet" localSheetId="13">'[22]Gia VL'!#REF!</definedName>
    <definedName name="Gxet" localSheetId="8">'[22]Gia VL'!#REF!</definedName>
    <definedName name="Gxet">#REF!</definedName>
    <definedName name="Gxl" localSheetId="33">#REF!</definedName>
    <definedName name="Gxl" localSheetId="51">#REF!</definedName>
    <definedName name="Gxl">#REF!</definedName>
    <definedName name="gxltt" localSheetId="33">#REF!</definedName>
    <definedName name="gxltt" localSheetId="51">#REF!</definedName>
    <definedName name="gxltt">#REF!</definedName>
    <definedName name="gxm" localSheetId="7">[46]gVL!$P$32</definedName>
    <definedName name="gxm" localSheetId="9">[46]gVL!$P$32</definedName>
    <definedName name="gxm" localSheetId="15">[46]gVL!$P$32</definedName>
    <definedName name="gxm" localSheetId="13">[46]gVL!$P$32</definedName>
    <definedName name="gxm" localSheetId="8">[46]gVL!$P$32</definedName>
    <definedName name="gxm">#REF!</definedName>
    <definedName name="gia" localSheetId="33">#REF!</definedName>
    <definedName name="gia" localSheetId="51">#REF!</definedName>
    <definedName name="gia">#REF!</definedName>
    <definedName name="Gia_ban_dien_sc" localSheetId="7">'[158]Co so'!$O$13</definedName>
    <definedName name="Gia_ban_dien_sc" localSheetId="9">'[158]Co so'!$O$13</definedName>
    <definedName name="Gia_ban_dien_sc" localSheetId="15">'[158]Co so'!$O$13</definedName>
    <definedName name="Gia_ban_dien_sc" localSheetId="13">'[158]Co so'!$O$13</definedName>
    <definedName name="Gia_ban_dien_sc" localSheetId="8">'[158]Co so'!$O$13</definedName>
    <definedName name="Gia_ban_dien_sc">#REF!</definedName>
    <definedName name="Gia_ban_dien_tc" localSheetId="7">'[158]Co so'!$O$14</definedName>
    <definedName name="Gia_ban_dien_tc" localSheetId="9">'[158]Co so'!$O$14</definedName>
    <definedName name="Gia_ban_dien_tc" localSheetId="15">'[158]Co so'!$O$14</definedName>
    <definedName name="Gia_ban_dien_tc" localSheetId="13">'[158]Co so'!$O$14</definedName>
    <definedName name="Gia_ban_dien_tc" localSheetId="8">'[158]Co so'!$O$14</definedName>
    <definedName name="Gia_ban_dien_tc">#REF!</definedName>
    <definedName name="Gia_CT" localSheetId="33">#REF!</definedName>
    <definedName name="Gia_CT" localSheetId="51">#REF!</definedName>
    <definedName name="Gia_CT">#REF!</definedName>
    <definedName name="GIA_HDCAMGIANG_Q" localSheetId="7">[230]GIA!$B$4:$O$254</definedName>
    <definedName name="GIA_HDCAMGIANG_Q" localSheetId="9">[230]GIA!$B$4:$O$254</definedName>
    <definedName name="GIA_HDCAMGIANG_Q" localSheetId="15">[230]GIA!$B$4:$O$254</definedName>
    <definedName name="GIA_HDCAMGIANG_Q" localSheetId="13">[230]GIA!$B$4:$O$254</definedName>
    <definedName name="GIA_HDCAMGIANG_Q" localSheetId="8">[230]GIA!$B$4:$O$254</definedName>
    <definedName name="GIA_HDCAMGIANG_Q">#REF!</definedName>
    <definedName name="GIA_LANGSON" localSheetId="7">'[231]VL-NC-M'!$B$9:$S$229</definedName>
    <definedName name="GIA_LANGSON" localSheetId="9">'[231]VL-NC-M'!$B$9:$S$229</definedName>
    <definedName name="GIA_LANGSON" localSheetId="15">'[231]VL-NC-M'!$B$9:$S$229</definedName>
    <definedName name="GIA_LANGSON" localSheetId="13">'[231]VL-NC-M'!$B$9:$S$229</definedName>
    <definedName name="GIA_LANGSON" localSheetId="8">'[231]VL-NC-M'!$B$9:$S$229</definedName>
    <definedName name="GIA_LANGSON">#REF!</definedName>
    <definedName name="gia_tien" localSheetId="33">#REF!</definedName>
    <definedName name="gia_tien" localSheetId="51">#REF!</definedName>
    <definedName name="gia_tien">#REF!</definedName>
    <definedName name="gia_tien_BTN" localSheetId="33">#REF!</definedName>
    <definedName name="gia_tien_BTN" localSheetId="51">#REF!</definedName>
    <definedName name="gia_tien_BTN">#REF!</definedName>
    <definedName name="Gia_VT" localSheetId="33">#REF!</definedName>
    <definedName name="Gia_VT" localSheetId="51">#REF!</definedName>
    <definedName name="Gia_VT">#REF!</definedName>
    <definedName name="GIA_XEPANGHIENG_Q" localSheetId="7">[232]GVL!$B$12:$S$239</definedName>
    <definedName name="GIA_XEPANGHIENG_Q" localSheetId="9">[232]GVL!$B$12:$S$239</definedName>
    <definedName name="GIA_XEPANGHIENG_Q" localSheetId="15">[232]GVL!$B$12:$S$239</definedName>
    <definedName name="GIA_XEPANGHIENG_Q" localSheetId="13">[232]GVL!$B$12:$S$239</definedName>
    <definedName name="GIA_XEPANGHIENG_Q" localSheetId="8">[232]GVL!$B$12:$S$239</definedName>
    <definedName name="GIA_XEPANGHIENG_Q">#REF!</definedName>
    <definedName name="giaca" localSheetId="7">'[233]dg-VTu'!$C$6:$F$55</definedName>
    <definedName name="giaca" localSheetId="9">'[233]dg-VTu'!$C$6:$F$55</definedName>
    <definedName name="giaca" localSheetId="15">'[233]dg-VTu'!$C$6:$F$55</definedName>
    <definedName name="giaca" localSheetId="13">'[233]dg-VTu'!$C$6:$F$55</definedName>
    <definedName name="giaca" localSheetId="8">'[233]dg-VTu'!$C$6:$F$55</definedName>
    <definedName name="giaca">#REF!</definedName>
    <definedName name="GiaCaMay" localSheetId="7">[27]GIAVL!#REF!</definedName>
    <definedName name="GiaCaMay" localSheetId="9">[27]GIAVL!#REF!</definedName>
    <definedName name="GiaCaMay" localSheetId="15">[27]GIAVL!#REF!</definedName>
    <definedName name="GiaCaMay" localSheetId="13">[27]GIAVL!#REF!</definedName>
    <definedName name="GiaCaMay" localSheetId="8">[27]GIAVL!#REF!</definedName>
    <definedName name="GiaCaMay">#REF!</definedName>
    <definedName name="GiacapAvanxoanLVABCXLPE" localSheetId="33">#REF!</definedName>
    <definedName name="GiacapAvanxoanLVABCXLPE" localSheetId="51">#REF!</definedName>
    <definedName name="GiacapAvanxoanLVABCXLPE">#REF!</definedName>
    <definedName name="GiacapbocCuXLPEPVCDSTAPVCloaiCEVVST" localSheetId="33">#REF!</definedName>
    <definedName name="GiacapbocCuXLPEPVCDSTAPVCloaiCEVVST" localSheetId="51">#REF!</definedName>
    <definedName name="GiacapbocCuXLPEPVCDSTAPVCloaiCEVVST">#REF!</definedName>
    <definedName name="GiacapbocCuXLPEPVCDSTPVCloaiCEVVST12den24kV" localSheetId="33">#REF!</definedName>
    <definedName name="GiacapbocCuXLPEPVCDSTPVCloaiCEVVST12den24kV" localSheetId="51">#REF!</definedName>
    <definedName name="GiacapbocCuXLPEPVCDSTPVCloaiCEVVST12den24kV">#REF!</definedName>
    <definedName name="GiacapbocCuXLPEPVCDSTPVCloaiCEVVST18den35kV" localSheetId="33">#REF!</definedName>
    <definedName name="GiacapbocCuXLPEPVCDSTPVCloaiCEVVST18den35kV" localSheetId="51">#REF!</definedName>
    <definedName name="GiacapbocCuXLPEPVCDSTPVCloaiCEVVST18den35kV">#REF!</definedName>
    <definedName name="GiacapbocCuXLPEPVCloaiCEV" localSheetId="33">#REF!</definedName>
    <definedName name="GiacapbocCuXLPEPVCloaiCEV" localSheetId="51">#REF!</definedName>
    <definedName name="GiacapbocCuXLPEPVCloaiCEV">#REF!</definedName>
    <definedName name="GiacapbocCuXLPEPVCloaiCEV12den24kV" localSheetId="33">#REF!</definedName>
    <definedName name="GiacapbocCuXLPEPVCloaiCEV12den24kV" localSheetId="51">#REF!</definedName>
    <definedName name="GiacapbocCuXLPEPVCloaiCEV12den24kV">#REF!</definedName>
    <definedName name="GiacapbocCuXLPEPVCloaiCEV18den35kV" localSheetId="33">#REF!</definedName>
    <definedName name="GiacapbocCuXLPEPVCloaiCEV18den35kV" localSheetId="51">#REF!</definedName>
    <definedName name="GiacapbocCuXLPEPVCloaiCEV18den35kV">#REF!</definedName>
    <definedName name="GiacapbocCuXLPEPVCPVCloaiCEVV12den24kV" localSheetId="33">#REF!</definedName>
    <definedName name="GiacapbocCuXLPEPVCPVCloaiCEVV12den24kV" localSheetId="51">#REF!</definedName>
    <definedName name="GiacapbocCuXLPEPVCPVCloaiCEVV12den24kV">#REF!</definedName>
    <definedName name="GiacapbocCuXLPEPVCSWPVCloaiCEVVSW12den24kV" localSheetId="33">#REF!</definedName>
    <definedName name="GiacapbocCuXLPEPVCSWPVCloaiCEVVSW12den24kV" localSheetId="51">#REF!</definedName>
    <definedName name="GiacapbocCuXLPEPVCSWPVCloaiCEVVSW12den24kV">#REF!</definedName>
    <definedName name="GiacapbocCuXLPEPVCSWPVCloaiCEVVSW18den35kV" localSheetId="33">#REF!</definedName>
    <definedName name="GiacapbocCuXLPEPVCSWPVCloaiCEVVSW18den35kV" localSheetId="51">#REF!</definedName>
    <definedName name="GiacapbocCuXLPEPVCSWPVCloaiCEVVSW18den35kV">#REF!</definedName>
    <definedName name="giacong" localSheetId="7">'[41]Bang chiet tinh TBA'!#REF!</definedName>
    <definedName name="giacong" localSheetId="9">'[41]Bang chiet tinh TBA'!#REF!</definedName>
    <definedName name="giacong" localSheetId="15">'[41]Bang chiet tinh TBA'!#REF!</definedName>
    <definedName name="giacong" localSheetId="13">'[41]Bang chiet tinh TBA'!#REF!</definedName>
    <definedName name="giacong" localSheetId="8">'[41]Bang chiet tinh TBA'!#REF!</definedName>
    <definedName name="giacong">#REF!</definedName>
    <definedName name="GiadayACbocPVC" localSheetId="33">#REF!</definedName>
    <definedName name="GiadayACbocPVC" localSheetId="51">#REF!</definedName>
    <definedName name="GiadayACbocPVC">#REF!</definedName>
    <definedName name="GiadayAS" localSheetId="33">#REF!</definedName>
    <definedName name="GiadayAS" localSheetId="51">#REF!</definedName>
    <definedName name="GiadayAS">#REF!</definedName>
    <definedName name="GiadayAtran" localSheetId="33">#REF!</definedName>
    <definedName name="GiadayAtran" localSheetId="51">#REF!</definedName>
    <definedName name="GiadayAtran">#REF!</definedName>
    <definedName name="GiadayAV" localSheetId="33">#REF!</definedName>
    <definedName name="GiadayAV" localSheetId="51">#REF!</definedName>
    <definedName name="GiadayAV">#REF!</definedName>
    <definedName name="GiadayAXLPE1kVlkyhieuAE" localSheetId="33">#REF!</definedName>
    <definedName name="GiadayAXLPE1kVlkyhieuAE" localSheetId="51">#REF!</definedName>
    <definedName name="GiadayAXLPE1kVlkyhieuAE">#REF!</definedName>
    <definedName name="GiadaycapCEV" localSheetId="33">#REF!</definedName>
    <definedName name="GiadaycapCEV" localSheetId="51">#REF!</definedName>
    <definedName name="GiadaycapCEV">#REF!</definedName>
    <definedName name="GiadaycapCuPVC600V" localSheetId="33">#REF!</definedName>
    <definedName name="GiadaycapCuPVC600V" localSheetId="51">#REF!</definedName>
    <definedName name="GiadaycapCuPVC600V">#REF!</definedName>
    <definedName name="GiadayCVV" localSheetId="33">#REF!</definedName>
    <definedName name="GiadayCVV" localSheetId="51">#REF!</definedName>
    <definedName name="GiadayCVV">#REF!</definedName>
    <definedName name="GiadayMtran" localSheetId="33">#REF!</definedName>
    <definedName name="GiadayMtran" localSheetId="51">#REF!</definedName>
    <definedName name="GiadayMtran">#REF!</definedName>
    <definedName name="GiaHaNoiT2_2002_Q" localSheetId="7">[234]GVL!$B$7:$S$235</definedName>
    <definedName name="GiaHaNoiT2_2002_Q" localSheetId="9">[234]GVL!$B$7:$S$235</definedName>
    <definedName name="GiaHaNoiT2_2002_Q" localSheetId="15">[234]GVL!$B$7:$S$235</definedName>
    <definedName name="GiaHaNoiT2_2002_Q" localSheetId="13">[234]GVL!$B$7:$S$235</definedName>
    <definedName name="GiaHaNoiT2_2002_Q" localSheetId="8">[234]GVL!$B$7:$S$235</definedName>
    <definedName name="GiaHaNoiT2_2002_Q">#REF!</definedName>
    <definedName name="GIAM" localSheetId="33">#REF!</definedName>
    <definedName name="GIAM" localSheetId="51">#REF!</definedName>
    <definedName name="GIAM">#REF!</definedName>
    <definedName name="GIANG" localSheetId="33">#REF!</definedName>
    <definedName name="GIANG" localSheetId="51">#REF!</definedName>
    <definedName name="GIANG">#REF!</definedName>
    <definedName name="GiaoVien" localSheetId="7">'[126]#REF'!$A$2:$AK$8</definedName>
    <definedName name="GiaoVien" localSheetId="9">'[126]#REF'!$A$2:$AK$8</definedName>
    <definedName name="GiaoVien" localSheetId="15">'[126]#REF'!$A$2:$AK$8</definedName>
    <definedName name="GiaoVien" localSheetId="13">'[126]#REF'!$A$2:$AK$8</definedName>
    <definedName name="GiaoVien" localSheetId="8">'[126]#REF'!$A$2:$AK$8</definedName>
    <definedName name="GiaoVien">#REF!</definedName>
    <definedName name="Giasatthep" localSheetId="33">#REF!</definedName>
    <definedName name="Giasatthep" localSheetId="51">#REF!</definedName>
    <definedName name="Giasatthep">#REF!</definedName>
    <definedName name="giatrinhap" localSheetId="51">#REF!</definedName>
    <definedName name="giatrinhap">#REF!</definedName>
    <definedName name="Giavatlieukhac" localSheetId="33">#REF!</definedName>
    <definedName name="Giavatlieukhac" localSheetId="51">#REF!</definedName>
    <definedName name="Giavatlieukhac">#REF!</definedName>
    <definedName name="GIAVL_TRALY" localSheetId="33">#REF!</definedName>
    <definedName name="GIAVL_TRALY" localSheetId="51">#REF!</definedName>
    <definedName name="GIAVL_TRALY">#REF!</definedName>
    <definedName name="GIAVLIEUTN" localSheetId="33">#REF!</definedName>
    <definedName name="GIAVLIEUTN" localSheetId="51">#REF!</definedName>
    <definedName name="GIAVLIEUTN">#REF!</definedName>
    <definedName name="gica_bq" localSheetId="7">'[14]truc tiep'!#REF!</definedName>
    <definedName name="gica_bq" localSheetId="9">'[14]truc tiep'!#REF!</definedName>
    <definedName name="gica_bq" localSheetId="15">'[14]truc tiep'!#REF!</definedName>
    <definedName name="gica_bq" localSheetId="13">'[14]truc tiep'!#REF!</definedName>
    <definedName name="gica_bq" localSheetId="8">'[14]truc tiep'!#REF!</definedName>
    <definedName name="gica_bq">#REF!</definedName>
    <definedName name="gica_bv" localSheetId="7">'[14]truc tiep'!#REF!</definedName>
    <definedName name="gica_bv" localSheetId="9">'[14]truc tiep'!#REF!</definedName>
    <definedName name="gica_bv" localSheetId="15">'[14]truc tiep'!#REF!</definedName>
    <definedName name="gica_bv" localSheetId="13">'[14]truc tiep'!#REF!</definedName>
    <definedName name="gica_bv" localSheetId="8">'[14]truc tiep'!#REF!</definedName>
    <definedName name="gica_bv">#REF!</definedName>
    <definedName name="gica_ck" localSheetId="7">'[14]truc tiep'!#REF!</definedName>
    <definedName name="gica_ck" localSheetId="9">'[14]truc tiep'!#REF!</definedName>
    <definedName name="gica_ck" localSheetId="15">'[14]truc tiep'!#REF!</definedName>
    <definedName name="gica_ck" localSheetId="13">'[14]truc tiep'!#REF!</definedName>
    <definedName name="gica_ck" localSheetId="8">'[14]truc tiep'!#REF!</definedName>
    <definedName name="gica_ck">#REF!</definedName>
    <definedName name="gica_d1" localSheetId="7">'[14]truc tiep'!#REF!</definedName>
    <definedName name="gica_d1" localSheetId="9">'[14]truc tiep'!#REF!</definedName>
    <definedName name="gica_d1" localSheetId="15">'[14]truc tiep'!#REF!</definedName>
    <definedName name="gica_d1" localSheetId="13">'[14]truc tiep'!#REF!</definedName>
    <definedName name="gica_d1" localSheetId="8">'[14]truc tiep'!#REF!</definedName>
    <definedName name="gica_d1">#REF!</definedName>
    <definedName name="gica_d2" localSheetId="7">'[14]truc tiep'!#REF!</definedName>
    <definedName name="gica_d2" localSheetId="9">'[14]truc tiep'!#REF!</definedName>
    <definedName name="gica_d2" localSheetId="15">'[14]truc tiep'!#REF!</definedName>
    <definedName name="gica_d2" localSheetId="13">'[14]truc tiep'!#REF!</definedName>
    <definedName name="gica_d2" localSheetId="8">'[14]truc tiep'!#REF!</definedName>
    <definedName name="gica_d2">#REF!</definedName>
    <definedName name="gica_d3" localSheetId="7">'[14]truc tiep'!#REF!</definedName>
    <definedName name="gica_d3" localSheetId="9">'[14]truc tiep'!#REF!</definedName>
    <definedName name="gica_d3" localSheetId="15">'[14]truc tiep'!#REF!</definedName>
    <definedName name="gica_d3" localSheetId="13">'[14]truc tiep'!#REF!</definedName>
    <definedName name="gica_d3" localSheetId="8">'[14]truc tiep'!#REF!</definedName>
    <definedName name="gica_d3">#REF!</definedName>
    <definedName name="gica_dl" localSheetId="7">'[14]truc tiep'!#REF!</definedName>
    <definedName name="gica_dl" localSheetId="9">'[14]truc tiep'!#REF!</definedName>
    <definedName name="gica_dl" localSheetId="15">'[14]truc tiep'!#REF!</definedName>
    <definedName name="gica_dl" localSheetId="13">'[14]truc tiep'!#REF!</definedName>
    <definedName name="gica_dl" localSheetId="8">'[14]truc tiep'!#REF!</definedName>
    <definedName name="gica_dl">#REF!</definedName>
    <definedName name="gica_kcs" localSheetId="7">'[14]truc tiep'!#REF!</definedName>
    <definedName name="gica_kcs" localSheetId="9">'[14]truc tiep'!#REF!</definedName>
    <definedName name="gica_kcs" localSheetId="15">'[14]truc tiep'!#REF!</definedName>
    <definedName name="gica_kcs" localSheetId="13">'[14]truc tiep'!#REF!</definedName>
    <definedName name="gica_kcs" localSheetId="8">'[14]truc tiep'!#REF!</definedName>
    <definedName name="gica_kcs">#REF!</definedName>
    <definedName name="gica_nb" localSheetId="7">'[14]truc tiep'!#REF!</definedName>
    <definedName name="gica_nb" localSheetId="9">'[14]truc tiep'!#REF!</definedName>
    <definedName name="gica_nb" localSheetId="15">'[14]truc tiep'!#REF!</definedName>
    <definedName name="gica_nb" localSheetId="13">'[14]truc tiep'!#REF!</definedName>
    <definedName name="gica_nb" localSheetId="8">'[14]truc tiep'!#REF!</definedName>
    <definedName name="gica_nb">#REF!</definedName>
    <definedName name="gica_nv" localSheetId="7">'[14]truc tiep'!#REF!</definedName>
    <definedName name="gica_nv" localSheetId="9">'[14]truc tiep'!#REF!</definedName>
    <definedName name="gica_nv" localSheetId="15">'[14]truc tiep'!#REF!</definedName>
    <definedName name="gica_nv" localSheetId="13">'[14]truc tiep'!#REF!</definedName>
    <definedName name="gica_nv" localSheetId="8">'[14]truc tiep'!#REF!</definedName>
    <definedName name="gica_nv">#REF!</definedName>
    <definedName name="gica_ngio" localSheetId="7">'[14]truc tiep'!#REF!</definedName>
    <definedName name="gica_ngio" localSheetId="9">'[14]truc tiep'!#REF!</definedName>
    <definedName name="gica_ngio" localSheetId="15">'[14]truc tiep'!#REF!</definedName>
    <definedName name="gica_ngio" localSheetId="13">'[14]truc tiep'!#REF!</definedName>
    <definedName name="gica_ngio" localSheetId="8">'[14]truc tiep'!#REF!</definedName>
    <definedName name="gica_ngio">#REF!</definedName>
    <definedName name="gica_t3" localSheetId="7">'[14]truc tiep'!#REF!</definedName>
    <definedName name="gica_t3" localSheetId="9">'[14]truc tiep'!#REF!</definedName>
    <definedName name="gica_t3" localSheetId="15">'[14]truc tiep'!#REF!</definedName>
    <definedName name="gica_t3" localSheetId="13">'[14]truc tiep'!#REF!</definedName>
    <definedName name="gica_t3" localSheetId="8">'[14]truc tiep'!#REF!</definedName>
    <definedName name="gica_t3">#REF!</definedName>
    <definedName name="gica_t4" localSheetId="7">'[14]truc tiep'!#REF!</definedName>
    <definedName name="gica_t4" localSheetId="9">'[14]truc tiep'!#REF!</definedName>
    <definedName name="gica_t4" localSheetId="15">'[14]truc tiep'!#REF!</definedName>
    <definedName name="gica_t4" localSheetId="13">'[14]truc tiep'!#REF!</definedName>
    <definedName name="gica_t4" localSheetId="8">'[14]truc tiep'!#REF!</definedName>
    <definedName name="gica_t4">#REF!</definedName>
    <definedName name="gica_t5" localSheetId="7">'[14]truc tiep'!#REF!</definedName>
    <definedName name="gica_t5" localSheetId="9">'[14]truc tiep'!#REF!</definedName>
    <definedName name="gica_t5" localSheetId="15">'[14]truc tiep'!#REF!</definedName>
    <definedName name="gica_t5" localSheetId="13">'[14]truc tiep'!#REF!</definedName>
    <definedName name="gica_t5" localSheetId="8">'[14]truc tiep'!#REF!</definedName>
    <definedName name="gica_t5">#REF!</definedName>
    <definedName name="gica_t6" localSheetId="7">'[14]truc tiep'!#REF!</definedName>
    <definedName name="gica_t6" localSheetId="9">'[14]truc tiep'!#REF!</definedName>
    <definedName name="gica_t6" localSheetId="15">'[14]truc tiep'!#REF!</definedName>
    <definedName name="gica_t6" localSheetId="13">'[14]truc tiep'!#REF!</definedName>
    <definedName name="gica_t6" localSheetId="8">'[14]truc tiep'!#REF!</definedName>
    <definedName name="gica_t6">#REF!</definedName>
    <definedName name="gica_tc" localSheetId="7">'[14]truc tiep'!#REF!</definedName>
    <definedName name="gica_tc" localSheetId="9">'[14]truc tiep'!#REF!</definedName>
    <definedName name="gica_tc" localSheetId="15">'[14]truc tiep'!#REF!</definedName>
    <definedName name="gica_tc" localSheetId="13">'[14]truc tiep'!#REF!</definedName>
    <definedName name="gica_tc" localSheetId="8">'[14]truc tiep'!#REF!</definedName>
    <definedName name="gica_tc">#REF!</definedName>
    <definedName name="gica_tm" localSheetId="7">'[14]truc tiep'!#REF!</definedName>
    <definedName name="gica_tm" localSheetId="9">'[14]truc tiep'!#REF!</definedName>
    <definedName name="gica_tm" localSheetId="15">'[14]truc tiep'!#REF!</definedName>
    <definedName name="gica_tm" localSheetId="13">'[14]truc tiep'!#REF!</definedName>
    <definedName name="gica_tm" localSheetId="8">'[14]truc tiep'!#REF!</definedName>
    <definedName name="gica_tm">#REF!</definedName>
    <definedName name="gica_vs" localSheetId="7">'[14]truc tiep'!#REF!</definedName>
    <definedName name="gica_vs" localSheetId="9">'[14]truc tiep'!#REF!</definedName>
    <definedName name="gica_vs" localSheetId="15">'[14]truc tiep'!#REF!</definedName>
    <definedName name="gica_vs" localSheetId="13">'[14]truc tiep'!#REF!</definedName>
    <definedName name="gica_vs" localSheetId="8">'[14]truc tiep'!#REF!</definedName>
    <definedName name="gica_vs">#REF!</definedName>
    <definedName name="gica_xh" localSheetId="7">'[14]truc tiep'!#REF!</definedName>
    <definedName name="gica_xh" localSheetId="9">'[14]truc tiep'!#REF!</definedName>
    <definedName name="gica_xh" localSheetId="15">'[14]truc tiep'!#REF!</definedName>
    <definedName name="gica_xh" localSheetId="13">'[14]truc tiep'!#REF!</definedName>
    <definedName name="gica_xh" localSheetId="8">'[14]truc tiep'!#REF!</definedName>
    <definedName name="gica_xh">#REF!</definedName>
    <definedName name="gielau" localSheetId="7">'[123]Vat tu'!$B$46</definedName>
    <definedName name="gielau" localSheetId="9">'[123]Vat tu'!$B$46</definedName>
    <definedName name="gielau" localSheetId="15">'[123]Vat tu'!$B$46</definedName>
    <definedName name="gielau" localSheetId="13">'[123]Vat tu'!$B$46</definedName>
    <definedName name="gielau" localSheetId="8">'[123]Vat tu'!$B$46</definedName>
    <definedName name="gielau">#REF!</definedName>
    <definedName name="gio_bq" localSheetId="7">'[14]truc tiep'!#REF!</definedName>
    <definedName name="gio_bq" localSheetId="9">'[14]truc tiep'!#REF!</definedName>
    <definedName name="gio_bq" localSheetId="15">'[14]truc tiep'!#REF!</definedName>
    <definedName name="gio_bq" localSheetId="13">'[14]truc tiep'!#REF!</definedName>
    <definedName name="gio_bq" localSheetId="8">'[14]truc tiep'!#REF!</definedName>
    <definedName name="gio_bq">#REF!</definedName>
    <definedName name="gio_d1" localSheetId="7">'[14]truc tiep'!#REF!</definedName>
    <definedName name="gio_d1" localSheetId="9">'[14]truc tiep'!#REF!</definedName>
    <definedName name="gio_d1" localSheetId="15">'[14]truc tiep'!#REF!</definedName>
    <definedName name="gio_d1" localSheetId="13">'[14]truc tiep'!#REF!</definedName>
    <definedName name="gio_d1" localSheetId="8">'[14]truc tiep'!#REF!</definedName>
    <definedName name="gio_d1">#REF!</definedName>
    <definedName name="gio_d2" localSheetId="7">'[14]truc tiep'!#REF!</definedName>
    <definedName name="gio_d2" localSheetId="9">'[14]truc tiep'!#REF!</definedName>
    <definedName name="gio_d2" localSheetId="15">'[14]truc tiep'!#REF!</definedName>
    <definedName name="gio_d2" localSheetId="13">'[14]truc tiep'!#REF!</definedName>
    <definedName name="gio_d2" localSheetId="8">'[14]truc tiep'!#REF!</definedName>
    <definedName name="gio_d2">#REF!</definedName>
    <definedName name="gio_d3" localSheetId="7">'[14]truc tiep'!#REF!</definedName>
    <definedName name="gio_d3" localSheetId="9">'[14]truc tiep'!#REF!</definedName>
    <definedName name="gio_d3" localSheetId="15">'[14]truc tiep'!#REF!</definedName>
    <definedName name="gio_d3" localSheetId="13">'[14]truc tiep'!#REF!</definedName>
    <definedName name="gio_d3" localSheetId="8">'[14]truc tiep'!#REF!</definedName>
    <definedName name="gio_d3">#REF!</definedName>
    <definedName name="gio_dl" localSheetId="7">'[14]truc tiep'!#REF!</definedName>
    <definedName name="gio_dl" localSheetId="9">'[14]truc tiep'!#REF!</definedName>
    <definedName name="gio_dl" localSheetId="15">'[14]truc tiep'!#REF!</definedName>
    <definedName name="gio_dl" localSheetId="13">'[14]truc tiep'!#REF!</definedName>
    <definedName name="gio_dl" localSheetId="8">'[14]truc tiep'!#REF!</definedName>
    <definedName name="gio_dl">#REF!</definedName>
    <definedName name="gio_kcs" localSheetId="7">'[14]truc tiep'!#REF!</definedName>
    <definedName name="gio_kcs" localSheetId="9">'[14]truc tiep'!#REF!</definedName>
    <definedName name="gio_kcs" localSheetId="15">'[14]truc tiep'!#REF!</definedName>
    <definedName name="gio_kcs" localSheetId="13">'[14]truc tiep'!#REF!</definedName>
    <definedName name="gio_kcs" localSheetId="8">'[14]truc tiep'!#REF!</definedName>
    <definedName name="gio_kcs">#REF!</definedName>
    <definedName name="gio_ngio" localSheetId="7">'[14]truc tiep'!#REF!</definedName>
    <definedName name="gio_ngio" localSheetId="9">'[14]truc tiep'!#REF!</definedName>
    <definedName name="gio_ngio" localSheetId="15">'[14]truc tiep'!#REF!</definedName>
    <definedName name="gio_ngio" localSheetId="13">'[14]truc tiep'!#REF!</definedName>
    <definedName name="gio_ngio" localSheetId="8">'[14]truc tiep'!#REF!</definedName>
    <definedName name="gio_ngio">#REF!</definedName>
    <definedName name="gio_t3" localSheetId="7">'[14]truc tiep'!#REF!</definedName>
    <definedName name="gio_t3" localSheetId="9">'[14]truc tiep'!#REF!</definedName>
    <definedName name="gio_t3" localSheetId="15">'[14]truc tiep'!#REF!</definedName>
    <definedName name="gio_t3" localSheetId="13">'[14]truc tiep'!#REF!</definedName>
    <definedName name="gio_t3" localSheetId="8">'[14]truc tiep'!#REF!</definedName>
    <definedName name="gio_t3">#REF!</definedName>
    <definedName name="gio_t4" localSheetId="7">'[14]truc tiep'!#REF!</definedName>
    <definedName name="gio_t4" localSheetId="9">'[14]truc tiep'!#REF!</definedName>
    <definedName name="gio_t4" localSheetId="15">'[14]truc tiep'!#REF!</definedName>
    <definedName name="gio_t4" localSheetId="13">'[14]truc tiep'!#REF!</definedName>
    <definedName name="gio_t4" localSheetId="8">'[14]truc tiep'!#REF!</definedName>
    <definedName name="gio_t4">#REF!</definedName>
    <definedName name="gio_t5" localSheetId="7">'[14]truc tiep'!#REF!</definedName>
    <definedName name="gio_t5" localSheetId="9">'[14]truc tiep'!#REF!</definedName>
    <definedName name="gio_t5" localSheetId="15">'[14]truc tiep'!#REF!</definedName>
    <definedName name="gio_t5" localSheetId="13">'[14]truc tiep'!#REF!</definedName>
    <definedName name="gio_t5" localSheetId="8">'[14]truc tiep'!#REF!</definedName>
    <definedName name="gio_t5">#REF!</definedName>
    <definedName name="gio_t6" localSheetId="7">'[14]truc tiep'!#REF!</definedName>
    <definedName name="gio_t6" localSheetId="9">'[14]truc tiep'!#REF!</definedName>
    <definedName name="gio_t6" localSheetId="15">'[14]truc tiep'!#REF!</definedName>
    <definedName name="gio_t6" localSheetId="13">'[14]truc tiep'!#REF!</definedName>
    <definedName name="gio_t6" localSheetId="8">'[14]truc tiep'!#REF!</definedName>
    <definedName name="gio_t6">#REF!</definedName>
    <definedName name="gio_vs" localSheetId="7">'[14]truc tiep'!#REF!</definedName>
    <definedName name="gio_vs" localSheetId="9">'[14]truc tiep'!#REF!</definedName>
    <definedName name="gio_vs" localSheetId="15">'[14]truc tiep'!#REF!</definedName>
    <definedName name="gio_vs" localSheetId="13">'[14]truc tiep'!#REF!</definedName>
    <definedName name="gio_vs" localSheetId="8">'[14]truc tiep'!#REF!</definedName>
    <definedName name="gio_vs">#REF!</definedName>
    <definedName name="gio_xh" localSheetId="7">'[14]truc tiep'!#REF!</definedName>
    <definedName name="gio_xh" localSheetId="9">'[14]truc tiep'!#REF!</definedName>
    <definedName name="gio_xh" localSheetId="15">'[14]truc tiep'!#REF!</definedName>
    <definedName name="gio_xh" localSheetId="13">'[14]truc tiep'!#REF!</definedName>
    <definedName name="gio_xh" localSheetId="8">'[14]truc tiep'!#REF!</definedName>
    <definedName name="gio_xh">#REF!</definedName>
    <definedName name="Giocong" localSheetId="33">#REF!</definedName>
    <definedName name="Giocong" localSheetId="51">#REF!</definedName>
    <definedName name="Giocong">#REF!</definedName>
    <definedName name="gipa5" localSheetId="7">[19]sheet12!#REF!</definedName>
    <definedName name="gipa5" localSheetId="9">[19]sheet12!#REF!</definedName>
    <definedName name="gipa5" localSheetId="15">[19]sheet12!#REF!</definedName>
    <definedName name="gipa5" localSheetId="13">[19]sheet12!#REF!</definedName>
    <definedName name="gipa5" localSheetId="8">[19]sheet12!#REF!</definedName>
    <definedName name="gipa5">#REF!</definedName>
    <definedName name="h" localSheetId="2">#REF!</definedName>
    <definedName name="h" localSheetId="33">#REF!</definedName>
    <definedName name="h" localSheetId="50">#REF!</definedName>
    <definedName name="h" localSheetId="7">[194]Sheet1!TLTH1</definedName>
    <definedName name="h" localSheetId="9">[194]Sheet1!TLTH1</definedName>
    <definedName name="h" localSheetId="15">[194]Sheet1!TLTH1</definedName>
    <definedName name="h" localSheetId="13">[194]Sheet1!TLTH1</definedName>
    <definedName name="h" localSheetId="8">[194]Sheet1!TLTH1</definedName>
    <definedName name="h" localSheetId="29" hidden="1">{"'Sheet1'!$L$16"}</definedName>
    <definedName name="h" localSheetId="1" hidden="1">{"'Sheet1'!$L$16"}</definedName>
    <definedName name="h">#REF!</definedName>
    <definedName name="H." localSheetId="7">[75]SLCB!#REF!</definedName>
    <definedName name="H." localSheetId="9">[75]SLCB!#REF!</definedName>
    <definedName name="H." localSheetId="15">[75]SLCB!#REF!</definedName>
    <definedName name="H." localSheetId="13">[75]SLCB!#REF!</definedName>
    <definedName name="H." localSheetId="8">[75]SLCB!#REF!</definedName>
    <definedName name="H.">#REF!</definedName>
    <definedName name="h.2" localSheetId="33">#REF!</definedName>
    <definedName name="h.2" localSheetId="51">#REF!</definedName>
    <definedName name="h.2" localSheetId="7">[86]Sheet1!#REF!</definedName>
    <definedName name="h.2" localSheetId="9">[86]Sheet1!#REF!</definedName>
    <definedName name="h.2" localSheetId="15">[86]Sheet1!#REF!</definedName>
    <definedName name="h.2" localSheetId="13">[86]Sheet1!#REF!</definedName>
    <definedName name="h.2" localSheetId="8">[86]Sheet1!#REF!</definedName>
    <definedName name="h.2">#REF!</definedName>
    <definedName name="H.chau" localSheetId="51">#REF!</definedName>
    <definedName name="H.chau">#REF!</definedName>
    <definedName name="h_" localSheetId="33">#REF!</definedName>
    <definedName name="h_" localSheetId="51">#REF!</definedName>
    <definedName name="h_">#REF!</definedName>
    <definedName name="h__" localSheetId="33">#REF!</definedName>
    <definedName name="h__" localSheetId="51">#REF!</definedName>
    <definedName name="h__">#REF!</definedName>
    <definedName name="h_0" localSheetId="33">#REF!</definedName>
    <definedName name="h_0" localSheetId="51">#REF!</definedName>
    <definedName name="h_0">#REF!</definedName>
    <definedName name="H_1" localSheetId="33">#REF!</definedName>
    <definedName name="H_1" localSheetId="51">#REF!</definedName>
    <definedName name="H_1">#REF!</definedName>
    <definedName name="H_2" localSheetId="33">#REF!</definedName>
    <definedName name="H_2" localSheetId="51">#REF!</definedName>
    <definedName name="H_2">#REF!</definedName>
    <definedName name="H_3" localSheetId="33">#REF!</definedName>
    <definedName name="H_3" localSheetId="51">#REF!</definedName>
    <definedName name="H_3">#REF!</definedName>
    <definedName name="H_30" localSheetId="51">#REF!</definedName>
    <definedName name="H_30">#REF!</definedName>
    <definedName name="H_Class1" localSheetId="33">#REF!</definedName>
    <definedName name="H_Class1" localSheetId="51">#REF!</definedName>
    <definedName name="H_Class1">#REF!</definedName>
    <definedName name="H_Class2" localSheetId="33">#REF!</definedName>
    <definedName name="H_Class2" localSheetId="51">#REF!</definedName>
    <definedName name="H_Class2">#REF!</definedName>
    <definedName name="H_Class3" localSheetId="33">#REF!</definedName>
    <definedName name="H_Class3" localSheetId="51">#REF!</definedName>
    <definedName name="H_Class3">#REF!</definedName>
    <definedName name="H_Class4" localSheetId="33">#REF!</definedName>
    <definedName name="H_Class4" localSheetId="51">#REF!</definedName>
    <definedName name="H_Class4">#REF!</definedName>
    <definedName name="H_Class5" localSheetId="33">#REF!</definedName>
    <definedName name="H_Class5" localSheetId="51">#REF!</definedName>
    <definedName name="H_Class5">#REF!</definedName>
    <definedName name="h_Gi__trÞ_x_y_l_p_tr_íc_thuÕ___f___g" localSheetId="7">'[109]PTN+M'!$I$16</definedName>
    <definedName name="h_Gi__trÞ_x_y_l_p_tr_íc_thuÕ___f___g" localSheetId="9">'[109]PTN+M'!$I$16</definedName>
    <definedName name="h_Gi__trÞ_x_y_l_p_tr_íc_thuÕ___f___g" localSheetId="15">'[109]PTN+M'!$I$16</definedName>
    <definedName name="h_Gi__trÞ_x_y_l_p_tr_íc_thuÕ___f___g" localSheetId="13">'[109]PTN+M'!$I$16</definedName>
    <definedName name="h_Gi__trÞ_x_y_l_p_tr_íc_thuÕ___f___g" localSheetId="8">'[109]PTN+M'!$I$16</definedName>
    <definedName name="h_Gi__trÞ_x_y_l_p_tr_íc_thuÕ___f___g">#REF!</definedName>
    <definedName name="H_THUCTT" localSheetId="33">#REF!</definedName>
    <definedName name="H_THUCTT" localSheetId="51">#REF!</definedName>
    <definedName name="H_THUCTT">#REF!</definedName>
    <definedName name="H_THUCHTHH" localSheetId="33">#REF!</definedName>
    <definedName name="H_THUCHTHH" localSheetId="51">#REF!</definedName>
    <definedName name="H_THUCHTHH">#REF!</definedName>
    <definedName name="h_xoa" localSheetId="21" hidden="1">{"'Sheet1'!$L$16"}</definedName>
    <definedName name="h_xoa" localSheetId="27" hidden="1">{"'Sheet1'!$L$16"}</definedName>
    <definedName name="h_xoa" localSheetId="33" hidden="1">{"'Sheet1'!$L$16"}</definedName>
    <definedName name="h_xoa" localSheetId="34" hidden="1">{"'Sheet1'!$L$16"}</definedName>
    <definedName name="h_xoa" localSheetId="48" hidden="1">{"'Sheet1'!$L$16"}</definedName>
    <definedName name="h_xoa" localSheetId="49" hidden="1">{"'Sheet1'!$L$16"}</definedName>
    <definedName name="h_xoa" localSheetId="7" hidden="1">{"'Sheet1'!$L$16"}</definedName>
    <definedName name="h_xoa" localSheetId="9" hidden="1">{"'Sheet1'!$L$16"}</definedName>
    <definedName name="h_xoa" localSheetId="15" hidden="1">{"'Sheet1'!$L$16"}</definedName>
    <definedName name="h_xoa" localSheetId="13" hidden="1">{"'Sheet1'!$L$16"}</definedName>
    <definedName name="h_xoa" localSheetId="16" hidden="1">{"'Sheet1'!$L$16"}</definedName>
    <definedName name="h_xoa" localSheetId="8" hidden="1">{"'Sheet1'!$L$16"}</definedName>
    <definedName name="h_xoa" localSheetId="18" hidden="1">{"'Sheet1'!$L$16"}</definedName>
    <definedName name="h_xoa" localSheetId="29" hidden="1">{"'Sheet1'!$L$16"}</definedName>
    <definedName name="h_xoa" localSheetId="19" hidden="1">{"'Sheet1'!$L$16"}</definedName>
    <definedName name="h_xoa" localSheetId="1" hidden="1">{"'Sheet1'!$L$16"}</definedName>
    <definedName name="h_xoa" hidden="1">{"'Sheet1'!$L$16"}</definedName>
    <definedName name="h_xoa2" localSheetId="21" hidden="1">{"'Sheet1'!$L$16"}</definedName>
    <definedName name="h_xoa2" localSheetId="27" hidden="1">{"'Sheet1'!$L$16"}</definedName>
    <definedName name="h_xoa2" localSheetId="33" hidden="1">{"'Sheet1'!$L$16"}</definedName>
    <definedName name="h_xoa2" localSheetId="34" hidden="1">{"'Sheet1'!$L$16"}</definedName>
    <definedName name="h_xoa2" localSheetId="48" hidden="1">{"'Sheet1'!$L$16"}</definedName>
    <definedName name="h_xoa2" localSheetId="49" hidden="1">{"'Sheet1'!$L$16"}</definedName>
    <definedName name="h_xoa2" localSheetId="7" hidden="1">{"'Sheet1'!$L$16"}</definedName>
    <definedName name="h_xoa2" localSheetId="9" hidden="1">{"'Sheet1'!$L$16"}</definedName>
    <definedName name="h_xoa2" localSheetId="15" hidden="1">{"'Sheet1'!$L$16"}</definedName>
    <definedName name="h_xoa2" localSheetId="13" hidden="1">{"'Sheet1'!$L$16"}</definedName>
    <definedName name="h_xoa2" localSheetId="16" hidden="1">{"'Sheet1'!$L$16"}</definedName>
    <definedName name="h_xoa2" localSheetId="8" hidden="1">{"'Sheet1'!$L$16"}</definedName>
    <definedName name="h_xoa2" localSheetId="18" hidden="1">{"'Sheet1'!$L$16"}</definedName>
    <definedName name="h_xoa2" localSheetId="29" hidden="1">{"'Sheet1'!$L$16"}</definedName>
    <definedName name="h_xoa2" localSheetId="19" hidden="1">{"'Sheet1'!$L$16"}</definedName>
    <definedName name="h_xoa2" localSheetId="1" hidden="1">{"'Sheet1'!$L$16"}</definedName>
    <definedName name="h_xoa2" hidden="1">{"'Sheet1'!$L$16"}</definedName>
    <definedName name="H0.001" localSheetId="7">[206]Sheet2!#REF!</definedName>
    <definedName name="H0.001" localSheetId="9">[206]Sheet2!#REF!</definedName>
    <definedName name="H0.001" localSheetId="15">[206]Sheet2!#REF!</definedName>
    <definedName name="H0.001" localSheetId="13">[206]Sheet2!#REF!</definedName>
    <definedName name="H0.001" localSheetId="8">[206]Sheet2!#REF!</definedName>
    <definedName name="H0.001">#REF!</definedName>
    <definedName name="H0.011" localSheetId="7">[206]Sheet2!#REF!</definedName>
    <definedName name="H0.011" localSheetId="9">[206]Sheet2!#REF!</definedName>
    <definedName name="H0.011" localSheetId="15">[206]Sheet2!#REF!</definedName>
    <definedName name="H0.011" localSheetId="13">[206]Sheet2!#REF!</definedName>
    <definedName name="H0.011" localSheetId="8">[206]Sheet2!#REF!</definedName>
    <definedName name="H0.011">#REF!</definedName>
    <definedName name="H0.021" localSheetId="7">[206]Sheet2!#REF!</definedName>
    <definedName name="H0.021" localSheetId="9">[206]Sheet2!#REF!</definedName>
    <definedName name="H0.021" localSheetId="15">[206]Sheet2!#REF!</definedName>
    <definedName name="H0.021" localSheetId="13">[206]Sheet2!#REF!</definedName>
    <definedName name="H0.021" localSheetId="8">[206]Sheet2!#REF!</definedName>
    <definedName name="H0.021">#REF!</definedName>
    <definedName name="H0.031" localSheetId="7">[206]Sheet2!#REF!</definedName>
    <definedName name="H0.031" localSheetId="9">[206]Sheet2!#REF!</definedName>
    <definedName name="H0.031" localSheetId="15">[206]Sheet2!#REF!</definedName>
    <definedName name="H0.031" localSheetId="13">[206]Sheet2!#REF!</definedName>
    <definedName name="H0.031" localSheetId="8">[206]Sheet2!#REF!</definedName>
    <definedName name="H0.031">#REF!</definedName>
    <definedName name="H0.4" localSheetId="33">#REF!</definedName>
    <definedName name="H0.4" localSheetId="51">#REF!</definedName>
    <definedName name="H0.4">#REF!</definedName>
    <definedName name="h1." localSheetId="7">'[77]So lieu chung'!#REF!</definedName>
    <definedName name="h1." localSheetId="9">'[77]So lieu chung'!#REF!</definedName>
    <definedName name="h1." localSheetId="15">'[77]So lieu chung'!#REF!</definedName>
    <definedName name="h1." localSheetId="13">'[77]So lieu chung'!#REF!</definedName>
    <definedName name="h1." localSheetId="8">'[77]So lieu chung'!#REF!</definedName>
    <definedName name="h1.">#REF!</definedName>
    <definedName name="h1_" localSheetId="7">'[60]Xuly Data'!#REF!</definedName>
    <definedName name="h1_" localSheetId="9">'[60]Xuly Data'!#REF!</definedName>
    <definedName name="h1_" localSheetId="15">'[60]Xuly Data'!#REF!</definedName>
    <definedName name="h1_" localSheetId="13">'[60]Xuly Data'!#REF!</definedName>
    <definedName name="h1_" localSheetId="8">'[60]Xuly Data'!#REF!</definedName>
    <definedName name="h1_">#REF!</definedName>
    <definedName name="h18x" localSheetId="33">#REF!</definedName>
    <definedName name="h18x" localSheetId="51">#REF!</definedName>
    <definedName name="h18x">#REF!</definedName>
    <definedName name="h2." localSheetId="7">'[77]So lieu chung'!#REF!</definedName>
    <definedName name="h2." localSheetId="9">'[77]So lieu chung'!#REF!</definedName>
    <definedName name="h2." localSheetId="15">'[77]So lieu chung'!#REF!</definedName>
    <definedName name="h2." localSheetId="13">'[77]So lieu chung'!#REF!</definedName>
    <definedName name="h2." localSheetId="8">'[77]So lieu chung'!#REF!</definedName>
    <definedName name="h2.">#REF!</definedName>
    <definedName name="h2_" localSheetId="7">'[60]Xuly Data'!#REF!</definedName>
    <definedName name="h2_" localSheetId="9">'[60]Xuly Data'!#REF!</definedName>
    <definedName name="h2_" localSheetId="15">'[60]Xuly Data'!#REF!</definedName>
    <definedName name="h2_" localSheetId="13">'[60]Xuly Data'!#REF!</definedName>
    <definedName name="h2_" localSheetId="8">'[60]Xuly Data'!#REF!</definedName>
    <definedName name="h2_">#REF!</definedName>
    <definedName name="h3." localSheetId="7">'[77]So lieu chung'!#REF!</definedName>
    <definedName name="h3." localSheetId="9">'[77]So lieu chung'!#REF!</definedName>
    <definedName name="h3." localSheetId="15">'[77]So lieu chung'!#REF!</definedName>
    <definedName name="h3." localSheetId="13">'[77]So lieu chung'!#REF!</definedName>
    <definedName name="h3." localSheetId="8">'[77]So lieu chung'!#REF!</definedName>
    <definedName name="h3.">#REF!</definedName>
    <definedName name="h3_" localSheetId="7">'[60]Xuly Data'!#REF!</definedName>
    <definedName name="h3_" localSheetId="9">'[60]Xuly Data'!#REF!</definedName>
    <definedName name="h3_" localSheetId="15">'[60]Xuly Data'!#REF!</definedName>
    <definedName name="h3_" localSheetId="13">'[60]Xuly Data'!#REF!</definedName>
    <definedName name="h3_" localSheetId="8">'[60]Xuly Data'!#REF!</definedName>
    <definedName name="h3_">#REF!</definedName>
    <definedName name="h30x" localSheetId="33">#REF!</definedName>
    <definedName name="h30x" localSheetId="51">#REF!</definedName>
    <definedName name="h30x">#REF!</definedName>
    <definedName name="h4." localSheetId="7">'[77]So lieu chung'!#REF!</definedName>
    <definedName name="h4." localSheetId="9">'[77]So lieu chung'!#REF!</definedName>
    <definedName name="h4." localSheetId="15">'[77]So lieu chung'!#REF!</definedName>
    <definedName name="h4." localSheetId="13">'[77]So lieu chung'!#REF!</definedName>
    <definedName name="h4." localSheetId="8">'[77]So lieu chung'!#REF!</definedName>
    <definedName name="h4.">#REF!</definedName>
    <definedName name="h4_" localSheetId="7">'[60]Xuly Data'!#REF!</definedName>
    <definedName name="h4_" localSheetId="9">'[60]Xuly Data'!#REF!</definedName>
    <definedName name="h4_" localSheetId="15">'[60]Xuly Data'!#REF!</definedName>
    <definedName name="h4_" localSheetId="13">'[60]Xuly Data'!#REF!</definedName>
    <definedName name="h4_" localSheetId="8">'[60]Xuly Data'!#REF!</definedName>
    <definedName name="h4_">#REF!</definedName>
    <definedName name="h5." localSheetId="7">'[77]So lieu chung'!#REF!</definedName>
    <definedName name="h5." localSheetId="9">'[77]So lieu chung'!#REF!</definedName>
    <definedName name="h5." localSheetId="15">'[77]So lieu chung'!#REF!</definedName>
    <definedName name="h5." localSheetId="13">'[77]So lieu chung'!#REF!</definedName>
    <definedName name="h5." localSheetId="8">'[77]So lieu chung'!#REF!</definedName>
    <definedName name="h5.">#REF!</definedName>
    <definedName name="h5_" localSheetId="7">'[60]Xuly Data'!#REF!</definedName>
    <definedName name="h5_" localSheetId="9">'[60]Xuly Data'!#REF!</definedName>
    <definedName name="h5_" localSheetId="15">'[60]Xuly Data'!#REF!</definedName>
    <definedName name="h5_" localSheetId="13">'[60]Xuly Data'!#REF!</definedName>
    <definedName name="h5_" localSheetId="8">'[60]Xuly Data'!#REF!</definedName>
    <definedName name="h5_">#REF!</definedName>
    <definedName name="h6." localSheetId="7">'[77]So lieu chung'!#REF!</definedName>
    <definedName name="h6." localSheetId="9">'[77]So lieu chung'!#REF!</definedName>
    <definedName name="h6." localSheetId="15">'[77]So lieu chung'!#REF!</definedName>
    <definedName name="h6." localSheetId="13">'[77]So lieu chung'!#REF!</definedName>
    <definedName name="h6." localSheetId="8">'[77]So lieu chung'!#REF!</definedName>
    <definedName name="h6.">#REF!</definedName>
    <definedName name="h6_" localSheetId="7">'[60]Xuly Data'!#REF!</definedName>
    <definedName name="h6_" localSheetId="9">'[60]Xuly Data'!#REF!</definedName>
    <definedName name="h6_" localSheetId="15">'[60]Xuly Data'!#REF!</definedName>
    <definedName name="h6_" localSheetId="13">'[60]Xuly Data'!#REF!</definedName>
    <definedName name="h6_" localSheetId="8">'[60]Xuly Data'!#REF!</definedName>
    <definedName name="h6_">#REF!</definedName>
    <definedName name="h7.5" localSheetId="7">[19]sheet12!#REF!</definedName>
    <definedName name="h7.5" localSheetId="9">[19]sheet12!#REF!</definedName>
    <definedName name="h7.5" localSheetId="15">[19]sheet12!#REF!</definedName>
    <definedName name="h7.5" localSheetId="13">[19]sheet12!#REF!</definedName>
    <definedName name="h7.5" localSheetId="8">[19]sheet12!#REF!</definedName>
    <definedName name="h7.5">#REF!</definedName>
    <definedName name="h7_" localSheetId="7">'[60]Xuly Data'!#REF!</definedName>
    <definedName name="h7_" localSheetId="9">'[60]Xuly Data'!#REF!</definedName>
    <definedName name="h7_" localSheetId="15">'[60]Xuly Data'!#REF!</definedName>
    <definedName name="h7_" localSheetId="13">'[60]Xuly Data'!#REF!</definedName>
    <definedName name="h7_" localSheetId="8">'[60]Xuly Data'!#REF!</definedName>
    <definedName name="h7_">#REF!</definedName>
    <definedName name="h8.5" localSheetId="7">[19]sheet12!#REF!</definedName>
    <definedName name="h8.5" localSheetId="9">[19]sheet12!#REF!</definedName>
    <definedName name="h8.5" localSheetId="15">[19]sheet12!#REF!</definedName>
    <definedName name="h8.5" localSheetId="13">[19]sheet12!#REF!</definedName>
    <definedName name="h8.5" localSheetId="8">[19]sheet12!#REF!</definedName>
    <definedName name="h8.5">#REF!</definedName>
    <definedName name="Ha" localSheetId="33">#REF!</definedName>
    <definedName name="Ha" localSheetId="51">#REF!</definedName>
    <definedName name="Ha">#REF!</definedName>
    <definedName name="ha." localSheetId="7">'[77]So lieu chung'!#REF!</definedName>
    <definedName name="ha." localSheetId="9">'[77]So lieu chung'!#REF!</definedName>
    <definedName name="ha." localSheetId="15">'[77]So lieu chung'!#REF!</definedName>
    <definedName name="ha." localSheetId="13">'[77]So lieu chung'!#REF!</definedName>
    <definedName name="ha." localSheetId="8">'[77]So lieu chung'!#REF!</definedName>
    <definedName name="ha.">#REF!</definedName>
    <definedName name="HA.pL" localSheetId="33">#REF!</definedName>
    <definedName name="HA.pL" localSheetId="51">#REF!</definedName>
    <definedName name="HA.pL">#REF!</definedName>
    <definedName name="HA.pL2" localSheetId="33">#REF!</definedName>
    <definedName name="HA.pL2" localSheetId="51">#REF!</definedName>
    <definedName name="HA.pL2">#REF!</definedName>
    <definedName name="HAGIANG" localSheetId="51">#REF!</definedName>
    <definedName name="HAGIANG">#REF!</definedName>
    <definedName name="hai" localSheetId="21" hidden="1">{"'Sheet1'!$L$16"}</definedName>
    <definedName name="hai" localSheetId="27" hidden="1">{"'Sheet1'!$L$16"}</definedName>
    <definedName name="hai" localSheetId="33" hidden="1">{"'Sheet1'!$L$16"}</definedName>
    <definedName name="hai" localSheetId="34" hidden="1">{"'Sheet1'!$L$16"}</definedName>
    <definedName name="hai" localSheetId="48" hidden="1">{"'Sheet1'!$L$16"}</definedName>
    <definedName name="hai" localSheetId="49" hidden="1">{"'Sheet1'!$L$16"}</definedName>
    <definedName name="hai" localSheetId="7" hidden="1">{"'Sheet1'!$L$16"}</definedName>
    <definedName name="hai" localSheetId="9" hidden="1">{"'Sheet1'!$L$16"}</definedName>
    <definedName name="hai" localSheetId="15" hidden="1">{"'Sheet1'!$L$16"}</definedName>
    <definedName name="hai" localSheetId="13" hidden="1">{"'Sheet1'!$L$16"}</definedName>
    <definedName name="hai" localSheetId="16" hidden="1">{"'Sheet1'!$L$16"}</definedName>
    <definedName name="hai" localSheetId="8" hidden="1">{"'Sheet1'!$L$16"}</definedName>
    <definedName name="hai" localSheetId="18" hidden="1">{"'Sheet1'!$L$16"}</definedName>
    <definedName name="hai" localSheetId="19" hidden="1">{"'Sheet1'!$L$16"}</definedName>
    <definedName name="hai" localSheetId="1" hidden="1">{"'Sheet1'!$L$16"}</definedName>
    <definedName name="hai" hidden="1">{"'Sheet1'!$L$16"}</definedName>
    <definedName name="Hamyen" localSheetId="7">[235]TTVanChuyen!#REF!</definedName>
    <definedName name="Hamyen" localSheetId="9">[235]TTVanChuyen!#REF!</definedName>
    <definedName name="Hamyen" localSheetId="15">[235]TTVanChuyen!#REF!</definedName>
    <definedName name="Hamyen" localSheetId="13">[235]TTVanChuyen!#REF!</definedName>
    <definedName name="Hamyen" localSheetId="8">[235]TTVanChuyen!#REF!</definedName>
    <definedName name="Hamyen">#REF!</definedName>
    <definedName name="han" localSheetId="7">'[33]he so'!$B$10</definedName>
    <definedName name="han" localSheetId="9">'[33]he so'!$B$10</definedName>
    <definedName name="han" localSheetId="15">'[33]he so'!$B$10</definedName>
    <definedName name="han" localSheetId="13">'[33]he so'!$B$10</definedName>
    <definedName name="han" localSheetId="8">'[33]he so'!$B$10</definedName>
    <definedName name="han">#REF!</definedName>
    <definedName name="Hanoi" localSheetId="7">[121]TTVanChuyen!$J$4</definedName>
    <definedName name="Hanoi" localSheetId="9">[121]TTVanChuyen!$J$4</definedName>
    <definedName name="Hanoi" localSheetId="15">[121]TTVanChuyen!$J$4</definedName>
    <definedName name="Hanoi" localSheetId="13">[121]TTVanChuyen!$J$4</definedName>
    <definedName name="Hanoi" localSheetId="8">[121]TTVanChuyen!$J$4</definedName>
    <definedName name="Hanoi">#REF!</definedName>
    <definedName name="hang" localSheetId="33">#REF!</definedName>
    <definedName name="hang" localSheetId="51">#REF!</definedName>
    <definedName name="hang">#REF!</definedName>
    <definedName name="hangmuc" localSheetId="33">#REF!</definedName>
    <definedName name="hangmuc" localSheetId="51">#REF!</definedName>
    <definedName name="hangmuc">#REF!</definedName>
    <definedName name="Hanhkiem" localSheetId="33">#REF!</definedName>
    <definedName name="Hanhkiem" localSheetId="51">#REF!</definedName>
    <definedName name="Hanhkiem">#REF!</definedName>
    <definedName name="HAØ" localSheetId="33">#REF!</definedName>
    <definedName name="HAØ" localSheetId="51">#REF!</definedName>
    <definedName name="HAØ">#REF!</definedName>
    <definedName name="HapCKVA" localSheetId="33">#REF!</definedName>
    <definedName name="HapCKVA" localSheetId="51">#REF!</definedName>
    <definedName name="HapCKVA">#REF!</definedName>
    <definedName name="HapCKvar" localSheetId="33">#REF!</definedName>
    <definedName name="HapCKvar" localSheetId="51">#REF!</definedName>
    <definedName name="HapCKvar">#REF!</definedName>
    <definedName name="HapCKW" localSheetId="33">#REF!</definedName>
    <definedName name="HapCKW" localSheetId="51">#REF!</definedName>
    <definedName name="HapCKW">#REF!</definedName>
    <definedName name="HapIKVA" localSheetId="33">#REF!</definedName>
    <definedName name="HapIKVA" localSheetId="51">#REF!</definedName>
    <definedName name="HapIKVA">#REF!</definedName>
    <definedName name="HapIKvar" localSheetId="33">#REF!</definedName>
    <definedName name="HapIKvar" localSheetId="51">#REF!</definedName>
    <definedName name="HapIKvar">#REF!</definedName>
    <definedName name="HapIKW" localSheetId="33">#REF!</definedName>
    <definedName name="HapIKW" localSheetId="51">#REF!</definedName>
    <definedName name="HapIKW">#REF!</definedName>
    <definedName name="HapKVA" localSheetId="33">#REF!</definedName>
    <definedName name="HapKVA" localSheetId="51">#REF!</definedName>
    <definedName name="HapKVA">#REF!</definedName>
    <definedName name="HapSKVA" localSheetId="33">#REF!</definedName>
    <definedName name="HapSKVA" localSheetId="51">#REF!</definedName>
    <definedName name="HapSKVA">#REF!</definedName>
    <definedName name="HapSKW" localSheetId="51">#REF!</definedName>
    <definedName name="HapSKW">#REF!</definedName>
    <definedName name="HarvestingWage" localSheetId="33">#REF!</definedName>
    <definedName name="HarvestingWage" localSheetId="51">#REF!</definedName>
    <definedName name="HarvestingWage">#REF!</definedName>
    <definedName name="hau" localSheetId="33">#REF!</definedName>
    <definedName name="hau" localSheetId="51">#REF!</definedName>
    <definedName name="hau">#REF!</definedName>
    <definedName name="HB" localSheetId="33">#REF!</definedName>
    <definedName name="HB" localSheetId="51">#REF!</definedName>
    <definedName name="HB">#REF!</definedName>
    <definedName name="hb." localSheetId="7">'[77]So lieu chung'!#REF!</definedName>
    <definedName name="hb." localSheetId="9">'[77]So lieu chung'!#REF!</definedName>
    <definedName name="hb." localSheetId="15">'[77]So lieu chung'!#REF!</definedName>
    <definedName name="hb." localSheetId="13">'[77]So lieu chung'!#REF!</definedName>
    <definedName name="hb." localSheetId="8">'[77]So lieu chung'!#REF!</definedName>
    <definedName name="hb.">#REF!</definedName>
    <definedName name="Hbb" localSheetId="33">#REF!</definedName>
    <definedName name="Hbb" localSheetId="51">#REF!</definedName>
    <definedName name="Hbb">#REF!</definedName>
    <definedName name="HBC" localSheetId="33">#REF!</definedName>
    <definedName name="HBC" localSheetId="51">#REF!</definedName>
    <definedName name="HBC">#REF!</definedName>
    <definedName name="HBL" localSheetId="33">#REF!</definedName>
    <definedName name="HBL" localSheetId="51">#REF!</definedName>
    <definedName name="HBL">#REF!</definedName>
    <definedName name="Hbtt" localSheetId="33">#REF!</definedName>
    <definedName name="Hbtt" localSheetId="51">#REF!</definedName>
    <definedName name="Hbtt">#REF!</definedName>
    <definedName name="Hc" localSheetId="33">#REF!</definedName>
    <definedName name="Hc" localSheetId="51">#REF!</definedName>
    <definedName name="Hc">#REF!</definedName>
    <definedName name="hc." localSheetId="7">'[77]So lieu chung'!#REF!</definedName>
    <definedName name="hc." localSheetId="9">'[77]So lieu chung'!#REF!</definedName>
    <definedName name="hc." localSheetId="15">'[77]So lieu chung'!#REF!</definedName>
    <definedName name="hc." localSheetId="13">'[77]So lieu chung'!#REF!</definedName>
    <definedName name="hc." localSheetId="8">'[77]So lieu chung'!#REF!</definedName>
    <definedName name="hc.">#REF!</definedName>
    <definedName name="Hcb" localSheetId="33">#REF!</definedName>
    <definedName name="Hcb" localSheetId="51">#REF!</definedName>
    <definedName name="Hcb">#REF!</definedName>
    <definedName name="hcg" localSheetId="7">[58]Sheet1!#REF!</definedName>
    <definedName name="hcg" localSheetId="9">[58]Sheet1!#REF!</definedName>
    <definedName name="hcg" localSheetId="15">[58]Sheet1!#REF!</definedName>
    <definedName name="hcg" localSheetId="13">[58]Sheet1!#REF!</definedName>
    <definedName name="hcg" localSheetId="8">[58]Sheet1!#REF!</definedName>
    <definedName name="hcg">#REF!</definedName>
    <definedName name="HCM" localSheetId="33">#REF!</definedName>
    <definedName name="HCM" localSheetId="51">#REF!</definedName>
    <definedName name="HCM">#REF!</definedName>
    <definedName name="HCPH" localSheetId="33">#REF!</definedName>
    <definedName name="HCPH" localSheetId="51">#REF!</definedName>
    <definedName name="HCPH">#REF!</definedName>
    <definedName name="HCS" localSheetId="33">#REF!</definedName>
    <definedName name="HCS" localSheetId="51">#REF!</definedName>
    <definedName name="HCS">#REF!</definedName>
    <definedName name="Hctt" localSheetId="33">#REF!</definedName>
    <definedName name="Hctt" localSheetId="51">#REF!</definedName>
    <definedName name="Hctt">#REF!</definedName>
    <definedName name="HCU" localSheetId="33">#REF!</definedName>
    <definedName name="HCU" localSheetId="51">#REF!</definedName>
    <definedName name="HCU">#REF!</definedName>
    <definedName name="Hd" localSheetId="33">#REF!</definedName>
    <definedName name="Hd" localSheetId="51">#REF!</definedName>
    <definedName name="Hd">#REF!</definedName>
    <definedName name="Hdb" localSheetId="33">#REF!</definedName>
    <definedName name="Hdb" localSheetId="51">#REF!</definedName>
    <definedName name="Hdb">#REF!</definedName>
    <definedName name="HDC" localSheetId="33">#REF!</definedName>
    <definedName name="HDC" localSheetId="51">#REF!</definedName>
    <definedName name="HDC">#REF!</definedName>
    <definedName name="HDCCT" localSheetId="7">[107]QMCT!#REF!</definedName>
    <definedName name="HDCCT" localSheetId="9">[107]QMCT!#REF!</definedName>
    <definedName name="HDCCT" localSheetId="15">[107]QMCT!#REF!</definedName>
    <definedName name="HDCCT" localSheetId="13">[107]QMCT!#REF!</definedName>
    <definedName name="HDCCT" localSheetId="8">[107]QMCT!#REF!</definedName>
    <definedName name="HDCCT">#REF!</definedName>
    <definedName name="HDCD" localSheetId="7">[107]QMCT!#REF!</definedName>
    <definedName name="HDCD" localSheetId="9">[107]QMCT!#REF!</definedName>
    <definedName name="HDCD" localSheetId="15">[107]QMCT!#REF!</definedName>
    <definedName name="HDCD" localSheetId="13">[107]QMCT!#REF!</definedName>
    <definedName name="HDCD" localSheetId="8">[107]QMCT!#REF!</definedName>
    <definedName name="HDCD">#REF!</definedName>
    <definedName name="HDGT" localSheetId="7">[102]DGiaT!$B$1:$K$1</definedName>
    <definedName name="HDGT" localSheetId="9">[102]DGiaT!$B$1:$K$1</definedName>
    <definedName name="HDGT" localSheetId="15">[102]DGiaT!$B$1:$K$1</definedName>
    <definedName name="HDGT" localSheetId="13">[102]DGiaT!$B$1:$K$1</definedName>
    <definedName name="HDGT" localSheetId="8">[102]DGiaT!$B$1:$K$1</definedName>
    <definedName name="HDGT">#REF!</definedName>
    <definedName name="HDGTN" localSheetId="7">[102]DGiaTN!$C$1:$H$1</definedName>
    <definedName name="HDGTN" localSheetId="9">[102]DGiaTN!$C$1:$H$1</definedName>
    <definedName name="HDGTN" localSheetId="15">[102]DGiaTN!$C$1:$H$1</definedName>
    <definedName name="HDGTN" localSheetId="13">[102]DGiaTN!$C$1:$H$1</definedName>
    <definedName name="HDGTN" localSheetId="8">[102]DGiaTN!$C$1:$H$1</definedName>
    <definedName name="HDGTN">#REF!</definedName>
    <definedName name="Hdtt" localSheetId="33">#REF!</definedName>
    <definedName name="Hdtt" localSheetId="51">#REF!</definedName>
    <definedName name="Hdtt">#REF!</definedName>
    <definedName name="HDU" localSheetId="33">#REF!</definedName>
    <definedName name="HDU" localSheetId="51">#REF!</definedName>
    <definedName name="HDU">#REF!</definedName>
    <definedName name="HDuong" localSheetId="51">#REF!</definedName>
    <definedName name="HDuong">#REF!</definedName>
    <definedName name="He" localSheetId="33">#REF!</definedName>
    <definedName name="He" localSheetId="51">#REF!</definedName>
    <definedName name="He">#REF!</definedName>
    <definedName name="HE_SO_KHO_KHAN_CANG_DAY" localSheetId="33">#REF!</definedName>
    <definedName name="HE_SO_KHO_KHAN_CANG_DAY" localSheetId="51">#REF!</definedName>
    <definedName name="HE_SO_KHO_KHAN_CANG_DAY">#REF!</definedName>
    <definedName name="Heä_soá_laép_xaø_H">1.7</definedName>
    <definedName name="heä_soá_sình_laày" localSheetId="33">#REF!</definedName>
    <definedName name="heä_soá_sình_laày" localSheetId="51">#REF!</definedName>
    <definedName name="heä_soá_sình_laày">#REF!</definedName>
    <definedName name="Hello">#N/A</definedName>
    <definedName name="Hematcau" localSheetId="7">[27]CHITIET!#REF!</definedName>
    <definedName name="Hematcau" localSheetId="9">[27]CHITIET!#REF!</definedName>
    <definedName name="Hematcau" localSheetId="15">[27]CHITIET!#REF!</definedName>
    <definedName name="Hematcau" localSheetId="13">[27]CHITIET!#REF!</definedName>
    <definedName name="Hematcau" localSheetId="8">[27]CHITIET!#REF!</definedName>
    <definedName name="Hematcau">#REF!</definedName>
    <definedName name="heso_ttlp.a" localSheetId="51">#REF!</definedName>
    <definedName name="heso_ttlp.a">#REF!</definedName>
    <definedName name="heso0.7" localSheetId="33">#REF!</definedName>
    <definedName name="heso0.7" localSheetId="51">#REF!</definedName>
    <definedName name="heso0.7">#REF!</definedName>
    <definedName name="Hg" localSheetId="33">#REF!</definedName>
    <definedName name="Hg" localSheetId="51">#REF!</definedName>
    <definedName name="Hg">#REF!</definedName>
    <definedName name="hgh" localSheetId="7">[236]gVL!$P$54</definedName>
    <definedName name="hgh" localSheetId="9">[236]gVL!$P$54</definedName>
    <definedName name="hgh" localSheetId="15">[236]gVL!$P$54</definedName>
    <definedName name="hgh" localSheetId="13">[236]gVL!$P$54</definedName>
    <definedName name="hgh" localSheetId="8">[236]gVL!$P$54</definedName>
    <definedName name="hgh">#REF!</definedName>
    <definedName name="hh" localSheetId="2">#REF!</definedName>
    <definedName name="hh" localSheetId="33">#REF!</definedName>
    <definedName name="hh" localSheetId="50">#REF!</definedName>
    <definedName name="hh" localSheetId="7">[194]Sheet1!TLTH1</definedName>
    <definedName name="hh" localSheetId="9">[194]Sheet1!TLTH1</definedName>
    <definedName name="hh" localSheetId="15">[194]Sheet1!TLTH1</definedName>
    <definedName name="hh" localSheetId="13">[194]Sheet1!TLTH1</definedName>
    <definedName name="hh" localSheetId="8">[194]Sheet1!TLTH1</definedName>
    <definedName name="hh" localSheetId="29">'Người có công'!TLTH1</definedName>
    <definedName name="hh" localSheetId="1">'Tong hop gui KTNN'!TLTH1</definedName>
    <definedName name="hh">#REF!</definedName>
    <definedName name="hh_18" localSheetId="21">#N/A</definedName>
    <definedName name="hh_18" localSheetId="27">#N/A</definedName>
    <definedName name="hh_18" localSheetId="16">#N/A</definedName>
    <definedName name="hh_18" localSheetId="18">#N/A</definedName>
    <definedName name="hh_18" localSheetId="29">'Người có công'!TLTH1</definedName>
    <definedName name="hh_18" localSheetId="19">#N/A</definedName>
    <definedName name="hh_18" localSheetId="1">'Tong hop gui KTNN'!TLTH1</definedName>
    <definedName name="hh_18">#N/A</definedName>
    <definedName name="hh_28" localSheetId="21">#N/A</definedName>
    <definedName name="hh_28" localSheetId="27">#N/A</definedName>
    <definedName name="hh_28" localSheetId="16">#N/A</definedName>
    <definedName name="hh_28" localSheetId="18">#N/A</definedName>
    <definedName name="hh_28" localSheetId="29">'Người có công'!TLTH1</definedName>
    <definedName name="hh_28" localSheetId="19">#N/A</definedName>
    <definedName name="hh_28" localSheetId="1">'Tong hop gui KTNN'!TLTH1</definedName>
    <definedName name="hh_28">#N/A</definedName>
    <definedName name="HH15HT" localSheetId="7">'[10]TONGKE-HT'!#REF!</definedName>
    <definedName name="HH15HT" localSheetId="9">'[10]TONGKE-HT'!#REF!</definedName>
    <definedName name="HH15HT" localSheetId="15">'[10]TONGKE-HT'!#REF!</definedName>
    <definedName name="HH15HT" localSheetId="13">'[10]TONGKE-HT'!#REF!</definedName>
    <definedName name="HH15HT" localSheetId="8">'[10]TONGKE-HT'!#REF!</definedName>
    <definedName name="HH15HT">#REF!</definedName>
    <definedName name="HH16HT" localSheetId="7">'[10]TONGKE-HT'!#REF!</definedName>
    <definedName name="HH16HT" localSheetId="9">'[10]TONGKE-HT'!#REF!</definedName>
    <definedName name="HH16HT" localSheetId="15">'[10]TONGKE-HT'!#REF!</definedName>
    <definedName name="HH16HT" localSheetId="13">'[10]TONGKE-HT'!#REF!</definedName>
    <definedName name="HH16HT" localSheetId="8">'[10]TONGKE-HT'!#REF!</definedName>
    <definedName name="HH16HT">#REF!</definedName>
    <definedName name="HH19HT" localSheetId="7">'[10]TONGKE-HT'!#REF!</definedName>
    <definedName name="HH19HT" localSheetId="9">'[10]TONGKE-HT'!#REF!</definedName>
    <definedName name="HH19HT" localSheetId="15">'[10]TONGKE-HT'!#REF!</definedName>
    <definedName name="HH19HT" localSheetId="13">'[10]TONGKE-HT'!#REF!</definedName>
    <definedName name="HH19HT" localSheetId="8">'[10]TONGKE-HT'!#REF!</definedName>
    <definedName name="HH19HT">#REF!</definedName>
    <definedName name="HH20HT" localSheetId="7">'[10]TONGKE-HT'!#REF!</definedName>
    <definedName name="HH20HT" localSheetId="9">'[10]TONGKE-HT'!#REF!</definedName>
    <definedName name="HH20HT" localSheetId="15">'[10]TONGKE-HT'!#REF!</definedName>
    <definedName name="HH20HT" localSheetId="13">'[10]TONGKE-HT'!#REF!</definedName>
    <definedName name="HH20HT" localSheetId="8">'[10]TONGKE-HT'!#REF!</definedName>
    <definedName name="HH20HT">#REF!</definedName>
    <definedName name="HHBQ" localSheetId="33">#REF!</definedName>
    <definedName name="HHBQ" localSheetId="51">#REF!</definedName>
    <definedName name="HHBQ">#REF!</definedName>
    <definedName name="HHcat" localSheetId="33">#REF!</definedName>
    <definedName name="HHcat" localSheetId="51">#REF!</definedName>
    <definedName name="HHcat">#REF!</definedName>
    <definedName name="hhcv" localSheetId="7">[237]TTTram!#REF!</definedName>
    <definedName name="hhcv" localSheetId="9">[237]TTTram!#REF!</definedName>
    <definedName name="hhcv" localSheetId="15">[237]TTTram!#REF!</definedName>
    <definedName name="hhcv" localSheetId="13">[237]TTTram!#REF!</definedName>
    <definedName name="hhcv" localSheetId="8">[237]TTTram!#REF!</definedName>
    <definedName name="hhcv">#REF!</definedName>
    <definedName name="HHda" localSheetId="33">#REF!</definedName>
    <definedName name="HHda" localSheetId="51">#REF!</definedName>
    <definedName name="HHda">#REF!</definedName>
    <definedName name="hhda4x6" localSheetId="7">[237]TTTram!#REF!</definedName>
    <definedName name="hhda4x6" localSheetId="9">[237]TTTram!#REF!</definedName>
    <definedName name="hhda4x6" localSheetId="15">[237]TTTram!#REF!</definedName>
    <definedName name="hhda4x6" localSheetId="13">[237]TTTram!#REF!</definedName>
    <definedName name="hhda4x6" localSheetId="8">[237]TTTram!#REF!</definedName>
    <definedName name="hhda4x6">#REF!</definedName>
    <definedName name="hhhh" localSheetId="33">#REF!</definedName>
    <definedName name="hhhh" localSheetId="51">#REF!</definedName>
    <definedName name="hhhh">#REF!</definedName>
    <definedName name="hhhhhh" localSheetId="51">#REF!</definedName>
    <definedName name="hhhhhh">#REF!</definedName>
    <definedName name="hhhhhhhhhhhh" localSheetId="7">[81]Sheet1!#REF!</definedName>
    <definedName name="hhhhhhhhhhhh" localSheetId="9">[81]Sheet1!#REF!</definedName>
    <definedName name="hhhhhhhhhhhh" localSheetId="15">[81]Sheet1!#REF!</definedName>
    <definedName name="hhhhhhhhhhhh" localSheetId="13">[81]Sheet1!#REF!</definedName>
    <definedName name="hhhhhhhhhhhh" localSheetId="8">[81]Sheet1!#REF!</definedName>
    <definedName name="hhhhhhhhhhhh">#REF!</definedName>
    <definedName name="HHIC" localSheetId="33">#REF!</definedName>
    <definedName name="HHIC" localSheetId="51">#REF!</definedName>
    <definedName name="HHIC">#REF!</definedName>
    <definedName name="hhsc" localSheetId="7">[238]TT35!#REF!</definedName>
    <definedName name="hhsc" localSheetId="9">[238]TT35!#REF!</definedName>
    <definedName name="hhsc" localSheetId="15">[238]TT35!#REF!</definedName>
    <definedName name="hhsc" localSheetId="13">[238]TT35!#REF!</definedName>
    <definedName name="hhsc" localSheetId="8">[238]TT35!#REF!</definedName>
    <definedName name="hhsc">#REF!</definedName>
    <definedName name="HHT" localSheetId="33">#REF!</definedName>
    <definedName name="HHT" localSheetId="51">#REF!</definedName>
    <definedName name="HHT">#REF!</definedName>
    <definedName name="hhtd" localSheetId="7">[238]TT35!#REF!</definedName>
    <definedName name="hhtd" localSheetId="9">[238]TT35!#REF!</definedName>
    <definedName name="hhtd" localSheetId="15">[238]TT35!#REF!</definedName>
    <definedName name="hhtd" localSheetId="13">[238]TT35!#REF!</definedName>
    <definedName name="hhtd" localSheetId="8">[238]TT35!#REF!</definedName>
    <definedName name="hhtd">#REF!</definedName>
    <definedName name="HHTT" localSheetId="33">#REF!</definedName>
    <definedName name="HHTT" localSheetId="51">#REF!</definedName>
    <definedName name="HHTT">#REF!</definedName>
    <definedName name="HHUHOI">#N/A</definedName>
    <definedName name="hhxm" localSheetId="7">[237]TTTram!#REF!</definedName>
    <definedName name="hhxm" localSheetId="9">[237]TTTram!#REF!</definedName>
    <definedName name="hhxm" localSheetId="15">[237]TTTram!#REF!</definedName>
    <definedName name="hhxm" localSheetId="13">[237]TTTram!#REF!</definedName>
    <definedName name="hhxm" localSheetId="8">[237]TTTram!#REF!</definedName>
    <definedName name="hhxm">#REF!</definedName>
    <definedName name="hi" localSheetId="51">#REF!</definedName>
    <definedName name="hi">#REF!</definedName>
    <definedName name="HiddenRows" localSheetId="33" hidden="1">#REF!</definedName>
    <definedName name="HiddenRows" localSheetId="51" hidden="1">#REF!</definedName>
    <definedName name="HiddenRows" hidden="1">#REF!</definedName>
    <definedName name="hien" localSheetId="33">#REF!</definedName>
    <definedName name="hien" localSheetId="51">#REF!</definedName>
    <definedName name="hien">#REF!</definedName>
    <definedName name="HIEN1" localSheetId="33">#REF!</definedName>
    <definedName name="HIEN1" localSheetId="51">#REF!</definedName>
    <definedName name="HIEN1">#REF!</definedName>
    <definedName name="Hiencot" localSheetId="33">#REF!</definedName>
    <definedName name="Hiencot" localSheetId="51">#REF!</definedName>
    <definedName name="Hiencot">#REF!</definedName>
    <definedName name="Hiendong" localSheetId="33">#REF!</definedName>
    <definedName name="Hiendong" localSheetId="51">#REF!</definedName>
    <definedName name="Hiendong">#REF!</definedName>
    <definedName name="HIHIHIHOI" localSheetId="21" hidden="1">{"'Sheet1'!$L$16"}</definedName>
    <definedName name="HIHIHIHOI" localSheetId="27" hidden="1">{"'Sheet1'!$L$16"}</definedName>
    <definedName name="HIHIHIHOI" localSheetId="7" hidden="1">{"'Sheet1'!$L$16"}</definedName>
    <definedName name="HIHIHIHOI" localSheetId="9" hidden="1">{"'Sheet1'!$L$16"}</definedName>
    <definedName name="HIHIHIHOI" localSheetId="15" hidden="1">{"'Sheet1'!$L$16"}</definedName>
    <definedName name="HIHIHIHOI" localSheetId="13" hidden="1">{"'Sheet1'!$L$16"}</definedName>
    <definedName name="HIHIHIHOI" localSheetId="16" hidden="1">{"'Sheet1'!$L$16"}</definedName>
    <definedName name="HIHIHIHOI" localSheetId="8" hidden="1">{"'Sheet1'!$L$16"}</definedName>
    <definedName name="HIHIHIHOI" localSheetId="18" hidden="1">{"'Sheet1'!$L$16"}</definedName>
    <definedName name="HIHIHIHOI" localSheetId="19" hidden="1">{"'Sheet1'!$L$16"}</definedName>
    <definedName name="HIHIHIHOI" localSheetId="1" hidden="1">{"'Sheet1'!$L$16"}</definedName>
    <definedName name="HIHIHIHOI" hidden="1">{"'Sheet1'!$L$16"}</definedName>
    <definedName name="Hinh_thuc" localSheetId="33">#REF!</definedName>
    <definedName name="Hinh_thuc" localSheetId="51">#REF!</definedName>
    <definedName name="Hinh_thuc">#REF!</definedName>
    <definedName name="hj" localSheetId="7">[239]XL4Poppy!$B$1:$B$16</definedName>
    <definedName name="hj" localSheetId="9">[239]XL4Poppy!$B$1:$B$16</definedName>
    <definedName name="hj" localSheetId="15">[239]XL4Poppy!$B$1:$B$16</definedName>
    <definedName name="hj" localSheetId="13">[239]XL4Poppy!$B$1:$B$16</definedName>
    <definedName name="hj" localSheetId="8">[239]XL4Poppy!$B$1:$B$16</definedName>
    <definedName name="hj">#REF!</definedName>
    <definedName name="hjjkl" localSheetId="21" hidden="1">{"'Sheet1'!$L$16"}</definedName>
    <definedName name="hjjkl" localSheetId="27" hidden="1">{"'Sheet1'!$L$16"}</definedName>
    <definedName name="hjjkl" localSheetId="33" hidden="1">{"'Sheet1'!$L$16"}</definedName>
    <definedName name="hjjkl" localSheetId="34" hidden="1">{"'Sheet1'!$L$16"}</definedName>
    <definedName name="hjjkl" localSheetId="48" hidden="1">{"'Sheet1'!$L$16"}</definedName>
    <definedName name="hjjkl" localSheetId="49" hidden="1">{"'Sheet1'!$L$16"}</definedName>
    <definedName name="hjjkl" localSheetId="7" hidden="1">{"'Sheet1'!$L$16"}</definedName>
    <definedName name="hjjkl" localSheetId="9" hidden="1">{"'Sheet1'!$L$16"}</definedName>
    <definedName name="hjjkl" localSheetId="15" hidden="1">{"'Sheet1'!$L$16"}</definedName>
    <definedName name="hjjkl" localSheetId="13" hidden="1">{"'Sheet1'!$L$16"}</definedName>
    <definedName name="hjjkl" localSheetId="16" hidden="1">{"'Sheet1'!$L$16"}</definedName>
    <definedName name="hjjkl" localSheetId="8" hidden="1">{"'Sheet1'!$L$16"}</definedName>
    <definedName name="hjjkl" localSheetId="18" hidden="1">{"'Sheet1'!$L$16"}</definedName>
    <definedName name="hjjkl" localSheetId="19" hidden="1">{"'Sheet1'!$L$16"}</definedName>
    <definedName name="hjjkl" localSheetId="1" hidden="1">{"'Sheet1'!$L$16"}</definedName>
    <definedName name="hjjkl" hidden="1">{"'Sheet1'!$L$16"}</definedName>
    <definedName name="HJKL" localSheetId="21" hidden="1">{"'Sheet1'!$L$16"}</definedName>
    <definedName name="HJKL" localSheetId="27" hidden="1">{"'Sheet1'!$L$16"}</definedName>
    <definedName name="HJKL" localSheetId="7" hidden="1">{"'Sheet1'!$L$16"}</definedName>
    <definedName name="HJKL" localSheetId="9" hidden="1">{"'Sheet1'!$L$16"}</definedName>
    <definedName name="HJKL" localSheetId="15" hidden="1">{"'Sheet1'!$L$16"}</definedName>
    <definedName name="HJKL" localSheetId="13" hidden="1">{"'Sheet1'!$L$16"}</definedName>
    <definedName name="HJKL" localSheetId="16" hidden="1">{"'Sheet1'!$L$16"}</definedName>
    <definedName name="HJKL" localSheetId="8" hidden="1">{"'Sheet1'!$L$16"}</definedName>
    <definedName name="HJKL" localSheetId="18" hidden="1">{"'Sheet1'!$L$16"}</definedName>
    <definedName name="HJKL" localSheetId="19" hidden="1">{"'Sheet1'!$L$16"}</definedName>
    <definedName name="HJKL" localSheetId="1" hidden="1">{"'Sheet1'!$L$16"}</definedName>
    <definedName name="HJKL" hidden="1">{"'Sheet1'!$L$16"}</definedName>
    <definedName name="HKE" localSheetId="33">#REF!</definedName>
    <definedName name="HKE" localSheetId="51">#REF!</definedName>
    <definedName name="HKE">#REF!</definedName>
    <definedName name="hkjkl" localSheetId="21" hidden="1">{#N/A,#N/A,FALSE,"Chi tiÆt"}</definedName>
    <definedName name="hkjkl" localSheetId="27" hidden="1">{#N/A,#N/A,FALSE,"Chi tiÆt"}</definedName>
    <definedName name="hkjkl" localSheetId="33" hidden="1">{#N/A,#N/A,FALSE,"Chi tiÆt"}</definedName>
    <definedName name="hkjkl" localSheetId="48" hidden="1">{#N/A,#N/A,FALSE,"Chi tiÆt"}</definedName>
    <definedName name="hkjkl" localSheetId="49" hidden="1">{#N/A,#N/A,FALSE,"Chi tiÆt"}</definedName>
    <definedName name="hkjkl" localSheetId="7" hidden="1">{#N/A,#N/A,FALSE,"Chi tiÆt"}</definedName>
    <definedName name="hkjkl" localSheetId="9" hidden="1">{#N/A,#N/A,FALSE,"Chi tiÆt"}</definedName>
    <definedName name="hkjkl" localSheetId="15" hidden="1">{#N/A,#N/A,FALSE,"Chi tiÆt"}</definedName>
    <definedName name="hkjkl" localSheetId="13" hidden="1">{#N/A,#N/A,FALSE,"Chi tiÆt"}</definedName>
    <definedName name="hkjkl" localSheetId="16" hidden="1">{#N/A,#N/A,FALSE,"Chi tiÆt"}</definedName>
    <definedName name="hkjkl" localSheetId="8" hidden="1">{#N/A,#N/A,FALSE,"Chi tiÆt"}</definedName>
    <definedName name="hkjkl" localSheetId="18" hidden="1">{#N/A,#N/A,FALSE,"Chi tiÆt"}</definedName>
    <definedName name="hkjkl" localSheetId="19" hidden="1">{#N/A,#N/A,FALSE,"Chi tiÆt"}</definedName>
    <definedName name="hkjkl" localSheetId="1" hidden="1">{#N/A,#N/A,FALSE,"Chi tiÆt"}</definedName>
    <definedName name="hkjkl" hidden="1">{#N/A,#N/A,FALSE,"Chi tiÆt"}</definedName>
    <definedName name="HKL" localSheetId="33">#REF!</definedName>
    <definedName name="HKL" localSheetId="51">#REF!</definedName>
    <definedName name="HKL">#REF!</definedName>
    <definedName name="HKLHI" localSheetId="33">#REF!</definedName>
    <definedName name="HKLHI" localSheetId="51">#REF!</definedName>
    <definedName name="HKLHI">#REF!</definedName>
    <definedName name="HKLL" localSheetId="33">#REF!</definedName>
    <definedName name="HKLL" localSheetId="51">#REF!</definedName>
    <definedName name="HKLL">#REF!</definedName>
    <definedName name="HKLLLO" localSheetId="33">#REF!</definedName>
    <definedName name="HKLLLO" localSheetId="51">#REF!</definedName>
    <definedName name="HKLLLO">#REF!</definedName>
    <definedName name="HLC" localSheetId="33">#REF!</definedName>
    <definedName name="HLC" localSheetId="51">#REF!</definedName>
    <definedName name="HLC">#REF!</definedName>
    <definedName name="HLIC" localSheetId="33">#REF!</definedName>
    <definedName name="HLIC" localSheetId="51">#REF!</definedName>
    <definedName name="HLIC">#REF!</definedName>
    <definedName name="hlp." localSheetId="7">'[77]So lieu chung'!#REF!</definedName>
    <definedName name="hlp." localSheetId="9">'[77]So lieu chung'!#REF!</definedName>
    <definedName name="hlp." localSheetId="15">'[77]So lieu chung'!#REF!</definedName>
    <definedName name="hlp." localSheetId="13">'[77]So lieu chung'!#REF!</definedName>
    <definedName name="hlp." localSheetId="8">'[77]So lieu chung'!#REF!</definedName>
    <definedName name="hlp.">#REF!</definedName>
    <definedName name="HLU" localSheetId="33">#REF!</definedName>
    <definedName name="HLU" localSheetId="51">#REF!</definedName>
    <definedName name="HLU">#REF!</definedName>
    <definedName name="HLW" localSheetId="7">[173]Pier!$K$21</definedName>
    <definedName name="HLW" localSheetId="9">[173]Pier!$K$21</definedName>
    <definedName name="HLW" localSheetId="15">[173]Pier!$K$21</definedName>
    <definedName name="HLW" localSheetId="13">[173]Pier!$K$21</definedName>
    <definedName name="HLW" localSheetId="8">[173]Pier!$K$21</definedName>
    <definedName name="HLW">#REF!</definedName>
    <definedName name="HM" localSheetId="33">#REF!</definedName>
    <definedName name="HM" localSheetId="51">#REF!</definedName>
    <definedName name="HM">#REF!</definedName>
    <definedName name="hmot" localSheetId="7">[169]Sheet2!$E$9</definedName>
    <definedName name="hmot" localSheetId="9">[169]Sheet2!$E$9</definedName>
    <definedName name="hmot" localSheetId="15">[169]Sheet2!$E$9</definedName>
    <definedName name="hmot" localSheetId="13">[169]Sheet2!$E$9</definedName>
    <definedName name="hmot" localSheetId="8">[169]Sheet2!$E$9</definedName>
    <definedName name="hmot">#REF!</definedName>
    <definedName name="HN" localSheetId="7">[82]BK04!#REF!</definedName>
    <definedName name="HN" localSheetId="9">[82]BK04!#REF!</definedName>
    <definedName name="HN" localSheetId="15">[82]BK04!#REF!</definedName>
    <definedName name="HN" localSheetId="13">[82]BK04!#REF!</definedName>
    <definedName name="HN" localSheetId="8">[82]BK04!#REF!</definedName>
    <definedName name="HN">#REF!</definedName>
    <definedName name="hngan_18">"000"</definedName>
    <definedName name="hnganty_18">"000"</definedName>
    <definedName name="Ho" localSheetId="33">#REF!</definedName>
    <definedName name="Ho" localSheetId="51">#REF!</definedName>
    <definedName name="Ho">#REF!</definedName>
    <definedName name="hÖ_sè_vËt_liÖu_ho__b_nh" localSheetId="33">#REF!</definedName>
    <definedName name="hÖ_sè_vËt_liÖu_ho__b_nh" localSheetId="51">#REF!</definedName>
    <definedName name="hÖ_sè_vËt_liÖu_ho__b_nh">#REF!</definedName>
    <definedName name="HOA" localSheetId="33">#REF!</definedName>
    <definedName name="HOA" localSheetId="51">#REF!</definedName>
    <definedName name="HOA">#REF!</definedName>
    <definedName name="Hoabinh" localSheetId="7">[82]BK04!#REF!</definedName>
    <definedName name="Hoabinh" localSheetId="9">[82]BK04!#REF!</definedName>
    <definedName name="Hoabinh" localSheetId="15">[82]BK04!#REF!</definedName>
    <definedName name="Hoabinh" localSheetId="13">[82]BK04!#REF!</definedName>
    <definedName name="Hoabinh" localSheetId="8">[82]BK04!#REF!</definedName>
    <definedName name="Hoabinh">#REF!</definedName>
    <definedName name="HOAI" localSheetId="33">#REF!</definedName>
    <definedName name="HOAI" localSheetId="51">#REF!</definedName>
    <definedName name="HOAI">#REF!</definedName>
    <definedName name="HOAT" localSheetId="33">#REF!</definedName>
    <definedName name="HOAT" localSheetId="51">#REF!</definedName>
    <definedName name="HOAT">#REF!</definedName>
    <definedName name="hoc">55000</definedName>
    <definedName name="Hocluc" localSheetId="33">#REF!</definedName>
    <definedName name="Hocluc" localSheetId="51">#REF!</definedName>
    <definedName name="Hocluc">#REF!</definedName>
    <definedName name="HoKY1" localSheetId="7">[82]BK04!#REF!</definedName>
    <definedName name="HoKY1" localSheetId="9">[82]BK04!#REF!</definedName>
    <definedName name="HoKY1" localSheetId="15">[82]BK04!#REF!</definedName>
    <definedName name="HoKY1" localSheetId="13">[82]BK04!#REF!</definedName>
    <definedName name="HoKY1" localSheetId="8">[82]BK04!#REF!</definedName>
    <definedName name="HoKY1">#REF!</definedName>
    <definedName name="HoKy2" localSheetId="7">[82]BK04!#REF!</definedName>
    <definedName name="HoKy2" localSheetId="9">[82]BK04!#REF!</definedName>
    <definedName name="HoKy2" localSheetId="15">[82]BK04!#REF!</definedName>
    <definedName name="HoKy2" localSheetId="13">[82]BK04!#REF!</definedName>
    <definedName name="HoKy2" localSheetId="8">[82]BK04!#REF!</definedName>
    <definedName name="HoKy2">#REF!</definedName>
    <definedName name="HOME_MANP" localSheetId="33">#REF!</definedName>
    <definedName name="HOME_MANP" localSheetId="51">#REF!</definedName>
    <definedName name="HOME_MANP">#REF!</definedName>
    <definedName name="HOMEOFFICE_COST" localSheetId="33">#REF!</definedName>
    <definedName name="HOMEOFFICE_COST" localSheetId="51">#REF!</definedName>
    <definedName name="HOMEOFFICE_COST">#REF!</definedName>
    <definedName name="Hong_Quang" localSheetId="33">#REF!</definedName>
    <definedName name="Hong_Quang" localSheetId="51">#REF!</definedName>
    <definedName name="Hong_Quang">#REF!</definedName>
    <definedName name="Hopnoicap" localSheetId="33">#REF!</definedName>
    <definedName name="Hopnoicap" localSheetId="51">#REF!</definedName>
    <definedName name="Hopnoicap">#REF!</definedName>
    <definedName name="hp" localSheetId="7">[58]Sheet1!#REF!</definedName>
    <definedName name="hp" localSheetId="9">[58]Sheet1!#REF!</definedName>
    <definedName name="hp" localSheetId="15">[58]Sheet1!#REF!</definedName>
    <definedName name="hp" localSheetId="13">[58]Sheet1!#REF!</definedName>
    <definedName name="hp" localSheetId="8">[58]Sheet1!#REF!</definedName>
    <definedName name="hp">#REF!</definedName>
    <definedName name="Hpl" localSheetId="7">'[142]Lç khoan LK1'!$D$215</definedName>
    <definedName name="Hpl" localSheetId="9">'[142]Lç khoan LK1'!$D$215</definedName>
    <definedName name="Hpl" localSheetId="15">'[142]Lç khoan LK1'!$D$215</definedName>
    <definedName name="Hpl" localSheetId="13">'[142]Lç khoan LK1'!$D$215</definedName>
    <definedName name="Hpl" localSheetId="8">'[142]Lç khoan LK1'!$D$215</definedName>
    <definedName name="Hpl">#REF!</definedName>
    <definedName name="HR" localSheetId="33">#REF!</definedName>
    <definedName name="HR" localSheetId="51">#REF!</definedName>
    <definedName name="HR">#REF!</definedName>
    <definedName name="hr_" localSheetId="7">[25]Girder!#REF!</definedName>
    <definedName name="hr_" localSheetId="9">[25]Girder!#REF!</definedName>
    <definedName name="hr_" localSheetId="15">[25]Girder!#REF!</definedName>
    <definedName name="hr_" localSheetId="13">[25]Girder!#REF!</definedName>
    <definedName name="hr_" localSheetId="8">[25]Girder!#REF!</definedName>
    <definedName name="hr_">#REF!</definedName>
    <definedName name="HRC" localSheetId="33">#REF!</definedName>
    <definedName name="HRC" localSheetId="51">#REF!</definedName>
    <definedName name="HRC">#REF!</definedName>
    <definedName name="hs" localSheetId="7">[240]BD!#REF!</definedName>
    <definedName name="hs" localSheetId="9">[240]BD!#REF!</definedName>
    <definedName name="hs" localSheetId="15">[240]BD!#REF!</definedName>
    <definedName name="hs" localSheetId="13">[240]BD!#REF!</definedName>
    <definedName name="hs" localSheetId="8">[240]BD!#REF!</definedName>
    <definedName name="hs">#REF!</definedName>
    <definedName name="HS_BOHOC_TH_KHAC" localSheetId="51">#REF!</definedName>
    <definedName name="HS_BOHOC_TH_KHAC">#REF!</definedName>
    <definedName name="HS_BOHOC_THCS_KHAC" localSheetId="51">#REF!</definedName>
    <definedName name="HS_BOHOC_THCS_KHAC">#REF!</definedName>
    <definedName name="HS_CAPHOC_MG1_KHAC" localSheetId="51">#REF!</definedName>
    <definedName name="HS_CAPHOC_MG1_KHAC">#REF!</definedName>
    <definedName name="HS_CAPHOC_MG2_KHAC" localSheetId="51">#REF!</definedName>
    <definedName name="HS_CAPHOC_MG2_KHAC">#REF!</definedName>
    <definedName name="HS_CAPHOC_MG3_KHAC" localSheetId="51">#REF!</definedName>
    <definedName name="HS_CAPHOC_MG3_KHAC">#REF!</definedName>
    <definedName name="HS_CAPHOC_MG4_KHAC" localSheetId="51">#REF!</definedName>
    <definedName name="HS_CAPHOC_MG4_KHAC">#REF!</definedName>
    <definedName name="HS_CAPHOC_TH1_KHAC" localSheetId="51">#REF!</definedName>
    <definedName name="HS_CAPHOC_TH1_KHAC">#REF!</definedName>
    <definedName name="HS_CAPHOC_TH2_KHAC" localSheetId="51">#REF!</definedName>
    <definedName name="HS_CAPHOC_TH2_KHAC">#REF!</definedName>
    <definedName name="HS_CAPHOC_TH3_KHAC" localSheetId="51">#REF!</definedName>
    <definedName name="HS_CAPHOC_TH3_KHAC">#REF!</definedName>
    <definedName name="HS_CAPHOC_THCS1_KHAC" localSheetId="51">#REF!</definedName>
    <definedName name="HS_CAPHOC_THCS1_KHAC">#REF!</definedName>
    <definedName name="HS_CAPHOC_THCS2_KHAC" localSheetId="51">#REF!</definedName>
    <definedName name="HS_CAPHOC_THCS2_KHAC">#REF!</definedName>
    <definedName name="HS_CHINHSACH_MG1_KHAC" localSheetId="51">#REF!</definedName>
    <definedName name="HS_CHINHSACH_MG1_KHAC">#REF!</definedName>
    <definedName name="HS_CHINHSACH_MG2_KHAC" localSheetId="51">#REF!</definedName>
    <definedName name="HS_CHINHSACH_MG2_KHAC">#REF!</definedName>
    <definedName name="HS_CHINHSACH_TH_KHAC" localSheetId="51">#REF!</definedName>
    <definedName name="HS_CHINHSACH_TH_KHAC">#REF!</definedName>
    <definedName name="HS_CHINHSACH_THCS_KHAC" localSheetId="51">#REF!</definedName>
    <definedName name="HS_CHINHSACH_THCS_KHAC">#REF!</definedName>
    <definedName name="hs_DA2" localSheetId="51">#REF!</definedName>
    <definedName name="hs_DA2">#REF!</definedName>
    <definedName name="HS_LOAILOP_MG1_KHAC" localSheetId="51">#REF!</definedName>
    <definedName name="HS_LOAILOP_MG1_KHAC">#REF!</definedName>
    <definedName name="HS_LOAILOP_MG2_KHAC" localSheetId="51">#REF!</definedName>
    <definedName name="HS_LOAILOP_MG2_KHAC">#REF!</definedName>
    <definedName name="HS_LOAILOP_TH_KHAC" localSheetId="51">#REF!</definedName>
    <definedName name="HS_LOAILOP_TH_KHAC">#REF!</definedName>
    <definedName name="HS_LOAILOP_THCS_KHAC" localSheetId="51">#REF!</definedName>
    <definedName name="HS_LOAILOP_THCS_KHAC">#REF!</definedName>
    <definedName name="HS_MONHOC_TH_KHAC" localSheetId="51">#REF!</definedName>
    <definedName name="HS_MONHOC_TH_KHAC">#REF!</definedName>
    <definedName name="HS_TEDGSKHOE_MG1_KHAC" localSheetId="51">#REF!</definedName>
    <definedName name="HS_TEDGSKHOE_MG1_KHAC">#REF!</definedName>
    <definedName name="HS_TEDGSKHOE_MG2_KHAC" localSheetId="51">#REF!</definedName>
    <definedName name="HS_TEDGSKHOE_MG2_KHAC">#REF!</definedName>
    <definedName name="Hsb" localSheetId="33">#REF!</definedName>
    <definedName name="Hsb" localSheetId="51">#REF!</definedName>
    <definedName name="Hsb">#REF!</definedName>
    <definedName name="HSBDVC" localSheetId="21">[241]HSKVUC!$B$28:$H$35</definedName>
    <definedName name="HSBDVC" localSheetId="27">[241]HSKVUC!$B$28:$H$35</definedName>
    <definedName name="HSBDVC" localSheetId="33">#REF!</definedName>
    <definedName name="HSBDVC" localSheetId="34">[241]HSKVUC!$B$28:$H$35</definedName>
    <definedName name="HSBDVC" localSheetId="51">#REF!</definedName>
    <definedName name="HSBDVC" localSheetId="7">[241]HSKVUC!$B$28:$H$35</definedName>
    <definedName name="HSBDVC" localSheetId="9">[241]HSKVUC!$B$28:$H$35</definedName>
    <definedName name="HSBDVC" localSheetId="15">[241]HSKVUC!$B$28:$H$35</definedName>
    <definedName name="HSBDVC" localSheetId="13">[241]HSKVUC!$B$28:$H$35</definedName>
    <definedName name="HSBDVC" localSheetId="16">[241]HSKVUC!$B$28:$H$35</definedName>
    <definedName name="HSBDVC" localSheetId="8">[241]HSKVUC!$B$28:$H$35</definedName>
    <definedName name="HSBDVC" localSheetId="18">[241]HSKVUC!$B$28:$H$35</definedName>
    <definedName name="HSBDVC" localSheetId="19">[241]HSKVUC!$B$28:$H$35</definedName>
    <definedName name="HSBDVC">#REF!</definedName>
    <definedName name="hsbn" localSheetId="7">[25]Girder!#REF!</definedName>
    <definedName name="hsbn" localSheetId="9">[25]Girder!#REF!</definedName>
    <definedName name="hsbn" localSheetId="15">[25]Girder!#REF!</definedName>
    <definedName name="hsbn" localSheetId="13">[25]Girder!#REF!</definedName>
    <definedName name="hsbn" localSheetId="8">[25]Girder!#REF!</definedName>
    <definedName name="hsbn">#REF!</definedName>
    <definedName name="HSCT3">0.1</definedName>
    <definedName name="hsd" localSheetId="33">#REF!</definedName>
    <definedName name="hsd" localSheetId="51">#REF!</definedName>
    <definedName name="hsd">#REF!</definedName>
    <definedName name="hsdc" localSheetId="33">#REF!</definedName>
    <definedName name="hsdc" localSheetId="51">#REF!</definedName>
    <definedName name="hsdc">#REF!</definedName>
    <definedName name="hsdc1" localSheetId="33">#REF!</definedName>
    <definedName name="hsdc1" localSheetId="51">#REF!</definedName>
    <definedName name="hsdc1">#REF!</definedName>
    <definedName name="HSDD" localSheetId="7">[10]phuluc1!#REF!</definedName>
    <definedName name="HSDD" localSheetId="9">[10]phuluc1!#REF!</definedName>
    <definedName name="HSDD" localSheetId="15">[10]phuluc1!#REF!</definedName>
    <definedName name="HSDD" localSheetId="13">[10]phuluc1!#REF!</definedName>
    <definedName name="HSDD" localSheetId="8">[10]phuluc1!#REF!</definedName>
    <definedName name="HSDD">#REF!</definedName>
    <definedName name="HSDN">2.5</definedName>
    <definedName name="hsdt" localSheetId="7">[242]bdkdt!#REF!</definedName>
    <definedName name="hsdt" localSheetId="9">[242]bdkdt!#REF!</definedName>
    <definedName name="hsdt" localSheetId="15">[242]bdkdt!#REF!</definedName>
    <definedName name="hsdt" localSheetId="13">[242]bdkdt!#REF!</definedName>
    <definedName name="hsdt" localSheetId="8">[242]bdkdt!#REF!</definedName>
    <definedName name="hsdt">#REF!</definedName>
    <definedName name="hSF" localSheetId="7">[58]Sheet1!#REF!</definedName>
    <definedName name="hSF" localSheetId="9">[58]Sheet1!#REF!</definedName>
    <definedName name="hSF" localSheetId="15">[58]Sheet1!#REF!</definedName>
    <definedName name="hSF" localSheetId="13">[58]Sheet1!#REF!</definedName>
    <definedName name="hSF" localSheetId="8">[58]Sheet1!#REF!</definedName>
    <definedName name="hSF">#REF!</definedName>
    <definedName name="HSGG" localSheetId="33">#REF!</definedName>
    <definedName name="HSGG" localSheetId="51">#REF!</definedName>
    <definedName name="HSGG">#REF!</definedName>
    <definedName name="HSHH" localSheetId="33">#REF!</definedName>
    <definedName name="HSHH" localSheetId="51">#REF!</definedName>
    <definedName name="HSHH">#REF!</definedName>
    <definedName name="HSHHUT" localSheetId="33">#REF!</definedName>
    <definedName name="HSHHUT" localSheetId="51">#REF!</definedName>
    <definedName name="HSHHUT">#REF!</definedName>
    <definedName name="hsk" localSheetId="33">#REF!</definedName>
    <definedName name="hsk" localSheetId="51">#REF!</definedName>
    <definedName name="hsk">#REF!</definedName>
    <definedName name="HSKD" localSheetId="7">'[114]CHITIET VL-NC-TT1p'!$G$7</definedName>
    <definedName name="HSKD" localSheetId="9">'[114]CHITIET VL-NC-TT1p'!$G$7</definedName>
    <definedName name="HSKD" localSheetId="15">'[114]CHITIET VL-NC-TT1p'!$G$7</definedName>
    <definedName name="HSKD" localSheetId="13">'[114]CHITIET VL-NC-TT1p'!$G$7</definedName>
    <definedName name="HSKD" localSheetId="8">'[114]CHITIET VL-NC-TT1p'!$G$7</definedName>
    <definedName name="HSKD">#REF!</definedName>
    <definedName name="HSKK" localSheetId="7">[243]BETON!$D$5</definedName>
    <definedName name="HSKK" localSheetId="9">[243]BETON!$D$5</definedName>
    <definedName name="HSKK" localSheetId="15">[243]BETON!$D$5</definedName>
    <definedName name="HSKK" localSheetId="13">[243]BETON!$D$5</definedName>
    <definedName name="HSKK" localSheetId="8">[243]BETON!$D$5</definedName>
    <definedName name="HSKK">#REF!</definedName>
    <definedName name="hskk1" localSheetId="7">[10]chitiet!$D$4</definedName>
    <definedName name="hskk1" localSheetId="9">[10]chitiet!$D$4</definedName>
    <definedName name="hskk1" localSheetId="15">[10]chitiet!$D$4</definedName>
    <definedName name="hskk1" localSheetId="13">[10]chitiet!$D$4</definedName>
    <definedName name="hskk1" localSheetId="8">[10]chitiet!$D$4</definedName>
    <definedName name="hskk1">#REF!</definedName>
    <definedName name="HSKK35" localSheetId="33">#REF!</definedName>
    <definedName name="HSKK35" localSheetId="51">#REF!</definedName>
    <definedName name="HSKK35">#REF!</definedName>
    <definedName name="HSKVXL_MTC" localSheetId="7">[103]HSKVUC!$B$20:$J$21</definedName>
    <definedName name="HSKVXL_MTC" localSheetId="9">[103]HSKVUC!$B$20:$J$21</definedName>
    <definedName name="HSKVXL_MTC" localSheetId="15">[103]HSKVUC!$B$20:$J$21</definedName>
    <definedName name="HSKVXL_MTC" localSheetId="13">[103]HSKVUC!$B$20:$J$21</definedName>
    <definedName name="HSKVXL_MTC" localSheetId="8">[103]HSKVUC!$B$20:$J$21</definedName>
    <definedName name="HSKVXL_MTC">#REF!</definedName>
    <definedName name="HSKVXL_NC" localSheetId="7">[103]HSKVUC!$B$7:$J$14</definedName>
    <definedName name="HSKVXL_NC" localSheetId="9">[103]HSKVUC!$B$7:$J$14</definedName>
    <definedName name="HSKVXL_NC" localSheetId="15">[103]HSKVUC!$B$7:$J$14</definedName>
    <definedName name="HSKVXL_NC" localSheetId="13">[103]HSKVUC!$B$7:$J$14</definedName>
    <definedName name="HSKVXL_NC" localSheetId="8">[103]HSKVUC!$B$7:$J$14</definedName>
    <definedName name="HSKVXL_NC">#REF!</definedName>
    <definedName name="HSlanxe" localSheetId="7">[62]Solieu!$D$15</definedName>
    <definedName name="HSlanxe" localSheetId="9">[62]Solieu!$D$15</definedName>
    <definedName name="HSlanxe" localSheetId="15">[62]Solieu!$D$15</definedName>
    <definedName name="HSlanxe" localSheetId="13">[62]Solieu!$D$15</definedName>
    <definedName name="HSlanxe" localSheetId="8">[62]Solieu!$D$15</definedName>
    <definedName name="HSlanxe">#REF!</definedName>
    <definedName name="hslx" localSheetId="33">#REF!</definedName>
    <definedName name="hslx" localSheetId="51">#REF!</definedName>
    <definedName name="hslx">#REF!</definedName>
    <definedName name="HSLXH">1.7</definedName>
    <definedName name="HSLXP" localSheetId="33">#REF!</definedName>
    <definedName name="HSLXP" localSheetId="51">#REF!</definedName>
    <definedName name="HSLXP">#REF!</definedName>
    <definedName name="hsm" localSheetId="33">#REF!</definedName>
    <definedName name="hsm" localSheetId="51">#REF!</definedName>
    <definedName name="hsm">#REF!</definedName>
    <definedName name="HSMTC" localSheetId="33">#REF!</definedName>
    <definedName name="HSMTC" localSheetId="51">#REF!</definedName>
    <definedName name="HSMTC">#REF!</definedName>
    <definedName name="HSNC" localSheetId="7">[129]Du_lieu!$C$6</definedName>
    <definedName name="HSNC" localSheetId="9">[129]Du_lieu!$C$6</definedName>
    <definedName name="HSNC" localSheetId="15">[129]Du_lieu!$C$6</definedName>
    <definedName name="HSNC" localSheetId="13">[129]Du_lieu!$C$6</definedName>
    <definedName name="HSNC" localSheetId="8">[129]Du_lieu!$C$6</definedName>
    <definedName name="HSNC">#REF!</definedName>
    <definedName name="hsnc_cau2">1.626</definedName>
    <definedName name="hsnc_d">1.6356</definedName>
    <definedName name="hsnc_d2">1.6356</definedName>
    <definedName name="hso" localSheetId="7">[58]Sheet1!#REF!</definedName>
    <definedName name="hso" localSheetId="9">[58]Sheet1!#REF!</definedName>
    <definedName name="hso" localSheetId="15">[58]Sheet1!#REF!</definedName>
    <definedName name="hso" localSheetId="13">[58]Sheet1!#REF!</definedName>
    <definedName name="hso" localSheetId="8">[58]Sheet1!#REF!</definedName>
    <definedName name="hso">#REF!</definedName>
    <definedName name="HSSL" localSheetId="33">#REF!</definedName>
    <definedName name="HSSL" localSheetId="51">#REF!</definedName>
    <definedName name="HSSL">#REF!</definedName>
    <definedName name="hßm4" localSheetId="33">#REF!</definedName>
    <definedName name="hßm4" localSheetId="51">#REF!</definedName>
    <definedName name="hßm4">#REF!</definedName>
    <definedName name="hstb" localSheetId="33">#REF!</definedName>
    <definedName name="hstb" localSheetId="51">#REF!</definedName>
    <definedName name="hstb">#REF!</definedName>
    <definedName name="hstdtk" localSheetId="33">#REF!</definedName>
    <definedName name="hstdtk" localSheetId="51">#REF!</definedName>
    <definedName name="hstdtk">#REF!</definedName>
    <definedName name="Hstt" localSheetId="33">#REF!</definedName>
    <definedName name="Hstt" localSheetId="51">#REF!</definedName>
    <definedName name="Hstt">#REF!</definedName>
    <definedName name="hsthep" localSheetId="33">#REF!</definedName>
    <definedName name="hsthep" localSheetId="51">#REF!</definedName>
    <definedName name="hsthep">#REF!</definedName>
    <definedName name="HSVC1" localSheetId="33">#REF!</definedName>
    <definedName name="HSVC1" localSheetId="51">#REF!</definedName>
    <definedName name="HSVC1">#REF!</definedName>
    <definedName name="HSVC2" localSheetId="33">#REF!</definedName>
    <definedName name="HSVC2" localSheetId="51">#REF!</definedName>
    <definedName name="HSVC2">#REF!</definedName>
    <definedName name="HSVC3" localSheetId="33">#REF!</definedName>
    <definedName name="HSVC3" localSheetId="51">#REF!</definedName>
    <definedName name="HSVC3">#REF!</definedName>
    <definedName name="HsVCVLTH" localSheetId="7">[244]PhaDoMong!#REF!</definedName>
    <definedName name="HsVCVLTH" localSheetId="9">[244]PhaDoMong!#REF!</definedName>
    <definedName name="HsVCVLTH" localSheetId="15">[244]PhaDoMong!#REF!</definedName>
    <definedName name="HsVCVLTH" localSheetId="13">[244]PhaDoMong!#REF!</definedName>
    <definedName name="HsVCVLTH" localSheetId="8">[244]PhaDoMong!#REF!</definedName>
    <definedName name="HsVCVLTH">#REF!</definedName>
    <definedName name="hsvl" localSheetId="33">#REF!</definedName>
    <definedName name="hsvl" localSheetId="51">#REF!</definedName>
    <definedName name="hsvl">#REF!</definedName>
    <definedName name="HSXA" localSheetId="33">#REF!</definedName>
    <definedName name="HSXA" localSheetId="51">#REF!</definedName>
    <definedName name="HSXA">#REF!</definedName>
    <definedName name="HT" localSheetId="51">#REF!</definedName>
    <definedName name="HT">#REF!</definedName>
    <definedName name="HT.2" localSheetId="51">#REF!</definedName>
    <definedName name="HT.2">#REF!</definedName>
    <definedName name="ht.2_ct" localSheetId="51">#REF!</definedName>
    <definedName name="ht.2_ct">#REF!</definedName>
    <definedName name="ht.2_hd" localSheetId="51">#REF!</definedName>
    <definedName name="ht.2_hd">#REF!</definedName>
    <definedName name="ht.2_ts" localSheetId="51">#REF!</definedName>
    <definedName name="ht.2_ts">#REF!</definedName>
    <definedName name="HT.A" localSheetId="51">#REF!</definedName>
    <definedName name="HT.A">#REF!</definedName>
    <definedName name="ht.a_ct" localSheetId="51">#REF!</definedName>
    <definedName name="ht.a_ct">#REF!</definedName>
    <definedName name="ht.a_hd" localSheetId="51">#REF!</definedName>
    <definedName name="ht.a_hd">#REF!</definedName>
    <definedName name="HT.a_hso" localSheetId="51">#REF!</definedName>
    <definedName name="HT.a_hso">#REF!</definedName>
    <definedName name="ht.a_hspc" localSheetId="51">#REF!</definedName>
    <definedName name="ht.a_hspc">#REF!</definedName>
    <definedName name="HT.a_ld" localSheetId="51">#REF!</definedName>
    <definedName name="HT.a_ld">#REF!</definedName>
    <definedName name="HT.a_luong" localSheetId="51">#REF!</definedName>
    <definedName name="HT.a_luong">#REF!</definedName>
    <definedName name="HT.a_nguoi" localSheetId="51">#REF!</definedName>
    <definedName name="HT.a_nguoi">#REF!</definedName>
    <definedName name="HT.a_tdtt" localSheetId="51">#REF!</definedName>
    <definedName name="HT.a_tdtt">#REF!</definedName>
    <definedName name="HT.a_tn" localSheetId="51">#REF!</definedName>
    <definedName name="HT.a_tn">#REF!</definedName>
    <definedName name="HT.a_ud" localSheetId="51">#REF!</definedName>
    <definedName name="HT.a_ud">#REF!</definedName>
    <definedName name="HT.B" localSheetId="51">#REF!</definedName>
    <definedName name="HT.B">#REF!</definedName>
    <definedName name="ht.b_ct" localSheetId="51">#REF!</definedName>
    <definedName name="ht.b_ct">#REF!</definedName>
    <definedName name="ht.b_hd" localSheetId="51">#REF!</definedName>
    <definedName name="ht.b_hd">#REF!</definedName>
    <definedName name="HT.B_hso" localSheetId="51">#REF!</definedName>
    <definedName name="HT.B_hso">#REF!</definedName>
    <definedName name="ht.b_hspc" localSheetId="51">#REF!</definedName>
    <definedName name="ht.b_hspc">#REF!</definedName>
    <definedName name="HT.B_ld" localSheetId="51">#REF!</definedName>
    <definedName name="HT.B_ld">#REF!</definedName>
    <definedName name="HT.B_luong" localSheetId="51">#REF!</definedName>
    <definedName name="HT.B_luong">#REF!</definedName>
    <definedName name="HT.B_nguoi" localSheetId="51">#REF!</definedName>
    <definedName name="HT.B_nguoi">#REF!</definedName>
    <definedName name="HT.B_tdtt" localSheetId="51">#REF!</definedName>
    <definedName name="HT.B_tdtt">#REF!</definedName>
    <definedName name="HT.B_tn" localSheetId="51">#REF!</definedName>
    <definedName name="HT.B_tn">#REF!</definedName>
    <definedName name="ht.b_ts" localSheetId="51">#REF!</definedName>
    <definedName name="ht.b_ts">#REF!</definedName>
    <definedName name="HT.B_ud" localSheetId="51">#REF!</definedName>
    <definedName name="HT.B_ud">#REF!</definedName>
    <definedName name="ht25nc" localSheetId="7">'[10]lam-moi'!#REF!</definedName>
    <definedName name="ht25nc" localSheetId="9">'[10]lam-moi'!#REF!</definedName>
    <definedName name="ht25nc" localSheetId="15">'[10]lam-moi'!#REF!</definedName>
    <definedName name="ht25nc" localSheetId="13">'[10]lam-moi'!#REF!</definedName>
    <definedName name="ht25nc" localSheetId="8">'[10]lam-moi'!#REF!</definedName>
    <definedName name="ht25nc">#REF!</definedName>
    <definedName name="ht25vl" localSheetId="7">'[10]lam-moi'!#REF!</definedName>
    <definedName name="ht25vl" localSheetId="9">'[10]lam-moi'!#REF!</definedName>
    <definedName name="ht25vl" localSheetId="15">'[10]lam-moi'!#REF!</definedName>
    <definedName name="ht25vl" localSheetId="13">'[10]lam-moi'!#REF!</definedName>
    <definedName name="ht25vl" localSheetId="8">'[10]lam-moi'!#REF!</definedName>
    <definedName name="ht25vl">#REF!</definedName>
    <definedName name="ht325nc" localSheetId="7">'[10]lam-moi'!#REF!</definedName>
    <definedName name="ht325nc" localSheetId="9">'[10]lam-moi'!#REF!</definedName>
    <definedName name="ht325nc" localSheetId="15">'[10]lam-moi'!#REF!</definedName>
    <definedName name="ht325nc" localSheetId="13">'[10]lam-moi'!#REF!</definedName>
    <definedName name="ht325nc" localSheetId="8">'[10]lam-moi'!#REF!</definedName>
    <definedName name="ht325nc">#REF!</definedName>
    <definedName name="ht325vl" localSheetId="7">'[10]lam-moi'!#REF!</definedName>
    <definedName name="ht325vl" localSheetId="9">'[10]lam-moi'!#REF!</definedName>
    <definedName name="ht325vl" localSheetId="15">'[10]lam-moi'!#REF!</definedName>
    <definedName name="ht325vl" localSheetId="13">'[10]lam-moi'!#REF!</definedName>
    <definedName name="ht325vl" localSheetId="8">'[10]lam-moi'!#REF!</definedName>
    <definedName name="ht325vl">#REF!</definedName>
    <definedName name="ht37k" localSheetId="7">'[10]lam-moi'!#REF!</definedName>
    <definedName name="ht37k" localSheetId="9">'[10]lam-moi'!#REF!</definedName>
    <definedName name="ht37k" localSheetId="15">'[10]lam-moi'!#REF!</definedName>
    <definedName name="ht37k" localSheetId="13">'[10]lam-moi'!#REF!</definedName>
    <definedName name="ht37k" localSheetId="8">'[10]lam-moi'!#REF!</definedName>
    <definedName name="ht37k">#REF!</definedName>
    <definedName name="ht37nc" localSheetId="7">'[10]lam-moi'!#REF!</definedName>
    <definedName name="ht37nc" localSheetId="9">'[10]lam-moi'!#REF!</definedName>
    <definedName name="ht37nc" localSheetId="15">'[10]lam-moi'!#REF!</definedName>
    <definedName name="ht37nc" localSheetId="13">'[10]lam-moi'!#REF!</definedName>
    <definedName name="ht37nc" localSheetId="8">'[10]lam-moi'!#REF!</definedName>
    <definedName name="ht37nc">#REF!</definedName>
    <definedName name="ht50nc" localSheetId="7">'[10]lam-moi'!#REF!</definedName>
    <definedName name="ht50nc" localSheetId="9">'[10]lam-moi'!#REF!</definedName>
    <definedName name="ht50nc" localSheetId="15">'[10]lam-moi'!#REF!</definedName>
    <definedName name="ht50nc" localSheetId="13">'[10]lam-moi'!#REF!</definedName>
    <definedName name="ht50nc" localSheetId="8">'[10]lam-moi'!#REF!</definedName>
    <definedName name="ht50nc">#REF!</definedName>
    <definedName name="ht50vl" localSheetId="7">'[10]lam-moi'!#REF!</definedName>
    <definedName name="ht50vl" localSheetId="9">'[10]lam-moi'!#REF!</definedName>
    <definedName name="ht50vl" localSheetId="15">'[10]lam-moi'!#REF!</definedName>
    <definedName name="ht50vl" localSheetId="13">'[10]lam-moi'!#REF!</definedName>
    <definedName name="ht50vl" localSheetId="8">'[10]lam-moi'!#REF!</definedName>
    <definedName name="ht50vl">#REF!</definedName>
    <definedName name="HTB_HSO" localSheetId="51">#REF!</definedName>
    <definedName name="HTB_HSO">#REF!</definedName>
    <definedName name="HTB_LUONG" localSheetId="51">#REF!</definedName>
    <definedName name="HTB_LUONG">#REF!</definedName>
    <definedName name="HTB_NGUOI" localSheetId="51">#REF!</definedName>
    <definedName name="HTB_NGUOI">#REF!</definedName>
    <definedName name="HTB_UD" localSheetId="51">#REF!</definedName>
    <definedName name="HTB_UD">#REF!</definedName>
    <definedName name="htdd2003" localSheetId="33">#REF!</definedName>
    <definedName name="htdd2003" localSheetId="51">#REF!</definedName>
    <definedName name="htdd2003">#REF!</definedName>
    <definedName name="Htinh" localSheetId="51">#REF!</definedName>
    <definedName name="Htinh">#REF!</definedName>
    <definedName name="htlm" localSheetId="21" hidden="1">{"'Sheet1'!$L$16"}</definedName>
    <definedName name="htlm" localSheetId="27" hidden="1">{"'Sheet1'!$L$16"}</definedName>
    <definedName name="htlm" localSheetId="33" hidden="1">{"'Sheet1'!$L$16"}</definedName>
    <definedName name="htlm" localSheetId="34" hidden="1">{"'Sheet1'!$L$16"}</definedName>
    <definedName name="htlm" localSheetId="48" hidden="1">{"'Sheet1'!$L$16"}</definedName>
    <definedName name="htlm" localSheetId="49" hidden="1">{"'Sheet1'!$L$16"}</definedName>
    <definedName name="htlm" localSheetId="7" hidden="1">{"'Sheet1'!$L$16"}</definedName>
    <definedName name="htlm" localSheetId="9" hidden="1">{"'Sheet1'!$L$16"}</definedName>
    <definedName name="htlm" localSheetId="15" hidden="1">{"'Sheet1'!$L$16"}</definedName>
    <definedName name="htlm" localSheetId="13" hidden="1">{"'Sheet1'!$L$16"}</definedName>
    <definedName name="htlm" localSheetId="16" hidden="1">{"'Sheet1'!$L$16"}</definedName>
    <definedName name="htlm" localSheetId="8" hidden="1">{"'Sheet1'!$L$16"}</definedName>
    <definedName name="htlm" localSheetId="18" hidden="1">{"'Sheet1'!$L$16"}</definedName>
    <definedName name="htlm" localSheetId="19" hidden="1">{"'Sheet1'!$L$16"}</definedName>
    <definedName name="htlm" localSheetId="1" hidden="1">{"'Sheet1'!$L$16"}</definedName>
    <definedName name="htlm" hidden="1">{"'Sheet1'!$L$16"}</definedName>
    <definedName name="HTML_CodePage" hidden="1">950</definedName>
    <definedName name="HTML_Control" localSheetId="21" hidden="1">{"'Sheet1'!$L$16"}</definedName>
    <definedName name="HTML_Control" localSheetId="27" hidden="1">{"'Sheet1'!$L$16"}</definedName>
    <definedName name="HTML_Control" localSheetId="33" hidden="1">{"'Sheet1'!$L$16"}</definedName>
    <definedName name="HTML_Control" localSheetId="34" hidden="1">{"'Sheet1'!$L$16"}</definedName>
    <definedName name="HTML_Control" localSheetId="48" hidden="1">{"'Sheet1'!$L$16"}</definedName>
    <definedName name="HTML_Control" localSheetId="49" hidden="1">{"'Sheet1'!$L$16"}</definedName>
    <definedName name="HTML_Control" localSheetId="7" hidden="1">{"'Sheet1'!$L$16"}</definedName>
    <definedName name="HTML_Control" localSheetId="9" hidden="1">{"'Sheet1'!$L$16"}</definedName>
    <definedName name="HTML_Control" localSheetId="15" hidden="1">{"'Sheet1'!$L$16"}</definedName>
    <definedName name="HTML_Control" localSheetId="13" hidden="1">{"'Sheet1'!$L$16"}</definedName>
    <definedName name="HTML_Control" localSheetId="16" hidden="1">{"'Sheet1'!$L$16"}</definedName>
    <definedName name="HTML_Control" localSheetId="8" hidden="1">{"'Sheet1'!$L$16"}</definedName>
    <definedName name="HTML_Control" localSheetId="18" hidden="1">{"'Sheet1'!$L$16"}</definedName>
    <definedName name="HTML_Control" localSheetId="29" hidden="1">{"'Sheet1'!$L$16"}</definedName>
    <definedName name="HTML_Control" localSheetId="19" hidden="1">{"'Sheet1'!$L$16"}</definedName>
    <definedName name="HTML_Control" localSheetId="1" hidden="1">{"'Sheet1'!$L$16"}</definedName>
    <definedName name="HTML_Control" hidden="1">{"'Sheet1'!$L$16"}</definedName>
    <definedName name="html_control_xoa2" localSheetId="21" hidden="1">{"'Sheet1'!$L$16"}</definedName>
    <definedName name="html_control_xoa2" localSheetId="27" hidden="1">{"'Sheet1'!$L$16"}</definedName>
    <definedName name="html_control_xoa2" localSheetId="33" hidden="1">{"'Sheet1'!$L$16"}</definedName>
    <definedName name="html_control_xoa2" localSheetId="34" hidden="1">{"'Sheet1'!$L$16"}</definedName>
    <definedName name="html_control_xoa2" localSheetId="48" hidden="1">{"'Sheet1'!$L$16"}</definedName>
    <definedName name="html_control_xoa2" localSheetId="49" hidden="1">{"'Sheet1'!$L$16"}</definedName>
    <definedName name="html_control_xoa2" localSheetId="7" hidden="1">{"'Sheet1'!$L$16"}</definedName>
    <definedName name="html_control_xoa2" localSheetId="9" hidden="1">{"'Sheet1'!$L$16"}</definedName>
    <definedName name="html_control_xoa2" localSheetId="15" hidden="1">{"'Sheet1'!$L$16"}</definedName>
    <definedName name="html_control_xoa2" localSheetId="13" hidden="1">{"'Sheet1'!$L$16"}</definedName>
    <definedName name="html_control_xoa2" localSheetId="16" hidden="1">{"'Sheet1'!$L$16"}</definedName>
    <definedName name="html_control_xoa2" localSheetId="8" hidden="1">{"'Sheet1'!$L$16"}</definedName>
    <definedName name="html_control_xoa2" localSheetId="18" hidden="1">{"'Sheet1'!$L$16"}</definedName>
    <definedName name="html_control_xoa2" localSheetId="29" hidden="1">{"'Sheet1'!$L$16"}</definedName>
    <definedName name="html_control_xoa2" localSheetId="19" hidden="1">{"'Sheet1'!$L$16"}</definedName>
    <definedName name="html_control_xoa2" localSheetId="1" hidden="1">{"'Sheet1'!$L$16"}</definedName>
    <definedName name="html_control_xoa2"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33">#REF!</definedName>
    <definedName name="HTNC" localSheetId="51">#REF!</definedName>
    <definedName name="HTNC">#REF!</definedName>
    <definedName name="HTS" localSheetId="33">#REF!</definedName>
    <definedName name="HTS" localSheetId="51">#REF!</definedName>
    <definedName name="HTS">#REF!</definedName>
    <definedName name="HTU" localSheetId="33">#REF!</definedName>
    <definedName name="HTU" localSheetId="51">#REF!</definedName>
    <definedName name="HTU">#REF!</definedName>
    <definedName name="HTVL" localSheetId="33">#REF!</definedName>
    <definedName name="HTVL" localSheetId="51">#REF!</definedName>
    <definedName name="HTVL">#REF!</definedName>
    <definedName name="hty_18">"000"</definedName>
    <definedName name="HTHH" localSheetId="33">#REF!</definedName>
    <definedName name="HTHH" localSheetId="51">#REF!</definedName>
    <definedName name="HTHH">#REF!</definedName>
    <definedName name="htram_18">"000"</definedName>
    <definedName name="htrieu_18">"000"</definedName>
    <definedName name="hu" localSheetId="21" hidden="1">{"'Sheet1'!$L$16"}</definedName>
    <definedName name="hu" localSheetId="27" hidden="1">{"'Sheet1'!$L$16"}</definedName>
    <definedName name="hu" localSheetId="33" hidden="1">{"'Sheet1'!$L$16"}</definedName>
    <definedName name="hu" localSheetId="34" hidden="1">{"'Sheet1'!$L$16"}</definedName>
    <definedName name="hu" localSheetId="48" hidden="1">{"'Sheet1'!$L$16"}</definedName>
    <definedName name="hu" localSheetId="49" hidden="1">{"'Sheet1'!$L$16"}</definedName>
    <definedName name="hu" localSheetId="7" hidden="1">{"'Sheet1'!$L$16"}</definedName>
    <definedName name="hu" localSheetId="9" hidden="1">{"'Sheet1'!$L$16"}</definedName>
    <definedName name="hu" localSheetId="15" hidden="1">{"'Sheet1'!$L$16"}</definedName>
    <definedName name="hu" localSheetId="13" hidden="1">{"'Sheet1'!$L$16"}</definedName>
    <definedName name="hu" localSheetId="16" hidden="1">{"'Sheet1'!$L$16"}</definedName>
    <definedName name="hu" localSheetId="8" hidden="1">{"'Sheet1'!$L$16"}</definedName>
    <definedName name="hu" localSheetId="18" hidden="1">{"'Sheet1'!$L$16"}</definedName>
    <definedName name="hu" localSheetId="19" hidden="1">{"'Sheet1'!$L$16"}</definedName>
    <definedName name="hu" localSheetId="1" hidden="1">{"'Sheet1'!$L$16"}</definedName>
    <definedName name="hu" hidden="1">{"'Sheet1'!$L$16"}</definedName>
    <definedName name="hung" localSheetId="21" hidden="1">{"'Sheet1'!$L$16"}</definedName>
    <definedName name="hung" localSheetId="27" hidden="1">{"'Sheet1'!$L$16"}</definedName>
    <definedName name="hung" localSheetId="33" hidden="1">{"'Sheet1'!$L$16"}</definedName>
    <definedName name="hung" localSheetId="34" hidden="1">{"'Sheet1'!$L$16"}</definedName>
    <definedName name="hung" localSheetId="48" hidden="1">{"'Sheet1'!$L$16"}</definedName>
    <definedName name="hung" localSheetId="49" hidden="1">{"'Sheet1'!$L$16"}</definedName>
    <definedName name="hung" localSheetId="7" hidden="1">{"'Sheet1'!$L$16"}</definedName>
    <definedName name="hung" localSheetId="9" hidden="1">{"'Sheet1'!$L$16"}</definedName>
    <definedName name="hung" localSheetId="15" hidden="1">{"'Sheet1'!$L$16"}</definedName>
    <definedName name="hung" localSheetId="13" hidden="1">{"'Sheet1'!$L$16"}</definedName>
    <definedName name="hung" localSheetId="16" hidden="1">{"'Sheet1'!$L$16"}</definedName>
    <definedName name="hung" localSheetId="8" hidden="1">{"'Sheet1'!$L$16"}</definedName>
    <definedName name="hung" localSheetId="18" hidden="1">{"'Sheet1'!$L$16"}</definedName>
    <definedName name="hung" localSheetId="29" hidden="1">{"'Sheet1'!$L$16"}</definedName>
    <definedName name="hung" localSheetId="19" hidden="1">{"'Sheet1'!$L$16"}</definedName>
    <definedName name="hung" localSheetId="1" hidden="1">{"'Sheet1'!$L$16"}</definedName>
    <definedName name="hung" hidden="1">{"'Sheet1'!$L$16"}</definedName>
    <definedName name="HungYen" localSheetId="51">#REF!</definedName>
    <definedName name="HungYen">#REF!</definedName>
    <definedName name="huong" localSheetId="7">[245]XL4Poppy!$C$31</definedName>
    <definedName name="huong" localSheetId="9">[245]XL4Poppy!$C$31</definedName>
    <definedName name="huong" localSheetId="15">[245]XL4Poppy!$C$31</definedName>
    <definedName name="huong" localSheetId="13">[245]XL4Poppy!$C$31</definedName>
    <definedName name="huong" localSheetId="8">[245]XL4Poppy!$C$31</definedName>
    <definedName name="huong">#REF!</definedName>
    <definedName name="HUU" localSheetId="21" hidden="1">{"'Sheet1'!$L$16"}</definedName>
    <definedName name="HUU" localSheetId="27" hidden="1">{"'Sheet1'!$L$16"}</definedName>
    <definedName name="HUU" localSheetId="7" hidden="1">{"'Sheet1'!$L$16"}</definedName>
    <definedName name="HUU" localSheetId="9" hidden="1">{"'Sheet1'!$L$16"}</definedName>
    <definedName name="HUU" localSheetId="15" hidden="1">{"'Sheet1'!$L$16"}</definedName>
    <definedName name="HUU" localSheetId="13" hidden="1">{"'Sheet1'!$L$16"}</definedName>
    <definedName name="HUU" localSheetId="16" hidden="1">{"'Sheet1'!$L$16"}</definedName>
    <definedName name="HUU" localSheetId="8" hidden="1">{"'Sheet1'!$L$16"}</definedName>
    <definedName name="HUU" localSheetId="18" hidden="1">{"'Sheet1'!$L$16"}</definedName>
    <definedName name="HUU" localSheetId="19" hidden="1">{"'Sheet1'!$L$16"}</definedName>
    <definedName name="HUU" localSheetId="1" hidden="1">{"'Sheet1'!$L$16"}</definedName>
    <definedName name="HUU" hidden="1">{"'Sheet1'!$L$16"}</definedName>
    <definedName name="huy" localSheetId="21" hidden="1">{"'Sheet1'!$L$16"}</definedName>
    <definedName name="huy" localSheetId="27" hidden="1">{"'Sheet1'!$L$16"}</definedName>
    <definedName name="huy" localSheetId="33" hidden="1">{"'Sheet1'!$L$16"}</definedName>
    <definedName name="huy" localSheetId="34" hidden="1">{"'Sheet1'!$L$16"}</definedName>
    <definedName name="huy" localSheetId="48" hidden="1">{"'Sheet1'!$L$16"}</definedName>
    <definedName name="huy" localSheetId="49" hidden="1">{"'Sheet1'!$L$16"}</definedName>
    <definedName name="huy" localSheetId="7" hidden="1">{"'Sheet1'!$L$16"}</definedName>
    <definedName name="huy" localSheetId="9" hidden="1">{"'Sheet1'!$L$16"}</definedName>
    <definedName name="huy" localSheetId="15" hidden="1">{"'Sheet1'!$L$16"}</definedName>
    <definedName name="huy" localSheetId="13" hidden="1">{"'Sheet1'!$L$16"}</definedName>
    <definedName name="huy" localSheetId="16" hidden="1">{"'Sheet1'!$L$16"}</definedName>
    <definedName name="huy" localSheetId="8" hidden="1">{"'Sheet1'!$L$16"}</definedName>
    <definedName name="huy" localSheetId="18" hidden="1">{"'Sheet1'!$L$16"}</definedName>
    <definedName name="huy" localSheetId="29" hidden="1">{"'Sheet1'!$L$16"}</definedName>
    <definedName name="huy" localSheetId="19" hidden="1">{"'Sheet1'!$L$16"}</definedName>
    <definedName name="huy" localSheetId="1" hidden="1">{"'Sheet1'!$L$16"}</definedName>
    <definedName name="huy" hidden="1">{"'Sheet1'!$L$16"}</definedName>
    <definedName name="huy." localSheetId="21" hidden="1">{"'Sheet1'!$L$16"}</definedName>
    <definedName name="huy." localSheetId="27" hidden="1">{"'Sheet1'!$L$16"}</definedName>
    <definedName name="huy." localSheetId="33" hidden="1">{"'Sheet1'!$L$16"}</definedName>
    <definedName name="huy." localSheetId="34" hidden="1">{"'Sheet1'!$L$16"}</definedName>
    <definedName name="huy." localSheetId="48" hidden="1">{"'Sheet1'!$L$16"}</definedName>
    <definedName name="huy." localSheetId="49" hidden="1">{"'Sheet1'!$L$16"}</definedName>
    <definedName name="huy." localSheetId="7" hidden="1">{"'Sheet1'!$L$16"}</definedName>
    <definedName name="huy." localSheetId="9" hidden="1">{"'Sheet1'!$L$16"}</definedName>
    <definedName name="huy." localSheetId="15" hidden="1">{"'Sheet1'!$L$16"}</definedName>
    <definedName name="huy." localSheetId="13" hidden="1">{"'Sheet1'!$L$16"}</definedName>
    <definedName name="huy." localSheetId="16" hidden="1">{"'Sheet1'!$L$16"}</definedName>
    <definedName name="huy." localSheetId="8" hidden="1">{"'Sheet1'!$L$16"}</definedName>
    <definedName name="huy." localSheetId="18" hidden="1">{"'Sheet1'!$L$16"}</definedName>
    <definedName name="huy." localSheetId="19" hidden="1">{"'Sheet1'!$L$16"}</definedName>
    <definedName name="huy." localSheetId="1" hidden="1">{"'Sheet1'!$L$16"}</definedName>
    <definedName name="huy." hidden="1">{"'Sheet1'!$L$16"}</definedName>
    <definedName name="huy_xoa" localSheetId="21" hidden="1">{"'Sheet1'!$L$16"}</definedName>
    <definedName name="huy_xoa" localSheetId="27" hidden="1">{"'Sheet1'!$L$16"}</definedName>
    <definedName name="huy_xoa" localSheetId="33" hidden="1">{"'Sheet1'!$L$16"}</definedName>
    <definedName name="huy_xoa" localSheetId="34" hidden="1">{"'Sheet1'!$L$16"}</definedName>
    <definedName name="huy_xoa" localSheetId="48" hidden="1">{"'Sheet1'!$L$16"}</definedName>
    <definedName name="huy_xoa" localSheetId="49" hidden="1">{"'Sheet1'!$L$16"}</definedName>
    <definedName name="huy_xoa" localSheetId="7" hidden="1">{"'Sheet1'!$L$16"}</definedName>
    <definedName name="huy_xoa" localSheetId="9" hidden="1">{"'Sheet1'!$L$16"}</definedName>
    <definedName name="huy_xoa" localSheetId="15" hidden="1">{"'Sheet1'!$L$16"}</definedName>
    <definedName name="huy_xoa" localSheetId="13" hidden="1">{"'Sheet1'!$L$16"}</definedName>
    <definedName name="huy_xoa" localSheetId="16" hidden="1">{"'Sheet1'!$L$16"}</definedName>
    <definedName name="huy_xoa" localSheetId="8" hidden="1">{"'Sheet1'!$L$16"}</definedName>
    <definedName name="huy_xoa" localSheetId="18" hidden="1">{"'Sheet1'!$L$16"}</definedName>
    <definedName name="huy_xoa" localSheetId="29" hidden="1">{"'Sheet1'!$L$16"}</definedName>
    <definedName name="huy_xoa" localSheetId="19" hidden="1">{"'Sheet1'!$L$16"}</definedName>
    <definedName name="huy_xoa" localSheetId="1" hidden="1">{"'Sheet1'!$L$16"}</definedName>
    <definedName name="huy_xoa" hidden="1">{"'Sheet1'!$L$16"}</definedName>
    <definedName name="huy_xoa2" localSheetId="21" hidden="1">{"'Sheet1'!$L$16"}</definedName>
    <definedName name="huy_xoa2" localSheetId="27" hidden="1">{"'Sheet1'!$L$16"}</definedName>
    <definedName name="huy_xoa2" localSheetId="33" hidden="1">{"'Sheet1'!$L$16"}</definedName>
    <definedName name="huy_xoa2" localSheetId="34" hidden="1">{"'Sheet1'!$L$16"}</definedName>
    <definedName name="huy_xoa2" localSheetId="48" hidden="1">{"'Sheet1'!$L$16"}</definedName>
    <definedName name="huy_xoa2" localSheetId="49" hidden="1">{"'Sheet1'!$L$16"}</definedName>
    <definedName name="huy_xoa2" localSheetId="7" hidden="1">{"'Sheet1'!$L$16"}</definedName>
    <definedName name="huy_xoa2" localSheetId="9" hidden="1">{"'Sheet1'!$L$16"}</definedName>
    <definedName name="huy_xoa2" localSheetId="15" hidden="1">{"'Sheet1'!$L$16"}</definedName>
    <definedName name="huy_xoa2" localSheetId="13" hidden="1">{"'Sheet1'!$L$16"}</definedName>
    <definedName name="huy_xoa2" localSheetId="16" hidden="1">{"'Sheet1'!$L$16"}</definedName>
    <definedName name="huy_xoa2" localSheetId="8" hidden="1">{"'Sheet1'!$L$16"}</definedName>
    <definedName name="huy_xoa2" localSheetId="18" hidden="1">{"'Sheet1'!$L$16"}</definedName>
    <definedName name="huy_xoa2" localSheetId="29" hidden="1">{"'Sheet1'!$L$16"}</definedName>
    <definedName name="huy_xoa2" localSheetId="19" hidden="1">{"'Sheet1'!$L$16"}</definedName>
    <definedName name="huy_xoa2" localSheetId="1" hidden="1">{"'Sheet1'!$L$16"}</definedName>
    <definedName name="huy_xoa2" hidden="1">{"'Sheet1'!$L$16"}</definedName>
    <definedName name="HUYEN" localSheetId="33">#REF!</definedName>
    <definedName name="HUYEN" localSheetId="51">#REF!</definedName>
    <definedName name="HUYEN">#REF!</definedName>
    <definedName name="HV" localSheetId="33">#REF!</definedName>
    <definedName name="HV" localSheetId="51">#REF!</definedName>
    <definedName name="HV">#REF!</definedName>
    <definedName name="HVBC" localSheetId="33">#REF!</definedName>
    <definedName name="HVBC" localSheetId="51">#REF!</definedName>
    <definedName name="HVBC">#REF!</definedName>
    <definedName name="HVC" localSheetId="33">#REF!</definedName>
    <definedName name="HVC" localSheetId="51">#REF!</definedName>
    <definedName name="HVC">#REF!</definedName>
    <definedName name="HVL" localSheetId="33">#REF!</definedName>
    <definedName name="HVL" localSheetId="51">#REF!</definedName>
    <definedName name="HVL">#REF!</definedName>
    <definedName name="HVP" localSheetId="33">#REF!</definedName>
    <definedName name="HVP" localSheetId="51">#REF!</definedName>
    <definedName name="HVP">#REF!</definedName>
    <definedName name="hvt" localSheetId="33">#REF!</definedName>
    <definedName name="hvt" localSheetId="51">#REF!</definedName>
    <definedName name="hvt">#REF!</definedName>
    <definedName name="hvtb" localSheetId="33">#REF!</definedName>
    <definedName name="hvtb" localSheetId="51">#REF!</definedName>
    <definedName name="hvtb">#REF!</definedName>
    <definedName name="hvttt" localSheetId="33">#REF!</definedName>
    <definedName name="hvttt" localSheetId="51">#REF!</definedName>
    <definedName name="hvttt">#REF!</definedName>
    <definedName name="hw" localSheetId="7">[58]Sheet1!#REF!</definedName>
    <definedName name="hw" localSheetId="9">[58]Sheet1!#REF!</definedName>
    <definedName name="hw" localSheetId="15">[58]Sheet1!#REF!</definedName>
    <definedName name="hw" localSheetId="13">[58]Sheet1!#REF!</definedName>
    <definedName name="hw" localSheetId="8">[58]Sheet1!#REF!</definedName>
    <definedName name="hw">#REF!</definedName>
    <definedName name="hy" localSheetId="21" hidden="1">{"'Sheet1'!$L$16"}</definedName>
    <definedName name="hy" localSheetId="27" hidden="1">{"'Sheet1'!$L$16"}</definedName>
    <definedName name="hy" localSheetId="7" hidden="1">{"'Sheet1'!$L$16"}</definedName>
    <definedName name="hy" localSheetId="9" hidden="1">{"'Sheet1'!$L$16"}</definedName>
    <definedName name="hy" localSheetId="15" hidden="1">{"'Sheet1'!$L$16"}</definedName>
    <definedName name="hy" localSheetId="13" hidden="1">{"'Sheet1'!$L$16"}</definedName>
    <definedName name="hy" localSheetId="16" hidden="1">{"'Sheet1'!$L$16"}</definedName>
    <definedName name="hy" localSheetId="8" hidden="1">{"'Sheet1'!$L$16"}</definedName>
    <definedName name="hy" localSheetId="18" hidden="1">{"'Sheet1'!$L$16"}</definedName>
    <definedName name="hy" localSheetId="19" hidden="1">{"'Sheet1'!$L$16"}</definedName>
    <definedName name="hy" localSheetId="1" hidden="1">{"'Sheet1'!$L$16"}</definedName>
    <definedName name="hy" hidden="1">{"'Sheet1'!$L$16"}</definedName>
    <definedName name="HYen" localSheetId="51">#REF!</definedName>
    <definedName name="HYen">#REF!</definedName>
    <definedName name="HYen2" localSheetId="51">#REF!</definedName>
    <definedName name="HYen2">#REF!</definedName>
    <definedName name="I" localSheetId="33">#REF!</definedName>
    <definedName name="I" localSheetId="51">#REF!</definedName>
    <definedName name="I">#REF!</definedName>
    <definedName name="i__ThuÕ_VAT___h" localSheetId="7">'[109]PTN+M'!$I$17</definedName>
    <definedName name="i__ThuÕ_VAT___h" localSheetId="9">'[109]PTN+M'!$I$17</definedName>
    <definedName name="i__ThuÕ_VAT___h" localSheetId="15">'[109]PTN+M'!$I$17</definedName>
    <definedName name="i__ThuÕ_VAT___h" localSheetId="13">'[109]PTN+M'!$I$17</definedName>
    <definedName name="i__ThuÕ_VAT___h" localSheetId="8">'[109]PTN+M'!$I$17</definedName>
    <definedName name="i__ThuÕ_VAT___h">#REF!</definedName>
    <definedName name="I_A" localSheetId="33">#REF!</definedName>
    <definedName name="I_A" localSheetId="51">#REF!</definedName>
    <definedName name="I_A">#REF!</definedName>
    <definedName name="I_B" localSheetId="33">#REF!</definedName>
    <definedName name="I_B" localSheetId="51">#REF!</definedName>
    <definedName name="I_B">#REF!</definedName>
    <definedName name="I_c" localSheetId="33">#REF!</definedName>
    <definedName name="I_c" localSheetId="51">#REF!</definedName>
    <definedName name="I_c">#REF!</definedName>
    <definedName name="I2É6" localSheetId="7">[6]chitimc!#REF!</definedName>
    <definedName name="I2É6" localSheetId="9">[6]chitimc!#REF!</definedName>
    <definedName name="I2É6" localSheetId="15">[6]chitimc!#REF!</definedName>
    <definedName name="I2É6" localSheetId="13">[6]chitimc!#REF!</definedName>
    <definedName name="I2É6" localSheetId="8">[6]chitimc!#REF!</definedName>
    <definedName name="I2É6">#REF!</definedName>
    <definedName name="Ic" localSheetId="7">[25]Girder!#REF!</definedName>
    <definedName name="Ic" localSheetId="9">[25]Girder!#REF!</definedName>
    <definedName name="Ic" localSheetId="15">[25]Girder!#REF!</definedName>
    <definedName name="Ic" localSheetId="13">[25]Girder!#REF!</definedName>
    <definedName name="Ic" localSheetId="8">[25]Girder!#REF!</definedName>
    <definedName name="Ic">#REF!</definedName>
    <definedName name="iCount">3</definedName>
    <definedName name="iCount_18">3</definedName>
    <definedName name="IDLAB_COST" localSheetId="33">#REF!</definedName>
    <definedName name="IDLAB_COST" localSheetId="51">#REF!</definedName>
    <definedName name="IDLAB_COST">#REF!</definedName>
    <definedName name="Ig" localSheetId="7">[69]PEDESB!#REF!</definedName>
    <definedName name="Ig" localSheetId="9">[69]PEDESB!#REF!</definedName>
    <definedName name="Ig" localSheetId="15">[69]PEDESB!#REF!</definedName>
    <definedName name="Ig" localSheetId="13">[69]PEDESB!#REF!</definedName>
    <definedName name="Ig" localSheetId="8">[69]PEDESB!#REF!</definedName>
    <definedName name="Ig">#REF!</definedName>
    <definedName name="igd" localSheetId="7">[25]Girder!#REF!</definedName>
    <definedName name="igd" localSheetId="9">[25]Girder!#REF!</definedName>
    <definedName name="igd" localSheetId="15">[25]Girder!#REF!</definedName>
    <definedName name="igd" localSheetId="13">[25]Girder!#REF!</definedName>
    <definedName name="igd" localSheetId="8">[25]Girder!#REF!</definedName>
    <definedName name="igd">#REF!</definedName>
    <definedName name="igs" localSheetId="7">[25]Girder!#REF!</definedName>
    <definedName name="igs" localSheetId="9">[25]Girder!#REF!</definedName>
    <definedName name="igs" localSheetId="15">[25]Girder!#REF!</definedName>
    <definedName name="igs" localSheetId="13">[25]Girder!#REF!</definedName>
    <definedName name="igs" localSheetId="8">[25]Girder!#REF!</definedName>
    <definedName name="igs">#REF!</definedName>
    <definedName name="II_A" localSheetId="33">#REF!</definedName>
    <definedName name="II_A" localSheetId="51">#REF!</definedName>
    <definedName name="II_A">#REF!</definedName>
    <definedName name="II_B" localSheetId="33">#REF!</definedName>
    <definedName name="II_B" localSheetId="51">#REF!</definedName>
    <definedName name="II_B">#REF!</definedName>
    <definedName name="II_c" localSheetId="33">#REF!</definedName>
    <definedName name="II_c" localSheetId="51">#REF!</definedName>
    <definedName name="II_c">#REF!</definedName>
    <definedName name="III_a" localSheetId="33">#REF!</definedName>
    <definedName name="III_a" localSheetId="51">#REF!</definedName>
    <definedName name="III_a">#REF!</definedName>
    <definedName name="III_B" localSheetId="33">#REF!</definedName>
    <definedName name="III_B" localSheetId="51">#REF!</definedName>
    <definedName name="III_B">#REF!</definedName>
    <definedName name="III_c" localSheetId="33">#REF!</definedName>
    <definedName name="III_c" localSheetId="51">#REF!</definedName>
    <definedName name="III_c">#REF!</definedName>
    <definedName name="IKSconstr" localSheetId="7">[246]QUEFTS!#REF!</definedName>
    <definedName name="IKSconstr" localSheetId="9">[246]QUEFTS!#REF!</definedName>
    <definedName name="IKSconstr" localSheetId="15">[246]QUEFTS!#REF!</definedName>
    <definedName name="IKSconstr" localSheetId="13">[246]QUEFTS!#REF!</definedName>
    <definedName name="IKSconstr" localSheetId="8">[246]QUEFTS!#REF!</definedName>
    <definedName name="IKSconstr">#REF!</definedName>
    <definedName name="im." localSheetId="7">'[77]So lieu chung'!#REF!</definedName>
    <definedName name="im." localSheetId="9">'[77]So lieu chung'!#REF!</definedName>
    <definedName name="im." localSheetId="15">'[77]So lieu chung'!#REF!</definedName>
    <definedName name="im." localSheetId="13">'[77]So lieu chung'!#REF!</definedName>
    <definedName name="im." localSheetId="8">'[77]So lieu chung'!#REF!</definedName>
    <definedName name="im.">#REF!</definedName>
    <definedName name="IND_LAB" localSheetId="33">#REF!</definedName>
    <definedName name="IND_LAB" localSheetId="51">#REF!</definedName>
    <definedName name="IND_LAB">#REF!</definedName>
    <definedName name="INDMANP" localSheetId="33">#REF!</definedName>
    <definedName name="INDMANP" localSheetId="51">#REF!</definedName>
    <definedName name="INDMANP">#REF!</definedName>
    <definedName name="INF" localSheetId="33">#REF!</definedName>
    <definedName name="INF" localSheetId="51">#REF!</definedName>
    <definedName name="INF">#REF!</definedName>
    <definedName name="inputCosti" localSheetId="33">#REF!</definedName>
    <definedName name="inputCosti" localSheetId="51">#REF!</definedName>
    <definedName name="inputCosti">#REF!</definedName>
    <definedName name="inputLf" localSheetId="33">#REF!</definedName>
    <definedName name="inputLf" localSheetId="51">#REF!</definedName>
    <definedName name="inputLf">#REF!</definedName>
    <definedName name="inputWTP" localSheetId="33">#REF!</definedName>
    <definedName name="inputWTP" localSheetId="51">#REF!</definedName>
    <definedName name="inputWTP">#REF!</definedName>
    <definedName name="INSconstr" localSheetId="7">[246]QUEFTS!#REF!</definedName>
    <definedName name="INSconstr" localSheetId="9">[246]QUEFTS!#REF!</definedName>
    <definedName name="INSconstr" localSheetId="15">[246]QUEFTS!#REF!</definedName>
    <definedName name="INSconstr" localSheetId="13">[246]QUEFTS!#REF!</definedName>
    <definedName name="INSconstr" localSheetId="8">[246]QUEFTS!#REF!</definedName>
    <definedName name="INSconstr">#REF!</definedName>
    <definedName name="Institute" localSheetId="7">[246]QUEFTS!#REF!</definedName>
    <definedName name="Institute" localSheetId="9">[246]QUEFTS!#REF!</definedName>
    <definedName name="Institute" localSheetId="15">[246]QUEFTS!#REF!</definedName>
    <definedName name="Institute" localSheetId="13">[246]QUEFTS!#REF!</definedName>
    <definedName name="Institute" localSheetId="8">[246]QUEFTS!#REF!</definedName>
    <definedName name="Institute">#REF!</definedName>
    <definedName name="INT" localSheetId="33">#REF!</definedName>
    <definedName name="INT" localSheetId="51">#REF!</definedName>
    <definedName name="INT">#REF!</definedName>
    <definedName name="INTBN" localSheetId="51">#REF!</definedName>
    <definedName name="INTBN">#REF!</definedName>
    <definedName name="InteriorWork" localSheetId="7">'[122]DGchitiet '!#REF!</definedName>
    <definedName name="InteriorWork" localSheetId="9">'[122]DGchitiet '!#REF!</definedName>
    <definedName name="InteriorWork" localSheetId="15">'[122]DGchitiet '!#REF!</definedName>
    <definedName name="InteriorWork" localSheetId="13">'[122]DGchitiet '!#REF!</definedName>
    <definedName name="InteriorWork" localSheetId="8">'[122]DGchitiet '!#REF!</definedName>
    <definedName name="InteriorWork">#REF!</definedName>
    <definedName name="Ing" localSheetId="33">#REF!</definedName>
    <definedName name="Ing" localSheetId="51">#REF!</definedName>
    <definedName name="Ing">#REF!</definedName>
    <definedName name="IO" localSheetId="7">'[1]COAT&amp;WRAP-QIOT-#3'!#REF!</definedName>
    <definedName name="IO" localSheetId="9">'[1]COAT&amp;WRAP-QIOT-#3'!#REF!</definedName>
    <definedName name="IO" localSheetId="15">'[1]COAT&amp;WRAP-QIOT-#3'!#REF!</definedName>
    <definedName name="IO" localSheetId="13">'[1]COAT&amp;WRAP-QIOT-#3'!#REF!</definedName>
    <definedName name="IO" localSheetId="8">'[1]COAT&amp;WRAP-QIOT-#3'!#REF!</definedName>
    <definedName name="IO">#REF!</definedName>
    <definedName name="iÖn_lùc_Qu_ng_ninh" localSheetId="51">#REF!</definedName>
    <definedName name="iÖn_lùc_Qu_ng_ninh">#REF!</definedName>
    <definedName name="IPSconstr" localSheetId="7">[246]QUEFTS!#REF!</definedName>
    <definedName name="IPSconstr" localSheetId="9">[246]QUEFTS!#REF!</definedName>
    <definedName name="IPSconstr" localSheetId="15">[246]QUEFTS!#REF!</definedName>
    <definedName name="IPSconstr" localSheetId="13">[246]QUEFTS!#REF!</definedName>
    <definedName name="IPSconstr" localSheetId="8">[246]QUEFTS!#REF!</definedName>
    <definedName name="IPSconstr">#REF!</definedName>
    <definedName name="IPX" localSheetId="7">[58]Sheet1!#REF!</definedName>
    <definedName name="IPX" localSheetId="9">[58]Sheet1!#REF!</definedName>
    <definedName name="IPX" localSheetId="15">[58]Sheet1!#REF!</definedName>
    <definedName name="IPX" localSheetId="13">[58]Sheet1!#REF!</definedName>
    <definedName name="IPX" localSheetId="8">[58]Sheet1!#REF!</definedName>
    <definedName name="IPX">#REF!</definedName>
    <definedName name="IPY" localSheetId="7">[58]Sheet1!#REF!</definedName>
    <definedName name="IPY" localSheetId="9">[58]Sheet1!#REF!</definedName>
    <definedName name="IPY" localSheetId="15">[58]Sheet1!#REF!</definedName>
    <definedName name="IPY" localSheetId="13">[58]Sheet1!#REF!</definedName>
    <definedName name="IPY" localSheetId="8">[58]Sheet1!#REF!</definedName>
    <definedName name="IPY">#REF!</definedName>
    <definedName name="IS_a" localSheetId="33">#REF!</definedName>
    <definedName name="IS_a" localSheetId="51">#REF!</definedName>
    <definedName name="IS_a">#REF!</definedName>
    <definedName name="IS_Clay" localSheetId="33">#REF!</definedName>
    <definedName name="IS_Clay" localSheetId="51">#REF!</definedName>
    <definedName name="IS_Clay">#REF!</definedName>
    <definedName name="IS_pH" localSheetId="33">#REF!</definedName>
    <definedName name="IS_pH" localSheetId="51">#REF!</definedName>
    <definedName name="IS_pH">#REF!</definedName>
    <definedName name="it" localSheetId="7">[40]th¸mo!#REF!</definedName>
    <definedName name="it" localSheetId="9">[40]th¸mo!#REF!</definedName>
    <definedName name="it" localSheetId="15">[40]th¸mo!#REF!</definedName>
    <definedName name="it" localSheetId="13">[40]th¸mo!#REF!</definedName>
    <definedName name="it" localSheetId="8">[40]th¸mo!#REF!</definedName>
    <definedName name="it">#REF!</definedName>
    <definedName name="itd1.5" localSheetId="33">#REF!</definedName>
    <definedName name="itd1.5" localSheetId="51">#REF!</definedName>
    <definedName name="itd1.5">#REF!</definedName>
    <definedName name="itdd1.5" localSheetId="33">#REF!</definedName>
    <definedName name="itdd1.5" localSheetId="51">#REF!</definedName>
    <definedName name="itdd1.5">#REF!</definedName>
    <definedName name="itddgoi" localSheetId="33">#REF!</definedName>
    <definedName name="itddgoi" localSheetId="51">#REF!</definedName>
    <definedName name="itddgoi">#REF!</definedName>
    <definedName name="itdg" localSheetId="33">#REF!</definedName>
    <definedName name="itdg" localSheetId="51">#REF!</definedName>
    <definedName name="itdg">#REF!</definedName>
    <definedName name="itdgoi" localSheetId="33">#REF!</definedName>
    <definedName name="itdgoi" localSheetId="51">#REF!</definedName>
    <definedName name="itdgoi">#REF!</definedName>
    <definedName name="ith1.5" localSheetId="33">#REF!</definedName>
    <definedName name="ith1.5" localSheetId="51">#REF!</definedName>
    <definedName name="ith1.5">#REF!</definedName>
    <definedName name="ithg" localSheetId="33">#REF!</definedName>
    <definedName name="ithg" localSheetId="51">#REF!</definedName>
    <definedName name="ithg">#REF!</definedName>
    <definedName name="ithgoi" localSheetId="33">#REF!</definedName>
    <definedName name="ithgoi" localSheetId="51">#REF!</definedName>
    <definedName name="ithgoi">#REF!</definedName>
    <definedName name="IWTP" localSheetId="33">#REF!</definedName>
    <definedName name="IWTP" localSheetId="51">#REF!</definedName>
    <definedName name="IWTP">#REF!</definedName>
    <definedName name="IX" localSheetId="7">[58]Sheet1!#REF!</definedName>
    <definedName name="IX" localSheetId="9">[58]Sheet1!#REF!</definedName>
    <definedName name="IX" localSheetId="15">[58]Sheet1!#REF!</definedName>
    <definedName name="IX" localSheetId="13">[58]Sheet1!#REF!</definedName>
    <definedName name="IX" localSheetId="8">[58]Sheet1!#REF!</definedName>
    <definedName name="IX">#REF!</definedName>
    <definedName name="IY" localSheetId="7">[58]Sheet1!#REF!</definedName>
    <definedName name="IY" localSheetId="9">[58]Sheet1!#REF!</definedName>
    <definedName name="IY" localSheetId="15">[58]Sheet1!#REF!</definedName>
    <definedName name="IY" localSheetId="13">[58]Sheet1!#REF!</definedName>
    <definedName name="IY" localSheetId="8">[58]Sheet1!#REF!</definedName>
    <definedName name="IY">#REF!</definedName>
    <definedName name="j" localSheetId="2">#REF!</definedName>
    <definedName name="j" localSheetId="33">#REF!</definedName>
    <definedName name="j" localSheetId="50">#REF!</definedName>
    <definedName name="j" localSheetId="7">[247]Sheet1!TLTH</definedName>
    <definedName name="j" localSheetId="9">[247]Sheet1!TLTH</definedName>
    <definedName name="j" localSheetId="15">[247]Sheet1!TLTH</definedName>
    <definedName name="j" localSheetId="13">[247]Sheet1!TLTH</definedName>
    <definedName name="j" localSheetId="8">[247]Sheet1!TLTH</definedName>
    <definedName name="j">#REF!</definedName>
    <definedName name="J.O" localSheetId="33">#REF!</definedName>
    <definedName name="J.O" localSheetId="51">#REF!</definedName>
    <definedName name="J.O">#REF!</definedName>
    <definedName name="J.O_GT" localSheetId="33">#REF!</definedName>
    <definedName name="J.O_GT" localSheetId="51">#REF!</definedName>
    <definedName name="J.O_GT">#REF!</definedName>
    <definedName name="j_18" localSheetId="21">#N/A</definedName>
    <definedName name="j_18" localSheetId="27">#N/A</definedName>
    <definedName name="j_18" localSheetId="16">#N/A</definedName>
    <definedName name="j_18" localSheetId="18">#N/A</definedName>
    <definedName name="j_18" localSheetId="29">'Người có công'!TLTH</definedName>
    <definedName name="j_18" localSheetId="19">#N/A</definedName>
    <definedName name="j_18" localSheetId="1">'Tong hop gui KTNN'!TLTH</definedName>
    <definedName name="j_18">#N/A</definedName>
    <definedName name="j_28" localSheetId="21">#N/A</definedName>
    <definedName name="j_28" localSheetId="27">#N/A</definedName>
    <definedName name="j_28" localSheetId="16">#N/A</definedName>
    <definedName name="j_28" localSheetId="18">#N/A</definedName>
    <definedName name="j_28" localSheetId="29">'Người có công'!TLTH</definedName>
    <definedName name="j_28" localSheetId="19">#N/A</definedName>
    <definedName name="j_28" localSheetId="1">'Tong hop gui KTNN'!TLTH</definedName>
    <definedName name="j_28">#N/A</definedName>
    <definedName name="j356C8" localSheetId="33">#REF!</definedName>
    <definedName name="j356C8" localSheetId="51">#REF!</definedName>
    <definedName name="j356C8">#REF!</definedName>
    <definedName name="Jan" localSheetId="7">[72]BudgetData!$D$2:$D$734</definedName>
    <definedName name="Jan" localSheetId="9">[72]BudgetData!$D$2:$D$734</definedName>
    <definedName name="Jan" localSheetId="15">[72]BudgetData!$D$2:$D$734</definedName>
    <definedName name="Jan" localSheetId="13">[72]BudgetData!$D$2:$D$734</definedName>
    <definedName name="Jan" localSheetId="8">[72]BudgetData!$D$2:$D$734</definedName>
    <definedName name="Jan">#REF!</definedName>
    <definedName name="jhg" localSheetId="7">[248]XL4Poppy!$B$1:$B$16</definedName>
    <definedName name="jhg" localSheetId="9">[248]XL4Poppy!$B$1:$B$16</definedName>
    <definedName name="jhg" localSheetId="15">[248]XL4Poppy!$B$1:$B$16</definedName>
    <definedName name="jhg" localSheetId="13">[248]XL4Poppy!$B$1:$B$16</definedName>
    <definedName name="jhg" localSheetId="8">[248]XL4Poppy!$B$1:$B$16</definedName>
    <definedName name="jhg">#REF!</definedName>
    <definedName name="jhjh" localSheetId="7">[46]gVL!$P$24</definedName>
    <definedName name="jhjh" localSheetId="9">[46]gVL!$P$24</definedName>
    <definedName name="jhjh" localSheetId="15">[46]gVL!$P$24</definedName>
    <definedName name="jhjh" localSheetId="13">[46]gVL!$P$24</definedName>
    <definedName name="jhjh" localSheetId="8">[46]gVL!$P$24</definedName>
    <definedName name="jhjh">#REF!</definedName>
    <definedName name="jidi1" localSheetId="7">[81]Sheet1!#REF!</definedName>
    <definedName name="jidi1" localSheetId="9">[81]Sheet1!#REF!</definedName>
    <definedName name="jidi1" localSheetId="15">[81]Sheet1!#REF!</definedName>
    <definedName name="jidi1" localSheetId="13">[81]Sheet1!#REF!</definedName>
    <definedName name="jidi1" localSheetId="8">[81]Sheet1!#REF!</definedName>
    <definedName name="jidi1">#REF!</definedName>
    <definedName name="jj" localSheetId="7">[25]Girder!#REF!</definedName>
    <definedName name="jj" localSheetId="9">[25]Girder!#REF!</definedName>
    <definedName name="jj" localSheetId="15">[25]Girder!#REF!</definedName>
    <definedName name="jj" localSheetId="13">[25]Girder!#REF!</definedName>
    <definedName name="jj" localSheetId="8">[25]Girder!#REF!</definedName>
    <definedName name="jj">#REF!</definedName>
    <definedName name="Jul" localSheetId="7">[72]BudgetData!$J$2:$J$734</definedName>
    <definedName name="Jul" localSheetId="9">[72]BudgetData!$J$2:$J$734</definedName>
    <definedName name="Jul" localSheetId="15">[72]BudgetData!$J$2:$J$734</definedName>
    <definedName name="Jul" localSheetId="13">[72]BudgetData!$J$2:$J$734</definedName>
    <definedName name="Jul" localSheetId="8">[72]BudgetData!$J$2:$J$734</definedName>
    <definedName name="Jul">#REF!</definedName>
    <definedName name="Jun" localSheetId="7">[72]BudgetData!$I$2:$I$734</definedName>
    <definedName name="Jun" localSheetId="9">[72]BudgetData!$I$2:$I$734</definedName>
    <definedName name="Jun" localSheetId="15">[72]BudgetData!$I$2:$I$734</definedName>
    <definedName name="Jun" localSheetId="13">[72]BudgetData!$I$2:$I$734</definedName>
    <definedName name="Jun" localSheetId="8">[72]BudgetData!$I$2:$I$734</definedName>
    <definedName name="Jun">#REF!</definedName>
    <definedName name="k" localSheetId="33">#REF!</definedName>
    <definedName name="k" localSheetId="51">#REF!</definedName>
    <definedName name="k">#REF!</definedName>
    <definedName name="K_1" localSheetId="2">#REF!</definedName>
    <definedName name="K_1" localSheetId="33">#REF!</definedName>
    <definedName name="K_1" localSheetId="50">#REF!</definedName>
    <definedName name="K_1" localSheetId="51">#REF!</definedName>
    <definedName name="K_1" localSheetId="7">[249]!K_1</definedName>
    <definedName name="K_1" localSheetId="9">[249]!K_1</definedName>
    <definedName name="K_1" localSheetId="15">[249]!K_1</definedName>
    <definedName name="K_1" localSheetId="13">[249]!K_1</definedName>
    <definedName name="K_1" localSheetId="8">[249]!K_1</definedName>
    <definedName name="K_1" localSheetId="29">#N/A</definedName>
    <definedName name="K_1" localSheetId="1">#N/A</definedName>
    <definedName name="K_1">#REF!</definedName>
    <definedName name="K_2" localSheetId="2">#REF!</definedName>
    <definedName name="K_2" localSheetId="33">#REF!</definedName>
    <definedName name="K_2" localSheetId="50">#REF!</definedName>
    <definedName name="K_2" localSheetId="51">#REF!</definedName>
    <definedName name="K_2" localSheetId="7">[249]!K_2</definedName>
    <definedName name="K_2" localSheetId="9">[249]!K_2</definedName>
    <definedName name="K_2" localSheetId="15">[249]!K_2</definedName>
    <definedName name="K_2" localSheetId="13">[249]!K_2</definedName>
    <definedName name="K_2" localSheetId="8">[249]!K_2</definedName>
    <definedName name="K_2" localSheetId="29">#N/A</definedName>
    <definedName name="K_2" localSheetId="1">#N/A</definedName>
    <definedName name="K_2">#REF!</definedName>
    <definedName name="K_3" localSheetId="29">#N/A</definedName>
    <definedName name="K_3">#N/A</definedName>
    <definedName name="K_4" localSheetId="29">#N/A</definedName>
    <definedName name="K_4">#N/A</definedName>
    <definedName name="K_5" localSheetId="29">#N/A</definedName>
    <definedName name="K_5">#N/A</definedName>
    <definedName name="K_6" localSheetId="29">#N/A</definedName>
    <definedName name="K_6">#N/A</definedName>
    <definedName name="K_7" localSheetId="29">#N/A</definedName>
    <definedName name="K_7">#N/A</definedName>
    <definedName name="K_8" localSheetId="29">#N/A</definedName>
    <definedName name="K_8">#N/A</definedName>
    <definedName name="k_Céng_gi__trÞ_x_y_l_p_sau_thuÕ___h___i" localSheetId="7">'[109]PTN+M'!$I$18</definedName>
    <definedName name="k_Céng_gi__trÞ_x_y_l_p_sau_thuÕ___h___i" localSheetId="9">'[109]PTN+M'!$I$18</definedName>
    <definedName name="k_Céng_gi__trÞ_x_y_l_p_sau_thuÕ___h___i" localSheetId="15">'[109]PTN+M'!$I$18</definedName>
    <definedName name="k_Céng_gi__trÞ_x_y_l_p_sau_thuÕ___h___i" localSheetId="13">'[109]PTN+M'!$I$18</definedName>
    <definedName name="k_Céng_gi__trÞ_x_y_l_p_sau_thuÕ___h___i" localSheetId="8">'[109]PTN+M'!$I$18</definedName>
    <definedName name="k_Céng_gi__trÞ_x_y_l_p_sau_thuÕ___h___i">#REF!</definedName>
    <definedName name="K_Class1" localSheetId="33">#REF!</definedName>
    <definedName name="K_Class1" localSheetId="51">#REF!</definedName>
    <definedName name="K_Class1">#REF!</definedName>
    <definedName name="K_Class2" localSheetId="33">#REF!</definedName>
    <definedName name="K_Class2" localSheetId="51">#REF!</definedName>
    <definedName name="K_Class2">#REF!</definedName>
    <definedName name="K_Class3" localSheetId="33">#REF!</definedName>
    <definedName name="K_Class3" localSheetId="51">#REF!</definedName>
    <definedName name="K_Class3">#REF!</definedName>
    <definedName name="K_Class4" localSheetId="33">#REF!</definedName>
    <definedName name="K_Class4" localSheetId="51">#REF!</definedName>
    <definedName name="K_Class4">#REF!</definedName>
    <definedName name="K_Class5" localSheetId="33">#REF!</definedName>
    <definedName name="K_Class5" localSheetId="51">#REF!</definedName>
    <definedName name="K_Class5">#REF!</definedName>
    <definedName name="K_con" localSheetId="33">#REF!</definedName>
    <definedName name="K_con" localSheetId="51">#REF!</definedName>
    <definedName name="K_con">#REF!</definedName>
    <definedName name="K_L" localSheetId="33">#REF!</definedName>
    <definedName name="K_L" localSheetId="51">#REF!</definedName>
    <definedName name="K_L">#REF!</definedName>
    <definedName name="K_lchae" localSheetId="33">#REF!</definedName>
    <definedName name="K_lchae" localSheetId="51">#REF!</definedName>
    <definedName name="K_lchae">#REF!</definedName>
    <definedName name="K_run" localSheetId="33">#REF!</definedName>
    <definedName name="K_run" localSheetId="51">#REF!</definedName>
    <definedName name="K_run">#REF!</definedName>
    <definedName name="K_sed" localSheetId="33">#REF!</definedName>
    <definedName name="K_sed" localSheetId="51">#REF!</definedName>
    <definedName name="K_sed">#REF!</definedName>
    <definedName name="K0.001" localSheetId="7">[206]Sheet2!#REF!</definedName>
    <definedName name="K0.001" localSheetId="9">[206]Sheet2!#REF!</definedName>
    <definedName name="K0.001" localSheetId="15">[206]Sheet2!#REF!</definedName>
    <definedName name="K0.001" localSheetId="13">[206]Sheet2!#REF!</definedName>
    <definedName name="K0.001" localSheetId="8">[206]Sheet2!#REF!</definedName>
    <definedName name="K0.001">#REF!</definedName>
    <definedName name="K0.011" localSheetId="7">[206]Sheet2!#REF!</definedName>
    <definedName name="K0.011" localSheetId="9">[206]Sheet2!#REF!</definedName>
    <definedName name="K0.011" localSheetId="15">[206]Sheet2!#REF!</definedName>
    <definedName name="K0.011" localSheetId="13">[206]Sheet2!#REF!</definedName>
    <definedName name="K0.011" localSheetId="8">[206]Sheet2!#REF!</definedName>
    <definedName name="K0.011">#REF!</definedName>
    <definedName name="K0.101" localSheetId="7">[206]Sheet2!#REF!</definedName>
    <definedName name="K0.101" localSheetId="9">[206]Sheet2!#REF!</definedName>
    <definedName name="K0.101" localSheetId="15">[206]Sheet2!#REF!</definedName>
    <definedName name="K0.101" localSheetId="13">[206]Sheet2!#REF!</definedName>
    <definedName name="K0.101" localSheetId="8">[206]Sheet2!#REF!</definedName>
    <definedName name="K0.101">#REF!</definedName>
    <definedName name="K0.111" localSheetId="7">[206]Sheet2!#REF!</definedName>
    <definedName name="K0.111" localSheetId="9">[206]Sheet2!#REF!</definedName>
    <definedName name="K0.111" localSheetId="15">[206]Sheet2!#REF!</definedName>
    <definedName name="K0.111" localSheetId="13">[206]Sheet2!#REF!</definedName>
    <definedName name="K0.111" localSheetId="8">[206]Sheet2!#REF!</definedName>
    <definedName name="K0.111">#REF!</definedName>
    <definedName name="K0.201" localSheetId="7">[206]Sheet2!#REF!</definedName>
    <definedName name="K0.201" localSheetId="9">[206]Sheet2!#REF!</definedName>
    <definedName name="K0.201" localSheetId="15">[206]Sheet2!#REF!</definedName>
    <definedName name="K0.201" localSheetId="13">[206]Sheet2!#REF!</definedName>
    <definedName name="K0.201" localSheetId="8">[206]Sheet2!#REF!</definedName>
    <definedName name="K0.201">#REF!</definedName>
    <definedName name="K0.211" localSheetId="7">[206]Sheet2!#REF!</definedName>
    <definedName name="K0.211" localSheetId="9">[206]Sheet2!#REF!</definedName>
    <definedName name="K0.211" localSheetId="15">[206]Sheet2!#REF!</definedName>
    <definedName name="K0.211" localSheetId="13">[206]Sheet2!#REF!</definedName>
    <definedName name="K0.211" localSheetId="8">[206]Sheet2!#REF!</definedName>
    <definedName name="K0.211">#REF!</definedName>
    <definedName name="K0.301" localSheetId="7">[206]Sheet2!#REF!</definedName>
    <definedName name="K0.301" localSheetId="9">[206]Sheet2!#REF!</definedName>
    <definedName name="K0.301" localSheetId="15">[206]Sheet2!#REF!</definedName>
    <definedName name="K0.301" localSheetId="13">[206]Sheet2!#REF!</definedName>
    <definedName name="K0.301" localSheetId="8">[206]Sheet2!#REF!</definedName>
    <definedName name="K0.301">#REF!</definedName>
    <definedName name="K0.311" localSheetId="7">[206]Sheet2!#REF!</definedName>
    <definedName name="K0.311" localSheetId="9">[206]Sheet2!#REF!</definedName>
    <definedName name="K0.311" localSheetId="15">[206]Sheet2!#REF!</definedName>
    <definedName name="K0.311" localSheetId="13">[206]Sheet2!#REF!</definedName>
    <definedName name="K0.311" localSheetId="8">[206]Sheet2!#REF!</definedName>
    <definedName name="K0.311">#REF!</definedName>
    <definedName name="K0.400" localSheetId="7">[206]Sheet2!#REF!</definedName>
    <definedName name="K0.400" localSheetId="9">[206]Sheet2!#REF!</definedName>
    <definedName name="K0.400" localSheetId="15">[206]Sheet2!#REF!</definedName>
    <definedName name="K0.400" localSheetId="13">[206]Sheet2!#REF!</definedName>
    <definedName name="K0.400" localSheetId="8">[206]Sheet2!#REF!</definedName>
    <definedName name="K0.400">#REF!</definedName>
    <definedName name="K0.410" localSheetId="7">[206]Sheet2!#REF!</definedName>
    <definedName name="K0.410" localSheetId="9">[206]Sheet2!#REF!</definedName>
    <definedName name="K0.410" localSheetId="15">[206]Sheet2!#REF!</definedName>
    <definedName name="K0.410" localSheetId="13">[206]Sheet2!#REF!</definedName>
    <definedName name="K0.410" localSheetId="8">[206]Sheet2!#REF!</definedName>
    <definedName name="K0.410">#REF!</definedName>
    <definedName name="K0.501" localSheetId="7">[206]Sheet2!#REF!</definedName>
    <definedName name="K0.501" localSheetId="9">[206]Sheet2!#REF!</definedName>
    <definedName name="K0.501" localSheetId="15">[206]Sheet2!#REF!</definedName>
    <definedName name="K0.501" localSheetId="13">[206]Sheet2!#REF!</definedName>
    <definedName name="K0.501" localSheetId="8">[206]Sheet2!#REF!</definedName>
    <definedName name="K0.501">#REF!</definedName>
    <definedName name="K0.511" localSheetId="7">[206]Sheet2!#REF!</definedName>
    <definedName name="K0.511" localSheetId="9">[206]Sheet2!#REF!</definedName>
    <definedName name="K0.511" localSheetId="15">[206]Sheet2!#REF!</definedName>
    <definedName name="K0.511" localSheetId="13">[206]Sheet2!#REF!</definedName>
    <definedName name="K0.511" localSheetId="8">[206]Sheet2!#REF!</definedName>
    <definedName name="K0.511">#REF!</definedName>
    <definedName name="K0.61" localSheetId="7">[206]Sheet2!#REF!</definedName>
    <definedName name="K0.61" localSheetId="9">[206]Sheet2!#REF!</definedName>
    <definedName name="K0.61" localSheetId="15">[206]Sheet2!#REF!</definedName>
    <definedName name="K0.61" localSheetId="13">[206]Sheet2!#REF!</definedName>
    <definedName name="K0.61" localSheetId="8">[206]Sheet2!#REF!</definedName>
    <definedName name="K0.61">#REF!</definedName>
    <definedName name="K0.71" localSheetId="7">[206]Sheet2!#REF!</definedName>
    <definedName name="K0.71" localSheetId="9">[206]Sheet2!#REF!</definedName>
    <definedName name="K0.71" localSheetId="15">[206]Sheet2!#REF!</definedName>
    <definedName name="K0.71" localSheetId="13">[206]Sheet2!#REF!</definedName>
    <definedName name="K0.71" localSheetId="8">[206]Sheet2!#REF!</definedName>
    <definedName name="K0.71">#REF!</definedName>
    <definedName name="K1.001" localSheetId="7">[206]Sheet2!#REF!</definedName>
    <definedName name="K1.001" localSheetId="9">[206]Sheet2!#REF!</definedName>
    <definedName name="K1.001" localSheetId="15">[206]Sheet2!#REF!</definedName>
    <definedName name="K1.001" localSheetId="13">[206]Sheet2!#REF!</definedName>
    <definedName name="K1.001" localSheetId="8">[206]Sheet2!#REF!</definedName>
    <definedName name="K1.001">#REF!</definedName>
    <definedName name="K1.021" localSheetId="7">[206]Sheet2!#REF!</definedName>
    <definedName name="K1.021" localSheetId="9">[206]Sheet2!#REF!</definedName>
    <definedName name="K1.021" localSheetId="15">[206]Sheet2!#REF!</definedName>
    <definedName name="K1.021" localSheetId="13">[206]Sheet2!#REF!</definedName>
    <definedName name="K1.021" localSheetId="8">[206]Sheet2!#REF!</definedName>
    <definedName name="K1.021">#REF!</definedName>
    <definedName name="K1.041" localSheetId="7">[206]Sheet2!#REF!</definedName>
    <definedName name="K1.041" localSheetId="9">[206]Sheet2!#REF!</definedName>
    <definedName name="K1.041" localSheetId="15">[206]Sheet2!#REF!</definedName>
    <definedName name="K1.041" localSheetId="13">[206]Sheet2!#REF!</definedName>
    <definedName name="K1.041" localSheetId="8">[206]Sheet2!#REF!</definedName>
    <definedName name="K1.041">#REF!</definedName>
    <definedName name="K1.121" localSheetId="7">[206]Sheet2!#REF!</definedName>
    <definedName name="K1.121" localSheetId="9">[206]Sheet2!#REF!</definedName>
    <definedName name="K1.121" localSheetId="15">[206]Sheet2!#REF!</definedName>
    <definedName name="K1.121" localSheetId="13">[206]Sheet2!#REF!</definedName>
    <definedName name="K1.121" localSheetId="8">[206]Sheet2!#REF!</definedName>
    <definedName name="K1.121">#REF!</definedName>
    <definedName name="K1.201" localSheetId="7">[206]Sheet2!#REF!</definedName>
    <definedName name="K1.201" localSheetId="9">[206]Sheet2!#REF!</definedName>
    <definedName name="K1.201" localSheetId="15">[206]Sheet2!#REF!</definedName>
    <definedName name="K1.201" localSheetId="13">[206]Sheet2!#REF!</definedName>
    <definedName name="K1.201" localSheetId="8">[206]Sheet2!#REF!</definedName>
    <definedName name="K1.201">#REF!</definedName>
    <definedName name="K1.211" localSheetId="7">[206]Sheet2!#REF!</definedName>
    <definedName name="K1.211" localSheetId="9">[206]Sheet2!#REF!</definedName>
    <definedName name="K1.211" localSheetId="15">[206]Sheet2!#REF!</definedName>
    <definedName name="K1.211" localSheetId="13">[206]Sheet2!#REF!</definedName>
    <definedName name="K1.211" localSheetId="8">[206]Sheet2!#REF!</definedName>
    <definedName name="K1.211">#REF!</definedName>
    <definedName name="K1.221" localSheetId="7">[206]Sheet2!#REF!</definedName>
    <definedName name="K1.221" localSheetId="9">[206]Sheet2!#REF!</definedName>
    <definedName name="K1.221" localSheetId="15">[206]Sheet2!#REF!</definedName>
    <definedName name="K1.221" localSheetId="13">[206]Sheet2!#REF!</definedName>
    <definedName name="K1.221" localSheetId="8">[206]Sheet2!#REF!</definedName>
    <definedName name="K1.221">#REF!</definedName>
    <definedName name="K1.301" localSheetId="7">[206]Sheet2!#REF!</definedName>
    <definedName name="K1.301" localSheetId="9">[206]Sheet2!#REF!</definedName>
    <definedName name="K1.301" localSheetId="15">[206]Sheet2!#REF!</definedName>
    <definedName name="K1.301" localSheetId="13">[206]Sheet2!#REF!</definedName>
    <definedName name="K1.301" localSheetId="8">[206]Sheet2!#REF!</definedName>
    <definedName name="K1.301">#REF!</definedName>
    <definedName name="K1.321" localSheetId="7">[206]Sheet2!#REF!</definedName>
    <definedName name="K1.321" localSheetId="9">[206]Sheet2!#REF!</definedName>
    <definedName name="K1.321" localSheetId="15">[206]Sheet2!#REF!</definedName>
    <definedName name="K1.321" localSheetId="13">[206]Sheet2!#REF!</definedName>
    <definedName name="K1.321" localSheetId="8">[206]Sheet2!#REF!</definedName>
    <definedName name="K1.321">#REF!</definedName>
    <definedName name="K1.331" localSheetId="7">[206]Sheet2!#REF!</definedName>
    <definedName name="K1.331" localSheetId="9">[206]Sheet2!#REF!</definedName>
    <definedName name="K1.331" localSheetId="15">[206]Sheet2!#REF!</definedName>
    <definedName name="K1.331" localSheetId="13">[206]Sheet2!#REF!</definedName>
    <definedName name="K1.331" localSheetId="8">[206]Sheet2!#REF!</definedName>
    <definedName name="K1.331">#REF!</definedName>
    <definedName name="K1.341" localSheetId="7">[206]Sheet2!#REF!</definedName>
    <definedName name="K1.341" localSheetId="9">[206]Sheet2!#REF!</definedName>
    <definedName name="K1.341" localSheetId="15">[206]Sheet2!#REF!</definedName>
    <definedName name="K1.341" localSheetId="13">[206]Sheet2!#REF!</definedName>
    <definedName name="K1.341" localSheetId="8">[206]Sheet2!#REF!</definedName>
    <definedName name="K1.341">#REF!</definedName>
    <definedName name="K1.401" localSheetId="7">[206]Sheet2!#REF!</definedName>
    <definedName name="K1.401" localSheetId="9">[206]Sheet2!#REF!</definedName>
    <definedName name="K1.401" localSheetId="15">[206]Sheet2!#REF!</definedName>
    <definedName name="K1.401" localSheetId="13">[206]Sheet2!#REF!</definedName>
    <definedName name="K1.401" localSheetId="8">[206]Sheet2!#REF!</definedName>
    <definedName name="K1.401">#REF!</definedName>
    <definedName name="K1.411" localSheetId="7">[206]Sheet2!#REF!</definedName>
    <definedName name="K1.411" localSheetId="9">[206]Sheet2!#REF!</definedName>
    <definedName name="K1.411" localSheetId="15">[206]Sheet2!#REF!</definedName>
    <definedName name="K1.411" localSheetId="13">[206]Sheet2!#REF!</definedName>
    <definedName name="K1.411" localSheetId="8">[206]Sheet2!#REF!</definedName>
    <definedName name="K1.411">#REF!</definedName>
    <definedName name="K1.421" localSheetId="7">[206]Sheet2!#REF!</definedName>
    <definedName name="K1.421" localSheetId="9">[206]Sheet2!#REF!</definedName>
    <definedName name="K1.421" localSheetId="15">[206]Sheet2!#REF!</definedName>
    <definedName name="K1.421" localSheetId="13">[206]Sheet2!#REF!</definedName>
    <definedName name="K1.421" localSheetId="8">[206]Sheet2!#REF!</definedName>
    <definedName name="K1.421">#REF!</definedName>
    <definedName name="K1.431" localSheetId="7">[206]Sheet2!#REF!</definedName>
    <definedName name="K1.431" localSheetId="9">[206]Sheet2!#REF!</definedName>
    <definedName name="K1.431" localSheetId="15">[206]Sheet2!#REF!</definedName>
    <definedName name="K1.431" localSheetId="13">[206]Sheet2!#REF!</definedName>
    <definedName name="K1.431" localSheetId="8">[206]Sheet2!#REF!</definedName>
    <definedName name="K1.431">#REF!</definedName>
    <definedName name="K1.441" localSheetId="7">[206]Sheet2!#REF!</definedName>
    <definedName name="K1.441" localSheetId="9">[206]Sheet2!#REF!</definedName>
    <definedName name="K1.441" localSheetId="15">[206]Sheet2!#REF!</definedName>
    <definedName name="K1.441" localSheetId="13">[206]Sheet2!#REF!</definedName>
    <definedName name="K1.441" localSheetId="8">[206]Sheet2!#REF!</definedName>
    <definedName name="K1.441">#REF!</definedName>
    <definedName name="k14s" localSheetId="33">#REF!</definedName>
    <definedName name="k14s" localSheetId="51">#REF!</definedName>
    <definedName name="k14s" localSheetId="7">[250]chitimc!#REF!</definedName>
    <definedName name="k14s" localSheetId="9">[250]chitimc!#REF!</definedName>
    <definedName name="k14s" localSheetId="15">[250]chitimc!#REF!</definedName>
    <definedName name="k14s" localSheetId="13">[250]chitimc!#REF!</definedName>
    <definedName name="k14s" localSheetId="8">[250]chitimc!#REF!</definedName>
    <definedName name="k14s">#REF!</definedName>
    <definedName name="K2.001" localSheetId="7">[206]Sheet2!#REF!</definedName>
    <definedName name="K2.001" localSheetId="9">[206]Sheet2!#REF!</definedName>
    <definedName name="K2.001" localSheetId="15">[206]Sheet2!#REF!</definedName>
    <definedName name="K2.001" localSheetId="13">[206]Sheet2!#REF!</definedName>
    <definedName name="K2.001" localSheetId="8">[206]Sheet2!#REF!</definedName>
    <definedName name="K2.001">#REF!</definedName>
    <definedName name="K2.011" localSheetId="7">[206]Sheet2!#REF!</definedName>
    <definedName name="K2.011" localSheetId="9">[206]Sheet2!#REF!</definedName>
    <definedName name="K2.011" localSheetId="15">[206]Sheet2!#REF!</definedName>
    <definedName name="K2.011" localSheetId="13">[206]Sheet2!#REF!</definedName>
    <definedName name="K2.011" localSheetId="8">[206]Sheet2!#REF!</definedName>
    <definedName name="K2.011">#REF!</definedName>
    <definedName name="K2.021" localSheetId="7">[206]Sheet2!#REF!</definedName>
    <definedName name="K2.021" localSheetId="9">[206]Sheet2!#REF!</definedName>
    <definedName name="K2.021" localSheetId="15">[206]Sheet2!#REF!</definedName>
    <definedName name="K2.021" localSheetId="13">[206]Sheet2!#REF!</definedName>
    <definedName name="K2.021" localSheetId="8">[206]Sheet2!#REF!</definedName>
    <definedName name="K2.021">#REF!</definedName>
    <definedName name="K2.031" localSheetId="7">[206]Sheet2!#REF!</definedName>
    <definedName name="K2.031" localSheetId="9">[206]Sheet2!#REF!</definedName>
    <definedName name="K2.031" localSheetId="15">[206]Sheet2!#REF!</definedName>
    <definedName name="K2.031" localSheetId="13">[206]Sheet2!#REF!</definedName>
    <definedName name="K2.031" localSheetId="8">[206]Sheet2!#REF!</definedName>
    <definedName name="K2.031">#REF!</definedName>
    <definedName name="K2.041" localSheetId="7">[206]Sheet2!#REF!</definedName>
    <definedName name="K2.041" localSheetId="9">[206]Sheet2!#REF!</definedName>
    <definedName name="K2.041" localSheetId="15">[206]Sheet2!#REF!</definedName>
    <definedName name="K2.041" localSheetId="13">[206]Sheet2!#REF!</definedName>
    <definedName name="K2.041" localSheetId="8">[206]Sheet2!#REF!</definedName>
    <definedName name="K2.041">#REF!</definedName>
    <definedName name="K2.101" localSheetId="7">[206]Sheet2!#REF!</definedName>
    <definedName name="K2.101" localSheetId="9">[206]Sheet2!#REF!</definedName>
    <definedName name="K2.101" localSheetId="15">[206]Sheet2!#REF!</definedName>
    <definedName name="K2.101" localSheetId="13">[206]Sheet2!#REF!</definedName>
    <definedName name="K2.101" localSheetId="8">[206]Sheet2!#REF!</definedName>
    <definedName name="K2.101">#REF!</definedName>
    <definedName name="K2.111" localSheetId="7">[206]Sheet2!#REF!</definedName>
    <definedName name="K2.111" localSheetId="9">[206]Sheet2!#REF!</definedName>
    <definedName name="K2.111" localSheetId="15">[206]Sheet2!#REF!</definedName>
    <definedName name="K2.111" localSheetId="13">[206]Sheet2!#REF!</definedName>
    <definedName name="K2.111" localSheetId="8">[206]Sheet2!#REF!</definedName>
    <definedName name="K2.111">#REF!</definedName>
    <definedName name="K2.121" localSheetId="7">[206]Sheet2!#REF!</definedName>
    <definedName name="K2.121" localSheetId="9">[206]Sheet2!#REF!</definedName>
    <definedName name="K2.121" localSheetId="15">[206]Sheet2!#REF!</definedName>
    <definedName name="K2.121" localSheetId="13">[206]Sheet2!#REF!</definedName>
    <definedName name="K2.121" localSheetId="8">[206]Sheet2!#REF!</definedName>
    <definedName name="K2.121">#REF!</definedName>
    <definedName name="K2.131" localSheetId="7">[206]Sheet2!#REF!</definedName>
    <definedName name="K2.131" localSheetId="9">[206]Sheet2!#REF!</definedName>
    <definedName name="K2.131" localSheetId="15">[206]Sheet2!#REF!</definedName>
    <definedName name="K2.131" localSheetId="13">[206]Sheet2!#REF!</definedName>
    <definedName name="K2.131" localSheetId="8">[206]Sheet2!#REF!</definedName>
    <definedName name="K2.131">#REF!</definedName>
    <definedName name="K2.141" localSheetId="7">[206]Sheet2!#REF!</definedName>
    <definedName name="K2.141" localSheetId="9">[206]Sheet2!#REF!</definedName>
    <definedName name="K2.141" localSheetId="15">[206]Sheet2!#REF!</definedName>
    <definedName name="K2.141" localSheetId="13">[206]Sheet2!#REF!</definedName>
    <definedName name="K2.141" localSheetId="8">[206]Sheet2!#REF!</definedName>
    <definedName name="K2.141">#REF!</definedName>
    <definedName name="K2.201" localSheetId="7">[206]Sheet2!#REF!</definedName>
    <definedName name="K2.201" localSheetId="9">[206]Sheet2!#REF!</definedName>
    <definedName name="K2.201" localSheetId="15">[206]Sheet2!#REF!</definedName>
    <definedName name="K2.201" localSheetId="13">[206]Sheet2!#REF!</definedName>
    <definedName name="K2.201" localSheetId="8">[206]Sheet2!#REF!</definedName>
    <definedName name="K2.201">#REF!</definedName>
    <definedName name="K2.211" localSheetId="7">[206]Sheet2!#REF!</definedName>
    <definedName name="K2.211" localSheetId="9">[206]Sheet2!#REF!</definedName>
    <definedName name="K2.211" localSheetId="15">[206]Sheet2!#REF!</definedName>
    <definedName name="K2.211" localSheetId="13">[206]Sheet2!#REF!</definedName>
    <definedName name="K2.211" localSheetId="8">[206]Sheet2!#REF!</definedName>
    <definedName name="K2.211">#REF!</definedName>
    <definedName name="K2.221" localSheetId="7">[206]Sheet2!#REF!</definedName>
    <definedName name="K2.221" localSheetId="9">[206]Sheet2!#REF!</definedName>
    <definedName name="K2.221" localSheetId="15">[206]Sheet2!#REF!</definedName>
    <definedName name="K2.221" localSheetId="13">[206]Sheet2!#REF!</definedName>
    <definedName name="K2.221" localSheetId="8">[206]Sheet2!#REF!</definedName>
    <definedName name="K2.221">#REF!</definedName>
    <definedName name="K2.231" localSheetId="7">[206]Sheet2!#REF!</definedName>
    <definedName name="K2.231" localSheetId="9">[206]Sheet2!#REF!</definedName>
    <definedName name="K2.231" localSheetId="15">[206]Sheet2!#REF!</definedName>
    <definedName name="K2.231" localSheetId="13">[206]Sheet2!#REF!</definedName>
    <definedName name="K2.231" localSheetId="8">[206]Sheet2!#REF!</definedName>
    <definedName name="K2.231">#REF!</definedName>
    <definedName name="K2.241" localSheetId="7">[206]Sheet2!#REF!</definedName>
    <definedName name="K2.241" localSheetId="9">[206]Sheet2!#REF!</definedName>
    <definedName name="K2.241" localSheetId="15">[206]Sheet2!#REF!</definedName>
    <definedName name="K2.241" localSheetId="13">[206]Sheet2!#REF!</definedName>
    <definedName name="K2.241" localSheetId="8">[206]Sheet2!#REF!</definedName>
    <definedName name="K2.241">#REF!</definedName>
    <definedName name="K2.301" localSheetId="7">[206]Sheet2!#REF!</definedName>
    <definedName name="K2.301" localSheetId="9">[206]Sheet2!#REF!</definedName>
    <definedName name="K2.301" localSheetId="15">[206]Sheet2!#REF!</definedName>
    <definedName name="K2.301" localSheetId="13">[206]Sheet2!#REF!</definedName>
    <definedName name="K2.301" localSheetId="8">[206]Sheet2!#REF!</definedName>
    <definedName name="K2.301">#REF!</definedName>
    <definedName name="K2.321" localSheetId="7">[206]Sheet2!#REF!</definedName>
    <definedName name="K2.321" localSheetId="9">[206]Sheet2!#REF!</definedName>
    <definedName name="K2.321" localSheetId="15">[206]Sheet2!#REF!</definedName>
    <definedName name="K2.321" localSheetId="13">[206]Sheet2!#REF!</definedName>
    <definedName name="K2.321" localSheetId="8">[206]Sheet2!#REF!</definedName>
    <definedName name="K2.321">#REF!</definedName>
    <definedName name="K2.341" localSheetId="7">[206]Sheet2!#REF!</definedName>
    <definedName name="K2.341" localSheetId="9">[206]Sheet2!#REF!</definedName>
    <definedName name="K2.341" localSheetId="15">[206]Sheet2!#REF!</definedName>
    <definedName name="K2.341" localSheetId="13">[206]Sheet2!#REF!</definedName>
    <definedName name="K2.341" localSheetId="8">[206]Sheet2!#REF!</definedName>
    <definedName name="K2.341">#REF!</definedName>
    <definedName name="K2.400" localSheetId="7">[206]Sheet2!#REF!</definedName>
    <definedName name="K2.400" localSheetId="9">[206]Sheet2!#REF!</definedName>
    <definedName name="K2.400" localSheetId="15">[206]Sheet2!#REF!</definedName>
    <definedName name="K2.400" localSheetId="13">[206]Sheet2!#REF!</definedName>
    <definedName name="K2.400" localSheetId="8">[206]Sheet2!#REF!</definedName>
    <definedName name="K2.400">#REF!</definedName>
    <definedName name="K2.420" localSheetId="7">[206]Sheet2!#REF!</definedName>
    <definedName name="K2.420" localSheetId="9">[206]Sheet2!#REF!</definedName>
    <definedName name="K2.420" localSheetId="15">[206]Sheet2!#REF!</definedName>
    <definedName name="K2.420" localSheetId="13">[206]Sheet2!#REF!</definedName>
    <definedName name="K2.420" localSheetId="8">[206]Sheet2!#REF!</definedName>
    <definedName name="K2.420">#REF!</definedName>
    <definedName name="K2.440" localSheetId="7">[206]Sheet2!#REF!</definedName>
    <definedName name="K2.440" localSheetId="9">[206]Sheet2!#REF!</definedName>
    <definedName name="K2.440" localSheetId="15">[206]Sheet2!#REF!</definedName>
    <definedName name="K2.440" localSheetId="13">[206]Sheet2!#REF!</definedName>
    <definedName name="K2.440" localSheetId="8">[206]Sheet2!#REF!</definedName>
    <definedName name="K2.440">#REF!</definedName>
    <definedName name="K2.500" localSheetId="7">[206]Sheet2!#REF!</definedName>
    <definedName name="K2.500" localSheetId="9">[206]Sheet2!#REF!</definedName>
    <definedName name="K2.500" localSheetId="15">[206]Sheet2!#REF!</definedName>
    <definedName name="K2.500" localSheetId="13">[206]Sheet2!#REF!</definedName>
    <definedName name="K2.500" localSheetId="8">[206]Sheet2!#REF!</definedName>
    <definedName name="K2.500">#REF!</definedName>
    <definedName name="K2.520" localSheetId="7">[206]Sheet2!#REF!</definedName>
    <definedName name="K2.520" localSheetId="9">[206]Sheet2!#REF!</definedName>
    <definedName name="K2.520" localSheetId="15">[206]Sheet2!#REF!</definedName>
    <definedName name="K2.520" localSheetId="13">[206]Sheet2!#REF!</definedName>
    <definedName name="K2.520" localSheetId="8">[206]Sheet2!#REF!</definedName>
    <definedName name="K2.520">#REF!</definedName>
    <definedName name="K2.540" localSheetId="7">[206]Sheet2!#REF!</definedName>
    <definedName name="K2.540" localSheetId="9">[206]Sheet2!#REF!</definedName>
    <definedName name="K2.540" localSheetId="15">[206]Sheet2!#REF!</definedName>
    <definedName name="K2.540" localSheetId="13">[206]Sheet2!#REF!</definedName>
    <definedName name="K2.540" localSheetId="8">[206]Sheet2!#REF!</definedName>
    <definedName name="K2.540">#REF!</definedName>
    <definedName name="k2b" localSheetId="7">'[10]THPDMoi  (2)'!#REF!</definedName>
    <definedName name="k2b" localSheetId="9">'[10]THPDMoi  (2)'!#REF!</definedName>
    <definedName name="k2b" localSheetId="15">'[10]THPDMoi  (2)'!#REF!</definedName>
    <definedName name="k2b" localSheetId="13">'[10]THPDMoi  (2)'!#REF!</definedName>
    <definedName name="k2b" localSheetId="8">'[10]THPDMoi  (2)'!#REF!</definedName>
    <definedName name="k2b">#REF!</definedName>
    <definedName name="K3.210" localSheetId="7">[206]Sheet2!#REF!</definedName>
    <definedName name="K3.210" localSheetId="9">[206]Sheet2!#REF!</definedName>
    <definedName name="K3.210" localSheetId="15">[206]Sheet2!#REF!</definedName>
    <definedName name="K3.210" localSheetId="13">[206]Sheet2!#REF!</definedName>
    <definedName name="K3.210" localSheetId="8">[206]Sheet2!#REF!</definedName>
    <definedName name="K3.210">#REF!</definedName>
    <definedName name="K3.220" localSheetId="7">[206]Sheet2!#REF!</definedName>
    <definedName name="K3.220" localSheetId="9">[206]Sheet2!#REF!</definedName>
    <definedName name="K3.220" localSheetId="15">[206]Sheet2!#REF!</definedName>
    <definedName name="K3.220" localSheetId="13">[206]Sheet2!#REF!</definedName>
    <definedName name="K3.220" localSheetId="8">[206]Sheet2!#REF!</definedName>
    <definedName name="K3.220">#REF!</definedName>
    <definedName name="K3.230" localSheetId="7">[206]Sheet2!#REF!</definedName>
    <definedName name="K3.230" localSheetId="9">[206]Sheet2!#REF!</definedName>
    <definedName name="K3.230" localSheetId="15">[206]Sheet2!#REF!</definedName>
    <definedName name="K3.230" localSheetId="13">[206]Sheet2!#REF!</definedName>
    <definedName name="K3.230" localSheetId="8">[206]Sheet2!#REF!</definedName>
    <definedName name="K3.230">#REF!</definedName>
    <definedName name="K3.310" localSheetId="7">[206]Sheet2!#REF!</definedName>
    <definedName name="K3.310" localSheetId="9">[206]Sheet2!#REF!</definedName>
    <definedName name="K3.310" localSheetId="15">[206]Sheet2!#REF!</definedName>
    <definedName name="K3.310" localSheetId="13">[206]Sheet2!#REF!</definedName>
    <definedName name="K3.310" localSheetId="8">[206]Sheet2!#REF!</definedName>
    <definedName name="K3.310">#REF!</definedName>
    <definedName name="K3.320" localSheetId="7">[206]Sheet2!#REF!</definedName>
    <definedName name="K3.320" localSheetId="9">[206]Sheet2!#REF!</definedName>
    <definedName name="K3.320" localSheetId="15">[206]Sheet2!#REF!</definedName>
    <definedName name="K3.320" localSheetId="13">[206]Sheet2!#REF!</definedName>
    <definedName name="K3.320" localSheetId="8">[206]Sheet2!#REF!</definedName>
    <definedName name="K3.320">#REF!</definedName>
    <definedName name="K3.330" localSheetId="7">[206]Sheet2!#REF!</definedName>
    <definedName name="K3.330" localSheetId="9">[206]Sheet2!#REF!</definedName>
    <definedName name="K3.330" localSheetId="15">[206]Sheet2!#REF!</definedName>
    <definedName name="K3.330" localSheetId="13">[206]Sheet2!#REF!</definedName>
    <definedName name="K3.330" localSheetId="8">[206]Sheet2!#REF!</definedName>
    <definedName name="K3.330">#REF!</definedName>
    <definedName name="K3.410" localSheetId="7">[206]Sheet2!#REF!</definedName>
    <definedName name="K3.410" localSheetId="9">[206]Sheet2!#REF!</definedName>
    <definedName name="K3.410" localSheetId="15">[206]Sheet2!#REF!</definedName>
    <definedName name="K3.410" localSheetId="13">[206]Sheet2!#REF!</definedName>
    <definedName name="K3.410" localSheetId="8">[206]Sheet2!#REF!</definedName>
    <definedName name="K3.410">#REF!</definedName>
    <definedName name="K3.430" localSheetId="7">[206]Sheet2!#REF!</definedName>
    <definedName name="K3.430" localSheetId="9">[206]Sheet2!#REF!</definedName>
    <definedName name="K3.430" localSheetId="15">[206]Sheet2!#REF!</definedName>
    <definedName name="K3.430" localSheetId="13">[206]Sheet2!#REF!</definedName>
    <definedName name="K3.430" localSheetId="8">[206]Sheet2!#REF!</definedName>
    <definedName name="K3.430">#REF!</definedName>
    <definedName name="K3.450" localSheetId="7">[206]Sheet2!#REF!</definedName>
    <definedName name="K3.450" localSheetId="9">[206]Sheet2!#REF!</definedName>
    <definedName name="K3.450" localSheetId="15">[206]Sheet2!#REF!</definedName>
    <definedName name="K3.450" localSheetId="13">[206]Sheet2!#REF!</definedName>
    <definedName name="K3.450" localSheetId="8">[206]Sheet2!#REF!</definedName>
    <definedName name="K3.450">#REF!</definedName>
    <definedName name="K4.010" localSheetId="7">[206]Sheet2!#REF!</definedName>
    <definedName name="K4.010" localSheetId="9">[206]Sheet2!#REF!</definedName>
    <definedName name="K4.010" localSheetId="15">[206]Sheet2!#REF!</definedName>
    <definedName name="K4.010" localSheetId="13">[206]Sheet2!#REF!</definedName>
    <definedName name="K4.010" localSheetId="8">[206]Sheet2!#REF!</definedName>
    <definedName name="K4.010">#REF!</definedName>
    <definedName name="K4.020" localSheetId="7">[206]Sheet2!#REF!</definedName>
    <definedName name="K4.020" localSheetId="9">[206]Sheet2!#REF!</definedName>
    <definedName name="K4.020" localSheetId="15">[206]Sheet2!#REF!</definedName>
    <definedName name="K4.020" localSheetId="13">[206]Sheet2!#REF!</definedName>
    <definedName name="K4.020" localSheetId="8">[206]Sheet2!#REF!</definedName>
    <definedName name="K4.020">#REF!</definedName>
    <definedName name="K4.110" localSheetId="7">[206]Sheet2!#REF!</definedName>
    <definedName name="K4.110" localSheetId="9">[206]Sheet2!#REF!</definedName>
    <definedName name="K4.110" localSheetId="15">[206]Sheet2!#REF!</definedName>
    <definedName name="K4.110" localSheetId="13">[206]Sheet2!#REF!</definedName>
    <definedName name="K4.110" localSheetId="8">[206]Sheet2!#REF!</definedName>
    <definedName name="K4.110">#REF!</definedName>
    <definedName name="K4.120" localSheetId="7">[206]Sheet2!#REF!</definedName>
    <definedName name="K4.120" localSheetId="9">[206]Sheet2!#REF!</definedName>
    <definedName name="K4.120" localSheetId="15">[206]Sheet2!#REF!</definedName>
    <definedName name="K4.120" localSheetId="13">[206]Sheet2!#REF!</definedName>
    <definedName name="K4.120" localSheetId="8">[206]Sheet2!#REF!</definedName>
    <definedName name="K4.120">#REF!</definedName>
    <definedName name="K4.210" localSheetId="7">[206]Sheet2!#REF!</definedName>
    <definedName name="K4.210" localSheetId="9">[206]Sheet2!#REF!</definedName>
    <definedName name="K4.210" localSheetId="15">[206]Sheet2!#REF!</definedName>
    <definedName name="K4.210" localSheetId="13">[206]Sheet2!#REF!</definedName>
    <definedName name="K4.210" localSheetId="8">[206]Sheet2!#REF!</definedName>
    <definedName name="K4.210">#REF!</definedName>
    <definedName name="K4.220" localSheetId="7">[206]Sheet2!#REF!</definedName>
    <definedName name="K4.220" localSheetId="9">[206]Sheet2!#REF!</definedName>
    <definedName name="K4.220" localSheetId="15">[206]Sheet2!#REF!</definedName>
    <definedName name="K4.220" localSheetId="13">[206]Sheet2!#REF!</definedName>
    <definedName name="K4.220" localSheetId="8">[206]Sheet2!#REF!</definedName>
    <definedName name="K4.220">#REF!</definedName>
    <definedName name="K4.230" localSheetId="7">[206]Sheet2!#REF!</definedName>
    <definedName name="K4.230" localSheetId="9">[206]Sheet2!#REF!</definedName>
    <definedName name="K4.230" localSheetId="15">[206]Sheet2!#REF!</definedName>
    <definedName name="K4.230" localSheetId="13">[206]Sheet2!#REF!</definedName>
    <definedName name="K4.230" localSheetId="8">[206]Sheet2!#REF!</definedName>
    <definedName name="K4.230">#REF!</definedName>
    <definedName name="K4.240" localSheetId="7">[206]Sheet2!#REF!</definedName>
    <definedName name="K4.240" localSheetId="9">[206]Sheet2!#REF!</definedName>
    <definedName name="K4.240" localSheetId="15">[206]Sheet2!#REF!</definedName>
    <definedName name="K4.240" localSheetId="13">[206]Sheet2!#REF!</definedName>
    <definedName name="K4.240" localSheetId="8">[206]Sheet2!#REF!</definedName>
    <definedName name="K4.240">#REF!</definedName>
    <definedName name="kcdd" localSheetId="33">#REF!</definedName>
    <definedName name="kcdd" localSheetId="51">#REF!</definedName>
    <definedName name="kcdd">#REF!</definedName>
    <definedName name="kcong" localSheetId="33">#REF!</definedName>
    <definedName name="kcong" localSheetId="51">#REF!</definedName>
    <definedName name="kcong">#REF!</definedName>
    <definedName name="KcTieuChuan" localSheetId="29">#N/A</definedName>
    <definedName name="KcTieuChuan">#N/A</definedName>
    <definedName name="KDC" localSheetId="33">#REF!</definedName>
    <definedName name="KDC" localSheetId="51">#REF!</definedName>
    <definedName name="KDC">#REF!</definedName>
    <definedName name="kdien" localSheetId="33">#REF!</definedName>
    <definedName name="kdien" localSheetId="51">#REF!</definedName>
    <definedName name="kdien">#REF!</definedName>
    <definedName name="KE_HOACH_VON_PHU_THU" localSheetId="51">#REF!</definedName>
    <definedName name="KE_HOACH_VON_PHU_THU">#REF!</definedName>
    <definedName name="Kepcapcacloai" localSheetId="33">#REF!</definedName>
    <definedName name="Kepcapcacloai" localSheetId="51">#REF!</definedName>
    <definedName name="Kepcapcacloai">#REF!</definedName>
    <definedName name="KetQua" localSheetId="7">'[126]#REF'!$B$1:$I$14</definedName>
    <definedName name="KetQua" localSheetId="9">'[126]#REF'!$B$1:$I$14</definedName>
    <definedName name="KetQua" localSheetId="15">'[126]#REF'!$B$1:$I$14</definedName>
    <definedName name="KetQua" localSheetId="13">'[126]#REF'!$B$1:$I$14</definedName>
    <definedName name="KetQua" localSheetId="8">'[126]#REF'!$B$1:$I$14</definedName>
    <definedName name="KetQua">#REF!</definedName>
    <definedName name="Kf" localSheetId="7">[207]Abutment!$O$14</definedName>
    <definedName name="Kf" localSheetId="9">[207]Abutment!$O$14</definedName>
    <definedName name="Kf" localSheetId="15">[207]Abutment!$O$14</definedName>
    <definedName name="Kf" localSheetId="13">[207]Abutment!$O$14</definedName>
    <definedName name="Kf" localSheetId="8">[207]Abutment!$O$14</definedName>
    <definedName name="Kf">#REF!</definedName>
    <definedName name="KFFMAX" localSheetId="33">#REF!</definedName>
    <definedName name="KFFMAX" localSheetId="51">#REF!</definedName>
    <definedName name="KFFMAX">#REF!</definedName>
    <definedName name="KFFMIN" localSheetId="33">#REF!</definedName>
    <definedName name="KFFMIN" localSheetId="51">#REF!</definedName>
    <definedName name="KFFMIN">#REF!</definedName>
    <definedName name="Kg_" localSheetId="7">[39]Checksection1!#REF!</definedName>
    <definedName name="Kg_" localSheetId="9">[39]Checksection1!#REF!</definedName>
    <definedName name="Kg_" localSheetId="15">[39]Checksection1!#REF!</definedName>
    <definedName name="Kg_" localSheetId="13">[39]Checksection1!#REF!</definedName>
    <definedName name="Kg_" localSheetId="8">[39]Checksection1!#REF!</definedName>
    <definedName name="Kg_">#REF!</definedName>
    <definedName name="KiªmTra" localSheetId="7">[117]Bia!$C$23</definedName>
    <definedName name="KiªmTra" localSheetId="9">[117]Bia!$C$23</definedName>
    <definedName name="KiªmTra" localSheetId="15">[117]Bia!$C$23</definedName>
    <definedName name="KiªmTra" localSheetId="13">[117]Bia!$C$23</definedName>
    <definedName name="KiªmTra" localSheetId="8">[117]Bia!$C$23</definedName>
    <definedName name="KiªmTra">#REF!</definedName>
    <definedName name="kich250" localSheetId="33">#REF!</definedName>
    <definedName name="kich250" localSheetId="51">#REF!</definedName>
    <definedName name="kich250">#REF!</definedName>
    <definedName name="kich500" localSheetId="33">#REF!</definedName>
    <definedName name="kich500" localSheetId="51">#REF!</definedName>
    <definedName name="kich500">#REF!</definedName>
    <definedName name="kiem" localSheetId="33">#REF!</definedName>
    <definedName name="kiem" localSheetId="51">#REF!</definedName>
    <definedName name="kiem">#REF!</definedName>
    <definedName name="Kiem_tra_trung_ten" localSheetId="33">#REF!</definedName>
    <definedName name="Kiem_tra_trung_ten" localSheetId="51">#REF!</definedName>
    <definedName name="Kiem_tra_trung_ten">#REF!</definedName>
    <definedName name="KINH_PHI_DEN_BU" localSheetId="33">#REF!</definedName>
    <definedName name="KINH_PHI_DEN_BU" localSheetId="51">#REF!</definedName>
    <definedName name="KINH_PHI_DEN_BU">#REF!</definedName>
    <definedName name="KINH_PHI_DZ0.4KV" localSheetId="33">#REF!</definedName>
    <definedName name="KINH_PHI_DZ0.4KV" localSheetId="51">#REF!</definedName>
    <definedName name="KINH_PHI_DZ0.4KV">#REF!</definedName>
    <definedName name="KINH_PHI_KHAO_SAT__LAP_BCNCKT__TKKTTC" localSheetId="33">#REF!</definedName>
    <definedName name="KINH_PHI_KHAO_SAT__LAP_BCNCKT__TKKTTC" localSheetId="51">#REF!</definedName>
    <definedName name="KINH_PHI_KHAO_SAT__LAP_BCNCKT__TKKTTC">#REF!</definedName>
    <definedName name="KINH_PHI_KHO_BAI" localSheetId="33">#REF!</definedName>
    <definedName name="KINH_PHI_KHO_BAI" localSheetId="51">#REF!</definedName>
    <definedName name="KINH_PHI_KHO_BAI">#REF!</definedName>
    <definedName name="KINH_PHI_TBA" localSheetId="33">#REF!</definedName>
    <definedName name="KINH_PHI_TBA" localSheetId="51">#REF!</definedName>
    <definedName name="KINH_PHI_TBA">#REF!</definedName>
    <definedName name="kk" localSheetId="7">[251]dghn!$A$4:$F$1528</definedName>
    <definedName name="kk" localSheetId="9">[251]dghn!$A$4:$F$1528</definedName>
    <definedName name="kk" localSheetId="15">[251]dghn!$A$4:$F$1528</definedName>
    <definedName name="kk" localSheetId="13">[251]dghn!$A$4:$F$1528</definedName>
    <definedName name="kk" localSheetId="8">[251]dghn!$A$4:$F$1528</definedName>
    <definedName name="kk">#REF!</definedName>
    <definedName name="kkk" localSheetId="33">#REF!</definedName>
    <definedName name="kkk" localSheetId="51">#REF!</definedName>
    <definedName name="kkk">#REF!</definedName>
    <definedName name="kkkkkkkkkkkk" localSheetId="51">#REF!</definedName>
    <definedName name="kkkkkkkkkkkk">#REF!</definedName>
    <definedName name="kkkkkkkkkkkkkkk" localSheetId="51">#REF!</definedName>
    <definedName name="kkkkkkkkkkkkkkk">#REF!</definedName>
    <definedName name="KL" localSheetId="33">#REF!</definedName>
    <definedName name="KL" localSheetId="51">#REF!</definedName>
    <definedName name="KL">#REF!</definedName>
    <definedName name="KL_C" localSheetId="7">[214]Sum!$F$1</definedName>
    <definedName name="KL_C" localSheetId="9">[214]Sum!$F$1</definedName>
    <definedName name="KL_C" localSheetId="15">[214]Sum!$F$1</definedName>
    <definedName name="KL_C" localSheetId="13">[214]Sum!$F$1</definedName>
    <definedName name="KL_C" localSheetId="8">[214]Sum!$F$1</definedName>
    <definedName name="KL_C">#REF!</definedName>
    <definedName name="kl_ME" localSheetId="33">#REF!</definedName>
    <definedName name="kl_ME" localSheetId="51">#REF!</definedName>
    <definedName name="kl_ME">#REF!</definedName>
    <definedName name="KLC" localSheetId="33">#REF!</definedName>
    <definedName name="KLC" localSheetId="51">#REF!</definedName>
    <definedName name="KLC">#REF!</definedName>
    <definedName name="KLdapdat" localSheetId="7">'[195]Tæng hîp'!#REF!</definedName>
    <definedName name="KLdapdat" localSheetId="9">'[195]Tæng hîp'!#REF!</definedName>
    <definedName name="KLdapdat" localSheetId="15">'[195]Tæng hîp'!#REF!</definedName>
    <definedName name="KLdapdat" localSheetId="13">'[195]Tæng hîp'!#REF!</definedName>
    <definedName name="KLdapdat" localSheetId="8">'[195]Tæng hîp'!#REF!</definedName>
    <definedName name="KLdapdat">#REF!</definedName>
    <definedName name="KLdatC2" localSheetId="7">'[195]Tæng hîp'!#REF!</definedName>
    <definedName name="KLdatC2" localSheetId="9">'[195]Tæng hîp'!#REF!</definedName>
    <definedName name="KLdatC2" localSheetId="15">'[195]Tæng hîp'!#REF!</definedName>
    <definedName name="KLdatC2" localSheetId="13">'[195]Tæng hîp'!#REF!</definedName>
    <definedName name="KLdatC2" localSheetId="8">'[195]Tæng hîp'!#REF!</definedName>
    <definedName name="KLdatC2">#REF!</definedName>
    <definedName name="KLdatC3" localSheetId="7">'[195]Tæng hîp'!#REF!</definedName>
    <definedName name="KLdatC3" localSheetId="9">'[195]Tæng hîp'!#REF!</definedName>
    <definedName name="KLdatC3" localSheetId="15">'[195]Tæng hîp'!#REF!</definedName>
    <definedName name="KLdatC3" localSheetId="13">'[195]Tæng hîp'!#REF!</definedName>
    <definedName name="KLdatC3" localSheetId="8">'[195]Tæng hîp'!#REF!</definedName>
    <definedName name="KLdatC3">#REF!</definedName>
    <definedName name="KLdatC4" localSheetId="7">'[195]Tæng hîp'!#REF!</definedName>
    <definedName name="KLdatC4" localSheetId="9">'[195]Tæng hîp'!#REF!</definedName>
    <definedName name="KLdatC4" localSheetId="15">'[195]Tæng hîp'!#REF!</definedName>
    <definedName name="KLdatC4" localSheetId="13">'[195]Tæng hîp'!#REF!</definedName>
    <definedName name="KLdatC4" localSheetId="8">'[195]Tæng hîp'!#REF!</definedName>
    <definedName name="KLdatC4">#REF!</definedName>
    <definedName name="kldd1p" localSheetId="7">'[10]#REF'!#REF!</definedName>
    <definedName name="kldd1p" localSheetId="9">'[10]#REF'!#REF!</definedName>
    <definedName name="kldd1p" localSheetId="15">'[10]#REF'!#REF!</definedName>
    <definedName name="kldd1p" localSheetId="13">'[10]#REF'!#REF!</definedName>
    <definedName name="kldd1p" localSheetId="8">'[10]#REF'!#REF!</definedName>
    <definedName name="kldd1p">#REF!</definedName>
    <definedName name="kldd3p" localSheetId="7">'[10]lam-moi'!#REF!</definedName>
    <definedName name="kldd3p" localSheetId="9">'[10]lam-moi'!#REF!</definedName>
    <definedName name="kldd3p" localSheetId="15">'[10]lam-moi'!#REF!</definedName>
    <definedName name="kldd3p" localSheetId="13">'[10]lam-moi'!#REF!</definedName>
    <definedName name="kldd3p" localSheetId="8">'[10]lam-moi'!#REF!</definedName>
    <definedName name="kldd3p">#REF!</definedName>
    <definedName name="KLFMAX" localSheetId="33">#REF!</definedName>
    <definedName name="KLFMAX" localSheetId="51">#REF!</definedName>
    <definedName name="KLFMAX">#REF!</definedName>
    <definedName name="KLFMIN" localSheetId="33">#REF!</definedName>
    <definedName name="KLFMIN" localSheetId="51">#REF!</definedName>
    <definedName name="KLFMIN">#REF!</definedName>
    <definedName name="KLGT1" localSheetId="7">[18]BK04!#REF!</definedName>
    <definedName name="KLGT1" localSheetId="9">[18]BK04!#REF!</definedName>
    <definedName name="KLGT1" localSheetId="15">[18]BK04!#REF!</definedName>
    <definedName name="KLGT1" localSheetId="13">[18]BK04!#REF!</definedName>
    <definedName name="KLGT1" localSheetId="8">[18]BK04!#REF!</definedName>
    <definedName name="KLGT1">#REF!</definedName>
    <definedName name="KLGT2" localSheetId="7">[18]BK04!#REF!</definedName>
    <definedName name="KLGT2" localSheetId="9">[18]BK04!#REF!</definedName>
    <definedName name="KLGT2" localSheetId="15">[18]BK04!#REF!</definedName>
    <definedName name="KLGT2" localSheetId="13">[18]BK04!#REF!</definedName>
    <definedName name="KLGT2" localSheetId="8">[18]BK04!#REF!</definedName>
    <definedName name="KLGT2">#REF!</definedName>
    <definedName name="KLGT3" localSheetId="7">[18]BK04!#REF!</definedName>
    <definedName name="KLGT3" localSheetId="9">[18]BK04!#REF!</definedName>
    <definedName name="KLGT3" localSheetId="15">[18]BK04!#REF!</definedName>
    <definedName name="KLGT3" localSheetId="13">[18]BK04!#REF!</definedName>
    <definedName name="KLGT3" localSheetId="8">[18]BK04!#REF!</definedName>
    <definedName name="KLGT3">#REF!</definedName>
    <definedName name="KLHC15" localSheetId="33">#REF!</definedName>
    <definedName name="KLHC15" localSheetId="51">#REF!</definedName>
    <definedName name="KLHC15">#REF!</definedName>
    <definedName name="KLHC25" localSheetId="33">#REF!</definedName>
    <definedName name="KLHC25" localSheetId="51">#REF!</definedName>
    <definedName name="KLHC25">#REF!</definedName>
    <definedName name="KLLC15" localSheetId="33">#REF!</definedName>
    <definedName name="KLLC15" localSheetId="51">#REF!</definedName>
    <definedName name="KLLC15">#REF!</definedName>
    <definedName name="KLLC25" localSheetId="33">#REF!</definedName>
    <definedName name="KLLC25" localSheetId="51">#REF!</definedName>
    <definedName name="KLLC25">#REF!</definedName>
    <definedName name="KLMC15" localSheetId="33">#REF!</definedName>
    <definedName name="KLMC15" localSheetId="51">#REF!</definedName>
    <definedName name="KLMC15">#REF!</definedName>
    <definedName name="KLMC25" localSheetId="33">#REF!</definedName>
    <definedName name="KLMC25" localSheetId="51">#REF!</definedName>
    <definedName name="KLMC25">#REF!</definedName>
    <definedName name="KLTHDN" localSheetId="33">#REF!</definedName>
    <definedName name="KLTHDN" localSheetId="51">#REF!</definedName>
    <definedName name="KLTHDN">#REF!</definedName>
    <definedName name="KLtru" localSheetId="7">[27]CHITIET!#REF!</definedName>
    <definedName name="KLtru" localSheetId="9">[27]CHITIET!#REF!</definedName>
    <definedName name="KLtru" localSheetId="15">[27]CHITIET!#REF!</definedName>
    <definedName name="KLtru" localSheetId="13">[27]CHITIET!#REF!</definedName>
    <definedName name="KLtru" localSheetId="8">[27]CHITIET!#REF!</definedName>
    <definedName name="KLtru">#REF!</definedName>
    <definedName name="KLVANKHUON" localSheetId="33">#REF!</definedName>
    <definedName name="KLVANKHUON" localSheetId="51">#REF!</definedName>
    <definedName name="KLVANKHUON">#REF!</definedName>
    <definedName name="KLVL1" localSheetId="51">#REF!</definedName>
    <definedName name="KLVL1">#REF!</definedName>
    <definedName name="KLVLD" localSheetId="7">[252]ChiTietDZ!$I$8:$I$1296</definedName>
    <definedName name="KLVLD" localSheetId="9">[252]ChiTietDZ!$I$8:$I$1296</definedName>
    <definedName name="KLVLD" localSheetId="15">[252]ChiTietDZ!$I$8:$I$1296</definedName>
    <definedName name="KLVLD" localSheetId="13">[252]ChiTietDZ!$I$8:$I$1296</definedName>
    <definedName name="KLVLD" localSheetId="8">[252]ChiTietDZ!$I$8:$I$1296</definedName>
    <definedName name="KLVLD">#REF!</definedName>
    <definedName name="KLVLD1" localSheetId="7">[252]VuaBT!$H$7:$H$63</definedName>
    <definedName name="KLVLD1" localSheetId="9">[252]VuaBT!$H$7:$H$63</definedName>
    <definedName name="KLVLD1" localSheetId="15">[252]VuaBT!$H$7:$H$63</definedName>
    <definedName name="KLVLD1" localSheetId="13">[252]VuaBT!$H$7:$H$63</definedName>
    <definedName name="KLVLD1" localSheetId="8">[252]VuaBT!$H$7:$H$63</definedName>
    <definedName name="KLVLD1">#REF!</definedName>
    <definedName name="kmong" localSheetId="7">[10]giathanh1!#REF!</definedName>
    <definedName name="kmong" localSheetId="9">[10]giathanh1!#REF!</definedName>
    <definedName name="kmong" localSheetId="15">[10]giathanh1!#REF!</definedName>
    <definedName name="kmong" localSheetId="13">[10]giathanh1!#REF!</definedName>
    <definedName name="kmong" localSheetId="8">[10]giathanh1!#REF!</definedName>
    <definedName name="kmong">#REF!</definedName>
    <definedName name="kn" localSheetId="7">[253]Sheet1!#REF!</definedName>
    <definedName name="kn" localSheetId="9">[253]Sheet1!#REF!</definedName>
    <definedName name="kn" localSheetId="15">[253]Sheet1!#REF!</definedName>
    <definedName name="kn" localSheetId="13">[253]Sheet1!#REF!</definedName>
    <definedName name="kn" localSheetId="8">[253]Sheet1!#REF!</definedName>
    <definedName name="kn">#REF!</definedName>
    <definedName name="kno" localSheetId="7">[70]gvl!$Q$59</definedName>
    <definedName name="kno" localSheetId="9">[70]gvl!$Q$59</definedName>
    <definedName name="kno" localSheetId="15">[70]gvl!$Q$59</definedName>
    <definedName name="kno" localSheetId="13">[70]gvl!$Q$59</definedName>
    <definedName name="kno" localSheetId="8">[70]gvl!$Q$59</definedName>
    <definedName name="kno">#REF!</definedName>
    <definedName name="Kng" localSheetId="33">#REF!</definedName>
    <definedName name="Kng" localSheetId="51">#REF!</definedName>
    <definedName name="Kng">#REF!</definedName>
    <definedName name="kp" localSheetId="2">#REF!</definedName>
    <definedName name="kp" localSheetId="33">#REF!</definedName>
    <definedName name="kp" localSheetId="50">#REF!</definedName>
    <definedName name="kp" localSheetId="7">[247]Sheet1!TLTH</definedName>
    <definedName name="kp" localSheetId="9">[247]Sheet1!TLTH</definedName>
    <definedName name="kp" localSheetId="15">[247]Sheet1!TLTH</definedName>
    <definedName name="kp" localSheetId="13">[247]Sheet1!TLTH</definedName>
    <definedName name="kp" localSheetId="8">[247]Sheet1!TLTH</definedName>
    <definedName name="kp" localSheetId="29">'Người có công'!TLTH</definedName>
    <definedName name="kp" localSheetId="1">'Tong hop gui KTNN'!TLTH</definedName>
    <definedName name="kp">#REF!</definedName>
    <definedName name="kp_18" localSheetId="21">#N/A</definedName>
    <definedName name="kp_18" localSheetId="27">#N/A</definedName>
    <definedName name="kp_18" localSheetId="16">#N/A</definedName>
    <definedName name="kp_18" localSheetId="18">#N/A</definedName>
    <definedName name="kp_18" localSheetId="29">'Người có công'!TLTH</definedName>
    <definedName name="kp_18" localSheetId="19">#N/A</definedName>
    <definedName name="kp_18" localSheetId="1">'Tong hop gui KTNN'!TLTH</definedName>
    <definedName name="kp_18">#N/A</definedName>
    <definedName name="kp_28" localSheetId="21">#N/A</definedName>
    <definedName name="kp_28" localSheetId="27">#N/A</definedName>
    <definedName name="kp_28" localSheetId="16">#N/A</definedName>
    <definedName name="kp_28" localSheetId="18">#N/A</definedName>
    <definedName name="kp_28" localSheetId="29">'Người có công'!TLTH</definedName>
    <definedName name="kp_28" localSheetId="19">#N/A</definedName>
    <definedName name="kp_28" localSheetId="1">'Tong hop gui KTNN'!TLTH</definedName>
    <definedName name="kp_28">#N/A</definedName>
    <definedName name="kp1ph" localSheetId="33">#REF!</definedName>
    <definedName name="kp1ph" localSheetId="51">#REF!</definedName>
    <definedName name="kp1ph">#REF!</definedName>
    <definedName name="KQ_Truong" localSheetId="51">#REF!</definedName>
    <definedName name="KQ_Truong">#REF!</definedName>
    <definedName name="KS" localSheetId="33">#REF!</definedName>
    <definedName name="KS" localSheetId="51">#REF!</definedName>
    <definedName name="KS">#REF!</definedName>
    <definedName name="ksbn" localSheetId="21" hidden="1">{"'Sheet1'!$L$16"}</definedName>
    <definedName name="ksbn" localSheetId="27" hidden="1">{"'Sheet1'!$L$16"}</definedName>
    <definedName name="ksbn" localSheetId="33" hidden="1">{"'Sheet1'!$L$16"}</definedName>
    <definedName name="ksbn" localSheetId="34" hidden="1">{"'Sheet1'!$L$16"}</definedName>
    <definedName name="ksbn" localSheetId="48" hidden="1">{"'Sheet1'!$L$16"}</definedName>
    <definedName name="ksbn" localSheetId="49" hidden="1">{"'Sheet1'!$L$16"}</definedName>
    <definedName name="ksbn" localSheetId="7" hidden="1">{"'Sheet1'!$L$16"}</definedName>
    <definedName name="ksbn" localSheetId="9" hidden="1">{"'Sheet1'!$L$16"}</definedName>
    <definedName name="ksbn" localSheetId="15" hidden="1">{"'Sheet1'!$L$16"}</definedName>
    <definedName name="ksbn" localSheetId="13" hidden="1">{"'Sheet1'!$L$16"}</definedName>
    <definedName name="ksbn" localSheetId="16" hidden="1">{"'Sheet1'!$L$16"}</definedName>
    <definedName name="ksbn" localSheetId="8" hidden="1">{"'Sheet1'!$L$16"}</definedName>
    <definedName name="ksbn" localSheetId="18" hidden="1">{"'Sheet1'!$L$16"}</definedName>
    <definedName name="ksbn" localSheetId="19" hidden="1">{"'Sheet1'!$L$16"}</definedName>
    <definedName name="ksbn" localSheetId="1" hidden="1">{"'Sheet1'!$L$16"}</definedName>
    <definedName name="ksbn" hidden="1">{"'Sheet1'!$L$16"}</definedName>
    <definedName name="KSbuocBVTC" localSheetId="33">#REF!</definedName>
    <definedName name="KSbuocBVTC" localSheetId="51">#REF!</definedName>
    <definedName name="KSbuocBVTC">#REF!</definedName>
    <definedName name="KSbuocduan" localSheetId="33">#REF!</definedName>
    <definedName name="KSbuocduan" localSheetId="51">#REF!</definedName>
    <definedName name="KSbuocduan">#REF!</definedName>
    <definedName name="KSbuockythuat" localSheetId="33">#REF!</definedName>
    <definedName name="KSbuockythuat" localSheetId="51">#REF!</definedName>
    <definedName name="KSbuockythuat">#REF!</definedName>
    <definedName name="KSdaodiachat" localSheetId="33">#REF!</definedName>
    <definedName name="KSdaodiachat" localSheetId="51">#REF!</definedName>
    <definedName name="KSdaodiachat">#REF!</definedName>
    <definedName name="KSdovebando" localSheetId="33">#REF!</definedName>
    <definedName name="KSdovebando" localSheetId="51">#REF!</definedName>
    <definedName name="KSdovebando">#REF!</definedName>
    <definedName name="KSdovecatdoc" localSheetId="33">#REF!</definedName>
    <definedName name="KSdovecatdoc" localSheetId="51">#REF!</definedName>
    <definedName name="KSdovecatdoc">#REF!</definedName>
    <definedName name="KSdovecatngang" localSheetId="33">#REF!</definedName>
    <definedName name="KSdovecatngang" localSheetId="51">#REF!</definedName>
    <definedName name="KSdovecatngang">#REF!</definedName>
    <definedName name="KSdovetimcong" localSheetId="33">#REF!</definedName>
    <definedName name="KSdovetimcong" localSheetId="51">#REF!</definedName>
    <definedName name="KSdovetimcong">#REF!</definedName>
    <definedName name="kshn" localSheetId="21" hidden="1">{"'Sheet1'!$L$16"}</definedName>
    <definedName name="kshn" localSheetId="27" hidden="1">{"'Sheet1'!$L$16"}</definedName>
    <definedName name="kshn" localSheetId="33" hidden="1">{"'Sheet1'!$L$16"}</definedName>
    <definedName name="kshn" localSheetId="34" hidden="1">{"'Sheet1'!$L$16"}</definedName>
    <definedName name="kshn" localSheetId="48" hidden="1">{"'Sheet1'!$L$16"}</definedName>
    <definedName name="kshn" localSheetId="49" hidden="1">{"'Sheet1'!$L$16"}</definedName>
    <definedName name="kshn" localSheetId="7" hidden="1">{"'Sheet1'!$L$16"}</definedName>
    <definedName name="kshn" localSheetId="9" hidden="1">{"'Sheet1'!$L$16"}</definedName>
    <definedName name="kshn" localSheetId="15" hidden="1">{"'Sheet1'!$L$16"}</definedName>
    <definedName name="kshn" localSheetId="13" hidden="1">{"'Sheet1'!$L$16"}</definedName>
    <definedName name="kshn" localSheetId="16" hidden="1">{"'Sheet1'!$L$16"}</definedName>
    <definedName name="kshn" localSheetId="8" hidden="1">{"'Sheet1'!$L$16"}</definedName>
    <definedName name="kshn" localSheetId="18" hidden="1">{"'Sheet1'!$L$16"}</definedName>
    <definedName name="kshn" localSheetId="19" hidden="1">{"'Sheet1'!$L$16"}</definedName>
    <definedName name="kshn" localSheetId="1" hidden="1">{"'Sheet1'!$L$16"}</definedName>
    <definedName name="kshn" hidden="1">{"'Sheet1'!$L$16"}</definedName>
    <definedName name="KSkhongchecaodo" localSheetId="33">#REF!</definedName>
    <definedName name="KSkhongchecaodo" localSheetId="51">#REF!</definedName>
    <definedName name="KSkhongchecaodo">#REF!</definedName>
    <definedName name="KSkhongchematbang" localSheetId="33">#REF!</definedName>
    <definedName name="KSkhongchematbang" localSheetId="51">#REF!</definedName>
    <definedName name="KSkhongchematbang">#REF!</definedName>
    <definedName name="ksls" localSheetId="21" hidden="1">{"'Sheet1'!$L$16"}</definedName>
    <definedName name="ksls" localSheetId="27" hidden="1">{"'Sheet1'!$L$16"}</definedName>
    <definedName name="ksls" localSheetId="33" hidden="1">{"'Sheet1'!$L$16"}</definedName>
    <definedName name="ksls" localSheetId="34" hidden="1">{"'Sheet1'!$L$16"}</definedName>
    <definedName name="ksls" localSheetId="48" hidden="1">{"'Sheet1'!$L$16"}</definedName>
    <definedName name="ksls" localSheetId="49" hidden="1">{"'Sheet1'!$L$16"}</definedName>
    <definedName name="ksls" localSheetId="7" hidden="1">{"'Sheet1'!$L$16"}</definedName>
    <definedName name="ksls" localSheetId="9" hidden="1">{"'Sheet1'!$L$16"}</definedName>
    <definedName name="ksls" localSheetId="15" hidden="1">{"'Sheet1'!$L$16"}</definedName>
    <definedName name="ksls" localSheetId="13" hidden="1">{"'Sheet1'!$L$16"}</definedName>
    <definedName name="ksls" localSheetId="16" hidden="1">{"'Sheet1'!$L$16"}</definedName>
    <definedName name="ksls" localSheetId="8" hidden="1">{"'Sheet1'!$L$16"}</definedName>
    <definedName name="ksls" localSheetId="18" hidden="1">{"'Sheet1'!$L$16"}</definedName>
    <definedName name="ksls" localSheetId="19" hidden="1">{"'Sheet1'!$L$16"}</definedName>
    <definedName name="ksls" localSheetId="1" hidden="1">{"'Sheet1'!$L$16"}</definedName>
    <definedName name="ksls" hidden="1">{"'Sheet1'!$L$16"}</definedName>
    <definedName name="KSmatduong" localSheetId="33">#REF!</definedName>
    <definedName name="KSmatduong" localSheetId="51">#REF!</definedName>
    <definedName name="KSmatduong">#REF!</definedName>
    <definedName name="KSTK" localSheetId="33">#REF!</definedName>
    <definedName name="KSTK" localSheetId="51">#REF!</definedName>
    <definedName name="KSTK">#REF!</definedName>
    <definedName name="KSthinghiemSPT" localSheetId="33">#REF!</definedName>
    <definedName name="KSthinghiemSPT" localSheetId="51">#REF!</definedName>
    <definedName name="KSthinghiemSPT">#REF!</definedName>
    <definedName name="KSXDchitieuhoahäccuadat" localSheetId="33">#REF!</definedName>
    <definedName name="KSXDchitieuhoahäccuadat" localSheetId="51">#REF!</definedName>
    <definedName name="KSXDchitieuhoahäccuadat">#REF!</definedName>
    <definedName name="Kte" localSheetId="33">#REF!</definedName>
    <definedName name="Kte" localSheetId="51">#REF!</definedName>
    <definedName name="Kte">#REF!</definedName>
    <definedName name="KTHD" localSheetId="7">'[254]khung ten TD'!#REF!</definedName>
    <definedName name="KTHD" localSheetId="9">'[254]khung ten TD'!#REF!</definedName>
    <definedName name="KTHD" localSheetId="15">'[254]khung ten TD'!#REF!</definedName>
    <definedName name="KTHD" localSheetId="13">'[254]khung ten TD'!#REF!</definedName>
    <definedName name="KTHD" localSheetId="8">'[254]khung ten TD'!#REF!</definedName>
    <definedName name="KTHD">#REF!</definedName>
    <definedName name="KtraXau" localSheetId="7">'[175]Noisuy-LLL'!$C$1</definedName>
    <definedName name="KtraXau" localSheetId="9">'[175]Noisuy-LLL'!$C$1</definedName>
    <definedName name="KtraXau" localSheetId="15">'[175]Noisuy-LLL'!$C$1</definedName>
    <definedName name="KtraXau" localSheetId="13">'[175]Noisuy-LLL'!$C$1</definedName>
    <definedName name="KtraXau" localSheetId="8">'[175]Noisuy-LLL'!$C$1</definedName>
    <definedName name="KtraXau">#REF!</definedName>
    <definedName name="KV" localSheetId="7">'[255]kh¸i to¸n '!$G$1</definedName>
    <definedName name="KV" localSheetId="9">'[255]kh¸i to¸n '!$G$1</definedName>
    <definedName name="KV" localSheetId="15">'[255]kh¸i to¸n '!$G$1</definedName>
    <definedName name="KV" localSheetId="13">'[255]kh¸i to¸n '!$G$1</definedName>
    <definedName name="KV" localSheetId="8">'[255]kh¸i to¸n '!$G$1</definedName>
    <definedName name="KV">#REF!</definedName>
    <definedName name="KVC" localSheetId="33">#REF!</definedName>
    <definedName name="KVC" localSheetId="51">#REF!</definedName>
    <definedName name="KVC">#REF!</definedName>
    <definedName name="Kxc" localSheetId="33">#REF!</definedName>
    <definedName name="Kxc" localSheetId="51">#REF!</definedName>
    <definedName name="Kxc">#REF!</definedName>
    <definedName name="Kxp" localSheetId="33">#REF!</definedName>
    <definedName name="Kxp" localSheetId="51">#REF!</definedName>
    <definedName name="Kxp">#REF!</definedName>
    <definedName name="kh" localSheetId="33">#REF!</definedName>
    <definedName name="kh" localSheetId="51">#REF!</definedName>
    <definedName name="kh">#REF!</definedName>
    <definedName name="KH_Chang" localSheetId="33">#REF!</definedName>
    <definedName name="KH_Chang" localSheetId="51">#REF!</definedName>
    <definedName name="KH_Chang">#REF!</definedName>
    <definedName name="kh3.0" localSheetId="7">[253]Sheet1!#REF!</definedName>
    <definedName name="kh3.0" localSheetId="9">[253]Sheet1!#REF!</definedName>
    <definedName name="kh3.0" localSheetId="15">[253]Sheet1!#REF!</definedName>
    <definedName name="kh3.0" localSheetId="13">[253]Sheet1!#REF!</definedName>
    <definedName name="kh3.0" localSheetId="8">[253]Sheet1!#REF!</definedName>
    <definedName name="kh3.0">#REF!</definedName>
    <definedName name="kha" localSheetId="51">#REF!</definedName>
    <definedName name="kha">#REF!</definedName>
    <definedName name="khac">2</definedName>
    <definedName name="khac.1" localSheetId="51">#REF!</definedName>
    <definedName name="khac.1">#REF!</definedName>
    <definedName name="khac_1" localSheetId="51">#REF!</definedName>
    <definedName name="khac_1">#REF!</definedName>
    <definedName name="khac_18">2</definedName>
    <definedName name="khac_28">2</definedName>
    <definedName name="khachhang" localSheetId="7">[256]dmcn!$A$7:$A$999</definedName>
    <definedName name="khachhang" localSheetId="9">[256]dmcn!$A$7:$A$999</definedName>
    <definedName name="khachhang" localSheetId="15">[256]dmcn!$A$7:$A$999</definedName>
    <definedName name="khachhang" localSheetId="13">[256]dmcn!$A$7:$A$999</definedName>
    <definedName name="khachhang" localSheetId="8">[256]dmcn!$A$7:$A$999</definedName>
    <definedName name="khachhang">#REF!</definedName>
    <definedName name="khanang" localSheetId="33">#REF!</definedName>
    <definedName name="khanang" localSheetId="51">#REF!</definedName>
    <definedName name="khanang">#REF!</definedName>
    <definedName name="Khanhdonnoitrunggiannoidieuchinh" localSheetId="33">#REF!</definedName>
    <definedName name="Khanhdonnoitrunggiannoidieuchinh" localSheetId="51">#REF!</definedName>
    <definedName name="Khanhdonnoitrunggiannoidieuchinh">#REF!</definedName>
    <definedName name="kheve" localSheetId="7">'[257]Gia VL'!$C$30</definedName>
    <definedName name="kheve" localSheetId="9">'[257]Gia VL'!$C$30</definedName>
    <definedName name="kheve" localSheetId="15">'[257]Gia VL'!$C$30</definedName>
    <definedName name="kheve" localSheetId="13">'[257]Gia VL'!$C$30</definedName>
    <definedName name="kheve" localSheetId="8">'[257]Gia VL'!$C$30</definedName>
    <definedName name="kheve">#REF!</definedName>
    <definedName name="KhI" localSheetId="7">'[126]#REF'!$B$5:$J$19</definedName>
    <definedName name="KhI" localSheetId="9">'[126]#REF'!$B$5:$J$19</definedName>
    <definedName name="KhI" localSheetId="15">'[126]#REF'!$B$5:$J$19</definedName>
    <definedName name="KhI" localSheetId="13">'[126]#REF'!$B$5:$J$19</definedName>
    <definedName name="KhI" localSheetId="8">'[126]#REF'!$B$5:$J$19</definedName>
    <definedName name="KhI">#REF!</definedName>
    <definedName name="KhII" localSheetId="7">'[126]#REF'!$K$5:$S$19</definedName>
    <definedName name="KhII" localSheetId="9">'[126]#REF'!$K$5:$S$19</definedName>
    <definedName name="KhII" localSheetId="15">'[126]#REF'!$K$5:$S$19</definedName>
    <definedName name="KhII" localSheetId="13">'[126]#REF'!$K$5:$S$19</definedName>
    <definedName name="KhII" localSheetId="8">'[126]#REF'!$K$5:$S$19</definedName>
    <definedName name="KhII">#REF!</definedName>
    <definedName name="KhIII" localSheetId="7">'[126]#REF'!$T$5:$AB$19</definedName>
    <definedName name="KhIII" localSheetId="9">'[126]#REF'!$T$5:$AB$19</definedName>
    <definedName name="KhIII" localSheetId="15">'[126]#REF'!$T$5:$AB$19</definedName>
    <definedName name="KhIII" localSheetId="13">'[126]#REF'!$T$5:$AB$19</definedName>
    <definedName name="KhIII" localSheetId="8">'[126]#REF'!$T$5:$AB$19</definedName>
    <definedName name="KhIII">#REF!</definedName>
    <definedName name="KhIV" localSheetId="7">'[126]#REF'!$AC$5:$AK$19</definedName>
    <definedName name="KhIV" localSheetId="9">'[126]#REF'!$AC$5:$AK$19</definedName>
    <definedName name="KhIV" localSheetId="15">'[126]#REF'!$AC$5:$AK$19</definedName>
    <definedName name="KhIV" localSheetId="13">'[126]#REF'!$AC$5:$AK$19</definedName>
    <definedName name="KhIV" localSheetId="8">'[126]#REF'!$AC$5:$AK$19</definedName>
    <definedName name="KhIV">#REF!</definedName>
    <definedName name="khla09" localSheetId="21" hidden="1">{"'Sheet1'!$L$16"}</definedName>
    <definedName name="khla09" localSheetId="27" hidden="1">{"'Sheet1'!$L$16"}</definedName>
    <definedName name="khla09" localSheetId="33" hidden="1">{"'Sheet1'!$L$16"}</definedName>
    <definedName name="khla09" localSheetId="34" hidden="1">{"'Sheet1'!$L$16"}</definedName>
    <definedName name="khla09" localSheetId="48" hidden="1">{"'Sheet1'!$L$16"}</definedName>
    <definedName name="khla09" localSheetId="49" hidden="1">{"'Sheet1'!$L$16"}</definedName>
    <definedName name="khla09" localSheetId="7" hidden="1">{"'Sheet1'!$L$16"}</definedName>
    <definedName name="khla09" localSheetId="9" hidden="1">{"'Sheet1'!$L$16"}</definedName>
    <definedName name="khla09" localSheetId="15" hidden="1">{"'Sheet1'!$L$16"}</definedName>
    <definedName name="khla09" localSheetId="13" hidden="1">{"'Sheet1'!$L$16"}</definedName>
    <definedName name="khla09" localSheetId="16" hidden="1">{"'Sheet1'!$L$16"}</definedName>
    <definedName name="khla09" localSheetId="8" hidden="1">{"'Sheet1'!$L$16"}</definedName>
    <definedName name="khla09" localSheetId="18" hidden="1">{"'Sheet1'!$L$16"}</definedName>
    <definedName name="khla09" localSheetId="19" hidden="1">{"'Sheet1'!$L$16"}</definedName>
    <definedName name="khla09" localSheetId="1" hidden="1">{"'Sheet1'!$L$16"}</definedName>
    <definedName name="khla09" hidden="1">{"'Sheet1'!$L$16"}</definedName>
    <definedName name="KHOA" localSheetId="7">'[193]DS THI SINH'!$H$4</definedName>
    <definedName name="KHOA" localSheetId="9">'[193]DS THI SINH'!$H$4</definedName>
    <definedName name="KHOA" localSheetId="15">'[193]DS THI SINH'!$H$4</definedName>
    <definedName name="KHOA" localSheetId="13">'[193]DS THI SINH'!$H$4</definedName>
    <definedName name="KHOA" localSheetId="8">'[193]DS THI SINH'!$H$4</definedName>
    <definedName name="KHOA">#REF!</definedName>
    <definedName name="khoan" localSheetId="7">'[33]he so'!$B$9</definedName>
    <definedName name="khoan" localSheetId="9">'[33]he so'!$B$9</definedName>
    <definedName name="khoan" localSheetId="15">'[33]he so'!$B$9</definedName>
    <definedName name="khoan" localSheetId="13">'[33]he so'!$B$9</definedName>
    <definedName name="khoan" localSheetId="8">'[33]he so'!$B$9</definedName>
    <definedName name="khoan">#REF!</definedName>
    <definedName name="khoannhoi" localSheetId="33">#REF!</definedName>
    <definedName name="khoannhoi" localSheetId="51">#REF!</definedName>
    <definedName name="khoannhoi">#REF!</definedName>
    <definedName name="Khocau" localSheetId="7">'[60]Xuly Data'!#REF!</definedName>
    <definedName name="Khocau" localSheetId="9">'[60]Xuly Data'!#REF!</definedName>
    <definedName name="Khocau" localSheetId="15">'[60]Xuly Data'!#REF!</definedName>
    <definedName name="Khocau" localSheetId="13">'[60]Xuly Data'!#REF!</definedName>
    <definedName name="Khocau" localSheetId="8">'[60]Xuly Data'!#REF!</definedName>
    <definedName name="Khocau">#REF!</definedName>
    <definedName name="KHOI_LUONG_DAT_DAO_DAP" localSheetId="33">#REF!</definedName>
    <definedName name="KHOI_LUONG_DAT_DAO_DAP" localSheetId="51">#REF!</definedName>
    <definedName name="KHOI_LUONG_DAT_DAO_DAP">#REF!</definedName>
    <definedName name="KHOILUONGTL" localSheetId="7">[258]TienLuong!$Q$7:$Q$2175</definedName>
    <definedName name="KHOILUONGTL" localSheetId="9">[258]TienLuong!$Q$7:$Q$2175</definedName>
    <definedName name="KHOILUONGTL" localSheetId="15">[258]TienLuong!$Q$7:$Q$2175</definedName>
    <definedName name="KHOILUONGTL" localSheetId="13">[258]TienLuong!$Q$7:$Q$2175</definedName>
    <definedName name="KHOILUONGTL" localSheetId="8">[258]TienLuong!$Q$7:$Q$2175</definedName>
    <definedName name="KHOILUONGTL">#REF!</definedName>
    <definedName name="khong" localSheetId="33">#REF!</definedName>
    <definedName name="khong" localSheetId="51">#REF!</definedName>
    <definedName name="khong">#REF!</definedName>
    <definedName name="Khong_can_doi" localSheetId="33">#REF!</definedName>
    <definedName name="Khong_can_doi" localSheetId="51">#REF!</definedName>
    <definedName name="Khong_can_doi">#REF!</definedName>
    <definedName name="khongtruotgia" localSheetId="21" hidden="1">{"'Sheet1'!$L$16"}</definedName>
    <definedName name="khongtruotgia" localSheetId="27" hidden="1">{"'Sheet1'!$L$16"}</definedName>
    <definedName name="khongtruotgia" localSheetId="33" hidden="1">{"'Sheet1'!$L$16"}</definedName>
    <definedName name="khongtruotgia" localSheetId="34" hidden="1">{"'Sheet1'!$L$16"}</definedName>
    <definedName name="khongtruotgia" localSheetId="48" hidden="1">{"'Sheet1'!$L$16"}</definedName>
    <definedName name="khongtruotgia" localSheetId="49" hidden="1">{"'Sheet1'!$L$16"}</definedName>
    <definedName name="khongtruotgia" localSheetId="7" hidden="1">{"'Sheet1'!$L$16"}</definedName>
    <definedName name="khongtruotgia" localSheetId="9" hidden="1">{"'Sheet1'!$L$16"}</definedName>
    <definedName name="khongtruotgia" localSheetId="15" hidden="1">{"'Sheet1'!$L$16"}</definedName>
    <definedName name="khongtruotgia" localSheetId="13" hidden="1">{"'Sheet1'!$L$16"}</definedName>
    <definedName name="khongtruotgia" localSheetId="16" hidden="1">{"'Sheet1'!$L$16"}</definedName>
    <definedName name="khongtruotgia" localSheetId="8" hidden="1">{"'Sheet1'!$L$16"}</definedName>
    <definedName name="khongtruotgia" localSheetId="18" hidden="1">{"'Sheet1'!$L$16"}</definedName>
    <definedName name="khongtruotgia" localSheetId="19" hidden="1">{"'Sheet1'!$L$16"}</definedName>
    <definedName name="khongtruotgia" localSheetId="1" hidden="1">{"'Sheet1'!$L$16"}</definedName>
    <definedName name="khongtruotgia" hidden="1">{"'Sheet1'!$L$16"}</definedName>
    <definedName name="Khung" localSheetId="33">#REF!</definedName>
    <definedName name="Khung" localSheetId="51">#REF!</definedName>
    <definedName name="Khung">#REF!</definedName>
    <definedName name="KhuyenmaiUPS">"AutoShape 264"</definedName>
    <definedName name="KhV" localSheetId="7">'[126]#REF'!$AL$5:$AT$19</definedName>
    <definedName name="KhV" localSheetId="9">'[126]#REF'!$AL$5:$AT$19</definedName>
    <definedName name="KhV" localSheetId="15">'[126]#REF'!$AL$5:$AT$19</definedName>
    <definedName name="KhV" localSheetId="13">'[126]#REF'!$AL$5:$AT$19</definedName>
    <definedName name="KhV" localSheetId="8">'[126]#REF'!$AL$5:$AT$19</definedName>
    <definedName name="KhV">#REF!</definedName>
    <definedName name="khvh09" localSheetId="21" hidden="1">{"'Sheet1'!$L$16"}</definedName>
    <definedName name="khvh09" localSheetId="27" hidden="1">{"'Sheet1'!$L$16"}</definedName>
    <definedName name="khvh09" localSheetId="33" hidden="1">{"'Sheet1'!$L$16"}</definedName>
    <definedName name="khvh09" localSheetId="34" hidden="1">{"'Sheet1'!$L$16"}</definedName>
    <definedName name="khvh09" localSheetId="48" hidden="1">{"'Sheet1'!$L$16"}</definedName>
    <definedName name="khvh09" localSheetId="49" hidden="1">{"'Sheet1'!$L$16"}</definedName>
    <definedName name="khvh09" localSheetId="7" hidden="1">{"'Sheet1'!$L$16"}</definedName>
    <definedName name="khvh09" localSheetId="9" hidden="1">{"'Sheet1'!$L$16"}</definedName>
    <definedName name="khvh09" localSheetId="15" hidden="1">{"'Sheet1'!$L$16"}</definedName>
    <definedName name="khvh09" localSheetId="13" hidden="1">{"'Sheet1'!$L$16"}</definedName>
    <definedName name="khvh09" localSheetId="16" hidden="1">{"'Sheet1'!$L$16"}</definedName>
    <definedName name="khvh09" localSheetId="8" hidden="1">{"'Sheet1'!$L$16"}</definedName>
    <definedName name="khvh09" localSheetId="18" hidden="1">{"'Sheet1'!$L$16"}</definedName>
    <definedName name="khvh09" localSheetId="19" hidden="1">{"'Sheet1'!$L$16"}</definedName>
    <definedName name="khvh09" localSheetId="1" hidden="1">{"'Sheet1'!$L$16"}</definedName>
    <definedName name="khvh09" hidden="1">{"'Sheet1'!$L$16"}</definedName>
    <definedName name="khvx09" localSheetId="21" hidden="1">{#N/A,#N/A,FALSE,"Chi tiÆt"}</definedName>
    <definedName name="khvx09" localSheetId="27" hidden="1">{#N/A,#N/A,FALSE,"Chi tiÆt"}</definedName>
    <definedName name="khvx09" localSheetId="33" hidden="1">{#N/A,#N/A,FALSE,"Chi tiÆt"}</definedName>
    <definedName name="khvx09" localSheetId="48" hidden="1">{#N/A,#N/A,FALSE,"Chi tiÆt"}</definedName>
    <definedName name="khvx09" localSheetId="49" hidden="1">{#N/A,#N/A,FALSE,"Chi tiÆt"}</definedName>
    <definedName name="khvx09" localSheetId="7" hidden="1">{#N/A,#N/A,FALSE,"Chi tiÆt"}</definedName>
    <definedName name="khvx09" localSheetId="9" hidden="1">{#N/A,#N/A,FALSE,"Chi tiÆt"}</definedName>
    <definedName name="khvx09" localSheetId="15" hidden="1">{#N/A,#N/A,FALSE,"Chi tiÆt"}</definedName>
    <definedName name="khvx09" localSheetId="13" hidden="1">{#N/A,#N/A,FALSE,"Chi tiÆt"}</definedName>
    <definedName name="khvx09" localSheetId="16" hidden="1">{#N/A,#N/A,FALSE,"Chi tiÆt"}</definedName>
    <definedName name="khvx09" localSheetId="8" hidden="1">{#N/A,#N/A,FALSE,"Chi tiÆt"}</definedName>
    <definedName name="khvx09" localSheetId="18" hidden="1">{#N/A,#N/A,FALSE,"Chi tiÆt"}</definedName>
    <definedName name="khvx09" localSheetId="19" hidden="1">{#N/A,#N/A,FALSE,"Chi tiÆt"}</definedName>
    <definedName name="khvx09" localSheetId="1" hidden="1">{#N/A,#N/A,FALSE,"Chi tiÆt"}</definedName>
    <definedName name="khvx09" hidden="1">{#N/A,#N/A,FALSE,"Chi tiÆt"}</definedName>
    <definedName name="KHYt09" localSheetId="21" hidden="1">{"'Sheet1'!$L$16"}</definedName>
    <definedName name="KHYt09" localSheetId="27" hidden="1">{"'Sheet1'!$L$16"}</definedName>
    <definedName name="KHYt09" localSheetId="33" hidden="1">{"'Sheet1'!$L$16"}</definedName>
    <definedName name="KHYt09" localSheetId="34" hidden="1">{"'Sheet1'!$L$16"}</definedName>
    <definedName name="KHYt09" localSheetId="48" hidden="1">{"'Sheet1'!$L$16"}</definedName>
    <definedName name="KHYt09" localSheetId="49" hidden="1">{"'Sheet1'!$L$16"}</definedName>
    <definedName name="KHYt09" localSheetId="7" hidden="1">{"'Sheet1'!$L$16"}</definedName>
    <definedName name="KHYt09" localSheetId="9" hidden="1">{"'Sheet1'!$L$16"}</definedName>
    <definedName name="KHYt09" localSheetId="15" hidden="1">{"'Sheet1'!$L$16"}</definedName>
    <definedName name="KHYt09" localSheetId="13" hidden="1">{"'Sheet1'!$L$16"}</definedName>
    <definedName name="KHYt09" localSheetId="16" hidden="1">{"'Sheet1'!$L$16"}</definedName>
    <definedName name="KHYt09" localSheetId="8" hidden="1">{"'Sheet1'!$L$16"}</definedName>
    <definedName name="KHYt09" localSheetId="18" hidden="1">{"'Sheet1'!$L$16"}</definedName>
    <definedName name="KHYt09" localSheetId="19" hidden="1">{"'Sheet1'!$L$16"}</definedName>
    <definedName name="KHYt09" localSheetId="1" hidden="1">{"'Sheet1'!$L$16"}</definedName>
    <definedName name="KHYt09" hidden="1">{"'Sheet1'!$L$16"}</definedName>
    <definedName name="l" localSheetId="33">#REF!</definedName>
    <definedName name="l" localSheetId="51">#REF!</definedName>
    <definedName name="l">#REF!</definedName>
    <definedName name="l_1" localSheetId="33">#REF!</definedName>
    <definedName name="l_1" localSheetId="51">#REF!</definedName>
    <definedName name="l_1">#REF!</definedName>
    <definedName name="L_mong" localSheetId="33">#REF!</definedName>
    <definedName name="L_mong" localSheetId="51">#REF!</definedName>
    <definedName name="L_mong">#REF!</definedName>
    <definedName name="L63x6">5800</definedName>
    <definedName name="Lab_tec" localSheetId="33">#REF!</definedName>
    <definedName name="Lab_tec" localSheetId="51">#REF!</definedName>
    <definedName name="Lab_tec">#REF!</definedName>
    <definedName name="Labour_cost" localSheetId="33">#REF!</definedName>
    <definedName name="Labour_cost" localSheetId="51">#REF!</definedName>
    <definedName name="Labour_cost">#REF!</definedName>
    <definedName name="Lac_tec" localSheetId="33">#REF!</definedName>
    <definedName name="Lac_tec" localSheetId="51">#REF!</definedName>
    <definedName name="Lac_tec">#REF!</definedName>
    <definedName name="Laivay" localSheetId="51">#REF!</definedName>
    <definedName name="Laivay">#REF!</definedName>
    <definedName name="laj" localSheetId="7">[58]Sheet1!#REF!</definedName>
    <definedName name="laj" localSheetId="9">[58]Sheet1!#REF!</definedName>
    <definedName name="laj" localSheetId="15">[58]Sheet1!#REF!</definedName>
    <definedName name="laj" localSheetId="13">[58]Sheet1!#REF!</definedName>
    <definedName name="laj" localSheetId="8">[58]Sheet1!#REF!</definedName>
    <definedName name="laj">#REF!</definedName>
    <definedName name="LAMTUBE" localSheetId="51">#REF!</definedName>
    <definedName name="LAMTUBE">#REF!</definedName>
    <definedName name="LAMTHEM" localSheetId="51">#REF!</definedName>
    <definedName name="LAMTHEM">#REF!</definedName>
    <definedName name="lan" localSheetId="33">#REF!</definedName>
    <definedName name="lan" localSheetId="51">#REF!</definedName>
    <definedName name="lan">#REF!</definedName>
    <definedName name="LandPreperationWage" localSheetId="33">#REF!</definedName>
    <definedName name="LandPreperationWage" localSheetId="51">#REF!</definedName>
    <definedName name="LandPreperationWage">#REF!</definedName>
    <definedName name="Lantrai" localSheetId="7">'[109]PTN+M'!$J$1</definedName>
    <definedName name="Lantrai" localSheetId="9">'[109]PTN+M'!$J$1</definedName>
    <definedName name="Lantrai" localSheetId="15">'[109]PTN+M'!$J$1</definedName>
    <definedName name="Lantrai" localSheetId="13">'[109]PTN+M'!$J$1</definedName>
    <definedName name="Lantrai" localSheetId="8">'[109]PTN+M'!$J$1</definedName>
    <definedName name="Lantrai">#REF!</definedName>
    <definedName name="langson" localSheetId="21" hidden="1">{"'Sheet1'!$L$16"}</definedName>
    <definedName name="langson" localSheetId="27" hidden="1">{"'Sheet1'!$L$16"}</definedName>
    <definedName name="langson" localSheetId="33" hidden="1">{"'Sheet1'!$L$16"}</definedName>
    <definedName name="langson" localSheetId="34" hidden="1">{"'Sheet1'!$L$16"}</definedName>
    <definedName name="langson" localSheetId="48" hidden="1">{"'Sheet1'!$L$16"}</definedName>
    <definedName name="langson" localSheetId="49" hidden="1">{"'Sheet1'!$L$16"}</definedName>
    <definedName name="langson" localSheetId="7" hidden="1">{"'Sheet1'!$L$16"}</definedName>
    <definedName name="langson" localSheetId="9" hidden="1">{"'Sheet1'!$L$16"}</definedName>
    <definedName name="langson" localSheetId="15" hidden="1">{"'Sheet1'!$L$16"}</definedName>
    <definedName name="langson" localSheetId="13" hidden="1">{"'Sheet1'!$L$16"}</definedName>
    <definedName name="langson" localSheetId="16" hidden="1">{"'Sheet1'!$L$16"}</definedName>
    <definedName name="langson" localSheetId="8" hidden="1">{"'Sheet1'!$L$16"}</definedName>
    <definedName name="langson" localSheetId="18" hidden="1">{"'Sheet1'!$L$16"}</definedName>
    <definedName name="langson" localSheetId="19" hidden="1">{"'Sheet1'!$L$16"}</definedName>
    <definedName name="langson" localSheetId="1" hidden="1">{"'Sheet1'!$L$16"}</definedName>
    <definedName name="langson" hidden="1">{"'Sheet1'!$L$16"}</definedName>
    <definedName name="lanh_bq" localSheetId="7">'[14]truc tiep'!#REF!</definedName>
    <definedName name="lanh_bq" localSheetId="9">'[14]truc tiep'!#REF!</definedName>
    <definedName name="lanh_bq" localSheetId="15">'[14]truc tiep'!#REF!</definedName>
    <definedName name="lanh_bq" localSheetId="13">'[14]truc tiep'!#REF!</definedName>
    <definedName name="lanh_bq" localSheetId="8">'[14]truc tiep'!#REF!</definedName>
    <definedName name="lanh_bq">#REF!</definedName>
    <definedName name="lanh_bv" localSheetId="7">'[14]truc tiep'!#REF!</definedName>
    <definedName name="lanh_bv" localSheetId="9">'[14]truc tiep'!#REF!</definedName>
    <definedName name="lanh_bv" localSheetId="15">'[14]truc tiep'!#REF!</definedName>
    <definedName name="lanh_bv" localSheetId="13">'[14]truc tiep'!#REF!</definedName>
    <definedName name="lanh_bv" localSheetId="8">'[14]truc tiep'!#REF!</definedName>
    <definedName name="lanh_bv">#REF!</definedName>
    <definedName name="lanh_ck" localSheetId="7">'[14]truc tiep'!#REF!</definedName>
    <definedName name="lanh_ck" localSheetId="9">'[14]truc tiep'!#REF!</definedName>
    <definedName name="lanh_ck" localSheetId="15">'[14]truc tiep'!#REF!</definedName>
    <definedName name="lanh_ck" localSheetId="13">'[14]truc tiep'!#REF!</definedName>
    <definedName name="lanh_ck" localSheetId="8">'[14]truc tiep'!#REF!</definedName>
    <definedName name="lanh_ck">#REF!</definedName>
    <definedName name="lanh_d1" localSheetId="7">'[14]truc tiep'!#REF!</definedName>
    <definedName name="lanh_d1" localSheetId="9">'[14]truc tiep'!#REF!</definedName>
    <definedName name="lanh_d1" localSheetId="15">'[14]truc tiep'!#REF!</definedName>
    <definedName name="lanh_d1" localSheetId="13">'[14]truc tiep'!#REF!</definedName>
    <definedName name="lanh_d1" localSheetId="8">'[14]truc tiep'!#REF!</definedName>
    <definedName name="lanh_d1">#REF!</definedName>
    <definedName name="lanh_d2" localSheetId="7">'[14]truc tiep'!#REF!</definedName>
    <definedName name="lanh_d2" localSheetId="9">'[14]truc tiep'!#REF!</definedName>
    <definedName name="lanh_d2" localSheetId="15">'[14]truc tiep'!#REF!</definedName>
    <definedName name="lanh_d2" localSheetId="13">'[14]truc tiep'!#REF!</definedName>
    <definedName name="lanh_d2" localSheetId="8">'[14]truc tiep'!#REF!</definedName>
    <definedName name="lanh_d2">#REF!</definedName>
    <definedName name="lanh_d3" localSheetId="7">'[14]truc tiep'!#REF!</definedName>
    <definedName name="lanh_d3" localSheetId="9">'[14]truc tiep'!#REF!</definedName>
    <definedName name="lanh_d3" localSheetId="15">'[14]truc tiep'!#REF!</definedName>
    <definedName name="lanh_d3" localSheetId="13">'[14]truc tiep'!#REF!</definedName>
    <definedName name="lanh_d3" localSheetId="8">'[14]truc tiep'!#REF!</definedName>
    <definedName name="lanh_d3">#REF!</definedName>
    <definedName name="lanh_dl" localSheetId="7">'[14]truc tiep'!#REF!</definedName>
    <definedName name="lanh_dl" localSheetId="9">'[14]truc tiep'!#REF!</definedName>
    <definedName name="lanh_dl" localSheetId="15">'[14]truc tiep'!#REF!</definedName>
    <definedName name="lanh_dl" localSheetId="13">'[14]truc tiep'!#REF!</definedName>
    <definedName name="lanh_dl" localSheetId="8">'[14]truc tiep'!#REF!</definedName>
    <definedName name="lanh_dl">#REF!</definedName>
    <definedName name="lanh_kcs" localSheetId="7">'[14]truc tiep'!#REF!</definedName>
    <definedName name="lanh_kcs" localSheetId="9">'[14]truc tiep'!#REF!</definedName>
    <definedName name="lanh_kcs" localSheetId="15">'[14]truc tiep'!#REF!</definedName>
    <definedName name="lanh_kcs" localSheetId="13">'[14]truc tiep'!#REF!</definedName>
    <definedName name="lanh_kcs" localSheetId="8">'[14]truc tiep'!#REF!</definedName>
    <definedName name="lanh_kcs">#REF!</definedName>
    <definedName name="lanh_nb" localSheetId="7">'[14]truc tiep'!#REF!</definedName>
    <definedName name="lanh_nb" localSheetId="9">'[14]truc tiep'!#REF!</definedName>
    <definedName name="lanh_nb" localSheetId="15">'[14]truc tiep'!#REF!</definedName>
    <definedName name="lanh_nb" localSheetId="13">'[14]truc tiep'!#REF!</definedName>
    <definedName name="lanh_nb" localSheetId="8">'[14]truc tiep'!#REF!</definedName>
    <definedName name="lanh_nb">#REF!</definedName>
    <definedName name="lanh_nv" localSheetId="7">'[14]truc tiep'!#REF!</definedName>
    <definedName name="lanh_nv" localSheetId="9">'[14]truc tiep'!#REF!</definedName>
    <definedName name="lanh_nv" localSheetId="15">'[14]truc tiep'!#REF!</definedName>
    <definedName name="lanh_nv" localSheetId="13">'[14]truc tiep'!#REF!</definedName>
    <definedName name="lanh_nv" localSheetId="8">'[14]truc tiep'!#REF!</definedName>
    <definedName name="lanh_nv">#REF!</definedName>
    <definedName name="lanh_ngio" localSheetId="7">'[14]truc tiep'!#REF!</definedName>
    <definedName name="lanh_ngio" localSheetId="9">'[14]truc tiep'!#REF!</definedName>
    <definedName name="lanh_ngio" localSheetId="15">'[14]truc tiep'!#REF!</definedName>
    <definedName name="lanh_ngio" localSheetId="13">'[14]truc tiep'!#REF!</definedName>
    <definedName name="lanh_ngio" localSheetId="8">'[14]truc tiep'!#REF!</definedName>
    <definedName name="lanh_ngio">#REF!</definedName>
    <definedName name="lanh_t3" localSheetId="7">'[14]truc tiep'!#REF!</definedName>
    <definedName name="lanh_t3" localSheetId="9">'[14]truc tiep'!#REF!</definedName>
    <definedName name="lanh_t3" localSheetId="15">'[14]truc tiep'!#REF!</definedName>
    <definedName name="lanh_t3" localSheetId="13">'[14]truc tiep'!#REF!</definedName>
    <definedName name="lanh_t3" localSheetId="8">'[14]truc tiep'!#REF!</definedName>
    <definedName name="lanh_t3">#REF!</definedName>
    <definedName name="lanh_t4" localSheetId="7">'[14]truc tiep'!#REF!</definedName>
    <definedName name="lanh_t4" localSheetId="9">'[14]truc tiep'!#REF!</definedName>
    <definedName name="lanh_t4" localSheetId="15">'[14]truc tiep'!#REF!</definedName>
    <definedName name="lanh_t4" localSheetId="13">'[14]truc tiep'!#REF!</definedName>
    <definedName name="lanh_t4" localSheetId="8">'[14]truc tiep'!#REF!</definedName>
    <definedName name="lanh_t4">#REF!</definedName>
    <definedName name="lanh_t5" localSheetId="7">'[14]truc tiep'!#REF!</definedName>
    <definedName name="lanh_t5" localSheetId="9">'[14]truc tiep'!#REF!</definedName>
    <definedName name="lanh_t5" localSheetId="15">'[14]truc tiep'!#REF!</definedName>
    <definedName name="lanh_t5" localSheetId="13">'[14]truc tiep'!#REF!</definedName>
    <definedName name="lanh_t5" localSheetId="8">'[14]truc tiep'!#REF!</definedName>
    <definedName name="lanh_t5">#REF!</definedName>
    <definedName name="lanh_t6" localSheetId="7">'[14]truc tiep'!#REF!</definedName>
    <definedName name="lanh_t6" localSheetId="9">'[14]truc tiep'!#REF!</definedName>
    <definedName name="lanh_t6" localSheetId="15">'[14]truc tiep'!#REF!</definedName>
    <definedName name="lanh_t6" localSheetId="13">'[14]truc tiep'!#REF!</definedName>
    <definedName name="lanh_t6" localSheetId="8">'[14]truc tiep'!#REF!</definedName>
    <definedName name="lanh_t6">#REF!</definedName>
    <definedName name="lanh_tc" localSheetId="7">'[14]truc tiep'!#REF!</definedName>
    <definedName name="lanh_tc" localSheetId="9">'[14]truc tiep'!#REF!</definedName>
    <definedName name="lanh_tc" localSheetId="15">'[14]truc tiep'!#REF!</definedName>
    <definedName name="lanh_tc" localSheetId="13">'[14]truc tiep'!#REF!</definedName>
    <definedName name="lanh_tc" localSheetId="8">'[14]truc tiep'!#REF!</definedName>
    <definedName name="lanh_tc">#REF!</definedName>
    <definedName name="lanh_tm" localSheetId="7">'[14]truc tiep'!#REF!</definedName>
    <definedName name="lanh_tm" localSheetId="9">'[14]truc tiep'!#REF!</definedName>
    <definedName name="lanh_tm" localSheetId="15">'[14]truc tiep'!#REF!</definedName>
    <definedName name="lanh_tm" localSheetId="13">'[14]truc tiep'!#REF!</definedName>
    <definedName name="lanh_tm" localSheetId="8">'[14]truc tiep'!#REF!</definedName>
    <definedName name="lanh_tm">#REF!</definedName>
    <definedName name="lanh_vs" localSheetId="7">'[14]truc tiep'!#REF!</definedName>
    <definedName name="lanh_vs" localSheetId="9">'[14]truc tiep'!#REF!</definedName>
    <definedName name="lanh_vs" localSheetId="15">'[14]truc tiep'!#REF!</definedName>
    <definedName name="lanh_vs" localSheetId="13">'[14]truc tiep'!#REF!</definedName>
    <definedName name="lanh_vs" localSheetId="8">'[14]truc tiep'!#REF!</definedName>
    <definedName name="lanh_vs">#REF!</definedName>
    <definedName name="lanh_xh" localSheetId="7">'[14]truc tiep'!#REF!</definedName>
    <definedName name="lanh_xh" localSheetId="9">'[14]truc tiep'!#REF!</definedName>
    <definedName name="lanh_xh" localSheetId="15">'[14]truc tiep'!#REF!</definedName>
    <definedName name="lanh_xh" localSheetId="13">'[14]truc tiep'!#REF!</definedName>
    <definedName name="lanh_xh" localSheetId="8">'[14]truc tiep'!#REF!</definedName>
    <definedName name="lanh_xh">#REF!</definedName>
    <definedName name="lanhto" localSheetId="33">#REF!</definedName>
    <definedName name="lanhto" localSheetId="51">#REF!</definedName>
    <definedName name="lanhto">#REF!</definedName>
    <definedName name="LaoLapDam" localSheetId="7">[27]TDinh!#REF!</definedName>
    <definedName name="LaoLapDam" localSheetId="9">[27]TDinh!#REF!</definedName>
    <definedName name="LaoLapDam" localSheetId="15">[27]TDinh!#REF!</definedName>
    <definedName name="LaoLapDam" localSheetId="13">[27]TDinh!#REF!</definedName>
    <definedName name="LaoLapDam" localSheetId="8">[27]TDinh!#REF!</definedName>
    <definedName name="LaoLapDam">#REF!</definedName>
    <definedName name="LAP_DAT_TBA" localSheetId="33">#REF!</definedName>
    <definedName name="LAP_DAT_TBA" localSheetId="51">#REF!</definedName>
    <definedName name="LAP_DAT_TBA">#REF!</definedName>
    <definedName name="Lap_dat_td" localSheetId="21">'[259]M 67'!$A$37:$F$40</definedName>
    <definedName name="Lap_dat_td" localSheetId="27">'[259]M 67'!$A$37:$F$40</definedName>
    <definedName name="Lap_dat_td" localSheetId="34">'[259]M 67'!$A$37:$F$40</definedName>
    <definedName name="Lap_dat_td" localSheetId="7">'[259]M 67'!$A$37:$F$40</definedName>
    <definedName name="Lap_dat_td" localSheetId="9">'[259]M 67'!$A$37:$F$40</definedName>
    <definedName name="Lap_dat_td" localSheetId="15">'[259]M 67'!$A$37:$F$40</definedName>
    <definedName name="Lap_dat_td" localSheetId="13">'[259]M 67'!$A$37:$F$40</definedName>
    <definedName name="Lap_dat_td" localSheetId="16">'[259]M 67'!$A$37:$F$40</definedName>
    <definedName name="Lap_dat_td" localSheetId="8">'[259]M 67'!$A$37:$F$40</definedName>
    <definedName name="Lap_dat_td" localSheetId="18">'[259]M 67'!$A$37:$F$40</definedName>
    <definedName name="Lap_dat_td" localSheetId="29">'[259]M 67'!$A$37:$F$40</definedName>
    <definedName name="Lap_dat_td" localSheetId="19">'[259]M 67'!$A$37:$F$40</definedName>
    <definedName name="Lap_dat_td" localSheetId="1">'[259]M 67'!$A$37:$F$40</definedName>
    <definedName name="Lap_dat_td">#REF!</definedName>
    <definedName name="lapa" localSheetId="7">'[11]CT Thang Mo'!$B$350:$H$350</definedName>
    <definedName name="lapa" localSheetId="9">'[11]CT Thang Mo'!$B$350:$H$350</definedName>
    <definedName name="lapa" localSheetId="15">'[11]CT Thang Mo'!$B$350:$H$350</definedName>
    <definedName name="lapa" localSheetId="13">'[11]CT Thang Mo'!$B$350:$H$350</definedName>
    <definedName name="lapa" localSheetId="8">'[11]CT Thang Mo'!$B$350:$H$350</definedName>
    <definedName name="lapa">#REF!</definedName>
    <definedName name="lapb" localSheetId="7">'[11]CT Thang Mo'!$B$370:$H$370</definedName>
    <definedName name="lapb" localSheetId="9">'[11]CT Thang Mo'!$B$370:$H$370</definedName>
    <definedName name="lapb" localSheetId="15">'[11]CT Thang Mo'!$B$370:$H$370</definedName>
    <definedName name="lapb" localSheetId="13">'[11]CT Thang Mo'!$B$370:$H$370</definedName>
    <definedName name="lapb" localSheetId="8">'[11]CT Thang Mo'!$B$370:$H$370</definedName>
    <definedName name="lapb">#REF!</definedName>
    <definedName name="lapc" localSheetId="7">'[11]CT Thang Mo'!$B$390:$H$390</definedName>
    <definedName name="lapc" localSheetId="9">'[11]CT Thang Mo'!$B$390:$H$390</definedName>
    <definedName name="lapc" localSheetId="15">'[11]CT Thang Mo'!$B$390:$H$390</definedName>
    <definedName name="lapc" localSheetId="13">'[11]CT Thang Mo'!$B$390:$H$390</definedName>
    <definedName name="lapc" localSheetId="8">'[11]CT Thang Mo'!$B$390:$H$390</definedName>
    <definedName name="lapc">#REF!</definedName>
    <definedName name="lb" localSheetId="7">[25]Girder!#REF!</definedName>
    <definedName name="lb" localSheetId="9">[25]Girder!#REF!</definedName>
    <definedName name="lb" localSheetId="15">[25]Girder!#REF!</definedName>
    <definedName name="lb" localSheetId="13">[25]Girder!#REF!</definedName>
    <definedName name="lb" localSheetId="8">[25]Girder!#REF!</definedName>
    <definedName name="lb">#REF!</definedName>
    <definedName name="lb1." localSheetId="7">'[77]So lieu chung'!#REF!</definedName>
    <definedName name="lb1." localSheetId="9">'[77]So lieu chung'!#REF!</definedName>
    <definedName name="lb1." localSheetId="15">'[77]So lieu chung'!#REF!</definedName>
    <definedName name="lb1." localSheetId="13">'[77]So lieu chung'!#REF!</definedName>
    <definedName name="lb1." localSheetId="8">'[77]So lieu chung'!#REF!</definedName>
    <definedName name="lb1.">#REF!</definedName>
    <definedName name="lb2." localSheetId="7">'[77]So lieu chung'!#REF!</definedName>
    <definedName name="lb2." localSheetId="9">'[77]So lieu chung'!#REF!</definedName>
    <definedName name="lb2." localSheetId="15">'[77]So lieu chung'!#REF!</definedName>
    <definedName name="lb2." localSheetId="13">'[77]So lieu chung'!#REF!</definedName>
    <definedName name="lb2." localSheetId="8">'[77]So lieu chung'!#REF!</definedName>
    <definedName name="lb2.">#REF!</definedName>
    <definedName name="LBS_22">107800000</definedName>
    <definedName name="Lc" localSheetId="7">[25]Girder!#REF!</definedName>
    <definedName name="Lc" localSheetId="9">[25]Girder!#REF!</definedName>
    <definedName name="Lc" localSheetId="15">[25]Girder!#REF!</definedName>
    <definedName name="Lc" localSheetId="13">[25]Girder!#REF!</definedName>
    <definedName name="Lc" localSheetId="8">[25]Girder!#REF!</definedName>
    <definedName name="Lc">#REF!</definedName>
    <definedName name="LC_TOTAL" localSheetId="7">'[211]BOQ-1'!#REF!</definedName>
    <definedName name="LC_TOTAL" localSheetId="9">'[211]BOQ-1'!#REF!</definedName>
    <definedName name="LC_TOTAL" localSheetId="15">'[211]BOQ-1'!#REF!</definedName>
    <definedName name="LC_TOTAL" localSheetId="13">'[211]BOQ-1'!#REF!</definedName>
    <definedName name="LC_TOTAL" localSheetId="8">'[211]BOQ-1'!#REF!</definedName>
    <definedName name="LC_TOTAL">#REF!</definedName>
    <definedName name="LC5_total" localSheetId="33">#REF!</definedName>
    <definedName name="LC5_total" localSheetId="51">#REF!</definedName>
    <definedName name="LC5_total">#REF!</definedName>
    <definedName name="LC6_total" localSheetId="33">#REF!</definedName>
    <definedName name="LC6_total" localSheetId="51">#REF!</definedName>
    <definedName name="LC6_total">#REF!</definedName>
    <definedName name="lcb_bq" localSheetId="7">'[14]truc tiep'!#REF!</definedName>
    <definedName name="lcb_bq" localSheetId="9">'[14]truc tiep'!#REF!</definedName>
    <definedName name="lcb_bq" localSheetId="15">'[14]truc tiep'!#REF!</definedName>
    <definedName name="lcb_bq" localSheetId="13">'[14]truc tiep'!#REF!</definedName>
    <definedName name="lcb_bq" localSheetId="8">'[14]truc tiep'!#REF!</definedName>
    <definedName name="lcb_bq">#REF!</definedName>
    <definedName name="lcb_bv" localSheetId="7">'[14]truc tiep'!#REF!</definedName>
    <definedName name="lcb_bv" localSheetId="9">'[14]truc tiep'!#REF!</definedName>
    <definedName name="lcb_bv" localSheetId="15">'[14]truc tiep'!#REF!</definedName>
    <definedName name="lcb_bv" localSheetId="13">'[14]truc tiep'!#REF!</definedName>
    <definedName name="lcb_bv" localSheetId="8">'[14]truc tiep'!#REF!</definedName>
    <definedName name="lcb_bv">#REF!</definedName>
    <definedName name="lcb_ck" localSheetId="7">'[14]truc tiep'!#REF!</definedName>
    <definedName name="lcb_ck" localSheetId="9">'[14]truc tiep'!#REF!</definedName>
    <definedName name="lcb_ck" localSheetId="15">'[14]truc tiep'!#REF!</definedName>
    <definedName name="lcb_ck" localSheetId="13">'[14]truc tiep'!#REF!</definedName>
    <definedName name="lcb_ck" localSheetId="8">'[14]truc tiep'!#REF!</definedName>
    <definedName name="lcb_ck">#REF!</definedName>
    <definedName name="lcb_d1" localSheetId="7">'[14]truc tiep'!#REF!</definedName>
    <definedName name="lcb_d1" localSheetId="9">'[14]truc tiep'!#REF!</definedName>
    <definedName name="lcb_d1" localSheetId="15">'[14]truc tiep'!#REF!</definedName>
    <definedName name="lcb_d1" localSheetId="13">'[14]truc tiep'!#REF!</definedName>
    <definedName name="lcb_d1" localSheetId="8">'[14]truc tiep'!#REF!</definedName>
    <definedName name="lcb_d1">#REF!</definedName>
    <definedName name="lcb_d2" localSheetId="7">'[14]truc tiep'!#REF!</definedName>
    <definedName name="lcb_d2" localSheetId="9">'[14]truc tiep'!#REF!</definedName>
    <definedName name="lcb_d2" localSheetId="15">'[14]truc tiep'!#REF!</definedName>
    <definedName name="lcb_d2" localSheetId="13">'[14]truc tiep'!#REF!</definedName>
    <definedName name="lcb_d2" localSheetId="8">'[14]truc tiep'!#REF!</definedName>
    <definedName name="lcb_d2">#REF!</definedName>
    <definedName name="lcb_d3" localSheetId="7">'[14]truc tiep'!#REF!</definedName>
    <definedName name="lcb_d3" localSheetId="9">'[14]truc tiep'!#REF!</definedName>
    <definedName name="lcb_d3" localSheetId="15">'[14]truc tiep'!#REF!</definedName>
    <definedName name="lcb_d3" localSheetId="13">'[14]truc tiep'!#REF!</definedName>
    <definedName name="lcb_d3" localSheetId="8">'[14]truc tiep'!#REF!</definedName>
    <definedName name="lcb_d3">#REF!</definedName>
    <definedName name="lcb_dl" localSheetId="7">'[14]truc tiep'!#REF!</definedName>
    <definedName name="lcb_dl" localSheetId="9">'[14]truc tiep'!#REF!</definedName>
    <definedName name="lcb_dl" localSheetId="15">'[14]truc tiep'!#REF!</definedName>
    <definedName name="lcb_dl" localSheetId="13">'[14]truc tiep'!#REF!</definedName>
    <definedName name="lcb_dl" localSheetId="8">'[14]truc tiep'!#REF!</definedName>
    <definedName name="lcb_dl">#REF!</definedName>
    <definedName name="lcb_kcs" localSheetId="7">'[14]truc tiep'!#REF!</definedName>
    <definedName name="lcb_kcs" localSheetId="9">'[14]truc tiep'!#REF!</definedName>
    <definedName name="lcb_kcs" localSheetId="15">'[14]truc tiep'!#REF!</definedName>
    <definedName name="lcb_kcs" localSheetId="13">'[14]truc tiep'!#REF!</definedName>
    <definedName name="lcb_kcs" localSheetId="8">'[14]truc tiep'!#REF!</definedName>
    <definedName name="lcb_kcs">#REF!</definedName>
    <definedName name="lcb_nb" localSheetId="7">'[14]truc tiep'!#REF!</definedName>
    <definedName name="lcb_nb" localSheetId="9">'[14]truc tiep'!#REF!</definedName>
    <definedName name="lcb_nb" localSheetId="15">'[14]truc tiep'!#REF!</definedName>
    <definedName name="lcb_nb" localSheetId="13">'[14]truc tiep'!#REF!</definedName>
    <definedName name="lcb_nb" localSheetId="8">'[14]truc tiep'!#REF!</definedName>
    <definedName name="lcb_nb">#REF!</definedName>
    <definedName name="lcb_nv" localSheetId="7">'[14]truc tiep'!#REF!</definedName>
    <definedName name="lcb_nv" localSheetId="9">'[14]truc tiep'!#REF!</definedName>
    <definedName name="lcb_nv" localSheetId="15">'[14]truc tiep'!#REF!</definedName>
    <definedName name="lcb_nv" localSheetId="13">'[14]truc tiep'!#REF!</definedName>
    <definedName name="lcb_nv" localSheetId="8">'[14]truc tiep'!#REF!</definedName>
    <definedName name="lcb_nv">#REF!</definedName>
    <definedName name="lcb_ngio" localSheetId="7">'[14]truc tiep'!#REF!</definedName>
    <definedName name="lcb_ngio" localSheetId="9">'[14]truc tiep'!#REF!</definedName>
    <definedName name="lcb_ngio" localSheetId="15">'[14]truc tiep'!#REF!</definedName>
    <definedName name="lcb_ngio" localSheetId="13">'[14]truc tiep'!#REF!</definedName>
    <definedName name="lcb_ngio" localSheetId="8">'[14]truc tiep'!#REF!</definedName>
    <definedName name="lcb_ngio">#REF!</definedName>
    <definedName name="lcb_t3" localSheetId="7">'[14]truc tiep'!#REF!</definedName>
    <definedName name="lcb_t3" localSheetId="9">'[14]truc tiep'!#REF!</definedName>
    <definedName name="lcb_t3" localSheetId="15">'[14]truc tiep'!#REF!</definedName>
    <definedName name="lcb_t3" localSheetId="13">'[14]truc tiep'!#REF!</definedName>
    <definedName name="lcb_t3" localSheetId="8">'[14]truc tiep'!#REF!</definedName>
    <definedName name="lcb_t3">#REF!</definedName>
    <definedName name="lcb_t4" localSheetId="7">'[14]truc tiep'!#REF!</definedName>
    <definedName name="lcb_t4" localSheetId="9">'[14]truc tiep'!#REF!</definedName>
    <definedName name="lcb_t4" localSheetId="15">'[14]truc tiep'!#REF!</definedName>
    <definedName name="lcb_t4" localSheetId="13">'[14]truc tiep'!#REF!</definedName>
    <definedName name="lcb_t4" localSheetId="8">'[14]truc tiep'!#REF!</definedName>
    <definedName name="lcb_t4">#REF!</definedName>
    <definedName name="lcb_t5" localSheetId="7">'[14]truc tiep'!#REF!</definedName>
    <definedName name="lcb_t5" localSheetId="9">'[14]truc tiep'!#REF!</definedName>
    <definedName name="lcb_t5" localSheetId="15">'[14]truc tiep'!#REF!</definedName>
    <definedName name="lcb_t5" localSheetId="13">'[14]truc tiep'!#REF!</definedName>
    <definedName name="lcb_t5" localSheetId="8">'[14]truc tiep'!#REF!</definedName>
    <definedName name="lcb_t5">#REF!</definedName>
    <definedName name="lcb_t6" localSheetId="7">'[14]truc tiep'!#REF!</definedName>
    <definedName name="lcb_t6" localSheetId="9">'[14]truc tiep'!#REF!</definedName>
    <definedName name="lcb_t6" localSheetId="15">'[14]truc tiep'!#REF!</definedName>
    <definedName name="lcb_t6" localSheetId="13">'[14]truc tiep'!#REF!</definedName>
    <definedName name="lcb_t6" localSheetId="8">'[14]truc tiep'!#REF!</definedName>
    <definedName name="lcb_t6">#REF!</definedName>
    <definedName name="lcb_tc" localSheetId="7">'[14]truc tiep'!#REF!</definedName>
    <definedName name="lcb_tc" localSheetId="9">'[14]truc tiep'!#REF!</definedName>
    <definedName name="lcb_tc" localSheetId="15">'[14]truc tiep'!#REF!</definedName>
    <definedName name="lcb_tc" localSheetId="13">'[14]truc tiep'!#REF!</definedName>
    <definedName name="lcb_tc" localSheetId="8">'[14]truc tiep'!#REF!</definedName>
    <definedName name="lcb_tc">#REF!</definedName>
    <definedName name="lcb_tm" localSheetId="7">'[14]truc tiep'!#REF!</definedName>
    <definedName name="lcb_tm" localSheetId="9">'[14]truc tiep'!#REF!</definedName>
    <definedName name="lcb_tm" localSheetId="15">'[14]truc tiep'!#REF!</definedName>
    <definedName name="lcb_tm" localSheetId="13">'[14]truc tiep'!#REF!</definedName>
    <definedName name="lcb_tm" localSheetId="8">'[14]truc tiep'!#REF!</definedName>
    <definedName name="lcb_tm">#REF!</definedName>
    <definedName name="lcb_vs" localSheetId="7">'[14]truc tiep'!#REF!</definedName>
    <definedName name="lcb_vs" localSheetId="9">'[14]truc tiep'!#REF!</definedName>
    <definedName name="lcb_vs" localSheetId="15">'[14]truc tiep'!#REF!</definedName>
    <definedName name="lcb_vs" localSheetId="13">'[14]truc tiep'!#REF!</definedName>
    <definedName name="lcb_vs" localSheetId="8">'[14]truc tiep'!#REF!</definedName>
    <definedName name="lcb_vs">#REF!</definedName>
    <definedName name="lcb_xh" localSheetId="7">'[14]truc tiep'!#REF!</definedName>
    <definedName name="lcb_xh" localSheetId="9">'[14]truc tiep'!#REF!</definedName>
    <definedName name="lcb_xh" localSheetId="15">'[14]truc tiep'!#REF!</definedName>
    <definedName name="lcb_xh" localSheetId="13">'[14]truc tiep'!#REF!</definedName>
    <definedName name="lcb_xh" localSheetId="8">'[14]truc tiep'!#REF!</definedName>
    <definedName name="lcb_xh">#REF!</definedName>
    <definedName name="LCN" localSheetId="7">'[223]GVL-NC-M'!$A$90:$F$119</definedName>
    <definedName name="LCN" localSheetId="9">'[223]GVL-NC-M'!$A$90:$F$119</definedName>
    <definedName name="LCN" localSheetId="15">'[223]GVL-NC-M'!$A$90:$F$119</definedName>
    <definedName name="LCN" localSheetId="13">'[223]GVL-NC-M'!$A$90:$F$119</definedName>
    <definedName name="LCN" localSheetId="8">'[223]GVL-NC-M'!$A$90:$F$119</definedName>
    <definedName name="LCN">#REF!</definedName>
    <definedName name="Lcot" localSheetId="33">#REF!</definedName>
    <definedName name="Lcot" localSheetId="51">#REF!</definedName>
    <definedName name="Lcot">#REF!</definedName>
    <definedName name="Ld" localSheetId="33">#REF!</definedName>
    <definedName name="Ld" localSheetId="51">#REF!</definedName>
    <definedName name="Ld">#REF!</definedName>
    <definedName name="LD.2" localSheetId="51">#REF!</definedName>
    <definedName name="LD.2">#REF!</definedName>
    <definedName name="ld.2_ct" localSheetId="51">#REF!</definedName>
    <definedName name="ld.2_ct">#REF!</definedName>
    <definedName name="ld.2_hd" localSheetId="51">#REF!</definedName>
    <definedName name="ld.2_hd">#REF!</definedName>
    <definedName name="ld.2_ts" localSheetId="51">#REF!</definedName>
    <definedName name="ld.2_ts">#REF!</definedName>
    <definedName name="LD.A" localSheetId="51">#REF!</definedName>
    <definedName name="LD.A">#REF!</definedName>
    <definedName name="ld.a_ct" localSheetId="51">#REF!</definedName>
    <definedName name="ld.a_ct">#REF!</definedName>
    <definedName name="ld.a_hd" localSheetId="51">#REF!</definedName>
    <definedName name="ld.a_hd">#REF!</definedName>
    <definedName name="ld.a_hso" localSheetId="51">#REF!</definedName>
    <definedName name="ld.a_hso">#REF!</definedName>
    <definedName name="ld.a_hspc" localSheetId="51">#REF!</definedName>
    <definedName name="ld.a_hspc">#REF!</definedName>
    <definedName name="LD.a_ld" localSheetId="51">#REF!</definedName>
    <definedName name="LD.a_ld">#REF!</definedName>
    <definedName name="LD.a_luong" localSheetId="51">#REF!</definedName>
    <definedName name="LD.a_luong">#REF!</definedName>
    <definedName name="LD.a_nguoi" localSheetId="51">#REF!</definedName>
    <definedName name="LD.a_nguoi">#REF!</definedName>
    <definedName name="LD.a_tdtt" localSheetId="51">#REF!</definedName>
    <definedName name="LD.a_tdtt">#REF!</definedName>
    <definedName name="LD.a_tn" localSheetId="51">#REF!</definedName>
    <definedName name="LD.a_tn">#REF!</definedName>
    <definedName name="LD.a_ud" localSheetId="51">#REF!</definedName>
    <definedName name="LD.a_ud">#REF!</definedName>
    <definedName name="LD.B" localSheetId="51">#REF!</definedName>
    <definedName name="LD.B">#REF!</definedName>
    <definedName name="ld.b_ct" localSheetId="51">#REF!</definedName>
    <definedName name="ld.b_ct">#REF!</definedName>
    <definedName name="ld.b_hd" localSheetId="51">#REF!</definedName>
    <definedName name="ld.b_hd">#REF!</definedName>
    <definedName name="LD.B_hso" localSheetId="51">#REF!</definedName>
    <definedName name="LD.B_hso">#REF!</definedName>
    <definedName name="ld.b_hspc" localSheetId="51">#REF!</definedName>
    <definedName name="ld.b_hspc">#REF!</definedName>
    <definedName name="LD.B_ld" localSheetId="51">#REF!</definedName>
    <definedName name="LD.B_ld">#REF!</definedName>
    <definedName name="LD.B_luong" localSheetId="51">#REF!</definedName>
    <definedName name="LD.B_luong">#REF!</definedName>
    <definedName name="LD.B_nguoi" localSheetId="51">#REF!</definedName>
    <definedName name="LD.B_nguoi">#REF!</definedName>
    <definedName name="LD.B_tdtt" localSheetId="51">#REF!</definedName>
    <definedName name="LD.B_tdtt">#REF!</definedName>
    <definedName name="LD.B_tn" localSheetId="51">#REF!</definedName>
    <definedName name="LD.B_tn">#REF!</definedName>
    <definedName name="ld.b_ts" localSheetId="51">#REF!</definedName>
    <definedName name="ld.b_ts">#REF!</definedName>
    <definedName name="LD.B_ud" localSheetId="51">#REF!</definedName>
    <definedName name="LD.B_ud">#REF!</definedName>
    <definedName name="LD.C" localSheetId="51">#REF!</definedName>
    <definedName name="LD.C">#REF!</definedName>
    <definedName name="ld.c_ct" localSheetId="51">#REF!</definedName>
    <definedName name="ld.c_ct">#REF!</definedName>
    <definedName name="ld.c_hd" localSheetId="51">#REF!</definedName>
    <definedName name="ld.c_hd">#REF!</definedName>
    <definedName name="LD.C_hso" localSheetId="51">#REF!</definedName>
    <definedName name="LD.C_hso">#REF!</definedName>
    <definedName name="ld.c_hspc" localSheetId="51">#REF!</definedName>
    <definedName name="ld.c_hspc">#REF!</definedName>
    <definedName name="LD.C_ld" localSheetId="51">#REF!</definedName>
    <definedName name="LD.C_ld">#REF!</definedName>
    <definedName name="LD.C_luong" localSheetId="51">#REF!</definedName>
    <definedName name="LD.C_luong">#REF!</definedName>
    <definedName name="LD.C_nguoi" localSheetId="51">#REF!</definedName>
    <definedName name="LD.C_nguoi">#REF!</definedName>
    <definedName name="LD.C_tdtt" localSheetId="51">#REF!</definedName>
    <definedName name="LD.C_tdtt">#REF!</definedName>
    <definedName name="LD.C_tn" localSheetId="51">#REF!</definedName>
    <definedName name="LD.C_tn">#REF!</definedName>
    <definedName name="LD.C_ud" localSheetId="51">#REF!</definedName>
    <definedName name="LD.C_ud">#REF!</definedName>
    <definedName name="LDB_HSO" localSheetId="51">#REF!</definedName>
    <definedName name="LDB_HSO">#REF!</definedName>
    <definedName name="LDB_LUONG" localSheetId="51">#REF!</definedName>
    <definedName name="LDB_LUONG">#REF!</definedName>
    <definedName name="LDB_NGUOI" localSheetId="51">#REF!</definedName>
    <definedName name="LDB_NGUOI">#REF!</definedName>
    <definedName name="LDB_TH" localSheetId="51">#REF!</definedName>
    <definedName name="LDB_TH">#REF!</definedName>
    <definedName name="LDB_UD" localSheetId="51">#REF!</definedName>
    <definedName name="LDB_UD">#REF!</definedName>
    <definedName name="LDC_HSO" localSheetId="51">#REF!</definedName>
    <definedName name="LDC_HSO">#REF!</definedName>
    <definedName name="LDC_LUONG" localSheetId="51">#REF!</definedName>
    <definedName name="LDC_LUONG">#REF!</definedName>
    <definedName name="LDC_NGUOI" localSheetId="51">#REF!</definedName>
    <definedName name="LDC_NGUOI">#REF!</definedName>
    <definedName name="LDC_UD" localSheetId="51">#REF!</definedName>
    <definedName name="LDC_UD">#REF!</definedName>
    <definedName name="le_bq" localSheetId="7">'[14]truc tiep'!#REF!</definedName>
    <definedName name="le_bq" localSheetId="9">'[14]truc tiep'!#REF!</definedName>
    <definedName name="le_bq" localSheetId="15">'[14]truc tiep'!#REF!</definedName>
    <definedName name="le_bq" localSheetId="13">'[14]truc tiep'!#REF!</definedName>
    <definedName name="le_bq" localSheetId="8">'[14]truc tiep'!#REF!</definedName>
    <definedName name="le_bq">#REF!</definedName>
    <definedName name="le_bv" localSheetId="7">'[14]truc tiep'!#REF!</definedName>
    <definedName name="le_bv" localSheetId="9">'[14]truc tiep'!#REF!</definedName>
    <definedName name="le_bv" localSheetId="15">'[14]truc tiep'!#REF!</definedName>
    <definedName name="le_bv" localSheetId="13">'[14]truc tiep'!#REF!</definedName>
    <definedName name="le_bv" localSheetId="8">'[14]truc tiep'!#REF!</definedName>
    <definedName name="le_bv">#REF!</definedName>
    <definedName name="le_ck" localSheetId="7">'[14]truc tiep'!#REF!</definedName>
    <definedName name="le_ck" localSheetId="9">'[14]truc tiep'!#REF!</definedName>
    <definedName name="le_ck" localSheetId="15">'[14]truc tiep'!#REF!</definedName>
    <definedName name="le_ck" localSheetId="13">'[14]truc tiep'!#REF!</definedName>
    <definedName name="le_ck" localSheetId="8">'[14]truc tiep'!#REF!</definedName>
    <definedName name="le_ck">#REF!</definedName>
    <definedName name="le_d1" localSheetId="7">'[14]truc tiep'!#REF!</definedName>
    <definedName name="le_d1" localSheetId="9">'[14]truc tiep'!#REF!</definedName>
    <definedName name="le_d1" localSheetId="15">'[14]truc tiep'!#REF!</definedName>
    <definedName name="le_d1" localSheetId="13">'[14]truc tiep'!#REF!</definedName>
    <definedName name="le_d1" localSheetId="8">'[14]truc tiep'!#REF!</definedName>
    <definedName name="le_d1">#REF!</definedName>
    <definedName name="le_d2" localSheetId="7">'[14]truc tiep'!#REF!</definedName>
    <definedName name="le_d2" localSheetId="9">'[14]truc tiep'!#REF!</definedName>
    <definedName name="le_d2" localSheetId="15">'[14]truc tiep'!#REF!</definedName>
    <definedName name="le_d2" localSheetId="13">'[14]truc tiep'!#REF!</definedName>
    <definedName name="le_d2" localSheetId="8">'[14]truc tiep'!#REF!</definedName>
    <definedName name="le_d2">#REF!</definedName>
    <definedName name="le_d3" localSheetId="7">'[14]truc tiep'!#REF!</definedName>
    <definedName name="le_d3" localSheetId="9">'[14]truc tiep'!#REF!</definedName>
    <definedName name="le_d3" localSheetId="15">'[14]truc tiep'!#REF!</definedName>
    <definedName name="le_d3" localSheetId="13">'[14]truc tiep'!#REF!</definedName>
    <definedName name="le_d3" localSheetId="8">'[14]truc tiep'!#REF!</definedName>
    <definedName name="le_d3">#REF!</definedName>
    <definedName name="le_dl" localSheetId="7">'[14]truc tiep'!#REF!</definedName>
    <definedName name="le_dl" localSheetId="9">'[14]truc tiep'!#REF!</definedName>
    <definedName name="le_dl" localSheetId="15">'[14]truc tiep'!#REF!</definedName>
    <definedName name="le_dl" localSheetId="13">'[14]truc tiep'!#REF!</definedName>
    <definedName name="le_dl" localSheetId="8">'[14]truc tiep'!#REF!</definedName>
    <definedName name="le_dl">#REF!</definedName>
    <definedName name="le_kcs" localSheetId="7">'[14]truc tiep'!#REF!</definedName>
    <definedName name="le_kcs" localSheetId="9">'[14]truc tiep'!#REF!</definedName>
    <definedName name="le_kcs" localSheetId="15">'[14]truc tiep'!#REF!</definedName>
    <definedName name="le_kcs" localSheetId="13">'[14]truc tiep'!#REF!</definedName>
    <definedName name="le_kcs" localSheetId="8">'[14]truc tiep'!#REF!</definedName>
    <definedName name="le_kcs">#REF!</definedName>
    <definedName name="le_nb" localSheetId="7">'[14]truc tiep'!#REF!</definedName>
    <definedName name="le_nb" localSheetId="9">'[14]truc tiep'!#REF!</definedName>
    <definedName name="le_nb" localSheetId="15">'[14]truc tiep'!#REF!</definedName>
    <definedName name="le_nb" localSheetId="13">'[14]truc tiep'!#REF!</definedName>
    <definedName name="le_nb" localSheetId="8">'[14]truc tiep'!#REF!</definedName>
    <definedName name="le_nb">#REF!</definedName>
    <definedName name="le_nv" localSheetId="7">'[14]truc tiep'!#REF!</definedName>
    <definedName name="le_nv" localSheetId="9">'[14]truc tiep'!#REF!</definedName>
    <definedName name="le_nv" localSheetId="15">'[14]truc tiep'!#REF!</definedName>
    <definedName name="le_nv" localSheetId="13">'[14]truc tiep'!#REF!</definedName>
    <definedName name="le_nv" localSheetId="8">'[14]truc tiep'!#REF!</definedName>
    <definedName name="le_nv">#REF!</definedName>
    <definedName name="le_ngio" localSheetId="7">'[14]truc tiep'!#REF!</definedName>
    <definedName name="le_ngio" localSheetId="9">'[14]truc tiep'!#REF!</definedName>
    <definedName name="le_ngio" localSheetId="15">'[14]truc tiep'!#REF!</definedName>
    <definedName name="le_ngio" localSheetId="13">'[14]truc tiep'!#REF!</definedName>
    <definedName name="le_ngio" localSheetId="8">'[14]truc tiep'!#REF!</definedName>
    <definedName name="le_ngio">#REF!</definedName>
    <definedName name="le_t3" localSheetId="7">'[14]truc tiep'!#REF!</definedName>
    <definedName name="le_t3" localSheetId="9">'[14]truc tiep'!#REF!</definedName>
    <definedName name="le_t3" localSheetId="15">'[14]truc tiep'!#REF!</definedName>
    <definedName name="le_t3" localSheetId="13">'[14]truc tiep'!#REF!</definedName>
    <definedName name="le_t3" localSheetId="8">'[14]truc tiep'!#REF!</definedName>
    <definedName name="le_t3">#REF!</definedName>
    <definedName name="le_t4" localSheetId="7">'[14]truc tiep'!#REF!</definedName>
    <definedName name="le_t4" localSheetId="9">'[14]truc tiep'!#REF!</definedName>
    <definedName name="le_t4" localSheetId="15">'[14]truc tiep'!#REF!</definedName>
    <definedName name="le_t4" localSheetId="13">'[14]truc tiep'!#REF!</definedName>
    <definedName name="le_t4" localSheetId="8">'[14]truc tiep'!#REF!</definedName>
    <definedName name="le_t4">#REF!</definedName>
    <definedName name="le_t5" localSheetId="7">'[14]truc tiep'!#REF!</definedName>
    <definedName name="le_t5" localSheetId="9">'[14]truc tiep'!#REF!</definedName>
    <definedName name="le_t5" localSheetId="15">'[14]truc tiep'!#REF!</definedName>
    <definedName name="le_t5" localSheetId="13">'[14]truc tiep'!#REF!</definedName>
    <definedName name="le_t5" localSheetId="8">'[14]truc tiep'!#REF!</definedName>
    <definedName name="le_t5">#REF!</definedName>
    <definedName name="le_t6" localSheetId="7">'[14]truc tiep'!#REF!</definedName>
    <definedName name="le_t6" localSheetId="9">'[14]truc tiep'!#REF!</definedName>
    <definedName name="le_t6" localSheetId="15">'[14]truc tiep'!#REF!</definedName>
    <definedName name="le_t6" localSheetId="13">'[14]truc tiep'!#REF!</definedName>
    <definedName name="le_t6" localSheetId="8">'[14]truc tiep'!#REF!</definedName>
    <definedName name="le_t6">#REF!</definedName>
    <definedName name="le_tc" localSheetId="7">'[14]truc tiep'!#REF!</definedName>
    <definedName name="le_tc" localSheetId="9">'[14]truc tiep'!#REF!</definedName>
    <definedName name="le_tc" localSheetId="15">'[14]truc tiep'!#REF!</definedName>
    <definedName name="le_tc" localSheetId="13">'[14]truc tiep'!#REF!</definedName>
    <definedName name="le_tc" localSheetId="8">'[14]truc tiep'!#REF!</definedName>
    <definedName name="le_tc">#REF!</definedName>
    <definedName name="le_tm" localSheetId="7">'[14]truc tiep'!#REF!</definedName>
    <definedName name="le_tm" localSheetId="9">'[14]truc tiep'!#REF!</definedName>
    <definedName name="le_tm" localSheetId="15">'[14]truc tiep'!#REF!</definedName>
    <definedName name="le_tm" localSheetId="13">'[14]truc tiep'!#REF!</definedName>
    <definedName name="le_tm" localSheetId="8">'[14]truc tiep'!#REF!</definedName>
    <definedName name="le_tm">#REF!</definedName>
    <definedName name="le_vs" localSheetId="7">'[14]truc tiep'!#REF!</definedName>
    <definedName name="le_vs" localSheetId="9">'[14]truc tiep'!#REF!</definedName>
    <definedName name="le_vs" localSheetId="15">'[14]truc tiep'!#REF!</definedName>
    <definedName name="le_vs" localSheetId="13">'[14]truc tiep'!#REF!</definedName>
    <definedName name="le_vs" localSheetId="8">'[14]truc tiep'!#REF!</definedName>
    <definedName name="le_vs">#REF!</definedName>
    <definedName name="le_xh" localSheetId="7">'[14]truc tiep'!#REF!</definedName>
    <definedName name="le_xh" localSheetId="9">'[14]truc tiep'!#REF!</definedName>
    <definedName name="le_xh" localSheetId="15">'[14]truc tiep'!#REF!</definedName>
    <definedName name="le_xh" localSheetId="13">'[14]truc tiep'!#REF!</definedName>
    <definedName name="le_xh" localSheetId="8">'[14]truc tiep'!#REF!</definedName>
    <definedName name="le_xh">#REF!</definedName>
    <definedName name="Lệ" localSheetId="21">{"'Sheet1'!$L$16"}</definedName>
    <definedName name="Lệ" localSheetId="27">{"'Sheet1'!$L$16"}</definedName>
    <definedName name="Lệ" localSheetId="16">{"'Sheet1'!$L$16"}</definedName>
    <definedName name="Lệ" localSheetId="18">{"'Sheet1'!$L$16"}</definedName>
    <definedName name="Lệ" localSheetId="29">{"'Sheet1'!$L$16"}</definedName>
    <definedName name="Lệ" localSheetId="19">{"'Sheet1'!$L$16"}</definedName>
    <definedName name="Lệ">{"'Sheet1'!$L$16"}</definedName>
    <definedName name="Lf" localSheetId="7">'[164]Check C'!#REF!</definedName>
    <definedName name="Lf" localSheetId="9">'[164]Check C'!#REF!</definedName>
    <definedName name="Lf" localSheetId="15">'[164]Check C'!#REF!</definedName>
    <definedName name="Lf" localSheetId="13">'[164]Check C'!#REF!</definedName>
    <definedName name="Lf" localSheetId="8">'[164]Check C'!#REF!</definedName>
    <definedName name="Lf">#REF!</definedName>
    <definedName name="LFX" localSheetId="7">[58]Sheet1!#REF!</definedName>
    <definedName name="LFX" localSheetId="9">[58]Sheet1!#REF!</definedName>
    <definedName name="LFX" localSheetId="15">[58]Sheet1!#REF!</definedName>
    <definedName name="LFX" localSheetId="13">[58]Sheet1!#REF!</definedName>
    <definedName name="LFX" localSheetId="8">[58]Sheet1!#REF!</definedName>
    <definedName name="LFX">#REF!</definedName>
    <definedName name="LFY" localSheetId="7">[58]Sheet1!#REF!</definedName>
    <definedName name="LFY" localSheetId="9">[58]Sheet1!#REF!</definedName>
    <definedName name="LFY" localSheetId="15">[58]Sheet1!#REF!</definedName>
    <definedName name="LFY" localSheetId="13">[58]Sheet1!#REF!</definedName>
    <definedName name="LFY" localSheetId="8">[58]Sheet1!#REF!</definedName>
    <definedName name="LFY">#REF!</definedName>
    <definedName name="lg_ck" localSheetId="51">#REF!</definedName>
    <definedName name="lg_ck">#REF!</definedName>
    <definedName name="lg_DA2" localSheetId="51">#REF!</definedName>
    <definedName name="lg_DA2">#REF!</definedName>
    <definedName name="lg_DTNT" localSheetId="51">#REF!</definedName>
    <definedName name="lg_DTNT">#REF!</definedName>
    <definedName name="lg_ht" localSheetId="51">#REF!</definedName>
    <definedName name="lg_ht">#REF!</definedName>
    <definedName name="lg_ld" localSheetId="51">#REF!</definedName>
    <definedName name="lg_ld">#REF!</definedName>
    <definedName name="lg_lp" localSheetId="51">#REF!</definedName>
    <definedName name="lg_lp">#REF!</definedName>
    <definedName name="lg_LT" localSheetId="51">#REF!</definedName>
    <definedName name="lg_LT">#REF!</definedName>
    <definedName name="lg_ph" localSheetId="51">#REF!</definedName>
    <definedName name="lg_ph">#REF!</definedName>
    <definedName name="lg_sp" localSheetId="51">#REF!</definedName>
    <definedName name="lg_sp">#REF!</definedName>
    <definedName name="lg_TB" localSheetId="51">#REF!</definedName>
    <definedName name="lg_TB">#REF!</definedName>
    <definedName name="lg_TD" localSheetId="51">#REF!</definedName>
    <definedName name="lg_TD">#REF!</definedName>
    <definedName name="lg_tk" localSheetId="51">#REF!</definedName>
    <definedName name="lg_tk">#REF!</definedName>
    <definedName name="lg_tt" localSheetId="51">#REF!</definedName>
    <definedName name="lg_tt">#REF!</definedName>
    <definedName name="lg_th" localSheetId="51">#REF!</definedName>
    <definedName name="lg_th">#REF!</definedName>
    <definedName name="LH" localSheetId="7">[173]Pier!$E$230:$E$235</definedName>
    <definedName name="LH" localSheetId="9">[173]Pier!$E$230:$E$235</definedName>
    <definedName name="LH" localSheetId="15">[173]Pier!$E$230:$E$235</definedName>
    <definedName name="LH" localSheetId="13">[173]Pier!$E$230:$E$235</definedName>
    <definedName name="LH" localSheetId="8">[173]Pier!$E$230:$E$235</definedName>
    <definedName name="LH">#REF!</definedName>
    <definedName name="LH_DACBIET_MG_KHAC" localSheetId="51">#REF!</definedName>
    <definedName name="LH_DACBIET_MG_KHAC">#REF!</definedName>
    <definedName name="LH_DACBIET_TH_KHAC" localSheetId="51">#REF!</definedName>
    <definedName name="LH_DACBIET_TH_KHAC">#REF!</definedName>
    <definedName name="LH_DACBIET_THCS_KHAC" localSheetId="51">#REF!</definedName>
    <definedName name="LH_DACBIET_THCS_KHAC">#REF!</definedName>
    <definedName name="LHD" localSheetId="7">[173]Pier!$E$272:$E$277</definedName>
    <definedName name="LHD" localSheetId="9">[173]Pier!$E$272:$E$277</definedName>
    <definedName name="LHD" localSheetId="15">[173]Pier!$E$272:$E$277</definedName>
    <definedName name="LHD" localSheetId="13">[173]Pier!$E$272:$E$277</definedName>
    <definedName name="LHD" localSheetId="8">[173]Pier!$E$272:$E$277</definedName>
    <definedName name="LHD">#REF!</definedName>
    <definedName name="LHDS" localSheetId="7">[173]Pier!$E$284:$E$289</definedName>
    <definedName name="LHDS" localSheetId="9">[173]Pier!$E$284:$E$289</definedName>
    <definedName name="LHDS" localSheetId="15">[173]Pier!$E$284:$E$289</definedName>
    <definedName name="LHDS" localSheetId="13">[173]Pier!$E$284:$E$289</definedName>
    <definedName name="LHDS" localSheetId="8">[173]Pier!$E$284:$E$289</definedName>
    <definedName name="LHDS">#REF!</definedName>
    <definedName name="LHS" localSheetId="7">[173]Pier!$E$218:$E$223</definedName>
    <definedName name="LHS" localSheetId="9">[173]Pier!$E$218:$E$223</definedName>
    <definedName name="LHS" localSheetId="15">[173]Pier!$E$218:$E$223</definedName>
    <definedName name="LHS" localSheetId="13">[173]Pier!$E$218:$E$223</definedName>
    <definedName name="LHS" localSheetId="8">[173]Pier!$E$218:$E$223</definedName>
    <definedName name="LHS">#REF!</definedName>
    <definedName name="LHT.A" localSheetId="51">#REF!</definedName>
    <definedName name="LHT.A">#REF!</definedName>
    <definedName name="lht.a_ct" localSheetId="51">#REF!</definedName>
    <definedName name="lht.a_ct">#REF!</definedName>
    <definedName name="lht.a_hd" localSheetId="51">#REF!</definedName>
    <definedName name="lht.a_hd">#REF!</definedName>
    <definedName name="LHT.a_hso" localSheetId="51">#REF!</definedName>
    <definedName name="LHT.a_hso">#REF!</definedName>
    <definedName name="lht.a_hspc" localSheetId="51">#REF!</definedName>
    <definedName name="lht.a_hspc">#REF!</definedName>
    <definedName name="LHT.a_ld" localSheetId="51">#REF!</definedName>
    <definedName name="LHT.a_ld">#REF!</definedName>
    <definedName name="LHT.a_luong" localSheetId="51">#REF!</definedName>
    <definedName name="LHT.a_luong">#REF!</definedName>
    <definedName name="LHT.a_nguoi" localSheetId="51">#REF!</definedName>
    <definedName name="LHT.a_nguoi">#REF!</definedName>
    <definedName name="LHT.a_tdtt" localSheetId="51">#REF!</definedName>
    <definedName name="LHT.a_tdtt">#REF!</definedName>
    <definedName name="LHT.a_tn" localSheetId="51">#REF!</definedName>
    <definedName name="LHT.a_tn">#REF!</definedName>
    <definedName name="LHT.a_ud" localSheetId="51">#REF!</definedName>
    <definedName name="LHT.a_ud">#REF!</definedName>
    <definedName name="LHT.B" localSheetId="51">#REF!</definedName>
    <definedName name="LHT.B">#REF!</definedName>
    <definedName name="lht.b_ct" localSheetId="51">#REF!</definedName>
    <definedName name="lht.b_ct">#REF!</definedName>
    <definedName name="lht.b_hd" localSheetId="51">#REF!</definedName>
    <definedName name="lht.b_hd">#REF!</definedName>
    <definedName name="LHT.B_hso" localSheetId="51">#REF!</definedName>
    <definedName name="LHT.B_hso">#REF!</definedName>
    <definedName name="lht.b_hspc" localSheetId="51">#REF!</definedName>
    <definedName name="lht.b_hspc">#REF!</definedName>
    <definedName name="LHT.B_ld" localSheetId="51">#REF!</definedName>
    <definedName name="LHT.B_ld">#REF!</definedName>
    <definedName name="LHT.B_luong" localSheetId="51">#REF!</definedName>
    <definedName name="LHT.B_luong">#REF!</definedName>
    <definedName name="LHT.B_nguoi" localSheetId="51">#REF!</definedName>
    <definedName name="LHT.B_nguoi">#REF!</definedName>
    <definedName name="LHT.B_tdtt" localSheetId="51">#REF!</definedName>
    <definedName name="LHT.B_tdtt">#REF!</definedName>
    <definedName name="LHT.B_tn" localSheetId="51">#REF!</definedName>
    <definedName name="LHT.B_tn">#REF!</definedName>
    <definedName name="LHT.B_ud" localSheetId="51">#REF!</definedName>
    <definedName name="LHT.B_ud">#REF!</definedName>
    <definedName name="LHT.C" localSheetId="51">#REF!</definedName>
    <definedName name="LHT.C">#REF!</definedName>
    <definedName name="lht.c_ct" localSheetId="51">#REF!</definedName>
    <definedName name="lht.c_ct">#REF!</definedName>
    <definedName name="lht.c_hd" localSheetId="51">#REF!</definedName>
    <definedName name="lht.c_hd">#REF!</definedName>
    <definedName name="LHT.C_hso" localSheetId="51">#REF!</definedName>
    <definedName name="LHT.C_hso">#REF!</definedName>
    <definedName name="lht.c_hspc" localSheetId="51">#REF!</definedName>
    <definedName name="lht.c_hspc">#REF!</definedName>
    <definedName name="LHT.C_ld" localSheetId="51">#REF!</definedName>
    <definedName name="LHT.C_ld">#REF!</definedName>
    <definedName name="LHT.C_luong" localSheetId="51">#REF!</definedName>
    <definedName name="LHT.C_luong">#REF!</definedName>
    <definedName name="LHT.C_nguoi" localSheetId="51">#REF!</definedName>
    <definedName name="LHT.C_nguoi">#REF!</definedName>
    <definedName name="LHT.C_tdtt" localSheetId="51">#REF!</definedName>
    <definedName name="LHT.C_tdtt">#REF!</definedName>
    <definedName name="LHT.C_tn" localSheetId="51">#REF!</definedName>
    <definedName name="LHT.C_tn">#REF!</definedName>
    <definedName name="lht.c_ts" localSheetId="51">#REF!</definedName>
    <definedName name="lht.c_ts">#REF!</definedName>
    <definedName name="LHT.C_ud" localSheetId="51">#REF!</definedName>
    <definedName name="LHT.C_ud">#REF!</definedName>
    <definedName name="LI" localSheetId="7">[58]Sheet1!#REF!</definedName>
    <definedName name="LI" localSheetId="9">[58]Sheet1!#REF!</definedName>
    <definedName name="LI" localSheetId="15">[58]Sheet1!#REF!</definedName>
    <definedName name="LI" localSheetId="13">[58]Sheet1!#REF!</definedName>
    <definedName name="LI" localSheetId="8">[58]Sheet1!#REF!</definedName>
    <definedName name="LI">#REF!</definedName>
    <definedName name="limcount" hidden="1">1</definedName>
    <definedName name="list" localSheetId="51">#REF!</definedName>
    <definedName name="list">#REF!</definedName>
    <definedName name="lj" localSheetId="7">[58]Sheet1!#REF!</definedName>
    <definedName name="lj" localSheetId="9">[58]Sheet1!#REF!</definedName>
    <definedName name="lj" localSheetId="15">[58]Sheet1!#REF!</definedName>
    <definedName name="lj" localSheetId="13">[58]Sheet1!#REF!</definedName>
    <definedName name="lj" localSheetId="8">[58]Sheet1!#REF!</definedName>
    <definedName name="lj">#REF!</definedName>
    <definedName name="lk" localSheetId="51" hidden="1">#REF!</definedName>
    <definedName name="lk" hidden="1">#REF!</definedName>
    <definedName name="LK_hathe" localSheetId="33">#REF!</definedName>
    <definedName name="LK_hathe" localSheetId="51">#REF!</definedName>
    <definedName name="LK_hathe">#REF!</definedName>
    <definedName name="lkjjjjjj" localSheetId="7">[81]Sheet1!#REF!</definedName>
    <definedName name="lkjjjjjj" localSheetId="9">[81]Sheet1!#REF!</definedName>
    <definedName name="lkjjjjjj" localSheetId="15">[81]Sheet1!#REF!</definedName>
    <definedName name="lkjjjjjj" localSheetId="13">[81]Sheet1!#REF!</definedName>
    <definedName name="lkjjjjjj" localSheetId="8">[81]Sheet1!#REF!</definedName>
    <definedName name="lkjjjjjj">#REF!</definedName>
    <definedName name="LL" localSheetId="7">[69]PEDESB!#REF!</definedName>
    <definedName name="LL" localSheetId="9">[69]PEDESB!#REF!</definedName>
    <definedName name="LL" localSheetId="15">[69]PEDESB!#REF!</definedName>
    <definedName name="LL" localSheetId="13">[69]PEDESB!#REF!</definedName>
    <definedName name="LL" localSheetId="8">[69]PEDESB!#REF!</definedName>
    <definedName name="LL">#REF!</definedName>
    <definedName name="LLD" localSheetId="7">[173]Pier!$D$272:$D$277</definedName>
    <definedName name="LLD" localSheetId="9">[173]Pier!$D$272:$D$277</definedName>
    <definedName name="LLD" localSheetId="15">[173]Pier!$D$272:$D$277</definedName>
    <definedName name="LLD" localSheetId="13">[173]Pier!$D$272:$D$277</definedName>
    <definedName name="LLD" localSheetId="8">[173]Pier!$D$272:$D$277</definedName>
    <definedName name="LLD">#REF!</definedName>
    <definedName name="LLDS" localSheetId="7">[173]Pier!$D$284:$D$289</definedName>
    <definedName name="LLDS" localSheetId="9">[173]Pier!$D$284:$D$289</definedName>
    <definedName name="LLDS" localSheetId="15">[173]Pier!$D$284:$D$289</definedName>
    <definedName name="LLDS" localSheetId="13">[173]Pier!$D$284:$D$289</definedName>
    <definedName name="LLDS" localSheetId="8">[173]Pier!$D$284:$D$289</definedName>
    <definedName name="LLDS">#REF!</definedName>
    <definedName name="llllllllll" localSheetId="51">#REF!</definedName>
    <definedName name="llllllllll">#REF!</definedName>
    <definedName name="LLS" localSheetId="7">[173]Pier!$D$218:$D$223</definedName>
    <definedName name="LLS" localSheetId="9">[173]Pier!$D$218:$D$223</definedName>
    <definedName name="LLS" localSheetId="15">[173]Pier!$D$218:$D$223</definedName>
    <definedName name="LLS" localSheetId="13">[173]Pier!$D$218:$D$223</definedName>
    <definedName name="LLS" localSheetId="8">[173]Pier!$D$218:$D$223</definedName>
    <definedName name="LLS">#REF!</definedName>
    <definedName name="Lmk" localSheetId="33">#REF!</definedName>
    <definedName name="Lmk" localSheetId="51">#REF!</definedName>
    <definedName name="Lmk">#REF!</definedName>
    <definedName name="LMU" localSheetId="33">#REF!</definedName>
    <definedName name="LMU" localSheetId="51">#REF!</definedName>
    <definedName name="LMU">#REF!</definedName>
    <definedName name="LMUSelected" localSheetId="33">#REF!</definedName>
    <definedName name="LMUSelected" localSheetId="51">#REF!</definedName>
    <definedName name="LMUSelected">#REF!</definedName>
    <definedName name="LN" localSheetId="33">#REF!</definedName>
    <definedName name="LN" localSheetId="51">#REF!</definedName>
    <definedName name="LN">#REF!</definedName>
    <definedName name="Lnsc" localSheetId="33">#REF!</definedName>
    <definedName name="Lnsc" localSheetId="51">#REF!</definedName>
    <definedName name="Lnsc">#REF!</definedName>
    <definedName name="lntt" localSheetId="33">#REF!</definedName>
    <definedName name="lntt" localSheetId="51">#REF!</definedName>
    <definedName name="lntt">#REF!</definedName>
    <definedName name="lnhuan" localSheetId="7">[137]GiaVL!#REF!</definedName>
    <definedName name="lnhuan" localSheetId="9">[137]GiaVL!#REF!</definedName>
    <definedName name="lnhuan" localSheetId="15">[137]GiaVL!#REF!</definedName>
    <definedName name="lnhuan" localSheetId="13">[137]GiaVL!#REF!</definedName>
    <definedName name="lnhuan" localSheetId="8">[137]GiaVL!#REF!</definedName>
    <definedName name="lnhuan">#REF!</definedName>
    <definedName name="Lo" localSheetId="33">#REF!</definedName>
    <definedName name="Lo" localSheetId="51">#REF!</definedName>
    <definedName name="Lo">#REF!</definedName>
    <definedName name="LOAD" localSheetId="7">[69]PEDESB!#REF!</definedName>
    <definedName name="LOAD" localSheetId="9">[69]PEDESB!#REF!</definedName>
    <definedName name="LOAD" localSheetId="15">[69]PEDESB!#REF!</definedName>
    <definedName name="LOAD" localSheetId="13">[69]PEDESB!#REF!</definedName>
    <definedName name="LOAD" localSheetId="8">[69]PEDESB!#REF!</definedName>
    <definedName name="LOAD">#REF!</definedName>
    <definedName name="LOAI_DUONG" localSheetId="33">#REF!</definedName>
    <definedName name="LOAI_DUONG" localSheetId="51">#REF!</definedName>
    <definedName name="LOAI_DUONG">#REF!</definedName>
    <definedName name="Loai_TD" localSheetId="33">#REF!</definedName>
    <definedName name="Loai_TD" localSheetId="51">#REF!</definedName>
    <definedName name="Loai_TD">#REF!</definedName>
    <definedName name="Loaiday" localSheetId="7">[260]LoaiDay!$B$3:$D$10</definedName>
    <definedName name="Loaiday" localSheetId="9">[260]LoaiDay!$B$3:$D$10</definedName>
    <definedName name="Loaiday" localSheetId="15">[260]LoaiDay!$B$3:$D$10</definedName>
    <definedName name="Loaiday" localSheetId="13">[260]LoaiDay!$B$3:$D$10</definedName>
    <definedName name="Loaiday" localSheetId="8">[260]LoaiDay!$B$3:$D$10</definedName>
    <definedName name="Loaiday">#REF!</definedName>
    <definedName name="LOAN" localSheetId="33">#REF!</definedName>
    <definedName name="LOAN" localSheetId="51">#REF!</definedName>
    <definedName name="LOAN">#REF!</definedName>
    <definedName name="LOAN.PL1" localSheetId="33">#REF!</definedName>
    <definedName name="LOAN.PL1" localSheetId="51">#REF!</definedName>
    <definedName name="LOAN.PL1">#REF!</definedName>
    <definedName name="LOAN.PL2" localSheetId="33">#REF!</definedName>
    <definedName name="LOAN.PL2" localSheetId="51">#REF!</definedName>
    <definedName name="LOAN.PL2">#REF!</definedName>
    <definedName name="LOAN1" localSheetId="33">#REF!</definedName>
    <definedName name="LOAN1" localSheetId="51">#REF!</definedName>
    <definedName name="LOAN1">#REF!</definedName>
    <definedName name="LOAN2" localSheetId="33">#REF!</definedName>
    <definedName name="LOAN2" localSheetId="51">#REF!</definedName>
    <definedName name="LOAN2">#REF!</definedName>
    <definedName name="LOC" localSheetId="51">#REF!</definedName>
    <definedName name="LOC">#REF!</definedName>
    <definedName name="LOCATION" localSheetId="7">[113]LEGEND!$D$7</definedName>
    <definedName name="LOCATION" localSheetId="9">[113]LEGEND!$D$7</definedName>
    <definedName name="LOCATION" localSheetId="15">[113]LEGEND!$D$7</definedName>
    <definedName name="LOCATION" localSheetId="13">[113]LEGEND!$D$7</definedName>
    <definedName name="LOCATION" localSheetId="8">[113]LEGEND!$D$7</definedName>
    <definedName name="LOCATION">#REF!</definedName>
    <definedName name="lón2" localSheetId="7">[261]Temp!$B$3</definedName>
    <definedName name="lón2" localSheetId="9">[261]Temp!$B$3</definedName>
    <definedName name="lón2" localSheetId="15">[261]Temp!$B$3</definedName>
    <definedName name="lón2" localSheetId="13">[261]Temp!$B$3</definedName>
    <definedName name="lón2" localSheetId="8">[261]Temp!$B$3</definedName>
    <definedName name="lón2">#REF!</definedName>
    <definedName name="lón3" localSheetId="7">[261]Temp!$B$4</definedName>
    <definedName name="lón3" localSheetId="9">[261]Temp!$B$4</definedName>
    <definedName name="lón3" localSheetId="15">[261]Temp!$B$4</definedName>
    <definedName name="lón3" localSheetId="13">[261]Temp!$B$4</definedName>
    <definedName name="lón3" localSheetId="8">[261]Temp!$B$4</definedName>
    <definedName name="lón3">#REF!</definedName>
    <definedName name="lón5" localSheetId="7">[261]Temp!$B$6</definedName>
    <definedName name="lón5" localSheetId="9">[261]Temp!$B$6</definedName>
    <definedName name="lón5" localSheetId="15">[261]Temp!$B$6</definedName>
    <definedName name="lón5" localSheetId="13">[261]Temp!$B$6</definedName>
    <definedName name="lón5" localSheetId="8">[261]Temp!$B$6</definedName>
    <definedName name="lón5">#REF!</definedName>
    <definedName name="long" localSheetId="7">'[262]CHIET TINH DZ 35 KV'!#REF!</definedName>
    <definedName name="long" localSheetId="9">'[262]CHIET TINH DZ 35 KV'!#REF!</definedName>
    <definedName name="long" localSheetId="15">'[262]CHIET TINH DZ 35 KV'!#REF!</definedName>
    <definedName name="long" localSheetId="13">'[262]CHIET TINH DZ 35 KV'!#REF!</definedName>
    <definedName name="long" localSheetId="8">'[262]CHIET TINH DZ 35 KV'!#REF!</definedName>
    <definedName name="long">#REF!</definedName>
    <definedName name="lonhuan" localSheetId="7">[137]GiaVL!#REF!</definedName>
    <definedName name="lonhuan" localSheetId="9">[137]GiaVL!#REF!</definedName>
    <definedName name="lonhuan" localSheetId="15">[137]GiaVL!#REF!</definedName>
    <definedName name="lonhuan" localSheetId="13">[137]GiaVL!#REF!</definedName>
    <definedName name="lonhuan" localSheetId="8">[137]GiaVL!#REF!</definedName>
    <definedName name="lonhuan">#REF!</definedName>
    <definedName name="LOPHOC_MG_KHAC" localSheetId="51">#REF!</definedName>
    <definedName name="LOPHOC_MG_KHAC">#REF!</definedName>
    <definedName name="LOPHOC_TH_KHAC" localSheetId="51">#REF!</definedName>
    <definedName name="LOPHOC_TH_KHAC">#REF!</definedName>
    <definedName name="LOPHOC_THCS_KHAC" localSheetId="51">#REF!</definedName>
    <definedName name="LOPHOC_THCS_KHAC">#REF!</definedName>
    <definedName name="LOSS" localSheetId="7">[39]Checksection1!#REF!</definedName>
    <definedName name="LOSS" localSheetId="9">[39]Checksection1!#REF!</definedName>
    <definedName name="LOSS" localSheetId="15">[39]Checksection1!#REF!</definedName>
    <definedName name="LOSS" localSheetId="13">[39]Checksection1!#REF!</definedName>
    <definedName name="LOSS" localSheetId="8">[39]Checksection1!#REF!</definedName>
    <definedName name="LOSS">#REF!</definedName>
    <definedName name="Loss_tec" localSheetId="33">#REF!</definedName>
    <definedName name="Loss_tec" localSheetId="51">#REF!</definedName>
    <definedName name="Loss_tec">#REF!</definedName>
    <definedName name="Lp" localSheetId="7">[207]Abutment!$O$9</definedName>
    <definedName name="Lp" localSheetId="9">[207]Abutment!$O$9</definedName>
    <definedName name="Lp" localSheetId="15">[207]Abutment!$O$9</definedName>
    <definedName name="Lp" localSheetId="13">[207]Abutment!$O$9</definedName>
    <definedName name="Lp" localSheetId="8">[207]Abutment!$O$9</definedName>
    <definedName name="Lp">#REF!</definedName>
    <definedName name="lp.2" localSheetId="51">#REF!</definedName>
    <definedName name="lp.2">#REF!</definedName>
    <definedName name="lp.2_ct" localSheetId="51">#REF!</definedName>
    <definedName name="lp.2_ct">#REF!</definedName>
    <definedName name="lp.2_hd" localSheetId="51">#REF!</definedName>
    <definedName name="lp.2_hd">#REF!</definedName>
    <definedName name="lp.2_ts" localSheetId="51">#REF!</definedName>
    <definedName name="lp.2_ts">#REF!</definedName>
    <definedName name="LP.A" localSheetId="51">#REF!</definedName>
    <definedName name="LP.A">#REF!</definedName>
    <definedName name="lp.a_ct" localSheetId="51">#REF!</definedName>
    <definedName name="lp.a_ct">#REF!</definedName>
    <definedName name="lp.a_hso" localSheetId="51">#REF!</definedName>
    <definedName name="lp.a_hso">#REF!</definedName>
    <definedName name="lp.a_hspc" localSheetId="51">#REF!</definedName>
    <definedName name="lp.a_hspc">#REF!</definedName>
    <definedName name="lp.a_ld" localSheetId="51">#REF!</definedName>
    <definedName name="lp.a_ld">#REF!</definedName>
    <definedName name="lp.a_luong" localSheetId="51">#REF!</definedName>
    <definedName name="lp.a_luong">#REF!</definedName>
    <definedName name="lp.a_nguoi" localSheetId="51">#REF!</definedName>
    <definedName name="lp.a_nguoi">#REF!</definedName>
    <definedName name="lp.a_tdtt" localSheetId="51">#REF!</definedName>
    <definedName name="lp.a_tdtt">#REF!</definedName>
    <definedName name="lp.a_tn" localSheetId="51">#REF!</definedName>
    <definedName name="lp.a_tn">#REF!</definedName>
    <definedName name="lp.a_ts" localSheetId="51">#REF!</definedName>
    <definedName name="lp.a_ts">#REF!</definedName>
    <definedName name="lp.a_ud" localSheetId="51">#REF!</definedName>
    <definedName name="lp.a_ud">#REF!</definedName>
    <definedName name="LP.B" localSheetId="51">#REF!</definedName>
    <definedName name="LP.B">#REF!</definedName>
    <definedName name="lp.b_ct" localSheetId="51">#REF!</definedName>
    <definedName name="lp.b_ct">#REF!</definedName>
    <definedName name="lp.b_hd" localSheetId="51">#REF!</definedName>
    <definedName name="lp.b_hd">#REF!</definedName>
    <definedName name="lp.B_hso" localSheetId="51">#REF!</definedName>
    <definedName name="lp.B_hso">#REF!</definedName>
    <definedName name="lp.b_hspc" localSheetId="51">#REF!</definedName>
    <definedName name="lp.b_hspc">#REF!</definedName>
    <definedName name="lp.B_ld" localSheetId="51">#REF!</definedName>
    <definedName name="lp.B_ld">#REF!</definedName>
    <definedName name="lp.B_luong" localSheetId="51">#REF!</definedName>
    <definedName name="lp.B_luong">#REF!</definedName>
    <definedName name="lp.B_nguoi" localSheetId="51">#REF!</definedName>
    <definedName name="lp.B_nguoi">#REF!</definedName>
    <definedName name="lp.B_tdtt" localSheetId="51">#REF!</definedName>
    <definedName name="lp.B_tdtt">#REF!</definedName>
    <definedName name="lp.B_tn" localSheetId="51">#REF!</definedName>
    <definedName name="lp.B_tn">#REF!</definedName>
    <definedName name="lp.b_ts" localSheetId="51">#REF!</definedName>
    <definedName name="lp.b_ts">#REF!</definedName>
    <definedName name="lp.B_ud" localSheetId="51">#REF!</definedName>
    <definedName name="lp.B_ud">#REF!</definedName>
    <definedName name="lp.c" localSheetId="51">#REF!</definedName>
    <definedName name="lp.c">#REF!</definedName>
    <definedName name="lp.c_ct" localSheetId="51">#REF!</definedName>
    <definedName name="lp.c_ct">#REF!</definedName>
    <definedName name="lp.c_hd" localSheetId="51">#REF!</definedName>
    <definedName name="lp.c_hd">#REF!</definedName>
    <definedName name="lp.C_hso" localSheetId="51">#REF!</definedName>
    <definedName name="lp.C_hso">#REF!</definedName>
    <definedName name="lp.c_hspc" localSheetId="51">#REF!</definedName>
    <definedName name="lp.c_hspc">#REF!</definedName>
    <definedName name="lp.C_ld" localSheetId="51">#REF!</definedName>
    <definedName name="lp.C_ld">#REF!</definedName>
    <definedName name="lp.C_luong" localSheetId="51">#REF!</definedName>
    <definedName name="lp.C_luong">#REF!</definedName>
    <definedName name="lp.C_nguoi" localSheetId="51">#REF!</definedName>
    <definedName name="lp.C_nguoi">#REF!</definedName>
    <definedName name="lp.C_tdtt" localSheetId="51">#REF!</definedName>
    <definedName name="lp.C_tdtt">#REF!</definedName>
    <definedName name="lp.C_tn" localSheetId="51">#REF!</definedName>
    <definedName name="lp.C_tn">#REF!</definedName>
    <definedName name="lp.c_ts" localSheetId="51">#REF!</definedName>
    <definedName name="lp.c_ts">#REF!</definedName>
    <definedName name="lp.C_ud" localSheetId="51">#REF!</definedName>
    <definedName name="lp.C_ud">#REF!</definedName>
    <definedName name="lp.d" localSheetId="51">#REF!</definedName>
    <definedName name="lp.d">#REF!</definedName>
    <definedName name="lp.d_ct" localSheetId="51">#REF!</definedName>
    <definedName name="lp.d_ct">#REF!</definedName>
    <definedName name="lp.d_hd" localSheetId="51">#REF!</definedName>
    <definedName name="lp.d_hd">#REF!</definedName>
    <definedName name="lp.D_hso" localSheetId="51">#REF!</definedName>
    <definedName name="lp.D_hso">#REF!</definedName>
    <definedName name="lp.d_hspc" localSheetId="51">#REF!</definedName>
    <definedName name="lp.d_hspc">#REF!</definedName>
    <definedName name="lp.D_ld" localSheetId="51">#REF!</definedName>
    <definedName name="lp.D_ld">#REF!</definedName>
    <definedName name="lp.D_luong" localSheetId="51">#REF!</definedName>
    <definedName name="lp.D_luong">#REF!</definedName>
    <definedName name="lp.D_nguoi" localSheetId="51">#REF!</definedName>
    <definedName name="lp.D_nguoi">#REF!</definedName>
    <definedName name="lp.D_tdtt" localSheetId="51">#REF!</definedName>
    <definedName name="lp.D_tdtt">#REF!</definedName>
    <definedName name="lp.D_tn" localSheetId="51">#REF!</definedName>
    <definedName name="lp.D_tn">#REF!</definedName>
    <definedName name="lp.d_ts" localSheetId="51">#REF!</definedName>
    <definedName name="lp.d_ts">#REF!</definedName>
    <definedName name="lp.D_ud" localSheetId="51">#REF!</definedName>
    <definedName name="lp.D_ud">#REF!</definedName>
    <definedName name="LRMC" localSheetId="33">#REF!</definedName>
    <definedName name="LRMC" localSheetId="51">#REF!</definedName>
    <definedName name="LRMC">#REF!</definedName>
    <definedName name="ls" localSheetId="7">[207]Abutment!#REF!</definedName>
    <definedName name="ls" localSheetId="9">[207]Abutment!#REF!</definedName>
    <definedName name="ls" localSheetId="15">[207]Abutment!#REF!</definedName>
    <definedName name="ls" localSheetId="13">[207]Abutment!#REF!</definedName>
    <definedName name="ls" localSheetId="8">[207]Abutment!#REF!</definedName>
    <definedName name="ls">#REF!</definedName>
    <definedName name="lsbn" localSheetId="7">[25]Girder!#REF!</definedName>
    <definedName name="lsbn" localSheetId="9">[25]Girder!#REF!</definedName>
    <definedName name="lsbn" localSheetId="15">[25]Girder!#REF!</definedName>
    <definedName name="lsbn" localSheetId="13">[25]Girder!#REF!</definedName>
    <definedName name="lsbn" localSheetId="8">[25]Girder!#REF!</definedName>
    <definedName name="lsbn">#REF!</definedName>
    <definedName name="lset" localSheetId="7">[25]Girder!#REF!</definedName>
    <definedName name="lset" localSheetId="9">[25]Girder!#REF!</definedName>
    <definedName name="lset" localSheetId="15">[25]Girder!#REF!</definedName>
    <definedName name="lset" localSheetId="13">[25]Girder!#REF!</definedName>
    <definedName name="lset" localSheetId="8">[25]Girder!#REF!</definedName>
    <definedName name="lset">#REF!</definedName>
    <definedName name="lsp" localSheetId="7">[207]Abutment!#REF!</definedName>
    <definedName name="lsp" localSheetId="9">[207]Abutment!#REF!</definedName>
    <definedName name="lsp" localSheetId="15">[207]Abutment!#REF!</definedName>
    <definedName name="lsp" localSheetId="13">[207]Abutment!#REF!</definedName>
    <definedName name="lsp" localSheetId="8">[207]Abutment!#REF!</definedName>
    <definedName name="lsp">#REF!</definedName>
    <definedName name="lsr" localSheetId="7">[207]Abutment!#REF!</definedName>
    <definedName name="lsr" localSheetId="9">[207]Abutment!#REF!</definedName>
    <definedName name="lsr" localSheetId="15">[207]Abutment!#REF!</definedName>
    <definedName name="lsr" localSheetId="13">[207]Abutment!#REF!</definedName>
    <definedName name="lsr" localSheetId="8">[207]Abutment!#REF!</definedName>
    <definedName name="lsr">#REF!</definedName>
    <definedName name="lss" localSheetId="7">[207]Abutment!#REF!</definedName>
    <definedName name="lss" localSheetId="9">[207]Abutment!#REF!</definedName>
    <definedName name="lss" localSheetId="15">[207]Abutment!#REF!</definedName>
    <definedName name="lss" localSheetId="13">[207]Abutment!#REF!</definedName>
    <definedName name="lss" localSheetId="8">[207]Abutment!#REF!</definedName>
    <definedName name="lss">#REF!</definedName>
    <definedName name="lst" localSheetId="7">[25]Girder!#REF!</definedName>
    <definedName name="lst" localSheetId="9">[25]Girder!#REF!</definedName>
    <definedName name="lst" localSheetId="15">[25]Girder!#REF!</definedName>
    <definedName name="lst" localSheetId="13">[25]Girder!#REF!</definedName>
    <definedName name="lst" localSheetId="8">[25]Girder!#REF!</definedName>
    <definedName name="lst">#REF!</definedName>
    <definedName name="Lt" localSheetId="7">[173]Pier!$G$55</definedName>
    <definedName name="Lt" localSheetId="9">[173]Pier!$G$55</definedName>
    <definedName name="Lt" localSheetId="15">[173]Pier!$G$55</definedName>
    <definedName name="Lt" localSheetId="13">[173]Pier!$G$55</definedName>
    <definedName name="Lt" localSheetId="8">[173]Pier!$G$55</definedName>
    <definedName name="Lt">#REF!</definedName>
    <definedName name="LT.2" localSheetId="51">#REF!</definedName>
    <definedName name="LT.2">#REF!</definedName>
    <definedName name="LT.2_ct" localSheetId="51">#REF!</definedName>
    <definedName name="LT.2_ct">#REF!</definedName>
    <definedName name="LT.2_hd" localSheetId="51">#REF!</definedName>
    <definedName name="LT.2_hd">#REF!</definedName>
    <definedName name="LT.2_ts" localSheetId="51">#REF!</definedName>
    <definedName name="LT.2_ts">#REF!</definedName>
    <definedName name="LT.A" localSheetId="51">#REF!</definedName>
    <definedName name="LT.A">#REF!</definedName>
    <definedName name="LT.a_ct" localSheetId="51">#REF!</definedName>
    <definedName name="LT.a_ct">#REF!</definedName>
    <definedName name="LT.a_hd" localSheetId="51">#REF!</definedName>
    <definedName name="LT.a_hd">#REF!</definedName>
    <definedName name="LT.a_hso" localSheetId="51">#REF!</definedName>
    <definedName name="LT.a_hso">#REF!</definedName>
    <definedName name="lt.a_hspc" localSheetId="51">#REF!</definedName>
    <definedName name="lt.a_hspc">#REF!</definedName>
    <definedName name="LT.a_ld" localSheetId="51">#REF!</definedName>
    <definedName name="LT.a_ld">#REF!</definedName>
    <definedName name="LT.a_luong" localSheetId="51">#REF!</definedName>
    <definedName name="LT.a_luong">#REF!</definedName>
    <definedName name="LT.a_nguoi" localSheetId="51">#REF!</definedName>
    <definedName name="LT.a_nguoi">#REF!</definedName>
    <definedName name="LT.a_tdtt" localSheetId="51">#REF!</definedName>
    <definedName name="LT.a_tdtt">#REF!</definedName>
    <definedName name="LT.a_tn" localSheetId="51">#REF!</definedName>
    <definedName name="LT.a_tn">#REF!</definedName>
    <definedName name="LT.a_ts" localSheetId="51">#REF!</definedName>
    <definedName name="LT.a_ts">#REF!</definedName>
    <definedName name="LT.a_ud" localSheetId="51">#REF!</definedName>
    <definedName name="LT.a_ud">#REF!</definedName>
    <definedName name="LT.B" localSheetId="51">#REF!</definedName>
    <definedName name="LT.B">#REF!</definedName>
    <definedName name="lt.b_ct" localSheetId="51">#REF!</definedName>
    <definedName name="lt.b_ct">#REF!</definedName>
    <definedName name="lt.b_hd" localSheetId="51">#REF!</definedName>
    <definedName name="lt.b_hd">#REF!</definedName>
    <definedName name="LT.b_hso" localSheetId="51">#REF!</definedName>
    <definedName name="LT.b_hso">#REF!</definedName>
    <definedName name="lt.b_hspc" localSheetId="51">#REF!</definedName>
    <definedName name="lt.b_hspc">#REF!</definedName>
    <definedName name="LT.b_ld" localSheetId="51">#REF!</definedName>
    <definedName name="LT.b_ld">#REF!</definedName>
    <definedName name="LT.b_luong" localSheetId="51">#REF!</definedName>
    <definedName name="LT.b_luong">#REF!</definedName>
    <definedName name="LT.b_nguoi" localSheetId="51">#REF!</definedName>
    <definedName name="LT.b_nguoi">#REF!</definedName>
    <definedName name="LT.b_tdtt" localSheetId="51">#REF!</definedName>
    <definedName name="LT.b_tdtt">#REF!</definedName>
    <definedName name="LT.b_tn" localSheetId="51">#REF!</definedName>
    <definedName name="LT.b_tn">#REF!</definedName>
    <definedName name="lt.b_ts" localSheetId="51">#REF!</definedName>
    <definedName name="lt.b_ts">#REF!</definedName>
    <definedName name="LT.b_ud" localSheetId="51">#REF!</definedName>
    <definedName name="LT.b_ud">#REF!</definedName>
    <definedName name="LT.C" localSheetId="51">#REF!</definedName>
    <definedName name="LT.C">#REF!</definedName>
    <definedName name="lt.c_ct" localSheetId="51">#REF!</definedName>
    <definedName name="lt.c_ct">#REF!</definedName>
    <definedName name="lt.c_hd" localSheetId="51">#REF!</definedName>
    <definedName name="lt.c_hd">#REF!</definedName>
    <definedName name="LT.C_hso" localSheetId="51">#REF!</definedName>
    <definedName name="LT.C_hso">#REF!</definedName>
    <definedName name="lt.c_hspc" localSheetId="51">#REF!</definedName>
    <definedName name="lt.c_hspc">#REF!</definedName>
    <definedName name="LT.C_ld" localSheetId="51">#REF!</definedName>
    <definedName name="LT.C_ld">#REF!</definedName>
    <definedName name="LT.C_luong" localSheetId="51">#REF!</definedName>
    <definedName name="LT.C_luong">#REF!</definedName>
    <definedName name="LT.C_nguoi" localSheetId="51">#REF!</definedName>
    <definedName name="LT.C_nguoi">#REF!</definedName>
    <definedName name="LT.C_tdtt" localSheetId="51">#REF!</definedName>
    <definedName name="LT.C_tdtt">#REF!</definedName>
    <definedName name="LT.C_tn" localSheetId="51">#REF!</definedName>
    <definedName name="LT.C_tn">#REF!</definedName>
    <definedName name="lt.c_ts" localSheetId="51">#REF!</definedName>
    <definedName name="lt.c_ts">#REF!</definedName>
    <definedName name="LT.C_ud" localSheetId="51">#REF!</definedName>
    <definedName name="LT.C_ud">#REF!</definedName>
    <definedName name="lt.d_ct" localSheetId="51">#REF!</definedName>
    <definedName name="lt.d_ct">#REF!</definedName>
    <definedName name="lt.d_hd" localSheetId="51">#REF!</definedName>
    <definedName name="lt.d_hd">#REF!</definedName>
    <definedName name="LT.D_hso" localSheetId="51">#REF!</definedName>
    <definedName name="LT.D_hso">#REF!</definedName>
    <definedName name="lt.d_hspc" localSheetId="51">#REF!</definedName>
    <definedName name="lt.d_hspc">#REF!</definedName>
    <definedName name="LT.D_ld" localSheetId="51">#REF!</definedName>
    <definedName name="LT.D_ld">#REF!</definedName>
    <definedName name="LT.D_luong" localSheetId="51">#REF!</definedName>
    <definedName name="LT.D_luong">#REF!</definedName>
    <definedName name="LT.D_nguoi" localSheetId="51">#REF!</definedName>
    <definedName name="LT.D_nguoi">#REF!</definedName>
    <definedName name="LT.D_tdtt" localSheetId="51">#REF!</definedName>
    <definedName name="LT.D_tdtt">#REF!</definedName>
    <definedName name="LT.D_tn" localSheetId="51">#REF!</definedName>
    <definedName name="LT.D_tn">#REF!</definedName>
    <definedName name="LT.D_ud" localSheetId="51">#REF!</definedName>
    <definedName name="LT.D_ud">#REF!</definedName>
    <definedName name="lt_d" localSheetId="51">#REF!</definedName>
    <definedName name="lt_d">#REF!</definedName>
    <definedName name="LT_TB" localSheetId="7">[263]TBA!#REF!</definedName>
    <definedName name="LT_TB" localSheetId="9">[263]TBA!#REF!</definedName>
    <definedName name="LT_TB" localSheetId="15">[263]TBA!#REF!</definedName>
    <definedName name="LT_TB" localSheetId="13">[263]TBA!#REF!</definedName>
    <definedName name="LT_TB" localSheetId="8">[263]TBA!#REF!</definedName>
    <definedName name="LT_TB">#REF!</definedName>
    <definedName name="lt1." localSheetId="7">'[77]So lieu chung'!#REF!</definedName>
    <definedName name="lt1." localSheetId="9">'[77]So lieu chung'!#REF!</definedName>
    <definedName name="lt1." localSheetId="15">'[77]So lieu chung'!#REF!</definedName>
    <definedName name="lt1." localSheetId="13">'[77]So lieu chung'!#REF!</definedName>
    <definedName name="lt1." localSheetId="8">'[77]So lieu chung'!#REF!</definedName>
    <definedName name="lt1.">#REF!</definedName>
    <definedName name="lt2." localSheetId="7">'[77]So lieu chung'!#REF!</definedName>
    <definedName name="lt2." localSheetId="9">'[77]So lieu chung'!#REF!</definedName>
    <definedName name="lt2." localSheetId="15">'[77]So lieu chung'!#REF!</definedName>
    <definedName name="lt2." localSheetId="13">'[77]So lieu chung'!#REF!</definedName>
    <definedName name="lt2." localSheetId="8">'[77]So lieu chung'!#REF!</definedName>
    <definedName name="lt2.">#REF!</definedName>
    <definedName name="LTB_HSO" localSheetId="51">#REF!</definedName>
    <definedName name="LTB_HSO">#REF!</definedName>
    <definedName name="LTB_LD" localSheetId="51">#REF!</definedName>
    <definedName name="LTB_LD">#REF!</definedName>
    <definedName name="LTB_LUONG" localSheetId="51">#REF!</definedName>
    <definedName name="LTB_LUONG">#REF!</definedName>
    <definedName name="LTB_NGUOI" localSheetId="51">#REF!</definedName>
    <definedName name="LTB_NGUOI">#REF!</definedName>
    <definedName name="LTB_TH" localSheetId="51">#REF!</definedName>
    <definedName name="LTB_TH">#REF!</definedName>
    <definedName name="LTB_UD" localSheetId="51">#REF!</definedName>
    <definedName name="LTB_UD">#REF!</definedName>
    <definedName name="LTC_HSO" localSheetId="51">#REF!</definedName>
    <definedName name="LTC_HSO">#REF!</definedName>
    <definedName name="LTC_LUONG" localSheetId="51">#REF!</definedName>
    <definedName name="LTC_LUONG">#REF!</definedName>
    <definedName name="LTC_NGUOI" localSheetId="51">#REF!</definedName>
    <definedName name="LTC_NGUOI">#REF!</definedName>
    <definedName name="LTC_UD" localSheetId="51">#REF!</definedName>
    <definedName name="LTC_UD">#REF!</definedName>
    <definedName name="Ltt" localSheetId="7">'[60]Xuly Data'!#REF!</definedName>
    <definedName name="Ltt" localSheetId="9">'[60]Xuly Data'!#REF!</definedName>
    <definedName name="Ltt" localSheetId="15">'[60]Xuly Data'!#REF!</definedName>
    <definedName name="Ltt" localSheetId="13">'[60]Xuly Data'!#REF!</definedName>
    <definedName name="Ltt" localSheetId="8">'[60]Xuly Data'!#REF!</definedName>
    <definedName name="Ltt">#REF!</definedName>
    <definedName name="LTR" localSheetId="51">#REF!</definedName>
    <definedName name="LTR">#REF!</definedName>
    <definedName name="ltre" localSheetId="33">#REF!</definedName>
    <definedName name="ltre" localSheetId="51">#REF!</definedName>
    <definedName name="ltre">#REF!</definedName>
    <definedName name="lulop16" localSheetId="33">#REF!</definedName>
    <definedName name="lulop16" localSheetId="51">#REF!</definedName>
    <definedName name="lulop16">#REF!</definedName>
    <definedName name="luoncap" localSheetId="33">#REF!</definedName>
    <definedName name="luoncap" localSheetId="51">#REF!</definedName>
    <definedName name="luoncap">#REF!</definedName>
    <definedName name="luong" localSheetId="21">{"ÿÿÿÿÿ"}</definedName>
    <definedName name="luong" localSheetId="27">{"ÿÿÿÿÿ"}</definedName>
    <definedName name="luong" localSheetId="33">{"ÿÿÿÿÿ"}</definedName>
    <definedName name="luong" localSheetId="34">{"ÿÿÿÿÿ"}</definedName>
    <definedName name="luong" localSheetId="48">{"ÿÿÿÿÿ"}</definedName>
    <definedName name="luong" localSheetId="49">{"ÿÿÿÿÿ"}</definedName>
    <definedName name="luong" localSheetId="7">{"ÿÿÿÿÿ"}</definedName>
    <definedName name="luong" localSheetId="9">{"ÿÿÿÿÿ"}</definedName>
    <definedName name="luong" localSheetId="15">{"ÿÿÿÿÿ"}</definedName>
    <definedName name="luong" localSheetId="13">{"ÿÿÿÿÿ"}</definedName>
    <definedName name="luong" localSheetId="16">{"ÿÿÿÿÿ"}</definedName>
    <definedName name="luong" localSheetId="8">{"ÿÿÿÿÿ"}</definedName>
    <definedName name="luong" localSheetId="18">{"ÿÿÿÿÿ"}</definedName>
    <definedName name="luong" localSheetId="29">{"ÿÿÿÿÿ"}</definedName>
    <definedName name="luong" localSheetId="19">{"ÿÿÿÿÿ"}</definedName>
    <definedName name="luong" localSheetId="1">{"ÿÿÿÿÿ"}</definedName>
    <definedName name="luong">{"ÿÿÿÿÿ"}</definedName>
    <definedName name="luong_18" localSheetId="21">{"ÿÿÿÿÿ"}</definedName>
    <definedName name="luong_18" localSheetId="27">{"ÿÿÿÿÿ"}</definedName>
    <definedName name="luong_18" localSheetId="16">{"ÿÿÿÿÿ"}</definedName>
    <definedName name="luong_18" localSheetId="18">{"ÿÿÿÿÿ"}</definedName>
    <definedName name="luong_18" localSheetId="29">{"ÿÿÿÿÿ"}</definedName>
    <definedName name="luong_18" localSheetId="19">{"ÿÿÿÿÿ"}</definedName>
    <definedName name="luong_18">{"ÿÿÿÿÿ"}</definedName>
    <definedName name="Luong_ct" localSheetId="51">#REF!</definedName>
    <definedName name="Luong_ct">#REF!</definedName>
    <definedName name="luong_hd" localSheetId="51">#REF!</definedName>
    <definedName name="luong_hd">#REF!</definedName>
    <definedName name="luongthang1" localSheetId="21" hidden="1">{"'Sheet1'!$L$16"}</definedName>
    <definedName name="luongthang1" localSheetId="27" hidden="1">{"'Sheet1'!$L$16"}</definedName>
    <definedName name="luongthang1" localSheetId="33" hidden="1">{"'Sheet1'!$L$16"}</definedName>
    <definedName name="luongthang1" localSheetId="34" hidden="1">{"'Sheet1'!$L$16"}</definedName>
    <definedName name="luongthang1" localSheetId="48" hidden="1">{"'Sheet1'!$L$16"}</definedName>
    <definedName name="luongthang1" localSheetId="49" hidden="1">{"'Sheet1'!$L$16"}</definedName>
    <definedName name="luongthang1" localSheetId="7" hidden="1">{"'Sheet1'!$L$16"}</definedName>
    <definedName name="luongthang1" localSheetId="9" hidden="1">{"'Sheet1'!$L$16"}</definedName>
    <definedName name="luongthang1" localSheetId="15" hidden="1">{"'Sheet1'!$L$16"}</definedName>
    <definedName name="luongthang1" localSheetId="13" hidden="1">{"'Sheet1'!$L$16"}</definedName>
    <definedName name="luongthang1" localSheetId="16" hidden="1">{"'Sheet1'!$L$16"}</definedName>
    <definedName name="luongthang1" localSheetId="8" hidden="1">{"'Sheet1'!$L$16"}</definedName>
    <definedName name="luongthang1" localSheetId="18" hidden="1">{"'Sheet1'!$L$16"}</definedName>
    <definedName name="luongthang1" localSheetId="19" hidden="1">{"'Sheet1'!$L$16"}</definedName>
    <definedName name="luongthang1" localSheetId="1" hidden="1">{"'Sheet1'!$L$16"}</definedName>
    <definedName name="luongthang1" hidden="1">{"'Sheet1'!$L$16"}</definedName>
    <definedName name="lurung16" localSheetId="33">#REF!</definedName>
    <definedName name="lurung16" localSheetId="51">#REF!</definedName>
    <definedName name="lurung16">#REF!</definedName>
    <definedName name="luthep10" localSheetId="33">#REF!</definedName>
    <definedName name="luthep10" localSheetId="51">#REF!</definedName>
    <definedName name="luthep10">#REF!</definedName>
    <definedName name="luuthong" localSheetId="33">#REF!</definedName>
    <definedName name="luuthong" localSheetId="51">#REF!</definedName>
    <definedName name="luuthong">#REF!</definedName>
    <definedName name="Luyen" localSheetId="7">[175]Function!$C$1</definedName>
    <definedName name="Luyen" localSheetId="9">[175]Function!$C$1</definedName>
    <definedName name="Luyen" localSheetId="15">[175]Function!$C$1</definedName>
    <definedName name="Luyen" localSheetId="13">[175]Function!$C$1</definedName>
    <definedName name="Luyen" localSheetId="8">[175]Function!$C$1</definedName>
    <definedName name="Luyen">#REF!</definedName>
    <definedName name="lv" localSheetId="7">'[191]Work-Condition'!$B$10</definedName>
    <definedName name="lv" localSheetId="9">'[191]Work-Condition'!$B$10</definedName>
    <definedName name="lv" localSheetId="15">'[191]Work-Condition'!$B$10</definedName>
    <definedName name="lv" localSheetId="13">'[191]Work-Condition'!$B$10</definedName>
    <definedName name="lv" localSheetId="8">'[191]Work-Condition'!$B$10</definedName>
    <definedName name="lv">#REF!</definedName>
    <definedName name="lv." localSheetId="7">'[191]Work-Condition'!$B$10</definedName>
    <definedName name="lv." localSheetId="9">'[191]Work-Condition'!$B$10</definedName>
    <definedName name="lv." localSheetId="15">'[191]Work-Condition'!$B$10</definedName>
    <definedName name="lv." localSheetId="13">'[191]Work-Condition'!$B$10</definedName>
    <definedName name="lv." localSheetId="8">'[191]Work-Condition'!$B$10</definedName>
    <definedName name="lv.">#REF!</definedName>
    <definedName name="lv.." localSheetId="33">#REF!</definedName>
    <definedName name="lv.." localSheetId="51">#REF!</definedName>
    <definedName name="lv..">#REF!</definedName>
    <definedName name="lVC" localSheetId="33">#REF!</definedName>
    <definedName name="lVC" localSheetId="51">#REF!</definedName>
    <definedName name="lVC">#REF!</definedName>
    <definedName name="lvr" localSheetId="7">'[191]Work-Condition'!$C$10</definedName>
    <definedName name="lvr" localSheetId="9">'[191]Work-Condition'!$C$10</definedName>
    <definedName name="lvr" localSheetId="15">'[191]Work-Condition'!$C$10</definedName>
    <definedName name="lvr" localSheetId="13">'[191]Work-Condition'!$C$10</definedName>
    <definedName name="lvr" localSheetId="8">'[191]Work-Condition'!$C$10</definedName>
    <definedName name="lvr">#REF!</definedName>
    <definedName name="lvr." localSheetId="7">'[191]Work-Condition'!$C$10</definedName>
    <definedName name="lvr." localSheetId="9">'[191]Work-Condition'!$C$10</definedName>
    <definedName name="lvr." localSheetId="15">'[191]Work-Condition'!$C$10</definedName>
    <definedName name="lvr." localSheetId="13">'[191]Work-Condition'!$C$10</definedName>
    <definedName name="lvr." localSheetId="8">'[191]Work-Condition'!$C$10</definedName>
    <definedName name="lvr.">#REF!</definedName>
    <definedName name="lvr.." localSheetId="33">#REF!</definedName>
    <definedName name="lvr.." localSheetId="51">#REF!</definedName>
    <definedName name="lvr..">#REF!</definedName>
    <definedName name="LX100N" localSheetId="33">#REF!</definedName>
    <definedName name="LX100N" localSheetId="51">#REF!</definedName>
    <definedName name="LX100N">#REF!</definedName>
    <definedName name="LXK" localSheetId="33">#REF!</definedName>
    <definedName name="LXK" localSheetId="51">#REF!</definedName>
    <definedName name="LXK">#REF!</definedName>
    <definedName name="Ly" localSheetId="7">[58]Sheet1!#REF!</definedName>
    <definedName name="Ly" localSheetId="9">[58]Sheet1!#REF!</definedName>
    <definedName name="Ly" localSheetId="15">[58]Sheet1!#REF!</definedName>
    <definedName name="Ly" localSheetId="13">[58]Sheet1!#REF!</definedName>
    <definedName name="Ly" localSheetId="8">[58]Sheet1!#REF!</definedName>
    <definedName name="Ly">#REF!</definedName>
    <definedName name="m" localSheetId="7">[251]dghn!$A$4:$F$1528</definedName>
    <definedName name="m" localSheetId="9">[251]dghn!$A$4:$F$1528</definedName>
    <definedName name="m" localSheetId="15">[251]dghn!$A$4:$F$1528</definedName>
    <definedName name="m" localSheetId="13">[251]dghn!$A$4:$F$1528</definedName>
    <definedName name="m" localSheetId="8">[251]dghn!$A$4:$F$1528</definedName>
    <definedName name="m">#REF!</definedName>
    <definedName name="M.100_BK.PGD" localSheetId="51">#REF!</definedName>
    <definedName name="M.100_BK.PGD">#REF!</definedName>
    <definedName name="M.101_BK.PGD" localSheetId="51">#REF!</definedName>
    <definedName name="M.101_BK.PGD">#REF!</definedName>
    <definedName name="M.102_BK.PGD" localSheetId="51">#REF!</definedName>
    <definedName name="M.102_BK.PGD">#REF!</definedName>
    <definedName name="M.N" localSheetId="51">#REF!</definedName>
    <definedName name="M.N">#REF!</definedName>
    <definedName name="m_" localSheetId="7">[25]Girder!#REF!</definedName>
    <definedName name="m_" localSheetId="9">[25]Girder!#REF!</definedName>
    <definedName name="m_" localSheetId="15">[25]Girder!#REF!</definedName>
    <definedName name="m_" localSheetId="13">[25]Girder!#REF!</definedName>
    <definedName name="m_" localSheetId="8">[25]Girder!#REF!</definedName>
    <definedName name="m_">#REF!</definedName>
    <definedName name="m__Chi_phÝ_kh_c_phôc_vô_thi_c_ng____k" localSheetId="7">'[109]PTN+M'!$I$19</definedName>
    <definedName name="m__Chi_phÝ_kh_c_phôc_vô_thi_c_ng____k" localSheetId="9">'[109]PTN+M'!$I$19</definedName>
    <definedName name="m__Chi_phÝ_kh_c_phôc_vô_thi_c_ng____k" localSheetId="15">'[109]PTN+M'!$I$19</definedName>
    <definedName name="m__Chi_phÝ_kh_c_phôc_vô_thi_c_ng____k" localSheetId="13">'[109]PTN+M'!$I$19</definedName>
    <definedName name="m__Chi_phÝ_kh_c_phôc_vô_thi_c_ng____k" localSheetId="8">'[109]PTN+M'!$I$19</definedName>
    <definedName name="m__Chi_phÝ_kh_c_phôc_vô_thi_c_ng____k">#REF!</definedName>
    <definedName name="m_1" localSheetId="7">[75]SLCB!#REF!</definedName>
    <definedName name="m_1" localSheetId="9">[75]SLCB!#REF!</definedName>
    <definedName name="m_1" localSheetId="15">[75]SLCB!#REF!</definedName>
    <definedName name="m_1" localSheetId="13">[75]SLCB!#REF!</definedName>
    <definedName name="m_1" localSheetId="8">[75]SLCB!#REF!</definedName>
    <definedName name="m_1">#REF!</definedName>
    <definedName name="m_2" localSheetId="7">[75]SLCB!#REF!</definedName>
    <definedName name="m_2" localSheetId="9">[75]SLCB!#REF!</definedName>
    <definedName name="m_2" localSheetId="15">[75]SLCB!#REF!</definedName>
    <definedName name="m_2" localSheetId="13">[75]SLCB!#REF!</definedName>
    <definedName name="m_2" localSheetId="8">[75]SLCB!#REF!</definedName>
    <definedName name="m_2">#REF!</definedName>
    <definedName name="m_3" localSheetId="7">[75]SLCB!#REF!</definedName>
    <definedName name="m_3" localSheetId="9">[75]SLCB!#REF!</definedName>
    <definedName name="m_3" localSheetId="15">[75]SLCB!#REF!</definedName>
    <definedName name="m_3" localSheetId="13">[75]SLCB!#REF!</definedName>
    <definedName name="m_3" localSheetId="8">[75]SLCB!#REF!</definedName>
    <definedName name="m_3">#REF!</definedName>
    <definedName name="m_4" localSheetId="7">[75]SLCB!#REF!</definedName>
    <definedName name="m_4" localSheetId="9">[75]SLCB!#REF!</definedName>
    <definedName name="m_4" localSheetId="15">[75]SLCB!#REF!</definedName>
    <definedName name="m_4" localSheetId="13">[75]SLCB!#REF!</definedName>
    <definedName name="m_4" localSheetId="8">[75]SLCB!#REF!</definedName>
    <definedName name="m_4">#REF!</definedName>
    <definedName name="M_CSCT" localSheetId="33">#REF!</definedName>
    <definedName name="M_CSCT" localSheetId="51">#REF!</definedName>
    <definedName name="M_CSCT">#REF!</definedName>
    <definedName name="M_TD" localSheetId="33">#REF!</definedName>
    <definedName name="M_TD" localSheetId="51">#REF!</definedName>
    <definedName name="M_TD">#REF!</definedName>
    <definedName name="M0.4" localSheetId="33">#REF!</definedName>
    <definedName name="M0.4" localSheetId="51">#REF!</definedName>
    <definedName name="M0.4">#REF!</definedName>
    <definedName name="m1_" localSheetId="7">[25]Girder!#REF!</definedName>
    <definedName name="m1_" localSheetId="9">[25]Girder!#REF!</definedName>
    <definedName name="m1_" localSheetId="15">[25]Girder!#REF!</definedName>
    <definedName name="m1_" localSheetId="13">[25]Girder!#REF!</definedName>
    <definedName name="m1_" localSheetId="8">[25]Girder!#REF!</definedName>
    <definedName name="m1_">#REF!</definedName>
    <definedName name="M10.1" localSheetId="7">'[132]Giai trinh'!#REF!</definedName>
    <definedName name="M10.1" localSheetId="9">'[132]Giai trinh'!#REF!</definedName>
    <definedName name="M10.1" localSheetId="15">'[132]Giai trinh'!#REF!</definedName>
    <definedName name="M10.1" localSheetId="13">'[132]Giai trinh'!#REF!</definedName>
    <definedName name="M10.1" localSheetId="8">'[132]Giai trinh'!#REF!</definedName>
    <definedName name="M10.1">#REF!</definedName>
    <definedName name="M10.1a" localSheetId="7">'[132]Giai trinh'!#REF!</definedName>
    <definedName name="M10.1a" localSheetId="9">'[132]Giai trinh'!#REF!</definedName>
    <definedName name="M10.1a" localSheetId="15">'[132]Giai trinh'!#REF!</definedName>
    <definedName name="M10.1a" localSheetId="13">'[132]Giai trinh'!#REF!</definedName>
    <definedName name="M10.1a" localSheetId="8">'[132]Giai trinh'!#REF!</definedName>
    <definedName name="M10.1a">#REF!</definedName>
    <definedName name="M10.2" localSheetId="7">'[132]Giai trinh'!#REF!</definedName>
    <definedName name="M10.2" localSheetId="9">'[132]Giai trinh'!#REF!</definedName>
    <definedName name="M10.2" localSheetId="15">'[132]Giai trinh'!#REF!</definedName>
    <definedName name="M10.2" localSheetId="13">'[132]Giai trinh'!#REF!</definedName>
    <definedName name="M10.2" localSheetId="8">'[132]Giai trinh'!#REF!</definedName>
    <definedName name="M10.2">#REF!</definedName>
    <definedName name="M10.2a" localSheetId="7">'[132]Giai trinh'!#REF!</definedName>
    <definedName name="M10.2a" localSheetId="9">'[132]Giai trinh'!#REF!</definedName>
    <definedName name="M10.2a" localSheetId="15">'[132]Giai trinh'!#REF!</definedName>
    <definedName name="M10.2a" localSheetId="13">'[132]Giai trinh'!#REF!</definedName>
    <definedName name="M10.2a" localSheetId="8">'[132]Giai trinh'!#REF!</definedName>
    <definedName name="M10.2a">#REF!</definedName>
    <definedName name="m102bnnc" localSheetId="7">'[10]lam-moi'!#REF!</definedName>
    <definedName name="m102bnnc" localSheetId="9">'[10]lam-moi'!#REF!</definedName>
    <definedName name="m102bnnc" localSheetId="15">'[10]lam-moi'!#REF!</definedName>
    <definedName name="m102bnnc" localSheetId="13">'[10]lam-moi'!#REF!</definedName>
    <definedName name="m102bnnc" localSheetId="8">'[10]lam-moi'!#REF!</definedName>
    <definedName name="m102bnnc">#REF!</definedName>
    <definedName name="m102bnvl" localSheetId="7">'[10]lam-moi'!#REF!</definedName>
    <definedName name="m102bnvl" localSheetId="9">'[10]lam-moi'!#REF!</definedName>
    <definedName name="m102bnvl" localSheetId="15">'[10]lam-moi'!#REF!</definedName>
    <definedName name="m102bnvl" localSheetId="13">'[10]lam-moi'!#REF!</definedName>
    <definedName name="m102bnvl" localSheetId="8">'[10]lam-moi'!#REF!</definedName>
    <definedName name="m102bnvl">#REF!</definedName>
    <definedName name="m10aamtc" localSheetId="7">'[10]t-h HA THE'!#REF!</definedName>
    <definedName name="m10aamtc" localSheetId="9">'[10]t-h HA THE'!#REF!</definedName>
    <definedName name="m10aamtc" localSheetId="15">'[10]t-h HA THE'!#REF!</definedName>
    <definedName name="m10aamtc" localSheetId="13">'[10]t-h HA THE'!#REF!</definedName>
    <definedName name="m10aamtc" localSheetId="8">'[10]t-h HA THE'!#REF!</definedName>
    <definedName name="m10aamtc">#REF!</definedName>
    <definedName name="m10aanc" localSheetId="7">'[10]lam-moi'!#REF!</definedName>
    <definedName name="m10aanc" localSheetId="9">'[10]lam-moi'!#REF!</definedName>
    <definedName name="m10aanc" localSheetId="15">'[10]lam-moi'!#REF!</definedName>
    <definedName name="m10aanc" localSheetId="13">'[10]lam-moi'!#REF!</definedName>
    <definedName name="m10aanc" localSheetId="8">'[10]lam-moi'!#REF!</definedName>
    <definedName name="m10aanc">#REF!</definedName>
    <definedName name="M10aavc" localSheetId="7">'[264]CHITIET VL-NC-TT -1p'!#REF!</definedName>
    <definedName name="M10aavc" localSheetId="9">'[264]CHITIET VL-NC-TT -1p'!#REF!</definedName>
    <definedName name="M10aavc" localSheetId="15">'[264]CHITIET VL-NC-TT -1p'!#REF!</definedName>
    <definedName name="M10aavc" localSheetId="13">'[264]CHITIET VL-NC-TT -1p'!#REF!</definedName>
    <definedName name="M10aavc" localSheetId="8">'[264]CHITIET VL-NC-TT -1p'!#REF!</definedName>
    <definedName name="M10aavc">#REF!</definedName>
    <definedName name="m10aavl" localSheetId="7">'[10]lam-moi'!#REF!</definedName>
    <definedName name="m10aavl" localSheetId="9">'[10]lam-moi'!#REF!</definedName>
    <definedName name="m10aavl" localSheetId="15">'[10]lam-moi'!#REF!</definedName>
    <definedName name="m10aavl" localSheetId="13">'[10]lam-moi'!#REF!</definedName>
    <definedName name="m10aavl" localSheetId="8">'[10]lam-moi'!#REF!</definedName>
    <definedName name="m10aavl">#REF!</definedName>
    <definedName name="m10anc" localSheetId="7">'[10]lam-moi'!#REF!</definedName>
    <definedName name="m10anc" localSheetId="9">'[10]lam-moi'!#REF!</definedName>
    <definedName name="m10anc" localSheetId="15">'[10]lam-moi'!#REF!</definedName>
    <definedName name="m10anc" localSheetId="13">'[10]lam-moi'!#REF!</definedName>
    <definedName name="m10anc" localSheetId="8">'[10]lam-moi'!#REF!</definedName>
    <definedName name="m10anc">#REF!</definedName>
    <definedName name="m10avl" localSheetId="7">'[10]lam-moi'!#REF!</definedName>
    <definedName name="m10avl" localSheetId="9">'[10]lam-moi'!#REF!</definedName>
    <definedName name="m10avl" localSheetId="15">'[10]lam-moi'!#REF!</definedName>
    <definedName name="m10avl" localSheetId="13">'[10]lam-moi'!#REF!</definedName>
    <definedName name="m10avl" localSheetId="8">'[10]lam-moi'!#REF!</definedName>
    <definedName name="m10avl">#REF!</definedName>
    <definedName name="m10banc" localSheetId="7">'[10]lam-moi'!#REF!</definedName>
    <definedName name="m10banc" localSheetId="9">'[10]lam-moi'!#REF!</definedName>
    <definedName name="m10banc" localSheetId="15">'[10]lam-moi'!#REF!</definedName>
    <definedName name="m10banc" localSheetId="13">'[10]lam-moi'!#REF!</definedName>
    <definedName name="m10banc" localSheetId="8">'[10]lam-moi'!#REF!</definedName>
    <definedName name="m10banc">#REF!</definedName>
    <definedName name="m10bavl" localSheetId="7">'[10]lam-moi'!#REF!</definedName>
    <definedName name="m10bavl" localSheetId="9">'[10]lam-moi'!#REF!</definedName>
    <definedName name="m10bavl" localSheetId="15">'[10]lam-moi'!#REF!</definedName>
    <definedName name="m10bavl" localSheetId="13">'[10]lam-moi'!#REF!</definedName>
    <definedName name="m10bavl" localSheetId="8">'[10]lam-moi'!#REF!</definedName>
    <definedName name="m10bavl">#REF!</definedName>
    <definedName name="m122bnnc" localSheetId="7">'[10]lam-moi'!#REF!</definedName>
    <definedName name="m122bnnc" localSheetId="9">'[10]lam-moi'!#REF!</definedName>
    <definedName name="m122bnnc" localSheetId="15">'[10]lam-moi'!#REF!</definedName>
    <definedName name="m122bnnc" localSheetId="13">'[10]lam-moi'!#REF!</definedName>
    <definedName name="m122bnnc" localSheetId="8">'[10]lam-moi'!#REF!</definedName>
    <definedName name="m122bnnc">#REF!</definedName>
    <definedName name="m122bnvl" localSheetId="7">'[10]lam-moi'!#REF!</definedName>
    <definedName name="m122bnvl" localSheetId="9">'[10]lam-moi'!#REF!</definedName>
    <definedName name="m122bnvl" localSheetId="15">'[10]lam-moi'!#REF!</definedName>
    <definedName name="m122bnvl" localSheetId="13">'[10]lam-moi'!#REF!</definedName>
    <definedName name="m122bnvl" localSheetId="8">'[10]lam-moi'!#REF!</definedName>
    <definedName name="m122bnvl">#REF!</definedName>
    <definedName name="m12aanc" localSheetId="7">'[10]lam-moi'!#REF!</definedName>
    <definedName name="m12aanc" localSheetId="9">'[10]lam-moi'!#REF!</definedName>
    <definedName name="m12aanc" localSheetId="15">'[10]lam-moi'!#REF!</definedName>
    <definedName name="m12aanc" localSheetId="13">'[10]lam-moi'!#REF!</definedName>
    <definedName name="m12aanc" localSheetId="8">'[10]lam-moi'!#REF!</definedName>
    <definedName name="m12aanc">#REF!</definedName>
    <definedName name="m12aavl" localSheetId="7">'[10]lam-moi'!#REF!</definedName>
    <definedName name="m12aavl" localSheetId="9">'[10]lam-moi'!#REF!</definedName>
    <definedName name="m12aavl" localSheetId="15">'[10]lam-moi'!#REF!</definedName>
    <definedName name="m12aavl" localSheetId="13">'[10]lam-moi'!#REF!</definedName>
    <definedName name="m12aavl" localSheetId="8">'[10]lam-moi'!#REF!</definedName>
    <definedName name="m12aavl">#REF!</definedName>
    <definedName name="m12anc" localSheetId="7">'[10]lam-moi'!#REF!</definedName>
    <definedName name="m12anc" localSheetId="9">'[10]lam-moi'!#REF!</definedName>
    <definedName name="m12anc" localSheetId="15">'[10]lam-moi'!#REF!</definedName>
    <definedName name="m12anc" localSheetId="13">'[10]lam-moi'!#REF!</definedName>
    <definedName name="m12anc" localSheetId="8">'[10]lam-moi'!#REF!</definedName>
    <definedName name="m12anc">#REF!</definedName>
    <definedName name="m12avl" localSheetId="7">'[10]lam-moi'!#REF!</definedName>
    <definedName name="m12avl" localSheetId="9">'[10]lam-moi'!#REF!</definedName>
    <definedName name="m12avl" localSheetId="15">'[10]lam-moi'!#REF!</definedName>
    <definedName name="m12avl" localSheetId="13">'[10]lam-moi'!#REF!</definedName>
    <definedName name="m12avl" localSheetId="8">'[10]lam-moi'!#REF!</definedName>
    <definedName name="m12avl">#REF!</definedName>
    <definedName name="M12ba3p" localSheetId="33">#REF!</definedName>
    <definedName name="M12ba3p" localSheetId="51">#REF!</definedName>
    <definedName name="M12ba3p">#REF!</definedName>
    <definedName name="m12banc" localSheetId="7">'[10]lam-moi'!#REF!</definedName>
    <definedName name="m12banc" localSheetId="9">'[10]lam-moi'!#REF!</definedName>
    <definedName name="m12banc" localSheetId="15">'[10]lam-moi'!#REF!</definedName>
    <definedName name="m12banc" localSheetId="13">'[10]lam-moi'!#REF!</definedName>
    <definedName name="m12banc" localSheetId="8">'[10]lam-moi'!#REF!</definedName>
    <definedName name="m12banc">#REF!</definedName>
    <definedName name="m12bavl" localSheetId="7">'[10]lam-moi'!#REF!</definedName>
    <definedName name="m12bavl" localSheetId="9">'[10]lam-moi'!#REF!</definedName>
    <definedName name="m12bavl" localSheetId="15">'[10]lam-moi'!#REF!</definedName>
    <definedName name="m12bavl" localSheetId="13">'[10]lam-moi'!#REF!</definedName>
    <definedName name="m12bavl" localSheetId="8">'[10]lam-moi'!#REF!</definedName>
    <definedName name="m12bavl">#REF!</definedName>
    <definedName name="M12bb1p" localSheetId="33">#REF!</definedName>
    <definedName name="M12bb1p" localSheetId="51">#REF!</definedName>
    <definedName name="M12bb1p">#REF!</definedName>
    <definedName name="m12bbnc" localSheetId="7">'[10]lam-moi'!#REF!</definedName>
    <definedName name="m12bbnc" localSheetId="9">'[10]lam-moi'!#REF!</definedName>
    <definedName name="m12bbnc" localSheetId="15">'[10]lam-moi'!#REF!</definedName>
    <definedName name="m12bbnc" localSheetId="13">'[10]lam-moi'!#REF!</definedName>
    <definedName name="m12bbnc" localSheetId="8">'[10]lam-moi'!#REF!</definedName>
    <definedName name="m12bbnc">#REF!</definedName>
    <definedName name="m12bbvl" localSheetId="7">'[10]lam-moi'!#REF!</definedName>
    <definedName name="m12bbvl" localSheetId="9">'[10]lam-moi'!#REF!</definedName>
    <definedName name="m12bbvl" localSheetId="15">'[10]lam-moi'!#REF!</definedName>
    <definedName name="m12bbvl" localSheetId="13">'[10]lam-moi'!#REF!</definedName>
    <definedName name="m12bbvl" localSheetId="8">'[10]lam-moi'!#REF!</definedName>
    <definedName name="m12bbvl">#REF!</definedName>
    <definedName name="M12bnnc" localSheetId="7">'[10]#REF'!#REF!</definedName>
    <definedName name="M12bnnc" localSheetId="9">'[10]#REF'!#REF!</definedName>
    <definedName name="M12bnnc" localSheetId="15">'[10]#REF'!#REF!</definedName>
    <definedName name="M12bnnc" localSheetId="13">'[10]#REF'!#REF!</definedName>
    <definedName name="M12bnnc" localSheetId="8">'[10]#REF'!#REF!</definedName>
    <definedName name="M12bnnc">#REF!</definedName>
    <definedName name="M12bnvl" localSheetId="7">'[10]#REF'!#REF!</definedName>
    <definedName name="M12bnvl" localSheetId="9">'[10]#REF'!#REF!</definedName>
    <definedName name="M12bnvl" localSheetId="15">'[10]#REF'!#REF!</definedName>
    <definedName name="M12bnvl" localSheetId="13">'[10]#REF'!#REF!</definedName>
    <definedName name="M12bnvl" localSheetId="8">'[10]#REF'!#REF!</definedName>
    <definedName name="M12bnvl">#REF!</definedName>
    <definedName name="M12cbnc" localSheetId="33">#REF!</definedName>
    <definedName name="M12cbnc" localSheetId="51">#REF!</definedName>
    <definedName name="M12cbnc">#REF!</definedName>
    <definedName name="M12cbvl" localSheetId="33">#REF!</definedName>
    <definedName name="M12cbvl" localSheetId="51">#REF!</definedName>
    <definedName name="M12cbvl">#REF!</definedName>
    <definedName name="m142bnnc" localSheetId="7">'[10]lam-moi'!#REF!</definedName>
    <definedName name="m142bnnc" localSheetId="9">'[10]lam-moi'!#REF!</definedName>
    <definedName name="m142bnnc" localSheetId="15">'[10]lam-moi'!#REF!</definedName>
    <definedName name="m142bnnc" localSheetId="13">'[10]lam-moi'!#REF!</definedName>
    <definedName name="m142bnnc" localSheetId="8">'[10]lam-moi'!#REF!</definedName>
    <definedName name="m142bnnc">#REF!</definedName>
    <definedName name="m142bnvl" localSheetId="7">'[10]lam-moi'!#REF!</definedName>
    <definedName name="m142bnvl" localSheetId="9">'[10]lam-moi'!#REF!</definedName>
    <definedName name="m142bnvl" localSheetId="15">'[10]lam-moi'!#REF!</definedName>
    <definedName name="m142bnvl" localSheetId="13">'[10]lam-moi'!#REF!</definedName>
    <definedName name="m142bnvl" localSheetId="8">'[10]lam-moi'!#REF!</definedName>
    <definedName name="m142bnvl">#REF!</definedName>
    <definedName name="M14bb1p" localSheetId="33">#REF!</definedName>
    <definedName name="M14bb1p" localSheetId="51">#REF!</definedName>
    <definedName name="M14bb1p">#REF!</definedName>
    <definedName name="m14bbnc" localSheetId="7">'[10]lam-moi'!#REF!</definedName>
    <definedName name="m14bbnc" localSheetId="9">'[10]lam-moi'!#REF!</definedName>
    <definedName name="m14bbnc" localSheetId="15">'[10]lam-moi'!#REF!</definedName>
    <definedName name="m14bbnc" localSheetId="13">'[10]lam-moi'!#REF!</definedName>
    <definedName name="m14bbnc" localSheetId="8">'[10]lam-moi'!#REF!</definedName>
    <definedName name="m14bbnc">#REF!</definedName>
    <definedName name="M14bbvc" localSheetId="7">'[10]CHITIET VL-NC-TT -1p'!#REF!</definedName>
    <definedName name="M14bbvc" localSheetId="9">'[10]CHITIET VL-NC-TT -1p'!#REF!</definedName>
    <definedName name="M14bbvc" localSheetId="15">'[10]CHITIET VL-NC-TT -1p'!#REF!</definedName>
    <definedName name="M14bbvc" localSheetId="13">'[10]CHITIET VL-NC-TT -1p'!#REF!</definedName>
    <definedName name="M14bbvc" localSheetId="8">'[10]CHITIET VL-NC-TT -1p'!#REF!</definedName>
    <definedName name="M14bbvc">#REF!</definedName>
    <definedName name="m14bbvl" localSheetId="7">'[10]lam-moi'!#REF!</definedName>
    <definedName name="m14bbvl" localSheetId="9">'[10]lam-moi'!#REF!</definedName>
    <definedName name="m14bbvl" localSheetId="15">'[10]lam-moi'!#REF!</definedName>
    <definedName name="m14bbvl" localSheetId="13">'[10]lam-moi'!#REF!</definedName>
    <definedName name="m14bbvl" localSheetId="8">'[10]lam-moi'!#REF!</definedName>
    <definedName name="m14bbvl">#REF!</definedName>
    <definedName name="M2H" localSheetId="33">#REF!</definedName>
    <definedName name="M2H" localSheetId="51">#REF!</definedName>
    <definedName name="M2H">#REF!</definedName>
    <definedName name="M8a" localSheetId="7">'[10]THPDMoi  (2)'!#REF!</definedName>
    <definedName name="M8a" localSheetId="9">'[10]THPDMoi  (2)'!#REF!</definedName>
    <definedName name="M8a" localSheetId="15">'[10]THPDMoi  (2)'!#REF!</definedName>
    <definedName name="M8a" localSheetId="13">'[10]THPDMoi  (2)'!#REF!</definedName>
    <definedName name="M8a" localSheetId="8">'[10]THPDMoi  (2)'!#REF!</definedName>
    <definedName name="M8a">#REF!</definedName>
    <definedName name="M8aa" localSheetId="7">'[10]THPDMoi  (2)'!#REF!</definedName>
    <definedName name="M8aa" localSheetId="9">'[10]THPDMoi  (2)'!#REF!</definedName>
    <definedName name="M8aa" localSheetId="15">'[10]THPDMoi  (2)'!#REF!</definedName>
    <definedName name="M8aa" localSheetId="13">'[10]THPDMoi  (2)'!#REF!</definedName>
    <definedName name="M8aa" localSheetId="8">'[10]THPDMoi  (2)'!#REF!</definedName>
    <definedName name="M8aa">#REF!</definedName>
    <definedName name="m8aanc" localSheetId="33">#REF!</definedName>
    <definedName name="m8aanc" localSheetId="51">#REF!</definedName>
    <definedName name="m8aanc">#REF!</definedName>
    <definedName name="m8aavl" localSheetId="33">#REF!</definedName>
    <definedName name="m8aavl" localSheetId="51">#REF!</definedName>
    <definedName name="m8aavl">#REF!</definedName>
    <definedName name="m8amtc" localSheetId="7">'[10]t-h HA THE'!#REF!</definedName>
    <definedName name="m8amtc" localSheetId="9">'[10]t-h HA THE'!#REF!</definedName>
    <definedName name="m8amtc" localSheetId="15">'[10]t-h HA THE'!#REF!</definedName>
    <definedName name="m8amtc" localSheetId="13">'[10]t-h HA THE'!#REF!</definedName>
    <definedName name="m8amtc" localSheetId="8">'[10]t-h HA THE'!#REF!</definedName>
    <definedName name="m8amtc">#REF!</definedName>
    <definedName name="m8anc" localSheetId="7">'[10]lam-moi'!#REF!</definedName>
    <definedName name="m8anc" localSheetId="9">'[10]lam-moi'!#REF!</definedName>
    <definedName name="m8anc" localSheetId="15">'[10]lam-moi'!#REF!</definedName>
    <definedName name="m8anc" localSheetId="13">'[10]lam-moi'!#REF!</definedName>
    <definedName name="m8anc" localSheetId="8">'[10]lam-moi'!#REF!</definedName>
    <definedName name="m8anc">#REF!</definedName>
    <definedName name="m8avl" localSheetId="7">'[10]lam-moi'!#REF!</definedName>
    <definedName name="m8avl" localSheetId="9">'[10]lam-moi'!#REF!</definedName>
    <definedName name="m8avl" localSheetId="15">'[10]lam-moi'!#REF!</definedName>
    <definedName name="m8avl" localSheetId="13">'[10]lam-moi'!#REF!</definedName>
    <definedName name="m8avl" localSheetId="8">'[10]lam-moi'!#REF!</definedName>
    <definedName name="m8avl">#REF!</definedName>
    <definedName name="Ma_lop" localSheetId="51">#REF!</definedName>
    <definedName name="Ma_lop">#REF!</definedName>
    <definedName name="Ma_mon" localSheetId="51">#REF!</definedName>
    <definedName name="Ma_mon">#REF!</definedName>
    <definedName name="ma_nv" localSheetId="7">'[265]MA NV'!$B$3:$L$224</definedName>
    <definedName name="ma_nv" localSheetId="9">'[265]MA NV'!$B$3:$L$224</definedName>
    <definedName name="ma_nv" localSheetId="15">'[265]MA NV'!$B$3:$L$224</definedName>
    <definedName name="ma_nv" localSheetId="13">'[265]MA NV'!$B$3:$L$224</definedName>
    <definedName name="ma_nv" localSheetId="8">'[265]MA NV'!$B$3:$L$224</definedName>
    <definedName name="ma_nv">#REF!</definedName>
    <definedName name="Ma_RT" localSheetId="51">#REF!</definedName>
    <definedName name="Ma_RT">#REF!</definedName>
    <definedName name="Ma3pnc" localSheetId="33">#REF!</definedName>
    <definedName name="Ma3pnc" localSheetId="51">#REF!</definedName>
    <definedName name="Ma3pnc">#REF!</definedName>
    <definedName name="Ma3pvl" localSheetId="33">#REF!</definedName>
    <definedName name="Ma3pvl" localSheetId="51">#REF!</definedName>
    <definedName name="Ma3pvl">#REF!</definedName>
    <definedName name="Maa3pnc" localSheetId="33">#REF!</definedName>
    <definedName name="Maa3pnc" localSheetId="51">#REF!</definedName>
    <definedName name="Maa3pnc">#REF!</definedName>
    <definedName name="Maa3pvl" localSheetId="33">#REF!</definedName>
    <definedName name="Maa3pvl" localSheetId="51">#REF!</definedName>
    <definedName name="Maa3pvl">#REF!</definedName>
    <definedName name="MACAP1" localSheetId="33">#REF!</definedName>
    <definedName name="MACAP1" localSheetId="51">#REF!</definedName>
    <definedName name="MACAP1">#REF!</definedName>
    <definedName name="MACAP2" localSheetId="33">#REF!</definedName>
    <definedName name="MACAP2" localSheetId="51">#REF!</definedName>
    <definedName name="MACAP2">#REF!</definedName>
    <definedName name="MACAP3" localSheetId="33">#REF!</definedName>
    <definedName name="MACAP3" localSheetId="51">#REF!</definedName>
    <definedName name="MACAP3">#REF!</definedName>
    <definedName name="macbt" localSheetId="33">#REF!</definedName>
    <definedName name="macbt" localSheetId="51">#REF!</definedName>
    <definedName name="macbt">#REF!</definedName>
    <definedName name="macn" localSheetId="7">[183]dmcn!$A$7:$A$65536</definedName>
    <definedName name="macn" localSheetId="9">[183]dmcn!$A$7:$A$65536</definedName>
    <definedName name="macn" localSheetId="15">[183]dmcn!$A$7:$A$65536</definedName>
    <definedName name="macn" localSheetId="13">[183]dmcn!$A$7:$A$65536</definedName>
    <definedName name="macn" localSheetId="8">[183]dmcn!$A$7:$A$65536</definedName>
    <definedName name="macn">#REF!</definedName>
    <definedName name="macn_dd" localSheetId="7">[266]dmcn!$A$7:$C$999</definedName>
    <definedName name="macn_dd" localSheetId="9">[266]dmcn!$A$7:$C$999</definedName>
    <definedName name="macn_dd" localSheetId="15">[266]dmcn!$A$7:$C$999</definedName>
    <definedName name="macn_dd" localSheetId="13">[266]dmcn!$A$7:$C$999</definedName>
    <definedName name="macn_dd" localSheetId="8">[266]dmcn!$A$7:$C$999</definedName>
    <definedName name="macn_dd">#REF!</definedName>
    <definedName name="MADONGIA" localSheetId="7">[258]TienLuong!$F$6:$F$2175</definedName>
    <definedName name="MADONGIA" localSheetId="9">[258]TienLuong!$F$6:$F$2175</definedName>
    <definedName name="MADONGIA" localSheetId="15">[258]TienLuong!$F$6:$F$2175</definedName>
    <definedName name="MADONGIA" localSheetId="13">[258]TienLuong!$F$6:$F$2175</definedName>
    <definedName name="MADONGIA" localSheetId="8">[258]TienLuong!$F$6:$F$2175</definedName>
    <definedName name="MADONGIA">#REF!</definedName>
    <definedName name="mahang" localSheetId="51">#REF!</definedName>
    <definedName name="mahang">#REF!</definedName>
    <definedName name="mahang_d" localSheetId="51">#REF!</definedName>
    <definedName name="mahang_d">#REF!</definedName>
    <definedName name="mahang_n" localSheetId="51">#REF!</definedName>
    <definedName name="mahang_n">#REF!</definedName>
    <definedName name="mahang_x" localSheetId="51">#REF!</definedName>
    <definedName name="mahang_x">#REF!</definedName>
    <definedName name="MaHaRangNam" localSheetId="51">#REF!</definedName>
    <definedName name="MaHaRangNam">#REF!</definedName>
    <definedName name="MaHaRangTuan" localSheetId="51">#REF!</definedName>
    <definedName name="MaHaRangTuan">#REF!</definedName>
    <definedName name="mai" localSheetId="21" hidden="1">{"'Sheet1'!$L$16"}</definedName>
    <definedName name="mai" localSheetId="27" hidden="1">{"'Sheet1'!$L$16"}</definedName>
    <definedName name="mai" localSheetId="33" hidden="1">{"'Sheet1'!$L$16"}</definedName>
    <definedName name="mai" localSheetId="34" hidden="1">{"'Sheet1'!$L$16"}</definedName>
    <definedName name="mai" localSheetId="48" hidden="1">{"'Sheet1'!$L$16"}</definedName>
    <definedName name="mai" localSheetId="49" hidden="1">{"'Sheet1'!$L$16"}</definedName>
    <definedName name="mai" localSheetId="7" hidden="1">{"'Sheet1'!$L$16"}</definedName>
    <definedName name="mai" localSheetId="9" hidden="1">{"'Sheet1'!$L$16"}</definedName>
    <definedName name="mai" localSheetId="15" hidden="1">{"'Sheet1'!$L$16"}</definedName>
    <definedName name="mai" localSheetId="13" hidden="1">{"'Sheet1'!$L$16"}</definedName>
    <definedName name="mai" localSheetId="16" hidden="1">{"'Sheet1'!$L$16"}</definedName>
    <definedName name="mai" localSheetId="8" hidden="1">{"'Sheet1'!$L$16"}</definedName>
    <definedName name="mai" localSheetId="18" hidden="1">{"'Sheet1'!$L$16"}</definedName>
    <definedName name="mai" localSheetId="19" hidden="1">{"'Sheet1'!$L$16"}</definedName>
    <definedName name="mai" localSheetId="1" hidden="1">{"'Sheet1'!$L$16"}</definedName>
    <definedName name="mai" hidden="1">{"'Sheet1'!$L$16"}</definedName>
    <definedName name="MAJ_CON_EQP" localSheetId="33">#REF!</definedName>
    <definedName name="MAJ_CON_EQP" localSheetId="51">#REF!</definedName>
    <definedName name="MAJ_CON_EQP">#REF!</definedName>
    <definedName name="MAKHPTHU" localSheetId="33">#REF!</definedName>
    <definedName name="MAKHPTHU" localSheetId="51">#REF!</definedName>
    <definedName name="MAKHPTHU">#REF!</definedName>
    <definedName name="MAKHPTRA" localSheetId="33">#REF!</definedName>
    <definedName name="MAKHPTRA" localSheetId="51">#REF!</definedName>
    <definedName name="MAKHPTRA">#REF!</definedName>
    <definedName name="MaMay_Q" localSheetId="33">#REF!</definedName>
    <definedName name="MaMay_Q" localSheetId="51">#REF!</definedName>
    <definedName name="MaMay_Q">#REF!</definedName>
    <definedName name="MANXXMDEN" localSheetId="33">#REF!</definedName>
    <definedName name="MANXXMDEN" localSheetId="51">#REF!</definedName>
    <definedName name="MANXXMDEN">#REF!</definedName>
    <definedName name="MANXXMTRANG" localSheetId="33">#REF!</definedName>
    <definedName name="MANXXMTRANG" localSheetId="51">#REF!</definedName>
    <definedName name="MANXXMTRANG">#REF!</definedName>
    <definedName name="mangay" localSheetId="51">#REF!</definedName>
    <definedName name="mangay">#REF!</definedName>
    <definedName name="MANHAPLOAI2" localSheetId="33">#REF!</definedName>
    <definedName name="MANHAPLOAI2" localSheetId="51">#REF!</definedName>
    <definedName name="MANHAPLOAI2">#REF!</definedName>
    <definedName name="Mar" localSheetId="7">[72]BudgetData!$F$2:$F$734</definedName>
    <definedName name="Mar" localSheetId="9">[72]BudgetData!$F$2:$F$734</definedName>
    <definedName name="Mar" localSheetId="15">[72]BudgetData!$F$2:$F$734</definedName>
    <definedName name="Mar" localSheetId="13">[72]BudgetData!$F$2:$F$734</definedName>
    <definedName name="Mar" localSheetId="8">[72]BudgetData!$F$2:$F$734</definedName>
    <definedName name="Mar">#REF!</definedName>
    <definedName name="Masonry" localSheetId="7">'[122]DGchitiet '!#REF!</definedName>
    <definedName name="Masonry" localSheetId="9">'[122]DGchitiet '!#REF!</definedName>
    <definedName name="Masonry" localSheetId="15">'[122]DGchitiet '!#REF!</definedName>
    <definedName name="Masonry" localSheetId="13">'[122]DGchitiet '!#REF!</definedName>
    <definedName name="Masonry" localSheetId="8">'[122]DGchitiet '!#REF!</definedName>
    <definedName name="Masonry">#REF!</definedName>
    <definedName name="MAT" localSheetId="7">'[1]COAT&amp;WRAP-QIOT-#3'!#REF!</definedName>
    <definedName name="MAT" localSheetId="9">'[1]COAT&amp;WRAP-QIOT-#3'!#REF!</definedName>
    <definedName name="MAT" localSheetId="15">'[1]COAT&amp;WRAP-QIOT-#3'!#REF!</definedName>
    <definedName name="MAT" localSheetId="13">'[1]COAT&amp;WRAP-QIOT-#3'!#REF!</definedName>
    <definedName name="MAT" localSheetId="8">'[1]COAT&amp;WRAP-QIOT-#3'!#REF!</definedName>
    <definedName name="MAT">#REF!</definedName>
    <definedName name="matit" localSheetId="7">[70]gvl!$Q$69</definedName>
    <definedName name="matit" localSheetId="9">[70]gvl!$Q$69</definedName>
    <definedName name="matit" localSheetId="15">[70]gvl!$Q$69</definedName>
    <definedName name="matit" localSheetId="13">[70]gvl!$Q$69</definedName>
    <definedName name="matit" localSheetId="8">[70]gvl!$Q$69</definedName>
    <definedName name="matit">#REF!</definedName>
    <definedName name="matk" localSheetId="7">[266]dmtk!$A$4:$A$1009</definedName>
    <definedName name="matk" localSheetId="9">[266]dmtk!$A$4:$A$1009</definedName>
    <definedName name="matk" localSheetId="15">[266]dmtk!$A$4:$A$1009</definedName>
    <definedName name="matk" localSheetId="13">[266]dmtk!$A$4:$A$1009</definedName>
    <definedName name="matk" localSheetId="8">[266]dmtk!$A$4:$A$1009</definedName>
    <definedName name="matk">#REF!</definedName>
    <definedName name="MATK_CD" localSheetId="7">[199]CANDOI!$A$7:$H$58</definedName>
    <definedName name="MATK_CD" localSheetId="9">[199]CANDOI!$A$7:$H$58</definedName>
    <definedName name="MATK_CD" localSheetId="15">[199]CANDOI!$A$7:$H$58</definedName>
    <definedName name="MATK_CD" localSheetId="13">[199]CANDOI!$A$7:$H$58</definedName>
    <definedName name="MATK_CD" localSheetId="8">[199]CANDOI!$A$7:$H$58</definedName>
    <definedName name="MATK_CD">#REF!</definedName>
    <definedName name="matk_du" localSheetId="7">[183]dmtk!$A$4:$C$65536</definedName>
    <definedName name="matk_du" localSheetId="9">[183]dmtk!$A$4:$C$65536</definedName>
    <definedName name="matk_du" localSheetId="15">[183]dmtk!$A$4:$C$65536</definedName>
    <definedName name="matk_du" localSheetId="13">[183]dmtk!$A$4:$C$65536</definedName>
    <definedName name="matk_du" localSheetId="8">[183]dmtk!$A$4:$C$65536</definedName>
    <definedName name="matk_du">#REF!</definedName>
    <definedName name="MATK_M" localSheetId="7">[73]MATK!$A$6:$C$292</definedName>
    <definedName name="MATK_M" localSheetId="9">[73]MATK!$A$6:$C$292</definedName>
    <definedName name="MATK_M" localSheetId="15">[73]MATK!$A$6:$C$292</definedName>
    <definedName name="MATK_M" localSheetId="13">[73]MATK!$A$6:$C$292</definedName>
    <definedName name="MATK_M" localSheetId="8">[73]MATK!$A$6:$C$292</definedName>
    <definedName name="MATK_M">#REF!</definedName>
    <definedName name="MaTuan" localSheetId="51">#REF!</definedName>
    <definedName name="MaTuan">#REF!</definedName>
    <definedName name="mathang" localSheetId="51">#REF!</definedName>
    <definedName name="mathang">#REF!</definedName>
    <definedName name="MaThanhToanNB" localSheetId="51">#REF!</definedName>
    <definedName name="MaThanhToanNB">#REF!</definedName>
    <definedName name="Maùy_thi_coâng">"mtc"</definedName>
    <definedName name="MAVANKHUON" localSheetId="33">#REF!</definedName>
    <definedName name="MAVANKHUON" localSheetId="51">#REF!</definedName>
    <definedName name="MAVANKHUON">#REF!</definedName>
    <definedName name="MAVL" localSheetId="7">'[267]Dinh Muc VT'!$F$4:$F$848</definedName>
    <definedName name="MAVL" localSheetId="9">'[267]Dinh Muc VT'!$F$4:$F$848</definedName>
    <definedName name="MAVL" localSheetId="15">'[267]Dinh Muc VT'!$F$4:$F$848</definedName>
    <definedName name="MAVL" localSheetId="13">'[267]Dinh Muc VT'!$F$4:$F$848</definedName>
    <definedName name="MAVL" localSheetId="8">'[267]Dinh Muc VT'!$F$4:$F$848</definedName>
    <definedName name="MAVL">#REF!</definedName>
    <definedName name="MAVLD" localSheetId="7">[252]ChiTietDZ!$D$8:$D$1296</definedName>
    <definedName name="MAVLD" localSheetId="9">[252]ChiTietDZ!$D$8:$D$1296</definedName>
    <definedName name="MAVLD" localSheetId="15">[252]ChiTietDZ!$D$8:$D$1296</definedName>
    <definedName name="MAVLD" localSheetId="13">[252]ChiTietDZ!$D$8:$D$1296</definedName>
    <definedName name="MAVLD" localSheetId="8">[252]ChiTietDZ!$D$8:$D$1296</definedName>
    <definedName name="MAVLD">#REF!</definedName>
    <definedName name="MAVLD1" localSheetId="7">[252]VuaBT!$B$7:$B$63</definedName>
    <definedName name="MAVLD1" localSheetId="9">[252]VuaBT!$B$7:$B$63</definedName>
    <definedName name="MAVLD1" localSheetId="15">[252]VuaBT!$B$7:$B$63</definedName>
    <definedName name="MAVLD1" localSheetId="13">[252]VuaBT!$B$7:$B$63</definedName>
    <definedName name="MAVLD1" localSheetId="8">[252]VuaBT!$B$7:$B$63</definedName>
    <definedName name="MAVLD1">#REF!</definedName>
    <definedName name="MAVLNCM" localSheetId="7">[268]mavl!$B$5:$C$300</definedName>
    <definedName name="MAVLNCM" localSheetId="9">[268]mavl!$B$5:$C$300</definedName>
    <definedName name="MAVLNCM" localSheetId="15">[268]mavl!$B$5:$C$300</definedName>
    <definedName name="MAVLNCM" localSheetId="13">[268]mavl!$B$5:$C$300</definedName>
    <definedName name="MAVLNCM" localSheetId="8">[268]mavl!$B$5:$C$300</definedName>
    <definedName name="MAVLNCM">#REF!</definedName>
    <definedName name="MAVLTHDN" localSheetId="33">#REF!</definedName>
    <definedName name="MAVLTHDN" localSheetId="51">#REF!</definedName>
    <definedName name="MAVLTHDN">#REF!</definedName>
    <definedName name="maVP" localSheetId="7">'[269]Theo doi Chung tu'!$D$4</definedName>
    <definedName name="maVP" localSheetId="9">'[269]Theo doi Chung tu'!$D$4</definedName>
    <definedName name="maVP" localSheetId="15">'[269]Theo doi Chung tu'!$D$4</definedName>
    <definedName name="maVP" localSheetId="13">'[269]Theo doi Chung tu'!$D$4</definedName>
    <definedName name="maVP" localSheetId="8">'[269]Theo doi Chung tu'!$D$4</definedName>
    <definedName name="maVP">#REF!</definedName>
    <definedName name="may" localSheetId="33">#REF!</definedName>
    <definedName name="may" localSheetId="51">#REF!</definedName>
    <definedName name="may">#REF!</definedName>
    <definedName name="mazut" localSheetId="7">'[33]he so'!$B$14</definedName>
    <definedName name="mazut" localSheetId="9">'[33]he so'!$B$14</definedName>
    <definedName name="mazut" localSheetId="15">'[33]he so'!$B$14</definedName>
    <definedName name="mazut" localSheetId="13">'[33]he so'!$B$14</definedName>
    <definedName name="mazut" localSheetId="8">'[33]he so'!$B$14</definedName>
    <definedName name="mazut">#REF!</definedName>
    <definedName name="Mba1p" localSheetId="33">#REF!</definedName>
    <definedName name="Mba1p" localSheetId="51">#REF!</definedName>
    <definedName name="Mba1p">#REF!</definedName>
    <definedName name="Mba3p" localSheetId="33">#REF!</definedName>
    <definedName name="Mba3p" localSheetId="51">#REF!</definedName>
    <definedName name="Mba3p">#REF!</definedName>
    <definedName name="Mbb3p" localSheetId="33">#REF!</definedName>
    <definedName name="Mbb3p" localSheetId="51">#REF!</definedName>
    <definedName name="Mbb3p">#REF!</definedName>
    <definedName name="Mbn1p" localSheetId="33">#REF!</definedName>
    <definedName name="Mbn1p" localSheetId="51">#REF!</definedName>
    <definedName name="Mbn1p">#REF!</definedName>
    <definedName name="mbnc" localSheetId="7">'[10]lam-moi'!#REF!</definedName>
    <definedName name="mbnc" localSheetId="9">'[10]lam-moi'!#REF!</definedName>
    <definedName name="mbnc" localSheetId="15">'[10]lam-moi'!#REF!</definedName>
    <definedName name="mbnc" localSheetId="13">'[10]lam-moi'!#REF!</definedName>
    <definedName name="mbnc" localSheetId="8">'[10]lam-moi'!#REF!</definedName>
    <definedName name="mbnc">#REF!</definedName>
    <definedName name="MBT" localSheetId="33">#REF!</definedName>
    <definedName name="MBT" localSheetId="51">#REF!</definedName>
    <definedName name="MBT">#REF!</definedName>
    <definedName name="mbvl" localSheetId="7">'[10]lam-moi'!#REF!</definedName>
    <definedName name="mbvl" localSheetId="9">'[10]lam-moi'!#REF!</definedName>
    <definedName name="mbvl" localSheetId="15">'[10]lam-moi'!#REF!</definedName>
    <definedName name="mbvl" localSheetId="13">'[10]lam-moi'!#REF!</definedName>
    <definedName name="mbvl" localSheetId="8">'[10]lam-moi'!#REF!</definedName>
    <definedName name="mbvl">#REF!</definedName>
    <definedName name="MC" localSheetId="33">#REF!</definedName>
    <definedName name="MC" localSheetId="51">#REF!</definedName>
    <definedName name="MC">#REF!</definedName>
    <definedName name="mc1.5" localSheetId="33">#REF!</definedName>
    <definedName name="mc1.5" localSheetId="51">#REF!</definedName>
    <definedName name="mc1.5">#REF!</definedName>
    <definedName name="mc1.5s7" localSheetId="33">#REF!</definedName>
    <definedName name="mc1.5s7" localSheetId="51">#REF!</definedName>
    <definedName name="mc1.5s7">#REF!</definedName>
    <definedName name="Mcasea" localSheetId="7">[25]Girder!#REF!</definedName>
    <definedName name="Mcasea" localSheetId="9">[25]Girder!#REF!</definedName>
    <definedName name="Mcasea" localSheetId="15">[25]Girder!#REF!</definedName>
    <definedName name="Mcasea" localSheetId="13">[25]Girder!#REF!</definedName>
    <definedName name="Mcasea" localSheetId="8">[25]Girder!#REF!</definedName>
    <definedName name="Mcasea">#REF!</definedName>
    <definedName name="mcgd" localSheetId="33">#REF!</definedName>
    <definedName name="mcgd" localSheetId="51">#REF!</definedName>
    <definedName name="mcgd">#REF!</definedName>
    <definedName name="mcgds7" localSheetId="33">#REF!</definedName>
    <definedName name="mcgds7" localSheetId="51">#REF!</definedName>
    <definedName name="mcgds7">#REF!</definedName>
    <definedName name="MCquaduong" localSheetId="7">[24]Tienlg!$B$228:$L$246</definedName>
    <definedName name="MCquaduong" localSheetId="9">[24]Tienlg!$B$228:$L$246</definedName>
    <definedName name="MCquaduong" localSheetId="15">[24]Tienlg!$B$228:$L$246</definedName>
    <definedName name="MCquaduong" localSheetId="13">[24]Tienlg!$B$228:$L$246</definedName>
    <definedName name="MCquaduong" localSheetId="8">[24]Tienlg!$B$228:$L$246</definedName>
    <definedName name="MCquaduong">#REF!</definedName>
    <definedName name="Mcr" localSheetId="7">[25]Girder!#REF!</definedName>
    <definedName name="Mcr" localSheetId="9">[25]Girder!#REF!</definedName>
    <definedName name="Mcr" localSheetId="15">[25]Girder!#REF!</definedName>
    <definedName name="Mcr" localSheetId="13">[25]Girder!#REF!</definedName>
    <definedName name="Mcr" localSheetId="8">[25]Girder!#REF!</definedName>
    <definedName name="Mcr">#REF!</definedName>
    <definedName name="MD" localSheetId="7">[25]Girder!#REF!</definedName>
    <definedName name="MD" localSheetId="9">[25]Girder!#REF!</definedName>
    <definedName name="MD" localSheetId="15">[25]Girder!#REF!</definedName>
    <definedName name="MD" localSheetId="13">[25]Girder!#REF!</definedName>
    <definedName name="MD" localSheetId="8">[25]Girder!#REF!</definedName>
    <definedName name="MD">#REF!</definedName>
    <definedName name="MDBT" localSheetId="33">#REF!</definedName>
    <definedName name="MDBT" localSheetId="51">#REF!</definedName>
    <definedName name="MDBT">#REF!</definedName>
    <definedName name="MDC" localSheetId="7">[25]Girder!#REF!</definedName>
    <definedName name="MDC" localSheetId="9">[25]Girder!#REF!</definedName>
    <definedName name="MDC" localSheetId="15">[25]Girder!#REF!</definedName>
    <definedName name="MDC" localSheetId="13">[25]Girder!#REF!</definedName>
    <definedName name="MDC" localSheetId="8">[25]Girder!#REF!</definedName>
    <definedName name="MDC">#REF!</definedName>
    <definedName name="MDT" localSheetId="33">#REF!</definedName>
    <definedName name="MDT" localSheetId="51">#REF!</definedName>
    <definedName name="MDT">#REF!</definedName>
    <definedName name="MDTa" localSheetId="7">'[132]Giai trinh'!#REF!</definedName>
    <definedName name="MDTa" localSheetId="9">'[132]Giai trinh'!#REF!</definedName>
    <definedName name="MDTa" localSheetId="15">'[132]Giai trinh'!#REF!</definedName>
    <definedName name="MDTa" localSheetId="13">'[132]Giai trinh'!#REF!</definedName>
    <definedName name="MDTa" localSheetId="8">'[132]Giai trinh'!#REF!</definedName>
    <definedName name="MDTa">#REF!</definedName>
    <definedName name="me" localSheetId="33">#REF!</definedName>
    <definedName name="me" localSheetId="51">#REF!</definedName>
    <definedName name="me">#REF!</definedName>
    <definedName name="Mè_A1" localSheetId="33">#REF!</definedName>
    <definedName name="Mè_A1" localSheetId="51">#REF!</definedName>
    <definedName name="Mè_A1">#REF!</definedName>
    <definedName name="Mè_A2" localSheetId="33">#REF!</definedName>
    <definedName name="Mè_A2" localSheetId="51">#REF!</definedName>
    <definedName name="Mè_A2">#REF!</definedName>
    <definedName name="MetalWork" localSheetId="7">'[122]DGchitiet '!#REF!</definedName>
    <definedName name="MetalWork" localSheetId="9">'[122]DGchitiet '!#REF!</definedName>
    <definedName name="MetalWork" localSheetId="15">'[122]DGchitiet '!#REF!</definedName>
    <definedName name="MetalWork" localSheetId="13">'[122]DGchitiet '!#REF!</definedName>
    <definedName name="MetalWork" localSheetId="8">'[122]DGchitiet '!#REF!</definedName>
    <definedName name="MetalWork">#REF!</definedName>
    <definedName name="MF" localSheetId="7">'[1]COAT&amp;WRAP-QIOT-#3'!#REF!</definedName>
    <definedName name="MF" localSheetId="9">'[1]COAT&amp;WRAP-QIOT-#3'!#REF!</definedName>
    <definedName name="MF" localSheetId="15">'[1]COAT&amp;WRAP-QIOT-#3'!#REF!</definedName>
    <definedName name="MF" localSheetId="13">'[1]COAT&amp;WRAP-QIOT-#3'!#REF!</definedName>
    <definedName name="MF" localSheetId="8">'[1]COAT&amp;WRAP-QIOT-#3'!#REF!</definedName>
    <definedName name="MF">#REF!</definedName>
    <definedName name="mg" localSheetId="7">[75]SLCB!#REF!</definedName>
    <definedName name="mg" localSheetId="9">[75]SLCB!#REF!</definedName>
    <definedName name="mg" localSheetId="15">[75]SLCB!#REF!</definedName>
    <definedName name="mg" localSheetId="13">[75]SLCB!#REF!</definedName>
    <definedName name="mg" localSheetId="8">[75]SLCB!#REF!</definedName>
    <definedName name="mg">#REF!</definedName>
    <definedName name="MG.LHT_HD" localSheetId="51">#REF!</definedName>
    <definedName name="MG.LHT_HD">#REF!</definedName>
    <definedName name="MG_A" localSheetId="33">#REF!</definedName>
    <definedName name="MG_A" localSheetId="51">#REF!</definedName>
    <definedName name="MG_A">#REF!</definedName>
    <definedName name="mg1." localSheetId="7">[75]SLCB!#REF!</definedName>
    <definedName name="mg1." localSheetId="9">[75]SLCB!#REF!</definedName>
    <definedName name="mg1." localSheetId="15">[75]SLCB!#REF!</definedName>
    <definedName name="mg1." localSheetId="13">[75]SLCB!#REF!</definedName>
    <definedName name="mg1." localSheetId="8">[75]SLCB!#REF!</definedName>
    <definedName name="mg1.">#REF!</definedName>
    <definedName name="mg1h" localSheetId="7">[25]Girder!#REF!</definedName>
    <definedName name="mg1h" localSheetId="9">[25]Girder!#REF!</definedName>
    <definedName name="mg1h" localSheetId="15">[25]Girder!#REF!</definedName>
    <definedName name="mg1h" localSheetId="13">[25]Girder!#REF!</definedName>
    <definedName name="mg1h" localSheetId="8">[25]Girder!#REF!</definedName>
    <definedName name="mg1h">#REF!</definedName>
    <definedName name="mg1l2" localSheetId="7">[25]Girder!#REF!</definedName>
    <definedName name="mg1l2" localSheetId="9">[25]Girder!#REF!</definedName>
    <definedName name="mg1l2" localSheetId="15">[25]Girder!#REF!</definedName>
    <definedName name="mg1l2" localSheetId="13">[25]Girder!#REF!</definedName>
    <definedName name="mg1l2" localSheetId="8">[25]Girder!#REF!</definedName>
    <definedName name="mg1l2">#REF!</definedName>
    <definedName name="mg1x" localSheetId="7">[25]Girder!#REF!</definedName>
    <definedName name="mg1x" localSheetId="9">[25]Girder!#REF!</definedName>
    <definedName name="mg1x" localSheetId="15">[25]Girder!#REF!</definedName>
    <definedName name="mg1x" localSheetId="13">[25]Girder!#REF!</definedName>
    <definedName name="mg1x" localSheetId="8">[25]Girder!#REF!</definedName>
    <definedName name="mg1x">#REF!</definedName>
    <definedName name="mg2." localSheetId="7">[75]SLCB!#REF!</definedName>
    <definedName name="mg2." localSheetId="9">[75]SLCB!#REF!</definedName>
    <definedName name="mg2." localSheetId="15">[75]SLCB!#REF!</definedName>
    <definedName name="mg2." localSheetId="13">[75]SLCB!#REF!</definedName>
    <definedName name="mg2." localSheetId="8">[75]SLCB!#REF!</definedName>
    <definedName name="mg2.">#REF!</definedName>
    <definedName name="mg3l8" localSheetId="7">[25]Girder!#REF!</definedName>
    <definedName name="mg3l8" localSheetId="9">[25]Girder!#REF!</definedName>
    <definedName name="mg3l8" localSheetId="15">[25]Girder!#REF!</definedName>
    <definedName name="mg3l8" localSheetId="13">[25]Girder!#REF!</definedName>
    <definedName name="mg3l8" localSheetId="8">[25]Girder!#REF!</definedName>
    <definedName name="mg3l8">#REF!</definedName>
    <definedName name="mgh" localSheetId="7">[270]dtxl!#REF!</definedName>
    <definedName name="mgh" localSheetId="9">[270]dtxl!#REF!</definedName>
    <definedName name="mgh" localSheetId="15">[270]dtxl!#REF!</definedName>
    <definedName name="mgh" localSheetId="13">[270]dtxl!#REF!</definedName>
    <definedName name="mgh" localSheetId="8">[270]dtxl!#REF!</definedName>
    <definedName name="mgh">#REF!</definedName>
    <definedName name="MGLHT" localSheetId="51">#REF!</definedName>
    <definedName name="MGLHT">#REF!</definedName>
    <definedName name="mglht_ct" localSheetId="51">#REF!</definedName>
    <definedName name="mglht_ct">#REF!</definedName>
    <definedName name="mglht_ts" localSheetId="51">#REF!</definedName>
    <definedName name="mglht_ts">#REF!</definedName>
    <definedName name="MH" localSheetId="7">[271]MH!$A$4:$F$459</definedName>
    <definedName name="MH" localSheetId="9">[271]MH!$A$4:$F$459</definedName>
    <definedName name="MH" localSheetId="15">[271]MH!$A$4:$F$459</definedName>
    <definedName name="MH" localSheetId="13">[271]MH!$A$4:$F$459</definedName>
    <definedName name="MH" localSheetId="8">[271]MH!$A$4:$F$459</definedName>
    <definedName name="MH">#REF!</definedName>
    <definedName name="mhd" localSheetId="7">[40]th¸mo!#REF!</definedName>
    <definedName name="mhd" localSheetId="9">[40]th¸mo!#REF!</definedName>
    <definedName name="mhd" localSheetId="15">[40]th¸mo!#REF!</definedName>
    <definedName name="mhd" localSheetId="13">[40]th¸mo!#REF!</definedName>
    <definedName name="mhd" localSheetId="8">[40]th¸mo!#REF!</definedName>
    <definedName name="mhd">#REF!</definedName>
    <definedName name="MIH" localSheetId="33">#REF!</definedName>
    <definedName name="MIH" localSheetId="51">#REF!</definedName>
    <definedName name="MIH">#REF!</definedName>
    <definedName name="Minolta" localSheetId="33">#REF!</definedName>
    <definedName name="Minolta" localSheetId="51">#REF!</definedName>
    <definedName name="Minolta">#REF!</definedName>
    <definedName name="MinYield" localSheetId="7">[124]OPTION!$D$16</definedName>
    <definedName name="MinYield" localSheetId="9">[124]OPTION!$D$16</definedName>
    <definedName name="MinYield" localSheetId="15">[124]OPTION!$D$16</definedName>
    <definedName name="MinYield" localSheetId="13">[124]OPTION!$D$16</definedName>
    <definedName name="MinYield" localSheetId="8">[124]OPTION!$D$16</definedName>
    <definedName name="MinYield">#REF!</definedName>
    <definedName name="MinYield_11" localSheetId="7">[125]OPTION!$D$16</definedName>
    <definedName name="MinYield_11" localSheetId="9">[125]OPTION!$D$16</definedName>
    <definedName name="MinYield_11" localSheetId="15">[125]OPTION!$D$16</definedName>
    <definedName name="MinYield_11" localSheetId="13">[125]OPTION!$D$16</definedName>
    <definedName name="MinYield_11" localSheetId="8">[125]OPTION!$D$16</definedName>
    <definedName name="MinYield_11">#REF!</definedName>
    <definedName name="MinYield_12" localSheetId="7">[125]OPTION!$D$16</definedName>
    <definedName name="MinYield_12" localSheetId="9">[125]OPTION!$D$16</definedName>
    <definedName name="MinYield_12" localSheetId="15">[125]OPTION!$D$16</definedName>
    <definedName name="MinYield_12" localSheetId="13">[125]OPTION!$D$16</definedName>
    <definedName name="MinYield_12" localSheetId="8">[125]OPTION!$D$16</definedName>
    <definedName name="MinYield_12">#REF!</definedName>
    <definedName name="MinYield_4" localSheetId="7">[125]OPTION!$D$16</definedName>
    <definedName name="MinYield_4" localSheetId="9">[125]OPTION!$D$16</definedName>
    <definedName name="MinYield_4" localSheetId="15">[125]OPTION!$D$16</definedName>
    <definedName name="MinYield_4" localSheetId="13">[125]OPTION!$D$16</definedName>
    <definedName name="MinYield_4" localSheetId="8">[125]OPTION!$D$16</definedName>
    <definedName name="MinYield_4">#REF!</definedName>
    <definedName name="MinYield_5" localSheetId="7">[125]OPTION!$D$16</definedName>
    <definedName name="MinYield_5" localSheetId="9">[125]OPTION!$D$16</definedName>
    <definedName name="MinYield_5" localSheetId="15">[125]OPTION!$D$16</definedName>
    <definedName name="MinYield_5" localSheetId="13">[125]OPTION!$D$16</definedName>
    <definedName name="MinYield_5" localSheetId="8">[125]OPTION!$D$16</definedName>
    <definedName name="MinYield_5">#REF!</definedName>
    <definedName name="mis" localSheetId="7">[49]Payment!$AI$30</definedName>
    <definedName name="mis" localSheetId="9">[49]Payment!$AI$30</definedName>
    <definedName name="mis" localSheetId="15">[49]Payment!$AI$30</definedName>
    <definedName name="mis" localSheetId="13">[49]Payment!$AI$30</definedName>
    <definedName name="mis" localSheetId="8">[49]Payment!$AI$30</definedName>
    <definedName name="mis">#REF!</definedName>
    <definedName name="MiscellaneousWork" localSheetId="7">'[122]DGchitiet '!#REF!</definedName>
    <definedName name="MiscellaneousWork" localSheetId="9">'[122]DGchitiet '!#REF!</definedName>
    <definedName name="MiscellaneousWork" localSheetId="15">'[122]DGchitiet '!#REF!</definedName>
    <definedName name="MiscellaneousWork" localSheetId="13">'[122]DGchitiet '!#REF!</definedName>
    <definedName name="MiscellaneousWork" localSheetId="8">'[122]DGchitiet '!#REF!</definedName>
    <definedName name="MiscellaneousWork">#REF!</definedName>
    <definedName name="Mita" localSheetId="33">#REF!</definedName>
    <definedName name="Mita" localSheetId="51">#REF!</definedName>
    <definedName name="Mita">#REF!</definedName>
    <definedName name="ML" localSheetId="7">[25]Girder!#REF!</definedName>
    <definedName name="ML" localSheetId="9">[25]Girder!#REF!</definedName>
    <definedName name="ML" localSheetId="15">[25]Girder!#REF!</definedName>
    <definedName name="ML" localSheetId="13">[25]Girder!#REF!</definedName>
    <definedName name="ML" localSheetId="8">[25]Girder!#REF!</definedName>
    <definedName name="ML">#REF!</definedName>
    <definedName name="mmm" localSheetId="7">[10]giathanh1!#REF!</definedName>
    <definedName name="mmm" localSheetId="9">[10]giathanh1!#REF!</definedName>
    <definedName name="mmm" localSheetId="15">[10]giathanh1!#REF!</definedName>
    <definedName name="mmm" localSheetId="13">[10]giathanh1!#REF!</definedName>
    <definedName name="mmm" localSheetId="8">[10]giathanh1!#REF!</definedName>
    <definedName name="mmm">#REF!</definedName>
    <definedName name="MN" localSheetId="33">#REF!</definedName>
    <definedName name="MN" localSheetId="51">#REF!</definedName>
    <definedName name="MN">#REF!</definedName>
    <definedName name="mn_ct" localSheetId="51">#REF!</definedName>
    <definedName name="mn_ct">#REF!</definedName>
    <definedName name="mn_hd" localSheetId="51">#REF!</definedName>
    <definedName name="mn_hd">#REF!</definedName>
    <definedName name="mn_ts" localSheetId="51">#REF!</definedName>
    <definedName name="mn_ts">#REF!</definedName>
    <definedName name="MNTN" localSheetId="7">'[60]Xuly Data'!#REF!</definedName>
    <definedName name="MNTN" localSheetId="9">'[60]Xuly Data'!#REF!</definedName>
    <definedName name="MNTN" localSheetId="15">'[60]Xuly Data'!#REF!</definedName>
    <definedName name="MNTN" localSheetId="13">'[60]Xuly Data'!#REF!</definedName>
    <definedName name="MNTN" localSheetId="8">'[60]Xuly Data'!#REF!</definedName>
    <definedName name="MNTN">#REF!</definedName>
    <definedName name="MNTT" localSheetId="7">'[60]Xuly Data'!#REF!</definedName>
    <definedName name="MNTT" localSheetId="9">'[60]Xuly Data'!#REF!</definedName>
    <definedName name="MNTT" localSheetId="15">'[60]Xuly Data'!#REF!</definedName>
    <definedName name="MNTT" localSheetId="13">'[60]Xuly Data'!#REF!</definedName>
    <definedName name="MNTT" localSheetId="8">'[60]Xuly Data'!#REF!</definedName>
    <definedName name="MNTT">#REF!</definedName>
    <definedName name="MNTHTH" localSheetId="7">[62]Solieu!$E$27</definedName>
    <definedName name="MNTHTH" localSheetId="9">[62]Solieu!$E$27</definedName>
    <definedName name="MNTHTH" localSheetId="15">[62]Solieu!$E$27</definedName>
    <definedName name="MNTHTH" localSheetId="13">[62]Solieu!$E$27</definedName>
    <definedName name="MNTHTH" localSheetId="8">[62]Solieu!$E$27</definedName>
    <definedName name="MNTHTH">#REF!</definedName>
    <definedName name="mo" localSheetId="21" hidden="1">{"'Sheet1'!$L$16"}</definedName>
    <definedName name="mo" localSheetId="27" hidden="1">{"'Sheet1'!$L$16"}</definedName>
    <definedName name="mo" localSheetId="33" hidden="1">{"'Sheet1'!$L$16"}</definedName>
    <definedName name="mo" localSheetId="34" hidden="1">{"'Sheet1'!$L$16"}</definedName>
    <definedName name="mo" localSheetId="48" hidden="1">{"'Sheet1'!$L$16"}</definedName>
    <definedName name="mo" localSheetId="49" hidden="1">{"'Sheet1'!$L$16"}</definedName>
    <definedName name="mo" localSheetId="7" hidden="1">{"'Sheet1'!$L$16"}</definedName>
    <definedName name="mo" localSheetId="9" hidden="1">{"'Sheet1'!$L$16"}</definedName>
    <definedName name="mo" localSheetId="15" hidden="1">{"'Sheet1'!$L$16"}</definedName>
    <definedName name="mo" localSheetId="13" hidden="1">{"'Sheet1'!$L$16"}</definedName>
    <definedName name="mo" localSheetId="16" hidden="1">{"'Sheet1'!$L$16"}</definedName>
    <definedName name="mo" localSheetId="8" hidden="1">{"'Sheet1'!$L$16"}</definedName>
    <definedName name="mo" localSheetId="18" hidden="1">{"'Sheet1'!$L$16"}</definedName>
    <definedName name="mo" localSheetId="19" hidden="1">{"'Sheet1'!$L$16"}</definedName>
    <definedName name="mo" localSheetId="1" hidden="1">{"'Sheet1'!$L$16"}</definedName>
    <definedName name="mo" hidden="1">{"'Sheet1'!$L$16"}</definedName>
    <definedName name="Mo_BinhDien" localSheetId="7">[27]CHITIET!#REF!</definedName>
    <definedName name="Mo_BinhDien" localSheetId="9">[27]CHITIET!#REF!</definedName>
    <definedName name="Mo_BinhDien" localSheetId="15">[27]CHITIET!#REF!</definedName>
    <definedName name="Mo_BinhDien" localSheetId="13">[27]CHITIET!#REF!</definedName>
    <definedName name="Mo_BinhDien" localSheetId="8">[27]CHITIET!#REF!</definedName>
    <definedName name="Mo_BinhDien">#REF!</definedName>
    <definedName name="Mo5_BinhDien" localSheetId="7">[27]CHITIET!#REF!</definedName>
    <definedName name="Mo5_BinhDien" localSheetId="9">[27]CHITIET!#REF!</definedName>
    <definedName name="Mo5_BinhDien" localSheetId="15">[27]CHITIET!#REF!</definedName>
    <definedName name="Mo5_BinhDien" localSheetId="13">[27]CHITIET!#REF!</definedName>
    <definedName name="Mo5_BinhDien" localSheetId="8">[27]CHITIET!#REF!</definedName>
    <definedName name="Mo5_BinhDien">#REF!</definedName>
    <definedName name="Mods" localSheetId="7">[175]Function!$A$13</definedName>
    <definedName name="Mods" localSheetId="9">[175]Function!$A$13</definedName>
    <definedName name="Mods" localSheetId="15">[175]Function!$A$13</definedName>
    <definedName name="Mods" localSheetId="13">[175]Function!$A$13</definedName>
    <definedName name="Mods" localSheetId="8">[175]Function!$A$13</definedName>
    <definedName name="Mods">#REF!</definedName>
    <definedName name="moi" localSheetId="21" hidden="1">{"'Sheet1'!$L$16"}</definedName>
    <definedName name="moi" localSheetId="27" hidden="1">{"'Sheet1'!$L$16"}</definedName>
    <definedName name="moi" localSheetId="33" hidden="1">{"'Sheet1'!$L$16"}</definedName>
    <definedName name="moi" localSheetId="34" hidden="1">{"'Sheet1'!$L$16"}</definedName>
    <definedName name="moi" localSheetId="48" hidden="1">{"'Sheet1'!$L$16"}</definedName>
    <definedName name="moi" localSheetId="49" hidden="1">{"'Sheet1'!$L$16"}</definedName>
    <definedName name="moi" localSheetId="7" hidden="1">{"'Sheet1'!$L$16"}</definedName>
    <definedName name="moi" localSheetId="9" hidden="1">{"'Sheet1'!$L$16"}</definedName>
    <definedName name="moi" localSheetId="15" hidden="1">{"'Sheet1'!$L$16"}</definedName>
    <definedName name="moi" localSheetId="13" hidden="1">{"'Sheet1'!$L$16"}</definedName>
    <definedName name="moi" localSheetId="16" hidden="1">{"'Sheet1'!$L$16"}</definedName>
    <definedName name="moi" localSheetId="8" hidden="1">{"'Sheet1'!$L$16"}</definedName>
    <definedName name="moi" localSheetId="18" hidden="1">{"'Sheet1'!$L$16"}</definedName>
    <definedName name="moi" localSheetId="19" hidden="1">{"'Sheet1'!$L$16"}</definedName>
    <definedName name="moi" localSheetId="1" hidden="1">{"'Sheet1'!$L$16"}</definedName>
    <definedName name="moi" hidden="1">{"'Sheet1'!$L$16"}</definedName>
    <definedName name="MoM0" localSheetId="7">[27]CHITIET!#REF!</definedName>
    <definedName name="MoM0" localSheetId="9">[27]CHITIET!#REF!</definedName>
    <definedName name="MoM0" localSheetId="15">[27]CHITIET!#REF!</definedName>
    <definedName name="MoM0" localSheetId="13">[27]CHITIET!#REF!</definedName>
    <definedName name="MoM0" localSheetId="8">[27]CHITIET!#REF!</definedName>
    <definedName name="MoM0">#REF!</definedName>
    <definedName name="MOMENT" localSheetId="7">[69]PEDESB!#REF!</definedName>
    <definedName name="MOMENT" localSheetId="9">[69]PEDESB!#REF!</definedName>
    <definedName name="MOMENT" localSheetId="15">[69]PEDESB!#REF!</definedName>
    <definedName name="MOMENT" localSheetId="13">[69]PEDESB!#REF!</definedName>
    <definedName name="MOMENT" localSheetId="8">[69]PEDESB!#REF!</definedName>
    <definedName name="MOMENT">#REF!</definedName>
    <definedName name="month" localSheetId="51">#REF!</definedName>
    <definedName name="month">#REF!</definedName>
    <definedName name="mong" localSheetId="7">[49]Payment!$AC$30</definedName>
    <definedName name="mong" localSheetId="9">[49]Payment!$AC$30</definedName>
    <definedName name="mong" localSheetId="15">[49]Payment!$AC$30</definedName>
    <definedName name="mong" localSheetId="13">[49]Payment!$AC$30</definedName>
    <definedName name="mong" localSheetId="8">[49]Payment!$AC$30</definedName>
    <definedName name="mong">#REF!</definedName>
    <definedName name="Mong04" localSheetId="7">[29]Mong35!#REF!</definedName>
    <definedName name="Mong04" localSheetId="9">[29]Mong35!#REF!</definedName>
    <definedName name="Mong04" localSheetId="15">[29]Mong35!#REF!</definedName>
    <definedName name="Mong04" localSheetId="13">[29]Mong35!#REF!</definedName>
    <definedName name="Mong04" localSheetId="8">[29]Mong35!#REF!</definedName>
    <definedName name="Mong04">#REF!</definedName>
    <definedName name="mongbang" localSheetId="33">#REF!</definedName>
    <definedName name="mongbang" localSheetId="51">#REF!</definedName>
    <definedName name="mongbang">#REF!</definedName>
    <definedName name="mongdon" localSheetId="33">#REF!</definedName>
    <definedName name="mongdon" localSheetId="51">#REF!</definedName>
    <definedName name="mongdon">#REF!</definedName>
    <definedName name="MongTram" localSheetId="7">[29]Mong35!#REF!</definedName>
    <definedName name="MongTram" localSheetId="9">[29]Mong35!#REF!</definedName>
    <definedName name="MongTram" localSheetId="15">[29]Mong35!#REF!</definedName>
    <definedName name="MongTram" localSheetId="13">[29]Mong35!#REF!</definedName>
    <definedName name="MongTram" localSheetId="8">[29]Mong35!#REF!</definedName>
    <definedName name="MongTram">#REF!</definedName>
    <definedName name="mophanchi" localSheetId="7">'[33]he so'!$B$17</definedName>
    <definedName name="mophanchi" localSheetId="9">'[33]he so'!$B$17</definedName>
    <definedName name="mophanchi" localSheetId="15">'[33]he so'!$B$17</definedName>
    <definedName name="mophanchi" localSheetId="13">'[33]he so'!$B$17</definedName>
    <definedName name="mophanchi" localSheetId="8">'[33]he so'!$B$17</definedName>
    <definedName name="mophanchi">#REF!</definedName>
    <definedName name="Morong" localSheetId="33">#REF!</definedName>
    <definedName name="Morong" localSheetId="51">#REF!</definedName>
    <definedName name="Morong">#REF!</definedName>
    <definedName name="Morong4054_85" localSheetId="33">#REF!</definedName>
    <definedName name="Morong4054_85" localSheetId="51">#REF!</definedName>
    <definedName name="Morong4054_85">#REF!</definedName>
    <definedName name="morong4054_98" localSheetId="51">#REF!</definedName>
    <definedName name="morong4054_98">#REF!</definedName>
    <definedName name="mot" localSheetId="7">[272]PTDG!#REF!</definedName>
    <definedName name="mot" localSheetId="9">[272]PTDG!#REF!</definedName>
    <definedName name="mot" localSheetId="15">[272]PTDG!#REF!</definedName>
    <definedName name="mot" localSheetId="13">[272]PTDG!#REF!</definedName>
    <definedName name="mot" localSheetId="8">[272]PTDG!#REF!</definedName>
    <definedName name="mot">#REF!</definedName>
    <definedName name="Moùng" localSheetId="33">#REF!</definedName>
    <definedName name="Moùng" localSheetId="51">#REF!</definedName>
    <definedName name="Moùng">#REF!</definedName>
    <definedName name="mp1x25" localSheetId="7">'[10]dongia (2)'!#REF!</definedName>
    <definedName name="mp1x25" localSheetId="9">'[10]dongia (2)'!#REF!</definedName>
    <definedName name="mp1x25" localSheetId="15">'[10]dongia (2)'!#REF!</definedName>
    <definedName name="mp1x25" localSheetId="13">'[10]dongia (2)'!#REF!</definedName>
    <definedName name="mp1x25" localSheetId="8">'[10]dongia (2)'!#REF!</definedName>
    <definedName name="mp1x25">#REF!</definedName>
    <definedName name="Mr" localSheetId="7">[25]Girder!#REF!</definedName>
    <definedName name="Mr" localSheetId="9">[25]Girder!#REF!</definedName>
    <definedName name="Mr" localSheetId="15">[25]Girder!#REF!</definedName>
    <definedName name="Mr" localSheetId="13">[25]Girder!#REF!</definedName>
    <definedName name="Mr" localSheetId="8">[25]Girder!#REF!</definedName>
    <definedName name="Mr">#REF!</definedName>
    <definedName name="MSCT" localSheetId="33">#REF!</definedName>
    <definedName name="MSCT" localSheetId="51">#REF!</definedName>
    <definedName name="MSCT">#REF!</definedName>
    <definedName name="mst" localSheetId="7">[273]dmcn!#REF!</definedName>
    <definedName name="mst" localSheetId="9">[273]dmcn!#REF!</definedName>
    <definedName name="mst" localSheetId="15">[273]dmcn!#REF!</definedName>
    <definedName name="mst" localSheetId="13">[273]dmcn!#REF!</definedName>
    <definedName name="mst" localSheetId="8">[273]dmcn!#REF!</definedName>
    <definedName name="mst">#REF!</definedName>
    <definedName name="MTC" localSheetId="7">[202]Sheet2!#REF!</definedName>
    <definedName name="MTC" localSheetId="9">[202]Sheet2!#REF!</definedName>
    <definedName name="MTC" localSheetId="15">[202]Sheet2!#REF!</definedName>
    <definedName name="MTC" localSheetId="13">[202]Sheet2!#REF!</definedName>
    <definedName name="MTC" localSheetId="8">[202]Sheet2!#REF!</definedName>
    <definedName name="MTC">#REF!</definedName>
    <definedName name="MTC1P" localSheetId="7">'[10]TONG HOP VL-NC TT'!#REF!</definedName>
    <definedName name="MTC1P" localSheetId="9">'[10]TONG HOP VL-NC TT'!#REF!</definedName>
    <definedName name="MTC1P" localSheetId="15">'[10]TONG HOP VL-NC TT'!#REF!</definedName>
    <definedName name="MTC1P" localSheetId="13">'[10]TONG HOP VL-NC TT'!#REF!</definedName>
    <definedName name="MTC1P" localSheetId="8">'[10]TONG HOP VL-NC TT'!#REF!</definedName>
    <definedName name="MTC1P">#REF!</definedName>
    <definedName name="MTC3P" localSheetId="7">'[10]TONG HOP VL-NC TT'!#REF!</definedName>
    <definedName name="MTC3P" localSheetId="9">'[10]TONG HOP VL-NC TT'!#REF!</definedName>
    <definedName name="MTC3P" localSheetId="15">'[10]TONG HOP VL-NC TT'!#REF!</definedName>
    <definedName name="MTC3P" localSheetId="13">'[10]TONG HOP VL-NC TT'!#REF!</definedName>
    <definedName name="MTC3P" localSheetId="8">'[10]TONG HOP VL-NC TT'!#REF!</definedName>
    <definedName name="MTC3P">#REF!</definedName>
    <definedName name="mtcdg" localSheetId="33">#REF!</definedName>
    <definedName name="mtcdg" localSheetId="51">#REF!</definedName>
    <definedName name="mtcdg">#REF!</definedName>
    <definedName name="MTCLD" localSheetId="33">#REF!</definedName>
    <definedName name="MTCLD" localSheetId="51">#REF!</definedName>
    <definedName name="MTCLD">#REF!</definedName>
    <definedName name="MTCMB" localSheetId="7">'[10]#REF'!#REF!</definedName>
    <definedName name="MTCMB" localSheetId="9">'[10]#REF'!#REF!</definedName>
    <definedName name="MTCMB" localSheetId="15">'[10]#REF'!#REF!</definedName>
    <definedName name="MTCMB" localSheetId="13">'[10]#REF'!#REF!</definedName>
    <definedName name="MTCMB" localSheetId="8">'[10]#REF'!#REF!</definedName>
    <definedName name="MTCMB">#REF!</definedName>
    <definedName name="MTCNT" localSheetId="7">[134]DLDT!$B$2</definedName>
    <definedName name="MTCNT" localSheetId="9">[134]DLDT!$B$2</definedName>
    <definedName name="MTCNT" localSheetId="15">[134]DLDT!$B$2</definedName>
    <definedName name="MTCNT" localSheetId="13">[134]DLDT!$B$2</definedName>
    <definedName name="MTCNT" localSheetId="8">[134]DLDT!$B$2</definedName>
    <definedName name="MTCNT">#REF!</definedName>
    <definedName name="MTCT" localSheetId="33">#REF!</definedName>
    <definedName name="MTCT" localSheetId="51">#REF!</definedName>
    <definedName name="MTCT">#REF!</definedName>
    <definedName name="MTCHC" localSheetId="7">[10]TNHCHINH!$K$38</definedName>
    <definedName name="MTCHC" localSheetId="9">[10]TNHCHINH!$K$38</definedName>
    <definedName name="MTCHC" localSheetId="15">[10]TNHCHINH!$K$38</definedName>
    <definedName name="MTCHC" localSheetId="13">[10]TNHCHINH!$K$38</definedName>
    <definedName name="MTCHC" localSheetId="8">[10]TNHCHINH!$K$38</definedName>
    <definedName name="MTCHC">#REF!</definedName>
    <definedName name="MTMAC12" localSheetId="33">#REF!</definedName>
    <definedName name="MTMAC12" localSheetId="51">#REF!</definedName>
    <definedName name="MTMAC12">#REF!</definedName>
    <definedName name="MTN" localSheetId="33">#REF!</definedName>
    <definedName name="MTN" localSheetId="51">#REF!</definedName>
    <definedName name="MTN">#REF!</definedName>
    <definedName name="mttn" localSheetId="7">[81]Sheet1!#REF!</definedName>
    <definedName name="mttn" localSheetId="9">[81]Sheet1!#REF!</definedName>
    <definedName name="mttn" localSheetId="15">[81]Sheet1!#REF!</definedName>
    <definedName name="mttn" localSheetId="13">[81]Sheet1!#REF!</definedName>
    <definedName name="mttn" localSheetId="8">[81]Sheet1!#REF!</definedName>
    <definedName name="mttn">#REF!</definedName>
    <definedName name="mtr" localSheetId="7">'[10]TH XL'!#REF!</definedName>
    <definedName name="mtr" localSheetId="9">'[10]TH XL'!#REF!</definedName>
    <definedName name="mtr" localSheetId="15">'[10]TH XL'!#REF!</definedName>
    <definedName name="mtr" localSheetId="13">'[10]TH XL'!#REF!</definedName>
    <definedName name="mtr" localSheetId="8">'[10]TH XL'!#REF!</definedName>
    <definedName name="mtr">#REF!</definedName>
    <definedName name="mtram" localSheetId="33">#REF!</definedName>
    <definedName name="mtram" localSheetId="51">#REF!</definedName>
    <definedName name="mtram">#REF!</definedName>
    <definedName name="Mtran" localSheetId="7">[25]Girder!#REF!</definedName>
    <definedName name="Mtran" localSheetId="9">[25]Girder!#REF!</definedName>
    <definedName name="Mtran" localSheetId="15">[25]Girder!#REF!</definedName>
    <definedName name="Mtran" localSheetId="13">[25]Girder!#REF!</definedName>
    <definedName name="Mtran" localSheetId="8">[25]Girder!#REF!</definedName>
    <definedName name="Mtran">#REF!</definedName>
    <definedName name="Mu" localSheetId="33">#REF!</definedName>
    <definedName name="Mu" localSheetId="51">#REF!</definedName>
    <definedName name="Mu">#REF!</definedName>
    <definedName name="Mu_" localSheetId="33">#REF!</definedName>
    <definedName name="Mu_" localSheetId="51">#REF!</definedName>
    <definedName name="Mu_">#REF!</definedName>
    <definedName name="MUA" localSheetId="33">#REF!</definedName>
    <definedName name="MUA" localSheetId="51">#REF!</definedName>
    <definedName name="MUA">#REF!</definedName>
    <definedName name="MUI" localSheetId="33">#REF!</definedName>
    <definedName name="MUI" localSheetId="51">#REF!</definedName>
    <definedName name="MUI">#REF!</definedName>
    <definedName name="muoi" localSheetId="51">#REF!</definedName>
    <definedName name="muoi">#REF!</definedName>
    <definedName name="MVC" localSheetId="7">[202]Sheet2!#REF!</definedName>
    <definedName name="MVC" localSheetId="9">[202]Sheet2!#REF!</definedName>
    <definedName name="MVC" localSheetId="15">[202]Sheet2!#REF!</definedName>
    <definedName name="MVC" localSheetId="13">[202]Sheet2!#REF!</definedName>
    <definedName name="MVC" localSheetId="8">[202]Sheet2!#REF!</definedName>
    <definedName name="MVC">#REF!</definedName>
    <definedName name="mw1_" localSheetId="7">[25]Girder!#REF!</definedName>
    <definedName name="mw1_" localSheetId="9">[25]Girder!#REF!</definedName>
    <definedName name="mw1_" localSheetId="15">[25]Girder!#REF!</definedName>
    <definedName name="mw1_" localSheetId="13">[25]Girder!#REF!</definedName>
    <definedName name="mw1_" localSheetId="8">[25]Girder!#REF!</definedName>
    <definedName name="mw1_">#REF!</definedName>
    <definedName name="mx" localSheetId="7">[25]Girder!#REF!</definedName>
    <definedName name="mx" localSheetId="9">[25]Girder!#REF!</definedName>
    <definedName name="mx" localSheetId="15">[25]Girder!#REF!</definedName>
    <definedName name="mx" localSheetId="13">[25]Girder!#REF!</definedName>
    <definedName name="mx" localSheetId="8">[25]Girder!#REF!</definedName>
    <definedName name="mx">#REF!</definedName>
    <definedName name="my" localSheetId="7">[274]XL4Poppy!$A$15</definedName>
    <definedName name="my" localSheetId="9">[274]XL4Poppy!$A$15</definedName>
    <definedName name="my" localSheetId="15">[274]XL4Poppy!$A$15</definedName>
    <definedName name="my" localSheetId="13">[274]XL4Poppy!$A$15</definedName>
    <definedName name="my" localSheetId="8">[274]XL4Poppy!$A$15</definedName>
    <definedName name="my">#REF!</definedName>
    <definedName name="myle" localSheetId="33">#REF!</definedName>
    <definedName name="myle" localSheetId="51">#REF!</definedName>
    <definedName name="myle">#REF!</definedName>
    <definedName name="n" localSheetId="33" hidden="1">#REF!</definedName>
    <definedName name="n" localSheetId="51" hidden="1">#REF!</definedName>
    <definedName name="n" hidden="1">#REF!</definedName>
    <definedName name="n.d1" localSheetId="7">[75]SLCB!#REF!</definedName>
    <definedName name="n.d1" localSheetId="9">[75]SLCB!#REF!</definedName>
    <definedName name="n.d1" localSheetId="15">[75]SLCB!#REF!</definedName>
    <definedName name="n.d1" localSheetId="13">[75]SLCB!#REF!</definedName>
    <definedName name="n.d1" localSheetId="8">[75]SLCB!#REF!</definedName>
    <definedName name="n.d1">#REF!</definedName>
    <definedName name="n.d2" localSheetId="7">[75]SLCB!#REF!</definedName>
    <definedName name="n.d2" localSheetId="9">[75]SLCB!#REF!</definedName>
    <definedName name="n.d2" localSheetId="15">[75]SLCB!#REF!</definedName>
    <definedName name="n.d2" localSheetId="13">[75]SLCB!#REF!</definedName>
    <definedName name="n.d2" localSheetId="8">[75]SLCB!#REF!</definedName>
    <definedName name="n.d2">#REF!</definedName>
    <definedName name="N.XK1" localSheetId="33">#REF!</definedName>
    <definedName name="N.XK1" localSheetId="51">#REF!</definedName>
    <definedName name="N.XK1">#REF!</definedName>
    <definedName name="N_Class1" localSheetId="33">#REF!</definedName>
    <definedName name="N_Class1" localSheetId="51">#REF!</definedName>
    <definedName name="N_Class1">#REF!</definedName>
    <definedName name="N_Class2" localSheetId="33">#REF!</definedName>
    <definedName name="N_Class2" localSheetId="51">#REF!</definedName>
    <definedName name="N_Class2">#REF!</definedName>
    <definedName name="N_Class3" localSheetId="33">#REF!</definedName>
    <definedName name="N_Class3" localSheetId="51">#REF!</definedName>
    <definedName name="N_Class3">#REF!</definedName>
    <definedName name="N_Class4" localSheetId="33">#REF!</definedName>
    <definedName name="N_Class4" localSheetId="51">#REF!</definedName>
    <definedName name="N_Class4">#REF!</definedName>
    <definedName name="N_Class5" localSheetId="33">#REF!</definedName>
    <definedName name="N_Class5" localSheetId="51">#REF!</definedName>
    <definedName name="N_Class5">#REF!</definedName>
    <definedName name="N_con" localSheetId="33">#REF!</definedName>
    <definedName name="N_con" localSheetId="51">#REF!</definedName>
    <definedName name="N_con">#REF!</definedName>
    <definedName name="N_lchae" localSheetId="33">#REF!</definedName>
    <definedName name="N_lchae" localSheetId="51">#REF!</definedName>
    <definedName name="N_lchae">#REF!</definedName>
    <definedName name="N_run" localSheetId="33">#REF!</definedName>
    <definedName name="N_run" localSheetId="51">#REF!</definedName>
    <definedName name="N_run">#REF!</definedName>
    <definedName name="N_sed" localSheetId="33">#REF!</definedName>
    <definedName name="N_sed" localSheetId="51">#REF!</definedName>
    <definedName name="N_sed">#REF!</definedName>
    <definedName name="N_volae" localSheetId="33">#REF!</definedName>
    <definedName name="N_volae" localSheetId="51">#REF!</definedName>
    <definedName name="N_volae">#REF!</definedName>
    <definedName name="N1IN" localSheetId="7">'[10]TONGKE3p '!$U$295</definedName>
    <definedName name="N1IN" localSheetId="9">'[10]TONGKE3p '!$U$295</definedName>
    <definedName name="N1IN" localSheetId="15">'[10]TONGKE3p '!$U$295</definedName>
    <definedName name="N1IN" localSheetId="13">'[10]TONGKE3p '!$U$295</definedName>
    <definedName name="N1IN" localSheetId="8">'[10]TONGKE3p '!$U$295</definedName>
    <definedName name="N1IN">#REF!</definedName>
    <definedName name="n1pig" localSheetId="33">#REF!</definedName>
    <definedName name="n1pig" localSheetId="51">#REF!</definedName>
    <definedName name="n1pig">#REF!</definedName>
    <definedName name="n1pignc" localSheetId="7">'[10]lam-moi'!#REF!</definedName>
    <definedName name="n1pignc" localSheetId="9">'[10]lam-moi'!#REF!</definedName>
    <definedName name="n1pignc" localSheetId="15">'[10]lam-moi'!#REF!</definedName>
    <definedName name="n1pignc" localSheetId="13">'[10]lam-moi'!#REF!</definedName>
    <definedName name="n1pignc" localSheetId="8">'[10]lam-moi'!#REF!</definedName>
    <definedName name="n1pignc">#REF!</definedName>
    <definedName name="N1pIGvc" localSheetId="33">#REF!</definedName>
    <definedName name="N1pIGvc" localSheetId="51">#REF!</definedName>
    <definedName name="N1pIGvc">#REF!</definedName>
    <definedName name="n1pigvl" localSheetId="7">'[10]lam-moi'!#REF!</definedName>
    <definedName name="n1pigvl" localSheetId="9">'[10]lam-moi'!#REF!</definedName>
    <definedName name="n1pigvl" localSheetId="15">'[10]lam-moi'!#REF!</definedName>
    <definedName name="n1pigvl" localSheetId="13">'[10]lam-moi'!#REF!</definedName>
    <definedName name="n1pigvl" localSheetId="8">'[10]lam-moi'!#REF!</definedName>
    <definedName name="n1pigvl">#REF!</definedName>
    <definedName name="n1pind" localSheetId="33">#REF!</definedName>
    <definedName name="n1pind" localSheetId="51">#REF!</definedName>
    <definedName name="n1pind">#REF!</definedName>
    <definedName name="n1pindnc" localSheetId="7">'[10]lam-moi'!#REF!</definedName>
    <definedName name="n1pindnc" localSheetId="9">'[10]lam-moi'!#REF!</definedName>
    <definedName name="n1pindnc" localSheetId="15">'[10]lam-moi'!#REF!</definedName>
    <definedName name="n1pindnc" localSheetId="13">'[10]lam-moi'!#REF!</definedName>
    <definedName name="n1pindnc" localSheetId="8">'[10]lam-moi'!#REF!</definedName>
    <definedName name="n1pindnc">#REF!</definedName>
    <definedName name="N1pINDvc" localSheetId="33">#REF!</definedName>
    <definedName name="N1pINDvc" localSheetId="51">#REF!</definedName>
    <definedName name="N1pINDvc">#REF!</definedName>
    <definedName name="n1pindvl" localSheetId="7">'[10]lam-moi'!#REF!</definedName>
    <definedName name="n1pindvl" localSheetId="9">'[10]lam-moi'!#REF!</definedName>
    <definedName name="n1pindvl" localSheetId="15">'[10]lam-moi'!#REF!</definedName>
    <definedName name="n1pindvl" localSheetId="13">'[10]lam-moi'!#REF!</definedName>
    <definedName name="n1pindvl" localSheetId="8">'[10]lam-moi'!#REF!</definedName>
    <definedName name="n1pindvl">#REF!</definedName>
    <definedName name="n1pint" localSheetId="33">#REF!</definedName>
    <definedName name="n1pint" localSheetId="51">#REF!</definedName>
    <definedName name="n1pint">#REF!</definedName>
    <definedName name="n1pintnc" localSheetId="7">'[10]lam-moi'!#REF!</definedName>
    <definedName name="n1pintnc" localSheetId="9">'[10]lam-moi'!#REF!</definedName>
    <definedName name="n1pintnc" localSheetId="15">'[10]lam-moi'!#REF!</definedName>
    <definedName name="n1pintnc" localSheetId="13">'[10]lam-moi'!#REF!</definedName>
    <definedName name="n1pintnc" localSheetId="8">'[10]lam-moi'!#REF!</definedName>
    <definedName name="n1pintnc">#REF!</definedName>
    <definedName name="N1pINTvc" localSheetId="7">'[192]CHITIET VL-NC-TT -1p'!#REF!</definedName>
    <definedName name="N1pINTvc" localSheetId="9">'[192]CHITIET VL-NC-TT -1p'!#REF!</definedName>
    <definedName name="N1pINTvc" localSheetId="15">'[192]CHITIET VL-NC-TT -1p'!#REF!</definedName>
    <definedName name="N1pINTvc" localSheetId="13">'[192]CHITIET VL-NC-TT -1p'!#REF!</definedName>
    <definedName name="N1pINTvc" localSheetId="8">'[192]CHITIET VL-NC-TT -1p'!#REF!</definedName>
    <definedName name="N1pINTvc">#REF!</definedName>
    <definedName name="n1pintvl" localSheetId="7">'[10]lam-moi'!#REF!</definedName>
    <definedName name="n1pintvl" localSheetId="9">'[10]lam-moi'!#REF!</definedName>
    <definedName name="n1pintvl" localSheetId="15">'[10]lam-moi'!#REF!</definedName>
    <definedName name="n1pintvl" localSheetId="13">'[10]lam-moi'!#REF!</definedName>
    <definedName name="n1pintvl" localSheetId="8">'[10]lam-moi'!#REF!</definedName>
    <definedName name="n1pintvl">#REF!</definedName>
    <definedName name="n1ping" localSheetId="33">#REF!</definedName>
    <definedName name="n1ping" localSheetId="51">#REF!</definedName>
    <definedName name="n1ping">#REF!</definedName>
    <definedName name="n1pingnc" localSheetId="7">'[10]lam-moi'!#REF!</definedName>
    <definedName name="n1pingnc" localSheetId="9">'[10]lam-moi'!#REF!</definedName>
    <definedName name="n1pingnc" localSheetId="15">'[10]lam-moi'!#REF!</definedName>
    <definedName name="n1pingnc" localSheetId="13">'[10]lam-moi'!#REF!</definedName>
    <definedName name="n1pingnc" localSheetId="8">'[10]lam-moi'!#REF!</definedName>
    <definedName name="n1pingnc">#REF!</definedName>
    <definedName name="N1pINGvc" localSheetId="33">#REF!</definedName>
    <definedName name="N1pINGvc" localSheetId="51">#REF!</definedName>
    <definedName name="N1pINGvc">#REF!</definedName>
    <definedName name="n1pingvl" localSheetId="7">'[10]lam-moi'!#REF!</definedName>
    <definedName name="n1pingvl" localSheetId="9">'[10]lam-moi'!#REF!</definedName>
    <definedName name="n1pingvl" localSheetId="15">'[10]lam-moi'!#REF!</definedName>
    <definedName name="n1pingvl" localSheetId="13">'[10]lam-moi'!#REF!</definedName>
    <definedName name="n1pingvl" localSheetId="8">'[10]lam-moi'!#REF!</definedName>
    <definedName name="n1pingvl">#REF!</definedName>
    <definedName name="N1pNLnc" localSheetId="7">'[192]CHITIET VL-NC-TT -1p'!#REF!</definedName>
    <definedName name="N1pNLnc" localSheetId="9">'[192]CHITIET VL-NC-TT -1p'!#REF!</definedName>
    <definedName name="N1pNLnc" localSheetId="15">'[192]CHITIET VL-NC-TT -1p'!#REF!</definedName>
    <definedName name="N1pNLnc" localSheetId="13">'[192]CHITIET VL-NC-TT -1p'!#REF!</definedName>
    <definedName name="N1pNLnc" localSheetId="8">'[192]CHITIET VL-NC-TT -1p'!#REF!</definedName>
    <definedName name="N1pNLnc">#REF!</definedName>
    <definedName name="N1pNLvc" localSheetId="7">'[192]CHITIET VL-NC-TT -1p'!#REF!</definedName>
    <definedName name="N1pNLvc" localSheetId="9">'[192]CHITIET VL-NC-TT -1p'!#REF!</definedName>
    <definedName name="N1pNLvc" localSheetId="15">'[192]CHITIET VL-NC-TT -1p'!#REF!</definedName>
    <definedName name="N1pNLvc" localSheetId="13">'[192]CHITIET VL-NC-TT -1p'!#REF!</definedName>
    <definedName name="N1pNLvc" localSheetId="8">'[192]CHITIET VL-NC-TT -1p'!#REF!</definedName>
    <definedName name="N1pNLvc">#REF!</definedName>
    <definedName name="N1pNLvl" localSheetId="7">'[192]CHITIET VL-NC-TT -1p'!#REF!</definedName>
    <definedName name="N1pNLvl" localSheetId="9">'[192]CHITIET VL-NC-TT -1p'!#REF!</definedName>
    <definedName name="N1pNLvl" localSheetId="15">'[192]CHITIET VL-NC-TT -1p'!#REF!</definedName>
    <definedName name="N1pNLvl" localSheetId="13">'[192]CHITIET VL-NC-TT -1p'!#REF!</definedName>
    <definedName name="N1pNLvl" localSheetId="8">'[192]CHITIET VL-NC-TT -1p'!#REF!</definedName>
    <definedName name="N1pNLvl">#REF!</definedName>
    <definedName name="n24nc" localSheetId="7">'[10]lam-moi'!#REF!</definedName>
    <definedName name="n24nc" localSheetId="9">'[10]lam-moi'!#REF!</definedName>
    <definedName name="n24nc" localSheetId="15">'[10]lam-moi'!#REF!</definedName>
    <definedName name="n24nc" localSheetId="13">'[10]lam-moi'!#REF!</definedName>
    <definedName name="n24nc" localSheetId="8">'[10]lam-moi'!#REF!</definedName>
    <definedName name="n24nc">#REF!</definedName>
    <definedName name="n24vl" localSheetId="7">'[10]lam-moi'!#REF!</definedName>
    <definedName name="n24vl" localSheetId="9">'[10]lam-moi'!#REF!</definedName>
    <definedName name="n24vl" localSheetId="15">'[10]lam-moi'!#REF!</definedName>
    <definedName name="n24vl" localSheetId="13">'[10]lam-moi'!#REF!</definedName>
    <definedName name="n24vl" localSheetId="8">'[10]lam-moi'!#REF!</definedName>
    <definedName name="n24vl">#REF!</definedName>
    <definedName name="n2mignc" localSheetId="7">'[10]lam-moi'!#REF!</definedName>
    <definedName name="n2mignc" localSheetId="9">'[10]lam-moi'!#REF!</definedName>
    <definedName name="n2mignc" localSheetId="15">'[10]lam-moi'!#REF!</definedName>
    <definedName name="n2mignc" localSheetId="13">'[10]lam-moi'!#REF!</definedName>
    <definedName name="n2mignc" localSheetId="8">'[10]lam-moi'!#REF!</definedName>
    <definedName name="n2mignc">#REF!</definedName>
    <definedName name="n2migvl" localSheetId="7">'[10]lam-moi'!#REF!</definedName>
    <definedName name="n2migvl" localSheetId="9">'[10]lam-moi'!#REF!</definedName>
    <definedName name="n2migvl" localSheetId="15">'[10]lam-moi'!#REF!</definedName>
    <definedName name="n2migvl" localSheetId="13">'[10]lam-moi'!#REF!</definedName>
    <definedName name="n2migvl" localSheetId="8">'[10]lam-moi'!#REF!</definedName>
    <definedName name="n2migvl">#REF!</definedName>
    <definedName name="n2min1nc" localSheetId="7">'[10]lam-moi'!#REF!</definedName>
    <definedName name="n2min1nc" localSheetId="9">'[10]lam-moi'!#REF!</definedName>
    <definedName name="n2min1nc" localSheetId="15">'[10]lam-moi'!#REF!</definedName>
    <definedName name="n2min1nc" localSheetId="13">'[10]lam-moi'!#REF!</definedName>
    <definedName name="n2min1nc" localSheetId="8">'[10]lam-moi'!#REF!</definedName>
    <definedName name="n2min1nc">#REF!</definedName>
    <definedName name="n2min1vl" localSheetId="7">'[10]lam-moi'!#REF!</definedName>
    <definedName name="n2min1vl" localSheetId="9">'[10]lam-moi'!#REF!</definedName>
    <definedName name="n2min1vl" localSheetId="15">'[10]lam-moi'!#REF!</definedName>
    <definedName name="n2min1vl" localSheetId="13">'[10]lam-moi'!#REF!</definedName>
    <definedName name="n2min1vl" localSheetId="8">'[10]lam-moi'!#REF!</definedName>
    <definedName name="n2min1vl">#REF!</definedName>
    <definedName name="naêm1999" localSheetId="51">#REF!</definedName>
    <definedName name="naêm1999">#REF!</definedName>
    <definedName name="Nam_khoi_cong" localSheetId="7">'[158]Co so'!$C$21</definedName>
    <definedName name="Nam_khoi_cong" localSheetId="9">'[158]Co so'!$C$21</definedName>
    <definedName name="Nam_khoi_cong" localSheetId="15">'[158]Co so'!$C$21</definedName>
    <definedName name="Nam_khoi_cong" localSheetId="13">'[158]Co so'!$C$21</definedName>
    <definedName name="Nam_khoi_cong" localSheetId="8">'[158]Co so'!$C$21</definedName>
    <definedName name="Nam_khoi_cong">#REF!</definedName>
    <definedName name="Name" localSheetId="33">#REF!</definedName>
    <definedName name="Name" localSheetId="51">#REF!</definedName>
    <definedName name="Name">#REF!</definedName>
    <definedName name="Nan_khoi_cong" localSheetId="33">#REF!</definedName>
    <definedName name="Nan_khoi_cong" localSheetId="51">#REF!</definedName>
    <definedName name="Nan_khoi_cong">#REF!</definedName>
    <definedName name="NC" localSheetId="7">[275]NC!$A$2:$F$52</definedName>
    <definedName name="NC" localSheetId="9">[275]NC!$A$2:$F$52</definedName>
    <definedName name="NC" localSheetId="15">[275]NC!$A$2:$F$52</definedName>
    <definedName name="NC" localSheetId="13">[275]NC!$A$2:$F$52</definedName>
    <definedName name="NC" localSheetId="8">[275]NC!$A$2:$F$52</definedName>
    <definedName name="NC">#REF!</definedName>
    <definedName name="nc.4" localSheetId="7">'[276]Luong+may'!$E$51</definedName>
    <definedName name="nc.4" localSheetId="9">'[276]Luong+may'!$E$51</definedName>
    <definedName name="nc.4" localSheetId="15">'[276]Luong+may'!$E$51</definedName>
    <definedName name="nc.4" localSheetId="13">'[276]Luong+may'!$E$51</definedName>
    <definedName name="nc.4" localSheetId="8">'[276]Luong+may'!$E$51</definedName>
    <definedName name="nc.4">#REF!</definedName>
    <definedName name="NC.M10.1" localSheetId="7">'[132]Giai trinh'!#REF!</definedName>
    <definedName name="NC.M10.1" localSheetId="9">'[132]Giai trinh'!#REF!</definedName>
    <definedName name="NC.M10.1" localSheetId="15">'[132]Giai trinh'!#REF!</definedName>
    <definedName name="NC.M10.1" localSheetId="13">'[132]Giai trinh'!#REF!</definedName>
    <definedName name="NC.M10.1" localSheetId="8">'[132]Giai trinh'!#REF!</definedName>
    <definedName name="NC.M10.1">#REF!</definedName>
    <definedName name="NC.M10.2" localSheetId="7">'[132]Giai trinh'!#REF!</definedName>
    <definedName name="NC.M10.2" localSheetId="9">'[132]Giai trinh'!#REF!</definedName>
    <definedName name="NC.M10.2" localSheetId="15">'[132]Giai trinh'!#REF!</definedName>
    <definedName name="NC.M10.2" localSheetId="13">'[132]Giai trinh'!#REF!</definedName>
    <definedName name="NC.M10.2" localSheetId="8">'[132]Giai trinh'!#REF!</definedName>
    <definedName name="NC.M10.2">#REF!</definedName>
    <definedName name="NC.MDT" localSheetId="7">'[132]Giai trinh'!#REF!</definedName>
    <definedName name="NC.MDT" localSheetId="9">'[132]Giai trinh'!#REF!</definedName>
    <definedName name="NC.MDT" localSheetId="15">'[132]Giai trinh'!#REF!</definedName>
    <definedName name="NC.MDT" localSheetId="13">'[132]Giai trinh'!#REF!</definedName>
    <definedName name="NC.MDT" localSheetId="8">'[132]Giai trinh'!#REF!</definedName>
    <definedName name="NC.MDT">#REF!</definedName>
    <definedName name="nc_betong200" localSheetId="7">'[277]TT-35KV+TBA'!#REF!</definedName>
    <definedName name="nc_betong200" localSheetId="9">'[277]TT-35KV+TBA'!#REF!</definedName>
    <definedName name="nc_betong200" localSheetId="15">'[277]TT-35KV+TBA'!#REF!</definedName>
    <definedName name="nc_betong200" localSheetId="13">'[277]TT-35KV+TBA'!#REF!</definedName>
    <definedName name="nc_betong200" localSheetId="8">'[277]TT-35KV+TBA'!#REF!</definedName>
    <definedName name="nc_betong200">#REF!</definedName>
    <definedName name="nc_btm10" localSheetId="33">#REF!</definedName>
    <definedName name="nc_btm10" localSheetId="51">#REF!</definedName>
    <definedName name="nc_btm10">#REF!</definedName>
    <definedName name="nc_btm100" localSheetId="33">#REF!</definedName>
    <definedName name="nc_btm100" localSheetId="51">#REF!</definedName>
    <definedName name="nc_btm100">#REF!</definedName>
    <definedName name="nc_cotpha" localSheetId="7">[131]TT_10KV!$H$329</definedName>
    <definedName name="nc_cotpha" localSheetId="9">[131]TT_10KV!$H$329</definedName>
    <definedName name="nc_cotpha" localSheetId="15">[131]TT_10KV!$H$329</definedName>
    <definedName name="nc_cotpha" localSheetId="13">[131]TT_10KV!$H$329</definedName>
    <definedName name="nc_cotpha" localSheetId="8">[131]TT_10KV!$H$329</definedName>
    <definedName name="nc_cotpha">#REF!</definedName>
    <definedName name="NC_CSCT" localSheetId="33">#REF!</definedName>
    <definedName name="NC_CSCT" localSheetId="51">#REF!</definedName>
    <definedName name="NC_CSCT">#REF!</definedName>
    <definedName name="NC_CTXD" localSheetId="33">#REF!</definedName>
    <definedName name="NC_CTXD" localSheetId="51">#REF!</definedName>
    <definedName name="NC_CTXD">#REF!</definedName>
    <definedName name="NC_RD" localSheetId="33">#REF!</definedName>
    <definedName name="NC_RD" localSheetId="51">#REF!</definedName>
    <definedName name="NC_RD">#REF!</definedName>
    <definedName name="NC_TD" localSheetId="33">#REF!</definedName>
    <definedName name="NC_TD" localSheetId="51">#REF!</definedName>
    <definedName name="NC_TD">#REF!</definedName>
    <definedName name="nc100a" localSheetId="7">'[278]CTbe tong'!#REF!</definedName>
    <definedName name="nc100a" localSheetId="9">'[278]CTbe tong'!#REF!</definedName>
    <definedName name="nc100a" localSheetId="15">'[278]CTbe tong'!#REF!</definedName>
    <definedName name="nc100a" localSheetId="13">'[278]CTbe tong'!#REF!</definedName>
    <definedName name="nc100a" localSheetId="8">'[278]CTbe tong'!#REF!</definedName>
    <definedName name="nc100a">#REF!</definedName>
    <definedName name="nc12m" localSheetId="7">'[43]CHITIET-DZ04'!$K$22</definedName>
    <definedName name="nc12m" localSheetId="9">'[43]CHITIET-DZ04'!$K$22</definedName>
    <definedName name="nc12m" localSheetId="15">'[43]CHITIET-DZ04'!$K$22</definedName>
    <definedName name="nc12m" localSheetId="13">'[43]CHITIET-DZ04'!$K$22</definedName>
    <definedName name="nc12m" localSheetId="8">'[43]CHITIET-DZ04'!$K$22</definedName>
    <definedName name="nc12m">#REF!</definedName>
    <definedName name="nc1nc" localSheetId="7">'[10]lam-moi'!#REF!</definedName>
    <definedName name="nc1nc" localSheetId="9">'[10]lam-moi'!#REF!</definedName>
    <definedName name="nc1nc" localSheetId="15">'[10]lam-moi'!#REF!</definedName>
    <definedName name="nc1nc" localSheetId="13">'[10]lam-moi'!#REF!</definedName>
    <definedName name="nc1nc" localSheetId="8">'[10]lam-moi'!#REF!</definedName>
    <definedName name="nc1nc">#REF!</definedName>
    <definedName name="nc1p" localSheetId="33">#REF!</definedName>
    <definedName name="nc1p" localSheetId="51">#REF!</definedName>
    <definedName name="nc1p">#REF!</definedName>
    <definedName name="nc1vl" localSheetId="7">'[10]lam-moi'!#REF!</definedName>
    <definedName name="nc1vl" localSheetId="9">'[10]lam-moi'!#REF!</definedName>
    <definedName name="nc1vl" localSheetId="15">'[10]lam-moi'!#REF!</definedName>
    <definedName name="nc1vl" localSheetId="13">'[10]lam-moi'!#REF!</definedName>
    <definedName name="nc1vl" localSheetId="8">'[10]lam-moi'!#REF!</definedName>
    <definedName name="nc1vl">#REF!</definedName>
    <definedName name="nc2.7" localSheetId="7">[51]NC!$E$7</definedName>
    <definedName name="nc2.7" localSheetId="9">[51]NC!$E$7</definedName>
    <definedName name="nc2.7" localSheetId="15">[51]NC!$E$7</definedName>
    <definedName name="nc2.7" localSheetId="13">[51]NC!$E$7</definedName>
    <definedName name="nc2.7" localSheetId="8">[51]NC!$E$7</definedName>
    <definedName name="nc2.7">#REF!</definedName>
    <definedName name="nc24nc" localSheetId="7">'[10]lam-moi'!#REF!</definedName>
    <definedName name="nc24nc" localSheetId="9">'[10]lam-moi'!#REF!</definedName>
    <definedName name="nc24nc" localSheetId="15">'[10]lam-moi'!#REF!</definedName>
    <definedName name="nc24nc" localSheetId="13">'[10]lam-moi'!#REF!</definedName>
    <definedName name="nc24nc" localSheetId="8">'[10]lam-moi'!#REF!</definedName>
    <definedName name="nc24nc">#REF!</definedName>
    <definedName name="nc24vl" localSheetId="7">'[10]lam-moi'!#REF!</definedName>
    <definedName name="nc24vl" localSheetId="9">'[10]lam-moi'!#REF!</definedName>
    <definedName name="nc24vl" localSheetId="15">'[10]lam-moi'!#REF!</definedName>
    <definedName name="nc24vl" localSheetId="13">'[10]lam-moi'!#REF!</definedName>
    <definedName name="nc24vl" localSheetId="8">'[10]lam-moi'!#REF!</definedName>
    <definedName name="nc24vl">#REF!</definedName>
    <definedName name="nc3." localSheetId="7">'[31]Luong+may'!#REF!</definedName>
    <definedName name="nc3." localSheetId="9">'[31]Luong+may'!#REF!</definedName>
    <definedName name="nc3." localSheetId="15">'[31]Luong+may'!#REF!</definedName>
    <definedName name="nc3." localSheetId="13">'[31]Luong+may'!#REF!</definedName>
    <definedName name="nc3." localSheetId="8">'[31]Luong+may'!#REF!</definedName>
    <definedName name="nc3.">#REF!</definedName>
    <definedName name="nc3.5" localSheetId="7">[51]NC!$E$10</definedName>
    <definedName name="nc3.5" localSheetId="9">[51]NC!$E$10</definedName>
    <definedName name="nc3.5" localSheetId="15">[51]NC!$E$10</definedName>
    <definedName name="nc3.5" localSheetId="13">[51]NC!$E$10</definedName>
    <definedName name="nc3.5" localSheetId="8">[51]NC!$E$10</definedName>
    <definedName name="nc3.5">#REF!</definedName>
    <definedName name="nc3.7" localSheetId="7">[51]NC!$E$11</definedName>
    <definedName name="nc3.7" localSheetId="9">[51]NC!$E$11</definedName>
    <definedName name="nc3.7" localSheetId="15">[51]NC!$E$11</definedName>
    <definedName name="nc3.7" localSheetId="13">[51]NC!$E$11</definedName>
    <definedName name="nc3.7" localSheetId="8">[51]NC!$E$11</definedName>
    <definedName name="nc3.7">#REF!</definedName>
    <definedName name="nc3_5" localSheetId="7">'[123]Vat tu'!$B$17</definedName>
    <definedName name="nc3_5" localSheetId="9">'[123]Vat tu'!$B$17</definedName>
    <definedName name="nc3_5" localSheetId="15">'[123]Vat tu'!$B$17</definedName>
    <definedName name="nc3_5" localSheetId="13">'[123]Vat tu'!$B$17</definedName>
    <definedName name="nc3_5" localSheetId="8">'[123]Vat tu'!$B$17</definedName>
    <definedName name="nc3_5">#REF!</definedName>
    <definedName name="nc3p" localSheetId="33">#REF!</definedName>
    <definedName name="nc3p" localSheetId="51">#REF!</definedName>
    <definedName name="nc3p">#REF!</definedName>
    <definedName name="nc4.5" localSheetId="7">[51]NC!$E$14</definedName>
    <definedName name="nc4.5" localSheetId="9">[51]NC!$E$14</definedName>
    <definedName name="nc4.5" localSheetId="15">[51]NC!$E$14</definedName>
    <definedName name="nc4.5" localSheetId="13">[51]NC!$E$14</definedName>
    <definedName name="nc4.5" localSheetId="8">[51]NC!$E$14</definedName>
    <definedName name="nc4.5">#REF!</definedName>
    <definedName name="NCbac2.5" localSheetId="7">'[279]NC+M'!$G$6</definedName>
    <definedName name="NCbac2.5" localSheetId="9">'[279]NC+M'!$G$6</definedName>
    <definedName name="NCbac2.5" localSheetId="15">'[279]NC+M'!$G$6</definedName>
    <definedName name="NCbac2.5" localSheetId="13">'[279]NC+M'!$G$6</definedName>
    <definedName name="NCbac2.5" localSheetId="8">'[279]NC+M'!$G$6</definedName>
    <definedName name="NCbac2.5">#REF!</definedName>
    <definedName name="NCBD" localSheetId="7">'[202]DZ 0.4'!#REF!</definedName>
    <definedName name="NCBD" localSheetId="9">'[202]DZ 0.4'!#REF!</definedName>
    <definedName name="NCBD" localSheetId="15">'[202]DZ 0.4'!#REF!</definedName>
    <definedName name="NCBD" localSheetId="13">'[202]DZ 0.4'!#REF!</definedName>
    <definedName name="NCBD" localSheetId="8">'[202]DZ 0.4'!#REF!</definedName>
    <definedName name="NCBD">#REF!</definedName>
    <definedName name="NCBD100" localSheetId="33">#REF!</definedName>
    <definedName name="NCBD100" localSheetId="51">#REF!</definedName>
    <definedName name="NCBD100">#REF!</definedName>
    <definedName name="NCBD200" localSheetId="33">#REF!</definedName>
    <definedName name="NCBD200" localSheetId="51">#REF!</definedName>
    <definedName name="NCBD200">#REF!</definedName>
    <definedName name="NCBD250" localSheetId="33">#REF!</definedName>
    <definedName name="NCBD250" localSheetId="51">#REF!</definedName>
    <definedName name="NCBD250">#REF!</definedName>
    <definedName name="ncbt" localSheetId="7">'[280]CHIET TINH TBA '!#REF!</definedName>
    <definedName name="ncbt" localSheetId="9">'[280]CHIET TINH TBA '!#REF!</definedName>
    <definedName name="ncbt" localSheetId="15">'[280]CHIET TINH TBA '!#REF!</definedName>
    <definedName name="ncbt" localSheetId="13">'[280]CHIET TINH TBA '!#REF!</definedName>
    <definedName name="ncbt" localSheetId="8">'[280]CHIET TINH TBA '!#REF!</definedName>
    <definedName name="ncbt">#REF!</definedName>
    <definedName name="ncc3.5" localSheetId="7">[51]NC!$F$10</definedName>
    <definedName name="ncc3.5" localSheetId="9">[51]NC!$F$10</definedName>
    <definedName name="ncc3.5" localSheetId="15">[51]NC!$F$10</definedName>
    <definedName name="ncc3.5" localSheetId="13">[51]NC!$F$10</definedName>
    <definedName name="ncc3.5" localSheetId="8">[51]NC!$F$10</definedName>
    <definedName name="ncc3.5">#REF!</definedName>
    <definedName name="ncc3.7" localSheetId="7">[51]NC!$F$11</definedName>
    <definedName name="ncc3.7" localSheetId="9">[51]NC!$F$11</definedName>
    <definedName name="ncc3.7" localSheetId="15">[51]NC!$F$11</definedName>
    <definedName name="ncc3.7" localSheetId="13">[51]NC!$F$11</definedName>
    <definedName name="ncc3.7" localSheetId="8">[51]NC!$F$11</definedName>
    <definedName name="ncc3.7">#REF!</definedName>
    <definedName name="NCcap0.7" localSheetId="33">#REF!</definedName>
    <definedName name="NCcap0.7" localSheetId="51">#REF!</definedName>
    <definedName name="NCcap0.7">#REF!</definedName>
    <definedName name="NCcap1" localSheetId="33">#REF!</definedName>
    <definedName name="NCcap1" localSheetId="51">#REF!</definedName>
    <definedName name="NCcap1">#REF!</definedName>
    <definedName name="nccc2" localSheetId="7">'[281]nhan cong'!#REF!</definedName>
    <definedName name="nccc2" localSheetId="9">'[281]nhan cong'!#REF!</definedName>
    <definedName name="nccc2" localSheetId="15">'[281]nhan cong'!#REF!</definedName>
    <definedName name="nccc2" localSheetId="13">'[281]nhan cong'!#REF!</definedName>
    <definedName name="nccc2" localSheetId="8">'[281]nhan cong'!#REF!</definedName>
    <definedName name="nccc2">#REF!</definedName>
    <definedName name="nccs" localSheetId="33">#REF!</definedName>
    <definedName name="nccs" localSheetId="51">#REF!</definedName>
    <definedName name="nccs">#REF!</definedName>
    <definedName name="NCCT3p" localSheetId="33">#REF!</definedName>
    <definedName name="NCCT3p" localSheetId="51">#REF!</definedName>
    <definedName name="NCCT3p">#REF!</definedName>
    <definedName name="NCCto" localSheetId="7">'[29]THVL-NC35'!#REF!</definedName>
    <definedName name="NCCto" localSheetId="9">'[29]THVL-NC35'!#REF!</definedName>
    <definedName name="NCCto" localSheetId="15">'[29]THVL-NC35'!#REF!</definedName>
    <definedName name="NCCto" localSheetId="13">'[29]THVL-NC35'!#REF!</definedName>
    <definedName name="NCCto" localSheetId="8">'[29]THVL-NC35'!#REF!</definedName>
    <definedName name="NCCto">#REF!</definedName>
    <definedName name="ncday35" localSheetId="33">#REF!</definedName>
    <definedName name="ncday35" localSheetId="51">#REF!</definedName>
    <definedName name="ncday35">#REF!</definedName>
    <definedName name="ncday50" localSheetId="33">#REF!</definedName>
    <definedName name="ncday50" localSheetId="51">#REF!</definedName>
    <definedName name="ncday50">#REF!</definedName>
    <definedName name="ncday70" localSheetId="33">#REF!</definedName>
    <definedName name="ncday70" localSheetId="51">#REF!</definedName>
    <definedName name="ncday70">#REF!</definedName>
    <definedName name="ncday95" localSheetId="33">#REF!</definedName>
    <definedName name="ncday95" localSheetId="51">#REF!</definedName>
    <definedName name="ncday95">#REF!</definedName>
    <definedName name="ncdd" localSheetId="7">'[10]TH XL'!#REF!</definedName>
    <definedName name="ncdd" localSheetId="9">'[10]TH XL'!#REF!</definedName>
    <definedName name="ncdd" localSheetId="15">'[10]TH XL'!#REF!</definedName>
    <definedName name="ncdd" localSheetId="13">'[10]TH XL'!#REF!</definedName>
    <definedName name="ncdd" localSheetId="8">'[10]TH XL'!#REF!</definedName>
    <definedName name="ncdd">#REF!</definedName>
    <definedName name="NCDD2" localSheetId="7">'[10]TH XL'!#REF!</definedName>
    <definedName name="NCDD2" localSheetId="9">'[10]TH XL'!#REF!</definedName>
    <definedName name="NCDD2" localSheetId="15">'[10]TH XL'!#REF!</definedName>
    <definedName name="NCDD2" localSheetId="13">'[10]TH XL'!#REF!</definedName>
    <definedName name="NCDD2" localSheetId="8">'[10]TH XL'!#REF!</definedName>
    <definedName name="NCDD2">#REF!</definedName>
    <definedName name="ncdg" localSheetId="33">#REF!</definedName>
    <definedName name="ncdg" localSheetId="51">#REF!</definedName>
    <definedName name="ncdg">#REF!</definedName>
    <definedName name="NCGF" localSheetId="33">#REF!</definedName>
    <definedName name="NCGF" localSheetId="51">#REF!</definedName>
    <definedName name="NCGF">#REF!</definedName>
    <definedName name="ncgff" localSheetId="33">#REF!</definedName>
    <definedName name="ncgff" localSheetId="51">#REF!</definedName>
    <definedName name="ncgff">#REF!</definedName>
    <definedName name="NCKday" localSheetId="33">#REF!</definedName>
    <definedName name="NCKday" localSheetId="51">#REF!</definedName>
    <definedName name="NCKday">#REF!</definedName>
    <definedName name="NCKT" localSheetId="33">#REF!</definedName>
    <definedName name="NCKT" localSheetId="51">#REF!</definedName>
    <definedName name="NCKT">#REF!</definedName>
    <definedName name="NCLD" localSheetId="33">#REF!</definedName>
    <definedName name="NCLD" localSheetId="51">#REF!</definedName>
    <definedName name="NCLD">#REF!</definedName>
    <definedName name="ncmt2" localSheetId="7">[224]ctdz35!#REF!</definedName>
    <definedName name="ncmt2" localSheetId="9">[224]ctdz35!#REF!</definedName>
    <definedName name="ncmt2" localSheetId="15">[224]ctdz35!#REF!</definedName>
    <definedName name="ncmt2" localSheetId="13">[224]ctdz35!#REF!</definedName>
    <definedName name="ncmt2" localSheetId="8">[224]ctdz35!#REF!</definedName>
    <definedName name="ncmt2">#REF!</definedName>
    <definedName name="NCNCS" localSheetId="7">[134]DLDT!$B$14</definedName>
    <definedName name="NCNCS" localSheetId="9">[134]DLDT!$B$14</definedName>
    <definedName name="NCNCS" localSheetId="15">[134]DLDT!$B$14</definedName>
    <definedName name="NCNCS" localSheetId="13">[134]DLDT!$B$14</definedName>
    <definedName name="NCNCS" localSheetId="8">[134]DLDT!$B$14</definedName>
    <definedName name="NCNCS">#REF!</definedName>
    <definedName name="Ncol" localSheetId="7">[58]Sheet1!#REF!</definedName>
    <definedName name="Ncol" localSheetId="9">[58]Sheet1!#REF!</definedName>
    <definedName name="Ncol" localSheetId="15">[58]Sheet1!#REF!</definedName>
    <definedName name="Ncol" localSheetId="13">[58]Sheet1!#REF!</definedName>
    <definedName name="Ncol" localSheetId="8">[58]Sheet1!#REF!</definedName>
    <definedName name="Ncol">#REF!</definedName>
    <definedName name="ncong" localSheetId="33">#REF!</definedName>
    <definedName name="ncong" localSheetId="51">#REF!</definedName>
    <definedName name="ncong">#REF!</definedName>
    <definedName name="NCPP" localSheetId="33">#REF!</definedName>
    <definedName name="NCPP" localSheetId="51">#REF!</definedName>
    <definedName name="NCPP">#REF!</definedName>
    <definedName name="ncsu" localSheetId="7">'[43]CHITIET-DZ04'!$K$68</definedName>
    <definedName name="ncsu" localSheetId="9">'[43]CHITIET-DZ04'!$K$68</definedName>
    <definedName name="ncsu" localSheetId="15">'[43]CHITIET-DZ04'!$K$68</definedName>
    <definedName name="ncsu" localSheetId="13">'[43]CHITIET-DZ04'!$K$68</definedName>
    <definedName name="ncsu" localSheetId="8">'[43]CHITIET-DZ04'!$K$68</definedName>
    <definedName name="ncsu">#REF!</definedName>
    <definedName name="NCT" localSheetId="33">#REF!</definedName>
    <definedName name="NCT" localSheetId="51">#REF!</definedName>
    <definedName name="NCT">#REF!</definedName>
    <definedName name="nctn" localSheetId="33">#REF!</definedName>
    <definedName name="nctn" localSheetId="51">#REF!</definedName>
    <definedName name="nctn">#REF!</definedName>
    <definedName name="nctr" localSheetId="7">'[10]TH XL'!#REF!</definedName>
    <definedName name="nctr" localSheetId="9">'[10]TH XL'!#REF!</definedName>
    <definedName name="nctr" localSheetId="15">'[10]TH XL'!#REF!</definedName>
    <definedName name="nctr" localSheetId="13">'[10]TH XL'!#REF!</definedName>
    <definedName name="nctr" localSheetId="8">'[10]TH XL'!#REF!</definedName>
    <definedName name="nctr">#REF!</definedName>
    <definedName name="nctram" localSheetId="33">#REF!</definedName>
    <definedName name="nctram" localSheetId="51">#REF!</definedName>
    <definedName name="nctram">#REF!</definedName>
    <definedName name="NCVC" localSheetId="7">[202]Sheet2!#REF!</definedName>
    <definedName name="NCVC" localSheetId="9">[202]Sheet2!#REF!</definedName>
    <definedName name="NCVC" localSheetId="15">[202]Sheet2!#REF!</definedName>
    <definedName name="NCVC" localSheetId="13">[202]Sheet2!#REF!</definedName>
    <definedName name="NCVC" localSheetId="8">[202]Sheet2!#REF!</definedName>
    <definedName name="NCVC">#REF!</definedName>
    <definedName name="NCVC_BD" localSheetId="7">'[202]DZ 0.4'!#REF!</definedName>
    <definedName name="NCVC_BD" localSheetId="9">'[202]DZ 0.4'!#REF!</definedName>
    <definedName name="NCVC_BD" localSheetId="15">'[202]DZ 0.4'!#REF!</definedName>
    <definedName name="NCVC_BD" localSheetId="13">'[202]DZ 0.4'!#REF!</definedName>
    <definedName name="NCVC_BD" localSheetId="8">'[202]DZ 0.4'!#REF!</definedName>
    <definedName name="NCVC_BD">#REF!</definedName>
    <definedName name="NCVC100" localSheetId="33">#REF!</definedName>
    <definedName name="NCVC100" localSheetId="51">#REF!</definedName>
    <definedName name="NCVC100">#REF!</definedName>
    <definedName name="NCVC200" localSheetId="33">#REF!</definedName>
    <definedName name="NCVC200" localSheetId="51">#REF!</definedName>
    <definedName name="NCVC200">#REF!</definedName>
    <definedName name="NCVC250" localSheetId="33">#REF!</definedName>
    <definedName name="NCVC250" localSheetId="51">#REF!</definedName>
    <definedName name="NCVC250">#REF!</definedName>
    <definedName name="NCVC3P" localSheetId="33">#REF!</definedName>
    <definedName name="NCVC3P" localSheetId="51">#REF!</definedName>
    <definedName name="NCVC3P">#REF!</definedName>
    <definedName name="NCHC" localSheetId="7">[10]TNHCHINH!$J$38</definedName>
    <definedName name="NCHC" localSheetId="9">[10]TNHCHINH!$J$38</definedName>
    <definedName name="NCHC" localSheetId="15">[10]TNHCHINH!$J$38</definedName>
    <definedName name="NCHC" localSheetId="13">[10]TNHCHINH!$J$38</definedName>
    <definedName name="NCHC" localSheetId="8">[10]TNHCHINH!$J$38</definedName>
    <definedName name="NCHC">#REF!</definedName>
    <definedName name="nd" localSheetId="21">[45]gVL!$Q$30</definedName>
    <definedName name="nd" localSheetId="27">[45]gVL!$Q$30</definedName>
    <definedName name="nd" localSheetId="33">#REF!</definedName>
    <definedName name="nd" localSheetId="34">[45]gVL!$Q$30</definedName>
    <definedName name="nd" localSheetId="51">#REF!</definedName>
    <definedName name="nd" localSheetId="7">[45]gVL!$Q$30</definedName>
    <definedName name="nd" localSheetId="9">[45]gVL!$Q$30</definedName>
    <definedName name="nd" localSheetId="15">[45]gVL!$Q$30</definedName>
    <definedName name="nd" localSheetId="13">[45]gVL!$Q$30</definedName>
    <definedName name="nd" localSheetId="16">[45]gVL!$Q$30</definedName>
    <definedName name="nd" localSheetId="8">[45]gVL!$Q$30</definedName>
    <definedName name="nd" localSheetId="18">[45]gVL!$Q$30</definedName>
    <definedName name="nd" localSheetId="19">[45]gVL!$Q$30</definedName>
    <definedName name="nd">#REF!</definedName>
    <definedName name="nd_8" localSheetId="7">'[160]14.MMUS GIUA NHIP'!#REF!</definedName>
    <definedName name="nd_8" localSheetId="9">'[160]14.MMUS GIUA NHIP'!#REF!</definedName>
    <definedName name="nd_8" localSheetId="15">'[160]14.MMUS GIUA NHIP'!#REF!</definedName>
    <definedName name="nd_8" localSheetId="13">'[160]14.MMUS GIUA NHIP'!#REF!</definedName>
    <definedName name="nd_8" localSheetId="8">'[160]14.MMUS GIUA NHIP'!#REF!</definedName>
    <definedName name="nd_8">#REF!</definedName>
    <definedName name="nd_9" localSheetId="7">'[160]14.MMUS GIUA NHIP'!#REF!</definedName>
    <definedName name="nd_9" localSheetId="9">'[160]14.MMUS GIUA NHIP'!#REF!</definedName>
    <definedName name="nd_9" localSheetId="15">'[160]14.MMUS GIUA NHIP'!#REF!</definedName>
    <definedName name="nd_9" localSheetId="13">'[160]14.MMUS GIUA NHIP'!#REF!</definedName>
    <definedName name="nd_9" localSheetId="8">'[160]14.MMUS GIUA NHIP'!#REF!</definedName>
    <definedName name="nd_9">#REF!</definedName>
    <definedName name="ndc" localSheetId="33">#REF!</definedName>
    <definedName name="ndc" localSheetId="51">#REF!</definedName>
    <definedName name="ndc">#REF!</definedName>
    <definedName name="NDFN" localSheetId="33">#REF!</definedName>
    <definedName name="NDFN" localSheetId="51">#REF!</definedName>
    <definedName name="NDFN">#REF!</definedName>
    <definedName name="NDFP" localSheetId="33">#REF!</definedName>
    <definedName name="NDFP" localSheetId="51">#REF!</definedName>
    <definedName name="NDFP">#REF!</definedName>
    <definedName name="neff" localSheetId="7">[58]Sheet1!#REF!</definedName>
    <definedName name="neff" localSheetId="9">[58]Sheet1!#REF!</definedName>
    <definedName name="neff" localSheetId="15">[58]Sheet1!#REF!</definedName>
    <definedName name="neff" localSheetId="13">[58]Sheet1!#REF!</definedName>
    <definedName name="neff" localSheetId="8">[58]Sheet1!#REF!</definedName>
    <definedName name="neff">#REF!</definedName>
    <definedName name="nenbt" localSheetId="7">'[96]Cau tao cot dai'!#REF!</definedName>
    <definedName name="nenbt" localSheetId="9">'[96]Cau tao cot dai'!#REF!</definedName>
    <definedName name="nenbt" localSheetId="15">'[96]Cau tao cot dai'!#REF!</definedName>
    <definedName name="nenbt" localSheetId="13">'[96]Cau tao cot dai'!#REF!</definedName>
    <definedName name="nenbt" localSheetId="8">'[96]Cau tao cot dai'!#REF!</definedName>
    <definedName name="nenbt">#REF!</definedName>
    <definedName name="nenkhi10m3" localSheetId="33">#REF!</definedName>
    <definedName name="nenkhi10m3" localSheetId="51">#REF!</definedName>
    <definedName name="nenkhi10m3">#REF!</definedName>
    <definedName name="nenkhi1200" localSheetId="33">#REF!</definedName>
    <definedName name="nenkhi1200" localSheetId="51">#REF!</definedName>
    <definedName name="nenkhi1200">#REF!</definedName>
    <definedName name="nennopNH" localSheetId="7">'[282]Bao cao tien mat'!$H$7</definedName>
    <definedName name="nennopNH" localSheetId="9">'[282]Bao cao tien mat'!$H$7</definedName>
    <definedName name="nennopNH" localSheetId="15">'[282]Bao cao tien mat'!$H$7</definedName>
    <definedName name="nennopNH" localSheetId="13">'[282]Bao cao tien mat'!$H$7</definedName>
    <definedName name="nennopNH" localSheetId="8">'[282]Bao cao tien mat'!$H$7</definedName>
    <definedName name="nennopNH">#REF!</definedName>
    <definedName name="neo32mm" localSheetId="33">#REF!</definedName>
    <definedName name="neo32mm" localSheetId="51">#REF!</definedName>
    <definedName name="neo32mm">#REF!</definedName>
    <definedName name="neo4T" localSheetId="33">#REF!</definedName>
    <definedName name="neo4T" localSheetId="51">#REF!</definedName>
    <definedName name="neo4T">#REF!</definedName>
    <definedName name="NET" localSheetId="33">#REF!</definedName>
    <definedName name="NET" localSheetId="51">#REF!</definedName>
    <definedName name="NET">#REF!</definedName>
    <definedName name="NET_1" localSheetId="33">#REF!</definedName>
    <definedName name="NET_1" localSheetId="51">#REF!</definedName>
    <definedName name="NET_1">#REF!</definedName>
    <definedName name="NET_ANA" localSheetId="33">#REF!</definedName>
    <definedName name="NET_ANA" localSheetId="51">#REF!</definedName>
    <definedName name="NET_ANA">#REF!</definedName>
    <definedName name="NET_ANA_1" localSheetId="33">#REF!</definedName>
    <definedName name="NET_ANA_1" localSheetId="51">#REF!</definedName>
    <definedName name="NET_ANA_1">#REF!</definedName>
    <definedName name="NET_ANA_2" localSheetId="33">#REF!</definedName>
    <definedName name="NET_ANA_2" localSheetId="51">#REF!</definedName>
    <definedName name="NET_ANA_2">#REF!</definedName>
    <definedName name="NewPOS" localSheetId="51">#REF!</definedName>
    <definedName name="NewPOS">#REF!</definedName>
    <definedName name="NIEM" localSheetId="33">#REF!</definedName>
    <definedName name="NIEM" localSheetId="51">#REF!</definedName>
    <definedName name="NIEM">#REF!</definedName>
    <definedName name="nig" localSheetId="33">#REF!</definedName>
    <definedName name="nig" localSheetId="51">#REF!</definedName>
    <definedName name="nig">#REF!</definedName>
    <definedName name="NIG13p" localSheetId="7">'[10]TONGKE3p '!$T$295</definedName>
    <definedName name="NIG13p" localSheetId="9">'[10]TONGKE3p '!$T$295</definedName>
    <definedName name="NIG13p" localSheetId="15">'[10]TONGKE3p '!$T$295</definedName>
    <definedName name="NIG13p" localSheetId="13">'[10]TONGKE3p '!$T$295</definedName>
    <definedName name="NIG13p" localSheetId="8">'[10]TONGKE3p '!$T$295</definedName>
    <definedName name="NIG13p">#REF!</definedName>
    <definedName name="nig1p" localSheetId="33">#REF!</definedName>
    <definedName name="nig1p" localSheetId="51">#REF!</definedName>
    <definedName name="nig1p">#REF!</definedName>
    <definedName name="nig3p" localSheetId="33">#REF!</definedName>
    <definedName name="nig3p" localSheetId="51">#REF!</definedName>
    <definedName name="nig3p">#REF!</definedName>
    <definedName name="night" localSheetId="7">'[191]Work-Condition'!$E$28</definedName>
    <definedName name="night" localSheetId="9">'[191]Work-Condition'!$E$28</definedName>
    <definedName name="night" localSheetId="15">'[191]Work-Condition'!$E$28</definedName>
    <definedName name="night" localSheetId="13">'[191]Work-Condition'!$E$28</definedName>
    <definedName name="night" localSheetId="8">'[191]Work-Condition'!$E$28</definedName>
    <definedName name="night">#REF!</definedName>
    <definedName name="night." localSheetId="7">'[191]Work-Condition'!$E$28</definedName>
    <definedName name="night." localSheetId="9">'[191]Work-Condition'!$E$28</definedName>
    <definedName name="night." localSheetId="15">'[191]Work-Condition'!$E$28</definedName>
    <definedName name="night." localSheetId="13">'[191]Work-Condition'!$E$28</definedName>
    <definedName name="night." localSheetId="8">'[191]Work-Condition'!$E$28</definedName>
    <definedName name="night.">#REF!</definedName>
    <definedName name="nightnc" localSheetId="7">[10]gtrinh!#REF!</definedName>
    <definedName name="nightnc" localSheetId="9">[10]gtrinh!#REF!</definedName>
    <definedName name="nightnc" localSheetId="15">[10]gtrinh!#REF!</definedName>
    <definedName name="nightnc" localSheetId="13">[10]gtrinh!#REF!</definedName>
    <definedName name="nightnc" localSheetId="8">[10]gtrinh!#REF!</definedName>
    <definedName name="nightnc">#REF!</definedName>
    <definedName name="nightvl" localSheetId="7">[10]gtrinh!#REF!</definedName>
    <definedName name="nightvl" localSheetId="9">[10]gtrinh!#REF!</definedName>
    <definedName name="nightvl" localSheetId="15">[10]gtrinh!#REF!</definedName>
    <definedName name="nightvl" localSheetId="13">[10]gtrinh!#REF!</definedName>
    <definedName name="nightvl" localSheetId="8">[10]gtrinh!#REF!</definedName>
    <definedName name="nightvl">#REF!</definedName>
    <definedName name="NIGnc" localSheetId="33">#REF!</definedName>
    <definedName name="NIGnc" localSheetId="51">#REF!</definedName>
    <definedName name="NIGnc">#REF!</definedName>
    <definedName name="nignc1p" localSheetId="33">#REF!</definedName>
    <definedName name="nignc1p" localSheetId="51">#REF!</definedName>
    <definedName name="nignc1p">#REF!</definedName>
    <definedName name="nignc3p" localSheetId="7">'[10]CHITIET VL-NC'!$G$107</definedName>
    <definedName name="nignc3p" localSheetId="9">'[10]CHITIET VL-NC'!$G$107</definedName>
    <definedName name="nignc3p" localSheetId="15">'[10]CHITIET VL-NC'!$G$107</definedName>
    <definedName name="nignc3p" localSheetId="13">'[10]CHITIET VL-NC'!$G$107</definedName>
    <definedName name="nignc3p" localSheetId="8">'[10]CHITIET VL-NC'!$G$107</definedName>
    <definedName name="nignc3p">#REF!</definedName>
    <definedName name="NIGvc" localSheetId="33">#REF!</definedName>
    <definedName name="NIGvc" localSheetId="51">#REF!</definedName>
    <definedName name="NIGvc">#REF!</definedName>
    <definedName name="NIGvl" localSheetId="33">#REF!</definedName>
    <definedName name="NIGvl" localSheetId="51">#REF!</definedName>
    <definedName name="NIGvl">#REF!</definedName>
    <definedName name="nigvl1p" localSheetId="33">#REF!</definedName>
    <definedName name="nigvl1p" localSheetId="51">#REF!</definedName>
    <definedName name="nigvl1p">#REF!</definedName>
    <definedName name="nigvl3p" localSheetId="7">'[10]CHITIET VL-NC'!$G$99</definedName>
    <definedName name="nigvl3p" localSheetId="9">'[10]CHITIET VL-NC'!$G$99</definedName>
    <definedName name="nigvl3p" localSheetId="15">'[10]CHITIET VL-NC'!$G$99</definedName>
    <definedName name="nigvl3p" localSheetId="13">'[10]CHITIET VL-NC'!$G$99</definedName>
    <definedName name="nigvl3p" localSheetId="8">'[10]CHITIET VL-NC'!$G$99</definedName>
    <definedName name="nigvl3p">#REF!</definedName>
    <definedName name="nin" localSheetId="33">#REF!</definedName>
    <definedName name="nin" localSheetId="51">#REF!</definedName>
    <definedName name="nin">#REF!</definedName>
    <definedName name="nin14nc3p" localSheetId="33">#REF!</definedName>
    <definedName name="nin14nc3p" localSheetId="51">#REF!</definedName>
    <definedName name="nin14nc3p">#REF!</definedName>
    <definedName name="nin14vl3p" localSheetId="33">#REF!</definedName>
    <definedName name="nin14vl3p" localSheetId="51">#REF!</definedName>
    <definedName name="nin14vl3p">#REF!</definedName>
    <definedName name="nin1903p" localSheetId="33">#REF!</definedName>
    <definedName name="nin1903p" localSheetId="51">#REF!</definedName>
    <definedName name="nin1903p">#REF!</definedName>
    <definedName name="nin190nc" localSheetId="7">'[10]lam-moi'!#REF!</definedName>
    <definedName name="nin190nc" localSheetId="9">'[10]lam-moi'!#REF!</definedName>
    <definedName name="nin190nc" localSheetId="15">'[10]lam-moi'!#REF!</definedName>
    <definedName name="nin190nc" localSheetId="13">'[10]lam-moi'!#REF!</definedName>
    <definedName name="nin190nc" localSheetId="8">'[10]lam-moi'!#REF!</definedName>
    <definedName name="nin190nc">#REF!</definedName>
    <definedName name="nin190nc3p" localSheetId="33">#REF!</definedName>
    <definedName name="nin190nc3p" localSheetId="51">#REF!</definedName>
    <definedName name="nin190nc3p">#REF!</definedName>
    <definedName name="nin190vl" localSheetId="7">'[10]lam-moi'!#REF!</definedName>
    <definedName name="nin190vl" localSheetId="9">'[10]lam-moi'!#REF!</definedName>
    <definedName name="nin190vl" localSheetId="15">'[10]lam-moi'!#REF!</definedName>
    <definedName name="nin190vl" localSheetId="13">'[10]lam-moi'!#REF!</definedName>
    <definedName name="nin190vl" localSheetId="8">'[10]lam-moi'!#REF!</definedName>
    <definedName name="nin190vl">#REF!</definedName>
    <definedName name="nin190vl3p" localSheetId="33">#REF!</definedName>
    <definedName name="nin190vl3p" localSheetId="51">#REF!</definedName>
    <definedName name="nin190vl3p">#REF!</definedName>
    <definedName name="nin1pnc" localSheetId="7">'[10]lam-moi'!#REF!</definedName>
    <definedName name="nin1pnc" localSheetId="9">'[10]lam-moi'!#REF!</definedName>
    <definedName name="nin1pnc" localSheetId="15">'[10]lam-moi'!#REF!</definedName>
    <definedName name="nin1pnc" localSheetId="13">'[10]lam-moi'!#REF!</definedName>
    <definedName name="nin1pnc" localSheetId="8">'[10]lam-moi'!#REF!</definedName>
    <definedName name="nin1pnc">#REF!</definedName>
    <definedName name="nin1pvl" localSheetId="7">'[10]lam-moi'!#REF!</definedName>
    <definedName name="nin1pvl" localSheetId="9">'[10]lam-moi'!#REF!</definedName>
    <definedName name="nin1pvl" localSheetId="15">'[10]lam-moi'!#REF!</definedName>
    <definedName name="nin1pvl" localSheetId="13">'[10]lam-moi'!#REF!</definedName>
    <definedName name="nin1pvl" localSheetId="8">'[10]lam-moi'!#REF!</definedName>
    <definedName name="nin1pvl">#REF!</definedName>
    <definedName name="nin2903p" localSheetId="33">#REF!</definedName>
    <definedName name="nin2903p" localSheetId="51">#REF!</definedName>
    <definedName name="nin2903p">#REF!</definedName>
    <definedName name="nin290nc3p" localSheetId="33">#REF!</definedName>
    <definedName name="nin290nc3p" localSheetId="51">#REF!</definedName>
    <definedName name="nin290nc3p">#REF!</definedName>
    <definedName name="nin290vl3p" localSheetId="33">#REF!</definedName>
    <definedName name="nin290vl3p" localSheetId="51">#REF!</definedName>
    <definedName name="nin290vl3p">#REF!</definedName>
    <definedName name="nin3p" localSheetId="33">#REF!</definedName>
    <definedName name="nin3p" localSheetId="51">#REF!</definedName>
    <definedName name="nin3p">#REF!</definedName>
    <definedName name="nind" localSheetId="33">#REF!</definedName>
    <definedName name="nind" localSheetId="51">#REF!</definedName>
    <definedName name="nind">#REF!</definedName>
    <definedName name="nind1p" localSheetId="33">#REF!</definedName>
    <definedName name="nind1p" localSheetId="51">#REF!</definedName>
    <definedName name="nind1p">#REF!</definedName>
    <definedName name="nind3p" localSheetId="33">#REF!</definedName>
    <definedName name="nind3p" localSheetId="51">#REF!</definedName>
    <definedName name="nind3p">#REF!</definedName>
    <definedName name="nindnc" localSheetId="7">'[10]lam-moi'!#REF!</definedName>
    <definedName name="nindnc" localSheetId="9">'[10]lam-moi'!#REF!</definedName>
    <definedName name="nindnc" localSheetId="15">'[10]lam-moi'!#REF!</definedName>
    <definedName name="nindnc" localSheetId="13">'[10]lam-moi'!#REF!</definedName>
    <definedName name="nindnc" localSheetId="8">'[10]lam-moi'!#REF!</definedName>
    <definedName name="nindnc">#REF!</definedName>
    <definedName name="nindnc1p" localSheetId="33">#REF!</definedName>
    <definedName name="nindnc1p" localSheetId="51">#REF!</definedName>
    <definedName name="nindnc1p">#REF!</definedName>
    <definedName name="nindnc3p" localSheetId="33">#REF!</definedName>
    <definedName name="nindnc3p" localSheetId="51">#REF!</definedName>
    <definedName name="nindnc3p">#REF!</definedName>
    <definedName name="NINDvc" localSheetId="33">#REF!</definedName>
    <definedName name="NINDvc" localSheetId="51">#REF!</definedName>
    <definedName name="NINDvc">#REF!</definedName>
    <definedName name="nindvl" localSheetId="7">'[10]lam-moi'!#REF!</definedName>
    <definedName name="nindvl" localSheetId="9">'[10]lam-moi'!#REF!</definedName>
    <definedName name="nindvl" localSheetId="15">'[10]lam-moi'!#REF!</definedName>
    <definedName name="nindvl" localSheetId="13">'[10]lam-moi'!#REF!</definedName>
    <definedName name="nindvl" localSheetId="8">'[10]lam-moi'!#REF!</definedName>
    <definedName name="nindvl">#REF!</definedName>
    <definedName name="nindvl1p" localSheetId="33">#REF!</definedName>
    <definedName name="nindvl1p" localSheetId="51">#REF!</definedName>
    <definedName name="nindvl1p">#REF!</definedName>
    <definedName name="nindvl3p" localSheetId="33">#REF!</definedName>
    <definedName name="nindvl3p" localSheetId="51">#REF!</definedName>
    <definedName name="nindvl3p">#REF!</definedName>
    <definedName name="ninnc" localSheetId="7">'[10]lam-moi'!#REF!</definedName>
    <definedName name="ninnc" localSheetId="9">'[10]lam-moi'!#REF!</definedName>
    <definedName name="ninnc" localSheetId="15">'[10]lam-moi'!#REF!</definedName>
    <definedName name="ninnc" localSheetId="13">'[10]lam-moi'!#REF!</definedName>
    <definedName name="ninnc" localSheetId="8">'[10]lam-moi'!#REF!</definedName>
    <definedName name="ninnc">#REF!</definedName>
    <definedName name="ninnc3p" localSheetId="33">#REF!</definedName>
    <definedName name="ninnc3p" localSheetId="51">#REF!</definedName>
    <definedName name="ninnc3p">#REF!</definedName>
    <definedName name="nint1p" localSheetId="33">#REF!</definedName>
    <definedName name="nint1p" localSheetId="51">#REF!</definedName>
    <definedName name="nint1p">#REF!</definedName>
    <definedName name="nintnc1p" localSheetId="33">#REF!</definedName>
    <definedName name="nintnc1p" localSheetId="51">#REF!</definedName>
    <definedName name="nintnc1p">#REF!</definedName>
    <definedName name="nintvl1p" localSheetId="33">#REF!</definedName>
    <definedName name="nintvl1p" localSheetId="51">#REF!</definedName>
    <definedName name="nintvl1p">#REF!</definedName>
    <definedName name="NINvc" localSheetId="33">#REF!</definedName>
    <definedName name="NINvc" localSheetId="51">#REF!</definedName>
    <definedName name="NINvc">#REF!</definedName>
    <definedName name="ninvl" localSheetId="7">'[10]lam-moi'!#REF!</definedName>
    <definedName name="ninvl" localSheetId="9">'[10]lam-moi'!#REF!</definedName>
    <definedName name="ninvl" localSheetId="15">'[10]lam-moi'!#REF!</definedName>
    <definedName name="ninvl" localSheetId="13">'[10]lam-moi'!#REF!</definedName>
    <definedName name="ninvl" localSheetId="8">'[10]lam-moi'!#REF!</definedName>
    <definedName name="ninvl">#REF!</definedName>
    <definedName name="ninvl3p" localSheetId="33">#REF!</definedName>
    <definedName name="ninvl3p" localSheetId="51">#REF!</definedName>
    <definedName name="ninvl3p">#REF!</definedName>
    <definedName name="ning1p" localSheetId="33">#REF!</definedName>
    <definedName name="ning1p" localSheetId="51">#REF!</definedName>
    <definedName name="ning1p">#REF!</definedName>
    <definedName name="ningnc1p" localSheetId="33">#REF!</definedName>
    <definedName name="ningnc1p" localSheetId="51">#REF!</definedName>
    <definedName name="ningnc1p">#REF!</definedName>
    <definedName name="ningvl1p" localSheetId="33">#REF!</definedName>
    <definedName name="ningvl1p" localSheetId="51">#REF!</definedName>
    <definedName name="ningvl1p">#REF!</definedName>
    <definedName name="nl" localSheetId="33">#REF!</definedName>
    <definedName name="nl" localSheetId="51">#REF!</definedName>
    <definedName name="nl">#REF!</definedName>
    <definedName name="NL12nc" localSheetId="7">'[10]#REF'!#REF!</definedName>
    <definedName name="NL12nc" localSheetId="9">'[10]#REF'!#REF!</definedName>
    <definedName name="NL12nc" localSheetId="15">'[10]#REF'!#REF!</definedName>
    <definedName name="NL12nc" localSheetId="13">'[10]#REF'!#REF!</definedName>
    <definedName name="NL12nc" localSheetId="8">'[10]#REF'!#REF!</definedName>
    <definedName name="NL12nc">#REF!</definedName>
    <definedName name="NL12vl" localSheetId="7">'[10]#REF'!#REF!</definedName>
    <definedName name="NL12vl" localSheetId="9">'[10]#REF'!#REF!</definedName>
    <definedName name="NL12vl" localSheetId="15">'[10]#REF'!#REF!</definedName>
    <definedName name="NL12vl" localSheetId="13">'[10]#REF'!#REF!</definedName>
    <definedName name="NL12vl" localSheetId="8">'[10]#REF'!#REF!</definedName>
    <definedName name="NL12vl">#REF!</definedName>
    <definedName name="nl1p" localSheetId="33">#REF!</definedName>
    <definedName name="nl1p" localSheetId="51">#REF!</definedName>
    <definedName name="nl1p">#REF!</definedName>
    <definedName name="nl3p" localSheetId="33">#REF!</definedName>
    <definedName name="nl3p" localSheetId="51">#REF!</definedName>
    <definedName name="nl3p">#REF!</definedName>
    <definedName name="NLFElse" localSheetId="33">#REF!</definedName>
    <definedName name="NLFElse" localSheetId="51">#REF!</definedName>
    <definedName name="NLFElse">#REF!</definedName>
    <definedName name="NLHC15" localSheetId="33">#REF!</definedName>
    <definedName name="NLHC15" localSheetId="51">#REF!</definedName>
    <definedName name="NLHC15">#REF!</definedName>
    <definedName name="NLHC25" localSheetId="33">#REF!</definedName>
    <definedName name="NLHC25" localSheetId="51">#REF!</definedName>
    <definedName name="NLHC25">#REF!</definedName>
    <definedName name="nlht" localSheetId="7">'[10]THPDMoi  (2)'!#REF!</definedName>
    <definedName name="nlht" localSheetId="9">'[10]THPDMoi  (2)'!#REF!</definedName>
    <definedName name="nlht" localSheetId="15">'[10]THPDMoi  (2)'!#REF!</definedName>
    <definedName name="nlht" localSheetId="13">'[10]THPDMoi  (2)'!#REF!</definedName>
    <definedName name="nlht" localSheetId="8">'[10]THPDMoi  (2)'!#REF!</definedName>
    <definedName name="nlht">#REF!</definedName>
    <definedName name="NLLC15" localSheetId="33">#REF!</definedName>
    <definedName name="NLLC15" localSheetId="51">#REF!</definedName>
    <definedName name="NLLC15">#REF!</definedName>
    <definedName name="NLLC25" localSheetId="33">#REF!</definedName>
    <definedName name="NLLC25" localSheetId="51">#REF!</definedName>
    <definedName name="NLLC25">#REF!</definedName>
    <definedName name="NLMC15" localSheetId="33">#REF!</definedName>
    <definedName name="NLMC15" localSheetId="51">#REF!</definedName>
    <definedName name="NLMC15">#REF!</definedName>
    <definedName name="NLMC25" localSheetId="33">#REF!</definedName>
    <definedName name="NLMC25" localSheetId="51">#REF!</definedName>
    <definedName name="NLMC25">#REF!</definedName>
    <definedName name="nlmtc" localSheetId="7">'[10]t-h HA THE'!#REF!</definedName>
    <definedName name="nlmtc" localSheetId="9">'[10]t-h HA THE'!#REF!</definedName>
    <definedName name="nlmtc" localSheetId="15">'[10]t-h HA THE'!#REF!</definedName>
    <definedName name="nlmtc" localSheetId="13">'[10]t-h HA THE'!#REF!</definedName>
    <definedName name="nlmtc" localSheetId="8">'[10]t-h HA THE'!#REF!</definedName>
    <definedName name="nlmtc">#REF!</definedName>
    <definedName name="nlnc" localSheetId="7">'[10]lam-moi'!#REF!</definedName>
    <definedName name="nlnc" localSheetId="9">'[10]lam-moi'!#REF!</definedName>
    <definedName name="nlnc" localSheetId="15">'[10]lam-moi'!#REF!</definedName>
    <definedName name="nlnc" localSheetId="13">'[10]lam-moi'!#REF!</definedName>
    <definedName name="nlnc" localSheetId="8">'[10]lam-moi'!#REF!</definedName>
    <definedName name="nlnc">#REF!</definedName>
    <definedName name="nlnc3p" localSheetId="33">#REF!</definedName>
    <definedName name="nlnc3p" localSheetId="51">#REF!</definedName>
    <definedName name="nlnc3p">#REF!</definedName>
    <definedName name="nlnc3pha" localSheetId="33">#REF!</definedName>
    <definedName name="nlnc3pha" localSheetId="51">#REF!</definedName>
    <definedName name="nlnc3pha">#REF!</definedName>
    <definedName name="NLOAI2" localSheetId="33">#REF!</definedName>
    <definedName name="NLOAI2" localSheetId="51">#REF!</definedName>
    <definedName name="NLOAI2">#REF!</definedName>
    <definedName name="NLTK1p" localSheetId="33">#REF!</definedName>
    <definedName name="NLTK1p" localSheetId="51">#REF!</definedName>
    <definedName name="NLTK1p">#REF!</definedName>
    <definedName name="nlvl" localSheetId="7">'[10]lam-moi'!#REF!</definedName>
    <definedName name="nlvl" localSheetId="9">'[10]lam-moi'!#REF!</definedName>
    <definedName name="nlvl" localSheetId="15">'[10]lam-moi'!#REF!</definedName>
    <definedName name="nlvl" localSheetId="13">'[10]lam-moi'!#REF!</definedName>
    <definedName name="nlvl" localSheetId="8">'[10]lam-moi'!#REF!</definedName>
    <definedName name="nlvl">#REF!</definedName>
    <definedName name="nlvl1" localSheetId="7">[10]chitiet!$G$302</definedName>
    <definedName name="nlvl1" localSheetId="9">[10]chitiet!$G$302</definedName>
    <definedName name="nlvl1" localSheetId="15">[10]chitiet!$G$302</definedName>
    <definedName name="nlvl1" localSheetId="13">[10]chitiet!$G$302</definedName>
    <definedName name="nlvl1" localSheetId="8">[10]chitiet!$G$302</definedName>
    <definedName name="nlvl1">#REF!</definedName>
    <definedName name="nlvl3p" localSheetId="33">#REF!</definedName>
    <definedName name="nlvl3p" localSheetId="51">#REF!</definedName>
    <definedName name="nlvl3p">#REF!</definedName>
    <definedName name="nm" localSheetId="7">[40]th¸mo!#REF!</definedName>
    <definedName name="nm" localSheetId="9">[40]th¸mo!#REF!</definedName>
    <definedName name="nm" localSheetId="15">[40]th¸mo!#REF!</definedName>
    <definedName name="nm" localSheetId="13">[40]th¸mo!#REF!</definedName>
    <definedName name="nm" localSheetId="8">[40]th¸mo!#REF!</definedName>
    <definedName name="nm">#REF!</definedName>
    <definedName name="Nms" localSheetId="33">#REF!</definedName>
    <definedName name="Nms" localSheetId="51">#REF!</definedName>
    <definedName name="Nms">#REF!</definedName>
    <definedName name="nn" localSheetId="7">[251]dghn!$A$4:$F$1528</definedName>
    <definedName name="nn" localSheetId="9">[251]dghn!$A$4:$F$1528</definedName>
    <definedName name="nn" localSheetId="15">[251]dghn!$A$4:$F$1528</definedName>
    <definedName name="nn" localSheetId="13">[251]dghn!$A$4:$F$1528</definedName>
    <definedName name="nn" localSheetId="8">[251]dghn!$A$4:$F$1528</definedName>
    <definedName name="nn">#REF!</definedName>
    <definedName name="nn1p" localSheetId="33">#REF!</definedName>
    <definedName name="nn1p" localSheetId="51">#REF!</definedName>
    <definedName name="nn1p">#REF!</definedName>
    <definedName name="nn3p" localSheetId="33">#REF!</definedName>
    <definedName name="nn3p" localSheetId="51">#REF!</definedName>
    <definedName name="nn3p">#REF!</definedName>
    <definedName name="nnnc" localSheetId="7">'[10]lam-moi'!#REF!</definedName>
    <definedName name="nnnc" localSheetId="9">'[10]lam-moi'!#REF!</definedName>
    <definedName name="nnnc" localSheetId="15">'[10]lam-moi'!#REF!</definedName>
    <definedName name="nnnc" localSheetId="13">'[10]lam-moi'!#REF!</definedName>
    <definedName name="nnnc" localSheetId="8">'[10]lam-moi'!#REF!</definedName>
    <definedName name="nnnc">#REF!</definedName>
    <definedName name="nnnc3p" localSheetId="33">#REF!</definedName>
    <definedName name="nnnc3p" localSheetId="51">#REF!</definedName>
    <definedName name="nnnc3p">#REF!</definedName>
    <definedName name="nnvl" localSheetId="7">'[10]lam-moi'!#REF!</definedName>
    <definedName name="nnvl" localSheetId="9">'[10]lam-moi'!#REF!</definedName>
    <definedName name="nnvl" localSheetId="15">'[10]lam-moi'!#REF!</definedName>
    <definedName name="nnvl" localSheetId="13">'[10]lam-moi'!#REF!</definedName>
    <definedName name="nnvl" localSheetId="8">'[10]lam-moi'!#REF!</definedName>
    <definedName name="nnvl">#REF!</definedName>
    <definedName name="nnvl3p" localSheetId="33">#REF!</definedName>
    <definedName name="nnvl3p" localSheetId="51">#REF!</definedName>
    <definedName name="nnvl3p">#REF!</definedName>
    <definedName name="No" localSheetId="33">#REF!</definedName>
    <definedName name="No" localSheetId="51">#REF!</definedName>
    <definedName name="No">#REF!</definedName>
    <definedName name="no.BCTM" localSheetId="33">#REF!</definedName>
    <definedName name="no.BCTM" localSheetId="51">#REF!</definedName>
    <definedName name="no.BCTM">#REF!</definedName>
    <definedName name="no.bctm3" localSheetId="33">#REF!</definedName>
    <definedName name="no.bctm3" localSheetId="51">#REF!</definedName>
    <definedName name="no.bctm3">#REF!</definedName>
    <definedName name="no.DNTT" localSheetId="33">#REF!</definedName>
    <definedName name="no.DNTT" localSheetId="51">#REF!</definedName>
    <definedName name="no.DNTT">#REF!</definedName>
    <definedName name="no.dntt1" localSheetId="33">#REF!</definedName>
    <definedName name="no.dntt1" localSheetId="51">#REF!</definedName>
    <definedName name="no.dntt1">#REF!</definedName>
    <definedName name="NOBSDC" localSheetId="33">#REF!</definedName>
    <definedName name="NOBSDC" localSheetId="51">#REF!</definedName>
    <definedName name="NOBSDC">#REF!</definedName>
    <definedName name="NOCU" localSheetId="51">#REF!</definedName>
    <definedName name="NOCU">#REF!</definedName>
    <definedName name="nominal_shear" localSheetId="7">[69]PEDESB!#REF!</definedName>
    <definedName name="nominal_shear" localSheetId="9">[69]PEDESB!#REF!</definedName>
    <definedName name="nominal_shear" localSheetId="15">[69]PEDESB!#REF!</definedName>
    <definedName name="nominal_shear" localSheetId="13">[69]PEDESB!#REF!</definedName>
    <definedName name="nominal_shear" localSheetId="8">[69]PEDESB!#REF!</definedName>
    <definedName name="nominal_shear">#REF!</definedName>
    <definedName name="NOPLDC" localSheetId="33">#REF!</definedName>
    <definedName name="NOPLDC" localSheetId="51">#REF!</definedName>
    <definedName name="NOPLDC">#REF!</definedName>
    <definedName name="Nov" localSheetId="7">[72]BudgetData!$N$2:$N$734</definedName>
    <definedName name="Nov" localSheetId="9">[72]BudgetData!$N$2:$N$734</definedName>
    <definedName name="Nov" localSheetId="15">[72]BudgetData!$N$2:$N$734</definedName>
    <definedName name="Nov" localSheetId="13">[72]BudgetData!$N$2:$N$734</definedName>
    <definedName name="Nov" localSheetId="8">[72]BudgetData!$N$2:$N$734</definedName>
    <definedName name="Nov">#REF!</definedName>
    <definedName name="Nps" localSheetId="7">[25]Girder!#REF!</definedName>
    <definedName name="Nps" localSheetId="9">[25]Girder!#REF!</definedName>
    <definedName name="Nps" localSheetId="15">[25]Girder!#REF!</definedName>
    <definedName name="Nps" localSheetId="13">[25]Girder!#REF!</definedName>
    <definedName name="Nps" localSheetId="8">[25]Girder!#REF!</definedName>
    <definedName name="Nps">#REF!</definedName>
    <definedName name="Nq" localSheetId="33">#REF!</definedName>
    <definedName name="Nq" localSheetId="51">#REF!</definedName>
    <definedName name="Nq">#REF!</definedName>
    <definedName name="nqd" localSheetId="33">#REF!</definedName>
    <definedName name="nqd" localSheetId="51">#REF!</definedName>
    <definedName name="nqd">#REF!</definedName>
    <definedName name="NQQH" localSheetId="33">#REF!</definedName>
    <definedName name="NQQH" localSheetId="51">#REF!</definedName>
    <definedName name="NQQH">#REF!</definedName>
    <definedName name="nr" localSheetId="7">[25]Girder!#REF!</definedName>
    <definedName name="nr" localSheetId="9">[25]Girder!#REF!</definedName>
    <definedName name="nr" localSheetId="15">[25]Girder!#REF!</definedName>
    <definedName name="nr" localSheetId="13">[25]Girder!#REF!</definedName>
    <definedName name="nr" localSheetId="8">[25]Girder!#REF!</definedName>
    <definedName name="nr">#REF!</definedName>
    <definedName name="NrYC" localSheetId="33">#REF!</definedName>
    <definedName name="NrYC" localSheetId="51">#REF!</definedName>
    <definedName name="NrYC">#REF!</definedName>
    <definedName name="ns" localSheetId="21">[283]Package1!$C$35</definedName>
    <definedName name="ns" localSheetId="27">[283]Package1!$C$35</definedName>
    <definedName name="ns" localSheetId="33">#REF!</definedName>
    <definedName name="ns" localSheetId="34">[283]Package1!$C$35</definedName>
    <definedName name="ns" localSheetId="51">#REF!</definedName>
    <definedName name="ns" localSheetId="7">[283]Package1!$C$35</definedName>
    <definedName name="ns" localSheetId="9">[283]Package1!$C$35</definedName>
    <definedName name="ns" localSheetId="15">[283]Package1!$C$35</definedName>
    <definedName name="ns" localSheetId="13">[283]Package1!$C$35</definedName>
    <definedName name="ns" localSheetId="16">[283]Package1!$C$35</definedName>
    <definedName name="ns" localSheetId="8">[283]Package1!$C$35</definedName>
    <definedName name="ns" localSheetId="18">[283]Package1!$C$35</definedName>
    <definedName name="ns" localSheetId="19">[283]Package1!$C$35</definedName>
    <definedName name="ns">#REF!</definedName>
    <definedName name="ns." localSheetId="21">[284]Sheet2!$C$35</definedName>
    <definedName name="ns." localSheetId="27">[284]Sheet2!$C$35</definedName>
    <definedName name="ns." localSheetId="33">#REF!</definedName>
    <definedName name="ns." localSheetId="34">[284]Sheet2!$C$35</definedName>
    <definedName name="ns." localSheetId="51">#REF!</definedName>
    <definedName name="ns." localSheetId="7">[284]Sheet2!$C$35</definedName>
    <definedName name="ns." localSheetId="9">[284]Sheet2!$C$35</definedName>
    <definedName name="ns." localSheetId="15">[284]Sheet2!$C$35</definedName>
    <definedName name="ns." localSheetId="13">[284]Sheet2!$C$35</definedName>
    <definedName name="ns." localSheetId="16">[284]Sheet2!$C$35</definedName>
    <definedName name="ns." localSheetId="8">[284]Sheet2!$C$35</definedName>
    <definedName name="ns." localSheetId="18">[284]Sheet2!$C$35</definedName>
    <definedName name="ns." localSheetId="19">[284]Sheet2!$C$35</definedName>
    <definedName name="ns.">#REF!</definedName>
    <definedName name="ns.." localSheetId="21">[284]Sheet2!$C$35</definedName>
    <definedName name="ns.." localSheetId="27">[284]Sheet2!$C$35</definedName>
    <definedName name="ns.." localSheetId="33">#REF!</definedName>
    <definedName name="ns.." localSheetId="34">[284]Sheet2!$C$35</definedName>
    <definedName name="ns.." localSheetId="51">#REF!</definedName>
    <definedName name="ns.." localSheetId="7">[284]Sheet2!$C$35</definedName>
    <definedName name="ns.." localSheetId="9">[284]Sheet2!$C$35</definedName>
    <definedName name="ns.." localSheetId="15">[284]Sheet2!$C$35</definedName>
    <definedName name="ns.." localSheetId="13">[284]Sheet2!$C$35</definedName>
    <definedName name="ns.." localSheetId="16">[284]Sheet2!$C$35</definedName>
    <definedName name="ns.." localSheetId="8">[284]Sheet2!$C$35</definedName>
    <definedName name="ns.." localSheetId="18">[284]Sheet2!$C$35</definedName>
    <definedName name="ns.." localSheetId="19">[284]Sheet2!$C$35</definedName>
    <definedName name="ns..">#REF!</definedName>
    <definedName name="nsc" localSheetId="33">#REF!</definedName>
    <definedName name="nsc" localSheetId="51">#REF!</definedName>
    <definedName name="nsc">#REF!</definedName>
    <definedName name="nsk" localSheetId="33">#REF!</definedName>
    <definedName name="nsk" localSheetId="51">#REF!</definedName>
    <definedName name="nsk">#REF!</definedName>
    <definedName name="NSNN" localSheetId="33">#REF!</definedName>
    <definedName name="NSNN" localSheetId="51">#REF!</definedName>
    <definedName name="NSNN">#REF!</definedName>
    <definedName name="nt130.4_ct" localSheetId="51">#REF!</definedName>
    <definedName name="nt130.4_ct">#REF!</definedName>
    <definedName name="nt130.4_hd" localSheetId="51">#REF!</definedName>
    <definedName name="nt130.4_hd">#REF!</definedName>
    <definedName name="nt130.4_ld" localSheetId="51">#REF!</definedName>
    <definedName name="nt130.4_ld">#REF!</definedName>
    <definedName name="nt130.4_tn" localSheetId="51">#REF!</definedName>
    <definedName name="nt130.4_tn">#REF!</definedName>
    <definedName name="nt130.4_ts" localSheetId="51">#REF!</definedName>
    <definedName name="nt130.4_ts">#REF!</definedName>
    <definedName name="NT30.4" localSheetId="51">#REF!</definedName>
    <definedName name="NT30.4">#REF!</definedName>
    <definedName name="nt30.4_hso" localSheetId="51">#REF!</definedName>
    <definedName name="nt30.4_hso">#REF!</definedName>
    <definedName name="nt30.4_hspc" localSheetId="51">#REF!</definedName>
    <definedName name="nt30.4_hspc">#REF!</definedName>
    <definedName name="nt30.4_ld" localSheetId="51">#REF!</definedName>
    <definedName name="nt30.4_ld">#REF!</definedName>
    <definedName name="nt30.4_luong" localSheetId="51">#REF!</definedName>
    <definedName name="nt30.4_luong">#REF!</definedName>
    <definedName name="nt30.4_nguoi" localSheetId="51">#REF!</definedName>
    <definedName name="nt30.4_nguoi">#REF!</definedName>
    <definedName name="nt30.4_tn" localSheetId="51">#REF!</definedName>
    <definedName name="nt30.4_tn">#REF!</definedName>
    <definedName name="nt30.4_ud" localSheetId="51">#REF!</definedName>
    <definedName name="nt30.4_ud">#REF!</definedName>
    <definedName name="Ntcd" localSheetId="7">[81]Sheet1!#REF!</definedName>
    <definedName name="Ntcd" localSheetId="9">[81]Sheet1!#REF!</definedName>
    <definedName name="Ntcd" localSheetId="15">[81]Sheet1!#REF!</definedName>
    <definedName name="Ntcd" localSheetId="13">[81]Sheet1!#REF!</definedName>
    <definedName name="Ntcd" localSheetId="8">[81]Sheet1!#REF!</definedName>
    <definedName name="Ntcd">#REF!</definedName>
    <definedName name="NToS" localSheetId="2">#REF!</definedName>
    <definedName name="NToS" localSheetId="33">#REF!</definedName>
    <definedName name="NToS" localSheetId="50">#REF!</definedName>
    <definedName name="NToS" localSheetId="51">#REF!</definedName>
    <definedName name="NToS" localSheetId="7">[285]!NToS</definedName>
    <definedName name="NToS" localSheetId="9">[285]!NToS</definedName>
    <definedName name="NToS" localSheetId="15">[285]!NToS</definedName>
    <definedName name="NToS" localSheetId="13">[285]!NToS</definedName>
    <definedName name="NToS" localSheetId="8">[285]!NToS</definedName>
    <definedName name="NToS" localSheetId="29">#N/A</definedName>
    <definedName name="NToS" localSheetId="1">#N/A</definedName>
    <definedName name="NToS">#REF!</definedName>
    <definedName name="ÑTHH" localSheetId="7">[286]hinhhoc!$D$14</definedName>
    <definedName name="ÑTHH" localSheetId="9">[286]hinhhoc!$D$14</definedName>
    <definedName name="ÑTHH" localSheetId="15">[286]hinhhoc!$D$14</definedName>
    <definedName name="ÑTHH" localSheetId="13">[286]hinhhoc!$D$14</definedName>
    <definedName name="ÑTHH" localSheetId="8">[286]hinhhoc!$D$14</definedName>
    <definedName name="ÑTHH">#REF!</definedName>
    <definedName name="nuoc" localSheetId="7">[155]gvl!$N$38</definedName>
    <definedName name="nuoc" localSheetId="9">[155]gvl!$N$38</definedName>
    <definedName name="nuoc" localSheetId="15">[155]gvl!$N$38</definedName>
    <definedName name="nuoc" localSheetId="13">[155]gvl!$N$38</definedName>
    <definedName name="nuoc" localSheetId="8">[155]gvl!$N$38</definedName>
    <definedName name="nuoc">#REF!</definedName>
    <definedName name="Nut_tec" localSheetId="33">#REF!</definedName>
    <definedName name="Nut_tec" localSheetId="51">#REF!</definedName>
    <definedName name="Nut_tec">#REF!</definedName>
    <definedName name="nv" localSheetId="7">[75]SLCB!#REF!</definedName>
    <definedName name="nv" localSheetId="9">[75]SLCB!#REF!</definedName>
    <definedName name="nv" localSheetId="15">[75]SLCB!#REF!</definedName>
    <definedName name="nv" localSheetId="13">[75]SLCB!#REF!</definedName>
    <definedName name="nv" localSheetId="8">[75]SLCB!#REF!</definedName>
    <definedName name="nv">#REF!</definedName>
    <definedName name="NVF" localSheetId="33">#REF!</definedName>
    <definedName name="NVF" localSheetId="51">#REF!</definedName>
    <definedName name="NVF">#REF!</definedName>
    <definedName name="nx" localSheetId="7">'[10]THPDMoi  (2)'!#REF!</definedName>
    <definedName name="nx" localSheetId="9">'[10]THPDMoi  (2)'!#REF!</definedName>
    <definedName name="nx" localSheetId="15">'[10]THPDMoi  (2)'!#REF!</definedName>
    <definedName name="nx" localSheetId="13">'[10]THPDMoi  (2)'!#REF!</definedName>
    <definedName name="nx" localSheetId="8">'[10]THPDMoi  (2)'!#REF!</definedName>
    <definedName name="nx">#REF!</definedName>
    <definedName name="nxc" localSheetId="33">#REF!</definedName>
    <definedName name="nxc" localSheetId="51">#REF!</definedName>
    <definedName name="nxc">#REF!</definedName>
    <definedName name="NXMDEN" localSheetId="33">#REF!</definedName>
    <definedName name="NXMDEN" localSheetId="51">#REF!</definedName>
    <definedName name="NXMDEN">#REF!</definedName>
    <definedName name="nxmtc" localSheetId="7">'[10]t-h HA THE'!#REF!</definedName>
    <definedName name="nxmtc" localSheetId="9">'[10]t-h HA THE'!#REF!</definedName>
    <definedName name="nxmtc" localSheetId="15">'[10]t-h HA THE'!#REF!</definedName>
    <definedName name="nxmtc" localSheetId="13">'[10]t-h HA THE'!#REF!</definedName>
    <definedName name="nxmtc" localSheetId="8">'[10]t-h HA THE'!#REF!</definedName>
    <definedName name="nxmtc">#REF!</definedName>
    <definedName name="NXMTRA" localSheetId="33">#REF!</definedName>
    <definedName name="NXMTRA" localSheetId="51">#REF!</definedName>
    <definedName name="NXMTRA">#REF!</definedName>
    <definedName name="NXT.NVL" localSheetId="33">#REF!</definedName>
    <definedName name="NXT.NVL" localSheetId="51">#REF!</definedName>
    <definedName name="NXT.NVL">#REF!</definedName>
    <definedName name="nxt_tg" localSheetId="33">#REF!</definedName>
    <definedName name="nxt_tg" localSheetId="51">#REF!</definedName>
    <definedName name="nxt_tg">#REF!</definedName>
    <definedName name="NXTHH" localSheetId="33">#REF!</definedName>
    <definedName name="NXTHH" localSheetId="51">#REF!</definedName>
    <definedName name="NXTHH">#REF!</definedName>
    <definedName name="ng" localSheetId="7">[75]SLCB!#REF!</definedName>
    <definedName name="ng" localSheetId="9">[75]SLCB!#REF!</definedName>
    <definedName name="ng" localSheetId="15">[75]SLCB!#REF!</definedName>
    <definedName name="ng" localSheetId="13">[75]SLCB!#REF!</definedName>
    <definedName name="ng" localSheetId="8">[75]SLCB!#REF!</definedName>
    <definedName name="ng">#REF!</definedName>
    <definedName name="ng_DA2" localSheetId="51">#REF!</definedName>
    <definedName name="ng_DA2">#REF!</definedName>
    <definedName name="ng1." localSheetId="7">[75]SLCB!#REF!</definedName>
    <definedName name="ng1." localSheetId="9">[75]SLCB!#REF!</definedName>
    <definedName name="ng1." localSheetId="15">[75]SLCB!#REF!</definedName>
    <definedName name="ng1." localSheetId="13">[75]SLCB!#REF!</definedName>
    <definedName name="ng1." localSheetId="8">[75]SLCB!#REF!</definedName>
    <definedName name="ng1.">#REF!</definedName>
    <definedName name="ng2." localSheetId="7">[75]SLCB!#REF!</definedName>
    <definedName name="ng2." localSheetId="9">[75]SLCB!#REF!</definedName>
    <definedName name="ng2." localSheetId="15">[75]SLCB!#REF!</definedName>
    <definedName name="ng2." localSheetId="13">[75]SLCB!#REF!</definedName>
    <definedName name="ng2." localSheetId="8">[75]SLCB!#REF!</definedName>
    <definedName name="ng2.">#REF!</definedName>
    <definedName name="NGA" localSheetId="33">#REF!</definedName>
    <definedName name="NGA" localSheetId="51">#REF!</definedName>
    <definedName name="NGA">#REF!</definedName>
    <definedName name="NGA.pl" localSheetId="33">#REF!</definedName>
    <definedName name="NGA.pl" localSheetId="51">#REF!</definedName>
    <definedName name="NGA.pl">#REF!</definedName>
    <definedName name="ngach.2" localSheetId="51">#REF!</definedName>
    <definedName name="ngach.2">#REF!</definedName>
    <definedName name="ngach.bac" localSheetId="51">#REF!</definedName>
    <definedName name="ngach.bac">#REF!</definedName>
    <definedName name="ngach.bac_at1" localSheetId="51">#REF!</definedName>
    <definedName name="ngach.bac_at1">#REF!</definedName>
    <definedName name="ngach.bac_at3" localSheetId="51">#REF!</definedName>
    <definedName name="ngach.bac_at3">#REF!</definedName>
    <definedName name="ngach.bac_ck" localSheetId="51">#REF!</definedName>
    <definedName name="ngach.bac_ck">#REF!</definedName>
    <definedName name="ngach.bac_da1" localSheetId="51">#REF!</definedName>
    <definedName name="ngach.bac_da1">#REF!</definedName>
    <definedName name="ngach.bac_da2" localSheetId="51">#REF!</definedName>
    <definedName name="ngach.bac_da2">#REF!</definedName>
    <definedName name="ngach.bac_ht" localSheetId="51">#REF!</definedName>
    <definedName name="ngach.bac_ht">#REF!</definedName>
    <definedName name="ngach.bac_ld" localSheetId="51">#REF!</definedName>
    <definedName name="ngach.bac_ld">#REF!</definedName>
    <definedName name="ngach.bac_lt" localSheetId="51">#REF!</definedName>
    <definedName name="ngach.bac_lt">#REF!</definedName>
    <definedName name="ngach.bac_nt304" localSheetId="51">#REF!</definedName>
    <definedName name="ngach.bac_nt304">#REF!</definedName>
    <definedName name="ngach.bac_pgd" localSheetId="51">#REF!</definedName>
    <definedName name="ngach.bac_pgd">#REF!</definedName>
    <definedName name="ngach.bac_ph" localSheetId="51">#REF!</definedName>
    <definedName name="ngach.bac_ph">#REF!</definedName>
    <definedName name="ngach.bac_sp" localSheetId="51">#REF!</definedName>
    <definedName name="ngach.bac_sp">#REF!</definedName>
    <definedName name="ngach.bac_tb" localSheetId="51">#REF!</definedName>
    <definedName name="ngach.bac_tb">#REF!</definedName>
    <definedName name="ngach.bac_td" localSheetId="51">#REF!</definedName>
    <definedName name="ngach.bac_td">#REF!</definedName>
    <definedName name="ngach.bac_tk" localSheetId="51">#REF!</definedName>
    <definedName name="ngach.bac_tk">#REF!</definedName>
    <definedName name="ngach.bac_tt" localSheetId="51">#REF!</definedName>
    <definedName name="ngach.bac_tt">#REF!</definedName>
    <definedName name="ngach.bac_ttlp.a" localSheetId="51">#REF!</definedName>
    <definedName name="ngach.bac_ttlp.a">#REF!</definedName>
    <definedName name="ngach.bac_ttlp.b" localSheetId="51">#REF!</definedName>
    <definedName name="ngach.bac_ttlp.b">#REF!</definedName>
    <definedName name="ngach.bac_th" localSheetId="51">#REF!</definedName>
    <definedName name="ngach.bac_th">#REF!</definedName>
    <definedName name="Ngach_ttlp.a" localSheetId="51">#REF!</definedName>
    <definedName name="Ngach_ttlp.a">#REF!</definedName>
    <definedName name="ngan" localSheetId="21">{"Thuxm2.xls","Sheet1"}</definedName>
    <definedName name="ngan" localSheetId="27">{"Thuxm2.xls","Sheet1"}</definedName>
    <definedName name="ngan" localSheetId="7">{"Thuxm2.xls","Sheet1"}</definedName>
    <definedName name="ngan" localSheetId="9">{"Thuxm2.xls","Sheet1"}</definedName>
    <definedName name="ngan" localSheetId="15">{"Thuxm2.xls","Sheet1"}</definedName>
    <definedName name="ngan" localSheetId="13">{"Thuxm2.xls","Sheet1"}</definedName>
    <definedName name="ngan" localSheetId="16">{"Thuxm2.xls","Sheet1"}</definedName>
    <definedName name="ngan" localSheetId="8">{"Thuxm2.xls","Sheet1"}</definedName>
    <definedName name="ngan" localSheetId="18">{"Thuxm2.xls","Sheet1"}</definedName>
    <definedName name="ngan" localSheetId="29">{"Thuxm2.xls","Sheet1"}</definedName>
    <definedName name="ngan" localSheetId="19">{"Thuxm2.xls","Sheet1"}</definedName>
    <definedName name="ngan" localSheetId="1">{"Thuxm2.xls","Sheet1"}</definedName>
    <definedName name="ngan">{"Thuxm2.xls","Sheet1"}</definedName>
    <definedName name="NGAØY" localSheetId="51">#REF!</definedName>
    <definedName name="NGAØY">#REF!</definedName>
    <definedName name="ngau" localSheetId="51">#REF!</definedName>
    <definedName name="ngau">#REF!</definedName>
    <definedName name="NGAY" localSheetId="7">[171]data!$A$2011</definedName>
    <definedName name="NGAY" localSheetId="9">[171]data!$A$2011</definedName>
    <definedName name="NGAY" localSheetId="15">[171]data!$A$2011</definedName>
    <definedName name="NGAY" localSheetId="13">[171]data!$A$2011</definedName>
    <definedName name="NGAY" localSheetId="8">[171]data!$A$2011</definedName>
    <definedName name="NGAY">#REF!</definedName>
    <definedName name="NGAYGHISO" localSheetId="33">#REF!</definedName>
    <definedName name="NGAYGHISO" localSheetId="51">#REF!</definedName>
    <definedName name="NGAYGHISO">#REF!</definedName>
    <definedName name="NGGIA" localSheetId="33">#REF!</definedName>
    <definedName name="NGGIA" localSheetId="51">#REF!</definedName>
    <definedName name="NGGIA">#REF!</definedName>
    <definedName name="NGHI" localSheetId="51">#REF!</definedName>
    <definedName name="NGHI">#REF!</definedName>
    <definedName name="nghi_bq" localSheetId="7">'[14]truc tiep'!#REF!</definedName>
    <definedName name="nghi_bq" localSheetId="9">'[14]truc tiep'!#REF!</definedName>
    <definedName name="nghi_bq" localSheetId="15">'[14]truc tiep'!#REF!</definedName>
    <definedName name="nghi_bq" localSheetId="13">'[14]truc tiep'!#REF!</definedName>
    <definedName name="nghi_bq" localSheetId="8">'[14]truc tiep'!#REF!</definedName>
    <definedName name="nghi_bq">#REF!</definedName>
    <definedName name="nghi_bv" localSheetId="7">'[14]truc tiep'!#REF!</definedName>
    <definedName name="nghi_bv" localSheetId="9">'[14]truc tiep'!#REF!</definedName>
    <definedName name="nghi_bv" localSheetId="15">'[14]truc tiep'!#REF!</definedName>
    <definedName name="nghi_bv" localSheetId="13">'[14]truc tiep'!#REF!</definedName>
    <definedName name="nghi_bv" localSheetId="8">'[14]truc tiep'!#REF!</definedName>
    <definedName name="nghi_bv">#REF!</definedName>
    <definedName name="nghi_ck" localSheetId="7">'[14]truc tiep'!#REF!</definedName>
    <definedName name="nghi_ck" localSheetId="9">'[14]truc tiep'!#REF!</definedName>
    <definedName name="nghi_ck" localSheetId="15">'[14]truc tiep'!#REF!</definedName>
    <definedName name="nghi_ck" localSheetId="13">'[14]truc tiep'!#REF!</definedName>
    <definedName name="nghi_ck" localSheetId="8">'[14]truc tiep'!#REF!</definedName>
    <definedName name="nghi_ck">#REF!</definedName>
    <definedName name="nghi_d1" localSheetId="7">'[14]truc tiep'!#REF!</definedName>
    <definedName name="nghi_d1" localSheetId="9">'[14]truc tiep'!#REF!</definedName>
    <definedName name="nghi_d1" localSheetId="15">'[14]truc tiep'!#REF!</definedName>
    <definedName name="nghi_d1" localSheetId="13">'[14]truc tiep'!#REF!</definedName>
    <definedName name="nghi_d1" localSheetId="8">'[14]truc tiep'!#REF!</definedName>
    <definedName name="nghi_d1">#REF!</definedName>
    <definedName name="nghi_d2" localSheetId="7">'[14]truc tiep'!#REF!</definedName>
    <definedName name="nghi_d2" localSheetId="9">'[14]truc tiep'!#REF!</definedName>
    <definedName name="nghi_d2" localSheetId="15">'[14]truc tiep'!#REF!</definedName>
    <definedName name="nghi_d2" localSheetId="13">'[14]truc tiep'!#REF!</definedName>
    <definedName name="nghi_d2" localSheetId="8">'[14]truc tiep'!#REF!</definedName>
    <definedName name="nghi_d2">#REF!</definedName>
    <definedName name="nghi_d3" localSheetId="7">'[14]truc tiep'!#REF!</definedName>
    <definedName name="nghi_d3" localSheetId="9">'[14]truc tiep'!#REF!</definedName>
    <definedName name="nghi_d3" localSheetId="15">'[14]truc tiep'!#REF!</definedName>
    <definedName name="nghi_d3" localSheetId="13">'[14]truc tiep'!#REF!</definedName>
    <definedName name="nghi_d3" localSheetId="8">'[14]truc tiep'!#REF!</definedName>
    <definedName name="nghi_d3">#REF!</definedName>
    <definedName name="nghi_dl" localSheetId="7">'[14]truc tiep'!#REF!</definedName>
    <definedName name="nghi_dl" localSheetId="9">'[14]truc tiep'!#REF!</definedName>
    <definedName name="nghi_dl" localSheetId="15">'[14]truc tiep'!#REF!</definedName>
    <definedName name="nghi_dl" localSheetId="13">'[14]truc tiep'!#REF!</definedName>
    <definedName name="nghi_dl" localSheetId="8">'[14]truc tiep'!#REF!</definedName>
    <definedName name="nghi_dl">#REF!</definedName>
    <definedName name="nghi_kcs" localSheetId="7">'[14]truc tiep'!#REF!</definedName>
    <definedName name="nghi_kcs" localSheetId="9">'[14]truc tiep'!#REF!</definedName>
    <definedName name="nghi_kcs" localSheetId="15">'[14]truc tiep'!#REF!</definedName>
    <definedName name="nghi_kcs" localSheetId="13">'[14]truc tiep'!#REF!</definedName>
    <definedName name="nghi_kcs" localSheetId="8">'[14]truc tiep'!#REF!</definedName>
    <definedName name="nghi_kcs">#REF!</definedName>
    <definedName name="nghi_nb" localSheetId="7">'[14]truc tiep'!#REF!</definedName>
    <definedName name="nghi_nb" localSheetId="9">'[14]truc tiep'!#REF!</definedName>
    <definedName name="nghi_nb" localSheetId="15">'[14]truc tiep'!#REF!</definedName>
    <definedName name="nghi_nb" localSheetId="13">'[14]truc tiep'!#REF!</definedName>
    <definedName name="nghi_nb" localSheetId="8">'[14]truc tiep'!#REF!</definedName>
    <definedName name="nghi_nb">#REF!</definedName>
    <definedName name="nghi_nv" localSheetId="7">'[14]truc tiep'!#REF!</definedName>
    <definedName name="nghi_nv" localSheetId="9">'[14]truc tiep'!#REF!</definedName>
    <definedName name="nghi_nv" localSheetId="15">'[14]truc tiep'!#REF!</definedName>
    <definedName name="nghi_nv" localSheetId="13">'[14]truc tiep'!#REF!</definedName>
    <definedName name="nghi_nv" localSheetId="8">'[14]truc tiep'!#REF!</definedName>
    <definedName name="nghi_nv">#REF!</definedName>
    <definedName name="nghi_ngio" localSheetId="7">'[14]truc tiep'!#REF!</definedName>
    <definedName name="nghi_ngio" localSheetId="9">'[14]truc tiep'!#REF!</definedName>
    <definedName name="nghi_ngio" localSheetId="15">'[14]truc tiep'!#REF!</definedName>
    <definedName name="nghi_ngio" localSheetId="13">'[14]truc tiep'!#REF!</definedName>
    <definedName name="nghi_ngio" localSheetId="8">'[14]truc tiep'!#REF!</definedName>
    <definedName name="nghi_ngio">#REF!</definedName>
    <definedName name="nghi_t3" localSheetId="7">'[14]truc tiep'!#REF!</definedName>
    <definedName name="nghi_t3" localSheetId="9">'[14]truc tiep'!#REF!</definedName>
    <definedName name="nghi_t3" localSheetId="15">'[14]truc tiep'!#REF!</definedName>
    <definedName name="nghi_t3" localSheetId="13">'[14]truc tiep'!#REF!</definedName>
    <definedName name="nghi_t3" localSheetId="8">'[14]truc tiep'!#REF!</definedName>
    <definedName name="nghi_t3">#REF!</definedName>
    <definedName name="nghi_t4" localSheetId="7">'[14]truc tiep'!#REF!</definedName>
    <definedName name="nghi_t4" localSheetId="9">'[14]truc tiep'!#REF!</definedName>
    <definedName name="nghi_t4" localSheetId="15">'[14]truc tiep'!#REF!</definedName>
    <definedName name="nghi_t4" localSheetId="13">'[14]truc tiep'!#REF!</definedName>
    <definedName name="nghi_t4" localSheetId="8">'[14]truc tiep'!#REF!</definedName>
    <definedName name="nghi_t4">#REF!</definedName>
    <definedName name="nghi_t5" localSheetId="7">'[14]truc tiep'!#REF!</definedName>
    <definedName name="nghi_t5" localSheetId="9">'[14]truc tiep'!#REF!</definedName>
    <definedName name="nghi_t5" localSheetId="15">'[14]truc tiep'!#REF!</definedName>
    <definedName name="nghi_t5" localSheetId="13">'[14]truc tiep'!#REF!</definedName>
    <definedName name="nghi_t5" localSheetId="8">'[14]truc tiep'!#REF!</definedName>
    <definedName name="nghi_t5">#REF!</definedName>
    <definedName name="nghi_t6" localSheetId="7">'[14]truc tiep'!#REF!</definedName>
    <definedName name="nghi_t6" localSheetId="9">'[14]truc tiep'!#REF!</definedName>
    <definedName name="nghi_t6" localSheetId="15">'[14]truc tiep'!#REF!</definedName>
    <definedName name="nghi_t6" localSheetId="13">'[14]truc tiep'!#REF!</definedName>
    <definedName name="nghi_t6" localSheetId="8">'[14]truc tiep'!#REF!</definedName>
    <definedName name="nghi_t6">#REF!</definedName>
    <definedName name="nghi_tc" localSheetId="7">'[14]truc tiep'!#REF!</definedName>
    <definedName name="nghi_tc" localSheetId="9">'[14]truc tiep'!#REF!</definedName>
    <definedName name="nghi_tc" localSheetId="15">'[14]truc tiep'!#REF!</definedName>
    <definedName name="nghi_tc" localSheetId="13">'[14]truc tiep'!#REF!</definedName>
    <definedName name="nghi_tc" localSheetId="8">'[14]truc tiep'!#REF!</definedName>
    <definedName name="nghi_tc">#REF!</definedName>
    <definedName name="nghi_tm" localSheetId="7">'[14]truc tiep'!#REF!</definedName>
    <definedName name="nghi_tm" localSheetId="9">'[14]truc tiep'!#REF!</definedName>
    <definedName name="nghi_tm" localSheetId="15">'[14]truc tiep'!#REF!</definedName>
    <definedName name="nghi_tm" localSheetId="13">'[14]truc tiep'!#REF!</definedName>
    <definedName name="nghi_tm" localSheetId="8">'[14]truc tiep'!#REF!</definedName>
    <definedName name="nghi_tm">#REF!</definedName>
    <definedName name="nghi_vs" localSheetId="7">'[14]truc tiep'!#REF!</definedName>
    <definedName name="nghi_vs" localSheetId="9">'[14]truc tiep'!#REF!</definedName>
    <definedName name="nghi_vs" localSheetId="15">'[14]truc tiep'!#REF!</definedName>
    <definedName name="nghi_vs" localSheetId="13">'[14]truc tiep'!#REF!</definedName>
    <definedName name="nghi_vs" localSheetId="8">'[14]truc tiep'!#REF!</definedName>
    <definedName name="nghi_vs">#REF!</definedName>
    <definedName name="nghi_xh" localSheetId="7">'[14]truc tiep'!#REF!</definedName>
    <definedName name="nghi_xh" localSheetId="9">'[14]truc tiep'!#REF!</definedName>
    <definedName name="nghi_xh" localSheetId="15">'[14]truc tiep'!#REF!</definedName>
    <definedName name="nghi_xh" localSheetId="13">'[14]truc tiep'!#REF!</definedName>
    <definedName name="nghi_xh" localSheetId="8">'[14]truc tiep'!#REF!</definedName>
    <definedName name="nghi_xh">#REF!</definedName>
    <definedName name="NGHIA" localSheetId="33">#REF!</definedName>
    <definedName name="NGHIA" localSheetId="51">#REF!</definedName>
    <definedName name="NGHIA">#REF!</definedName>
    <definedName name="nght" localSheetId="33">#REF!</definedName>
    <definedName name="nght" localSheetId="51">#REF!</definedName>
    <definedName name="nght">#REF!</definedName>
    <definedName name="NGOC.DUNG" localSheetId="33">#REF!</definedName>
    <definedName name="NGOC.DUNG" localSheetId="51">#REF!</definedName>
    <definedName name="NGOC.DUNG">#REF!</definedName>
    <definedName name="NGOCSON" localSheetId="33">#REF!</definedName>
    <definedName name="NGOCSON" localSheetId="51">#REF!</definedName>
    <definedName name="NGOCSON">#REF!</definedName>
    <definedName name="Nguoiban" localSheetId="51">#REF!</definedName>
    <definedName name="Nguoiban">#REF!</definedName>
    <definedName name="NGUYEN" localSheetId="33">#REF!</definedName>
    <definedName name="NGUYEN" localSheetId="51">#REF!</definedName>
    <definedName name="NGUYEN">#REF!</definedName>
    <definedName name="NH" localSheetId="33">#REF!</definedName>
    <definedName name="NH" localSheetId="51">#REF!</definedName>
    <definedName name="NH">#REF!</definedName>
    <definedName name="NHAÂN_COÂNG" localSheetId="0">BTRAM</definedName>
    <definedName name="NHAÂN_COÂNG" localSheetId="21">BTRAM</definedName>
    <definedName name="NHAÂN_COÂNG" localSheetId="27">BTRAM</definedName>
    <definedName name="NHAÂN_COÂNG" localSheetId="51">'25. mot cua '!BTRAM</definedName>
    <definedName name="NHAÂN_COÂNG" localSheetId="7">BTRAM</definedName>
    <definedName name="NHAÂN_COÂNG" localSheetId="9">BTRAM</definedName>
    <definedName name="NHAÂN_COÂNG" localSheetId="15">[0]!BTRAM</definedName>
    <definedName name="NHAÂN_COÂNG" localSheetId="13">BTRAM</definedName>
    <definedName name="NHAÂN_COÂNG" localSheetId="16">BTRAM</definedName>
    <definedName name="NHAÂN_COÂNG" localSheetId="8">BTRAM</definedName>
    <definedName name="NHAÂN_COÂNG" localSheetId="18">BTRAM</definedName>
    <definedName name="NHAÂN_COÂNG" localSheetId="29">[0]!BTRAM</definedName>
    <definedName name="NHAÂN_COÂNG" localSheetId="19">BTRAM</definedName>
    <definedName name="NHAÂN_COÂNG" localSheetId="1">[0]!BTRAM</definedName>
    <definedName name="NHAÂN_COÂNG">BTRAM</definedName>
    <definedName name="Nhaân_coâng_baäc_3_0_7__Nhoùm_1">"nc"</definedName>
    <definedName name="NHAM" localSheetId="33">#REF!</definedName>
    <definedName name="NHAM" localSheetId="51">#REF!</definedName>
    <definedName name="NHAM">#REF!</definedName>
    <definedName name="nhan" localSheetId="33">#REF!</definedName>
    <definedName name="nhan" localSheetId="51">#REF!</definedName>
    <definedName name="nhan">#REF!</definedName>
    <definedName name="Nhan_xet_cua_dai">"Picture 1"</definedName>
    <definedName name="nhancong3.0" localSheetId="7">'[287]Luong+may'!$F$45</definedName>
    <definedName name="nhancong3.0" localSheetId="9">'[287]Luong+may'!$F$45</definedName>
    <definedName name="nhancong3.0" localSheetId="15">'[287]Luong+may'!$F$45</definedName>
    <definedName name="nhancong3.0" localSheetId="13">'[287]Luong+may'!$F$45</definedName>
    <definedName name="nhancong3.0" localSheetId="8">'[287]Luong+may'!$F$45</definedName>
    <definedName name="nhancong3.0">#REF!</definedName>
    <definedName name="NHANTIEN" localSheetId="51">#REF!</definedName>
    <definedName name="NHANTIEN">#REF!</definedName>
    <definedName name="NHAP_KL_TIEN_DO_THUC_HIEN" localSheetId="33">#REF!</definedName>
    <definedName name="NHAP_KL_TIEN_DO_THUC_HIEN" localSheetId="51">#REF!</definedName>
    <definedName name="NHAP_KL_TIEN_DO_THUC_HIEN">#REF!</definedName>
    <definedName name="nhapnvl" localSheetId="7">'[288]Chi tiet'!$G$6:$G$210</definedName>
    <definedName name="nhapnvl" localSheetId="9">'[288]Chi tiet'!$G$6:$G$210</definedName>
    <definedName name="nhapnvl" localSheetId="15">'[288]Chi tiet'!$G$6:$G$210</definedName>
    <definedName name="nhapnvl" localSheetId="13">'[288]Chi tiet'!$G$6:$G$210</definedName>
    <definedName name="nhapnvl" localSheetId="8">'[288]Chi tiet'!$G$6:$G$210</definedName>
    <definedName name="nhapnvl">#REF!</definedName>
    <definedName name="nhapthan" localSheetId="51">#REF!</definedName>
    <definedName name="nhapthan">#REF!</definedName>
    <definedName name="NHAPXMTRANG" localSheetId="33">#REF!</definedName>
    <definedName name="NHAPXMTRANG" localSheetId="51">#REF!</definedName>
    <definedName name="NHAPXMTRANG">#REF!</definedName>
    <definedName name="nhfffd" localSheetId="21">{"DZ-TDTB2.XLS","Dcksat.xls"}</definedName>
    <definedName name="nhfffd" localSheetId="27">{"DZ-TDTB2.XLS","Dcksat.xls"}</definedName>
    <definedName name="nhfffd" localSheetId="33">{"DZ-TDTB2.XLS","Dcksat.xls"}</definedName>
    <definedName name="nhfffd" localSheetId="34">{"DZ-TDTB2.XLS","Dcksat.xls"}</definedName>
    <definedName name="nhfffd" localSheetId="48">{"DZ-TDTB2.XLS","Dcksat.xls"}</definedName>
    <definedName name="nhfffd" localSheetId="49">{"DZ-TDTB2.XLS","Dcksat.xls"}</definedName>
    <definedName name="nhfffd" localSheetId="7">{"DZ-TDTB2.XLS","Dcksat.xls"}</definedName>
    <definedName name="nhfffd" localSheetId="9">{"DZ-TDTB2.XLS","Dcksat.xls"}</definedName>
    <definedName name="nhfffd" localSheetId="15">{"DZ-TDTB2.XLS","Dcksat.xls"}</definedName>
    <definedName name="nhfffd" localSheetId="13">{"DZ-TDTB2.XLS","Dcksat.xls"}</definedName>
    <definedName name="nhfffd" localSheetId="16">{"DZ-TDTB2.XLS","Dcksat.xls"}</definedName>
    <definedName name="nhfffd" localSheetId="8">{"DZ-TDTB2.XLS","Dcksat.xls"}</definedName>
    <definedName name="nhfffd" localSheetId="18">{"DZ-TDTB2.XLS","Dcksat.xls"}</definedName>
    <definedName name="nhfffd" localSheetId="29">{"DZ-TDTB2.XLS","Dcksat.xls"}</definedName>
    <definedName name="nhfffd" localSheetId="19">{"DZ-TDTB2.XLS","Dcksat.xls"}</definedName>
    <definedName name="nhfffd" localSheetId="1">{"DZ-TDTB2.XLS","Dcksat.xls"}</definedName>
    <definedName name="nhfffd">{"DZ-TDTB2.XLS","Dcksat.xls"}</definedName>
    <definedName name="nhfffd_18" localSheetId="21">{"DZ-TDTB2.XLS","Dcksat.xls"}</definedName>
    <definedName name="nhfffd_18" localSheetId="27">{"DZ-TDTB2.XLS","Dcksat.xls"}</definedName>
    <definedName name="nhfffd_18" localSheetId="16">{"DZ-TDTB2.XLS","Dcksat.xls"}</definedName>
    <definedName name="nhfffd_18" localSheetId="18">{"DZ-TDTB2.XLS","Dcksat.xls"}</definedName>
    <definedName name="nhfffd_18" localSheetId="29">{"DZ-TDTB2.XLS","Dcksat.xls"}</definedName>
    <definedName name="nhfffd_18" localSheetId="19">{"DZ-TDTB2.XLS","Dcksat.xls"}</definedName>
    <definedName name="nhfffd_18">{"DZ-TDTB2.XLS","Dcksat.xls"}</definedName>
    <definedName name="nhfffd_28" localSheetId="21">{"DZ-TDTB2.XLS","Dcksat.xls"}</definedName>
    <definedName name="nhfffd_28" localSheetId="27">{"DZ-TDTB2.XLS","Dcksat.xls"}</definedName>
    <definedName name="nhfffd_28" localSheetId="16">{"DZ-TDTB2.XLS","Dcksat.xls"}</definedName>
    <definedName name="nhfffd_28" localSheetId="18">{"DZ-TDTB2.XLS","Dcksat.xls"}</definedName>
    <definedName name="nhfffd_28" localSheetId="29">{"DZ-TDTB2.XLS","Dcksat.xls"}</definedName>
    <definedName name="nhfffd_28" localSheetId="19">{"DZ-TDTB2.XLS","Dcksat.xls"}</definedName>
    <definedName name="nhfffd_28">{"DZ-TDTB2.XLS","Dcksat.xls"}</definedName>
    <definedName name="NHI" localSheetId="33">#REF!</definedName>
    <definedName name="NHI" localSheetId="51">#REF!</definedName>
    <definedName name="NHI">#REF!</definedName>
    <definedName name="nhn" localSheetId="33">#REF!</definedName>
    <definedName name="nhn" localSheetId="51">#REF!</definedName>
    <definedName name="nhn">#REF!</definedName>
    <definedName name="nhnnc" localSheetId="7">'[10]lam-moi'!#REF!</definedName>
    <definedName name="nhnnc" localSheetId="9">'[10]lam-moi'!#REF!</definedName>
    <definedName name="nhnnc" localSheetId="15">'[10]lam-moi'!#REF!</definedName>
    <definedName name="nhnnc" localSheetId="13">'[10]lam-moi'!#REF!</definedName>
    <definedName name="nhnnc" localSheetId="8">'[10]lam-moi'!#REF!</definedName>
    <definedName name="nhnnc">#REF!</definedName>
    <definedName name="nhnvl" localSheetId="7">'[10]lam-moi'!#REF!</definedName>
    <definedName name="nhnvl" localSheetId="9">'[10]lam-moi'!#REF!</definedName>
    <definedName name="nhnvl" localSheetId="15">'[10]lam-moi'!#REF!</definedName>
    <definedName name="nhnvl" localSheetId="13">'[10]lam-moi'!#REF!</definedName>
    <definedName name="nhnvl" localSheetId="8">'[10]lam-moi'!#REF!</definedName>
    <definedName name="nhnvl">#REF!</definedName>
    <definedName name="NHOM.I.XK" localSheetId="33">#REF!</definedName>
    <definedName name="NHOM.I.XK" localSheetId="51">#REF!</definedName>
    <definedName name="NHOM.I.XK">#REF!</definedName>
    <definedName name="NHOM.II.XK" localSheetId="33">#REF!</definedName>
    <definedName name="NHOM.II.XK" localSheetId="51">#REF!</definedName>
    <definedName name="NHOM.II.XK">#REF!</definedName>
    <definedName name="NHot" localSheetId="33">#REF!</definedName>
    <definedName name="NHot" localSheetId="51">#REF!</definedName>
    <definedName name="NHot">#REF!</definedName>
    <definedName name="nhu" localSheetId="33">#REF!</definedName>
    <definedName name="nhu" localSheetId="51">#REF!</definedName>
    <definedName name="nhu">#REF!</definedName>
    <definedName name="nhua" localSheetId="33">#REF!</definedName>
    <definedName name="nhua" localSheetId="51">#REF!</definedName>
    <definedName name="nhua">#REF!</definedName>
    <definedName name="nhuad" localSheetId="33">#REF!</definedName>
    <definedName name="nhuad" localSheetId="51">#REF!</definedName>
    <definedName name="nhuad">#REF!</definedName>
    <definedName name="Nhuadan" localSheetId="7">'[123]Vat tu'!$B$44</definedName>
    <definedName name="Nhuadan" localSheetId="9">'[123]Vat tu'!$B$44</definedName>
    <definedName name="Nhuadan" localSheetId="15">'[123]Vat tu'!$B$44</definedName>
    <definedName name="Nhuadan" localSheetId="13">'[123]Vat tu'!$B$44</definedName>
    <definedName name="Nhuadan" localSheetId="8">'[123]Vat tu'!$B$44</definedName>
    <definedName name="Nhuadan">#REF!</definedName>
    <definedName name="nhuaduong" localSheetId="7">[289]dg!$D$12</definedName>
    <definedName name="nhuaduong" localSheetId="9">[289]dg!$D$12</definedName>
    <definedName name="nhuaduong" localSheetId="15">[289]dg!$D$12</definedName>
    <definedName name="nhuaduong" localSheetId="13">[289]dg!$D$12</definedName>
    <definedName name="nhuaduong" localSheetId="8">[289]dg!$D$12</definedName>
    <definedName name="nhuaduong">#REF!</definedName>
    <definedName name="NHUNG" localSheetId="33">#REF!</definedName>
    <definedName name="NHUNG" localSheetId="51">#REF!</definedName>
    <definedName name="NHUNG">#REF!</definedName>
    <definedName name="O" localSheetId="7">'[290]BK-C T'!$A$5:$D$30</definedName>
    <definedName name="O" localSheetId="9">'[290]BK-C T'!$A$5:$D$30</definedName>
    <definedName name="O" localSheetId="15">'[290]BK-C T'!$A$5:$D$30</definedName>
    <definedName name="O" localSheetId="13">'[290]BK-C T'!$A$5:$D$30</definedName>
    <definedName name="O" localSheetId="8">'[290]BK-C T'!$A$5:$D$30</definedName>
    <definedName name="O">#REF!</definedName>
    <definedName name="O_M" localSheetId="33">#REF!</definedName>
    <definedName name="O_M" localSheetId="51">#REF!</definedName>
    <definedName name="O_M">#REF!</definedName>
    <definedName name="OC" localSheetId="7">'[99]Office Code'!$A$2:$A$47</definedName>
    <definedName name="OC" localSheetId="9">'[99]Office Code'!$A$2:$A$47</definedName>
    <definedName name="OC" localSheetId="15">'[99]Office Code'!$A$2:$A$47</definedName>
    <definedName name="OC" localSheetId="13">'[99]Office Code'!$A$2:$A$47</definedName>
    <definedName name="OC" localSheetId="8">'[99]Office Code'!$A$2:$A$47</definedName>
    <definedName name="OC">#REF!</definedName>
    <definedName name="ocam" localSheetId="7">'[22]Gia VL'!#REF!</definedName>
    <definedName name="ocam" localSheetId="9">'[22]Gia VL'!#REF!</definedName>
    <definedName name="ocam" localSheetId="15">'[22]Gia VL'!#REF!</definedName>
    <definedName name="ocam" localSheetId="13">'[22]Gia VL'!#REF!</definedName>
    <definedName name="ocam" localSheetId="8">'[22]Gia VL'!#REF!</definedName>
    <definedName name="ocam">#REF!</definedName>
    <definedName name="Oct" localSheetId="7">[72]BudgetData!$M$2:$M$734</definedName>
    <definedName name="Oct" localSheetId="9">[72]BudgetData!$M$2:$M$734</definedName>
    <definedName name="Oct" localSheetId="15">[72]BudgetData!$M$2:$M$734</definedName>
    <definedName name="Oct" localSheetId="13">[72]BudgetData!$M$2:$M$734</definedName>
    <definedName name="Oct" localSheetId="8">[72]BudgetData!$M$2:$M$734</definedName>
    <definedName name="Oct">#REF!</definedName>
    <definedName name="OD" localSheetId="33">#REF!</definedName>
    <definedName name="OD" localSheetId="51">#REF!</definedName>
    <definedName name="OD">#REF!</definedName>
    <definedName name="ODC" localSheetId="33">#REF!</definedName>
    <definedName name="ODC" localSheetId="51">#REF!</definedName>
    <definedName name="ODC">#REF!</definedName>
    <definedName name="ODS" localSheetId="33">#REF!</definedName>
    <definedName name="ODS" localSheetId="51">#REF!</definedName>
    <definedName name="ODS">#REF!</definedName>
    <definedName name="ODU" localSheetId="33">#REF!</definedName>
    <definedName name="ODU" localSheetId="51">#REF!</definedName>
    <definedName name="ODU">#REF!</definedName>
    <definedName name="og" localSheetId="7">[40]th¸mo!#REF!</definedName>
    <definedName name="og" localSheetId="9">[40]th¸mo!#REF!</definedName>
    <definedName name="og" localSheetId="15">[40]th¸mo!#REF!</definedName>
    <definedName name="og" localSheetId="13">[40]th¸mo!#REF!</definedName>
    <definedName name="og" localSheetId="8">[40]th¸mo!#REF!</definedName>
    <definedName name="og">#REF!</definedName>
    <definedName name="OM" localSheetId="33">#REF!</definedName>
    <definedName name="OM" localSheetId="51">#REF!</definedName>
    <definedName name="OM">#REF!</definedName>
    <definedName name="OMC" localSheetId="33">#REF!</definedName>
    <definedName name="OMC" localSheetId="51">#REF!</definedName>
    <definedName name="OMC">#REF!</definedName>
    <definedName name="OME" localSheetId="33">#REF!</definedName>
    <definedName name="OME" localSheetId="51">#REF!</definedName>
    <definedName name="OME">#REF!</definedName>
    <definedName name="OMW" localSheetId="33">#REF!</definedName>
    <definedName name="OMW" localSheetId="51">#REF!</definedName>
    <definedName name="OMW">#REF!</definedName>
    <definedName name="on" localSheetId="7">[40]th¸mo!#REF!</definedName>
    <definedName name="on" localSheetId="9">[40]th¸mo!#REF!</definedName>
    <definedName name="on" localSheetId="15">[40]th¸mo!#REF!</definedName>
    <definedName name="on" localSheetId="13">[40]th¸mo!#REF!</definedName>
    <definedName name="on" localSheetId="8">[40]th¸mo!#REF!</definedName>
    <definedName name="on">#REF!</definedName>
    <definedName name="ong" localSheetId="33">#REF!</definedName>
    <definedName name="ong" localSheetId="51">#REF!</definedName>
    <definedName name="ong">#REF!</definedName>
    <definedName name="Ongbaovecap" localSheetId="33">#REF!</definedName>
    <definedName name="Ongbaovecap" localSheetId="51">#REF!</definedName>
    <definedName name="Ongbaovecap">#REF!</definedName>
    <definedName name="ongkem" localSheetId="7">'[22]Gia VL'!#REF!</definedName>
    <definedName name="ongkem" localSheetId="9">'[22]Gia VL'!#REF!</definedName>
    <definedName name="ongkem" localSheetId="15">'[22]Gia VL'!#REF!</definedName>
    <definedName name="ongkem" localSheetId="13">'[22]Gia VL'!#REF!</definedName>
    <definedName name="ongkem" localSheetId="8">'[22]Gia VL'!#REF!</definedName>
    <definedName name="ongkem">#REF!</definedName>
    <definedName name="Ongnoiday" localSheetId="33">#REF!</definedName>
    <definedName name="Ongnoiday" localSheetId="51">#REF!</definedName>
    <definedName name="Ongnoiday">#REF!</definedName>
    <definedName name="Ongnoidaybulongtachongrungtabu" localSheetId="33">#REF!</definedName>
    <definedName name="Ongnoidaybulongtachongrungtabu" localSheetId="51">#REF!</definedName>
    <definedName name="Ongnoidaybulongtachongrungtabu">#REF!</definedName>
    <definedName name="OngPVC" localSheetId="33">#REF!</definedName>
    <definedName name="OngPVC" localSheetId="51">#REF!</definedName>
    <definedName name="OngPVC">#REF!</definedName>
    <definedName name="OOM" localSheetId="33">#REF!</definedName>
    <definedName name="OOM" localSheetId="51">#REF!</definedName>
    <definedName name="OOM">#REF!</definedName>
    <definedName name="open" localSheetId="33">#REF!</definedName>
    <definedName name="open" localSheetId="51">#REF!</definedName>
    <definedName name="open">#REF!</definedName>
    <definedName name="options" localSheetId="33">#REF!</definedName>
    <definedName name="options" localSheetId="51">#REF!</definedName>
    <definedName name="options">#REF!</definedName>
    <definedName name="ophom" localSheetId="33">#REF!</definedName>
    <definedName name="ophom" localSheetId="51">#REF!</definedName>
    <definedName name="ophom">#REF!</definedName>
    <definedName name="ORD" localSheetId="33">#REF!</definedName>
    <definedName name="ORD" localSheetId="51">#REF!</definedName>
    <definedName name="ORD">#REF!</definedName>
    <definedName name="OrderTable" localSheetId="33" hidden="1">#REF!</definedName>
    <definedName name="OrderTable" localSheetId="51" hidden="1">#REF!</definedName>
    <definedName name="OrderTable" hidden="1">#REF!</definedName>
    <definedName name="ORF" localSheetId="33">#REF!</definedName>
    <definedName name="ORF" localSheetId="51">#REF!</definedName>
    <definedName name="ORF">#REF!</definedName>
    <definedName name="osc" localSheetId="7">'[10]THPDMoi  (2)'!#REF!</definedName>
    <definedName name="osc" localSheetId="9">'[10]THPDMoi  (2)'!#REF!</definedName>
    <definedName name="osc" localSheetId="15">'[10]THPDMoi  (2)'!#REF!</definedName>
    <definedName name="osc" localSheetId="13">'[10]THPDMoi  (2)'!#REF!</definedName>
    <definedName name="osc" localSheetId="8">'[10]THPDMoi  (2)'!#REF!</definedName>
    <definedName name="osc">#REF!</definedName>
    <definedName name="ot" localSheetId="7">[40]th¸mo!#REF!</definedName>
    <definedName name="ot" localSheetId="9">[40]th¸mo!#REF!</definedName>
    <definedName name="ot" localSheetId="15">[40]th¸mo!#REF!</definedName>
    <definedName name="ot" localSheetId="13">[40]th¸mo!#REF!</definedName>
    <definedName name="ot" localSheetId="8">[40]th¸mo!#REF!</definedName>
    <definedName name="ot">#REF!</definedName>
    <definedName name="OTHER_PANEL" localSheetId="7">'[227]NEW-PANEL'!#REF!</definedName>
    <definedName name="OTHER_PANEL" localSheetId="9">'[227]NEW-PANEL'!#REF!</definedName>
    <definedName name="OTHER_PANEL" localSheetId="15">'[227]NEW-PANEL'!#REF!</definedName>
    <definedName name="OTHER_PANEL" localSheetId="13">'[227]NEW-PANEL'!#REF!</definedName>
    <definedName name="OTHER_PANEL" localSheetId="8">'[227]NEW-PANEL'!#REF!</definedName>
    <definedName name="OTHER_PANEL">#REF!</definedName>
    <definedName name="OtherWork" localSheetId="7">'[122]DGchitiet '!#REF!</definedName>
    <definedName name="OtherWork" localSheetId="9">'[122]DGchitiet '!#REF!</definedName>
    <definedName name="OtherWork" localSheetId="15">'[122]DGchitiet '!#REF!</definedName>
    <definedName name="OtherWork" localSheetId="13">'[122]DGchitiet '!#REF!</definedName>
    <definedName name="OtherWork" localSheetId="8">'[122]DGchitiet '!#REF!</definedName>
    <definedName name="OtherWork">#REF!</definedName>
    <definedName name="Óu75" localSheetId="7">[68]chitiet!#REF!</definedName>
    <definedName name="Óu75" localSheetId="9">[68]chitiet!#REF!</definedName>
    <definedName name="Óu75" localSheetId="15">[68]chitiet!#REF!</definedName>
    <definedName name="Óu75" localSheetId="13">[68]chitiet!#REF!</definedName>
    <definedName name="Óu75" localSheetId="8">[68]chitiet!#REF!</definedName>
    <definedName name="Óu75">#REF!</definedName>
    <definedName name="OutRow" localSheetId="33">#REF!</definedName>
    <definedName name="OutRow" localSheetId="51">#REF!</definedName>
    <definedName name="OutRow">#REF!</definedName>
    <definedName name="ox" localSheetId="7">[40]th¸mo!#REF!</definedName>
    <definedName name="ox" localSheetId="9">[40]th¸mo!#REF!</definedName>
    <definedName name="ox" localSheetId="15">[40]th¸mo!#REF!</definedName>
    <definedName name="ox" localSheetId="13">[40]th¸mo!#REF!</definedName>
    <definedName name="ox" localSheetId="8">[40]th¸mo!#REF!</definedName>
    <definedName name="ox">#REF!</definedName>
    <definedName name="oxy" localSheetId="33">#REF!</definedName>
    <definedName name="oxy" localSheetId="51">#REF!</definedName>
    <definedName name="oxy">#REF!</definedName>
    <definedName name="P" localSheetId="7">'[1]PNT-QUOT-#3'!#REF!</definedName>
    <definedName name="P" localSheetId="9">'[1]PNT-QUOT-#3'!#REF!</definedName>
    <definedName name="P" localSheetId="15">'[1]PNT-QUOT-#3'!#REF!</definedName>
    <definedName name="P" localSheetId="13">'[1]PNT-QUOT-#3'!#REF!</definedName>
    <definedName name="P" localSheetId="8">'[1]PNT-QUOT-#3'!#REF!</definedName>
    <definedName name="P">#REF!</definedName>
    <definedName name="P.LOAI1" localSheetId="33">#REF!</definedName>
    <definedName name="P.LOAI1" localSheetId="51">#REF!</definedName>
    <definedName name="P.LOAI1">#REF!</definedName>
    <definedName name="P.LOAI2" localSheetId="33">#REF!</definedName>
    <definedName name="P.LOAI2" localSheetId="51">#REF!</definedName>
    <definedName name="P.LOAI2">#REF!</definedName>
    <definedName name="p.m" localSheetId="7">'[191]Work-Condition'!$D$28</definedName>
    <definedName name="p.m" localSheetId="9">'[191]Work-Condition'!$D$28</definedName>
    <definedName name="p.m" localSheetId="15">'[191]Work-Condition'!$D$28</definedName>
    <definedName name="p.m" localSheetId="13">'[191]Work-Condition'!$D$28</definedName>
    <definedName name="p.m" localSheetId="8">'[191]Work-Condition'!$D$28</definedName>
    <definedName name="p.m">#REF!</definedName>
    <definedName name="P_Class1" localSheetId="33">#REF!</definedName>
    <definedName name="P_Class1" localSheetId="51">#REF!</definedName>
    <definedName name="P_Class1">#REF!</definedName>
    <definedName name="P_Class2" localSheetId="33">#REF!</definedName>
    <definedName name="P_Class2" localSheetId="51">#REF!</definedName>
    <definedName name="P_Class2">#REF!</definedName>
    <definedName name="P_Class3" localSheetId="33">#REF!</definedName>
    <definedName name="P_Class3" localSheetId="51">#REF!</definedName>
    <definedName name="P_Class3">#REF!</definedName>
    <definedName name="P_Class4" localSheetId="33">#REF!</definedName>
    <definedName name="P_Class4" localSheetId="51">#REF!</definedName>
    <definedName name="P_Class4">#REF!</definedName>
    <definedName name="P_Class5" localSheetId="33">#REF!</definedName>
    <definedName name="P_Class5" localSheetId="51">#REF!</definedName>
    <definedName name="P_Class5">#REF!</definedName>
    <definedName name="P_con" localSheetId="33">#REF!</definedName>
    <definedName name="P_con" localSheetId="51">#REF!</definedName>
    <definedName name="P_con">#REF!</definedName>
    <definedName name="P_run" localSheetId="33">#REF!</definedName>
    <definedName name="P_run" localSheetId="51">#REF!</definedName>
    <definedName name="P_run">#REF!</definedName>
    <definedName name="P_sed" localSheetId="33">#REF!</definedName>
    <definedName name="P_sed" localSheetId="51">#REF!</definedName>
    <definedName name="P_sed">#REF!</definedName>
    <definedName name="p1." localSheetId="7">'[77]So lieu chung'!#REF!</definedName>
    <definedName name="p1." localSheetId="9">'[77]So lieu chung'!#REF!</definedName>
    <definedName name="p1." localSheetId="15">'[77]So lieu chung'!#REF!</definedName>
    <definedName name="p1." localSheetId="13">'[77]So lieu chung'!#REF!</definedName>
    <definedName name="p1." localSheetId="8">'[77]So lieu chung'!#REF!</definedName>
    <definedName name="p1.">#REF!</definedName>
    <definedName name="p2." localSheetId="7">'[77]So lieu chung'!#REF!</definedName>
    <definedName name="p2." localSheetId="9">'[77]So lieu chung'!#REF!</definedName>
    <definedName name="p2." localSheetId="15">'[77]So lieu chung'!#REF!</definedName>
    <definedName name="p2." localSheetId="13">'[77]So lieu chung'!#REF!</definedName>
    <definedName name="p2." localSheetId="8">'[77]So lieu chung'!#REF!</definedName>
    <definedName name="p2.">#REF!</definedName>
    <definedName name="PA" localSheetId="33">#REF!</definedName>
    <definedName name="PA" localSheetId="51">#REF!</definedName>
    <definedName name="PA">#REF!</definedName>
    <definedName name="pa." localSheetId="7">'[77]So lieu chung'!#REF!</definedName>
    <definedName name="pa." localSheetId="9">'[77]So lieu chung'!#REF!</definedName>
    <definedName name="pa." localSheetId="15">'[77]So lieu chung'!#REF!</definedName>
    <definedName name="pa." localSheetId="13">'[77]So lieu chung'!#REF!</definedName>
    <definedName name="pa." localSheetId="8">'[77]So lieu chung'!#REF!</definedName>
    <definedName name="pa.">#REF!</definedName>
    <definedName name="PA3.1" localSheetId="21" hidden="1">{"'Sheet1'!$L$16"}</definedName>
    <definedName name="PA3.1" localSheetId="27" hidden="1">{"'Sheet1'!$L$16"}</definedName>
    <definedName name="PA3.1" localSheetId="7" hidden="1">{"'Sheet1'!$L$16"}</definedName>
    <definedName name="PA3.1" localSheetId="9" hidden="1">{"'Sheet1'!$L$16"}</definedName>
    <definedName name="PA3.1" localSheetId="15" hidden="1">{"'Sheet1'!$L$16"}</definedName>
    <definedName name="PA3.1" localSheetId="13" hidden="1">{"'Sheet1'!$L$16"}</definedName>
    <definedName name="PA3.1" localSheetId="16" hidden="1">{"'Sheet1'!$L$16"}</definedName>
    <definedName name="PA3.1" localSheetId="8" hidden="1">{"'Sheet1'!$L$16"}</definedName>
    <definedName name="PA3.1" localSheetId="18" hidden="1">{"'Sheet1'!$L$16"}</definedName>
    <definedName name="PA3.1" localSheetId="19" hidden="1">{"'Sheet1'!$L$16"}</definedName>
    <definedName name="PA3.1" localSheetId="1" hidden="1">{"'Sheet1'!$L$16"}</definedName>
    <definedName name="PA3.1" hidden="1">{"'Sheet1'!$L$16"}</definedName>
    <definedName name="PAIII_" localSheetId="21" hidden="1">{"'Sheet1'!$L$16"}</definedName>
    <definedName name="PAIII_" localSheetId="27" hidden="1">{"'Sheet1'!$L$16"}</definedName>
    <definedName name="PAIII_" localSheetId="33" hidden="1">{"'Sheet1'!$L$16"}</definedName>
    <definedName name="PAIII_" localSheetId="34" hidden="1">{"'Sheet1'!$L$16"}</definedName>
    <definedName name="PAIII_" localSheetId="48" hidden="1">{"'Sheet1'!$L$16"}</definedName>
    <definedName name="PAIII_" localSheetId="49" hidden="1">{"'Sheet1'!$L$16"}</definedName>
    <definedName name="PAIII_" localSheetId="7" hidden="1">{"'Sheet1'!$L$16"}</definedName>
    <definedName name="PAIII_" localSheetId="9" hidden="1">{"'Sheet1'!$L$16"}</definedName>
    <definedName name="PAIII_" localSheetId="15" hidden="1">{"'Sheet1'!$L$16"}</definedName>
    <definedName name="PAIII_" localSheetId="13" hidden="1">{"'Sheet1'!$L$16"}</definedName>
    <definedName name="PAIII_" localSheetId="16" hidden="1">{"'Sheet1'!$L$16"}</definedName>
    <definedName name="PAIII_" localSheetId="8" hidden="1">{"'Sheet1'!$L$16"}</definedName>
    <definedName name="PAIII_" localSheetId="18" hidden="1">{"'Sheet1'!$L$16"}</definedName>
    <definedName name="PAIII_" localSheetId="19" hidden="1">{"'Sheet1'!$L$16"}</definedName>
    <definedName name="PAIII_" localSheetId="1" hidden="1">{"'Sheet1'!$L$16"}</definedName>
    <definedName name="PAIII_" hidden="1">{"'Sheet1'!$L$16"}</definedName>
    <definedName name="Painting" localSheetId="7">'[122]DGchitiet '!#REF!</definedName>
    <definedName name="Painting" localSheetId="9">'[122]DGchitiet '!#REF!</definedName>
    <definedName name="Painting" localSheetId="15">'[122]DGchitiet '!#REF!</definedName>
    <definedName name="Painting" localSheetId="13">'[122]DGchitiet '!#REF!</definedName>
    <definedName name="Painting" localSheetId="8">'[122]DGchitiet '!#REF!</definedName>
    <definedName name="Painting">#REF!</definedName>
    <definedName name="panen" localSheetId="33">#REF!</definedName>
    <definedName name="panen" localSheetId="51">#REF!</definedName>
    <definedName name="panen">#REF!</definedName>
    <definedName name="PC" localSheetId="7">[71]Revenue!#REF!</definedName>
    <definedName name="PC" localSheetId="9">[71]Revenue!#REF!</definedName>
    <definedName name="PC" localSheetId="15">[71]Revenue!#REF!</definedName>
    <definedName name="PC" localSheetId="13">[71]Revenue!#REF!</definedName>
    <definedName name="PC" localSheetId="8">[71]Revenue!#REF!</definedName>
    <definedName name="PC">#REF!</definedName>
    <definedName name="PC_cv" localSheetId="51">#REF!</definedName>
    <definedName name="PC_cv">#REF!</definedName>
    <definedName name="pc_tn" localSheetId="51">#REF!</definedName>
    <definedName name="pc_tn">#REF!</definedName>
    <definedName name="PChe" localSheetId="33">#REF!</definedName>
    <definedName name="PChe" localSheetId="51">#REF!</definedName>
    <definedName name="PChe">#REF!</definedName>
    <definedName name="Pd" localSheetId="33">#REF!</definedName>
    <definedName name="Pd" localSheetId="51">#REF!</definedName>
    <definedName name="Pd">#REF!</definedName>
    <definedName name="Pe_Class1" localSheetId="33">#REF!</definedName>
    <definedName name="Pe_Class1" localSheetId="51">#REF!</definedName>
    <definedName name="Pe_Class1">#REF!</definedName>
    <definedName name="Pe_Class2" localSheetId="33">#REF!</definedName>
    <definedName name="Pe_Class2" localSheetId="51">#REF!</definedName>
    <definedName name="Pe_Class2">#REF!</definedName>
    <definedName name="Pe_Class3" localSheetId="33">#REF!</definedName>
    <definedName name="Pe_Class3" localSheetId="51">#REF!</definedName>
    <definedName name="Pe_Class3">#REF!</definedName>
    <definedName name="Pe_Class4" localSheetId="33">#REF!</definedName>
    <definedName name="Pe_Class4" localSheetId="51">#REF!</definedName>
    <definedName name="Pe_Class4">#REF!</definedName>
    <definedName name="Pe_Class5" localSheetId="33">#REF!</definedName>
    <definedName name="Pe_Class5" localSheetId="51">#REF!</definedName>
    <definedName name="Pe_Class5">#REF!</definedName>
    <definedName name="PEJM" localSheetId="7">'[1]COAT&amp;WRAP-QIOT-#3'!#REF!</definedName>
    <definedName name="PEJM" localSheetId="9">'[1]COAT&amp;WRAP-QIOT-#3'!#REF!</definedName>
    <definedName name="PEJM" localSheetId="15">'[1]COAT&amp;WRAP-QIOT-#3'!#REF!</definedName>
    <definedName name="PEJM" localSheetId="13">'[1]COAT&amp;WRAP-QIOT-#3'!#REF!</definedName>
    <definedName name="PEJM" localSheetId="8">'[1]COAT&amp;WRAP-QIOT-#3'!#REF!</definedName>
    <definedName name="PEJM">#REF!</definedName>
    <definedName name="PENDING" localSheetId="7">[185]dATA!$A$2:$A$7</definedName>
    <definedName name="PENDING" localSheetId="9">[185]dATA!$A$2:$A$7</definedName>
    <definedName name="PENDING" localSheetId="15">[185]dATA!$A$2:$A$7</definedName>
    <definedName name="PENDING" localSheetId="13">[185]dATA!$A$2:$A$7</definedName>
    <definedName name="PENDING" localSheetId="8">[185]dATA!$A$2:$A$7</definedName>
    <definedName name="PENDING">#REF!</definedName>
    <definedName name="PENDINGLIST" localSheetId="7">'[184]BC quy TM'!#REF!</definedName>
    <definedName name="PENDINGLIST" localSheetId="9">'[184]BC quy TM'!#REF!</definedName>
    <definedName name="PENDINGLIST" localSheetId="15">'[184]BC quy TM'!#REF!</definedName>
    <definedName name="PENDINGLIST" localSheetId="13">'[184]BC quy TM'!#REF!</definedName>
    <definedName name="PENDINGLIST" localSheetId="8">'[184]BC quy TM'!#REF!</definedName>
    <definedName name="PENDINGLIST">#REF!</definedName>
    <definedName name="PF" localSheetId="7">'[1]PNT-QUOT-#3'!#REF!</definedName>
    <definedName name="PF" localSheetId="9">'[1]PNT-QUOT-#3'!#REF!</definedName>
    <definedName name="PF" localSheetId="15">'[1]PNT-QUOT-#3'!#REF!</definedName>
    <definedName name="PF" localSheetId="13">'[1]PNT-QUOT-#3'!#REF!</definedName>
    <definedName name="PF" localSheetId="8">'[1]PNT-QUOT-#3'!#REF!</definedName>
    <definedName name="PF">#REF!</definedName>
    <definedName name="PFF" localSheetId="33">#REF!</definedName>
    <definedName name="PFF" localSheetId="51">#REF!</definedName>
    <definedName name="PFF">#REF!</definedName>
    <definedName name="PGD.DT" localSheetId="51">#REF!</definedName>
    <definedName name="PGD.DT">#REF!</definedName>
    <definedName name="PGD.DT_CT" localSheetId="51">#REF!</definedName>
    <definedName name="PGD.DT_CT">#REF!</definedName>
    <definedName name="PGD.DT_hso" localSheetId="51">#REF!</definedName>
    <definedName name="PGD.DT_hso">#REF!</definedName>
    <definedName name="PGD.DT_LD" localSheetId="51">#REF!</definedName>
    <definedName name="PGD.DT_LD">#REF!</definedName>
    <definedName name="PGD.DT_nguoi" localSheetId="51">#REF!</definedName>
    <definedName name="PGD.DT_nguoi">#REF!</definedName>
    <definedName name="pgia" localSheetId="33">#REF!</definedName>
    <definedName name="pgia" localSheetId="51">#REF!</definedName>
    <definedName name="pgia">#REF!</definedName>
    <definedName name="pile" localSheetId="7">[58]Sheet1!#REF!</definedName>
    <definedName name="pile" localSheetId="9">[58]Sheet1!#REF!</definedName>
    <definedName name="pile" localSheetId="15">[58]Sheet1!#REF!</definedName>
    <definedName name="pile" localSheetId="13">[58]Sheet1!#REF!</definedName>
    <definedName name="pile" localSheetId="8">[58]Sheet1!#REF!</definedName>
    <definedName name="pile">#REF!</definedName>
    <definedName name="PileSize" localSheetId="33">#REF!</definedName>
    <definedName name="PileSize" localSheetId="51">#REF!</definedName>
    <definedName name="PileSize">#REF!</definedName>
    <definedName name="PileType" localSheetId="33">#REF!</definedName>
    <definedName name="PileType" localSheetId="51">#REF!</definedName>
    <definedName name="PileType">#REF!</definedName>
    <definedName name="PK" localSheetId="33">#REF!</definedName>
    <definedName name="PK" localSheetId="51">#REF!</definedName>
    <definedName name="PK">#REF!</definedName>
    <definedName name="PKmayin" localSheetId="33">#REF!</definedName>
    <definedName name="PKmayin" localSheetId="51">#REF!</definedName>
    <definedName name="PKmayin">#REF!</definedName>
    <definedName name="PL_???___P.B.___REST_P.B._????" localSheetId="7">'[291]NEW-PANEL'!#REF!</definedName>
    <definedName name="PL_???___P.B.___REST_P.B._????" localSheetId="9">'[291]NEW-PANEL'!#REF!</definedName>
    <definedName name="PL_???___P.B.___REST_P.B._????" localSheetId="15">'[291]NEW-PANEL'!#REF!</definedName>
    <definedName name="PL_???___P.B.___REST_P.B._????" localSheetId="13">'[291]NEW-PANEL'!#REF!</definedName>
    <definedName name="PL_???___P.B.___REST_P.B._????" localSheetId="8">'[291]NEW-PANEL'!#REF!</definedName>
    <definedName name="PL_???___P.B.___REST_P.B._????">#REF!</definedName>
    <definedName name="PL_指示燈___P.B.___REST_P.B._壓扣開關" localSheetId="7">'[227]NEW-PANEL'!#REF!</definedName>
    <definedName name="PL_指示燈___P.B.___REST_P.B._壓扣開關" localSheetId="9">'[227]NEW-PANEL'!#REF!</definedName>
    <definedName name="PL_指示燈___P.B.___REST_P.B._壓扣開關" localSheetId="15">'[227]NEW-PANEL'!#REF!</definedName>
    <definedName name="PL_指示燈___P.B.___REST_P.B._壓扣開關" localSheetId="13">'[227]NEW-PANEL'!#REF!</definedName>
    <definedName name="PL_指示燈___P.B.___REST_P.B._壓扣開關" localSheetId="8">'[227]NEW-PANEL'!#REF!</definedName>
    <definedName name="PL_指示燈___P.B.___REST_P.B._壓扣開關">#REF!</definedName>
    <definedName name="Plaster" localSheetId="7">'[122]DGchitiet '!#REF!</definedName>
    <definedName name="Plaster" localSheetId="9">'[122]DGchitiet '!#REF!</definedName>
    <definedName name="Plaster" localSheetId="15">'[122]DGchitiet '!#REF!</definedName>
    <definedName name="Plaster" localSheetId="13">'[122]DGchitiet '!#REF!</definedName>
    <definedName name="Plaster" localSheetId="8">'[122]DGchitiet '!#REF!</definedName>
    <definedName name="Plaster">#REF!</definedName>
    <definedName name="PLOAI1" localSheetId="33">#REF!</definedName>
    <definedName name="PLOAI1" localSheetId="51">#REF!</definedName>
    <definedName name="PLOAI1">#REF!</definedName>
    <definedName name="PLTH" localSheetId="33">#REF!</definedName>
    <definedName name="PLTH" localSheetId="51">#REF!</definedName>
    <definedName name="PLTH">#REF!</definedName>
    <definedName name="PLvuaBT" localSheetId="7">[27]TDinh!#REF!</definedName>
    <definedName name="PLvuaBT" localSheetId="9">[27]TDinh!#REF!</definedName>
    <definedName name="PLvuaBT" localSheetId="15">[27]TDinh!#REF!</definedName>
    <definedName name="PLvuaBT" localSheetId="13">[27]TDinh!#REF!</definedName>
    <definedName name="PLvuaBT" localSheetId="8">[27]TDinh!#REF!</definedName>
    <definedName name="PLvuaBT">#REF!</definedName>
    <definedName name="PM" localSheetId="7">[292]IBASE!$AH$16:$AV$110</definedName>
    <definedName name="PM" localSheetId="9">[292]IBASE!$AH$16:$AV$110</definedName>
    <definedName name="PM" localSheetId="15">[292]IBASE!$AH$16:$AV$110</definedName>
    <definedName name="PM" localSheetId="13">[292]IBASE!$AH$16:$AV$110</definedName>
    <definedName name="PM" localSheetId="8">[292]IBASE!$AH$16:$AV$110</definedName>
    <definedName name="PM">#REF!</definedName>
    <definedName name="pm.." localSheetId="33">#REF!</definedName>
    <definedName name="pm.." localSheetId="51">#REF!</definedName>
    <definedName name="pm..">#REF!</definedName>
    <definedName name="PMS" localSheetId="21" hidden="1">{"'Sheet1'!$L$16"}</definedName>
    <definedName name="PMS" localSheetId="27" hidden="1">{"'Sheet1'!$L$16"}</definedName>
    <definedName name="PMS" localSheetId="33" hidden="1">{"'Sheet1'!$L$16"}</definedName>
    <definedName name="PMS" localSheetId="34" hidden="1">{"'Sheet1'!$L$16"}</definedName>
    <definedName name="PMS" localSheetId="48" hidden="1">{"'Sheet1'!$L$16"}</definedName>
    <definedName name="PMS" localSheetId="49" hidden="1">{"'Sheet1'!$L$16"}</definedName>
    <definedName name="PMS" localSheetId="7" hidden="1">{"'Sheet1'!$L$16"}</definedName>
    <definedName name="PMS" localSheetId="9" hidden="1">{"'Sheet1'!$L$16"}</definedName>
    <definedName name="PMS" localSheetId="15" hidden="1">{"'Sheet1'!$L$16"}</definedName>
    <definedName name="PMS" localSheetId="13" hidden="1">{"'Sheet1'!$L$16"}</definedName>
    <definedName name="PMS" localSheetId="16" hidden="1">{"'Sheet1'!$L$16"}</definedName>
    <definedName name="PMS" localSheetId="8" hidden="1">{"'Sheet1'!$L$16"}</definedName>
    <definedName name="PMS" localSheetId="18" hidden="1">{"'Sheet1'!$L$16"}</definedName>
    <definedName name="PMS" localSheetId="19" hidden="1">{"'Sheet1'!$L$16"}</definedName>
    <definedName name="PMS" localSheetId="1" hidden="1">{"'Sheet1'!$L$16"}</definedName>
    <definedName name="PMS" hidden="1">{"'Sheet1'!$L$16"}</definedName>
    <definedName name="PN" localSheetId="33">#REF!</definedName>
    <definedName name="PN" localSheetId="51">#REF!</definedName>
    <definedName name="PN">#REF!</definedName>
    <definedName name="Pnhap" localSheetId="51">#REF!</definedName>
    <definedName name="Pnhap">#REF!</definedName>
    <definedName name="Poppy">NA()</definedName>
    <definedName name="PPPPPPPPPPP" localSheetId="51">#REF!</definedName>
    <definedName name="PPPPPPPPPPP">#REF!</definedName>
    <definedName name="pppppppppppp" localSheetId="51">#REF!</definedName>
    <definedName name="pppppppppppp">#REF!</definedName>
    <definedName name="PRC" localSheetId="33">#REF!</definedName>
    <definedName name="PRC" localSheetId="51">#REF!</definedName>
    <definedName name="PRC">#REF!</definedName>
    <definedName name="PrecNden" localSheetId="33">#REF!</definedName>
    <definedName name="PrecNden" localSheetId="51">#REF!</definedName>
    <definedName name="PrecNden">#REF!</definedName>
    <definedName name="Premium_Table" localSheetId="33">#REF!</definedName>
    <definedName name="Premium_Table" localSheetId="51">#REF!</definedName>
    <definedName name="Premium_Table">#REF!</definedName>
    <definedName name="Premium_Table_11" localSheetId="33">#REF!</definedName>
    <definedName name="Premium_Table_11" localSheetId="51">#REF!</definedName>
    <definedName name="Premium_Table_11">#REF!</definedName>
    <definedName name="Premium_Table_12" localSheetId="33">#REF!</definedName>
    <definedName name="Premium_Table_12" localSheetId="51">#REF!</definedName>
    <definedName name="Premium_Table_12">#REF!</definedName>
    <definedName name="Premium_Table_4" localSheetId="33">#REF!</definedName>
    <definedName name="Premium_Table_4" localSheetId="51">#REF!</definedName>
    <definedName name="Premium_Table_4">#REF!</definedName>
    <definedName name="Premium_Table_5" localSheetId="33">#REF!</definedName>
    <definedName name="Premium_Table_5" localSheetId="51">#REF!</definedName>
    <definedName name="Premium_Table_5">#REF!</definedName>
    <definedName name="PRICE" localSheetId="33">#REF!</definedName>
    <definedName name="PRICE" localSheetId="51">#REF!</definedName>
    <definedName name="PRICE">#REF!</definedName>
    <definedName name="PRICE1" localSheetId="33">#REF!</definedName>
    <definedName name="PRICE1" localSheetId="51">#REF!</definedName>
    <definedName name="PRICE1">#REF!</definedName>
    <definedName name="Prin1" localSheetId="33">#REF!</definedName>
    <definedName name="Prin1" localSheetId="51">#REF!</definedName>
    <definedName name="Prin1">#REF!</definedName>
    <definedName name="Prin10" localSheetId="33">#REF!</definedName>
    <definedName name="Prin10" localSheetId="51">#REF!</definedName>
    <definedName name="Prin10">#REF!</definedName>
    <definedName name="Prin11" localSheetId="33">#REF!</definedName>
    <definedName name="Prin11" localSheetId="51">#REF!</definedName>
    <definedName name="Prin11">#REF!</definedName>
    <definedName name="Prin12" localSheetId="33">#REF!</definedName>
    <definedName name="Prin12" localSheetId="51">#REF!</definedName>
    <definedName name="Prin12">#REF!</definedName>
    <definedName name="Prin13" localSheetId="33">#REF!</definedName>
    <definedName name="Prin13" localSheetId="51">#REF!</definedName>
    <definedName name="Prin13">#REF!</definedName>
    <definedName name="Prin15" localSheetId="33">#REF!</definedName>
    <definedName name="Prin15" localSheetId="51">#REF!</definedName>
    <definedName name="Prin15">#REF!</definedName>
    <definedName name="Prin16" localSheetId="33">#REF!</definedName>
    <definedName name="Prin16" localSheetId="51">#REF!</definedName>
    <definedName name="Prin16">#REF!</definedName>
    <definedName name="Prin18" localSheetId="33">#REF!</definedName>
    <definedName name="Prin18" localSheetId="51">#REF!</definedName>
    <definedName name="Prin18">#REF!</definedName>
    <definedName name="Prin19" localSheetId="7">'[293]BT-DSPK'!#REF!</definedName>
    <definedName name="Prin19" localSheetId="9">'[293]BT-DSPK'!#REF!</definedName>
    <definedName name="Prin19" localSheetId="15">'[293]BT-DSPK'!#REF!</definedName>
    <definedName name="Prin19" localSheetId="13">'[293]BT-DSPK'!#REF!</definedName>
    <definedName name="Prin19" localSheetId="8">'[293]BT-DSPK'!#REF!</definedName>
    <definedName name="Prin19">#REF!</definedName>
    <definedName name="Prin2" localSheetId="33">#REF!</definedName>
    <definedName name="Prin2" localSheetId="51">#REF!</definedName>
    <definedName name="Prin2">#REF!</definedName>
    <definedName name="Prin20" localSheetId="33">#REF!</definedName>
    <definedName name="Prin20" localSheetId="51">#REF!</definedName>
    <definedName name="Prin20">#REF!</definedName>
    <definedName name="Prin21" localSheetId="33">#REF!</definedName>
    <definedName name="Prin21" localSheetId="51">#REF!</definedName>
    <definedName name="Prin21">#REF!</definedName>
    <definedName name="Prin3" localSheetId="33">#REF!</definedName>
    <definedName name="Prin3" localSheetId="51">#REF!</definedName>
    <definedName name="Prin3">#REF!</definedName>
    <definedName name="Prin4" localSheetId="33">#REF!</definedName>
    <definedName name="Prin4" localSheetId="51">#REF!</definedName>
    <definedName name="Prin4">#REF!</definedName>
    <definedName name="Prin5" localSheetId="33">#REF!</definedName>
    <definedName name="Prin5" localSheetId="51">#REF!</definedName>
    <definedName name="Prin5">#REF!</definedName>
    <definedName name="Prin6" localSheetId="33">#REF!</definedName>
    <definedName name="Prin6" localSheetId="51">#REF!</definedName>
    <definedName name="Prin6">#REF!</definedName>
    <definedName name="Prin7" localSheetId="33">#REF!</definedName>
    <definedName name="Prin7" localSheetId="51">#REF!</definedName>
    <definedName name="Prin7">#REF!</definedName>
    <definedName name="Prin8" localSheetId="33">#REF!</definedName>
    <definedName name="Prin8" localSheetId="51">#REF!</definedName>
    <definedName name="Prin8">#REF!</definedName>
    <definedName name="Prin9" localSheetId="33">#REF!</definedName>
    <definedName name="Prin9" localSheetId="51">#REF!</definedName>
    <definedName name="Prin9">#REF!</definedName>
    <definedName name="Principal" localSheetId="7">[124]OPTION!$D$11</definedName>
    <definedName name="Principal" localSheetId="9">[124]OPTION!$D$11</definedName>
    <definedName name="Principal" localSheetId="15">[124]OPTION!$D$11</definedName>
    <definedName name="Principal" localSheetId="13">[124]OPTION!$D$11</definedName>
    <definedName name="Principal" localSheetId="8">[124]OPTION!$D$11</definedName>
    <definedName name="Principal">#REF!</definedName>
    <definedName name="Principal_11" localSheetId="7">[125]OPTION!$D$11</definedName>
    <definedName name="Principal_11" localSheetId="9">[125]OPTION!$D$11</definedName>
    <definedName name="Principal_11" localSheetId="15">[125]OPTION!$D$11</definedName>
    <definedName name="Principal_11" localSheetId="13">[125]OPTION!$D$11</definedName>
    <definedName name="Principal_11" localSheetId="8">[125]OPTION!$D$11</definedName>
    <definedName name="Principal_11">#REF!</definedName>
    <definedName name="Principal_12" localSheetId="7">[125]OPTION!$D$11</definedName>
    <definedName name="Principal_12" localSheetId="9">[125]OPTION!$D$11</definedName>
    <definedName name="Principal_12" localSheetId="15">[125]OPTION!$D$11</definedName>
    <definedName name="Principal_12" localSheetId="13">[125]OPTION!$D$11</definedName>
    <definedName name="Principal_12" localSheetId="8">[125]OPTION!$D$11</definedName>
    <definedName name="Principal_12">#REF!</definedName>
    <definedName name="Principal_4" localSheetId="7">[125]OPTION!$D$11</definedName>
    <definedName name="Principal_4" localSheetId="9">[125]OPTION!$D$11</definedName>
    <definedName name="Principal_4" localSheetId="15">[125]OPTION!$D$11</definedName>
    <definedName name="Principal_4" localSheetId="13">[125]OPTION!$D$11</definedName>
    <definedName name="Principal_4" localSheetId="8">[125]OPTION!$D$11</definedName>
    <definedName name="Principal_4">#REF!</definedName>
    <definedName name="Principal_5" localSheetId="7">[125]OPTION!$D$11</definedName>
    <definedName name="Principal_5" localSheetId="9">[125]OPTION!$D$11</definedName>
    <definedName name="Principal_5" localSheetId="15">[125]OPTION!$D$11</definedName>
    <definedName name="Principal_5" localSheetId="13">[125]OPTION!$D$11</definedName>
    <definedName name="Principal_5" localSheetId="8">[125]OPTION!$D$11</definedName>
    <definedName name="Principal_5">#REF!</definedName>
    <definedName name="PrincipalAmount" localSheetId="7">[124]OPTION!$D$11</definedName>
    <definedName name="PrincipalAmount" localSheetId="9">[124]OPTION!$D$11</definedName>
    <definedName name="PrincipalAmount" localSheetId="15">[124]OPTION!$D$11</definedName>
    <definedName name="PrincipalAmount" localSheetId="13">[124]OPTION!$D$11</definedName>
    <definedName name="PrincipalAmount" localSheetId="8">[124]OPTION!$D$11</definedName>
    <definedName name="PrincipalAmount">#REF!</definedName>
    <definedName name="PrincipalAmount_11" localSheetId="7">[125]OPTION!$D$11</definedName>
    <definedName name="PrincipalAmount_11" localSheetId="9">[125]OPTION!$D$11</definedName>
    <definedName name="PrincipalAmount_11" localSheetId="15">[125]OPTION!$D$11</definedName>
    <definedName name="PrincipalAmount_11" localSheetId="13">[125]OPTION!$D$11</definedName>
    <definedName name="PrincipalAmount_11" localSheetId="8">[125]OPTION!$D$11</definedName>
    <definedName name="PrincipalAmount_11">#REF!</definedName>
    <definedName name="PrincipalAmount_12" localSheetId="7">[125]OPTION!$D$11</definedName>
    <definedName name="PrincipalAmount_12" localSheetId="9">[125]OPTION!$D$11</definedName>
    <definedName name="PrincipalAmount_12" localSheetId="15">[125]OPTION!$D$11</definedName>
    <definedName name="PrincipalAmount_12" localSheetId="13">[125]OPTION!$D$11</definedName>
    <definedName name="PrincipalAmount_12" localSheetId="8">[125]OPTION!$D$11</definedName>
    <definedName name="PrincipalAmount_12">#REF!</definedName>
    <definedName name="PrincipalAmount_4" localSheetId="7">[125]OPTION!$D$11</definedName>
    <definedName name="PrincipalAmount_4" localSheetId="9">[125]OPTION!$D$11</definedName>
    <definedName name="PrincipalAmount_4" localSheetId="15">[125]OPTION!$D$11</definedName>
    <definedName name="PrincipalAmount_4" localSheetId="13">[125]OPTION!$D$11</definedName>
    <definedName name="PrincipalAmount_4" localSheetId="8">[125]OPTION!$D$11</definedName>
    <definedName name="PrincipalAmount_4">#REF!</definedName>
    <definedName name="PrincipalAmount_5" localSheetId="7">[125]OPTION!$D$11</definedName>
    <definedName name="PrincipalAmount_5" localSheetId="9">[125]OPTION!$D$11</definedName>
    <definedName name="PrincipalAmount_5" localSheetId="15">[125]OPTION!$D$11</definedName>
    <definedName name="PrincipalAmount_5" localSheetId="13">[125]OPTION!$D$11</definedName>
    <definedName name="PrincipalAmount_5" localSheetId="8">[125]OPTION!$D$11</definedName>
    <definedName name="PrincipalAmount_5">#REF!</definedName>
    <definedName name="print" localSheetId="51">#REF!</definedName>
    <definedName name="print">#REF!</definedName>
    <definedName name="_xlnm.Print_Area" localSheetId="5">' 2.1'!$A$1:$P$25</definedName>
    <definedName name="_xlnm.Print_Area" localSheetId="6">' 2.1 (2)'!$A$1:$P$25</definedName>
    <definedName name="_xlnm.Print_Area" localSheetId="24">' NĐ 339'!$A$1:$AI$32</definedName>
    <definedName name="_xlnm.Print_Area" localSheetId="26">' NĐ188'!$A$1:$AJ$67</definedName>
    <definedName name="_xlnm.Print_Area" localSheetId="0">'1. TH (2)'!$A$1:$O$39</definedName>
    <definedName name="_xlnm.Print_Area" localSheetId="2">'1.TH chung'!$A$1:$O$68</definedName>
    <definedName name="_xlnm.Print_Area" localSheetId="37">'10. BHCC'!$A$1:$F$7</definedName>
    <definedName name="_xlnm.Print_Area" localSheetId="21">'10.1j SP 116'!$A$1:$K$17</definedName>
    <definedName name="_xlnm.Print_Area" localSheetId="38">'11. mtp '!$A$1:$J$21</definedName>
    <definedName name="_xlnm.Print_Area" localSheetId="22">'11. NĐ 277'!$A$1:$AG$41</definedName>
    <definedName name="_xlnm.Print_Area" localSheetId="27">'12. Bao hiem (2)'!$A$1:$I$41</definedName>
    <definedName name="_xlnm.Print_Area" localSheetId="30">'13. NĐ 20 (Sua)'!$A$1:$V$73</definedName>
    <definedName name="_xlnm.Print_Area" localSheetId="32">'14. NĐ 176'!$A$1:$V$13</definedName>
    <definedName name="_xlnm.Print_Area" localSheetId="39">'14.NĐ39'!$A$1:$E$8</definedName>
    <definedName name="_xlnm.Print_Area" localSheetId="33">'15. Tien dien (25)'!$A$1:$P$29</definedName>
    <definedName name="_xlnm.Print_Area" localSheetId="41">'15.UY TIN'!$A$1:$K$20</definedName>
    <definedName name="_xlnm.Print_Area" localSheetId="34">'16. BHXH tu nguyen'!$A$1:$I$19</definedName>
    <definedName name="_xlnm.Print_Area" localSheetId="42">'16. Nau an NQ 35'!$A$1:$U$29</definedName>
    <definedName name="_xlnm.Print_Area" localSheetId="43">'17. NQ49 (thay the 04)'!$A$1:$J$20</definedName>
    <definedName name="_xlnm.Print_Area" localSheetId="35">'17.Lua'!$A$1:$K$47</definedName>
    <definedName name="_xlnm.Print_Area" localSheetId="44">'18 NQ11'!$A$1:$K$9</definedName>
    <definedName name="_xlnm.Print_Area" localSheetId="45">'19.Chuc tho'!$A$1:$K$16</definedName>
    <definedName name="_xlnm.Print_Area" localSheetId="4">'2. NĐ 238'!$A$1:$L$42</definedName>
    <definedName name="_xlnm.Print_Area" localSheetId="46">'20.huyhieudang'!$A$1:$I$18</definedName>
    <definedName name="_xlnm.Print_Area" localSheetId="47">'21. ANCS-NQ 21'!$A$1:$O$15</definedName>
    <definedName name="_xlnm.Print_Area" localSheetId="48">'22. Giup đỡ GDCĐ -NQ 60'!$A$1:$I$46</definedName>
    <definedName name="_xlnm.Print_Area" localSheetId="51">'25. mot cua '!$A$1:$K$127</definedName>
    <definedName name="_xlnm.Print_Area" localSheetId="52">'26. NQ 70 (2)'!$A$1:$K$90</definedName>
    <definedName name="_xlnm.Print_Area" localSheetId="10">'3. MN (105)'!$A$1:$J$129</definedName>
    <definedName name="_xlnm.Print_Area" localSheetId="7">'3. MN 105 (1b)'!$A$2:$AC$14</definedName>
    <definedName name="_xlnm.Print_Area" localSheetId="9">'4. NĐ 105 (GV 25)'!$A$1:$Q$49</definedName>
    <definedName name="_xlnm.Print_Area" localSheetId="12">'5. ND28 (khuyet tat)'!$A$1:$T$131</definedName>
    <definedName name="_xlnm.Print_Area" localSheetId="14">'5.1 Nau ăn, truc trua 66'!$A$1:$T$38</definedName>
    <definedName name="_xlnm.Print_Area" localSheetId="15">'6. ND116 -ĐP'!$A$1:$AP$147</definedName>
    <definedName name="_xlnm.Print_Area" localSheetId="13">'6. ND116 -TW'!$A$1:$AK$137</definedName>
    <definedName name="_xlnm.Print_Area" localSheetId="16">'6.3_NĐ 116-Ntru'!$A$1:$U$24</definedName>
    <definedName name="_xlnm.Print_Area" localSheetId="20">'9. ND57'!$A$1:$P$30</definedName>
    <definedName name="_xlnm.Print_Area" localSheetId="17">'9. ND57 (2)'!$A$1:$H$33</definedName>
    <definedName name="_xlnm.Print_Area" localSheetId="36">'9.BHYT'!$A$1:$F$48</definedName>
    <definedName name="_xlnm.Print_Area" localSheetId="8">'Nau an 105 (25)'!$A$1:$S$22</definedName>
    <definedName name="_xlnm.Print_Area" localSheetId="40">'NĐ  168'!$A$1:$H$11</definedName>
    <definedName name="_xlnm.Print_Area" localSheetId="25">'NĐ 165'!$A$1:$K$17</definedName>
    <definedName name="_xlnm.Print_Area" localSheetId="29">'Người có công'!$A$1:$AC$17</definedName>
    <definedName name="_xlnm.Print_Area" localSheetId="19">'QĐ 53'!$A$1:$AH$27</definedName>
    <definedName name="_xlnm.Print_Area" localSheetId="1">'Tong hop gui KTNN'!$A$2:$I$82</definedName>
    <definedName name="_xlnm.Print_Area">#REF!</definedName>
    <definedName name="Print_Area_MI" localSheetId="7">[294]ESTI.!$A$1:$U$52</definedName>
    <definedName name="Print_Area_MI" localSheetId="9">[294]ESTI.!$A$1:$U$52</definedName>
    <definedName name="Print_Area_MI" localSheetId="15">[294]ESTI.!$A$1:$U$52</definedName>
    <definedName name="Print_Area_MI" localSheetId="13">[294]ESTI.!$A$1:$U$52</definedName>
    <definedName name="Print_Area_MI" localSheetId="8">[294]ESTI.!$A$1:$U$52</definedName>
    <definedName name="Print_Area_MI">#REF!</definedName>
    <definedName name="print_title" localSheetId="7">[295]khluong!#REF!</definedName>
    <definedName name="print_title" localSheetId="9">[295]khluong!#REF!</definedName>
    <definedName name="print_title" localSheetId="15">[295]khluong!#REF!</definedName>
    <definedName name="print_title" localSheetId="13">[295]khluong!#REF!</definedName>
    <definedName name="print_title" localSheetId="8">[295]khluong!#REF!</definedName>
    <definedName name="print_title">#REF!</definedName>
    <definedName name="_xlnm.Print_Titles" localSheetId="24">' NĐ 339'!$6:$8</definedName>
    <definedName name="_xlnm.Print_Titles" localSheetId="26">' NĐ188'!$6:$8</definedName>
    <definedName name="_xlnm.Print_Titles" localSheetId="0">'1. TH (2)'!$5:$7</definedName>
    <definedName name="_xlnm.Print_Titles" localSheetId="2">'1.TH chung'!$6:$9</definedName>
    <definedName name="_xlnm.Print_Titles" localSheetId="22">'11. NĐ 277'!$5:$7</definedName>
    <definedName name="_xlnm.Print_Titles" localSheetId="27">'12. Bao hiem (2)'!$5:$7</definedName>
    <definedName name="_xlnm.Print_Titles" localSheetId="30">'13. NĐ 20 (Sua)'!$5:$7</definedName>
    <definedName name="_xlnm.Print_Titles" localSheetId="32">'14. NĐ 176'!$5:$7</definedName>
    <definedName name="_xlnm.Print_Titles" localSheetId="33">'15. Tien dien (25)'!$6:$7</definedName>
    <definedName name="_xlnm.Print_Titles" localSheetId="35">'17.Lua'!$5:$7</definedName>
    <definedName name="_xlnm.Print_Titles" localSheetId="4">'2. NĐ 238'!$6:$7</definedName>
    <definedName name="_xlnm.Print_Titles" localSheetId="51">'25. mot cua '!$6:$7</definedName>
    <definedName name="_xlnm.Print_Titles" localSheetId="52">'26. NQ 70 (2)'!$5:$5</definedName>
    <definedName name="_xlnm.Print_Titles" localSheetId="7">'3. MN 105 (1b)'!$7:$9</definedName>
    <definedName name="_xlnm.Print_Titles" localSheetId="9">'4. NĐ 105 (GV 25)'!$6:$9</definedName>
    <definedName name="_xlnm.Print_Titles" localSheetId="12">'5. ND28 (khuyet tat)'!$6:$7</definedName>
    <definedName name="_xlnm.Print_Titles" localSheetId="14">'5.1 Nau ăn, truc trua 66'!$4:$6</definedName>
    <definedName name="_xlnm.Print_Titles" localSheetId="15">'6. ND116 -ĐP'!$5:$9</definedName>
    <definedName name="_xlnm.Print_Titles" localSheetId="13">'6. ND116 -TW'!$5:$9</definedName>
    <definedName name="_xlnm.Print_Titles" localSheetId="16">'6.3_NĐ 116-Ntru'!$6:$8</definedName>
    <definedName name="_xlnm.Print_Titles" localSheetId="31">'8. NĐ20'!$4:$6</definedName>
    <definedName name="_xlnm.Print_Titles" localSheetId="8">'Nau an 105 (25)'!$6:$7</definedName>
    <definedName name="_xlnm.Print_Titles" localSheetId="29">'Người có công'!$6:$9</definedName>
    <definedName name="_xlnm.Print_Titles" localSheetId="19">'QĐ 53'!$6:$8</definedName>
    <definedName name="_xlnm.Print_Titles" localSheetId="1">'Tong hop gui KTNN'!$5:$8</definedName>
    <definedName name="_xlnm.Print_Titles">#REF!</definedName>
    <definedName name="Print_Titles_MI" localSheetId="33">#REF!</definedName>
    <definedName name="Print_Titles_MI" localSheetId="51">#REF!</definedName>
    <definedName name="Print_Titles_MI">#REF!</definedName>
    <definedName name="PRINTA" localSheetId="33">#REF!</definedName>
    <definedName name="PRINTA" localSheetId="51">#REF!</definedName>
    <definedName name="PRINTA">#REF!</definedName>
    <definedName name="PRINTB" localSheetId="33">#REF!</definedName>
    <definedName name="PRINTB" localSheetId="51">#REF!</definedName>
    <definedName name="PRINTB">#REF!</definedName>
    <definedName name="PRINTC" localSheetId="33">#REF!</definedName>
    <definedName name="PRINTC" localSheetId="51">#REF!</definedName>
    <definedName name="PRINTC">#REF!</definedName>
    <definedName name="prjName" localSheetId="33">#REF!</definedName>
    <definedName name="prjName" localSheetId="51">#REF!</definedName>
    <definedName name="prjName">#REF!</definedName>
    <definedName name="prjNo" localSheetId="33">#REF!</definedName>
    <definedName name="prjNo" localSheetId="51">#REF!</definedName>
    <definedName name="prjNo">#REF!</definedName>
    <definedName name="ProdForm" localSheetId="33" hidden="1">#REF!</definedName>
    <definedName name="ProdForm" localSheetId="51" hidden="1">#REF!</definedName>
    <definedName name="ProdForm" hidden="1">#REF!</definedName>
    <definedName name="Product" localSheetId="33" hidden="1">#REF!</definedName>
    <definedName name="Product" localSheetId="51" hidden="1">#REF!</definedName>
    <definedName name="Product" hidden="1">#REF!</definedName>
    <definedName name="PROJ" localSheetId="7">[113]LEGEND!$D$4</definedName>
    <definedName name="PROJ" localSheetId="9">[113]LEGEND!$D$4</definedName>
    <definedName name="PROJ" localSheetId="15">[113]LEGEND!$D$4</definedName>
    <definedName name="PROJ" localSheetId="13">[113]LEGEND!$D$4</definedName>
    <definedName name="PROJ" localSheetId="8">[113]LEGEND!$D$4</definedName>
    <definedName name="PROJ">#REF!</definedName>
    <definedName name="PROPOSAL" localSheetId="33">#REF!</definedName>
    <definedName name="PROPOSAL" localSheetId="51">#REF!</definedName>
    <definedName name="PROPOSAL">#REF!</definedName>
    <definedName name="Protex" localSheetId="51">#REF!</definedName>
    <definedName name="Protex">#REF!</definedName>
    <definedName name="PSCO_CD" localSheetId="7">[73]CANDOI!$F$7:$F$58</definedName>
    <definedName name="PSCO_CD" localSheetId="9">[73]CANDOI!$F$7:$F$58</definedName>
    <definedName name="PSCO_CD" localSheetId="15">[73]CANDOI!$F$7:$F$58</definedName>
    <definedName name="PSCO_CD" localSheetId="13">[73]CANDOI!$F$7:$F$58</definedName>
    <definedName name="PSCO_CD" localSheetId="8">[73]CANDOI!$F$7:$F$58</definedName>
    <definedName name="PSCO_CD">#REF!</definedName>
    <definedName name="PSNO_CD" localSheetId="7">[73]CANDOI!$E$7:$E$58</definedName>
    <definedName name="PSNO_CD" localSheetId="9">[73]CANDOI!$E$7:$E$58</definedName>
    <definedName name="PSNO_CD" localSheetId="15">[73]CANDOI!$E$7:$E$58</definedName>
    <definedName name="PSNO_CD" localSheetId="13">[73]CANDOI!$E$7:$E$58</definedName>
    <definedName name="PSNO_CD" localSheetId="8">[73]CANDOI!$E$7:$E$58</definedName>
    <definedName name="PSNO_CD">#REF!</definedName>
    <definedName name="PST" localSheetId="51">#REF!</definedName>
    <definedName name="PST">#REF!</definedName>
    <definedName name="pt" localSheetId="33">#REF!</definedName>
    <definedName name="pt" localSheetId="51">#REF!</definedName>
    <definedName name="pt">#REF!</definedName>
    <definedName name="PT_A1" localSheetId="33">#REF!</definedName>
    <definedName name="PT_A1" localSheetId="51">#REF!</definedName>
    <definedName name="PT_A1">#REF!</definedName>
    <definedName name="PT_A2" localSheetId="7">'[94]Tong hop'!#REF!</definedName>
    <definedName name="PT_A2" localSheetId="9">'[94]Tong hop'!#REF!</definedName>
    <definedName name="PT_A2" localSheetId="15">'[94]Tong hop'!#REF!</definedName>
    <definedName name="PT_A2" localSheetId="13">'[94]Tong hop'!#REF!</definedName>
    <definedName name="PT_A2" localSheetId="8">'[94]Tong hop'!#REF!</definedName>
    <definedName name="PT_A2">#REF!</definedName>
    <definedName name="PT_Duong" localSheetId="33">#REF!</definedName>
    <definedName name="PT_Duong" localSheetId="51">#REF!</definedName>
    <definedName name="PT_Duong">#REF!</definedName>
    <definedName name="PT_P1" localSheetId="7">'[94]Tong hop'!#REF!</definedName>
    <definedName name="PT_P1" localSheetId="9">'[94]Tong hop'!#REF!</definedName>
    <definedName name="PT_P1" localSheetId="15">'[94]Tong hop'!#REF!</definedName>
    <definedName name="PT_P1" localSheetId="13">'[94]Tong hop'!#REF!</definedName>
    <definedName name="PT_P1" localSheetId="8">'[94]Tong hop'!#REF!</definedName>
    <definedName name="PT_P1">#REF!</definedName>
    <definedName name="PT_P10" localSheetId="7">'[94]Tong hop'!#REF!</definedName>
    <definedName name="PT_P10" localSheetId="9">'[94]Tong hop'!#REF!</definedName>
    <definedName name="PT_P10" localSheetId="15">'[94]Tong hop'!#REF!</definedName>
    <definedName name="PT_P10" localSheetId="13">'[94]Tong hop'!#REF!</definedName>
    <definedName name="PT_P10" localSheetId="8">'[94]Tong hop'!#REF!</definedName>
    <definedName name="PT_P10">#REF!</definedName>
    <definedName name="PT_P11" localSheetId="7">'[94]Tong hop'!#REF!</definedName>
    <definedName name="PT_P11" localSheetId="9">'[94]Tong hop'!#REF!</definedName>
    <definedName name="PT_P11" localSheetId="15">'[94]Tong hop'!#REF!</definedName>
    <definedName name="PT_P11" localSheetId="13">'[94]Tong hop'!#REF!</definedName>
    <definedName name="PT_P11" localSheetId="8">'[94]Tong hop'!#REF!</definedName>
    <definedName name="PT_P11">#REF!</definedName>
    <definedName name="PT_P2" localSheetId="7">'[94]Tong hop'!#REF!</definedName>
    <definedName name="PT_P2" localSheetId="9">'[94]Tong hop'!#REF!</definedName>
    <definedName name="PT_P2" localSheetId="15">'[94]Tong hop'!#REF!</definedName>
    <definedName name="PT_P2" localSheetId="13">'[94]Tong hop'!#REF!</definedName>
    <definedName name="PT_P2" localSheetId="8">'[94]Tong hop'!#REF!</definedName>
    <definedName name="PT_P2">#REF!</definedName>
    <definedName name="PT_P3" localSheetId="7">'[94]Tong hop'!#REF!</definedName>
    <definedName name="PT_P3" localSheetId="9">'[94]Tong hop'!#REF!</definedName>
    <definedName name="PT_P3" localSheetId="15">'[94]Tong hop'!#REF!</definedName>
    <definedName name="PT_P3" localSheetId="13">'[94]Tong hop'!#REF!</definedName>
    <definedName name="PT_P3" localSheetId="8">'[94]Tong hop'!#REF!</definedName>
    <definedName name="PT_P3">#REF!</definedName>
    <definedName name="PT_P4" localSheetId="7">'[94]Tong hop'!#REF!</definedName>
    <definedName name="PT_P4" localSheetId="9">'[94]Tong hop'!#REF!</definedName>
    <definedName name="PT_P4" localSheetId="15">'[94]Tong hop'!#REF!</definedName>
    <definedName name="PT_P4" localSheetId="13">'[94]Tong hop'!#REF!</definedName>
    <definedName name="PT_P4" localSheetId="8">'[94]Tong hop'!#REF!</definedName>
    <definedName name="PT_P4">#REF!</definedName>
    <definedName name="PT_P5" localSheetId="7">'[94]Tong hop'!#REF!</definedName>
    <definedName name="PT_P5" localSheetId="9">'[94]Tong hop'!#REF!</definedName>
    <definedName name="PT_P5" localSheetId="15">'[94]Tong hop'!#REF!</definedName>
    <definedName name="PT_P5" localSheetId="13">'[94]Tong hop'!#REF!</definedName>
    <definedName name="PT_P5" localSheetId="8">'[94]Tong hop'!#REF!</definedName>
    <definedName name="PT_P5">#REF!</definedName>
    <definedName name="PT_P6" localSheetId="7">'[94]Tong hop'!#REF!</definedName>
    <definedName name="PT_P6" localSheetId="9">'[94]Tong hop'!#REF!</definedName>
    <definedName name="PT_P6" localSheetId="15">'[94]Tong hop'!#REF!</definedName>
    <definedName name="PT_P6" localSheetId="13">'[94]Tong hop'!#REF!</definedName>
    <definedName name="PT_P6" localSheetId="8">'[94]Tong hop'!#REF!</definedName>
    <definedName name="PT_P6">#REF!</definedName>
    <definedName name="PT_P7" localSheetId="7">'[94]Tong hop'!#REF!</definedName>
    <definedName name="PT_P7" localSheetId="9">'[94]Tong hop'!#REF!</definedName>
    <definedName name="PT_P7" localSheetId="15">'[94]Tong hop'!#REF!</definedName>
    <definedName name="PT_P7" localSheetId="13">'[94]Tong hop'!#REF!</definedName>
    <definedName name="PT_P7" localSheetId="8">'[94]Tong hop'!#REF!</definedName>
    <definedName name="PT_P7">#REF!</definedName>
    <definedName name="PT_P8" localSheetId="7">'[94]Tong hop'!#REF!</definedName>
    <definedName name="PT_P8" localSheetId="9">'[94]Tong hop'!#REF!</definedName>
    <definedName name="PT_P8" localSheetId="15">'[94]Tong hop'!#REF!</definedName>
    <definedName name="PT_P8" localSheetId="13">'[94]Tong hop'!#REF!</definedName>
    <definedName name="PT_P8" localSheetId="8">'[94]Tong hop'!#REF!</definedName>
    <definedName name="PT_P8">#REF!</definedName>
    <definedName name="PT_P9" localSheetId="7">'[94]Tong hop'!#REF!</definedName>
    <definedName name="PT_P9" localSheetId="9">'[94]Tong hop'!#REF!</definedName>
    <definedName name="PT_P9" localSheetId="15">'[94]Tong hop'!#REF!</definedName>
    <definedName name="PT_P9" localSheetId="13">'[94]Tong hop'!#REF!</definedName>
    <definedName name="PT_P9" localSheetId="8">'[94]Tong hop'!#REF!</definedName>
    <definedName name="PT_P9">#REF!</definedName>
    <definedName name="ptc_tg" localSheetId="7">[183]capnhat!$W$4:$AP$1001</definedName>
    <definedName name="ptc_tg" localSheetId="9">[183]capnhat!$W$4:$AP$1001</definedName>
    <definedName name="ptc_tg" localSheetId="15">[183]capnhat!$W$4:$AP$1001</definedName>
    <definedName name="ptc_tg" localSheetId="13">[183]capnhat!$W$4:$AP$1001</definedName>
    <definedName name="ptc_tg" localSheetId="8">[183]capnhat!$W$4:$AP$1001</definedName>
    <definedName name="ptc_tg">#REF!</definedName>
    <definedName name="PTCS.TB" localSheetId="51">#REF!</definedName>
    <definedName name="PTCS.TB">#REF!</definedName>
    <definedName name="ptdg" localSheetId="33">#REF!</definedName>
    <definedName name="ptdg" localSheetId="51">#REF!</definedName>
    <definedName name="ptdg">#REF!</definedName>
    <definedName name="PTDG_cau" localSheetId="33">#REF!</definedName>
    <definedName name="PTDG_cau" localSheetId="51">#REF!</definedName>
    <definedName name="PTDG_cau">#REF!</definedName>
    <definedName name="ptdg_cong" localSheetId="33">#REF!</definedName>
    <definedName name="ptdg_cong" localSheetId="51">#REF!</definedName>
    <definedName name="ptdg_cong">#REF!</definedName>
    <definedName name="PTDG_DCV" localSheetId="33">#REF!</definedName>
    <definedName name="PTDG_DCV" localSheetId="51">#REF!</definedName>
    <definedName name="PTDG_DCV">#REF!</definedName>
    <definedName name="ptdg_duong" localSheetId="33">#REF!</definedName>
    <definedName name="ptdg_duong" localSheetId="51">#REF!</definedName>
    <definedName name="ptdg_duong">#REF!</definedName>
    <definedName name="ptdg_ke" localSheetId="51">#REF!</definedName>
    <definedName name="ptdg_ke">#REF!</definedName>
    <definedName name="PtichDTL">#N/A</definedName>
    <definedName name="PTNC" localSheetId="7">'[10]DON GIA'!$G$227</definedName>
    <definedName name="PTNC" localSheetId="9">'[10]DON GIA'!$G$227</definedName>
    <definedName name="PTNC" localSheetId="15">'[10]DON GIA'!$G$227</definedName>
    <definedName name="PTNC" localSheetId="13">'[10]DON GIA'!$G$227</definedName>
    <definedName name="PTNC" localSheetId="8">'[10]DON GIA'!$G$227</definedName>
    <definedName name="PTNC">#REF!</definedName>
    <definedName name="PTST" localSheetId="7">[296]sat!$A$6:$K$38</definedName>
    <definedName name="PTST" localSheetId="9">[296]sat!$A$6:$K$38</definedName>
    <definedName name="PTST" localSheetId="15">[296]sat!$A$6:$K$38</definedName>
    <definedName name="PTST" localSheetId="13">[296]sat!$A$6:$K$38</definedName>
    <definedName name="PTST" localSheetId="8">[296]sat!$A$6:$K$38</definedName>
    <definedName name="PTST">#REF!</definedName>
    <definedName name="PTVT" localSheetId="7">[296]ptvt!$A$6:$X$128</definedName>
    <definedName name="PTVT" localSheetId="9">[296]ptvt!$A$6:$X$128</definedName>
    <definedName name="PTVT" localSheetId="15">[296]ptvt!$A$6:$X$128</definedName>
    <definedName name="PTVT" localSheetId="13">[296]ptvt!$A$6:$X$128</definedName>
    <definedName name="PTVT" localSheetId="8">[296]ptvt!$A$6:$X$128</definedName>
    <definedName name="PTVT">#REF!</definedName>
    <definedName name="ptran" localSheetId="7">[25]Girder!#REF!</definedName>
    <definedName name="ptran" localSheetId="9">[25]Girder!#REF!</definedName>
    <definedName name="ptran" localSheetId="15">[25]Girder!#REF!</definedName>
    <definedName name="ptran" localSheetId="13">[25]Girder!#REF!</definedName>
    <definedName name="ptran" localSheetId="8">[25]Girder!#REF!</definedName>
    <definedName name="ptran">#REF!</definedName>
    <definedName name="Pu" localSheetId="33">#REF!</definedName>
    <definedName name="Pu" localSheetId="51">#REF!</definedName>
    <definedName name="Pu">#REF!</definedName>
    <definedName name="pvd" localSheetId="33">#REF!</definedName>
    <definedName name="pvd" localSheetId="51">#REF!</definedName>
    <definedName name="pvd">#REF!</definedName>
    <definedName name="pw" localSheetId="33">#REF!</definedName>
    <definedName name="pw" localSheetId="51">#REF!</definedName>
    <definedName name="pw">#REF!</definedName>
    <definedName name="Pxuat" localSheetId="51">#REF!</definedName>
    <definedName name="Pxuat">#REF!</definedName>
    <definedName name="PH.2" localSheetId="51">#REF!</definedName>
    <definedName name="PH.2">#REF!</definedName>
    <definedName name="ph.2_ct" localSheetId="51">#REF!</definedName>
    <definedName name="ph.2_ct">#REF!</definedName>
    <definedName name="ph.2_hd" localSheetId="51">#REF!</definedName>
    <definedName name="ph.2_hd">#REF!</definedName>
    <definedName name="ph.2_ts" localSheetId="51">#REF!</definedName>
    <definedName name="ph.2_ts">#REF!</definedName>
    <definedName name="PH.A" localSheetId="51">#REF!</definedName>
    <definedName name="PH.A">#REF!</definedName>
    <definedName name="ph.a_ct" localSheetId="51">#REF!</definedName>
    <definedName name="ph.a_ct">#REF!</definedName>
    <definedName name="ph.a_hd" localSheetId="51">#REF!</definedName>
    <definedName name="ph.a_hd">#REF!</definedName>
    <definedName name="PH.a_hso" localSheetId="51">#REF!</definedName>
    <definedName name="PH.a_hso">#REF!</definedName>
    <definedName name="ph.a_hspc" localSheetId="51">#REF!</definedName>
    <definedName name="ph.a_hspc">#REF!</definedName>
    <definedName name="PH.a_ld" localSheetId="51">#REF!</definedName>
    <definedName name="PH.a_ld">#REF!</definedName>
    <definedName name="PH.a_luong" localSheetId="51">#REF!</definedName>
    <definedName name="PH.a_luong">#REF!</definedName>
    <definedName name="PH.a_nguoi" localSheetId="51">#REF!</definedName>
    <definedName name="PH.a_nguoi">#REF!</definedName>
    <definedName name="PH.a_tdtt" localSheetId="51">#REF!</definedName>
    <definedName name="PH.a_tdtt">#REF!</definedName>
    <definedName name="PH.a_tn" localSheetId="51">#REF!</definedName>
    <definedName name="PH.a_tn">#REF!</definedName>
    <definedName name="PH.a_ud" localSheetId="51">#REF!</definedName>
    <definedName name="PH.a_ud">#REF!</definedName>
    <definedName name="PH.B" localSheetId="51">#REF!</definedName>
    <definedName name="PH.B">#REF!</definedName>
    <definedName name="ph.b_ct" localSheetId="51">#REF!</definedName>
    <definedName name="ph.b_ct">#REF!</definedName>
    <definedName name="ph.b_hd" localSheetId="51">#REF!</definedName>
    <definedName name="ph.b_hd">#REF!</definedName>
    <definedName name="PH.B_hso" localSheetId="51">#REF!</definedName>
    <definedName name="PH.B_hso">#REF!</definedName>
    <definedName name="ph.b_hspc" localSheetId="51">#REF!</definedName>
    <definedName name="ph.b_hspc">#REF!</definedName>
    <definedName name="PH.B_ld" localSheetId="51">#REF!</definedName>
    <definedName name="PH.B_ld">#REF!</definedName>
    <definedName name="PH.B_luong" localSheetId="51">#REF!</definedName>
    <definedName name="PH.B_luong">#REF!</definedName>
    <definedName name="PH.B_nguoi" localSheetId="51">#REF!</definedName>
    <definedName name="PH.B_nguoi">#REF!</definedName>
    <definedName name="PH.B_tdtt" localSheetId="51">#REF!</definedName>
    <definedName name="PH.B_tdtt">#REF!</definedName>
    <definedName name="PH.B_tn" localSheetId="51">#REF!</definedName>
    <definedName name="PH.B_tn">#REF!</definedName>
    <definedName name="ph.b_ts" localSheetId="51">#REF!</definedName>
    <definedName name="ph.b_ts">#REF!</definedName>
    <definedName name="PH.B_ud" localSheetId="51">#REF!</definedName>
    <definedName name="PH.B_ud">#REF!</definedName>
    <definedName name="Ph_n_bæ_chi_phÝ_kh_c" localSheetId="7">[297]PTDG!#REF!</definedName>
    <definedName name="Ph_n_bæ_chi_phÝ_kh_c" localSheetId="9">[297]PTDG!#REF!</definedName>
    <definedName name="Ph_n_bæ_chi_phÝ_kh_c" localSheetId="15">[297]PTDG!#REF!</definedName>
    <definedName name="Ph_n_bæ_chi_phÝ_kh_c" localSheetId="13">[297]PTDG!#REF!</definedName>
    <definedName name="Ph_n_bæ_chi_phÝ_kh_c" localSheetId="8">[297]PTDG!#REF!</definedName>
    <definedName name="Ph_n_bæ_chi_phÝ_kh_c">#REF!</definedName>
    <definedName name="PHA" localSheetId="33">#REF!</definedName>
    <definedName name="PHA" localSheetId="51">#REF!</definedName>
    <definedName name="PHA">#REF!</definedName>
    <definedName name="phada" localSheetId="7">[27]TDinh!#REF!</definedName>
    <definedName name="phada" localSheetId="9">[27]TDinh!#REF!</definedName>
    <definedName name="phada" localSheetId="15">[27]TDinh!#REF!</definedName>
    <definedName name="phada" localSheetId="13">[27]TDinh!#REF!</definedName>
    <definedName name="phada" localSheetId="8">[27]TDinh!#REF!</definedName>
    <definedName name="phada">#REF!</definedName>
    <definedName name="Phamcap" localSheetId="51">#REF!</definedName>
    <definedName name="Phamcap">#REF!</definedName>
    <definedName name="Phan_cap" localSheetId="33">#REF!</definedName>
    <definedName name="Phan_cap" localSheetId="51">#REF!</definedName>
    <definedName name="Phan_cap">#REF!</definedName>
    <definedName name="PHAN_DIEN_TBA" localSheetId="33">#REF!</definedName>
    <definedName name="PHAN_DIEN_TBA" localSheetId="51">#REF!</definedName>
    <definedName name="PHAN_DIEN_TBA">#REF!</definedName>
    <definedName name="PHAN_MUA_SAM_DZ0.4KV" localSheetId="33">#REF!</definedName>
    <definedName name="PHAN_MUA_SAM_DZ0.4KV" localSheetId="51">#REF!</definedName>
    <definedName name="PHAN_MUA_SAM_DZ0.4KV">#REF!</definedName>
    <definedName name="PHB_HSO" localSheetId="51">#REF!</definedName>
    <definedName name="PHB_HSO">#REF!</definedName>
    <definedName name="PHB_LUONG" localSheetId="51">#REF!</definedName>
    <definedName name="PHB_LUONG">#REF!</definedName>
    <definedName name="PHB_NGUOI" localSheetId="51">#REF!</definedName>
    <definedName name="PHB_NGUOI">#REF!</definedName>
    <definedName name="PHB_UD" localSheetId="51">#REF!</definedName>
    <definedName name="PHB_UD">#REF!</definedName>
    <definedName name="PHC" localSheetId="33">#REF!</definedName>
    <definedName name="PHC" localSheetId="51">#REF!</definedName>
    <definedName name="PHC">#REF!</definedName>
    <definedName name="phcap0.7" localSheetId="33">#REF!</definedName>
    <definedName name="phcap0.7" localSheetId="51">#REF!</definedName>
    <definedName name="phcap0.7">#REF!</definedName>
    <definedName name="Pheuhopgang" localSheetId="33">#REF!</definedName>
    <definedName name="Pheuhopgang" localSheetId="51">#REF!</definedName>
    <definedName name="Pheuhopgang">#REF!</definedName>
    <definedName name="phi_inertial" localSheetId="33">#REF!</definedName>
    <definedName name="phi_inertial" localSheetId="51">#REF!</definedName>
    <definedName name="phi_inertial">#REF!</definedName>
    <definedName name="Phi_le_phi" localSheetId="33">#REF!</definedName>
    <definedName name="Phi_le_phi" localSheetId="51">#REF!</definedName>
    <definedName name="Phi_le_phi">#REF!</definedName>
    <definedName name="phieu_n" localSheetId="51">#REF!</definedName>
    <definedName name="phieu_n">#REF!</definedName>
    <definedName name="phieu_x" localSheetId="51">#REF!</definedName>
    <definedName name="phieu_x">#REF!</definedName>
    <definedName name="Phone" localSheetId="33">#REF!</definedName>
    <definedName name="Phone" localSheetId="51">#REF!</definedName>
    <definedName name="Phone">#REF!</definedName>
    <definedName name="phtuyen" localSheetId="33">#REF!</definedName>
    <definedName name="phtuyen" localSheetId="51">#REF!</definedName>
    <definedName name="phtuyen">#REF!</definedName>
    <definedName name="phu_luc_vua" localSheetId="33">#REF!</definedName>
    <definedName name="phu_luc_vua" localSheetId="51">#REF!</definedName>
    <definedName name="phu_luc_vua">#REF!</definedName>
    <definedName name="Phucap" localSheetId="33">#REF!</definedName>
    <definedName name="Phucap" localSheetId="51">#REF!</definedName>
    <definedName name="Phucap">#REF!</definedName>
    <definedName name="phugia" localSheetId="7">[38]GiaVL!$F$28</definedName>
    <definedName name="phugia" localSheetId="9">[38]GiaVL!$F$28</definedName>
    <definedName name="phugia" localSheetId="15">[38]GiaVL!$F$28</definedName>
    <definedName name="phugia" localSheetId="13">[38]GiaVL!$F$28</definedName>
    <definedName name="phugia" localSheetId="8">[38]GiaVL!$F$28</definedName>
    <definedName name="phugia">#REF!</definedName>
    <definedName name="Phukienduongday" localSheetId="33">#REF!</definedName>
    <definedName name="Phukienduongday" localSheetId="51">#REF!</definedName>
    <definedName name="Phukienduongday">#REF!</definedName>
    <definedName name="PHUOC" localSheetId="33">#REF!</definedName>
    <definedName name="PHUOC" localSheetId="51">#REF!</definedName>
    <definedName name="PHUOC">#REF!</definedName>
    <definedName name="PHUOC.XK" localSheetId="33">#REF!</definedName>
    <definedName name="PHUOC.XK" localSheetId="51">#REF!</definedName>
    <definedName name="PHUOC.XK">#REF!</definedName>
    <definedName name="PHUOC1" localSheetId="33">#REF!</definedName>
    <definedName name="PHUOC1" localSheetId="51">#REF!</definedName>
    <definedName name="PHUOC1">#REF!</definedName>
    <definedName name="phuong" localSheetId="7">'[83]Ct- DZ35kV'!#REF!</definedName>
    <definedName name="phuong" localSheetId="9">'[83]Ct- DZ35kV'!#REF!</definedName>
    <definedName name="phuong" localSheetId="15">'[83]Ct- DZ35kV'!#REF!</definedName>
    <definedName name="phuong" localSheetId="13">'[83]Ct- DZ35kV'!#REF!</definedName>
    <definedName name="phuong" localSheetId="8">'[83]Ct- DZ35kV'!#REF!</definedName>
    <definedName name="phuong">#REF!</definedName>
    <definedName name="Q" localSheetId="7">[10]giathanh1!#REF!</definedName>
    <definedName name="Q" localSheetId="9">[10]giathanh1!#REF!</definedName>
    <definedName name="Q" localSheetId="15">[10]giathanh1!#REF!</definedName>
    <definedName name="Q" localSheetId="13">[10]giathanh1!#REF!</definedName>
    <definedName name="Q" localSheetId="8">[10]giathanh1!#REF!</definedName>
    <definedName name="Q">#REF!</definedName>
    <definedName name="Q_sudung" localSheetId="7">'[127]Ket qua'!$M$4:$M$531</definedName>
    <definedName name="Q_sudung" localSheetId="9">'[127]Ket qua'!$M$4:$M$531</definedName>
    <definedName name="Q_sudung" localSheetId="15">'[127]Ket qua'!$M$4:$M$531</definedName>
    <definedName name="Q_sudung" localSheetId="13">'[127]Ket qua'!$M$4:$M$531</definedName>
    <definedName name="Q_sudung" localSheetId="8">'[127]Ket qua'!$M$4:$M$531</definedName>
    <definedName name="Q_sudung">#REF!</definedName>
    <definedName name="qa" localSheetId="21" hidden="1">{"'Sheet1'!$L$16"}</definedName>
    <definedName name="qa" localSheetId="27" hidden="1">{"'Sheet1'!$L$16"}</definedName>
    <definedName name="qa" localSheetId="33" hidden="1">{"'Sheet1'!$L$16"}</definedName>
    <definedName name="qa" localSheetId="34" hidden="1">{"'Sheet1'!$L$16"}</definedName>
    <definedName name="qa" localSheetId="48" hidden="1">{"'Sheet1'!$L$16"}</definedName>
    <definedName name="qa" localSheetId="49" hidden="1">{"'Sheet1'!$L$16"}</definedName>
    <definedName name="qa" localSheetId="7" hidden="1">{"'Sheet1'!$L$16"}</definedName>
    <definedName name="qa" localSheetId="9" hidden="1">{"'Sheet1'!$L$16"}</definedName>
    <definedName name="qa" localSheetId="15" hidden="1">{"'Sheet1'!$L$16"}</definedName>
    <definedName name="qa" localSheetId="13" hidden="1">{"'Sheet1'!$L$16"}</definedName>
    <definedName name="qa" localSheetId="16" hidden="1">{"'Sheet1'!$L$16"}</definedName>
    <definedName name="qa" localSheetId="8" hidden="1">{"'Sheet1'!$L$16"}</definedName>
    <definedName name="qa" localSheetId="18" hidden="1">{"'Sheet1'!$L$16"}</definedName>
    <definedName name="qa" localSheetId="29" hidden="1">{"'Sheet1'!$L$16"}</definedName>
    <definedName name="qa" localSheetId="19" hidden="1">{"'Sheet1'!$L$16"}</definedName>
    <definedName name="qa" localSheetId="1" hidden="1">{"'Sheet1'!$L$16"}</definedName>
    <definedName name="qa" hidden="1">{"'Sheet1'!$L$16"}</definedName>
    <definedName name="QC" localSheetId="33">#REF!</definedName>
    <definedName name="QC" localSheetId="51">#REF!</definedName>
    <definedName name="QC">#REF!</definedName>
    <definedName name="QDD" localSheetId="33">#REF!</definedName>
    <definedName name="QDD" localSheetId="51">#REF!</definedName>
    <definedName name="QDD">#REF!</definedName>
    <definedName name="Qfd" localSheetId="7">'[127]Ket qua'!$G$4:$G$531</definedName>
    <definedName name="Qfd" localSheetId="9">'[127]Ket qua'!$G$4:$G$531</definedName>
    <definedName name="Qfd" localSheetId="15">'[127]Ket qua'!$G$4:$G$531</definedName>
    <definedName name="Qfd" localSheetId="13">'[127]Ket qua'!$G$4:$G$531</definedName>
    <definedName name="Qfd" localSheetId="8">'[127]Ket qua'!$G$4:$G$531</definedName>
    <definedName name="Qfd">#REF!</definedName>
    <definedName name="qh" localSheetId="7">[40]th¸mo!#REF!</definedName>
    <definedName name="qh" localSheetId="9">[40]th¸mo!#REF!</definedName>
    <definedName name="qh" localSheetId="15">[40]th¸mo!#REF!</definedName>
    <definedName name="qh" localSheetId="13">[40]th¸mo!#REF!</definedName>
    <definedName name="qh" localSheetId="8">[40]th¸mo!#REF!</definedName>
    <definedName name="qh">#REF!</definedName>
    <definedName name="qhcl" localSheetId="7">[40]th¸mo!#REF!</definedName>
    <definedName name="qhcl" localSheetId="9">[40]th¸mo!#REF!</definedName>
    <definedName name="qhcl" localSheetId="15">[40]th¸mo!#REF!</definedName>
    <definedName name="qhcl" localSheetId="13">[40]th¸mo!#REF!</definedName>
    <definedName name="qhcl" localSheetId="8">[40]th¸mo!#REF!</definedName>
    <definedName name="qhcl">#REF!</definedName>
    <definedName name="qhCu" localSheetId="7">'[33]he so'!$B$13</definedName>
    <definedName name="qhCu" localSheetId="9">'[33]he so'!$B$13</definedName>
    <definedName name="qhCu" localSheetId="15">'[33]he so'!$B$13</definedName>
    <definedName name="qhCu" localSheetId="13">'[33]he so'!$B$13</definedName>
    <definedName name="qhCu" localSheetId="8">'[33]he so'!$B$13</definedName>
    <definedName name="qhCu">#REF!</definedName>
    <definedName name="qlda" localSheetId="2">#REF!</definedName>
    <definedName name="qlda" localSheetId="33">#REF!</definedName>
    <definedName name="qlda" localSheetId="50">#REF!</definedName>
    <definedName name="qlda" localSheetId="51">#REF!</definedName>
    <definedName name="qlda" localSheetId="7">[138]!qlda</definedName>
    <definedName name="qlda" localSheetId="9">[138]!qlda</definedName>
    <definedName name="qlda" localSheetId="15">[138]!qlda</definedName>
    <definedName name="qlda" localSheetId="13">[138]!qlda</definedName>
    <definedName name="qlda" localSheetId="8">[138]!qlda</definedName>
    <definedName name="qlda" localSheetId="29">#N/A</definedName>
    <definedName name="qlda" localSheetId="1">#N/A</definedName>
    <definedName name="qlda">#REF!</definedName>
    <definedName name="QQ" localSheetId="21" hidden="1">{"'Sheet1'!$L$16"}</definedName>
    <definedName name="QQ" localSheetId="27" hidden="1">{"'Sheet1'!$L$16"}</definedName>
    <definedName name="QQ" localSheetId="33" hidden="1">{"'Sheet1'!$L$16"}</definedName>
    <definedName name="QQ" localSheetId="34" hidden="1">{"'Sheet1'!$L$16"}</definedName>
    <definedName name="QQ" localSheetId="48" hidden="1">{"'Sheet1'!$L$16"}</definedName>
    <definedName name="QQ" localSheetId="49" hidden="1">{"'Sheet1'!$L$16"}</definedName>
    <definedName name="QQ" localSheetId="7" hidden="1">{"'Sheet1'!$L$16"}</definedName>
    <definedName name="QQ" localSheetId="9" hidden="1">{"'Sheet1'!$L$16"}</definedName>
    <definedName name="QQ" localSheetId="15" hidden="1">{"'Sheet1'!$L$16"}</definedName>
    <definedName name="QQ" localSheetId="13" hidden="1">{"'Sheet1'!$L$16"}</definedName>
    <definedName name="QQ" localSheetId="16" hidden="1">{"'Sheet1'!$L$16"}</definedName>
    <definedName name="QQ" localSheetId="8" hidden="1">{"'Sheet1'!$L$16"}</definedName>
    <definedName name="QQ" localSheetId="18" hidden="1">{"'Sheet1'!$L$16"}</definedName>
    <definedName name="QQ" localSheetId="29" hidden="1">{"'Sheet1'!$L$16"}</definedName>
    <definedName name="QQ" localSheetId="19" hidden="1">{"'Sheet1'!$L$16"}</definedName>
    <definedName name="QQ" localSheetId="1" hidden="1">{"'Sheet1'!$L$16"}</definedName>
    <definedName name="QQ" hidden="1">{"'Sheet1'!$L$16"}</definedName>
    <definedName name="qSF" localSheetId="7">[58]Sheet1!#REF!</definedName>
    <definedName name="qSF" localSheetId="9">[58]Sheet1!#REF!</definedName>
    <definedName name="qSF" localSheetId="15">[58]Sheet1!#REF!</definedName>
    <definedName name="qSF" localSheetId="13">[58]Sheet1!#REF!</definedName>
    <definedName name="qSF" localSheetId="8">[58]Sheet1!#REF!</definedName>
    <definedName name="qSF">#REF!</definedName>
    <definedName name="Qsong" localSheetId="7">'[127]Ket qua'!$D$4:$D$531</definedName>
    <definedName name="Qsong" localSheetId="9">'[127]Ket qua'!$D$4:$D$531</definedName>
    <definedName name="Qsong" localSheetId="15">'[127]Ket qua'!$D$4:$D$531</definedName>
    <definedName name="Qsong" localSheetId="13">'[127]Ket qua'!$D$4:$D$531</definedName>
    <definedName name="Qsong" localSheetId="8">'[127]Ket qua'!$D$4:$D$531</definedName>
    <definedName name="Qsong">#REF!</definedName>
    <definedName name="qtcgdII" localSheetId="33">#REF!</definedName>
    <definedName name="qtcgdII" localSheetId="51">#REF!</definedName>
    <definedName name="qtcgdII">#REF!</definedName>
    <definedName name="qtdm" localSheetId="33">#REF!</definedName>
    <definedName name="qtdm" localSheetId="51">#REF!</definedName>
    <definedName name="qtdm">#REF!</definedName>
    <definedName name="qtebt" localSheetId="51">#REF!</definedName>
    <definedName name="qtebt">#REF!</definedName>
    <definedName name="qttgdII" localSheetId="33">#REF!</definedName>
    <definedName name="qttgdII" localSheetId="51">#REF!</definedName>
    <definedName name="qttgdII">#REF!</definedName>
    <definedName name="qW" localSheetId="7">[58]Sheet1!#REF!</definedName>
    <definedName name="qW" localSheetId="9">[58]Sheet1!#REF!</definedName>
    <definedName name="qW" localSheetId="15">[58]Sheet1!#REF!</definedName>
    <definedName name="qW" localSheetId="13">[58]Sheet1!#REF!</definedName>
    <definedName name="qW" localSheetId="8">[58]Sheet1!#REF!</definedName>
    <definedName name="qW">#REF!</definedName>
    <definedName name="qx" localSheetId="7">[25]Girder!#REF!</definedName>
    <definedName name="qx" localSheetId="9">[25]Girder!#REF!</definedName>
    <definedName name="qx" localSheetId="15">[25]Girder!#REF!</definedName>
    <definedName name="qx" localSheetId="13">[25]Girder!#REF!</definedName>
    <definedName name="qx" localSheetId="8">[25]Girder!#REF!</definedName>
    <definedName name="qx">#REF!</definedName>
    <definedName name="qzqzqz10" localSheetId="51">#REF!</definedName>
    <definedName name="qzqzqz10">#REF!</definedName>
    <definedName name="qzqzqz11" localSheetId="51">#REF!</definedName>
    <definedName name="qzqzqz11">#REF!</definedName>
    <definedName name="qzqzqz12" localSheetId="51">#REF!</definedName>
    <definedName name="qzqzqz12">#REF!</definedName>
    <definedName name="qzqzqz13" localSheetId="51">#REF!</definedName>
    <definedName name="qzqzqz13">#REF!</definedName>
    <definedName name="qzqzqz14" localSheetId="51">#REF!</definedName>
    <definedName name="qzqzqz14">#REF!</definedName>
    <definedName name="qzqzqz15" localSheetId="51">#REF!</definedName>
    <definedName name="qzqzqz15">#REF!</definedName>
    <definedName name="qzqzqz16" localSheetId="51">#REF!</definedName>
    <definedName name="qzqzqz16">#REF!</definedName>
    <definedName name="qzqzqz17" localSheetId="51">#REF!</definedName>
    <definedName name="qzqzqz17">#REF!</definedName>
    <definedName name="qzqzqz18" localSheetId="51">#REF!</definedName>
    <definedName name="qzqzqz18">#REF!</definedName>
    <definedName name="qzqzqz19" localSheetId="51">#REF!</definedName>
    <definedName name="qzqzqz19">#REF!</definedName>
    <definedName name="qzqzqz20" localSheetId="51">#REF!</definedName>
    <definedName name="qzqzqz20">#REF!</definedName>
    <definedName name="qzqzqz21" localSheetId="51">#REF!</definedName>
    <definedName name="qzqzqz21">#REF!</definedName>
    <definedName name="qzqzqz22" localSheetId="51">#REF!</definedName>
    <definedName name="qzqzqz22">#REF!</definedName>
    <definedName name="qzqzqz23" localSheetId="51">#REF!</definedName>
    <definedName name="qzqzqz23">#REF!</definedName>
    <definedName name="qzqzqz24" localSheetId="51">#REF!</definedName>
    <definedName name="qzqzqz24">#REF!</definedName>
    <definedName name="qzqzqz25" localSheetId="51">#REF!</definedName>
    <definedName name="qzqzqz25">#REF!</definedName>
    <definedName name="qzqzqz26" localSheetId="51">#REF!</definedName>
    <definedName name="qzqzqz26">#REF!</definedName>
    <definedName name="qzqzqz27" localSheetId="51">#REF!</definedName>
    <definedName name="qzqzqz27">#REF!</definedName>
    <definedName name="qzqzqz28" localSheetId="51">#REF!</definedName>
    <definedName name="qzqzqz28">#REF!</definedName>
    <definedName name="qzqzqz29" localSheetId="51">#REF!</definedName>
    <definedName name="qzqzqz29">#REF!</definedName>
    <definedName name="qzqzqz30" localSheetId="51">#REF!</definedName>
    <definedName name="qzqzqz30">#REF!</definedName>
    <definedName name="qzqzqz31" localSheetId="51">#REF!</definedName>
    <definedName name="qzqzqz31">#REF!</definedName>
    <definedName name="qzqzqz32" localSheetId="51">#REF!</definedName>
    <definedName name="qzqzqz32">#REF!</definedName>
    <definedName name="qzqzqz6" localSheetId="51">#REF!</definedName>
    <definedName name="qzqzqz6">#REF!</definedName>
    <definedName name="qzqzqz7" localSheetId="51">#REF!</definedName>
    <definedName name="qzqzqz7">#REF!</definedName>
    <definedName name="qzqzqz8" localSheetId="51">#REF!</definedName>
    <definedName name="qzqzqz8">#REF!</definedName>
    <definedName name="qzqzqz9" localSheetId="51">#REF!</definedName>
    <definedName name="qzqzqz9">#REF!</definedName>
    <definedName name="qu" localSheetId="33">#REF!</definedName>
    <definedName name="qu" localSheetId="51">#REF!</definedName>
    <definedName name="qu">#REF!</definedName>
    <definedName name="qua" localSheetId="51">#REF!</definedName>
    <definedName name="qua">#REF!</definedName>
    <definedName name="quehan" localSheetId="7">'[87]Gia vat tu'!$D$45</definedName>
    <definedName name="quehan" localSheetId="9">'[87]Gia vat tu'!$D$45</definedName>
    <definedName name="quehan" localSheetId="15">'[87]Gia vat tu'!$D$45</definedName>
    <definedName name="quehan" localSheetId="13">'[87]Gia vat tu'!$D$45</definedName>
    <definedName name="quehan" localSheetId="8">'[87]Gia vat tu'!$D$45</definedName>
    <definedName name="quehan">#REF!</definedName>
    <definedName name="quit" localSheetId="33">#REF!</definedName>
    <definedName name="quit" localSheetId="51">#REF!</definedName>
    <definedName name="quit">#REF!</definedName>
    <definedName name="QUYLUONG" localSheetId="7">'[14]truc tiep'!#REF!</definedName>
    <definedName name="QUYLUONG" localSheetId="9">'[14]truc tiep'!#REF!</definedName>
    <definedName name="QUYLUONG" localSheetId="15">'[14]truc tiep'!#REF!</definedName>
    <definedName name="QUYLUONG" localSheetId="13">'[14]truc tiep'!#REF!</definedName>
    <definedName name="QUYLUONG" localSheetId="8">'[14]truc tiep'!#REF!</definedName>
    <definedName name="QUYLUONG">#REF!</definedName>
    <definedName name="R_mong" localSheetId="33">#REF!</definedName>
    <definedName name="R_mong" localSheetId="51">#REF!</definedName>
    <definedName name="R_mong">#REF!</definedName>
    <definedName name="R0_1" localSheetId="7">'[160]4.HSPBngang'!#REF!</definedName>
    <definedName name="R0_1" localSheetId="9">'[160]4.HSPBngang'!#REF!</definedName>
    <definedName name="R0_1" localSheetId="15">'[160]4.HSPBngang'!#REF!</definedName>
    <definedName name="R0_1" localSheetId="13">'[160]4.HSPBngang'!#REF!</definedName>
    <definedName name="R0_1" localSheetId="8">'[160]4.HSPBngang'!#REF!</definedName>
    <definedName name="R0_1">#REF!</definedName>
    <definedName name="R0_2" localSheetId="7">'[160]4.HSPBngang'!#REF!</definedName>
    <definedName name="R0_2" localSheetId="9">'[160]4.HSPBngang'!#REF!</definedName>
    <definedName name="R0_2" localSheetId="15">'[160]4.HSPBngang'!#REF!</definedName>
    <definedName name="R0_2" localSheetId="13">'[160]4.HSPBngang'!#REF!</definedName>
    <definedName name="R0_2" localSheetId="8">'[160]4.HSPBngang'!#REF!</definedName>
    <definedName name="R0_2">#REF!</definedName>
    <definedName name="R00" localSheetId="7">'[160]4.HSPBngang'!#REF!</definedName>
    <definedName name="R00" localSheetId="9">'[160]4.HSPBngang'!#REF!</definedName>
    <definedName name="R00" localSheetId="15">'[160]4.HSPBngang'!#REF!</definedName>
    <definedName name="R00" localSheetId="13">'[160]4.HSPBngang'!#REF!</definedName>
    <definedName name="R00" localSheetId="8">'[160]4.HSPBngang'!#REF!</definedName>
    <definedName name="R00">#REF!</definedName>
    <definedName name="R00t" localSheetId="7">'[160]4.HSPBngang'!#REF!</definedName>
    <definedName name="R00t" localSheetId="9">'[160]4.HSPBngang'!#REF!</definedName>
    <definedName name="R00t" localSheetId="15">'[160]4.HSPBngang'!#REF!</definedName>
    <definedName name="R00t" localSheetId="13">'[160]4.HSPBngang'!#REF!</definedName>
    <definedName name="R00t" localSheetId="8">'[160]4.HSPBngang'!#REF!</definedName>
    <definedName name="R00t">#REF!</definedName>
    <definedName name="Ra" localSheetId="33">#REF!</definedName>
    <definedName name="Ra" localSheetId="51">#REF!</definedName>
    <definedName name="Ra">#REF!</definedName>
    <definedName name="ra." localSheetId="7">'[77]So lieu chung'!#REF!</definedName>
    <definedName name="ra." localSheetId="9">'[77]So lieu chung'!#REF!</definedName>
    <definedName name="ra." localSheetId="15">'[77]So lieu chung'!#REF!</definedName>
    <definedName name="ra." localSheetId="13">'[77]So lieu chung'!#REF!</definedName>
    <definedName name="ra." localSheetId="8">'[77]So lieu chung'!#REF!</definedName>
    <definedName name="ra.">#REF!</definedName>
    <definedName name="Ra_" localSheetId="33">#REF!</definedName>
    <definedName name="Ra_" localSheetId="51">#REF!</definedName>
    <definedName name="Ra_">#REF!</definedName>
    <definedName name="ra11p" localSheetId="33">#REF!</definedName>
    <definedName name="ra11p" localSheetId="51">#REF!</definedName>
    <definedName name="ra11p">#REF!</definedName>
    <definedName name="ra13p" localSheetId="33">#REF!</definedName>
    <definedName name="ra13p" localSheetId="51">#REF!</definedName>
    <definedName name="ra13p">#REF!</definedName>
    <definedName name="rack1" localSheetId="7">'[10]THPDMoi  (2)'!#REF!</definedName>
    <definedName name="rack1" localSheetId="9">'[10]THPDMoi  (2)'!#REF!</definedName>
    <definedName name="rack1" localSheetId="15">'[10]THPDMoi  (2)'!#REF!</definedName>
    <definedName name="rack1" localSheetId="13">'[10]THPDMoi  (2)'!#REF!</definedName>
    <definedName name="rack1" localSheetId="8">'[10]THPDMoi  (2)'!#REF!</definedName>
    <definedName name="rack1">#REF!</definedName>
    <definedName name="rack2" localSheetId="7">'[10]THPDMoi  (2)'!#REF!</definedName>
    <definedName name="rack2" localSheetId="9">'[10]THPDMoi  (2)'!#REF!</definedName>
    <definedName name="rack2" localSheetId="15">'[10]THPDMoi  (2)'!#REF!</definedName>
    <definedName name="rack2" localSheetId="13">'[10]THPDMoi  (2)'!#REF!</definedName>
    <definedName name="rack2" localSheetId="8">'[10]THPDMoi  (2)'!#REF!</definedName>
    <definedName name="rack2">#REF!</definedName>
    <definedName name="rack3" localSheetId="7">'[10]THPDMoi  (2)'!#REF!</definedName>
    <definedName name="rack3" localSheetId="9">'[10]THPDMoi  (2)'!#REF!</definedName>
    <definedName name="rack3" localSheetId="15">'[10]THPDMoi  (2)'!#REF!</definedName>
    <definedName name="rack3" localSheetId="13">'[10]THPDMoi  (2)'!#REF!</definedName>
    <definedName name="rack3" localSheetId="8">'[10]THPDMoi  (2)'!#REF!</definedName>
    <definedName name="rack3">#REF!</definedName>
    <definedName name="rack4" localSheetId="7">'[10]THPDMoi  (2)'!#REF!</definedName>
    <definedName name="rack4" localSheetId="9">'[10]THPDMoi  (2)'!#REF!</definedName>
    <definedName name="rack4" localSheetId="15">'[10]THPDMoi  (2)'!#REF!</definedName>
    <definedName name="rack4" localSheetId="13">'[10]THPDMoi  (2)'!#REF!</definedName>
    <definedName name="rack4" localSheetId="8">'[10]THPDMoi  (2)'!#REF!</definedName>
    <definedName name="rack4">#REF!</definedName>
    <definedName name="Racot" localSheetId="33">#REF!</definedName>
    <definedName name="Racot" localSheetId="51">#REF!</definedName>
    <definedName name="Racot">#REF!</definedName>
    <definedName name="Radam" localSheetId="33">#REF!</definedName>
    <definedName name="Radam" localSheetId="51">#REF!</definedName>
    <definedName name="Radam">#REF!</definedName>
    <definedName name="raiasphalt100" localSheetId="33">#REF!</definedName>
    <definedName name="raiasphalt100" localSheetId="51">#REF!</definedName>
    <definedName name="raiasphalt100">#REF!</definedName>
    <definedName name="raiasphalt65" localSheetId="33">#REF!</definedName>
    <definedName name="raiasphalt65" localSheetId="51">#REF!</definedName>
    <definedName name="raiasphalt65">#REF!</definedName>
    <definedName name="Rain" localSheetId="7">'[191]Work-Condition'!$C$11</definedName>
    <definedName name="Rain" localSheetId="9">'[191]Work-Condition'!$C$11</definedName>
    <definedName name="Rain" localSheetId="15">'[191]Work-Condition'!$C$11</definedName>
    <definedName name="Rain" localSheetId="13">'[191]Work-Condition'!$C$11</definedName>
    <definedName name="Rain" localSheetId="8">'[191]Work-Condition'!$C$11</definedName>
    <definedName name="Rain">#REF!</definedName>
    <definedName name="rain." localSheetId="7">'[191]Work-Condition'!$C$11</definedName>
    <definedName name="rain." localSheetId="9">'[191]Work-Condition'!$C$11</definedName>
    <definedName name="rain." localSheetId="15">'[191]Work-Condition'!$C$11</definedName>
    <definedName name="rain." localSheetId="13">'[191]Work-Condition'!$C$11</definedName>
    <definedName name="rain." localSheetId="8">'[191]Work-Condition'!$C$11</definedName>
    <definedName name="rain.">#REF!</definedName>
    <definedName name="rain.." localSheetId="33">#REF!</definedName>
    <definedName name="rain.." localSheetId="51">#REF!</definedName>
    <definedName name="rain..">#REF!</definedName>
    <definedName name="rate">14000</definedName>
    <definedName name="Raûi_pheân_tre" localSheetId="7">'[267]Tien Luong'!#REF!</definedName>
    <definedName name="Raûi_pheân_tre" localSheetId="9">'[267]Tien Luong'!#REF!</definedName>
    <definedName name="Raûi_pheân_tre" localSheetId="15">'[267]Tien Luong'!#REF!</definedName>
    <definedName name="Raûi_pheân_tre" localSheetId="13">'[267]Tien Luong'!#REF!</definedName>
    <definedName name="Raûi_pheân_tre" localSheetId="8">'[267]Tien Luong'!#REF!</definedName>
    <definedName name="Raûi_pheân_tre">#REF!</definedName>
    <definedName name="raypb43" localSheetId="33">#REF!</definedName>
    <definedName name="raypb43" localSheetId="51">#REF!</definedName>
    <definedName name="raypb43">#REF!</definedName>
    <definedName name="rb." localSheetId="7">'[77]So lieu chung'!#REF!</definedName>
    <definedName name="rb." localSheetId="9">'[77]So lieu chung'!#REF!</definedName>
    <definedName name="rb." localSheetId="15">'[77]So lieu chung'!#REF!</definedName>
    <definedName name="rb." localSheetId="13">'[77]So lieu chung'!#REF!</definedName>
    <definedName name="rb." localSheetId="8">'[77]So lieu chung'!#REF!</definedName>
    <definedName name="rb.">#REF!</definedName>
    <definedName name="rbt" localSheetId="7">'[96]Cau tao cot dai'!#REF!</definedName>
    <definedName name="rbt" localSheetId="9">'[96]Cau tao cot dai'!#REF!</definedName>
    <definedName name="rbt" localSheetId="15">'[96]Cau tao cot dai'!#REF!</definedName>
    <definedName name="rbt" localSheetId="13">'[96]Cau tao cot dai'!#REF!</definedName>
    <definedName name="rbt" localSheetId="8">'[96]Cau tao cot dai'!#REF!</definedName>
    <definedName name="rbt">#REF!</definedName>
    <definedName name="rc." localSheetId="7">'[77]So lieu chung'!#REF!</definedName>
    <definedName name="rc." localSheetId="9">'[77]So lieu chung'!#REF!</definedName>
    <definedName name="rc." localSheetId="15">'[77]So lieu chung'!#REF!</definedName>
    <definedName name="rc." localSheetId="13">'[77]So lieu chung'!#REF!</definedName>
    <definedName name="rc." localSheetId="8">'[77]So lieu chung'!#REF!</definedName>
    <definedName name="rc.">#REF!</definedName>
    <definedName name="Rc_" localSheetId="33">#REF!</definedName>
    <definedName name="Rc_" localSheetId="51">#REF!</definedName>
    <definedName name="Rc_">#REF!</definedName>
    <definedName name="RCArea" localSheetId="33" hidden="1">#REF!</definedName>
    <definedName name="RCArea" localSheetId="51" hidden="1">#REF!</definedName>
    <definedName name="RCArea" hidden="1">#REF!</definedName>
    <definedName name="RCF" localSheetId="33">#REF!</definedName>
    <definedName name="RCF" localSheetId="51">#REF!</definedName>
    <definedName name="RCF">#REF!</definedName>
    <definedName name="RCKM" localSheetId="33">#REF!</definedName>
    <definedName name="RCKM" localSheetId="51">#REF!</definedName>
    <definedName name="RCKM">#REF!</definedName>
    <definedName name="Rcsd" localSheetId="33">#REF!</definedName>
    <definedName name="Rcsd" localSheetId="51">#REF!</definedName>
    <definedName name="Rcsd">#REF!</definedName>
    <definedName name="rct" localSheetId="7">'[96]Cau tao cot dai'!#REF!</definedName>
    <definedName name="rct" localSheetId="9">'[96]Cau tao cot dai'!#REF!</definedName>
    <definedName name="rct" localSheetId="15">'[96]Cau tao cot dai'!#REF!</definedName>
    <definedName name="rct" localSheetId="13">'[96]Cau tao cot dai'!#REF!</definedName>
    <definedName name="rct" localSheetId="8">'[96]Cau tao cot dai'!#REF!</definedName>
    <definedName name="rct">#REF!</definedName>
    <definedName name="Rctc" localSheetId="33">#REF!</definedName>
    <definedName name="Rctc" localSheetId="51">#REF!</definedName>
    <definedName name="Rctc">#REF!</definedName>
    <definedName name="Rctt" localSheetId="33">#REF!</definedName>
    <definedName name="Rctt" localSheetId="51">#REF!</definedName>
    <definedName name="Rctt">#REF!</definedName>
    <definedName name="RDEC" localSheetId="33">#REF!</definedName>
    <definedName name="RDEC" localSheetId="51">#REF!</definedName>
    <definedName name="RDEC">#REF!</definedName>
    <definedName name="RDEFF" localSheetId="33">#REF!</definedName>
    <definedName name="RDEFF" localSheetId="51">#REF!</definedName>
    <definedName name="RDEFF">#REF!</definedName>
    <definedName name="RDFC" localSheetId="33">#REF!</definedName>
    <definedName name="RDFC" localSheetId="51">#REF!</definedName>
    <definedName name="RDFC">#REF!</definedName>
    <definedName name="RDFU" localSheetId="33">#REF!</definedName>
    <definedName name="RDFU" localSheetId="51">#REF!</definedName>
    <definedName name="RDFU">#REF!</definedName>
    <definedName name="RDLIF" localSheetId="33">#REF!</definedName>
    <definedName name="RDLIF" localSheetId="51">#REF!</definedName>
    <definedName name="RDLIF">#REF!</definedName>
    <definedName name="RDOM" localSheetId="33">#REF!</definedName>
    <definedName name="RDOM" localSheetId="51">#REF!</definedName>
    <definedName name="RDOM">#REF!</definedName>
    <definedName name="RDPC" localSheetId="33">#REF!</definedName>
    <definedName name="RDPC" localSheetId="51">#REF!</definedName>
    <definedName name="RDPC">#REF!</definedName>
    <definedName name="rdpcf" localSheetId="33">#REF!</definedName>
    <definedName name="rdpcf" localSheetId="51">#REF!</definedName>
    <definedName name="rdpcf">#REF!</definedName>
    <definedName name="RDRC" localSheetId="33">#REF!</definedName>
    <definedName name="RDRC" localSheetId="51">#REF!</definedName>
    <definedName name="RDRC">#REF!</definedName>
    <definedName name="RDRF" localSheetId="33">#REF!</definedName>
    <definedName name="RDRF" localSheetId="51">#REF!</definedName>
    <definedName name="RDRF">#REF!</definedName>
    <definedName name="Rdtc" localSheetId="7">'[160]14.MMUS GIUA NHIP'!#REF!</definedName>
    <definedName name="Rdtc" localSheetId="9">'[160]14.MMUS GIUA NHIP'!#REF!</definedName>
    <definedName name="Rdtc" localSheetId="15">'[160]14.MMUS GIUA NHIP'!#REF!</definedName>
    <definedName name="Rdtc" localSheetId="13">'[160]14.MMUS GIUA NHIP'!#REF!</definedName>
    <definedName name="Rdtc" localSheetId="8">'[160]14.MMUS GIUA NHIP'!#REF!</definedName>
    <definedName name="Rdtc">#REF!</definedName>
    <definedName name="_xlnm.Recorder" localSheetId="33">#REF!</definedName>
    <definedName name="_xlnm.Recorder" localSheetId="51">#REF!</definedName>
    <definedName name="_xlnm.Recorder">#REF!</definedName>
    <definedName name="RECOUT">#N/A</definedName>
    <definedName name="RECOUT_18">NA()</definedName>
    <definedName name="RefYield" localSheetId="7">[124]OPTION!$D$13</definedName>
    <definedName name="RefYield" localSheetId="9">[124]OPTION!$D$13</definedName>
    <definedName name="RefYield" localSheetId="15">[124]OPTION!$D$13</definedName>
    <definedName name="RefYield" localSheetId="13">[124]OPTION!$D$13</definedName>
    <definedName name="RefYield" localSheetId="8">[124]OPTION!$D$13</definedName>
    <definedName name="RefYield">#REF!</definedName>
    <definedName name="RefYield_11" localSheetId="7">[125]OPTION!$D$13</definedName>
    <definedName name="RefYield_11" localSheetId="9">[125]OPTION!$D$13</definedName>
    <definedName name="RefYield_11" localSheetId="15">[125]OPTION!$D$13</definedName>
    <definedName name="RefYield_11" localSheetId="13">[125]OPTION!$D$13</definedName>
    <definedName name="RefYield_11" localSheetId="8">[125]OPTION!$D$13</definedName>
    <definedName name="RefYield_11">#REF!</definedName>
    <definedName name="RefYield_12" localSheetId="7">[125]OPTION!$D$13</definedName>
    <definedName name="RefYield_12" localSheetId="9">[125]OPTION!$D$13</definedName>
    <definedName name="RefYield_12" localSheetId="15">[125]OPTION!$D$13</definedName>
    <definedName name="RefYield_12" localSheetId="13">[125]OPTION!$D$13</definedName>
    <definedName name="RefYield_12" localSheetId="8">[125]OPTION!$D$13</definedName>
    <definedName name="RefYield_12">#REF!</definedName>
    <definedName name="RefYield_4" localSheetId="7">[125]OPTION!$D$13</definedName>
    <definedName name="RefYield_4" localSheetId="9">[125]OPTION!$D$13</definedName>
    <definedName name="RefYield_4" localSheetId="15">[125]OPTION!$D$13</definedName>
    <definedName name="RefYield_4" localSheetId="13">[125]OPTION!$D$13</definedName>
    <definedName name="RefYield_4" localSheetId="8">[125]OPTION!$D$13</definedName>
    <definedName name="RefYield_4">#REF!</definedName>
    <definedName name="RefYield_5" localSheetId="7">[125]OPTION!$D$13</definedName>
    <definedName name="RefYield_5" localSheetId="9">[125]OPTION!$D$13</definedName>
    <definedName name="RefYield_5" localSheetId="15">[125]OPTION!$D$13</definedName>
    <definedName name="RefYield_5" localSheetId="13">[125]OPTION!$D$13</definedName>
    <definedName name="RefYield_5" localSheetId="8">[125]OPTION!$D$13</definedName>
    <definedName name="RefYield_5">#REF!</definedName>
    <definedName name="REG" localSheetId="33">#REF!</definedName>
    <definedName name="REG" localSheetId="51">#REF!</definedName>
    <definedName name="REG">#REF!</definedName>
    <definedName name="RFK" localSheetId="7">[246]QUEFTS!#REF!</definedName>
    <definedName name="RFK" localSheetId="9">[246]QUEFTS!#REF!</definedName>
    <definedName name="RFK" localSheetId="15">[246]QUEFTS!#REF!</definedName>
    <definedName name="RFK" localSheetId="13">[246]QUEFTS!#REF!</definedName>
    <definedName name="RFK" localSheetId="8">[246]QUEFTS!#REF!</definedName>
    <definedName name="RFK">#REF!</definedName>
    <definedName name="RFN" localSheetId="7">[246]QUEFTS!#REF!</definedName>
    <definedName name="RFN" localSheetId="9">[246]QUEFTS!#REF!</definedName>
    <definedName name="RFN" localSheetId="15">[246]QUEFTS!#REF!</definedName>
    <definedName name="RFN" localSheetId="13">[246]QUEFTS!#REF!</definedName>
    <definedName name="RFN" localSheetId="8">[246]QUEFTS!#REF!</definedName>
    <definedName name="RFN">#REF!</definedName>
    <definedName name="RFP" localSheetId="7">[246]QUEFTS!#REF!</definedName>
    <definedName name="RFP" localSheetId="9">[246]QUEFTS!#REF!</definedName>
    <definedName name="RFP" localSheetId="15">[246]QUEFTS!#REF!</definedName>
    <definedName name="RFP" localSheetId="13">[246]QUEFTS!#REF!</definedName>
    <definedName name="RFP" localSheetId="8">[246]QUEFTS!#REF!</definedName>
    <definedName name="RFP">#REF!</definedName>
    <definedName name="RFP003A" localSheetId="33">#REF!</definedName>
    <definedName name="RFP003A" localSheetId="51">#REF!</definedName>
    <definedName name="RFP003A">#REF!</definedName>
    <definedName name="RFP003B" localSheetId="33">#REF!</definedName>
    <definedName name="RFP003B" localSheetId="51">#REF!</definedName>
    <definedName name="RFP003B">#REF!</definedName>
    <definedName name="RFP003C" localSheetId="33">#REF!</definedName>
    <definedName name="RFP003C" localSheetId="51">#REF!</definedName>
    <definedName name="RFP003C">#REF!</definedName>
    <definedName name="RFP003D" localSheetId="33">#REF!</definedName>
    <definedName name="RFP003D" localSheetId="51">#REF!</definedName>
    <definedName name="RFP003D">#REF!</definedName>
    <definedName name="RFP003E" localSheetId="33">#REF!</definedName>
    <definedName name="RFP003E" localSheetId="51">#REF!</definedName>
    <definedName name="RFP003E">#REF!</definedName>
    <definedName name="RFP003F" localSheetId="33">#REF!</definedName>
    <definedName name="RFP003F" localSheetId="51">#REF!</definedName>
    <definedName name="RFP003F">#REF!</definedName>
    <definedName name="RGHGSD" localSheetId="21" hidden="1">{"'Sheet1'!$L$16"}</definedName>
    <definedName name="RGHGSD" localSheetId="27" hidden="1">{"'Sheet1'!$L$16"}</definedName>
    <definedName name="RGHGSD" localSheetId="7" hidden="1">{"'Sheet1'!$L$16"}</definedName>
    <definedName name="RGHGSD" localSheetId="9" hidden="1">{"'Sheet1'!$L$16"}</definedName>
    <definedName name="RGHGSD" localSheetId="15" hidden="1">{"'Sheet1'!$L$16"}</definedName>
    <definedName name="RGHGSD" localSheetId="13" hidden="1">{"'Sheet1'!$L$16"}</definedName>
    <definedName name="RGHGSD" localSheetId="16" hidden="1">{"'Sheet1'!$L$16"}</definedName>
    <definedName name="RGHGSD" localSheetId="8" hidden="1">{"'Sheet1'!$L$16"}</definedName>
    <definedName name="RGHGSD" localSheetId="18" hidden="1">{"'Sheet1'!$L$16"}</definedName>
    <definedName name="RGHGSD" localSheetId="19" hidden="1">{"'Sheet1'!$L$16"}</definedName>
    <definedName name="RGHGSD" localSheetId="1" hidden="1">{"'Sheet1'!$L$16"}</definedName>
    <definedName name="RGHGSD" hidden="1">{"'Sheet1'!$L$16"}</definedName>
    <definedName name="RGLIF" localSheetId="33">#REF!</definedName>
    <definedName name="RGLIF" localSheetId="51">#REF!</definedName>
    <definedName name="RGLIF">#REF!</definedName>
    <definedName name="Rh" localSheetId="7">[173]Pile!$G$16</definedName>
    <definedName name="Rh" localSheetId="9">[173]Pile!$G$16</definedName>
    <definedName name="Rh" localSheetId="15">[173]Pile!$G$16</definedName>
    <definedName name="Rh" localSheetId="13">[173]Pile!$G$16</definedName>
    <definedName name="Rh" localSheetId="8">[173]Pile!$G$16</definedName>
    <definedName name="Rh">#REF!</definedName>
    <definedName name="RHEC" localSheetId="33">#REF!</definedName>
    <definedName name="RHEC" localSheetId="51">#REF!</definedName>
    <definedName name="RHEC">#REF!</definedName>
    <definedName name="RHEFF" localSheetId="33">#REF!</definedName>
    <definedName name="RHEFF" localSheetId="51">#REF!</definedName>
    <definedName name="RHEFF">#REF!</definedName>
    <definedName name="RHHC" localSheetId="33">#REF!</definedName>
    <definedName name="RHHC" localSheetId="51">#REF!</definedName>
    <definedName name="RHHC">#REF!</definedName>
    <definedName name="RHLIF" localSheetId="33">#REF!</definedName>
    <definedName name="RHLIF" localSheetId="51">#REF!</definedName>
    <definedName name="RHLIF">#REF!</definedName>
    <definedName name="RHOM" localSheetId="33">#REF!</definedName>
    <definedName name="RHOM" localSheetId="51">#REF!</definedName>
    <definedName name="RHOM">#REF!</definedName>
    <definedName name="ri" localSheetId="7">'[160]6.Tinh tai'!#REF!</definedName>
    <definedName name="ri" localSheetId="9">'[160]6.Tinh tai'!#REF!</definedName>
    <definedName name="ri" localSheetId="15">'[160]6.Tinh tai'!#REF!</definedName>
    <definedName name="ri" localSheetId="13">'[160]6.Tinh tai'!#REF!</definedName>
    <definedName name="ri" localSheetId="8">'[160]6.Tinh tai'!#REF!</definedName>
    <definedName name="ri">#REF!</definedName>
    <definedName name="Ricoh" localSheetId="33">#REF!</definedName>
    <definedName name="Ricoh" localSheetId="51">#REF!</definedName>
    <definedName name="Ricoh">#REF!</definedName>
    <definedName name="RIR" localSheetId="33">#REF!</definedName>
    <definedName name="RIR" localSheetId="51">#REF!</definedName>
    <definedName name="RIR">#REF!</definedName>
    <definedName name="Rk" localSheetId="7">[173]Pier!$G$316</definedName>
    <definedName name="Rk" localSheetId="9">[173]Pier!$G$316</definedName>
    <definedName name="Rk" localSheetId="15">[173]Pier!$G$316</definedName>
    <definedName name="Rk" localSheetId="13">[173]Pier!$G$316</definedName>
    <definedName name="Rk" localSheetId="8">[173]Pier!$G$316</definedName>
    <definedName name="Rk">#REF!</definedName>
    <definedName name="RL" localSheetId="7">[58]Sheet1!#REF!</definedName>
    <definedName name="RL" localSheetId="9">[58]Sheet1!#REF!</definedName>
    <definedName name="RL" localSheetId="15">[58]Sheet1!#REF!</definedName>
    <definedName name="RL" localSheetId="13">[58]Sheet1!#REF!</definedName>
    <definedName name="RL" localSheetId="8">[58]Sheet1!#REF!</definedName>
    <definedName name="RL">#REF!</definedName>
    <definedName name="RLF" localSheetId="33">#REF!</definedName>
    <definedName name="RLF" localSheetId="51">#REF!</definedName>
    <definedName name="RLF">#REF!</definedName>
    <definedName name="RLKM" localSheetId="33">#REF!</definedName>
    <definedName name="RLKM" localSheetId="51">#REF!</definedName>
    <definedName name="RLKM">#REF!</definedName>
    <definedName name="RLL" localSheetId="33">#REF!</definedName>
    <definedName name="RLL" localSheetId="51">#REF!</definedName>
    <definedName name="RLL">#REF!</definedName>
    <definedName name="RLOM" localSheetId="33">#REF!</definedName>
    <definedName name="RLOM" localSheetId="51">#REF!</definedName>
    <definedName name="RLOM">#REF!</definedName>
    <definedName name="Rn" localSheetId="33">#REF!</definedName>
    <definedName name="Rn" localSheetId="51">#REF!</definedName>
    <definedName name="Rn">#REF!</definedName>
    <definedName name="Rncot" localSheetId="33">#REF!</definedName>
    <definedName name="Rncot" localSheetId="51">#REF!</definedName>
    <definedName name="Rncot">#REF!</definedName>
    <definedName name="Rndam" localSheetId="33">#REF!</definedName>
    <definedName name="Rndam" localSheetId="51">#REF!</definedName>
    <definedName name="Rndam">#REF!</definedName>
    <definedName name="Rnp" localSheetId="7">[173]Pier!$G$315</definedName>
    <definedName name="Rnp" localSheetId="9">[173]Pier!$G$315</definedName>
    <definedName name="Rnp" localSheetId="15">[173]Pier!$G$315</definedName>
    <definedName name="Rnp" localSheetId="13">[173]Pier!$G$315</definedName>
    <definedName name="Rnp" localSheetId="8">[173]Pier!$G$315</definedName>
    <definedName name="Rnp">#REF!</definedName>
    <definedName name="rong1" localSheetId="33">#REF!</definedName>
    <definedName name="rong1" localSheetId="51">#REF!</definedName>
    <definedName name="rong1">#REF!</definedName>
    <definedName name="rong2" localSheetId="33">#REF!</definedName>
    <definedName name="rong2" localSheetId="51">#REF!</definedName>
    <definedName name="rong2">#REF!</definedName>
    <definedName name="rong3" localSheetId="33">#REF!</definedName>
    <definedName name="rong3" localSheetId="51">#REF!</definedName>
    <definedName name="rong3">#REF!</definedName>
    <definedName name="rong4" localSheetId="33">#REF!</definedName>
    <definedName name="rong4" localSheetId="51">#REF!</definedName>
    <definedName name="rong4">#REF!</definedName>
    <definedName name="rong5" localSheetId="33">#REF!</definedName>
    <definedName name="rong5" localSheetId="51">#REF!</definedName>
    <definedName name="rong5">#REF!</definedName>
    <definedName name="rong6" localSheetId="33">#REF!</definedName>
    <definedName name="rong6" localSheetId="51">#REF!</definedName>
    <definedName name="rong6">#REF!</definedName>
    <definedName name="RoofingWork" localSheetId="7">'[122]DGchitiet '!#REF!</definedName>
    <definedName name="RoofingWork" localSheetId="9">'[122]DGchitiet '!#REF!</definedName>
    <definedName name="RoofingWork" localSheetId="15">'[122]DGchitiet '!#REF!</definedName>
    <definedName name="RoofingWork" localSheetId="13">'[122]DGchitiet '!#REF!</definedName>
    <definedName name="RoofingWork" localSheetId="8">'[122]DGchitiet '!#REF!</definedName>
    <definedName name="RoofingWork">#REF!</definedName>
    <definedName name="Round" localSheetId="7">[58]Sheet1!#REF!</definedName>
    <definedName name="Round" localSheetId="9">[58]Sheet1!#REF!</definedName>
    <definedName name="Round" localSheetId="15">[58]Sheet1!#REF!</definedName>
    <definedName name="Round" localSheetId="13">[58]Sheet1!#REF!</definedName>
    <definedName name="Round" localSheetId="8">[58]Sheet1!#REF!</definedName>
    <definedName name="Round">#REF!</definedName>
    <definedName name="RoundUps" localSheetId="7">[175]Function!$A$1</definedName>
    <definedName name="RoundUps" localSheetId="9">[175]Function!$A$1</definedName>
    <definedName name="RoundUps" localSheetId="15">[175]Function!$A$1</definedName>
    <definedName name="RoundUps" localSheetId="13">[175]Function!$A$1</definedName>
    <definedName name="RoundUps" localSheetId="8">[175]Function!$A$1</definedName>
    <definedName name="RoundUps">#REF!</definedName>
    <definedName name="RPHEC" localSheetId="33">#REF!</definedName>
    <definedName name="RPHEC" localSheetId="51">#REF!</definedName>
    <definedName name="RPHEC">#REF!</definedName>
    <definedName name="RPHLIF" localSheetId="33">#REF!</definedName>
    <definedName name="RPHLIF" localSheetId="51">#REF!</definedName>
    <definedName name="RPHLIF">#REF!</definedName>
    <definedName name="RPHOM" localSheetId="33">#REF!</definedName>
    <definedName name="RPHOM" localSheetId="51">#REF!</definedName>
    <definedName name="RPHOM">#REF!</definedName>
    <definedName name="RPHPC" localSheetId="33">#REF!</definedName>
    <definedName name="RPHPC" localSheetId="51">#REF!</definedName>
    <definedName name="RPHPC">#REF!</definedName>
    <definedName name="Rrpo" localSheetId="33">#REF!</definedName>
    <definedName name="Rrpo" localSheetId="51">#REF!</definedName>
    <definedName name="Rrpo">#REF!</definedName>
    <definedName name="rrrrrrrrrrrr" localSheetId="51">#REF!</definedName>
    <definedName name="rrrrrrrrrrrr">#REF!</definedName>
    <definedName name="RSBC" localSheetId="33">#REF!</definedName>
    <definedName name="RSBC" localSheetId="51">#REF!</definedName>
    <definedName name="RSBC">#REF!</definedName>
    <definedName name="RSBLIF" localSheetId="33">#REF!</definedName>
    <definedName name="RSBLIF" localSheetId="51">#REF!</definedName>
    <definedName name="RSBLIF">#REF!</definedName>
    <definedName name="RSD" localSheetId="33">#REF!</definedName>
    <definedName name="RSD" localSheetId="51">#REF!</definedName>
    <definedName name="RSD">#REF!</definedName>
    <definedName name="RSIC" localSheetId="33">#REF!</definedName>
    <definedName name="RSIC" localSheetId="51">#REF!</definedName>
    <definedName name="RSIC">#REF!</definedName>
    <definedName name="RSIN" localSheetId="33">#REF!</definedName>
    <definedName name="RSIN" localSheetId="51">#REF!</definedName>
    <definedName name="RSIN">#REF!</definedName>
    <definedName name="RSLIF" localSheetId="33">#REF!</definedName>
    <definedName name="RSLIF" localSheetId="51">#REF!</definedName>
    <definedName name="RSLIF">#REF!</definedName>
    <definedName name="RSOM" localSheetId="33">#REF!</definedName>
    <definedName name="RSOM" localSheetId="51">#REF!</definedName>
    <definedName name="RSOM">#REF!</definedName>
    <definedName name="RSPI" localSheetId="33">#REF!</definedName>
    <definedName name="RSPI" localSheetId="51">#REF!</definedName>
    <definedName name="RSPI">#REF!</definedName>
    <definedName name="RSSC" localSheetId="33">#REF!</definedName>
    <definedName name="RSSC" localSheetId="51">#REF!</definedName>
    <definedName name="RSSC">#REF!</definedName>
    <definedName name="RT" localSheetId="7">'[1]COAT&amp;WRAP-QIOT-#3'!#REF!</definedName>
    <definedName name="RT" localSheetId="9">'[1]COAT&amp;WRAP-QIOT-#3'!#REF!</definedName>
    <definedName name="RT" localSheetId="15">'[1]COAT&amp;WRAP-QIOT-#3'!#REF!</definedName>
    <definedName name="RT" localSheetId="13">'[1]COAT&amp;WRAP-QIOT-#3'!#REF!</definedName>
    <definedName name="RT" localSheetId="8">'[1]COAT&amp;WRAP-QIOT-#3'!#REF!</definedName>
    <definedName name="RT">#REF!</definedName>
    <definedName name="RTC" localSheetId="33">#REF!</definedName>
    <definedName name="RTC" localSheetId="51">#REF!</definedName>
    <definedName name="RTC">#REF!</definedName>
    <definedName name="Rtd" localSheetId="7">'[160]2 NSl'!#REF!</definedName>
    <definedName name="Rtd" localSheetId="9">'[160]2 NSl'!#REF!</definedName>
    <definedName name="Rtd" localSheetId="15">'[160]2 NSl'!#REF!</definedName>
    <definedName name="Rtd" localSheetId="13">'[160]2 NSl'!#REF!</definedName>
    <definedName name="Rtd" localSheetId="8">'[160]2 NSl'!#REF!</definedName>
    <definedName name="Rtd">#REF!</definedName>
    <definedName name="RTT" localSheetId="33">#REF!</definedName>
    <definedName name="RTT" localSheetId="51">#REF!</definedName>
    <definedName name="RTT">#REF!</definedName>
    <definedName name="Ru" localSheetId="33">#REF!</definedName>
    <definedName name="Ru" localSheetId="51">#REF!</definedName>
    <definedName name="Ru">#REF!</definedName>
    <definedName name="RWTPlo" localSheetId="33">#REF!</definedName>
    <definedName name="RWTPlo" localSheetId="51">#REF!</definedName>
    <definedName name="RWTPlo">#REF!</definedName>
    <definedName name="RWTPhi" localSheetId="33">#REF!</definedName>
    <definedName name="RWTPhi" localSheetId="51">#REF!</definedName>
    <definedName name="RWTPhi">#REF!</definedName>
    <definedName name="s" localSheetId="7">[119]gVL!$P$29</definedName>
    <definedName name="s" localSheetId="9">[119]gVL!$P$29</definedName>
    <definedName name="s" localSheetId="15">[119]gVL!$P$29</definedName>
    <definedName name="s" localSheetId="13">[119]gVL!$P$29</definedName>
    <definedName name="s" localSheetId="8">[119]gVL!$P$29</definedName>
    <definedName name="s">#REF!</definedName>
    <definedName name="s." localSheetId="33">#REF!</definedName>
    <definedName name="s." localSheetId="51">#REF!</definedName>
    <definedName name="s.">#REF!</definedName>
    <definedName name="s_0" localSheetId="7">'[142]Lç khoan LK1'!#REF!</definedName>
    <definedName name="s_0" localSheetId="9">'[142]Lç khoan LK1'!#REF!</definedName>
    <definedName name="s_0" localSheetId="15">'[142]Lç khoan LK1'!#REF!</definedName>
    <definedName name="s_0" localSheetId="13">'[142]Lç khoan LK1'!#REF!</definedName>
    <definedName name="s_0" localSheetId="8">'[142]Lç khoan LK1'!#REF!</definedName>
    <definedName name="s_0">#REF!</definedName>
    <definedName name="s_0cd" localSheetId="7">'[160]17.US CHU tho a_b'!#REF!</definedName>
    <definedName name="s_0cd" localSheetId="9">'[160]17.US CHU tho a_b'!#REF!</definedName>
    <definedName name="s_0cd" localSheetId="15">'[160]17.US CHU tho a_b'!#REF!</definedName>
    <definedName name="s_0cd" localSheetId="13">'[160]17.US CHU tho a_b'!#REF!</definedName>
    <definedName name="s_0cd" localSheetId="8">'[160]17.US CHU tho a_b'!#REF!</definedName>
    <definedName name="s_0cd">#REF!</definedName>
    <definedName name="s_1" localSheetId="7">'[142]Lç khoan LK1'!#REF!</definedName>
    <definedName name="s_1" localSheetId="9">'[142]Lç khoan LK1'!#REF!</definedName>
    <definedName name="s_1" localSheetId="15">'[142]Lç khoan LK1'!#REF!</definedName>
    <definedName name="s_1" localSheetId="13">'[142]Lç khoan LK1'!#REF!</definedName>
    <definedName name="s_1" localSheetId="8">'[142]Lç khoan LK1'!#REF!</definedName>
    <definedName name="s_1">#REF!</definedName>
    <definedName name="s_58" localSheetId="7">'[160]14.MMUS GIUA NHIP'!#REF!</definedName>
    <definedName name="s_58" localSheetId="9">'[160]14.MMUS GIUA NHIP'!#REF!</definedName>
    <definedName name="s_58" localSheetId="15">'[160]14.MMUS GIUA NHIP'!#REF!</definedName>
    <definedName name="s_58" localSheetId="13">'[160]14.MMUS GIUA NHIP'!#REF!</definedName>
    <definedName name="s_58" localSheetId="8">'[160]14.MMUS GIUA NHIP'!#REF!</definedName>
    <definedName name="s_58">#REF!</definedName>
    <definedName name="s_58g" localSheetId="7">'[160]15.MMUS GOI'!#REF!</definedName>
    <definedName name="s_58g" localSheetId="9">'[160]15.MMUS GOI'!#REF!</definedName>
    <definedName name="s_58g" localSheetId="15">'[160]15.MMUS GOI'!#REF!</definedName>
    <definedName name="s_58g" localSheetId="13">'[160]15.MMUS GOI'!#REF!</definedName>
    <definedName name="s_58g" localSheetId="8">'[160]15.MMUS GOI'!#REF!</definedName>
    <definedName name="s_58g">#REF!</definedName>
    <definedName name="s_59" localSheetId="7">'[160]14.MMUS GIUA NHIP'!#REF!</definedName>
    <definedName name="s_59" localSheetId="9">'[160]14.MMUS GIUA NHIP'!#REF!</definedName>
    <definedName name="s_59" localSheetId="15">'[160]14.MMUS GIUA NHIP'!#REF!</definedName>
    <definedName name="s_59" localSheetId="13">'[160]14.MMUS GIUA NHIP'!#REF!</definedName>
    <definedName name="s_59" localSheetId="8">'[160]14.MMUS GIUA NHIP'!#REF!</definedName>
    <definedName name="s_59">#REF!</definedName>
    <definedName name="s_59g" localSheetId="7">'[160]15.MMUS GOI'!#REF!</definedName>
    <definedName name="s_59g" localSheetId="9">'[160]15.MMUS GOI'!#REF!</definedName>
    <definedName name="s_59g" localSheetId="15">'[160]15.MMUS GOI'!#REF!</definedName>
    <definedName name="s_59g" localSheetId="13">'[160]15.MMUS GOI'!#REF!</definedName>
    <definedName name="s_59g" localSheetId="8">'[160]15.MMUS GOI'!#REF!</definedName>
    <definedName name="s_59g">#REF!</definedName>
    <definedName name="s_Icd" localSheetId="7">'[160]17.US CHU tho a_b'!#REF!</definedName>
    <definedName name="s_Icd" localSheetId="9">'[160]17.US CHU tho a_b'!#REF!</definedName>
    <definedName name="s_Icd" localSheetId="15">'[160]17.US CHU tho a_b'!#REF!</definedName>
    <definedName name="s_Icd" localSheetId="13">'[160]17.US CHU tho a_b'!#REF!</definedName>
    <definedName name="s_Icd" localSheetId="8">'[160]17.US CHU tho a_b'!#REF!</definedName>
    <definedName name="s_Icd">#REF!</definedName>
    <definedName name="s3tb" localSheetId="33">#REF!</definedName>
    <definedName name="s3tb" localSheetId="51">#REF!</definedName>
    <definedName name="s3tb">#REF!</definedName>
    <definedName name="s4tb" localSheetId="33">#REF!</definedName>
    <definedName name="s4tb" localSheetId="51">#REF!</definedName>
    <definedName name="s4tb">#REF!</definedName>
    <definedName name="s51.5" localSheetId="33">#REF!</definedName>
    <definedName name="s51.5" localSheetId="51">#REF!</definedName>
    <definedName name="s51.5">#REF!</definedName>
    <definedName name="s5tb" localSheetId="33">#REF!</definedName>
    <definedName name="s5tb" localSheetId="51">#REF!</definedName>
    <definedName name="s5tb">#REF!</definedName>
    <definedName name="s71.5" localSheetId="33">#REF!</definedName>
    <definedName name="s71.5" localSheetId="51">#REF!</definedName>
    <definedName name="s71.5">#REF!</definedName>
    <definedName name="s75F29" localSheetId="7">[68]chitiet!#REF!</definedName>
    <definedName name="s75F29" localSheetId="9">[68]chitiet!#REF!</definedName>
    <definedName name="s75F29" localSheetId="15">[68]chitiet!#REF!</definedName>
    <definedName name="s75F29" localSheetId="13">[68]chitiet!#REF!</definedName>
    <definedName name="s75F29" localSheetId="8">[68]chitiet!#REF!</definedName>
    <definedName name="s75F29">#REF!</definedName>
    <definedName name="s7tb" localSheetId="33">#REF!</definedName>
    <definedName name="s7tb" localSheetId="51">#REF!</definedName>
    <definedName name="s7tb">#REF!</definedName>
    <definedName name="sa." localSheetId="7">'[77]So lieu chung'!#REF!</definedName>
    <definedName name="sa." localSheetId="9">'[77]So lieu chung'!#REF!</definedName>
    <definedName name="sa." localSheetId="15">'[77]So lieu chung'!#REF!</definedName>
    <definedName name="sa." localSheetId="13">'[77]So lieu chung'!#REF!</definedName>
    <definedName name="sa." localSheetId="8">'[77]So lieu chung'!#REF!</definedName>
    <definedName name="sa.">#REF!</definedName>
    <definedName name="sadd" localSheetId="21" hidden="1">{"Offgrid",#N/A,FALSE,"OFFGRID";"Region",#N/A,FALSE,"REGION";"Offgrid -2",#N/A,FALSE,"OFFGRID";"WTP",#N/A,FALSE,"WTP";"WTP -2",#N/A,FALSE,"WTP";"Project",#N/A,FALSE,"PROJECT";"Summary -2",#N/A,FALSE,"SUMMARY"}</definedName>
    <definedName name="sadd" localSheetId="27" hidden="1">{"Offgrid",#N/A,FALSE,"OFFGRID";"Region",#N/A,FALSE,"REGION";"Offgrid -2",#N/A,FALSE,"OFFGRID";"WTP",#N/A,FALSE,"WTP";"WTP -2",#N/A,FALSE,"WTP";"Project",#N/A,FALSE,"PROJECT";"Summary -2",#N/A,FALSE,"SUMMARY"}</definedName>
    <definedName name="sadd" localSheetId="33" hidden="1">{"Offgrid",#N/A,FALSE,"OFFGRID";"Region",#N/A,FALSE,"REGION";"Offgrid -2",#N/A,FALSE,"OFFGRID";"WTP",#N/A,FALSE,"WTP";"WTP -2",#N/A,FALSE,"WTP";"Project",#N/A,FALSE,"PROJECT";"Summary -2",#N/A,FALSE,"SUMMARY"}</definedName>
    <definedName name="sadd" localSheetId="48" hidden="1">{"Offgrid",#N/A,FALSE,"OFFGRID";"Region",#N/A,FALSE,"REGION";"Offgrid -2",#N/A,FALSE,"OFFGRID";"WTP",#N/A,FALSE,"WTP";"WTP -2",#N/A,FALSE,"WTP";"Project",#N/A,FALSE,"PROJECT";"Summary -2",#N/A,FALSE,"SUMMARY"}</definedName>
    <definedName name="sadd" localSheetId="49" hidden="1">{"Offgrid",#N/A,FALSE,"OFFGRID";"Region",#N/A,FALSE,"REGION";"Offgrid -2",#N/A,FALSE,"OFFGRID";"WTP",#N/A,FALSE,"WTP";"WTP -2",#N/A,FALSE,"WTP";"Project",#N/A,FALSE,"PROJECT";"Summary -2",#N/A,FALSE,"SUMMARY"}</definedName>
    <definedName name="sadd" localSheetId="7" hidden="1">{"Offgrid",#N/A,FALSE,"OFFGRID";"Region",#N/A,FALSE,"REGION";"Offgrid -2",#N/A,FALSE,"OFFGRID";"WTP",#N/A,FALSE,"WTP";"WTP -2",#N/A,FALSE,"WTP";"Project",#N/A,FALSE,"PROJECT";"Summary -2",#N/A,FALSE,"SUMMARY"}</definedName>
    <definedName name="sadd" localSheetId="9" hidden="1">{"Offgrid",#N/A,FALSE,"OFFGRID";"Region",#N/A,FALSE,"REGION";"Offgrid -2",#N/A,FALSE,"OFFGRID";"WTP",#N/A,FALSE,"WTP";"WTP -2",#N/A,FALSE,"WTP";"Project",#N/A,FALSE,"PROJECT";"Summary -2",#N/A,FALSE,"SUMMARY"}</definedName>
    <definedName name="sadd" localSheetId="15" hidden="1">{"Offgrid",#N/A,FALSE,"OFFGRID";"Region",#N/A,FALSE,"REGION";"Offgrid -2",#N/A,FALSE,"OFFGRID";"WTP",#N/A,FALSE,"WTP";"WTP -2",#N/A,FALSE,"WTP";"Project",#N/A,FALSE,"PROJECT";"Summary -2",#N/A,FALSE,"SUMMARY"}</definedName>
    <definedName name="sadd" localSheetId="13" hidden="1">{"Offgrid",#N/A,FALSE,"OFFGRID";"Region",#N/A,FALSE,"REGION";"Offgrid -2",#N/A,FALSE,"OFFGRID";"WTP",#N/A,FALSE,"WTP";"WTP -2",#N/A,FALSE,"WTP";"Project",#N/A,FALSE,"PROJECT";"Summary -2",#N/A,FALSE,"SUMMARY"}</definedName>
    <definedName name="sadd" localSheetId="16" hidden="1">{"Offgrid",#N/A,FALSE,"OFFGRID";"Region",#N/A,FALSE,"REGION";"Offgrid -2",#N/A,FALSE,"OFFGRID";"WTP",#N/A,FALSE,"WTP";"WTP -2",#N/A,FALSE,"WTP";"Project",#N/A,FALSE,"PROJECT";"Summary -2",#N/A,FALSE,"SUMMARY"}</definedName>
    <definedName name="sadd" localSheetId="8" hidden="1">{"Offgrid",#N/A,FALSE,"OFFGRID";"Region",#N/A,FALSE,"REGION";"Offgrid -2",#N/A,FALSE,"OFFGRID";"WTP",#N/A,FALSE,"WTP";"WTP -2",#N/A,FALSE,"WTP";"Project",#N/A,FALSE,"PROJECT";"Summary -2",#N/A,FALSE,"SUMMARY"}</definedName>
    <definedName name="sadd" localSheetId="18" hidden="1">{"Offgrid",#N/A,FALSE,"OFFGRID";"Region",#N/A,FALSE,"REGION";"Offgrid -2",#N/A,FALSE,"OFFGRID";"WTP",#N/A,FALSE,"WTP";"WTP -2",#N/A,FALSE,"WTP";"Project",#N/A,FALSE,"PROJECT";"Summary -2",#N/A,FALSE,"SUMMARY"}</definedName>
    <definedName name="sadd" localSheetId="19" hidden="1">{"Offgrid",#N/A,FALSE,"OFFGRID";"Region",#N/A,FALSE,"REGION";"Offgrid -2",#N/A,FALSE,"OFFGRID";"WTP",#N/A,FALSE,"WTP";"WTP -2",#N/A,FALSE,"WTP";"Project",#N/A,FALSE,"PROJECT";"Summary -2",#N/A,FALSE,"SUMMARY"}</definedName>
    <definedName name="sadd" localSheetId="1" hidden="1">{"Offgrid",#N/A,FALSE,"OFFGRID";"Region",#N/A,FALSE,"REGION";"Offgrid -2",#N/A,FALSE,"OFFGRID";"WTP",#N/A,FALSE,"WTP";"WTP -2",#N/A,FALSE,"WTP";"Project",#N/A,FALSE,"PROJECT";"Summary -2",#N/A,FALSE,"SUMMARY"}</definedName>
    <definedName name="sadd" hidden="1">{"Offgrid",#N/A,FALSE,"OFFGRID";"Region",#N/A,FALSE,"REGION";"Offgrid -2",#N/A,FALSE,"OFFGRID";"WTP",#N/A,FALSE,"WTP";"WTP -2",#N/A,FALSE,"WTP";"Project",#N/A,FALSE,"PROJECT";"Summary -2",#N/A,FALSE,"SUMMARY"}</definedName>
    <definedName name="salan200" localSheetId="33">#REF!</definedName>
    <definedName name="salan200" localSheetId="51">#REF!</definedName>
    <definedName name="salan200">#REF!</definedName>
    <definedName name="salan400" localSheetId="33">#REF!</definedName>
    <definedName name="salan400" localSheetId="51">#REF!</definedName>
    <definedName name="salan400">#REF!</definedName>
    <definedName name="san" localSheetId="33">#REF!</definedName>
    <definedName name="san" localSheetId="51">#REF!</definedName>
    <definedName name="san">#REF!</definedName>
    <definedName name="San_truoc" localSheetId="7">[298]tienluong!#REF!</definedName>
    <definedName name="San_truoc" localSheetId="9">[298]tienluong!#REF!</definedName>
    <definedName name="San_truoc" localSheetId="15">[298]tienluong!#REF!</definedName>
    <definedName name="San_truoc" localSheetId="13">[298]tienluong!#REF!</definedName>
    <definedName name="San_truoc" localSheetId="8">[298]tienluong!#REF!</definedName>
    <definedName name="San_truoc">#REF!</definedName>
    <definedName name="sand" localSheetId="33">#REF!</definedName>
    <definedName name="sand" localSheetId="51">#REF!</definedName>
    <definedName name="sand">#REF!</definedName>
    <definedName name="sanluongnhap" localSheetId="51">#REF!</definedName>
    <definedName name="sanluongnhap">#REF!</definedName>
    <definedName name="sat" localSheetId="7">[237]TTTram!#REF!</definedName>
    <definedName name="sat" localSheetId="9">[237]TTTram!#REF!</definedName>
    <definedName name="sat" localSheetId="15">[237]TTTram!#REF!</definedName>
    <definedName name="sat" localSheetId="13">[237]TTTram!#REF!</definedName>
    <definedName name="sat" localSheetId="8">[237]TTTram!#REF!</definedName>
    <definedName name="sat">#REF!</definedName>
    <definedName name="satCT10" localSheetId="7">[299]TTDZ22!#REF!</definedName>
    <definedName name="satCT10" localSheetId="9">[299]TTDZ22!#REF!</definedName>
    <definedName name="satCT10" localSheetId="15">[299]TTDZ22!#REF!</definedName>
    <definedName name="satCT10" localSheetId="13">[299]TTDZ22!#REF!</definedName>
    <definedName name="satCT10" localSheetId="8">[299]TTDZ22!#REF!</definedName>
    <definedName name="satCT10">#REF!</definedName>
    <definedName name="SatCTlon10" localSheetId="7">[299]TTDZ22!#REF!</definedName>
    <definedName name="SatCTlon10" localSheetId="9">[299]TTDZ22!#REF!</definedName>
    <definedName name="SatCTlon10" localSheetId="15">[299]TTDZ22!#REF!</definedName>
    <definedName name="SatCTlon10" localSheetId="13">[299]TTDZ22!#REF!</definedName>
    <definedName name="SatCTlon10" localSheetId="8">[299]TTDZ22!#REF!</definedName>
    <definedName name="SatCTlon10">#REF!</definedName>
    <definedName name="SatCThon10" localSheetId="7">[299]TTDZ22!#REF!</definedName>
    <definedName name="SatCThon10" localSheetId="9">[299]TTDZ22!#REF!</definedName>
    <definedName name="SatCThon10" localSheetId="15">[299]TTDZ22!#REF!</definedName>
    <definedName name="SatCThon10" localSheetId="13">[299]TTDZ22!#REF!</definedName>
    <definedName name="SatCThon10" localSheetId="8">[299]TTDZ22!#REF!</definedName>
    <definedName name="SatCThon10">#REF!</definedName>
    <definedName name="Satdet" localSheetId="7">[110]DGVT!$B$7</definedName>
    <definedName name="Satdet" localSheetId="9">[110]DGVT!$B$7</definedName>
    <definedName name="Satdet" localSheetId="15">[110]DGVT!$B$7</definedName>
    <definedName name="Satdet" localSheetId="13">[110]DGVT!$B$7</definedName>
    <definedName name="Satdet" localSheetId="8">[110]DGVT!$B$7</definedName>
    <definedName name="Satdet">#REF!</definedName>
    <definedName name="satf10" localSheetId="7">[299]TTDZ22!#REF!</definedName>
    <definedName name="satf10" localSheetId="9">[299]TTDZ22!#REF!</definedName>
    <definedName name="satf10" localSheetId="15">[299]TTDZ22!#REF!</definedName>
    <definedName name="satf10" localSheetId="13">[299]TTDZ22!#REF!</definedName>
    <definedName name="satf10" localSheetId="8">[299]TTDZ22!#REF!</definedName>
    <definedName name="satf10">#REF!</definedName>
    <definedName name="satf27" localSheetId="7">[299]TTDZ22!#REF!</definedName>
    <definedName name="satf27" localSheetId="9">[299]TTDZ22!#REF!</definedName>
    <definedName name="satf27" localSheetId="15">[299]TTDZ22!#REF!</definedName>
    <definedName name="satf27" localSheetId="13">[299]TTDZ22!#REF!</definedName>
    <definedName name="satf27" localSheetId="8">[299]TTDZ22!#REF!</definedName>
    <definedName name="satf27">#REF!</definedName>
    <definedName name="satf6" localSheetId="7">[299]TTDZ22!#REF!</definedName>
    <definedName name="satf6" localSheetId="9">[299]TTDZ22!#REF!</definedName>
    <definedName name="satf6" localSheetId="15">[299]TTDZ22!#REF!</definedName>
    <definedName name="satf6" localSheetId="13">[299]TTDZ22!#REF!</definedName>
    <definedName name="satf6" localSheetId="8">[299]TTDZ22!#REF!</definedName>
    <definedName name="satf6">#REF!</definedName>
    <definedName name="satf8" localSheetId="7">[299]TTDZ22!#REF!</definedName>
    <definedName name="satf8" localSheetId="9">[299]TTDZ22!#REF!</definedName>
    <definedName name="satf8" localSheetId="15">[299]TTDZ22!#REF!</definedName>
    <definedName name="satf8" localSheetId="13">[299]TTDZ22!#REF!</definedName>
    <definedName name="satf8" localSheetId="8">[299]TTDZ22!#REF!</definedName>
    <definedName name="satf8">#REF!</definedName>
    <definedName name="Satgoc" localSheetId="7">[300]DGVT!$B$7</definedName>
    <definedName name="Satgoc" localSheetId="9">[300]DGVT!$B$7</definedName>
    <definedName name="Satgoc" localSheetId="15">[300]DGVT!$B$7</definedName>
    <definedName name="Satgoc" localSheetId="13">[300]DGVT!$B$7</definedName>
    <definedName name="Satgoc" localSheetId="8">[300]DGVT!$B$7</definedName>
    <definedName name="Satgoc">#REF!</definedName>
    <definedName name="satt" localSheetId="7">'[301]Ctinh 10kV'!#REF!</definedName>
    <definedName name="satt" localSheetId="9">'[301]Ctinh 10kV'!#REF!</definedName>
    <definedName name="satt" localSheetId="15">'[301]Ctinh 10kV'!#REF!</definedName>
    <definedName name="satt" localSheetId="13">'[301]Ctinh 10kV'!#REF!</definedName>
    <definedName name="satt" localSheetId="8">'[301]Ctinh 10kV'!#REF!</definedName>
    <definedName name="satt">#REF!</definedName>
    <definedName name="sattron" localSheetId="7">[299]TTDZ22!#REF!</definedName>
    <definedName name="sattron" localSheetId="9">[299]TTDZ22!#REF!</definedName>
    <definedName name="sattron" localSheetId="15">[299]TTDZ22!#REF!</definedName>
    <definedName name="sattron" localSheetId="13">[299]TTDZ22!#REF!</definedName>
    <definedName name="sattron" localSheetId="8">[299]TTDZ22!#REF!</definedName>
    <definedName name="sattron">#REF!</definedName>
    <definedName name="satu" localSheetId="7">[302]ctTBA!#REF!</definedName>
    <definedName name="satu" localSheetId="9">[302]ctTBA!#REF!</definedName>
    <definedName name="satu" localSheetId="15">[302]ctTBA!#REF!</definedName>
    <definedName name="satu" localSheetId="13">[302]ctTBA!#REF!</definedName>
    <definedName name="satu" localSheetId="8">[302]ctTBA!#REF!</definedName>
    <definedName name="satu">#REF!</definedName>
    <definedName name="sau" localSheetId="7">'[13]Chiet tinh dz35'!$H$4</definedName>
    <definedName name="sau" localSheetId="9">'[13]Chiet tinh dz35'!$H$4</definedName>
    <definedName name="sau" localSheetId="15">'[13]Chiet tinh dz35'!$H$4</definedName>
    <definedName name="sau" localSheetId="13">'[13]Chiet tinh dz35'!$H$4</definedName>
    <definedName name="sau" localSheetId="8">'[13]Chiet tinh dz35'!$H$4</definedName>
    <definedName name="sau">#REF!</definedName>
    <definedName name="SB" localSheetId="7">[292]IBASE!$AH$7:$AL$14</definedName>
    <definedName name="SB" localSheetId="9">[292]IBASE!$AH$7:$AL$14</definedName>
    <definedName name="SB" localSheetId="15">[292]IBASE!$AH$7:$AL$14</definedName>
    <definedName name="SB" localSheetId="13">[292]IBASE!$AH$7:$AL$14</definedName>
    <definedName name="SB" localSheetId="8">[292]IBASE!$AH$7:$AL$14</definedName>
    <definedName name="SB">#REF!</definedName>
    <definedName name="sb_8" localSheetId="7">'[160]14.MMUS GIUA NHIP'!#REF!</definedName>
    <definedName name="sb_8" localSheetId="9">'[160]14.MMUS GIUA NHIP'!#REF!</definedName>
    <definedName name="sb_8" localSheetId="15">'[160]14.MMUS GIUA NHIP'!#REF!</definedName>
    <definedName name="sb_8" localSheetId="13">'[160]14.MMUS GIUA NHIP'!#REF!</definedName>
    <definedName name="sb_8" localSheetId="8">'[160]14.MMUS GIUA NHIP'!#REF!</definedName>
    <definedName name="sb_8">#REF!</definedName>
    <definedName name="sb_8g" localSheetId="7">'[160]15.MMUS GOI'!#REF!</definedName>
    <definedName name="sb_8g" localSheetId="9">'[160]15.MMUS GOI'!#REF!</definedName>
    <definedName name="sb_8g" localSheetId="15">'[160]15.MMUS GOI'!#REF!</definedName>
    <definedName name="sb_8g" localSheetId="13">'[160]15.MMUS GOI'!#REF!</definedName>
    <definedName name="sb_8g" localSheetId="8">'[160]15.MMUS GOI'!#REF!</definedName>
    <definedName name="sb_8g">#REF!</definedName>
    <definedName name="sb_9" localSheetId="7">'[160]14.MMUS GIUA NHIP'!#REF!</definedName>
    <definedName name="sb_9" localSheetId="9">'[160]14.MMUS GIUA NHIP'!#REF!</definedName>
    <definedName name="sb_9" localSheetId="15">'[160]14.MMUS GIUA NHIP'!#REF!</definedName>
    <definedName name="sb_9" localSheetId="13">'[160]14.MMUS GIUA NHIP'!#REF!</definedName>
    <definedName name="sb_9" localSheetId="8">'[160]14.MMUS GIUA NHIP'!#REF!</definedName>
    <definedName name="sb_9">#REF!</definedName>
    <definedName name="sb_9g" localSheetId="7">'[160]15.MMUS GOI'!#REF!</definedName>
    <definedName name="sb_9g" localSheetId="9">'[160]15.MMUS GOI'!#REF!</definedName>
    <definedName name="sb_9g" localSheetId="15">'[160]15.MMUS GOI'!#REF!</definedName>
    <definedName name="sb_9g" localSheetId="13">'[160]15.MMUS GOI'!#REF!</definedName>
    <definedName name="sb_9g" localSheetId="8">'[160]15.MMUS GOI'!#REF!</definedName>
    <definedName name="sb_9g">#REF!</definedName>
    <definedName name="SBBK" localSheetId="33">#REF!</definedName>
    <definedName name="SBBK" localSheetId="51">#REF!</definedName>
    <definedName name="SBBK">#REF!</definedName>
    <definedName name="sbc" localSheetId="33">#REF!</definedName>
    <definedName name="sbc" localSheetId="51">#REF!</definedName>
    <definedName name="sbc">#REF!</definedName>
    <definedName name="sbd" localSheetId="7">[25]Girder!#REF!</definedName>
    <definedName name="sbd" localSheetId="9">[25]Girder!#REF!</definedName>
    <definedName name="sbd" localSheetId="15">[25]Girder!#REF!</definedName>
    <definedName name="sbd" localSheetId="13">[25]Girder!#REF!</definedName>
    <definedName name="sbd" localSheetId="8">[25]Girder!#REF!</definedName>
    <definedName name="sbd">#REF!</definedName>
    <definedName name="sbet" localSheetId="7">[25]Girder!#REF!</definedName>
    <definedName name="sbet" localSheetId="9">[25]Girder!#REF!</definedName>
    <definedName name="sbet" localSheetId="15">[25]Girder!#REF!</definedName>
    <definedName name="sbet" localSheetId="13">[25]Girder!#REF!</definedName>
    <definedName name="sbet" localSheetId="8">[25]Girder!#REF!</definedName>
    <definedName name="sbet">#REF!</definedName>
    <definedName name="sbg" localSheetId="7">'[303]BU GIA SAT'!$L$26</definedName>
    <definedName name="sbg" localSheetId="9">'[303]BU GIA SAT'!$L$26</definedName>
    <definedName name="sbg" localSheetId="15">'[303]BU GIA SAT'!$L$26</definedName>
    <definedName name="sbg" localSheetId="13">'[303]BU GIA SAT'!$L$26</definedName>
    <definedName name="sbg" localSheetId="8">'[303]BU GIA SAT'!$L$26</definedName>
    <definedName name="sbg">#REF!</definedName>
    <definedName name="sbsd" localSheetId="7">[25]Girder!#REF!</definedName>
    <definedName name="sbsd" localSheetId="9">[25]Girder!#REF!</definedName>
    <definedName name="sbsd" localSheetId="15">[25]Girder!#REF!</definedName>
    <definedName name="sbsd" localSheetId="13">[25]Girder!#REF!</definedName>
    <definedName name="sbsd" localSheetId="8">[25]Girder!#REF!</definedName>
    <definedName name="sbsd">#REF!</definedName>
    <definedName name="sc" localSheetId="7">'[142]Lç khoan LK1'!$K$8</definedName>
    <definedName name="sc" localSheetId="9">'[142]Lç khoan LK1'!$K$8</definedName>
    <definedName name="sc" localSheetId="15">'[142]Lç khoan LK1'!$K$8</definedName>
    <definedName name="sc" localSheetId="13">'[142]Lç khoan LK1'!$K$8</definedName>
    <definedName name="sc" localSheetId="8">'[142]Lç khoan LK1'!$K$8</definedName>
    <definedName name="sc">#REF!</definedName>
    <definedName name="scan" localSheetId="7">[25]Girder!#REF!</definedName>
    <definedName name="scan" localSheetId="9">[25]Girder!#REF!</definedName>
    <definedName name="scan" localSheetId="15">[25]Girder!#REF!</definedName>
    <definedName name="scan" localSheetId="13">[25]Girder!#REF!</definedName>
    <definedName name="scan" localSheetId="8">[25]Girder!#REF!</definedName>
    <definedName name="scan">#REF!</definedName>
    <definedName name="scao98" localSheetId="51">#REF!</definedName>
    <definedName name="scao98">#REF!</definedName>
    <definedName name="SCCR" localSheetId="33">#REF!</definedName>
    <definedName name="SCCR" localSheetId="51">#REF!</definedName>
    <definedName name="SCCR">#REF!</definedName>
    <definedName name="SCDT" localSheetId="33">#REF!</definedName>
    <definedName name="SCDT" localSheetId="51">#REF!</definedName>
    <definedName name="SCDT">#REF!</definedName>
    <definedName name="scl" localSheetId="7">[40]th¸mo!#REF!</definedName>
    <definedName name="scl" localSheetId="9">[40]th¸mo!#REF!</definedName>
    <definedName name="scl" localSheetId="15">[40]th¸mo!#REF!</definedName>
    <definedName name="scl" localSheetId="13">[40]th¸mo!#REF!</definedName>
    <definedName name="scl" localSheetId="8">[40]th¸mo!#REF!</definedName>
    <definedName name="scl">#REF!</definedName>
    <definedName name="scl1lo1q1_96" localSheetId="33">#REF!</definedName>
    <definedName name="scl1lo1q1_96" localSheetId="51">#REF!</definedName>
    <definedName name="scl1lo1q1_96">#REF!</definedName>
    <definedName name="scl1mnq1_96" localSheetId="33">#REF!</definedName>
    <definedName name="scl1mnq1_96" localSheetId="51">#REF!</definedName>
    <definedName name="scl1mnq1_96">#REF!</definedName>
    <definedName name="scl2lo1q1_96" localSheetId="33">#REF!</definedName>
    <definedName name="scl2lo1q1_96" localSheetId="51">#REF!</definedName>
    <definedName name="scl2lo1q1_96">#REF!</definedName>
    <definedName name="scl2lo2q1_96" localSheetId="33">#REF!</definedName>
    <definedName name="scl2lo2q1_96" localSheetId="51">#REF!</definedName>
    <definedName name="scl2lo2q1_96">#REF!</definedName>
    <definedName name="scl2mnq1_96" localSheetId="33">#REF!</definedName>
    <definedName name="scl2mnq1_96" localSheetId="51">#REF!</definedName>
    <definedName name="scl2mnq1_96">#REF!</definedName>
    <definedName name="scl2mnq1_96_suadoi" localSheetId="33">#REF!</definedName>
    <definedName name="scl2mnq1_96_suadoi" localSheetId="51">#REF!</definedName>
    <definedName name="scl2mnq1_96_suadoi">#REF!</definedName>
    <definedName name="scm" localSheetId="33">#REF!</definedName>
    <definedName name="scm" localSheetId="51">#REF!</definedName>
    <definedName name="scm" localSheetId="7">'[304]nhan cong'!#REF!</definedName>
    <definedName name="scm" localSheetId="9">'[304]nhan cong'!#REF!</definedName>
    <definedName name="scm" localSheetId="15">'[304]nhan cong'!#REF!</definedName>
    <definedName name="scm" localSheetId="13">'[304]nhan cong'!#REF!</definedName>
    <definedName name="scm" localSheetId="8">'[304]nhan cong'!#REF!</definedName>
    <definedName name="scm">#REF!</definedName>
    <definedName name="scr" localSheetId="21">[305]gVL!$Q$33</definedName>
    <definedName name="scr" localSheetId="27">[305]gVL!$Q$33</definedName>
    <definedName name="scr" localSheetId="33">#REF!</definedName>
    <definedName name="scr" localSheetId="34">[305]gVL!$Q$33</definedName>
    <definedName name="scr" localSheetId="51">#REF!</definedName>
    <definedName name="scr" localSheetId="7">[305]gVL!$Q$33</definedName>
    <definedName name="scr" localSheetId="9">[305]gVL!$Q$33</definedName>
    <definedName name="scr" localSheetId="15">[305]gVL!$Q$33</definedName>
    <definedName name="scr" localSheetId="13">[305]gVL!$Q$33</definedName>
    <definedName name="scr" localSheetId="16">[305]gVL!$Q$33</definedName>
    <definedName name="scr" localSheetId="8">[305]gVL!$Q$33</definedName>
    <definedName name="scr" localSheetId="18">[305]gVL!$Q$33</definedName>
    <definedName name="scr" localSheetId="19">[305]gVL!$Q$33</definedName>
    <definedName name="scr">#REF!</definedName>
    <definedName name="SCT" localSheetId="51">#REF!</definedName>
    <definedName name="SCT">#REF!</definedName>
    <definedName name="SCH" localSheetId="33">#REF!</definedName>
    <definedName name="SCH" localSheetId="51">#REF!</definedName>
    <definedName name="SCH">#REF!</definedName>
    <definedName name="SD" localSheetId="7">'[61]PIPE  CULVERT-SD8BN'!$285:$285</definedName>
    <definedName name="SD" localSheetId="9">'[61]PIPE  CULVERT-SD8BN'!$285:$285</definedName>
    <definedName name="SD" localSheetId="15">'[61]PIPE  CULVERT-SD8BN'!$285:$285</definedName>
    <definedName name="SD" localSheetId="13">'[61]PIPE  CULVERT-SD8BN'!$285:$285</definedName>
    <definedName name="SD" localSheetId="8">'[61]PIPE  CULVERT-SD8BN'!$285:$285</definedName>
    <definedName name="SD">#REF!</definedName>
    <definedName name="sd1p" localSheetId="33">#REF!</definedName>
    <definedName name="sd1p" localSheetId="51">#REF!</definedName>
    <definedName name="sd1p">#REF!</definedName>
    <definedName name="sd3p" localSheetId="7">'[10]lam-moi'!#REF!</definedName>
    <definedName name="sd3p" localSheetId="9">'[10]lam-moi'!#REF!</definedName>
    <definedName name="sd3p" localSheetId="15">'[10]lam-moi'!#REF!</definedName>
    <definedName name="sd3p" localSheetId="13">'[10]lam-moi'!#REF!</definedName>
    <definedName name="sd3p" localSheetId="8">'[10]lam-moi'!#REF!</definedName>
    <definedName name="sd3p">#REF!</definedName>
    <definedName name="sda" localSheetId="33">#REF!</definedName>
    <definedName name="sda" localSheetId="51">#REF!</definedName>
    <definedName name="sda">#REF!</definedName>
    <definedName name="SDCK" localSheetId="33">#REF!</definedName>
    <definedName name="SDCK" localSheetId="51">#REF!</definedName>
    <definedName name="SDCK">#REF!</definedName>
    <definedName name="SDCK1" localSheetId="7">'[306]Bao cao tien mat'!$H$6</definedName>
    <definedName name="SDCK1" localSheetId="9">'[306]Bao cao tien mat'!$H$6</definedName>
    <definedName name="SDCK1" localSheetId="15">'[306]Bao cao tien mat'!$H$6</definedName>
    <definedName name="SDCK1" localSheetId="13">'[306]Bao cao tien mat'!$H$6</definedName>
    <definedName name="SDCK1" localSheetId="8">'[306]Bao cao tien mat'!$H$6</definedName>
    <definedName name="SDCK1">#REF!</definedName>
    <definedName name="SDCKP" localSheetId="33">#REF!</definedName>
    <definedName name="SDCKP" localSheetId="51">#REF!</definedName>
    <definedName name="SDCKP">#REF!</definedName>
    <definedName name="sdd" localSheetId="7">[40]th¸mo!#REF!</definedName>
    <definedName name="sdd" localSheetId="9">[40]th¸mo!#REF!</definedName>
    <definedName name="sdd" localSheetId="15">[40]th¸mo!#REF!</definedName>
    <definedName name="sdd" localSheetId="13">[40]th¸mo!#REF!</definedName>
    <definedName name="sdd" localSheetId="8">[40]th¸mo!#REF!</definedName>
    <definedName name="sdd">#REF!</definedName>
    <definedName name="SDDIEUCHINH" localSheetId="33">#REF!</definedName>
    <definedName name="SDDIEUCHINH" localSheetId="51">#REF!</definedName>
    <definedName name="SDDIEUCHINH">#REF!</definedName>
    <definedName name="SDDK" localSheetId="7">'[184]BC quy TM'!#REF!</definedName>
    <definedName name="SDDK" localSheetId="9">'[184]BC quy TM'!#REF!</definedName>
    <definedName name="SDDK" localSheetId="15">'[184]BC quy TM'!#REF!</definedName>
    <definedName name="SDDK" localSheetId="13">'[184]BC quy TM'!#REF!</definedName>
    <definedName name="SDDK" localSheetId="8">'[184]BC quy TM'!#REF!</definedName>
    <definedName name="SDDK">#REF!</definedName>
    <definedName name="SDDKP" localSheetId="33">#REF!</definedName>
    <definedName name="SDDKP" localSheetId="51">#REF!</definedName>
    <definedName name="SDDKP">#REF!</definedName>
    <definedName name="SDDL" localSheetId="7">[107]QMCT!#REF!</definedName>
    <definedName name="SDDL" localSheetId="9">[107]QMCT!#REF!</definedName>
    <definedName name="SDDL" localSheetId="15">[107]QMCT!#REF!</definedName>
    <definedName name="SDDL" localSheetId="13">[107]QMCT!#REF!</definedName>
    <definedName name="SDDL" localSheetId="8">[107]QMCT!#REF!</definedName>
    <definedName name="SDDL">#REF!</definedName>
    <definedName name="sdf" localSheetId="7">[74]vlxmnc!#REF!</definedName>
    <definedName name="sdf" localSheetId="9">[74]vlxmnc!#REF!</definedName>
    <definedName name="sdf" localSheetId="15">[74]vlxmnc!#REF!</definedName>
    <definedName name="sdf" localSheetId="13">[74]vlxmnc!#REF!</definedName>
    <definedName name="sdf" localSheetId="8">[74]vlxmnc!#REF!</definedName>
    <definedName name="sdf">#REF!</definedName>
    <definedName name="sdfd" localSheetId="7">[212]mavl!$B$5:$C$300</definedName>
    <definedName name="sdfd" localSheetId="9">[212]mavl!$B$5:$C$300</definedName>
    <definedName name="sdfd" localSheetId="15">[212]mavl!$B$5:$C$300</definedName>
    <definedName name="sdfd" localSheetId="13">[212]mavl!$B$5:$C$300</definedName>
    <definedName name="sdfd" localSheetId="8">[212]mavl!$B$5:$C$300</definedName>
    <definedName name="sdfd">#REF!</definedName>
    <definedName name="sdfs" localSheetId="33">#REF!</definedName>
    <definedName name="sdfs" localSheetId="51">#REF!</definedName>
    <definedName name="sdfs" localSheetId="7">'[304]nhan cong'!#REF!</definedName>
    <definedName name="sdfs" localSheetId="9">'[304]nhan cong'!#REF!</definedName>
    <definedName name="sdfs" localSheetId="15">'[304]nhan cong'!#REF!</definedName>
    <definedName name="sdfs" localSheetId="13">'[304]nhan cong'!#REF!</definedName>
    <definedName name="sdfs" localSheetId="8">'[304]nhan cong'!#REF!</definedName>
    <definedName name="sdfs">#REF!</definedName>
    <definedName name="SDMONG" localSheetId="33">#REF!</definedName>
    <definedName name="SDMONG" localSheetId="51">#REF!</definedName>
    <definedName name="SDMONG">#REF!</definedName>
    <definedName name="sdo" localSheetId="7">[219]gvl!$N$35</definedName>
    <definedName name="sdo" localSheetId="9">[219]gvl!$N$35</definedName>
    <definedName name="sdo" localSheetId="15">[219]gvl!$N$35</definedName>
    <definedName name="sdo" localSheetId="13">[219]gvl!$N$35</definedName>
    <definedName name="sdo" localSheetId="8">[219]gvl!$N$35</definedName>
    <definedName name="sdo">#REF!</definedName>
    <definedName name="sdv" localSheetId="7">[74]vlxmnc!#REF!</definedName>
    <definedName name="sdv" localSheetId="9">[74]vlxmnc!#REF!</definedName>
    <definedName name="sdv" localSheetId="15">[74]vlxmnc!#REF!</definedName>
    <definedName name="sdv" localSheetId="13">[74]vlxmnc!#REF!</definedName>
    <definedName name="sdv" localSheetId="8">[74]vlxmnc!#REF!</definedName>
    <definedName name="sdv">#REF!</definedName>
    <definedName name="së_giao_th_ng" localSheetId="51">#REF!</definedName>
    <definedName name="së_giao_th_ng">#REF!</definedName>
    <definedName name="së_n_ng_nghiÖp_v__pt_n_ng_th_n" localSheetId="51">#REF!</definedName>
    <definedName name="së_n_ng_nghiÖp_v__pt_n_ng_th_n">#REF!</definedName>
    <definedName name="së_thuû_s_n" localSheetId="51">#REF!</definedName>
    <definedName name="së_thuû_s_n">#REF!</definedName>
    <definedName name="së_x_y_dùng" localSheetId="51">#REF!</definedName>
    <definedName name="së_x_y_dùng">#REF!</definedName>
    <definedName name="Season" localSheetId="7">[246]QUEFTS!#REF!</definedName>
    <definedName name="Season" localSheetId="9">[246]QUEFTS!#REF!</definedName>
    <definedName name="Season" localSheetId="15">[246]QUEFTS!#REF!</definedName>
    <definedName name="Season" localSheetId="13">[246]QUEFTS!#REF!</definedName>
    <definedName name="Season" localSheetId="8">[246]QUEFTS!#REF!</definedName>
    <definedName name="Season">#REF!</definedName>
    <definedName name="sencount" hidden="1">2</definedName>
    <definedName name="Sensation" localSheetId="51">#REF!</definedName>
    <definedName name="Sensation">#REF!</definedName>
    <definedName name="Sep" localSheetId="7">[72]BudgetData!$L$2:$L$734</definedName>
    <definedName name="Sep" localSheetId="9">[72]BudgetData!$L$2:$L$734</definedName>
    <definedName name="Sep" localSheetId="15">[72]BudgetData!$L$2:$L$734</definedName>
    <definedName name="Sep" localSheetId="13">[72]BudgetData!$L$2:$L$734</definedName>
    <definedName name="Sep" localSheetId="8">[72]BudgetData!$L$2:$L$734</definedName>
    <definedName name="Sep">#REF!</definedName>
    <definedName name="SETVAR" localSheetId="7">[175]Function!$B$31</definedName>
    <definedName name="SETVAR" localSheetId="9">[175]Function!$B$31</definedName>
    <definedName name="SETVAR" localSheetId="15">[175]Function!$B$31</definedName>
    <definedName name="SETVAR" localSheetId="13">[175]Function!$B$31</definedName>
    <definedName name="SETVAR" localSheetId="8">[175]Function!$B$31</definedName>
    <definedName name="SETVAR">#REF!</definedName>
    <definedName name="SFX" localSheetId="7">[58]Sheet1!#REF!</definedName>
    <definedName name="SFX" localSheetId="9">[58]Sheet1!#REF!</definedName>
    <definedName name="SFX" localSheetId="15">[58]Sheet1!#REF!</definedName>
    <definedName name="SFX" localSheetId="13">[58]Sheet1!#REF!</definedName>
    <definedName name="SFX" localSheetId="8">[58]Sheet1!#REF!</definedName>
    <definedName name="SFX">#REF!</definedName>
    <definedName name="SFY" localSheetId="7">[58]Sheet1!#REF!</definedName>
    <definedName name="SFY" localSheetId="9">[58]Sheet1!#REF!</definedName>
    <definedName name="SFY" localSheetId="15">[58]Sheet1!#REF!</definedName>
    <definedName name="SFY" localSheetId="13">[58]Sheet1!#REF!</definedName>
    <definedName name="SFY" localSheetId="8">[58]Sheet1!#REF!</definedName>
    <definedName name="SFY">#REF!</definedName>
    <definedName name="sg" localSheetId="7">[75]SLCB!#REF!</definedName>
    <definedName name="sg" localSheetId="9">[75]SLCB!#REF!</definedName>
    <definedName name="sg" localSheetId="15">[75]SLCB!#REF!</definedName>
    <definedName name="sg" localSheetId="13">[75]SLCB!#REF!</definedName>
    <definedName name="sg" localSheetId="8">[75]SLCB!#REF!</definedName>
    <definedName name="sg">#REF!</definedName>
    <definedName name="sg1." localSheetId="7">[75]SLCB!#REF!</definedName>
    <definedName name="sg1." localSheetId="9">[75]SLCB!#REF!</definedName>
    <definedName name="sg1." localSheetId="15">[75]SLCB!#REF!</definedName>
    <definedName name="sg1." localSheetId="13">[75]SLCB!#REF!</definedName>
    <definedName name="sg1." localSheetId="8">[75]SLCB!#REF!</definedName>
    <definedName name="sg1.">#REF!</definedName>
    <definedName name="sg2." localSheetId="7">[75]SLCB!#REF!</definedName>
    <definedName name="sg2." localSheetId="9">[75]SLCB!#REF!</definedName>
    <definedName name="sg2." localSheetId="15">[75]SLCB!#REF!</definedName>
    <definedName name="sg2." localSheetId="13">[75]SLCB!#REF!</definedName>
    <definedName name="sg2." localSheetId="8">[75]SLCB!#REF!</definedName>
    <definedName name="sg2.">#REF!</definedName>
    <definedName name="sgnc" localSheetId="7">[10]gtrinh!#REF!</definedName>
    <definedName name="sgnc" localSheetId="9">[10]gtrinh!#REF!</definedName>
    <definedName name="sgnc" localSheetId="15">[10]gtrinh!#REF!</definedName>
    <definedName name="sgnc" localSheetId="13">[10]gtrinh!#REF!</definedName>
    <definedName name="sgnc" localSheetId="8">[10]gtrinh!#REF!</definedName>
    <definedName name="sgnc">#REF!</definedName>
    <definedName name="sgvl" localSheetId="7">[10]gtrinh!#REF!</definedName>
    <definedName name="sgvl" localSheetId="9">[10]gtrinh!#REF!</definedName>
    <definedName name="sgvl" localSheetId="15">[10]gtrinh!#REF!</definedName>
    <definedName name="sgvl" localSheetId="13">[10]gtrinh!#REF!</definedName>
    <definedName name="sgvl" localSheetId="8">[10]gtrinh!#REF!</definedName>
    <definedName name="sgvl">#REF!</definedName>
    <definedName name="sharp" localSheetId="33">#REF!</definedName>
    <definedName name="sharp" localSheetId="51">#REF!</definedName>
    <definedName name="sharp">#REF!</definedName>
    <definedName name="Sheet1" localSheetId="33">#REF!</definedName>
    <definedName name="Sheet1" localSheetId="51">#REF!</definedName>
    <definedName name="Sheet1">#REF!</definedName>
    <definedName name="SheetName">"[Bao_cao_cua_NVTK_tai_NPP_bieu_mau_moi_4___Mau_moi.xls]~         "</definedName>
    <definedName name="SheetName_18">"[Ngan sach 2012.xls]TONG HOP KH"</definedName>
    <definedName name="sho" localSheetId="33">#REF!</definedName>
    <definedName name="sho" localSheetId="51">#REF!</definedName>
    <definedName name="sho">#REF!</definedName>
    <definedName name="sht" localSheetId="7">'[10]THPDMoi  (2)'!#REF!</definedName>
    <definedName name="sht" localSheetId="9">'[10]THPDMoi  (2)'!#REF!</definedName>
    <definedName name="sht" localSheetId="15">'[10]THPDMoi  (2)'!#REF!</definedName>
    <definedName name="sht" localSheetId="13">'[10]THPDMoi  (2)'!#REF!</definedName>
    <definedName name="sht" localSheetId="8">'[10]THPDMoi  (2)'!#REF!</definedName>
    <definedName name="sht">#REF!</definedName>
    <definedName name="sht1p" localSheetId="33">#REF!</definedName>
    <definedName name="sht1p" localSheetId="51">#REF!</definedName>
    <definedName name="sht1p">#REF!</definedName>
    <definedName name="sht3p" localSheetId="7">'[10]lam-moi'!#REF!</definedName>
    <definedName name="sht3p" localSheetId="9">'[10]lam-moi'!#REF!</definedName>
    <definedName name="sht3p" localSheetId="15">'[10]lam-moi'!#REF!</definedName>
    <definedName name="sht3p" localSheetId="13">'[10]lam-moi'!#REF!</definedName>
    <definedName name="sht3p" localSheetId="8">'[10]lam-moi'!#REF!</definedName>
    <definedName name="sht3p">#REF!</definedName>
    <definedName name="shtk" localSheetId="7">[256]dmtk!$A$4:$A$10</definedName>
    <definedName name="shtk" localSheetId="9">[256]dmtk!$A$4:$A$10</definedName>
    <definedName name="shtk" localSheetId="15">[256]dmtk!$A$4:$A$10</definedName>
    <definedName name="shtk" localSheetId="13">[256]dmtk!$A$4:$A$10</definedName>
    <definedName name="shtk" localSheetId="8">[256]dmtk!$A$4:$A$10</definedName>
    <definedName name="shtk">#REF!</definedName>
    <definedName name="sieucao" localSheetId="33">#REF!</definedName>
    <definedName name="sieucao" localSheetId="51">#REF!</definedName>
    <definedName name="sieucao">#REF!</definedName>
    <definedName name="SIZE" localSheetId="33">#REF!</definedName>
    <definedName name="SIZE" localSheetId="51">#REF!</definedName>
    <definedName name="SIZE">#REF!</definedName>
    <definedName name="sj" localSheetId="7">[58]Sheet1!#REF!</definedName>
    <definedName name="sj" localSheetId="9">[58]Sheet1!#REF!</definedName>
    <definedName name="sj" localSheetId="15">[58]Sheet1!#REF!</definedName>
    <definedName name="sj" localSheetId="13">[58]Sheet1!#REF!</definedName>
    <definedName name="sj" localSheetId="8">[58]Sheet1!#REF!</definedName>
    <definedName name="sj">#REF!</definedName>
    <definedName name="skd" localSheetId="7">[307]gVL!#REF!</definedName>
    <definedName name="skd" localSheetId="9">[307]gVL!#REF!</definedName>
    <definedName name="skd" localSheetId="15">[307]gVL!#REF!</definedName>
    <definedName name="skd" localSheetId="13">[307]gVL!#REF!</definedName>
    <definedName name="skd" localSheetId="8">[307]gVL!#REF!</definedName>
    <definedName name="skd">#REF!</definedName>
    <definedName name="skm" localSheetId="7">'[303]BU GIA SAT'!$L$8</definedName>
    <definedName name="skm" localSheetId="9">'[303]BU GIA SAT'!$L$8</definedName>
    <definedName name="skm" localSheetId="15">'[303]BU GIA SAT'!$L$8</definedName>
    <definedName name="skm" localSheetId="13">'[303]BU GIA SAT'!$L$8</definedName>
    <definedName name="skm" localSheetId="8">'[303]BU GIA SAT'!$L$8</definedName>
    <definedName name="skm">#REF!</definedName>
    <definedName name="skt" localSheetId="33">#REF!</definedName>
    <definedName name="skt" localSheetId="51">#REF!</definedName>
    <definedName name="skt">#REF!</definedName>
    <definedName name="SKUcoverage" localSheetId="51">#REF!</definedName>
    <definedName name="SKUcoverage">#REF!</definedName>
    <definedName name="SL" localSheetId="33">#REF!</definedName>
    <definedName name="SL" localSheetId="51">#REF!</definedName>
    <definedName name="SL">#REF!</definedName>
    <definedName name="SL_CRD" localSheetId="33">#REF!</definedName>
    <definedName name="SL_CRD" localSheetId="51">#REF!</definedName>
    <definedName name="SL_CRD">#REF!</definedName>
    <definedName name="SL_CRS" localSheetId="33">#REF!</definedName>
    <definedName name="SL_CRS" localSheetId="51">#REF!</definedName>
    <definedName name="SL_CRS">#REF!</definedName>
    <definedName name="SL_CS" localSheetId="33">#REF!</definedName>
    <definedName name="SL_CS" localSheetId="51">#REF!</definedName>
    <definedName name="SL_CS">#REF!</definedName>
    <definedName name="SL_DD" localSheetId="33">#REF!</definedName>
    <definedName name="SL_DD" localSheetId="51">#REF!</definedName>
    <definedName name="SL_DD">#REF!</definedName>
    <definedName name="slg" localSheetId="33">#REF!</definedName>
    <definedName name="slg" localSheetId="51">#REF!</definedName>
    <definedName name="slg">#REF!</definedName>
    <definedName name="slg_n" localSheetId="51">#REF!</definedName>
    <definedName name="slg_n">#REF!</definedName>
    <definedName name="slg_x" localSheetId="51">#REF!</definedName>
    <definedName name="slg_x">#REF!</definedName>
    <definedName name="slk" localSheetId="51">#REF!</definedName>
    <definedName name="slk">#REF!</definedName>
    <definedName name="sll" localSheetId="51">#REF!</definedName>
    <definedName name="sll">#REF!</definedName>
    <definedName name="SLNGAY" localSheetId="33">#REF!</definedName>
    <definedName name="SLNGAY" localSheetId="51">#REF!</definedName>
    <definedName name="SLNGAY">#REF!</definedName>
    <definedName name="SLT" localSheetId="33">#REF!</definedName>
    <definedName name="SLT" localSheetId="51">#REF!</definedName>
    <definedName name="SLT">#REF!</definedName>
    <definedName name="SM" localSheetId="33">#REF!</definedName>
    <definedName name="SM" localSheetId="51">#REF!</definedName>
    <definedName name="SM">#REF!</definedName>
    <definedName name="smax" localSheetId="33">#REF!</definedName>
    <definedName name="smax" localSheetId="51">#REF!</definedName>
    <definedName name="smax">#REF!</definedName>
    <definedName name="smax1" localSheetId="33">#REF!</definedName>
    <definedName name="smax1" localSheetId="51">#REF!</definedName>
    <definedName name="smax1">#REF!</definedName>
    <definedName name="SMBA" localSheetId="33">#REF!</definedName>
    <definedName name="SMBA" localSheetId="51">#REF!</definedName>
    <definedName name="SMBA">#REF!</definedName>
    <definedName name="smin" localSheetId="7">[25]Girder!#REF!</definedName>
    <definedName name="smin" localSheetId="9">[25]Girder!#REF!</definedName>
    <definedName name="smin" localSheetId="15">[25]Girder!#REF!</definedName>
    <definedName name="smin" localSheetId="13">[25]Girder!#REF!</definedName>
    <definedName name="smin" localSheetId="8">[25]Girder!#REF!</definedName>
    <definedName name="smin">#REF!</definedName>
    <definedName name="smk" localSheetId="7">'[308]1121A'!$J$8</definedName>
    <definedName name="smk" localSheetId="9">'[308]1121A'!$J$8</definedName>
    <definedName name="smk" localSheetId="15">'[308]1121A'!$J$8</definedName>
    <definedName name="smk" localSheetId="13">'[308]1121A'!$J$8</definedName>
    <definedName name="smk" localSheetId="8">'[308]1121A'!$J$8</definedName>
    <definedName name="smk">#REF!</definedName>
    <definedName name="smm" localSheetId="7">'[308]1121A'!$K$8</definedName>
    <definedName name="smm" localSheetId="9">'[308]1121A'!$K$8</definedName>
    <definedName name="smm" localSheetId="15">'[308]1121A'!$K$8</definedName>
    <definedName name="smm" localSheetId="13">'[308]1121A'!$K$8</definedName>
    <definedName name="smm" localSheetId="8">'[308]1121A'!$K$8</definedName>
    <definedName name="smm">#REF!</definedName>
    <definedName name="sn" localSheetId="33">#REF!</definedName>
    <definedName name="sn" localSheetId="51">#REF!</definedName>
    <definedName name="sn">#REF!</definedName>
    <definedName name="Sng" localSheetId="33">#REF!</definedName>
    <definedName name="Sng" localSheetId="51">#REF!</definedName>
    <definedName name="Sng">#REF!</definedName>
    <definedName name="So_Chu.Drop1" localSheetId="29">#N/A</definedName>
    <definedName name="So_Chu.Drop1">#N/A</definedName>
    <definedName name="So_Chu.Drop3" localSheetId="29">#N/A</definedName>
    <definedName name="So_Chu.Drop3">#N/A</definedName>
    <definedName name="so_chu.So_Xau" localSheetId="29">#N/A</definedName>
    <definedName name="so_chu.So_Xau">#N/A</definedName>
    <definedName name="So_TK" localSheetId="7">[309]Bang_tai_khoan!$A$2:$A$199</definedName>
    <definedName name="So_TK" localSheetId="9">[309]Bang_tai_khoan!$A$2:$A$199</definedName>
    <definedName name="So_TK" localSheetId="15">[309]Bang_tai_khoan!$A$2:$A$199</definedName>
    <definedName name="So_TK" localSheetId="13">[309]Bang_tai_khoan!$A$2:$A$199</definedName>
    <definedName name="So_TK" localSheetId="8">[309]Bang_tai_khoan!$A$2:$A$199</definedName>
    <definedName name="So_TK">#REF!</definedName>
    <definedName name="so_thang.TL" localSheetId="51">#REF!</definedName>
    <definedName name="so_thang.TL">#REF!</definedName>
    <definedName name="So_Xau" localSheetId="29">#N/A</definedName>
    <definedName name="So_Xau">#N/A</definedName>
    <definedName name="soc3p" localSheetId="33">#REF!</definedName>
    <definedName name="soc3p" localSheetId="51">#REF!</definedName>
    <definedName name="soc3p">#REF!</definedName>
    <definedName name="SOCK" localSheetId="33">#REF!</definedName>
    <definedName name="SOCK" localSheetId="51">#REF!</definedName>
    <definedName name="SOCK">#REF!</definedName>
    <definedName name="SOCTGS" localSheetId="7">'[181]CAN DOI - KET QUA'!#REF!</definedName>
    <definedName name="SOCTGS" localSheetId="9">'[181]CAN DOI - KET QUA'!#REF!</definedName>
    <definedName name="SOCTGS" localSheetId="15">'[181]CAN DOI - KET QUA'!#REF!</definedName>
    <definedName name="SOCTGS" localSheetId="13">'[181]CAN DOI - KET QUA'!#REF!</definedName>
    <definedName name="SOCTGS" localSheetId="8">'[181]CAN DOI - KET QUA'!#REF!</definedName>
    <definedName name="SOCTGS">#REF!</definedName>
    <definedName name="SOD" localSheetId="7">[310]BDMTK!$F$2:$F$65536</definedName>
    <definedName name="SOD" localSheetId="9">[310]BDMTK!$F$2:$F$65536</definedName>
    <definedName name="SOD" localSheetId="15">[310]BDMTK!$F$2:$F$65536</definedName>
    <definedName name="SOD" localSheetId="13">[310]BDMTK!$F$2:$F$65536</definedName>
    <definedName name="SOD" localSheetId="8">[310]BDMTK!$F$2:$F$65536</definedName>
    <definedName name="SOD">#REF!</definedName>
    <definedName name="SODCK" localSheetId="33">#REF!</definedName>
    <definedName name="SODCK" localSheetId="51">#REF!</definedName>
    <definedName name="SODCK">#REF!</definedName>
    <definedName name="SODDK" localSheetId="33">#REF!</definedName>
    <definedName name="SODDK" localSheetId="51">#REF!</definedName>
    <definedName name="SODDK">#REF!</definedName>
    <definedName name="Sodoc_18">0</definedName>
    <definedName name="SoHD" localSheetId="51">#REF!</definedName>
    <definedName name="SoHD">#REF!</definedName>
    <definedName name="SOHIEUTK" localSheetId="33">#REF!</definedName>
    <definedName name="SOHIEUTK" localSheetId="51">#REF!</definedName>
    <definedName name="SOHIEUTK">#REF!</definedName>
    <definedName name="SOHIEUTK.TEXT" localSheetId="33">#REF!</definedName>
    <definedName name="SOHIEUTK.TEXT" localSheetId="51">#REF!</definedName>
    <definedName name="SOHIEUTK.TEXT">#REF!</definedName>
    <definedName name="sohieuthua" localSheetId="33">#REF!</definedName>
    <definedName name="sohieuthua" localSheetId="51">#REF!</definedName>
    <definedName name="sohieuthua">#REF!</definedName>
    <definedName name="soho" localSheetId="7">[19]sheet12!#REF!</definedName>
    <definedName name="soho" localSheetId="9">[19]sheet12!#REF!</definedName>
    <definedName name="soho" localSheetId="15">[19]sheet12!#REF!</definedName>
    <definedName name="soho" localSheetId="13">[19]sheet12!#REF!</definedName>
    <definedName name="soho" localSheetId="8">[19]sheet12!#REF!</definedName>
    <definedName name="soho">#REF!</definedName>
    <definedName name="Soi" localSheetId="33">#REF!</definedName>
    <definedName name="Soi" localSheetId="51">#REF!</definedName>
    <definedName name="Soi">#REF!</definedName>
    <definedName name="Soi_HamYen" localSheetId="7">[105]T.Tinh!#REF!</definedName>
    <definedName name="Soi_HamYen" localSheetId="9">[105]T.Tinh!#REF!</definedName>
    <definedName name="Soi_HamYen" localSheetId="15">[105]T.Tinh!#REF!</definedName>
    <definedName name="Soi_HamYen" localSheetId="13">[105]T.Tinh!#REF!</definedName>
    <definedName name="Soi_HamYen" localSheetId="8">[105]T.Tinh!#REF!</definedName>
    <definedName name="Soi_HamYen">#REF!</definedName>
    <definedName name="soichon12" localSheetId="33">#REF!</definedName>
    <definedName name="soichon12" localSheetId="51">#REF!</definedName>
    <definedName name="soichon12">#REF!</definedName>
    <definedName name="soichon24" localSheetId="33">#REF!</definedName>
    <definedName name="soichon24" localSheetId="51">#REF!</definedName>
    <definedName name="soichon24">#REF!</definedName>
    <definedName name="soichon46" localSheetId="33">#REF!</definedName>
    <definedName name="soichon46" localSheetId="51">#REF!</definedName>
    <definedName name="soichon46">#REF!</definedName>
    <definedName name="soichon4x6" localSheetId="7">'[311]TT-TBA'!#REF!</definedName>
    <definedName name="soichon4x6" localSheetId="9">'[311]TT-TBA'!#REF!</definedName>
    <definedName name="soichon4x6" localSheetId="15">'[311]TT-TBA'!#REF!</definedName>
    <definedName name="soichon4x6" localSheetId="13">'[311]TT-TBA'!#REF!</definedName>
    <definedName name="soichon4x6" localSheetId="8">'[311]TT-TBA'!#REF!</definedName>
    <definedName name="soichon4x6">#REF!</definedName>
    <definedName name="soigai" localSheetId="7">'[33]he so'!$B$15</definedName>
    <definedName name="soigai" localSheetId="9">'[33]he so'!$B$15</definedName>
    <definedName name="soigai" localSheetId="15">'[33]he so'!$B$15</definedName>
    <definedName name="soigai" localSheetId="13">'[33]he so'!$B$15</definedName>
    <definedName name="soigai" localSheetId="8">'[33]he so'!$B$15</definedName>
    <definedName name="soigai">#REF!</definedName>
    <definedName name="SoilType" localSheetId="33">#REF!</definedName>
    <definedName name="SoilType" localSheetId="51">#REF!</definedName>
    <definedName name="SoilType">#REF!</definedName>
    <definedName name="Solan" localSheetId="7">'[60]Xuly Data'!#REF!</definedName>
    <definedName name="Solan" localSheetId="9">'[60]Xuly Data'!#REF!</definedName>
    <definedName name="Solan" localSheetId="15">'[60]Xuly Data'!#REF!</definedName>
    <definedName name="Solan" localSheetId="13">'[60]Xuly Data'!#REF!</definedName>
    <definedName name="Solan" localSheetId="8">'[60]Xuly Data'!#REF!</definedName>
    <definedName name="Solan">#REF!</definedName>
    <definedName name="solieu" localSheetId="33">#REF!</definedName>
    <definedName name="solieu" localSheetId="51">#REF!</definedName>
    <definedName name="solieu">#REF!</definedName>
    <definedName name="SOLUONG" localSheetId="33">#REF!</definedName>
    <definedName name="SOLUONG" localSheetId="51">#REF!</definedName>
    <definedName name="SOLUONG">#REF!</definedName>
    <definedName name="soluongnhap" localSheetId="51">#REF!</definedName>
    <definedName name="soluongnhap">#REF!</definedName>
    <definedName name="soluongnhaphh" localSheetId="7">[312]Chitiet!$H$7:$H$960</definedName>
    <definedName name="soluongnhaphh" localSheetId="9">[312]Chitiet!$H$7:$H$960</definedName>
    <definedName name="soluongnhaphh" localSheetId="15">[312]Chitiet!$H$7:$H$960</definedName>
    <definedName name="soluongnhaphh" localSheetId="13">[312]Chitiet!$H$7:$H$960</definedName>
    <definedName name="soluongnhaphh" localSheetId="8">[312]Chitiet!$H$7:$H$960</definedName>
    <definedName name="soluongnhaphh">#REF!</definedName>
    <definedName name="soluongxuathh" localSheetId="7">[312]Chitiet!$K$7:$K$960</definedName>
    <definedName name="soluongxuathh" localSheetId="9">[312]Chitiet!$K$7:$K$960</definedName>
    <definedName name="soluongxuathh" localSheetId="15">[312]Chitiet!$K$7:$K$960</definedName>
    <definedName name="soluongxuathh" localSheetId="13">[312]Chitiet!$K$7:$K$960</definedName>
    <definedName name="soluongxuathh" localSheetId="8">[312]Chitiet!$K$7:$K$960</definedName>
    <definedName name="soluongxuathh">#REF!</definedName>
    <definedName name="SON" localSheetId="33">#REF!</definedName>
    <definedName name="SON" localSheetId="51">#REF!</definedName>
    <definedName name="SON">#REF!</definedName>
    <definedName name="sonduong" localSheetId="7">[157]TTVanChuyen!#REF!</definedName>
    <definedName name="sonduong" localSheetId="9">[157]TTVanChuyen!#REF!</definedName>
    <definedName name="sonduong" localSheetId="15">[157]TTVanChuyen!#REF!</definedName>
    <definedName name="sonduong" localSheetId="13">[157]TTVanChuyen!#REF!</definedName>
    <definedName name="sonduong" localSheetId="8">[157]TTVanChuyen!#REF!</definedName>
    <definedName name="sonduong">#REF!</definedName>
    <definedName name="SONHOI" localSheetId="33">#REF!</definedName>
    <definedName name="SONHOI" localSheetId="51">#REF!</definedName>
    <definedName name="SONHOI">#REF!</definedName>
    <definedName name="SoPnhap" localSheetId="51">#REF!</definedName>
    <definedName name="SoPnhap">#REF!</definedName>
    <definedName name="SOPSCO" localSheetId="33">#REF!</definedName>
    <definedName name="SOPSCO" localSheetId="51">#REF!</definedName>
    <definedName name="SOPSCO">#REF!</definedName>
    <definedName name="SOPSNO" localSheetId="33">#REF!</definedName>
    <definedName name="SOPSNO" localSheetId="51">#REF!</definedName>
    <definedName name="SOPSNO">#REF!</definedName>
    <definedName name="soptc" localSheetId="7">[183]capnhat!$O$4:$O$1001</definedName>
    <definedName name="soptc" localSheetId="9">[183]capnhat!$O$4:$O$1001</definedName>
    <definedName name="soptc" localSheetId="15">[183]capnhat!$O$4:$O$1001</definedName>
    <definedName name="soptc" localSheetId="13">[183]capnhat!$O$4:$O$1001</definedName>
    <definedName name="soptc" localSheetId="8">[183]capnhat!$O$4:$O$1001</definedName>
    <definedName name="soptc">#REF!</definedName>
    <definedName name="SORT" localSheetId="33">#REF!</definedName>
    <definedName name="SORT" localSheetId="51">#REF!</definedName>
    <definedName name="SORT">#REF!</definedName>
    <definedName name="SORT_AREA" localSheetId="7">'[294]DI-ESTI'!$A$8:$R$489</definedName>
    <definedName name="SORT_AREA" localSheetId="9">'[294]DI-ESTI'!$A$8:$R$489</definedName>
    <definedName name="SORT_AREA" localSheetId="15">'[294]DI-ESTI'!$A$8:$R$489</definedName>
    <definedName name="SORT_AREA" localSheetId="13">'[294]DI-ESTI'!$A$8:$R$489</definedName>
    <definedName name="SORT_AREA" localSheetId="8">'[294]DI-ESTI'!$A$8:$R$489</definedName>
    <definedName name="SORT_AREA">#REF!</definedName>
    <definedName name="sotien" localSheetId="7">[313]capnhat!#REF!</definedName>
    <definedName name="sotien" localSheetId="9">[313]capnhat!#REF!</definedName>
    <definedName name="sotien" localSheetId="15">[313]capnhat!#REF!</definedName>
    <definedName name="sotien" localSheetId="13">[313]capnhat!#REF!</definedName>
    <definedName name="sotien" localSheetId="8">[313]capnhat!#REF!</definedName>
    <definedName name="sotien">#REF!</definedName>
    <definedName name="SOTIEN_CO" localSheetId="7">'[181]CAN DOI - KET QUA'!#REF!</definedName>
    <definedName name="SOTIEN_CO" localSheetId="9">'[181]CAN DOI - KET QUA'!#REF!</definedName>
    <definedName name="SOTIEN_CO" localSheetId="15">'[181]CAN DOI - KET QUA'!#REF!</definedName>
    <definedName name="SOTIEN_CO" localSheetId="13">'[181]CAN DOI - KET QUA'!#REF!</definedName>
    <definedName name="SOTIEN_CO" localSheetId="8">'[181]CAN DOI - KET QUA'!#REF!</definedName>
    <definedName name="SOTIEN_CO">#REF!</definedName>
    <definedName name="SOTIEN_CO_NK" localSheetId="7">[73]NHATKY!$H$7:$H$125</definedName>
    <definedName name="SOTIEN_CO_NK" localSheetId="9">[73]NHATKY!$H$7:$H$125</definedName>
    <definedName name="SOTIEN_CO_NK" localSheetId="15">[73]NHATKY!$H$7:$H$125</definedName>
    <definedName name="SOTIEN_CO_NK" localSheetId="13">[73]NHATKY!$H$7:$H$125</definedName>
    <definedName name="SOTIEN_CO_NK" localSheetId="8">[73]NHATKY!$H$7:$H$125</definedName>
    <definedName name="SOTIEN_CO_NK">#REF!</definedName>
    <definedName name="sotien_dmctgs" localSheetId="33">#REF!</definedName>
    <definedName name="sotien_dmctgs" localSheetId="51">#REF!</definedName>
    <definedName name="sotien_dmctgs">#REF!</definedName>
    <definedName name="sotien_n" localSheetId="51">#REF!</definedName>
    <definedName name="sotien_n">#REF!</definedName>
    <definedName name="SOTIEN_NO" localSheetId="7">'[181]CAN DOI - KET QUA'!#REF!</definedName>
    <definedName name="SOTIEN_NO" localSheetId="9">'[181]CAN DOI - KET QUA'!#REF!</definedName>
    <definedName name="SOTIEN_NO" localSheetId="15">'[181]CAN DOI - KET QUA'!#REF!</definedName>
    <definedName name="SOTIEN_NO" localSheetId="13">'[181]CAN DOI - KET QUA'!#REF!</definedName>
    <definedName name="SOTIEN_NO" localSheetId="8">'[181]CAN DOI - KET QUA'!#REF!</definedName>
    <definedName name="SOTIEN_NO">#REF!</definedName>
    <definedName name="SOTIEN_NO_NK" localSheetId="7">[73]NHATKY!$G$7:$G$125</definedName>
    <definedName name="SOTIEN_NO_NK" localSheetId="9">[73]NHATKY!$G$7:$G$125</definedName>
    <definedName name="SOTIEN_NO_NK" localSheetId="15">[73]NHATKY!$G$7:$G$125</definedName>
    <definedName name="SOTIEN_NO_NK" localSheetId="13">[73]NHATKY!$G$7:$G$125</definedName>
    <definedName name="SOTIEN_NO_NK" localSheetId="8">[73]NHATKY!$G$7:$G$125</definedName>
    <definedName name="SOTIEN_NO_NK">#REF!</definedName>
    <definedName name="sotien_x" localSheetId="51">#REF!</definedName>
    <definedName name="sotien_x">#REF!</definedName>
    <definedName name="SOTIENPS" localSheetId="33">#REF!</definedName>
    <definedName name="SOTIENPS" localSheetId="51">#REF!</definedName>
    <definedName name="SOTIENPS">#REF!</definedName>
    <definedName name="Sothutu" localSheetId="33">#REF!</definedName>
    <definedName name="Sothutu" localSheetId="51">#REF!</definedName>
    <definedName name="Sothutu">#REF!</definedName>
    <definedName name="sotram_18">"101"</definedName>
    <definedName name="SP" localSheetId="7">'[1]PNT-QUOT-#3'!#REF!</definedName>
    <definedName name="SP" localSheetId="9">'[1]PNT-QUOT-#3'!#REF!</definedName>
    <definedName name="SP" localSheetId="15">'[1]PNT-QUOT-#3'!#REF!</definedName>
    <definedName name="SP" localSheetId="13">'[1]PNT-QUOT-#3'!#REF!</definedName>
    <definedName name="SP" localSheetId="8">'[1]PNT-QUOT-#3'!#REF!</definedName>
    <definedName name="SP">#REF!</definedName>
    <definedName name="SP.2" localSheetId="51">#REF!</definedName>
    <definedName name="SP.2">#REF!</definedName>
    <definedName name="sp.2_ct" localSheetId="51">#REF!</definedName>
    <definedName name="sp.2_ct">#REF!</definedName>
    <definedName name="sp.2_hd" localSheetId="51">#REF!</definedName>
    <definedName name="sp.2_hd">#REF!</definedName>
    <definedName name="sp.2_ts" localSheetId="51">#REF!</definedName>
    <definedName name="sp.2_ts">#REF!</definedName>
    <definedName name="SP.A" localSheetId="51">#REF!</definedName>
    <definedName name="SP.A">#REF!</definedName>
    <definedName name="sp.a_ct" localSheetId="51">#REF!</definedName>
    <definedName name="sp.a_ct">#REF!</definedName>
    <definedName name="sp.a_hd" localSheetId="51">#REF!</definedName>
    <definedName name="sp.a_hd">#REF!</definedName>
    <definedName name="Sp.a_hso" localSheetId="51">#REF!</definedName>
    <definedName name="Sp.a_hso">#REF!</definedName>
    <definedName name="sp.a_hspc" localSheetId="51">#REF!</definedName>
    <definedName name="sp.a_hspc">#REF!</definedName>
    <definedName name="Sp.a_ld" localSheetId="51">#REF!</definedName>
    <definedName name="Sp.a_ld">#REF!</definedName>
    <definedName name="Sp.a_luong" localSheetId="51">#REF!</definedName>
    <definedName name="Sp.a_luong">#REF!</definedName>
    <definedName name="Sp.a_nguoi" localSheetId="51">#REF!</definedName>
    <definedName name="Sp.a_nguoi">#REF!</definedName>
    <definedName name="Sp.a_tdtt" localSheetId="51">#REF!</definedName>
    <definedName name="Sp.a_tdtt">#REF!</definedName>
    <definedName name="Sp.a_tn" localSheetId="51">#REF!</definedName>
    <definedName name="Sp.a_tn">#REF!</definedName>
    <definedName name="sp.a_ts" localSheetId="51">#REF!</definedName>
    <definedName name="sp.a_ts">#REF!</definedName>
    <definedName name="Sp.a_ud" localSheetId="51">#REF!</definedName>
    <definedName name="Sp.a_ud">#REF!</definedName>
    <definedName name="SP.B" localSheetId="51">#REF!</definedName>
    <definedName name="SP.B">#REF!</definedName>
    <definedName name="sp.b_ct" localSheetId="51">#REF!</definedName>
    <definedName name="sp.b_ct">#REF!</definedName>
    <definedName name="sp.b_hd" localSheetId="51">#REF!</definedName>
    <definedName name="sp.b_hd">#REF!</definedName>
    <definedName name="Sp.B_hso" localSheetId="51">#REF!</definedName>
    <definedName name="Sp.B_hso">#REF!</definedName>
    <definedName name="sp.b_hspc" localSheetId="51">#REF!</definedName>
    <definedName name="sp.b_hspc">#REF!</definedName>
    <definedName name="Sp.B_ld" localSheetId="51">#REF!</definedName>
    <definedName name="Sp.B_ld">#REF!</definedName>
    <definedName name="Sp.B_luong" localSheetId="51">#REF!</definedName>
    <definedName name="Sp.B_luong">#REF!</definedName>
    <definedName name="Sp.B_nguoi" localSheetId="51">#REF!</definedName>
    <definedName name="Sp.B_nguoi">#REF!</definedName>
    <definedName name="Sp.B_tdtt" localSheetId="51">#REF!</definedName>
    <definedName name="Sp.B_tdtt">#REF!</definedName>
    <definedName name="Sp.B_tn" localSheetId="51">#REF!</definedName>
    <definedName name="Sp.B_tn">#REF!</definedName>
    <definedName name="sp.b_ts" localSheetId="51">#REF!</definedName>
    <definedName name="sp.b_ts">#REF!</definedName>
    <definedName name="Sp.B_ud" localSheetId="51">#REF!</definedName>
    <definedName name="Sp.B_ud">#REF!</definedName>
    <definedName name="sp_bq" localSheetId="7">'[14]truc tiep'!#REF!</definedName>
    <definedName name="sp_bq" localSheetId="9">'[14]truc tiep'!#REF!</definedName>
    <definedName name="sp_bq" localSheetId="15">'[14]truc tiep'!#REF!</definedName>
    <definedName name="sp_bq" localSheetId="13">'[14]truc tiep'!#REF!</definedName>
    <definedName name="sp_bq" localSheetId="8">'[14]truc tiep'!#REF!</definedName>
    <definedName name="sp_bq">#REF!</definedName>
    <definedName name="sp_bv" localSheetId="7">'[14]truc tiep'!#REF!</definedName>
    <definedName name="sp_bv" localSheetId="9">'[14]truc tiep'!#REF!</definedName>
    <definedName name="sp_bv" localSheetId="15">'[14]truc tiep'!#REF!</definedName>
    <definedName name="sp_bv" localSheetId="13">'[14]truc tiep'!#REF!</definedName>
    <definedName name="sp_bv" localSheetId="8">'[14]truc tiep'!#REF!</definedName>
    <definedName name="sp_bv">#REF!</definedName>
    <definedName name="sp_ck" localSheetId="7">'[14]truc tiep'!#REF!</definedName>
    <definedName name="sp_ck" localSheetId="9">'[14]truc tiep'!#REF!</definedName>
    <definedName name="sp_ck" localSheetId="15">'[14]truc tiep'!#REF!</definedName>
    <definedName name="sp_ck" localSheetId="13">'[14]truc tiep'!#REF!</definedName>
    <definedName name="sp_ck" localSheetId="8">'[14]truc tiep'!#REF!</definedName>
    <definedName name="sp_ck">#REF!</definedName>
    <definedName name="sp_d1" localSheetId="7">'[14]truc tiep'!#REF!</definedName>
    <definedName name="sp_d1" localSheetId="9">'[14]truc tiep'!#REF!</definedName>
    <definedName name="sp_d1" localSheetId="15">'[14]truc tiep'!#REF!</definedName>
    <definedName name="sp_d1" localSheetId="13">'[14]truc tiep'!#REF!</definedName>
    <definedName name="sp_d1" localSheetId="8">'[14]truc tiep'!#REF!</definedName>
    <definedName name="sp_d1">#REF!</definedName>
    <definedName name="sp_d2" localSheetId="7">'[14]truc tiep'!#REF!</definedName>
    <definedName name="sp_d2" localSheetId="9">'[14]truc tiep'!#REF!</definedName>
    <definedName name="sp_d2" localSheetId="15">'[14]truc tiep'!#REF!</definedName>
    <definedName name="sp_d2" localSheetId="13">'[14]truc tiep'!#REF!</definedName>
    <definedName name="sp_d2" localSheetId="8">'[14]truc tiep'!#REF!</definedName>
    <definedName name="sp_d2">#REF!</definedName>
    <definedName name="sp_d3" localSheetId="7">'[14]truc tiep'!#REF!</definedName>
    <definedName name="sp_d3" localSheetId="9">'[14]truc tiep'!#REF!</definedName>
    <definedName name="sp_d3" localSheetId="15">'[14]truc tiep'!#REF!</definedName>
    <definedName name="sp_d3" localSheetId="13">'[14]truc tiep'!#REF!</definedName>
    <definedName name="sp_d3" localSheetId="8">'[14]truc tiep'!#REF!</definedName>
    <definedName name="sp_d3">#REF!</definedName>
    <definedName name="sp_dl" localSheetId="7">'[14]truc tiep'!#REF!</definedName>
    <definedName name="sp_dl" localSheetId="9">'[14]truc tiep'!#REF!</definedName>
    <definedName name="sp_dl" localSheetId="15">'[14]truc tiep'!#REF!</definedName>
    <definedName name="sp_dl" localSheetId="13">'[14]truc tiep'!#REF!</definedName>
    <definedName name="sp_dl" localSheetId="8">'[14]truc tiep'!#REF!</definedName>
    <definedName name="sp_dl">#REF!</definedName>
    <definedName name="sp_kcs" localSheetId="7">'[14]truc tiep'!#REF!</definedName>
    <definedName name="sp_kcs" localSheetId="9">'[14]truc tiep'!#REF!</definedName>
    <definedName name="sp_kcs" localSheetId="15">'[14]truc tiep'!#REF!</definedName>
    <definedName name="sp_kcs" localSheetId="13">'[14]truc tiep'!#REF!</definedName>
    <definedName name="sp_kcs" localSheetId="8">'[14]truc tiep'!#REF!</definedName>
    <definedName name="sp_kcs">#REF!</definedName>
    <definedName name="sp_nb" localSheetId="7">'[14]truc tiep'!#REF!</definedName>
    <definedName name="sp_nb" localSheetId="9">'[14]truc tiep'!#REF!</definedName>
    <definedName name="sp_nb" localSheetId="15">'[14]truc tiep'!#REF!</definedName>
    <definedName name="sp_nb" localSheetId="13">'[14]truc tiep'!#REF!</definedName>
    <definedName name="sp_nb" localSheetId="8">'[14]truc tiep'!#REF!</definedName>
    <definedName name="sp_nb">#REF!</definedName>
    <definedName name="sp_nv" localSheetId="7">'[14]truc tiep'!#REF!</definedName>
    <definedName name="sp_nv" localSheetId="9">'[14]truc tiep'!#REF!</definedName>
    <definedName name="sp_nv" localSheetId="15">'[14]truc tiep'!#REF!</definedName>
    <definedName name="sp_nv" localSheetId="13">'[14]truc tiep'!#REF!</definedName>
    <definedName name="sp_nv" localSheetId="8">'[14]truc tiep'!#REF!</definedName>
    <definedName name="sp_nv">#REF!</definedName>
    <definedName name="sp_ngio" localSheetId="7">'[14]truc tiep'!#REF!</definedName>
    <definedName name="sp_ngio" localSheetId="9">'[14]truc tiep'!#REF!</definedName>
    <definedName name="sp_ngio" localSheetId="15">'[14]truc tiep'!#REF!</definedName>
    <definedName name="sp_ngio" localSheetId="13">'[14]truc tiep'!#REF!</definedName>
    <definedName name="sp_ngio" localSheetId="8">'[14]truc tiep'!#REF!</definedName>
    <definedName name="sp_ngio">#REF!</definedName>
    <definedName name="sp_t3" localSheetId="7">'[14]truc tiep'!#REF!</definedName>
    <definedName name="sp_t3" localSheetId="9">'[14]truc tiep'!#REF!</definedName>
    <definedName name="sp_t3" localSheetId="15">'[14]truc tiep'!#REF!</definedName>
    <definedName name="sp_t3" localSheetId="13">'[14]truc tiep'!#REF!</definedName>
    <definedName name="sp_t3" localSheetId="8">'[14]truc tiep'!#REF!</definedName>
    <definedName name="sp_t3">#REF!</definedName>
    <definedName name="sp_t4" localSheetId="7">'[14]truc tiep'!#REF!</definedName>
    <definedName name="sp_t4" localSheetId="9">'[14]truc tiep'!#REF!</definedName>
    <definedName name="sp_t4" localSheetId="15">'[14]truc tiep'!#REF!</definedName>
    <definedName name="sp_t4" localSheetId="13">'[14]truc tiep'!#REF!</definedName>
    <definedName name="sp_t4" localSheetId="8">'[14]truc tiep'!#REF!</definedName>
    <definedName name="sp_t4">#REF!</definedName>
    <definedName name="sp_t5" localSheetId="7">'[14]truc tiep'!#REF!</definedName>
    <definedName name="sp_t5" localSheetId="9">'[14]truc tiep'!#REF!</definedName>
    <definedName name="sp_t5" localSheetId="15">'[14]truc tiep'!#REF!</definedName>
    <definedName name="sp_t5" localSheetId="13">'[14]truc tiep'!#REF!</definedName>
    <definedName name="sp_t5" localSheetId="8">'[14]truc tiep'!#REF!</definedName>
    <definedName name="sp_t5">#REF!</definedName>
    <definedName name="sp_t6" localSheetId="7">'[14]truc tiep'!#REF!</definedName>
    <definedName name="sp_t6" localSheetId="9">'[14]truc tiep'!#REF!</definedName>
    <definedName name="sp_t6" localSheetId="15">'[14]truc tiep'!#REF!</definedName>
    <definedName name="sp_t6" localSheetId="13">'[14]truc tiep'!#REF!</definedName>
    <definedName name="sp_t6" localSheetId="8">'[14]truc tiep'!#REF!</definedName>
    <definedName name="sp_t6">#REF!</definedName>
    <definedName name="sp_tc" localSheetId="7">'[14]truc tiep'!#REF!</definedName>
    <definedName name="sp_tc" localSheetId="9">'[14]truc tiep'!#REF!</definedName>
    <definedName name="sp_tc" localSheetId="15">'[14]truc tiep'!#REF!</definedName>
    <definedName name="sp_tc" localSheetId="13">'[14]truc tiep'!#REF!</definedName>
    <definedName name="sp_tc" localSheetId="8">'[14]truc tiep'!#REF!</definedName>
    <definedName name="sp_tc">#REF!</definedName>
    <definedName name="sp_tm" localSheetId="7">'[14]truc tiep'!#REF!</definedName>
    <definedName name="sp_tm" localSheetId="9">'[14]truc tiep'!#REF!</definedName>
    <definedName name="sp_tm" localSheetId="15">'[14]truc tiep'!#REF!</definedName>
    <definedName name="sp_tm" localSheetId="13">'[14]truc tiep'!#REF!</definedName>
    <definedName name="sp_tm" localSheetId="8">'[14]truc tiep'!#REF!</definedName>
    <definedName name="sp_tm">#REF!</definedName>
    <definedName name="sp_vs" localSheetId="7">'[14]truc tiep'!#REF!</definedName>
    <definedName name="sp_vs" localSheetId="9">'[14]truc tiep'!#REF!</definedName>
    <definedName name="sp_vs" localSheetId="15">'[14]truc tiep'!#REF!</definedName>
    <definedName name="sp_vs" localSheetId="13">'[14]truc tiep'!#REF!</definedName>
    <definedName name="sp_vs" localSheetId="8">'[14]truc tiep'!#REF!</definedName>
    <definedName name="sp_vs">#REF!</definedName>
    <definedName name="sp_xh" localSheetId="7">'[14]truc tiep'!#REF!</definedName>
    <definedName name="sp_xh" localSheetId="9">'[14]truc tiep'!#REF!</definedName>
    <definedName name="sp_xh" localSheetId="15">'[14]truc tiep'!#REF!</definedName>
    <definedName name="sp_xh" localSheetId="13">'[14]truc tiep'!#REF!</definedName>
    <definedName name="sp_xh" localSheetId="8">'[14]truc tiep'!#REF!</definedName>
    <definedName name="sp_xh">#REF!</definedName>
    <definedName name="Spanner_Auto_File">"C:\My Documents\tinh cdo.x2a"</definedName>
    <definedName name="SPb_HSO" localSheetId="51">#REF!</definedName>
    <definedName name="SPb_HSO">#REF!</definedName>
    <definedName name="SPb_LUONG" localSheetId="51">#REF!</definedName>
    <definedName name="SPb_LUONG">#REF!</definedName>
    <definedName name="SPb_NGUOI" localSheetId="51">#REF!</definedName>
    <definedName name="SPb_NGUOI">#REF!</definedName>
    <definedName name="SPb_UD" localSheetId="51">#REF!</definedName>
    <definedName name="SPb_UD">#REF!</definedName>
    <definedName name="SPEC" localSheetId="33">#REF!</definedName>
    <definedName name="SPEC" localSheetId="51">#REF!</definedName>
    <definedName name="SPEC">#REF!</definedName>
    <definedName name="SpecialPrice" localSheetId="33" hidden="1">#REF!</definedName>
    <definedName name="SpecialPrice" localSheetId="51" hidden="1">#REF!</definedName>
    <definedName name="SpecialPrice" hidden="1">#REF!</definedName>
    <definedName name="SPECSUMMARY" localSheetId="33">#REF!</definedName>
    <definedName name="SPECSUMMARY" localSheetId="51">#REF!</definedName>
    <definedName name="SPECSUMMARY">#REF!</definedName>
    <definedName name="spk1p" localSheetId="7">'[10]#REF'!#REF!</definedName>
    <definedName name="spk1p" localSheetId="9">'[10]#REF'!#REF!</definedName>
    <definedName name="spk1p" localSheetId="15">'[10]#REF'!#REF!</definedName>
    <definedName name="spk1p" localSheetId="13">'[10]#REF'!#REF!</definedName>
    <definedName name="spk1p" localSheetId="8">'[10]#REF'!#REF!</definedName>
    <definedName name="spk1p">#REF!</definedName>
    <definedName name="spk3p" localSheetId="7">'[10]lam-moi'!#REF!</definedName>
    <definedName name="spk3p" localSheetId="9">'[10]lam-moi'!#REF!</definedName>
    <definedName name="spk3p" localSheetId="15">'[10]lam-moi'!#REF!</definedName>
    <definedName name="spk3p" localSheetId="13">'[10]lam-moi'!#REF!</definedName>
    <definedName name="spk3p" localSheetId="8">'[10]lam-moi'!#REF!</definedName>
    <definedName name="spk3p">#REF!</definedName>
    <definedName name="Spot_Settle" localSheetId="33">#REF!</definedName>
    <definedName name="Spot_Settle" localSheetId="51">#REF!</definedName>
    <definedName name="Spot_Settle">#REF!</definedName>
    <definedName name="Spot_Settle_11" localSheetId="7">[314]JPY!#REF!</definedName>
    <definedName name="Spot_Settle_11" localSheetId="9">[314]JPY!#REF!</definedName>
    <definedName name="Spot_Settle_11" localSheetId="15">[314]JPY!#REF!</definedName>
    <definedName name="Spot_Settle_11" localSheetId="13">[314]JPY!#REF!</definedName>
    <definedName name="Spot_Settle_11" localSheetId="8">[314]JPY!#REF!</definedName>
    <definedName name="Spot_Settle_11">#REF!</definedName>
    <definedName name="Spot_Settle_12" localSheetId="7">[314]JPY!#REF!</definedName>
    <definedName name="Spot_Settle_12" localSheetId="9">[314]JPY!#REF!</definedName>
    <definedName name="Spot_Settle_12" localSheetId="15">[314]JPY!#REF!</definedName>
    <definedName name="Spot_Settle_12" localSheetId="13">[314]JPY!#REF!</definedName>
    <definedName name="Spot_Settle_12" localSheetId="8">[314]JPY!#REF!</definedName>
    <definedName name="Spot_Settle_12">#REF!</definedName>
    <definedName name="Spot_Settle_4" localSheetId="7">[314]JPY!#REF!</definedName>
    <definedName name="Spot_Settle_4" localSheetId="9">[314]JPY!#REF!</definedName>
    <definedName name="Spot_Settle_4" localSheetId="15">[314]JPY!#REF!</definedName>
    <definedName name="Spot_Settle_4" localSheetId="13">[314]JPY!#REF!</definedName>
    <definedName name="Spot_Settle_4" localSheetId="8">[314]JPY!#REF!</definedName>
    <definedName name="Spot_Settle_4">#REF!</definedName>
    <definedName name="Spot_Settle_5" localSheetId="7">[314]JPY!#REF!</definedName>
    <definedName name="Spot_Settle_5" localSheetId="9">[314]JPY!#REF!</definedName>
    <definedName name="Spot_Settle_5" localSheetId="15">[314]JPY!#REF!</definedName>
    <definedName name="Spot_Settle_5" localSheetId="13">[314]JPY!#REF!</definedName>
    <definedName name="Spot_Settle_5" localSheetId="8">[314]JPY!#REF!</definedName>
    <definedName name="Spot_Settle_5">#REF!</definedName>
    <definedName name="SPSCOCDTK2004" localSheetId="33">#REF!</definedName>
    <definedName name="SPSCOCDTK2004" localSheetId="51">#REF!</definedName>
    <definedName name="SPSCOCDTK2004">#REF!</definedName>
    <definedName name="SPSNOCDTK2004" localSheetId="33">#REF!</definedName>
    <definedName name="SPSNOCDTK2004" localSheetId="51">#REF!</definedName>
    <definedName name="SPSNOCDTK2004">#REF!</definedName>
    <definedName name="SQ" localSheetId="7">[58]Sheet1!#REF!</definedName>
    <definedName name="SQ" localSheetId="9">[58]Sheet1!#REF!</definedName>
    <definedName name="SQ" localSheetId="15">[58]Sheet1!#REF!</definedName>
    <definedName name="SQ" localSheetId="13">[58]Sheet1!#REF!</definedName>
    <definedName name="SQ" localSheetId="8">[58]Sheet1!#REF!</definedName>
    <definedName name="SQ">#REF!</definedName>
    <definedName name="Square_date" localSheetId="33">#REF!</definedName>
    <definedName name="Square_date" localSheetId="51">#REF!</definedName>
    <definedName name="Square_date">#REF!</definedName>
    <definedName name="ss" localSheetId="33">#REF!</definedName>
    <definedName name="ss" localSheetId="51">#REF!</definedName>
    <definedName name="ss">#REF!</definedName>
    <definedName name="sss" localSheetId="33">#REF!</definedName>
    <definedName name="sss" localSheetId="51">#REF!</definedName>
    <definedName name="sss">#REF!</definedName>
    <definedName name="ssssssssssssssssssss" localSheetId="51">#REF!</definedName>
    <definedName name="ssssssssssssssssssss">#REF!</definedName>
    <definedName name="st" localSheetId="33">#REF!</definedName>
    <definedName name="st" localSheetId="51">#REF!</definedName>
    <definedName name="st">#REF!</definedName>
    <definedName name="st1p" localSheetId="33">#REF!</definedName>
    <definedName name="st1p" localSheetId="51">#REF!</definedName>
    <definedName name="st1p">#REF!</definedName>
    <definedName name="st3p" localSheetId="7">'[10]lam-moi'!#REF!</definedName>
    <definedName name="st3p" localSheetId="9">'[10]lam-moi'!#REF!</definedName>
    <definedName name="st3p" localSheetId="15">'[10]lam-moi'!#REF!</definedName>
    <definedName name="st3p" localSheetId="13">'[10]lam-moi'!#REF!</definedName>
    <definedName name="st3p" localSheetId="8">'[10]lam-moi'!#REF!</definedName>
    <definedName name="st3p">#REF!</definedName>
    <definedName name="start" localSheetId="33">#REF!</definedName>
    <definedName name="start" localSheetId="51">#REF!</definedName>
    <definedName name="start">#REF!</definedName>
    <definedName name="Start_1" localSheetId="33">#REF!</definedName>
    <definedName name="Start_1" localSheetId="51">#REF!</definedName>
    <definedName name="Start_1">#REF!</definedName>
    <definedName name="Start_10" localSheetId="33">#REF!</definedName>
    <definedName name="Start_10" localSheetId="51">#REF!</definedName>
    <definedName name="Start_10">#REF!</definedName>
    <definedName name="Start_11" localSheetId="33">#REF!</definedName>
    <definedName name="Start_11" localSheetId="51">#REF!</definedName>
    <definedName name="Start_11">#REF!</definedName>
    <definedName name="Start_12" localSheetId="33">#REF!</definedName>
    <definedName name="Start_12" localSheetId="51">#REF!</definedName>
    <definedName name="Start_12">#REF!</definedName>
    <definedName name="Start_13" localSheetId="33">#REF!</definedName>
    <definedName name="Start_13" localSheetId="51">#REF!</definedName>
    <definedName name="Start_13">#REF!</definedName>
    <definedName name="Start_2" localSheetId="33">#REF!</definedName>
    <definedName name="Start_2" localSheetId="51">#REF!</definedName>
    <definedName name="Start_2">#REF!</definedName>
    <definedName name="Start_3" localSheetId="33">#REF!</definedName>
    <definedName name="Start_3" localSheetId="51">#REF!</definedName>
    <definedName name="Start_3">#REF!</definedName>
    <definedName name="Start_4" localSheetId="33">#REF!</definedName>
    <definedName name="Start_4" localSheetId="51">#REF!</definedName>
    <definedName name="Start_4">#REF!</definedName>
    <definedName name="Start_5" localSheetId="33">#REF!</definedName>
    <definedName name="Start_5" localSheetId="51">#REF!</definedName>
    <definedName name="Start_5">#REF!</definedName>
    <definedName name="Start_6" localSheetId="33">#REF!</definedName>
    <definedName name="Start_6" localSheetId="51">#REF!</definedName>
    <definedName name="Start_6">#REF!</definedName>
    <definedName name="Start_7" localSheetId="33">#REF!</definedName>
    <definedName name="Start_7" localSheetId="51">#REF!</definedName>
    <definedName name="Start_7">#REF!</definedName>
    <definedName name="Start_8" localSheetId="33">#REF!</definedName>
    <definedName name="Start_8" localSheetId="51">#REF!</definedName>
    <definedName name="Start_8">#REF!</definedName>
    <definedName name="Start_9" localSheetId="33">#REF!</definedName>
    <definedName name="Start_9" localSheetId="51">#REF!</definedName>
    <definedName name="Start_9">#REF!</definedName>
    <definedName name="State" localSheetId="33">#REF!</definedName>
    <definedName name="State" localSheetId="51">#REF!</definedName>
    <definedName name="State">#REF!</definedName>
    <definedName name="StateRegion" localSheetId="7">[246]QUEFTS!#REF!</definedName>
    <definedName name="StateRegion" localSheetId="9">[246]QUEFTS!#REF!</definedName>
    <definedName name="StateRegion" localSheetId="15">[246]QUEFTS!#REF!</definedName>
    <definedName name="StateRegion" localSheetId="13">[246]QUEFTS!#REF!</definedName>
    <definedName name="StateRegion" localSheetId="8">[246]QUEFTS!#REF!</definedName>
    <definedName name="StateRegion">#REF!</definedName>
    <definedName name="Stc" localSheetId="7">[25]Girder!#REF!</definedName>
    <definedName name="Stc" localSheetId="9">[25]Girder!#REF!</definedName>
    <definedName name="Stc" localSheetId="15">[25]Girder!#REF!</definedName>
    <definedName name="Stc" localSheetId="13">[25]Girder!#REF!</definedName>
    <definedName name="Stc" localSheetId="8">[25]Girder!#REF!</definedName>
    <definedName name="Stc">#REF!</definedName>
    <definedName name="std" localSheetId="7">[25]Girder!#REF!</definedName>
    <definedName name="std" localSheetId="9">[25]Girder!#REF!</definedName>
    <definedName name="std" localSheetId="15">[25]Girder!#REF!</definedName>
    <definedName name="std" localSheetId="13">[25]Girder!#REF!</definedName>
    <definedName name="std" localSheetId="8">[25]Girder!#REF!</definedName>
    <definedName name="std">#REF!</definedName>
    <definedName name="stsd" localSheetId="7">[25]Girder!#REF!</definedName>
    <definedName name="stsd" localSheetId="9">[25]Girder!#REF!</definedName>
    <definedName name="stsd" localSheetId="15">[25]Girder!#REF!</definedName>
    <definedName name="stsd" localSheetId="13">[25]Girder!#REF!</definedName>
    <definedName name="stsd" localSheetId="8">[25]Girder!#REF!</definedName>
    <definedName name="stsd">#REF!</definedName>
    <definedName name="Stt" localSheetId="33">#REF!</definedName>
    <definedName name="Stt" localSheetId="51">#REF!</definedName>
    <definedName name="Stt">#REF!</definedName>
    <definedName name="Stt_n" localSheetId="51">#REF!</definedName>
    <definedName name="Stt_n">#REF!</definedName>
    <definedName name="stt_x" localSheetId="51">#REF!</definedName>
    <definedName name="stt_x">#REF!</definedName>
    <definedName name="str" localSheetId="7">[219]gvl!$N$34</definedName>
    <definedName name="str" localSheetId="9">[219]gvl!$N$34</definedName>
    <definedName name="str" localSheetId="15">[219]gvl!$N$34</definedName>
    <definedName name="str" localSheetId="13">[219]gvl!$N$34</definedName>
    <definedName name="str" localSheetId="8">[219]gvl!$N$34</definedName>
    <definedName name="str">#REF!</definedName>
    <definedName name="strChuso_18">"000000000000000"</definedName>
    <definedName name="STRES_MiD" localSheetId="7">[69]PEDESB!#REF!</definedName>
    <definedName name="STRES_MiD" localSheetId="9">[69]PEDESB!#REF!</definedName>
    <definedName name="STRES_MiD" localSheetId="15">[69]PEDESB!#REF!</definedName>
    <definedName name="STRES_MiD" localSheetId="13">[69]PEDESB!#REF!</definedName>
    <definedName name="STRES_MiD" localSheetId="8">[69]PEDESB!#REF!</definedName>
    <definedName name="STRES_MiD">#REF!</definedName>
    <definedName name="strKetqua_18">"ñoàng"</definedName>
    <definedName name="strret_18">"moät traêm leû moät "</definedName>
    <definedName name="SU" localSheetId="33">#REF!</definedName>
    <definedName name="SU" localSheetId="51">#REF!</definedName>
    <definedName name="SU">#REF!</definedName>
    <definedName name="sub" localSheetId="33">#REF!</definedName>
    <definedName name="sub" localSheetId="51">#REF!</definedName>
    <definedName name="sub">#REF!</definedName>
    <definedName name="SUL" localSheetId="33">#REF!</definedName>
    <definedName name="SUL" localSheetId="51">#REF!</definedName>
    <definedName name="SUL">#REF!</definedName>
    <definedName name="sum" localSheetId="33">#REF!</definedName>
    <definedName name="sum" localSheetId="51">#REF!</definedName>
    <definedName name="sum">#REF!</definedName>
    <definedName name="SUMbalance" localSheetId="33">#REF!</definedName>
    <definedName name="SUMbalance" localSheetId="51">#REF!</definedName>
    <definedName name="SUMbalance">#REF!</definedName>
    <definedName name="SUMCHI" localSheetId="7">'[184]BC quy TM'!#REF!</definedName>
    <definedName name="SUMCHI" localSheetId="9">'[184]BC quy TM'!#REF!</definedName>
    <definedName name="SUMCHI" localSheetId="15">'[184]BC quy TM'!#REF!</definedName>
    <definedName name="SUMCHI" localSheetId="13">'[184]BC quy TM'!#REF!</definedName>
    <definedName name="SUMCHI" localSheetId="8">'[184]BC quy TM'!#REF!</definedName>
    <definedName name="SUMCHI">#REF!</definedName>
    <definedName name="SUMdntt" localSheetId="7">'[269]DNTT chua chi'!$F$15</definedName>
    <definedName name="SUMdntt" localSheetId="9">'[269]DNTT chua chi'!$F$15</definedName>
    <definedName name="SUMdntt" localSheetId="15">'[269]DNTT chua chi'!$F$15</definedName>
    <definedName name="SUMdntt" localSheetId="13">'[269]DNTT chua chi'!$F$15</definedName>
    <definedName name="SUMdntt" localSheetId="8">'[269]DNTT chua chi'!$F$15</definedName>
    <definedName name="SUMdntt">#REF!</definedName>
    <definedName name="SUMITOMO" localSheetId="33">#REF!</definedName>
    <definedName name="SUMITOMO" localSheetId="51">#REF!</definedName>
    <definedName name="SUMITOMO">#REF!</definedName>
    <definedName name="SUMITOMO_GT" localSheetId="33">#REF!</definedName>
    <definedName name="SUMITOMO_GT" localSheetId="51">#REF!</definedName>
    <definedName name="SUMITOMO_GT">#REF!</definedName>
    <definedName name="SUMMARY" localSheetId="33">#REF!</definedName>
    <definedName name="SUMMARY" localSheetId="51">#REF!</definedName>
    <definedName name="SUMMARY">#REF!</definedName>
    <definedName name="SUMTHU" localSheetId="7">'[184]BC quy TM'!#REF!</definedName>
    <definedName name="SUMTHU" localSheetId="9">'[184]BC quy TM'!#REF!</definedName>
    <definedName name="SUMTHU" localSheetId="15">'[184]BC quy TM'!#REF!</definedName>
    <definedName name="SUMTHU" localSheetId="13">'[184]BC quy TM'!#REF!</definedName>
    <definedName name="SUMTHU" localSheetId="8">'[184]BC quy TM'!#REF!</definedName>
    <definedName name="SUMTHU">#REF!</definedName>
    <definedName name="sur" localSheetId="33">#REF!</definedName>
    <definedName name="sur" localSheetId="51">#REF!</definedName>
    <definedName name="sur">#REF!</definedName>
    <definedName name="sv" localSheetId="7">[75]SLCB!#REF!</definedName>
    <definedName name="sv" localSheetId="9">[75]SLCB!#REF!</definedName>
    <definedName name="sv" localSheetId="15">[75]SLCB!#REF!</definedName>
    <definedName name="sv" localSheetId="13">[75]SLCB!#REF!</definedName>
    <definedName name="sv" localSheetId="8">[75]SLCB!#REF!</definedName>
    <definedName name="sv">#REF!</definedName>
    <definedName name="SVC" localSheetId="33">#REF!</definedName>
    <definedName name="SVC" localSheetId="51">#REF!</definedName>
    <definedName name="SVC">#REF!</definedName>
    <definedName name="svn" localSheetId="7">[75]SLCB!#REF!</definedName>
    <definedName name="svn" localSheetId="9">[75]SLCB!#REF!</definedName>
    <definedName name="svn" localSheetId="15">[75]SLCB!#REF!</definedName>
    <definedName name="svn" localSheetId="13">[75]SLCB!#REF!</definedName>
    <definedName name="svn" localSheetId="8">[75]SLCB!#REF!</definedName>
    <definedName name="svn">#REF!</definedName>
    <definedName name="SXDam24mA" localSheetId="7">[27]CHITIET!#REF!</definedName>
    <definedName name="SXDam24mA" localSheetId="9">[27]CHITIET!#REF!</definedName>
    <definedName name="SXDam24mA" localSheetId="15">[27]CHITIET!#REF!</definedName>
    <definedName name="SXDam24mA" localSheetId="13">[27]CHITIET!#REF!</definedName>
    <definedName name="SXDam24mA" localSheetId="8">[27]CHITIET!#REF!</definedName>
    <definedName name="SXDam24mA">#REF!</definedName>
    <definedName name="SXdam24mB" localSheetId="7">[27]CHITIET!#REF!</definedName>
    <definedName name="SXdam24mB" localSheetId="9">[27]CHITIET!#REF!</definedName>
    <definedName name="SXdam24mB" localSheetId="15">[27]CHITIET!#REF!</definedName>
    <definedName name="SXdam24mB" localSheetId="13">[27]CHITIET!#REF!</definedName>
    <definedName name="SXdam24mB" localSheetId="8">[27]CHITIET!#REF!</definedName>
    <definedName name="SXdam24mB">#REF!</definedName>
    <definedName name="SXDam33mBien" localSheetId="7">[27]CHITIET!#REF!</definedName>
    <definedName name="SXDam33mBien" localSheetId="9">[27]CHITIET!#REF!</definedName>
    <definedName name="SXDam33mBien" localSheetId="15">[27]CHITIET!#REF!</definedName>
    <definedName name="SXDam33mBien" localSheetId="13">[27]CHITIET!#REF!</definedName>
    <definedName name="SXDam33mBien" localSheetId="8">[27]CHITIET!#REF!</definedName>
    <definedName name="SXDam33mBien">#REF!</definedName>
    <definedName name="SXdam33mGiua" localSheetId="7">[27]CHITIET!#REF!</definedName>
    <definedName name="SXdam33mGiua" localSheetId="9">[27]CHITIET!#REF!</definedName>
    <definedName name="SXdam33mGiua" localSheetId="15">[27]CHITIET!#REF!</definedName>
    <definedName name="SXdam33mGiua" localSheetId="13">[27]CHITIET!#REF!</definedName>
    <definedName name="SXdam33mGiua" localSheetId="8">[27]CHITIET!#REF!</definedName>
    <definedName name="SXdam33mGiua">#REF!</definedName>
    <definedName name="T" localSheetId="21">[118]Package1!$C$40</definedName>
    <definedName name="T" localSheetId="27">[118]Package1!$C$40</definedName>
    <definedName name="T" localSheetId="33">#REF!</definedName>
    <definedName name="T" localSheetId="34">[118]Package1!$C$40</definedName>
    <definedName name="T" localSheetId="51">#REF!</definedName>
    <definedName name="T" localSheetId="7">[118]Package1!$C$40</definedName>
    <definedName name="T" localSheetId="9">[118]Package1!$C$40</definedName>
    <definedName name="T" localSheetId="15">[118]Package1!$C$40</definedName>
    <definedName name="T" localSheetId="13">[118]Package1!$C$40</definedName>
    <definedName name="T" localSheetId="16">[118]Package1!$C$40</definedName>
    <definedName name="T" localSheetId="8">[118]Package1!$C$40</definedName>
    <definedName name="T" localSheetId="18">[118]Package1!$C$40</definedName>
    <definedName name="T" localSheetId="19">[118]Package1!$C$40</definedName>
    <definedName name="T">#REF!</definedName>
    <definedName name="T." localSheetId="7">'[315]CHIET TINH DZ 10 KV'!$L$16</definedName>
    <definedName name="T." localSheetId="9">'[315]CHIET TINH DZ 10 KV'!$L$16</definedName>
    <definedName name="T." localSheetId="15">'[315]CHIET TINH DZ 10 KV'!$L$16</definedName>
    <definedName name="T." localSheetId="13">'[315]CHIET TINH DZ 10 KV'!$L$16</definedName>
    <definedName name="T." localSheetId="8">'[315]CHIET TINH DZ 10 KV'!$L$16</definedName>
    <definedName name="T.">#REF!</definedName>
    <definedName name="t.." localSheetId="33">#REF!</definedName>
    <definedName name="t.." localSheetId="51">#REF!</definedName>
    <definedName name="t..">#REF!</definedName>
    <definedName name="T.TBA" localSheetId="51">#REF!</definedName>
    <definedName name="T.TBA">#REF!</definedName>
    <definedName name="t_1" localSheetId="7">[75]SLCB!#REF!</definedName>
    <definedName name="t_1" localSheetId="9">[75]SLCB!#REF!</definedName>
    <definedName name="t_1" localSheetId="15">[75]SLCB!#REF!</definedName>
    <definedName name="t_1" localSheetId="13">[75]SLCB!#REF!</definedName>
    <definedName name="t_1" localSheetId="8">[75]SLCB!#REF!</definedName>
    <definedName name="t_1">#REF!</definedName>
    <definedName name="T_dat" localSheetId="7">'[156]Dinh nghia'!$A$15:$B$20</definedName>
    <definedName name="T_dat" localSheetId="9">'[156]Dinh nghia'!$A$15:$B$20</definedName>
    <definedName name="T_dat" localSheetId="15">'[156]Dinh nghia'!$A$15:$B$20</definedName>
    <definedName name="T_dat" localSheetId="13">'[156]Dinh nghia'!$A$15:$B$20</definedName>
    <definedName name="T_dat" localSheetId="8">'[156]Dinh nghia'!$A$15:$B$20</definedName>
    <definedName name="T_dat">#REF!</definedName>
    <definedName name="T_Hoanvon" localSheetId="29">#N/A</definedName>
    <definedName name="T_Hoanvon">#N/A</definedName>
    <definedName name="T0.4" localSheetId="51">#REF!</definedName>
    <definedName name="T0.4">#REF!</definedName>
    <definedName name="t101p" localSheetId="33">#REF!</definedName>
    <definedName name="t101p" localSheetId="51">#REF!</definedName>
    <definedName name="t101p">#REF!</definedName>
    <definedName name="t103p" localSheetId="33">#REF!</definedName>
    <definedName name="t103p" localSheetId="51">#REF!</definedName>
    <definedName name="t103p">#REF!</definedName>
    <definedName name="t105mnc" localSheetId="7">'[10]thao-go'!#REF!</definedName>
    <definedName name="t105mnc" localSheetId="9">'[10]thao-go'!#REF!</definedName>
    <definedName name="t105mnc" localSheetId="15">'[10]thao-go'!#REF!</definedName>
    <definedName name="t105mnc" localSheetId="13">'[10]thao-go'!#REF!</definedName>
    <definedName name="t105mnc" localSheetId="8">'[10]thao-go'!#REF!</definedName>
    <definedName name="t105mnc">#REF!</definedName>
    <definedName name="t10m" localSheetId="7">'[10]lam-moi'!#REF!</definedName>
    <definedName name="t10m" localSheetId="9">'[10]lam-moi'!#REF!</definedName>
    <definedName name="t10m" localSheetId="15">'[10]lam-moi'!#REF!</definedName>
    <definedName name="t10m" localSheetId="13">'[10]lam-moi'!#REF!</definedName>
    <definedName name="t10m" localSheetId="8">'[10]lam-moi'!#REF!</definedName>
    <definedName name="t10m">#REF!</definedName>
    <definedName name="t10nc" localSheetId="7">'[10]lam-moi'!#REF!</definedName>
    <definedName name="t10nc" localSheetId="9">'[10]lam-moi'!#REF!</definedName>
    <definedName name="t10nc" localSheetId="15">'[10]lam-moi'!#REF!</definedName>
    <definedName name="t10nc" localSheetId="13">'[10]lam-moi'!#REF!</definedName>
    <definedName name="t10nc" localSheetId="8">'[10]lam-moi'!#REF!</definedName>
    <definedName name="t10nc">#REF!</definedName>
    <definedName name="t10nc1p" localSheetId="33">#REF!</definedName>
    <definedName name="t10nc1p" localSheetId="51">#REF!</definedName>
    <definedName name="t10nc1p">#REF!</definedName>
    <definedName name="t10ncm" localSheetId="7">'[10]lam-moi'!#REF!</definedName>
    <definedName name="t10ncm" localSheetId="9">'[10]lam-moi'!#REF!</definedName>
    <definedName name="t10ncm" localSheetId="15">'[10]lam-moi'!#REF!</definedName>
    <definedName name="t10ncm" localSheetId="13">'[10]lam-moi'!#REF!</definedName>
    <definedName name="t10ncm" localSheetId="8">'[10]lam-moi'!#REF!</definedName>
    <definedName name="t10ncm">#REF!</definedName>
    <definedName name="T10vc" localSheetId="7">'[264]CHITIET VL-NC-TT -1p'!#REF!</definedName>
    <definedName name="T10vc" localSheetId="9">'[264]CHITIET VL-NC-TT -1p'!#REF!</definedName>
    <definedName name="T10vc" localSheetId="15">'[264]CHITIET VL-NC-TT -1p'!#REF!</definedName>
    <definedName name="T10vc" localSheetId="13">'[264]CHITIET VL-NC-TT -1p'!#REF!</definedName>
    <definedName name="T10vc" localSheetId="8">'[264]CHITIET VL-NC-TT -1p'!#REF!</definedName>
    <definedName name="T10vc">#REF!</definedName>
    <definedName name="t10vl" localSheetId="7">'[10]lam-moi'!#REF!</definedName>
    <definedName name="t10vl" localSheetId="9">'[10]lam-moi'!#REF!</definedName>
    <definedName name="t10vl" localSheetId="15">'[10]lam-moi'!#REF!</definedName>
    <definedName name="t10vl" localSheetId="13">'[10]lam-moi'!#REF!</definedName>
    <definedName name="t10vl" localSheetId="8">'[10]lam-moi'!#REF!</definedName>
    <definedName name="t10vl">#REF!</definedName>
    <definedName name="t10vl1p" localSheetId="33">#REF!</definedName>
    <definedName name="t10vl1p" localSheetId="51">#REF!</definedName>
    <definedName name="t10vl1p">#REF!</definedName>
    <definedName name="t121p" localSheetId="33">#REF!</definedName>
    <definedName name="t121p" localSheetId="51">#REF!</definedName>
    <definedName name="t121p">#REF!</definedName>
    <definedName name="t123p" localSheetId="33">#REF!</definedName>
    <definedName name="t123p" localSheetId="51">#REF!</definedName>
    <definedName name="t123p">#REF!</definedName>
    <definedName name="t12m" localSheetId="7">'[10]lam-moi'!#REF!</definedName>
    <definedName name="t12m" localSheetId="9">'[10]lam-moi'!#REF!</definedName>
    <definedName name="t12m" localSheetId="15">'[10]lam-moi'!#REF!</definedName>
    <definedName name="t12m" localSheetId="13">'[10]lam-moi'!#REF!</definedName>
    <definedName name="t12m" localSheetId="8">'[10]lam-moi'!#REF!</definedName>
    <definedName name="t12m">#REF!</definedName>
    <definedName name="t12mnc" localSheetId="7">'[10]thao-go'!#REF!</definedName>
    <definedName name="t12mnc" localSheetId="9">'[10]thao-go'!#REF!</definedName>
    <definedName name="t12mnc" localSheetId="15">'[10]thao-go'!#REF!</definedName>
    <definedName name="t12mnc" localSheetId="13">'[10]thao-go'!#REF!</definedName>
    <definedName name="t12mnc" localSheetId="8">'[10]thao-go'!#REF!</definedName>
    <definedName name="t12mnc">#REF!</definedName>
    <definedName name="t12nc" localSheetId="7">'[10]lam-moi'!#REF!</definedName>
    <definedName name="t12nc" localSheetId="9">'[10]lam-moi'!#REF!</definedName>
    <definedName name="t12nc" localSheetId="15">'[10]lam-moi'!#REF!</definedName>
    <definedName name="t12nc" localSheetId="13">'[10]lam-moi'!#REF!</definedName>
    <definedName name="t12nc" localSheetId="8">'[10]lam-moi'!#REF!</definedName>
    <definedName name="t12nc">#REF!</definedName>
    <definedName name="t12nc3p" localSheetId="7">'[10]CHITIET VL-NC'!$G$38</definedName>
    <definedName name="t12nc3p" localSheetId="9">'[10]CHITIET VL-NC'!$G$38</definedName>
    <definedName name="t12nc3p" localSheetId="15">'[10]CHITIET VL-NC'!$G$38</definedName>
    <definedName name="t12nc3p" localSheetId="13">'[10]CHITIET VL-NC'!$G$38</definedName>
    <definedName name="t12nc3p" localSheetId="8">'[10]CHITIET VL-NC'!$G$38</definedName>
    <definedName name="t12nc3p">#REF!</definedName>
    <definedName name="t12ncm" localSheetId="7">'[10]lam-moi'!#REF!</definedName>
    <definedName name="t12ncm" localSheetId="9">'[10]lam-moi'!#REF!</definedName>
    <definedName name="t12ncm" localSheetId="15">'[10]lam-moi'!#REF!</definedName>
    <definedName name="t12ncm" localSheetId="13">'[10]lam-moi'!#REF!</definedName>
    <definedName name="t12ncm" localSheetId="8">'[10]lam-moi'!#REF!</definedName>
    <definedName name="t12ncm">#REF!</definedName>
    <definedName name="T12vc" localSheetId="33">#REF!</definedName>
    <definedName name="T12vc" localSheetId="51">#REF!</definedName>
    <definedName name="T12vc">#REF!</definedName>
    <definedName name="t12vl" localSheetId="7">'[10]lam-moi'!#REF!</definedName>
    <definedName name="t12vl" localSheetId="9">'[10]lam-moi'!#REF!</definedName>
    <definedName name="t12vl" localSheetId="15">'[10]lam-moi'!#REF!</definedName>
    <definedName name="t12vl" localSheetId="13">'[10]lam-moi'!#REF!</definedName>
    <definedName name="t12vl" localSheetId="8">'[10]lam-moi'!#REF!</definedName>
    <definedName name="t12vl">#REF!</definedName>
    <definedName name="t12vl3p" localSheetId="7">'[10]CHITIET VL-NC'!$G$34</definedName>
    <definedName name="t12vl3p" localSheetId="9">'[10]CHITIET VL-NC'!$G$34</definedName>
    <definedName name="t12vl3p" localSheetId="15">'[10]CHITIET VL-NC'!$G$34</definedName>
    <definedName name="t12vl3p" localSheetId="13">'[10]CHITIET VL-NC'!$G$34</definedName>
    <definedName name="t12vl3p" localSheetId="8">'[10]CHITIET VL-NC'!$G$34</definedName>
    <definedName name="t12vl3p">#REF!</definedName>
    <definedName name="t141p" localSheetId="33">#REF!</definedName>
    <definedName name="t141p" localSheetId="51">#REF!</definedName>
    <definedName name="t141p">#REF!</definedName>
    <definedName name="t143p" localSheetId="33">#REF!</definedName>
    <definedName name="t143p" localSheetId="51">#REF!</definedName>
    <definedName name="t143p">#REF!</definedName>
    <definedName name="t14m" localSheetId="7">'[10]lam-moi'!#REF!</definedName>
    <definedName name="t14m" localSheetId="9">'[10]lam-moi'!#REF!</definedName>
    <definedName name="t14m" localSheetId="15">'[10]lam-moi'!#REF!</definedName>
    <definedName name="t14m" localSheetId="13">'[10]lam-moi'!#REF!</definedName>
    <definedName name="t14m" localSheetId="8">'[10]lam-moi'!#REF!</definedName>
    <definedName name="t14m">#REF!</definedName>
    <definedName name="t14mnc" localSheetId="7">'[10]thao-go'!#REF!</definedName>
    <definedName name="t14mnc" localSheetId="9">'[10]thao-go'!#REF!</definedName>
    <definedName name="t14mnc" localSheetId="15">'[10]thao-go'!#REF!</definedName>
    <definedName name="t14mnc" localSheetId="13">'[10]thao-go'!#REF!</definedName>
    <definedName name="t14mnc" localSheetId="8">'[10]thao-go'!#REF!</definedName>
    <definedName name="t14mnc">#REF!</definedName>
    <definedName name="t14nc" localSheetId="7">'[10]lam-moi'!#REF!</definedName>
    <definedName name="t14nc" localSheetId="9">'[10]lam-moi'!#REF!</definedName>
    <definedName name="t14nc" localSheetId="15">'[10]lam-moi'!#REF!</definedName>
    <definedName name="t14nc" localSheetId="13">'[10]lam-moi'!#REF!</definedName>
    <definedName name="t14nc" localSheetId="8">'[10]lam-moi'!#REF!</definedName>
    <definedName name="t14nc">#REF!</definedName>
    <definedName name="t14nc3p" localSheetId="33">#REF!</definedName>
    <definedName name="t14nc3p" localSheetId="51">#REF!</definedName>
    <definedName name="t14nc3p">#REF!</definedName>
    <definedName name="t14ncm" localSheetId="7">'[10]lam-moi'!#REF!</definedName>
    <definedName name="t14ncm" localSheetId="9">'[10]lam-moi'!#REF!</definedName>
    <definedName name="t14ncm" localSheetId="15">'[10]lam-moi'!#REF!</definedName>
    <definedName name="t14ncm" localSheetId="13">'[10]lam-moi'!#REF!</definedName>
    <definedName name="t14ncm" localSheetId="8">'[10]lam-moi'!#REF!</definedName>
    <definedName name="t14ncm">#REF!</definedName>
    <definedName name="T14vc" localSheetId="7">'[10]CHITIET VL-NC-TT -1p'!#REF!</definedName>
    <definedName name="T14vc" localSheetId="9">'[10]CHITIET VL-NC-TT -1p'!#REF!</definedName>
    <definedName name="T14vc" localSheetId="15">'[10]CHITIET VL-NC-TT -1p'!#REF!</definedName>
    <definedName name="T14vc" localSheetId="13">'[10]CHITIET VL-NC-TT -1p'!#REF!</definedName>
    <definedName name="T14vc" localSheetId="8">'[10]CHITIET VL-NC-TT -1p'!#REF!</definedName>
    <definedName name="T14vc">#REF!</definedName>
    <definedName name="t14vl" localSheetId="7">'[10]lam-moi'!#REF!</definedName>
    <definedName name="t14vl" localSheetId="9">'[10]lam-moi'!#REF!</definedName>
    <definedName name="t14vl" localSheetId="15">'[10]lam-moi'!#REF!</definedName>
    <definedName name="t14vl" localSheetId="13">'[10]lam-moi'!#REF!</definedName>
    <definedName name="t14vl" localSheetId="8">'[10]lam-moi'!#REF!</definedName>
    <definedName name="t14vl">#REF!</definedName>
    <definedName name="t14vl3p" localSheetId="33">#REF!</definedName>
    <definedName name="t14vl3p" localSheetId="51">#REF!</definedName>
    <definedName name="t14vl3p">#REF!</definedName>
    <definedName name="T203P" localSheetId="7">[10]VC!#REF!</definedName>
    <definedName name="T203P" localSheetId="9">[10]VC!#REF!</definedName>
    <definedName name="T203P" localSheetId="15">[10]VC!#REF!</definedName>
    <definedName name="T203P" localSheetId="13">[10]VC!#REF!</definedName>
    <definedName name="T203P" localSheetId="8">[10]VC!#REF!</definedName>
    <definedName name="T203P">#REF!</definedName>
    <definedName name="t20m" localSheetId="7">'[10]lam-moi'!#REF!</definedName>
    <definedName name="t20m" localSheetId="9">'[10]lam-moi'!#REF!</definedName>
    <definedName name="t20m" localSheetId="15">'[10]lam-moi'!#REF!</definedName>
    <definedName name="t20m" localSheetId="13">'[10]lam-moi'!#REF!</definedName>
    <definedName name="t20m" localSheetId="8">'[10]lam-moi'!#REF!</definedName>
    <definedName name="t20m">#REF!</definedName>
    <definedName name="t20ncm" localSheetId="7">'[10]lam-moi'!#REF!</definedName>
    <definedName name="t20ncm" localSheetId="9">'[10]lam-moi'!#REF!</definedName>
    <definedName name="t20ncm" localSheetId="15">'[10]lam-moi'!#REF!</definedName>
    <definedName name="t20ncm" localSheetId="13">'[10]lam-moi'!#REF!</definedName>
    <definedName name="t20ncm" localSheetId="8">'[10]lam-moi'!#REF!</definedName>
    <definedName name="t20ncm">#REF!</definedName>
    <definedName name="t7m" localSheetId="7">'[10]THPDMoi  (2)'!#REF!</definedName>
    <definedName name="t7m" localSheetId="9">'[10]THPDMoi  (2)'!#REF!</definedName>
    <definedName name="t7m" localSheetId="15">'[10]THPDMoi  (2)'!#REF!</definedName>
    <definedName name="t7m" localSheetId="13">'[10]THPDMoi  (2)'!#REF!</definedName>
    <definedName name="t7m" localSheetId="8">'[10]THPDMoi  (2)'!#REF!</definedName>
    <definedName name="t7m">#REF!</definedName>
    <definedName name="t7nc" localSheetId="7">'[10]lam-moi'!#REF!</definedName>
    <definedName name="t7nc" localSheetId="9">'[10]lam-moi'!#REF!</definedName>
    <definedName name="t7nc" localSheetId="15">'[10]lam-moi'!#REF!</definedName>
    <definedName name="t7nc" localSheetId="13">'[10]lam-moi'!#REF!</definedName>
    <definedName name="t7nc" localSheetId="8">'[10]lam-moi'!#REF!</definedName>
    <definedName name="t7nc">#REF!</definedName>
    <definedName name="t7vl" localSheetId="7">'[10]lam-moi'!#REF!</definedName>
    <definedName name="t7vl" localSheetId="9">'[10]lam-moi'!#REF!</definedName>
    <definedName name="t7vl" localSheetId="15">'[10]lam-moi'!#REF!</definedName>
    <definedName name="t7vl" localSheetId="13">'[10]lam-moi'!#REF!</definedName>
    <definedName name="t7vl" localSheetId="8">'[10]lam-moi'!#REF!</definedName>
    <definedName name="t7vl">#REF!</definedName>
    <definedName name="t84mnc" localSheetId="7">'[10]thao-go'!#REF!</definedName>
    <definedName name="t84mnc" localSheetId="9">'[10]thao-go'!#REF!</definedName>
    <definedName name="t84mnc" localSheetId="15">'[10]thao-go'!#REF!</definedName>
    <definedName name="t84mnc" localSheetId="13">'[10]thao-go'!#REF!</definedName>
    <definedName name="t84mnc" localSheetId="8">'[10]thao-go'!#REF!</definedName>
    <definedName name="t84mnc">#REF!</definedName>
    <definedName name="t8m" localSheetId="7">'[10]THPDMoi  (2)'!#REF!</definedName>
    <definedName name="t8m" localSheetId="9">'[10]THPDMoi  (2)'!#REF!</definedName>
    <definedName name="t8m" localSheetId="15">'[10]THPDMoi  (2)'!#REF!</definedName>
    <definedName name="t8m" localSheetId="13">'[10]THPDMoi  (2)'!#REF!</definedName>
    <definedName name="t8m" localSheetId="8">'[10]THPDMoi  (2)'!#REF!</definedName>
    <definedName name="t8m">#REF!</definedName>
    <definedName name="t8nc" localSheetId="7">'[10]lam-moi'!#REF!</definedName>
    <definedName name="t8nc" localSheetId="9">'[10]lam-moi'!#REF!</definedName>
    <definedName name="t8nc" localSheetId="15">'[10]lam-moi'!#REF!</definedName>
    <definedName name="t8nc" localSheetId="13">'[10]lam-moi'!#REF!</definedName>
    <definedName name="t8nc" localSheetId="8">'[10]lam-moi'!#REF!</definedName>
    <definedName name="t8nc">#REF!</definedName>
    <definedName name="t8vl" localSheetId="7">'[10]lam-moi'!#REF!</definedName>
    <definedName name="t8vl" localSheetId="9">'[10]lam-moi'!#REF!</definedName>
    <definedName name="t8vl" localSheetId="15">'[10]lam-moi'!#REF!</definedName>
    <definedName name="t8vl" localSheetId="13">'[10]lam-moi'!#REF!</definedName>
    <definedName name="t8vl" localSheetId="8">'[10]lam-moi'!#REF!</definedName>
    <definedName name="t8vl">#REF!</definedName>
    <definedName name="Tach_NghinTy" localSheetId="7">[175]Function!$A$23</definedName>
    <definedName name="Tach_NghinTy" localSheetId="9">[175]Function!$A$23</definedName>
    <definedName name="Tach_NghinTy" localSheetId="15">[175]Function!$A$23</definedName>
    <definedName name="Tach_NghinTy" localSheetId="13">[175]Function!$A$23</definedName>
    <definedName name="Tach_NghinTy" localSheetId="8">[175]Function!$A$23</definedName>
    <definedName name="Tach_NghinTy">#REF!</definedName>
    <definedName name="tadao" localSheetId="33">#REF!</definedName>
    <definedName name="tadao" localSheetId="51">#REF!</definedName>
    <definedName name="tadao">#REF!</definedName>
    <definedName name="Tæng_Cty_c__khÝ_NL_v__má" localSheetId="51">#REF!</definedName>
    <definedName name="Tæng_Cty_c__khÝ_NL_v__má">#REF!</definedName>
    <definedName name="Tæng_H_P_TBA" localSheetId="33">#REF!</definedName>
    <definedName name="Tæng_H_P_TBA" localSheetId="51">#REF!</definedName>
    <definedName name="Tæng_H_P_TBA">#REF!</definedName>
    <definedName name="Tæng_Hîp_35" localSheetId="33">#REF!</definedName>
    <definedName name="Tæng_Hîp_35" localSheetId="51">#REF!</definedName>
    <definedName name="Tæng_Hîp_35">#REF!</definedName>
    <definedName name="Taikhoan" localSheetId="7">'[316]Tai khoan'!$A$3:$C$93</definedName>
    <definedName name="Taikhoan" localSheetId="9">'[316]Tai khoan'!$A$3:$C$93</definedName>
    <definedName name="Taikhoan" localSheetId="15">'[316]Tai khoan'!$A$3:$C$93</definedName>
    <definedName name="Taikhoan" localSheetId="13">'[316]Tai khoan'!$A$3:$C$93</definedName>
    <definedName name="Taikhoan" localSheetId="8">'[316]Tai khoan'!$A$3:$C$93</definedName>
    <definedName name="Taikhoan">#REF!</definedName>
    <definedName name="Taivu1" localSheetId="51">#REF!</definedName>
    <definedName name="Taivu1">#REF!</definedName>
    <definedName name="taluydac2" localSheetId="33">#REF!</definedName>
    <definedName name="taluydac2" localSheetId="51">#REF!</definedName>
    <definedName name="taluydac2">#REF!</definedName>
    <definedName name="taluydc1" localSheetId="33">#REF!</definedName>
    <definedName name="taluydc1" localSheetId="51">#REF!</definedName>
    <definedName name="taluydc1">#REF!</definedName>
    <definedName name="taluydc2" localSheetId="33">#REF!</definedName>
    <definedName name="taluydc2" localSheetId="51">#REF!</definedName>
    <definedName name="taluydc2">#REF!</definedName>
    <definedName name="taluydc3" localSheetId="33">#REF!</definedName>
    <definedName name="taluydc3" localSheetId="51">#REF!</definedName>
    <definedName name="taluydc3">#REF!</definedName>
    <definedName name="taluydc4" localSheetId="33">#REF!</definedName>
    <definedName name="taluydc4" localSheetId="51">#REF!</definedName>
    <definedName name="taluydc4">#REF!</definedName>
    <definedName name="Tamdan" localSheetId="7">[24]Tienlg!$B$288:$L$325</definedName>
    <definedName name="Tamdan" localSheetId="9">[24]Tienlg!$B$288:$L$325</definedName>
    <definedName name="Tamdan" localSheetId="15">[24]Tienlg!$B$288:$L$325</definedName>
    <definedName name="Tamdan" localSheetId="13">[24]Tienlg!$B$288:$L$325</definedName>
    <definedName name="Tamdan" localSheetId="8">[24]Tienlg!$B$288:$L$325</definedName>
    <definedName name="Tamdan">#REF!</definedName>
    <definedName name="TAMT" localSheetId="7">[102]TT!$B$2:$G$134</definedName>
    <definedName name="TAMT" localSheetId="9">[102]TT!$B$2:$G$134</definedName>
    <definedName name="TAMT" localSheetId="15">[102]TT!$B$2:$G$134</definedName>
    <definedName name="TAMT" localSheetId="13">[102]TT!$B$2:$G$134</definedName>
    <definedName name="TAMT" localSheetId="8">[102]TT!$B$2:$G$134</definedName>
    <definedName name="TAMT">#REF!</definedName>
    <definedName name="TAMTINH" localSheetId="33">#REF!</definedName>
    <definedName name="TAMTINH" localSheetId="51">#REF!</definedName>
    <definedName name="TAMTINH">#REF!</definedName>
    <definedName name="TAMUNG" localSheetId="51">#REF!</definedName>
    <definedName name="TAMUNG">#REF!</definedName>
    <definedName name="Tan_suat" localSheetId="7">'[127]bieu do duy tri'!$C$2:$C$481</definedName>
    <definedName name="Tan_suat" localSheetId="9">'[127]bieu do duy tri'!$C$2:$C$481</definedName>
    <definedName name="Tan_suat" localSheetId="15">'[127]bieu do duy tri'!$C$2:$C$481</definedName>
    <definedName name="Tan_suat" localSheetId="13">'[127]bieu do duy tri'!$C$2:$C$481</definedName>
    <definedName name="Tan_suat" localSheetId="8">'[127]bieu do duy tri'!$C$2:$C$481</definedName>
    <definedName name="Tan_suat">#REF!</definedName>
    <definedName name="TANG" localSheetId="33">#REF!</definedName>
    <definedName name="TANG" localSheetId="51">#REF!</definedName>
    <definedName name="TANG">#REF!</definedName>
    <definedName name="tao" localSheetId="21" hidden="1">{"'Sheet1'!$L$16"}</definedName>
    <definedName name="tao" localSheetId="27" hidden="1">{"'Sheet1'!$L$16"}</definedName>
    <definedName name="tao" localSheetId="33" hidden="1">{"'Sheet1'!$L$16"}</definedName>
    <definedName name="tao" localSheetId="34" hidden="1">{"'Sheet1'!$L$16"}</definedName>
    <definedName name="tao" localSheetId="48" hidden="1">{"'Sheet1'!$L$16"}</definedName>
    <definedName name="tao" localSheetId="49" hidden="1">{"'Sheet1'!$L$16"}</definedName>
    <definedName name="tao" localSheetId="7" hidden="1">{"'Sheet1'!$L$16"}</definedName>
    <definedName name="tao" localSheetId="9" hidden="1">{"'Sheet1'!$L$16"}</definedName>
    <definedName name="tao" localSheetId="15" hidden="1">{"'Sheet1'!$L$16"}</definedName>
    <definedName name="tao" localSheetId="13" hidden="1">{"'Sheet1'!$L$16"}</definedName>
    <definedName name="tao" localSheetId="16" hidden="1">{"'Sheet1'!$L$16"}</definedName>
    <definedName name="tao" localSheetId="8" hidden="1">{"'Sheet1'!$L$16"}</definedName>
    <definedName name="tao" localSheetId="18" hidden="1">{"'Sheet1'!$L$16"}</definedName>
    <definedName name="tao" localSheetId="19" hidden="1">{"'Sheet1'!$L$16"}</definedName>
    <definedName name="tao" localSheetId="1" hidden="1">{"'Sheet1'!$L$16"}</definedName>
    <definedName name="tao" hidden="1">{"'Sheet1'!$L$16"}</definedName>
    <definedName name="TaPLoc" localSheetId="7">[82]BK04!#REF!</definedName>
    <definedName name="TaPLoc" localSheetId="9">[82]BK04!#REF!</definedName>
    <definedName name="TaPLoc" localSheetId="15">[82]BK04!#REF!</definedName>
    <definedName name="TaPLoc" localSheetId="13">[82]BK04!#REF!</definedName>
    <definedName name="TaPLoc" localSheetId="8">[82]BK04!#REF!</definedName>
    <definedName name="TaPLoc">#REF!</definedName>
    <definedName name="taukeo150" localSheetId="33">#REF!</definedName>
    <definedName name="taukeo150" localSheetId="51">#REF!</definedName>
    <definedName name="taukeo150">#REF!</definedName>
    <definedName name="taun" localSheetId="33">#REF!</definedName>
    <definedName name="taun" localSheetId="51">#REF!</definedName>
    <definedName name="taun">#REF!</definedName>
    <definedName name="TAX_OUT" localSheetId="7">'[90]SO CAI'!$J$4</definedName>
    <definedName name="TAX_OUT" localSheetId="9">'[90]SO CAI'!$J$4</definedName>
    <definedName name="TAX_OUT" localSheetId="15">'[90]SO CAI'!$J$4</definedName>
    <definedName name="TAX_OUT" localSheetId="13">'[90]SO CAI'!$J$4</definedName>
    <definedName name="TAX_OUT" localSheetId="8">'[90]SO CAI'!$J$4</definedName>
    <definedName name="TAX_OUT">#REF!</definedName>
    <definedName name="TaxTV">10%</definedName>
    <definedName name="TaxXL">5%</definedName>
    <definedName name="TAY" localSheetId="33">#REF!</definedName>
    <definedName name="TAY" localSheetId="51">#REF!</definedName>
    <definedName name="TAY">#REF!</definedName>
    <definedName name="tb" localSheetId="21">[45]gVL!$Q$29</definedName>
    <definedName name="tb" localSheetId="27">[45]gVL!$Q$29</definedName>
    <definedName name="tb" localSheetId="33">#REF!</definedName>
    <definedName name="tb" localSheetId="34">[45]gVL!$Q$29</definedName>
    <definedName name="tb" localSheetId="51">#REF!</definedName>
    <definedName name="tb" localSheetId="7">[45]gVL!$Q$29</definedName>
    <definedName name="tb" localSheetId="9">[45]gVL!$Q$29</definedName>
    <definedName name="tb" localSheetId="15">[45]gVL!$Q$29</definedName>
    <definedName name="tb" localSheetId="13">[45]gVL!$Q$29</definedName>
    <definedName name="tb" localSheetId="16">[45]gVL!$Q$29</definedName>
    <definedName name="tb" localSheetId="8">[45]gVL!$Q$29</definedName>
    <definedName name="tb" localSheetId="18">[45]gVL!$Q$29</definedName>
    <definedName name="tb" localSheetId="19">[45]gVL!$Q$29</definedName>
    <definedName name="tb">#REF!</definedName>
    <definedName name="TB.2" localSheetId="51">#REF!</definedName>
    <definedName name="TB.2">#REF!</definedName>
    <definedName name="TB.2_ct" localSheetId="51">#REF!</definedName>
    <definedName name="TB.2_ct">#REF!</definedName>
    <definedName name="TB.2_hd" localSheetId="51">#REF!</definedName>
    <definedName name="TB.2_hd">#REF!</definedName>
    <definedName name="TB.2_ts" localSheetId="51">#REF!</definedName>
    <definedName name="TB.2_ts">#REF!</definedName>
    <definedName name="TB.A" localSheetId="51">#REF!</definedName>
    <definedName name="TB.A">#REF!</definedName>
    <definedName name="tb.a_ct" localSheetId="51">#REF!</definedName>
    <definedName name="tb.a_ct">#REF!</definedName>
    <definedName name="tb.a_hd" localSheetId="51">#REF!</definedName>
    <definedName name="tb.a_hd">#REF!</definedName>
    <definedName name="tB.a_hso" localSheetId="51">#REF!</definedName>
    <definedName name="tB.a_hso">#REF!</definedName>
    <definedName name="tb.a_hspc" localSheetId="51">#REF!</definedName>
    <definedName name="tb.a_hspc">#REF!</definedName>
    <definedName name="tB.a_ld" localSheetId="51">#REF!</definedName>
    <definedName name="tB.a_ld">#REF!</definedName>
    <definedName name="tB.a_luong" localSheetId="51">#REF!</definedName>
    <definedName name="tB.a_luong">#REF!</definedName>
    <definedName name="tB.a_nguoi" localSheetId="51">#REF!</definedName>
    <definedName name="tB.a_nguoi">#REF!</definedName>
    <definedName name="tB.a_tdtt" localSheetId="51">#REF!</definedName>
    <definedName name="tB.a_tdtt">#REF!</definedName>
    <definedName name="tB.a_tn" localSheetId="51">#REF!</definedName>
    <definedName name="tB.a_tn">#REF!</definedName>
    <definedName name="tb.a_ts" localSheetId="51">#REF!</definedName>
    <definedName name="tb.a_ts">#REF!</definedName>
    <definedName name="tB.a_ud" localSheetId="51">#REF!</definedName>
    <definedName name="tB.a_ud">#REF!</definedName>
    <definedName name="TB.B" localSheetId="51">#REF!</definedName>
    <definedName name="TB.B">#REF!</definedName>
    <definedName name="tb.b_ct" localSheetId="51">#REF!</definedName>
    <definedName name="tb.b_ct">#REF!</definedName>
    <definedName name="tb.b_hd" localSheetId="51">#REF!</definedName>
    <definedName name="tb.b_hd">#REF!</definedName>
    <definedName name="tB.B_hso" localSheetId="51">#REF!</definedName>
    <definedName name="tB.B_hso">#REF!</definedName>
    <definedName name="tb.b_hspc" localSheetId="51">#REF!</definedName>
    <definedName name="tb.b_hspc">#REF!</definedName>
    <definedName name="tB.B_ld" localSheetId="51">#REF!</definedName>
    <definedName name="tB.B_ld">#REF!</definedName>
    <definedName name="tB.B_luong" localSheetId="51">#REF!</definedName>
    <definedName name="tB.B_luong">#REF!</definedName>
    <definedName name="tB.B_nguoi" localSheetId="51">#REF!</definedName>
    <definedName name="tB.B_nguoi">#REF!</definedName>
    <definedName name="tB.B_tdtt" localSheetId="51">#REF!</definedName>
    <definedName name="tB.B_tdtt">#REF!</definedName>
    <definedName name="tB.B_tn" localSheetId="51">#REF!</definedName>
    <definedName name="tB.B_tn">#REF!</definedName>
    <definedName name="tb.b_ts" localSheetId="51">#REF!</definedName>
    <definedName name="tb.b_ts">#REF!</definedName>
    <definedName name="tB.B_ud" localSheetId="51">#REF!</definedName>
    <definedName name="tB.B_ud">#REF!</definedName>
    <definedName name="TB.C" localSheetId="51">#REF!</definedName>
    <definedName name="TB.C">#REF!</definedName>
    <definedName name="tb.c_ct" localSheetId="51">#REF!</definedName>
    <definedName name="tb.c_ct">#REF!</definedName>
    <definedName name="tb.c_hd" localSheetId="51">#REF!</definedName>
    <definedName name="tb.c_hd">#REF!</definedName>
    <definedName name="tB.C_hso" localSheetId="51">#REF!</definedName>
    <definedName name="tB.C_hso">#REF!</definedName>
    <definedName name="tb.c_hspc" localSheetId="51">#REF!</definedName>
    <definedName name="tb.c_hspc">#REF!</definedName>
    <definedName name="tB.C_ld" localSheetId="51">#REF!</definedName>
    <definedName name="tB.C_ld">#REF!</definedName>
    <definedName name="tB.C_luong" localSheetId="51">#REF!</definedName>
    <definedName name="tB.C_luong">#REF!</definedName>
    <definedName name="tB.C_nguoi" localSheetId="51">#REF!</definedName>
    <definedName name="tB.C_nguoi">#REF!</definedName>
    <definedName name="tB.C_tdtt" localSheetId="51">#REF!</definedName>
    <definedName name="tB.C_tdtt">#REF!</definedName>
    <definedName name="tB.C_tn" localSheetId="51">#REF!</definedName>
    <definedName name="tB.C_tn">#REF!</definedName>
    <definedName name="tb.c_ts" localSheetId="51">#REF!</definedName>
    <definedName name="tb.c_ts">#REF!</definedName>
    <definedName name="tB.C_ud" localSheetId="51">#REF!</definedName>
    <definedName name="tB.C_ud">#REF!</definedName>
    <definedName name="tb.d" localSheetId="51">#REF!</definedName>
    <definedName name="tb.d">#REF!</definedName>
    <definedName name="tb.d_ct" localSheetId="51">#REF!</definedName>
    <definedName name="tb.d_ct">#REF!</definedName>
    <definedName name="tb.d_hd" localSheetId="51">#REF!</definedName>
    <definedName name="tb.d_hd">#REF!</definedName>
    <definedName name="tB.D_hso" localSheetId="51">#REF!</definedName>
    <definedName name="tB.D_hso">#REF!</definedName>
    <definedName name="tb.d_hspc" localSheetId="51">#REF!</definedName>
    <definedName name="tb.d_hspc">#REF!</definedName>
    <definedName name="tB.D_ld" localSheetId="51">#REF!</definedName>
    <definedName name="tB.D_ld">#REF!</definedName>
    <definedName name="tB.D_luong" localSheetId="51">#REF!</definedName>
    <definedName name="tB.D_luong">#REF!</definedName>
    <definedName name="tB.D_nguoi" localSheetId="51">#REF!</definedName>
    <definedName name="tB.D_nguoi">#REF!</definedName>
    <definedName name="tB.D_tdtt" localSheetId="51">#REF!</definedName>
    <definedName name="tB.D_tdtt">#REF!</definedName>
    <definedName name="tB.D_tn" localSheetId="51">#REF!</definedName>
    <definedName name="tB.D_tn">#REF!</definedName>
    <definedName name="tb.d_ts" localSheetId="51">#REF!</definedName>
    <definedName name="tb.d_ts">#REF!</definedName>
    <definedName name="tB.D_ud" localSheetId="51">#REF!</definedName>
    <definedName name="tB.D_ud">#REF!</definedName>
    <definedName name="tb.e" localSheetId="51">#REF!</definedName>
    <definedName name="tb.e">#REF!</definedName>
    <definedName name="tb.e_ct" localSheetId="51">#REF!</definedName>
    <definedName name="tb.e_ct">#REF!</definedName>
    <definedName name="tb.e_hd" localSheetId="51">#REF!</definedName>
    <definedName name="tb.e_hd">#REF!</definedName>
    <definedName name="tB.E_hso" localSheetId="51">#REF!</definedName>
    <definedName name="tB.E_hso">#REF!</definedName>
    <definedName name="tB.E_ld" localSheetId="51">#REF!</definedName>
    <definedName name="tB.E_ld">#REF!</definedName>
    <definedName name="tB.E_luong" localSheetId="51">#REF!</definedName>
    <definedName name="tB.E_luong">#REF!</definedName>
    <definedName name="tB.E_nguoi" localSheetId="51">#REF!</definedName>
    <definedName name="tB.E_nguoi">#REF!</definedName>
    <definedName name="tB.E_tdtt" localSheetId="51">#REF!</definedName>
    <definedName name="tB.E_tdtt">#REF!</definedName>
    <definedName name="tB.E_tn" localSheetId="51">#REF!</definedName>
    <definedName name="tB.E_tn">#REF!</definedName>
    <definedName name="tb.e_ts" localSheetId="51">#REF!</definedName>
    <definedName name="tb.e_ts">#REF!</definedName>
    <definedName name="tB.E_ud" localSheetId="51">#REF!</definedName>
    <definedName name="tB.E_ud">#REF!</definedName>
    <definedName name="TB_CS" localSheetId="33">#REF!</definedName>
    <definedName name="TB_CS" localSheetId="51">#REF!</definedName>
    <definedName name="TB_CS">#REF!</definedName>
    <definedName name="TB_CTO" localSheetId="7">[317]Cto!$O$6</definedName>
    <definedName name="TB_CTO" localSheetId="9">[317]Cto!$O$6</definedName>
    <definedName name="TB_CTO" localSheetId="15">[317]Cto!$O$6</definedName>
    <definedName name="TB_CTO" localSheetId="13">[317]Cto!$O$6</definedName>
    <definedName name="TB_CTO" localSheetId="8">[317]Cto!$O$6</definedName>
    <definedName name="TB_CTO">#REF!</definedName>
    <definedName name="TB_TBA" localSheetId="33">#REF!</definedName>
    <definedName name="TB_TBA" localSheetId="51">#REF!</definedName>
    <definedName name="TB_TBA">#REF!</definedName>
    <definedName name="tb1.2_ct" localSheetId="51">#REF!</definedName>
    <definedName name="tb1.2_ct">#REF!</definedName>
    <definedName name="tb1.2_hd" localSheetId="51">#REF!</definedName>
    <definedName name="tb1.2_hd">#REF!</definedName>
    <definedName name="tb1.2_hso" localSheetId="51">#REF!</definedName>
    <definedName name="tb1.2_hso">#REF!</definedName>
    <definedName name="tb1.2_hspc" localSheetId="51">#REF!</definedName>
    <definedName name="tb1.2_hspc">#REF!</definedName>
    <definedName name="tb1.2_ld" localSheetId="51">#REF!</definedName>
    <definedName name="tb1.2_ld">#REF!</definedName>
    <definedName name="tb1.2_luong" localSheetId="51">#REF!</definedName>
    <definedName name="tb1.2_luong">#REF!</definedName>
    <definedName name="tb1.2_nguoi" localSheetId="51">#REF!</definedName>
    <definedName name="tb1.2_nguoi">#REF!</definedName>
    <definedName name="tb1.2_tn" localSheetId="51">#REF!</definedName>
    <definedName name="tb1.2_tn">#REF!</definedName>
    <definedName name="tb1.2_ts" localSheetId="51">#REF!</definedName>
    <definedName name="tb1.2_ts">#REF!</definedName>
    <definedName name="tb1.2_ud" localSheetId="51">#REF!</definedName>
    <definedName name="tb1.2_ud">#REF!</definedName>
    <definedName name="TBA" localSheetId="33">#REF!</definedName>
    <definedName name="TBA" localSheetId="51">#REF!</definedName>
    <definedName name="TBA">#REF!</definedName>
    <definedName name="tbagd1" localSheetId="7">'[203]CTTBA (gd1)'!$B$8:$J$53</definedName>
    <definedName name="tbagd1" localSheetId="9">'[203]CTTBA (gd1)'!$B$8:$J$53</definedName>
    <definedName name="tbagd1" localSheetId="15">'[203]CTTBA (gd1)'!$B$8:$J$53</definedName>
    <definedName name="tbagd1" localSheetId="13">'[203]CTTBA (gd1)'!$B$8:$J$53</definedName>
    <definedName name="tbagd1" localSheetId="8">'[203]CTTBA (gd1)'!$B$8:$J$53</definedName>
    <definedName name="tbagd1">#REF!</definedName>
    <definedName name="tbb_HSO" localSheetId="51">#REF!</definedName>
    <definedName name="tbb_HSO">#REF!</definedName>
    <definedName name="tbb_LUONG" localSheetId="51">#REF!</definedName>
    <definedName name="tbb_LUONG">#REF!</definedName>
    <definedName name="tbb_NGUOI" localSheetId="51">#REF!</definedName>
    <definedName name="tbb_NGUOI">#REF!</definedName>
    <definedName name="tbb_TH" localSheetId="51">#REF!</definedName>
    <definedName name="tbb_TH">#REF!</definedName>
    <definedName name="tbb_UD" localSheetId="51">#REF!</definedName>
    <definedName name="tbb_UD">#REF!</definedName>
    <definedName name="TBD_HSO" localSheetId="51">#REF!</definedName>
    <definedName name="TBD_HSO">#REF!</definedName>
    <definedName name="TBD_LUONG" localSheetId="51">#REF!</definedName>
    <definedName name="TBD_LUONG">#REF!</definedName>
    <definedName name="TBD_NGUOI" localSheetId="51">#REF!</definedName>
    <definedName name="TBD_NGUOI">#REF!</definedName>
    <definedName name="TBD_UD" localSheetId="51">#REF!</definedName>
    <definedName name="TBD_UD">#REF!</definedName>
    <definedName name="tbdd1p" localSheetId="7">'[10]lam-moi'!#REF!</definedName>
    <definedName name="tbdd1p" localSheetId="9">'[10]lam-moi'!#REF!</definedName>
    <definedName name="tbdd1p" localSheetId="15">'[10]lam-moi'!#REF!</definedName>
    <definedName name="tbdd1p" localSheetId="13">'[10]lam-moi'!#REF!</definedName>
    <definedName name="tbdd1p" localSheetId="8">'[10]lam-moi'!#REF!</definedName>
    <definedName name="tbdd1p">#REF!</definedName>
    <definedName name="tbdd3p" localSheetId="7">'[10]lam-moi'!#REF!</definedName>
    <definedName name="tbdd3p" localSheetId="9">'[10]lam-moi'!#REF!</definedName>
    <definedName name="tbdd3p" localSheetId="15">'[10]lam-moi'!#REF!</definedName>
    <definedName name="tbdd3p" localSheetId="13">'[10]lam-moi'!#REF!</definedName>
    <definedName name="tbdd3p" localSheetId="8">'[10]lam-moi'!#REF!</definedName>
    <definedName name="tbdd3p">#REF!</definedName>
    <definedName name="tbddsdl" localSheetId="7">'[10]lam-moi'!#REF!</definedName>
    <definedName name="tbddsdl" localSheetId="9">'[10]lam-moi'!#REF!</definedName>
    <definedName name="tbddsdl" localSheetId="15">'[10]lam-moi'!#REF!</definedName>
    <definedName name="tbddsdl" localSheetId="13">'[10]lam-moi'!#REF!</definedName>
    <definedName name="tbddsdl" localSheetId="8">'[10]lam-moi'!#REF!</definedName>
    <definedName name="tbddsdl">#REF!</definedName>
    <definedName name="TBI" localSheetId="7">'[10]TH XL'!#REF!</definedName>
    <definedName name="TBI" localSheetId="9">'[10]TH XL'!#REF!</definedName>
    <definedName name="TBI" localSheetId="15">'[10]TH XL'!#REF!</definedName>
    <definedName name="TBI" localSheetId="13">'[10]TH XL'!#REF!</definedName>
    <definedName name="TBI" localSheetId="8">'[10]TH XL'!#REF!</definedName>
    <definedName name="TBI">#REF!</definedName>
    <definedName name="tbl_ProdInfo" localSheetId="33" hidden="1">#REF!</definedName>
    <definedName name="tbl_ProdInfo" localSheetId="51" hidden="1">#REF!</definedName>
    <definedName name="tbl_ProdInfo" hidden="1">#REF!</definedName>
    <definedName name="tbmc" localSheetId="33">#REF!</definedName>
    <definedName name="tbmc" localSheetId="51">#REF!</definedName>
    <definedName name="tbmc">#REF!</definedName>
    <definedName name="TBSGP" localSheetId="33">#REF!</definedName>
    <definedName name="TBSGP" localSheetId="51">#REF!</definedName>
    <definedName name="TBSGP">#REF!</definedName>
    <definedName name="tbtr" localSheetId="7">'[10]TH XL'!#REF!</definedName>
    <definedName name="tbtr" localSheetId="9">'[10]TH XL'!#REF!</definedName>
    <definedName name="tbtr" localSheetId="15">'[10]TH XL'!#REF!</definedName>
    <definedName name="tbtr" localSheetId="13">'[10]TH XL'!#REF!</definedName>
    <definedName name="tbtr" localSheetId="8">'[10]TH XL'!#REF!</definedName>
    <definedName name="tbtr">#REF!</definedName>
    <definedName name="tbtram" localSheetId="33">#REF!</definedName>
    <definedName name="tbtram" localSheetId="51">#REF!</definedName>
    <definedName name="tbtram">#REF!</definedName>
    <definedName name="TBXD" localSheetId="33">#REF!</definedName>
    <definedName name="TBXD" localSheetId="51">#REF!</definedName>
    <definedName name="TBXD">#REF!</definedName>
    <definedName name="TC" localSheetId="33">#REF!</definedName>
    <definedName name="TC" localSheetId="51">#REF!</definedName>
    <definedName name="TC">#REF!</definedName>
    <definedName name="tc_1" localSheetId="33">#REF!</definedName>
    <definedName name="tc_1" localSheetId="51">#REF!</definedName>
    <definedName name="tc_1">#REF!</definedName>
    <definedName name="tc_2" localSheetId="33">#REF!</definedName>
    <definedName name="tc_2" localSheetId="51">#REF!</definedName>
    <definedName name="tc_2">#REF!</definedName>
    <definedName name="TC_NHANH1" localSheetId="33">#REF!</definedName>
    <definedName name="TC_NHANH1" localSheetId="51">#REF!</definedName>
    <definedName name="TC_NHANH1">#REF!</definedName>
    <definedName name="tcxxnc" localSheetId="7">'[10]thao-go'!#REF!</definedName>
    <definedName name="tcxxnc" localSheetId="9">'[10]thao-go'!#REF!</definedName>
    <definedName name="tcxxnc" localSheetId="15">'[10]thao-go'!#REF!</definedName>
    <definedName name="tcxxnc" localSheetId="13">'[10]thao-go'!#REF!</definedName>
    <definedName name="tcxxnc" localSheetId="8">'[10]thao-go'!#REF!</definedName>
    <definedName name="tcxxnc">#REF!</definedName>
    <definedName name="Tchuan" localSheetId="33">#REF!</definedName>
    <definedName name="Tchuan" localSheetId="51">#REF!</definedName>
    <definedName name="Tchuan">#REF!</definedName>
    <definedName name="td" localSheetId="7">'[10]THPDMoi  (2)'!#REF!</definedName>
    <definedName name="td" localSheetId="9">'[10]THPDMoi  (2)'!#REF!</definedName>
    <definedName name="td" localSheetId="15">'[10]THPDMoi  (2)'!#REF!</definedName>
    <definedName name="td" localSheetId="13">'[10]THPDMoi  (2)'!#REF!</definedName>
    <definedName name="td" localSheetId="8">'[10]THPDMoi  (2)'!#REF!</definedName>
    <definedName name="td">#REF!</definedName>
    <definedName name="TD.2_ct" localSheetId="51">#REF!</definedName>
    <definedName name="TD.2_ct">#REF!</definedName>
    <definedName name="TD.2_hd" localSheetId="51">#REF!</definedName>
    <definedName name="TD.2_hd">#REF!</definedName>
    <definedName name="TD.2_ts" localSheetId="51">#REF!</definedName>
    <definedName name="TD.2_ts">#REF!</definedName>
    <definedName name="td10vl" localSheetId="7">'[10]#REF'!#REF!</definedName>
    <definedName name="td10vl" localSheetId="9">'[10]#REF'!#REF!</definedName>
    <definedName name="td10vl" localSheetId="15">'[10]#REF'!#REF!</definedName>
    <definedName name="td10vl" localSheetId="13">'[10]#REF'!#REF!</definedName>
    <definedName name="td10vl" localSheetId="8">'[10]#REF'!#REF!</definedName>
    <definedName name="td10vl">#REF!</definedName>
    <definedName name="td12nc" localSheetId="7">'[10]#REF'!#REF!</definedName>
    <definedName name="td12nc" localSheetId="9">'[10]#REF'!#REF!</definedName>
    <definedName name="td12nc" localSheetId="15">'[10]#REF'!#REF!</definedName>
    <definedName name="td12nc" localSheetId="13">'[10]#REF'!#REF!</definedName>
    <definedName name="td12nc" localSheetId="8">'[10]#REF'!#REF!</definedName>
    <definedName name="td12nc">#REF!</definedName>
    <definedName name="TD12vl" localSheetId="33">#REF!</definedName>
    <definedName name="TD12vl" localSheetId="51">#REF!</definedName>
    <definedName name="TD12vl">#REF!</definedName>
    <definedName name="td1cnc" localSheetId="7">'[10]lam-moi'!#REF!</definedName>
    <definedName name="td1cnc" localSheetId="9">'[10]lam-moi'!#REF!</definedName>
    <definedName name="td1cnc" localSheetId="15">'[10]lam-moi'!#REF!</definedName>
    <definedName name="td1cnc" localSheetId="13">'[10]lam-moi'!#REF!</definedName>
    <definedName name="td1cnc" localSheetId="8">'[10]lam-moi'!#REF!</definedName>
    <definedName name="td1cnc">#REF!</definedName>
    <definedName name="td1cvl" localSheetId="7">'[10]lam-moi'!#REF!</definedName>
    <definedName name="td1cvl" localSheetId="9">'[10]lam-moi'!#REF!</definedName>
    <definedName name="td1cvl" localSheetId="15">'[10]lam-moi'!#REF!</definedName>
    <definedName name="td1cvl" localSheetId="13">'[10]lam-moi'!#REF!</definedName>
    <definedName name="td1cvl" localSheetId="8">'[10]lam-moi'!#REF!</definedName>
    <definedName name="td1cvl">#REF!</definedName>
    <definedName name="td1p" localSheetId="33">#REF!</definedName>
    <definedName name="td1p" localSheetId="51">#REF!</definedName>
    <definedName name="td1p">#REF!</definedName>
    <definedName name="TD1p1nc" localSheetId="33">#REF!</definedName>
    <definedName name="TD1p1nc" localSheetId="51">#REF!</definedName>
    <definedName name="TD1p1nc">#REF!</definedName>
    <definedName name="td1p1vc" localSheetId="33">#REF!</definedName>
    <definedName name="td1p1vc" localSheetId="51">#REF!</definedName>
    <definedName name="td1p1vc">#REF!</definedName>
    <definedName name="TD1p1vl" localSheetId="33">#REF!</definedName>
    <definedName name="TD1p1vl" localSheetId="51">#REF!</definedName>
    <definedName name="TD1p1vl">#REF!</definedName>
    <definedName name="TD1p2nc" localSheetId="7">'[192]CHITIET VL-NC-TT -1p'!#REF!</definedName>
    <definedName name="TD1p2nc" localSheetId="9">'[192]CHITIET VL-NC-TT -1p'!#REF!</definedName>
    <definedName name="TD1p2nc" localSheetId="15">'[192]CHITIET VL-NC-TT -1p'!#REF!</definedName>
    <definedName name="TD1p2nc" localSheetId="13">'[192]CHITIET VL-NC-TT -1p'!#REF!</definedName>
    <definedName name="TD1p2nc" localSheetId="8">'[192]CHITIET VL-NC-TT -1p'!#REF!</definedName>
    <definedName name="TD1p2nc">#REF!</definedName>
    <definedName name="TD1p2vc" localSheetId="7">'[192]CHITIET VL-NC-TT -1p'!#REF!</definedName>
    <definedName name="TD1p2vc" localSheetId="9">'[192]CHITIET VL-NC-TT -1p'!#REF!</definedName>
    <definedName name="TD1p2vc" localSheetId="15">'[192]CHITIET VL-NC-TT -1p'!#REF!</definedName>
    <definedName name="TD1p2vc" localSheetId="13">'[192]CHITIET VL-NC-TT -1p'!#REF!</definedName>
    <definedName name="TD1p2vc" localSheetId="8">'[192]CHITIET VL-NC-TT -1p'!#REF!</definedName>
    <definedName name="TD1p2vc">#REF!</definedName>
    <definedName name="TD1p2vl" localSheetId="7">'[192]CHITIET VL-NC-TT -1p'!#REF!</definedName>
    <definedName name="TD1p2vl" localSheetId="9">'[192]CHITIET VL-NC-TT -1p'!#REF!</definedName>
    <definedName name="TD1p2vl" localSheetId="15">'[192]CHITIET VL-NC-TT -1p'!#REF!</definedName>
    <definedName name="TD1p2vl" localSheetId="13">'[192]CHITIET VL-NC-TT -1p'!#REF!</definedName>
    <definedName name="TD1p2vl" localSheetId="8">'[192]CHITIET VL-NC-TT -1p'!#REF!</definedName>
    <definedName name="TD1p2vl">#REF!</definedName>
    <definedName name="TD1pnc" localSheetId="7">'[10]CHITIET VL-NC-TT -1p'!#REF!</definedName>
    <definedName name="TD1pnc" localSheetId="9">'[10]CHITIET VL-NC-TT -1p'!#REF!</definedName>
    <definedName name="TD1pnc" localSheetId="15">'[10]CHITIET VL-NC-TT -1p'!#REF!</definedName>
    <definedName name="TD1pnc" localSheetId="13">'[10]CHITIET VL-NC-TT -1p'!#REF!</definedName>
    <definedName name="TD1pnc" localSheetId="8">'[10]CHITIET VL-NC-TT -1p'!#REF!</definedName>
    <definedName name="TD1pnc">#REF!</definedName>
    <definedName name="TD1pvl" localSheetId="7">'[10]CHITIET VL-NC-TT -1p'!#REF!</definedName>
    <definedName name="TD1pvl" localSheetId="9">'[10]CHITIET VL-NC-TT -1p'!#REF!</definedName>
    <definedName name="TD1pvl" localSheetId="15">'[10]CHITIET VL-NC-TT -1p'!#REF!</definedName>
    <definedName name="TD1pvl" localSheetId="13">'[10]CHITIET VL-NC-TT -1p'!#REF!</definedName>
    <definedName name="TD1pvl" localSheetId="8">'[10]CHITIET VL-NC-TT -1p'!#REF!</definedName>
    <definedName name="TD1pvl">#REF!</definedName>
    <definedName name="td3p" localSheetId="33">#REF!</definedName>
    <definedName name="td3p" localSheetId="51">#REF!</definedName>
    <definedName name="td3p">#REF!</definedName>
    <definedName name="tdc84nc" localSheetId="7">'[10]thao-go'!#REF!</definedName>
    <definedName name="tdc84nc" localSheetId="9">'[10]thao-go'!#REF!</definedName>
    <definedName name="tdc84nc" localSheetId="15">'[10]thao-go'!#REF!</definedName>
    <definedName name="tdc84nc" localSheetId="13">'[10]thao-go'!#REF!</definedName>
    <definedName name="tdc84nc" localSheetId="8">'[10]thao-go'!#REF!</definedName>
    <definedName name="tdc84nc">#REF!</definedName>
    <definedName name="tdcnc" localSheetId="7">'[10]thao-go'!#REF!</definedName>
    <definedName name="tdcnc" localSheetId="9">'[10]thao-go'!#REF!</definedName>
    <definedName name="tdcnc" localSheetId="15">'[10]thao-go'!#REF!</definedName>
    <definedName name="tdcnc" localSheetId="13">'[10]thao-go'!#REF!</definedName>
    <definedName name="tdcnc" localSheetId="8">'[10]thao-go'!#REF!</definedName>
    <definedName name="tdcnc">#REF!</definedName>
    <definedName name="TDctnc" localSheetId="33">#REF!</definedName>
    <definedName name="TDctnc" localSheetId="51">#REF!</definedName>
    <definedName name="TDctnc">#REF!</definedName>
    <definedName name="TDctvc" localSheetId="33">#REF!</definedName>
    <definedName name="TDctvc" localSheetId="51">#REF!</definedName>
    <definedName name="TDctvc">#REF!</definedName>
    <definedName name="TDctvl" localSheetId="33">#REF!</definedName>
    <definedName name="TDctvl" localSheetId="51">#REF!</definedName>
    <definedName name="TDctvl">#REF!</definedName>
    <definedName name="TDDAKT" localSheetId="33">#REF!</definedName>
    <definedName name="TDDAKT" localSheetId="51">#REF!</definedName>
    <definedName name="TDDAKT">#REF!</definedName>
    <definedName name="TDE" localSheetId="7">[318]§gi¸!$B$2:$G$2</definedName>
    <definedName name="TDE" localSheetId="9">[318]§gi¸!$B$2:$G$2</definedName>
    <definedName name="TDE" localSheetId="15">[318]§gi¸!$B$2:$G$2</definedName>
    <definedName name="TDE" localSheetId="13">[318]§gi¸!$B$2:$G$2</definedName>
    <definedName name="TDE" localSheetId="8">[318]§gi¸!$B$2:$G$2</definedName>
    <definedName name="TDE">#REF!</definedName>
    <definedName name="tdgnc" localSheetId="7">'[10]lam-moi'!#REF!</definedName>
    <definedName name="tdgnc" localSheetId="9">'[10]lam-moi'!#REF!</definedName>
    <definedName name="tdgnc" localSheetId="15">'[10]lam-moi'!#REF!</definedName>
    <definedName name="tdgnc" localSheetId="13">'[10]lam-moi'!#REF!</definedName>
    <definedName name="tdgnc" localSheetId="8">'[10]lam-moi'!#REF!</definedName>
    <definedName name="tdgnc">#REF!</definedName>
    <definedName name="tdgvl" localSheetId="7">'[10]lam-moi'!#REF!</definedName>
    <definedName name="tdgvl" localSheetId="9">'[10]lam-moi'!#REF!</definedName>
    <definedName name="tdgvl" localSheetId="15">'[10]lam-moi'!#REF!</definedName>
    <definedName name="tdgvl" localSheetId="13">'[10]lam-moi'!#REF!</definedName>
    <definedName name="tdgvl" localSheetId="8">'[10]lam-moi'!#REF!</definedName>
    <definedName name="tdgvl">#REF!</definedName>
    <definedName name="tdhtnc" localSheetId="7">'[10]lam-moi'!#REF!</definedName>
    <definedName name="tdhtnc" localSheetId="9">'[10]lam-moi'!#REF!</definedName>
    <definedName name="tdhtnc" localSheetId="15">'[10]lam-moi'!#REF!</definedName>
    <definedName name="tdhtnc" localSheetId="13">'[10]lam-moi'!#REF!</definedName>
    <definedName name="tdhtnc" localSheetId="8">'[10]lam-moi'!#REF!</definedName>
    <definedName name="tdhtnc">#REF!</definedName>
    <definedName name="tdhtvl" localSheetId="7">'[10]lam-moi'!#REF!</definedName>
    <definedName name="tdhtvl" localSheetId="9">'[10]lam-moi'!#REF!</definedName>
    <definedName name="tdhtvl" localSheetId="15">'[10]lam-moi'!#REF!</definedName>
    <definedName name="tdhtvl" localSheetId="13">'[10]lam-moi'!#REF!</definedName>
    <definedName name="tdhtvl" localSheetId="8">'[10]lam-moi'!#REF!</definedName>
    <definedName name="tdhtvl">#REF!</definedName>
    <definedName name="tdia" localSheetId="33">#REF!</definedName>
    <definedName name="tdia" localSheetId="51">#REF!</definedName>
    <definedName name="tdia">#REF!</definedName>
    <definedName name="TDmnc" localSheetId="7">'[192]CHITIET VL-NC-TT-3p'!#REF!</definedName>
    <definedName name="TDmnc" localSheetId="9">'[192]CHITIET VL-NC-TT-3p'!#REF!</definedName>
    <definedName name="TDmnc" localSheetId="15">'[192]CHITIET VL-NC-TT-3p'!#REF!</definedName>
    <definedName name="TDmnc" localSheetId="13">'[192]CHITIET VL-NC-TT-3p'!#REF!</definedName>
    <definedName name="TDmnc" localSheetId="8">'[192]CHITIET VL-NC-TT-3p'!#REF!</definedName>
    <definedName name="TDmnc">#REF!</definedName>
    <definedName name="TDmvc" localSheetId="7">'[192]CHITIET VL-NC-TT-3p'!#REF!</definedName>
    <definedName name="TDmvc" localSheetId="9">'[192]CHITIET VL-NC-TT-3p'!#REF!</definedName>
    <definedName name="TDmvc" localSheetId="15">'[192]CHITIET VL-NC-TT-3p'!#REF!</definedName>
    <definedName name="TDmvc" localSheetId="13">'[192]CHITIET VL-NC-TT-3p'!#REF!</definedName>
    <definedName name="TDmvc" localSheetId="8">'[192]CHITIET VL-NC-TT-3p'!#REF!</definedName>
    <definedName name="TDmvc">#REF!</definedName>
    <definedName name="TDmvl" localSheetId="7">'[192]CHITIET VL-NC-TT-3p'!#REF!</definedName>
    <definedName name="TDmvl" localSheetId="9">'[192]CHITIET VL-NC-TT-3p'!#REF!</definedName>
    <definedName name="TDmvl" localSheetId="15">'[192]CHITIET VL-NC-TT-3p'!#REF!</definedName>
    <definedName name="TDmvl" localSheetId="13">'[192]CHITIET VL-NC-TT-3p'!#REF!</definedName>
    <definedName name="TDmvl" localSheetId="8">'[192]CHITIET VL-NC-TT-3p'!#REF!</definedName>
    <definedName name="TDmvl">#REF!</definedName>
    <definedName name="tdnc" localSheetId="7">[10]gtrinh!#REF!</definedName>
    <definedName name="tdnc" localSheetId="9">[10]gtrinh!#REF!</definedName>
    <definedName name="tdnc" localSheetId="15">[10]gtrinh!#REF!</definedName>
    <definedName name="tdnc" localSheetId="13">[10]gtrinh!#REF!</definedName>
    <definedName name="tdnc" localSheetId="8">[10]gtrinh!#REF!</definedName>
    <definedName name="tdnc">#REF!</definedName>
    <definedName name="tdnc1p" localSheetId="33">#REF!</definedName>
    <definedName name="tdnc1p" localSheetId="51">#REF!</definedName>
    <definedName name="tdnc1p">#REF!</definedName>
    <definedName name="tdnc3p" localSheetId="7">'[10]CHITIET VL-NC'!$G$28</definedName>
    <definedName name="tdnc3p" localSheetId="9">'[10]CHITIET VL-NC'!$G$28</definedName>
    <definedName name="tdnc3p" localSheetId="15">'[10]CHITIET VL-NC'!$G$28</definedName>
    <definedName name="tdnc3p" localSheetId="13">'[10]CHITIET VL-NC'!$G$28</definedName>
    <definedName name="tdnc3p" localSheetId="8">'[10]CHITIET VL-NC'!$G$28</definedName>
    <definedName name="tdnc3p">#REF!</definedName>
    <definedName name="tdo" localSheetId="7">[119]gVL!$P$48</definedName>
    <definedName name="tdo" localSheetId="9">[119]gVL!$P$48</definedName>
    <definedName name="tdo" localSheetId="15">[119]gVL!$P$48</definedName>
    <definedName name="tdo" localSheetId="13">[119]gVL!$P$48</definedName>
    <definedName name="tdo" localSheetId="8">[119]gVL!$P$48</definedName>
    <definedName name="tdo">#REF!</definedName>
    <definedName name="tdt" localSheetId="33">#REF!</definedName>
    <definedName name="tdt" localSheetId="51">#REF!</definedName>
    <definedName name="tdt">#REF!</definedName>
    <definedName name="tdt1pnc" localSheetId="7">[10]gtrinh!#REF!</definedName>
    <definedName name="tdt1pnc" localSheetId="9">[10]gtrinh!#REF!</definedName>
    <definedName name="tdt1pnc" localSheetId="15">[10]gtrinh!#REF!</definedName>
    <definedName name="tdt1pnc" localSheetId="13">[10]gtrinh!#REF!</definedName>
    <definedName name="tdt1pnc" localSheetId="8">[10]gtrinh!#REF!</definedName>
    <definedName name="tdt1pnc">#REF!</definedName>
    <definedName name="tdt1pvl" localSheetId="7">[10]gtrinh!#REF!</definedName>
    <definedName name="tdt1pvl" localSheetId="9">[10]gtrinh!#REF!</definedName>
    <definedName name="tdt1pvl" localSheetId="15">[10]gtrinh!#REF!</definedName>
    <definedName name="tdt1pvl" localSheetId="13">[10]gtrinh!#REF!</definedName>
    <definedName name="tdt1pvl" localSheetId="8">[10]gtrinh!#REF!</definedName>
    <definedName name="tdt1pvl">#REF!</definedName>
    <definedName name="tdt2cnc" localSheetId="7">'[10]lam-moi'!#REF!</definedName>
    <definedName name="tdt2cnc" localSheetId="9">'[10]lam-moi'!#REF!</definedName>
    <definedName name="tdt2cnc" localSheetId="15">'[10]lam-moi'!#REF!</definedName>
    <definedName name="tdt2cnc" localSheetId="13">'[10]lam-moi'!#REF!</definedName>
    <definedName name="tdt2cnc" localSheetId="8">'[10]lam-moi'!#REF!</definedName>
    <definedName name="tdt2cnc">#REF!</definedName>
    <definedName name="tdt2cvl" localSheetId="7">[10]chitiet!#REF!</definedName>
    <definedName name="tdt2cvl" localSheetId="9">[10]chitiet!#REF!</definedName>
    <definedName name="tdt2cvl" localSheetId="15">[10]chitiet!#REF!</definedName>
    <definedName name="tdt2cvl" localSheetId="13">[10]chitiet!#REF!</definedName>
    <definedName name="tdt2cvl" localSheetId="8">[10]chitiet!#REF!</definedName>
    <definedName name="tdt2cvl">#REF!</definedName>
    <definedName name="TDTDT" localSheetId="33">#REF!</definedName>
    <definedName name="TDTDT" localSheetId="51">#REF!</definedName>
    <definedName name="TDTDT">#REF!</definedName>
    <definedName name="TDTKKT" localSheetId="33">#REF!</definedName>
    <definedName name="TDTKKT" localSheetId="51">#REF!</definedName>
    <definedName name="TDTKKT">#REF!</definedName>
    <definedName name="tdtt.1" localSheetId="51">#REF!</definedName>
    <definedName name="tdtt.1">#REF!</definedName>
    <definedName name="tdtt.2" localSheetId="51">#REF!</definedName>
    <definedName name="tdtt.2">#REF!</definedName>
    <definedName name="tdtt_ck" localSheetId="51">#REF!</definedName>
    <definedName name="tdtt_ck">#REF!</definedName>
    <definedName name="tdtt_DA2" localSheetId="51">#REF!</definedName>
    <definedName name="tdtt_DA2">#REF!</definedName>
    <definedName name="tdtt_DTNT" localSheetId="51">#REF!</definedName>
    <definedName name="tdtt_DTNT">#REF!</definedName>
    <definedName name="tdtt_ht" localSheetId="51">#REF!</definedName>
    <definedName name="tdtt_ht">#REF!</definedName>
    <definedName name="tdtt_ld" localSheetId="51">#REF!</definedName>
    <definedName name="tdtt_ld">#REF!</definedName>
    <definedName name="tdtt_LT" localSheetId="51">#REF!</definedName>
    <definedName name="tdtt_LT">#REF!</definedName>
    <definedName name="tdtt_ph" localSheetId="51">#REF!</definedName>
    <definedName name="tdtt_ph">#REF!</definedName>
    <definedName name="tdtt_sp" localSheetId="51">#REF!</definedName>
    <definedName name="tdtt_sp">#REF!</definedName>
    <definedName name="tdtt_TB" localSheetId="51">#REF!</definedName>
    <definedName name="tdtt_TB">#REF!</definedName>
    <definedName name="tdtt_TD" localSheetId="51">#REF!</definedName>
    <definedName name="tdtt_TD">#REF!</definedName>
    <definedName name="tdtt_tk" localSheetId="51">#REF!</definedName>
    <definedName name="tdtt_tk">#REF!</definedName>
    <definedName name="tdtt_tt" localSheetId="51">#REF!</definedName>
    <definedName name="tdtt_tt">#REF!</definedName>
    <definedName name="tdtt_th" localSheetId="51">#REF!</definedName>
    <definedName name="tdtt_th">#REF!</definedName>
    <definedName name="tdtr2cnc" localSheetId="33">#REF!</definedName>
    <definedName name="tdtr2cnc" localSheetId="51">#REF!</definedName>
    <definedName name="tdtr2cnc">#REF!</definedName>
    <definedName name="tdtr2cvl" localSheetId="33">#REF!</definedName>
    <definedName name="tdtr2cvl" localSheetId="51">#REF!</definedName>
    <definedName name="tdtr2cvl">#REF!</definedName>
    <definedName name="tdtrnc" localSheetId="7">[10]gtrinh!#REF!</definedName>
    <definedName name="tdtrnc" localSheetId="9">[10]gtrinh!#REF!</definedName>
    <definedName name="tdtrnc" localSheetId="15">[10]gtrinh!#REF!</definedName>
    <definedName name="tdtrnc" localSheetId="13">[10]gtrinh!#REF!</definedName>
    <definedName name="tdtrnc" localSheetId="8">[10]gtrinh!#REF!</definedName>
    <definedName name="tdtrnc">#REF!</definedName>
    <definedName name="tdtrvl" localSheetId="7">[10]gtrinh!#REF!</definedName>
    <definedName name="tdtrvl" localSheetId="9">[10]gtrinh!#REF!</definedName>
    <definedName name="tdtrvl" localSheetId="15">[10]gtrinh!#REF!</definedName>
    <definedName name="tdtrvl" localSheetId="13">[10]gtrinh!#REF!</definedName>
    <definedName name="tdtrvl" localSheetId="8">[10]gtrinh!#REF!</definedName>
    <definedName name="tdtrvl">#REF!</definedName>
    <definedName name="tdvl" localSheetId="7">[10]gtrinh!#REF!</definedName>
    <definedName name="tdvl" localSheetId="9">[10]gtrinh!#REF!</definedName>
    <definedName name="tdvl" localSheetId="15">[10]gtrinh!#REF!</definedName>
    <definedName name="tdvl" localSheetId="13">[10]gtrinh!#REF!</definedName>
    <definedName name="tdvl" localSheetId="8">[10]gtrinh!#REF!</definedName>
    <definedName name="tdvl">#REF!</definedName>
    <definedName name="tdvl1p" localSheetId="33">#REF!</definedName>
    <definedName name="tdvl1p" localSheetId="51">#REF!</definedName>
    <definedName name="tdvl1p">#REF!</definedName>
    <definedName name="tdvl3p" localSheetId="7">'[10]CHITIET VL-NC'!$G$23</definedName>
    <definedName name="tdvl3p" localSheetId="9">'[10]CHITIET VL-NC'!$G$23</definedName>
    <definedName name="tdvl3p" localSheetId="15">'[10]CHITIET VL-NC'!$G$23</definedName>
    <definedName name="tdvl3p" localSheetId="13">'[10]CHITIET VL-NC'!$G$23</definedName>
    <definedName name="tdvl3p" localSheetId="8">'[10]CHITIET VL-NC'!$G$23</definedName>
    <definedName name="tdvl3p">#REF!</definedName>
    <definedName name="tecnuoc5" localSheetId="33">#REF!</definedName>
    <definedName name="tecnuoc5" localSheetId="51">#REF!</definedName>
    <definedName name="tecnuoc5">#REF!</definedName>
    <definedName name="TemporaryWork" localSheetId="7">'[122]DGchitiet '!#REF!</definedName>
    <definedName name="TemporaryWork" localSheetId="9">'[122]DGchitiet '!#REF!</definedName>
    <definedName name="TemporaryWork" localSheetId="15">'[122]DGchitiet '!#REF!</definedName>
    <definedName name="TemporaryWork" localSheetId="13">'[122]DGchitiet '!#REF!</definedName>
    <definedName name="TemporaryWork" localSheetId="8">'[122]DGchitiet '!#REF!</definedName>
    <definedName name="TemporaryWork">#REF!</definedName>
    <definedName name="ten" localSheetId="7">[319]DTgiaothau!$C$6:$C$195</definedName>
    <definedName name="ten" localSheetId="9">[319]DTgiaothau!$C$6:$C$195</definedName>
    <definedName name="ten" localSheetId="15">[319]DTgiaothau!$C$6:$C$195</definedName>
    <definedName name="ten" localSheetId="13">[319]DTgiaothau!$C$6:$C$195</definedName>
    <definedName name="ten" localSheetId="8">[319]DTgiaothau!$C$6:$C$195</definedName>
    <definedName name="ten">#REF!</definedName>
    <definedName name="Ten_du_an" localSheetId="7">'[158]Co so'!$C$5</definedName>
    <definedName name="Ten_du_an" localSheetId="9">'[158]Co so'!$C$5</definedName>
    <definedName name="Ten_du_an" localSheetId="15">'[158]Co so'!$C$5</definedName>
    <definedName name="Ten_du_an" localSheetId="13">'[158]Co so'!$C$5</definedName>
    <definedName name="Ten_du_an" localSheetId="8">'[158]Co so'!$C$5</definedName>
    <definedName name="Ten_du_an">#REF!</definedName>
    <definedName name="TenCap" localSheetId="33">#REF!</definedName>
    <definedName name="TenCap" localSheetId="51">#REF!</definedName>
    <definedName name="TenCap">#REF!</definedName>
    <definedName name="tenck" localSheetId="33">#REF!</definedName>
    <definedName name="tenck" localSheetId="51">#REF!</definedName>
    <definedName name="tenck">#REF!</definedName>
    <definedName name="tencn" localSheetId="7">[266]dmcn!$A$7:$A$999</definedName>
    <definedName name="tencn" localSheetId="9">[266]dmcn!$A$7:$A$999</definedName>
    <definedName name="tencn" localSheetId="15">[266]dmcn!$A$7:$A$999</definedName>
    <definedName name="tencn" localSheetId="13">[266]dmcn!$A$7:$A$999</definedName>
    <definedName name="tencn" localSheetId="8">[266]dmcn!$A$7:$A$999</definedName>
    <definedName name="tencn">#REF!</definedName>
    <definedName name="TENKHPTHU" localSheetId="33">#REF!</definedName>
    <definedName name="TENKHPTHU" localSheetId="51">#REF!</definedName>
    <definedName name="TENKHPTHU">#REF!</definedName>
    <definedName name="TENKHPTRA" localSheetId="33">#REF!</definedName>
    <definedName name="TENKHPTRA" localSheetId="51">#REF!</definedName>
    <definedName name="TENKHPTRA">#REF!</definedName>
    <definedName name="tennvl" localSheetId="7">'[288]Chi tiet'!$B$6:$C$210</definedName>
    <definedName name="tennvl" localSheetId="9">'[288]Chi tiet'!$B$6:$C$210</definedName>
    <definedName name="tennvl" localSheetId="15">'[288]Chi tiet'!$B$6:$C$210</definedName>
    <definedName name="tennvl" localSheetId="13">'[288]Chi tiet'!$B$6:$C$210</definedName>
    <definedName name="tennvl" localSheetId="8">'[288]Chi tiet'!$B$6:$C$210</definedName>
    <definedName name="tennvl">#REF!</definedName>
    <definedName name="tentk" localSheetId="33">#REF!</definedName>
    <definedName name="tentk" localSheetId="51">#REF!</definedName>
    <definedName name="tentk">#REF!</definedName>
    <definedName name="TENTKCDTK2004" localSheetId="33">#REF!</definedName>
    <definedName name="TENTKCDTK2004" localSheetId="51">#REF!</definedName>
    <definedName name="TENTKCDTK2004">#REF!</definedName>
    <definedName name="tenvt" localSheetId="7">[256]dmvt!$A$9:$A$997</definedName>
    <definedName name="tenvt" localSheetId="9">[256]dmvt!$A$9:$A$997</definedName>
    <definedName name="tenvt" localSheetId="15">[256]dmvt!$A$9:$A$997</definedName>
    <definedName name="tenvt" localSheetId="13">[256]dmvt!$A$9:$A$997</definedName>
    <definedName name="tenvt" localSheetId="8">[256]dmvt!$A$9:$A$997</definedName>
    <definedName name="tenvt">#REF!</definedName>
    <definedName name="tenvung" localSheetId="33">#REF!</definedName>
    <definedName name="tenvung" localSheetId="51">#REF!</definedName>
    <definedName name="tenvung">#REF!</definedName>
    <definedName name="Tengoi" localSheetId="33">#REF!</definedName>
    <definedName name="Tengoi" localSheetId="51">#REF!</definedName>
    <definedName name="Tengoi">#REF!</definedName>
    <definedName name="tenhh" localSheetId="7">[312]Chitiet!$E$7:$E$960</definedName>
    <definedName name="tenhh" localSheetId="9">[312]Chitiet!$E$7:$E$960</definedName>
    <definedName name="tenhh" localSheetId="15">[312]Chitiet!$E$7:$E$960</definedName>
    <definedName name="tenhh" localSheetId="13">[312]Chitiet!$E$7:$E$960</definedName>
    <definedName name="tenhh" localSheetId="8">[312]Chitiet!$E$7:$E$960</definedName>
    <definedName name="tenhh">#REF!</definedName>
    <definedName name="test" localSheetId="33">#REF!</definedName>
    <definedName name="test" localSheetId="51">#REF!</definedName>
    <definedName name="test">#REF!</definedName>
    <definedName name="TextRefCopyRangeCount" hidden="1">216</definedName>
    <definedName name="tfdd" localSheetId="7">[81]Sheet1!#REF!</definedName>
    <definedName name="tfdd" localSheetId="9">[81]Sheet1!#REF!</definedName>
    <definedName name="tfdd" localSheetId="15">[81]Sheet1!#REF!</definedName>
    <definedName name="tfdd" localSheetId="13">[81]Sheet1!#REF!</definedName>
    <definedName name="tfdd" localSheetId="8">[81]Sheet1!#REF!</definedName>
    <definedName name="tfdd">#REF!</definedName>
    <definedName name="tg" localSheetId="7">[40]th¸mo!#REF!</definedName>
    <definedName name="tg" localSheetId="9">[40]th¸mo!#REF!</definedName>
    <definedName name="tg" localSheetId="15">[40]th¸mo!#REF!</definedName>
    <definedName name="tg" localSheetId="13">[40]th¸mo!#REF!</definedName>
    <definedName name="tg" localSheetId="8">[40]th¸mo!#REF!</definedName>
    <definedName name="tg">#REF!</definedName>
    <definedName name="TGCDKT" localSheetId="33">#REF!</definedName>
    <definedName name="TGCDKT" localSheetId="51">#REF!</definedName>
    <definedName name="TGCDKT">#REF!</definedName>
    <definedName name="TGCDTK" localSheetId="33">#REF!</definedName>
    <definedName name="TGCDTK" localSheetId="51">#REF!</definedName>
    <definedName name="TGCDTK">#REF!</definedName>
    <definedName name="TGLS" localSheetId="33">#REF!</definedName>
    <definedName name="TGLS" localSheetId="51">#REF!</definedName>
    <definedName name="TGLS">#REF!</definedName>
    <definedName name="tH.a_hso" localSheetId="51">#REF!</definedName>
    <definedName name="tH.a_hso">#REF!</definedName>
    <definedName name="tH.a_ld" localSheetId="51">#REF!</definedName>
    <definedName name="tH.a_ld">#REF!</definedName>
    <definedName name="tH.a_luong" localSheetId="51">#REF!</definedName>
    <definedName name="tH.a_luong">#REF!</definedName>
    <definedName name="tH.a_nguoi" localSheetId="51">#REF!</definedName>
    <definedName name="tH.a_nguoi">#REF!</definedName>
    <definedName name="tH.a_tdtt" localSheetId="51">#REF!</definedName>
    <definedName name="tH.a_tdtt">#REF!</definedName>
    <definedName name="tH.a_tn" localSheetId="51">#REF!</definedName>
    <definedName name="tH.a_tn">#REF!</definedName>
    <definedName name="tH.a_ud" localSheetId="51">#REF!</definedName>
    <definedName name="tH.a_ud">#REF!</definedName>
    <definedName name="tH.B_hso" localSheetId="51">#REF!</definedName>
    <definedName name="tH.B_hso">#REF!</definedName>
    <definedName name="tH.B_ld" localSheetId="51">#REF!</definedName>
    <definedName name="tH.B_ld">#REF!</definedName>
    <definedName name="tH.B_luong" localSheetId="51">#REF!</definedName>
    <definedName name="tH.B_luong">#REF!</definedName>
    <definedName name="tH.B_nguoi" localSheetId="51">#REF!</definedName>
    <definedName name="tH.B_nguoi">#REF!</definedName>
    <definedName name="tH.B_tdtt" localSheetId="51">#REF!</definedName>
    <definedName name="tH.B_tdtt">#REF!</definedName>
    <definedName name="tH.B_tn" localSheetId="51">#REF!</definedName>
    <definedName name="tH.B_tn">#REF!</definedName>
    <definedName name="tH.B_ud" localSheetId="51">#REF!</definedName>
    <definedName name="tH.B_ud">#REF!</definedName>
    <definedName name="tH.C_hso" localSheetId="51">#REF!</definedName>
    <definedName name="tH.C_hso">#REF!</definedName>
    <definedName name="tH.C_ld" localSheetId="51">#REF!</definedName>
    <definedName name="tH.C_ld">#REF!</definedName>
    <definedName name="tH.C_luong" localSheetId="51">#REF!</definedName>
    <definedName name="tH.C_luong">#REF!</definedName>
    <definedName name="tH.C_nguoi" localSheetId="51">#REF!</definedName>
    <definedName name="tH.C_nguoi">#REF!</definedName>
    <definedName name="tH.C_tdtt" localSheetId="51">#REF!</definedName>
    <definedName name="tH.C_tdtt">#REF!</definedName>
    <definedName name="tH.C_tn" localSheetId="51">#REF!</definedName>
    <definedName name="tH.C_tn">#REF!</definedName>
    <definedName name="tH.C_ud" localSheetId="51">#REF!</definedName>
    <definedName name="tH.C_ud">#REF!</definedName>
    <definedName name="TI" localSheetId="33">#REF!</definedName>
    <definedName name="TI" localSheetId="51">#REF!</definedName>
    <definedName name="TI">#REF!</definedName>
    <definedName name="Tien" localSheetId="33">#REF!</definedName>
    <definedName name="Tien" localSheetId="51">#REF!</definedName>
    <definedName name="Tien">#REF!</definedName>
    <definedName name="TIENLUONG" localSheetId="33">#REF!</definedName>
    <definedName name="TIENLUONG" localSheetId="51">#REF!</definedName>
    <definedName name="TIENLUONG">#REF!</definedName>
    <definedName name="tiennhapnvl" localSheetId="7">'[288]Chi tiet'!$H$6:$H$210</definedName>
    <definedName name="tiennhapnvl" localSheetId="9">'[288]Chi tiet'!$H$6:$H$210</definedName>
    <definedName name="tiennhapnvl" localSheetId="15">'[288]Chi tiet'!$H$6:$H$210</definedName>
    <definedName name="tiennhapnvl" localSheetId="13">'[288]Chi tiet'!$H$6:$H$210</definedName>
    <definedName name="tiennhapnvl" localSheetId="8">'[288]Chi tiet'!$H$6:$H$210</definedName>
    <definedName name="tiennhapnvl">#REF!</definedName>
    <definedName name="TienThanhToan" localSheetId="51">#REF!</definedName>
    <definedName name="TienThanhToan">#REF!</definedName>
    <definedName name="TienThanhToanNB" localSheetId="51">#REF!</definedName>
    <definedName name="TienThanhToanNB">#REF!</definedName>
    <definedName name="tienxuatnvl" localSheetId="7">'[288]Chi tiet'!$J$6:$J$210</definedName>
    <definedName name="tienxuatnvl" localSheetId="9">'[288]Chi tiet'!$J$6:$J$210</definedName>
    <definedName name="tienxuatnvl" localSheetId="15">'[288]Chi tiet'!$J$6:$J$210</definedName>
    <definedName name="tienxuatnvl" localSheetId="13">'[288]Chi tiet'!$J$6:$J$210</definedName>
    <definedName name="tienxuatnvl" localSheetId="8">'[288]Chi tiet'!$J$6:$J$210</definedName>
    <definedName name="tienxuatnvl">#REF!</definedName>
    <definedName name="Tiep_dia" localSheetId="7">[42]Sheet3!#REF!</definedName>
    <definedName name="Tiep_dia" localSheetId="9">[42]Sheet3!#REF!</definedName>
    <definedName name="Tiep_dia" localSheetId="15">[42]Sheet3!#REF!</definedName>
    <definedName name="Tiep_dia" localSheetId="13">[42]Sheet3!#REF!</definedName>
    <definedName name="Tiep_dia" localSheetId="8">[42]Sheet3!#REF!</definedName>
    <definedName name="Tiep_dia">#REF!</definedName>
    <definedName name="Tiepdia" localSheetId="7">[10]Tiepdia!$1:$1048576</definedName>
    <definedName name="Tiepdia" localSheetId="9">[10]Tiepdia!$1:$1048576</definedName>
    <definedName name="Tiepdia" localSheetId="15">[10]Tiepdia!$1:$1048576</definedName>
    <definedName name="Tiepdia" localSheetId="13">[10]Tiepdia!$1:$1048576</definedName>
    <definedName name="Tiepdia" localSheetId="8">[10]Tiepdia!$1:$1048576</definedName>
    <definedName name="Tiepdia">#REF!</definedName>
    <definedName name="Tiepdiama">9500</definedName>
    <definedName name="TIEU_HAO_VAT_TU_DZ0.4KV" localSheetId="33">#REF!</definedName>
    <definedName name="TIEU_HAO_VAT_TU_DZ0.4KV" localSheetId="51">#REF!</definedName>
    <definedName name="TIEU_HAO_VAT_TU_DZ0.4KV">#REF!</definedName>
    <definedName name="TIEU_HAO_VAT_TU_DZ22KV" localSheetId="33">#REF!</definedName>
    <definedName name="TIEU_HAO_VAT_TU_DZ22KV" localSheetId="51">#REF!</definedName>
    <definedName name="TIEU_HAO_VAT_TU_DZ22KV">#REF!</definedName>
    <definedName name="TIEU_HAO_VAT_TU_TBA" localSheetId="33">#REF!</definedName>
    <definedName name="TIEU_HAO_VAT_TU_TBA" localSheetId="51">#REF!</definedName>
    <definedName name="TIEU_HAO_VAT_TU_TBA">#REF!</definedName>
    <definedName name="TileStone" localSheetId="7">'[122]DGchitiet '!#REF!</definedName>
    <definedName name="TileStone" localSheetId="9">'[122]DGchitiet '!#REF!</definedName>
    <definedName name="TileStone" localSheetId="15">'[122]DGchitiet '!#REF!</definedName>
    <definedName name="TileStone" localSheetId="13">'[122]DGchitiet '!#REF!</definedName>
    <definedName name="TileStone" localSheetId="8">'[122]DGchitiet '!#REF!</definedName>
    <definedName name="TileStone">#REF!</definedName>
    <definedName name="Tim_cong" localSheetId="33">#REF!</definedName>
    <definedName name="Tim_cong" localSheetId="51">#REF!</definedName>
    <definedName name="Tim_cong">#REF!</definedName>
    <definedName name="Tim_lan_xuat_hien" localSheetId="33">#REF!</definedName>
    <definedName name="Tim_lan_xuat_hien" localSheetId="51">#REF!</definedName>
    <definedName name="Tim_lan_xuat_hien">#REF!</definedName>
    <definedName name="tim_xuat_hien" localSheetId="33">#REF!</definedName>
    <definedName name="tim_xuat_hien" localSheetId="51">#REF!</definedName>
    <definedName name="tim_xuat_hien">#REF!</definedName>
    <definedName name="tinhqd" localSheetId="33">#REF!</definedName>
    <definedName name="tinhqd" localSheetId="51">#REF!</definedName>
    <definedName name="tinhqd">#REF!</definedName>
    <definedName name="tinhqt" localSheetId="2">#REF!</definedName>
    <definedName name="tinhqt" localSheetId="33">#REF!</definedName>
    <definedName name="tinhqt" localSheetId="50">#REF!</definedName>
    <definedName name="tinhqt" localSheetId="51">#REF!</definedName>
    <definedName name="tinhqt" localSheetId="7">[138]!tinhqt</definedName>
    <definedName name="tinhqt" localSheetId="9">[138]!tinhqt</definedName>
    <definedName name="tinhqt" localSheetId="15">[138]!tinhqt</definedName>
    <definedName name="tinhqt" localSheetId="13">[138]!tinhqt</definedName>
    <definedName name="tinhqt" localSheetId="8">[138]!tinhqt</definedName>
    <definedName name="tinhqt" localSheetId="29">#N/A</definedName>
    <definedName name="tinhqt" localSheetId="1">#N/A</definedName>
    <definedName name="tinhqt">#REF!</definedName>
    <definedName name="tinhtoan" localSheetId="33">#REF!</definedName>
    <definedName name="tinhtoan" localSheetId="51">#REF!</definedName>
    <definedName name="tinhtoan">#REF!</definedName>
    <definedName name="TIT" localSheetId="33">#REF!</definedName>
    <definedName name="TIT" localSheetId="51">#REF!</definedName>
    <definedName name="TIT">#REF!</definedName>
    <definedName name="TITAN" localSheetId="33">#REF!</definedName>
    <definedName name="TITAN" localSheetId="51">#REF!</definedName>
    <definedName name="TITAN">#REF!</definedName>
    <definedName name="TK" localSheetId="33">#REF!</definedName>
    <definedName name="TK" localSheetId="51">#REF!</definedName>
    <definedName name="TK">#REF!</definedName>
    <definedName name="TK.2" localSheetId="51">#REF!</definedName>
    <definedName name="TK.2">#REF!</definedName>
    <definedName name="tk.2_ct" localSheetId="51">#REF!</definedName>
    <definedName name="tk.2_ct">#REF!</definedName>
    <definedName name="TK.A" localSheetId="51">#REF!</definedName>
    <definedName name="TK.A">#REF!</definedName>
    <definedName name="tk.a_ct" localSheetId="51">#REF!</definedName>
    <definedName name="tk.a_ct">#REF!</definedName>
    <definedName name="tk.a_hd" localSheetId="51">#REF!</definedName>
    <definedName name="tk.a_hd">#REF!</definedName>
    <definedName name="tK.a_hso" localSheetId="51">#REF!</definedName>
    <definedName name="tK.a_hso">#REF!</definedName>
    <definedName name="tk.a_hspc" localSheetId="51">#REF!</definedName>
    <definedName name="tk.a_hspc">#REF!</definedName>
    <definedName name="tK.a_ld" localSheetId="51">#REF!</definedName>
    <definedName name="tK.a_ld">#REF!</definedName>
    <definedName name="tK.a_luong" localSheetId="51">#REF!</definedName>
    <definedName name="tK.a_luong">#REF!</definedName>
    <definedName name="tK.a_nguoi" localSheetId="51">#REF!</definedName>
    <definedName name="tK.a_nguoi">#REF!</definedName>
    <definedName name="tK.a_tdtt" localSheetId="51">#REF!</definedName>
    <definedName name="tK.a_tdtt">#REF!</definedName>
    <definedName name="tK.a_tn" localSheetId="51">#REF!</definedName>
    <definedName name="tK.a_tn">#REF!</definedName>
    <definedName name="tk.a_ts" localSheetId="51">#REF!</definedName>
    <definedName name="tk.a_ts">#REF!</definedName>
    <definedName name="tK.a_ud" localSheetId="51">#REF!</definedName>
    <definedName name="tK.a_ud">#REF!</definedName>
    <definedName name="TK.B" localSheetId="51">#REF!</definedName>
    <definedName name="TK.B">#REF!</definedName>
    <definedName name="tk.b_ct" localSheetId="51">#REF!</definedName>
    <definedName name="tk.b_ct">#REF!</definedName>
    <definedName name="tk.b_hd" localSheetId="51">#REF!</definedName>
    <definedName name="tk.b_hd">#REF!</definedName>
    <definedName name="tK.B_hso" localSheetId="51">#REF!</definedName>
    <definedName name="tK.B_hso">#REF!</definedName>
    <definedName name="tk.b_hspc" localSheetId="51">#REF!</definedName>
    <definedName name="tk.b_hspc">#REF!</definedName>
    <definedName name="tK.B_ld" localSheetId="51">#REF!</definedName>
    <definedName name="tK.B_ld">#REF!</definedName>
    <definedName name="tK.B_luong" localSheetId="51">#REF!</definedName>
    <definedName name="tK.B_luong">#REF!</definedName>
    <definedName name="TK.B_nguoi" localSheetId="51">#REF!</definedName>
    <definedName name="TK.B_nguoi">#REF!</definedName>
    <definedName name="tK.B_tdtt" localSheetId="51">#REF!</definedName>
    <definedName name="tK.B_tdtt">#REF!</definedName>
    <definedName name="tK.B_tn" localSheetId="51">#REF!</definedName>
    <definedName name="tK.B_tn">#REF!</definedName>
    <definedName name="tk.b_ts" localSheetId="51">#REF!</definedName>
    <definedName name="tk.b_ts">#REF!</definedName>
    <definedName name="tK.B_ud" localSheetId="51">#REF!</definedName>
    <definedName name="tK.B_ud">#REF!</definedName>
    <definedName name="TK331APC" localSheetId="33">#REF!</definedName>
    <definedName name="TK331APC" localSheetId="51">#REF!</definedName>
    <definedName name="TK331APC">#REF!</definedName>
    <definedName name="TK331CB" localSheetId="33">#REF!</definedName>
    <definedName name="TK331CB" localSheetId="51">#REF!</definedName>
    <definedName name="TK331CB">#REF!</definedName>
    <definedName name="TK331GT" localSheetId="33">#REF!</definedName>
    <definedName name="TK331GT" localSheetId="51">#REF!</definedName>
    <definedName name="TK331GT">#REF!</definedName>
    <definedName name="TK331K" localSheetId="33">#REF!</definedName>
    <definedName name="TK331K" localSheetId="51">#REF!</definedName>
    <definedName name="TK331K">#REF!</definedName>
    <definedName name="TK331KH" localSheetId="33">#REF!</definedName>
    <definedName name="TK331KH" localSheetId="51">#REF!</definedName>
    <definedName name="TK331KH">#REF!</definedName>
    <definedName name="TK331MT" localSheetId="33">#REF!</definedName>
    <definedName name="TK331MT" localSheetId="51">#REF!</definedName>
    <definedName name="TK331MT">#REF!</definedName>
    <definedName name="TK331NT" localSheetId="33">#REF!</definedName>
    <definedName name="TK331NT" localSheetId="51">#REF!</definedName>
    <definedName name="TK331NT">#REF!</definedName>
    <definedName name="TK331PA" localSheetId="33">#REF!</definedName>
    <definedName name="TK331PA" localSheetId="51">#REF!</definedName>
    <definedName name="TK331PA">#REF!</definedName>
    <definedName name="TK331PACIFIC" localSheetId="33">#REF!</definedName>
    <definedName name="TK331PACIFIC" localSheetId="51">#REF!</definedName>
    <definedName name="TK331PACIFIC">#REF!</definedName>
    <definedName name="tk331PD" localSheetId="33">#REF!</definedName>
    <definedName name="tk331PD" localSheetId="51">#REF!</definedName>
    <definedName name="tk331PD">#REF!</definedName>
    <definedName name="tk331TKN" localSheetId="33">#REF!</definedName>
    <definedName name="tk331TKN" localSheetId="51">#REF!</definedName>
    <definedName name="tk331TKN">#REF!</definedName>
    <definedName name="TK331THN" localSheetId="33">#REF!</definedName>
    <definedName name="TK331THN" localSheetId="51">#REF!</definedName>
    <definedName name="TK331THN">#REF!</definedName>
    <definedName name="TK331VT" localSheetId="33">#REF!</definedName>
    <definedName name="TK331VT" localSheetId="51">#REF!</definedName>
    <definedName name="TK331VT">#REF!</definedName>
    <definedName name="tk3338TTNCN" localSheetId="33">#REF!</definedName>
    <definedName name="tk3338TTNCN" localSheetId="51">#REF!</definedName>
    <definedName name="tk3338TTNCN">#REF!</definedName>
    <definedName name="tk3388K" localSheetId="33">#REF!</definedName>
    <definedName name="tk3388K" localSheetId="51">#REF!</definedName>
    <definedName name="tk3388K">#REF!</definedName>
    <definedName name="TKCO" localSheetId="33">#REF!</definedName>
    <definedName name="TKCO" localSheetId="51">#REF!</definedName>
    <definedName name="TKCO">#REF!</definedName>
    <definedName name="TKCO_NK" localSheetId="7">[73]NHATKY!$F$7:$F$125</definedName>
    <definedName name="TKCO_NK" localSheetId="9">[73]NHATKY!$F$7:$F$125</definedName>
    <definedName name="TKCO_NK" localSheetId="15">[73]NHATKY!$F$7:$F$125</definedName>
    <definedName name="TKCO_NK" localSheetId="13">[73]NHATKY!$F$7:$F$125</definedName>
    <definedName name="TKCO_NK" localSheetId="8">[73]NHATKY!$F$7:$F$125</definedName>
    <definedName name="TKCO_NK">#REF!</definedName>
    <definedName name="TKNO" localSheetId="33">#REF!</definedName>
    <definedName name="TKNO" localSheetId="51">#REF!</definedName>
    <definedName name="TKNO">#REF!</definedName>
    <definedName name="TKNO_NK" localSheetId="7">[73]NHATKY!$E$7:$E$125</definedName>
    <definedName name="TKNO_NK" localSheetId="9">[73]NHATKY!$E$7:$E$125</definedName>
    <definedName name="TKNO_NK" localSheetId="15">[73]NHATKY!$E$7:$E$125</definedName>
    <definedName name="TKNO_NK" localSheetId="13">[73]NHATKY!$E$7:$E$125</definedName>
    <definedName name="TKNO_NK" localSheetId="8">[73]NHATKY!$E$7:$E$125</definedName>
    <definedName name="TKNO_NK">#REF!</definedName>
    <definedName name="TKP" localSheetId="33">#REF!</definedName>
    <definedName name="TKP" localSheetId="51">#REF!</definedName>
    <definedName name="TKP">#REF!</definedName>
    <definedName name="tkpdt" localSheetId="2">#REF!</definedName>
    <definedName name="tkpdt" localSheetId="33">#REF!</definedName>
    <definedName name="tkpdt" localSheetId="50">#REF!</definedName>
    <definedName name="tkpdt" localSheetId="51">#REF!</definedName>
    <definedName name="tkpdt" localSheetId="7">[138]!tkpdt</definedName>
    <definedName name="tkpdt" localSheetId="9">[138]!tkpdt</definedName>
    <definedName name="tkpdt" localSheetId="15">[138]!tkpdt</definedName>
    <definedName name="tkpdt" localSheetId="13">[138]!tkpdt</definedName>
    <definedName name="tkpdt" localSheetId="8">[138]!tkpdt</definedName>
    <definedName name="tkpdt" localSheetId="29">#N/A</definedName>
    <definedName name="tkpdt" localSheetId="1">#N/A</definedName>
    <definedName name="tkpdt">#REF!</definedName>
    <definedName name="TKTH" localSheetId="33">#REF!</definedName>
    <definedName name="TKTH" localSheetId="51">#REF!</definedName>
    <definedName name="TKTH">#REF!</definedName>
    <definedName name="TKYB">"TKYB"</definedName>
    <definedName name="TL" localSheetId="7">[37]ND!#REF!</definedName>
    <definedName name="TL" localSheetId="9">[37]ND!#REF!</definedName>
    <definedName name="TL" localSheetId="15">[37]ND!#REF!</definedName>
    <definedName name="TL" localSheetId="13">[37]ND!#REF!</definedName>
    <definedName name="TL" localSheetId="8">[37]ND!#REF!</definedName>
    <definedName name="TL">#REF!</definedName>
    <definedName name="TLAC120" localSheetId="33">#REF!</definedName>
    <definedName name="TLAC120" localSheetId="51">#REF!</definedName>
    <definedName name="TLAC120">#REF!</definedName>
    <definedName name="TLAC35" localSheetId="33">#REF!</definedName>
    <definedName name="TLAC35" localSheetId="51">#REF!</definedName>
    <definedName name="TLAC35">#REF!</definedName>
    <definedName name="TLAC50" localSheetId="33">#REF!</definedName>
    <definedName name="TLAC50" localSheetId="51">#REF!</definedName>
    <definedName name="TLAC50">#REF!</definedName>
    <definedName name="TLAC70" localSheetId="33">#REF!</definedName>
    <definedName name="TLAC70" localSheetId="51">#REF!</definedName>
    <definedName name="TLAC70">#REF!</definedName>
    <definedName name="TLAC95" localSheetId="33">#REF!</definedName>
    <definedName name="TLAC95" localSheetId="51">#REF!</definedName>
    <definedName name="TLAC95">#REF!</definedName>
    <definedName name="TLDa" localSheetId="7">[42]Sheet3!#REF!</definedName>
    <definedName name="TLDa" localSheetId="9">[42]Sheet3!#REF!</definedName>
    <definedName name="TLDa" localSheetId="15">[42]Sheet3!#REF!</definedName>
    <definedName name="TLDa" localSheetId="13">[42]Sheet3!#REF!</definedName>
    <definedName name="TLDa" localSheetId="8">[42]Sheet3!#REF!</definedName>
    <definedName name="TLDa">#REF!</definedName>
    <definedName name="TLdat" localSheetId="7">[42]Sheet3!#REF!</definedName>
    <definedName name="TLdat" localSheetId="9">[42]Sheet3!#REF!</definedName>
    <definedName name="TLdat" localSheetId="15">[42]Sheet3!#REF!</definedName>
    <definedName name="TLdat" localSheetId="13">[42]Sheet3!#REF!</definedName>
    <definedName name="TLdat" localSheetId="8">[42]Sheet3!#REF!</definedName>
    <definedName name="TLdat">#REF!</definedName>
    <definedName name="TLDM" localSheetId="7">[42]Sheet3!#REF!</definedName>
    <definedName name="TLDM" localSheetId="9">[42]Sheet3!#REF!</definedName>
    <definedName name="TLDM" localSheetId="15">[42]Sheet3!#REF!</definedName>
    <definedName name="TLDM" localSheetId="13">[42]Sheet3!#REF!</definedName>
    <definedName name="TLDM" localSheetId="8">[42]Sheet3!#REF!</definedName>
    <definedName name="TLDM">#REF!</definedName>
    <definedName name="Tle" localSheetId="33">#REF!</definedName>
    <definedName name="Tle" localSheetId="51">#REF!</definedName>
    <definedName name="Tle">#REF!</definedName>
    <definedName name="TLR" localSheetId="33">#REF!</definedName>
    <definedName name="TLR" localSheetId="51">#REF!</definedName>
    <definedName name="TLR">#REF!</definedName>
    <definedName name="TLTH" localSheetId="2">#REF!</definedName>
    <definedName name="TLTH" localSheetId="33">#REF!</definedName>
    <definedName name="TLTH" localSheetId="50">#REF!</definedName>
    <definedName name="TLTH" localSheetId="51">#REF!</definedName>
    <definedName name="TLTH" localSheetId="7">[320]!TLTH</definedName>
    <definedName name="TLTH" localSheetId="9">[320]!TLTH</definedName>
    <definedName name="TLTH" localSheetId="15">[320]!TLTH</definedName>
    <definedName name="TLTH" localSheetId="13">[320]!TLTH</definedName>
    <definedName name="TLTH" localSheetId="8">[320]!TLTH</definedName>
    <definedName name="TLTH" localSheetId="29">#N/A</definedName>
    <definedName name="TLTH" localSheetId="1">#N/A</definedName>
    <definedName name="TLTH">#REF!</definedName>
    <definedName name="TLTH1" localSheetId="2">#REF!</definedName>
    <definedName name="TLTH1" localSheetId="33">#REF!</definedName>
    <definedName name="TLTH1" localSheetId="50">#REF!</definedName>
    <definedName name="TLTH1" localSheetId="51">#REF!</definedName>
    <definedName name="TLTH1" localSheetId="7">[321]Sheet1!TLTH1</definedName>
    <definedName name="TLTH1" localSheetId="9">[321]Sheet1!TLTH1</definedName>
    <definedName name="TLTH1" localSheetId="15">[321]Sheet1!TLTH1</definedName>
    <definedName name="TLTH1" localSheetId="13">[321]Sheet1!TLTH1</definedName>
    <definedName name="TLTH1" localSheetId="8">[321]Sheet1!TLTH1</definedName>
    <definedName name="TLTH1" localSheetId="29">#N/A</definedName>
    <definedName name="TLTH1" localSheetId="1">#N/A</definedName>
    <definedName name="TLTH1">#REF!</definedName>
    <definedName name="tluong" localSheetId="51">#REF!</definedName>
    <definedName name="tluong">#REF!</definedName>
    <definedName name="TM" localSheetId="51">#REF!</definedName>
    <definedName name="TM">#REF!</definedName>
    <definedName name="TMDT1" localSheetId="33">#REF!</definedName>
    <definedName name="TMDT1" localSheetId="51">#REF!</definedName>
    <definedName name="TMDT1">#REF!</definedName>
    <definedName name="TMDT2" localSheetId="33">#REF!</definedName>
    <definedName name="TMDT2" localSheetId="51">#REF!</definedName>
    <definedName name="TMDT2">#REF!</definedName>
    <definedName name="TMDTmoi" localSheetId="33">#REF!</definedName>
    <definedName name="TMDTmoi" localSheetId="51">#REF!</definedName>
    <definedName name="TMDTmoi">#REF!</definedName>
    <definedName name="tmm1.5" localSheetId="33">#REF!</definedName>
    <definedName name="tmm1.5" localSheetId="51">#REF!</definedName>
    <definedName name="tmm1.5">#REF!</definedName>
    <definedName name="tmmg" localSheetId="33">#REF!</definedName>
    <definedName name="tmmg" localSheetId="51">#REF!</definedName>
    <definedName name="tmmg">#REF!</definedName>
    <definedName name="TMProtection" localSheetId="7">'[122]DGchitiet '!#REF!</definedName>
    <definedName name="TMProtection" localSheetId="9">'[122]DGchitiet '!#REF!</definedName>
    <definedName name="TMProtection" localSheetId="15">'[122]DGchitiet '!#REF!</definedName>
    <definedName name="TMProtection" localSheetId="13">'[122]DGchitiet '!#REF!</definedName>
    <definedName name="TMProtection" localSheetId="8">'[122]DGchitiet '!#REF!</definedName>
    <definedName name="TMProtection">#REF!</definedName>
    <definedName name="TMTO" localSheetId="7">[171]data!$A$1:$H$2009</definedName>
    <definedName name="TMTO" localSheetId="9">[171]data!$A$1:$H$2009</definedName>
    <definedName name="TMTO" localSheetId="15">[171]data!$A$1:$H$2009</definedName>
    <definedName name="TMTO" localSheetId="13">[171]data!$A$1:$H$2009</definedName>
    <definedName name="TMTO" localSheetId="8">[171]data!$A$1:$H$2009</definedName>
    <definedName name="TMTO">#REF!</definedName>
    <definedName name="TN" localSheetId="33">#REF!</definedName>
    <definedName name="TN" localSheetId="51">#REF!</definedName>
    <definedName name="TN">#REF!</definedName>
    <definedName name="tn_ck" localSheetId="51">#REF!</definedName>
    <definedName name="tn_ck">#REF!</definedName>
    <definedName name="TN_CTO" localSheetId="7">[317]Cto!$O$21</definedName>
    <definedName name="TN_CTO" localSheetId="9">[317]Cto!$O$21</definedName>
    <definedName name="TN_CTO" localSheetId="15">[317]Cto!$O$21</definedName>
    <definedName name="TN_CTO" localSheetId="13">[317]Cto!$O$21</definedName>
    <definedName name="TN_CTO" localSheetId="8">[317]Cto!$O$21</definedName>
    <definedName name="TN_CTO">#REF!</definedName>
    <definedName name="tn_DA2" localSheetId="51">#REF!</definedName>
    <definedName name="tn_DA2">#REF!</definedName>
    <definedName name="tn_DTNT" localSheetId="51">#REF!</definedName>
    <definedName name="tn_DTNT">#REF!</definedName>
    <definedName name="tn_ht" localSheetId="51">#REF!</definedName>
    <definedName name="tn_ht">#REF!</definedName>
    <definedName name="tn_ld" localSheetId="51">#REF!</definedName>
    <definedName name="tn_ld">#REF!</definedName>
    <definedName name="tn_lp" localSheetId="51">#REF!</definedName>
    <definedName name="tn_lp">#REF!</definedName>
    <definedName name="tn_LT" localSheetId="51">#REF!</definedName>
    <definedName name="tn_LT">#REF!</definedName>
    <definedName name="tn_ph" localSheetId="51">#REF!</definedName>
    <definedName name="tn_ph">#REF!</definedName>
    <definedName name="tn_sp" localSheetId="51">#REF!</definedName>
    <definedName name="tn_sp">#REF!</definedName>
    <definedName name="tn_TB" localSheetId="51">#REF!</definedName>
    <definedName name="tn_TB">#REF!</definedName>
    <definedName name="tn_TD" localSheetId="51">#REF!</definedName>
    <definedName name="tn_TD">#REF!</definedName>
    <definedName name="tn_tk" localSheetId="51">#REF!</definedName>
    <definedName name="tn_tk">#REF!</definedName>
    <definedName name="tn_tt" localSheetId="51">#REF!</definedName>
    <definedName name="tn_tt">#REF!</definedName>
    <definedName name="tn_th" localSheetId="51">#REF!</definedName>
    <definedName name="tn_th">#REF!</definedName>
    <definedName name="tn1pinnc" localSheetId="7">'[10]thao-go'!#REF!</definedName>
    <definedName name="tn1pinnc" localSheetId="9">'[10]thao-go'!#REF!</definedName>
    <definedName name="tn1pinnc" localSheetId="15">'[10]thao-go'!#REF!</definedName>
    <definedName name="tn1pinnc" localSheetId="13">'[10]thao-go'!#REF!</definedName>
    <definedName name="tn1pinnc" localSheetId="8">'[10]thao-go'!#REF!</definedName>
    <definedName name="tn1pinnc">#REF!</definedName>
    <definedName name="tn2mhnnc" localSheetId="7">'[10]thao-go'!#REF!</definedName>
    <definedName name="tn2mhnnc" localSheetId="9">'[10]thao-go'!#REF!</definedName>
    <definedName name="tn2mhnnc" localSheetId="15">'[10]thao-go'!#REF!</definedName>
    <definedName name="tn2mhnnc" localSheetId="13">'[10]thao-go'!#REF!</definedName>
    <definedName name="tn2mhnnc" localSheetId="8">'[10]thao-go'!#REF!</definedName>
    <definedName name="tn2mhnnc">#REF!</definedName>
    <definedName name="TNCM" localSheetId="7">'[10]CHITIET VL-NC-TT-3p'!#REF!</definedName>
    <definedName name="TNCM" localSheetId="9">'[10]CHITIET VL-NC-TT-3p'!#REF!</definedName>
    <definedName name="TNCM" localSheetId="15">'[10]CHITIET VL-NC-TT-3p'!#REF!</definedName>
    <definedName name="TNCM" localSheetId="13">'[10]CHITIET VL-NC-TT-3p'!#REF!</definedName>
    <definedName name="TNCM" localSheetId="8">'[10]CHITIET VL-NC-TT-3p'!#REF!</definedName>
    <definedName name="TNCM">#REF!</definedName>
    <definedName name="TNCTtinhtruoc" localSheetId="7">'[109]PTN+M'!$H$1</definedName>
    <definedName name="TNCTtinhtruoc" localSheetId="9">'[109]PTN+M'!$H$1</definedName>
    <definedName name="TNCTtinhtruoc" localSheetId="15">'[109]PTN+M'!$H$1</definedName>
    <definedName name="TNCTtinhtruoc" localSheetId="13">'[109]PTN+M'!$H$1</definedName>
    <definedName name="TNCTtinhtruoc" localSheetId="8">'[109]PTN+M'!$H$1</definedName>
    <definedName name="TNCTtinhtruoc">#REF!</definedName>
    <definedName name="tnignc" localSheetId="7">'[10]thao-go'!#REF!</definedName>
    <definedName name="tnignc" localSheetId="9">'[10]thao-go'!#REF!</definedName>
    <definedName name="tnignc" localSheetId="15">'[10]thao-go'!#REF!</definedName>
    <definedName name="tnignc" localSheetId="13">'[10]thao-go'!#REF!</definedName>
    <definedName name="tnignc" localSheetId="8">'[10]thao-go'!#REF!</definedName>
    <definedName name="tnignc">#REF!</definedName>
    <definedName name="tnin190nc" localSheetId="7">'[10]thao-go'!#REF!</definedName>
    <definedName name="tnin190nc" localSheetId="9">'[10]thao-go'!#REF!</definedName>
    <definedName name="tnin190nc" localSheetId="15">'[10]thao-go'!#REF!</definedName>
    <definedName name="tnin190nc" localSheetId="13">'[10]thao-go'!#REF!</definedName>
    <definedName name="tnin190nc" localSheetId="8">'[10]thao-go'!#REF!</definedName>
    <definedName name="tnin190nc">#REF!</definedName>
    <definedName name="tnlnc" localSheetId="7">'[10]thao-go'!#REF!</definedName>
    <definedName name="tnlnc" localSheetId="9">'[10]thao-go'!#REF!</definedName>
    <definedName name="tnlnc" localSheetId="15">'[10]thao-go'!#REF!</definedName>
    <definedName name="tnlnc" localSheetId="13">'[10]thao-go'!#REF!</definedName>
    <definedName name="tnlnc" localSheetId="8">'[10]thao-go'!#REF!</definedName>
    <definedName name="tnlnc">#REF!</definedName>
    <definedName name="tnnnc" localSheetId="7">'[10]thao-go'!#REF!</definedName>
    <definedName name="tnnnc" localSheetId="9">'[10]thao-go'!#REF!</definedName>
    <definedName name="tnnnc" localSheetId="15">'[10]thao-go'!#REF!</definedName>
    <definedName name="tnnnc" localSheetId="13">'[10]thao-go'!#REF!</definedName>
    <definedName name="tnnnc" localSheetId="8">'[10]thao-go'!#REF!</definedName>
    <definedName name="tnnnc">#REF!</definedName>
    <definedName name="TNNT" localSheetId="7">[134]DLDT!$B$4</definedName>
    <definedName name="TNNT" localSheetId="9">[134]DLDT!$B$4</definedName>
    <definedName name="TNNT" localSheetId="15">[134]DLDT!$B$4</definedName>
    <definedName name="TNNT" localSheetId="13">[134]DLDT!$B$4</definedName>
    <definedName name="TNNT" localSheetId="8">[134]DLDT!$B$4</definedName>
    <definedName name="TNNT">#REF!</definedName>
    <definedName name="tno" localSheetId="21">[45]gVL!$Q$47</definedName>
    <definedName name="tno" localSheetId="27">[45]gVL!$Q$47</definedName>
    <definedName name="tno" localSheetId="33">#REF!</definedName>
    <definedName name="tno" localSheetId="34">[45]gVL!$Q$47</definedName>
    <definedName name="tno" localSheetId="51">#REF!</definedName>
    <definedName name="tno" localSheetId="7">[45]gVL!$Q$47</definedName>
    <definedName name="tno" localSheetId="9">[45]gVL!$Q$47</definedName>
    <definedName name="tno" localSheetId="15">[45]gVL!$Q$47</definedName>
    <definedName name="tno" localSheetId="13">[45]gVL!$Q$47</definedName>
    <definedName name="tno" localSheetId="16">[45]gVL!$Q$47</definedName>
    <definedName name="tno" localSheetId="8">[45]gVL!$Q$47</definedName>
    <definedName name="tno" localSheetId="18">[45]gVL!$Q$47</definedName>
    <definedName name="tno" localSheetId="19">[45]gVL!$Q$47</definedName>
    <definedName name="tno">#REF!</definedName>
    <definedName name="tnh_bq" localSheetId="7">'[14]truc tiep'!#REF!</definedName>
    <definedName name="tnh_bq" localSheetId="9">'[14]truc tiep'!#REF!</definedName>
    <definedName name="tnh_bq" localSheetId="15">'[14]truc tiep'!#REF!</definedName>
    <definedName name="tnh_bq" localSheetId="13">'[14]truc tiep'!#REF!</definedName>
    <definedName name="tnh_bq" localSheetId="8">'[14]truc tiep'!#REF!</definedName>
    <definedName name="tnh_bq">#REF!</definedName>
    <definedName name="tnh_bv" localSheetId="7">'[14]truc tiep'!#REF!</definedName>
    <definedName name="tnh_bv" localSheetId="9">'[14]truc tiep'!#REF!</definedName>
    <definedName name="tnh_bv" localSheetId="15">'[14]truc tiep'!#REF!</definedName>
    <definedName name="tnh_bv" localSheetId="13">'[14]truc tiep'!#REF!</definedName>
    <definedName name="tnh_bv" localSheetId="8">'[14]truc tiep'!#REF!</definedName>
    <definedName name="tnh_bv">#REF!</definedName>
    <definedName name="tnh_ck" localSheetId="7">'[14]truc tiep'!#REF!</definedName>
    <definedName name="tnh_ck" localSheetId="9">'[14]truc tiep'!#REF!</definedName>
    <definedName name="tnh_ck" localSheetId="15">'[14]truc tiep'!#REF!</definedName>
    <definedName name="tnh_ck" localSheetId="13">'[14]truc tiep'!#REF!</definedName>
    <definedName name="tnh_ck" localSheetId="8">'[14]truc tiep'!#REF!</definedName>
    <definedName name="tnh_ck">#REF!</definedName>
    <definedName name="tnh_d1" localSheetId="7">'[14]truc tiep'!#REF!</definedName>
    <definedName name="tnh_d1" localSheetId="9">'[14]truc tiep'!#REF!</definedName>
    <definedName name="tnh_d1" localSheetId="15">'[14]truc tiep'!#REF!</definedName>
    <definedName name="tnh_d1" localSheetId="13">'[14]truc tiep'!#REF!</definedName>
    <definedName name="tnh_d1" localSheetId="8">'[14]truc tiep'!#REF!</definedName>
    <definedName name="tnh_d1">#REF!</definedName>
    <definedName name="tnh_d2" localSheetId="7">'[14]truc tiep'!#REF!</definedName>
    <definedName name="tnh_d2" localSheetId="9">'[14]truc tiep'!#REF!</definedName>
    <definedName name="tnh_d2" localSheetId="15">'[14]truc tiep'!#REF!</definedName>
    <definedName name="tnh_d2" localSheetId="13">'[14]truc tiep'!#REF!</definedName>
    <definedName name="tnh_d2" localSheetId="8">'[14]truc tiep'!#REF!</definedName>
    <definedName name="tnh_d2">#REF!</definedName>
    <definedName name="tnh_d3" localSheetId="7">'[14]truc tiep'!#REF!</definedName>
    <definedName name="tnh_d3" localSheetId="9">'[14]truc tiep'!#REF!</definedName>
    <definedName name="tnh_d3" localSheetId="15">'[14]truc tiep'!#REF!</definedName>
    <definedName name="tnh_d3" localSheetId="13">'[14]truc tiep'!#REF!</definedName>
    <definedName name="tnh_d3" localSheetId="8">'[14]truc tiep'!#REF!</definedName>
    <definedName name="tnh_d3">#REF!</definedName>
    <definedName name="tnh_dl" localSheetId="7">'[14]truc tiep'!#REF!</definedName>
    <definedName name="tnh_dl" localSheetId="9">'[14]truc tiep'!#REF!</definedName>
    <definedName name="tnh_dl" localSheetId="15">'[14]truc tiep'!#REF!</definedName>
    <definedName name="tnh_dl" localSheetId="13">'[14]truc tiep'!#REF!</definedName>
    <definedName name="tnh_dl" localSheetId="8">'[14]truc tiep'!#REF!</definedName>
    <definedName name="tnh_dl">#REF!</definedName>
    <definedName name="tnh_kcs" localSheetId="7">'[14]truc tiep'!#REF!</definedName>
    <definedName name="tnh_kcs" localSheetId="9">'[14]truc tiep'!#REF!</definedName>
    <definedName name="tnh_kcs" localSheetId="15">'[14]truc tiep'!#REF!</definedName>
    <definedName name="tnh_kcs" localSheetId="13">'[14]truc tiep'!#REF!</definedName>
    <definedName name="tnh_kcs" localSheetId="8">'[14]truc tiep'!#REF!</definedName>
    <definedName name="tnh_kcs">#REF!</definedName>
    <definedName name="tnh_nb" localSheetId="7">'[14]truc tiep'!#REF!</definedName>
    <definedName name="tnh_nb" localSheetId="9">'[14]truc tiep'!#REF!</definedName>
    <definedName name="tnh_nb" localSheetId="15">'[14]truc tiep'!#REF!</definedName>
    <definedName name="tnh_nb" localSheetId="13">'[14]truc tiep'!#REF!</definedName>
    <definedName name="tnh_nb" localSheetId="8">'[14]truc tiep'!#REF!</definedName>
    <definedName name="tnh_nb">#REF!</definedName>
    <definedName name="tnh_nv" localSheetId="7">'[14]truc tiep'!#REF!</definedName>
    <definedName name="tnh_nv" localSheetId="9">'[14]truc tiep'!#REF!</definedName>
    <definedName name="tnh_nv" localSheetId="15">'[14]truc tiep'!#REF!</definedName>
    <definedName name="tnh_nv" localSheetId="13">'[14]truc tiep'!#REF!</definedName>
    <definedName name="tnh_nv" localSheetId="8">'[14]truc tiep'!#REF!</definedName>
    <definedName name="tnh_nv">#REF!</definedName>
    <definedName name="tnh_ngio" localSheetId="7">'[14]truc tiep'!#REF!</definedName>
    <definedName name="tnh_ngio" localSheetId="9">'[14]truc tiep'!#REF!</definedName>
    <definedName name="tnh_ngio" localSheetId="15">'[14]truc tiep'!#REF!</definedName>
    <definedName name="tnh_ngio" localSheetId="13">'[14]truc tiep'!#REF!</definedName>
    <definedName name="tnh_ngio" localSheetId="8">'[14]truc tiep'!#REF!</definedName>
    <definedName name="tnh_ngio">#REF!</definedName>
    <definedName name="tnh_t3" localSheetId="7">'[14]truc tiep'!#REF!</definedName>
    <definedName name="tnh_t3" localSheetId="9">'[14]truc tiep'!#REF!</definedName>
    <definedName name="tnh_t3" localSheetId="15">'[14]truc tiep'!#REF!</definedName>
    <definedName name="tnh_t3" localSheetId="13">'[14]truc tiep'!#REF!</definedName>
    <definedName name="tnh_t3" localSheetId="8">'[14]truc tiep'!#REF!</definedName>
    <definedName name="tnh_t3">#REF!</definedName>
    <definedName name="tnh_t4" localSheetId="7">'[14]truc tiep'!#REF!</definedName>
    <definedName name="tnh_t4" localSheetId="9">'[14]truc tiep'!#REF!</definedName>
    <definedName name="tnh_t4" localSheetId="15">'[14]truc tiep'!#REF!</definedName>
    <definedName name="tnh_t4" localSheetId="13">'[14]truc tiep'!#REF!</definedName>
    <definedName name="tnh_t4" localSheetId="8">'[14]truc tiep'!#REF!</definedName>
    <definedName name="tnh_t4">#REF!</definedName>
    <definedName name="tnh_t5" localSheetId="7">'[14]truc tiep'!#REF!</definedName>
    <definedName name="tnh_t5" localSheetId="9">'[14]truc tiep'!#REF!</definedName>
    <definedName name="tnh_t5" localSheetId="15">'[14]truc tiep'!#REF!</definedName>
    <definedName name="tnh_t5" localSheetId="13">'[14]truc tiep'!#REF!</definedName>
    <definedName name="tnh_t5" localSheetId="8">'[14]truc tiep'!#REF!</definedName>
    <definedName name="tnh_t5">#REF!</definedName>
    <definedName name="tnh_t6" localSheetId="7">'[14]truc tiep'!#REF!</definedName>
    <definedName name="tnh_t6" localSheetId="9">'[14]truc tiep'!#REF!</definedName>
    <definedName name="tnh_t6" localSheetId="15">'[14]truc tiep'!#REF!</definedName>
    <definedName name="tnh_t6" localSheetId="13">'[14]truc tiep'!#REF!</definedName>
    <definedName name="tnh_t6" localSheetId="8">'[14]truc tiep'!#REF!</definedName>
    <definedName name="tnh_t6">#REF!</definedName>
    <definedName name="tnh_tc" localSheetId="7">'[14]truc tiep'!#REF!</definedName>
    <definedName name="tnh_tc" localSheetId="9">'[14]truc tiep'!#REF!</definedName>
    <definedName name="tnh_tc" localSheetId="15">'[14]truc tiep'!#REF!</definedName>
    <definedName name="tnh_tc" localSheetId="13">'[14]truc tiep'!#REF!</definedName>
    <definedName name="tnh_tc" localSheetId="8">'[14]truc tiep'!#REF!</definedName>
    <definedName name="tnh_tc">#REF!</definedName>
    <definedName name="tnh_tm" localSheetId="7">'[14]truc tiep'!#REF!</definedName>
    <definedName name="tnh_tm" localSheetId="9">'[14]truc tiep'!#REF!</definedName>
    <definedName name="tnh_tm" localSheetId="15">'[14]truc tiep'!#REF!</definedName>
    <definedName name="tnh_tm" localSheetId="13">'[14]truc tiep'!#REF!</definedName>
    <definedName name="tnh_tm" localSheetId="8">'[14]truc tiep'!#REF!</definedName>
    <definedName name="tnh_tm">#REF!</definedName>
    <definedName name="tnh_vs" localSheetId="7">'[14]truc tiep'!#REF!</definedName>
    <definedName name="tnh_vs" localSheetId="9">'[14]truc tiep'!#REF!</definedName>
    <definedName name="tnh_vs" localSheetId="15">'[14]truc tiep'!#REF!</definedName>
    <definedName name="tnh_vs" localSheetId="13">'[14]truc tiep'!#REF!</definedName>
    <definedName name="tnh_vs" localSheetId="8">'[14]truc tiep'!#REF!</definedName>
    <definedName name="tnh_vs">#REF!</definedName>
    <definedName name="tnh_xh" localSheetId="7">'[14]truc tiep'!#REF!</definedName>
    <definedName name="tnh_xh" localSheetId="9">'[14]truc tiep'!#REF!</definedName>
    <definedName name="tnh_xh" localSheetId="15">'[14]truc tiep'!#REF!</definedName>
    <definedName name="tnh_xh" localSheetId="13">'[14]truc tiep'!#REF!</definedName>
    <definedName name="tnh_xh" localSheetId="8">'[14]truc tiep'!#REF!</definedName>
    <definedName name="tnh_xh">#REF!</definedName>
    <definedName name="tnhnnc" localSheetId="7">'[10]thao-go'!#REF!</definedName>
    <definedName name="tnhnnc" localSheetId="9">'[10]thao-go'!#REF!</definedName>
    <definedName name="tnhnnc" localSheetId="15">'[10]thao-go'!#REF!</definedName>
    <definedName name="tnhnnc" localSheetId="13">'[10]thao-go'!#REF!</definedName>
    <definedName name="tnhnnc" localSheetId="8">'[10]thao-go'!#REF!</definedName>
    <definedName name="tnhnnc">#REF!</definedName>
    <definedName name="to" localSheetId="7">[25]Girder!#REF!</definedName>
    <definedName name="to" localSheetId="9">[25]Girder!#REF!</definedName>
    <definedName name="to" localSheetId="15">[25]Girder!#REF!</definedName>
    <definedName name="to" localSheetId="13">[25]Girder!#REF!</definedName>
    <definedName name="to" localSheetId="8">[25]Girder!#REF!</definedName>
    <definedName name="to">#REF!</definedName>
    <definedName name="toadocap" localSheetId="33">#REF!</definedName>
    <definedName name="toadocap" localSheetId="51">#REF!</definedName>
    <definedName name="toadocap">#REF!</definedName>
    <definedName name="Toanbo" localSheetId="33">#REF!</definedName>
    <definedName name="Toanbo" localSheetId="51">#REF!</definedName>
    <definedName name="Toanbo">#REF!</definedName>
    <definedName name="today" localSheetId="33">#REF!</definedName>
    <definedName name="today" localSheetId="51">#REF!</definedName>
    <definedName name="today">#REF!</definedName>
    <definedName name="today_11" localSheetId="33">#REF!</definedName>
    <definedName name="today_11" localSheetId="51">#REF!</definedName>
    <definedName name="today_11">#REF!</definedName>
    <definedName name="today_12" localSheetId="33">#REF!</definedName>
    <definedName name="today_12" localSheetId="51">#REF!</definedName>
    <definedName name="today_12">#REF!</definedName>
    <definedName name="today_4" localSheetId="33">#REF!</definedName>
    <definedName name="today_4" localSheetId="51">#REF!</definedName>
    <definedName name="today_4">#REF!</definedName>
    <definedName name="today_5" localSheetId="33">#REF!</definedName>
    <definedName name="today_5" localSheetId="51">#REF!</definedName>
    <definedName name="today_5">#REF!</definedName>
    <definedName name="toi_thieu" localSheetId="51">#REF!</definedName>
    <definedName name="toi_thieu">#REF!</definedName>
    <definedName name="toi_thieu.moi" localSheetId="51">#REF!</definedName>
    <definedName name="toi_thieu.moi">#REF!</definedName>
    <definedName name="toi5t" localSheetId="33">#REF!</definedName>
    <definedName name="toi5t" localSheetId="51">#REF!</definedName>
    <definedName name="toi5t">#REF!</definedName>
    <definedName name="ton" localSheetId="33">#REF!</definedName>
    <definedName name="ton" localSheetId="51">#REF!</definedName>
    <definedName name="ton">#REF!</definedName>
    <definedName name="Tonmai" localSheetId="33">#REF!</definedName>
    <definedName name="Tonmai" localSheetId="51">#REF!</definedName>
    <definedName name="Tonmai">#REF!</definedName>
    <definedName name="tonmui" localSheetId="7">'[22]Gia VL'!#REF!</definedName>
    <definedName name="tonmui" localSheetId="9">'[22]Gia VL'!#REF!</definedName>
    <definedName name="tonmui" localSheetId="15">'[22]Gia VL'!#REF!</definedName>
    <definedName name="tonmui" localSheetId="13">'[22]Gia VL'!#REF!</definedName>
    <definedName name="tonmui" localSheetId="8">'[22]Gia VL'!#REF!</definedName>
    <definedName name="tonmui">#REF!</definedName>
    <definedName name="tonnoc" localSheetId="7">'[22]Gia VL'!#REF!</definedName>
    <definedName name="tonnoc" localSheetId="9">'[22]Gia VL'!#REF!</definedName>
    <definedName name="tonnoc" localSheetId="15">'[22]Gia VL'!#REF!</definedName>
    <definedName name="tonnoc" localSheetId="13">'[22]Gia VL'!#REF!</definedName>
    <definedName name="tonnoc" localSheetId="8">'[22]Gia VL'!#REF!</definedName>
    <definedName name="tonnoc">#REF!</definedName>
    <definedName name="Tong" localSheetId="33">#REF!</definedName>
    <definedName name="Tong" localSheetId="51">#REF!</definedName>
    <definedName name="Tong">#REF!</definedName>
    <definedName name="Tong_co" localSheetId="51">#REF!</definedName>
    <definedName name="Tong_co">#REF!</definedName>
    <definedName name="TONG_DU_TOAN" localSheetId="33">#REF!</definedName>
    <definedName name="TONG_DU_TOAN" localSheetId="51">#REF!</definedName>
    <definedName name="TONG_DU_TOAN">#REF!</definedName>
    <definedName name="TONG_GIA_TRI_CONG_TRINH" localSheetId="33">#REF!</definedName>
    <definedName name="TONG_GIA_TRI_CONG_TRINH" localSheetId="51">#REF!</definedName>
    <definedName name="TONG_GIA_TRI_CONG_TRINH">#REF!</definedName>
    <definedName name="TONG_HOP_THI_NGHIEM_DZ0.4KV" localSheetId="33">#REF!</definedName>
    <definedName name="TONG_HOP_THI_NGHIEM_DZ0.4KV" localSheetId="51">#REF!</definedName>
    <definedName name="TONG_HOP_THI_NGHIEM_DZ0.4KV">#REF!</definedName>
    <definedName name="TONG_HOP_THI_NGHIEM_DZ22KV" localSheetId="33">#REF!</definedName>
    <definedName name="TONG_HOP_THI_NGHIEM_DZ22KV" localSheetId="51">#REF!</definedName>
    <definedName name="TONG_HOP_THI_NGHIEM_DZ22KV">#REF!</definedName>
    <definedName name="TONG_KE_DZ0.4KV" localSheetId="33">#REF!</definedName>
    <definedName name="TONG_KE_DZ0.4KV" localSheetId="51">#REF!</definedName>
    <definedName name="TONG_KE_DZ0.4KV" localSheetId="7">'[322]TONG KE DZ 0.4 KV'!#REF!</definedName>
    <definedName name="TONG_KE_DZ0.4KV" localSheetId="9">'[322]TONG KE DZ 0.4 KV'!#REF!</definedName>
    <definedName name="TONG_KE_DZ0.4KV" localSheetId="15">'[322]TONG KE DZ 0.4 KV'!#REF!</definedName>
    <definedName name="TONG_KE_DZ0.4KV" localSheetId="13">'[322]TONG KE DZ 0.4 KV'!#REF!</definedName>
    <definedName name="TONG_KE_DZ0.4KV" localSheetId="8">'[322]TONG KE DZ 0.4 KV'!#REF!</definedName>
    <definedName name="TONG_KE_DZ0.4KV">#REF!</definedName>
    <definedName name="TONG_KE_TBA" localSheetId="33">#REF!</definedName>
    <definedName name="TONG_KE_TBA" localSheetId="51">#REF!</definedName>
    <definedName name="TONG_KE_TBA">#REF!</definedName>
    <definedName name="Tong_no" localSheetId="51">#REF!</definedName>
    <definedName name="Tong_no">#REF!</definedName>
    <definedName name="tongbt" localSheetId="33">#REF!</definedName>
    <definedName name="tongbt" localSheetId="51">#REF!</definedName>
    <definedName name="tongbt">#REF!</definedName>
    <definedName name="tongcong" localSheetId="33">#REF!</definedName>
    <definedName name="tongcong" localSheetId="51">#REF!</definedName>
    <definedName name="tongcong">#REF!</definedName>
    <definedName name="tongdientich" localSheetId="33">#REF!</definedName>
    <definedName name="tongdientich" localSheetId="51">#REF!</definedName>
    <definedName name="tongdientich">#REF!</definedName>
    <definedName name="tongdt" localSheetId="7">[323]BO!#REF!</definedName>
    <definedName name="tongdt" localSheetId="9">[323]BO!#REF!</definedName>
    <definedName name="tongdt" localSheetId="15">[323]BO!#REF!</definedName>
    <definedName name="tongdt" localSheetId="13">[323]BO!#REF!</definedName>
    <definedName name="tongdt" localSheetId="8">[323]BO!#REF!</definedName>
    <definedName name="tongdt">#REF!</definedName>
    <definedName name="TONGDUTOAN" localSheetId="33">#REF!</definedName>
    <definedName name="TONGDUTOAN" localSheetId="51">#REF!</definedName>
    <definedName name="TONGDUTOAN">#REF!</definedName>
    <definedName name="tonghop" localSheetId="21" hidden="1">{"'Sheet1'!$L$16"}</definedName>
    <definedName name="tonghop" localSheetId="27" hidden="1">{"'Sheet1'!$L$16"}</definedName>
    <definedName name="tonghop" localSheetId="33" hidden="1">{"'Sheet1'!$L$16"}</definedName>
    <definedName name="tonghop" localSheetId="34" hidden="1">{"'Sheet1'!$L$16"}</definedName>
    <definedName name="tonghop" localSheetId="48" hidden="1">{"'Sheet1'!$L$16"}</definedName>
    <definedName name="tonghop" localSheetId="49" hidden="1">{"'Sheet1'!$L$16"}</definedName>
    <definedName name="tonghop" localSheetId="7" hidden="1">{"'Sheet1'!$L$16"}</definedName>
    <definedName name="tonghop" localSheetId="9" hidden="1">{"'Sheet1'!$L$16"}</definedName>
    <definedName name="tonghop" localSheetId="15" hidden="1">{"'Sheet1'!$L$16"}</definedName>
    <definedName name="tonghop" localSheetId="13" hidden="1">{"'Sheet1'!$L$16"}</definedName>
    <definedName name="tonghop" localSheetId="16" hidden="1">{"'Sheet1'!$L$16"}</definedName>
    <definedName name="tonghop" localSheetId="8" hidden="1">{"'Sheet1'!$L$16"}</definedName>
    <definedName name="tonghop" localSheetId="18" hidden="1">{"'Sheet1'!$L$16"}</definedName>
    <definedName name="tonghop" localSheetId="29" hidden="1">{"'Sheet1'!$L$16"}</definedName>
    <definedName name="tonghop" localSheetId="19" hidden="1">{"'Sheet1'!$L$16"}</definedName>
    <definedName name="tonghop" localSheetId="1" hidden="1">{"'Sheet1'!$L$16"}</definedName>
    <definedName name="tonghop" hidden="1">{"'Sheet1'!$L$16"}</definedName>
    <definedName name="TonghopHtxH" localSheetId="33">#REF!</definedName>
    <definedName name="TonghopHtxH" localSheetId="51">#REF!</definedName>
    <definedName name="TonghopHtxH">#REF!</definedName>
    <definedName name="TonghopHtxT" localSheetId="33">#REF!</definedName>
    <definedName name="TonghopHtxT" localSheetId="51">#REF!</definedName>
    <definedName name="TonghopHtxT">#REF!</definedName>
    <definedName name="tongthep" localSheetId="33">#REF!</definedName>
    <definedName name="tongthep" localSheetId="51">#REF!</definedName>
    <definedName name="tongthep">#REF!</definedName>
    <definedName name="tongthetich" localSheetId="33">#REF!</definedName>
    <definedName name="tongthetich" localSheetId="51">#REF!</definedName>
    <definedName name="tongthetich">#REF!</definedName>
    <definedName name="TOP" localSheetId="51">#REF!</definedName>
    <definedName name="TOP">#REF!</definedName>
    <definedName name="TOSHIBA" localSheetId="33">#REF!</definedName>
    <definedName name="TOSHIBA" localSheetId="51">#REF!</definedName>
    <definedName name="TOSHIBA">#REF!</definedName>
    <definedName name="TOT" localSheetId="51">#REF!</definedName>
    <definedName name="TOT">#REF!</definedName>
    <definedName name="TOTAL" localSheetId="33">#REF!</definedName>
    <definedName name="TOTAL" localSheetId="51">#REF!</definedName>
    <definedName name="TOTAL">#REF!</definedName>
    <definedName name="totb" localSheetId="7">'[218]DO AM DT'!#REF!</definedName>
    <definedName name="totb" localSheetId="9">'[218]DO AM DT'!#REF!</definedName>
    <definedName name="totb" localSheetId="15">'[218]DO AM DT'!#REF!</definedName>
    <definedName name="totb" localSheetId="13">'[218]DO AM DT'!#REF!</definedName>
    <definedName name="totb" localSheetId="8">'[218]DO AM DT'!#REF!</definedName>
    <definedName name="totb">#REF!</definedName>
    <definedName name="totb1" localSheetId="7">'[218]DO AM DT'!#REF!</definedName>
    <definedName name="totb1" localSheetId="9">'[218]DO AM DT'!#REF!</definedName>
    <definedName name="totb1" localSheetId="15">'[218]DO AM DT'!#REF!</definedName>
    <definedName name="totb1" localSheetId="13">'[218]DO AM DT'!#REF!</definedName>
    <definedName name="totb1" localSheetId="8">'[218]DO AM DT'!#REF!</definedName>
    <definedName name="totb1">#REF!</definedName>
    <definedName name="totb2" localSheetId="7">'[218]DO AM DT'!#REF!</definedName>
    <definedName name="totb2" localSheetId="9">'[218]DO AM DT'!#REF!</definedName>
    <definedName name="totb2" localSheetId="15">'[218]DO AM DT'!#REF!</definedName>
    <definedName name="totb2" localSheetId="13">'[218]DO AM DT'!#REF!</definedName>
    <definedName name="totb2" localSheetId="8">'[218]DO AM DT'!#REF!</definedName>
    <definedName name="totb2">#REF!</definedName>
    <definedName name="totb3" localSheetId="7">'[218]DO AM DT'!#REF!</definedName>
    <definedName name="totb3" localSheetId="9">'[218]DO AM DT'!#REF!</definedName>
    <definedName name="totb3" localSheetId="15">'[218]DO AM DT'!#REF!</definedName>
    <definedName name="totb3" localSheetId="13">'[218]DO AM DT'!#REF!</definedName>
    <definedName name="totb3" localSheetId="8">'[218]DO AM DT'!#REF!</definedName>
    <definedName name="totb3">#REF!</definedName>
    <definedName name="totb4" localSheetId="7">'[218]DO AM DT'!#REF!</definedName>
    <definedName name="totb4" localSheetId="9">'[218]DO AM DT'!#REF!</definedName>
    <definedName name="totb4" localSheetId="15">'[218]DO AM DT'!#REF!</definedName>
    <definedName name="totb4" localSheetId="13">'[218]DO AM DT'!#REF!</definedName>
    <definedName name="totb4" localSheetId="8">'[218]DO AM DT'!#REF!</definedName>
    <definedName name="totb4">#REF!</definedName>
    <definedName name="totb5" localSheetId="7">'[218]DO AM DT'!#REF!</definedName>
    <definedName name="totb5" localSheetId="9">'[218]DO AM DT'!#REF!</definedName>
    <definedName name="totb5" localSheetId="15">'[218]DO AM DT'!#REF!</definedName>
    <definedName name="totb5" localSheetId="13">'[218]DO AM DT'!#REF!</definedName>
    <definedName name="totb5" localSheetId="8">'[218]DO AM DT'!#REF!</definedName>
    <definedName name="totb5">#REF!</definedName>
    <definedName name="totb6" localSheetId="7">'[218]DO AM DT'!#REF!</definedName>
    <definedName name="totb6" localSheetId="9">'[218]DO AM DT'!#REF!</definedName>
    <definedName name="totb6" localSheetId="15">'[218]DO AM DT'!#REF!</definedName>
    <definedName name="totb6" localSheetId="13">'[218]DO AM DT'!#REF!</definedName>
    <definedName name="totb6" localSheetId="8">'[218]DO AM DT'!#REF!</definedName>
    <definedName name="totb6">#REF!</definedName>
    <definedName name="totsur" localSheetId="7">[246]Fertiliser!#REF!</definedName>
    <definedName name="totsur" localSheetId="9">[246]Fertiliser!#REF!</definedName>
    <definedName name="totsur" localSheetId="15">[246]Fertiliser!#REF!</definedName>
    <definedName name="totsur" localSheetId="13">[246]Fertiliser!#REF!</definedName>
    <definedName name="totsur" localSheetId="8">[246]Fertiliser!#REF!</definedName>
    <definedName name="totsur">#REF!</definedName>
    <definedName name="TPcaphe" localSheetId="7">[82]BK04!#REF!</definedName>
    <definedName name="TPcaphe" localSheetId="9">[82]BK04!#REF!</definedName>
    <definedName name="TPcaphe" localSheetId="15">[82]BK04!#REF!</definedName>
    <definedName name="TPcaphe" localSheetId="13">[82]BK04!#REF!</definedName>
    <definedName name="TPcaphe" localSheetId="8">[82]BK04!#REF!</definedName>
    <definedName name="TPcaphe">#REF!</definedName>
    <definedName name="TPLRP" localSheetId="33">#REF!</definedName>
    <definedName name="TPLRP" localSheetId="51">#REF!</definedName>
    <definedName name="TPLRP">#REF!</definedName>
    <definedName name="ts" localSheetId="33">#REF!</definedName>
    <definedName name="ts" localSheetId="51">#REF!</definedName>
    <definedName name="ts">#REF!</definedName>
    <definedName name="tsI" localSheetId="33">#REF!</definedName>
    <definedName name="tsI" localSheetId="51">#REF!</definedName>
    <definedName name="tsI">#REF!</definedName>
    <definedName name="TSVAO0" localSheetId="33">#REF!</definedName>
    <definedName name="TSVAO0" localSheetId="51">#REF!</definedName>
    <definedName name="TSVAO0">#REF!</definedName>
    <definedName name="tt" localSheetId="33">#REF!</definedName>
    <definedName name="tt" localSheetId="51">#REF!</definedName>
    <definedName name="tt">#REF!</definedName>
    <definedName name="TT.2" localSheetId="51">#REF!</definedName>
    <definedName name="TT.2">#REF!</definedName>
    <definedName name="tt.2_ct" localSheetId="51">#REF!</definedName>
    <definedName name="tt.2_ct">#REF!</definedName>
    <definedName name="tt.2_hd" localSheetId="51">#REF!</definedName>
    <definedName name="tt.2_hd">#REF!</definedName>
    <definedName name="tt.2_ts" localSheetId="51">#REF!</definedName>
    <definedName name="tt.2_ts">#REF!</definedName>
    <definedName name="TT.A" localSheetId="51">#REF!</definedName>
    <definedName name="TT.A">#REF!</definedName>
    <definedName name="tt.a_ct" localSheetId="51">#REF!</definedName>
    <definedName name="tt.a_ct">#REF!</definedName>
    <definedName name="tt.a_hd" localSheetId="51">#REF!</definedName>
    <definedName name="tt.a_hd">#REF!</definedName>
    <definedName name="tt.a_hso" localSheetId="51">#REF!</definedName>
    <definedName name="tt.a_hso">#REF!</definedName>
    <definedName name="tt.a_hspc" localSheetId="51">#REF!</definedName>
    <definedName name="tt.a_hspc">#REF!</definedName>
    <definedName name="tt.a_ld" localSheetId="51">#REF!</definedName>
    <definedName name="tt.a_ld">#REF!</definedName>
    <definedName name="tt.a_luong" localSheetId="51">#REF!</definedName>
    <definedName name="tt.a_luong">#REF!</definedName>
    <definedName name="tt.a_nguoi" localSheetId="51">#REF!</definedName>
    <definedName name="tt.a_nguoi">#REF!</definedName>
    <definedName name="tt.a_tdtt" localSheetId="51">#REF!</definedName>
    <definedName name="tt.a_tdtt">#REF!</definedName>
    <definedName name="tt.a_tn" localSheetId="51">#REF!</definedName>
    <definedName name="tt.a_tn">#REF!</definedName>
    <definedName name="tt.a_ts" localSheetId="51">#REF!</definedName>
    <definedName name="tt.a_ts">#REF!</definedName>
    <definedName name="tt.a_ud" localSheetId="51">#REF!</definedName>
    <definedName name="tt.a_ud">#REF!</definedName>
    <definedName name="TT.B" localSheetId="51">#REF!</definedName>
    <definedName name="TT.B">#REF!</definedName>
    <definedName name="tt.b_ct" localSheetId="51">#REF!</definedName>
    <definedName name="tt.b_ct">#REF!</definedName>
    <definedName name="tt.b_hd" localSheetId="51">#REF!</definedName>
    <definedName name="tt.b_hd">#REF!</definedName>
    <definedName name="tt.B_hso" localSheetId="51">#REF!</definedName>
    <definedName name="tt.B_hso">#REF!</definedName>
    <definedName name="tt.b_hspc" localSheetId="51">#REF!</definedName>
    <definedName name="tt.b_hspc">#REF!</definedName>
    <definedName name="tt.B_ld" localSheetId="51">#REF!</definedName>
    <definedName name="tt.B_ld">#REF!</definedName>
    <definedName name="tt.B_luong" localSheetId="51">#REF!</definedName>
    <definedName name="tt.B_luong">#REF!</definedName>
    <definedName name="tt.B_nguoi" localSheetId="51">#REF!</definedName>
    <definedName name="tt.B_nguoi">#REF!</definedName>
    <definedName name="tt.B_tdtt" localSheetId="51">#REF!</definedName>
    <definedName name="tt.B_tdtt">#REF!</definedName>
    <definedName name="tt.B_tn" localSheetId="51">#REF!</definedName>
    <definedName name="tt.B_tn">#REF!</definedName>
    <definedName name="tt.b_ts" localSheetId="51">#REF!</definedName>
    <definedName name="tt.b_ts">#REF!</definedName>
    <definedName name="tt.B_ud" localSheetId="51">#REF!</definedName>
    <definedName name="tt.B_ud">#REF!</definedName>
    <definedName name="TT.C1" localSheetId="51">#REF!</definedName>
    <definedName name="TT.C1">#REF!</definedName>
    <definedName name="TT_1P" localSheetId="33">#REF!</definedName>
    <definedName name="TT_1P" localSheetId="51">#REF!</definedName>
    <definedName name="TT_1P">#REF!</definedName>
    <definedName name="TT_3p" localSheetId="33">#REF!</definedName>
    <definedName name="TT_3p" localSheetId="51">#REF!</definedName>
    <definedName name="TT_3p">#REF!</definedName>
    <definedName name="TT_cot" localSheetId="7">'[324]Dinh nghia'!$A$14:$B$23</definedName>
    <definedName name="TT_cot" localSheetId="9">'[324]Dinh nghia'!$A$14:$B$23</definedName>
    <definedName name="TT_cot" localSheetId="15">'[324]Dinh nghia'!$A$14:$B$23</definedName>
    <definedName name="TT_cot" localSheetId="13">'[324]Dinh nghia'!$A$14:$B$23</definedName>
    <definedName name="TT_cot" localSheetId="8">'[324]Dinh nghia'!$A$14:$B$23</definedName>
    <definedName name="TT_cot">#REF!</definedName>
    <definedName name="tt1pnc" localSheetId="7">'[10]lam-moi'!#REF!</definedName>
    <definedName name="tt1pnc" localSheetId="9">'[10]lam-moi'!#REF!</definedName>
    <definedName name="tt1pnc" localSheetId="15">'[10]lam-moi'!#REF!</definedName>
    <definedName name="tt1pnc" localSheetId="13">'[10]lam-moi'!#REF!</definedName>
    <definedName name="tt1pnc" localSheetId="8">'[10]lam-moi'!#REF!</definedName>
    <definedName name="tt1pnc">#REF!</definedName>
    <definedName name="tt1pvl" localSheetId="7">'[10]lam-moi'!#REF!</definedName>
    <definedName name="tt1pvl" localSheetId="9">'[10]lam-moi'!#REF!</definedName>
    <definedName name="tt1pvl" localSheetId="15">'[10]lam-moi'!#REF!</definedName>
    <definedName name="tt1pvl" localSheetId="13">'[10]lam-moi'!#REF!</definedName>
    <definedName name="tt1pvl" localSheetId="8">'[10]lam-moi'!#REF!</definedName>
    <definedName name="tt1pvl">#REF!</definedName>
    <definedName name="tt3pnc" localSheetId="7">'[10]lam-moi'!#REF!</definedName>
    <definedName name="tt3pnc" localSheetId="9">'[10]lam-moi'!#REF!</definedName>
    <definedName name="tt3pnc" localSheetId="15">'[10]lam-moi'!#REF!</definedName>
    <definedName name="tt3pnc" localSheetId="13">'[10]lam-moi'!#REF!</definedName>
    <definedName name="tt3pnc" localSheetId="8">'[10]lam-moi'!#REF!</definedName>
    <definedName name="tt3pnc">#REF!</definedName>
    <definedName name="tt3pvl" localSheetId="7">'[10]lam-moi'!#REF!</definedName>
    <definedName name="tt3pvl" localSheetId="9">'[10]lam-moi'!#REF!</definedName>
    <definedName name="tt3pvl" localSheetId="15">'[10]lam-moi'!#REF!</definedName>
    <definedName name="tt3pvl" localSheetId="13">'[10]lam-moi'!#REF!</definedName>
    <definedName name="tt3pvl" localSheetId="8">'[10]lam-moi'!#REF!</definedName>
    <definedName name="tt3pvl">#REF!</definedName>
    <definedName name="ttam" localSheetId="7">[46]gVL!$P$19</definedName>
    <definedName name="ttam" localSheetId="9">[46]gVL!$P$19</definedName>
    <definedName name="ttam" localSheetId="15">[46]gVL!$P$19</definedName>
    <definedName name="ttam" localSheetId="13">[46]gVL!$P$19</definedName>
    <definedName name="ttam" localSheetId="8">[46]gVL!$P$19</definedName>
    <definedName name="ttam">#REF!</definedName>
    <definedName name="ttao" localSheetId="33">#REF!</definedName>
    <definedName name="ttao" localSheetId="51">#REF!</definedName>
    <definedName name="ttao">#REF!</definedName>
    <definedName name="TTB_HSO" localSheetId="51">#REF!</definedName>
    <definedName name="TTB_HSO">#REF!</definedName>
    <definedName name="TTB_LUONG" localSheetId="51">#REF!</definedName>
    <definedName name="TTB_LUONG">#REF!</definedName>
    <definedName name="TTB_NGUOI" localSheetId="51">#REF!</definedName>
    <definedName name="TTB_NGUOI">#REF!</definedName>
    <definedName name="TTB_TH" localSheetId="51">#REF!</definedName>
    <definedName name="TTB_TH">#REF!</definedName>
    <definedName name="TTB_UD" localSheetId="51">#REF!</definedName>
    <definedName name="TTB_UD">#REF!</definedName>
    <definedName name="ttbt" localSheetId="33">#REF!</definedName>
    <definedName name="ttbt" localSheetId="51">#REF!</definedName>
    <definedName name="ttbt">#REF!</definedName>
    <definedName name="TTCto" localSheetId="33">#REF!</definedName>
    <definedName name="TTCto" localSheetId="51">#REF!</definedName>
    <definedName name="TTCto">#REF!</definedName>
    <definedName name="TTDD" localSheetId="7">[10]TDTKP!$E$44+[10]TDTKP!$F$44+[10]TDTKP!$G$44</definedName>
    <definedName name="TTDD" localSheetId="9">[10]TDTKP!$E$44+[10]TDTKP!$F$44+[10]TDTKP!$G$44</definedName>
    <definedName name="TTDD" localSheetId="15">[10]TDTKP!$E$44+[10]TDTKP!$F$44+[10]TDTKP!$G$44</definedName>
    <definedName name="TTDD" localSheetId="13">[10]TDTKP!$E$44+[10]TDTKP!$F$44+[10]TDTKP!$G$44</definedName>
    <definedName name="TTDD" localSheetId="8">[10]TDTKP!$E$44+[10]TDTKP!$F$44+[10]TDTKP!$G$44</definedName>
    <definedName name="TTDD">#REF!+#REF!+#REF!</definedName>
    <definedName name="TTDD1P" localSheetId="7">[325]TDTKP!$F$46</definedName>
    <definedName name="TTDD1P" localSheetId="9">[325]TDTKP!$F$46</definedName>
    <definedName name="TTDD1P" localSheetId="15">[325]TDTKP!$F$46</definedName>
    <definedName name="TTDD1P" localSheetId="13">[325]TDTKP!$F$46</definedName>
    <definedName name="TTDD1P" localSheetId="8">[325]TDTKP!$F$46</definedName>
    <definedName name="TTDD1P">#REF!</definedName>
    <definedName name="TTDD3P" localSheetId="7">[10]TDTKP1!#REF!</definedName>
    <definedName name="TTDD3P" localSheetId="9">[10]TDTKP1!#REF!</definedName>
    <definedName name="TTDD3P" localSheetId="15">[10]TDTKP1!#REF!</definedName>
    <definedName name="TTDD3P" localSheetId="13">[10]TDTKP1!#REF!</definedName>
    <definedName name="TTDD3P" localSheetId="8">[10]TDTKP1!#REF!</definedName>
    <definedName name="TTDD3P">#REF!</definedName>
    <definedName name="ttdd3pct" localSheetId="7">[325]TDTKP!$E$46</definedName>
    <definedName name="ttdd3pct" localSheetId="9">[325]TDTKP!$E$46</definedName>
    <definedName name="ttdd3pct" localSheetId="15">[325]TDTKP!$E$46</definedName>
    <definedName name="ttdd3pct" localSheetId="13">[325]TDTKP!$E$46</definedName>
    <definedName name="ttdd3pct" localSheetId="8">[325]TDTKP!$E$46</definedName>
    <definedName name="ttdd3pct">#REF!</definedName>
    <definedName name="TTDDCT3p" localSheetId="7">[10]TDTKP1!#REF!</definedName>
    <definedName name="TTDDCT3p" localSheetId="9">[10]TDTKP1!#REF!</definedName>
    <definedName name="TTDDCT3p" localSheetId="15">[10]TDTKP1!#REF!</definedName>
    <definedName name="TTDDCT3p" localSheetId="13">[10]TDTKP1!#REF!</definedName>
    <definedName name="TTDDCT3p" localSheetId="8">[10]TDTKP1!#REF!</definedName>
    <definedName name="TTDDCT3p">#REF!</definedName>
    <definedName name="TTDKKH" localSheetId="7">'[325]DK-KH'!$F$9</definedName>
    <definedName name="TTDKKH" localSheetId="9">'[325]DK-KH'!$F$9</definedName>
    <definedName name="TTDKKH" localSheetId="15">'[325]DK-KH'!$F$9</definedName>
    <definedName name="TTDKKH" localSheetId="13">'[325]DK-KH'!$F$9</definedName>
    <definedName name="TTDKKH" localSheetId="8">'[325]DK-KH'!$F$9</definedName>
    <definedName name="TTDKKH">#REF!</definedName>
    <definedName name="TTDZ" localSheetId="33">#REF!</definedName>
    <definedName name="TTDZ" localSheetId="51">#REF!</definedName>
    <definedName name="TTDZ">#REF!</definedName>
    <definedName name="TTDZ04" localSheetId="33">#REF!</definedName>
    <definedName name="TTDZ04" localSheetId="51">#REF!</definedName>
    <definedName name="TTDZ04">#REF!</definedName>
    <definedName name="TTDZ35" localSheetId="33">#REF!</definedName>
    <definedName name="TTDZ35" localSheetId="51">#REF!</definedName>
    <definedName name="TTDZ35">#REF!</definedName>
    <definedName name="ttinh" localSheetId="33">#REF!</definedName>
    <definedName name="ttinh" localSheetId="51">#REF!</definedName>
    <definedName name="ttinh">#REF!</definedName>
    <definedName name="TTK3p" localSheetId="7">'[10]TONGKE3p '!$C$295</definedName>
    <definedName name="TTK3p" localSheetId="9">'[10]TONGKE3p '!$C$295</definedName>
    <definedName name="TTK3p" localSheetId="15">'[10]TONGKE3p '!$C$295</definedName>
    <definedName name="TTK3p" localSheetId="13">'[10]TONGKE3p '!$C$295</definedName>
    <definedName name="TTK3p" localSheetId="8">'[10]TONGKE3p '!$C$295</definedName>
    <definedName name="TTK3p">#REF!</definedName>
    <definedName name="ttkr" localSheetId="7">[40]th¸mo!#REF!</definedName>
    <definedName name="ttkr" localSheetId="9">[40]th¸mo!#REF!</definedName>
    <definedName name="ttkr" localSheetId="15">[40]th¸mo!#REF!</definedName>
    <definedName name="ttkr" localSheetId="13">[40]th¸mo!#REF!</definedName>
    <definedName name="ttkr" localSheetId="8">[40]th¸mo!#REF!</definedName>
    <definedName name="ttkr">#REF!</definedName>
    <definedName name="TTLo62" localSheetId="7">[326]XL4Poppy!$A$15</definedName>
    <definedName name="TTLo62" localSheetId="9">[326]XL4Poppy!$A$15</definedName>
    <definedName name="TTLo62" localSheetId="15">[326]XL4Poppy!$A$15</definedName>
    <definedName name="TTLo62" localSheetId="13">[326]XL4Poppy!$A$15</definedName>
    <definedName name="TTLo62" localSheetId="8">[326]XL4Poppy!$A$15</definedName>
    <definedName name="TTLo62">#REF!</definedName>
    <definedName name="TTLP.A" localSheetId="51">#REF!</definedName>
    <definedName name="TTLP.A">#REF!</definedName>
    <definedName name="ttlp.a_hd" localSheetId="51">#REF!</definedName>
    <definedName name="ttlp.a_hd">#REF!</definedName>
    <definedName name="ttlp.a_hso" localSheetId="51">#REF!</definedName>
    <definedName name="ttlp.a_hso">#REF!</definedName>
    <definedName name="ttlp.a_hspc" localSheetId="51">#REF!</definedName>
    <definedName name="ttlp.a_hspc">#REF!</definedName>
    <definedName name="ttlp.a_ld" localSheetId="51">#REF!</definedName>
    <definedName name="ttlp.a_ld">#REF!</definedName>
    <definedName name="ttlp.a_luong" localSheetId="51">#REF!</definedName>
    <definedName name="ttlp.a_luong">#REF!</definedName>
    <definedName name="ttlp.a_nguoi" localSheetId="51">#REF!</definedName>
    <definedName name="ttlp.a_nguoi">#REF!</definedName>
    <definedName name="ttlp.a_ts" localSheetId="51">#REF!</definedName>
    <definedName name="ttlp.a_ts">#REF!</definedName>
    <definedName name="TTLP.B" localSheetId="51">#REF!</definedName>
    <definedName name="TTLP.B">#REF!</definedName>
    <definedName name="ttlp.b_hd" localSheetId="51">#REF!</definedName>
    <definedName name="ttlp.b_hd">#REF!</definedName>
    <definedName name="ttlp.B_hso" localSheetId="51">#REF!</definedName>
    <definedName name="ttlp.B_hso">#REF!</definedName>
    <definedName name="ttlp.b_hspc" localSheetId="51">#REF!</definedName>
    <definedName name="ttlp.b_hspc">#REF!</definedName>
    <definedName name="ttlp.B_ld" localSheetId="51">#REF!</definedName>
    <definedName name="ttlp.B_ld">#REF!</definedName>
    <definedName name="ttlp.B_luong" localSheetId="51">#REF!</definedName>
    <definedName name="ttlp.B_luong">#REF!</definedName>
    <definedName name="ttlp.B_nguoi" localSheetId="51">#REF!</definedName>
    <definedName name="ttlp.B_nguoi">#REF!</definedName>
    <definedName name="ttlp.B_tdtt" localSheetId="51">#REF!</definedName>
    <definedName name="ttlp.B_tdtt">#REF!</definedName>
    <definedName name="ttlp.B_tn" localSheetId="51">#REF!</definedName>
    <definedName name="ttlp.B_tn">#REF!</definedName>
    <definedName name="ttlp.b_ts" localSheetId="51">#REF!</definedName>
    <definedName name="ttlp.b_ts">#REF!</definedName>
    <definedName name="ttlp.B_ud" localSheetId="51">#REF!</definedName>
    <definedName name="ttlp.B_ud">#REF!</definedName>
    <definedName name="TTLP.C" localSheetId="51">#REF!</definedName>
    <definedName name="TTLP.C">#REF!</definedName>
    <definedName name="ttlp.c_ct" localSheetId="51">#REF!</definedName>
    <definedName name="ttlp.c_ct">#REF!</definedName>
    <definedName name="ttlp.c_hd" localSheetId="51">#REF!</definedName>
    <definedName name="ttlp.c_hd">#REF!</definedName>
    <definedName name="ttlp.C_hso" localSheetId="51">#REF!</definedName>
    <definedName name="ttlp.C_hso">#REF!</definedName>
    <definedName name="ttlp.c_hspc" localSheetId="51">#REF!</definedName>
    <definedName name="ttlp.c_hspc">#REF!</definedName>
    <definedName name="ttlp.C_ld" localSheetId="51">#REF!</definedName>
    <definedName name="ttlp.C_ld">#REF!</definedName>
    <definedName name="ttlp.C_luong" localSheetId="51">#REF!</definedName>
    <definedName name="ttlp.C_luong">#REF!</definedName>
    <definedName name="ttlp.C_nguoi" localSheetId="51">#REF!</definedName>
    <definedName name="ttlp.C_nguoi">#REF!</definedName>
    <definedName name="ttlp.C_tdtt" localSheetId="51">#REF!</definedName>
    <definedName name="ttlp.C_tdtt">#REF!</definedName>
    <definedName name="ttlp.C_tn" localSheetId="51">#REF!</definedName>
    <definedName name="ttlp.C_tn">#REF!</definedName>
    <definedName name="ttlp.C_ud" localSheetId="51">#REF!</definedName>
    <definedName name="ttlp.C_ud">#REF!</definedName>
    <definedName name="ttlp.ct" localSheetId="51">#REF!</definedName>
    <definedName name="ttlp.ct">#REF!</definedName>
    <definedName name="ttlpa_ts" localSheetId="51">#REF!</definedName>
    <definedName name="ttlpa_ts">#REF!</definedName>
    <definedName name="ttt" localSheetId="7">'[11]CT Thang Mo'!$B$309:$M$309</definedName>
    <definedName name="ttt" localSheetId="9">'[11]CT Thang Mo'!$B$309:$M$309</definedName>
    <definedName name="ttt" localSheetId="15">'[11]CT Thang Mo'!$B$309:$M$309</definedName>
    <definedName name="ttt" localSheetId="13">'[11]CT Thang Mo'!$B$309:$M$309</definedName>
    <definedName name="ttt" localSheetId="8">'[11]CT Thang Mo'!$B$309:$M$309</definedName>
    <definedName name="ttt">#REF!</definedName>
    <definedName name="tttb" localSheetId="7">'[11]CT Thang Mo'!$B$431:$I$431</definedName>
    <definedName name="tttb" localSheetId="9">'[11]CT Thang Mo'!$B$431:$I$431</definedName>
    <definedName name="tttb" localSheetId="15">'[11]CT Thang Mo'!$B$431:$I$431</definedName>
    <definedName name="tttb" localSheetId="13">'[11]CT Thang Mo'!$B$431:$I$431</definedName>
    <definedName name="tttb" localSheetId="8">'[11]CT Thang Mo'!$B$431:$I$431</definedName>
    <definedName name="tttb">#REF!</definedName>
    <definedName name="ttttt" localSheetId="21" hidden="1">{"'Sheet1'!$L$16"}</definedName>
    <definedName name="ttttt" localSheetId="27" hidden="1">{"'Sheet1'!$L$16"}</definedName>
    <definedName name="ttttt" localSheetId="7" hidden="1">{"'Sheet1'!$L$16"}</definedName>
    <definedName name="ttttt" localSheetId="9" hidden="1">{"'Sheet1'!$L$16"}</definedName>
    <definedName name="ttttt" localSheetId="15" hidden="1">{"'Sheet1'!$L$16"}</definedName>
    <definedName name="ttttt" localSheetId="13" hidden="1">{"'Sheet1'!$L$16"}</definedName>
    <definedName name="ttttt" localSheetId="16" hidden="1">{"'Sheet1'!$L$16"}</definedName>
    <definedName name="ttttt" localSheetId="8" hidden="1">{"'Sheet1'!$L$16"}</definedName>
    <definedName name="ttttt" localSheetId="18" hidden="1">{"'Sheet1'!$L$16"}</definedName>
    <definedName name="ttttt" localSheetId="19" hidden="1">{"'Sheet1'!$L$16"}</definedName>
    <definedName name="ttttt" localSheetId="1" hidden="1">{"'Sheet1'!$L$16"}</definedName>
    <definedName name="ttttt" hidden="1">{"'Sheet1'!$L$16"}</definedName>
    <definedName name="TTTTTTTTT" localSheetId="21" hidden="1">{"'Sheet1'!$L$16"}</definedName>
    <definedName name="TTTTTTTTT" localSheetId="27" hidden="1">{"'Sheet1'!$L$16"}</definedName>
    <definedName name="TTTTTTTTT" localSheetId="7" hidden="1">{"'Sheet1'!$L$16"}</definedName>
    <definedName name="TTTTTTTTT" localSheetId="9" hidden="1">{"'Sheet1'!$L$16"}</definedName>
    <definedName name="TTTTTTTTT" localSheetId="15" hidden="1">{"'Sheet1'!$L$16"}</definedName>
    <definedName name="TTTTTTTTT" localSheetId="13" hidden="1">{"'Sheet1'!$L$16"}</definedName>
    <definedName name="TTTTTTTTT" localSheetId="16" hidden="1">{"'Sheet1'!$L$16"}</definedName>
    <definedName name="TTTTTTTTT" localSheetId="8" hidden="1">{"'Sheet1'!$L$16"}</definedName>
    <definedName name="TTTTTTTTT" localSheetId="18" hidden="1">{"'Sheet1'!$L$16"}</definedName>
    <definedName name="TTTTTTTTT" localSheetId="19" hidden="1">{"'Sheet1'!$L$16"}</definedName>
    <definedName name="TTTTTTTTT" localSheetId="1" hidden="1">{"'Sheet1'!$L$16"}</definedName>
    <definedName name="TTTTTTTTT" hidden="1">{"'Sheet1'!$L$16"}</definedName>
    <definedName name="ttttttttttt" localSheetId="21" hidden="1">{"'Sheet1'!$L$16"}</definedName>
    <definedName name="ttttttttttt" localSheetId="27" hidden="1">{"'Sheet1'!$L$16"}</definedName>
    <definedName name="ttttttttttt" localSheetId="7" hidden="1">{"'Sheet1'!$L$16"}</definedName>
    <definedName name="ttttttttttt" localSheetId="9" hidden="1">{"'Sheet1'!$L$16"}</definedName>
    <definedName name="ttttttttttt" localSheetId="15" hidden="1">{"'Sheet1'!$L$16"}</definedName>
    <definedName name="ttttttttttt" localSheetId="13" hidden="1">{"'Sheet1'!$L$16"}</definedName>
    <definedName name="ttttttttttt" localSheetId="16" hidden="1">{"'Sheet1'!$L$16"}</definedName>
    <definedName name="ttttttttttt" localSheetId="8" hidden="1">{"'Sheet1'!$L$16"}</definedName>
    <definedName name="ttttttttttt" localSheetId="18" hidden="1">{"'Sheet1'!$L$16"}</definedName>
    <definedName name="ttttttttttt" localSheetId="19" hidden="1">{"'Sheet1'!$L$16"}</definedName>
    <definedName name="ttttttttttt" localSheetId="1" hidden="1">{"'Sheet1'!$L$16"}</definedName>
    <definedName name="ttttttttttt" hidden="1">{"'Sheet1'!$L$16"}</definedName>
    <definedName name="ttttttttttttttttt" localSheetId="51">#REF!</definedName>
    <definedName name="ttttttttttttttttt">#REF!</definedName>
    <definedName name="TTTR" localSheetId="7">[325]TDTKP!$H$46</definedName>
    <definedName name="TTTR" localSheetId="9">[325]TDTKP!$H$46</definedName>
    <definedName name="TTTR" localSheetId="15">[325]TDTKP!$H$46</definedName>
    <definedName name="TTTR" localSheetId="13">[325]TDTKP!$H$46</definedName>
    <definedName name="TTTR" localSheetId="8">[325]TDTKP!$H$46</definedName>
    <definedName name="TTTR">#REF!</definedName>
    <definedName name="TTVAn5" localSheetId="33">#REF!</definedName>
    <definedName name="TTVAn5" localSheetId="51">#REF!</definedName>
    <definedName name="TTVAn5">#REF!</definedName>
    <definedName name="tthi" localSheetId="33">#REF!</definedName>
    <definedName name="tthi" localSheetId="51">#REF!</definedName>
    <definedName name="tthi">#REF!</definedName>
    <definedName name="ttronmk" localSheetId="33">#REF!</definedName>
    <definedName name="ttronmk" localSheetId="51">#REF!</definedName>
    <definedName name="ttronmk">#REF!</definedName>
    <definedName name="TU.C1" localSheetId="51">#REF!</definedName>
    <definedName name="TU.C1">#REF!</definedName>
    <definedName name="Tu_dung_ton_that" localSheetId="33">#REF!</definedName>
    <definedName name="Tu_dung_ton_that" localSheetId="51">#REF!</definedName>
    <definedName name="Tu_dung_ton_that">#REF!</definedName>
    <definedName name="tuoåi" localSheetId="51">#REF!</definedName>
    <definedName name="tuoåi">#REF!</definedName>
    <definedName name="Tuong_dau_HD" localSheetId="33">#REF!</definedName>
    <definedName name="Tuong_dau_HD" localSheetId="51">#REF!</definedName>
    <definedName name="Tuong_dau_HD">#REF!</definedName>
    <definedName name="Tuvan" localSheetId="33">#REF!</definedName>
    <definedName name="Tuvan" localSheetId="51">#REF!</definedName>
    <definedName name="Tuvan">#REF!</definedName>
    <definedName name="tuyennhanh" localSheetId="21" hidden="1">{"'Sheet1'!$L$16"}</definedName>
    <definedName name="tuyennhanh" localSheetId="27" hidden="1">{"'Sheet1'!$L$16"}</definedName>
    <definedName name="tuyennhanh" localSheetId="33" hidden="1">{"'Sheet1'!$L$16"}</definedName>
    <definedName name="tuyennhanh" localSheetId="34" hidden="1">{"'Sheet1'!$L$16"}</definedName>
    <definedName name="tuyennhanh" localSheetId="48" hidden="1">{"'Sheet1'!$L$16"}</definedName>
    <definedName name="tuyennhanh" localSheetId="49" hidden="1">{"'Sheet1'!$L$16"}</definedName>
    <definedName name="tuyennhanh" localSheetId="7" hidden="1">{"'Sheet1'!$L$16"}</definedName>
    <definedName name="tuyennhanh" localSheetId="9" hidden="1">{"'Sheet1'!$L$16"}</definedName>
    <definedName name="tuyennhanh" localSheetId="15" hidden="1">{"'Sheet1'!$L$16"}</definedName>
    <definedName name="tuyennhanh" localSheetId="13" hidden="1">{"'Sheet1'!$L$16"}</definedName>
    <definedName name="tuyennhanh" localSheetId="16" hidden="1">{"'Sheet1'!$L$16"}</definedName>
    <definedName name="tuyennhanh" localSheetId="8" hidden="1">{"'Sheet1'!$L$16"}</definedName>
    <definedName name="tuyennhanh" localSheetId="18" hidden="1">{"'Sheet1'!$L$16"}</definedName>
    <definedName name="tuyennhanh" localSheetId="19" hidden="1">{"'Sheet1'!$L$16"}</definedName>
    <definedName name="tuyennhanh" localSheetId="1" hidden="1">{"'Sheet1'!$L$16"}</definedName>
    <definedName name="tuyennhanh" hidden="1">{"'Sheet1'!$L$16"}</definedName>
    <definedName name="tuyequang" localSheetId="7">[121]TTVanChuyen!$J$6</definedName>
    <definedName name="tuyequang" localSheetId="9">[121]TTVanChuyen!$J$6</definedName>
    <definedName name="tuyequang" localSheetId="15">[121]TTVanChuyen!$J$6</definedName>
    <definedName name="tuyequang" localSheetId="13">[121]TTVanChuyen!$J$6</definedName>
    <definedName name="tuyequang" localSheetId="8">[121]TTVanChuyen!$J$6</definedName>
    <definedName name="tuyequang">#REF!</definedName>
    <definedName name="tuyp" localSheetId="7">'[22]Gia VL'!#REF!</definedName>
    <definedName name="tuyp" localSheetId="9">'[22]Gia VL'!#REF!</definedName>
    <definedName name="tuyp" localSheetId="15">'[22]Gia VL'!#REF!</definedName>
    <definedName name="tuyp" localSheetId="13">'[22]Gia VL'!#REF!</definedName>
    <definedName name="tuyp" localSheetId="8">'[22]Gia VL'!#REF!</definedName>
    <definedName name="tuyp">#REF!</definedName>
    <definedName name="TV" localSheetId="51">#REF!</definedName>
    <definedName name="TV">#REF!</definedName>
    <definedName name="tv75nc" localSheetId="33">#REF!</definedName>
    <definedName name="tv75nc" localSheetId="51">#REF!</definedName>
    <definedName name="tv75nc">#REF!</definedName>
    <definedName name="tv75vl" localSheetId="33">#REF!</definedName>
    <definedName name="tv75vl" localSheetId="51">#REF!</definedName>
    <definedName name="tv75vl">#REF!</definedName>
    <definedName name="TVGS" localSheetId="33">#REF!</definedName>
    <definedName name="TVGS" localSheetId="51">#REF!</definedName>
    <definedName name="TVGS">#REF!</definedName>
    <definedName name="TVinh" localSheetId="51">#REF!</definedName>
    <definedName name="TVinh">#REF!</definedName>
    <definedName name="TVK" localSheetId="33">#REF!</definedName>
    <definedName name="TVK" localSheetId="51">#REF!</definedName>
    <definedName name="TVK">#REF!</definedName>
    <definedName name="tvl" localSheetId="51">#REF!</definedName>
    <definedName name="tvl">#REF!</definedName>
    <definedName name="TW" localSheetId="33">#REF!</definedName>
    <definedName name="TW" localSheetId="51">#REF!</definedName>
    <definedName name="TW">#REF!</definedName>
    <definedName name="twdd" localSheetId="7">[81]Sheet1!#REF!</definedName>
    <definedName name="twdd" localSheetId="9">[81]Sheet1!#REF!</definedName>
    <definedName name="twdd" localSheetId="15">[81]Sheet1!#REF!</definedName>
    <definedName name="twdd" localSheetId="13">[81]Sheet1!#REF!</definedName>
    <definedName name="twdd" localSheetId="8">[81]Sheet1!#REF!</definedName>
    <definedName name="twdd">#REF!</definedName>
    <definedName name="Twister" localSheetId="51">#REF!</definedName>
    <definedName name="Twister">#REF!</definedName>
    <definedName name="TX" localSheetId="7">[58]Sheet1!#REF!</definedName>
    <definedName name="TX" localSheetId="9">[58]Sheet1!#REF!</definedName>
    <definedName name="TX" localSheetId="15">[58]Sheet1!#REF!</definedName>
    <definedName name="TX" localSheetId="13">[58]Sheet1!#REF!</definedName>
    <definedName name="TX" localSheetId="8">[58]Sheet1!#REF!</definedName>
    <definedName name="TX">#REF!</definedName>
    <definedName name="tx1pignc" localSheetId="7">'[10]thao-go'!#REF!</definedName>
    <definedName name="tx1pignc" localSheetId="9">'[10]thao-go'!#REF!</definedName>
    <definedName name="tx1pignc" localSheetId="15">'[10]thao-go'!#REF!</definedName>
    <definedName name="tx1pignc" localSheetId="13">'[10]thao-go'!#REF!</definedName>
    <definedName name="tx1pignc" localSheetId="8">'[10]thao-go'!#REF!</definedName>
    <definedName name="tx1pignc">#REF!</definedName>
    <definedName name="tx1pindnc" localSheetId="7">'[10]thao-go'!#REF!</definedName>
    <definedName name="tx1pindnc" localSheetId="9">'[10]thao-go'!#REF!</definedName>
    <definedName name="tx1pindnc" localSheetId="15">'[10]thao-go'!#REF!</definedName>
    <definedName name="tx1pindnc" localSheetId="13">'[10]thao-go'!#REF!</definedName>
    <definedName name="tx1pindnc" localSheetId="8">'[10]thao-go'!#REF!</definedName>
    <definedName name="tx1pindnc">#REF!</definedName>
    <definedName name="tx1pintnc" localSheetId="7">'[10]thao-go'!#REF!</definedName>
    <definedName name="tx1pintnc" localSheetId="9">'[10]thao-go'!#REF!</definedName>
    <definedName name="tx1pintnc" localSheetId="15">'[10]thao-go'!#REF!</definedName>
    <definedName name="tx1pintnc" localSheetId="13">'[10]thao-go'!#REF!</definedName>
    <definedName name="tx1pintnc" localSheetId="8">'[10]thao-go'!#REF!</definedName>
    <definedName name="tx1pintnc">#REF!</definedName>
    <definedName name="tx1pingnc" localSheetId="7">'[10]thao-go'!#REF!</definedName>
    <definedName name="tx1pingnc" localSheetId="9">'[10]thao-go'!#REF!</definedName>
    <definedName name="tx1pingnc" localSheetId="15">'[10]thao-go'!#REF!</definedName>
    <definedName name="tx1pingnc" localSheetId="13">'[10]thao-go'!#REF!</definedName>
    <definedName name="tx1pingnc" localSheetId="8">'[10]thao-go'!#REF!</definedName>
    <definedName name="tx1pingnc">#REF!</definedName>
    <definedName name="tx1pitnc" localSheetId="7">'[10]thao-go'!#REF!</definedName>
    <definedName name="tx1pitnc" localSheetId="9">'[10]thao-go'!#REF!</definedName>
    <definedName name="tx1pitnc" localSheetId="15">'[10]thao-go'!#REF!</definedName>
    <definedName name="tx1pitnc" localSheetId="13">'[10]thao-go'!#REF!</definedName>
    <definedName name="tx1pitnc" localSheetId="8">'[10]thao-go'!#REF!</definedName>
    <definedName name="tx1pitnc">#REF!</definedName>
    <definedName name="tx2mhnnc" localSheetId="7">'[10]thao-go'!#REF!</definedName>
    <definedName name="tx2mhnnc" localSheetId="9">'[10]thao-go'!#REF!</definedName>
    <definedName name="tx2mhnnc" localSheetId="15">'[10]thao-go'!#REF!</definedName>
    <definedName name="tx2mhnnc" localSheetId="13">'[10]thao-go'!#REF!</definedName>
    <definedName name="tx2mhnnc" localSheetId="8">'[10]thao-go'!#REF!</definedName>
    <definedName name="tx2mhnnc">#REF!</definedName>
    <definedName name="tx2mitnc" localSheetId="7">'[10]thao-go'!#REF!</definedName>
    <definedName name="tx2mitnc" localSheetId="9">'[10]thao-go'!#REF!</definedName>
    <definedName name="tx2mitnc" localSheetId="15">'[10]thao-go'!#REF!</definedName>
    <definedName name="tx2mitnc" localSheetId="13">'[10]thao-go'!#REF!</definedName>
    <definedName name="tx2mitnc" localSheetId="8">'[10]thao-go'!#REF!</definedName>
    <definedName name="tx2mitnc">#REF!</definedName>
    <definedName name="txhnnc" localSheetId="7">'[10]thao-go'!#REF!</definedName>
    <definedName name="txhnnc" localSheetId="9">'[10]thao-go'!#REF!</definedName>
    <definedName name="txhnnc" localSheetId="15">'[10]thao-go'!#REF!</definedName>
    <definedName name="txhnnc" localSheetId="13">'[10]thao-go'!#REF!</definedName>
    <definedName name="txhnnc" localSheetId="8">'[10]thao-go'!#REF!</definedName>
    <definedName name="txhnnc">#REF!</definedName>
    <definedName name="txig1nc" localSheetId="7">'[10]thao-go'!#REF!</definedName>
    <definedName name="txig1nc" localSheetId="9">'[10]thao-go'!#REF!</definedName>
    <definedName name="txig1nc" localSheetId="15">'[10]thao-go'!#REF!</definedName>
    <definedName name="txig1nc" localSheetId="13">'[10]thao-go'!#REF!</definedName>
    <definedName name="txig1nc" localSheetId="8">'[10]thao-go'!#REF!</definedName>
    <definedName name="txig1nc">#REF!</definedName>
    <definedName name="txin190nc" localSheetId="7">'[10]thao-go'!#REF!</definedName>
    <definedName name="txin190nc" localSheetId="9">'[10]thao-go'!#REF!</definedName>
    <definedName name="txin190nc" localSheetId="15">'[10]thao-go'!#REF!</definedName>
    <definedName name="txin190nc" localSheetId="13">'[10]thao-go'!#REF!</definedName>
    <definedName name="txin190nc" localSheetId="8">'[10]thao-go'!#REF!</definedName>
    <definedName name="txin190nc">#REF!</definedName>
    <definedName name="txinnc" localSheetId="7">'[10]thao-go'!#REF!</definedName>
    <definedName name="txinnc" localSheetId="9">'[10]thao-go'!#REF!</definedName>
    <definedName name="txinnc" localSheetId="15">'[10]thao-go'!#REF!</definedName>
    <definedName name="txinnc" localSheetId="13">'[10]thao-go'!#REF!</definedName>
    <definedName name="txinnc" localSheetId="8">'[10]thao-go'!#REF!</definedName>
    <definedName name="txinnc">#REF!</definedName>
    <definedName name="txit1nc" localSheetId="7">'[10]thao-go'!#REF!</definedName>
    <definedName name="txit1nc" localSheetId="9">'[10]thao-go'!#REF!</definedName>
    <definedName name="txit1nc" localSheetId="15">'[10]thao-go'!#REF!</definedName>
    <definedName name="txit1nc" localSheetId="13">'[10]thao-go'!#REF!</definedName>
    <definedName name="txit1nc" localSheetId="8">'[10]thao-go'!#REF!</definedName>
    <definedName name="txit1nc">#REF!</definedName>
    <definedName name="ty" localSheetId="7">[327]ESTI.!$A$1:$U$52</definedName>
    <definedName name="ty" localSheetId="9">[327]ESTI.!$A$1:$U$52</definedName>
    <definedName name="ty" localSheetId="15">[327]ESTI.!$A$1:$U$52</definedName>
    <definedName name="ty" localSheetId="13">[327]ESTI.!$A$1:$U$52</definedName>
    <definedName name="ty" localSheetId="8">[327]ESTI.!$A$1:$U$52</definedName>
    <definedName name="ty">#REF!</definedName>
    <definedName name="Ty_gia" localSheetId="7">'[158]Co so'!$C$14</definedName>
    <definedName name="Ty_gia" localSheetId="9">'[158]Co so'!$C$14</definedName>
    <definedName name="Ty_gia" localSheetId="15">'[158]Co so'!$C$14</definedName>
    <definedName name="Ty_gia" localSheetId="13">'[158]Co so'!$C$14</definedName>
    <definedName name="Ty_gia" localSheetId="8">'[158]Co so'!$C$14</definedName>
    <definedName name="Ty_gia">#REF!</definedName>
    <definedName name="ty_le" localSheetId="33">#REF!</definedName>
    <definedName name="ty_le" localSheetId="51">#REF!</definedName>
    <definedName name="ty_le">#REF!</definedName>
    <definedName name="Ty_Le_1" localSheetId="33">#REF!</definedName>
    <definedName name="Ty_Le_1" localSheetId="51">#REF!</definedName>
    <definedName name="Ty_Le_1">#REF!</definedName>
    <definedName name="ty_le_BTN" localSheetId="33">#REF!</definedName>
    <definedName name="ty_le_BTN" localSheetId="51">#REF!</definedName>
    <definedName name="ty_le_BTN">#REF!</definedName>
    <definedName name="Ty_le1" localSheetId="33">#REF!</definedName>
    <definedName name="Ty_le1" localSheetId="51">#REF!</definedName>
    <definedName name="Ty_le1">#REF!</definedName>
    <definedName name="th" localSheetId="2">#REF!</definedName>
    <definedName name="th" localSheetId="33">#REF!</definedName>
    <definedName name="th" localSheetId="50">#REF!</definedName>
    <definedName name="th" localSheetId="7">[194]Sheet1!TLTH1</definedName>
    <definedName name="th" localSheetId="9">[194]Sheet1!TLTH1</definedName>
    <definedName name="th" localSheetId="15">[194]Sheet1!TLTH1</definedName>
    <definedName name="th" localSheetId="13">[194]Sheet1!TLTH1</definedName>
    <definedName name="th" localSheetId="8">[194]Sheet1!TLTH1</definedName>
    <definedName name="th">#REF!</definedName>
    <definedName name="TH.2" localSheetId="51">#REF!</definedName>
    <definedName name="TH.2">#REF!</definedName>
    <definedName name="th.2_ct" localSheetId="51">#REF!</definedName>
    <definedName name="th.2_ct">#REF!</definedName>
    <definedName name="th.2_hd" localSheetId="51">#REF!</definedName>
    <definedName name="th.2_hd">#REF!</definedName>
    <definedName name="th.2_ts" localSheetId="51">#REF!</definedName>
    <definedName name="th.2_ts">#REF!</definedName>
    <definedName name="TH.A" localSheetId="51">#REF!</definedName>
    <definedName name="TH.A">#REF!</definedName>
    <definedName name="th.a_ct" localSheetId="51">#REF!</definedName>
    <definedName name="th.a_ct">#REF!</definedName>
    <definedName name="th.a_hd" localSheetId="51">#REF!</definedName>
    <definedName name="th.a_hd">#REF!</definedName>
    <definedName name="th.a_hspc" localSheetId="51">#REF!</definedName>
    <definedName name="th.a_hspc">#REF!</definedName>
    <definedName name="th.a_ts" localSheetId="51">#REF!</definedName>
    <definedName name="th.a_ts">#REF!</definedName>
    <definedName name="th.at2a" localSheetId="51">#REF!</definedName>
    <definedName name="th.at2a">#REF!</definedName>
    <definedName name="th.at2b" localSheetId="51">#REF!</definedName>
    <definedName name="th.at2b">#REF!</definedName>
    <definedName name="th.at3a" localSheetId="51">#REF!</definedName>
    <definedName name="th.at3a">#REF!</definedName>
    <definedName name="th.at3b" localSheetId="51">#REF!</definedName>
    <definedName name="th.at3b">#REF!</definedName>
    <definedName name="th.atda" localSheetId="51">#REF!</definedName>
    <definedName name="th.atda">#REF!</definedName>
    <definedName name="th.atdb" localSheetId="51">#REF!</definedName>
    <definedName name="th.atdb">#REF!</definedName>
    <definedName name="th.atdc" localSheetId="51">#REF!</definedName>
    <definedName name="th.atdc">#REF!</definedName>
    <definedName name="th.atn" localSheetId="51">#REF!</definedName>
    <definedName name="th.atn">#REF!</definedName>
    <definedName name="TH.B" localSheetId="51">#REF!</definedName>
    <definedName name="TH.B">#REF!</definedName>
    <definedName name="th.b_ct" localSheetId="51">#REF!</definedName>
    <definedName name="th.b_ct">#REF!</definedName>
    <definedName name="th.b_hd" localSheetId="51">#REF!</definedName>
    <definedName name="th.b_hd">#REF!</definedName>
    <definedName name="th.b_hspc" localSheetId="51">#REF!</definedName>
    <definedName name="th.b_hspc">#REF!</definedName>
    <definedName name="th.b_ts" localSheetId="51">#REF!</definedName>
    <definedName name="th.b_ts">#REF!</definedName>
    <definedName name="TH.BM" localSheetId="51">#REF!</definedName>
    <definedName name="TH.BM">#REF!</definedName>
    <definedName name="th.c" localSheetId="51">#REF!</definedName>
    <definedName name="th.c">#REF!</definedName>
    <definedName name="th.c_ct" localSheetId="51">#REF!</definedName>
    <definedName name="th.c_ct">#REF!</definedName>
    <definedName name="th.c_hd" localSheetId="51">#REF!</definedName>
    <definedName name="th.c_hd">#REF!</definedName>
    <definedName name="th.c_hspc" localSheetId="51">#REF!</definedName>
    <definedName name="th.c_hspc">#REF!</definedName>
    <definedName name="th.c_ts" localSheetId="51">#REF!</definedName>
    <definedName name="th.c_ts">#REF!</definedName>
    <definedName name="th.cld" localSheetId="51">#REF!</definedName>
    <definedName name="th.cld">#REF!</definedName>
    <definedName name="th.ct_da2a" localSheetId="51">#REF!</definedName>
    <definedName name="th.ct_da2a">#REF!</definedName>
    <definedName name="th.ct_da2b" localSheetId="51">#REF!</definedName>
    <definedName name="th.ct_da2b">#REF!</definedName>
    <definedName name="th.ct_da2c" localSheetId="51">#REF!</definedName>
    <definedName name="th.ct_da2c">#REF!</definedName>
    <definedName name="th.ct_lpa" localSheetId="51">#REF!</definedName>
    <definedName name="th.ct_lpa">#REF!</definedName>
    <definedName name="th.ct_lpb" localSheetId="51">#REF!</definedName>
    <definedName name="th.ct_lpb">#REF!</definedName>
    <definedName name="th.ct_lpc" localSheetId="51">#REF!</definedName>
    <definedName name="th.ct_lpc">#REF!</definedName>
    <definedName name="th.ct_lpd" localSheetId="51">#REF!</definedName>
    <definedName name="th.ct_lpd">#REF!</definedName>
    <definedName name="th.ct_lta" localSheetId="51">#REF!</definedName>
    <definedName name="th.ct_lta">#REF!</definedName>
    <definedName name="th.ct_ltb" localSheetId="51">#REF!</definedName>
    <definedName name="th.ct_ltb">#REF!</definedName>
    <definedName name="th.ct_ltc" localSheetId="51">#REF!</definedName>
    <definedName name="th.ct_ltc">#REF!</definedName>
    <definedName name="th.ct_tba" localSheetId="51">#REF!</definedName>
    <definedName name="th.ct_tba">#REF!</definedName>
    <definedName name="th.ct_tbb" localSheetId="51">#REF!</definedName>
    <definedName name="th.ct_tbb">#REF!</definedName>
    <definedName name="th.ct_tbc" localSheetId="51">#REF!</definedName>
    <definedName name="th.ct_tbc">#REF!</definedName>
    <definedName name="th.ct_tbd" localSheetId="51">#REF!</definedName>
    <definedName name="th.ct_tbd">#REF!</definedName>
    <definedName name="th.ct_tbe" localSheetId="51">#REF!</definedName>
    <definedName name="th.ct_tbe">#REF!</definedName>
    <definedName name="th.ct_tka" localSheetId="51">#REF!</definedName>
    <definedName name="th.ct_tka">#REF!</definedName>
    <definedName name="th.ct_tkb" localSheetId="51">#REF!</definedName>
    <definedName name="th.ct_tkb">#REF!</definedName>
    <definedName name="th.ct_tha" localSheetId="51">#REF!</definedName>
    <definedName name="th.ct_tha">#REF!</definedName>
    <definedName name="th.ct_thb" localSheetId="51">#REF!</definedName>
    <definedName name="th.ct_thb">#REF!</definedName>
    <definedName name="th.ct_thc" localSheetId="51">#REF!</definedName>
    <definedName name="th.ct_thc">#REF!</definedName>
    <definedName name="TH.CTrinh" localSheetId="33">#REF!</definedName>
    <definedName name="TH.CTrinh" localSheetId="51">#REF!</definedName>
    <definedName name="TH.CTrinh">#REF!</definedName>
    <definedName name="th.da2a" localSheetId="51">#REF!</definedName>
    <definedName name="th.da2a">#REF!</definedName>
    <definedName name="th.da2b" localSheetId="51">#REF!</definedName>
    <definedName name="th.da2b">#REF!</definedName>
    <definedName name="th.da2c" localSheetId="51">#REF!</definedName>
    <definedName name="th.da2c">#REF!</definedName>
    <definedName name="TH.DVKD" localSheetId="51">#REF!</definedName>
    <definedName name="TH.DVKD">#REF!</definedName>
    <definedName name="th.ha_da2a" localSheetId="51">#REF!</definedName>
    <definedName name="th.ha_da2a">#REF!</definedName>
    <definedName name="TH.HB" localSheetId="51">#REF!</definedName>
    <definedName name="TH.HB">#REF!</definedName>
    <definedName name="th.hd_da2a" localSheetId="51">#REF!</definedName>
    <definedName name="th.hd_da2a">#REF!</definedName>
    <definedName name="th.hd_da2c" localSheetId="51">#REF!</definedName>
    <definedName name="th.hd_da2c">#REF!</definedName>
    <definedName name="th.hd_lpb" localSheetId="51">#REF!</definedName>
    <definedName name="th.hd_lpb">#REF!</definedName>
    <definedName name="th.hd_lpc" localSheetId="51">#REF!</definedName>
    <definedName name="th.hd_lpc">#REF!</definedName>
    <definedName name="th.hd_lpd" localSheetId="51">#REF!</definedName>
    <definedName name="th.hd_lpd">#REF!</definedName>
    <definedName name="th.hd_lta" localSheetId="51">#REF!</definedName>
    <definedName name="th.hd_lta">#REF!</definedName>
    <definedName name="th.hd_ltb" localSheetId="51">#REF!</definedName>
    <definedName name="th.hd_ltb">#REF!</definedName>
    <definedName name="th.hd_ltc" localSheetId="51">#REF!</definedName>
    <definedName name="th.hd_ltc">#REF!</definedName>
    <definedName name="th.hd_tba" localSheetId="51">#REF!</definedName>
    <definedName name="th.hd_tba">#REF!</definedName>
    <definedName name="th.hd_tbb" localSheetId="51">#REF!</definedName>
    <definedName name="th.hd_tbb">#REF!</definedName>
    <definedName name="th.hd_tbc" localSheetId="51">#REF!</definedName>
    <definedName name="th.hd_tbc">#REF!</definedName>
    <definedName name="th.hd_tbd" localSheetId="51">#REF!</definedName>
    <definedName name="th.hd_tbd">#REF!</definedName>
    <definedName name="th.hd_tbe" localSheetId="51">#REF!</definedName>
    <definedName name="th.hd_tbe">#REF!</definedName>
    <definedName name="th.hd_tkb" localSheetId="51">#REF!</definedName>
    <definedName name="th.hd_tkb">#REF!</definedName>
    <definedName name="th.hd_tha" localSheetId="51">#REF!</definedName>
    <definedName name="th.hd_tha">#REF!</definedName>
    <definedName name="th.hd_thb" localSheetId="51">#REF!</definedName>
    <definedName name="th.hd_thb">#REF!</definedName>
    <definedName name="th.hd_thc" localSheetId="51">#REF!</definedName>
    <definedName name="th.hd_thc">#REF!</definedName>
    <definedName name="TH.HR" localSheetId="51">#REF!</definedName>
    <definedName name="TH.HR">#REF!</definedName>
    <definedName name="TH.KT" localSheetId="51">#REF!</definedName>
    <definedName name="TH.KT">#REF!</definedName>
    <definedName name="th.lpa" localSheetId="51">#REF!</definedName>
    <definedName name="th.lpa">#REF!</definedName>
    <definedName name="TH.LPB" localSheetId="51">#REF!</definedName>
    <definedName name="TH.LPB">#REF!</definedName>
    <definedName name="TH.LPC" localSheetId="51">#REF!</definedName>
    <definedName name="TH.LPC">#REF!</definedName>
    <definedName name="TH.LPD" localSheetId="51">#REF!</definedName>
    <definedName name="TH.LPD">#REF!</definedName>
    <definedName name="th.lta" localSheetId="51">#REF!</definedName>
    <definedName name="th.lta">#REF!</definedName>
    <definedName name="th.ltb" localSheetId="51">#REF!</definedName>
    <definedName name="th.ltb">#REF!</definedName>
    <definedName name="th.ltc" localSheetId="51">#REF!</definedName>
    <definedName name="th.ltc">#REF!</definedName>
    <definedName name="th.ltd" localSheetId="51">#REF!</definedName>
    <definedName name="th.ltd">#REF!</definedName>
    <definedName name="TH.NK" localSheetId="51">#REF!</definedName>
    <definedName name="TH.NK">#REF!</definedName>
    <definedName name="TH.SL" localSheetId="51">#REF!</definedName>
    <definedName name="TH.SL">#REF!</definedName>
    <definedName name="th.tba" localSheetId="51">#REF!</definedName>
    <definedName name="th.tba">#REF!</definedName>
    <definedName name="th.tbb" localSheetId="51">#REF!</definedName>
    <definedName name="th.tbb">#REF!</definedName>
    <definedName name="th.tbc" localSheetId="51">#REF!</definedName>
    <definedName name="th.tbc">#REF!</definedName>
    <definedName name="th.tbd" localSheetId="51">#REF!</definedName>
    <definedName name="th.tbd">#REF!</definedName>
    <definedName name="TH.TBDM" localSheetId="51">#REF!</definedName>
    <definedName name="TH.TBDM">#REF!</definedName>
    <definedName name="th.tbe" localSheetId="51">#REF!</definedName>
    <definedName name="th.tbe">#REF!</definedName>
    <definedName name="TH.TC" localSheetId="51">#REF!</definedName>
    <definedName name="TH.TC">#REF!</definedName>
    <definedName name="TH.tinh" localSheetId="33">#REF!</definedName>
    <definedName name="TH.tinh" localSheetId="51">#REF!</definedName>
    <definedName name="TH.tinh">#REF!</definedName>
    <definedName name="th.tka" localSheetId="51">#REF!</definedName>
    <definedName name="th.tka">#REF!</definedName>
    <definedName name="th.tkb" localSheetId="51">#REF!</definedName>
    <definedName name="th.tkb">#REF!</definedName>
    <definedName name="th.ts_da2a" localSheetId="51">#REF!</definedName>
    <definedName name="th.ts_da2a">#REF!</definedName>
    <definedName name="th.ts_da2b" localSheetId="51">#REF!</definedName>
    <definedName name="th.ts_da2b">#REF!</definedName>
    <definedName name="th.ts_lpb" localSheetId="51">#REF!</definedName>
    <definedName name="th.ts_lpb">#REF!</definedName>
    <definedName name="th.ts_lpc" localSheetId="51">#REF!</definedName>
    <definedName name="th.ts_lpc">#REF!</definedName>
    <definedName name="th.ts_lta" localSheetId="51">#REF!</definedName>
    <definedName name="th.ts_lta">#REF!</definedName>
    <definedName name="th.ts_ltc" localSheetId="51">#REF!</definedName>
    <definedName name="th.ts_ltc">#REF!</definedName>
    <definedName name="th.ts_tba" localSheetId="51">#REF!</definedName>
    <definedName name="th.ts_tba">#REF!</definedName>
    <definedName name="th.ts_tbb" localSheetId="51">#REF!</definedName>
    <definedName name="th.ts_tbb">#REF!</definedName>
    <definedName name="th.ts_tbd" localSheetId="51">#REF!</definedName>
    <definedName name="th.ts_tbd">#REF!</definedName>
    <definedName name="th.ts_tbe" localSheetId="51">#REF!</definedName>
    <definedName name="th.ts_tbe">#REF!</definedName>
    <definedName name="th.ts_thc" localSheetId="51">#REF!</definedName>
    <definedName name="th.ts_thc">#REF!</definedName>
    <definedName name="th.tt_ct" localSheetId="51">#REF!</definedName>
    <definedName name="th.tt_ct">#REF!</definedName>
    <definedName name="th.tt_hd" localSheetId="51">#REF!</definedName>
    <definedName name="th.tt_hd">#REF!</definedName>
    <definedName name="th.tt_ts" localSheetId="51">#REF!</definedName>
    <definedName name="th.tt_ts">#REF!</definedName>
    <definedName name="th.tha" localSheetId="51">#REF!</definedName>
    <definedName name="th.tha">#REF!</definedName>
    <definedName name="th.thb" localSheetId="51">#REF!</definedName>
    <definedName name="th.thb">#REF!</definedName>
    <definedName name="th.thc" localSheetId="51">#REF!</definedName>
    <definedName name="th.thc">#REF!</definedName>
    <definedName name="th_ck" localSheetId="51">#REF!</definedName>
    <definedName name="th_ck">#REF!</definedName>
    <definedName name="th_DA2.a" localSheetId="51">#REF!</definedName>
    <definedName name="th_DA2.a">#REF!</definedName>
    <definedName name="th_DA2.B" localSheetId="51">#REF!</definedName>
    <definedName name="th_DA2.B">#REF!</definedName>
    <definedName name="th_DA2.C" localSheetId="51">#REF!</definedName>
    <definedName name="th_DA2.C">#REF!</definedName>
    <definedName name="th_DTNT" localSheetId="51">#REF!</definedName>
    <definedName name="th_DTNT">#REF!</definedName>
    <definedName name="th_ht" localSheetId="51">#REF!</definedName>
    <definedName name="th_ht">#REF!</definedName>
    <definedName name="th_ld" localSheetId="51">#REF!</definedName>
    <definedName name="th_ld">#REF!</definedName>
    <definedName name="th_LDA" localSheetId="51">#REF!</definedName>
    <definedName name="th_LDA">#REF!</definedName>
    <definedName name="th_LDB" localSheetId="51">#REF!</definedName>
    <definedName name="th_LDB">#REF!</definedName>
    <definedName name="th_LHT.A" localSheetId="51">#REF!</definedName>
    <definedName name="th_LHT.A">#REF!</definedName>
    <definedName name="th_lp.a" localSheetId="51">#REF!</definedName>
    <definedName name="th_lp.a">#REF!</definedName>
    <definedName name="th_LP.B" localSheetId="51">#REF!</definedName>
    <definedName name="th_LP.B">#REF!</definedName>
    <definedName name="th_LP.C" localSheetId="51">#REF!</definedName>
    <definedName name="th_LP.C">#REF!</definedName>
    <definedName name="th_LP.D" localSheetId="51">#REF!</definedName>
    <definedName name="th_LP.D">#REF!</definedName>
    <definedName name="th_LT.C" localSheetId="51">#REF!</definedName>
    <definedName name="th_LT.C">#REF!</definedName>
    <definedName name="th_LT.D" localSheetId="51">#REF!</definedName>
    <definedName name="th_LT.D">#REF!</definedName>
    <definedName name="th_LTA" localSheetId="51">#REF!</definedName>
    <definedName name="th_LTA">#REF!</definedName>
    <definedName name="th_LTb" localSheetId="51">#REF!</definedName>
    <definedName name="th_LTb">#REF!</definedName>
    <definedName name="TH_luong.1402" localSheetId="51">#REF!</definedName>
    <definedName name="TH_luong.1402">#REF!</definedName>
    <definedName name="th_ph" localSheetId="51">#REF!</definedName>
    <definedName name="th_ph">#REF!</definedName>
    <definedName name="th_sp" localSheetId="51">#REF!</definedName>
    <definedName name="th_sp">#REF!</definedName>
    <definedName name="th_tB.B" localSheetId="51">#REF!</definedName>
    <definedName name="th_tB.B">#REF!</definedName>
    <definedName name="th_tB.C" localSheetId="51">#REF!</definedName>
    <definedName name="th_tB.C">#REF!</definedName>
    <definedName name="th_tB.D" localSheetId="51">#REF!</definedName>
    <definedName name="th_tB.D">#REF!</definedName>
    <definedName name="th_tB.E" localSheetId="51">#REF!</definedName>
    <definedName name="th_tB.E">#REF!</definedName>
    <definedName name="th_tBa" localSheetId="51">#REF!</definedName>
    <definedName name="th_tBa">#REF!</definedName>
    <definedName name="th_tH.a" localSheetId="51">#REF!</definedName>
    <definedName name="th_tH.a">#REF!</definedName>
    <definedName name="th_tH.B" localSheetId="51">#REF!</definedName>
    <definedName name="th_tH.B">#REF!</definedName>
    <definedName name="th_tH.C" localSheetId="51">#REF!</definedName>
    <definedName name="th_tH.C">#REF!</definedName>
    <definedName name="th_tK.a" localSheetId="51">#REF!</definedName>
    <definedName name="th_tK.a">#REF!</definedName>
    <definedName name="th_tK.B" localSheetId="51">#REF!</definedName>
    <definedName name="th_tK.B">#REF!</definedName>
    <definedName name="th_tt" localSheetId="51">#REF!</definedName>
    <definedName name="th_tt">#REF!</definedName>
    <definedName name="th_ttlpB" localSheetId="51">#REF!</definedName>
    <definedName name="th_ttlpB">#REF!</definedName>
    <definedName name="th_ttlpC" localSheetId="51">#REF!</definedName>
    <definedName name="th_ttlpC">#REF!</definedName>
    <definedName name="th3x15" localSheetId="7">[10]giathanh1!#REF!</definedName>
    <definedName name="th3x15" localSheetId="9">[10]giathanh1!#REF!</definedName>
    <definedName name="th3x15" localSheetId="15">[10]giathanh1!#REF!</definedName>
    <definedName name="th3x15" localSheetId="13">[10]giathanh1!#REF!</definedName>
    <definedName name="th3x15" localSheetId="8">[10]giathanh1!#REF!</definedName>
    <definedName name="th3x15">#REF!</definedName>
    <definedName name="tha" localSheetId="21" hidden="1">{"'Sheet1'!$L$16"}</definedName>
    <definedName name="tha" localSheetId="27" hidden="1">{"'Sheet1'!$L$16"}</definedName>
    <definedName name="tha" localSheetId="33" hidden="1">{"'Sheet1'!$L$16"}</definedName>
    <definedName name="tha" localSheetId="34" hidden="1">{"'Sheet1'!$L$16"}</definedName>
    <definedName name="tha" localSheetId="48" hidden="1">{"'Sheet1'!$L$16"}</definedName>
    <definedName name="tha" localSheetId="49" hidden="1">{"'Sheet1'!$L$16"}</definedName>
    <definedName name="tha" localSheetId="7" hidden="1">{"'Sheet1'!$L$16"}</definedName>
    <definedName name="tha" localSheetId="9" hidden="1">{"'Sheet1'!$L$16"}</definedName>
    <definedName name="tha" localSheetId="15" hidden="1">{"'Sheet1'!$L$16"}</definedName>
    <definedName name="tha" localSheetId="13" hidden="1">{"'Sheet1'!$L$16"}</definedName>
    <definedName name="tha" localSheetId="16" hidden="1">{"'Sheet1'!$L$16"}</definedName>
    <definedName name="tha" localSheetId="8" hidden="1">{"'Sheet1'!$L$16"}</definedName>
    <definedName name="tha" localSheetId="18" hidden="1">{"'Sheet1'!$L$16"}</definedName>
    <definedName name="tha" localSheetId="19" hidden="1">{"'Sheet1'!$L$16"}</definedName>
    <definedName name="tha" localSheetId="1" hidden="1">{"'Sheet1'!$L$16"}</definedName>
    <definedName name="tha" hidden="1">{"'Sheet1'!$L$16"}</definedName>
    <definedName name="thai" localSheetId="33">#REF!</definedName>
    <definedName name="thai" localSheetId="51">#REF!</definedName>
    <definedName name="thai">#REF!</definedName>
    <definedName name="Thang" localSheetId="33">#REF!</definedName>
    <definedName name="Thang" localSheetId="51">#REF!</definedName>
    <definedName name="Thang">#REF!</definedName>
    <definedName name="Thang_Long" localSheetId="33">#REF!</definedName>
    <definedName name="Thang_Long" localSheetId="51">#REF!</definedName>
    <definedName name="Thang_Long">#REF!</definedName>
    <definedName name="Thang_Long_GT" localSheetId="33">#REF!</definedName>
    <definedName name="Thang_Long_GT" localSheetId="51">#REF!</definedName>
    <definedName name="Thang_Long_GT">#REF!</definedName>
    <definedName name="Thangnhap" localSheetId="51">#REF!</definedName>
    <definedName name="Thangnhap">#REF!</definedName>
    <definedName name="thangxuat" localSheetId="51">#REF!</definedName>
    <definedName name="thangxuat">#REF!</definedName>
    <definedName name="thanh" localSheetId="33">#REF!</definedName>
    <definedName name="thanh" localSheetId="51">#REF!</definedName>
    <definedName name="thanh">#REF!</definedName>
    <definedName name="Thanh_CT" localSheetId="33">#REF!</definedName>
    <definedName name="Thanh_CT" localSheetId="51">#REF!</definedName>
    <definedName name="Thanh_CT">#REF!</definedName>
    <definedName name="thanhdul" localSheetId="33">#REF!</definedName>
    <definedName name="thanhdul" localSheetId="51">#REF!</definedName>
    <definedName name="thanhdul">#REF!</definedName>
    <definedName name="THANHTIEN" localSheetId="7">[27]GIAVL!#REF!</definedName>
    <definedName name="THANHTIEN" localSheetId="9">[27]GIAVL!#REF!</definedName>
    <definedName name="THANHTIEN" localSheetId="15">[27]GIAVL!#REF!</definedName>
    <definedName name="THANHTIEN" localSheetId="13">[27]GIAVL!#REF!</definedName>
    <definedName name="THANHTIEN" localSheetId="8">[27]GIAVL!#REF!</definedName>
    <definedName name="THANHTIEN">#REF!</definedName>
    <definedName name="thanhtiennhaphh" localSheetId="7">[312]Chitiet!$J$7:$J$960</definedName>
    <definedName name="thanhtiennhaphh" localSheetId="9">[312]Chitiet!$J$7:$J$960</definedName>
    <definedName name="thanhtiennhaphh" localSheetId="15">[312]Chitiet!$J$7:$J$960</definedName>
    <definedName name="thanhtiennhaphh" localSheetId="13">[312]Chitiet!$J$7:$J$960</definedName>
    <definedName name="thanhtiennhaphh" localSheetId="8">[312]Chitiet!$J$7:$J$960</definedName>
    <definedName name="thanhtiennhaphh">#REF!</definedName>
    <definedName name="thanhtienxuathh" localSheetId="7">[312]Chitiet!$M$7:$M$960</definedName>
    <definedName name="thanhtienxuathh" localSheetId="9">[312]Chitiet!$M$7:$M$960</definedName>
    <definedName name="thanhtienxuathh" localSheetId="15">[312]Chitiet!$M$7:$M$960</definedName>
    <definedName name="thanhtienxuathh" localSheetId="13">[312]Chitiet!$M$7:$M$960</definedName>
    <definedName name="thanhtienxuathh" localSheetId="8">[312]Chitiet!$M$7:$M$960</definedName>
    <definedName name="thanhtienxuathh">#REF!</definedName>
    <definedName name="ThanhXuan110" localSheetId="7">'[328]KH-Q1,Q2,01'!#REF!</definedName>
    <definedName name="ThanhXuan110" localSheetId="9">'[328]KH-Q1,Q2,01'!#REF!</definedName>
    <definedName name="ThanhXuan110" localSheetId="15">'[328]KH-Q1,Q2,01'!#REF!</definedName>
    <definedName name="ThanhXuan110" localSheetId="13">'[328]KH-Q1,Q2,01'!#REF!</definedName>
    <definedName name="ThanhXuan110" localSheetId="8">'[328]KH-Q1,Q2,01'!#REF!</definedName>
    <definedName name="ThanhXuan110">#REF!</definedName>
    <definedName name="Thautinh" localSheetId="33">#REF!</definedName>
    <definedName name="Thautinh" localSheetId="51">#REF!</definedName>
    <definedName name="Thautinh">#REF!</definedName>
    <definedName name="Thay_the" localSheetId="51">#REF!</definedName>
    <definedName name="Thay_the">#REF!</definedName>
    <definedName name="THchon" localSheetId="33">#REF!</definedName>
    <definedName name="THchon" localSheetId="51">#REF!</definedName>
    <definedName name="THchon">#REF!</definedName>
    <definedName name="thdt" localSheetId="33">#REF!</definedName>
    <definedName name="thdt" localSheetId="51">#REF!</definedName>
    <definedName name="thdt">#REF!</definedName>
    <definedName name="THDT_CT_XOM_NOI" localSheetId="7">'[329]Du Toan'!#REF!</definedName>
    <definedName name="THDT_CT_XOM_NOI" localSheetId="9">'[329]Du Toan'!#REF!</definedName>
    <definedName name="THDT_CT_XOM_NOI" localSheetId="15">'[329]Du Toan'!#REF!</definedName>
    <definedName name="THDT_CT_XOM_NOI" localSheetId="13">'[329]Du Toan'!#REF!</definedName>
    <definedName name="THDT_CT_XOM_NOI" localSheetId="8">'[329]Du Toan'!#REF!</definedName>
    <definedName name="THDT_CT_XOM_NOI">#REF!</definedName>
    <definedName name="THDT_HT_DAO_THUONG" localSheetId="33">#REF!</definedName>
    <definedName name="THDT_HT_DAO_THUONG" localSheetId="51">#REF!</definedName>
    <definedName name="THDT_HT_DAO_THUONG">#REF!</definedName>
    <definedName name="THDT_HT_XOM_NOI" localSheetId="33">#REF!</definedName>
    <definedName name="THDT_HT_XOM_NOI" localSheetId="51">#REF!</definedName>
    <definedName name="THDT_HT_XOM_NOI">#REF!</definedName>
    <definedName name="THDT_NPP_XOM_NOI" localSheetId="33">#REF!</definedName>
    <definedName name="THDT_NPP_XOM_NOI" localSheetId="51">#REF!</definedName>
    <definedName name="THDT_NPP_XOM_NOI">#REF!</definedName>
    <definedName name="THDT_TBA_XOM_NOI" localSheetId="33">#REF!</definedName>
    <definedName name="THDT_TBA_XOM_NOI" localSheetId="51">#REF!</definedName>
    <definedName name="THDT_TBA_XOM_NOI">#REF!</definedName>
    <definedName name="thep" localSheetId="33">#REF!</definedName>
    <definedName name="thep" localSheetId="51">#REF!</definedName>
    <definedName name="thep">#REF!</definedName>
    <definedName name="THEP_D32" localSheetId="33">#REF!</definedName>
    <definedName name="THEP_D32" localSheetId="51">#REF!</definedName>
    <definedName name="THEP_D32">#REF!</definedName>
    <definedName name="thepban" localSheetId="33">#REF!</definedName>
    <definedName name="thepban" localSheetId="51">#REF!</definedName>
    <definedName name="thepban">#REF!</definedName>
    <definedName name="thepbuoc" localSheetId="7">[165]GiaVL!$F$20</definedName>
    <definedName name="thepbuoc" localSheetId="9">[165]GiaVL!$F$20</definedName>
    <definedName name="thepbuoc" localSheetId="15">[165]GiaVL!$F$20</definedName>
    <definedName name="thepbuoc" localSheetId="13">[165]GiaVL!$F$20</definedName>
    <definedName name="thepbuoc" localSheetId="8">[165]GiaVL!$F$20</definedName>
    <definedName name="thepbuoc">#REF!</definedName>
    <definedName name="ThepDet32x3" localSheetId="7">[105]T.Tinh!#REF!</definedName>
    <definedName name="ThepDet32x3" localSheetId="9">[105]T.Tinh!#REF!</definedName>
    <definedName name="ThepDet32x3" localSheetId="15">[105]T.Tinh!#REF!</definedName>
    <definedName name="ThepDet32x3" localSheetId="13">[105]T.Tinh!#REF!</definedName>
    <definedName name="ThepDet32x3" localSheetId="8">[105]T.Tinh!#REF!</definedName>
    <definedName name="ThepDet32x3">#REF!</definedName>
    <definedName name="ThepDet35x3" localSheetId="7">[105]T.Tinh!#REF!</definedName>
    <definedName name="ThepDet35x3" localSheetId="9">[105]T.Tinh!#REF!</definedName>
    <definedName name="ThepDet35x3" localSheetId="15">[105]T.Tinh!#REF!</definedName>
    <definedName name="ThepDet35x3" localSheetId="13">[105]T.Tinh!#REF!</definedName>
    <definedName name="ThepDet35x3" localSheetId="8">[105]T.Tinh!#REF!</definedName>
    <definedName name="ThepDet35x3">#REF!</definedName>
    <definedName name="ThepDet40x4" localSheetId="7">[105]T.Tinh!#REF!</definedName>
    <definedName name="ThepDet40x4" localSheetId="9">[105]T.Tinh!#REF!</definedName>
    <definedName name="ThepDet40x4" localSheetId="15">[105]T.Tinh!#REF!</definedName>
    <definedName name="ThepDet40x4" localSheetId="13">[105]T.Tinh!#REF!</definedName>
    <definedName name="ThepDet40x4" localSheetId="8">[105]T.Tinh!#REF!</definedName>
    <definedName name="ThepDet40x4">#REF!</definedName>
    <definedName name="ThepDet45x4" localSheetId="7">[105]T.Tinh!#REF!</definedName>
    <definedName name="ThepDet45x4" localSheetId="9">[105]T.Tinh!#REF!</definedName>
    <definedName name="ThepDet45x4" localSheetId="15">[105]T.Tinh!#REF!</definedName>
    <definedName name="ThepDet45x4" localSheetId="13">[105]T.Tinh!#REF!</definedName>
    <definedName name="ThepDet45x4" localSheetId="8">[105]T.Tinh!#REF!</definedName>
    <definedName name="ThepDet45x4">#REF!</definedName>
    <definedName name="ThepDet50x5" localSheetId="7">[105]T.Tinh!#REF!</definedName>
    <definedName name="ThepDet50x5" localSheetId="9">[105]T.Tinh!#REF!</definedName>
    <definedName name="ThepDet50x5" localSheetId="15">[105]T.Tinh!#REF!</definedName>
    <definedName name="ThepDet50x5" localSheetId="13">[105]T.Tinh!#REF!</definedName>
    <definedName name="ThepDet50x5" localSheetId="8">[105]T.Tinh!#REF!</definedName>
    <definedName name="ThepDet50x5">#REF!</definedName>
    <definedName name="ThepDet63x6" localSheetId="7">[105]T.Tinh!#REF!</definedName>
    <definedName name="ThepDet63x6" localSheetId="9">[105]T.Tinh!#REF!</definedName>
    <definedName name="ThepDet63x6" localSheetId="15">[105]T.Tinh!#REF!</definedName>
    <definedName name="ThepDet63x6" localSheetId="13">[105]T.Tinh!#REF!</definedName>
    <definedName name="ThepDet63x6" localSheetId="8">[105]T.Tinh!#REF!</definedName>
    <definedName name="ThepDet63x6">#REF!</definedName>
    <definedName name="ThepDet75x6" localSheetId="7">[105]T.Tinh!#REF!</definedName>
    <definedName name="ThepDet75x6" localSheetId="9">[105]T.Tinh!#REF!</definedName>
    <definedName name="ThepDet75x6" localSheetId="15">[105]T.Tinh!#REF!</definedName>
    <definedName name="ThepDet75x6" localSheetId="13">[105]T.Tinh!#REF!</definedName>
    <definedName name="ThepDet75x6" localSheetId="8">[105]T.Tinh!#REF!</definedName>
    <definedName name="ThepDet75x6">#REF!</definedName>
    <definedName name="thepDet75x7" localSheetId="7">'[330]4'!$K$23</definedName>
    <definedName name="thepDet75x7" localSheetId="9">'[330]4'!$K$23</definedName>
    <definedName name="thepDet75x7" localSheetId="15">'[330]4'!$K$23</definedName>
    <definedName name="thepDet75x7" localSheetId="13">'[330]4'!$K$23</definedName>
    <definedName name="thepDet75x7" localSheetId="8">'[330]4'!$K$23</definedName>
    <definedName name="thepDet75x7">#REF!</definedName>
    <definedName name="ThepDinh" localSheetId="33">#REF!</definedName>
    <definedName name="ThepDinh" localSheetId="51">#REF!</definedName>
    <definedName name="ThepDinh">#REF!</definedName>
    <definedName name="thepgoc25_60" localSheetId="33">#REF!</definedName>
    <definedName name="thepgoc25_60" localSheetId="51">#REF!</definedName>
    <definedName name="thepgoc25_60">#REF!</definedName>
    <definedName name="ThepGoc32x32x3" localSheetId="7">[105]T.Tinh!#REF!</definedName>
    <definedName name="ThepGoc32x32x3" localSheetId="9">[105]T.Tinh!#REF!</definedName>
    <definedName name="ThepGoc32x32x3" localSheetId="15">[105]T.Tinh!#REF!</definedName>
    <definedName name="ThepGoc32x32x3" localSheetId="13">[105]T.Tinh!#REF!</definedName>
    <definedName name="ThepGoc32x32x3" localSheetId="8">[105]T.Tinh!#REF!</definedName>
    <definedName name="ThepGoc32x32x3">#REF!</definedName>
    <definedName name="ThepGoc35x35x3" localSheetId="7">[105]T.Tinh!#REF!</definedName>
    <definedName name="ThepGoc35x35x3" localSheetId="9">[105]T.Tinh!#REF!</definedName>
    <definedName name="ThepGoc35x35x3" localSheetId="15">[105]T.Tinh!#REF!</definedName>
    <definedName name="ThepGoc35x35x3" localSheetId="13">[105]T.Tinh!#REF!</definedName>
    <definedName name="ThepGoc35x35x3" localSheetId="8">[105]T.Tinh!#REF!</definedName>
    <definedName name="ThepGoc35x35x3">#REF!</definedName>
    <definedName name="ThepGoc40x40x4" localSheetId="7">[105]T.Tinh!#REF!</definedName>
    <definedName name="ThepGoc40x40x4" localSheetId="9">[105]T.Tinh!#REF!</definedName>
    <definedName name="ThepGoc40x40x4" localSheetId="15">[105]T.Tinh!#REF!</definedName>
    <definedName name="ThepGoc40x40x4" localSheetId="13">[105]T.Tinh!#REF!</definedName>
    <definedName name="ThepGoc40x40x4" localSheetId="8">[105]T.Tinh!#REF!</definedName>
    <definedName name="ThepGoc40x40x4">#REF!</definedName>
    <definedName name="ThepGoc45x45x4" localSheetId="7">[105]T.Tinh!#REF!</definedName>
    <definedName name="ThepGoc45x45x4" localSheetId="9">[105]T.Tinh!#REF!</definedName>
    <definedName name="ThepGoc45x45x4" localSheetId="15">[105]T.Tinh!#REF!</definedName>
    <definedName name="ThepGoc45x45x4" localSheetId="13">[105]T.Tinh!#REF!</definedName>
    <definedName name="ThepGoc45x45x4" localSheetId="8">[105]T.Tinh!#REF!</definedName>
    <definedName name="ThepGoc45x45x4">#REF!</definedName>
    <definedName name="ThepGoc50x50x5" localSheetId="7">[105]T.Tinh!#REF!</definedName>
    <definedName name="ThepGoc50x50x5" localSheetId="9">[105]T.Tinh!#REF!</definedName>
    <definedName name="ThepGoc50x50x5" localSheetId="15">[105]T.Tinh!#REF!</definedName>
    <definedName name="ThepGoc50x50x5" localSheetId="13">[105]T.Tinh!#REF!</definedName>
    <definedName name="ThepGoc50x50x5" localSheetId="8">[105]T.Tinh!#REF!</definedName>
    <definedName name="ThepGoc50x50x5">#REF!</definedName>
    <definedName name="thepgoc63_75" localSheetId="33">#REF!</definedName>
    <definedName name="thepgoc63_75" localSheetId="51">#REF!</definedName>
    <definedName name="thepgoc63_75">#REF!</definedName>
    <definedName name="ThepGoc63x63x6" localSheetId="7">[105]T.Tinh!#REF!</definedName>
    <definedName name="ThepGoc63x63x6" localSheetId="9">[105]T.Tinh!#REF!</definedName>
    <definedName name="ThepGoc63x63x6" localSheetId="15">[105]T.Tinh!#REF!</definedName>
    <definedName name="ThepGoc63x63x6" localSheetId="13">[105]T.Tinh!#REF!</definedName>
    <definedName name="ThepGoc63x63x6" localSheetId="8">[105]T.Tinh!#REF!</definedName>
    <definedName name="ThepGoc63x63x6">#REF!</definedName>
    <definedName name="ThepGoc75x6" localSheetId="7">'[330]4'!$K$16</definedName>
    <definedName name="ThepGoc75x6" localSheetId="9">'[330]4'!$K$16</definedName>
    <definedName name="ThepGoc75x6" localSheetId="15">'[330]4'!$K$16</definedName>
    <definedName name="ThepGoc75x6" localSheetId="13">'[330]4'!$K$16</definedName>
    <definedName name="ThepGoc75x6" localSheetId="8">'[330]4'!$K$16</definedName>
    <definedName name="ThepGoc75x6">#REF!</definedName>
    <definedName name="ThepGoc75x75x6" localSheetId="7">[105]T.Tinh!#REF!</definedName>
    <definedName name="ThepGoc75x75x6" localSheetId="9">[105]T.Tinh!#REF!</definedName>
    <definedName name="ThepGoc75x75x6" localSheetId="15">[105]T.Tinh!#REF!</definedName>
    <definedName name="ThepGoc75x75x6" localSheetId="13">[105]T.Tinh!#REF!</definedName>
    <definedName name="ThepGoc75x75x6" localSheetId="8">[105]T.Tinh!#REF!</definedName>
    <definedName name="ThepGoc75x75x6">#REF!</definedName>
    <definedName name="thepgoc80_100" localSheetId="33">#REF!</definedName>
    <definedName name="thepgoc80_100" localSheetId="51">#REF!</definedName>
    <definedName name="thepgoc80_100">#REF!</definedName>
    <definedName name="thepma">10500</definedName>
    <definedName name="theptam" localSheetId="7">[165]GiaVL!$F$19</definedName>
    <definedName name="theptam" localSheetId="9">[165]GiaVL!$F$19</definedName>
    <definedName name="theptam" localSheetId="15">[165]GiaVL!$F$19</definedName>
    <definedName name="theptam" localSheetId="13">[165]GiaVL!$F$19</definedName>
    <definedName name="theptam" localSheetId="8">[165]GiaVL!$F$19</definedName>
    <definedName name="theptam">#REF!</definedName>
    <definedName name="theptb" localSheetId="7">'[87]Gia vat tu'!$D$49</definedName>
    <definedName name="theptb" localSheetId="9">'[87]Gia vat tu'!$D$49</definedName>
    <definedName name="theptb" localSheetId="15">'[87]Gia vat tu'!$D$49</definedName>
    <definedName name="theptb" localSheetId="13">'[87]Gia vat tu'!$D$49</definedName>
    <definedName name="theptb" localSheetId="8">'[87]Gia vat tu'!$D$49</definedName>
    <definedName name="theptb">#REF!</definedName>
    <definedName name="theptron" localSheetId="33">#REF!</definedName>
    <definedName name="theptron" localSheetId="51">#REF!</definedName>
    <definedName name="theptron">#REF!</definedName>
    <definedName name="theptron12" localSheetId="33">#REF!</definedName>
    <definedName name="theptron12" localSheetId="51">#REF!</definedName>
    <definedName name="theptron12">#REF!</definedName>
    <definedName name="theptron14_22" localSheetId="33">#REF!</definedName>
    <definedName name="theptron14_22" localSheetId="51">#REF!</definedName>
    <definedName name="theptron14_22">#REF!</definedName>
    <definedName name="theptron6_8" localSheetId="33">#REF!</definedName>
    <definedName name="theptron6_8" localSheetId="51">#REF!</definedName>
    <definedName name="theptron6_8">#REF!</definedName>
    <definedName name="ThepTronD10D18" localSheetId="7">[105]T.Tinh!#REF!</definedName>
    <definedName name="ThepTronD10D18" localSheetId="9">[105]T.Tinh!#REF!</definedName>
    <definedName name="ThepTronD10D18" localSheetId="15">[105]T.Tinh!#REF!</definedName>
    <definedName name="ThepTronD10D18" localSheetId="13">[105]T.Tinh!#REF!</definedName>
    <definedName name="ThepTronD10D18" localSheetId="8">[105]T.Tinh!#REF!</definedName>
    <definedName name="ThepTronD10D18">#REF!</definedName>
    <definedName name="ThepTronD6D8" localSheetId="7">[105]T.Tinh!#REF!</definedName>
    <definedName name="ThepTronD6D8" localSheetId="9">[105]T.Tinh!#REF!</definedName>
    <definedName name="ThepTronD6D8" localSheetId="15">[105]T.Tinh!#REF!</definedName>
    <definedName name="ThepTronD6D8" localSheetId="13">[105]T.Tinh!#REF!</definedName>
    <definedName name="ThepTronD6D8" localSheetId="8">[105]T.Tinh!#REF!</definedName>
    <definedName name="ThepTronD6D8">#REF!</definedName>
    <definedName name="thepU" localSheetId="7">[331]TTDZ22!#REF!</definedName>
    <definedName name="thepU" localSheetId="9">[331]TTDZ22!#REF!</definedName>
    <definedName name="thepU" localSheetId="15">[331]TTDZ22!#REF!</definedName>
    <definedName name="thepU" localSheetId="13">[331]TTDZ22!#REF!</definedName>
    <definedName name="thepU" localSheetId="8">[331]TTDZ22!#REF!</definedName>
    <definedName name="thepU">#REF!</definedName>
    <definedName name="thepxa" localSheetId="7">[332]diachi!$C$20</definedName>
    <definedName name="thepxa" localSheetId="9">[332]diachi!$C$20</definedName>
    <definedName name="thepxa" localSheetId="15">[332]diachi!$C$20</definedName>
    <definedName name="thepxa" localSheetId="13">[332]diachi!$C$20</definedName>
    <definedName name="thepxa" localSheetId="8">[332]diachi!$C$20</definedName>
    <definedName name="thepxa">#REF!</definedName>
    <definedName name="thephinh" localSheetId="7">[165]GiaVL!$F$18</definedName>
    <definedName name="thephinh" localSheetId="9">[165]GiaVL!$F$18</definedName>
    <definedName name="thephinh" localSheetId="15">[165]GiaVL!$F$18</definedName>
    <definedName name="thephinh" localSheetId="13">[165]GiaVL!$F$18</definedName>
    <definedName name="thephinh" localSheetId="8">[165]GiaVL!$F$18</definedName>
    <definedName name="thephinh">#REF!</definedName>
    <definedName name="thetichck" localSheetId="33">#REF!</definedName>
    <definedName name="thetichck" localSheetId="51">#REF!</definedName>
    <definedName name="thetichck">#REF!</definedName>
    <definedName name="THGO1pnc" localSheetId="33">#REF!</definedName>
    <definedName name="THGO1pnc" localSheetId="51">#REF!</definedName>
    <definedName name="THGO1pnc">#REF!</definedName>
    <definedName name="thgian_bq" localSheetId="7">'[14]truc tiep'!#REF!</definedName>
    <definedName name="thgian_bq" localSheetId="9">'[14]truc tiep'!#REF!</definedName>
    <definedName name="thgian_bq" localSheetId="15">'[14]truc tiep'!#REF!</definedName>
    <definedName name="thgian_bq" localSheetId="13">'[14]truc tiep'!#REF!</definedName>
    <definedName name="thgian_bq" localSheetId="8">'[14]truc tiep'!#REF!</definedName>
    <definedName name="thgian_bq">#REF!</definedName>
    <definedName name="thgian_bv" localSheetId="7">'[14]truc tiep'!#REF!</definedName>
    <definedName name="thgian_bv" localSheetId="9">'[14]truc tiep'!#REF!</definedName>
    <definedName name="thgian_bv" localSheetId="15">'[14]truc tiep'!#REF!</definedName>
    <definedName name="thgian_bv" localSheetId="13">'[14]truc tiep'!#REF!</definedName>
    <definedName name="thgian_bv" localSheetId="8">'[14]truc tiep'!#REF!</definedName>
    <definedName name="thgian_bv">#REF!</definedName>
    <definedName name="thgian_ck" localSheetId="7">'[14]truc tiep'!#REF!</definedName>
    <definedName name="thgian_ck" localSheetId="9">'[14]truc tiep'!#REF!</definedName>
    <definedName name="thgian_ck" localSheetId="15">'[14]truc tiep'!#REF!</definedName>
    <definedName name="thgian_ck" localSheetId="13">'[14]truc tiep'!#REF!</definedName>
    <definedName name="thgian_ck" localSheetId="8">'[14]truc tiep'!#REF!</definedName>
    <definedName name="thgian_ck">#REF!</definedName>
    <definedName name="thgian_d1" localSheetId="7">'[14]truc tiep'!#REF!</definedName>
    <definedName name="thgian_d1" localSheetId="9">'[14]truc tiep'!#REF!</definedName>
    <definedName name="thgian_d1" localSheetId="15">'[14]truc tiep'!#REF!</definedName>
    <definedName name="thgian_d1" localSheetId="13">'[14]truc tiep'!#REF!</definedName>
    <definedName name="thgian_d1" localSheetId="8">'[14]truc tiep'!#REF!</definedName>
    <definedName name="thgian_d1">#REF!</definedName>
    <definedName name="thgian_d2" localSheetId="7">'[14]truc tiep'!#REF!</definedName>
    <definedName name="thgian_d2" localSheetId="9">'[14]truc tiep'!#REF!</definedName>
    <definedName name="thgian_d2" localSheetId="15">'[14]truc tiep'!#REF!</definedName>
    <definedName name="thgian_d2" localSheetId="13">'[14]truc tiep'!#REF!</definedName>
    <definedName name="thgian_d2" localSheetId="8">'[14]truc tiep'!#REF!</definedName>
    <definedName name="thgian_d2">#REF!</definedName>
    <definedName name="thgian_d3" localSheetId="7">'[14]truc tiep'!#REF!</definedName>
    <definedName name="thgian_d3" localSheetId="9">'[14]truc tiep'!#REF!</definedName>
    <definedName name="thgian_d3" localSheetId="15">'[14]truc tiep'!#REF!</definedName>
    <definedName name="thgian_d3" localSheetId="13">'[14]truc tiep'!#REF!</definedName>
    <definedName name="thgian_d3" localSheetId="8">'[14]truc tiep'!#REF!</definedName>
    <definedName name="thgian_d3">#REF!</definedName>
    <definedName name="thgian_dl" localSheetId="7">'[14]truc tiep'!#REF!</definedName>
    <definedName name="thgian_dl" localSheetId="9">'[14]truc tiep'!#REF!</definedName>
    <definedName name="thgian_dl" localSheetId="15">'[14]truc tiep'!#REF!</definedName>
    <definedName name="thgian_dl" localSheetId="13">'[14]truc tiep'!#REF!</definedName>
    <definedName name="thgian_dl" localSheetId="8">'[14]truc tiep'!#REF!</definedName>
    <definedName name="thgian_dl">#REF!</definedName>
    <definedName name="thgian_kcs" localSheetId="7">'[14]truc tiep'!#REF!</definedName>
    <definedName name="thgian_kcs" localSheetId="9">'[14]truc tiep'!#REF!</definedName>
    <definedName name="thgian_kcs" localSheetId="15">'[14]truc tiep'!#REF!</definedName>
    <definedName name="thgian_kcs" localSheetId="13">'[14]truc tiep'!#REF!</definedName>
    <definedName name="thgian_kcs" localSheetId="8">'[14]truc tiep'!#REF!</definedName>
    <definedName name="thgian_kcs">#REF!</definedName>
    <definedName name="thgian_nb" localSheetId="7">'[14]truc tiep'!#REF!</definedName>
    <definedName name="thgian_nb" localSheetId="9">'[14]truc tiep'!#REF!</definedName>
    <definedName name="thgian_nb" localSheetId="15">'[14]truc tiep'!#REF!</definedName>
    <definedName name="thgian_nb" localSheetId="13">'[14]truc tiep'!#REF!</definedName>
    <definedName name="thgian_nb" localSheetId="8">'[14]truc tiep'!#REF!</definedName>
    <definedName name="thgian_nb">#REF!</definedName>
    <definedName name="thgian_nv" localSheetId="7">'[14]truc tiep'!#REF!</definedName>
    <definedName name="thgian_nv" localSheetId="9">'[14]truc tiep'!#REF!</definedName>
    <definedName name="thgian_nv" localSheetId="15">'[14]truc tiep'!#REF!</definedName>
    <definedName name="thgian_nv" localSheetId="13">'[14]truc tiep'!#REF!</definedName>
    <definedName name="thgian_nv" localSheetId="8">'[14]truc tiep'!#REF!</definedName>
    <definedName name="thgian_nv">#REF!</definedName>
    <definedName name="thgian_ngio" localSheetId="7">'[14]truc tiep'!#REF!</definedName>
    <definedName name="thgian_ngio" localSheetId="9">'[14]truc tiep'!#REF!</definedName>
    <definedName name="thgian_ngio" localSheetId="15">'[14]truc tiep'!#REF!</definedName>
    <definedName name="thgian_ngio" localSheetId="13">'[14]truc tiep'!#REF!</definedName>
    <definedName name="thgian_ngio" localSheetId="8">'[14]truc tiep'!#REF!</definedName>
    <definedName name="thgian_ngio">#REF!</definedName>
    <definedName name="thgian_t3" localSheetId="7">'[14]truc tiep'!#REF!</definedName>
    <definedName name="thgian_t3" localSheetId="9">'[14]truc tiep'!#REF!</definedName>
    <definedName name="thgian_t3" localSheetId="15">'[14]truc tiep'!#REF!</definedName>
    <definedName name="thgian_t3" localSheetId="13">'[14]truc tiep'!#REF!</definedName>
    <definedName name="thgian_t3" localSheetId="8">'[14]truc tiep'!#REF!</definedName>
    <definedName name="thgian_t3">#REF!</definedName>
    <definedName name="thgian_t4" localSheetId="7">'[14]truc tiep'!#REF!</definedName>
    <definedName name="thgian_t4" localSheetId="9">'[14]truc tiep'!#REF!</definedName>
    <definedName name="thgian_t4" localSheetId="15">'[14]truc tiep'!#REF!</definedName>
    <definedName name="thgian_t4" localSheetId="13">'[14]truc tiep'!#REF!</definedName>
    <definedName name="thgian_t4" localSheetId="8">'[14]truc tiep'!#REF!</definedName>
    <definedName name="thgian_t4">#REF!</definedName>
    <definedName name="thgian_t5" localSheetId="7">'[14]truc tiep'!#REF!</definedName>
    <definedName name="thgian_t5" localSheetId="9">'[14]truc tiep'!#REF!</definedName>
    <definedName name="thgian_t5" localSheetId="15">'[14]truc tiep'!#REF!</definedName>
    <definedName name="thgian_t5" localSheetId="13">'[14]truc tiep'!#REF!</definedName>
    <definedName name="thgian_t5" localSheetId="8">'[14]truc tiep'!#REF!</definedName>
    <definedName name="thgian_t5">#REF!</definedName>
    <definedName name="thgian_t6" localSheetId="7">'[14]truc tiep'!#REF!</definedName>
    <definedName name="thgian_t6" localSheetId="9">'[14]truc tiep'!#REF!</definedName>
    <definedName name="thgian_t6" localSheetId="15">'[14]truc tiep'!#REF!</definedName>
    <definedName name="thgian_t6" localSheetId="13">'[14]truc tiep'!#REF!</definedName>
    <definedName name="thgian_t6" localSheetId="8">'[14]truc tiep'!#REF!</definedName>
    <definedName name="thgian_t6">#REF!</definedName>
    <definedName name="thgian_tc" localSheetId="7">'[14]truc tiep'!#REF!</definedName>
    <definedName name="thgian_tc" localSheetId="9">'[14]truc tiep'!#REF!</definedName>
    <definedName name="thgian_tc" localSheetId="15">'[14]truc tiep'!#REF!</definedName>
    <definedName name="thgian_tc" localSheetId="13">'[14]truc tiep'!#REF!</definedName>
    <definedName name="thgian_tc" localSheetId="8">'[14]truc tiep'!#REF!</definedName>
    <definedName name="thgian_tc">#REF!</definedName>
    <definedName name="thgian_tm" localSheetId="7">'[14]truc tiep'!#REF!</definedName>
    <definedName name="thgian_tm" localSheetId="9">'[14]truc tiep'!#REF!</definedName>
    <definedName name="thgian_tm" localSheetId="15">'[14]truc tiep'!#REF!</definedName>
    <definedName name="thgian_tm" localSheetId="13">'[14]truc tiep'!#REF!</definedName>
    <definedName name="thgian_tm" localSheetId="8">'[14]truc tiep'!#REF!</definedName>
    <definedName name="thgian_tm">#REF!</definedName>
    <definedName name="thgian_vs" localSheetId="7">'[14]truc tiep'!#REF!</definedName>
    <definedName name="thgian_vs" localSheetId="9">'[14]truc tiep'!#REF!</definedName>
    <definedName name="thgian_vs" localSheetId="15">'[14]truc tiep'!#REF!</definedName>
    <definedName name="thgian_vs" localSheetId="13">'[14]truc tiep'!#REF!</definedName>
    <definedName name="thgian_vs" localSheetId="8">'[14]truc tiep'!#REF!</definedName>
    <definedName name="thgian_vs">#REF!</definedName>
    <definedName name="thgian_xh" localSheetId="7">'[14]truc tiep'!#REF!</definedName>
    <definedName name="thgian_xh" localSheetId="9">'[14]truc tiep'!#REF!</definedName>
    <definedName name="thgian_xh" localSheetId="15">'[14]truc tiep'!#REF!</definedName>
    <definedName name="thgian_xh" localSheetId="13">'[14]truc tiep'!#REF!</definedName>
    <definedName name="thgian_xh" localSheetId="8">'[14]truc tiep'!#REF!</definedName>
    <definedName name="thgian_xh">#REF!</definedName>
    <definedName name="thgio_bq" localSheetId="7">'[14]truc tiep'!#REF!</definedName>
    <definedName name="thgio_bq" localSheetId="9">'[14]truc tiep'!#REF!</definedName>
    <definedName name="thgio_bq" localSheetId="15">'[14]truc tiep'!#REF!</definedName>
    <definedName name="thgio_bq" localSheetId="13">'[14]truc tiep'!#REF!</definedName>
    <definedName name="thgio_bq" localSheetId="8">'[14]truc tiep'!#REF!</definedName>
    <definedName name="thgio_bq">#REF!</definedName>
    <definedName name="thgio_bv" localSheetId="7">'[14]truc tiep'!#REF!</definedName>
    <definedName name="thgio_bv" localSheetId="9">'[14]truc tiep'!#REF!</definedName>
    <definedName name="thgio_bv" localSheetId="15">'[14]truc tiep'!#REF!</definedName>
    <definedName name="thgio_bv" localSheetId="13">'[14]truc tiep'!#REF!</definedName>
    <definedName name="thgio_bv" localSheetId="8">'[14]truc tiep'!#REF!</definedName>
    <definedName name="thgio_bv">#REF!</definedName>
    <definedName name="thgio_ck" localSheetId="7">'[14]truc tiep'!#REF!</definedName>
    <definedName name="thgio_ck" localSheetId="9">'[14]truc tiep'!#REF!</definedName>
    <definedName name="thgio_ck" localSheetId="15">'[14]truc tiep'!#REF!</definedName>
    <definedName name="thgio_ck" localSheetId="13">'[14]truc tiep'!#REF!</definedName>
    <definedName name="thgio_ck" localSheetId="8">'[14]truc tiep'!#REF!</definedName>
    <definedName name="thgio_ck">#REF!</definedName>
    <definedName name="thgio_d1" localSheetId="7">'[14]truc tiep'!#REF!</definedName>
    <definedName name="thgio_d1" localSheetId="9">'[14]truc tiep'!#REF!</definedName>
    <definedName name="thgio_d1" localSheetId="15">'[14]truc tiep'!#REF!</definedName>
    <definedName name="thgio_d1" localSheetId="13">'[14]truc tiep'!#REF!</definedName>
    <definedName name="thgio_d1" localSheetId="8">'[14]truc tiep'!#REF!</definedName>
    <definedName name="thgio_d1">#REF!</definedName>
    <definedName name="thgio_d2" localSheetId="7">'[14]truc tiep'!#REF!</definedName>
    <definedName name="thgio_d2" localSheetId="9">'[14]truc tiep'!#REF!</definedName>
    <definedName name="thgio_d2" localSheetId="15">'[14]truc tiep'!#REF!</definedName>
    <definedName name="thgio_d2" localSheetId="13">'[14]truc tiep'!#REF!</definedName>
    <definedName name="thgio_d2" localSheetId="8">'[14]truc tiep'!#REF!</definedName>
    <definedName name="thgio_d2">#REF!</definedName>
    <definedName name="thgio_d3" localSheetId="7">'[14]truc tiep'!#REF!</definedName>
    <definedName name="thgio_d3" localSheetId="9">'[14]truc tiep'!#REF!</definedName>
    <definedName name="thgio_d3" localSheetId="15">'[14]truc tiep'!#REF!</definedName>
    <definedName name="thgio_d3" localSheetId="13">'[14]truc tiep'!#REF!</definedName>
    <definedName name="thgio_d3" localSheetId="8">'[14]truc tiep'!#REF!</definedName>
    <definedName name="thgio_d3">#REF!</definedName>
    <definedName name="thgio_dl" localSheetId="7">'[14]truc tiep'!#REF!</definedName>
    <definedName name="thgio_dl" localSheetId="9">'[14]truc tiep'!#REF!</definedName>
    <definedName name="thgio_dl" localSheetId="15">'[14]truc tiep'!#REF!</definedName>
    <definedName name="thgio_dl" localSheetId="13">'[14]truc tiep'!#REF!</definedName>
    <definedName name="thgio_dl" localSheetId="8">'[14]truc tiep'!#REF!</definedName>
    <definedName name="thgio_dl">#REF!</definedName>
    <definedName name="thgio_kcs" localSheetId="7">'[14]truc tiep'!#REF!</definedName>
    <definedName name="thgio_kcs" localSheetId="9">'[14]truc tiep'!#REF!</definedName>
    <definedName name="thgio_kcs" localSheetId="15">'[14]truc tiep'!#REF!</definedName>
    <definedName name="thgio_kcs" localSheetId="13">'[14]truc tiep'!#REF!</definedName>
    <definedName name="thgio_kcs" localSheetId="8">'[14]truc tiep'!#REF!</definedName>
    <definedName name="thgio_kcs">#REF!</definedName>
    <definedName name="thgio_nb" localSheetId="7">'[14]truc tiep'!#REF!</definedName>
    <definedName name="thgio_nb" localSheetId="9">'[14]truc tiep'!#REF!</definedName>
    <definedName name="thgio_nb" localSheetId="15">'[14]truc tiep'!#REF!</definedName>
    <definedName name="thgio_nb" localSheetId="13">'[14]truc tiep'!#REF!</definedName>
    <definedName name="thgio_nb" localSheetId="8">'[14]truc tiep'!#REF!</definedName>
    <definedName name="thgio_nb">#REF!</definedName>
    <definedName name="thgio_nv" localSheetId="7">'[14]truc tiep'!#REF!</definedName>
    <definedName name="thgio_nv" localSheetId="9">'[14]truc tiep'!#REF!</definedName>
    <definedName name="thgio_nv" localSheetId="15">'[14]truc tiep'!#REF!</definedName>
    <definedName name="thgio_nv" localSheetId="13">'[14]truc tiep'!#REF!</definedName>
    <definedName name="thgio_nv" localSheetId="8">'[14]truc tiep'!#REF!</definedName>
    <definedName name="thgio_nv">#REF!</definedName>
    <definedName name="thgio_ngio" localSheetId="7">'[14]truc tiep'!#REF!</definedName>
    <definedName name="thgio_ngio" localSheetId="9">'[14]truc tiep'!#REF!</definedName>
    <definedName name="thgio_ngio" localSheetId="15">'[14]truc tiep'!#REF!</definedName>
    <definedName name="thgio_ngio" localSheetId="13">'[14]truc tiep'!#REF!</definedName>
    <definedName name="thgio_ngio" localSheetId="8">'[14]truc tiep'!#REF!</definedName>
    <definedName name="thgio_ngio">#REF!</definedName>
    <definedName name="thgio_t3" localSheetId="7">'[14]truc tiep'!#REF!</definedName>
    <definedName name="thgio_t3" localSheetId="9">'[14]truc tiep'!#REF!</definedName>
    <definedName name="thgio_t3" localSheetId="15">'[14]truc tiep'!#REF!</definedName>
    <definedName name="thgio_t3" localSheetId="13">'[14]truc tiep'!#REF!</definedName>
    <definedName name="thgio_t3" localSheetId="8">'[14]truc tiep'!#REF!</definedName>
    <definedName name="thgio_t3">#REF!</definedName>
    <definedName name="thgio_t4" localSheetId="7">'[14]truc tiep'!#REF!</definedName>
    <definedName name="thgio_t4" localSheetId="9">'[14]truc tiep'!#REF!</definedName>
    <definedName name="thgio_t4" localSheetId="15">'[14]truc tiep'!#REF!</definedName>
    <definedName name="thgio_t4" localSheetId="13">'[14]truc tiep'!#REF!</definedName>
    <definedName name="thgio_t4" localSheetId="8">'[14]truc tiep'!#REF!</definedName>
    <definedName name="thgio_t4">#REF!</definedName>
    <definedName name="thgio_t5" localSheetId="7">'[14]truc tiep'!#REF!</definedName>
    <definedName name="thgio_t5" localSheetId="9">'[14]truc tiep'!#REF!</definedName>
    <definedName name="thgio_t5" localSheetId="15">'[14]truc tiep'!#REF!</definedName>
    <definedName name="thgio_t5" localSheetId="13">'[14]truc tiep'!#REF!</definedName>
    <definedName name="thgio_t5" localSheetId="8">'[14]truc tiep'!#REF!</definedName>
    <definedName name="thgio_t5">#REF!</definedName>
    <definedName name="thgio_t6" localSheetId="7">'[14]truc tiep'!#REF!</definedName>
    <definedName name="thgio_t6" localSheetId="9">'[14]truc tiep'!#REF!</definedName>
    <definedName name="thgio_t6" localSheetId="15">'[14]truc tiep'!#REF!</definedName>
    <definedName name="thgio_t6" localSheetId="13">'[14]truc tiep'!#REF!</definedName>
    <definedName name="thgio_t6" localSheetId="8">'[14]truc tiep'!#REF!</definedName>
    <definedName name="thgio_t6">#REF!</definedName>
    <definedName name="thgio_tc" localSheetId="7">'[14]truc tiep'!#REF!</definedName>
    <definedName name="thgio_tc" localSheetId="9">'[14]truc tiep'!#REF!</definedName>
    <definedName name="thgio_tc" localSheetId="15">'[14]truc tiep'!#REF!</definedName>
    <definedName name="thgio_tc" localSheetId="13">'[14]truc tiep'!#REF!</definedName>
    <definedName name="thgio_tc" localSheetId="8">'[14]truc tiep'!#REF!</definedName>
    <definedName name="thgio_tc">#REF!</definedName>
    <definedName name="thgio_tm" localSheetId="7">'[14]truc tiep'!#REF!</definedName>
    <definedName name="thgio_tm" localSheetId="9">'[14]truc tiep'!#REF!</definedName>
    <definedName name="thgio_tm" localSheetId="15">'[14]truc tiep'!#REF!</definedName>
    <definedName name="thgio_tm" localSheetId="13">'[14]truc tiep'!#REF!</definedName>
    <definedName name="thgio_tm" localSheetId="8">'[14]truc tiep'!#REF!</definedName>
    <definedName name="thgio_tm">#REF!</definedName>
    <definedName name="thgio_vs" localSheetId="7">'[14]truc tiep'!#REF!</definedName>
    <definedName name="thgio_vs" localSheetId="9">'[14]truc tiep'!#REF!</definedName>
    <definedName name="thgio_vs" localSheetId="15">'[14]truc tiep'!#REF!</definedName>
    <definedName name="thgio_vs" localSheetId="13">'[14]truc tiep'!#REF!</definedName>
    <definedName name="thgio_vs" localSheetId="8">'[14]truc tiep'!#REF!</definedName>
    <definedName name="thgio_vs">#REF!</definedName>
    <definedName name="thgio_xh" localSheetId="7">'[14]truc tiep'!#REF!</definedName>
    <definedName name="thgio_xh" localSheetId="9">'[14]truc tiep'!#REF!</definedName>
    <definedName name="thgio_xh" localSheetId="15">'[14]truc tiep'!#REF!</definedName>
    <definedName name="thgio_xh" localSheetId="13">'[14]truc tiep'!#REF!</definedName>
    <definedName name="thgio_xh" localSheetId="8">'[14]truc tiep'!#REF!</definedName>
    <definedName name="thgio_xh">#REF!</definedName>
    <definedName name="thht" localSheetId="33">#REF!</definedName>
    <definedName name="thht" localSheetId="51">#REF!</definedName>
    <definedName name="thht">#REF!</definedName>
    <definedName name="THI" localSheetId="33">#REF!</definedName>
    <definedName name="THI" localSheetId="51">#REF!</definedName>
    <definedName name="THI">#REF!</definedName>
    <definedName name="THIETBI" localSheetId="7">[27]GIAVL!#REF!</definedName>
    <definedName name="THIETBI" localSheetId="9">[27]GIAVL!#REF!</definedName>
    <definedName name="THIETBI" localSheetId="15">[27]GIAVL!#REF!</definedName>
    <definedName name="THIETBI" localSheetId="13">[27]GIAVL!#REF!</definedName>
    <definedName name="THIETBI" localSheetId="8">[27]GIAVL!#REF!</definedName>
    <definedName name="THIETBI">#REF!</definedName>
    <definedName name="thinh" localSheetId="7">[219]gvl!$N$23</definedName>
    <definedName name="thinh" localSheetId="9">[219]gvl!$N$23</definedName>
    <definedName name="thinh" localSheetId="15">[219]gvl!$N$23</definedName>
    <definedName name="thinh" localSheetId="13">[219]gvl!$N$23</definedName>
    <definedName name="thinh" localSheetId="8">[219]gvl!$N$23</definedName>
    <definedName name="thinh">#REF!</definedName>
    <definedName name="THK" localSheetId="7">'[1]COAT&amp;WRAP-QIOT-#3'!#REF!</definedName>
    <definedName name="THK" localSheetId="9">'[1]COAT&amp;WRAP-QIOT-#3'!#REF!</definedName>
    <definedName name="THK" localSheetId="15">'[1]COAT&amp;WRAP-QIOT-#3'!#REF!</definedName>
    <definedName name="THK" localSheetId="13">'[1]COAT&amp;WRAP-QIOT-#3'!#REF!</definedName>
    <definedName name="THK" localSheetId="8">'[1]COAT&amp;WRAP-QIOT-#3'!#REF!</definedName>
    <definedName name="THK">#REF!</definedName>
    <definedName name="THKL" localSheetId="21" hidden="1">{"'Sheet1'!$L$16"}</definedName>
    <definedName name="THKL" localSheetId="27" hidden="1">{"'Sheet1'!$L$16"}</definedName>
    <definedName name="THKL" localSheetId="33" hidden="1">{"'Sheet1'!$L$16"}</definedName>
    <definedName name="THKL" localSheetId="34" hidden="1">{"'Sheet1'!$L$16"}</definedName>
    <definedName name="THKL" localSheetId="48" hidden="1">{"'Sheet1'!$L$16"}</definedName>
    <definedName name="THKL" localSheetId="49" hidden="1">{"'Sheet1'!$L$16"}</definedName>
    <definedName name="THKL" localSheetId="7" hidden="1">{"'Sheet1'!$L$16"}</definedName>
    <definedName name="THKL" localSheetId="9" hidden="1">{"'Sheet1'!$L$16"}</definedName>
    <definedName name="THKL" localSheetId="15" hidden="1">{"'Sheet1'!$L$16"}</definedName>
    <definedName name="THKL" localSheetId="13" hidden="1">{"'Sheet1'!$L$16"}</definedName>
    <definedName name="THKL" localSheetId="16" hidden="1">{"'Sheet1'!$L$16"}</definedName>
    <definedName name="THKL" localSheetId="8" hidden="1">{"'Sheet1'!$L$16"}</definedName>
    <definedName name="THKL" localSheetId="18" hidden="1">{"'Sheet1'!$L$16"}</definedName>
    <definedName name="THKL" localSheetId="29" hidden="1">{"'Sheet1'!$L$16"}</definedName>
    <definedName name="THKL" localSheetId="19" hidden="1">{"'Sheet1'!$L$16"}</definedName>
    <definedName name="THKL" localSheetId="1" hidden="1">{"'Sheet1'!$L$16"}</definedName>
    <definedName name="THKL" hidden="1">{"'Sheet1'!$L$16"}</definedName>
    <definedName name="THKP160" localSheetId="7">'[10]dongia (2)'!#REF!</definedName>
    <definedName name="THKP160" localSheetId="9">'[10]dongia (2)'!#REF!</definedName>
    <definedName name="THKP160" localSheetId="15">'[10]dongia (2)'!#REF!</definedName>
    <definedName name="THKP160" localSheetId="13">'[10]dongia (2)'!#REF!</definedName>
    <definedName name="THKP160" localSheetId="8">'[10]dongia (2)'!#REF!</definedName>
    <definedName name="THKP160">#REF!</definedName>
    <definedName name="thkp3" localSheetId="33">#REF!</definedName>
    <definedName name="thkp3" localSheetId="51">#REF!</definedName>
    <definedName name="thkp3">#REF!</definedName>
    <definedName name="THKSTK" localSheetId="33">#REF!</definedName>
    <definedName name="THKSTK" localSheetId="51">#REF!</definedName>
    <definedName name="THKSTK">#REF!</definedName>
    <definedName name="THLCO" localSheetId="33">#REF!</definedName>
    <definedName name="THLCO" localSheetId="51">#REF!</definedName>
    <definedName name="THLCO">#REF!</definedName>
    <definedName name="THLNO" localSheetId="33">#REF!</definedName>
    <definedName name="THLNO" localSheetId="51">#REF!</definedName>
    <definedName name="THLNO">#REF!</definedName>
    <definedName name="THLTK" localSheetId="33">#REF!</definedName>
    <definedName name="THLTK" localSheetId="51">#REF!</definedName>
    <definedName name="THLTK">#REF!</definedName>
    <definedName name="Thnghiem" localSheetId="7">'[333]NCong-Day-Su'!#REF!</definedName>
    <definedName name="Thnghiem" localSheetId="9">'[333]NCong-Day-Su'!#REF!</definedName>
    <definedName name="Thnghiem" localSheetId="15">'[333]NCong-Day-Su'!#REF!</definedName>
    <definedName name="Thnghiem" localSheetId="13">'[333]NCong-Day-Su'!#REF!</definedName>
    <definedName name="Thnghiem" localSheetId="8">'[333]NCong-Day-Su'!#REF!</definedName>
    <definedName name="Thnghiem">#REF!</definedName>
    <definedName name="Thò_Traán_Keá_Saùch" localSheetId="51">#REF!</definedName>
    <definedName name="Thò_Traán_Keá_Saùch">#REF!</definedName>
    <definedName name="THOM" localSheetId="33">#REF!</definedName>
    <definedName name="THOM" localSheetId="51">#REF!</definedName>
    <definedName name="THOM">#REF!</definedName>
    <definedName name="thongso" localSheetId="33">#REF!</definedName>
    <definedName name="thongso" localSheetId="51">#REF!</definedName>
    <definedName name="thongso">#REF!</definedName>
    <definedName name="thop" localSheetId="33">#REF!</definedName>
    <definedName name="thop" localSheetId="51">#REF!</definedName>
    <definedName name="thop">#REF!</definedName>
    <definedName name="THop2" localSheetId="7">[334]TDT!$D$88</definedName>
    <definedName name="THop2" localSheetId="9">[334]TDT!$D$88</definedName>
    <definedName name="THop2" localSheetId="15">[334]TDT!$D$88</definedName>
    <definedName name="THop2" localSheetId="13">[334]TDT!$D$88</definedName>
    <definedName name="THop2" localSheetId="8">[334]TDT!$D$88</definedName>
    <definedName name="THop2">#REF!</definedName>
    <definedName name="THQT" localSheetId="7">'[335]CHIET TINH TBA'!#REF!</definedName>
    <definedName name="THQT" localSheetId="9">'[335]CHIET TINH TBA'!#REF!</definedName>
    <definedName name="THQT" localSheetId="15">'[335]CHIET TINH TBA'!#REF!</definedName>
    <definedName name="THQT" localSheetId="13">'[335]CHIET TINH TBA'!#REF!</definedName>
    <definedName name="THQT" localSheetId="8">'[335]CHIET TINH TBA'!#REF!</definedName>
    <definedName name="THQT">#REF!</definedName>
    <definedName name="THT" localSheetId="33">#REF!</definedName>
    <definedName name="THT" localSheetId="51">#REF!</definedName>
    <definedName name="THT">#REF!</definedName>
    <definedName name="thtich1" localSheetId="33">#REF!</definedName>
    <definedName name="thtich1" localSheetId="51">#REF!</definedName>
    <definedName name="thtich1">#REF!</definedName>
    <definedName name="thtich2" localSheetId="33">#REF!</definedName>
    <definedName name="thtich2" localSheetId="51">#REF!</definedName>
    <definedName name="thtich2">#REF!</definedName>
    <definedName name="thtich3" localSheetId="33">#REF!</definedName>
    <definedName name="thtich3" localSheetId="51">#REF!</definedName>
    <definedName name="thtich3">#REF!</definedName>
    <definedName name="thtich4" localSheetId="33">#REF!</definedName>
    <definedName name="thtich4" localSheetId="51">#REF!</definedName>
    <definedName name="thtich4">#REF!</definedName>
    <definedName name="thtich5" localSheetId="33">#REF!</definedName>
    <definedName name="thtich5" localSheetId="51">#REF!</definedName>
    <definedName name="thtich5">#REF!</definedName>
    <definedName name="thtich6" localSheetId="33">#REF!</definedName>
    <definedName name="thtich6" localSheetId="51">#REF!</definedName>
    <definedName name="thtich6">#REF!</definedName>
    <definedName name="THTLMcap" localSheetId="33">#REF!</definedName>
    <definedName name="THTLMcap" localSheetId="51">#REF!</definedName>
    <definedName name="THTLMcap">#REF!</definedName>
    <definedName name="thtt" localSheetId="33">#REF!</definedName>
    <definedName name="thtt" localSheetId="51">#REF!</definedName>
    <definedName name="thtt">#REF!</definedName>
    <definedName name="thtu" localSheetId="33">#REF!</definedName>
    <definedName name="thtu" localSheetId="51">#REF!</definedName>
    <definedName name="thtu" localSheetId="7">'[336]KK bo sung'!#REF!</definedName>
    <definedName name="thtu" localSheetId="9">'[336]KK bo sung'!#REF!</definedName>
    <definedName name="thtu" localSheetId="15">'[336]KK bo sung'!#REF!</definedName>
    <definedName name="thtu" localSheetId="13">'[336]KK bo sung'!#REF!</definedName>
    <definedName name="thtu" localSheetId="8">'[336]KK bo sung'!#REF!</definedName>
    <definedName name="thtu">#REF!</definedName>
    <definedName name="THThao" localSheetId="33">#REF!</definedName>
    <definedName name="THThao" localSheetId="51">#REF!</definedName>
    <definedName name="THThao">#REF!</definedName>
    <definedName name="thtr15" localSheetId="7">[10]giathanh1!#REF!</definedName>
    <definedName name="thtr15" localSheetId="9">[10]giathanh1!#REF!</definedName>
    <definedName name="thtr15" localSheetId="15">[10]giathanh1!#REF!</definedName>
    <definedName name="thtr15" localSheetId="13">[10]giathanh1!#REF!</definedName>
    <definedName name="thtr15" localSheetId="8">[10]giathanh1!#REF!</definedName>
    <definedName name="thtr15">#REF!</definedName>
    <definedName name="THU" localSheetId="7">[50]CT35!#REF!</definedName>
    <definedName name="THU" localSheetId="9">[50]CT35!#REF!</definedName>
    <definedName name="THU" localSheetId="15">[50]CT35!#REF!</definedName>
    <definedName name="THU" localSheetId="13">[50]CT35!#REF!</definedName>
    <definedName name="THU" localSheetId="8">[50]CT35!#REF!</definedName>
    <definedName name="THU">#REF!</definedName>
    <definedName name="THU_MAKH" localSheetId="51">#REF!</definedName>
    <definedName name="THU_MAKH">#REF!</definedName>
    <definedName name="THU_ST" localSheetId="51">#REF!</definedName>
    <definedName name="THU_ST">#REF!</definedName>
    <definedName name="THUa" localSheetId="33">#REF!</definedName>
    <definedName name="THUa" localSheetId="51">#REF!</definedName>
    <definedName name="THUa">#REF!</definedName>
    <definedName name="THUb" localSheetId="33">#REF!</definedName>
    <definedName name="THUb" localSheetId="51">#REF!</definedName>
    <definedName name="THUb">#REF!</definedName>
    <definedName name="ThùcHiÖn" localSheetId="7">[117]Bia!$C$21</definedName>
    <definedName name="ThùcHiÖn" localSheetId="9">[117]Bia!$C$21</definedName>
    <definedName name="ThùcHiÖn" localSheetId="15">[117]Bia!$C$21</definedName>
    <definedName name="ThùcHiÖn" localSheetId="13">[117]Bia!$C$21</definedName>
    <definedName name="ThùcHiÖn" localSheetId="8">[117]Bia!$C$21</definedName>
    <definedName name="ThùcHiÖn">#REF!</definedName>
    <definedName name="thucnopNH" localSheetId="7">'[84]Bao cao tien mat'!#REF!</definedName>
    <definedName name="thucnopNH" localSheetId="9">'[84]Bao cao tien mat'!#REF!</definedName>
    <definedName name="thucnopNH" localSheetId="15">'[84]Bao cao tien mat'!#REF!</definedName>
    <definedName name="thucnopNH" localSheetId="13">'[84]Bao cao tien mat'!#REF!</definedName>
    <definedName name="thucnopNH" localSheetId="8">'[84]Bao cao tien mat'!#REF!</definedName>
    <definedName name="thucnopNH">#REF!</definedName>
    <definedName name="Thucong" localSheetId="7">'[195]Tæng hîp'!#REF!</definedName>
    <definedName name="Thucong" localSheetId="9">'[195]Tæng hîp'!#REF!</definedName>
    <definedName name="Thucong" localSheetId="15">'[195]Tæng hîp'!#REF!</definedName>
    <definedName name="Thucong" localSheetId="13">'[195]Tæng hîp'!#REF!</definedName>
    <definedName name="Thucong" localSheetId="8">'[195]Tæng hîp'!#REF!</definedName>
    <definedName name="Thucong">#REF!</definedName>
    <definedName name="thucthanh" localSheetId="21">'[337]Thuc thanh'!$E$29</definedName>
    <definedName name="thucthanh" localSheetId="27">'[337]Thuc thanh'!$E$29</definedName>
    <definedName name="thucthanh" localSheetId="33">#REF!</definedName>
    <definedName name="thucthanh" localSheetId="34">'[337]Thuc thanh'!$E$29</definedName>
    <definedName name="thucthanh" localSheetId="51">#REF!</definedName>
    <definedName name="thucthanh" localSheetId="7">'[337]Thuc thanh'!$E$29</definedName>
    <definedName name="thucthanh" localSheetId="9">'[337]Thuc thanh'!$E$29</definedName>
    <definedName name="thucthanh" localSheetId="15">'[337]Thuc thanh'!$E$29</definedName>
    <definedName name="thucthanh" localSheetId="13">'[337]Thuc thanh'!$E$29</definedName>
    <definedName name="thucthanh" localSheetId="16">'[337]Thuc thanh'!$E$29</definedName>
    <definedName name="thucthanh" localSheetId="8">'[337]Thuc thanh'!$E$29</definedName>
    <definedName name="thucthanh" localSheetId="18">'[337]Thuc thanh'!$E$29</definedName>
    <definedName name="thucthanh" localSheetId="19">'[337]Thuc thanh'!$E$29</definedName>
    <definedName name="thucthanh">#REF!</definedName>
    <definedName name="THUd" localSheetId="33">#REF!</definedName>
    <definedName name="THUd" localSheetId="51">#REF!</definedName>
    <definedName name="THUd">#REF!</definedName>
    <definedName name="thue" localSheetId="7">[137]GiaVL!#REF!</definedName>
    <definedName name="thue" localSheetId="9">[137]GiaVL!#REF!</definedName>
    <definedName name="thue" localSheetId="15">[137]GiaVL!#REF!</definedName>
    <definedName name="thue" localSheetId="13">[137]GiaVL!#REF!</definedName>
    <definedName name="thue" localSheetId="8">[137]GiaVL!#REF!</definedName>
    <definedName name="thue">#REF!</definedName>
    <definedName name="THUONG" localSheetId="33">#REF!</definedName>
    <definedName name="THUONG" localSheetId="51">#REF!</definedName>
    <definedName name="THUONG">#REF!</definedName>
    <definedName name="thuy" localSheetId="7">[46]gVL!$P$23</definedName>
    <definedName name="thuy" localSheetId="9">[46]gVL!$P$23</definedName>
    <definedName name="thuy" localSheetId="15">[46]gVL!$P$23</definedName>
    <definedName name="thuy" localSheetId="13">[46]gVL!$P$23</definedName>
    <definedName name="thuy" localSheetId="8">[46]gVL!$P$23</definedName>
    <definedName name="thuy">#REF!</definedName>
    <definedName name="THUY.XK" localSheetId="33">#REF!</definedName>
    <definedName name="THUY.XK" localSheetId="51">#REF!</definedName>
    <definedName name="THUY.XK">#REF!</definedName>
    <definedName name="THUY.XK1" localSheetId="33">#REF!</definedName>
    <definedName name="THUY.XK1" localSheetId="51">#REF!</definedName>
    <definedName name="THUY.XK1">#REF!</definedName>
    <definedName name="THUYETMINH" localSheetId="7">[338]ptvt!$A$6:$X$128</definedName>
    <definedName name="THUYETMINH" localSheetId="9">[338]ptvt!$A$6:$X$128</definedName>
    <definedName name="THUYETMINH" localSheetId="15">[338]ptvt!$A$6:$X$128</definedName>
    <definedName name="THUYETMINH" localSheetId="13">[338]ptvt!$A$6:$X$128</definedName>
    <definedName name="THUYETMINH" localSheetId="8">[338]ptvt!$A$6:$X$128</definedName>
    <definedName name="THUYETMINH">#REF!</definedName>
    <definedName name="thuyha" localSheetId="7">[339]LGSX!$A$10:$A$308</definedName>
    <definedName name="thuyha" localSheetId="9">[339]LGSX!$A$10:$A$308</definedName>
    <definedName name="thuyha" localSheetId="15">[339]LGSX!$A$10:$A$308</definedName>
    <definedName name="thuyha" localSheetId="13">[339]LGSX!$A$10:$A$308</definedName>
    <definedName name="thuyha" localSheetId="8">[339]LGSX!$A$10:$A$308</definedName>
    <definedName name="thuyha">#REF!</definedName>
    <definedName name="THVanXoan" localSheetId="33">#REF!</definedName>
    <definedName name="THVanXoan" localSheetId="51">#REF!</definedName>
    <definedName name="THVanXoan">#REF!</definedName>
    <definedName name="thvl" localSheetId="7">[149]CTTra!$1:$1048576</definedName>
    <definedName name="thvl" localSheetId="9">[149]CTTra!$1:$1048576</definedName>
    <definedName name="thvl" localSheetId="15">[149]CTTra!$1:$1048576</definedName>
    <definedName name="thvl" localSheetId="13">[149]CTTra!$1:$1048576</definedName>
    <definedName name="thvl" localSheetId="8">[149]CTTra!$1:$1048576</definedName>
    <definedName name="thvl">#REF!</definedName>
    <definedName name="THvon" localSheetId="7">[29]TDT35!#REF!</definedName>
    <definedName name="THvon" localSheetId="9">[29]TDT35!#REF!</definedName>
    <definedName name="THvon" localSheetId="15">[29]TDT35!#REF!</definedName>
    <definedName name="THvon" localSheetId="13">[29]TDT35!#REF!</definedName>
    <definedName name="THvon" localSheetId="8">[29]TDT35!#REF!</definedName>
    <definedName name="THvon">#REF!</definedName>
    <definedName name="tr_" localSheetId="33">#REF!</definedName>
    <definedName name="tr_" localSheetId="51">#REF!</definedName>
    <definedName name="tr_">#REF!</definedName>
    <definedName name="TR15HT" localSheetId="7">'[10]TONGKE-HT'!#REF!</definedName>
    <definedName name="TR15HT" localSheetId="9">'[10]TONGKE-HT'!#REF!</definedName>
    <definedName name="TR15HT" localSheetId="15">'[10]TONGKE-HT'!#REF!</definedName>
    <definedName name="TR15HT" localSheetId="13">'[10]TONGKE-HT'!#REF!</definedName>
    <definedName name="TR15HT" localSheetId="8">'[10]TONGKE-HT'!#REF!</definedName>
    <definedName name="TR15HT">#REF!</definedName>
    <definedName name="TR16HT" localSheetId="7">'[10]TONGKE-HT'!#REF!</definedName>
    <definedName name="TR16HT" localSheetId="9">'[10]TONGKE-HT'!#REF!</definedName>
    <definedName name="TR16HT" localSheetId="15">'[10]TONGKE-HT'!#REF!</definedName>
    <definedName name="TR16HT" localSheetId="13">'[10]TONGKE-HT'!#REF!</definedName>
    <definedName name="TR16HT" localSheetId="8">'[10]TONGKE-HT'!#REF!</definedName>
    <definedName name="TR16HT">#REF!</definedName>
    <definedName name="TR19HT" localSheetId="7">'[10]TONGKE-HT'!#REF!</definedName>
    <definedName name="TR19HT" localSheetId="9">'[10]TONGKE-HT'!#REF!</definedName>
    <definedName name="TR19HT" localSheetId="15">'[10]TONGKE-HT'!#REF!</definedName>
    <definedName name="TR19HT" localSheetId="13">'[10]TONGKE-HT'!#REF!</definedName>
    <definedName name="TR19HT" localSheetId="8">'[10]TONGKE-HT'!#REF!</definedName>
    <definedName name="TR19HT">#REF!</definedName>
    <definedName name="tr1x15" localSheetId="7">[10]giathanh1!#REF!</definedName>
    <definedName name="tr1x15" localSheetId="9">[10]giathanh1!#REF!</definedName>
    <definedName name="tr1x15" localSheetId="15">[10]giathanh1!#REF!</definedName>
    <definedName name="tr1x15" localSheetId="13">[10]giathanh1!#REF!</definedName>
    <definedName name="tr1x15" localSheetId="8">[10]giathanh1!#REF!</definedName>
    <definedName name="tr1x15">#REF!</definedName>
    <definedName name="TR20HT" localSheetId="7">'[10]TONGKE-HT'!#REF!</definedName>
    <definedName name="TR20HT" localSheetId="9">'[10]TONGKE-HT'!#REF!</definedName>
    <definedName name="TR20HT" localSheetId="15">'[10]TONGKE-HT'!#REF!</definedName>
    <definedName name="TR20HT" localSheetId="13">'[10]TONGKE-HT'!#REF!</definedName>
    <definedName name="TR20HT" localSheetId="8">'[10]TONGKE-HT'!#REF!</definedName>
    <definedName name="TR20HT">#REF!</definedName>
    <definedName name="tr3x100" localSheetId="7">'[10]dongia (2)'!#REF!</definedName>
    <definedName name="tr3x100" localSheetId="9">'[10]dongia (2)'!#REF!</definedName>
    <definedName name="tr3x100" localSheetId="15">'[10]dongia (2)'!#REF!</definedName>
    <definedName name="tr3x100" localSheetId="13">'[10]dongia (2)'!#REF!</definedName>
    <definedName name="tr3x100" localSheetId="8">'[10]dongia (2)'!#REF!</definedName>
    <definedName name="tr3x100">#REF!</definedName>
    <definedName name="Tra_Cot" localSheetId="51">#REF!</definedName>
    <definedName name="Tra_Cot">#REF!</definedName>
    <definedName name="Tra_DM_su_dung" localSheetId="33">#REF!</definedName>
    <definedName name="Tra_DM_su_dung" localSheetId="51">#REF!</definedName>
    <definedName name="Tra_DM_su_dung">#REF!</definedName>
    <definedName name="Tra_don_gia_KS" localSheetId="33">#REF!</definedName>
    <definedName name="Tra_don_gia_KS" localSheetId="51">#REF!</definedName>
    <definedName name="Tra_don_gia_KS">#REF!</definedName>
    <definedName name="Tra_DTCT" localSheetId="33">#REF!</definedName>
    <definedName name="Tra_DTCT" localSheetId="51">#REF!</definedName>
    <definedName name="Tra_DTCT">#REF!</definedName>
    <definedName name="Tra_gtxl_cong" localSheetId="33">#REF!</definedName>
    <definedName name="Tra_gtxl_cong" localSheetId="51">#REF!</definedName>
    <definedName name="Tra_gtxl_cong">#REF!</definedName>
    <definedName name="Tra_GTXLST" localSheetId="7">[340]DTCT!$C$10:$J$438</definedName>
    <definedName name="Tra_GTXLST" localSheetId="9">[340]DTCT!$C$10:$J$438</definedName>
    <definedName name="Tra_GTXLST" localSheetId="15">[340]DTCT!$C$10:$J$438</definedName>
    <definedName name="Tra_GTXLST" localSheetId="13">[340]DTCT!$C$10:$J$438</definedName>
    <definedName name="Tra_GTXLST" localSheetId="8">[340]DTCT!$C$10:$J$438</definedName>
    <definedName name="Tra_GTXLST">#REF!</definedName>
    <definedName name="Tra_gia_VLKS" localSheetId="7">'[341]VL,NC'!$A$4:$D$488</definedName>
    <definedName name="Tra_gia_VLKS" localSheetId="9">'[341]VL,NC'!$A$4:$D$488</definedName>
    <definedName name="Tra_gia_VLKS" localSheetId="15">'[341]VL,NC'!$A$4:$D$488</definedName>
    <definedName name="Tra_gia_VLKS" localSheetId="13">'[341]VL,NC'!$A$4:$D$488</definedName>
    <definedName name="Tra_gia_VLKS" localSheetId="8">'[341]VL,NC'!$A$4:$D$488</definedName>
    <definedName name="Tra_gia_VLKS">#REF!</definedName>
    <definedName name="Tra_phan_tram" localSheetId="7">[342]Tra_bang!#REF!</definedName>
    <definedName name="Tra_phan_tram" localSheetId="9">[342]Tra_bang!#REF!</definedName>
    <definedName name="Tra_phan_tram" localSheetId="15">[342]Tra_bang!#REF!</definedName>
    <definedName name="Tra_phan_tram" localSheetId="13">[342]Tra_bang!#REF!</definedName>
    <definedName name="Tra_phan_tram" localSheetId="8">[342]Tra_bang!#REF!</definedName>
    <definedName name="Tra_phan_tram">#REF!</definedName>
    <definedName name="Tra_ten_cong" localSheetId="51">#REF!</definedName>
    <definedName name="Tra_ten_cong">#REF!</definedName>
    <definedName name="Tra_tim_hang_mucPT_trung" localSheetId="33">#REF!</definedName>
    <definedName name="Tra_tim_hang_mucPT_trung" localSheetId="51">#REF!</definedName>
    <definedName name="Tra_tim_hang_mucPT_trung">#REF!</definedName>
    <definedName name="Tra_TL" localSheetId="33">#REF!</definedName>
    <definedName name="Tra_TL" localSheetId="51">#REF!</definedName>
    <definedName name="Tra_TL">#REF!</definedName>
    <definedName name="Tra_ty_le2" localSheetId="33">#REF!</definedName>
    <definedName name="Tra_ty_le2" localSheetId="51">#REF!</definedName>
    <definedName name="Tra_ty_le2">#REF!</definedName>
    <definedName name="Tra_ty_le3" localSheetId="33">#REF!</definedName>
    <definedName name="Tra_ty_le3" localSheetId="51">#REF!</definedName>
    <definedName name="Tra_ty_le3">#REF!</definedName>
    <definedName name="Tra_ty_le4" localSheetId="33">#REF!</definedName>
    <definedName name="Tra_ty_le4" localSheetId="51">#REF!</definedName>
    <definedName name="Tra_ty_le4">#REF!</definedName>
    <definedName name="Tra_ty_le5" localSheetId="33">#REF!</definedName>
    <definedName name="Tra_ty_le5" localSheetId="51">#REF!</definedName>
    <definedName name="Tra_ty_le5">#REF!</definedName>
    <definedName name="TRA_VAT_LIEU" localSheetId="33">#REF!</definedName>
    <definedName name="TRA_VAT_LIEU" localSheetId="51">#REF!</definedName>
    <definedName name="TRA_VAT_LIEU">#REF!</definedName>
    <definedName name="tra_vat_lieu1" localSheetId="7">'[343]tra-vat-lieu'!$G$4:$J$193</definedName>
    <definedName name="tra_vat_lieu1" localSheetId="9">'[343]tra-vat-lieu'!$G$4:$J$193</definedName>
    <definedName name="tra_vat_lieu1" localSheetId="15">'[343]tra-vat-lieu'!$G$4:$J$193</definedName>
    <definedName name="tra_vat_lieu1" localSheetId="13">'[343]tra-vat-lieu'!$G$4:$J$193</definedName>
    <definedName name="tra_vat_lieu1" localSheetId="8">'[343]tra-vat-lieu'!$G$4:$J$193</definedName>
    <definedName name="tra_vat_lieu1">#REF!</definedName>
    <definedName name="TRA_VL" localSheetId="7">[152]TVL!$A$209:$H$224</definedName>
    <definedName name="TRA_VL" localSheetId="9">[152]TVL!$A$209:$H$224</definedName>
    <definedName name="TRA_VL" localSheetId="15">[152]TVL!$A$209:$H$224</definedName>
    <definedName name="TRA_VL" localSheetId="13">[152]TVL!$A$209:$H$224</definedName>
    <definedName name="TRA_VL" localSheetId="8">[152]TVL!$A$209:$H$224</definedName>
    <definedName name="TRA_VL">#REF!</definedName>
    <definedName name="tra_VL_1" localSheetId="7">'[153]tra-vat-lieu'!$A$201:$H$215</definedName>
    <definedName name="tra_VL_1" localSheetId="9">'[153]tra-vat-lieu'!$A$201:$H$215</definedName>
    <definedName name="tra_VL_1" localSheetId="15">'[153]tra-vat-lieu'!$A$201:$H$215</definedName>
    <definedName name="tra_VL_1" localSheetId="13">'[153]tra-vat-lieu'!$A$201:$H$215</definedName>
    <definedName name="tra_VL_1" localSheetId="8">'[153]tra-vat-lieu'!$A$201:$H$215</definedName>
    <definedName name="tra_VL_1">#REF!</definedName>
    <definedName name="traA103" localSheetId="33">#REF!</definedName>
    <definedName name="traA103" localSheetId="51">#REF!</definedName>
    <definedName name="traA103">#REF!</definedName>
    <definedName name="TRADE2" localSheetId="33">#REF!</definedName>
    <definedName name="TRADE2" localSheetId="51">#REF!</definedName>
    <definedName name="TRADE2">#REF!</definedName>
    <definedName name="tram" localSheetId="7">[147]THTram!#REF!</definedName>
    <definedName name="tram" localSheetId="9">[147]THTram!#REF!</definedName>
    <definedName name="tram" localSheetId="15">[147]THTram!#REF!</definedName>
    <definedName name="tram" localSheetId="13">[147]THTram!#REF!</definedName>
    <definedName name="tram" localSheetId="8">[147]THTram!#REF!</definedName>
    <definedName name="tram">#REF!</definedName>
    <definedName name="tram_18">"1"</definedName>
    <definedName name="tram100" localSheetId="7">'[10]dongia (2)'!#REF!</definedName>
    <definedName name="tram100" localSheetId="9">'[10]dongia (2)'!#REF!</definedName>
    <definedName name="tram100" localSheetId="15">'[10]dongia (2)'!#REF!</definedName>
    <definedName name="tram100" localSheetId="13">'[10]dongia (2)'!#REF!</definedName>
    <definedName name="tram100" localSheetId="8">'[10]dongia (2)'!#REF!</definedName>
    <definedName name="tram100">#REF!</definedName>
    <definedName name="tram1x25" localSheetId="7">'[10]dongia (2)'!#REF!</definedName>
    <definedName name="tram1x25" localSheetId="9">'[10]dongia (2)'!#REF!</definedName>
    <definedName name="tram1x25" localSheetId="15">'[10]dongia (2)'!#REF!</definedName>
    <definedName name="tram1x25" localSheetId="13">'[10]dongia (2)'!#REF!</definedName>
    <definedName name="tram1x25" localSheetId="8">'[10]dongia (2)'!#REF!</definedName>
    <definedName name="tram1x25">#REF!</definedName>
    <definedName name="tramatcong1" localSheetId="33">#REF!</definedName>
    <definedName name="tramatcong1" localSheetId="51">#REF!</definedName>
    <definedName name="tramatcong1">#REF!</definedName>
    <definedName name="tramatcong2" localSheetId="33">#REF!</definedName>
    <definedName name="tramatcong2" localSheetId="51">#REF!</definedName>
    <definedName name="tramatcong2">#REF!</definedName>
    <definedName name="trambt60" localSheetId="33">#REF!</definedName>
    <definedName name="trambt60" localSheetId="51">#REF!</definedName>
    <definedName name="trambt60">#REF!</definedName>
    <definedName name="TRAN" localSheetId="33">#REF!</definedName>
    <definedName name="TRAN" localSheetId="51">#REF!</definedName>
    <definedName name="TRAN">#REF!</definedName>
    <definedName name="TRANO" localSheetId="51">#REF!</definedName>
    <definedName name="TRANO">#REF!</definedName>
    <definedName name="TRANSFORMER" localSheetId="7">'[227]NEW-PANEL'!#REF!</definedName>
    <definedName name="TRANSFORMER" localSheetId="9">'[227]NEW-PANEL'!#REF!</definedName>
    <definedName name="TRANSFORMER" localSheetId="15">'[227]NEW-PANEL'!#REF!</definedName>
    <definedName name="TRANSFORMER" localSheetId="13">'[227]NEW-PANEL'!#REF!</definedName>
    <definedName name="TRANSFORMER" localSheetId="8">'[227]NEW-PANEL'!#REF!</definedName>
    <definedName name="TRANSFORMER">#REF!</definedName>
    <definedName name="trang" localSheetId="33">#REF!</definedName>
    <definedName name="trang" localSheetId="51">#REF!</definedName>
    <definedName name="trang">#REF!</definedName>
    <definedName name="tranhietdo" localSheetId="33">#REF!</definedName>
    <definedName name="tranhietdo" localSheetId="51">#REF!</definedName>
    <definedName name="tranhietdo">#REF!</definedName>
    <definedName name="TRaRu" localSheetId="7">[82]BK04!#REF!</definedName>
    <definedName name="TRaRu" localSheetId="9">[82]BK04!#REF!</definedName>
    <definedName name="TRaRu" localSheetId="15">[82]BK04!#REF!</definedName>
    <definedName name="TRaRu" localSheetId="13">[82]BK04!#REF!</definedName>
    <definedName name="TRaRu" localSheetId="8">[82]BK04!#REF!</definedName>
    <definedName name="TRaRu">#REF!</definedName>
    <definedName name="TraTH" localSheetId="7">'[344]dtct cong'!$A$9:$A$649</definedName>
    <definedName name="TraTH" localSheetId="9">'[344]dtct cong'!$A$9:$A$649</definedName>
    <definedName name="TraTH" localSheetId="15">'[344]dtct cong'!$A$9:$A$649</definedName>
    <definedName name="TraTH" localSheetId="13">'[344]dtct cong'!$A$9:$A$649</definedName>
    <definedName name="TraTH" localSheetId="8">'[344]dtct cong'!$A$9:$A$649</definedName>
    <definedName name="TraTH">#REF!</definedName>
    <definedName name="Trave" localSheetId="7">'[175]Noisuy-LLL'!$D$1</definedName>
    <definedName name="Trave" localSheetId="9">'[175]Noisuy-LLL'!$D$1</definedName>
    <definedName name="Trave" localSheetId="15">'[175]Noisuy-LLL'!$D$1</definedName>
    <definedName name="Trave" localSheetId="13">'[175]Noisuy-LLL'!$D$1</definedName>
    <definedName name="Trave" localSheetId="8">'[175]Noisuy-LLL'!$D$1</definedName>
    <definedName name="Trave">#REF!</definedName>
    <definedName name="TRAvH" localSheetId="33">#REF!</definedName>
    <definedName name="TRAvH" localSheetId="51">#REF!</definedName>
    <definedName name="TRAvH">#REF!</definedName>
    <definedName name="TRAVL" localSheetId="33">#REF!</definedName>
    <definedName name="TRAVL" localSheetId="51">#REF!</definedName>
    <definedName name="TRAVL">#REF!</definedName>
    <definedName name="trc" localSheetId="7">[345]CT1!#REF!</definedName>
    <definedName name="trc" localSheetId="9">[345]CT1!#REF!</definedName>
    <definedName name="trc" localSheetId="15">[345]CT1!#REF!</definedName>
    <definedName name="trc" localSheetId="13">[345]CT1!#REF!</definedName>
    <definedName name="trc" localSheetId="8">[345]CT1!#REF!</definedName>
    <definedName name="trc">#REF!</definedName>
    <definedName name="trigianhapthan" localSheetId="51">#REF!</definedName>
    <definedName name="trigianhapthan">#REF!</definedName>
    <definedName name="trigiaxuatthan" localSheetId="51">#REF!</definedName>
    <definedName name="trigiaxuatthan">#REF!</definedName>
    <definedName name="TRISO" localSheetId="33">#REF!</definedName>
    <definedName name="TRISO" localSheetId="51">#REF!</definedName>
    <definedName name="TRISO">#REF!</definedName>
    <definedName name="tronbt250" localSheetId="33">#REF!</definedName>
    <definedName name="tronbt250" localSheetId="51">#REF!</definedName>
    <definedName name="tronbt250">#REF!</definedName>
    <definedName name="TronD10D18" localSheetId="7">'[330]4'!$K$14</definedName>
    <definedName name="TronD10D18" localSheetId="9">'[330]4'!$K$14</definedName>
    <definedName name="TronD10D18" localSheetId="15">'[330]4'!$K$14</definedName>
    <definedName name="TronD10D18" localSheetId="13">'[330]4'!$K$14</definedName>
    <definedName name="TronD10D18" localSheetId="8">'[330]4'!$K$14</definedName>
    <definedName name="TronD10D18">#REF!</definedName>
    <definedName name="TronD6D8" localSheetId="7">'[330]4'!$K$13</definedName>
    <definedName name="TronD6D8" localSheetId="9">'[330]4'!$K$13</definedName>
    <definedName name="TronD6D8" localSheetId="15">'[330]4'!$K$13</definedName>
    <definedName name="TronD6D8" localSheetId="13">'[330]4'!$K$13</definedName>
    <definedName name="TronD6D8" localSheetId="8">'[330]4'!$K$13</definedName>
    <definedName name="TronD6D8">#REF!</definedName>
    <definedName name="tronvua250" localSheetId="33">#REF!</definedName>
    <definedName name="tronvua250" localSheetId="51">#REF!</definedName>
    <definedName name="tronvua250">#REF!</definedName>
    <definedName name="Trô_P1" localSheetId="33">#REF!</definedName>
    <definedName name="Trô_P1" localSheetId="51">#REF!</definedName>
    <definedName name="Trô_P1">#REF!</definedName>
    <definedName name="Trô_P10" localSheetId="33">#REF!</definedName>
    <definedName name="Trô_P10" localSheetId="51">#REF!</definedName>
    <definedName name="Trô_P10">#REF!</definedName>
    <definedName name="Trô_P11" localSheetId="33">#REF!</definedName>
    <definedName name="Trô_P11" localSheetId="51">#REF!</definedName>
    <definedName name="Trô_P11">#REF!</definedName>
    <definedName name="Trô_P2" localSheetId="33">#REF!</definedName>
    <definedName name="Trô_P2" localSheetId="51">#REF!</definedName>
    <definedName name="Trô_P2">#REF!</definedName>
    <definedName name="Trô_P3" localSheetId="33">#REF!</definedName>
    <definedName name="Trô_P3" localSheetId="51">#REF!</definedName>
    <definedName name="Trô_P3">#REF!</definedName>
    <definedName name="Trô_P4" localSheetId="33">#REF!</definedName>
    <definedName name="Trô_P4" localSheetId="51">#REF!</definedName>
    <definedName name="Trô_P4">#REF!</definedName>
    <definedName name="Trô_P5" localSheetId="33">#REF!</definedName>
    <definedName name="Trô_P5" localSheetId="51">#REF!</definedName>
    <definedName name="Trô_P5">#REF!</definedName>
    <definedName name="Trô_P6" localSheetId="33">#REF!</definedName>
    <definedName name="Trô_P6" localSheetId="51">#REF!</definedName>
    <definedName name="Trô_P6">#REF!</definedName>
    <definedName name="Trô_P7" localSheetId="33">#REF!</definedName>
    <definedName name="Trô_P7" localSheetId="51">#REF!</definedName>
    <definedName name="Trô_P7">#REF!</definedName>
    <definedName name="Trô_P8" localSheetId="33">#REF!</definedName>
    <definedName name="Trô_P8" localSheetId="51">#REF!</definedName>
    <definedName name="Trô_P8">#REF!</definedName>
    <definedName name="Trô_P9" localSheetId="33">#REF!</definedName>
    <definedName name="Trô_P9" localSheetId="51">#REF!</definedName>
    <definedName name="Trô_P9">#REF!</definedName>
    <definedName name="trt" localSheetId="33">#REF!</definedName>
    <definedName name="trt" localSheetId="51">#REF!</definedName>
    <definedName name="trt">#REF!</definedName>
    <definedName name="tru10mtc" localSheetId="7">'[10]t-h HA THE'!#REF!</definedName>
    <definedName name="tru10mtc" localSheetId="9">'[10]t-h HA THE'!#REF!</definedName>
    <definedName name="tru10mtc" localSheetId="15">'[10]t-h HA THE'!#REF!</definedName>
    <definedName name="tru10mtc" localSheetId="13">'[10]t-h HA THE'!#REF!</definedName>
    <definedName name="tru10mtc" localSheetId="8">'[10]t-h HA THE'!#REF!</definedName>
    <definedName name="tru10mtc">#REF!</definedName>
    <definedName name="Tru4_Bdien" localSheetId="7">[27]CHITIET!#REF!</definedName>
    <definedName name="Tru4_Bdien" localSheetId="9">[27]CHITIET!#REF!</definedName>
    <definedName name="Tru4_Bdien" localSheetId="15">[27]CHITIET!#REF!</definedName>
    <definedName name="Tru4_Bdien" localSheetId="13">[27]CHITIET!#REF!</definedName>
    <definedName name="Tru4_Bdien" localSheetId="8">[27]CHITIET!#REF!</definedName>
    <definedName name="Tru4_Bdien">#REF!</definedName>
    <definedName name="tru8mtc" localSheetId="7">'[10]t-h HA THE'!#REF!</definedName>
    <definedName name="tru8mtc" localSheetId="9">'[10]t-h HA THE'!#REF!</definedName>
    <definedName name="tru8mtc" localSheetId="15">'[10]t-h HA THE'!#REF!</definedName>
    <definedName name="tru8mtc" localSheetId="13">'[10]t-h HA THE'!#REF!</definedName>
    <definedName name="tru8mtc" localSheetId="8">'[10]t-h HA THE'!#REF!</definedName>
    <definedName name="tru8mtc">#REF!</definedName>
    <definedName name="TRUNGGIANSOTIENPS" localSheetId="33">#REF!</definedName>
    <definedName name="TRUNGGIANSOTIENPS" localSheetId="51">#REF!</definedName>
    <definedName name="TRUNGGIANSOTIENPS">#REF!</definedName>
    <definedName name="TRUNGGIANTKCO" localSheetId="33">#REF!</definedName>
    <definedName name="TRUNGGIANTKCO" localSheetId="51">#REF!</definedName>
    <definedName name="TRUNGGIANTKCO">#REF!</definedName>
    <definedName name="TRUNGGIANTKNO" localSheetId="33">#REF!</definedName>
    <definedName name="TRUNGGIANTKNO" localSheetId="51">#REF!</definedName>
    <definedName name="TRUNGGIANTKNO">#REF!</definedName>
    <definedName name="TRUNGHI" localSheetId="51">#REF!</definedName>
    <definedName name="TRUNGHI">#REF!</definedName>
    <definedName name="Truong" localSheetId="7">[346]Inputs!$L$2:$L$387</definedName>
    <definedName name="Truong" localSheetId="9">[346]Inputs!$L$2:$L$387</definedName>
    <definedName name="Truong" localSheetId="15">[346]Inputs!$L$2:$L$387</definedName>
    <definedName name="Truong" localSheetId="13">[346]Inputs!$L$2:$L$387</definedName>
    <definedName name="Truong" localSheetId="8">[346]Inputs!$L$2:$L$387</definedName>
    <definedName name="Truong">#REF!</definedName>
    <definedName name="TruT10" localSheetId="7">[27]CHITIET!#REF!</definedName>
    <definedName name="TruT10" localSheetId="9">[27]CHITIET!#REF!</definedName>
    <definedName name="TruT10" localSheetId="15">[27]CHITIET!#REF!</definedName>
    <definedName name="TruT10" localSheetId="13">[27]CHITIET!#REF!</definedName>
    <definedName name="TruT10" localSheetId="8">[27]CHITIET!#REF!</definedName>
    <definedName name="TruT10">#REF!</definedName>
    <definedName name="TruT2" localSheetId="7">[27]CHITIET!#REF!</definedName>
    <definedName name="TruT2" localSheetId="9">[27]CHITIET!#REF!</definedName>
    <definedName name="TruT2" localSheetId="15">[27]CHITIET!#REF!</definedName>
    <definedName name="TruT2" localSheetId="13">[27]CHITIET!#REF!</definedName>
    <definedName name="TruT2" localSheetId="8">[27]CHITIET!#REF!</definedName>
    <definedName name="TruT2">#REF!</definedName>
    <definedName name="TruT3" localSheetId="7">[27]CHITIET!#REF!</definedName>
    <definedName name="TruT3" localSheetId="9">[27]CHITIET!#REF!</definedName>
    <definedName name="TruT3" localSheetId="15">[27]CHITIET!#REF!</definedName>
    <definedName name="TruT3" localSheetId="13">[27]CHITIET!#REF!</definedName>
    <definedName name="TruT3" localSheetId="8">[27]CHITIET!#REF!</definedName>
    <definedName name="TruT3">#REF!</definedName>
    <definedName name="TruT5" localSheetId="7">[27]CHITIET!#REF!</definedName>
    <definedName name="TruT5" localSheetId="9">[27]CHITIET!#REF!</definedName>
    <definedName name="TruT5" localSheetId="15">[27]CHITIET!#REF!</definedName>
    <definedName name="TruT5" localSheetId="13">[27]CHITIET!#REF!</definedName>
    <definedName name="TruT5" localSheetId="8">[27]CHITIET!#REF!</definedName>
    <definedName name="TruT5">#REF!</definedName>
    <definedName name="TruT6" localSheetId="7">[27]CHITIET!#REF!</definedName>
    <definedName name="TruT6" localSheetId="9">[27]CHITIET!#REF!</definedName>
    <definedName name="TruT6" localSheetId="15">[27]CHITIET!#REF!</definedName>
    <definedName name="TruT6" localSheetId="13">[27]CHITIET!#REF!</definedName>
    <definedName name="TruT6" localSheetId="8">[27]CHITIET!#REF!</definedName>
    <definedName name="TruT6">#REF!</definedName>
    <definedName name="TruT7" localSheetId="7">[27]CHITIET!#REF!</definedName>
    <definedName name="TruT7" localSheetId="9">[27]CHITIET!#REF!</definedName>
    <definedName name="TruT7" localSheetId="15">[27]CHITIET!#REF!</definedName>
    <definedName name="TruT7" localSheetId="13">[27]CHITIET!#REF!</definedName>
    <definedName name="TruT7" localSheetId="8">[27]CHITIET!#REF!</definedName>
    <definedName name="TruT7">#REF!</definedName>
    <definedName name="TruT8" localSheetId="7">[27]CHITIET!#REF!</definedName>
    <definedName name="TruT8" localSheetId="9">[27]CHITIET!#REF!</definedName>
    <definedName name="TruT8" localSheetId="15">[27]CHITIET!#REF!</definedName>
    <definedName name="TruT8" localSheetId="13">[27]CHITIET!#REF!</definedName>
    <definedName name="TruT8" localSheetId="8">[27]CHITIET!#REF!</definedName>
    <definedName name="TruT8">#REF!</definedName>
    <definedName name="TruT9" localSheetId="7">[27]CHITIET!#REF!</definedName>
    <definedName name="TruT9" localSheetId="9">[27]CHITIET!#REF!</definedName>
    <definedName name="TruT9" localSheetId="15">[27]CHITIET!#REF!</definedName>
    <definedName name="TruT9" localSheetId="13">[27]CHITIET!#REF!</definedName>
    <definedName name="TruT9" localSheetId="8">[27]CHITIET!#REF!</definedName>
    <definedName name="TruT9">#REF!</definedName>
    <definedName name="u" localSheetId="7">[40]th¸mo!#REF!</definedName>
    <definedName name="u" localSheetId="9">[40]th¸mo!#REF!</definedName>
    <definedName name="u" localSheetId="15">[40]th¸mo!#REF!</definedName>
    <definedName name="u" localSheetId="13">[40]th¸mo!#REF!</definedName>
    <definedName name="u" localSheetId="8">[40]th¸mo!#REF!</definedName>
    <definedName name="u">#REF!</definedName>
    <definedName name="ub.ts_tba" localSheetId="51">#REF!</definedName>
    <definedName name="ub.ts_tba">#REF!</definedName>
    <definedName name="ud.ct_da2a" localSheetId="51">#REF!</definedName>
    <definedName name="ud.ct_da2a">#REF!</definedName>
    <definedName name="ud.ct_da2b" localSheetId="51">#REF!</definedName>
    <definedName name="ud.ct_da2b">#REF!</definedName>
    <definedName name="ud.ct_da2c" localSheetId="51">#REF!</definedName>
    <definedName name="ud.ct_da2c">#REF!</definedName>
    <definedName name="ud.ct_lpa" localSheetId="51">#REF!</definedName>
    <definedName name="ud.ct_lpa">#REF!</definedName>
    <definedName name="ud.ct_lpb" localSheetId="51">#REF!</definedName>
    <definedName name="ud.ct_lpb">#REF!</definedName>
    <definedName name="ud.ct_lpc" localSheetId="51">#REF!</definedName>
    <definedName name="ud.ct_lpc">#REF!</definedName>
    <definedName name="ud.ct_lpd" localSheetId="51">#REF!</definedName>
    <definedName name="ud.ct_lpd">#REF!</definedName>
    <definedName name="ud.ct_lta" localSheetId="51">#REF!</definedName>
    <definedName name="ud.ct_lta">#REF!</definedName>
    <definedName name="ud.ct_ltb" localSheetId="51">#REF!</definedName>
    <definedName name="ud.ct_ltb">#REF!</definedName>
    <definedName name="ud.ct_ltc" localSheetId="51">#REF!</definedName>
    <definedName name="ud.ct_ltc">#REF!</definedName>
    <definedName name="ud.ct_tba" localSheetId="51">#REF!</definedName>
    <definedName name="ud.ct_tba">#REF!</definedName>
    <definedName name="ud.ct_tbb" localSheetId="51">#REF!</definedName>
    <definedName name="ud.ct_tbb">#REF!</definedName>
    <definedName name="ud.ct_tbc" localSheetId="51">#REF!</definedName>
    <definedName name="ud.ct_tbc">#REF!</definedName>
    <definedName name="ud.ct_tbd" localSheetId="51">#REF!</definedName>
    <definedName name="ud.ct_tbd">#REF!</definedName>
    <definedName name="ud.ct_tbe" localSheetId="51">#REF!</definedName>
    <definedName name="ud.ct_tbe">#REF!</definedName>
    <definedName name="ud.ct_tka" localSheetId="51">#REF!</definedName>
    <definedName name="ud.ct_tka">#REF!</definedName>
    <definedName name="ud.ct_tkb" localSheetId="51">#REF!</definedName>
    <definedName name="ud.ct_tkb">#REF!</definedName>
    <definedName name="ud.ct_tha" localSheetId="51">#REF!</definedName>
    <definedName name="ud.ct_tha">#REF!</definedName>
    <definedName name="ud.ct_thb" localSheetId="51">#REF!</definedName>
    <definedName name="ud.ct_thb">#REF!</definedName>
    <definedName name="ud.ct_thc" localSheetId="51">#REF!</definedName>
    <definedName name="ud.ct_thc">#REF!</definedName>
    <definedName name="ud.hd_da2a" localSheetId="51">#REF!</definedName>
    <definedName name="ud.hd_da2a">#REF!</definedName>
    <definedName name="ud.hd_da2c" localSheetId="51">#REF!</definedName>
    <definedName name="ud.hd_da2c">#REF!</definedName>
    <definedName name="ud.hd_lpb" localSheetId="51">#REF!</definedName>
    <definedName name="ud.hd_lpb">#REF!</definedName>
    <definedName name="ud.hd_lpc" localSheetId="51">#REF!</definedName>
    <definedName name="ud.hd_lpc">#REF!</definedName>
    <definedName name="ud.hd_lpd" localSheetId="51">#REF!</definedName>
    <definedName name="ud.hd_lpd">#REF!</definedName>
    <definedName name="ud.hd_lta" localSheetId="51">#REF!</definedName>
    <definedName name="ud.hd_lta">#REF!</definedName>
    <definedName name="ud.hd_ltb" localSheetId="51">#REF!</definedName>
    <definedName name="ud.hd_ltb">#REF!</definedName>
    <definedName name="ud.hd_ltc" localSheetId="51">#REF!</definedName>
    <definedName name="ud.hd_ltc">#REF!</definedName>
    <definedName name="ud.hd_tba" localSheetId="51">#REF!</definedName>
    <definedName name="ud.hd_tba">#REF!</definedName>
    <definedName name="ud.hd_tbb" localSheetId="51">#REF!</definedName>
    <definedName name="ud.hd_tbb">#REF!</definedName>
    <definedName name="ud.hd_tbc" localSheetId="51">#REF!</definedName>
    <definedName name="ud.hd_tbc">#REF!</definedName>
    <definedName name="ud.hd_tbd" localSheetId="51">#REF!</definedName>
    <definedName name="ud.hd_tbd">#REF!</definedName>
    <definedName name="ud.hd_tbe" localSheetId="51">#REF!</definedName>
    <definedName name="ud.hd_tbe">#REF!</definedName>
    <definedName name="ud.hd_tkb" localSheetId="51">#REF!</definedName>
    <definedName name="ud.hd_tkb">#REF!</definedName>
    <definedName name="ud.hd_tha" localSheetId="51">#REF!</definedName>
    <definedName name="ud.hd_tha">#REF!</definedName>
    <definedName name="ud.hd_thb" localSheetId="51">#REF!</definedName>
    <definedName name="ud.hd_thb">#REF!</definedName>
    <definedName name="ud.hd_thc" localSheetId="51">#REF!</definedName>
    <definedName name="ud.hd_thc">#REF!</definedName>
    <definedName name="ud.ts_da2a" localSheetId="51">#REF!</definedName>
    <definedName name="ud.ts_da2a">#REF!</definedName>
    <definedName name="ud.ts_da2b" localSheetId="51">#REF!</definedName>
    <definedName name="ud.ts_da2b">#REF!</definedName>
    <definedName name="ud.ts_lpb" localSheetId="51">#REF!</definedName>
    <definedName name="ud.ts_lpb">#REF!</definedName>
    <definedName name="ud.ts_lpc" localSheetId="51">#REF!</definedName>
    <definedName name="ud.ts_lpc">#REF!</definedName>
    <definedName name="ud.ts_lta" localSheetId="51">#REF!</definedName>
    <definedName name="ud.ts_lta">#REF!</definedName>
    <definedName name="ud.ts_ltc" localSheetId="51">#REF!</definedName>
    <definedName name="ud.ts_ltc">#REF!</definedName>
    <definedName name="ud.ts_tba" localSheetId="51">#REF!</definedName>
    <definedName name="ud.ts_tba">#REF!</definedName>
    <definedName name="ud.ts_tbb" localSheetId="51">#REF!</definedName>
    <definedName name="ud.ts_tbb">#REF!</definedName>
    <definedName name="ud.ts_tbd" localSheetId="51">#REF!</definedName>
    <definedName name="ud.ts_tbd">#REF!</definedName>
    <definedName name="ud.ts_tbe" localSheetId="51">#REF!</definedName>
    <definedName name="ud.ts_tbe">#REF!</definedName>
    <definedName name="ud.ts_thc" localSheetId="51">#REF!</definedName>
    <definedName name="ud.ts_thc">#REF!</definedName>
    <definedName name="ud_DTNT" localSheetId="51">#REF!</definedName>
    <definedName name="ud_DTNT">#REF!</definedName>
    <definedName name="Udm" localSheetId="7">'[347]TTDZ 679'!#REF!</definedName>
    <definedName name="Udm" localSheetId="9">'[347]TTDZ 679'!#REF!</definedName>
    <definedName name="Udm" localSheetId="15">'[347]TTDZ 679'!#REF!</definedName>
    <definedName name="Udm" localSheetId="13">'[347]TTDZ 679'!#REF!</definedName>
    <definedName name="Udm" localSheetId="8">'[347]TTDZ 679'!#REF!</definedName>
    <definedName name="Udm">#REF!</definedName>
    <definedName name="UK_UPcon" localSheetId="7">[246]QUEFTS!#REF!</definedName>
    <definedName name="UK_UPcon" localSheetId="9">[246]QUEFTS!#REF!</definedName>
    <definedName name="UK_UPcon" localSheetId="15">[246]QUEFTS!#REF!</definedName>
    <definedName name="UK_UPcon" localSheetId="13">[246]QUEFTS!#REF!</definedName>
    <definedName name="UK_UPcon" localSheetId="8">[246]QUEFTS!#REF!</definedName>
    <definedName name="UK_UPcon">#REF!</definedName>
    <definedName name="UN_UPcon" localSheetId="7">[246]QUEFTS!#REF!</definedName>
    <definedName name="UN_UPcon" localSheetId="9">[246]QUEFTS!#REF!</definedName>
    <definedName name="UN_UPcon" localSheetId="15">[246]QUEFTS!#REF!</definedName>
    <definedName name="UN_UPcon" localSheetId="13">[246]QUEFTS!#REF!</definedName>
    <definedName name="UN_UPcon" localSheetId="8">[246]QUEFTS!#REF!</definedName>
    <definedName name="UN_UPcon">#REF!</definedName>
    <definedName name="UNL" localSheetId="33">#REF!</definedName>
    <definedName name="UNL" localSheetId="51">#REF!</definedName>
    <definedName name="UNL">#REF!</definedName>
    <definedName name="Unsettle_CCBVSouth_PC" localSheetId="51">#REF!</definedName>
    <definedName name="Unsettle_CCBVSouth_PC">#REF!</definedName>
    <definedName name="UP" localSheetId="33">#REF!,#REF!,#REF!,#REF!,#REF!,#REF!,#REF!,#REF!,#REF!,#REF!,#REF!</definedName>
    <definedName name="UP" localSheetId="51">#REF!,#REF!,#REF!,#REF!,#REF!,#REF!,#REF!,#REF!,#REF!,#REF!,#REF!</definedName>
    <definedName name="UP">#REF!,#REF!,#REF!,#REF!,#REF!,#REF!,#REF!,#REF!,#REF!,#REF!,#REF!</definedName>
    <definedName name="upnoc" localSheetId="33">#REF!</definedName>
    <definedName name="upnoc" localSheetId="51">#REF!</definedName>
    <definedName name="upnoc">#REF!</definedName>
    <definedName name="upperlowlandlimit" localSheetId="33">#REF!</definedName>
    <definedName name="upperlowlandlimit" localSheetId="51">#REF!</definedName>
    <definedName name="upperlowlandlimit">#REF!</definedName>
    <definedName name="USCT" localSheetId="33">#REF!</definedName>
    <definedName name="USCT" localSheetId="51">#REF!</definedName>
    <definedName name="USCT">#REF!</definedName>
    <definedName name="USCTKU" localSheetId="33">#REF!</definedName>
    <definedName name="USCTKU" localSheetId="51">#REF!</definedName>
    <definedName name="USCTKU">#REF!</definedName>
    <definedName name="usd" localSheetId="33">#REF!</definedName>
    <definedName name="usd" localSheetId="51">#REF!</definedName>
    <definedName name="usd">#REF!</definedName>
    <definedName name="USD_JPY_Int._Rate_Diff" localSheetId="33">#REF!</definedName>
    <definedName name="USD_JPY_Int._Rate_Diff" localSheetId="51">#REF!</definedName>
    <definedName name="USD_JPY_Int._Rate_Diff">#REF!</definedName>
    <definedName name="USD_JPY_Int._Rate_Diff_11" localSheetId="7">[314]JPY!#REF!</definedName>
    <definedName name="USD_JPY_Int._Rate_Diff_11" localSheetId="9">[314]JPY!#REF!</definedName>
    <definedName name="USD_JPY_Int._Rate_Diff_11" localSheetId="15">[314]JPY!#REF!</definedName>
    <definedName name="USD_JPY_Int._Rate_Diff_11" localSheetId="13">[314]JPY!#REF!</definedName>
    <definedName name="USD_JPY_Int._Rate_Diff_11" localSheetId="8">[314]JPY!#REF!</definedName>
    <definedName name="USD_JPY_Int._Rate_Diff_11">#REF!</definedName>
    <definedName name="USD_JPY_Int._Rate_Diff_12" localSheetId="7">[314]JPY!#REF!</definedName>
    <definedName name="USD_JPY_Int._Rate_Diff_12" localSheetId="9">[314]JPY!#REF!</definedName>
    <definedName name="USD_JPY_Int._Rate_Diff_12" localSheetId="15">[314]JPY!#REF!</definedName>
    <definedName name="USD_JPY_Int._Rate_Diff_12" localSheetId="13">[314]JPY!#REF!</definedName>
    <definedName name="USD_JPY_Int._Rate_Diff_12" localSheetId="8">[314]JPY!#REF!</definedName>
    <definedName name="USD_JPY_Int._Rate_Diff_12">#REF!</definedName>
    <definedName name="USD_JPY_Int._Rate_Diff_4" localSheetId="7">[314]JPY!#REF!</definedName>
    <definedName name="USD_JPY_Int._Rate_Diff_4" localSheetId="9">[314]JPY!#REF!</definedName>
    <definedName name="USD_JPY_Int._Rate_Diff_4" localSheetId="15">[314]JPY!#REF!</definedName>
    <definedName name="USD_JPY_Int._Rate_Diff_4" localSheetId="13">[314]JPY!#REF!</definedName>
    <definedName name="USD_JPY_Int._Rate_Diff_4" localSheetId="8">[314]JPY!#REF!</definedName>
    <definedName name="USD_JPY_Int._Rate_Diff_4">#REF!</definedName>
    <definedName name="USD_JPY_Int._Rate_Diff_5" localSheetId="7">[314]JPY!#REF!</definedName>
    <definedName name="USD_JPY_Int._Rate_Diff_5" localSheetId="9">[314]JPY!#REF!</definedName>
    <definedName name="USD_JPY_Int._Rate_Diff_5" localSheetId="15">[314]JPY!#REF!</definedName>
    <definedName name="USD_JPY_Int._Rate_Diff_5" localSheetId="13">[314]JPY!#REF!</definedName>
    <definedName name="USD_JPY_Int._Rate_Diff_5" localSheetId="8">[314]JPY!#REF!</definedName>
    <definedName name="USD_JPY_Int._Rate_Diff_5">#REF!</definedName>
    <definedName name="USKC" localSheetId="33">#REF!</definedName>
    <definedName name="USKC" localSheetId="51">#REF!</definedName>
    <definedName name="USKC">#REF!</definedName>
    <definedName name="USNC" localSheetId="33">#REF!</definedName>
    <definedName name="USNC" localSheetId="51">#REF!</definedName>
    <definedName name="USNC">#REF!</definedName>
    <definedName name="ut" localSheetId="7">[40]th¸mo!#REF!</definedName>
    <definedName name="ut" localSheetId="9">[40]th¸mo!#REF!</definedName>
    <definedName name="ut" localSheetId="15">[40]th¸mo!#REF!</definedName>
    <definedName name="ut" localSheetId="13">[40]th¸mo!#REF!</definedName>
    <definedName name="ut" localSheetId="8">[40]th¸mo!#REF!</definedName>
    <definedName name="ut">#REF!</definedName>
    <definedName name="uu" localSheetId="33">#REF!</definedName>
    <definedName name="uu" localSheetId="51">#REF!</definedName>
    <definedName name="uu">#REF!</definedName>
    <definedName name="ư" localSheetId="21" hidden="1">{"'Sheet1'!$L$16"}</definedName>
    <definedName name="ư" localSheetId="27" hidden="1">{"'Sheet1'!$L$16"}</definedName>
    <definedName name="ư" localSheetId="7" hidden="1">{"'Sheet1'!$L$16"}</definedName>
    <definedName name="ư" localSheetId="9" hidden="1">{"'Sheet1'!$L$16"}</definedName>
    <definedName name="ư" localSheetId="15" hidden="1">{"'Sheet1'!$L$16"}</definedName>
    <definedName name="ư" localSheetId="13" hidden="1">{"'Sheet1'!$L$16"}</definedName>
    <definedName name="ư" localSheetId="16" hidden="1">{"'Sheet1'!$L$16"}</definedName>
    <definedName name="ư" localSheetId="8" hidden="1">{"'Sheet1'!$L$16"}</definedName>
    <definedName name="ư" localSheetId="18" hidden="1">{"'Sheet1'!$L$16"}</definedName>
    <definedName name="ư" localSheetId="19" hidden="1">{"'Sheet1'!$L$16"}</definedName>
    <definedName name="ư" localSheetId="1" hidden="1">{"'Sheet1'!$L$16"}</definedName>
    <definedName name="ư" hidden="1">{"'Sheet1'!$L$16"}</definedName>
    <definedName name="v" localSheetId="7">'[330]4'!$K$24</definedName>
    <definedName name="v" localSheetId="9">'[330]4'!$K$24</definedName>
    <definedName name="v" localSheetId="15">'[330]4'!$K$24</definedName>
    <definedName name="v" localSheetId="13">'[330]4'!$K$24</definedName>
    <definedName name="v" localSheetId="8">'[330]4'!$K$24</definedName>
    <definedName name="v">#REF!</definedName>
    <definedName name="V.1" localSheetId="33">#REF!</definedName>
    <definedName name="V.1" localSheetId="51">#REF!</definedName>
    <definedName name="V.1">#REF!</definedName>
    <definedName name="V.10" localSheetId="33">#REF!</definedName>
    <definedName name="V.10" localSheetId="51">#REF!</definedName>
    <definedName name="V.10">#REF!</definedName>
    <definedName name="V.11" localSheetId="33">#REF!</definedName>
    <definedName name="V.11" localSheetId="51">#REF!</definedName>
    <definedName name="V.11">#REF!</definedName>
    <definedName name="V.12" localSheetId="33">#REF!</definedName>
    <definedName name="V.12" localSheetId="51">#REF!</definedName>
    <definedName name="V.12">#REF!</definedName>
    <definedName name="V.13" localSheetId="33">#REF!</definedName>
    <definedName name="V.13" localSheetId="51">#REF!</definedName>
    <definedName name="V.13">#REF!</definedName>
    <definedName name="V.14" localSheetId="33">#REF!</definedName>
    <definedName name="V.14" localSheetId="51">#REF!</definedName>
    <definedName name="V.14">#REF!</definedName>
    <definedName name="V.15" localSheetId="33">#REF!</definedName>
    <definedName name="V.15" localSheetId="51">#REF!</definedName>
    <definedName name="V.15">#REF!</definedName>
    <definedName name="V.16" localSheetId="33">#REF!</definedName>
    <definedName name="V.16" localSheetId="51">#REF!</definedName>
    <definedName name="V.16">#REF!</definedName>
    <definedName name="V.17" localSheetId="33">#REF!</definedName>
    <definedName name="V.17" localSheetId="51">#REF!</definedName>
    <definedName name="V.17">#REF!</definedName>
    <definedName name="V.18" localSheetId="33">#REF!</definedName>
    <definedName name="V.18" localSheetId="51">#REF!</definedName>
    <definedName name="V.18">#REF!</definedName>
    <definedName name="V.2" localSheetId="33">#REF!</definedName>
    <definedName name="V.2" localSheetId="51">#REF!</definedName>
    <definedName name="V.2">#REF!</definedName>
    <definedName name="V.3" localSheetId="33">#REF!</definedName>
    <definedName name="V.3" localSheetId="51">#REF!</definedName>
    <definedName name="V.3">#REF!</definedName>
    <definedName name="V.4" localSheetId="33">#REF!</definedName>
    <definedName name="V.4" localSheetId="51">#REF!</definedName>
    <definedName name="V.4">#REF!</definedName>
    <definedName name="V.5" localSheetId="33">#REF!</definedName>
    <definedName name="V.5" localSheetId="51">#REF!</definedName>
    <definedName name="V.5">#REF!</definedName>
    <definedName name="V.6" localSheetId="33">#REF!</definedName>
    <definedName name="V.6" localSheetId="51">#REF!</definedName>
    <definedName name="V.6">#REF!</definedName>
    <definedName name="V.7" localSheetId="33">#REF!</definedName>
    <definedName name="V.7" localSheetId="51">#REF!</definedName>
    <definedName name="V.7">#REF!</definedName>
    <definedName name="V.8" localSheetId="33">#REF!</definedName>
    <definedName name="V.8" localSheetId="51">#REF!</definedName>
    <definedName name="V.8">#REF!</definedName>
    <definedName name="V.9" localSheetId="33">#REF!</definedName>
    <definedName name="V.9" localSheetId="51">#REF!</definedName>
    <definedName name="V.9">#REF!</definedName>
    <definedName name="V_1" localSheetId="7">[75]SLCB!#REF!</definedName>
    <definedName name="V_1" localSheetId="9">[75]SLCB!#REF!</definedName>
    <definedName name="V_1" localSheetId="15">[75]SLCB!#REF!</definedName>
    <definedName name="V_1" localSheetId="13">[75]SLCB!#REF!</definedName>
    <definedName name="V_1" localSheetId="8">[75]SLCB!#REF!</definedName>
    <definedName name="V_1">#REF!</definedName>
    <definedName name="V_2" localSheetId="7">[75]SLCB!#REF!</definedName>
    <definedName name="V_2" localSheetId="9">[75]SLCB!#REF!</definedName>
    <definedName name="V_2" localSheetId="15">[75]SLCB!#REF!</definedName>
    <definedName name="V_2" localSheetId="13">[75]SLCB!#REF!</definedName>
    <definedName name="V_2" localSheetId="8">[75]SLCB!#REF!</definedName>
    <definedName name="V_2">#REF!</definedName>
    <definedName name="V_3" localSheetId="7">[75]SLCB!#REF!</definedName>
    <definedName name="V_3" localSheetId="9">[75]SLCB!#REF!</definedName>
    <definedName name="V_3" localSheetId="15">[75]SLCB!#REF!</definedName>
    <definedName name="V_3" localSheetId="13">[75]SLCB!#REF!</definedName>
    <definedName name="V_3" localSheetId="8">[75]SLCB!#REF!</definedName>
    <definedName name="V_3">#REF!</definedName>
    <definedName name="V_4" localSheetId="7">[75]SLCB!#REF!</definedName>
    <definedName name="V_4" localSheetId="9">[75]SLCB!#REF!</definedName>
    <definedName name="V_4" localSheetId="15">[75]SLCB!#REF!</definedName>
    <definedName name="V_4" localSheetId="13">[75]SLCB!#REF!</definedName>
    <definedName name="V_4" localSheetId="8">[75]SLCB!#REF!</definedName>
    <definedName name="V_4">#REF!</definedName>
    <definedName name="V_a_b__t_ng_M200____1x2">#N/A</definedName>
    <definedName name="V_i_ni_l_ng" localSheetId="7">'[33]he so'!$B$23</definedName>
    <definedName name="V_i_ni_l_ng" localSheetId="9">'[33]he so'!$B$23</definedName>
    <definedName name="V_i_ni_l_ng" localSheetId="15">'[33]he so'!$B$23</definedName>
    <definedName name="V_i_ni_l_ng" localSheetId="13">'[33]he so'!$B$23</definedName>
    <definedName name="V_i_ni_l_ng" localSheetId="8">'[33]he so'!$B$23</definedName>
    <definedName name="V_i_ni_l_ng">#REF!</definedName>
    <definedName name="v100v" localSheetId="7">'[51]vua(c)'!$G$8</definedName>
    <definedName name="v100v" localSheetId="9">'[51]vua(c)'!$G$8</definedName>
    <definedName name="v100v" localSheetId="15">'[51]vua(c)'!$G$8</definedName>
    <definedName name="v100v" localSheetId="13">'[51]vua(c)'!$G$8</definedName>
    <definedName name="v100v" localSheetId="8">'[51]vua(c)'!$G$8</definedName>
    <definedName name="v100v">#REF!</definedName>
    <definedName name="v75d" localSheetId="7">'[51]vua(c)'!$G$23</definedName>
    <definedName name="v75d" localSheetId="9">'[51]vua(c)'!$G$23</definedName>
    <definedName name="v75d" localSheetId="15">'[51]vua(c)'!$G$23</definedName>
    <definedName name="v75d" localSheetId="13">'[51]vua(c)'!$G$23</definedName>
    <definedName name="v75d" localSheetId="8">'[51]vua(c)'!$G$23</definedName>
    <definedName name="v75d">#REF!</definedName>
    <definedName name="VA" localSheetId="7">[37]ND!#REF!</definedName>
    <definedName name="VA" localSheetId="9">[37]ND!#REF!</definedName>
    <definedName name="VA" localSheetId="15">[37]ND!#REF!</definedName>
    <definedName name="VA" localSheetId="13">[37]ND!#REF!</definedName>
    <definedName name="VA" localSheetId="8">[37]ND!#REF!</definedName>
    <definedName name="VA">#REF!</definedName>
    <definedName name="VAÄT_LIEÄU">"ATRAM"</definedName>
    <definedName name="vai" localSheetId="7">[348]gVL!$N$61</definedName>
    <definedName name="vai" localSheetId="9">[348]gVL!$N$61</definedName>
    <definedName name="vai" localSheetId="15">[348]gVL!$N$61</definedName>
    <definedName name="vai" localSheetId="13">[348]gVL!$N$61</definedName>
    <definedName name="vai" localSheetId="8">[348]gVL!$N$61</definedName>
    <definedName name="vai">#REF!</definedName>
    <definedName name="Value0" localSheetId="33">#REF!</definedName>
    <definedName name="Value0" localSheetId="51">#REF!</definedName>
    <definedName name="Value0">#REF!</definedName>
    <definedName name="Value1" localSheetId="33">#REF!</definedName>
    <definedName name="Value1" localSheetId="51">#REF!</definedName>
    <definedName name="Value1">#REF!</definedName>
    <definedName name="Value10" localSheetId="33">#REF!</definedName>
    <definedName name="Value10" localSheetId="51">#REF!</definedName>
    <definedName name="Value10">#REF!</definedName>
    <definedName name="Value11" localSheetId="33">#REF!</definedName>
    <definedName name="Value11" localSheetId="51">#REF!</definedName>
    <definedName name="Value11">#REF!</definedName>
    <definedName name="Value12" localSheetId="33">#REF!</definedName>
    <definedName name="Value12" localSheetId="51">#REF!</definedName>
    <definedName name="Value12">#REF!</definedName>
    <definedName name="Value13" localSheetId="33">#REF!</definedName>
    <definedName name="Value13" localSheetId="51">#REF!</definedName>
    <definedName name="Value13">#REF!</definedName>
    <definedName name="Value14" localSheetId="33">#REF!</definedName>
    <definedName name="Value14" localSheetId="51">#REF!</definedName>
    <definedName name="Value14">#REF!</definedName>
    <definedName name="Value15" localSheetId="33">#REF!</definedName>
    <definedName name="Value15" localSheetId="51">#REF!</definedName>
    <definedName name="Value15">#REF!</definedName>
    <definedName name="Value16" localSheetId="33">#REF!</definedName>
    <definedName name="Value16" localSheetId="51">#REF!</definedName>
    <definedName name="Value16">#REF!</definedName>
    <definedName name="Value17" localSheetId="33">#REF!</definedName>
    <definedName name="Value17" localSheetId="51">#REF!</definedName>
    <definedName name="Value17">#REF!</definedName>
    <definedName name="Value18" localSheetId="33">#REF!</definedName>
    <definedName name="Value18" localSheetId="51">#REF!</definedName>
    <definedName name="Value18">#REF!</definedName>
    <definedName name="Value19" localSheetId="33">#REF!</definedName>
    <definedName name="Value19" localSheetId="51">#REF!</definedName>
    <definedName name="Value19">#REF!</definedName>
    <definedName name="Value2" localSheetId="33">#REF!</definedName>
    <definedName name="Value2" localSheetId="51">#REF!</definedName>
    <definedName name="Value2">#REF!</definedName>
    <definedName name="Value20" localSheetId="33">#REF!</definedName>
    <definedName name="Value20" localSheetId="51">#REF!</definedName>
    <definedName name="Value20">#REF!</definedName>
    <definedName name="Value21" localSheetId="33">#REF!</definedName>
    <definedName name="Value21" localSheetId="51">#REF!</definedName>
    <definedName name="Value21">#REF!</definedName>
    <definedName name="Value22" localSheetId="33">#REF!</definedName>
    <definedName name="Value22" localSheetId="51">#REF!</definedName>
    <definedName name="Value22">#REF!</definedName>
    <definedName name="Value23" localSheetId="33">#REF!</definedName>
    <definedName name="Value23" localSheetId="51">#REF!</definedName>
    <definedName name="Value23">#REF!</definedName>
    <definedName name="Value24" localSheetId="33">#REF!</definedName>
    <definedName name="Value24" localSheetId="51">#REF!</definedName>
    <definedName name="Value24">#REF!</definedName>
    <definedName name="Value25" localSheetId="33">#REF!</definedName>
    <definedName name="Value25" localSheetId="51">#REF!</definedName>
    <definedName name="Value25">#REF!</definedName>
    <definedName name="Value26" localSheetId="33">#REF!</definedName>
    <definedName name="Value26" localSheetId="51">#REF!</definedName>
    <definedName name="Value26">#REF!</definedName>
    <definedName name="Value27" localSheetId="33">#REF!</definedName>
    <definedName name="Value27" localSheetId="51">#REF!</definedName>
    <definedName name="Value27">#REF!</definedName>
    <definedName name="Value28" localSheetId="33">#REF!</definedName>
    <definedName name="Value28" localSheetId="51">#REF!</definedName>
    <definedName name="Value28">#REF!</definedName>
    <definedName name="Value29" localSheetId="33">#REF!</definedName>
    <definedName name="Value29" localSheetId="51">#REF!</definedName>
    <definedName name="Value29">#REF!</definedName>
    <definedName name="Value3" localSheetId="33">#REF!</definedName>
    <definedName name="Value3" localSheetId="51">#REF!</definedName>
    <definedName name="Value3">#REF!</definedName>
    <definedName name="Value30" localSheetId="33">#REF!</definedName>
    <definedName name="Value30" localSheetId="51">#REF!</definedName>
    <definedName name="Value30">#REF!</definedName>
    <definedName name="Value31" localSheetId="33">#REF!</definedName>
    <definedName name="Value31" localSheetId="51">#REF!</definedName>
    <definedName name="Value31">#REF!</definedName>
    <definedName name="Value32" localSheetId="33">#REF!</definedName>
    <definedName name="Value32" localSheetId="51">#REF!</definedName>
    <definedName name="Value32">#REF!</definedName>
    <definedName name="Value33" localSheetId="33">#REF!</definedName>
    <definedName name="Value33" localSheetId="51">#REF!</definedName>
    <definedName name="Value33">#REF!</definedName>
    <definedName name="Value34" localSheetId="33">#REF!</definedName>
    <definedName name="Value34" localSheetId="51">#REF!</definedName>
    <definedName name="Value34">#REF!</definedName>
    <definedName name="Value35" localSheetId="33">#REF!</definedName>
    <definedName name="Value35" localSheetId="51">#REF!</definedName>
    <definedName name="Value35">#REF!</definedName>
    <definedName name="Value36" localSheetId="33">#REF!</definedName>
    <definedName name="Value36" localSheetId="51">#REF!</definedName>
    <definedName name="Value36">#REF!</definedName>
    <definedName name="Value37" localSheetId="33">#REF!</definedName>
    <definedName name="Value37" localSheetId="51">#REF!</definedName>
    <definedName name="Value37">#REF!</definedName>
    <definedName name="Value38" localSheetId="33">#REF!</definedName>
    <definedName name="Value38" localSheetId="51">#REF!</definedName>
    <definedName name="Value38">#REF!</definedName>
    <definedName name="Value39" localSheetId="33">#REF!</definedName>
    <definedName name="Value39" localSheetId="51">#REF!</definedName>
    <definedName name="Value39">#REF!</definedName>
    <definedName name="Value4" localSheetId="33">#REF!</definedName>
    <definedName name="Value4" localSheetId="51">#REF!</definedName>
    <definedName name="Value4">#REF!</definedName>
    <definedName name="Value40" localSheetId="33">#REF!</definedName>
    <definedName name="Value40" localSheetId="51">#REF!</definedName>
    <definedName name="Value40">#REF!</definedName>
    <definedName name="Value41" localSheetId="33">#REF!</definedName>
    <definedName name="Value41" localSheetId="51">#REF!</definedName>
    <definedName name="Value41">#REF!</definedName>
    <definedName name="Value42" localSheetId="33">#REF!</definedName>
    <definedName name="Value42" localSheetId="51">#REF!</definedName>
    <definedName name="Value42">#REF!</definedName>
    <definedName name="Value43" localSheetId="33">#REF!</definedName>
    <definedName name="Value43" localSheetId="51">#REF!</definedName>
    <definedName name="Value43">#REF!</definedName>
    <definedName name="Value44" localSheetId="33">#REF!</definedName>
    <definedName name="Value44" localSheetId="51">#REF!</definedName>
    <definedName name="Value44">#REF!</definedName>
    <definedName name="Value45" localSheetId="33">#REF!</definedName>
    <definedName name="Value45" localSheetId="51">#REF!</definedName>
    <definedName name="Value45">#REF!</definedName>
    <definedName name="Value46" localSheetId="33">#REF!</definedName>
    <definedName name="Value46" localSheetId="51">#REF!</definedName>
    <definedName name="Value46">#REF!</definedName>
    <definedName name="Value47" localSheetId="33">#REF!</definedName>
    <definedName name="Value47" localSheetId="51">#REF!</definedName>
    <definedName name="Value47">#REF!</definedName>
    <definedName name="Value48" localSheetId="33">#REF!</definedName>
    <definedName name="Value48" localSheetId="51">#REF!</definedName>
    <definedName name="Value48">#REF!</definedName>
    <definedName name="Value49" localSheetId="33">#REF!</definedName>
    <definedName name="Value49" localSheetId="51">#REF!</definedName>
    <definedName name="Value49">#REF!</definedName>
    <definedName name="Value5" localSheetId="33">#REF!</definedName>
    <definedName name="Value5" localSheetId="51">#REF!</definedName>
    <definedName name="Value5">#REF!</definedName>
    <definedName name="Value50" localSheetId="33">#REF!</definedName>
    <definedName name="Value50" localSheetId="51">#REF!</definedName>
    <definedName name="Value50">#REF!</definedName>
    <definedName name="Value51" localSheetId="33">#REF!</definedName>
    <definedName name="Value51" localSheetId="51">#REF!</definedName>
    <definedName name="Value51">#REF!</definedName>
    <definedName name="Value52" localSheetId="33">#REF!</definedName>
    <definedName name="Value52" localSheetId="51">#REF!</definedName>
    <definedName name="Value52">#REF!</definedName>
    <definedName name="Value53" localSheetId="33">#REF!</definedName>
    <definedName name="Value53" localSheetId="51">#REF!</definedName>
    <definedName name="Value53">#REF!</definedName>
    <definedName name="Value54" localSheetId="33">#REF!</definedName>
    <definedName name="Value54" localSheetId="51">#REF!</definedName>
    <definedName name="Value54">#REF!</definedName>
    <definedName name="Value55" localSheetId="33">#REF!</definedName>
    <definedName name="Value55" localSheetId="51">#REF!</definedName>
    <definedName name="Value55">#REF!</definedName>
    <definedName name="Value6" localSheetId="33">#REF!</definedName>
    <definedName name="Value6" localSheetId="51">#REF!</definedName>
    <definedName name="Value6">#REF!</definedName>
    <definedName name="Value7" localSheetId="33">#REF!</definedName>
    <definedName name="Value7" localSheetId="51">#REF!</definedName>
    <definedName name="Value7">#REF!</definedName>
    <definedName name="Value8" localSheetId="33">#REF!</definedName>
    <definedName name="Value8" localSheetId="51">#REF!</definedName>
    <definedName name="Value8">#REF!</definedName>
    <definedName name="Value9" localSheetId="33">#REF!</definedName>
    <definedName name="Value9" localSheetId="51">#REF!</definedName>
    <definedName name="Value9">#REF!</definedName>
    <definedName name="VAN" localSheetId="7">[50]CT35!#REF!</definedName>
    <definedName name="VAN" localSheetId="9">[50]CT35!#REF!</definedName>
    <definedName name="VAN" localSheetId="15">[50]CT35!#REF!</definedName>
    <definedName name="VAN" localSheetId="13">[50]CT35!#REF!</definedName>
    <definedName name="VAN" localSheetId="8">[50]CT35!#REF!</definedName>
    <definedName name="VAN">#REF!</definedName>
    <definedName name="VAN_CHUYEN_DUONG_DAI_DZ0.4KV" localSheetId="33">#REF!</definedName>
    <definedName name="VAN_CHUYEN_DUONG_DAI_DZ0.4KV" localSheetId="51">#REF!</definedName>
    <definedName name="VAN_CHUYEN_DUONG_DAI_DZ0.4KV">#REF!</definedName>
    <definedName name="VAN_CHUYEN_DUONG_DAI_DZ22KV" localSheetId="33">#REF!</definedName>
    <definedName name="VAN_CHUYEN_DUONG_DAI_DZ22KV" localSheetId="51">#REF!</definedName>
    <definedName name="VAN_CHUYEN_DUONG_DAI_DZ22KV">#REF!</definedName>
    <definedName name="VAN_CHUYEN_DUONG_DAI_TBA" localSheetId="33">#REF!</definedName>
    <definedName name="VAN_CHUYEN_DUONG_DAI_TBA" localSheetId="51">#REF!</definedName>
    <definedName name="VAN_CHUYEN_DUONG_DAI_TBA" localSheetId="7">'[79]chi tiet TBA'!#REF!</definedName>
    <definedName name="VAN_CHUYEN_DUONG_DAI_TBA" localSheetId="9">'[79]chi tiet TBA'!#REF!</definedName>
    <definedName name="VAN_CHUYEN_DUONG_DAI_TBA" localSheetId="15">'[79]chi tiet TBA'!#REF!</definedName>
    <definedName name="VAN_CHUYEN_DUONG_DAI_TBA" localSheetId="13">'[79]chi tiet TBA'!#REF!</definedName>
    <definedName name="VAN_CHUYEN_DUONG_DAI_TBA" localSheetId="8">'[79]chi tiet TBA'!#REF!</definedName>
    <definedName name="VAN_CHUYEN_DUONG_DAI_TBA">#REF!</definedName>
    <definedName name="VAN_CHUYEN_VAT_TU_CHUNG" localSheetId="33">#REF!</definedName>
    <definedName name="VAN_CHUYEN_VAT_TU_CHUNG" localSheetId="51">#REF!</definedName>
    <definedName name="VAN_CHUYEN_VAT_TU_CHUNG">#REF!</definedName>
    <definedName name="VAN_TRUNG_CHUYEN_VAT_TU_CHUNG" localSheetId="33">#REF!</definedName>
    <definedName name="VAN_TRUNG_CHUYEN_VAT_TU_CHUNG" localSheetId="51">#REF!</definedName>
    <definedName name="VAN_TRUNG_CHUYEN_VAT_TU_CHUNG">#REF!</definedName>
    <definedName name="VANA" localSheetId="33">#REF!</definedName>
    <definedName name="VANA" localSheetId="51">#REF!</definedName>
    <definedName name="VANA">#REF!</definedName>
    <definedName name="vanchuyen" localSheetId="51">#REF!</definedName>
    <definedName name="vanchuyen">#REF!</definedName>
    <definedName name="vanchuyencoc" localSheetId="7">'[97]Gia vat tu'!$E$53</definedName>
    <definedName name="vanchuyencoc" localSheetId="9">'[97]Gia vat tu'!$E$53</definedName>
    <definedName name="vanchuyencoc" localSheetId="15">'[97]Gia vat tu'!$E$53</definedName>
    <definedName name="vanchuyencoc" localSheetId="13">'[97]Gia vat tu'!$E$53</definedName>
    <definedName name="vanchuyencoc" localSheetId="8">'[97]Gia vat tu'!$E$53</definedName>
    <definedName name="vanchuyencoc">#REF!</definedName>
    <definedName name="vankhuon" localSheetId="7">'[87]Gia vat tu'!$D$38</definedName>
    <definedName name="vankhuon" localSheetId="9">'[87]Gia vat tu'!$D$38</definedName>
    <definedName name="vankhuon" localSheetId="15">'[87]Gia vat tu'!$D$38</definedName>
    <definedName name="vankhuon" localSheetId="13">'[87]Gia vat tu'!$D$38</definedName>
    <definedName name="vankhuon" localSheetId="8">'[87]Gia vat tu'!$D$38</definedName>
    <definedName name="vankhuon">#REF!</definedName>
    <definedName name="VARIINST" localSheetId="33">#REF!</definedName>
    <definedName name="VARIINST" localSheetId="51">#REF!</definedName>
    <definedName name="VARIINST">#REF!</definedName>
    <definedName name="VARIPURC" localSheetId="33">#REF!</definedName>
    <definedName name="VARIPURC" localSheetId="51">#REF!</definedName>
    <definedName name="VARIPURC">#REF!</definedName>
    <definedName name="VAT" localSheetId="33">#REF!</definedName>
    <definedName name="VAT" localSheetId="51">#REF!</definedName>
    <definedName name="VAT">#REF!</definedName>
    <definedName name="VAT_04" localSheetId="33">#REF!</definedName>
    <definedName name="VAT_04" localSheetId="51">#REF!</definedName>
    <definedName name="VAT_04">#REF!</definedName>
    <definedName name="VAT_22" localSheetId="7">[263]DZ22!#REF!</definedName>
    <definedName name="VAT_22" localSheetId="9">[263]DZ22!#REF!</definedName>
    <definedName name="VAT_22" localSheetId="15">[263]DZ22!#REF!</definedName>
    <definedName name="VAT_22" localSheetId="13">[263]DZ22!#REF!</definedName>
    <definedName name="VAT_22" localSheetId="8">[263]DZ22!#REF!</definedName>
    <definedName name="VAT_22">#REF!</definedName>
    <definedName name="VAT_35" localSheetId="33">#REF!</definedName>
    <definedName name="VAT_35" localSheetId="51">#REF!</definedName>
    <definedName name="VAT_35">#REF!</definedName>
    <definedName name="VAT_Cto" localSheetId="33">#REF!</definedName>
    <definedName name="VAT_Cto" localSheetId="51">#REF!</definedName>
    <definedName name="VAT_Cto">#REF!</definedName>
    <definedName name="VAT_LIEU_DEN_CHAN_CONG_TRINH" localSheetId="33">#REF!</definedName>
    <definedName name="VAT_LIEU_DEN_CHAN_CONG_TRINH" localSheetId="51">#REF!</definedName>
    <definedName name="VAT_LIEU_DEN_CHAN_CONG_TRINH">#REF!</definedName>
    <definedName name="vat_lieu_KVIII" localSheetId="51">#REF!</definedName>
    <definedName name="vat_lieu_KVIII">#REF!</definedName>
    <definedName name="VAT_TB" localSheetId="33">#REF!</definedName>
    <definedName name="VAT_TB" localSheetId="51">#REF!</definedName>
    <definedName name="VAT_TB">#REF!</definedName>
    <definedName name="VAT_TBA" localSheetId="33">#REF!</definedName>
    <definedName name="VAT_TBA" localSheetId="51">#REF!</definedName>
    <definedName name="VAT_TBA">#REF!</definedName>
    <definedName name="VAT_XLTBA" localSheetId="33">#REF!</definedName>
    <definedName name="VAT_XLTBA" localSheetId="51">#REF!</definedName>
    <definedName name="VAT_XLTBA">#REF!</definedName>
    <definedName name="vatlieu" localSheetId="33">#REF!</definedName>
    <definedName name="vatlieu" localSheetId="51">#REF!</definedName>
    <definedName name="vatlieu">#REF!</definedName>
    <definedName name="VATM" localSheetId="21" hidden="1">{"'Sheet1'!$L$16"}</definedName>
    <definedName name="VATM" localSheetId="27" hidden="1">{"'Sheet1'!$L$16"}</definedName>
    <definedName name="VATM" localSheetId="33" hidden="1">{"'Sheet1'!$L$16"}</definedName>
    <definedName name="VATM" localSheetId="34" hidden="1">{"'Sheet1'!$L$16"}</definedName>
    <definedName name="VATM" localSheetId="48" hidden="1">{"'Sheet1'!$L$16"}</definedName>
    <definedName name="VATM" localSheetId="49" hidden="1">{"'Sheet1'!$L$16"}</definedName>
    <definedName name="VATM" localSheetId="7" hidden="1">{"'Sheet1'!$L$16"}</definedName>
    <definedName name="VATM" localSheetId="9" hidden="1">{"'Sheet1'!$L$16"}</definedName>
    <definedName name="VATM" localSheetId="15" hidden="1">{"'Sheet1'!$L$16"}</definedName>
    <definedName name="VATM" localSheetId="13" hidden="1">{"'Sheet1'!$L$16"}</definedName>
    <definedName name="VATM" localSheetId="16" hidden="1">{"'Sheet1'!$L$16"}</definedName>
    <definedName name="VATM" localSheetId="8" hidden="1">{"'Sheet1'!$L$16"}</definedName>
    <definedName name="VATM" localSheetId="18" hidden="1">{"'Sheet1'!$L$16"}</definedName>
    <definedName name="VATM" localSheetId="29" hidden="1">{"'Sheet1'!$L$16"}</definedName>
    <definedName name="VATM" localSheetId="19" hidden="1">{"'Sheet1'!$L$16"}</definedName>
    <definedName name="VATM" localSheetId="1" hidden="1">{"'Sheet1'!$L$16"}</definedName>
    <definedName name="VATM" hidden="1">{"'Sheet1'!$L$16"}</definedName>
    <definedName name="Vattu" localSheetId="51">#REF!</definedName>
    <definedName name="Vattu">#REF!</definedName>
    <definedName name="vbtchongnuocm300" localSheetId="33">#REF!</definedName>
    <definedName name="vbtchongnuocm300" localSheetId="51">#REF!</definedName>
    <definedName name="vbtchongnuocm300">#REF!</definedName>
    <definedName name="vbtm150" localSheetId="33">#REF!</definedName>
    <definedName name="vbtm150" localSheetId="51">#REF!</definedName>
    <definedName name="vbtm150">#REF!</definedName>
    <definedName name="vbtm300" localSheetId="33">#REF!</definedName>
    <definedName name="vbtm300" localSheetId="51">#REF!</definedName>
    <definedName name="vbtm300">#REF!</definedName>
    <definedName name="vbtm400" localSheetId="33">#REF!</definedName>
    <definedName name="vbtm400" localSheetId="51">#REF!</definedName>
    <definedName name="vbtm400">#REF!</definedName>
    <definedName name="vc" localSheetId="33">#REF!</definedName>
    <definedName name="vc" localSheetId="51">#REF!</definedName>
    <definedName name="vc">#REF!</definedName>
    <definedName name="vc3." localSheetId="7">'[349]Chi tiet'!#REF!</definedName>
    <definedName name="vc3." localSheetId="9">'[349]Chi tiet'!#REF!</definedName>
    <definedName name="vc3." localSheetId="15">'[349]Chi tiet'!#REF!</definedName>
    <definedName name="vc3." localSheetId="13">'[349]Chi tiet'!#REF!</definedName>
    <definedName name="vc3." localSheetId="8">'[349]Chi tiet'!#REF!</definedName>
    <definedName name="vc3.">#REF!</definedName>
    <definedName name="vca" localSheetId="7">'[349]Chi tiet'!#REF!</definedName>
    <definedName name="vca" localSheetId="9">'[349]Chi tiet'!#REF!</definedName>
    <definedName name="vca" localSheetId="15">'[349]Chi tiet'!#REF!</definedName>
    <definedName name="vca" localSheetId="13">'[349]Chi tiet'!#REF!</definedName>
    <definedName name="vca" localSheetId="8">'[349]Chi tiet'!#REF!</definedName>
    <definedName name="vca">#REF!</definedName>
    <definedName name="vcbo1" localSheetId="21" hidden="1">{"'Sheet1'!$L$16"}</definedName>
    <definedName name="vcbo1" localSheetId="27" hidden="1">{"'Sheet1'!$L$16"}</definedName>
    <definedName name="vcbo1" localSheetId="33" hidden="1">{"'Sheet1'!$L$16"}</definedName>
    <definedName name="vcbo1" localSheetId="34" hidden="1">{"'Sheet1'!$L$16"}</definedName>
    <definedName name="vcbo1" localSheetId="48" hidden="1">{"'Sheet1'!$L$16"}</definedName>
    <definedName name="vcbo1" localSheetId="49" hidden="1">{"'Sheet1'!$L$16"}</definedName>
    <definedName name="vcbo1" localSheetId="7" hidden="1">{"'Sheet1'!$L$16"}</definedName>
    <definedName name="vcbo1" localSheetId="9" hidden="1">{"'Sheet1'!$L$16"}</definedName>
    <definedName name="vcbo1" localSheetId="15" hidden="1">{"'Sheet1'!$L$16"}</definedName>
    <definedName name="vcbo1" localSheetId="13" hidden="1">{"'Sheet1'!$L$16"}</definedName>
    <definedName name="vcbo1" localSheetId="16" hidden="1">{"'Sheet1'!$L$16"}</definedName>
    <definedName name="vcbo1" localSheetId="8" hidden="1">{"'Sheet1'!$L$16"}</definedName>
    <definedName name="vcbo1" localSheetId="18" hidden="1">{"'Sheet1'!$L$16"}</definedName>
    <definedName name="vcbo1" localSheetId="29" hidden="1">{"'Sheet1'!$L$16"}</definedName>
    <definedName name="vcbo1" localSheetId="19" hidden="1">{"'Sheet1'!$L$16"}</definedName>
    <definedName name="vcbo1" localSheetId="1" hidden="1">{"'Sheet1'!$L$16"}</definedName>
    <definedName name="vcbo1" hidden="1">{"'Sheet1'!$L$16"}</definedName>
    <definedName name="vcbt35" localSheetId="7">'[315]CHIET TINH DZ 10 KV'!$I$5</definedName>
    <definedName name="vcbt35" localSheetId="9">'[315]CHIET TINH DZ 10 KV'!$I$5</definedName>
    <definedName name="vcbt35" localSheetId="15">'[315]CHIET TINH DZ 10 KV'!$I$5</definedName>
    <definedName name="vcbt35" localSheetId="13">'[315]CHIET TINH DZ 10 KV'!$I$5</definedName>
    <definedName name="vcbt35" localSheetId="8">'[315]CHIET TINH DZ 10 KV'!$I$5</definedName>
    <definedName name="vcbt35">#REF!</definedName>
    <definedName name="vcc" localSheetId="33">#REF!</definedName>
    <definedName name="vcc" localSheetId="51">#REF!</definedName>
    <definedName name="vcc">#REF!</definedName>
    <definedName name="vccat" localSheetId="7">'[43]CHITIET-DZ04'!$K$16</definedName>
    <definedName name="vccat" localSheetId="9">'[43]CHITIET-DZ04'!$K$16</definedName>
    <definedName name="vccat" localSheetId="15">'[43]CHITIET-DZ04'!$K$16</definedName>
    <definedName name="vccat" localSheetId="13">'[43]CHITIET-DZ04'!$K$16</definedName>
    <definedName name="vccat" localSheetId="8">'[43]CHITIET-DZ04'!$K$16</definedName>
    <definedName name="vccat">#REF!</definedName>
    <definedName name="vccat0.4" localSheetId="33">#REF!</definedName>
    <definedName name="vccat0.4" localSheetId="51">#REF!</definedName>
    <definedName name="vccat0.4">#REF!</definedName>
    <definedName name="vccat35" localSheetId="7">'[315]CHIET TINH DZ 10 KV'!$L$14</definedName>
    <definedName name="vccat35" localSheetId="9">'[315]CHIET TINH DZ 10 KV'!$L$14</definedName>
    <definedName name="vccat35" localSheetId="15">'[315]CHIET TINH DZ 10 KV'!$L$14</definedName>
    <definedName name="vccat35" localSheetId="13">'[315]CHIET TINH DZ 10 KV'!$L$14</definedName>
    <definedName name="vccat35" localSheetId="8">'[315]CHIET TINH DZ 10 KV'!$L$14</definedName>
    <definedName name="vccat35">#REF!</definedName>
    <definedName name="vccatv" localSheetId="33">#REF!</definedName>
    <definedName name="vccatv" localSheetId="51">#REF!</definedName>
    <definedName name="vccatv">#REF!</definedName>
    <definedName name="vccot" localSheetId="33">#REF!</definedName>
    <definedName name="vccot" localSheetId="51">#REF!</definedName>
    <definedName name="vccot">#REF!</definedName>
    <definedName name="vccot." localSheetId="7">'[349]Chi tiet'!#REF!</definedName>
    <definedName name="vccot." localSheetId="9">'[349]Chi tiet'!#REF!</definedName>
    <definedName name="vccot." localSheetId="15">'[349]Chi tiet'!#REF!</definedName>
    <definedName name="vccot." localSheetId="13">'[349]Chi tiet'!#REF!</definedName>
    <definedName name="vccot." localSheetId="8">'[349]Chi tiet'!#REF!</definedName>
    <definedName name="vccot.">#REF!</definedName>
    <definedName name="vccot0.4" localSheetId="33">#REF!</definedName>
    <definedName name="vccot0.4" localSheetId="51">#REF!</definedName>
    <definedName name="vccot0.4">#REF!</definedName>
    <definedName name="vccot35" localSheetId="33">#REF!</definedName>
    <definedName name="vccot35" localSheetId="51">#REF!</definedName>
    <definedName name="vccot35">#REF!</definedName>
    <definedName name="vccott" localSheetId="33">#REF!</definedName>
    <definedName name="vccott" localSheetId="51">#REF!</definedName>
    <definedName name="vccott">#REF!</definedName>
    <definedName name="vccottt" localSheetId="33">#REF!</definedName>
    <definedName name="vccottt" localSheetId="51">#REF!</definedName>
    <definedName name="vccottt">#REF!</definedName>
    <definedName name="vcd" localSheetId="33">#REF!</definedName>
    <definedName name="vcd" localSheetId="51">#REF!</definedName>
    <definedName name="vcd">#REF!</definedName>
    <definedName name="vcda" localSheetId="33">#REF!</definedName>
    <definedName name="vcda" localSheetId="51">#REF!</definedName>
    <definedName name="vcda">#REF!</definedName>
    <definedName name="vcda0.4" localSheetId="33">#REF!</definedName>
    <definedName name="vcda0.4" localSheetId="51">#REF!</definedName>
    <definedName name="vcda0.4">#REF!</definedName>
    <definedName name="vcda35" localSheetId="7">'[315]CHIET TINH DZ 10 KV'!$L$15</definedName>
    <definedName name="vcda35" localSheetId="9">'[315]CHIET TINH DZ 10 KV'!$L$15</definedName>
    <definedName name="vcda35" localSheetId="15">'[315]CHIET TINH DZ 10 KV'!$L$15</definedName>
    <definedName name="vcda35" localSheetId="13">'[315]CHIET TINH DZ 10 KV'!$L$15</definedName>
    <definedName name="vcda35" localSheetId="8">'[315]CHIET TINH DZ 10 KV'!$L$15</definedName>
    <definedName name="vcda35">#REF!</definedName>
    <definedName name="vcdatc2" localSheetId="33">#REF!</definedName>
    <definedName name="vcdatc2" localSheetId="51">#REF!</definedName>
    <definedName name="vcdatc2">#REF!</definedName>
    <definedName name="vcdatc3" localSheetId="33">#REF!</definedName>
    <definedName name="vcdatc3" localSheetId="51">#REF!</definedName>
    <definedName name="vcdatc3">#REF!</definedName>
    <definedName name="vcday" localSheetId="33">#REF!</definedName>
    <definedName name="vcday" localSheetId="51">#REF!</definedName>
    <definedName name="vcday">#REF!</definedName>
    <definedName name="vcdayct" localSheetId="7">'[350]CHIET TINH CCT '!#REF!</definedName>
    <definedName name="vcdayct" localSheetId="9">'[350]CHIET TINH CCT '!#REF!</definedName>
    <definedName name="vcdayct" localSheetId="15">'[350]CHIET TINH CCT '!#REF!</definedName>
    <definedName name="vcdayct" localSheetId="13">'[350]CHIET TINH CCT '!#REF!</definedName>
    <definedName name="vcdayct" localSheetId="8">'[350]CHIET TINH CCT '!#REF!</definedName>
    <definedName name="vcdayct">#REF!</definedName>
    <definedName name="vcdbt" localSheetId="7">'[11]CT Thang Mo'!$B$220:$I$220</definedName>
    <definedName name="vcdbt" localSheetId="9">'[11]CT Thang Mo'!$B$220:$I$220</definedName>
    <definedName name="vcdbt" localSheetId="15">'[11]CT Thang Mo'!$B$220:$I$220</definedName>
    <definedName name="vcdbt" localSheetId="13">'[11]CT Thang Mo'!$B$220:$I$220</definedName>
    <definedName name="vcdbt" localSheetId="8">'[11]CT Thang Mo'!$B$220:$I$220</definedName>
    <definedName name="vcdbt">#REF!</definedName>
    <definedName name="vcdc" localSheetId="33">#REF!</definedName>
    <definedName name="vcdc" localSheetId="51">#REF!</definedName>
    <definedName name="vcdc">#REF!</definedName>
    <definedName name="vcdc." localSheetId="7">'[349]Chi tiet'!#REF!</definedName>
    <definedName name="vcdc." localSheetId="9">'[349]Chi tiet'!#REF!</definedName>
    <definedName name="vcdc." localSheetId="15">'[349]Chi tiet'!#REF!</definedName>
    <definedName name="vcdc." localSheetId="13">'[349]Chi tiet'!#REF!</definedName>
    <definedName name="vcdc." localSheetId="8">'[349]Chi tiet'!#REF!</definedName>
    <definedName name="vcdc.">#REF!</definedName>
    <definedName name="VCDC400" localSheetId="33">#REF!</definedName>
    <definedName name="VCDC400" localSheetId="51">#REF!</definedName>
    <definedName name="VCDC400">#REF!</definedName>
    <definedName name="vcdctc" localSheetId="33">#REF!</definedName>
    <definedName name="vcdctc" localSheetId="51">#REF!</definedName>
    <definedName name="vcdctc">#REF!</definedName>
    <definedName name="vcdd" localSheetId="7">'[11]CT Thang Mo'!$B$182:$H$182</definedName>
    <definedName name="vcdd" localSheetId="9">'[11]CT Thang Mo'!$B$182:$H$182</definedName>
    <definedName name="vcdd" localSheetId="15">'[11]CT Thang Mo'!$B$182:$H$182</definedName>
    <definedName name="vcdd" localSheetId="13">'[11]CT Thang Mo'!$B$182:$H$182</definedName>
    <definedName name="vcdd" localSheetId="8">'[11]CT Thang Mo'!$B$182:$H$182</definedName>
    <definedName name="vcdd">#REF!</definedName>
    <definedName name="vcdd_tba" localSheetId="7">[103]VCDD_TBA!$S$13</definedName>
    <definedName name="vcdd_tba" localSheetId="9">[103]VCDD_TBA!$S$13</definedName>
    <definedName name="vcdd_tba" localSheetId="15">[103]VCDD_TBA!$S$13</definedName>
    <definedName name="vcdd_tba" localSheetId="13">[103]VCDD_TBA!$S$13</definedName>
    <definedName name="vcdd_tba" localSheetId="8">[103]VCDD_TBA!$S$13</definedName>
    <definedName name="vcdd_tba">#REF!</definedName>
    <definedName name="VCDD1P" localSheetId="7">'[192]KPVC-BD '!#REF!</definedName>
    <definedName name="VCDD1P" localSheetId="9">'[192]KPVC-BD '!#REF!</definedName>
    <definedName name="VCDD1P" localSheetId="15">'[192]KPVC-BD '!#REF!</definedName>
    <definedName name="VCDD1P" localSheetId="13">'[192]KPVC-BD '!#REF!</definedName>
    <definedName name="VCDD1P" localSheetId="8">'[192]KPVC-BD '!#REF!</definedName>
    <definedName name="VCDD1P">#REF!</definedName>
    <definedName name="VCDD3p" localSheetId="7">'[10]KPVC-BD '!#REF!</definedName>
    <definedName name="VCDD3p" localSheetId="9">'[10]KPVC-BD '!#REF!</definedName>
    <definedName name="VCDD3p" localSheetId="15">'[10]KPVC-BD '!#REF!</definedName>
    <definedName name="VCDD3p" localSheetId="13">'[10]KPVC-BD '!#REF!</definedName>
    <definedName name="VCDD3p" localSheetId="8">'[10]KPVC-BD '!#REF!</definedName>
    <definedName name="VCDD3p">#REF!</definedName>
    <definedName name="VCDDCT3p" localSheetId="7">'[192]KPVC-BD '!#REF!</definedName>
    <definedName name="VCDDCT3p" localSheetId="9">'[192]KPVC-BD '!#REF!</definedName>
    <definedName name="VCDDCT3p" localSheetId="15">'[192]KPVC-BD '!#REF!</definedName>
    <definedName name="VCDDCT3p" localSheetId="13">'[192]KPVC-BD '!#REF!</definedName>
    <definedName name="VCDDCT3p" localSheetId="8">'[192]KPVC-BD '!#REF!</definedName>
    <definedName name="VCDDCT3p">#REF!</definedName>
    <definedName name="VCDDMBA" localSheetId="7">'[351]KPVC-BD '!#REF!</definedName>
    <definedName name="VCDDMBA" localSheetId="9">'[351]KPVC-BD '!#REF!</definedName>
    <definedName name="VCDDMBA" localSheetId="15">'[351]KPVC-BD '!#REF!</definedName>
    <definedName name="VCDDMBA" localSheetId="13">'[351]KPVC-BD '!#REF!</definedName>
    <definedName name="VCDDMBA" localSheetId="8">'[351]KPVC-BD '!#REF!</definedName>
    <definedName name="VCDDMBA">#REF!</definedName>
    <definedName name="vcdt" localSheetId="7">'[11]CT Thang Mo'!$B$406:$I$406</definedName>
    <definedName name="vcdt" localSheetId="9">'[11]CT Thang Mo'!$B$406:$I$406</definedName>
    <definedName name="vcdt" localSheetId="15">'[11]CT Thang Mo'!$B$406:$I$406</definedName>
    <definedName name="vcdt" localSheetId="13">'[11]CT Thang Mo'!$B$406:$I$406</definedName>
    <definedName name="vcdt" localSheetId="8">'[11]CT Thang Mo'!$B$406:$I$406</definedName>
    <definedName name="vcdt">#REF!</definedName>
    <definedName name="vcdtb" localSheetId="7">'[11]CT Thang Mo'!$B$432:$I$432</definedName>
    <definedName name="vcdtb" localSheetId="9">'[11]CT Thang Mo'!$B$432:$I$432</definedName>
    <definedName name="vcdtb" localSheetId="15">'[11]CT Thang Mo'!$B$432:$I$432</definedName>
    <definedName name="vcdtb" localSheetId="13">'[11]CT Thang Mo'!$B$432:$I$432</definedName>
    <definedName name="vcdtb" localSheetId="8">'[11]CT Thang Mo'!$B$432:$I$432</definedName>
    <definedName name="vcdtb">#REF!</definedName>
    <definedName name="vcdungcu" localSheetId="7">'[43]CHITIET-DZ04'!$K$40</definedName>
    <definedName name="vcdungcu" localSheetId="9">'[43]CHITIET-DZ04'!$K$40</definedName>
    <definedName name="vcdungcu" localSheetId="15">'[43]CHITIET-DZ04'!$K$40</definedName>
    <definedName name="vcdungcu" localSheetId="13">'[43]CHITIET-DZ04'!$K$40</definedName>
    <definedName name="vcdungcu" localSheetId="8">'[43]CHITIET-DZ04'!$K$40</definedName>
    <definedName name="vcdungcu">#REF!</definedName>
    <definedName name="vcdungcu0.4" localSheetId="33">#REF!</definedName>
    <definedName name="vcdungcu0.4" localSheetId="51">#REF!</definedName>
    <definedName name="vcdungcu0.4">#REF!</definedName>
    <definedName name="vcdungcu35" localSheetId="33">#REF!</definedName>
    <definedName name="vcdungcu35" localSheetId="51">#REF!</definedName>
    <definedName name="vcdungcu35">#REF!</definedName>
    <definedName name="vcg" localSheetId="33">#REF!</definedName>
    <definedName name="vcg" localSheetId="51">#REF!</definedName>
    <definedName name="vcg">#REF!</definedName>
    <definedName name="vcgo" localSheetId="33">#REF!</definedName>
    <definedName name="vcgo" localSheetId="51">#REF!</definedName>
    <definedName name="vcgo">#REF!</definedName>
    <definedName name="vcgo0.4" localSheetId="33">#REF!</definedName>
    <definedName name="vcgo0.4" localSheetId="51">#REF!</definedName>
    <definedName name="vcgo0.4">#REF!</definedName>
    <definedName name="Vci" localSheetId="7">[25]Girder!#REF!</definedName>
    <definedName name="Vci" localSheetId="9">[25]Girder!#REF!</definedName>
    <definedName name="Vci" localSheetId="15">[25]Girder!#REF!</definedName>
    <definedName name="Vci" localSheetId="13">[25]Girder!#REF!</definedName>
    <definedName name="Vci" localSheetId="8">[25]Girder!#REF!</definedName>
    <definedName name="Vci">#REF!</definedName>
    <definedName name="vcn" localSheetId="33">#REF!</definedName>
    <definedName name="vcn" localSheetId="51">#REF!</definedName>
    <definedName name="vcn">#REF!</definedName>
    <definedName name="vcnuoc" localSheetId="7">'[43]CHITIET-DZ04'!$K$19</definedName>
    <definedName name="vcnuoc" localSheetId="9">'[43]CHITIET-DZ04'!$K$19</definedName>
    <definedName name="vcnuoc" localSheetId="15">'[43]CHITIET-DZ04'!$K$19</definedName>
    <definedName name="vcnuoc" localSheetId="13">'[43]CHITIET-DZ04'!$K$19</definedName>
    <definedName name="vcnuoc" localSheetId="8">'[43]CHITIET-DZ04'!$K$19</definedName>
    <definedName name="vcnuoc">#REF!</definedName>
    <definedName name="vcnuoc0.4" localSheetId="33">#REF!</definedName>
    <definedName name="vcnuoc0.4" localSheetId="51">#REF!</definedName>
    <definedName name="vcnuoc0.4">#REF!</definedName>
    <definedName name="vcoto" localSheetId="21" hidden="1">{"'Sheet1'!$L$16"}</definedName>
    <definedName name="vcoto" localSheetId="27" hidden="1">{"'Sheet1'!$L$16"}</definedName>
    <definedName name="vcoto" localSheetId="33" hidden="1">{"'Sheet1'!$L$16"}</definedName>
    <definedName name="vcoto" localSheetId="34" hidden="1">{"'Sheet1'!$L$16"}</definedName>
    <definedName name="vcoto" localSheetId="48" hidden="1">{"'Sheet1'!$L$16"}</definedName>
    <definedName name="vcoto" localSheetId="49" hidden="1">{"'Sheet1'!$L$16"}</definedName>
    <definedName name="vcoto" localSheetId="7" hidden="1">{"'Sheet1'!$L$16"}</definedName>
    <definedName name="vcoto" localSheetId="9" hidden="1">{"'Sheet1'!$L$16"}</definedName>
    <definedName name="vcoto" localSheetId="15" hidden="1">{"'Sheet1'!$L$16"}</definedName>
    <definedName name="vcoto" localSheetId="13" hidden="1">{"'Sheet1'!$L$16"}</definedName>
    <definedName name="vcoto" localSheetId="16" hidden="1">{"'Sheet1'!$L$16"}</definedName>
    <definedName name="vcoto" localSheetId="8" hidden="1">{"'Sheet1'!$L$16"}</definedName>
    <definedName name="vcoto" localSheetId="18" hidden="1">{"'Sheet1'!$L$16"}</definedName>
    <definedName name="vcoto" localSheetId="19" hidden="1">{"'Sheet1'!$L$16"}</definedName>
    <definedName name="vcoto" localSheetId="1" hidden="1">{"'Sheet1'!$L$16"}</definedName>
    <definedName name="vcoto" hidden="1">{"'Sheet1'!$L$16"}</definedName>
    <definedName name="VCP" localSheetId="33">#REF!</definedName>
    <definedName name="VCP" localSheetId="51">#REF!</definedName>
    <definedName name="VCP">#REF!</definedName>
    <definedName name="vcpk" localSheetId="33">#REF!</definedName>
    <definedName name="vcpk" localSheetId="51">#REF!</definedName>
    <definedName name="vcpk">#REF!</definedName>
    <definedName name="VCPK4" localSheetId="7">'[52]DZ 22KV'!#REF!</definedName>
    <definedName name="VCPK4" localSheetId="9">'[52]DZ 22KV'!#REF!</definedName>
    <definedName name="VCPK4" localSheetId="15">'[52]DZ 22KV'!#REF!</definedName>
    <definedName name="VCPK4" localSheetId="13">'[52]DZ 22KV'!#REF!</definedName>
    <definedName name="VCPK4" localSheetId="8">'[52]DZ 22KV'!#REF!</definedName>
    <definedName name="VCPK4">#REF!</definedName>
    <definedName name="vcphukien" localSheetId="7">'[43]CHITIET-DZ04'!$K$39</definedName>
    <definedName name="vcphukien" localSheetId="9">'[43]CHITIET-DZ04'!$K$39</definedName>
    <definedName name="vcphukien" localSheetId="15">'[43]CHITIET-DZ04'!$K$39</definedName>
    <definedName name="vcphukien" localSheetId="13">'[43]CHITIET-DZ04'!$K$39</definedName>
    <definedName name="vcphukien" localSheetId="8">'[43]CHITIET-DZ04'!$K$39</definedName>
    <definedName name="vcphukien">#REF!</definedName>
    <definedName name="VCS" localSheetId="33">#REF!</definedName>
    <definedName name="VCS" localSheetId="51">#REF!</definedName>
    <definedName name="VCS">#REF!</definedName>
    <definedName name="vcsat" localSheetId="7">'[352]CHIET TINH CCT'!#REF!</definedName>
    <definedName name="vcsat" localSheetId="9">'[352]CHIET TINH CCT'!#REF!</definedName>
    <definedName name="vcsat" localSheetId="15">'[352]CHIET TINH CCT'!#REF!</definedName>
    <definedName name="vcsat" localSheetId="13">'[352]CHIET TINH CCT'!#REF!</definedName>
    <definedName name="vcsat" localSheetId="8">'[352]CHIET TINH CCT'!#REF!</definedName>
    <definedName name="vcsat">#REF!</definedName>
    <definedName name="vcsat0.4" localSheetId="33">#REF!</definedName>
    <definedName name="vcsat0.4" localSheetId="51">#REF!</definedName>
    <definedName name="vcsat0.4">#REF!</definedName>
    <definedName name="vcsat35" localSheetId="33">#REF!</definedName>
    <definedName name="vcsat35" localSheetId="51">#REF!</definedName>
    <definedName name="vcsat35">#REF!</definedName>
    <definedName name="vcsatct" localSheetId="7">'[350]CHIET TINH CCT '!#REF!</definedName>
    <definedName name="vcsatct" localSheetId="9">'[350]CHIET TINH CCT '!#REF!</definedName>
    <definedName name="vcsatct" localSheetId="15">'[350]CHIET TINH CCT '!#REF!</definedName>
    <definedName name="vcsatct" localSheetId="13">'[350]CHIET TINH CCT '!#REF!</definedName>
    <definedName name="vcsatct" localSheetId="8">'[350]CHIET TINH CCT '!#REF!</definedName>
    <definedName name="vcsatct">#REF!</definedName>
    <definedName name="vcsu" localSheetId="33">#REF!</definedName>
    <definedName name="vcsu" localSheetId="51">#REF!</definedName>
    <definedName name="vcsu">#REF!</definedName>
    <definedName name="vcsuct" localSheetId="7">'[350]CHIET TINH CCT '!#REF!</definedName>
    <definedName name="vcsuct" localSheetId="9">'[350]CHIET TINH CCT '!#REF!</definedName>
    <definedName name="vcsuct" localSheetId="15">'[350]CHIET TINH CCT '!#REF!</definedName>
    <definedName name="vcsuct" localSheetId="13">'[350]CHIET TINH CCT '!#REF!</definedName>
    <definedName name="vcsuct" localSheetId="8">'[350]CHIET TINH CCT '!#REF!</definedName>
    <definedName name="vcsuct">#REF!</definedName>
    <definedName name="vct" localSheetId="33">#REF!</definedName>
    <definedName name="vct" localSheetId="51">#REF!</definedName>
    <definedName name="vct">#REF!</definedName>
    <definedName name="vctb" localSheetId="33">#REF!</definedName>
    <definedName name="vctb" localSheetId="51">#REF!</definedName>
    <definedName name="vctb">#REF!</definedName>
    <definedName name="vctmong" localSheetId="33">#REF!</definedName>
    <definedName name="vctmong" localSheetId="51">#REF!</definedName>
    <definedName name="vctmong">#REF!</definedName>
    <definedName name="VCTT" localSheetId="33">#REF!</definedName>
    <definedName name="VCTT" localSheetId="51">#REF!</definedName>
    <definedName name="VCTT">#REF!</definedName>
    <definedName name="vctre" localSheetId="33">#REF!</definedName>
    <definedName name="vctre" localSheetId="51">#REF!</definedName>
    <definedName name="vctre">#REF!</definedName>
    <definedName name="VCVBT1" localSheetId="7">'[10]VCV-BE-TONG'!$G$11</definedName>
    <definedName name="VCVBT1" localSheetId="9">'[10]VCV-BE-TONG'!$G$11</definedName>
    <definedName name="VCVBT1" localSheetId="15">'[10]VCV-BE-TONG'!$G$11</definedName>
    <definedName name="VCVBT1" localSheetId="13">'[10]VCV-BE-TONG'!$G$11</definedName>
    <definedName name="VCVBT1" localSheetId="8">'[10]VCV-BE-TONG'!$G$11</definedName>
    <definedName name="VCVBT1">#REF!</definedName>
    <definedName name="VCVBT2" localSheetId="7">'[10]VCV-BE-TONG'!$G$17</definedName>
    <definedName name="VCVBT2" localSheetId="9">'[10]VCV-BE-TONG'!$G$17</definedName>
    <definedName name="VCVBT2" localSheetId="15">'[10]VCV-BE-TONG'!$G$17</definedName>
    <definedName name="VCVBT2" localSheetId="13">'[10]VCV-BE-TONG'!$G$17</definedName>
    <definedName name="VCVBT2" localSheetId="8">'[10]VCV-BE-TONG'!$G$17</definedName>
    <definedName name="VCVBT2">#REF!</definedName>
    <definedName name="Vcw" localSheetId="7">[25]Girder!#REF!</definedName>
    <definedName name="Vcw" localSheetId="9">[25]Girder!#REF!</definedName>
    <definedName name="Vcw" localSheetId="15">[25]Girder!#REF!</definedName>
    <definedName name="Vcw" localSheetId="13">[25]Girder!#REF!</definedName>
    <definedName name="Vcw" localSheetId="8">[25]Girder!#REF!</definedName>
    <definedName name="Vcw">#REF!</definedName>
    <definedName name="vcxa" localSheetId="7">[222]TT04!$J$20</definedName>
    <definedName name="vcxa" localSheetId="9">[222]TT04!$J$20</definedName>
    <definedName name="vcxa" localSheetId="15">[222]TT04!$J$20</definedName>
    <definedName name="vcxa" localSheetId="13">[222]TT04!$J$20</definedName>
    <definedName name="vcxa" localSheetId="8">[222]TT04!$J$20</definedName>
    <definedName name="vcxa">#REF!</definedName>
    <definedName name="vcxa35" localSheetId="7">'[315]CHIET TINH DZ 10 KV'!$L$18</definedName>
    <definedName name="vcxa35" localSheetId="9">'[315]CHIET TINH DZ 10 KV'!$L$18</definedName>
    <definedName name="vcxa35" localSheetId="15">'[315]CHIET TINH DZ 10 KV'!$L$18</definedName>
    <definedName name="vcxa35" localSheetId="13">'[315]CHIET TINH DZ 10 KV'!$L$18</definedName>
    <definedName name="vcxa35" localSheetId="8">'[315]CHIET TINH DZ 10 KV'!$L$18</definedName>
    <definedName name="vcxa35">#REF!</definedName>
    <definedName name="vcxi" localSheetId="33">#REF!</definedName>
    <definedName name="vcxi" localSheetId="51">#REF!</definedName>
    <definedName name="vcxi">#REF!</definedName>
    <definedName name="vcxm" localSheetId="33">#REF!</definedName>
    <definedName name="vcxm" localSheetId="51">#REF!</definedName>
    <definedName name="vcxm">#REF!</definedName>
    <definedName name="vcxm0.4" localSheetId="33">#REF!</definedName>
    <definedName name="vcxm0.4" localSheetId="51">#REF!</definedName>
    <definedName name="vcxm0.4">#REF!</definedName>
    <definedName name="vcxm35" localSheetId="7">'[315]CHIET TINH DZ 10 KV'!$L$13</definedName>
    <definedName name="vcxm35" localSheetId="9">'[315]CHIET TINH DZ 10 KV'!$L$13</definedName>
    <definedName name="vcxm35" localSheetId="15">'[315]CHIET TINH DZ 10 KV'!$L$13</definedName>
    <definedName name="vcxm35" localSheetId="13">'[315]CHIET TINH DZ 10 KV'!$L$13</definedName>
    <definedName name="vcxm35" localSheetId="8">'[315]CHIET TINH DZ 10 KV'!$L$13</definedName>
    <definedName name="vcxm35">#REF!</definedName>
    <definedName name="VCHT" localSheetId="33">#REF!</definedName>
    <definedName name="VCHT" localSheetId="51">#REF!</definedName>
    <definedName name="VCHT">#REF!</definedName>
    <definedName name="VD" localSheetId="7">[25]Girder!#REF!</definedName>
    <definedName name="VD" localSheetId="9">[25]Girder!#REF!</definedName>
    <definedName name="VD" localSheetId="15">[25]Girder!#REF!</definedName>
    <definedName name="VD" localSheetId="13">[25]Girder!#REF!</definedName>
    <definedName name="VD" localSheetId="8">[25]Girder!#REF!</definedName>
    <definedName name="VD">#REF!</definedName>
    <definedName name="vd3p" localSheetId="33">#REF!</definedName>
    <definedName name="vd3p" localSheetId="51">#REF!</definedName>
    <definedName name="vd3p">#REF!</definedName>
    <definedName name="VDCLY" localSheetId="7">[107]QMCT!#REF!</definedName>
    <definedName name="VDCLY" localSheetId="9">[107]QMCT!#REF!</definedName>
    <definedName name="VDCLY" localSheetId="15">[107]QMCT!#REF!</definedName>
    <definedName name="VDCLY" localSheetId="13">[107]QMCT!#REF!</definedName>
    <definedName name="VDCLY" localSheetId="8">[107]QMCT!#REF!</definedName>
    <definedName name="VDCLY">#REF!</definedName>
    <definedName name="vdkt" localSheetId="21">[45]gVL!$Q$55</definedName>
    <definedName name="vdkt" localSheetId="27">[45]gVL!$Q$55</definedName>
    <definedName name="vdkt" localSheetId="33">#REF!</definedName>
    <definedName name="vdkt" localSheetId="34">[45]gVL!$Q$55</definedName>
    <definedName name="vdkt" localSheetId="51">#REF!</definedName>
    <definedName name="vdkt" localSheetId="7">[45]gVL!$Q$55</definedName>
    <definedName name="vdkt" localSheetId="9">[45]gVL!$Q$55</definedName>
    <definedName name="vdkt" localSheetId="15">[45]gVL!$Q$55</definedName>
    <definedName name="vdkt" localSheetId="13">[45]gVL!$Q$55</definedName>
    <definedName name="vdkt" localSheetId="16">[45]gVL!$Q$55</definedName>
    <definedName name="vdkt" localSheetId="8">[45]gVL!$Q$55</definedName>
    <definedName name="vdkt" localSheetId="18">[45]gVL!$Q$55</definedName>
    <definedName name="vdkt" localSheetId="19">[45]gVL!$Q$55</definedName>
    <definedName name="vdkt">#REF!</definedName>
    <definedName name="VDNKCHI" localSheetId="33">#REF!</definedName>
    <definedName name="VDNKCHI" localSheetId="51">#REF!</definedName>
    <definedName name="VDNKCHI">#REF!</definedName>
    <definedName name="VDSOCP" localSheetId="33">#REF!</definedName>
    <definedName name="VDSOCP" localSheetId="51">#REF!</definedName>
    <definedName name="VDSOCP">#REF!</definedName>
    <definedName name="Vf" localSheetId="7">[25]Girder!#REF!</definedName>
    <definedName name="Vf" localSheetId="9">[25]Girder!#REF!</definedName>
    <definedName name="Vf" localSheetId="15">[25]Girder!#REF!</definedName>
    <definedName name="Vf" localSheetId="13">[25]Girder!#REF!</definedName>
    <definedName name="Vf" localSheetId="8">[25]Girder!#REF!</definedName>
    <definedName name="Vf">#REF!</definedName>
    <definedName name="VH" localSheetId="21" hidden="1">{"'Sheet1'!$L$16"}</definedName>
    <definedName name="VH" localSheetId="27" hidden="1">{"'Sheet1'!$L$16"}</definedName>
    <definedName name="VH" localSheetId="33" hidden="1">{"'Sheet1'!$L$16"}</definedName>
    <definedName name="VH" localSheetId="34" hidden="1">{"'Sheet1'!$L$16"}</definedName>
    <definedName name="VH" localSheetId="48" hidden="1">{"'Sheet1'!$L$16"}</definedName>
    <definedName name="VH" localSheetId="49" hidden="1">{"'Sheet1'!$L$16"}</definedName>
    <definedName name="VH" localSheetId="7" hidden="1">{"'Sheet1'!$L$16"}</definedName>
    <definedName name="VH" localSheetId="9" hidden="1">{"'Sheet1'!$L$16"}</definedName>
    <definedName name="VH" localSheetId="15" hidden="1">{"'Sheet1'!$L$16"}</definedName>
    <definedName name="VH" localSheetId="13" hidden="1">{"'Sheet1'!$L$16"}</definedName>
    <definedName name="VH" localSheetId="16" hidden="1">{"'Sheet1'!$L$16"}</definedName>
    <definedName name="VH" localSheetId="8" hidden="1">{"'Sheet1'!$L$16"}</definedName>
    <definedName name="VH" localSheetId="18" hidden="1">{"'Sheet1'!$L$16"}</definedName>
    <definedName name="VH" localSheetId="19" hidden="1">{"'Sheet1'!$L$16"}</definedName>
    <definedName name="VH" localSheetId="1" hidden="1">{"'Sheet1'!$L$16"}</definedName>
    <definedName name="VH" hidden="1">{"'Sheet1'!$L$16"}</definedName>
    <definedName name="Vi" localSheetId="7">[25]Girder!#REF!</definedName>
    <definedName name="Vi" localSheetId="9">[25]Girder!#REF!</definedName>
    <definedName name="Vi" localSheetId="15">[25]Girder!#REF!</definedName>
    <definedName name="Vi" localSheetId="13">[25]Girder!#REF!</definedName>
    <definedName name="Vi" localSheetId="8">[25]Girder!#REF!</definedName>
    <definedName name="Vi">#REF!</definedName>
    <definedName name="Viet" localSheetId="21" hidden="1">{"'Sheet1'!$L$16"}</definedName>
    <definedName name="Viet" localSheetId="27" hidden="1">{"'Sheet1'!$L$16"}</definedName>
    <definedName name="Viet" localSheetId="33" hidden="1">{"'Sheet1'!$L$16"}</definedName>
    <definedName name="Viet" localSheetId="34" hidden="1">{"'Sheet1'!$L$16"}</definedName>
    <definedName name="Viet" localSheetId="48" hidden="1">{"'Sheet1'!$L$16"}</definedName>
    <definedName name="Viet" localSheetId="49" hidden="1">{"'Sheet1'!$L$16"}</definedName>
    <definedName name="Viet" localSheetId="7" hidden="1">{"'Sheet1'!$L$16"}</definedName>
    <definedName name="Viet" localSheetId="9" hidden="1">{"'Sheet1'!$L$16"}</definedName>
    <definedName name="Viet" localSheetId="15" hidden="1">{"'Sheet1'!$L$16"}</definedName>
    <definedName name="Viet" localSheetId="13" hidden="1">{"'Sheet1'!$L$16"}</definedName>
    <definedName name="Viet" localSheetId="16" hidden="1">{"'Sheet1'!$L$16"}</definedName>
    <definedName name="Viet" localSheetId="8" hidden="1">{"'Sheet1'!$L$16"}</definedName>
    <definedName name="Viet" localSheetId="18" hidden="1">{"'Sheet1'!$L$16"}</definedName>
    <definedName name="Viet" localSheetId="19" hidden="1">{"'Sheet1'!$L$16"}</definedName>
    <definedName name="Viet" localSheetId="1" hidden="1">{"'Sheet1'!$L$16"}</definedName>
    <definedName name="Viet" hidden="1">{"'Sheet1'!$L$16"}</definedName>
    <definedName name="Vietri" localSheetId="7">[235]TTVanChuyen!#REF!</definedName>
    <definedName name="Vietri" localSheetId="9">[235]TTVanChuyen!#REF!</definedName>
    <definedName name="Vietri" localSheetId="15">[235]TTVanChuyen!#REF!</definedName>
    <definedName name="Vietri" localSheetId="13">[235]TTVanChuyen!#REF!</definedName>
    <definedName name="Vietri" localSheetId="8">[235]TTVanChuyen!#REF!</definedName>
    <definedName name="Vietri">#REF!</definedName>
    <definedName name="Village" localSheetId="7">[246]QUEFTS!#REF!</definedName>
    <definedName name="Village" localSheetId="9">[246]QUEFTS!#REF!</definedName>
    <definedName name="Village" localSheetId="15">[246]QUEFTS!#REF!</definedName>
    <definedName name="Village" localSheetId="13">[246]QUEFTS!#REF!</definedName>
    <definedName name="Village" localSheetId="8">[246]QUEFTS!#REF!</definedName>
    <definedName name="Village">#REF!</definedName>
    <definedName name="vital1" localSheetId="51">#REF!</definedName>
    <definedName name="vital1">#REF!</definedName>
    <definedName name="vital2" localSheetId="51">#REF!</definedName>
    <definedName name="vital2">#REF!</definedName>
    <definedName name="vital4" localSheetId="51">#REF!</definedName>
    <definedName name="vital4">#REF!</definedName>
    <definedName name="vital5" localSheetId="51">#REF!</definedName>
    <definedName name="vital5">#REF!</definedName>
    <definedName name="vital6" localSheetId="51">#REF!</definedName>
    <definedName name="vital6">#REF!</definedName>
    <definedName name="vital8" localSheetId="51">#REF!</definedName>
    <definedName name="vital8">#REF!</definedName>
    <definedName name="vital9" localSheetId="51">#REF!</definedName>
    <definedName name="vital9">#REF!</definedName>
    <definedName name="vitri1_18">1</definedName>
    <definedName name="vitri2_18">0</definedName>
    <definedName name="vitri3_18">1</definedName>
    <definedName name="vk_cka" localSheetId="51">#REF!</definedName>
    <definedName name="vk_cka">#REF!</definedName>
    <definedName name="vk_ckb" localSheetId="51">#REF!</definedName>
    <definedName name="vk_ckb">#REF!</definedName>
    <definedName name="vk_da2a" localSheetId="51">#REF!</definedName>
    <definedName name="vk_da2a">#REF!</definedName>
    <definedName name="vk_da2b" localSheetId="51">#REF!</definedName>
    <definedName name="vk_da2b">#REF!</definedName>
    <definedName name="vk_da2c" localSheetId="51">#REF!</definedName>
    <definedName name="vk_da2c">#REF!</definedName>
    <definedName name="vk_dna" localSheetId="51">#REF!</definedName>
    <definedName name="vk_dna">#REF!</definedName>
    <definedName name="vk_dnb" localSheetId="51">#REF!</definedName>
    <definedName name="vk_dnb">#REF!</definedName>
    <definedName name="vk_hta" localSheetId="51">#REF!</definedName>
    <definedName name="vk_hta">#REF!</definedName>
    <definedName name="vk_htb" localSheetId="51">#REF!</definedName>
    <definedName name="vk_htb">#REF!</definedName>
    <definedName name="vk_lda" localSheetId="51">#REF!</definedName>
    <definedName name="vk_lda">#REF!</definedName>
    <definedName name="vk_ldb" localSheetId="51">#REF!</definedName>
    <definedName name="vk_ldb">#REF!</definedName>
    <definedName name="vk_ldc" localSheetId="51">#REF!</definedName>
    <definedName name="vk_ldc">#REF!</definedName>
    <definedName name="vk_lhta" localSheetId="51">#REF!</definedName>
    <definedName name="vk_lhta">#REF!</definedName>
    <definedName name="vk_lhtb" localSheetId="51">#REF!</definedName>
    <definedName name="vk_lhtb">#REF!</definedName>
    <definedName name="vk_lhtc" localSheetId="51">#REF!</definedName>
    <definedName name="vk_lhtc">#REF!</definedName>
    <definedName name="vk_lpa" localSheetId="51">#REF!</definedName>
    <definedName name="vk_lpa">#REF!</definedName>
    <definedName name="vk_lpb" localSheetId="51">#REF!</definedName>
    <definedName name="vk_lpb">#REF!</definedName>
    <definedName name="vk_lpc" localSheetId="51">#REF!</definedName>
    <definedName name="vk_lpc">#REF!</definedName>
    <definedName name="vk_lpd" localSheetId="51">#REF!</definedName>
    <definedName name="vk_lpd">#REF!</definedName>
    <definedName name="vk_lta" localSheetId="51">#REF!</definedName>
    <definedName name="vk_lta">#REF!</definedName>
    <definedName name="vk_ltb" localSheetId="51">#REF!</definedName>
    <definedName name="vk_ltb">#REF!</definedName>
    <definedName name="vk_ltc" localSheetId="51">#REF!</definedName>
    <definedName name="vk_ltc">#REF!</definedName>
    <definedName name="vk_ltd" localSheetId="51">#REF!</definedName>
    <definedName name="vk_ltd">#REF!</definedName>
    <definedName name="vk_pha" localSheetId="51">#REF!</definedName>
    <definedName name="vk_pha">#REF!</definedName>
    <definedName name="vk_phb" localSheetId="51">#REF!</definedName>
    <definedName name="vk_phb">#REF!</definedName>
    <definedName name="vk_spa" localSheetId="51">#REF!</definedName>
    <definedName name="vk_spa">#REF!</definedName>
    <definedName name="vk_spb" localSheetId="51">#REF!</definedName>
    <definedName name="vk_spb">#REF!</definedName>
    <definedName name="vk_tba" localSheetId="51">#REF!</definedName>
    <definedName name="vk_tba">#REF!</definedName>
    <definedName name="vk_tbb" localSheetId="51">#REF!</definedName>
    <definedName name="vk_tbb">#REF!</definedName>
    <definedName name="vk_tbc" localSheetId="51">#REF!</definedName>
    <definedName name="vk_tbc">#REF!</definedName>
    <definedName name="vk_tbd" localSheetId="51">#REF!</definedName>
    <definedName name="vk_tbd">#REF!</definedName>
    <definedName name="vk_tbe" localSheetId="51">#REF!</definedName>
    <definedName name="vk_tbe">#REF!</definedName>
    <definedName name="vk_tka" localSheetId="51">#REF!</definedName>
    <definedName name="vk_tka">#REF!</definedName>
    <definedName name="vk_tkb" localSheetId="51">#REF!</definedName>
    <definedName name="vk_tkb">#REF!</definedName>
    <definedName name="vk_tta" localSheetId="51">#REF!</definedName>
    <definedName name="vk_tta">#REF!</definedName>
    <definedName name="vk_ttb" localSheetId="51">#REF!</definedName>
    <definedName name="vk_ttb">#REF!</definedName>
    <definedName name="vk_ttlpa" localSheetId="51">#REF!</definedName>
    <definedName name="vk_ttlpa">#REF!</definedName>
    <definedName name="vk_ttlpb" localSheetId="51">#REF!</definedName>
    <definedName name="vk_ttlpb">#REF!</definedName>
    <definedName name="vk_ttlpc" localSheetId="51">#REF!</definedName>
    <definedName name="vk_ttlpc">#REF!</definedName>
    <definedName name="vk_tha" localSheetId="51">#REF!</definedName>
    <definedName name="vk_tha">#REF!</definedName>
    <definedName name="vk_thb" localSheetId="51">#REF!</definedName>
    <definedName name="vk_thb">#REF!</definedName>
    <definedName name="vk_thc" localSheetId="51">#REF!</definedName>
    <definedName name="vk_thc">#REF!</definedName>
    <definedName name="vkcauthang" localSheetId="33">#REF!</definedName>
    <definedName name="vkcauthang" localSheetId="51">#REF!</definedName>
    <definedName name="vkcauthang">#REF!</definedName>
    <definedName name="vksan" localSheetId="33">#REF!</definedName>
    <definedName name="vksan" localSheetId="51">#REF!</definedName>
    <definedName name="vksan">#REF!</definedName>
    <definedName name="vkh" localSheetId="7">[353]chiettinh!$I$11</definedName>
    <definedName name="vkh" localSheetId="9">[353]chiettinh!$I$11</definedName>
    <definedName name="vkh" localSheetId="15">[353]chiettinh!$I$11</definedName>
    <definedName name="vkh" localSheetId="13">[353]chiettinh!$I$11</definedName>
    <definedName name="vkh" localSheetId="8">[353]chiettinh!$I$11</definedName>
    <definedName name="vkh">#REF!</definedName>
    <definedName name="VL" localSheetId="7">'[354]VL-NC-MTC DZ35 KV1KM'!#REF!</definedName>
    <definedName name="VL" localSheetId="9">'[354]VL-NC-MTC DZ35 KV1KM'!#REF!</definedName>
    <definedName name="VL" localSheetId="15">'[354]VL-NC-MTC DZ35 KV1KM'!#REF!</definedName>
    <definedName name="VL" localSheetId="13">'[354]VL-NC-MTC DZ35 KV1KM'!#REF!</definedName>
    <definedName name="VL" localSheetId="8">'[354]VL-NC-MTC DZ35 KV1KM'!#REF!</definedName>
    <definedName name="VL">#REF!</definedName>
    <definedName name="VL.M10.1" localSheetId="7">'[132]Giai trinh'!#REF!</definedName>
    <definedName name="VL.M10.1" localSheetId="9">'[132]Giai trinh'!#REF!</definedName>
    <definedName name="VL.M10.1" localSheetId="15">'[132]Giai trinh'!#REF!</definedName>
    <definedName name="VL.M10.1" localSheetId="13">'[132]Giai trinh'!#REF!</definedName>
    <definedName name="VL.M10.1" localSheetId="8">'[132]Giai trinh'!#REF!</definedName>
    <definedName name="VL.M10.1">#REF!</definedName>
    <definedName name="VL.M10.2" localSheetId="7">'[132]Giai trinh'!#REF!</definedName>
    <definedName name="VL.M10.2" localSheetId="9">'[132]Giai trinh'!#REF!</definedName>
    <definedName name="VL.M10.2" localSheetId="15">'[132]Giai trinh'!#REF!</definedName>
    <definedName name="VL.M10.2" localSheetId="13">'[132]Giai trinh'!#REF!</definedName>
    <definedName name="VL.M10.2" localSheetId="8">'[132]Giai trinh'!#REF!</definedName>
    <definedName name="VL.M10.2">#REF!</definedName>
    <definedName name="VL.MDT" localSheetId="7">'[132]Giai trinh'!#REF!</definedName>
    <definedName name="VL.MDT" localSheetId="9">'[132]Giai trinh'!#REF!</definedName>
    <definedName name="VL.MDT" localSheetId="15">'[132]Giai trinh'!#REF!</definedName>
    <definedName name="VL.MDT" localSheetId="13">'[132]Giai trinh'!#REF!</definedName>
    <definedName name="VL.MDT" localSheetId="8">'[132]Giai trinh'!#REF!</definedName>
    <definedName name="VL.MDT">#REF!</definedName>
    <definedName name="VL_CSC" localSheetId="33">#REF!</definedName>
    <definedName name="VL_CSC" localSheetId="51">#REF!</definedName>
    <definedName name="VL_CSC">#REF!</definedName>
    <definedName name="VL_CSCT" localSheetId="33">#REF!</definedName>
    <definedName name="VL_CSCT" localSheetId="51">#REF!</definedName>
    <definedName name="VL_CSCT">#REF!</definedName>
    <definedName name="VL_CTXD" localSheetId="33">#REF!</definedName>
    <definedName name="VL_CTXD" localSheetId="51">#REF!</definedName>
    <definedName name="VL_CTXD">#REF!</definedName>
    <definedName name="VL_RD" localSheetId="33">#REF!</definedName>
    <definedName name="VL_RD" localSheetId="51">#REF!</definedName>
    <definedName name="VL_RD">#REF!</definedName>
    <definedName name="VL_TD" localSheetId="33">#REF!</definedName>
    <definedName name="VL_TD" localSheetId="51">#REF!</definedName>
    <definedName name="VL_TD">#REF!</definedName>
    <definedName name="vl100a" localSheetId="7">'[278]CTbe tong'!#REF!</definedName>
    <definedName name="vl100a" localSheetId="9">'[278]CTbe tong'!#REF!</definedName>
    <definedName name="vl100a" localSheetId="15">'[278]CTbe tong'!#REF!</definedName>
    <definedName name="vl100a" localSheetId="13">'[278]CTbe tong'!#REF!</definedName>
    <definedName name="vl100a" localSheetId="8">'[278]CTbe tong'!#REF!</definedName>
    <definedName name="vl100a">#REF!</definedName>
    <definedName name="vl1p" localSheetId="33">#REF!</definedName>
    <definedName name="vl1p" localSheetId="51">#REF!</definedName>
    <definedName name="vl1p">#REF!</definedName>
    <definedName name="vl3p" localSheetId="33">#REF!</definedName>
    <definedName name="vl3p" localSheetId="51">#REF!</definedName>
    <definedName name="vl3p">#REF!</definedName>
    <definedName name="VLBS">#N/A</definedName>
    <definedName name="Vlcap0.7" localSheetId="33">#REF!</definedName>
    <definedName name="Vlcap0.7" localSheetId="51">#REF!</definedName>
    <definedName name="Vlcap0.7">#REF!</definedName>
    <definedName name="VLcap1" localSheetId="33">#REF!</definedName>
    <definedName name="VLcap1" localSheetId="51">#REF!</definedName>
    <definedName name="VLcap1">#REF!</definedName>
    <definedName name="vlct" localSheetId="21" hidden="1">{"'Sheet1'!$L$16"}</definedName>
    <definedName name="vlct" localSheetId="27" hidden="1">{"'Sheet1'!$L$16"}</definedName>
    <definedName name="vlct" localSheetId="7" hidden="1">{"'Sheet1'!$L$16"}</definedName>
    <definedName name="vlct" localSheetId="9" hidden="1">{"'Sheet1'!$L$16"}</definedName>
    <definedName name="vlct" localSheetId="15" hidden="1">{"'Sheet1'!$L$16"}</definedName>
    <definedName name="vlct" localSheetId="13" hidden="1">{"'Sheet1'!$L$16"}</definedName>
    <definedName name="vlct" localSheetId="16" hidden="1">{"'Sheet1'!$L$16"}</definedName>
    <definedName name="vlct" localSheetId="8" hidden="1">{"'Sheet1'!$L$16"}</definedName>
    <definedName name="vlct" localSheetId="18" hidden="1">{"'Sheet1'!$L$16"}</definedName>
    <definedName name="vlct" localSheetId="19" hidden="1">{"'Sheet1'!$L$16"}</definedName>
    <definedName name="vlct" localSheetId="1" hidden="1">{"'Sheet1'!$L$16"}</definedName>
    <definedName name="vlct" hidden="1">{"'Sheet1'!$L$16"}</definedName>
    <definedName name="VLCT3p" localSheetId="33">#REF!</definedName>
    <definedName name="VLCT3p" localSheetId="51">#REF!</definedName>
    <definedName name="VLCT3p">#REF!</definedName>
    <definedName name="vldd" localSheetId="7">'[10]TH XL'!#REF!</definedName>
    <definedName name="vldd" localSheetId="9">'[10]TH XL'!#REF!</definedName>
    <definedName name="vldd" localSheetId="15">'[10]TH XL'!#REF!</definedName>
    <definedName name="vldd" localSheetId="13">'[10]TH XL'!#REF!</definedName>
    <definedName name="vldd" localSheetId="8">'[10]TH XL'!#REF!</definedName>
    <definedName name="vldd">#REF!</definedName>
    <definedName name="vldg" localSheetId="33">#REF!</definedName>
    <definedName name="vldg" localSheetId="51">#REF!</definedName>
    <definedName name="vldg">#REF!</definedName>
    <definedName name="vldn400" localSheetId="33">#REF!</definedName>
    <definedName name="vldn400" localSheetId="51">#REF!</definedName>
    <definedName name="vldn400">#REF!</definedName>
    <definedName name="vldn600" localSheetId="33">#REF!</definedName>
    <definedName name="vldn600" localSheetId="51">#REF!</definedName>
    <definedName name="vldn600">#REF!</definedName>
    <definedName name="VLHC" localSheetId="7">[10]TNHCHINH!$I$38</definedName>
    <definedName name="VLHC" localSheetId="9">[10]TNHCHINH!$I$38</definedName>
    <definedName name="VLHC" localSheetId="15">[10]TNHCHINH!$I$38</definedName>
    <definedName name="VLHC" localSheetId="13">[10]TNHCHINH!$I$38</definedName>
    <definedName name="VLHC" localSheetId="8">[10]TNHCHINH!$I$38</definedName>
    <definedName name="VLHC">#REF!</definedName>
    <definedName name="VLIEU" localSheetId="33">#REF!</definedName>
    <definedName name="VLIEU" localSheetId="51">#REF!</definedName>
    <definedName name="VLIEU">#REF!</definedName>
    <definedName name="vlieu2" localSheetId="7">[355]vlxmnc!#REF!</definedName>
    <definedName name="vlieu2" localSheetId="9">[355]vlxmnc!#REF!</definedName>
    <definedName name="vlieu2" localSheetId="15">[355]vlxmnc!#REF!</definedName>
    <definedName name="vlieu2" localSheetId="13">[355]vlxmnc!#REF!</definedName>
    <definedName name="vlieu2" localSheetId="8">[355]vlxmnc!#REF!</definedName>
    <definedName name="vlieu2">#REF!</definedName>
    <definedName name="vlieu3" localSheetId="7">[355]vlxmnc!#REF!</definedName>
    <definedName name="vlieu3" localSheetId="9">[355]vlxmnc!#REF!</definedName>
    <definedName name="vlieu3" localSheetId="15">[355]vlxmnc!#REF!</definedName>
    <definedName name="vlieu3" localSheetId="13">[355]vlxmnc!#REF!</definedName>
    <definedName name="vlieu3" localSheetId="8">[355]vlxmnc!#REF!</definedName>
    <definedName name="vlieu3">#REF!</definedName>
    <definedName name="vlieu4" localSheetId="7">[355]vlxmnc!#REF!</definedName>
    <definedName name="vlieu4" localSheetId="9">[355]vlxmnc!#REF!</definedName>
    <definedName name="vlieu4" localSheetId="15">[355]vlxmnc!#REF!</definedName>
    <definedName name="vlieu4" localSheetId="13">[355]vlxmnc!#REF!</definedName>
    <definedName name="vlieu4" localSheetId="8">[355]vlxmnc!#REF!</definedName>
    <definedName name="vlieu4">#REF!</definedName>
    <definedName name="VLIEU5" localSheetId="7">[355]vlxmnc!#REF!</definedName>
    <definedName name="VLIEU5" localSheetId="9">[355]vlxmnc!#REF!</definedName>
    <definedName name="VLIEU5" localSheetId="15">[355]vlxmnc!#REF!</definedName>
    <definedName name="VLIEU5" localSheetId="13">[355]vlxmnc!#REF!</definedName>
    <definedName name="VLIEU5" localSheetId="8">[355]vlxmnc!#REF!</definedName>
    <definedName name="VLIEU5">#REF!</definedName>
    <definedName name="VLKday" localSheetId="33">#REF!</definedName>
    <definedName name="VLKday" localSheetId="51">#REF!</definedName>
    <definedName name="VLKday">#REF!</definedName>
    <definedName name="VLM" localSheetId="33">#REF!</definedName>
    <definedName name="VLM" localSheetId="51">#REF!</definedName>
    <definedName name="VLM">#REF!</definedName>
    <definedName name="vlp" localSheetId="7">'[33]he so'!$B$1</definedName>
    <definedName name="vlp" localSheetId="9">'[33]he so'!$B$1</definedName>
    <definedName name="vlp" localSheetId="15">'[33]he so'!$B$1</definedName>
    <definedName name="vlp" localSheetId="13">'[33]he so'!$B$1</definedName>
    <definedName name="vlp" localSheetId="8">'[33]he so'!$B$1</definedName>
    <definedName name="vlp">#REF!</definedName>
    <definedName name="VLT" localSheetId="33">#REF!</definedName>
    <definedName name="VLT" localSheetId="51">#REF!</definedName>
    <definedName name="VLT">#REF!</definedName>
    <definedName name="vltr" localSheetId="7">'[10]TH XL'!#REF!</definedName>
    <definedName name="vltr" localSheetId="9">'[10]TH XL'!#REF!</definedName>
    <definedName name="vltr" localSheetId="15">'[10]TH XL'!#REF!</definedName>
    <definedName name="vltr" localSheetId="13">'[10]TH XL'!#REF!</definedName>
    <definedName name="vltr" localSheetId="8">'[10]TH XL'!#REF!</definedName>
    <definedName name="vltr">#REF!</definedName>
    <definedName name="vltram" localSheetId="33">#REF!</definedName>
    <definedName name="vltram" localSheetId="51">#REF!</definedName>
    <definedName name="vltram">#REF!</definedName>
    <definedName name="VLVanXoan" localSheetId="33">#REF!</definedName>
    <definedName name="VLVanXoan" localSheetId="51">#REF!</definedName>
    <definedName name="VLVanXoan">#REF!</definedName>
    <definedName name="VLxaydung" localSheetId="33">#REF!</definedName>
    <definedName name="VLxaydung" localSheetId="51">#REF!</definedName>
    <definedName name="VLxaydung">#REF!</definedName>
    <definedName name="vm" localSheetId="7">[75]SLCB!#REF!</definedName>
    <definedName name="vm" localSheetId="9">[75]SLCB!#REF!</definedName>
    <definedName name="vm" localSheetId="15">[75]SLCB!#REF!</definedName>
    <definedName name="vm" localSheetId="13">[75]SLCB!#REF!</definedName>
    <definedName name="vm" localSheetId="8">[75]SLCB!#REF!</definedName>
    <definedName name="vm">#REF!</definedName>
    <definedName name="vm1." localSheetId="7">[75]SLCB!#REF!</definedName>
    <definedName name="vm1." localSheetId="9">[75]SLCB!#REF!</definedName>
    <definedName name="vm1." localSheetId="15">[75]SLCB!#REF!</definedName>
    <definedName name="vm1." localSheetId="13">[75]SLCB!#REF!</definedName>
    <definedName name="vm1." localSheetId="8">[75]SLCB!#REF!</definedName>
    <definedName name="vm1.">#REF!</definedName>
    <definedName name="vm2." localSheetId="7">[75]SLCB!#REF!</definedName>
    <definedName name="vm2." localSheetId="9">[75]SLCB!#REF!</definedName>
    <definedName name="vm2." localSheetId="15">[75]SLCB!#REF!</definedName>
    <definedName name="vm2." localSheetId="13">[75]SLCB!#REF!</definedName>
    <definedName name="vm2." localSheetId="8">[75]SLCB!#REF!</definedName>
    <definedName name="vm2.">#REF!</definedName>
    <definedName name="vn" localSheetId="7">[40]th¸mo!#REF!</definedName>
    <definedName name="vn" localSheetId="9">[40]th¸mo!#REF!</definedName>
    <definedName name="vn" localSheetId="15">[40]th¸mo!#REF!</definedName>
    <definedName name="vn" localSheetId="13">[40]th¸mo!#REF!</definedName>
    <definedName name="vn" localSheetId="8">[40]th¸mo!#REF!</definedName>
    <definedName name="vn">#REF!</definedName>
    <definedName name="vn1." localSheetId="7">[75]SLCB!#REF!</definedName>
    <definedName name="vn1." localSheetId="9">[75]SLCB!#REF!</definedName>
    <definedName name="vn1." localSheetId="15">[75]SLCB!#REF!</definedName>
    <definedName name="vn1." localSheetId="13">[75]SLCB!#REF!</definedName>
    <definedName name="vn1." localSheetId="8">[75]SLCB!#REF!</definedName>
    <definedName name="vn1.">#REF!</definedName>
    <definedName name="vn2." localSheetId="7">[75]SLCB!#REF!</definedName>
    <definedName name="vn2." localSheetId="9">[75]SLCB!#REF!</definedName>
    <definedName name="vn2." localSheetId="15">[75]SLCB!#REF!</definedName>
    <definedName name="vn2." localSheetId="13">[75]SLCB!#REF!</definedName>
    <definedName name="vn2." localSheetId="8">[75]SLCB!#REF!</definedName>
    <definedName name="vn2.">#REF!</definedName>
    <definedName name="voi" localSheetId="7">'[356]Gia vat tu'!#REF!</definedName>
    <definedName name="voi" localSheetId="9">'[356]Gia vat tu'!#REF!</definedName>
    <definedName name="voi" localSheetId="15">'[356]Gia vat tu'!#REF!</definedName>
    <definedName name="voi" localSheetId="13">'[356]Gia vat tu'!#REF!</definedName>
    <definedName name="voi" localSheetId="8">'[356]Gia vat tu'!#REF!</definedName>
    <definedName name="voi">#REF!</definedName>
    <definedName name="Von.KL" localSheetId="33">#REF!</definedName>
    <definedName name="Von.KL" localSheetId="51">#REF!</definedName>
    <definedName name="Von.KL">#REF!</definedName>
    <definedName name="Von_dau_tu_thuan" localSheetId="7">'[158]Co so'!$C$10</definedName>
    <definedName name="Von_dau_tu_thuan" localSheetId="9">'[158]Co so'!$C$10</definedName>
    <definedName name="Von_dau_tu_thuan" localSheetId="15">'[158]Co so'!$C$10</definedName>
    <definedName name="Von_dau_tu_thuan" localSheetId="13">'[158]Co so'!$C$10</definedName>
    <definedName name="Von_dau_tu_thuan" localSheetId="8">'[158]Co so'!$C$10</definedName>
    <definedName name="Von_dau_tu_thuan">#REF!</definedName>
    <definedName name="Vp" localSheetId="7">[25]Girder!#REF!</definedName>
    <definedName name="Vp" localSheetId="9">[25]Girder!#REF!</definedName>
    <definedName name="Vp" localSheetId="15">[25]Girder!#REF!</definedName>
    <definedName name="Vp" localSheetId="13">[25]Girder!#REF!</definedName>
    <definedName name="Vp" localSheetId="8">[25]Girder!#REF!</definedName>
    <definedName name="Vp">#REF!</definedName>
    <definedName name="Vr" localSheetId="7">'[80]B-B'!$F$59</definedName>
    <definedName name="Vr" localSheetId="9">'[80]B-B'!$F$59</definedName>
    <definedName name="Vr" localSheetId="15">'[80]B-B'!$F$59</definedName>
    <definedName name="Vr" localSheetId="13">'[80]B-B'!$F$59</definedName>
    <definedName name="Vr" localSheetId="8">'[80]B-B'!$F$59</definedName>
    <definedName name="Vr">#REF!</definedName>
    <definedName name="vr3p" localSheetId="33">#REF!</definedName>
    <definedName name="vr3p" localSheetId="51">#REF!</definedName>
    <definedName name="vr3p">#REF!</definedName>
    <definedName name="Vs" localSheetId="7">[25]Girder!#REF!</definedName>
    <definedName name="Vs" localSheetId="9">[25]Girder!#REF!</definedName>
    <definedName name="Vs" localSheetId="15">[25]Girder!#REF!</definedName>
    <definedName name="Vs" localSheetId="13">[25]Girder!#REF!</definedName>
    <definedName name="Vs" localSheetId="8">[25]Girder!#REF!</definedName>
    <definedName name="Vs">#REF!</definedName>
    <definedName name="VT" localSheetId="33">#REF!</definedName>
    <definedName name="VT" localSheetId="51">#REF!</definedName>
    <definedName name="VT">#REF!</definedName>
    <definedName name="VT_1" localSheetId="7">'[357]Vat tu'!#REF!</definedName>
    <definedName name="VT_1" localSheetId="9">'[357]Vat tu'!#REF!</definedName>
    <definedName name="VT_1" localSheetId="15">'[357]Vat tu'!#REF!</definedName>
    <definedName name="VT_1" localSheetId="13">'[357]Vat tu'!#REF!</definedName>
    <definedName name="VT_1" localSheetId="8">'[357]Vat tu'!#REF!</definedName>
    <definedName name="VT_1">#REF!</definedName>
    <definedName name="vt_nxt" localSheetId="33">#REF!</definedName>
    <definedName name="vt_nxt" localSheetId="51">#REF!</definedName>
    <definedName name="vt_nxt">#REF!</definedName>
    <definedName name="vt1pbs" localSheetId="7">'[10]lam-moi'!#REF!</definedName>
    <definedName name="vt1pbs" localSheetId="9">'[10]lam-moi'!#REF!</definedName>
    <definedName name="vt1pbs" localSheetId="15">'[10]lam-moi'!#REF!</definedName>
    <definedName name="vt1pbs" localSheetId="13">'[10]lam-moi'!#REF!</definedName>
    <definedName name="vt1pbs" localSheetId="8">'[10]lam-moi'!#REF!</definedName>
    <definedName name="vt1pbs">#REF!</definedName>
    <definedName name="vtbs" localSheetId="7">'[10]lam-moi'!#REF!</definedName>
    <definedName name="vtbs" localSheetId="9">'[10]lam-moi'!#REF!</definedName>
    <definedName name="vtbs" localSheetId="15">'[10]lam-moi'!#REF!</definedName>
    <definedName name="vtbs" localSheetId="13">'[10]lam-moi'!#REF!</definedName>
    <definedName name="vtbs" localSheetId="8">'[10]lam-moi'!#REF!</definedName>
    <definedName name="vtbs">#REF!</definedName>
    <definedName name="vtu" localSheetId="33">#REF!</definedName>
    <definedName name="vtu" localSheetId="51">#REF!</definedName>
    <definedName name="vtu">#REF!</definedName>
    <definedName name="Vu" localSheetId="33">#REF!</definedName>
    <definedName name="Vu" localSheetId="51">#REF!</definedName>
    <definedName name="Vu">#REF!</definedName>
    <definedName name="Vu_" localSheetId="33">#REF!</definedName>
    <definedName name="Vu_" localSheetId="51">#REF!</definedName>
    <definedName name="Vu_">#REF!</definedName>
    <definedName name="Vua" localSheetId="51">#REF!</definedName>
    <definedName name="Vua">#REF!</definedName>
    <definedName name="vua_75" localSheetId="7">[358]dongia!#REF!</definedName>
    <definedName name="vua_75" localSheetId="9">[358]dongia!#REF!</definedName>
    <definedName name="vua_75" localSheetId="15">[358]dongia!#REF!</definedName>
    <definedName name="vua_75" localSheetId="13">[358]dongia!#REF!</definedName>
    <definedName name="vua_75" localSheetId="8">[358]dongia!#REF!</definedName>
    <definedName name="vua_75">#REF!</definedName>
    <definedName name="VuaBT" localSheetId="33">#REF!</definedName>
    <definedName name="VuaBT" localSheetId="51">#REF!</definedName>
    <definedName name="VuaBT">#REF!</definedName>
    <definedName name="VUI" localSheetId="33">#REF!</definedName>
    <definedName name="VUI" localSheetId="51">#REF!</definedName>
    <definedName name="VUI">#REF!</definedName>
    <definedName name="vung" localSheetId="33">#REF!</definedName>
    <definedName name="vung" localSheetId="51">#REF!</definedName>
    <definedName name="vung">#REF!</definedName>
    <definedName name="vungdcd" localSheetId="51">#REF!</definedName>
    <definedName name="vungdcd">#REF!</definedName>
    <definedName name="vungdcl" localSheetId="51">#REF!</definedName>
    <definedName name="vungdcl">#REF!</definedName>
    <definedName name="vungnhapk" localSheetId="51">#REF!</definedName>
    <definedName name="vungnhapk">#REF!</definedName>
    <definedName name="vungnhapl" localSheetId="51">#REF!</definedName>
    <definedName name="vungnhapl">#REF!</definedName>
    <definedName name="vungxuatk" localSheetId="51">#REF!</definedName>
    <definedName name="vungxuatk">#REF!</definedName>
    <definedName name="vungxuatl" localSheetId="51">#REF!</definedName>
    <definedName name="vungxuatl">#REF!</definedName>
    <definedName name="vv" localSheetId="21" hidden="1">{"'Sheet1'!$L$16"}</definedName>
    <definedName name="vv" localSheetId="27" hidden="1">{"'Sheet1'!$L$16"}</definedName>
    <definedName name="vv" localSheetId="33" hidden="1">{"'Sheet1'!$L$16"}</definedName>
    <definedName name="vv" localSheetId="34" hidden="1">{"'Sheet1'!$L$16"}</definedName>
    <definedName name="vv" localSheetId="48" hidden="1">{"'Sheet1'!$L$16"}</definedName>
    <definedName name="vv" localSheetId="49" hidden="1">{"'Sheet1'!$L$16"}</definedName>
    <definedName name="vv" localSheetId="7" hidden="1">{"'Sheet1'!$L$16"}</definedName>
    <definedName name="vv" localSheetId="9" hidden="1">{"'Sheet1'!$L$16"}</definedName>
    <definedName name="vv" localSheetId="15" hidden="1">{"'Sheet1'!$L$16"}</definedName>
    <definedName name="vv" localSheetId="13" hidden="1">{"'Sheet1'!$L$16"}</definedName>
    <definedName name="vv" localSheetId="16" hidden="1">{"'Sheet1'!$L$16"}</definedName>
    <definedName name="vv" localSheetId="8" hidden="1">{"'Sheet1'!$L$16"}</definedName>
    <definedName name="vv" localSheetId="18" hidden="1">{"'Sheet1'!$L$16"}</definedName>
    <definedName name="vv" localSheetId="19" hidden="1">{"'Sheet1'!$L$16"}</definedName>
    <definedName name="vv" localSheetId="1" hidden="1">{"'Sheet1'!$L$16"}</definedName>
    <definedName name="vv" hidden="1">{"'Sheet1'!$L$16"}</definedName>
    <definedName name="VX" localSheetId="7">[25]Girder!#REF!</definedName>
    <definedName name="VX" localSheetId="9">[25]Girder!#REF!</definedName>
    <definedName name="VX" localSheetId="15">[25]Girder!#REF!</definedName>
    <definedName name="VX" localSheetId="13">[25]Girder!#REF!</definedName>
    <definedName name="VX" localSheetId="8">[25]Girder!#REF!</definedName>
    <definedName name="VX">#REF!</definedName>
    <definedName name="W" localSheetId="33">#REF!</definedName>
    <definedName name="W" localSheetId="51">#REF!</definedName>
    <definedName name="W">#REF!</definedName>
    <definedName name="W_Class1" localSheetId="33">#REF!</definedName>
    <definedName name="W_Class1" localSheetId="51">#REF!</definedName>
    <definedName name="W_Class1">#REF!</definedName>
    <definedName name="W_Class2" localSheetId="33">#REF!</definedName>
    <definedName name="W_Class2" localSheetId="51">#REF!</definedName>
    <definedName name="W_Class2">#REF!</definedName>
    <definedName name="W_Class3" localSheetId="33">#REF!</definedName>
    <definedName name="W_Class3" localSheetId="51">#REF!</definedName>
    <definedName name="W_Class3">#REF!</definedName>
    <definedName name="W_Class4" localSheetId="33">#REF!</definedName>
    <definedName name="W_Class4" localSheetId="51">#REF!</definedName>
    <definedName name="W_Class4">#REF!</definedName>
    <definedName name="W_Class5" localSheetId="33">#REF!</definedName>
    <definedName name="W_Class5" localSheetId="51">#REF!</definedName>
    <definedName name="W_Class5">#REF!</definedName>
    <definedName name="Wat_tec" localSheetId="33">#REF!</definedName>
    <definedName name="Wat_tec" localSheetId="51">#REF!</definedName>
    <definedName name="Wat_tec">#REF!</definedName>
    <definedName name="watertruck" localSheetId="33">#REF!</definedName>
    <definedName name="watertruck" localSheetId="51">#REF!</definedName>
    <definedName name="watertruck">#REF!</definedName>
    <definedName name="Wc" localSheetId="7">[69]PEDESB!#REF!</definedName>
    <definedName name="Wc" localSheetId="9">[69]PEDESB!#REF!</definedName>
    <definedName name="Wc" localSheetId="15">[69]PEDESB!#REF!</definedName>
    <definedName name="Wc" localSheetId="13">[69]PEDESB!#REF!</definedName>
    <definedName name="Wc" localSheetId="8">[69]PEDESB!#REF!</definedName>
    <definedName name="Wc">#REF!</definedName>
    <definedName name="Wdaymong" localSheetId="33">#REF!</definedName>
    <definedName name="Wdaymong" localSheetId="51">#REF!</definedName>
    <definedName name="Wdaymong">#REF!</definedName>
    <definedName name="Wgct" localSheetId="7">[173]Pier!$G$53</definedName>
    <definedName name="Wgct" localSheetId="9">[173]Pier!$G$53</definedName>
    <definedName name="Wgct" localSheetId="15">[173]Pier!$G$53</definedName>
    <definedName name="Wgct" localSheetId="13">[173]Pier!$G$53</definedName>
    <definedName name="Wgct" localSheetId="8">[173]Pier!$G$53</definedName>
    <definedName name="Wgct">#REF!</definedName>
    <definedName name="Wgkt" localSheetId="7">[173]Pier!$G$52</definedName>
    <definedName name="Wgkt" localSheetId="9">[173]Pier!$G$52</definedName>
    <definedName name="Wgkt" localSheetId="15">[173]Pier!$G$52</definedName>
    <definedName name="Wgkt" localSheetId="13">[173]Pier!$G$52</definedName>
    <definedName name="Wgkt" localSheetId="8">[173]Pier!$G$52</definedName>
    <definedName name="Wgkt">#REF!</definedName>
    <definedName name="wl" localSheetId="33">#REF!</definedName>
    <definedName name="wl" localSheetId="51">#REF!</definedName>
    <definedName name="wl">#REF!</definedName>
    <definedName name="WLX" localSheetId="7">[58]Sheet1!#REF!</definedName>
    <definedName name="WLX" localSheetId="9">[58]Sheet1!#REF!</definedName>
    <definedName name="WLX" localSheetId="15">[58]Sheet1!#REF!</definedName>
    <definedName name="WLX" localSheetId="13">[58]Sheet1!#REF!</definedName>
    <definedName name="WLX" localSheetId="8">[58]Sheet1!#REF!</definedName>
    <definedName name="WLX">#REF!</definedName>
    <definedName name="WLY" localSheetId="7">[58]Sheet1!#REF!</definedName>
    <definedName name="WLY" localSheetId="9">[58]Sheet1!#REF!</definedName>
    <definedName name="WLY" localSheetId="15">[58]Sheet1!#REF!</definedName>
    <definedName name="WLY" localSheetId="13">[58]Sheet1!#REF!</definedName>
    <definedName name="WLY" localSheetId="8">[58]Sheet1!#REF!</definedName>
    <definedName name="WLY">#REF!</definedName>
    <definedName name="WOT" localSheetId="7">[58]Sheet1!#REF!</definedName>
    <definedName name="WOT" localSheetId="9">[58]Sheet1!#REF!</definedName>
    <definedName name="WOT" localSheetId="15">[58]Sheet1!#REF!</definedName>
    <definedName name="WOT" localSheetId="13">[58]Sheet1!#REF!</definedName>
    <definedName name="WOT" localSheetId="8">[58]Sheet1!#REF!</definedName>
    <definedName name="WOT">#REF!</definedName>
    <definedName name="WPX" localSheetId="7">[58]Sheet1!#REF!</definedName>
    <definedName name="WPX" localSheetId="9">[58]Sheet1!#REF!</definedName>
    <definedName name="WPX" localSheetId="15">[58]Sheet1!#REF!</definedName>
    <definedName name="WPX" localSheetId="13">[58]Sheet1!#REF!</definedName>
    <definedName name="WPX" localSheetId="8">[58]Sheet1!#REF!</definedName>
    <definedName name="WPX">#REF!</definedName>
    <definedName name="WPY" localSheetId="7">[58]Sheet1!#REF!</definedName>
    <definedName name="WPY" localSheetId="9">[58]Sheet1!#REF!</definedName>
    <definedName name="WPY" localSheetId="15">[58]Sheet1!#REF!</definedName>
    <definedName name="WPY" localSheetId="13">[58]Sheet1!#REF!</definedName>
    <definedName name="WPY" localSheetId="8">[58]Sheet1!#REF!</definedName>
    <definedName name="WPY">#REF!</definedName>
    <definedName name="wqe\" localSheetId="21" hidden="1">{#N/A,#N/A,FALSE,"Sheet1"}</definedName>
    <definedName name="wqe\" localSheetId="27" hidden="1">{#N/A,#N/A,FALSE,"Sheet1"}</definedName>
    <definedName name="wqe\" localSheetId="33" hidden="1">{#N/A,#N/A,FALSE,"Sheet1"}</definedName>
    <definedName name="wqe\" localSheetId="48" hidden="1">{#N/A,#N/A,FALSE,"Sheet1"}</definedName>
    <definedName name="wqe\" localSheetId="49" hidden="1">{#N/A,#N/A,FALSE,"Sheet1"}</definedName>
    <definedName name="wqe\" localSheetId="7" hidden="1">{#N/A,#N/A,FALSE,"Sheet1"}</definedName>
    <definedName name="wqe\" localSheetId="9" hidden="1">{#N/A,#N/A,FALSE,"Sheet1"}</definedName>
    <definedName name="wqe\" localSheetId="15" hidden="1">{#N/A,#N/A,FALSE,"Sheet1"}</definedName>
    <definedName name="wqe\" localSheetId="13" hidden="1">{#N/A,#N/A,FALSE,"Sheet1"}</definedName>
    <definedName name="wqe\" localSheetId="16" hidden="1">{#N/A,#N/A,FALSE,"Sheet1"}</definedName>
    <definedName name="wqe\" localSheetId="8" hidden="1">{#N/A,#N/A,FALSE,"Sheet1"}</definedName>
    <definedName name="wqe\" localSheetId="18" hidden="1">{#N/A,#N/A,FALSE,"Sheet1"}</definedName>
    <definedName name="wqe\" localSheetId="19" hidden="1">{#N/A,#N/A,FALSE,"Sheet1"}</definedName>
    <definedName name="wqe\" localSheetId="1" hidden="1">{#N/A,#N/A,FALSE,"Sheet1"}</definedName>
    <definedName name="wqe\" hidden="1">{#N/A,#N/A,FALSE,"Sheet1"}</definedName>
    <definedName name="wrn.aaa." localSheetId="21" hidden="1">{#N/A,#N/A,FALSE,"Sheet1";#N/A,#N/A,FALSE,"Sheet1";#N/A,#N/A,FALSE,"Sheet1"}</definedName>
    <definedName name="wrn.aaa." localSheetId="27" hidden="1">{#N/A,#N/A,FALSE,"Sheet1";#N/A,#N/A,FALSE,"Sheet1";#N/A,#N/A,FALSE,"Sheet1"}</definedName>
    <definedName name="wrn.aaa." localSheetId="33" hidden="1">{#N/A,#N/A,FALSE,"Sheet1";#N/A,#N/A,FALSE,"Sheet1";#N/A,#N/A,FALSE,"Sheet1"}</definedName>
    <definedName name="wrn.aaa." localSheetId="48" hidden="1">{#N/A,#N/A,FALSE,"Sheet1";#N/A,#N/A,FALSE,"Sheet1";#N/A,#N/A,FALSE,"Sheet1"}</definedName>
    <definedName name="wrn.aaa." localSheetId="49" hidden="1">{#N/A,#N/A,FALSE,"Sheet1";#N/A,#N/A,FALSE,"Sheet1";#N/A,#N/A,FALSE,"Sheet1"}</definedName>
    <definedName name="wrn.aaa." localSheetId="7" hidden="1">{#N/A,#N/A,FALSE,"Sheet1";#N/A,#N/A,FALSE,"Sheet1";#N/A,#N/A,FALSE,"Sheet1"}</definedName>
    <definedName name="wrn.aaa." localSheetId="9" hidden="1">{#N/A,#N/A,FALSE,"Sheet1";#N/A,#N/A,FALSE,"Sheet1";#N/A,#N/A,FALSE,"Sheet1"}</definedName>
    <definedName name="wrn.aaa." localSheetId="15" hidden="1">{#N/A,#N/A,FALSE,"Sheet1";#N/A,#N/A,FALSE,"Sheet1";#N/A,#N/A,FALSE,"Sheet1"}</definedName>
    <definedName name="wrn.aaa." localSheetId="13" hidden="1">{#N/A,#N/A,FALSE,"Sheet1";#N/A,#N/A,FALSE,"Sheet1";#N/A,#N/A,FALSE,"Sheet1"}</definedName>
    <definedName name="wrn.aaa." localSheetId="16" hidden="1">{#N/A,#N/A,FALSE,"Sheet1";#N/A,#N/A,FALSE,"Sheet1";#N/A,#N/A,FALSE,"Sheet1"}</definedName>
    <definedName name="wrn.aaa." localSheetId="8" hidden="1">{#N/A,#N/A,FALSE,"Sheet1";#N/A,#N/A,FALSE,"Sheet1";#N/A,#N/A,FALSE,"Sheet1"}</definedName>
    <definedName name="wrn.aaa." localSheetId="18" hidden="1">{#N/A,#N/A,FALSE,"Sheet1";#N/A,#N/A,FALSE,"Sheet1";#N/A,#N/A,FALSE,"Sheet1"}</definedName>
    <definedName name="wrn.aaa." localSheetId="19" hidden="1">{#N/A,#N/A,FALSE,"Sheet1";#N/A,#N/A,FALSE,"Sheet1";#N/A,#N/A,FALSE,"Sheet1"}</definedName>
    <definedName name="wrn.aaa." localSheetId="1" hidden="1">{#N/A,#N/A,FALSE,"Sheet1";#N/A,#N/A,FALSE,"Sheet1";#N/A,#N/A,FALSE,"Sheet1"}</definedName>
    <definedName name="wrn.aaa." hidden="1">{#N/A,#N/A,FALSE,"Sheet1";#N/A,#N/A,FALSE,"Sheet1";#N/A,#N/A,FALSE,"Sheet1"}</definedName>
    <definedName name="wrn.Bao._.Cao." localSheetId="21" hidden="1">{#N/A,#N/A,FALSE,"Sheet1"}</definedName>
    <definedName name="wrn.Bao._.Cao." localSheetId="27" hidden="1">{#N/A,#N/A,FALSE,"Sheet1"}</definedName>
    <definedName name="wrn.Bao._.Cao." localSheetId="33" hidden="1">{#N/A,#N/A,FALSE,"Sheet1"}</definedName>
    <definedName name="wrn.Bao._.Cao." localSheetId="48" hidden="1">{#N/A,#N/A,FALSE,"Sheet1"}</definedName>
    <definedName name="wrn.Bao._.Cao." localSheetId="49" hidden="1">{#N/A,#N/A,FALSE,"Sheet1"}</definedName>
    <definedName name="wrn.Bao._.Cao." localSheetId="7" hidden="1">{#N/A,#N/A,FALSE,"Sheet1"}</definedName>
    <definedName name="wrn.Bao._.Cao." localSheetId="9" hidden="1">{#N/A,#N/A,FALSE,"Sheet1"}</definedName>
    <definedName name="wrn.Bao._.Cao." localSheetId="15" hidden="1">{#N/A,#N/A,FALSE,"Sheet1"}</definedName>
    <definedName name="wrn.Bao._.Cao." localSheetId="13" hidden="1">{#N/A,#N/A,FALSE,"Sheet1"}</definedName>
    <definedName name="wrn.Bao._.Cao." localSheetId="16" hidden="1">{#N/A,#N/A,FALSE,"Sheet1"}</definedName>
    <definedName name="wrn.Bao._.Cao." localSheetId="8" hidden="1">{#N/A,#N/A,FALSE,"Sheet1"}</definedName>
    <definedName name="wrn.Bao._.Cao." localSheetId="18" hidden="1">{#N/A,#N/A,FALSE,"Sheet1"}</definedName>
    <definedName name="wrn.Bao._.Cao." localSheetId="19" hidden="1">{#N/A,#N/A,FALSE,"Sheet1"}</definedName>
    <definedName name="wrn.Bao._.Cao." localSheetId="1" hidden="1">{#N/A,#N/A,FALSE,"Sheet1"}</definedName>
    <definedName name="wrn.Bao._.Cao." hidden="1">{#N/A,#N/A,FALSE,"Sheet1"}</definedName>
    <definedName name="wrn.cong." localSheetId="21" hidden="1">{#N/A,#N/A,FALSE,"Sheet1"}</definedName>
    <definedName name="wrn.cong." localSheetId="27" hidden="1">{#N/A,#N/A,FALSE,"Sheet1"}</definedName>
    <definedName name="wrn.cong." localSheetId="33" hidden="1">{#N/A,#N/A,FALSE,"Sheet1"}</definedName>
    <definedName name="wrn.cong." localSheetId="48" hidden="1">{#N/A,#N/A,FALSE,"Sheet1"}</definedName>
    <definedName name="wrn.cong." localSheetId="49" hidden="1">{#N/A,#N/A,FALSE,"Sheet1"}</definedName>
    <definedName name="wrn.cong." localSheetId="7" hidden="1">{#N/A,#N/A,FALSE,"Sheet1"}</definedName>
    <definedName name="wrn.cong." localSheetId="9" hidden="1">{#N/A,#N/A,FALSE,"Sheet1"}</definedName>
    <definedName name="wrn.cong." localSheetId="15" hidden="1">{#N/A,#N/A,FALSE,"Sheet1"}</definedName>
    <definedName name="wrn.cong." localSheetId="13" hidden="1">{#N/A,#N/A,FALSE,"Sheet1"}</definedName>
    <definedName name="wrn.cong." localSheetId="16" hidden="1">{#N/A,#N/A,FALSE,"Sheet1"}</definedName>
    <definedName name="wrn.cong." localSheetId="8" hidden="1">{#N/A,#N/A,FALSE,"Sheet1"}</definedName>
    <definedName name="wrn.cong." localSheetId="18" hidden="1">{#N/A,#N/A,FALSE,"Sheet1"}</definedName>
    <definedName name="wrn.cong." localSheetId="19" hidden="1">{#N/A,#N/A,FALSE,"Sheet1"}</definedName>
    <definedName name="wrn.cong." localSheetId="1" hidden="1">{#N/A,#N/A,FALSE,"Sheet1"}</definedName>
    <definedName name="wrn.cong." hidden="1">{#N/A,#N/A,FALSE,"Sheet1"}</definedName>
    <definedName name="wrn.chi._.tiÆt." localSheetId="21" hidden="1">{#N/A,#N/A,FALSE,"Chi tiÆt"}</definedName>
    <definedName name="wrn.chi._.tiÆt." localSheetId="27" hidden="1">{#N/A,#N/A,FALSE,"Chi tiÆt"}</definedName>
    <definedName name="wrn.chi._.tiÆt." localSheetId="33" hidden="1">{#N/A,#N/A,FALSE,"Chi tiÆt"}</definedName>
    <definedName name="wrn.chi._.tiÆt." localSheetId="48" hidden="1">{#N/A,#N/A,FALSE,"Chi tiÆt"}</definedName>
    <definedName name="wrn.chi._.tiÆt." localSheetId="49" hidden="1">{#N/A,#N/A,FALSE,"Chi tiÆt"}</definedName>
    <definedName name="wrn.chi._.tiÆt." localSheetId="7" hidden="1">{#N/A,#N/A,FALSE,"Chi tiÆt"}</definedName>
    <definedName name="wrn.chi._.tiÆt." localSheetId="9" hidden="1">{#N/A,#N/A,FALSE,"Chi tiÆt"}</definedName>
    <definedName name="wrn.chi._.tiÆt." localSheetId="15" hidden="1">{#N/A,#N/A,FALSE,"Chi tiÆt"}</definedName>
    <definedName name="wrn.chi._.tiÆt." localSheetId="13" hidden="1">{#N/A,#N/A,FALSE,"Chi tiÆt"}</definedName>
    <definedName name="wrn.chi._.tiÆt." localSheetId="16" hidden="1">{#N/A,#N/A,FALSE,"Chi tiÆt"}</definedName>
    <definedName name="wrn.chi._.tiÆt." localSheetId="8" hidden="1">{#N/A,#N/A,FALSE,"Chi tiÆt"}</definedName>
    <definedName name="wrn.chi._.tiÆt." localSheetId="18" hidden="1">{#N/A,#N/A,FALSE,"Chi tiÆt"}</definedName>
    <definedName name="wrn.chi._.tiÆt." localSheetId="19" hidden="1">{#N/A,#N/A,FALSE,"Chi tiÆt"}</definedName>
    <definedName name="wrn.chi._.tiÆt." localSheetId="1" hidden="1">{#N/A,#N/A,FALSE,"Chi tiÆt"}</definedName>
    <definedName name="wrn.chi._.tiÆt." hidden="1">{#N/A,#N/A,FALSE,"Chi tiÆt"}</definedName>
    <definedName name="wrn.Report." localSheetId="21" hidden="1">{"Offgrid",#N/A,FALSE,"OFFGRID";"Region",#N/A,FALSE,"REGION";"Offgrid -2",#N/A,FALSE,"OFFGRID";"WTP",#N/A,FALSE,"WTP";"WTP -2",#N/A,FALSE,"WTP";"Project",#N/A,FALSE,"PROJECT";"Summary -2",#N/A,FALSE,"SUMMARY"}</definedName>
    <definedName name="wrn.Report." localSheetId="27" hidden="1">{"Offgrid",#N/A,FALSE,"OFFGRID";"Region",#N/A,FALSE,"REGION";"Offgrid -2",#N/A,FALSE,"OFFGRID";"WTP",#N/A,FALSE,"WTP";"WTP -2",#N/A,FALSE,"WTP";"Project",#N/A,FALSE,"PROJECT";"Summary -2",#N/A,FALSE,"SUMMARY"}</definedName>
    <definedName name="wrn.Report." localSheetId="33" hidden="1">{"Offgrid",#N/A,FALSE,"OFFGRID";"Region",#N/A,FALSE,"REGION";"Offgrid -2",#N/A,FALSE,"OFFGRID";"WTP",#N/A,FALSE,"WTP";"WTP -2",#N/A,FALSE,"WTP";"Project",#N/A,FALSE,"PROJECT";"Summary -2",#N/A,FALSE,"SUMMARY"}</definedName>
    <definedName name="wrn.Report." localSheetId="48" hidden="1">{"Offgrid",#N/A,FALSE,"OFFGRID";"Region",#N/A,FALSE,"REGION";"Offgrid -2",#N/A,FALSE,"OFFGRID";"WTP",#N/A,FALSE,"WTP";"WTP -2",#N/A,FALSE,"WTP";"Project",#N/A,FALSE,"PROJECT";"Summary -2",#N/A,FALSE,"SUMMARY"}</definedName>
    <definedName name="wrn.Report." localSheetId="49" hidden="1">{"Offgrid",#N/A,FALSE,"OFFGRID";"Region",#N/A,FALSE,"REGION";"Offgrid -2",#N/A,FALSE,"OFFGRID";"WTP",#N/A,FALSE,"WTP";"WTP -2",#N/A,FALSE,"WTP";"Project",#N/A,FALSE,"PROJECT";"Summary -2",#N/A,FALSE,"SUMMARY"}</definedName>
    <definedName name="wrn.Report." localSheetId="7" hidden="1">{"Offgrid",#N/A,FALSE,"OFFGRID";"Region",#N/A,FALSE,"REGION";"Offgrid -2",#N/A,FALSE,"OFFGRID";"WTP",#N/A,FALSE,"WTP";"WTP -2",#N/A,FALSE,"WTP";"Project",#N/A,FALSE,"PROJECT";"Summary -2",#N/A,FALSE,"SUMMARY"}</definedName>
    <definedName name="wrn.Report." localSheetId="9" hidden="1">{"Offgrid",#N/A,FALSE,"OFFGRID";"Region",#N/A,FALSE,"REGION";"Offgrid -2",#N/A,FALSE,"OFFGRID";"WTP",#N/A,FALSE,"WTP";"WTP -2",#N/A,FALSE,"WTP";"Project",#N/A,FALSE,"PROJECT";"Summary -2",#N/A,FALSE,"SUMMARY"}</definedName>
    <definedName name="wrn.Report." localSheetId="15" hidden="1">{"Offgrid",#N/A,FALSE,"OFFGRID";"Region",#N/A,FALSE,"REGION";"Offgrid -2",#N/A,FALSE,"OFFGRID";"WTP",#N/A,FALSE,"WTP";"WTP -2",#N/A,FALSE,"WTP";"Project",#N/A,FALSE,"PROJECT";"Summary -2",#N/A,FALSE,"SUMMARY"}</definedName>
    <definedName name="wrn.Report." localSheetId="13" hidden="1">{"Offgrid",#N/A,FALSE,"OFFGRID";"Region",#N/A,FALSE,"REGION";"Offgrid -2",#N/A,FALSE,"OFFGRID";"WTP",#N/A,FALSE,"WTP";"WTP -2",#N/A,FALSE,"WTP";"Project",#N/A,FALSE,"PROJECT";"Summary -2",#N/A,FALSE,"SUMMARY"}</definedName>
    <definedName name="wrn.Report." localSheetId="16" hidden="1">{"Offgrid",#N/A,FALSE,"OFFGRID";"Region",#N/A,FALSE,"REGION";"Offgrid -2",#N/A,FALSE,"OFFGRID";"WTP",#N/A,FALSE,"WTP";"WTP -2",#N/A,FALSE,"WTP";"Project",#N/A,FALSE,"PROJECT";"Summary -2",#N/A,FALSE,"SUMMARY"}</definedName>
    <definedName name="wrn.Report." localSheetId="8" hidden="1">{"Offgrid",#N/A,FALSE,"OFFGRID";"Region",#N/A,FALSE,"REGION";"Offgrid -2",#N/A,FALSE,"OFFGRID";"WTP",#N/A,FALSE,"WTP";"WTP -2",#N/A,FALSE,"WTP";"Project",#N/A,FALSE,"PROJECT";"Summary -2",#N/A,FALSE,"SUMMARY"}</definedName>
    <definedName name="wrn.Report." localSheetId="18" hidden="1">{"Offgrid",#N/A,FALSE,"OFFGRID";"Region",#N/A,FALSE,"REGION";"Offgrid -2",#N/A,FALSE,"OFFGRID";"WTP",#N/A,FALSE,"WTP";"WTP -2",#N/A,FALSE,"WTP";"Project",#N/A,FALSE,"PROJECT";"Summary -2",#N/A,FALSE,"SUMMARY"}</definedName>
    <definedName name="wrn.Report." localSheetId="19"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rp1." localSheetId="21" hidden="1">{#N/A,#N/A,FALSE,"Sheet1"}</definedName>
    <definedName name="wrn.rp1." localSheetId="27" hidden="1">{#N/A,#N/A,FALSE,"Sheet1"}</definedName>
    <definedName name="wrn.rp1." localSheetId="33" hidden="1">{#N/A,#N/A,FALSE,"Sheet1"}</definedName>
    <definedName name="wrn.rp1." localSheetId="48" hidden="1">{#N/A,#N/A,FALSE,"Sheet1"}</definedName>
    <definedName name="wrn.rp1." localSheetId="49" hidden="1">{#N/A,#N/A,FALSE,"Sheet1"}</definedName>
    <definedName name="wrn.rp1." localSheetId="7" hidden="1">{#N/A,#N/A,FALSE,"Sheet1"}</definedName>
    <definedName name="wrn.rp1." localSheetId="9" hidden="1">{#N/A,#N/A,FALSE,"Sheet1"}</definedName>
    <definedName name="wrn.rp1." localSheetId="15" hidden="1">{#N/A,#N/A,FALSE,"Sheet1"}</definedName>
    <definedName name="wrn.rp1." localSheetId="13" hidden="1">{#N/A,#N/A,FALSE,"Sheet1"}</definedName>
    <definedName name="wrn.rp1." localSheetId="16" hidden="1">{#N/A,#N/A,FALSE,"Sheet1"}</definedName>
    <definedName name="wrn.rp1." localSheetId="8" hidden="1">{#N/A,#N/A,FALSE,"Sheet1"}</definedName>
    <definedName name="wrn.rp1." localSheetId="18" hidden="1">{#N/A,#N/A,FALSE,"Sheet1"}</definedName>
    <definedName name="wrn.rp1." localSheetId="19" hidden="1">{#N/A,#N/A,FALSE,"Sheet1"}</definedName>
    <definedName name="wrn.rp1." localSheetId="1" hidden="1">{#N/A,#N/A,FALSE,"Sheet1"}</definedName>
    <definedName name="wrn.rp1." hidden="1">{#N/A,#N/A,FALSE,"Sheet1"}</definedName>
    <definedName name="wrn.tuan." localSheetId="21" hidden="1">{#N/A,#N/A,FALSE,"LEDGERSUMARY"}</definedName>
    <definedName name="wrn.tuan." localSheetId="27" hidden="1">{#N/A,#N/A,FALSE,"LEDGERSUMARY"}</definedName>
    <definedName name="wrn.tuan." localSheetId="33" hidden="1">{#N/A,#N/A,FALSE,"LEDGERSUMARY"}</definedName>
    <definedName name="wrn.tuan." localSheetId="48" hidden="1">{#N/A,#N/A,FALSE,"LEDGERSUMARY"}</definedName>
    <definedName name="wrn.tuan." localSheetId="49" hidden="1">{#N/A,#N/A,FALSE,"LEDGERSUMARY"}</definedName>
    <definedName name="wrn.tuan." localSheetId="7" hidden="1">{#N/A,#N/A,FALSE,"LEDGERSUMARY"}</definedName>
    <definedName name="wrn.tuan." localSheetId="9" hidden="1">{#N/A,#N/A,FALSE,"LEDGERSUMARY"}</definedName>
    <definedName name="wrn.tuan." localSheetId="15" hidden="1">{#N/A,#N/A,FALSE,"LEDGERSUMARY"}</definedName>
    <definedName name="wrn.tuan." localSheetId="13" hidden="1">{#N/A,#N/A,FALSE,"LEDGERSUMARY"}</definedName>
    <definedName name="wrn.tuan." localSheetId="16" hidden="1">{#N/A,#N/A,FALSE,"LEDGERSUMARY"}</definedName>
    <definedName name="wrn.tuan." localSheetId="8" hidden="1">{#N/A,#N/A,FALSE,"LEDGERSUMARY"}</definedName>
    <definedName name="wrn.tuan." localSheetId="18" hidden="1">{#N/A,#N/A,FALSE,"LEDGERSUMARY"}</definedName>
    <definedName name="wrn.tuan." localSheetId="19" hidden="1">{#N/A,#N/A,FALSE,"LEDGERSUMARY"}</definedName>
    <definedName name="wrn.tuan." localSheetId="1" hidden="1">{#N/A,#N/A,FALSE,"LEDGERSUMARY"}</definedName>
    <definedName name="wrn.tuan." hidden="1">{#N/A,#N/A,FALSE,"LEDGERSUMARY"}</definedName>
    <definedName name="wrn.vd." localSheetId="21" hidden="1">{#N/A,#N/A,TRUE,"BT M200 da 10x20"}</definedName>
    <definedName name="wrn.vd." localSheetId="27" hidden="1">{#N/A,#N/A,TRUE,"BT M200 da 10x20"}</definedName>
    <definedName name="wrn.vd." localSheetId="33" hidden="1">{#N/A,#N/A,TRUE,"BT M200 da 10x20"}</definedName>
    <definedName name="wrn.vd." localSheetId="48" hidden="1">{#N/A,#N/A,TRUE,"BT M200 da 10x20"}</definedName>
    <definedName name="wrn.vd." localSheetId="49" hidden="1">{#N/A,#N/A,TRUE,"BT M200 da 10x20"}</definedName>
    <definedName name="wrn.vd." localSheetId="7" hidden="1">{#N/A,#N/A,TRUE,"BT M200 da 10x20"}</definedName>
    <definedName name="wrn.vd." localSheetId="9" hidden="1">{#N/A,#N/A,TRUE,"BT M200 da 10x20"}</definedName>
    <definedName name="wrn.vd." localSheetId="15" hidden="1">{#N/A,#N/A,TRUE,"BT M200 da 10x20"}</definedName>
    <definedName name="wrn.vd." localSheetId="13" hidden="1">{#N/A,#N/A,TRUE,"BT M200 da 10x20"}</definedName>
    <definedName name="wrn.vd." localSheetId="16" hidden="1">{#N/A,#N/A,TRUE,"BT M200 da 10x20"}</definedName>
    <definedName name="wrn.vd." localSheetId="8" hidden="1">{#N/A,#N/A,TRUE,"BT M200 da 10x20"}</definedName>
    <definedName name="wrn.vd." localSheetId="18" hidden="1">{#N/A,#N/A,TRUE,"BT M200 da 10x20"}</definedName>
    <definedName name="wrn.vd." localSheetId="19" hidden="1">{#N/A,#N/A,TRUE,"BT M200 da 10x20"}</definedName>
    <definedName name="wrn.vd." localSheetId="1" hidden="1">{#N/A,#N/A,TRUE,"BT M200 da 10x20"}</definedName>
    <definedName name="wrn.vd." hidden="1">{#N/A,#N/A,TRUE,"BT M200 da 10x20"}</definedName>
    <definedName name="wrnf.report" localSheetId="21" hidden="1">{"Offgrid",#N/A,FALSE,"OFFGRID";"Region",#N/A,FALSE,"REGION";"Offgrid -2",#N/A,FALSE,"OFFGRID";"WTP",#N/A,FALSE,"WTP";"WTP -2",#N/A,FALSE,"WTP";"Project",#N/A,FALSE,"PROJECT";"Summary -2",#N/A,FALSE,"SUMMARY"}</definedName>
    <definedName name="wrnf.report" localSheetId="27" hidden="1">{"Offgrid",#N/A,FALSE,"OFFGRID";"Region",#N/A,FALSE,"REGION";"Offgrid -2",#N/A,FALSE,"OFFGRID";"WTP",#N/A,FALSE,"WTP";"WTP -2",#N/A,FALSE,"WTP";"Project",#N/A,FALSE,"PROJECT";"Summary -2",#N/A,FALSE,"SUMMARY"}</definedName>
    <definedName name="wrnf.report" localSheetId="33" hidden="1">{"Offgrid",#N/A,FALSE,"OFFGRID";"Region",#N/A,FALSE,"REGION";"Offgrid -2",#N/A,FALSE,"OFFGRID";"WTP",#N/A,FALSE,"WTP";"WTP -2",#N/A,FALSE,"WTP";"Project",#N/A,FALSE,"PROJECT";"Summary -2",#N/A,FALSE,"SUMMARY"}</definedName>
    <definedName name="wrnf.report" localSheetId="48" hidden="1">{"Offgrid",#N/A,FALSE,"OFFGRID";"Region",#N/A,FALSE,"REGION";"Offgrid -2",#N/A,FALSE,"OFFGRID";"WTP",#N/A,FALSE,"WTP";"WTP -2",#N/A,FALSE,"WTP";"Project",#N/A,FALSE,"PROJECT";"Summary -2",#N/A,FALSE,"SUMMARY"}</definedName>
    <definedName name="wrnf.report" localSheetId="49" hidden="1">{"Offgrid",#N/A,FALSE,"OFFGRID";"Region",#N/A,FALSE,"REGION";"Offgrid -2",#N/A,FALSE,"OFFGRID";"WTP",#N/A,FALSE,"WTP";"WTP -2",#N/A,FALSE,"WTP";"Project",#N/A,FALSE,"PROJECT";"Summary -2",#N/A,FALSE,"SUMMARY"}</definedName>
    <definedName name="wrnf.report" localSheetId="7" hidden="1">{"Offgrid",#N/A,FALSE,"OFFGRID";"Region",#N/A,FALSE,"REGION";"Offgrid -2",#N/A,FALSE,"OFFGRID";"WTP",#N/A,FALSE,"WTP";"WTP -2",#N/A,FALSE,"WTP";"Project",#N/A,FALSE,"PROJECT";"Summary -2",#N/A,FALSE,"SUMMARY"}</definedName>
    <definedName name="wrnf.report" localSheetId="9" hidden="1">{"Offgrid",#N/A,FALSE,"OFFGRID";"Region",#N/A,FALSE,"REGION";"Offgrid -2",#N/A,FALSE,"OFFGRID";"WTP",#N/A,FALSE,"WTP";"WTP -2",#N/A,FALSE,"WTP";"Project",#N/A,FALSE,"PROJECT";"Summary -2",#N/A,FALSE,"SUMMARY"}</definedName>
    <definedName name="wrnf.report" localSheetId="15" hidden="1">{"Offgrid",#N/A,FALSE,"OFFGRID";"Region",#N/A,FALSE,"REGION";"Offgrid -2",#N/A,FALSE,"OFFGRID";"WTP",#N/A,FALSE,"WTP";"WTP -2",#N/A,FALSE,"WTP";"Project",#N/A,FALSE,"PROJECT";"Summary -2",#N/A,FALSE,"SUMMARY"}</definedName>
    <definedName name="wrnf.report" localSheetId="13" hidden="1">{"Offgrid",#N/A,FALSE,"OFFGRID";"Region",#N/A,FALSE,"REGION";"Offgrid -2",#N/A,FALSE,"OFFGRID";"WTP",#N/A,FALSE,"WTP";"WTP -2",#N/A,FALSE,"WTP";"Project",#N/A,FALSE,"PROJECT";"Summary -2",#N/A,FALSE,"SUMMARY"}</definedName>
    <definedName name="wrnf.report" localSheetId="16" hidden="1">{"Offgrid",#N/A,FALSE,"OFFGRID";"Region",#N/A,FALSE,"REGION";"Offgrid -2",#N/A,FALSE,"OFFGRID";"WTP",#N/A,FALSE,"WTP";"WTP -2",#N/A,FALSE,"WTP";"Project",#N/A,FALSE,"PROJECT";"Summary -2",#N/A,FALSE,"SUMMARY"}</definedName>
    <definedName name="wrnf.report" localSheetId="8" hidden="1">{"Offgrid",#N/A,FALSE,"OFFGRID";"Region",#N/A,FALSE,"REGION";"Offgrid -2",#N/A,FALSE,"OFFGRID";"WTP",#N/A,FALSE,"WTP";"WTP -2",#N/A,FALSE,"WTP";"Project",#N/A,FALSE,"PROJECT";"Summary -2",#N/A,FALSE,"SUMMARY"}</definedName>
    <definedName name="wrnf.report" localSheetId="18" hidden="1">{"Offgrid",#N/A,FALSE,"OFFGRID";"Region",#N/A,FALSE,"REGION";"Offgrid -2",#N/A,FALSE,"OFFGRID";"WTP",#N/A,FALSE,"WTP";"WTP -2",#N/A,FALSE,"WTP";"Project",#N/A,FALSE,"PROJECT";"Summary -2",#N/A,FALSE,"SUMMARY"}</definedName>
    <definedName name="wrnf.report" localSheetId="19"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33">#REF!</definedName>
    <definedName name="Ws" localSheetId="51">#REF!</definedName>
    <definedName name="Ws">#REF!</definedName>
    <definedName name="WSD" localSheetId="7">[173]Pier!$F$272:$F$277</definedName>
    <definedName name="WSD" localSheetId="9">[173]Pier!$F$272:$F$277</definedName>
    <definedName name="WSD" localSheetId="15">[173]Pier!$F$272:$F$277</definedName>
    <definedName name="WSD" localSheetId="13">[173]Pier!$F$272:$F$277</definedName>
    <definedName name="WSD" localSheetId="8">[173]Pier!$F$272:$F$277</definedName>
    <definedName name="WSD">#REF!</definedName>
    <definedName name="WSDS" localSheetId="7">[173]Pier!$F$284:$F$289</definedName>
    <definedName name="WSDS" localSheetId="9">[173]Pier!$F$284:$F$289</definedName>
    <definedName name="WSDS" localSheetId="15">[173]Pier!$F$284:$F$289</definedName>
    <definedName name="WSDS" localSheetId="13">[173]Pier!$F$284:$F$289</definedName>
    <definedName name="WSDS" localSheetId="8">[173]Pier!$F$284:$F$289</definedName>
    <definedName name="WSDS">#REF!</definedName>
    <definedName name="Wss" localSheetId="33">#REF!</definedName>
    <definedName name="Wss" localSheetId="51">#REF!</definedName>
    <definedName name="Wss">#REF!</definedName>
    <definedName name="Wst" localSheetId="33">#REF!</definedName>
    <definedName name="Wst" localSheetId="51">#REF!</definedName>
    <definedName name="Wst">#REF!</definedName>
    <definedName name="wt" localSheetId="33">#REF!</definedName>
    <definedName name="wt" localSheetId="51">#REF!</definedName>
    <definedName name="wt">#REF!</definedName>
    <definedName name="wwwwwwwwwwwwwwwwwwwwư" localSheetId="51">#REF!</definedName>
    <definedName name="wwwwwwwwwwwwwwwwwwwwư">#REF!</definedName>
    <definedName name="WX" localSheetId="7">[58]Sheet1!#REF!</definedName>
    <definedName name="WX" localSheetId="9">[58]Sheet1!#REF!</definedName>
    <definedName name="WX" localSheetId="15">[58]Sheet1!#REF!</definedName>
    <definedName name="WX" localSheetId="13">[58]Sheet1!#REF!</definedName>
    <definedName name="WX" localSheetId="8">[58]Sheet1!#REF!</definedName>
    <definedName name="WX">#REF!</definedName>
    <definedName name="WY" localSheetId="7">[58]Sheet1!#REF!</definedName>
    <definedName name="WY" localSheetId="9">[58]Sheet1!#REF!</definedName>
    <definedName name="WY" localSheetId="15">[58]Sheet1!#REF!</definedName>
    <definedName name="WY" localSheetId="13">[58]Sheet1!#REF!</definedName>
    <definedName name="WY" localSheetId="8">[58]Sheet1!#REF!</definedName>
    <definedName name="WY">#REF!</definedName>
    <definedName name="X" localSheetId="33">#REF!</definedName>
    <definedName name="X" localSheetId="51">#REF!</definedName>
    <definedName name="X">#REF!</definedName>
    <definedName name="x_1" localSheetId="7">'[160]13.BANG CT'!#REF!</definedName>
    <definedName name="x_1" localSheetId="9">'[160]13.BANG CT'!#REF!</definedName>
    <definedName name="x_1" localSheetId="15">'[160]13.BANG CT'!#REF!</definedName>
    <definedName name="x_1" localSheetId="13">'[160]13.BANG CT'!#REF!</definedName>
    <definedName name="x_1" localSheetId="8">'[160]13.BANG CT'!#REF!</definedName>
    <definedName name="x_1">#REF!</definedName>
    <definedName name="x_2" localSheetId="7">'[160]13.BANG CT'!#REF!</definedName>
    <definedName name="x_2" localSheetId="9">'[160]13.BANG CT'!#REF!</definedName>
    <definedName name="x_2" localSheetId="15">'[160]13.BANG CT'!#REF!</definedName>
    <definedName name="x_2" localSheetId="13">'[160]13.BANG CT'!#REF!</definedName>
    <definedName name="x_2" localSheetId="8">'[160]13.BANG CT'!#REF!</definedName>
    <definedName name="x_2">#REF!</definedName>
    <definedName name="x_3" localSheetId="7">'[160]13.BANG CT'!#REF!</definedName>
    <definedName name="x_3" localSheetId="9">'[160]13.BANG CT'!#REF!</definedName>
    <definedName name="x_3" localSheetId="15">'[160]13.BANG CT'!#REF!</definedName>
    <definedName name="x_3" localSheetId="13">'[160]13.BANG CT'!#REF!</definedName>
    <definedName name="x_3" localSheetId="8">'[160]13.BANG CT'!#REF!</definedName>
    <definedName name="x_3">#REF!</definedName>
    <definedName name="x_4" localSheetId="7">'[160]13.BANG CT'!#REF!</definedName>
    <definedName name="x_4" localSheetId="9">'[160]13.BANG CT'!#REF!</definedName>
    <definedName name="x_4" localSheetId="15">'[160]13.BANG CT'!#REF!</definedName>
    <definedName name="x_4" localSheetId="13">'[160]13.BANG CT'!#REF!</definedName>
    <definedName name="x_4" localSheetId="8">'[160]13.BANG CT'!#REF!</definedName>
    <definedName name="x_4">#REF!</definedName>
    <definedName name="x_8I" localSheetId="7">'[160]15.MMUS GOI'!#REF!</definedName>
    <definedName name="x_8I" localSheetId="9">'[160]15.MMUS GOI'!#REF!</definedName>
    <definedName name="x_8I" localSheetId="15">'[160]15.MMUS GOI'!#REF!</definedName>
    <definedName name="x_8I" localSheetId="13">'[160]15.MMUS GOI'!#REF!</definedName>
    <definedName name="x_8I" localSheetId="8">'[160]15.MMUS GOI'!#REF!</definedName>
    <definedName name="x_8I">#REF!</definedName>
    <definedName name="x_8IV" localSheetId="7">'[160]14.MMUS GIUA NHIP'!#REF!</definedName>
    <definedName name="x_8IV" localSheetId="9">'[160]14.MMUS GIUA NHIP'!#REF!</definedName>
    <definedName name="x_8IV" localSheetId="15">'[160]14.MMUS GIUA NHIP'!#REF!</definedName>
    <definedName name="x_8IV" localSheetId="13">'[160]14.MMUS GIUA NHIP'!#REF!</definedName>
    <definedName name="x_8IV" localSheetId="8">'[160]14.MMUS GIUA NHIP'!#REF!</definedName>
    <definedName name="x_8IV">#REF!</definedName>
    <definedName name="x_9I" localSheetId="7">'[160]15.MMUS GOI'!#REF!</definedName>
    <definedName name="x_9I" localSheetId="9">'[160]15.MMUS GOI'!#REF!</definedName>
    <definedName name="x_9I" localSheetId="15">'[160]15.MMUS GOI'!#REF!</definedName>
    <definedName name="x_9I" localSheetId="13">'[160]15.MMUS GOI'!#REF!</definedName>
    <definedName name="x_9I" localSheetId="8">'[160]15.MMUS GOI'!#REF!</definedName>
    <definedName name="x_9I">#REF!</definedName>
    <definedName name="x_9IV" localSheetId="7">'[160]14.MMUS GIUA NHIP'!#REF!</definedName>
    <definedName name="x_9IV" localSheetId="9">'[160]14.MMUS GIUA NHIP'!#REF!</definedName>
    <definedName name="x_9IV" localSheetId="15">'[160]14.MMUS GIUA NHIP'!#REF!</definedName>
    <definedName name="x_9IV" localSheetId="13">'[160]14.MMUS GIUA NHIP'!#REF!</definedName>
    <definedName name="x_9IV" localSheetId="8">'[160]14.MMUS GIUA NHIP'!#REF!</definedName>
    <definedName name="x_9IV">#REF!</definedName>
    <definedName name="x_list" localSheetId="7">[359]Section!$B$12:$B$42</definedName>
    <definedName name="x_list" localSheetId="9">[359]Section!$B$12:$B$42</definedName>
    <definedName name="x_list" localSheetId="15">[359]Section!$B$12:$B$42</definedName>
    <definedName name="x_list" localSheetId="13">[359]Section!$B$12:$B$42</definedName>
    <definedName name="x_list" localSheetId="8">[359]Section!$B$12:$B$42</definedName>
    <definedName name="x_list">#REF!</definedName>
    <definedName name="X_ng" localSheetId="7">'[33]he so'!$B$20</definedName>
    <definedName name="X_ng" localSheetId="9">'[33]he so'!$B$20</definedName>
    <definedName name="X_ng" localSheetId="15">'[33]he so'!$B$20</definedName>
    <definedName name="X_ng" localSheetId="13">'[33]he so'!$B$20</definedName>
    <definedName name="X_ng" localSheetId="8">'[33]he so'!$B$20</definedName>
    <definedName name="X_ng">#REF!</definedName>
    <definedName name="X0.4" localSheetId="33">#REF!</definedName>
    <definedName name="X0.4" localSheetId="51">#REF!</definedName>
    <definedName name="X0.4">#REF!</definedName>
    <definedName name="x17dnc" localSheetId="7">[10]chitiet!#REF!</definedName>
    <definedName name="x17dnc" localSheetId="9">[10]chitiet!#REF!</definedName>
    <definedName name="x17dnc" localSheetId="15">[10]chitiet!#REF!</definedName>
    <definedName name="x17dnc" localSheetId="13">[10]chitiet!#REF!</definedName>
    <definedName name="x17dnc" localSheetId="8">[10]chitiet!#REF!</definedName>
    <definedName name="x17dnc">#REF!</definedName>
    <definedName name="x17dvl" localSheetId="7">[10]chitiet!#REF!</definedName>
    <definedName name="x17dvl" localSheetId="9">[10]chitiet!#REF!</definedName>
    <definedName name="x17dvl" localSheetId="15">[10]chitiet!#REF!</definedName>
    <definedName name="x17dvl" localSheetId="13">[10]chitiet!#REF!</definedName>
    <definedName name="x17dvl" localSheetId="8">[10]chitiet!#REF!</definedName>
    <definedName name="x17dvl">#REF!</definedName>
    <definedName name="x17knc" localSheetId="7">[10]chitiet!#REF!</definedName>
    <definedName name="x17knc" localSheetId="9">[10]chitiet!#REF!</definedName>
    <definedName name="x17knc" localSheetId="15">[10]chitiet!#REF!</definedName>
    <definedName name="x17knc" localSheetId="13">[10]chitiet!#REF!</definedName>
    <definedName name="x17knc" localSheetId="8">[10]chitiet!#REF!</definedName>
    <definedName name="x17knc">#REF!</definedName>
    <definedName name="x17kvl" localSheetId="7">[10]chitiet!#REF!</definedName>
    <definedName name="x17kvl" localSheetId="9">[10]chitiet!#REF!</definedName>
    <definedName name="x17kvl" localSheetId="15">[10]chitiet!#REF!</definedName>
    <definedName name="x17kvl" localSheetId="13">[10]chitiet!#REF!</definedName>
    <definedName name="x17kvl" localSheetId="8">[10]chitiet!#REF!</definedName>
    <definedName name="x17kvl">#REF!</definedName>
    <definedName name="X1pFCOnc" localSheetId="7">'[10]CHITIET VL-NC-TT -1p'!#REF!</definedName>
    <definedName name="X1pFCOnc" localSheetId="9">'[10]CHITIET VL-NC-TT -1p'!#REF!</definedName>
    <definedName name="X1pFCOnc" localSheetId="15">'[10]CHITIET VL-NC-TT -1p'!#REF!</definedName>
    <definedName name="X1pFCOnc" localSheetId="13">'[10]CHITIET VL-NC-TT -1p'!#REF!</definedName>
    <definedName name="X1pFCOnc" localSheetId="8">'[10]CHITIET VL-NC-TT -1p'!#REF!</definedName>
    <definedName name="X1pFCOnc">#REF!</definedName>
    <definedName name="X1pFCOvc" localSheetId="7">'[10]CHITIET VL-NC-TT -1p'!#REF!</definedName>
    <definedName name="X1pFCOvc" localSheetId="9">'[10]CHITIET VL-NC-TT -1p'!#REF!</definedName>
    <definedName name="X1pFCOvc" localSheetId="15">'[10]CHITIET VL-NC-TT -1p'!#REF!</definedName>
    <definedName name="X1pFCOvc" localSheetId="13">'[10]CHITIET VL-NC-TT -1p'!#REF!</definedName>
    <definedName name="X1pFCOvc" localSheetId="8">'[10]CHITIET VL-NC-TT -1p'!#REF!</definedName>
    <definedName name="X1pFCOvc">#REF!</definedName>
    <definedName name="X1pFCOvl" localSheetId="7">'[10]CHITIET VL-NC-TT -1p'!#REF!</definedName>
    <definedName name="X1pFCOvl" localSheetId="9">'[10]CHITIET VL-NC-TT -1p'!#REF!</definedName>
    <definedName name="X1pFCOvl" localSheetId="15">'[10]CHITIET VL-NC-TT -1p'!#REF!</definedName>
    <definedName name="X1pFCOvl" localSheetId="13">'[10]CHITIET VL-NC-TT -1p'!#REF!</definedName>
    <definedName name="X1pFCOvl" localSheetId="8">'[10]CHITIET VL-NC-TT -1p'!#REF!</definedName>
    <definedName name="X1pFCOvl">#REF!</definedName>
    <definedName name="x1pignc" localSheetId="7">'[10]lam-moi'!#REF!</definedName>
    <definedName name="x1pignc" localSheetId="9">'[10]lam-moi'!#REF!</definedName>
    <definedName name="x1pignc" localSheetId="15">'[10]lam-moi'!#REF!</definedName>
    <definedName name="x1pignc" localSheetId="13">'[10]lam-moi'!#REF!</definedName>
    <definedName name="x1pignc" localSheetId="8">'[10]lam-moi'!#REF!</definedName>
    <definedName name="x1pignc">#REF!</definedName>
    <definedName name="X1pIGvc" localSheetId="7">'[10]CHITIET VL-NC-TT -1p'!#REF!</definedName>
    <definedName name="X1pIGvc" localSheetId="9">'[10]CHITIET VL-NC-TT -1p'!#REF!</definedName>
    <definedName name="X1pIGvc" localSheetId="15">'[10]CHITIET VL-NC-TT -1p'!#REF!</definedName>
    <definedName name="X1pIGvc" localSheetId="13">'[10]CHITIET VL-NC-TT -1p'!#REF!</definedName>
    <definedName name="X1pIGvc" localSheetId="8">'[10]CHITIET VL-NC-TT -1p'!#REF!</definedName>
    <definedName name="X1pIGvc">#REF!</definedName>
    <definedName name="x1pigvl" localSheetId="7">'[10]lam-moi'!#REF!</definedName>
    <definedName name="x1pigvl" localSheetId="9">'[10]lam-moi'!#REF!</definedName>
    <definedName name="x1pigvl" localSheetId="15">'[10]lam-moi'!#REF!</definedName>
    <definedName name="x1pigvl" localSheetId="13">'[10]lam-moi'!#REF!</definedName>
    <definedName name="x1pigvl" localSheetId="8">'[10]lam-moi'!#REF!</definedName>
    <definedName name="x1pigvl">#REF!</definedName>
    <definedName name="x1pind" localSheetId="33">#REF!</definedName>
    <definedName name="x1pind" localSheetId="51">#REF!</definedName>
    <definedName name="x1pind">#REF!</definedName>
    <definedName name="x1pindnc" localSheetId="7">'[10]lam-moi'!#REF!</definedName>
    <definedName name="x1pindnc" localSheetId="9">'[10]lam-moi'!#REF!</definedName>
    <definedName name="x1pindnc" localSheetId="15">'[10]lam-moi'!#REF!</definedName>
    <definedName name="x1pindnc" localSheetId="13">'[10]lam-moi'!#REF!</definedName>
    <definedName name="x1pindnc" localSheetId="8">'[10]lam-moi'!#REF!</definedName>
    <definedName name="x1pindnc">#REF!</definedName>
    <definedName name="X1pINDvc" localSheetId="33">#REF!</definedName>
    <definedName name="X1pINDvc" localSheetId="51">#REF!</definedName>
    <definedName name="X1pINDvc">#REF!</definedName>
    <definedName name="x1pindvl" localSheetId="7">'[10]lam-moi'!#REF!</definedName>
    <definedName name="x1pindvl" localSheetId="9">'[10]lam-moi'!#REF!</definedName>
    <definedName name="x1pindvl" localSheetId="15">'[10]lam-moi'!#REF!</definedName>
    <definedName name="x1pindvl" localSheetId="13">'[10]lam-moi'!#REF!</definedName>
    <definedName name="x1pindvl" localSheetId="8">'[10]lam-moi'!#REF!</definedName>
    <definedName name="x1pindvl">#REF!</definedName>
    <definedName name="x1pint" localSheetId="33">#REF!</definedName>
    <definedName name="x1pint" localSheetId="51">#REF!</definedName>
    <definedName name="x1pint">#REF!</definedName>
    <definedName name="x1pintnc" localSheetId="7">'[10]lam-moi'!#REF!</definedName>
    <definedName name="x1pintnc" localSheetId="9">'[10]lam-moi'!#REF!</definedName>
    <definedName name="x1pintnc" localSheetId="15">'[10]lam-moi'!#REF!</definedName>
    <definedName name="x1pintnc" localSheetId="13">'[10]lam-moi'!#REF!</definedName>
    <definedName name="x1pintnc" localSheetId="8">'[10]lam-moi'!#REF!</definedName>
    <definedName name="x1pintnc">#REF!</definedName>
    <definedName name="X1pINTvc" localSheetId="7">'[10]CHITIET VL-NC-TT -1p'!#REF!</definedName>
    <definedName name="X1pINTvc" localSheetId="9">'[10]CHITIET VL-NC-TT -1p'!#REF!</definedName>
    <definedName name="X1pINTvc" localSheetId="15">'[10]CHITIET VL-NC-TT -1p'!#REF!</definedName>
    <definedName name="X1pINTvc" localSheetId="13">'[10]CHITIET VL-NC-TT -1p'!#REF!</definedName>
    <definedName name="X1pINTvc" localSheetId="8">'[10]CHITIET VL-NC-TT -1p'!#REF!</definedName>
    <definedName name="X1pINTvc">#REF!</definedName>
    <definedName name="x1pintvl" localSheetId="7">'[10]lam-moi'!#REF!</definedName>
    <definedName name="x1pintvl" localSheetId="9">'[10]lam-moi'!#REF!</definedName>
    <definedName name="x1pintvl" localSheetId="15">'[10]lam-moi'!#REF!</definedName>
    <definedName name="x1pintvl" localSheetId="13">'[10]lam-moi'!#REF!</definedName>
    <definedName name="x1pintvl" localSheetId="8">'[10]lam-moi'!#REF!</definedName>
    <definedName name="x1pintvl">#REF!</definedName>
    <definedName name="x1ping" localSheetId="33">#REF!</definedName>
    <definedName name="x1ping" localSheetId="51">#REF!</definedName>
    <definedName name="x1ping">#REF!</definedName>
    <definedName name="x1pingnc" localSheetId="7">'[10]lam-moi'!#REF!</definedName>
    <definedName name="x1pingnc" localSheetId="9">'[10]lam-moi'!#REF!</definedName>
    <definedName name="x1pingnc" localSheetId="15">'[10]lam-moi'!#REF!</definedName>
    <definedName name="x1pingnc" localSheetId="13">'[10]lam-moi'!#REF!</definedName>
    <definedName name="x1pingnc" localSheetId="8">'[10]lam-moi'!#REF!</definedName>
    <definedName name="x1pingnc">#REF!</definedName>
    <definedName name="X1pINGvc" localSheetId="33">#REF!</definedName>
    <definedName name="X1pINGvc" localSheetId="51">#REF!</definedName>
    <definedName name="X1pINGvc">#REF!</definedName>
    <definedName name="x1pingvl" localSheetId="7">'[10]lam-moi'!#REF!</definedName>
    <definedName name="x1pingvl" localSheetId="9">'[10]lam-moi'!#REF!</definedName>
    <definedName name="x1pingvl" localSheetId="15">'[10]lam-moi'!#REF!</definedName>
    <definedName name="x1pingvl" localSheetId="13">'[10]lam-moi'!#REF!</definedName>
    <definedName name="x1pingvl" localSheetId="8">'[10]lam-moi'!#REF!</definedName>
    <definedName name="x1pingvl">#REF!</definedName>
    <definedName name="x1pitnc" localSheetId="7">'[10]lam-moi'!#REF!</definedName>
    <definedName name="x1pitnc" localSheetId="9">'[10]lam-moi'!#REF!</definedName>
    <definedName name="x1pitnc" localSheetId="15">'[10]lam-moi'!#REF!</definedName>
    <definedName name="x1pitnc" localSheetId="13">'[10]lam-moi'!#REF!</definedName>
    <definedName name="x1pitnc" localSheetId="8">'[10]lam-moi'!#REF!</definedName>
    <definedName name="x1pitnc">#REF!</definedName>
    <definedName name="X1pITvc" localSheetId="7">'[10]CHITIET VL-NC-TT -1p'!#REF!</definedName>
    <definedName name="X1pITvc" localSheetId="9">'[10]CHITIET VL-NC-TT -1p'!#REF!</definedName>
    <definedName name="X1pITvc" localSheetId="15">'[10]CHITIET VL-NC-TT -1p'!#REF!</definedName>
    <definedName name="X1pITvc" localSheetId="13">'[10]CHITIET VL-NC-TT -1p'!#REF!</definedName>
    <definedName name="X1pITvc" localSheetId="8">'[10]CHITIET VL-NC-TT -1p'!#REF!</definedName>
    <definedName name="X1pITvc">#REF!</definedName>
    <definedName name="x1pitvl" localSheetId="7">'[10]lam-moi'!#REF!</definedName>
    <definedName name="x1pitvl" localSheetId="9">'[10]lam-moi'!#REF!</definedName>
    <definedName name="x1pitvl" localSheetId="15">'[10]lam-moi'!#REF!</definedName>
    <definedName name="x1pitvl" localSheetId="13">'[10]lam-moi'!#REF!</definedName>
    <definedName name="x1pitvl" localSheetId="8">'[10]lam-moi'!#REF!</definedName>
    <definedName name="x1pitvl">#REF!</definedName>
    <definedName name="x20knc" localSheetId="7">[10]chitiet!#REF!</definedName>
    <definedName name="x20knc" localSheetId="9">[10]chitiet!#REF!</definedName>
    <definedName name="x20knc" localSheetId="15">[10]chitiet!#REF!</definedName>
    <definedName name="x20knc" localSheetId="13">[10]chitiet!#REF!</definedName>
    <definedName name="x20knc" localSheetId="8">[10]chitiet!#REF!</definedName>
    <definedName name="x20knc">#REF!</definedName>
    <definedName name="x20kvl" localSheetId="7">[10]chitiet!#REF!</definedName>
    <definedName name="x20kvl" localSheetId="9">[10]chitiet!#REF!</definedName>
    <definedName name="x20kvl" localSheetId="15">[10]chitiet!#REF!</definedName>
    <definedName name="x20kvl" localSheetId="13">[10]chitiet!#REF!</definedName>
    <definedName name="x20kvl" localSheetId="8">[10]chitiet!#REF!</definedName>
    <definedName name="x20kvl">#REF!</definedName>
    <definedName name="x22knc" localSheetId="7">[10]chitiet!#REF!</definedName>
    <definedName name="x22knc" localSheetId="9">[10]chitiet!#REF!</definedName>
    <definedName name="x22knc" localSheetId="15">[10]chitiet!#REF!</definedName>
    <definedName name="x22knc" localSheetId="13">[10]chitiet!#REF!</definedName>
    <definedName name="x22knc" localSheetId="8">[10]chitiet!#REF!</definedName>
    <definedName name="x22knc">#REF!</definedName>
    <definedName name="x22kvl" localSheetId="7">[10]chitiet!#REF!</definedName>
    <definedName name="x22kvl" localSheetId="9">[10]chitiet!#REF!</definedName>
    <definedName name="x22kvl" localSheetId="15">[10]chitiet!#REF!</definedName>
    <definedName name="x22kvl" localSheetId="13">[10]chitiet!#REF!</definedName>
    <definedName name="x22kvl" localSheetId="8">[10]chitiet!#REF!</definedName>
    <definedName name="x22kvl">#REF!</definedName>
    <definedName name="x2mig1nc" localSheetId="7">'[10]lam-moi'!#REF!</definedName>
    <definedName name="x2mig1nc" localSheetId="9">'[10]lam-moi'!#REF!</definedName>
    <definedName name="x2mig1nc" localSheetId="15">'[10]lam-moi'!#REF!</definedName>
    <definedName name="x2mig1nc" localSheetId="13">'[10]lam-moi'!#REF!</definedName>
    <definedName name="x2mig1nc" localSheetId="8">'[10]lam-moi'!#REF!</definedName>
    <definedName name="x2mig1nc">#REF!</definedName>
    <definedName name="x2mig1vl" localSheetId="7">'[10]lam-moi'!#REF!</definedName>
    <definedName name="x2mig1vl" localSheetId="9">'[10]lam-moi'!#REF!</definedName>
    <definedName name="x2mig1vl" localSheetId="15">'[10]lam-moi'!#REF!</definedName>
    <definedName name="x2mig1vl" localSheetId="13">'[10]lam-moi'!#REF!</definedName>
    <definedName name="x2mig1vl" localSheetId="8">'[10]lam-moi'!#REF!</definedName>
    <definedName name="x2mig1vl">#REF!</definedName>
    <definedName name="x2min1nc" localSheetId="7">'[10]lam-moi'!#REF!</definedName>
    <definedName name="x2min1nc" localSheetId="9">'[10]lam-moi'!#REF!</definedName>
    <definedName name="x2min1nc" localSheetId="15">'[10]lam-moi'!#REF!</definedName>
    <definedName name="x2min1nc" localSheetId="13">'[10]lam-moi'!#REF!</definedName>
    <definedName name="x2min1nc" localSheetId="8">'[10]lam-moi'!#REF!</definedName>
    <definedName name="x2min1nc">#REF!</definedName>
    <definedName name="x2min1vl" localSheetId="7">'[10]lam-moi'!#REF!</definedName>
    <definedName name="x2min1vl" localSheetId="9">'[10]lam-moi'!#REF!</definedName>
    <definedName name="x2min1vl" localSheetId="15">'[10]lam-moi'!#REF!</definedName>
    <definedName name="x2min1vl" localSheetId="13">'[10]lam-moi'!#REF!</definedName>
    <definedName name="x2min1vl" localSheetId="8">'[10]lam-moi'!#REF!</definedName>
    <definedName name="x2min1vl">#REF!</definedName>
    <definedName name="x2mit1vl" localSheetId="7">'[10]lam-moi'!#REF!</definedName>
    <definedName name="x2mit1vl" localSheetId="9">'[10]lam-moi'!#REF!</definedName>
    <definedName name="x2mit1vl" localSheetId="15">'[10]lam-moi'!#REF!</definedName>
    <definedName name="x2mit1vl" localSheetId="13">'[10]lam-moi'!#REF!</definedName>
    <definedName name="x2mit1vl" localSheetId="8">'[10]lam-moi'!#REF!</definedName>
    <definedName name="x2mit1vl">#REF!</definedName>
    <definedName name="x2mitnc" localSheetId="7">'[10]lam-moi'!#REF!</definedName>
    <definedName name="x2mitnc" localSheetId="9">'[10]lam-moi'!#REF!</definedName>
    <definedName name="x2mitnc" localSheetId="15">'[10]lam-moi'!#REF!</definedName>
    <definedName name="x2mitnc" localSheetId="13">'[10]lam-moi'!#REF!</definedName>
    <definedName name="x2mitnc" localSheetId="8">'[10]lam-moi'!#REF!</definedName>
    <definedName name="x2mitnc">#REF!</definedName>
    <definedName name="xa" localSheetId="7">[237]TTTram!#REF!</definedName>
    <definedName name="xa" localSheetId="9">[237]TTTram!#REF!</definedName>
    <definedName name="xa" localSheetId="15">[237]TTTram!#REF!</definedName>
    <definedName name="xa" localSheetId="13">[237]TTTram!#REF!</definedName>
    <definedName name="xa" localSheetId="8">[237]TTTram!#REF!</definedName>
    <definedName name="xa">#REF!</definedName>
    <definedName name="XaCongTo" localSheetId="7">[29]Xa35!#REF!</definedName>
    <definedName name="XaCongTo" localSheetId="9">[29]Xa35!#REF!</definedName>
    <definedName name="XaCongTo" localSheetId="15">[29]Xa35!#REF!</definedName>
    <definedName name="XaCongTo" localSheetId="13">[29]Xa35!#REF!</definedName>
    <definedName name="XaCongTo" localSheetId="8">[29]Xa35!#REF!</definedName>
    <definedName name="XaCongTo">#REF!</definedName>
    <definedName name="xang" localSheetId="33">#REF!</definedName>
    <definedName name="xang" localSheetId="51">#REF!</definedName>
    <definedName name="xang">#REF!</definedName>
    <definedName name="Xatram" localSheetId="7">[29]Xa35!#REF!</definedName>
    <definedName name="Xatram" localSheetId="9">[29]Xa35!#REF!</definedName>
    <definedName name="Xatram" localSheetId="15">[29]Xa35!#REF!</definedName>
    <definedName name="Xatram" localSheetId="13">[29]Xa35!#REF!</definedName>
    <definedName name="Xatram" localSheetId="8">[29]Xa35!#REF!</definedName>
    <definedName name="Xatram">#REF!</definedName>
    <definedName name="xaydung" localSheetId="7">[360]XL4Poppy!$B$1:$B$16</definedName>
    <definedName name="xaydung" localSheetId="9">[360]XL4Poppy!$B$1:$B$16</definedName>
    <definedName name="xaydung" localSheetId="15">[360]XL4Poppy!$B$1:$B$16</definedName>
    <definedName name="xaydung" localSheetId="13">[360]XL4Poppy!$B$1:$B$16</definedName>
    <definedName name="xaydung" localSheetId="8">[360]XL4Poppy!$B$1:$B$16</definedName>
    <definedName name="xaydung">#REF!</definedName>
    <definedName name="XB_80" localSheetId="51">#REF!</definedName>
    <definedName name="XB_80">#REF!</definedName>
    <definedName name="xc" localSheetId="33">#REF!</definedName>
    <definedName name="xc" localSheetId="51">#REF!</definedName>
    <definedName name="xc">#REF!</definedName>
    <definedName name="XCCT">0.5</definedName>
    <definedName name="xcp" localSheetId="7">[359]Section!$K$47:$K$51</definedName>
    <definedName name="xcp" localSheetId="9">[359]Section!$K$47:$K$51</definedName>
    <definedName name="xcp" localSheetId="15">[359]Section!$K$47:$K$51</definedName>
    <definedName name="xcp" localSheetId="13">[359]Section!$K$47:$K$51</definedName>
    <definedName name="xcp" localSheetId="8">[359]Section!$K$47:$K$51</definedName>
    <definedName name="xcp">#REF!</definedName>
    <definedName name="xd0.6" localSheetId="33">#REF!</definedName>
    <definedName name="xd0.6" localSheetId="51">#REF!</definedName>
    <definedName name="xd0.6">#REF!</definedName>
    <definedName name="xd1.3" localSheetId="33">#REF!</definedName>
    <definedName name="xd1.3" localSheetId="51">#REF!</definedName>
    <definedName name="xd1.3">#REF!</definedName>
    <definedName name="xd1.5" localSheetId="33">#REF!</definedName>
    <definedName name="xd1.5" localSheetId="51">#REF!</definedName>
    <definedName name="xd1.5">#REF!</definedName>
    <definedName name="xdd" localSheetId="33">#REF!</definedName>
    <definedName name="xdd" localSheetId="51">#REF!</definedName>
    <definedName name="xdd">#REF!</definedName>
    <definedName name="XDDHT" localSheetId="33">#REF!</definedName>
    <definedName name="XDDHT" localSheetId="51">#REF!</definedName>
    <definedName name="XDDHT">#REF!</definedName>
    <definedName name="xdra" localSheetId="7">[19]sheet12!#REF!</definedName>
    <definedName name="xdra" localSheetId="9">[19]sheet12!#REF!</definedName>
    <definedName name="xdra" localSheetId="15">[19]sheet12!#REF!</definedName>
    <definedName name="xdra" localSheetId="13">[19]sheet12!#REF!</definedName>
    <definedName name="xdra" localSheetId="8">[19]sheet12!#REF!</definedName>
    <definedName name="xdra">#REF!</definedName>
    <definedName name="xdsnc" localSheetId="7">[10]gtrinh!#REF!</definedName>
    <definedName name="xdsnc" localSheetId="9">[10]gtrinh!#REF!</definedName>
    <definedName name="xdsnc" localSheetId="15">[10]gtrinh!#REF!</definedName>
    <definedName name="xdsnc" localSheetId="13">[10]gtrinh!#REF!</definedName>
    <definedName name="xdsnc" localSheetId="8">[10]gtrinh!#REF!</definedName>
    <definedName name="xdsnc">#REF!</definedName>
    <definedName name="xdsvl" localSheetId="7">[10]gtrinh!#REF!</definedName>
    <definedName name="xdsvl" localSheetId="9">[10]gtrinh!#REF!</definedName>
    <definedName name="xdsvl" localSheetId="15">[10]gtrinh!#REF!</definedName>
    <definedName name="xdsvl" localSheetId="13">[10]gtrinh!#REF!</definedName>
    <definedName name="xdsvl" localSheetId="8">[10]gtrinh!#REF!</definedName>
    <definedName name="xdsvl">#REF!</definedName>
    <definedName name="xelaodam" localSheetId="33">#REF!</definedName>
    <definedName name="xelaodam" localSheetId="51">#REF!</definedName>
    <definedName name="xelaodam">#REF!</definedName>
    <definedName name="xerox" localSheetId="33">#REF!</definedName>
    <definedName name="xerox" localSheetId="51">#REF!</definedName>
    <definedName name="xerox">#REF!</definedName>
    <definedName name="xethung10t" localSheetId="33">#REF!</definedName>
    <definedName name="xethung10t" localSheetId="51">#REF!</definedName>
    <definedName name="xethung10t">#REF!</definedName>
    <definedName name="xetreo" localSheetId="33">#REF!</definedName>
    <definedName name="xetreo" localSheetId="51">#REF!</definedName>
    <definedName name="xetreo">#REF!</definedName>
    <definedName name="xfco" localSheetId="33">#REF!</definedName>
    <definedName name="xfco" localSheetId="51">#REF!</definedName>
    <definedName name="xfco">#REF!</definedName>
    <definedName name="xfco3p" localSheetId="33">#REF!</definedName>
    <definedName name="xfco3p" localSheetId="51">#REF!</definedName>
    <definedName name="xfco3p">#REF!</definedName>
    <definedName name="xfconc" localSheetId="7">'[10]lam-moi'!#REF!</definedName>
    <definedName name="xfconc" localSheetId="9">'[10]lam-moi'!#REF!</definedName>
    <definedName name="xfconc" localSheetId="15">'[10]lam-moi'!#REF!</definedName>
    <definedName name="xfconc" localSheetId="13">'[10]lam-moi'!#REF!</definedName>
    <definedName name="xfconc" localSheetId="8">'[10]lam-moi'!#REF!</definedName>
    <definedName name="xfconc">#REF!</definedName>
    <definedName name="xfconc3p" localSheetId="7">'[10]CHITIET VL-NC'!$G$94</definedName>
    <definedName name="xfconc3p" localSheetId="9">'[10]CHITIET VL-NC'!$G$94</definedName>
    <definedName name="xfconc3p" localSheetId="15">'[10]CHITIET VL-NC'!$G$94</definedName>
    <definedName name="xfconc3p" localSheetId="13">'[10]CHITIET VL-NC'!$G$94</definedName>
    <definedName name="xfconc3p" localSheetId="8">'[10]CHITIET VL-NC'!$G$94</definedName>
    <definedName name="xfconc3p">#REF!</definedName>
    <definedName name="xfcotnc" localSheetId="33">#REF!</definedName>
    <definedName name="xfcotnc" localSheetId="51">#REF!</definedName>
    <definedName name="xfcotnc">#REF!</definedName>
    <definedName name="xfcotvl" localSheetId="33">#REF!</definedName>
    <definedName name="xfcotvl" localSheetId="51">#REF!</definedName>
    <definedName name="xfcotvl">#REF!</definedName>
    <definedName name="XFCOvc" localSheetId="7">'[264]CHITIET VL-NC-TT-3p'!#REF!</definedName>
    <definedName name="XFCOvc" localSheetId="9">'[264]CHITIET VL-NC-TT-3p'!#REF!</definedName>
    <definedName name="XFCOvc" localSheetId="15">'[264]CHITIET VL-NC-TT-3p'!#REF!</definedName>
    <definedName name="XFCOvc" localSheetId="13">'[264]CHITIET VL-NC-TT-3p'!#REF!</definedName>
    <definedName name="XFCOvc" localSheetId="8">'[264]CHITIET VL-NC-TT-3p'!#REF!</definedName>
    <definedName name="XFCOvc">#REF!</definedName>
    <definedName name="xfcovl" localSheetId="7">'[10]lam-moi'!#REF!</definedName>
    <definedName name="xfcovl" localSheetId="9">'[10]lam-moi'!#REF!</definedName>
    <definedName name="xfcovl" localSheetId="15">'[10]lam-moi'!#REF!</definedName>
    <definedName name="xfcovl" localSheetId="13">'[10]lam-moi'!#REF!</definedName>
    <definedName name="xfcovl" localSheetId="8">'[10]lam-moi'!#REF!</definedName>
    <definedName name="xfcovl">#REF!</definedName>
    <definedName name="xfcovl3p" localSheetId="7">'[10]CHITIET VL-NC'!$G$90</definedName>
    <definedName name="xfcovl3p" localSheetId="9">'[10]CHITIET VL-NC'!$G$90</definedName>
    <definedName name="xfcovl3p" localSheetId="15">'[10]CHITIET VL-NC'!$G$90</definedName>
    <definedName name="xfcovl3p" localSheetId="13">'[10]CHITIET VL-NC'!$G$90</definedName>
    <definedName name="xfcovl3p" localSheetId="8">'[10]CHITIET VL-NC'!$G$90</definedName>
    <definedName name="xfcovl3p">#REF!</definedName>
    <definedName name="xfnc" localSheetId="7">'[10]lam-moi'!#REF!</definedName>
    <definedName name="xfnc" localSheetId="9">'[10]lam-moi'!#REF!</definedName>
    <definedName name="xfnc" localSheetId="15">'[10]lam-moi'!#REF!</definedName>
    <definedName name="xfnc" localSheetId="13">'[10]lam-moi'!#REF!</definedName>
    <definedName name="xfnc" localSheetId="8">'[10]lam-moi'!#REF!</definedName>
    <definedName name="xfnc">#REF!</definedName>
    <definedName name="xfvl" localSheetId="7">'[10]lam-moi'!#REF!</definedName>
    <definedName name="xfvl" localSheetId="9">'[10]lam-moi'!#REF!</definedName>
    <definedName name="xfvl" localSheetId="15">'[10]lam-moi'!#REF!</definedName>
    <definedName name="xfvl" localSheetId="13">'[10]lam-moi'!#REF!</definedName>
    <definedName name="xfvl" localSheetId="8">'[10]lam-moi'!#REF!</definedName>
    <definedName name="xfvl">#REF!</definedName>
    <definedName name="xgc100" localSheetId="33">#REF!</definedName>
    <definedName name="xgc100" localSheetId="51">#REF!</definedName>
    <definedName name="xgc100">#REF!</definedName>
    <definedName name="xgc150" localSheetId="33">#REF!</definedName>
    <definedName name="xgc150" localSheetId="51">#REF!</definedName>
    <definedName name="xgc150">#REF!</definedName>
    <definedName name="xgc200" localSheetId="33">#REF!</definedName>
    <definedName name="xgc200" localSheetId="51">#REF!</definedName>
    <definedName name="xgc200">#REF!</definedName>
    <definedName name="xh" localSheetId="33">#REF!</definedName>
    <definedName name="xh" localSheetId="51">#REF!</definedName>
    <definedName name="xh">#REF!</definedName>
    <definedName name="xh_bq" localSheetId="7">'[14]truc tiep'!#REF!</definedName>
    <definedName name="xh_bq" localSheetId="9">'[14]truc tiep'!#REF!</definedName>
    <definedName name="xh_bq" localSheetId="15">'[14]truc tiep'!#REF!</definedName>
    <definedName name="xh_bq" localSheetId="13">'[14]truc tiep'!#REF!</definedName>
    <definedName name="xh_bq" localSheetId="8">'[14]truc tiep'!#REF!</definedName>
    <definedName name="xh_bq">#REF!</definedName>
    <definedName name="xh_bv" localSheetId="7">'[14]truc tiep'!#REF!</definedName>
    <definedName name="xh_bv" localSheetId="9">'[14]truc tiep'!#REF!</definedName>
    <definedName name="xh_bv" localSheetId="15">'[14]truc tiep'!#REF!</definedName>
    <definedName name="xh_bv" localSheetId="13">'[14]truc tiep'!#REF!</definedName>
    <definedName name="xh_bv" localSheetId="8">'[14]truc tiep'!#REF!</definedName>
    <definedName name="xh_bv">#REF!</definedName>
    <definedName name="xh_ck" localSheetId="7">'[14]truc tiep'!#REF!</definedName>
    <definedName name="xh_ck" localSheetId="9">'[14]truc tiep'!#REF!</definedName>
    <definedName name="xh_ck" localSheetId="15">'[14]truc tiep'!#REF!</definedName>
    <definedName name="xh_ck" localSheetId="13">'[14]truc tiep'!#REF!</definedName>
    <definedName name="xh_ck" localSheetId="8">'[14]truc tiep'!#REF!</definedName>
    <definedName name="xh_ck">#REF!</definedName>
    <definedName name="xh_d1" localSheetId="7">'[14]truc tiep'!#REF!</definedName>
    <definedName name="xh_d1" localSheetId="9">'[14]truc tiep'!#REF!</definedName>
    <definedName name="xh_d1" localSheetId="15">'[14]truc tiep'!#REF!</definedName>
    <definedName name="xh_d1" localSheetId="13">'[14]truc tiep'!#REF!</definedName>
    <definedName name="xh_d1" localSheetId="8">'[14]truc tiep'!#REF!</definedName>
    <definedName name="xh_d1">#REF!</definedName>
    <definedName name="xh_d2" localSheetId="7">'[14]truc tiep'!#REF!</definedName>
    <definedName name="xh_d2" localSheetId="9">'[14]truc tiep'!#REF!</definedName>
    <definedName name="xh_d2" localSheetId="15">'[14]truc tiep'!#REF!</definedName>
    <definedName name="xh_d2" localSheetId="13">'[14]truc tiep'!#REF!</definedName>
    <definedName name="xh_d2" localSheetId="8">'[14]truc tiep'!#REF!</definedName>
    <definedName name="xh_d2">#REF!</definedName>
    <definedName name="xh_d3" localSheetId="7">'[14]truc tiep'!#REF!</definedName>
    <definedName name="xh_d3" localSheetId="9">'[14]truc tiep'!#REF!</definedName>
    <definedName name="xh_d3" localSheetId="15">'[14]truc tiep'!#REF!</definedName>
    <definedName name="xh_d3" localSheetId="13">'[14]truc tiep'!#REF!</definedName>
    <definedName name="xh_d3" localSheetId="8">'[14]truc tiep'!#REF!</definedName>
    <definedName name="xh_d3">#REF!</definedName>
    <definedName name="xh_dl" localSheetId="7">'[14]truc tiep'!#REF!</definedName>
    <definedName name="xh_dl" localSheetId="9">'[14]truc tiep'!#REF!</definedName>
    <definedName name="xh_dl" localSheetId="15">'[14]truc tiep'!#REF!</definedName>
    <definedName name="xh_dl" localSheetId="13">'[14]truc tiep'!#REF!</definedName>
    <definedName name="xh_dl" localSheetId="8">'[14]truc tiep'!#REF!</definedName>
    <definedName name="xh_dl">#REF!</definedName>
    <definedName name="xh_kcs" localSheetId="7">'[14]truc tiep'!#REF!</definedName>
    <definedName name="xh_kcs" localSheetId="9">'[14]truc tiep'!#REF!</definedName>
    <definedName name="xh_kcs" localSheetId="15">'[14]truc tiep'!#REF!</definedName>
    <definedName name="xh_kcs" localSheetId="13">'[14]truc tiep'!#REF!</definedName>
    <definedName name="xh_kcs" localSheetId="8">'[14]truc tiep'!#REF!</definedName>
    <definedName name="xh_kcs">#REF!</definedName>
    <definedName name="xh_nb" localSheetId="7">'[14]truc tiep'!#REF!</definedName>
    <definedName name="xh_nb" localSheetId="9">'[14]truc tiep'!#REF!</definedName>
    <definedName name="xh_nb" localSheetId="15">'[14]truc tiep'!#REF!</definedName>
    <definedName name="xh_nb" localSheetId="13">'[14]truc tiep'!#REF!</definedName>
    <definedName name="xh_nb" localSheetId="8">'[14]truc tiep'!#REF!</definedName>
    <definedName name="xh_nb">#REF!</definedName>
    <definedName name="xh_nv" localSheetId="7">'[14]truc tiep'!#REF!</definedName>
    <definedName name="xh_nv" localSheetId="9">'[14]truc tiep'!#REF!</definedName>
    <definedName name="xh_nv" localSheetId="15">'[14]truc tiep'!#REF!</definedName>
    <definedName name="xh_nv" localSheetId="13">'[14]truc tiep'!#REF!</definedName>
    <definedName name="xh_nv" localSheetId="8">'[14]truc tiep'!#REF!</definedName>
    <definedName name="xh_nv">#REF!</definedName>
    <definedName name="xh_ngio" localSheetId="7">'[14]truc tiep'!#REF!</definedName>
    <definedName name="xh_ngio" localSheetId="9">'[14]truc tiep'!#REF!</definedName>
    <definedName name="xh_ngio" localSheetId="15">'[14]truc tiep'!#REF!</definedName>
    <definedName name="xh_ngio" localSheetId="13">'[14]truc tiep'!#REF!</definedName>
    <definedName name="xh_ngio" localSheetId="8">'[14]truc tiep'!#REF!</definedName>
    <definedName name="xh_ngio">#REF!</definedName>
    <definedName name="xh_t3" localSheetId="7">'[14]truc tiep'!#REF!</definedName>
    <definedName name="xh_t3" localSheetId="9">'[14]truc tiep'!#REF!</definedName>
    <definedName name="xh_t3" localSheetId="15">'[14]truc tiep'!#REF!</definedName>
    <definedName name="xh_t3" localSheetId="13">'[14]truc tiep'!#REF!</definedName>
    <definedName name="xh_t3" localSheetId="8">'[14]truc tiep'!#REF!</definedName>
    <definedName name="xh_t3">#REF!</definedName>
    <definedName name="xh_t4" localSheetId="7">'[14]truc tiep'!#REF!</definedName>
    <definedName name="xh_t4" localSheetId="9">'[14]truc tiep'!#REF!</definedName>
    <definedName name="xh_t4" localSheetId="15">'[14]truc tiep'!#REF!</definedName>
    <definedName name="xh_t4" localSheetId="13">'[14]truc tiep'!#REF!</definedName>
    <definedName name="xh_t4" localSheetId="8">'[14]truc tiep'!#REF!</definedName>
    <definedName name="xh_t4">#REF!</definedName>
    <definedName name="xh_t5" localSheetId="7">'[14]truc tiep'!#REF!</definedName>
    <definedName name="xh_t5" localSheetId="9">'[14]truc tiep'!#REF!</definedName>
    <definedName name="xh_t5" localSheetId="15">'[14]truc tiep'!#REF!</definedName>
    <definedName name="xh_t5" localSheetId="13">'[14]truc tiep'!#REF!</definedName>
    <definedName name="xh_t5" localSheetId="8">'[14]truc tiep'!#REF!</definedName>
    <definedName name="xh_t5">#REF!</definedName>
    <definedName name="xh_t6" localSheetId="7">'[14]truc tiep'!#REF!</definedName>
    <definedName name="xh_t6" localSheetId="9">'[14]truc tiep'!#REF!</definedName>
    <definedName name="xh_t6" localSheetId="15">'[14]truc tiep'!#REF!</definedName>
    <definedName name="xh_t6" localSheetId="13">'[14]truc tiep'!#REF!</definedName>
    <definedName name="xh_t6" localSheetId="8">'[14]truc tiep'!#REF!</definedName>
    <definedName name="xh_t6">#REF!</definedName>
    <definedName name="xh_tc" localSheetId="7">'[14]truc tiep'!#REF!</definedName>
    <definedName name="xh_tc" localSheetId="9">'[14]truc tiep'!#REF!</definedName>
    <definedName name="xh_tc" localSheetId="15">'[14]truc tiep'!#REF!</definedName>
    <definedName name="xh_tc" localSheetId="13">'[14]truc tiep'!#REF!</definedName>
    <definedName name="xh_tc" localSheetId="8">'[14]truc tiep'!#REF!</definedName>
    <definedName name="xh_tc">#REF!</definedName>
    <definedName name="xh_tm" localSheetId="7">'[14]truc tiep'!#REF!</definedName>
    <definedName name="xh_tm" localSheetId="9">'[14]truc tiep'!#REF!</definedName>
    <definedName name="xh_tm" localSheetId="15">'[14]truc tiep'!#REF!</definedName>
    <definedName name="xh_tm" localSheetId="13">'[14]truc tiep'!#REF!</definedName>
    <definedName name="xh_tm" localSheetId="8">'[14]truc tiep'!#REF!</definedName>
    <definedName name="xh_tm">#REF!</definedName>
    <definedName name="xh_vs" localSheetId="7">'[14]truc tiep'!#REF!</definedName>
    <definedName name="xh_vs" localSheetId="9">'[14]truc tiep'!#REF!</definedName>
    <definedName name="xh_vs" localSheetId="15">'[14]truc tiep'!#REF!</definedName>
    <definedName name="xh_vs" localSheetId="13">'[14]truc tiep'!#REF!</definedName>
    <definedName name="xh_vs" localSheetId="8">'[14]truc tiep'!#REF!</definedName>
    <definedName name="xh_vs">#REF!</definedName>
    <definedName name="xh_xh" localSheetId="7">'[14]truc tiep'!#REF!</definedName>
    <definedName name="xh_xh" localSheetId="9">'[14]truc tiep'!#REF!</definedName>
    <definedName name="xh_xh" localSheetId="15">'[14]truc tiep'!#REF!</definedName>
    <definedName name="xh_xh" localSheetId="13">'[14]truc tiep'!#REF!</definedName>
    <definedName name="xh_xh" localSheetId="8">'[14]truc tiep'!#REF!</definedName>
    <definedName name="xh_xh">#REF!</definedName>
    <definedName name="xhn" localSheetId="33">#REF!</definedName>
    <definedName name="xhn" localSheetId="51">#REF!</definedName>
    <definedName name="xhn">#REF!</definedName>
    <definedName name="xhnnc" localSheetId="7">'[10]lam-moi'!#REF!</definedName>
    <definedName name="xhnnc" localSheetId="9">'[10]lam-moi'!#REF!</definedName>
    <definedName name="xhnnc" localSheetId="15">'[10]lam-moi'!#REF!</definedName>
    <definedName name="xhnnc" localSheetId="13">'[10]lam-moi'!#REF!</definedName>
    <definedName name="xhnnc" localSheetId="8">'[10]lam-moi'!#REF!</definedName>
    <definedName name="xhnnc">#REF!</definedName>
    <definedName name="xhnvl" localSheetId="7">'[10]lam-moi'!#REF!</definedName>
    <definedName name="xhnvl" localSheetId="9">'[10]lam-moi'!#REF!</definedName>
    <definedName name="xhnvl" localSheetId="15">'[10]lam-moi'!#REF!</definedName>
    <definedName name="xhnvl" localSheetId="13">'[10]lam-moi'!#REF!</definedName>
    <definedName name="xhnvl" localSheetId="8">'[10]lam-moi'!#REF!</definedName>
    <definedName name="xhnvl">#REF!</definedName>
    <definedName name="xi" localSheetId="33">#REF!</definedName>
    <definedName name="xi" localSheetId="51">#REF!</definedName>
    <definedName name="xi">#REF!</definedName>
    <definedName name="xig" localSheetId="33">#REF!</definedName>
    <definedName name="xig" localSheetId="51">#REF!</definedName>
    <definedName name="xig">#REF!</definedName>
    <definedName name="xig1" localSheetId="33">#REF!</definedName>
    <definedName name="xig1" localSheetId="51">#REF!</definedName>
    <definedName name="xig1">#REF!</definedName>
    <definedName name="xig1nc" localSheetId="7">'[10]lam-moi'!#REF!</definedName>
    <definedName name="xig1nc" localSheetId="9">'[10]lam-moi'!#REF!</definedName>
    <definedName name="xig1nc" localSheetId="15">'[10]lam-moi'!#REF!</definedName>
    <definedName name="xig1nc" localSheetId="13">'[10]lam-moi'!#REF!</definedName>
    <definedName name="xig1nc" localSheetId="8">'[10]lam-moi'!#REF!</definedName>
    <definedName name="xig1nc">#REF!</definedName>
    <definedName name="xig1p" localSheetId="33">#REF!</definedName>
    <definedName name="xig1p" localSheetId="51">#REF!</definedName>
    <definedName name="xig1p">#REF!</definedName>
    <definedName name="xig1pnc" localSheetId="7">'[10]lam-moi'!#REF!</definedName>
    <definedName name="xig1pnc" localSheetId="9">'[10]lam-moi'!#REF!</definedName>
    <definedName name="xig1pnc" localSheetId="15">'[10]lam-moi'!#REF!</definedName>
    <definedName name="xig1pnc" localSheetId="13">'[10]lam-moi'!#REF!</definedName>
    <definedName name="xig1pnc" localSheetId="8">'[10]lam-moi'!#REF!</definedName>
    <definedName name="xig1pnc">#REF!</definedName>
    <definedName name="xig1pvl" localSheetId="7">'[10]lam-moi'!#REF!</definedName>
    <definedName name="xig1pvl" localSheetId="9">'[10]lam-moi'!#REF!</definedName>
    <definedName name="xig1pvl" localSheetId="15">'[10]lam-moi'!#REF!</definedName>
    <definedName name="xig1pvl" localSheetId="13">'[10]lam-moi'!#REF!</definedName>
    <definedName name="xig1pvl" localSheetId="8">'[10]lam-moi'!#REF!</definedName>
    <definedName name="xig1pvl">#REF!</definedName>
    <definedName name="xig1vl" localSheetId="7">'[10]lam-moi'!#REF!</definedName>
    <definedName name="xig1vl" localSheetId="9">'[10]lam-moi'!#REF!</definedName>
    <definedName name="xig1vl" localSheetId="15">'[10]lam-moi'!#REF!</definedName>
    <definedName name="xig1vl" localSheetId="13">'[10]lam-moi'!#REF!</definedName>
    <definedName name="xig1vl" localSheetId="8">'[10]lam-moi'!#REF!</definedName>
    <definedName name="xig1vl">#REF!</definedName>
    <definedName name="xig2nc" localSheetId="7">'[10]lam-moi'!#REF!</definedName>
    <definedName name="xig2nc" localSheetId="9">'[10]lam-moi'!#REF!</definedName>
    <definedName name="xig2nc" localSheetId="15">'[10]lam-moi'!#REF!</definedName>
    <definedName name="xig2nc" localSheetId="13">'[10]lam-moi'!#REF!</definedName>
    <definedName name="xig2nc" localSheetId="8">'[10]lam-moi'!#REF!</definedName>
    <definedName name="xig2nc">#REF!</definedName>
    <definedName name="xig2vl" localSheetId="7">'[10]lam-moi'!#REF!</definedName>
    <definedName name="xig2vl" localSheetId="9">'[10]lam-moi'!#REF!</definedName>
    <definedName name="xig2vl" localSheetId="15">'[10]lam-moi'!#REF!</definedName>
    <definedName name="xig2vl" localSheetId="13">'[10]lam-moi'!#REF!</definedName>
    <definedName name="xig2vl" localSheetId="8">'[10]lam-moi'!#REF!</definedName>
    <definedName name="xig2vl">#REF!</definedName>
    <definedName name="xig3p" localSheetId="33">#REF!</definedName>
    <definedName name="xig3p" localSheetId="51">#REF!</definedName>
    <definedName name="xig3p">#REF!</definedName>
    <definedName name="xiggnc" localSheetId="7">'[10]CHITIET VL-NC'!$G$57</definedName>
    <definedName name="xiggnc" localSheetId="9">'[10]CHITIET VL-NC'!$G$57</definedName>
    <definedName name="xiggnc" localSheetId="15">'[10]CHITIET VL-NC'!$G$57</definedName>
    <definedName name="xiggnc" localSheetId="13">'[10]CHITIET VL-NC'!$G$57</definedName>
    <definedName name="xiggnc" localSheetId="8">'[10]CHITIET VL-NC'!$G$57</definedName>
    <definedName name="xiggnc">#REF!</definedName>
    <definedName name="xiggvl" localSheetId="7">'[10]CHITIET VL-NC'!$G$53</definedName>
    <definedName name="xiggvl" localSheetId="9">'[10]CHITIET VL-NC'!$G$53</definedName>
    <definedName name="xiggvl" localSheetId="15">'[10]CHITIET VL-NC'!$G$53</definedName>
    <definedName name="xiggvl" localSheetId="13">'[10]CHITIET VL-NC'!$G$53</definedName>
    <definedName name="xiggvl" localSheetId="8">'[10]CHITIET VL-NC'!$G$53</definedName>
    <definedName name="xiggvl">#REF!</definedName>
    <definedName name="xignc" localSheetId="7">'[10]lam-moi'!#REF!</definedName>
    <definedName name="xignc" localSheetId="9">'[10]lam-moi'!#REF!</definedName>
    <definedName name="xignc" localSheetId="15">'[10]lam-moi'!#REF!</definedName>
    <definedName name="xignc" localSheetId="13">'[10]lam-moi'!#REF!</definedName>
    <definedName name="xignc" localSheetId="8">'[10]lam-moi'!#REF!</definedName>
    <definedName name="xignc">#REF!</definedName>
    <definedName name="xignc3p" localSheetId="33">#REF!</definedName>
    <definedName name="xignc3p" localSheetId="51">#REF!</definedName>
    <definedName name="xignc3p">#REF!</definedName>
    <definedName name="XIGvc" localSheetId="33">#REF!</definedName>
    <definedName name="XIGvc" localSheetId="51">#REF!</definedName>
    <definedName name="XIGvc">#REF!</definedName>
    <definedName name="xigvl" localSheetId="7">'[10]lam-moi'!#REF!</definedName>
    <definedName name="xigvl" localSheetId="9">'[10]lam-moi'!#REF!</definedName>
    <definedName name="xigvl" localSheetId="15">'[10]lam-moi'!#REF!</definedName>
    <definedName name="xigvl" localSheetId="13">'[10]lam-moi'!#REF!</definedName>
    <definedName name="xigvl" localSheetId="8">'[10]lam-moi'!#REF!</definedName>
    <definedName name="xigvl">#REF!</definedName>
    <definedName name="xigvl3p" localSheetId="33">#REF!</definedName>
    <definedName name="xigvl3p" localSheetId="51">#REF!</definedName>
    <definedName name="xigvl3p">#REF!</definedName>
    <definedName name="XII200" localSheetId="33">#REF!</definedName>
    <definedName name="XII200" localSheetId="51">#REF!</definedName>
    <definedName name="XII200">#REF!</definedName>
    <definedName name="Xim_ng_PC40" localSheetId="7">'[33]he so'!$B$21</definedName>
    <definedName name="Xim_ng_PC40" localSheetId="9">'[33]he so'!$B$21</definedName>
    <definedName name="Xim_ng_PC40" localSheetId="15">'[33]he so'!$B$21</definedName>
    <definedName name="Xim_ng_PC40" localSheetId="13">'[33]he so'!$B$21</definedName>
    <definedName name="Xim_ng_PC40" localSheetId="8">'[33]he so'!$B$21</definedName>
    <definedName name="Xim_ng_PC40">#REF!</definedName>
    <definedName name="ximang" localSheetId="33">#REF!</definedName>
    <definedName name="ximang" localSheetId="51">#REF!</definedName>
    <definedName name="ximang">#REF!</definedName>
    <definedName name="XiMangPCB30" localSheetId="7">[361]T.Tinh!#REF!</definedName>
    <definedName name="XiMangPCB30" localSheetId="9">[361]T.Tinh!#REF!</definedName>
    <definedName name="XiMangPCB30" localSheetId="15">[361]T.Tinh!#REF!</definedName>
    <definedName name="XiMangPCB30" localSheetId="13">[361]T.Tinh!#REF!</definedName>
    <definedName name="XiMangPCB30" localSheetId="8">[361]T.Tinh!#REF!</definedName>
    <definedName name="XiMangPCB30">#REF!</definedName>
    <definedName name="xin" localSheetId="33">#REF!</definedName>
    <definedName name="xin" localSheetId="51">#REF!</definedName>
    <definedName name="xin">#REF!</definedName>
    <definedName name="xin190" localSheetId="33">#REF!</definedName>
    <definedName name="xin190" localSheetId="51">#REF!</definedName>
    <definedName name="xin190">#REF!</definedName>
    <definedName name="xin1903p" localSheetId="33">#REF!</definedName>
    <definedName name="xin1903p" localSheetId="51">#REF!</definedName>
    <definedName name="xin1903p">#REF!</definedName>
    <definedName name="xin190nc" localSheetId="7">'[10]lam-moi'!#REF!</definedName>
    <definedName name="xin190nc" localSheetId="9">'[10]lam-moi'!#REF!</definedName>
    <definedName name="xin190nc" localSheetId="15">'[10]lam-moi'!#REF!</definedName>
    <definedName name="xin190nc" localSheetId="13">'[10]lam-moi'!#REF!</definedName>
    <definedName name="xin190nc" localSheetId="8">'[10]lam-moi'!#REF!</definedName>
    <definedName name="xin190nc">#REF!</definedName>
    <definedName name="xin190nc3p" localSheetId="7">'[10]CHITIET VL-NC'!$G$76</definedName>
    <definedName name="xin190nc3p" localSheetId="9">'[10]CHITIET VL-NC'!$G$76</definedName>
    <definedName name="xin190nc3p" localSheetId="15">'[10]CHITIET VL-NC'!$G$76</definedName>
    <definedName name="xin190nc3p" localSheetId="13">'[10]CHITIET VL-NC'!$G$76</definedName>
    <definedName name="xin190nc3p" localSheetId="8">'[10]CHITIET VL-NC'!$G$76</definedName>
    <definedName name="xin190nc3p">#REF!</definedName>
    <definedName name="XIN190vc" localSheetId="7">'[264]CHITIET VL-NC-TT-3p'!#REF!</definedName>
    <definedName name="XIN190vc" localSheetId="9">'[264]CHITIET VL-NC-TT-3p'!#REF!</definedName>
    <definedName name="XIN190vc" localSheetId="15">'[264]CHITIET VL-NC-TT-3p'!#REF!</definedName>
    <definedName name="XIN190vc" localSheetId="13">'[264]CHITIET VL-NC-TT-3p'!#REF!</definedName>
    <definedName name="XIN190vc" localSheetId="8">'[264]CHITIET VL-NC-TT-3p'!#REF!</definedName>
    <definedName name="XIN190vc">#REF!</definedName>
    <definedName name="xin190vl" localSheetId="7">'[10]lam-moi'!#REF!</definedName>
    <definedName name="xin190vl" localSheetId="9">'[10]lam-moi'!#REF!</definedName>
    <definedName name="xin190vl" localSheetId="15">'[10]lam-moi'!#REF!</definedName>
    <definedName name="xin190vl" localSheetId="13">'[10]lam-moi'!#REF!</definedName>
    <definedName name="xin190vl" localSheetId="8">'[10]lam-moi'!#REF!</definedName>
    <definedName name="xin190vl">#REF!</definedName>
    <definedName name="xin190vl3p" localSheetId="7">'[10]CHITIET VL-NC'!$G$72</definedName>
    <definedName name="xin190vl3p" localSheetId="9">'[10]CHITIET VL-NC'!$G$72</definedName>
    <definedName name="xin190vl3p" localSheetId="15">'[10]CHITIET VL-NC'!$G$72</definedName>
    <definedName name="xin190vl3p" localSheetId="13">'[10]CHITIET VL-NC'!$G$72</definedName>
    <definedName name="xin190vl3p" localSheetId="8">'[10]CHITIET VL-NC'!$G$72</definedName>
    <definedName name="xin190vl3p">#REF!</definedName>
    <definedName name="xin2903p" localSheetId="33">#REF!</definedName>
    <definedName name="xin2903p" localSheetId="51">#REF!</definedName>
    <definedName name="xin2903p">#REF!</definedName>
    <definedName name="xin290nc3p" localSheetId="33">#REF!</definedName>
    <definedName name="xin290nc3p" localSheetId="51">#REF!</definedName>
    <definedName name="xin290nc3p">#REF!</definedName>
    <definedName name="xin290vl3p" localSheetId="33">#REF!</definedName>
    <definedName name="xin290vl3p" localSheetId="51">#REF!</definedName>
    <definedName name="xin290vl3p">#REF!</definedName>
    <definedName name="xin3p" localSheetId="33">#REF!</definedName>
    <definedName name="xin3p" localSheetId="51">#REF!</definedName>
    <definedName name="xin3p">#REF!</definedName>
    <definedName name="xin901nc" localSheetId="7">'[10]lam-moi'!#REF!</definedName>
    <definedName name="xin901nc" localSheetId="9">'[10]lam-moi'!#REF!</definedName>
    <definedName name="xin901nc" localSheetId="15">'[10]lam-moi'!#REF!</definedName>
    <definedName name="xin901nc" localSheetId="13">'[10]lam-moi'!#REF!</definedName>
    <definedName name="xin901nc" localSheetId="8">'[10]lam-moi'!#REF!</definedName>
    <definedName name="xin901nc">#REF!</definedName>
    <definedName name="xin901vl" localSheetId="7">'[10]lam-moi'!#REF!</definedName>
    <definedName name="xin901vl" localSheetId="9">'[10]lam-moi'!#REF!</definedName>
    <definedName name="xin901vl" localSheetId="15">'[10]lam-moi'!#REF!</definedName>
    <definedName name="xin901vl" localSheetId="13">'[10]lam-moi'!#REF!</definedName>
    <definedName name="xin901vl" localSheetId="8">'[10]lam-moi'!#REF!</definedName>
    <definedName name="xin901vl">#REF!</definedName>
    <definedName name="xind" localSheetId="33">#REF!</definedName>
    <definedName name="xind" localSheetId="51">#REF!</definedName>
    <definedName name="xind">#REF!</definedName>
    <definedName name="xind1p" localSheetId="33">#REF!</definedName>
    <definedName name="xind1p" localSheetId="51">#REF!</definedName>
    <definedName name="xind1p">#REF!</definedName>
    <definedName name="xind1pnc" localSheetId="7">'[10]lam-moi'!#REF!</definedName>
    <definedName name="xind1pnc" localSheetId="9">'[10]lam-moi'!#REF!</definedName>
    <definedName name="xind1pnc" localSheetId="15">'[10]lam-moi'!#REF!</definedName>
    <definedName name="xind1pnc" localSheetId="13">'[10]lam-moi'!#REF!</definedName>
    <definedName name="xind1pnc" localSheetId="8">'[10]lam-moi'!#REF!</definedName>
    <definedName name="xind1pnc">#REF!</definedName>
    <definedName name="xind1pvl" localSheetId="7">'[10]lam-moi'!#REF!</definedName>
    <definedName name="xind1pvl" localSheetId="9">'[10]lam-moi'!#REF!</definedName>
    <definedName name="xind1pvl" localSheetId="15">'[10]lam-moi'!#REF!</definedName>
    <definedName name="xind1pvl" localSheetId="13">'[10]lam-moi'!#REF!</definedName>
    <definedName name="xind1pvl" localSheetId="8">'[10]lam-moi'!#REF!</definedName>
    <definedName name="xind1pvl">#REF!</definedName>
    <definedName name="xind3p" localSheetId="33">#REF!</definedName>
    <definedName name="xind3p" localSheetId="51">#REF!</definedName>
    <definedName name="xind3p">#REF!</definedName>
    <definedName name="xindnc" localSheetId="7">'[10]lam-moi'!#REF!</definedName>
    <definedName name="xindnc" localSheetId="9">'[10]lam-moi'!#REF!</definedName>
    <definedName name="xindnc" localSheetId="15">'[10]lam-moi'!#REF!</definedName>
    <definedName name="xindnc" localSheetId="13">'[10]lam-moi'!#REF!</definedName>
    <definedName name="xindnc" localSheetId="8">'[10]lam-moi'!#REF!</definedName>
    <definedName name="xindnc">#REF!</definedName>
    <definedName name="xindnc1p" localSheetId="33">#REF!</definedName>
    <definedName name="xindnc1p" localSheetId="51">#REF!</definedName>
    <definedName name="xindnc1p">#REF!</definedName>
    <definedName name="xindnc3p" localSheetId="7">'[10]CHITIET VL-NC'!$G$85</definedName>
    <definedName name="xindnc3p" localSheetId="9">'[10]CHITIET VL-NC'!$G$85</definedName>
    <definedName name="xindnc3p" localSheetId="15">'[10]CHITIET VL-NC'!$G$85</definedName>
    <definedName name="xindnc3p" localSheetId="13">'[10]CHITIET VL-NC'!$G$85</definedName>
    <definedName name="xindnc3p" localSheetId="8">'[10]CHITIET VL-NC'!$G$85</definedName>
    <definedName name="xindnc3p">#REF!</definedName>
    <definedName name="XINDvc" localSheetId="7">'[264]CHITIET VL-NC-TT-3p'!#REF!</definedName>
    <definedName name="XINDvc" localSheetId="9">'[264]CHITIET VL-NC-TT-3p'!#REF!</definedName>
    <definedName name="XINDvc" localSheetId="15">'[264]CHITIET VL-NC-TT-3p'!#REF!</definedName>
    <definedName name="XINDvc" localSheetId="13">'[264]CHITIET VL-NC-TT-3p'!#REF!</definedName>
    <definedName name="XINDvc" localSheetId="8">'[264]CHITIET VL-NC-TT-3p'!#REF!</definedName>
    <definedName name="XINDvc">#REF!</definedName>
    <definedName name="xindvl" localSheetId="7">'[10]lam-moi'!#REF!</definedName>
    <definedName name="xindvl" localSheetId="9">'[10]lam-moi'!#REF!</definedName>
    <definedName name="xindvl" localSheetId="15">'[10]lam-moi'!#REF!</definedName>
    <definedName name="xindvl" localSheetId="13">'[10]lam-moi'!#REF!</definedName>
    <definedName name="xindvl" localSheetId="8">'[10]lam-moi'!#REF!</definedName>
    <definedName name="xindvl">#REF!</definedName>
    <definedName name="xindvl1p" localSheetId="33">#REF!</definedName>
    <definedName name="xindvl1p" localSheetId="51">#REF!</definedName>
    <definedName name="xindvl1p">#REF!</definedName>
    <definedName name="xindvl3p" localSheetId="7">'[10]CHITIET VL-NC'!$G$80</definedName>
    <definedName name="xindvl3p" localSheetId="9">'[10]CHITIET VL-NC'!$G$80</definedName>
    <definedName name="xindvl3p" localSheetId="15">'[10]CHITIET VL-NC'!$G$80</definedName>
    <definedName name="xindvl3p" localSheetId="13">'[10]CHITIET VL-NC'!$G$80</definedName>
    <definedName name="xindvl3p" localSheetId="8">'[10]CHITIET VL-NC'!$G$80</definedName>
    <definedName name="xindvl3p">#REF!</definedName>
    <definedName name="xinnc" localSheetId="7">'[10]lam-moi'!#REF!</definedName>
    <definedName name="xinnc" localSheetId="9">'[10]lam-moi'!#REF!</definedName>
    <definedName name="xinnc" localSheetId="15">'[10]lam-moi'!#REF!</definedName>
    <definedName name="xinnc" localSheetId="13">'[10]lam-moi'!#REF!</definedName>
    <definedName name="xinnc" localSheetId="8">'[10]lam-moi'!#REF!</definedName>
    <definedName name="xinnc">#REF!</definedName>
    <definedName name="xinnc3p" localSheetId="33">#REF!</definedName>
    <definedName name="xinnc3p" localSheetId="51">#REF!</definedName>
    <definedName name="xinnc3p">#REF!</definedName>
    <definedName name="xint1p" localSheetId="33">#REF!</definedName>
    <definedName name="xint1p" localSheetId="51">#REF!</definedName>
    <definedName name="xint1p">#REF!</definedName>
    <definedName name="XINvc" localSheetId="33">#REF!</definedName>
    <definedName name="XINvc" localSheetId="51">#REF!</definedName>
    <definedName name="XINvc">#REF!</definedName>
    <definedName name="xinvl" localSheetId="7">'[10]lam-moi'!#REF!</definedName>
    <definedName name="xinvl" localSheetId="9">'[10]lam-moi'!#REF!</definedName>
    <definedName name="xinvl" localSheetId="15">'[10]lam-moi'!#REF!</definedName>
    <definedName name="xinvl" localSheetId="13">'[10]lam-moi'!#REF!</definedName>
    <definedName name="xinvl" localSheetId="8">'[10]lam-moi'!#REF!</definedName>
    <definedName name="xinvl">#REF!</definedName>
    <definedName name="xinvl3p" localSheetId="33">#REF!</definedName>
    <definedName name="xinvl3p" localSheetId="51">#REF!</definedName>
    <definedName name="xinvl3p">#REF!</definedName>
    <definedName name="xing1p" localSheetId="33">#REF!</definedName>
    <definedName name="xing1p" localSheetId="51">#REF!</definedName>
    <definedName name="xing1p">#REF!</definedName>
    <definedName name="xing1pnc" localSheetId="7">'[10]lam-moi'!#REF!</definedName>
    <definedName name="xing1pnc" localSheetId="9">'[10]lam-moi'!#REF!</definedName>
    <definedName name="xing1pnc" localSheetId="15">'[10]lam-moi'!#REF!</definedName>
    <definedName name="xing1pnc" localSheetId="13">'[10]lam-moi'!#REF!</definedName>
    <definedName name="xing1pnc" localSheetId="8">'[10]lam-moi'!#REF!</definedName>
    <definedName name="xing1pnc">#REF!</definedName>
    <definedName name="xing1pvl" localSheetId="7">'[10]lam-moi'!#REF!</definedName>
    <definedName name="xing1pvl" localSheetId="9">'[10]lam-moi'!#REF!</definedName>
    <definedName name="xing1pvl" localSheetId="15">'[10]lam-moi'!#REF!</definedName>
    <definedName name="xing1pvl" localSheetId="13">'[10]lam-moi'!#REF!</definedName>
    <definedName name="xing1pvl" localSheetId="8">'[10]lam-moi'!#REF!</definedName>
    <definedName name="xing1pvl">#REF!</definedName>
    <definedName name="xingnc1p" localSheetId="33">#REF!</definedName>
    <definedName name="xingnc1p" localSheetId="51">#REF!</definedName>
    <definedName name="xingnc1p">#REF!</definedName>
    <definedName name="xingvl1p" localSheetId="33">#REF!</definedName>
    <definedName name="xingvl1p" localSheetId="51">#REF!</definedName>
    <definedName name="xingvl1p">#REF!</definedName>
    <definedName name="xit" localSheetId="33">#REF!</definedName>
    <definedName name="xit" localSheetId="51">#REF!</definedName>
    <definedName name="xit">#REF!</definedName>
    <definedName name="xit1" localSheetId="33">#REF!</definedName>
    <definedName name="xit1" localSheetId="51">#REF!</definedName>
    <definedName name="xit1">#REF!</definedName>
    <definedName name="xit1nc" localSheetId="7">'[10]lam-moi'!#REF!</definedName>
    <definedName name="xit1nc" localSheetId="9">'[10]lam-moi'!#REF!</definedName>
    <definedName name="xit1nc" localSheetId="15">'[10]lam-moi'!#REF!</definedName>
    <definedName name="xit1nc" localSheetId="13">'[10]lam-moi'!#REF!</definedName>
    <definedName name="xit1nc" localSheetId="8">'[10]lam-moi'!#REF!</definedName>
    <definedName name="xit1nc">#REF!</definedName>
    <definedName name="xit1p" localSheetId="33">#REF!</definedName>
    <definedName name="xit1p" localSheetId="51">#REF!</definedName>
    <definedName name="xit1p">#REF!</definedName>
    <definedName name="xit1pnc" localSheetId="7">'[10]lam-moi'!#REF!</definedName>
    <definedName name="xit1pnc" localSheetId="9">'[10]lam-moi'!#REF!</definedName>
    <definedName name="xit1pnc" localSheetId="15">'[10]lam-moi'!#REF!</definedName>
    <definedName name="xit1pnc" localSheetId="13">'[10]lam-moi'!#REF!</definedName>
    <definedName name="xit1pnc" localSheetId="8">'[10]lam-moi'!#REF!</definedName>
    <definedName name="xit1pnc">#REF!</definedName>
    <definedName name="xit1pvl" localSheetId="7">'[10]lam-moi'!#REF!</definedName>
    <definedName name="xit1pvl" localSheetId="9">'[10]lam-moi'!#REF!</definedName>
    <definedName name="xit1pvl" localSheetId="15">'[10]lam-moi'!#REF!</definedName>
    <definedName name="xit1pvl" localSheetId="13">'[10]lam-moi'!#REF!</definedName>
    <definedName name="xit1pvl" localSheetId="8">'[10]lam-moi'!#REF!</definedName>
    <definedName name="xit1pvl">#REF!</definedName>
    <definedName name="xit1vl" localSheetId="7">'[10]lam-moi'!#REF!</definedName>
    <definedName name="xit1vl" localSheetId="9">'[10]lam-moi'!#REF!</definedName>
    <definedName name="xit1vl" localSheetId="15">'[10]lam-moi'!#REF!</definedName>
    <definedName name="xit1vl" localSheetId="13">'[10]lam-moi'!#REF!</definedName>
    <definedName name="xit1vl" localSheetId="8">'[10]lam-moi'!#REF!</definedName>
    <definedName name="xit1vl">#REF!</definedName>
    <definedName name="xit2nc" localSheetId="7">'[10]lam-moi'!#REF!</definedName>
    <definedName name="xit2nc" localSheetId="9">'[10]lam-moi'!#REF!</definedName>
    <definedName name="xit2nc" localSheetId="15">'[10]lam-moi'!#REF!</definedName>
    <definedName name="xit2nc" localSheetId="13">'[10]lam-moi'!#REF!</definedName>
    <definedName name="xit2nc" localSheetId="8">'[10]lam-moi'!#REF!</definedName>
    <definedName name="xit2nc">#REF!</definedName>
    <definedName name="xit2nc3p" localSheetId="33">#REF!</definedName>
    <definedName name="xit2nc3p" localSheetId="51">#REF!</definedName>
    <definedName name="xit2nc3p">#REF!</definedName>
    <definedName name="xit2vl" localSheetId="7">'[10]lam-moi'!#REF!</definedName>
    <definedName name="xit2vl" localSheetId="9">'[10]lam-moi'!#REF!</definedName>
    <definedName name="xit2vl" localSheetId="15">'[10]lam-moi'!#REF!</definedName>
    <definedName name="xit2vl" localSheetId="13">'[10]lam-moi'!#REF!</definedName>
    <definedName name="xit2vl" localSheetId="8">'[10]lam-moi'!#REF!</definedName>
    <definedName name="xit2vl">#REF!</definedName>
    <definedName name="xit2vl3p" localSheetId="33">#REF!</definedName>
    <definedName name="xit2vl3p" localSheetId="51">#REF!</definedName>
    <definedName name="xit2vl3p">#REF!</definedName>
    <definedName name="xit3p" localSheetId="33">#REF!</definedName>
    <definedName name="xit3p" localSheetId="51">#REF!</definedName>
    <definedName name="xit3p">#REF!</definedName>
    <definedName name="xitnc" localSheetId="7">'[10]lam-moi'!#REF!</definedName>
    <definedName name="xitnc" localSheetId="9">'[10]lam-moi'!#REF!</definedName>
    <definedName name="xitnc" localSheetId="15">'[10]lam-moi'!#REF!</definedName>
    <definedName name="xitnc" localSheetId="13">'[10]lam-moi'!#REF!</definedName>
    <definedName name="xitnc" localSheetId="8">'[10]lam-moi'!#REF!</definedName>
    <definedName name="xitnc">#REF!</definedName>
    <definedName name="xitnc3p" localSheetId="33">#REF!</definedName>
    <definedName name="xitnc3p" localSheetId="51">#REF!</definedName>
    <definedName name="xitnc3p">#REF!</definedName>
    <definedName name="xittnc" localSheetId="7">'[10]CHITIET VL-NC'!$G$48</definedName>
    <definedName name="xittnc" localSheetId="9">'[10]CHITIET VL-NC'!$G$48</definedName>
    <definedName name="xittnc" localSheetId="15">'[10]CHITIET VL-NC'!$G$48</definedName>
    <definedName name="xittnc" localSheetId="13">'[10]CHITIET VL-NC'!$G$48</definedName>
    <definedName name="xittnc" localSheetId="8">'[10]CHITIET VL-NC'!$G$48</definedName>
    <definedName name="xittnc">#REF!</definedName>
    <definedName name="xittvl" localSheetId="7">'[10]CHITIET VL-NC'!$G$44</definedName>
    <definedName name="xittvl" localSheetId="9">'[10]CHITIET VL-NC'!$G$44</definedName>
    <definedName name="xittvl" localSheetId="15">'[10]CHITIET VL-NC'!$G$44</definedName>
    <definedName name="xittvl" localSheetId="13">'[10]CHITIET VL-NC'!$G$44</definedName>
    <definedName name="xittvl" localSheetId="8">'[10]CHITIET VL-NC'!$G$44</definedName>
    <definedName name="xittvl">#REF!</definedName>
    <definedName name="XITvc" localSheetId="33">#REF!</definedName>
    <definedName name="XITvc" localSheetId="51">#REF!</definedName>
    <definedName name="XITvc">#REF!</definedName>
    <definedName name="xitvl" localSheetId="7">'[10]lam-moi'!#REF!</definedName>
    <definedName name="xitvl" localSheetId="9">'[10]lam-moi'!#REF!</definedName>
    <definedName name="xitvl" localSheetId="15">'[10]lam-moi'!#REF!</definedName>
    <definedName name="xitvl" localSheetId="13">'[10]lam-moi'!#REF!</definedName>
    <definedName name="xitvl" localSheetId="8">'[10]lam-moi'!#REF!</definedName>
    <definedName name="xitvl">#REF!</definedName>
    <definedName name="xitvl3p" localSheetId="33">#REF!</definedName>
    <definedName name="xitvl3p" localSheetId="51">#REF!</definedName>
    <definedName name="xitvl3p">#REF!</definedName>
    <definedName name="xk0.6" localSheetId="33">#REF!</definedName>
    <definedName name="xk0.6" localSheetId="51">#REF!</definedName>
    <definedName name="xk0.6">#REF!</definedName>
    <definedName name="xk1.3" localSheetId="33">#REF!</definedName>
    <definedName name="xk1.3" localSheetId="51">#REF!</definedName>
    <definedName name="xk1.3">#REF!</definedName>
    <definedName name="xk1.5" localSheetId="33">#REF!</definedName>
    <definedName name="xk1.5" localSheetId="51">#REF!</definedName>
    <definedName name="xk1.5">#REF!</definedName>
    <definedName name="xl" localSheetId="33">#REF!</definedName>
    <definedName name="xl" localSheetId="51">#REF!</definedName>
    <definedName name="xl">#REF!</definedName>
    <definedName name="Xl_CTO" localSheetId="7">[317]Cto!$O$8</definedName>
    <definedName name="Xl_CTO" localSheetId="9">[317]Cto!$O$8</definedName>
    <definedName name="Xl_CTO" localSheetId="15">[317]Cto!$O$8</definedName>
    <definedName name="Xl_CTO" localSheetId="13">[317]Cto!$O$8</definedName>
    <definedName name="Xl_CTO" localSheetId="8">[317]Cto!$O$8</definedName>
    <definedName name="Xl_CTO">#REF!</definedName>
    <definedName name="XL_TBA" localSheetId="33">#REF!</definedName>
    <definedName name="XL_TBA" localSheetId="51">#REF!</definedName>
    <definedName name="XL_TBA">#REF!</definedName>
    <definedName name="xlc" localSheetId="33">#REF!</definedName>
    <definedName name="xlc" localSheetId="51">#REF!</definedName>
    <definedName name="xlc">#REF!</definedName>
    <definedName name="xld" localSheetId="7">'[362]TH-XL'!$C$11</definedName>
    <definedName name="xld" localSheetId="9">'[362]TH-XL'!$C$11</definedName>
    <definedName name="xld" localSheetId="15">'[362]TH-XL'!$C$11</definedName>
    <definedName name="xld" localSheetId="13">'[362]TH-XL'!$C$11</definedName>
    <definedName name="xld" localSheetId="8">'[362]TH-XL'!$C$11</definedName>
    <definedName name="xld">#REF!</definedName>
    <definedName name="xld1.4" localSheetId="33">#REF!</definedName>
    <definedName name="xld1.4" localSheetId="51">#REF!</definedName>
    <definedName name="xld1.4">#REF!</definedName>
    <definedName name="xlk" localSheetId="33">#REF!</definedName>
    <definedName name="xlk" localSheetId="51">#REF!</definedName>
    <definedName name="xlk">#REF!</definedName>
    <definedName name="xlk1.4" localSheetId="33">#REF!</definedName>
    <definedName name="xlk1.4" localSheetId="51">#REF!</definedName>
    <definedName name="xlk1.4">#REF!</definedName>
    <definedName name="XLOAI2" localSheetId="33">#REF!</definedName>
    <definedName name="XLOAI2" localSheetId="51">#REF!</definedName>
    <definedName name="XLOAI2">#REF!</definedName>
    <definedName name="XLP" localSheetId="33">#REF!</definedName>
    <definedName name="XLP" localSheetId="51">#REF!</definedName>
    <definedName name="XLP">#REF!</definedName>
    <definedName name="xls" localSheetId="21" hidden="1">{"'Sheet1'!$L$16"}</definedName>
    <definedName name="xls" localSheetId="27" hidden="1">{"'Sheet1'!$L$16"}</definedName>
    <definedName name="xls" localSheetId="33" hidden="1">{"'Sheet1'!$L$16"}</definedName>
    <definedName name="xls" localSheetId="34" hidden="1">{"'Sheet1'!$L$16"}</definedName>
    <definedName name="xls" localSheetId="48" hidden="1">{"'Sheet1'!$L$16"}</definedName>
    <definedName name="xls" localSheetId="49" hidden="1">{"'Sheet1'!$L$16"}</definedName>
    <definedName name="xls" localSheetId="7" hidden="1">{"'Sheet1'!$L$16"}</definedName>
    <definedName name="xls" localSheetId="9" hidden="1">{"'Sheet1'!$L$16"}</definedName>
    <definedName name="xls" localSheetId="15" hidden="1">{"'Sheet1'!$L$16"}</definedName>
    <definedName name="xls" localSheetId="13" hidden="1">{"'Sheet1'!$L$16"}</definedName>
    <definedName name="xls" localSheetId="16" hidden="1">{"'Sheet1'!$L$16"}</definedName>
    <definedName name="xls" localSheetId="8" hidden="1">{"'Sheet1'!$L$16"}</definedName>
    <definedName name="xls" localSheetId="18" hidden="1">{"'Sheet1'!$L$16"}</definedName>
    <definedName name="xls" localSheetId="19" hidden="1">{"'Sheet1'!$L$16"}</definedName>
    <definedName name="xls" localSheetId="1" hidden="1">{"'Sheet1'!$L$16"}</definedName>
    <definedName name="xls" hidden="1">{"'Sheet1'!$L$16"}</definedName>
    <definedName name="xlt" localSheetId="7">'[362]TH-XL'!$C$4</definedName>
    <definedName name="xlt" localSheetId="9">'[362]TH-XL'!$C$4</definedName>
    <definedName name="xlt" localSheetId="15">'[362]TH-XL'!$C$4</definedName>
    <definedName name="xlt" localSheetId="13">'[362]TH-XL'!$C$4</definedName>
    <definedName name="xlt" localSheetId="8">'[362]TH-XL'!$C$4</definedName>
    <definedName name="xlt">#REF!</definedName>
    <definedName name="xlttbninh" localSheetId="21" hidden="1">{"'Sheet1'!$L$16"}</definedName>
    <definedName name="xlttbninh" localSheetId="27" hidden="1">{"'Sheet1'!$L$16"}</definedName>
    <definedName name="xlttbninh" localSheetId="33" hidden="1">{"'Sheet1'!$L$16"}</definedName>
    <definedName name="xlttbninh" localSheetId="34" hidden="1">{"'Sheet1'!$L$16"}</definedName>
    <definedName name="xlttbninh" localSheetId="48" hidden="1">{"'Sheet1'!$L$16"}</definedName>
    <definedName name="xlttbninh" localSheetId="49" hidden="1">{"'Sheet1'!$L$16"}</definedName>
    <definedName name="xlttbninh" localSheetId="7" hidden="1">{"'Sheet1'!$L$16"}</definedName>
    <definedName name="xlttbninh" localSheetId="9" hidden="1">{"'Sheet1'!$L$16"}</definedName>
    <definedName name="xlttbninh" localSheetId="15" hidden="1">{"'Sheet1'!$L$16"}</definedName>
    <definedName name="xlttbninh" localSheetId="13" hidden="1">{"'Sheet1'!$L$16"}</definedName>
    <definedName name="xlttbninh" localSheetId="16" hidden="1">{"'Sheet1'!$L$16"}</definedName>
    <definedName name="xlttbninh" localSheetId="8" hidden="1">{"'Sheet1'!$L$16"}</definedName>
    <definedName name="xlttbninh" localSheetId="18" hidden="1">{"'Sheet1'!$L$16"}</definedName>
    <definedName name="xlttbninh" localSheetId="19" hidden="1">{"'Sheet1'!$L$16"}</definedName>
    <definedName name="xlttbninh" localSheetId="1" hidden="1">{"'Sheet1'!$L$16"}</definedName>
    <definedName name="xlttbninh" hidden="1">{"'Sheet1'!$L$16"}</definedName>
    <definedName name="XLxa" localSheetId="33">#REF!</definedName>
    <definedName name="XLxa" localSheetId="51">#REF!</definedName>
    <definedName name="XLxa">#REF!</definedName>
    <definedName name="xm" localSheetId="7">[155]gvl!$N$16</definedName>
    <definedName name="xm" localSheetId="9">[155]gvl!$N$16</definedName>
    <definedName name="xm" localSheetId="15">[155]gvl!$N$16</definedName>
    <definedName name="xm" localSheetId="13">[155]gvl!$N$16</definedName>
    <definedName name="xm" localSheetId="8">[155]gvl!$N$16</definedName>
    <definedName name="xm">#REF!</definedName>
    <definedName name="XM.M10.1" localSheetId="7">'[132]Giai trinh'!#REF!</definedName>
    <definedName name="XM.M10.1" localSheetId="9">'[132]Giai trinh'!#REF!</definedName>
    <definedName name="XM.M10.1" localSheetId="15">'[132]Giai trinh'!#REF!</definedName>
    <definedName name="XM.M10.1" localSheetId="13">'[132]Giai trinh'!#REF!</definedName>
    <definedName name="XM.M10.1" localSheetId="8">'[132]Giai trinh'!#REF!</definedName>
    <definedName name="XM.M10.1">#REF!</definedName>
    <definedName name="XM.M10.2" localSheetId="7">'[132]Giai trinh'!#REF!</definedName>
    <definedName name="XM.M10.2" localSheetId="9">'[132]Giai trinh'!#REF!</definedName>
    <definedName name="XM.M10.2" localSheetId="15">'[132]Giai trinh'!#REF!</definedName>
    <definedName name="XM.M10.2" localSheetId="13">'[132]Giai trinh'!#REF!</definedName>
    <definedName name="XM.M10.2" localSheetId="8">'[132]Giai trinh'!#REF!</definedName>
    <definedName name="XM.M10.2">#REF!</definedName>
    <definedName name="XM.MDT" localSheetId="7">'[132]Giai trinh'!#REF!</definedName>
    <definedName name="XM.MDT" localSheetId="9">'[132]Giai trinh'!#REF!</definedName>
    <definedName name="XM.MDT" localSheetId="15">'[132]Giai trinh'!#REF!</definedName>
    <definedName name="XM.MDT" localSheetId="13">'[132]Giai trinh'!#REF!</definedName>
    <definedName name="XM.MDT" localSheetId="8">'[132]Giai trinh'!#REF!</definedName>
    <definedName name="XM.MDT">#REF!</definedName>
    <definedName name="XMBT" localSheetId="33">#REF!</definedName>
    <definedName name="XMBT" localSheetId="51">#REF!</definedName>
    <definedName name="XMBT">#REF!</definedName>
    <definedName name="xmcax" localSheetId="33">#REF!</definedName>
    <definedName name="xmcax" localSheetId="51">#REF!</definedName>
    <definedName name="xmcax">#REF!</definedName>
    <definedName name="xmp40" localSheetId="7">[363]gvl!$Q$29</definedName>
    <definedName name="xmp40" localSheetId="9">[363]gvl!$Q$29</definedName>
    <definedName name="xmp40" localSheetId="15">[363]gvl!$Q$29</definedName>
    <definedName name="xmp40" localSheetId="13">[363]gvl!$Q$29</definedName>
    <definedName name="xmp40" localSheetId="8">[363]gvl!$Q$29</definedName>
    <definedName name="xmp40">#REF!</definedName>
    <definedName name="xmpc30" localSheetId="7">[34]vlieu!$E$13</definedName>
    <definedName name="xmpc30" localSheetId="9">[34]vlieu!$E$13</definedName>
    <definedName name="xmpc30" localSheetId="15">[34]vlieu!$E$13</definedName>
    <definedName name="xmpc30" localSheetId="13">[34]vlieu!$E$13</definedName>
    <definedName name="xmpc30" localSheetId="8">[34]vlieu!$E$13</definedName>
    <definedName name="xmpc30">#REF!</definedName>
    <definedName name="xn" localSheetId="33">#REF!</definedName>
    <definedName name="xn" localSheetId="51">#REF!</definedName>
    <definedName name="xn">#REF!</definedName>
    <definedName name="xo" localSheetId="7">[364]So!#REF!</definedName>
    <definedName name="xo" localSheetId="9">[364]So!#REF!</definedName>
    <definedName name="xo" localSheetId="15">[364]So!#REF!</definedName>
    <definedName name="xo" localSheetId="13">[364]So!#REF!</definedName>
    <definedName name="xo" localSheetId="8">[364]So!#REF!</definedName>
    <definedName name="xo">#REF!</definedName>
    <definedName name="xoa1" localSheetId="21" hidden="1">{"'Sheet1'!$L$16"}</definedName>
    <definedName name="xoa1" localSheetId="27" hidden="1">{"'Sheet1'!$L$16"}</definedName>
    <definedName name="xoa1" localSheetId="33" hidden="1">{"'Sheet1'!$L$16"}</definedName>
    <definedName name="xoa1" localSheetId="34" hidden="1">{"'Sheet1'!$L$16"}</definedName>
    <definedName name="xoa1" localSheetId="48" hidden="1">{"'Sheet1'!$L$16"}</definedName>
    <definedName name="xoa1" localSheetId="49" hidden="1">{"'Sheet1'!$L$16"}</definedName>
    <definedName name="xoa1" localSheetId="7" hidden="1">{"'Sheet1'!$L$16"}</definedName>
    <definedName name="xoa1" localSheetId="9" hidden="1">{"'Sheet1'!$L$16"}</definedName>
    <definedName name="xoa1" localSheetId="15" hidden="1">{"'Sheet1'!$L$16"}</definedName>
    <definedName name="xoa1" localSheetId="13" hidden="1">{"'Sheet1'!$L$16"}</definedName>
    <definedName name="xoa1" localSheetId="16" hidden="1">{"'Sheet1'!$L$16"}</definedName>
    <definedName name="xoa1" localSheetId="8" hidden="1">{"'Sheet1'!$L$16"}</definedName>
    <definedName name="xoa1" localSheetId="18" hidden="1">{"'Sheet1'!$L$16"}</definedName>
    <definedName name="xoa1" localSheetId="29" hidden="1">{"'Sheet1'!$L$16"}</definedName>
    <definedName name="xoa1" localSheetId="19" hidden="1">{"'Sheet1'!$L$16"}</definedName>
    <definedName name="xoa1" localSheetId="1" hidden="1">{"'Sheet1'!$L$16"}</definedName>
    <definedName name="xoa1" hidden="1">{"'Sheet1'!$L$16"}</definedName>
    <definedName name="xoanhapk" localSheetId="51">#REF!,#REF!</definedName>
    <definedName name="xoanhapk">#REF!,#REF!</definedName>
    <definedName name="xoanhapl" localSheetId="51">#REF!,#REF!</definedName>
    <definedName name="xoanhapl">#REF!,#REF!</definedName>
    <definedName name="xoaxuatk" localSheetId="51">#REF!</definedName>
    <definedName name="xoaxuatk">#REF!</definedName>
    <definedName name="xoaxuatl" localSheetId="51">#REF!</definedName>
    <definedName name="xoaxuatl">#REF!</definedName>
    <definedName name="xp" localSheetId="33">#REF!</definedName>
    <definedName name="xp" localSheetId="51">#REF!</definedName>
    <definedName name="xp">#REF!</definedName>
    <definedName name="xr1nc" localSheetId="7">'[10]lam-moi'!#REF!</definedName>
    <definedName name="xr1nc" localSheetId="9">'[10]lam-moi'!#REF!</definedName>
    <definedName name="xr1nc" localSheetId="15">'[10]lam-moi'!#REF!</definedName>
    <definedName name="xr1nc" localSheetId="13">'[10]lam-moi'!#REF!</definedName>
    <definedName name="xr1nc" localSheetId="8">'[10]lam-moi'!#REF!</definedName>
    <definedName name="xr1nc">#REF!</definedName>
    <definedName name="xr1vl" localSheetId="7">'[10]lam-moi'!#REF!</definedName>
    <definedName name="xr1vl" localSheetId="9">'[10]lam-moi'!#REF!</definedName>
    <definedName name="xr1vl" localSheetId="15">'[10]lam-moi'!#REF!</definedName>
    <definedName name="xr1vl" localSheetId="13">'[10]lam-moi'!#REF!</definedName>
    <definedName name="xr1vl" localSheetId="8">'[10]lam-moi'!#REF!</definedName>
    <definedName name="xr1vl">#REF!</definedName>
    <definedName name="XS" localSheetId="33">#REF!</definedName>
    <definedName name="XS" localSheetId="51">#REF!</definedName>
    <definedName name="XS">#REF!</definedName>
    <definedName name="Xsi" localSheetId="33">#REF!</definedName>
    <definedName name="Xsi" localSheetId="51">#REF!</definedName>
    <definedName name="Xsi">#REF!</definedName>
    <definedName name="xt" localSheetId="7">[40]th¸mo!#REF!</definedName>
    <definedName name="xt" localSheetId="9">[40]th¸mo!#REF!</definedName>
    <definedName name="xt" localSheetId="15">[40]th¸mo!#REF!</definedName>
    <definedName name="xt" localSheetId="13">[40]th¸mo!#REF!</definedName>
    <definedName name="xt" localSheetId="8">[40]th¸mo!#REF!</definedName>
    <definedName name="xt">#REF!</definedName>
    <definedName name="xtr3pnc" localSheetId="7">[10]gtrinh!#REF!</definedName>
    <definedName name="xtr3pnc" localSheetId="9">[10]gtrinh!#REF!</definedName>
    <definedName name="xtr3pnc" localSheetId="15">[10]gtrinh!#REF!</definedName>
    <definedName name="xtr3pnc" localSheetId="13">[10]gtrinh!#REF!</definedName>
    <definedName name="xtr3pnc" localSheetId="8">[10]gtrinh!#REF!</definedName>
    <definedName name="xtr3pnc">#REF!</definedName>
    <definedName name="xtr3pvl" localSheetId="7">[10]gtrinh!#REF!</definedName>
    <definedName name="xtr3pvl" localSheetId="9">[10]gtrinh!#REF!</definedName>
    <definedName name="xtr3pvl" localSheetId="15">[10]gtrinh!#REF!</definedName>
    <definedName name="xtr3pvl" localSheetId="13">[10]gtrinh!#REF!</definedName>
    <definedName name="xtr3pvl" localSheetId="8">[10]gtrinh!#REF!</definedName>
    <definedName name="xtr3pvl">#REF!</definedName>
    <definedName name="xuat_hien" localSheetId="7">[365]DTCT!$D$10:$D$283</definedName>
    <definedName name="xuat_hien" localSheetId="9">[365]DTCT!$D$10:$D$283</definedName>
    <definedName name="xuat_hien" localSheetId="15">[365]DTCT!$D$10:$D$283</definedName>
    <definedName name="xuat_hien" localSheetId="13">[365]DTCT!$D$10:$D$283</definedName>
    <definedName name="xuat_hien" localSheetId="8">[365]DTCT!$D$10:$D$283</definedName>
    <definedName name="xuat_hien">#REF!</definedName>
    <definedName name="Xuat_hien1" localSheetId="7">[366]DTCT!$A$7:$A$238</definedName>
    <definedName name="Xuat_hien1" localSheetId="9">[366]DTCT!$A$7:$A$238</definedName>
    <definedName name="Xuat_hien1" localSheetId="15">[366]DTCT!$A$7:$A$238</definedName>
    <definedName name="Xuat_hien1" localSheetId="13">[366]DTCT!$A$7:$A$238</definedName>
    <definedName name="Xuat_hien1" localSheetId="8">[366]DTCT!$A$7:$A$238</definedName>
    <definedName name="Xuat_hien1">#REF!</definedName>
    <definedName name="xuatnvl" localSheetId="7">'[288]Chi tiet'!$I$6:$I$210</definedName>
    <definedName name="xuatnvl" localSheetId="9">'[288]Chi tiet'!$I$6:$I$210</definedName>
    <definedName name="xuatnvl" localSheetId="15">'[288]Chi tiet'!$I$6:$I$210</definedName>
    <definedName name="xuatnvl" localSheetId="13">'[288]Chi tiet'!$I$6:$I$210</definedName>
    <definedName name="xuatnvl" localSheetId="8">'[288]Chi tiet'!$I$6:$I$210</definedName>
    <definedName name="xuatnvl">#REF!</definedName>
    <definedName name="xuatthan" localSheetId="51">#REF!</definedName>
    <definedName name="xuatthan">#REF!</definedName>
    <definedName name="XUATXMTRANG" localSheetId="33">#REF!</definedName>
    <definedName name="XUATXMTRANG" localSheetId="51">#REF!</definedName>
    <definedName name="XUATXMTRANG">#REF!</definedName>
    <definedName name="xuclat1" localSheetId="33">#REF!</definedName>
    <definedName name="xuclat1" localSheetId="51">#REF!</definedName>
    <definedName name="xuclat1">#REF!</definedName>
    <definedName name="XUYEN" localSheetId="33">#REF!</definedName>
    <definedName name="XUYEN" localSheetId="51">#REF!</definedName>
    <definedName name="XUYEN">#REF!</definedName>
    <definedName name="xx" localSheetId="33">#REF!</definedName>
    <definedName name="xx" localSheetId="51">#REF!</definedName>
    <definedName name="xx">#REF!</definedName>
    <definedName name="XXMDEN" localSheetId="33">#REF!</definedName>
    <definedName name="XXMDEN" localSheetId="51">#REF!</definedName>
    <definedName name="XXMDEN">#REF!</definedName>
    <definedName name="XXT" localSheetId="33">#REF!</definedName>
    <definedName name="XXT" localSheetId="51">#REF!</definedName>
    <definedName name="XXT">#REF!</definedName>
    <definedName name="y" localSheetId="33">#REF!</definedName>
    <definedName name="y" localSheetId="51">#REF!</definedName>
    <definedName name="y">#REF!</definedName>
    <definedName name="y_1I" localSheetId="7">'[160]13.BANG CT'!#REF!</definedName>
    <definedName name="y_1I" localSheetId="9">'[160]13.BANG CT'!#REF!</definedName>
    <definedName name="y_1I" localSheetId="15">'[160]13.BANG CT'!#REF!</definedName>
    <definedName name="y_1I" localSheetId="13">'[160]13.BANG CT'!#REF!</definedName>
    <definedName name="y_1I" localSheetId="8">'[160]13.BANG CT'!#REF!</definedName>
    <definedName name="y_1I">#REF!</definedName>
    <definedName name="y_1II" localSheetId="7">'[160]13.BANG CT'!#REF!</definedName>
    <definedName name="y_1II" localSheetId="9">'[160]13.BANG CT'!#REF!</definedName>
    <definedName name="y_1II" localSheetId="15">'[160]13.BANG CT'!#REF!</definedName>
    <definedName name="y_1II" localSheetId="13">'[160]13.BANG CT'!#REF!</definedName>
    <definedName name="y_1II" localSheetId="8">'[160]13.BANG CT'!#REF!</definedName>
    <definedName name="y_1II">#REF!</definedName>
    <definedName name="y_1III" localSheetId="7">'[160]13.BANG CT'!#REF!</definedName>
    <definedName name="y_1III" localSheetId="9">'[160]13.BANG CT'!#REF!</definedName>
    <definedName name="y_1III" localSheetId="15">'[160]13.BANG CT'!#REF!</definedName>
    <definedName name="y_1III" localSheetId="13">'[160]13.BANG CT'!#REF!</definedName>
    <definedName name="y_1III" localSheetId="8">'[160]13.BANG CT'!#REF!</definedName>
    <definedName name="y_1III">#REF!</definedName>
    <definedName name="y_1IV" localSheetId="7">'[160]13.BANG CT'!#REF!</definedName>
    <definedName name="y_1IV" localSheetId="9">'[160]13.BANG CT'!#REF!</definedName>
    <definedName name="y_1IV" localSheetId="15">'[160]13.BANG CT'!#REF!</definedName>
    <definedName name="y_1IV" localSheetId="13">'[160]13.BANG CT'!#REF!</definedName>
    <definedName name="y_1IV" localSheetId="8">'[160]13.BANG CT'!#REF!</definedName>
    <definedName name="y_1IV">#REF!</definedName>
    <definedName name="y_2I" localSheetId="7">'[160]13.BANG CT'!#REF!</definedName>
    <definedName name="y_2I" localSheetId="9">'[160]13.BANG CT'!#REF!</definedName>
    <definedName name="y_2I" localSheetId="15">'[160]13.BANG CT'!#REF!</definedName>
    <definedName name="y_2I" localSheetId="13">'[160]13.BANG CT'!#REF!</definedName>
    <definedName name="y_2I" localSheetId="8">'[160]13.BANG CT'!#REF!</definedName>
    <definedName name="y_2I">#REF!</definedName>
    <definedName name="y_2II" localSheetId="7">'[160]13.BANG CT'!#REF!</definedName>
    <definedName name="y_2II" localSheetId="9">'[160]13.BANG CT'!#REF!</definedName>
    <definedName name="y_2II" localSheetId="15">'[160]13.BANG CT'!#REF!</definedName>
    <definedName name="y_2II" localSheetId="13">'[160]13.BANG CT'!#REF!</definedName>
    <definedName name="y_2II" localSheetId="8">'[160]13.BANG CT'!#REF!</definedName>
    <definedName name="y_2II">#REF!</definedName>
    <definedName name="y_2III" localSheetId="7">'[160]13.BANG CT'!#REF!</definedName>
    <definedName name="y_2III" localSheetId="9">'[160]13.BANG CT'!#REF!</definedName>
    <definedName name="y_2III" localSheetId="15">'[160]13.BANG CT'!#REF!</definedName>
    <definedName name="y_2III" localSheetId="13">'[160]13.BANG CT'!#REF!</definedName>
    <definedName name="y_2III" localSheetId="8">'[160]13.BANG CT'!#REF!</definedName>
    <definedName name="y_2III">#REF!</definedName>
    <definedName name="y_2IV" localSheetId="7">'[160]13.BANG CT'!#REF!</definedName>
    <definedName name="y_2IV" localSheetId="9">'[160]13.BANG CT'!#REF!</definedName>
    <definedName name="y_2IV" localSheetId="15">'[160]13.BANG CT'!#REF!</definedName>
    <definedName name="y_2IV" localSheetId="13">'[160]13.BANG CT'!#REF!</definedName>
    <definedName name="y_2IV" localSheetId="8">'[160]13.BANG CT'!#REF!</definedName>
    <definedName name="y_2IV">#REF!</definedName>
    <definedName name="y_3I" localSheetId="7">'[160]13.BANG CT'!#REF!</definedName>
    <definedName name="y_3I" localSheetId="9">'[160]13.BANG CT'!#REF!</definedName>
    <definedName name="y_3I" localSheetId="15">'[160]13.BANG CT'!#REF!</definedName>
    <definedName name="y_3I" localSheetId="13">'[160]13.BANG CT'!#REF!</definedName>
    <definedName name="y_3I" localSheetId="8">'[160]13.BANG CT'!#REF!</definedName>
    <definedName name="y_3I">#REF!</definedName>
    <definedName name="y_3II" localSheetId="7">'[160]13.BANG CT'!#REF!</definedName>
    <definedName name="y_3II" localSheetId="9">'[160]13.BANG CT'!#REF!</definedName>
    <definedName name="y_3II" localSheetId="15">'[160]13.BANG CT'!#REF!</definedName>
    <definedName name="y_3II" localSheetId="13">'[160]13.BANG CT'!#REF!</definedName>
    <definedName name="y_3II" localSheetId="8">'[160]13.BANG CT'!#REF!</definedName>
    <definedName name="y_3II">#REF!</definedName>
    <definedName name="y_3III" localSheetId="7">'[160]13.BANG CT'!#REF!</definedName>
    <definedName name="y_3III" localSheetId="9">'[160]13.BANG CT'!#REF!</definedName>
    <definedName name="y_3III" localSheetId="15">'[160]13.BANG CT'!#REF!</definedName>
    <definedName name="y_3III" localSheetId="13">'[160]13.BANG CT'!#REF!</definedName>
    <definedName name="y_3III" localSheetId="8">'[160]13.BANG CT'!#REF!</definedName>
    <definedName name="y_3III">#REF!</definedName>
    <definedName name="y_3IV" localSheetId="7">'[160]13.BANG CT'!#REF!</definedName>
    <definedName name="y_3IV" localSheetId="9">'[160]13.BANG CT'!#REF!</definedName>
    <definedName name="y_3IV" localSheetId="15">'[160]13.BANG CT'!#REF!</definedName>
    <definedName name="y_3IV" localSheetId="13">'[160]13.BANG CT'!#REF!</definedName>
    <definedName name="y_3IV" localSheetId="8">'[160]13.BANG CT'!#REF!</definedName>
    <definedName name="y_3IV">#REF!</definedName>
    <definedName name="y_4I" localSheetId="7">'[160]13.BANG CT'!#REF!</definedName>
    <definedName name="y_4I" localSheetId="9">'[160]13.BANG CT'!#REF!</definedName>
    <definedName name="y_4I" localSheetId="15">'[160]13.BANG CT'!#REF!</definedName>
    <definedName name="y_4I" localSheetId="13">'[160]13.BANG CT'!#REF!</definedName>
    <definedName name="y_4I" localSheetId="8">'[160]13.BANG CT'!#REF!</definedName>
    <definedName name="y_4I">#REF!</definedName>
    <definedName name="y_4II" localSheetId="7">'[160]13.BANG CT'!#REF!</definedName>
    <definedName name="y_4II" localSheetId="9">'[160]13.BANG CT'!#REF!</definedName>
    <definedName name="y_4II" localSheetId="15">'[160]13.BANG CT'!#REF!</definedName>
    <definedName name="y_4II" localSheetId="13">'[160]13.BANG CT'!#REF!</definedName>
    <definedName name="y_4II" localSheetId="8">'[160]13.BANG CT'!#REF!</definedName>
    <definedName name="y_4II">#REF!</definedName>
    <definedName name="y_4III" localSheetId="7">'[160]13.BANG CT'!#REF!</definedName>
    <definedName name="y_4III" localSheetId="9">'[160]13.BANG CT'!#REF!</definedName>
    <definedName name="y_4III" localSheetId="15">'[160]13.BANG CT'!#REF!</definedName>
    <definedName name="y_4III" localSheetId="13">'[160]13.BANG CT'!#REF!</definedName>
    <definedName name="y_4III" localSheetId="8">'[160]13.BANG CT'!#REF!</definedName>
    <definedName name="y_4III">#REF!</definedName>
    <definedName name="y_4IV" localSheetId="7">'[160]13.BANG CT'!#REF!</definedName>
    <definedName name="y_4IV" localSheetId="9">'[160]13.BANG CT'!#REF!</definedName>
    <definedName name="y_4IV" localSheetId="15">'[160]13.BANG CT'!#REF!</definedName>
    <definedName name="y_4IV" localSheetId="13">'[160]13.BANG CT'!#REF!</definedName>
    <definedName name="y_4IV" localSheetId="8">'[160]13.BANG CT'!#REF!</definedName>
    <definedName name="y_4IV">#REF!</definedName>
    <definedName name="y_9bI" localSheetId="7">'[160]13.BANG CT'!#REF!</definedName>
    <definedName name="y_9bI" localSheetId="9">'[160]13.BANG CT'!#REF!</definedName>
    <definedName name="y_9bI" localSheetId="15">'[160]13.BANG CT'!#REF!</definedName>
    <definedName name="y_9bI" localSheetId="13">'[160]13.BANG CT'!#REF!</definedName>
    <definedName name="y_9bI" localSheetId="8">'[160]13.BANG CT'!#REF!</definedName>
    <definedName name="y_9bI">#REF!</definedName>
    <definedName name="y_9bII" localSheetId="7">'[160]13.BANG CT'!#REF!</definedName>
    <definedName name="y_9bII" localSheetId="9">'[160]13.BANG CT'!#REF!</definedName>
    <definedName name="y_9bII" localSheetId="15">'[160]13.BANG CT'!#REF!</definedName>
    <definedName name="y_9bII" localSheetId="13">'[160]13.BANG CT'!#REF!</definedName>
    <definedName name="y_9bII" localSheetId="8">'[160]13.BANG CT'!#REF!</definedName>
    <definedName name="y_9bII">#REF!</definedName>
    <definedName name="y_9bIII" localSheetId="7">'[160]13.BANG CT'!#REF!</definedName>
    <definedName name="y_9bIII" localSheetId="9">'[160]13.BANG CT'!#REF!</definedName>
    <definedName name="y_9bIII" localSheetId="15">'[160]13.BANG CT'!#REF!</definedName>
    <definedName name="y_9bIII" localSheetId="13">'[160]13.BANG CT'!#REF!</definedName>
    <definedName name="y_9bIII" localSheetId="8">'[160]13.BANG CT'!#REF!</definedName>
    <definedName name="y_9bIII">#REF!</definedName>
    <definedName name="y_9bIV" localSheetId="7">'[160]13.BANG CT'!#REF!</definedName>
    <definedName name="y_9bIV" localSheetId="9">'[160]13.BANG CT'!#REF!</definedName>
    <definedName name="y_9bIV" localSheetId="15">'[160]13.BANG CT'!#REF!</definedName>
    <definedName name="y_9bIV" localSheetId="13">'[160]13.BANG CT'!#REF!</definedName>
    <definedName name="y_9bIV" localSheetId="8">'[160]13.BANG CT'!#REF!</definedName>
    <definedName name="y_9bIV">#REF!</definedName>
    <definedName name="y_9I" localSheetId="7">'[160]13.BANG CT'!#REF!</definedName>
    <definedName name="y_9I" localSheetId="9">'[160]13.BANG CT'!#REF!</definedName>
    <definedName name="y_9I" localSheetId="15">'[160]13.BANG CT'!#REF!</definedName>
    <definedName name="y_9I" localSheetId="13">'[160]13.BANG CT'!#REF!</definedName>
    <definedName name="y_9I" localSheetId="8">'[160]13.BANG CT'!#REF!</definedName>
    <definedName name="y_9I">#REF!</definedName>
    <definedName name="y_9II" localSheetId="7">'[160]13.BANG CT'!#REF!</definedName>
    <definedName name="y_9II" localSheetId="9">'[160]13.BANG CT'!#REF!</definedName>
    <definedName name="y_9II" localSheetId="15">'[160]13.BANG CT'!#REF!</definedName>
    <definedName name="y_9II" localSheetId="13">'[160]13.BANG CT'!#REF!</definedName>
    <definedName name="y_9II" localSheetId="8">'[160]13.BANG CT'!#REF!</definedName>
    <definedName name="y_9II">#REF!</definedName>
    <definedName name="y_9III" localSheetId="7">'[160]13.BANG CT'!#REF!</definedName>
    <definedName name="y_9III" localSheetId="9">'[160]13.BANG CT'!#REF!</definedName>
    <definedName name="y_9III" localSheetId="15">'[160]13.BANG CT'!#REF!</definedName>
    <definedName name="y_9III" localSheetId="13">'[160]13.BANG CT'!#REF!</definedName>
    <definedName name="y_9III" localSheetId="8">'[160]13.BANG CT'!#REF!</definedName>
    <definedName name="y_9III">#REF!</definedName>
    <definedName name="y_9IV" localSheetId="7">'[160]13.BANG CT'!#REF!</definedName>
    <definedName name="y_9IV" localSheetId="9">'[160]13.BANG CT'!#REF!</definedName>
    <definedName name="y_9IV" localSheetId="15">'[160]13.BANG CT'!#REF!</definedName>
    <definedName name="y_9IV" localSheetId="13">'[160]13.BANG CT'!#REF!</definedName>
    <definedName name="y_9IV" localSheetId="8">'[160]13.BANG CT'!#REF!</definedName>
    <definedName name="y_9IV">#REF!</definedName>
    <definedName name="y_list" localSheetId="7">[359]Section!$C$12:$C$42</definedName>
    <definedName name="y_list" localSheetId="9">[359]Section!$C$12:$C$42</definedName>
    <definedName name="y_list" localSheetId="15">[359]Section!$C$12:$C$42</definedName>
    <definedName name="y_list" localSheetId="13">[359]Section!$C$12:$C$42</definedName>
    <definedName name="y_list" localSheetId="8">[359]Section!$C$12:$C$42</definedName>
    <definedName name="y_list">#REF!</definedName>
    <definedName name="ybc" localSheetId="7">[25]Girder!#REF!</definedName>
    <definedName name="ybc" localSheetId="9">[25]Girder!#REF!</definedName>
    <definedName name="ybc" localSheetId="15">[25]Girder!#REF!</definedName>
    <definedName name="ybc" localSheetId="13">[25]Girder!#REF!</definedName>
    <definedName name="ybc" localSheetId="8">[25]Girder!#REF!</definedName>
    <definedName name="ybc">#REF!</definedName>
    <definedName name="ycp" localSheetId="7">[359]Section!$L$47:$L$51</definedName>
    <definedName name="ycp" localSheetId="9">[359]Section!$L$47:$L$51</definedName>
    <definedName name="ycp" localSheetId="15">[359]Section!$L$47:$L$51</definedName>
    <definedName name="ycp" localSheetId="13">[359]Section!$L$47:$L$51</definedName>
    <definedName name="ycp" localSheetId="8">[359]Section!$L$47:$L$51</definedName>
    <definedName name="ycp">#REF!</definedName>
    <definedName name="Year" localSheetId="7">[246]QUEFTS!#REF!</definedName>
    <definedName name="Year" localSheetId="9">[246]QUEFTS!#REF!</definedName>
    <definedName name="Year" localSheetId="15">[246]QUEFTS!#REF!</definedName>
    <definedName name="Year" localSheetId="13">[246]QUEFTS!#REF!</definedName>
    <definedName name="Year" localSheetId="8">[246]QUEFTS!#REF!</definedName>
    <definedName name="Year">#REF!</definedName>
    <definedName name="Yellow2000" localSheetId="51">#REF!</definedName>
    <definedName name="Yellow2000">#REF!</definedName>
    <definedName name="YEN" localSheetId="33">#REF!</definedName>
    <definedName name="YEN" localSheetId="51">#REF!</definedName>
    <definedName name="YEN">#REF!</definedName>
    <definedName name="YeNuong" localSheetId="7">[82]BK04!#REF!</definedName>
    <definedName name="YeNuong" localSheetId="9">[82]BK04!#REF!</definedName>
    <definedName name="YeNuong" localSheetId="15">[82]BK04!#REF!</definedName>
    <definedName name="YeNuong" localSheetId="13">[82]BK04!#REF!</definedName>
    <definedName name="YeNuong" localSheetId="8">[82]BK04!#REF!</definedName>
    <definedName name="YeNuong">#REF!</definedName>
    <definedName name="yi" localSheetId="7">[58]Sheet1!#REF!</definedName>
    <definedName name="yi" localSheetId="9">[58]Sheet1!#REF!</definedName>
    <definedName name="yi" localSheetId="15">[58]Sheet1!#REF!</definedName>
    <definedName name="yi" localSheetId="13">[58]Sheet1!#REF!</definedName>
    <definedName name="yi" localSheetId="8">[58]Sheet1!#REF!</definedName>
    <definedName name="yi">#REF!</definedName>
    <definedName name="yieldsfield" localSheetId="33">#REF!</definedName>
    <definedName name="yieldsfield" localSheetId="51">#REF!</definedName>
    <definedName name="yieldsfield">#REF!</definedName>
    <definedName name="yieldstoevaluate" localSheetId="33">#REF!</definedName>
    <definedName name="yieldstoevaluate" localSheetId="51">#REF!</definedName>
    <definedName name="yieldstoevaluate">#REF!</definedName>
    <definedName name="YR0" localSheetId="33">#REF!</definedName>
    <definedName name="YR0" localSheetId="51">#REF!</definedName>
    <definedName name="YR0">#REF!</definedName>
    <definedName name="YRP" localSheetId="33">#REF!</definedName>
    <definedName name="YRP" localSheetId="51">#REF!</definedName>
    <definedName name="YRP">#REF!</definedName>
    <definedName name="yt" localSheetId="7">[25]Girder!#REF!</definedName>
    <definedName name="yt" localSheetId="9">[25]Girder!#REF!</definedName>
    <definedName name="yt" localSheetId="15">[25]Girder!#REF!</definedName>
    <definedName name="yt" localSheetId="13">[25]Girder!#REF!</definedName>
    <definedName name="yt" localSheetId="8">[25]Girder!#REF!</definedName>
    <definedName name="yt">#REF!</definedName>
    <definedName name="yt_bq" localSheetId="7">'[14]truc tiep'!#REF!</definedName>
    <definedName name="yt_bq" localSheetId="9">'[14]truc tiep'!#REF!</definedName>
    <definedName name="yt_bq" localSheetId="15">'[14]truc tiep'!#REF!</definedName>
    <definedName name="yt_bq" localSheetId="13">'[14]truc tiep'!#REF!</definedName>
    <definedName name="yt_bq" localSheetId="8">'[14]truc tiep'!#REF!</definedName>
    <definedName name="yt_bq">#REF!</definedName>
    <definedName name="yt_bv" localSheetId="7">'[14]truc tiep'!#REF!</definedName>
    <definedName name="yt_bv" localSheetId="9">'[14]truc tiep'!#REF!</definedName>
    <definedName name="yt_bv" localSheetId="15">'[14]truc tiep'!#REF!</definedName>
    <definedName name="yt_bv" localSheetId="13">'[14]truc tiep'!#REF!</definedName>
    <definedName name="yt_bv" localSheetId="8">'[14]truc tiep'!#REF!</definedName>
    <definedName name="yt_bv">#REF!</definedName>
    <definedName name="yt_ck" localSheetId="7">'[14]truc tiep'!#REF!</definedName>
    <definedName name="yt_ck" localSheetId="9">'[14]truc tiep'!#REF!</definedName>
    <definedName name="yt_ck" localSheetId="15">'[14]truc tiep'!#REF!</definedName>
    <definedName name="yt_ck" localSheetId="13">'[14]truc tiep'!#REF!</definedName>
    <definedName name="yt_ck" localSheetId="8">'[14]truc tiep'!#REF!</definedName>
    <definedName name="yt_ck">#REF!</definedName>
    <definedName name="yt_d1" localSheetId="7">'[14]truc tiep'!#REF!</definedName>
    <definedName name="yt_d1" localSheetId="9">'[14]truc tiep'!#REF!</definedName>
    <definedName name="yt_d1" localSheetId="15">'[14]truc tiep'!#REF!</definedName>
    <definedName name="yt_d1" localSheetId="13">'[14]truc tiep'!#REF!</definedName>
    <definedName name="yt_d1" localSheetId="8">'[14]truc tiep'!#REF!</definedName>
    <definedName name="yt_d1">#REF!</definedName>
    <definedName name="yt_d2" localSheetId="7">'[14]truc tiep'!#REF!</definedName>
    <definedName name="yt_d2" localSheetId="9">'[14]truc tiep'!#REF!</definedName>
    <definedName name="yt_d2" localSheetId="15">'[14]truc tiep'!#REF!</definedName>
    <definedName name="yt_d2" localSheetId="13">'[14]truc tiep'!#REF!</definedName>
    <definedName name="yt_d2" localSheetId="8">'[14]truc tiep'!#REF!</definedName>
    <definedName name="yt_d2">#REF!</definedName>
    <definedName name="yt_d3" localSheetId="7">'[14]truc tiep'!#REF!</definedName>
    <definedName name="yt_d3" localSheetId="9">'[14]truc tiep'!#REF!</definedName>
    <definedName name="yt_d3" localSheetId="15">'[14]truc tiep'!#REF!</definedName>
    <definedName name="yt_d3" localSheetId="13">'[14]truc tiep'!#REF!</definedName>
    <definedName name="yt_d3" localSheetId="8">'[14]truc tiep'!#REF!</definedName>
    <definedName name="yt_d3">#REF!</definedName>
    <definedName name="yt_dl" localSheetId="7">'[14]truc tiep'!#REF!</definedName>
    <definedName name="yt_dl" localSheetId="9">'[14]truc tiep'!#REF!</definedName>
    <definedName name="yt_dl" localSheetId="15">'[14]truc tiep'!#REF!</definedName>
    <definedName name="yt_dl" localSheetId="13">'[14]truc tiep'!#REF!</definedName>
    <definedName name="yt_dl" localSheetId="8">'[14]truc tiep'!#REF!</definedName>
    <definedName name="yt_dl">#REF!</definedName>
    <definedName name="yt_kcs" localSheetId="7">'[14]truc tiep'!#REF!</definedName>
    <definedName name="yt_kcs" localSheetId="9">'[14]truc tiep'!#REF!</definedName>
    <definedName name="yt_kcs" localSheetId="15">'[14]truc tiep'!#REF!</definedName>
    <definedName name="yt_kcs" localSheetId="13">'[14]truc tiep'!#REF!</definedName>
    <definedName name="yt_kcs" localSheetId="8">'[14]truc tiep'!#REF!</definedName>
    <definedName name="yt_kcs">#REF!</definedName>
    <definedName name="yt_nb" localSheetId="7">'[14]truc tiep'!#REF!</definedName>
    <definedName name="yt_nb" localSheetId="9">'[14]truc tiep'!#REF!</definedName>
    <definedName name="yt_nb" localSheetId="15">'[14]truc tiep'!#REF!</definedName>
    <definedName name="yt_nb" localSheetId="13">'[14]truc tiep'!#REF!</definedName>
    <definedName name="yt_nb" localSheetId="8">'[14]truc tiep'!#REF!</definedName>
    <definedName name="yt_nb">#REF!</definedName>
    <definedName name="yt_nv" localSheetId="7">'[14]truc tiep'!#REF!</definedName>
    <definedName name="yt_nv" localSheetId="9">'[14]truc tiep'!#REF!</definedName>
    <definedName name="yt_nv" localSheetId="15">'[14]truc tiep'!#REF!</definedName>
    <definedName name="yt_nv" localSheetId="13">'[14]truc tiep'!#REF!</definedName>
    <definedName name="yt_nv" localSheetId="8">'[14]truc tiep'!#REF!</definedName>
    <definedName name="yt_nv">#REF!</definedName>
    <definedName name="yt_ngio" localSheetId="7">'[14]truc tiep'!#REF!</definedName>
    <definedName name="yt_ngio" localSheetId="9">'[14]truc tiep'!#REF!</definedName>
    <definedName name="yt_ngio" localSheetId="15">'[14]truc tiep'!#REF!</definedName>
    <definedName name="yt_ngio" localSheetId="13">'[14]truc tiep'!#REF!</definedName>
    <definedName name="yt_ngio" localSheetId="8">'[14]truc tiep'!#REF!</definedName>
    <definedName name="yt_ngio">#REF!</definedName>
    <definedName name="yt_t3" localSheetId="7">'[14]truc tiep'!#REF!</definedName>
    <definedName name="yt_t3" localSheetId="9">'[14]truc tiep'!#REF!</definedName>
    <definedName name="yt_t3" localSheetId="15">'[14]truc tiep'!#REF!</definedName>
    <definedName name="yt_t3" localSheetId="13">'[14]truc tiep'!#REF!</definedName>
    <definedName name="yt_t3" localSheetId="8">'[14]truc tiep'!#REF!</definedName>
    <definedName name="yt_t3">#REF!</definedName>
    <definedName name="yt_t4" localSheetId="7">'[14]truc tiep'!#REF!</definedName>
    <definedName name="yt_t4" localSheetId="9">'[14]truc tiep'!#REF!</definedName>
    <definedName name="yt_t4" localSheetId="15">'[14]truc tiep'!#REF!</definedName>
    <definedName name="yt_t4" localSheetId="13">'[14]truc tiep'!#REF!</definedName>
    <definedName name="yt_t4" localSheetId="8">'[14]truc tiep'!#REF!</definedName>
    <definedName name="yt_t4">#REF!</definedName>
    <definedName name="yt_t5" localSheetId="7">'[14]truc tiep'!#REF!</definedName>
    <definedName name="yt_t5" localSheetId="9">'[14]truc tiep'!#REF!</definedName>
    <definedName name="yt_t5" localSheetId="15">'[14]truc tiep'!#REF!</definedName>
    <definedName name="yt_t5" localSheetId="13">'[14]truc tiep'!#REF!</definedName>
    <definedName name="yt_t5" localSheetId="8">'[14]truc tiep'!#REF!</definedName>
    <definedName name="yt_t5">#REF!</definedName>
    <definedName name="yt_t6" localSheetId="7">'[14]truc tiep'!#REF!</definedName>
    <definedName name="yt_t6" localSheetId="9">'[14]truc tiep'!#REF!</definedName>
    <definedName name="yt_t6" localSheetId="15">'[14]truc tiep'!#REF!</definedName>
    <definedName name="yt_t6" localSheetId="13">'[14]truc tiep'!#REF!</definedName>
    <definedName name="yt_t6" localSheetId="8">'[14]truc tiep'!#REF!</definedName>
    <definedName name="yt_t6">#REF!</definedName>
    <definedName name="yt_tc" localSheetId="7">'[14]truc tiep'!#REF!</definedName>
    <definedName name="yt_tc" localSheetId="9">'[14]truc tiep'!#REF!</definedName>
    <definedName name="yt_tc" localSheetId="15">'[14]truc tiep'!#REF!</definedName>
    <definedName name="yt_tc" localSheetId="13">'[14]truc tiep'!#REF!</definedName>
    <definedName name="yt_tc" localSheetId="8">'[14]truc tiep'!#REF!</definedName>
    <definedName name="yt_tc">#REF!</definedName>
    <definedName name="yt_tm" localSheetId="7">'[14]truc tiep'!#REF!</definedName>
    <definedName name="yt_tm" localSheetId="9">'[14]truc tiep'!#REF!</definedName>
    <definedName name="yt_tm" localSheetId="15">'[14]truc tiep'!#REF!</definedName>
    <definedName name="yt_tm" localSheetId="13">'[14]truc tiep'!#REF!</definedName>
    <definedName name="yt_tm" localSheetId="8">'[14]truc tiep'!#REF!</definedName>
    <definedName name="yt_tm">#REF!</definedName>
    <definedName name="yt_vs" localSheetId="7">'[14]truc tiep'!#REF!</definedName>
    <definedName name="yt_vs" localSheetId="9">'[14]truc tiep'!#REF!</definedName>
    <definedName name="yt_vs" localSheetId="15">'[14]truc tiep'!#REF!</definedName>
    <definedName name="yt_vs" localSheetId="13">'[14]truc tiep'!#REF!</definedName>
    <definedName name="yt_vs" localSheetId="8">'[14]truc tiep'!#REF!</definedName>
    <definedName name="yt_vs">#REF!</definedName>
    <definedName name="yt_xh" localSheetId="7">'[14]truc tiep'!#REF!</definedName>
    <definedName name="yt_xh" localSheetId="9">'[14]truc tiep'!#REF!</definedName>
    <definedName name="yt_xh" localSheetId="15">'[14]truc tiep'!#REF!</definedName>
    <definedName name="yt_xh" localSheetId="13">'[14]truc tiep'!#REF!</definedName>
    <definedName name="yt_xh" localSheetId="8">'[14]truc tiep'!#REF!</definedName>
    <definedName name="yt_xh">#REF!</definedName>
    <definedName name="ytc" localSheetId="7">[25]Girder!#REF!</definedName>
    <definedName name="ytc" localSheetId="9">[25]Girder!#REF!</definedName>
    <definedName name="ytc" localSheetId="15">[25]Girder!#REF!</definedName>
    <definedName name="ytc" localSheetId="13">[25]Girder!#REF!</definedName>
    <definedName name="ytc" localSheetId="8">[25]Girder!#REF!</definedName>
    <definedName name="ytc">#REF!</definedName>
    <definedName name="ytd" localSheetId="7">[25]Girder!#REF!</definedName>
    <definedName name="ytd" localSheetId="9">[25]Girder!#REF!</definedName>
    <definedName name="ytd" localSheetId="15">[25]Girder!#REF!</definedName>
    <definedName name="ytd" localSheetId="13">[25]Girder!#REF!</definedName>
    <definedName name="ytd" localSheetId="8">[25]Girder!#REF!</definedName>
    <definedName name="ytd">#REF!</definedName>
    <definedName name="ytddg" localSheetId="33">#REF!</definedName>
    <definedName name="ytddg" localSheetId="51">#REF!</definedName>
    <definedName name="ytddg">#REF!</definedName>
    <definedName name="Ythd1.5" localSheetId="33">#REF!</definedName>
    <definedName name="Ythd1.5" localSheetId="51">#REF!</definedName>
    <definedName name="Ythd1.5">#REF!</definedName>
    <definedName name="ythdg" localSheetId="33">#REF!</definedName>
    <definedName name="ythdg" localSheetId="51">#REF!</definedName>
    <definedName name="ythdg">#REF!</definedName>
    <definedName name="Ythdgoi" localSheetId="33">#REF!</definedName>
    <definedName name="Ythdgoi" localSheetId="51">#REF!</definedName>
    <definedName name="Ythdgoi">#REF!</definedName>
    <definedName name="yyyyyyyyyyyyyyyy" localSheetId="51">#REF!</definedName>
    <definedName name="yyyyyyyyyyyyyyyy">#REF!</definedName>
    <definedName name="Z" localSheetId="33">#REF!</definedName>
    <definedName name="Z" localSheetId="51">#REF!</definedName>
    <definedName name="Z">#REF!</definedName>
    <definedName name="Z_" localSheetId="7">[25]Girder!#REF!</definedName>
    <definedName name="Z_" localSheetId="9">[25]Girder!#REF!</definedName>
    <definedName name="Z_" localSheetId="15">[25]Girder!#REF!</definedName>
    <definedName name="Z_" localSheetId="13">[25]Girder!#REF!</definedName>
    <definedName name="Z_" localSheetId="8">[25]Girder!#REF!</definedName>
    <definedName name="Z_">#REF!</definedName>
    <definedName name="ZD" localSheetId="7">'[367]tong du toan'!#REF!</definedName>
    <definedName name="ZD" localSheetId="9">'[367]tong du toan'!#REF!</definedName>
    <definedName name="ZD" localSheetId="15">'[367]tong du toan'!#REF!</definedName>
    <definedName name="ZD" localSheetId="13">'[367]tong du toan'!#REF!</definedName>
    <definedName name="ZD" localSheetId="8">'[367]tong du toan'!#REF!</definedName>
    <definedName name="ZD">#REF!</definedName>
    <definedName name="Zip" localSheetId="33">#REF!</definedName>
    <definedName name="Zip" localSheetId="51">#REF!</definedName>
    <definedName name="Zip">#REF!</definedName>
    <definedName name="zl" localSheetId="33">#REF!</definedName>
    <definedName name="zl" localSheetId="51">#REF!</definedName>
    <definedName name="zl">#REF!</definedName>
    <definedName name="ZP" localSheetId="33">#REF!</definedName>
    <definedName name="ZP" localSheetId="51">#REF!</definedName>
    <definedName name="ZP">#REF!</definedName>
    <definedName name="Ztl" localSheetId="7">'[127]Ket qua'!$J$4:$J$531</definedName>
    <definedName name="Ztl" localSheetId="9">'[127]Ket qua'!$J$4:$J$531</definedName>
    <definedName name="Ztl" localSheetId="15">'[127]Ket qua'!$J$4:$J$531</definedName>
    <definedName name="Ztl" localSheetId="13">'[127]Ket qua'!$J$4:$J$531</definedName>
    <definedName name="Ztl" localSheetId="8">'[127]Ket qua'!$J$4:$J$531</definedName>
    <definedName name="Ztl">#REF!</definedName>
    <definedName name="Zw" localSheetId="33">#REF!</definedName>
    <definedName name="Zw" localSheetId="51">#REF!</definedName>
    <definedName name="Zw">#REF!</definedName>
    <definedName name="ZXD" localSheetId="33">#REF!</definedName>
    <definedName name="ZXD" localSheetId="51">#REF!</definedName>
    <definedName name="ZXD">#REF!</definedName>
    <definedName name="ZYX" localSheetId="33">#REF!</definedName>
    <definedName name="ZYX" localSheetId="51">#REF!</definedName>
    <definedName name="ZYX">#REF!</definedName>
    <definedName name="ZZZ" localSheetId="33">#REF!</definedName>
    <definedName name="ZZZ" localSheetId="51">#REF!</definedName>
    <definedName name="ZZZ">#REF!</definedName>
    <definedName name="zzzzzz" localSheetId="33" hidden="1">#REF!</definedName>
    <definedName name="zzzzzz" localSheetId="51" hidden="1">#REF!</definedName>
    <definedName name="zzzzzz" hidden="1">#REF!</definedName>
    <definedName name="전" localSheetId="51">#REF!</definedName>
    <definedName name="전">#REF!</definedName>
    <definedName name="주택사업본부" localSheetId="51">#REF!</definedName>
    <definedName name="주택사업본부">#REF!</definedName>
    <definedName name="철구사업본부" localSheetId="51">#REF!</definedName>
    <definedName name="철구사업본부">#REF!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5" i="67" l="1"/>
  <c r="O51" i="66"/>
  <c r="AL113" i="64"/>
  <c r="AY78" i="64"/>
  <c r="AX78" i="64"/>
  <c r="AW78" i="64"/>
  <c r="AV78" i="64"/>
  <c r="AT78" i="64"/>
  <c r="AS78" i="64"/>
  <c r="AR78" i="64"/>
  <c r="AQ78" i="64"/>
  <c r="AG105" i="55"/>
  <c r="H55" i="67" l="1"/>
  <c r="F51" i="66"/>
  <c r="L12" i="65"/>
  <c r="L11" i="65"/>
  <c r="F10" i="65"/>
  <c r="E10" i="65"/>
  <c r="D10" i="65"/>
  <c r="C10" i="65"/>
  <c r="AL46" i="64"/>
  <c r="AY11" i="64"/>
  <c r="AX11" i="64"/>
  <c r="AW11" i="64"/>
  <c r="AV11" i="64"/>
  <c r="AT11" i="64"/>
  <c r="AS11" i="64"/>
  <c r="AR11" i="64"/>
  <c r="AQ11" i="64"/>
  <c r="AT10" i="64"/>
  <c r="AS10" i="64"/>
  <c r="AR10" i="64"/>
  <c r="BG9" i="64"/>
  <c r="AG42" i="55"/>
  <c r="K26" i="8"/>
  <c r="K25" i="8"/>
  <c r="K24" i="8"/>
  <c r="J23" i="8"/>
  <c r="G23" i="8"/>
  <c r="K22" i="8"/>
  <c r="K21" i="8"/>
  <c r="K20" i="8"/>
  <c r="C9" i="8"/>
  <c r="D9" i="8"/>
  <c r="E9" i="8"/>
  <c r="F9" i="8"/>
  <c r="H9" i="8"/>
  <c r="I9" i="8"/>
  <c r="K11" i="8"/>
  <c r="K12" i="8"/>
  <c r="K14" i="8"/>
  <c r="K15" i="8"/>
  <c r="K16" i="8"/>
  <c r="K10" i="8"/>
  <c r="J13" i="8"/>
  <c r="G13" i="8"/>
  <c r="H9" i="57"/>
  <c r="D695" i="60"/>
  <c r="D694" i="60"/>
  <c r="C693" i="60"/>
  <c r="D692" i="60"/>
  <c r="D691" i="60"/>
  <c r="C690" i="60"/>
  <c r="D689" i="60"/>
  <c r="C688" i="60"/>
  <c r="D687" i="60"/>
  <c r="D686" i="60"/>
  <c r="C685" i="60"/>
  <c r="D684" i="60"/>
  <c r="F683" i="60"/>
  <c r="D683" i="60"/>
  <c r="C682" i="60"/>
  <c r="D681" i="60"/>
  <c r="C680" i="60"/>
  <c r="C679" i="60"/>
  <c r="D678" i="60"/>
  <c r="D677" i="60"/>
  <c r="C676" i="60"/>
  <c r="D675" i="60"/>
  <c r="D674" i="60"/>
  <c r="C673" i="60"/>
  <c r="D672" i="60"/>
  <c r="C671" i="60"/>
  <c r="F670" i="60"/>
  <c r="D670" i="60"/>
  <c r="D669" i="60"/>
  <c r="C668" i="60"/>
  <c r="D667" i="60"/>
  <c r="D666" i="60"/>
  <c r="C665" i="60"/>
  <c r="D664" i="60"/>
  <c r="C663" i="60"/>
  <c r="C662" i="60"/>
  <c r="D661" i="60"/>
  <c r="D660" i="60"/>
  <c r="C659" i="60"/>
  <c r="D658" i="60"/>
  <c r="D657" i="60"/>
  <c r="C656" i="60"/>
  <c r="D655" i="60"/>
  <c r="C654" i="60"/>
  <c r="D653" i="60"/>
  <c r="D652" i="60"/>
  <c r="C651" i="60"/>
  <c r="D650" i="60"/>
  <c r="F649" i="60"/>
  <c r="D649" i="60"/>
  <c r="C648" i="60"/>
  <c r="D647" i="60"/>
  <c r="C646" i="60"/>
  <c r="C645" i="60"/>
  <c r="D644" i="60"/>
  <c r="F643" i="60"/>
  <c r="D643" i="60"/>
  <c r="C642" i="60"/>
  <c r="D641" i="60"/>
  <c r="F640" i="60"/>
  <c r="D640" i="60"/>
  <c r="C639" i="60"/>
  <c r="D638" i="60"/>
  <c r="D636" i="60"/>
  <c r="F635" i="60"/>
  <c r="D635" i="60"/>
  <c r="C634" i="60"/>
  <c r="D633" i="60"/>
  <c r="F632" i="60"/>
  <c r="D632" i="60"/>
  <c r="C631" i="60"/>
  <c r="D630" i="60"/>
  <c r="C629" i="60"/>
  <c r="D626" i="60"/>
  <c r="D625" i="60"/>
  <c r="C624" i="60"/>
  <c r="D623" i="60"/>
  <c r="F622" i="60"/>
  <c r="D622" i="60"/>
  <c r="C621" i="60"/>
  <c r="D620" i="60"/>
  <c r="C619" i="60"/>
  <c r="D618" i="60"/>
  <c r="F617" i="60"/>
  <c r="D617" i="60"/>
  <c r="C616" i="60"/>
  <c r="D615" i="60"/>
  <c r="D614" i="60"/>
  <c r="C613" i="60"/>
  <c r="D612" i="60"/>
  <c r="C611" i="60"/>
  <c r="C610" i="60"/>
  <c r="D608" i="60"/>
  <c r="D607" i="60"/>
  <c r="F606" i="60"/>
  <c r="C606" i="60"/>
  <c r="D605" i="60"/>
  <c r="D604" i="60"/>
  <c r="F603" i="60"/>
  <c r="C603" i="60"/>
  <c r="D602" i="60"/>
  <c r="F601" i="60"/>
  <c r="C601" i="60"/>
  <c r="D600" i="60"/>
  <c r="D599" i="60"/>
  <c r="F598" i="60"/>
  <c r="C598" i="60"/>
  <c r="D597" i="60"/>
  <c r="D596" i="60"/>
  <c r="F595" i="60"/>
  <c r="C595" i="60"/>
  <c r="D594" i="60"/>
  <c r="F593" i="60"/>
  <c r="C593" i="60"/>
  <c r="C592" i="60"/>
  <c r="D591" i="60"/>
  <c r="D590" i="60"/>
  <c r="F589" i="60"/>
  <c r="C589" i="60"/>
  <c r="D588" i="60"/>
  <c r="D587" i="60"/>
  <c r="F586" i="60"/>
  <c r="C586" i="60"/>
  <c r="D585" i="60"/>
  <c r="F584" i="60"/>
  <c r="C584" i="60"/>
  <c r="D583" i="60"/>
  <c r="D582" i="60"/>
  <c r="F581" i="60"/>
  <c r="C581" i="60"/>
  <c r="D580" i="60"/>
  <c r="D579" i="60"/>
  <c r="F578" i="60"/>
  <c r="C578" i="60"/>
  <c r="D577" i="60"/>
  <c r="F576" i="60"/>
  <c r="C576" i="60"/>
  <c r="F575" i="60"/>
  <c r="C575" i="60"/>
  <c r="D574" i="60"/>
  <c r="D573" i="60"/>
  <c r="C572" i="60"/>
  <c r="D571" i="60"/>
  <c r="F570" i="60"/>
  <c r="D570" i="60"/>
  <c r="F569" i="60"/>
  <c r="C569" i="60"/>
  <c r="D568" i="60"/>
  <c r="C567" i="60"/>
  <c r="D566" i="60"/>
  <c r="F565" i="60"/>
  <c r="D565" i="60"/>
  <c r="C564" i="60"/>
  <c r="D563" i="60"/>
  <c r="D562" i="60"/>
  <c r="C561" i="60"/>
  <c r="D560" i="60"/>
  <c r="C559" i="60"/>
  <c r="C558" i="60"/>
  <c r="D557" i="60"/>
  <c r="F556" i="60"/>
  <c r="D556" i="60"/>
  <c r="C555" i="60"/>
  <c r="D554" i="60"/>
  <c r="D553" i="60"/>
  <c r="C552" i="60"/>
  <c r="D551" i="60"/>
  <c r="C550" i="60"/>
  <c r="D549" i="60"/>
  <c r="D548" i="60"/>
  <c r="C547" i="60"/>
  <c r="D546" i="60"/>
  <c r="D545" i="60"/>
  <c r="C544" i="60"/>
  <c r="D543" i="60"/>
  <c r="C542" i="60"/>
  <c r="C541" i="60"/>
  <c r="D540" i="60"/>
  <c r="D539" i="60"/>
  <c r="C538" i="60"/>
  <c r="F537" i="60"/>
  <c r="D537" i="60"/>
  <c r="D536" i="60"/>
  <c r="C535" i="60"/>
  <c r="F534" i="60"/>
  <c r="D534" i="60"/>
  <c r="C533" i="60"/>
  <c r="D532" i="60"/>
  <c r="D531" i="60"/>
  <c r="C530" i="60"/>
  <c r="F529" i="60"/>
  <c r="D529" i="60"/>
  <c r="F528" i="60"/>
  <c r="D528" i="60"/>
  <c r="C527" i="60"/>
  <c r="D526" i="60"/>
  <c r="C525" i="60"/>
  <c r="C524" i="60"/>
  <c r="F523" i="60"/>
  <c r="D523" i="60"/>
  <c r="D522" i="60"/>
  <c r="F521" i="60"/>
  <c r="C521" i="60"/>
  <c r="F520" i="60"/>
  <c r="D520" i="60"/>
  <c r="D519" i="60"/>
  <c r="F518" i="60"/>
  <c r="C518" i="60"/>
  <c r="D517" i="60"/>
  <c r="F516" i="60"/>
  <c r="C516" i="60"/>
  <c r="F515" i="60"/>
  <c r="D515" i="60"/>
  <c r="C515" i="60"/>
  <c r="D514" i="60"/>
  <c r="F513" i="60"/>
  <c r="C513" i="60"/>
  <c r="F512" i="60"/>
  <c r="D512" i="60"/>
  <c r="J511" i="60"/>
  <c r="D511" i="60"/>
  <c r="F510" i="60"/>
  <c r="C510" i="60"/>
  <c r="D509" i="60"/>
  <c r="F508" i="60"/>
  <c r="C508" i="60"/>
  <c r="J507" i="60"/>
  <c r="F507" i="60"/>
  <c r="C507" i="60"/>
  <c r="D506" i="60"/>
  <c r="F505" i="60"/>
  <c r="D505" i="60"/>
  <c r="C504" i="60"/>
  <c r="D503" i="60"/>
  <c r="D502" i="60"/>
  <c r="F501" i="60"/>
  <c r="C501" i="60"/>
  <c r="D500" i="60"/>
  <c r="C499" i="60"/>
  <c r="D498" i="60"/>
  <c r="D497" i="60"/>
  <c r="C496" i="60"/>
  <c r="D495" i="60"/>
  <c r="F494" i="60"/>
  <c r="D494" i="60"/>
  <c r="C493" i="60"/>
  <c r="D492" i="60"/>
  <c r="C491" i="60"/>
  <c r="C490" i="60"/>
  <c r="D489" i="60"/>
  <c r="D488" i="60"/>
  <c r="C487" i="60"/>
  <c r="D486" i="60"/>
  <c r="D485" i="60"/>
  <c r="C484" i="60"/>
  <c r="D483" i="60"/>
  <c r="C482" i="60"/>
  <c r="D481" i="60"/>
  <c r="D480" i="60"/>
  <c r="C479" i="60"/>
  <c r="D478" i="60"/>
  <c r="D477" i="60"/>
  <c r="C476" i="60"/>
  <c r="D475" i="60"/>
  <c r="C474" i="60"/>
  <c r="C473" i="60"/>
  <c r="F472" i="60"/>
  <c r="D472" i="60"/>
  <c r="D471" i="60"/>
  <c r="C470" i="60"/>
  <c r="D469" i="60"/>
  <c r="D468" i="60"/>
  <c r="C467" i="60"/>
  <c r="D466" i="60"/>
  <c r="C465" i="60"/>
  <c r="D464" i="60"/>
  <c r="D463" i="60"/>
  <c r="C462" i="60"/>
  <c r="D461" i="60"/>
  <c r="D460" i="60"/>
  <c r="C459" i="60"/>
  <c r="D458" i="60"/>
  <c r="C457" i="60"/>
  <c r="C456" i="60"/>
  <c r="D455" i="60"/>
  <c r="D454" i="60"/>
  <c r="C453" i="60"/>
  <c r="D452" i="60"/>
  <c r="D451" i="60"/>
  <c r="C450" i="60"/>
  <c r="D449" i="60"/>
  <c r="C448" i="60"/>
  <c r="F447" i="60"/>
  <c r="D447" i="60"/>
  <c r="D446" i="60"/>
  <c r="F445" i="60"/>
  <c r="C445" i="60"/>
  <c r="D444" i="60"/>
  <c r="D443" i="60"/>
  <c r="C442" i="60"/>
  <c r="D441" i="60"/>
  <c r="C440" i="60"/>
  <c r="C439" i="60"/>
  <c r="D437" i="60"/>
  <c r="D436" i="60"/>
  <c r="C435" i="60"/>
  <c r="D434" i="60"/>
  <c r="D433" i="60"/>
  <c r="C432" i="60"/>
  <c r="D431" i="60"/>
  <c r="C430" i="60"/>
  <c r="D429" i="60"/>
  <c r="D428" i="60"/>
  <c r="C427" i="60"/>
  <c r="F426" i="60"/>
  <c r="D426" i="60"/>
  <c r="D425" i="60"/>
  <c r="C424" i="60"/>
  <c r="D423" i="60"/>
  <c r="C422" i="60"/>
  <c r="C421" i="60"/>
  <c r="D420" i="60"/>
  <c r="D419" i="60"/>
  <c r="C418" i="60"/>
  <c r="D417" i="60"/>
  <c r="D416" i="60"/>
  <c r="C415" i="60"/>
  <c r="D414" i="60"/>
  <c r="D412" i="60"/>
  <c r="D411" i="60"/>
  <c r="C410" i="60"/>
  <c r="D409" i="60"/>
  <c r="D408" i="60"/>
  <c r="C407" i="60"/>
  <c r="D406" i="60"/>
  <c r="C405" i="60"/>
  <c r="D403" i="60"/>
  <c r="D402" i="60"/>
  <c r="C401" i="60"/>
  <c r="D400" i="60"/>
  <c r="D399" i="60"/>
  <c r="C398" i="60"/>
  <c r="D397" i="60"/>
  <c r="C396" i="60"/>
  <c r="D395" i="60"/>
  <c r="D394" i="60"/>
  <c r="C393" i="60"/>
  <c r="D392" i="60"/>
  <c r="D391" i="60"/>
  <c r="C390" i="60"/>
  <c r="D389" i="60"/>
  <c r="C388" i="60"/>
  <c r="C387" i="60"/>
  <c r="D386" i="60"/>
  <c r="D385" i="60"/>
  <c r="C384" i="60"/>
  <c r="D383" i="60"/>
  <c r="D382" i="60"/>
  <c r="C381" i="60"/>
  <c r="D380" i="60"/>
  <c r="C379" i="60"/>
  <c r="D378" i="60"/>
  <c r="D377" i="60"/>
  <c r="C376" i="60"/>
  <c r="D375" i="60"/>
  <c r="D374" i="60"/>
  <c r="C373" i="60"/>
  <c r="D372" i="60"/>
  <c r="C371" i="60"/>
  <c r="C370" i="60"/>
  <c r="D369" i="60"/>
  <c r="D368" i="60"/>
  <c r="C367" i="60"/>
  <c r="F366" i="60"/>
  <c r="D366" i="60"/>
  <c r="D365" i="60"/>
  <c r="C364" i="60"/>
  <c r="D363" i="60"/>
  <c r="D361" i="60"/>
  <c r="D360" i="60"/>
  <c r="C359" i="60"/>
  <c r="D358" i="60"/>
  <c r="D357" i="60"/>
  <c r="C356" i="60"/>
  <c r="D355" i="60"/>
  <c r="C354" i="60"/>
  <c r="F352" i="60"/>
  <c r="D352" i="60"/>
  <c r="D351" i="60"/>
  <c r="C350" i="60"/>
  <c r="D349" i="60"/>
  <c r="D348" i="60"/>
  <c r="C347" i="60"/>
  <c r="D346" i="60"/>
  <c r="C345" i="60"/>
  <c r="D344" i="60"/>
  <c r="D343" i="60"/>
  <c r="C342" i="60"/>
  <c r="D341" i="60"/>
  <c r="F340" i="60"/>
  <c r="D340" i="60"/>
  <c r="C339" i="60"/>
  <c r="D338" i="60"/>
  <c r="C336" i="60"/>
  <c r="F335" i="60"/>
  <c r="D335" i="60"/>
  <c r="D334" i="60"/>
  <c r="F333" i="60"/>
  <c r="C333" i="60"/>
  <c r="D332" i="60"/>
  <c r="D331" i="60"/>
  <c r="C330" i="60"/>
  <c r="D329" i="60"/>
  <c r="C328" i="60"/>
  <c r="D327" i="60"/>
  <c r="D326" i="60"/>
  <c r="C325" i="60"/>
  <c r="D324" i="60"/>
  <c r="D323" i="60"/>
  <c r="C322" i="60"/>
  <c r="D321" i="60"/>
  <c r="C320" i="60"/>
  <c r="C319" i="60"/>
  <c r="F318" i="60"/>
  <c r="D318" i="60"/>
  <c r="D317" i="60"/>
  <c r="C316" i="60"/>
  <c r="F315" i="60"/>
  <c r="D315" i="60"/>
  <c r="D314" i="60"/>
  <c r="F313" i="60"/>
  <c r="C313" i="60"/>
  <c r="D312" i="60"/>
  <c r="C311" i="60"/>
  <c r="D310" i="60"/>
  <c r="D309" i="60"/>
  <c r="C308" i="60"/>
  <c r="D307" i="60"/>
  <c r="D306" i="60"/>
  <c r="C305" i="60"/>
  <c r="D304" i="60"/>
  <c r="C303" i="60"/>
  <c r="C302" i="60"/>
  <c r="D301" i="60"/>
  <c r="D300" i="60"/>
  <c r="C299" i="60"/>
  <c r="D298" i="60"/>
  <c r="D297" i="60"/>
  <c r="C296" i="60"/>
  <c r="D295" i="60"/>
  <c r="C294" i="60"/>
  <c r="D293" i="60"/>
  <c r="D292" i="60"/>
  <c r="C291" i="60"/>
  <c r="F290" i="60"/>
  <c r="D290" i="60"/>
  <c r="D289" i="60"/>
  <c r="C288" i="60"/>
  <c r="D287" i="60"/>
  <c r="C286" i="60"/>
  <c r="C285" i="60"/>
  <c r="D284" i="60"/>
  <c r="D283" i="60"/>
  <c r="C282" i="60"/>
  <c r="D281" i="60"/>
  <c r="D280" i="60"/>
  <c r="F279" i="60"/>
  <c r="C279" i="60"/>
  <c r="D278" i="60"/>
  <c r="C277" i="60"/>
  <c r="D276" i="60"/>
  <c r="D275" i="60"/>
  <c r="C274" i="60"/>
  <c r="D273" i="60"/>
  <c r="D272" i="60"/>
  <c r="C271" i="60"/>
  <c r="D270" i="60"/>
  <c r="C269" i="60"/>
  <c r="C268" i="60"/>
  <c r="F267" i="60"/>
  <c r="D267" i="60"/>
  <c r="D266" i="60"/>
  <c r="F265" i="60"/>
  <c r="C265" i="60"/>
  <c r="D264" i="60"/>
  <c r="D263" i="60"/>
  <c r="C262" i="60"/>
  <c r="D261" i="60"/>
  <c r="C260" i="60"/>
  <c r="D259" i="60"/>
  <c r="D258" i="60"/>
  <c r="C257" i="60"/>
  <c r="D256" i="60"/>
  <c r="D255" i="60"/>
  <c r="C254" i="60"/>
  <c r="D253" i="60"/>
  <c r="C252" i="60"/>
  <c r="C251" i="60"/>
  <c r="D250" i="60"/>
  <c r="D249" i="60"/>
  <c r="F248" i="60"/>
  <c r="C248" i="60"/>
  <c r="D247" i="60"/>
  <c r="D246" i="60"/>
  <c r="F245" i="60"/>
  <c r="C245" i="60"/>
  <c r="D244" i="60"/>
  <c r="F243" i="60"/>
  <c r="C243" i="60"/>
  <c r="D242" i="60"/>
  <c r="D241" i="60"/>
  <c r="F240" i="60"/>
  <c r="C240" i="60"/>
  <c r="D239" i="60"/>
  <c r="D238" i="60"/>
  <c r="F237" i="60"/>
  <c r="C237" i="60"/>
  <c r="D236" i="60"/>
  <c r="F235" i="60"/>
  <c r="C235" i="60"/>
  <c r="F234" i="60"/>
  <c r="C234" i="60"/>
  <c r="D233" i="60"/>
  <c r="D232" i="60"/>
  <c r="C231" i="60"/>
  <c r="D230" i="60"/>
  <c r="D229" i="60"/>
  <c r="C228" i="60"/>
  <c r="D227" i="60"/>
  <c r="C226" i="60"/>
  <c r="D225" i="60"/>
  <c r="F224" i="60"/>
  <c r="D224" i="60"/>
  <c r="C223" i="60"/>
  <c r="D222" i="60"/>
  <c r="D221" i="60"/>
  <c r="C220" i="60"/>
  <c r="D219" i="60"/>
  <c r="C218" i="60"/>
  <c r="C217" i="60"/>
  <c r="D216" i="60"/>
  <c r="D215" i="60"/>
  <c r="C214" i="60"/>
  <c r="D213" i="60"/>
  <c r="D212" i="60"/>
  <c r="C211" i="60"/>
  <c r="D210" i="60"/>
  <c r="C209" i="60"/>
  <c r="D208" i="60"/>
  <c r="D207" i="60"/>
  <c r="C206" i="60"/>
  <c r="D205" i="60"/>
  <c r="D204" i="60"/>
  <c r="C203" i="60"/>
  <c r="D202" i="60"/>
  <c r="C201" i="60"/>
  <c r="C200" i="60"/>
  <c r="D199" i="60"/>
  <c r="D198" i="60"/>
  <c r="C197" i="60"/>
  <c r="D196" i="60"/>
  <c r="D195" i="60"/>
  <c r="F194" i="60"/>
  <c r="C194" i="60"/>
  <c r="D193" i="60"/>
  <c r="C192" i="60"/>
  <c r="D191" i="60"/>
  <c r="D190" i="60"/>
  <c r="C189" i="60"/>
  <c r="D188" i="60"/>
  <c r="D187" i="60"/>
  <c r="F186" i="60"/>
  <c r="C186" i="60"/>
  <c r="F185" i="60"/>
  <c r="D185" i="60"/>
  <c r="C184" i="60"/>
  <c r="C183" i="60"/>
  <c r="D182" i="60"/>
  <c r="D181" i="60"/>
  <c r="C180" i="60"/>
  <c r="D179" i="60"/>
  <c r="F178" i="60"/>
  <c r="D178" i="60"/>
  <c r="C177" i="60"/>
  <c r="F176" i="60"/>
  <c r="D176" i="60"/>
  <c r="C175" i="60"/>
  <c r="F174" i="60"/>
  <c r="D174" i="60"/>
  <c r="D173" i="60"/>
  <c r="C172" i="60"/>
  <c r="D171" i="60"/>
  <c r="D170" i="60"/>
  <c r="C169" i="60"/>
  <c r="D168" i="60"/>
  <c r="C167" i="60"/>
  <c r="C166" i="60"/>
  <c r="F165" i="60"/>
  <c r="D165" i="60"/>
  <c r="D164" i="60"/>
  <c r="C163" i="60"/>
  <c r="F162" i="60"/>
  <c r="D162" i="60"/>
  <c r="D161" i="60"/>
  <c r="C160" i="60"/>
  <c r="D159" i="60"/>
  <c r="C158" i="60"/>
  <c r="F157" i="60"/>
  <c r="D157" i="60"/>
  <c r="D156" i="60"/>
  <c r="C155" i="60"/>
  <c r="D154" i="60"/>
  <c r="D153" i="60"/>
  <c r="C152" i="60"/>
  <c r="D151" i="60"/>
  <c r="C150" i="60"/>
  <c r="C149" i="60"/>
  <c r="F131" i="60"/>
  <c r="D131" i="60"/>
  <c r="D130" i="60"/>
  <c r="C129" i="60"/>
  <c r="D128" i="60"/>
  <c r="D127" i="60"/>
  <c r="C126" i="60"/>
  <c r="D125" i="60"/>
  <c r="C124" i="60"/>
  <c r="F123" i="60"/>
  <c r="D123" i="60"/>
  <c r="D122" i="60"/>
  <c r="C121" i="60"/>
  <c r="D120" i="60"/>
  <c r="D119" i="60"/>
  <c r="C118" i="60"/>
  <c r="D117" i="60"/>
  <c r="C116" i="60"/>
  <c r="C115" i="60"/>
  <c r="D114" i="60"/>
  <c r="D113" i="60"/>
  <c r="C112" i="60"/>
  <c r="D111" i="60"/>
  <c r="D110" i="60"/>
  <c r="C109" i="60"/>
  <c r="F108" i="60"/>
  <c r="D108" i="60"/>
  <c r="C107" i="60"/>
  <c r="D106" i="60"/>
  <c r="D105" i="60"/>
  <c r="C104" i="60"/>
  <c r="F103" i="60"/>
  <c r="D103" i="60"/>
  <c r="D102" i="60"/>
  <c r="C101" i="60"/>
  <c r="D100" i="60"/>
  <c r="C99" i="60"/>
  <c r="C98" i="60"/>
  <c r="D97" i="60"/>
  <c r="D96" i="60"/>
  <c r="C95" i="60"/>
  <c r="F94" i="60"/>
  <c r="D94" i="60"/>
  <c r="D93" i="60"/>
  <c r="C92" i="60"/>
  <c r="D91" i="60"/>
  <c r="C90" i="60"/>
  <c r="F89" i="60"/>
  <c r="D89" i="60"/>
  <c r="D88" i="60"/>
  <c r="C87" i="60"/>
  <c r="D86" i="60"/>
  <c r="D85" i="60"/>
  <c r="C84" i="60"/>
  <c r="F83" i="60"/>
  <c r="D83" i="60"/>
  <c r="C82" i="60"/>
  <c r="C81" i="60"/>
  <c r="D80" i="60"/>
  <c r="F79" i="60"/>
  <c r="D79" i="60"/>
  <c r="E78" i="60"/>
  <c r="C78" i="60"/>
  <c r="D77" i="60"/>
  <c r="D76" i="60"/>
  <c r="E75" i="60"/>
  <c r="C75" i="60"/>
  <c r="D74" i="60"/>
  <c r="C73" i="60"/>
  <c r="D72" i="60"/>
  <c r="D71" i="60"/>
  <c r="E70" i="60"/>
  <c r="C70" i="60"/>
  <c r="D69" i="60"/>
  <c r="D68" i="60"/>
  <c r="E67" i="60"/>
  <c r="C67" i="60"/>
  <c r="D66" i="60"/>
  <c r="C65" i="60"/>
  <c r="C64" i="60"/>
  <c r="F63" i="60"/>
  <c r="D63" i="60"/>
  <c r="D62" i="60"/>
  <c r="C61" i="60"/>
  <c r="F60" i="60"/>
  <c r="D60" i="60"/>
  <c r="D59" i="60"/>
  <c r="F58" i="60"/>
  <c r="C58" i="60"/>
  <c r="D57" i="60"/>
  <c r="C56" i="60"/>
  <c r="D55" i="60"/>
  <c r="D54" i="60"/>
  <c r="C53" i="60"/>
  <c r="F52" i="60"/>
  <c r="D52" i="60"/>
  <c r="D51" i="60"/>
  <c r="C50" i="60"/>
  <c r="D49" i="60"/>
  <c r="C48" i="60"/>
  <c r="C47" i="60"/>
  <c r="D46" i="60"/>
  <c r="D45" i="60"/>
  <c r="F42" i="60"/>
  <c r="C42" i="60"/>
  <c r="D40" i="60"/>
  <c r="F36" i="60"/>
  <c r="C36" i="60"/>
  <c r="F33" i="60"/>
  <c r="D33" i="60"/>
  <c r="C33" i="60"/>
  <c r="F32" i="60"/>
  <c r="C32" i="60"/>
  <c r="F31" i="60"/>
  <c r="C31" i="60"/>
  <c r="F30" i="60"/>
  <c r="D30" i="60"/>
  <c r="C30" i="60"/>
  <c r="C28" i="60"/>
  <c r="C27" i="60"/>
  <c r="C26" i="60"/>
  <c r="C25" i="60"/>
  <c r="C24" i="60"/>
  <c r="C23" i="60"/>
  <c r="C22" i="60"/>
  <c r="F20" i="60"/>
  <c r="D20" i="60"/>
  <c r="C20" i="60"/>
  <c r="F19" i="60"/>
  <c r="C19" i="60"/>
  <c r="F18" i="60"/>
  <c r="C18" i="60"/>
  <c r="F17" i="60"/>
  <c r="D17" i="60"/>
  <c r="C17" i="60"/>
  <c r="C15" i="60"/>
  <c r="C14" i="60"/>
  <c r="C13" i="60"/>
  <c r="C12" i="60"/>
  <c r="C11" i="60"/>
  <c r="C10" i="60"/>
  <c r="C9" i="60"/>
  <c r="C50" i="9"/>
  <c r="C128"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C87" i="9"/>
  <c r="G49" i="9"/>
  <c r="E49" i="9"/>
  <c r="C49" i="9"/>
  <c r="D49" i="9"/>
  <c r="G165" i="9"/>
  <c r="E165" i="9"/>
  <c r="C165" i="9"/>
  <c r="E164" i="9"/>
  <c r="C164" i="9"/>
  <c r="C163" i="9"/>
  <c r="G162" i="9"/>
  <c r="E162" i="9"/>
  <c r="C161" i="9"/>
  <c r="G160" i="9"/>
  <c r="E160" i="9"/>
  <c r="G159" i="9"/>
  <c r="E159" i="9"/>
  <c r="G158" i="9"/>
  <c r="E158" i="9"/>
  <c r="C157" i="9"/>
  <c r="C156" i="9"/>
  <c r="G155" i="9"/>
  <c r="C155" i="9"/>
  <c r="C154" i="9"/>
  <c r="C153" i="9"/>
  <c r="G152" i="9"/>
  <c r="C151" i="9"/>
  <c r="C150" i="9"/>
  <c r="C149" i="9"/>
  <c r="C148" i="9"/>
  <c r="C147" i="9"/>
  <c r="C146" i="9"/>
  <c r="C145" i="9"/>
  <c r="C144" i="9"/>
  <c r="C143" i="9"/>
  <c r="C142" i="9"/>
  <c r="G141" i="9"/>
  <c r="E140" i="9"/>
  <c r="C140" i="9"/>
  <c r="G139" i="9"/>
  <c r="E139" i="9"/>
  <c r="G138" i="9"/>
  <c r="E138" i="9"/>
  <c r="G137" i="9"/>
  <c r="G136" i="9"/>
  <c r="E136" i="9"/>
  <c r="C135" i="9"/>
  <c r="G134" i="9"/>
  <c r="C133" i="9"/>
  <c r="G132" i="9"/>
  <c r="E132" i="9"/>
  <c r="H131" i="9"/>
  <c r="C131" i="9"/>
  <c r="E130" i="9"/>
  <c r="C130" i="9"/>
  <c r="G129" i="9"/>
  <c r="E129" i="9"/>
  <c r="C129" i="9"/>
  <c r="H127" i="9"/>
  <c r="G127" i="9"/>
  <c r="F127" i="9"/>
  <c r="E127" i="9"/>
  <c r="D127" i="9"/>
  <c r="C126" i="9"/>
  <c r="G125" i="9"/>
  <c r="E125" i="9"/>
  <c r="C125" i="9"/>
  <c r="C124" i="9"/>
  <c r="C123" i="9"/>
  <c r="C122" i="9"/>
  <c r="G121" i="9"/>
  <c r="E121" i="9"/>
  <c r="C120" i="9"/>
  <c r="G119" i="9"/>
  <c r="E119" i="9"/>
  <c r="C119" i="9"/>
  <c r="C118" i="9"/>
  <c r="C117" i="9"/>
  <c r="C116" i="9"/>
  <c r="C115" i="9"/>
  <c r="G114" i="9"/>
  <c r="E114" i="9"/>
  <c r="G113" i="9"/>
  <c r="E113" i="9"/>
  <c r="G112" i="9"/>
  <c r="E112" i="9"/>
  <c r="C112" i="9"/>
  <c r="G111" i="9"/>
  <c r="E111" i="9"/>
  <c r="G110" i="9"/>
  <c r="E110" i="9"/>
  <c r="C110" i="9"/>
  <c r="E109" i="9"/>
  <c r="G108" i="9"/>
  <c r="E108" i="9"/>
  <c r="C108" i="9"/>
  <c r="G107" i="9"/>
  <c r="E107" i="9"/>
  <c r="C107" i="9"/>
  <c r="C106" i="9"/>
  <c r="G105" i="9"/>
  <c r="E105" i="9"/>
  <c r="C105" i="9"/>
  <c r="G104" i="9"/>
  <c r="E104" i="9"/>
  <c r="C104" i="9"/>
  <c r="C103" i="9"/>
  <c r="C102" i="9"/>
  <c r="C101" i="9"/>
  <c r="G100" i="9"/>
  <c r="E100" i="9"/>
  <c r="G99" i="9"/>
  <c r="E99" i="9"/>
  <c r="C99" i="9"/>
  <c r="G98" i="9"/>
  <c r="E98" i="9"/>
  <c r="G97" i="9"/>
  <c r="E97" i="9"/>
  <c r="C97" i="9"/>
  <c r="G96" i="9"/>
  <c r="E96" i="9"/>
  <c r="C96" i="9"/>
  <c r="G95" i="9"/>
  <c r="E95" i="9"/>
  <c r="C95" i="9"/>
  <c r="G94" i="9"/>
  <c r="E94" i="9"/>
  <c r="G93" i="9"/>
  <c r="E93" i="9"/>
  <c r="G92" i="9"/>
  <c r="G91" i="9"/>
  <c r="E91" i="9"/>
  <c r="C91" i="9"/>
  <c r="C90" i="9"/>
  <c r="C89" i="9"/>
  <c r="I88" i="9"/>
  <c r="H88" i="9"/>
  <c r="F88" i="9"/>
  <c r="E88" i="9"/>
  <c r="D88" i="9"/>
  <c r="E86" i="9"/>
  <c r="C85" i="9"/>
  <c r="E84" i="9"/>
  <c r="C83" i="9"/>
  <c r="C82" i="9"/>
  <c r="C81" i="9"/>
  <c r="C80" i="9"/>
  <c r="C79" i="9"/>
  <c r="C78" i="9"/>
  <c r="C77" i="9"/>
  <c r="C76" i="9"/>
  <c r="C75" i="9"/>
  <c r="C74" i="9"/>
  <c r="C73" i="9"/>
  <c r="C72" i="9"/>
  <c r="D71" i="9"/>
  <c r="C71" i="9"/>
  <c r="C70" i="9"/>
  <c r="C69" i="9"/>
  <c r="C68" i="9"/>
  <c r="C67" i="9"/>
  <c r="C66" i="9"/>
  <c r="C65" i="9"/>
  <c r="C64" i="9"/>
  <c r="C63" i="9"/>
  <c r="C62" i="9"/>
  <c r="C61" i="9"/>
  <c r="C60" i="9"/>
  <c r="C59" i="9"/>
  <c r="C58" i="9"/>
  <c r="C57" i="9"/>
  <c r="C56" i="9"/>
  <c r="C55" i="9"/>
  <c r="C54" i="9"/>
  <c r="C53" i="9"/>
  <c r="C52" i="9"/>
  <c r="C51" i="9"/>
  <c r="H49" i="9"/>
  <c r="F49" i="9"/>
  <c r="G47" i="9"/>
  <c r="F47" i="9"/>
  <c r="E47" i="9"/>
  <c r="D47" i="9"/>
  <c r="C47" i="9"/>
  <c r="G46" i="9"/>
  <c r="F46" i="9"/>
  <c r="E46" i="9"/>
  <c r="D46" i="9"/>
  <c r="G45" i="9"/>
  <c r="F45" i="9"/>
  <c r="E45" i="9"/>
  <c r="D45" i="9"/>
  <c r="C45" i="9"/>
  <c r="G44" i="9"/>
  <c r="F44" i="9"/>
  <c r="E44" i="9"/>
  <c r="D44" i="9"/>
  <c r="G43" i="9"/>
  <c r="F43" i="9"/>
  <c r="E43" i="9"/>
  <c r="D43" i="9"/>
  <c r="C43" i="9"/>
  <c r="G42" i="9"/>
  <c r="F42" i="9"/>
  <c r="E42" i="9"/>
  <c r="D42" i="9"/>
  <c r="G41" i="9"/>
  <c r="F41" i="9"/>
  <c r="E41" i="9"/>
  <c r="D41" i="9"/>
  <c r="G40" i="9"/>
  <c r="F40" i="9"/>
  <c r="E40" i="9"/>
  <c r="D40" i="9"/>
  <c r="G39" i="9"/>
  <c r="F39" i="9"/>
  <c r="E39" i="9"/>
  <c r="D39" i="9"/>
  <c r="C39" i="9"/>
  <c r="G38" i="9"/>
  <c r="F38" i="9"/>
  <c r="E38" i="9"/>
  <c r="D38" i="9"/>
  <c r="C38" i="9"/>
  <c r="G37" i="9"/>
  <c r="F37" i="9"/>
  <c r="E37" i="9"/>
  <c r="D37" i="9"/>
  <c r="C37" i="9"/>
  <c r="G36" i="9"/>
  <c r="F36" i="9"/>
  <c r="E36" i="9"/>
  <c r="D36" i="9"/>
  <c r="C36" i="9"/>
  <c r="G35" i="9"/>
  <c r="F35" i="9"/>
  <c r="E35" i="9"/>
  <c r="D35" i="9"/>
  <c r="G34" i="9"/>
  <c r="F34" i="9"/>
  <c r="E34" i="9"/>
  <c r="D34" i="9"/>
  <c r="G33" i="9"/>
  <c r="F33" i="9"/>
  <c r="E33" i="9"/>
  <c r="D33" i="9"/>
  <c r="C33" i="9"/>
  <c r="G32" i="9"/>
  <c r="F32" i="9"/>
  <c r="E32" i="9"/>
  <c r="D32" i="9"/>
  <c r="G31" i="9"/>
  <c r="F31" i="9"/>
  <c r="E31" i="9"/>
  <c r="D31" i="9"/>
  <c r="C31" i="9"/>
  <c r="G30" i="9"/>
  <c r="F30" i="9"/>
  <c r="E30" i="9"/>
  <c r="D30" i="9"/>
  <c r="G29" i="9"/>
  <c r="F29" i="9"/>
  <c r="E29" i="9"/>
  <c r="D29" i="9"/>
  <c r="C29" i="9"/>
  <c r="G28" i="9"/>
  <c r="F28" i="9"/>
  <c r="E28" i="9"/>
  <c r="D28" i="9"/>
  <c r="C28" i="9"/>
  <c r="G27" i="9"/>
  <c r="F27" i="9"/>
  <c r="E27" i="9"/>
  <c r="D27" i="9"/>
  <c r="C27" i="9"/>
  <c r="G26" i="9"/>
  <c r="F26" i="9"/>
  <c r="E26" i="9"/>
  <c r="D26" i="9"/>
  <c r="C26" i="9"/>
  <c r="G25" i="9"/>
  <c r="F25" i="9"/>
  <c r="E25" i="9"/>
  <c r="D25" i="9"/>
  <c r="C25" i="9"/>
  <c r="G24" i="9"/>
  <c r="F24" i="9"/>
  <c r="E24" i="9"/>
  <c r="D24" i="9"/>
  <c r="C24" i="9"/>
  <c r="G23" i="9"/>
  <c r="F23" i="9"/>
  <c r="E23" i="9"/>
  <c r="D23" i="9"/>
  <c r="G22" i="9"/>
  <c r="F22" i="9"/>
  <c r="E22" i="9"/>
  <c r="D22" i="9"/>
  <c r="C22" i="9"/>
  <c r="G21" i="9"/>
  <c r="F21" i="9"/>
  <c r="E21" i="9"/>
  <c r="D21" i="9"/>
  <c r="G20" i="9"/>
  <c r="F20" i="9"/>
  <c r="E20" i="9"/>
  <c r="D20" i="9"/>
  <c r="G19" i="9"/>
  <c r="F19" i="9"/>
  <c r="E19" i="9"/>
  <c r="D19" i="9"/>
  <c r="G18" i="9"/>
  <c r="F18" i="9"/>
  <c r="E18" i="9"/>
  <c r="D18" i="9"/>
  <c r="G17" i="9"/>
  <c r="F17" i="9"/>
  <c r="E17" i="9"/>
  <c r="D17" i="9"/>
  <c r="C17" i="9"/>
  <c r="G16" i="9"/>
  <c r="F16" i="9"/>
  <c r="E16" i="9"/>
  <c r="D16" i="9"/>
  <c r="G15" i="9"/>
  <c r="F15" i="9"/>
  <c r="E15" i="9"/>
  <c r="D15" i="9"/>
  <c r="G14" i="9"/>
  <c r="F14" i="9"/>
  <c r="E14" i="9"/>
  <c r="D14" i="9"/>
  <c r="G13" i="9"/>
  <c r="F13" i="9"/>
  <c r="E13" i="9"/>
  <c r="D13" i="9"/>
  <c r="G12" i="9"/>
  <c r="F12" i="9"/>
  <c r="E12" i="9"/>
  <c r="D12" i="9"/>
  <c r="C12" i="9"/>
  <c r="G11" i="9"/>
  <c r="F11" i="9"/>
  <c r="E11" i="9"/>
  <c r="D11" i="9"/>
  <c r="C11" i="9"/>
  <c r="G10" i="9"/>
  <c r="F10" i="9"/>
  <c r="E10" i="9"/>
  <c r="D10" i="9"/>
  <c r="I9" i="9"/>
  <c r="H9" i="9"/>
  <c r="G9" i="9"/>
  <c r="F9" i="9"/>
  <c r="G9" i="45"/>
  <c r="E80" i="45"/>
  <c r="D80" i="45"/>
  <c r="G36" i="50"/>
  <c r="H13" i="50"/>
  <c r="F25" i="15"/>
  <c r="T11" i="15"/>
  <c r="T12" i="15"/>
  <c r="T13" i="15"/>
  <c r="T14" i="15"/>
  <c r="T15" i="15"/>
  <c r="T16" i="15"/>
  <c r="T17" i="15"/>
  <c r="T18" i="15"/>
  <c r="T19" i="15"/>
  <c r="T20" i="15"/>
  <c r="T21" i="15"/>
  <c r="T22" i="15"/>
  <c r="T23" i="15"/>
  <c r="T24" i="15"/>
  <c r="T25" i="15"/>
  <c r="T26" i="15"/>
  <c r="T27" i="15"/>
  <c r="T28" i="15"/>
  <c r="T29" i="15"/>
  <c r="T30" i="15"/>
  <c r="T31" i="15"/>
  <c r="T32" i="15"/>
  <c r="T33" i="15"/>
  <c r="T34" i="15"/>
  <c r="T35" i="15"/>
  <c r="T36" i="15"/>
  <c r="T37" i="15"/>
  <c r="T38" i="15"/>
  <c r="T39" i="15"/>
  <c r="T40" i="15"/>
  <c r="T41" i="15"/>
  <c r="T42" i="15"/>
  <c r="T43" i="15"/>
  <c r="T44" i="15"/>
  <c r="T45" i="15"/>
  <c r="T46" i="15"/>
  <c r="T47" i="15"/>
  <c r="T10" i="15"/>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F9" i="15"/>
  <c r="F16" i="15"/>
  <c r="H36" i="50"/>
  <c r="H32" i="50"/>
  <c r="I32" i="50" s="1"/>
  <c r="H27" i="50"/>
  <c r="H24" i="50"/>
  <c r="I24" i="50" s="1"/>
  <c r="H26" i="50"/>
  <c r="I26" i="50" s="1"/>
  <c r="H17" i="50"/>
  <c r="I17" i="50" s="1"/>
  <c r="H29" i="50"/>
  <c r="I29" i="50" s="1"/>
  <c r="I41" i="50"/>
  <c r="I36" i="50"/>
  <c r="I35" i="50"/>
  <c r="I34" i="50"/>
  <c r="I33" i="50"/>
  <c r="H25" i="50"/>
  <c r="I25" i="50" s="1"/>
  <c r="H12" i="50"/>
  <c r="G14" i="50"/>
  <c r="D12" i="50"/>
  <c r="E12" i="50"/>
  <c r="C12" i="50"/>
  <c r="F27" i="50"/>
  <c r="E27" i="50"/>
  <c r="D27" i="50"/>
  <c r="C27" i="50"/>
  <c r="G26" i="50"/>
  <c r="F26" i="50"/>
  <c r="E26" i="50"/>
  <c r="D26" i="50"/>
  <c r="C26" i="50"/>
  <c r="E46" i="58"/>
  <c r="E45" i="58"/>
  <c r="E44" i="58"/>
  <c r="E43" i="58"/>
  <c r="E38" i="58"/>
  <c r="E37" i="58"/>
  <c r="E36" i="58"/>
  <c r="E35" i="58"/>
  <c r="E34" i="58"/>
  <c r="M42" i="7"/>
  <c r="C40" i="7"/>
  <c r="H209" i="7"/>
  <c r="H212" i="7"/>
  <c r="H417" i="7"/>
  <c r="H413" i="7"/>
  <c r="C12" i="7"/>
  <c r="D65" i="7"/>
  <c r="C65" i="7"/>
  <c r="D64" i="7"/>
  <c r="C64" i="7"/>
  <c r="D63" i="7"/>
  <c r="C63" i="7"/>
  <c r="D62" i="7"/>
  <c r="C62" i="7"/>
  <c r="D60" i="7"/>
  <c r="C60" i="7"/>
  <c r="D59" i="7"/>
  <c r="C59" i="7"/>
  <c r="D58" i="7"/>
  <c r="C58" i="7"/>
  <c r="D55" i="7"/>
  <c r="C55" i="7"/>
  <c r="D54" i="7"/>
  <c r="C54" i="7"/>
  <c r="D51" i="7"/>
  <c r="C51" i="7"/>
  <c r="D50" i="7"/>
  <c r="C50" i="7"/>
  <c r="D49" i="7"/>
  <c r="C49" i="7"/>
  <c r="D48" i="7"/>
  <c r="D47" i="7"/>
  <c r="D45" i="7"/>
  <c r="C45" i="7"/>
  <c r="D42" i="7"/>
  <c r="D41" i="7"/>
  <c r="D40" i="7"/>
  <c r="D39" i="7"/>
  <c r="D37" i="7"/>
  <c r="D36" i="7"/>
  <c r="D35" i="7"/>
  <c r="D32" i="7"/>
  <c r="C32" i="7"/>
  <c r="D31" i="7"/>
  <c r="D30" i="7"/>
  <c r="D29" i="7"/>
  <c r="D28" i="7"/>
  <c r="D25" i="7"/>
  <c r="C25" i="7"/>
  <c r="D24" i="7"/>
  <c r="D23" i="7"/>
  <c r="D22" i="7"/>
  <c r="D21" i="7"/>
  <c r="D20" i="7"/>
  <c r="D18" i="7"/>
  <c r="C18" i="7"/>
  <c r="D17" i="7"/>
  <c r="C17" i="7"/>
  <c r="D16" i="7"/>
  <c r="C16" i="7"/>
  <c r="D14" i="7"/>
  <c r="C14" i="7"/>
  <c r="D13" i="7"/>
  <c r="D12" i="7"/>
  <c r="I64" i="7"/>
  <c r="I63" i="7"/>
  <c r="I62" i="7"/>
  <c r="I60" i="7"/>
  <c r="I59" i="7"/>
  <c r="I51" i="7"/>
  <c r="I55" i="7"/>
  <c r="I54" i="7"/>
  <c r="I50" i="7"/>
  <c r="I49" i="7"/>
  <c r="I25" i="7"/>
  <c r="H120" i="7"/>
  <c r="Q22" i="15"/>
  <c r="R11" i="15"/>
  <c r="R12" i="15"/>
  <c r="R13" i="15"/>
  <c r="R14" i="15"/>
  <c r="R15" i="15"/>
  <c r="R16" i="15"/>
  <c r="R17" i="15"/>
  <c r="R18" i="15"/>
  <c r="R19" i="15"/>
  <c r="R20" i="15"/>
  <c r="R21"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G9" i="15"/>
  <c r="H9" i="15"/>
  <c r="I9" i="15"/>
  <c r="J9" i="15"/>
  <c r="K9" i="15"/>
  <c r="L9" i="15"/>
  <c r="M9" i="15"/>
  <c r="N9" i="15"/>
  <c r="O9" i="15"/>
  <c r="P9" i="15"/>
  <c r="R10" i="15"/>
  <c r="F1056" i="41"/>
  <c r="F975" i="41"/>
  <c r="F894" i="41"/>
  <c r="F867" i="41"/>
  <c r="F840" i="41"/>
  <c r="F813" i="41"/>
  <c r="F786" i="41"/>
  <c r="F759" i="41"/>
  <c r="F732" i="41"/>
  <c r="F705" i="41"/>
  <c r="F678" i="41"/>
  <c r="F651" i="41"/>
  <c r="F594" i="41"/>
  <c r="F543" i="41"/>
  <c r="L543" i="41"/>
  <c r="F516" i="41"/>
  <c r="F489" i="41"/>
  <c r="L488" i="41"/>
  <c r="L489" i="41"/>
  <c r="F459" i="41"/>
  <c r="F457" i="41"/>
  <c r="F435" i="41"/>
  <c r="F408" i="41"/>
  <c r="F381" i="41"/>
  <c r="F354" i="41"/>
  <c r="F297" i="41"/>
  <c r="F270" i="41"/>
  <c r="F219" i="41"/>
  <c r="L213" i="41"/>
  <c r="L214" i="41"/>
  <c r="L215" i="41"/>
  <c r="L216" i="41"/>
  <c r="L217" i="41"/>
  <c r="L218" i="41"/>
  <c r="L219" i="41"/>
  <c r="L220" i="41"/>
  <c r="L221" i="41"/>
  <c r="L222" i="41"/>
  <c r="L199" i="41"/>
  <c r="L200" i="41"/>
  <c r="L201" i="41"/>
  <c r="L202" i="41"/>
  <c r="L203" i="41"/>
  <c r="L204" i="41"/>
  <c r="L205" i="41"/>
  <c r="L206" i="41"/>
  <c r="L207" i="41"/>
  <c r="L208" i="41"/>
  <c r="L209" i="41"/>
  <c r="L210" i="41"/>
  <c r="L211" i="41"/>
  <c r="L212" i="41"/>
  <c r="L112" i="41"/>
  <c r="L113" i="41"/>
  <c r="L114" i="41"/>
  <c r="L115" i="41"/>
  <c r="L111" i="41"/>
  <c r="T55" i="9"/>
  <c r="S51" i="9"/>
  <c r="T51" i="9"/>
  <c r="S52" i="9"/>
  <c r="T52" i="9"/>
  <c r="S53" i="9"/>
  <c r="T53" i="9"/>
  <c r="S54" i="9"/>
  <c r="T54" i="9"/>
  <c r="S55" i="9"/>
  <c r="S56" i="9"/>
  <c r="T56" i="9"/>
  <c r="S57" i="9"/>
  <c r="T57" i="9"/>
  <c r="S58" i="9"/>
  <c r="T58" i="9"/>
  <c r="S59" i="9"/>
  <c r="T59" i="9"/>
  <c r="S60" i="9"/>
  <c r="T60" i="9"/>
  <c r="S61" i="9"/>
  <c r="T61" i="9"/>
  <c r="S62" i="9"/>
  <c r="T62" i="9"/>
  <c r="S63" i="9"/>
  <c r="T63" i="9"/>
  <c r="S64" i="9"/>
  <c r="T64" i="9"/>
  <c r="S65" i="9"/>
  <c r="T65" i="9"/>
  <c r="S66" i="9"/>
  <c r="T66" i="9"/>
  <c r="S67" i="9"/>
  <c r="T67" i="9"/>
  <c r="S68" i="9"/>
  <c r="T68" i="9"/>
  <c r="S69" i="9"/>
  <c r="T69" i="9"/>
  <c r="S70" i="9"/>
  <c r="T70" i="9"/>
  <c r="S71" i="9"/>
  <c r="T71" i="9"/>
  <c r="S72" i="9"/>
  <c r="T72" i="9"/>
  <c r="S73" i="9"/>
  <c r="T73" i="9"/>
  <c r="S74" i="9"/>
  <c r="T74" i="9"/>
  <c r="S75" i="9"/>
  <c r="T75" i="9"/>
  <c r="S76" i="9"/>
  <c r="T76" i="9"/>
  <c r="S77" i="9"/>
  <c r="T77" i="9"/>
  <c r="S78" i="9"/>
  <c r="T78" i="9"/>
  <c r="S79" i="9"/>
  <c r="T79" i="9"/>
  <c r="S80" i="9"/>
  <c r="T80" i="9"/>
  <c r="S81" i="9"/>
  <c r="T81" i="9"/>
  <c r="S82" i="9"/>
  <c r="T82" i="9"/>
  <c r="S83" i="9"/>
  <c r="T83" i="9"/>
  <c r="T84" i="9"/>
  <c r="S85" i="9"/>
  <c r="T85" i="9"/>
  <c r="T86" i="9"/>
  <c r="S87" i="9"/>
  <c r="T87" i="9"/>
  <c r="T50" i="9"/>
  <c r="S50" i="9"/>
  <c r="Q57" i="9"/>
  <c r="R50" i="9"/>
  <c r="Q51" i="9"/>
  <c r="R51" i="9"/>
  <c r="Q52" i="9"/>
  <c r="R52" i="9"/>
  <c r="Q53" i="9"/>
  <c r="R53" i="9"/>
  <c r="Q54" i="9"/>
  <c r="R54" i="9"/>
  <c r="Q55" i="9"/>
  <c r="R55" i="9"/>
  <c r="Q56" i="9"/>
  <c r="R56" i="9"/>
  <c r="R57" i="9"/>
  <c r="Q58" i="9"/>
  <c r="R58" i="9"/>
  <c r="Q59" i="9"/>
  <c r="R59" i="9"/>
  <c r="Q60" i="9"/>
  <c r="R60" i="9"/>
  <c r="Q61" i="9"/>
  <c r="R61" i="9"/>
  <c r="Q62" i="9"/>
  <c r="R62" i="9"/>
  <c r="Q63" i="9"/>
  <c r="R63" i="9"/>
  <c r="Q64" i="9"/>
  <c r="R64" i="9"/>
  <c r="Q65" i="9"/>
  <c r="R65" i="9"/>
  <c r="Q66" i="9"/>
  <c r="R66" i="9"/>
  <c r="Q67" i="9"/>
  <c r="R67" i="9"/>
  <c r="Q68" i="9"/>
  <c r="R68" i="9"/>
  <c r="Q69" i="9"/>
  <c r="R69" i="9"/>
  <c r="Q70" i="9"/>
  <c r="R70" i="9"/>
  <c r="R71" i="9"/>
  <c r="Q72" i="9"/>
  <c r="R72" i="9"/>
  <c r="Q73" i="9"/>
  <c r="R73" i="9"/>
  <c r="Q74" i="9"/>
  <c r="R74" i="9"/>
  <c r="Q75" i="9"/>
  <c r="R75" i="9"/>
  <c r="Q76" i="9"/>
  <c r="R76" i="9"/>
  <c r="Q77" i="9"/>
  <c r="R77" i="9"/>
  <c r="Q78" i="9"/>
  <c r="R78" i="9"/>
  <c r="Q79" i="9"/>
  <c r="R79" i="9"/>
  <c r="Q80" i="9"/>
  <c r="R80" i="9"/>
  <c r="Q81" i="9"/>
  <c r="R81" i="9"/>
  <c r="Q82" i="9"/>
  <c r="R82" i="9"/>
  <c r="Q83" i="9"/>
  <c r="R83" i="9"/>
  <c r="R84" i="9"/>
  <c r="Q85" i="9"/>
  <c r="R85" i="9"/>
  <c r="R86" i="9"/>
  <c r="Q87" i="9"/>
  <c r="R87" i="9"/>
  <c r="Q50" i="9"/>
  <c r="I60" i="57"/>
  <c r="G22" i="57"/>
  <c r="G21" i="57"/>
  <c r="G20" i="57"/>
  <c r="G19" i="57"/>
  <c r="G18" i="57"/>
  <c r="G17" i="57"/>
  <c r="G16" i="57"/>
  <c r="F16" i="57"/>
  <c r="E16" i="57"/>
  <c r="D16" i="57"/>
  <c r="C16" i="57"/>
  <c r="G15" i="57"/>
  <c r="G14" i="57"/>
  <c r="G13" i="57"/>
  <c r="F13" i="57"/>
  <c r="E13" i="57"/>
  <c r="D13" i="57"/>
  <c r="C13" i="57"/>
  <c r="G12" i="57"/>
  <c r="G11" i="57"/>
  <c r="G10" i="57"/>
  <c r="F10" i="57"/>
  <c r="E10" i="57"/>
  <c r="D10" i="57"/>
  <c r="C10" i="57"/>
  <c r="G9" i="57"/>
  <c r="F9" i="57"/>
  <c r="E9" i="57"/>
  <c r="D9" i="57"/>
  <c r="C9" i="57"/>
  <c r="AO10" i="55"/>
  <c r="AN10" i="55"/>
  <c r="AM10" i="55"/>
  <c r="BB9" i="55"/>
  <c r="I2133" i="7"/>
  <c r="H2133" i="7"/>
  <c r="D2133" i="7"/>
  <c r="C2133" i="7"/>
  <c r="F114" i="18"/>
  <c r="E25" i="15"/>
  <c r="H1009" i="7"/>
  <c r="H1008" i="7"/>
  <c r="C1009" i="7"/>
  <c r="C1008" i="7"/>
  <c r="H1006" i="7"/>
  <c r="H1005" i="7"/>
  <c r="F9" i="65" l="1"/>
  <c r="D9" i="65"/>
  <c r="E9" i="65"/>
  <c r="C9" i="65"/>
  <c r="P12" i="65"/>
  <c r="O12" i="65"/>
  <c r="P11" i="65"/>
  <c r="O11" i="65"/>
  <c r="G10" i="65"/>
  <c r="G9" i="65" s="1"/>
  <c r="K23" i="8"/>
  <c r="G9" i="8"/>
  <c r="J9" i="8"/>
  <c r="K13" i="8"/>
  <c r="I13" i="50"/>
  <c r="I9" i="57"/>
  <c r="F682" i="60"/>
  <c r="F455" i="60"/>
  <c r="F377" i="60"/>
  <c r="F329" i="60"/>
  <c r="F327" i="60"/>
  <c r="F325" i="60" s="1"/>
  <c r="F324" i="60"/>
  <c r="F230" i="60"/>
  <c r="F219" i="60"/>
  <c r="F216" i="60"/>
  <c r="F214" i="60" s="1"/>
  <c r="F179" i="60"/>
  <c r="F171" i="60"/>
  <c r="F164" i="60"/>
  <c r="F163" i="60" s="1"/>
  <c r="F151" i="60"/>
  <c r="F130" i="60"/>
  <c r="F129" i="60" s="1"/>
  <c r="F128" i="60"/>
  <c r="F120" i="60"/>
  <c r="F87" i="60"/>
  <c r="F85" i="60"/>
  <c r="F76" i="60"/>
  <c r="F74" i="60"/>
  <c r="C413" i="60"/>
  <c r="C404" i="60" s="1"/>
  <c r="F412" i="60"/>
  <c r="F410" i="60" s="1"/>
  <c r="F409" i="60"/>
  <c r="F407" i="60" s="1"/>
  <c r="F405" i="60" s="1"/>
  <c r="F403" i="60"/>
  <c r="F402" i="60"/>
  <c r="F401" i="60" s="1"/>
  <c r="F400" i="60"/>
  <c r="F398" i="60" s="1"/>
  <c r="F396" i="60" s="1"/>
  <c r="F395" i="60"/>
  <c r="F394" i="60"/>
  <c r="F393" i="60" s="1"/>
  <c r="F392" i="60"/>
  <c r="F390" i="60" s="1"/>
  <c r="F388" i="60" s="1"/>
  <c r="F386" i="60"/>
  <c r="F385" i="60"/>
  <c r="F384" i="60" s="1"/>
  <c r="F383" i="60"/>
  <c r="F382" i="60"/>
  <c r="F381" i="60" s="1"/>
  <c r="F380" i="60"/>
  <c r="F379" i="60" s="1"/>
  <c r="C35" i="60"/>
  <c r="F16" i="60"/>
  <c r="C16" i="60"/>
  <c r="F127" i="60"/>
  <c r="F126" i="60" s="1"/>
  <c r="F694" i="60"/>
  <c r="F693" i="60" s="1"/>
  <c r="F545" i="60"/>
  <c r="F544" i="60" s="1"/>
  <c r="F540" i="60"/>
  <c r="F527" i="60"/>
  <c r="J521" i="60"/>
  <c r="J510" i="60"/>
  <c r="J509" i="60"/>
  <c r="F471" i="60"/>
  <c r="F470" i="60" s="1"/>
  <c r="F463" i="60"/>
  <c r="F452" i="60"/>
  <c r="F450" i="60" s="1"/>
  <c r="F437" i="60"/>
  <c r="F435" i="60" s="1"/>
  <c r="F434" i="60"/>
  <c r="F432" i="60" s="1"/>
  <c r="F430" i="60" s="1"/>
  <c r="F374" i="60"/>
  <c r="C362" i="60"/>
  <c r="C353" i="60" s="1"/>
  <c r="F360" i="60"/>
  <c r="F348" i="60"/>
  <c r="F307" i="60"/>
  <c r="F305" i="60" s="1"/>
  <c r="F300" i="60"/>
  <c r="F292" i="60"/>
  <c r="F259" i="60"/>
  <c r="F257" i="60" s="1"/>
  <c r="F229" i="60"/>
  <c r="F228" i="60" s="1"/>
  <c r="F227" i="60"/>
  <c r="F225" i="60"/>
  <c r="F223" i="60"/>
  <c r="F177" i="60"/>
  <c r="F125" i="60"/>
  <c r="F124" i="60" s="1"/>
  <c r="F100" i="60"/>
  <c r="F93" i="60"/>
  <c r="F92" i="60" s="1"/>
  <c r="F539" i="60"/>
  <c r="F538" i="60" s="1"/>
  <c r="F536" i="60"/>
  <c r="F535" i="60" s="1"/>
  <c r="J523" i="60"/>
  <c r="J519" i="60"/>
  <c r="J518" i="60"/>
  <c r="J513" i="60"/>
  <c r="J512" i="60"/>
  <c r="F488" i="60"/>
  <c r="F486" i="60"/>
  <c r="F484" i="60" s="1"/>
  <c r="F480" i="60"/>
  <c r="F468" i="60"/>
  <c r="F466" i="60"/>
  <c r="F372" i="60"/>
  <c r="F365" i="60"/>
  <c r="F364" i="60" s="1"/>
  <c r="F351" i="60"/>
  <c r="F350" i="60" s="1"/>
  <c r="C337" i="60"/>
  <c r="F331" i="60"/>
  <c r="F323" i="60"/>
  <c r="F322" i="60" s="1"/>
  <c r="F298" i="60"/>
  <c r="F264" i="60"/>
  <c r="F262" i="60" s="1"/>
  <c r="F260" i="60" s="1"/>
  <c r="F232" i="60"/>
  <c r="F221" i="60"/>
  <c r="F220" i="60" s="1"/>
  <c r="F208" i="60"/>
  <c r="F206" i="60" s="1"/>
  <c r="F205" i="60"/>
  <c r="F203" i="60" s="1"/>
  <c r="F201" i="60" s="1"/>
  <c r="F161" i="60"/>
  <c r="F160" i="60" s="1"/>
  <c r="F122" i="60"/>
  <c r="F121" i="60" s="1"/>
  <c r="F119" i="60"/>
  <c r="F118" i="60" s="1"/>
  <c r="F117" i="60"/>
  <c r="F116" i="60" s="1"/>
  <c r="F86" i="60"/>
  <c r="F77" i="60"/>
  <c r="F25" i="60" s="1"/>
  <c r="F72" i="60"/>
  <c r="F69" i="60"/>
  <c r="F62" i="60"/>
  <c r="F57" i="60"/>
  <c r="F41" i="60"/>
  <c r="F29" i="60"/>
  <c r="C29" i="60"/>
  <c r="C21" i="60"/>
  <c r="C7" i="60" s="1"/>
  <c r="J20" i="60"/>
  <c r="F691" i="60"/>
  <c r="F690" i="60" s="1"/>
  <c r="F688" i="60" s="1"/>
  <c r="F639" i="60"/>
  <c r="F634" i="60"/>
  <c r="F631" i="60"/>
  <c r="F629" i="60" s="1"/>
  <c r="F616" i="60"/>
  <c r="F614" i="60"/>
  <c r="F613" i="60" s="1"/>
  <c r="F611" i="60" s="1"/>
  <c r="F592" i="60"/>
  <c r="F573" i="60"/>
  <c r="F572" i="60" s="1"/>
  <c r="F555" i="60"/>
  <c r="F553" i="60"/>
  <c r="F552" i="60" s="1"/>
  <c r="F550" i="60" s="1"/>
  <c r="F548" i="60"/>
  <c r="F547" i="60" s="1"/>
  <c r="F532" i="60"/>
  <c r="F531" i="60"/>
  <c r="F530" i="60" s="1"/>
  <c r="J522" i="60"/>
  <c r="J520" i="60"/>
  <c r="J517" i="60"/>
  <c r="J516" i="60"/>
  <c r="F504" i="60"/>
  <c r="F499" i="60" s="1"/>
  <c r="F497" i="60"/>
  <c r="F496" i="60" s="1"/>
  <c r="F493" i="60"/>
  <c r="F478" i="60"/>
  <c r="F476" i="60" s="1"/>
  <c r="F424" i="60"/>
  <c r="F420" i="60"/>
  <c r="F418" i="60" s="1"/>
  <c r="F417" i="60"/>
  <c r="F415" i="60" s="1"/>
  <c r="F413" i="60" s="1"/>
  <c r="F404" i="60" s="1"/>
  <c r="F378" i="60"/>
  <c r="F375" i="60"/>
  <c r="F301" i="60"/>
  <c r="F297" i="60"/>
  <c r="F296" i="60" s="1"/>
  <c r="F293" i="60"/>
  <c r="F276" i="60"/>
  <c r="F274" i="60" s="1"/>
  <c r="F222" i="60"/>
  <c r="F213" i="60"/>
  <c r="F211" i="60" s="1"/>
  <c r="F209" i="60"/>
  <c r="F200" i="60" s="1"/>
  <c r="F191" i="60"/>
  <c r="F189" i="60" s="1"/>
  <c r="F170" i="60"/>
  <c r="F169" i="60" s="1"/>
  <c r="F111" i="60"/>
  <c r="F109" i="60" s="1"/>
  <c r="F686" i="60"/>
  <c r="F685" i="60" s="1"/>
  <c r="F678" i="60"/>
  <c r="F677" i="60"/>
  <c r="F675" i="60"/>
  <c r="F674" i="60"/>
  <c r="F673" i="60" s="1"/>
  <c r="F672" i="60"/>
  <c r="F669" i="60"/>
  <c r="F668" i="60" s="1"/>
  <c r="F667" i="60"/>
  <c r="F666" i="60"/>
  <c r="F665" i="60" s="1"/>
  <c r="F664" i="60"/>
  <c r="F663" i="60" s="1"/>
  <c r="F660" i="60"/>
  <c r="F659" i="60" s="1"/>
  <c r="F657" i="60"/>
  <c r="F656" i="60" s="1"/>
  <c r="F654" i="60" s="1"/>
  <c r="F652" i="60"/>
  <c r="F651" i="60" s="1"/>
  <c r="F642" i="60"/>
  <c r="C637" i="60"/>
  <c r="C628" i="60" s="1"/>
  <c r="F625" i="60"/>
  <c r="F624" i="60" s="1"/>
  <c r="F621" i="60"/>
  <c r="F567" i="60"/>
  <c r="F564" i="60"/>
  <c r="F562" i="60"/>
  <c r="F561" i="60" s="1"/>
  <c r="F559" i="60" s="1"/>
  <c r="J515" i="60"/>
  <c r="J514" i="60"/>
  <c r="F489" i="60"/>
  <c r="F481" i="60"/>
  <c r="F469" i="60"/>
  <c r="F464" i="60"/>
  <c r="F461" i="60"/>
  <c r="F459" i="60" s="1"/>
  <c r="F429" i="60"/>
  <c r="F427" i="60" s="1"/>
  <c r="F369" i="60"/>
  <c r="F367" i="60" s="1"/>
  <c r="F349" i="60"/>
  <c r="F343" i="60"/>
  <c r="F342" i="60" s="1"/>
  <c r="F332" i="60"/>
  <c r="F316" i="60"/>
  <c r="F312" i="60"/>
  <c r="F311" i="60" s="1"/>
  <c r="F273" i="60"/>
  <c r="F271" i="60" s="1"/>
  <c r="F269" i="60" s="1"/>
  <c r="F256" i="60"/>
  <c r="F254" i="60" s="1"/>
  <c r="F252" i="60" s="1"/>
  <c r="F233" i="60"/>
  <c r="F181" i="60"/>
  <c r="F180" i="60" s="1"/>
  <c r="F173" i="60"/>
  <c r="F172" i="60" s="1"/>
  <c r="F159" i="60"/>
  <c r="F158" i="60" s="1"/>
  <c r="F156" i="60"/>
  <c r="F155" i="60" s="1"/>
  <c r="F154" i="60"/>
  <c r="F107" i="60"/>
  <c r="F97" i="60"/>
  <c r="F95" i="60" s="1"/>
  <c r="F80" i="60"/>
  <c r="F28" i="60" s="1"/>
  <c r="F71" i="60"/>
  <c r="F648" i="60"/>
  <c r="F646" i="60" s="1"/>
  <c r="C8" i="60"/>
  <c r="C41" i="60"/>
  <c r="F35" i="60"/>
  <c r="F34" i="60" s="1"/>
  <c r="F454" i="60"/>
  <c r="F453" i="60" s="1"/>
  <c r="F444" i="60"/>
  <c r="F442" i="60" s="1"/>
  <c r="F440" i="60" s="1"/>
  <c r="F361" i="60"/>
  <c r="F358" i="60"/>
  <c r="F356" i="60" s="1"/>
  <c r="F341" i="60"/>
  <c r="F321" i="60"/>
  <c r="F320" i="60" s="1"/>
  <c r="F310" i="60"/>
  <c r="F308" i="60" s="1"/>
  <c r="F289" i="60"/>
  <c r="F288" i="60" s="1"/>
  <c r="F287" i="60"/>
  <c r="F284" i="60"/>
  <c r="F282" i="60" s="1"/>
  <c r="F277" i="60" s="1"/>
  <c r="F199" i="60"/>
  <c r="F197" i="60" s="1"/>
  <c r="F192" i="60" s="1"/>
  <c r="F182" i="60"/>
  <c r="F168" i="60"/>
  <c r="F153" i="60"/>
  <c r="F114" i="60"/>
  <c r="F112" i="60" s="1"/>
  <c r="F106" i="60"/>
  <c r="F104" i="60" s="1"/>
  <c r="F101" i="60"/>
  <c r="F91" i="60"/>
  <c r="F55" i="60"/>
  <c r="F50" i="60"/>
  <c r="D79" i="45"/>
  <c r="D9" i="45" s="1"/>
  <c r="E79" i="45"/>
  <c r="E9" i="45" s="1"/>
  <c r="C80" i="45"/>
  <c r="H80" i="45"/>
  <c r="U49" i="9"/>
  <c r="C10" i="9"/>
  <c r="C132" i="9"/>
  <c r="S86" i="9"/>
  <c r="Q84" i="9"/>
  <c r="Q86" i="9"/>
  <c r="C162" i="9"/>
  <c r="C160" i="9"/>
  <c r="Q71" i="9"/>
  <c r="C159" i="9"/>
  <c r="C41" i="9" s="1"/>
  <c r="C158" i="9"/>
  <c r="C40" i="9" s="1"/>
  <c r="C139" i="9"/>
  <c r="C136" i="9"/>
  <c r="C18" i="9" s="1"/>
  <c r="C141" i="9"/>
  <c r="C23" i="9" s="1"/>
  <c r="C134" i="9"/>
  <c r="C16" i="9" s="1"/>
  <c r="C121" i="9"/>
  <c r="C42" i="9" s="1"/>
  <c r="C114" i="9"/>
  <c r="C35" i="9" s="1"/>
  <c r="C113" i="9"/>
  <c r="C109" i="9"/>
  <c r="C30" i="9" s="1"/>
  <c r="C100" i="9"/>
  <c r="C21" i="9" s="1"/>
  <c r="C98" i="9"/>
  <c r="C94" i="9"/>
  <c r="C15" i="9" s="1"/>
  <c r="G88" i="9"/>
  <c r="C86" i="9"/>
  <c r="C46" i="9" s="1"/>
  <c r="I83" i="9"/>
  <c r="I82" i="9"/>
  <c r="I74" i="9"/>
  <c r="I52" i="9"/>
  <c r="E9" i="9"/>
  <c r="S84" i="9"/>
  <c r="I144" i="9"/>
  <c r="C138" i="9"/>
  <c r="C20" i="9" s="1"/>
  <c r="C137" i="9"/>
  <c r="C111" i="9"/>
  <c r="C32" i="9" s="1"/>
  <c r="C93" i="9"/>
  <c r="C14" i="9" s="1"/>
  <c r="C92" i="9"/>
  <c r="C84" i="9"/>
  <c r="I80" i="9"/>
  <c r="I79" i="9"/>
  <c r="I68" i="9"/>
  <c r="I66" i="9"/>
  <c r="D9" i="9"/>
  <c r="C152" i="9"/>
  <c r="I152" i="9" s="1"/>
  <c r="G27" i="50"/>
  <c r="I27" i="50" s="1"/>
  <c r="F12" i="50"/>
  <c r="H28" i="50"/>
  <c r="H11" i="50" s="1"/>
  <c r="H412" i="7"/>
  <c r="Q9" i="15"/>
  <c r="R22" i="15"/>
  <c r="L594" i="41"/>
  <c r="L297" i="41"/>
  <c r="I21" i="57"/>
  <c r="I22" i="57"/>
  <c r="I20" i="57"/>
  <c r="K9" i="8" l="1"/>
  <c r="F11" i="60"/>
  <c r="F84" i="60"/>
  <c r="F82" i="60" s="1"/>
  <c r="F24" i="60"/>
  <c r="F75" i="60"/>
  <c r="F9" i="60"/>
  <c r="F99" i="60"/>
  <c r="F98" i="60" s="1"/>
  <c r="F67" i="60"/>
  <c r="F12" i="60"/>
  <c r="F27" i="60"/>
  <c r="F61" i="60"/>
  <c r="F26" i="60" s="1"/>
  <c r="F22" i="60"/>
  <c r="F56" i="60"/>
  <c r="F70" i="60"/>
  <c r="F14" i="60"/>
  <c r="F53" i="60"/>
  <c r="F13" i="60" s="1"/>
  <c r="J13" i="60" s="1"/>
  <c r="F15" i="60"/>
  <c r="F10" i="60"/>
  <c r="F48" i="60"/>
  <c r="F268" i="60"/>
  <c r="F184" i="60"/>
  <c r="F183" i="60" s="1"/>
  <c r="F167" i="60"/>
  <c r="F152" i="60"/>
  <c r="F150" i="60" s="1"/>
  <c r="F149" i="60" s="1"/>
  <c r="F90" i="60"/>
  <c r="F81" i="60" s="1"/>
  <c r="F373" i="60"/>
  <c r="F371" i="60" s="1"/>
  <c r="F303" i="60"/>
  <c r="F302" i="60" s="1"/>
  <c r="F448" i="60"/>
  <c r="F439" i="60" s="1"/>
  <c r="F330" i="60"/>
  <c r="F328" i="60" s="1"/>
  <c r="F319" i="60" s="1"/>
  <c r="F231" i="60"/>
  <c r="F226" i="60" s="1"/>
  <c r="F175" i="60"/>
  <c r="C34" i="60"/>
  <c r="F462" i="60"/>
  <c r="F457" i="60" s="1"/>
  <c r="F299" i="60"/>
  <c r="F294" i="60" s="1"/>
  <c r="F467" i="60"/>
  <c r="F465" i="60" s="1"/>
  <c r="F251" i="60"/>
  <c r="F680" i="60"/>
  <c r="F679" i="60" s="1"/>
  <c r="F376" i="60"/>
  <c r="F387" i="60"/>
  <c r="F533" i="60"/>
  <c r="F525" i="60"/>
  <c r="F359" i="60"/>
  <c r="F354" i="60" s="1"/>
  <c r="F291" i="60"/>
  <c r="F286" i="60" s="1"/>
  <c r="F115" i="60"/>
  <c r="F487" i="60"/>
  <c r="F456" i="60"/>
  <c r="F542" i="60"/>
  <c r="F541" i="60" s="1"/>
  <c r="F676" i="60"/>
  <c r="F671" i="60" s="1"/>
  <c r="F662" i="60" s="1"/>
  <c r="F619" i="60"/>
  <c r="F610" i="60" s="1"/>
  <c r="F218" i="60"/>
  <c r="J16" i="60"/>
  <c r="F479" i="60"/>
  <c r="F474" i="60" s="1"/>
  <c r="F637" i="60"/>
  <c r="F628" i="60" s="1"/>
  <c r="F558" i="60"/>
  <c r="F339" i="60"/>
  <c r="F337" i="60" s="1"/>
  <c r="F347" i="60"/>
  <c r="F345" i="60" s="1"/>
  <c r="F362" i="60"/>
  <c r="F491" i="60"/>
  <c r="F490" i="60" s="1"/>
  <c r="F422" i="60"/>
  <c r="F421" i="60" s="1"/>
  <c r="F645" i="60"/>
  <c r="F78" i="60"/>
  <c r="C79" i="45"/>
  <c r="C9" i="45" s="1"/>
  <c r="F80" i="45"/>
  <c r="F79" i="45" s="1"/>
  <c r="F9" i="45" s="1"/>
  <c r="H79" i="45"/>
  <c r="H9" i="45" s="1"/>
  <c r="C13" i="9"/>
  <c r="C88" i="9"/>
  <c r="C44" i="9"/>
  <c r="C127" i="9"/>
  <c r="C34" i="9"/>
  <c r="C19" i="9"/>
  <c r="I49" i="9"/>
  <c r="I127" i="9"/>
  <c r="F73" i="60" l="1"/>
  <c r="F23" i="60"/>
  <c r="J9" i="60"/>
  <c r="F8" i="60"/>
  <c r="F217" i="60"/>
  <c r="F166" i="60"/>
  <c r="F285" i="60"/>
  <c r="F370" i="60"/>
  <c r="F524" i="60"/>
  <c r="F47" i="60"/>
  <c r="F336" i="60"/>
  <c r="F482" i="60"/>
  <c r="F473" i="60" s="1"/>
  <c r="F353" i="60"/>
  <c r="F65" i="60"/>
  <c r="I80" i="45"/>
  <c r="I79" i="45" s="1"/>
  <c r="I9" i="45" s="1"/>
  <c r="C9" i="9"/>
  <c r="G75" i="7"/>
  <c r="G74" i="7"/>
  <c r="G73" i="7"/>
  <c r="D72" i="7"/>
  <c r="C72" i="7"/>
  <c r="G71" i="7"/>
  <c r="G70" i="7"/>
  <c r="G69" i="7"/>
  <c r="D68" i="7"/>
  <c r="G67" i="7"/>
  <c r="F67" i="7"/>
  <c r="E67" i="7"/>
  <c r="C67" i="7"/>
  <c r="G90" i="7"/>
  <c r="G89" i="7"/>
  <c r="G88" i="7"/>
  <c r="D87" i="7"/>
  <c r="C87" i="7"/>
  <c r="G86" i="7"/>
  <c r="G85" i="7"/>
  <c r="G84" i="7"/>
  <c r="D83" i="7"/>
  <c r="F82" i="7"/>
  <c r="E82" i="7"/>
  <c r="D82" i="7"/>
  <c r="C82" i="7"/>
  <c r="G149" i="7"/>
  <c r="G148" i="7"/>
  <c r="G147" i="7"/>
  <c r="G146" i="7"/>
  <c r="G145" i="7"/>
  <c r="I144" i="7"/>
  <c r="D144" i="7"/>
  <c r="C144" i="7"/>
  <c r="G143" i="7"/>
  <c r="G142" i="7"/>
  <c r="G141" i="7"/>
  <c r="G140" i="7"/>
  <c r="I139" i="7"/>
  <c r="D139" i="7"/>
  <c r="C139" i="7"/>
  <c r="G138" i="7"/>
  <c r="G137" i="7"/>
  <c r="I136" i="7"/>
  <c r="D136" i="7"/>
  <c r="C136" i="7"/>
  <c r="K135" i="7"/>
  <c r="J135" i="7"/>
  <c r="G135" i="7"/>
  <c r="F135" i="7"/>
  <c r="E135" i="7"/>
  <c r="G134" i="7"/>
  <c r="G133" i="7"/>
  <c r="G132" i="7"/>
  <c r="G131" i="7"/>
  <c r="G130" i="7"/>
  <c r="I129" i="7"/>
  <c r="D129" i="7"/>
  <c r="C129" i="7"/>
  <c r="G128" i="7"/>
  <c r="G125" i="7"/>
  <c r="G124" i="7"/>
  <c r="G123" i="7"/>
  <c r="G122" i="7"/>
  <c r="I121" i="7"/>
  <c r="H121" i="7"/>
  <c r="D121" i="7"/>
  <c r="C121" i="7"/>
  <c r="G120" i="7"/>
  <c r="G119" i="7"/>
  <c r="G118" i="7"/>
  <c r="I117" i="7"/>
  <c r="H117" i="7"/>
  <c r="G117" i="7"/>
  <c r="D117" i="7"/>
  <c r="C117" i="7"/>
  <c r="I116" i="7"/>
  <c r="G115" i="7"/>
  <c r="G114" i="7"/>
  <c r="G113" i="7"/>
  <c r="G112" i="7"/>
  <c r="G111" i="7"/>
  <c r="I110" i="7"/>
  <c r="G110" i="7"/>
  <c r="D110" i="7"/>
  <c r="C110" i="7"/>
  <c r="G109" i="7"/>
  <c r="G108" i="7"/>
  <c r="G107" i="7"/>
  <c r="G106" i="7"/>
  <c r="G105" i="7"/>
  <c r="G104" i="7"/>
  <c r="G103" i="7"/>
  <c r="I102" i="7"/>
  <c r="D102" i="7"/>
  <c r="C102" i="7"/>
  <c r="G101" i="7"/>
  <c r="G100" i="7"/>
  <c r="G99" i="7"/>
  <c r="K98" i="7"/>
  <c r="J98" i="7"/>
  <c r="I98" i="7"/>
  <c r="G98" i="7"/>
  <c r="F98" i="7"/>
  <c r="E98" i="7"/>
  <c r="D98" i="7"/>
  <c r="C98" i="7"/>
  <c r="G97" i="7"/>
  <c r="G96" i="7"/>
  <c r="G95" i="7"/>
  <c r="K94" i="7"/>
  <c r="J94" i="7"/>
  <c r="I94" i="7"/>
  <c r="F94" i="7"/>
  <c r="E94" i="7"/>
  <c r="D94" i="7"/>
  <c r="C94" i="7"/>
  <c r="G41" i="50"/>
  <c r="G40" i="50"/>
  <c r="G39" i="50"/>
  <c r="G38" i="50"/>
  <c r="G37" i="50"/>
  <c r="L36" i="50"/>
  <c r="L35" i="50"/>
  <c r="G35" i="50"/>
  <c r="G34" i="50"/>
  <c r="L33" i="50"/>
  <c r="G33" i="50"/>
  <c r="G32" i="50" s="1"/>
  <c r="F32" i="50"/>
  <c r="E32" i="50"/>
  <c r="D32" i="50"/>
  <c r="C32" i="50"/>
  <c r="L31" i="50"/>
  <c r="G31" i="50"/>
  <c r="L30" i="50"/>
  <c r="G30" i="50"/>
  <c r="G29" i="50"/>
  <c r="F29" i="50"/>
  <c r="F28" i="50" s="1"/>
  <c r="E29" i="50"/>
  <c r="D29" i="50"/>
  <c r="C29" i="50"/>
  <c r="G25" i="50"/>
  <c r="G24" i="50"/>
  <c r="L23" i="50"/>
  <c r="K23" i="50"/>
  <c r="J23" i="50"/>
  <c r="L22" i="50"/>
  <c r="K22" i="50"/>
  <c r="J22" i="50"/>
  <c r="L21" i="50"/>
  <c r="K21" i="50"/>
  <c r="J21" i="50"/>
  <c r="L20" i="50"/>
  <c r="K20" i="50"/>
  <c r="J20" i="50"/>
  <c r="D19" i="50"/>
  <c r="G18" i="50"/>
  <c r="F17" i="50"/>
  <c r="E17" i="50"/>
  <c r="D17" i="50"/>
  <c r="C17" i="50"/>
  <c r="G16" i="50"/>
  <c r="G15" i="50"/>
  <c r="G13" i="50"/>
  <c r="F13" i="50"/>
  <c r="E13" i="50"/>
  <c r="D13" i="50"/>
  <c r="C13" i="50"/>
  <c r="G10" i="50"/>
  <c r="F10" i="50"/>
  <c r="E10" i="50"/>
  <c r="D10" i="50"/>
  <c r="C10" i="50"/>
  <c r="G9" i="50"/>
  <c r="F9" i="50"/>
  <c r="E9" i="50"/>
  <c r="D9" i="50"/>
  <c r="C9" i="50"/>
  <c r="H17" i="49"/>
  <c r="G17" i="49"/>
  <c r="H16" i="49"/>
  <c r="E16" i="49"/>
  <c r="D16" i="49"/>
  <c r="C16" i="49"/>
  <c r="H15" i="49"/>
  <c r="G15" i="49"/>
  <c r="H14" i="49"/>
  <c r="G14" i="49"/>
  <c r="K13" i="49"/>
  <c r="J13" i="49"/>
  <c r="H13" i="49"/>
  <c r="G13" i="49"/>
  <c r="E13" i="49"/>
  <c r="D13" i="49"/>
  <c r="C13" i="49"/>
  <c r="C12" i="49"/>
  <c r="D9" i="49"/>
  <c r="J10" i="49"/>
  <c r="K10" i="49" s="1"/>
  <c r="H1757" i="7"/>
  <c r="F21" i="60" l="1"/>
  <c r="F7" i="60" s="1"/>
  <c r="J10" i="60"/>
  <c r="F64" i="60"/>
  <c r="I39" i="50"/>
  <c r="I40" i="50"/>
  <c r="G12" i="50"/>
  <c r="I12" i="50" s="1"/>
  <c r="G28" i="50"/>
  <c r="I28" i="50" s="1"/>
  <c r="F11" i="50"/>
  <c r="C109" i="7"/>
  <c r="D67" i="7"/>
  <c r="D109" i="7"/>
  <c r="G82" i="7"/>
  <c r="C127" i="7"/>
  <c r="H116" i="7"/>
  <c r="C66" i="7"/>
  <c r="G94" i="7"/>
  <c r="K93" i="7"/>
  <c r="J93" i="7"/>
  <c r="D116" i="7"/>
  <c r="C116" i="7"/>
  <c r="E28" i="50"/>
  <c r="E11" i="50" s="1"/>
  <c r="D28" i="50"/>
  <c r="D11" i="50" s="1"/>
  <c r="C28" i="50"/>
  <c r="C11" i="50" s="1"/>
  <c r="G16" i="49"/>
  <c r="G12" i="49" s="1"/>
  <c r="G10" i="49" s="1"/>
  <c r="F14" i="49"/>
  <c r="H12" i="49"/>
  <c r="H10" i="49" s="1"/>
  <c r="F17" i="49"/>
  <c r="F16" i="49" s="1"/>
  <c r="F15" i="49"/>
  <c r="D81" i="7"/>
  <c r="D80" i="7" s="1"/>
  <c r="D79" i="7" s="1"/>
  <c r="C81" i="7"/>
  <c r="C80" i="7" s="1"/>
  <c r="C79" i="7" s="1"/>
  <c r="H148" i="7"/>
  <c r="H146" i="7"/>
  <c r="I127" i="7"/>
  <c r="D127" i="7"/>
  <c r="H112" i="7"/>
  <c r="H111" i="7"/>
  <c r="I109" i="7"/>
  <c r="I93" i="7" s="1"/>
  <c r="H108" i="7"/>
  <c r="H107" i="7"/>
  <c r="H142" i="7"/>
  <c r="H95" i="7"/>
  <c r="H101" i="7"/>
  <c r="H141" i="7"/>
  <c r="H128" i="7"/>
  <c r="H100" i="7"/>
  <c r="H99" i="7"/>
  <c r="H143" i="7"/>
  <c r="H138" i="7"/>
  <c r="I135" i="7"/>
  <c r="D135" i="7"/>
  <c r="H134" i="7"/>
  <c r="H132" i="7"/>
  <c r="H131" i="7"/>
  <c r="H130" i="7"/>
  <c r="K36" i="50"/>
  <c r="J36" i="50"/>
  <c r="K35" i="50"/>
  <c r="J35" i="50"/>
  <c r="L32" i="50"/>
  <c r="K32" i="50"/>
  <c r="J32" i="50"/>
  <c r="K31" i="50"/>
  <c r="J31" i="50"/>
  <c r="K30" i="50"/>
  <c r="J30" i="50"/>
  <c r="L29" i="50"/>
  <c r="K29" i="50"/>
  <c r="J29" i="50"/>
  <c r="G19" i="50"/>
  <c r="K18" i="50"/>
  <c r="J18" i="50"/>
  <c r="K16" i="50"/>
  <c r="J16" i="50"/>
  <c r="K15" i="50"/>
  <c r="J15" i="50"/>
  <c r="K14" i="50"/>
  <c r="J14" i="50"/>
  <c r="K13" i="50"/>
  <c r="J13" i="50"/>
  <c r="E9" i="49"/>
  <c r="F9" i="49" s="1"/>
  <c r="G9" i="49" s="1"/>
  <c r="H9" i="49" s="1"/>
  <c r="I9" i="49" s="1"/>
  <c r="J9" i="49" s="1"/>
  <c r="K9" i="49" s="1"/>
  <c r="J9" i="51" l="1"/>
  <c r="K9" i="51" s="1"/>
  <c r="C93" i="7"/>
  <c r="D66" i="7"/>
  <c r="D93" i="7"/>
  <c r="C126" i="7"/>
  <c r="H94" i="7"/>
  <c r="H98" i="7"/>
  <c r="H136" i="7"/>
  <c r="I17" i="49"/>
  <c r="I16" i="49" s="1"/>
  <c r="I14" i="49"/>
  <c r="L28" i="50"/>
  <c r="K28" i="50"/>
  <c r="J28" i="50"/>
  <c r="I15" i="49"/>
  <c r="F13" i="49"/>
  <c r="F12" i="49" s="1"/>
  <c r="F10" i="49" s="1"/>
  <c r="H110" i="7"/>
  <c r="H109" i="7" s="1"/>
  <c r="H144" i="7"/>
  <c r="H129" i="7"/>
  <c r="H127" i="7" s="1"/>
  <c r="I126" i="7"/>
  <c r="I92" i="7" s="1"/>
  <c r="I91" i="7" s="1"/>
  <c r="D126" i="7"/>
  <c r="H102" i="7"/>
  <c r="H139" i="7"/>
  <c r="G17" i="50"/>
  <c r="K19" i="50"/>
  <c r="J19" i="50"/>
  <c r="D92" i="7" l="1"/>
  <c r="D91" i="7" s="1"/>
  <c r="C92" i="7"/>
  <c r="C91" i="7" s="1"/>
  <c r="I13" i="49"/>
  <c r="I12" i="49" s="1"/>
  <c r="I10" i="49" s="1"/>
  <c r="H135" i="7"/>
  <c r="H93" i="7"/>
  <c r="J17" i="50"/>
  <c r="K17" i="50"/>
  <c r="H126" i="7" l="1"/>
  <c r="J12" i="50"/>
  <c r="K12" i="50"/>
  <c r="G11" i="50"/>
  <c r="I11" i="50" s="1"/>
  <c r="H92" i="7" l="1"/>
  <c r="H91" i="7" s="1"/>
  <c r="J11" i="50"/>
  <c r="K11" i="50"/>
  <c r="F12" i="15" l="1"/>
  <c r="E12" i="15"/>
  <c r="C239" i="7" l="1"/>
  <c r="C235" i="7"/>
  <c r="C234" i="7" l="1"/>
  <c r="E20" i="15" l="1"/>
  <c r="H989" i="7" l="1"/>
  <c r="G2335" i="7" l="1"/>
  <c r="F54" i="18"/>
  <c r="F53" i="18"/>
  <c r="C435" i="41"/>
  <c r="F426" i="41"/>
  <c r="C426" i="41"/>
  <c r="F417" i="41"/>
  <c r="C417" i="41"/>
  <c r="H2252" i="7" l="1"/>
  <c r="H2251" i="7"/>
  <c r="H2250" i="7"/>
  <c r="H2247" i="7"/>
  <c r="H2246" i="7"/>
  <c r="F1032" i="41"/>
  <c r="F111" i="18" l="1"/>
  <c r="G2061" i="7"/>
  <c r="F108" i="18"/>
  <c r="F107" i="18"/>
  <c r="D41" i="15"/>
  <c r="I1956" i="7"/>
  <c r="H1933" i="7"/>
  <c r="E37" i="15" l="1"/>
  <c r="H1736" i="7"/>
  <c r="C1736" i="7"/>
  <c r="H1726" i="7"/>
  <c r="H1721" i="7"/>
  <c r="C1721" i="7"/>
  <c r="H1720" i="7"/>
  <c r="H1719" i="7"/>
  <c r="H1718" i="7"/>
  <c r="C1720" i="7"/>
  <c r="C1719" i="7"/>
  <c r="H1716" i="7"/>
  <c r="H1715" i="7"/>
  <c r="H1714" i="7"/>
  <c r="H1708" i="7"/>
  <c r="H1707" i="7"/>
  <c r="H1703" i="7"/>
  <c r="H1702" i="7"/>
  <c r="H1701" i="7"/>
  <c r="H1700" i="7"/>
  <c r="H1699" i="7"/>
  <c r="H1693" i="7"/>
  <c r="H1692" i="7"/>
  <c r="H1662" i="7"/>
  <c r="H1661" i="7"/>
  <c r="H1660" i="7"/>
  <c r="H1659" i="7"/>
  <c r="C725" i="41"/>
  <c r="C727" i="41"/>
  <c r="C730" i="41"/>
  <c r="C733" i="41"/>
  <c r="C739" i="41"/>
  <c r="F78" i="18"/>
  <c r="C619" i="41"/>
  <c r="C613" i="41" l="1"/>
  <c r="F71" i="18" l="1"/>
  <c r="F546" i="41" l="1"/>
  <c r="C540" i="41"/>
  <c r="F356" i="41" l="1"/>
  <c r="F357" i="41"/>
  <c r="F39" i="18"/>
  <c r="E19" i="15"/>
  <c r="D19" i="15"/>
  <c r="C628" i="7"/>
  <c r="C13" i="7" s="1"/>
  <c r="F355" i="41" l="1"/>
  <c r="F35" i="18"/>
  <c r="E36" i="18"/>
  <c r="F264" i="41"/>
  <c r="F249" i="41" l="1"/>
  <c r="F246" i="41"/>
  <c r="F243" i="41"/>
  <c r="F222" i="41" l="1"/>
  <c r="F207" i="41"/>
  <c r="F168" i="41"/>
  <c r="F165" i="41"/>
  <c r="F20" i="18" l="1"/>
  <c r="C1657" i="7" l="1"/>
  <c r="C1656" i="7"/>
  <c r="C1655" i="7"/>
  <c r="C681" i="7" l="1"/>
  <c r="C672" i="7"/>
  <c r="C663" i="7"/>
  <c r="C48" i="7" s="1"/>
  <c r="C662" i="7"/>
  <c r="C47" i="7" s="1"/>
  <c r="C657" i="7"/>
  <c r="C656" i="7"/>
  <c r="C655" i="7"/>
  <c r="C654" i="7"/>
  <c r="C39" i="7" s="1"/>
  <c r="C652" i="7"/>
  <c r="C37" i="7" s="1"/>
  <c r="C651" i="7"/>
  <c r="C650" i="7"/>
  <c r="C35" i="7" s="1"/>
  <c r="C646" i="7"/>
  <c r="C31" i="7" s="1"/>
  <c r="C645" i="7"/>
  <c r="C30" i="7" s="1"/>
  <c r="C644" i="7"/>
  <c r="C29" i="7" s="1"/>
  <c r="C643" i="7"/>
  <c r="C28" i="7" s="1"/>
  <c r="C639" i="7"/>
  <c r="C24" i="7" s="1"/>
  <c r="C638" i="7"/>
  <c r="C23" i="7" s="1"/>
  <c r="C637" i="7"/>
  <c r="C22" i="7" s="1"/>
  <c r="C636" i="7"/>
  <c r="C21" i="7" s="1"/>
  <c r="C635" i="7"/>
  <c r="C20" i="7" s="1"/>
  <c r="G627" i="7"/>
  <c r="C1331" i="7" l="1"/>
  <c r="C1322" i="7"/>
  <c r="C1307" i="7"/>
  <c r="C42" i="7" s="1"/>
  <c r="C1306" i="7"/>
  <c r="C41" i="7" s="1"/>
  <c r="C1305" i="7"/>
  <c r="C1301" i="7"/>
  <c r="C36" i="7" s="1"/>
  <c r="C1303" i="7" l="1"/>
  <c r="G1691" i="7" l="1"/>
  <c r="C543" i="41" l="1"/>
  <c r="C534" i="41"/>
  <c r="AO11" i="55" l="1"/>
  <c r="AM11" i="55"/>
  <c r="AR11" i="55"/>
  <c r="AQ11" i="55"/>
  <c r="C744" i="7"/>
  <c r="D498" i="41"/>
  <c r="F48" i="18" l="1"/>
  <c r="F372" i="41"/>
  <c r="C367" i="41"/>
  <c r="C258" i="41"/>
  <c r="C255" i="41"/>
  <c r="C253" i="41"/>
  <c r="G1957" i="7" l="1"/>
  <c r="E105" i="18"/>
  <c r="D105" i="18"/>
  <c r="F105" i="18" s="1"/>
  <c r="F104" i="18"/>
  <c r="C877" i="41"/>
  <c r="C11" i="41"/>
  <c r="D12" i="41"/>
  <c r="C14" i="41"/>
  <c r="F11" i="41"/>
  <c r="D15" i="41"/>
  <c r="F98" i="18"/>
  <c r="E8" i="18"/>
  <c r="F14" i="18"/>
  <c r="F17" i="18"/>
  <c r="F18" i="18"/>
  <c r="E63" i="18"/>
  <c r="F63" i="18" s="1"/>
  <c r="E60" i="18"/>
  <c r="D11" i="15"/>
  <c r="D14" i="15"/>
  <c r="F14" i="15" s="1"/>
  <c r="D15" i="15"/>
  <c r="D17" i="15"/>
  <c r="D20" i="15"/>
  <c r="D21" i="15"/>
  <c r="D22" i="15"/>
  <c r="D23" i="15"/>
  <c r="D24" i="15"/>
  <c r="D25" i="15"/>
  <c r="D26" i="15"/>
  <c r="F26" i="15" s="1"/>
  <c r="D27" i="15"/>
  <c r="D28" i="15"/>
  <c r="D29" i="15"/>
  <c r="D32" i="15"/>
  <c r="D33" i="15"/>
  <c r="D34" i="15"/>
  <c r="F34" i="15" s="1"/>
  <c r="D35" i="15"/>
  <c r="F35" i="15" s="1"/>
  <c r="D36" i="15"/>
  <c r="D38" i="15"/>
  <c r="D39" i="15"/>
  <c r="D40" i="15"/>
  <c r="D45" i="15"/>
  <c r="F45" i="15" s="1"/>
  <c r="D46" i="15"/>
  <c r="F46" i="15" s="1"/>
  <c r="D47" i="15"/>
  <c r="F47" i="15" s="1"/>
  <c r="D153" i="7"/>
  <c r="D157" i="7"/>
  <c r="D161" i="7"/>
  <c r="D169" i="7"/>
  <c r="D168" i="7" s="1"/>
  <c r="D176" i="7"/>
  <c r="D180" i="7"/>
  <c r="D188" i="7"/>
  <c r="D195" i="7"/>
  <c r="D199" i="7"/>
  <c r="D203" i="7"/>
  <c r="D271" i="7"/>
  <c r="D275" i="7"/>
  <c r="D279" i="7"/>
  <c r="D287" i="7"/>
  <c r="D286" i="7" s="1"/>
  <c r="D294" i="7"/>
  <c r="D298" i="7"/>
  <c r="D306" i="7"/>
  <c r="D304" i="7" s="1"/>
  <c r="D313" i="7"/>
  <c r="D316" i="7"/>
  <c r="D321" i="7"/>
  <c r="D331" i="7"/>
  <c r="D335" i="7"/>
  <c r="D339" i="7"/>
  <c r="D347" i="7"/>
  <c r="D354" i="7"/>
  <c r="D358" i="7"/>
  <c r="D366" i="7"/>
  <c r="D373" i="7"/>
  <c r="D376" i="7"/>
  <c r="D381" i="7"/>
  <c r="D390" i="7"/>
  <c r="D394" i="7"/>
  <c r="D398" i="7"/>
  <c r="D406" i="7"/>
  <c r="D405" i="7" s="1"/>
  <c r="D413" i="7"/>
  <c r="D412" i="7" s="1"/>
  <c r="D425" i="7"/>
  <c r="D423" i="7" s="1"/>
  <c r="D432" i="7"/>
  <c r="D436" i="7"/>
  <c r="D435" i="7" s="1"/>
  <c r="D440" i="7"/>
  <c r="D449" i="7"/>
  <c r="D453" i="7"/>
  <c r="D457" i="7"/>
  <c r="D465" i="7"/>
  <c r="D472" i="7"/>
  <c r="D476" i="7"/>
  <c r="D484" i="7"/>
  <c r="D482" i="7" s="1"/>
  <c r="D491" i="7"/>
  <c r="D494" i="7"/>
  <c r="D499" i="7"/>
  <c r="D508" i="7"/>
  <c r="D512" i="7"/>
  <c r="D516" i="7"/>
  <c r="D524" i="7"/>
  <c r="D523" i="7" s="1"/>
  <c r="D531" i="7"/>
  <c r="D535" i="7"/>
  <c r="D543" i="7"/>
  <c r="D541" i="7" s="1"/>
  <c r="D550" i="7"/>
  <c r="D553" i="7"/>
  <c r="D558" i="7"/>
  <c r="D567" i="7"/>
  <c r="D571" i="7"/>
  <c r="D575" i="7"/>
  <c r="D583" i="7"/>
  <c r="D582" i="7" s="1"/>
  <c r="D590" i="7"/>
  <c r="D594" i="7"/>
  <c r="D602" i="7"/>
  <c r="D600" i="7" s="1"/>
  <c r="D609" i="7"/>
  <c r="D612" i="7"/>
  <c r="D617" i="7"/>
  <c r="D626" i="7"/>
  <c r="D630" i="7"/>
  <c r="D634" i="7"/>
  <c r="D642" i="7"/>
  <c r="D641" i="7" s="1"/>
  <c r="D649" i="7"/>
  <c r="D653" i="7"/>
  <c r="D661" i="7"/>
  <c r="D659" i="7" s="1"/>
  <c r="D668" i="7"/>
  <c r="D671" i="7"/>
  <c r="D676" i="7"/>
  <c r="D685" i="7"/>
  <c r="D689" i="7"/>
  <c r="D693" i="7"/>
  <c r="D701" i="7"/>
  <c r="D700" i="7" s="1"/>
  <c r="D708" i="7"/>
  <c r="D712" i="7"/>
  <c r="D720" i="7"/>
  <c r="D718" i="7" s="1"/>
  <c r="D727" i="7"/>
  <c r="D730" i="7"/>
  <c r="D735" i="7"/>
  <c r="D744" i="7"/>
  <c r="D748" i="7"/>
  <c r="D752" i="7"/>
  <c r="D760" i="7"/>
  <c r="D759" i="7" s="1"/>
  <c r="D767" i="7"/>
  <c r="D771" i="7"/>
  <c r="D779" i="7"/>
  <c r="D786" i="7"/>
  <c r="D789" i="7"/>
  <c r="D794" i="7"/>
  <c r="D803" i="7"/>
  <c r="D807" i="7"/>
  <c r="D811" i="7"/>
  <c r="D819" i="7"/>
  <c r="D826" i="7"/>
  <c r="D830" i="7"/>
  <c r="D838" i="7"/>
  <c r="D836" i="7" s="1"/>
  <c r="D845" i="7"/>
  <c r="D848" i="7"/>
  <c r="D853" i="7"/>
  <c r="D862" i="7"/>
  <c r="D866" i="7"/>
  <c r="D870" i="7"/>
  <c r="D878" i="7"/>
  <c r="D877" i="7" s="1"/>
  <c r="D885" i="7"/>
  <c r="D889" i="7"/>
  <c r="D897" i="7"/>
  <c r="D895" i="7" s="1"/>
  <c r="D904" i="7"/>
  <c r="D907" i="7"/>
  <c r="D912" i="7"/>
  <c r="D921" i="7"/>
  <c r="D925" i="7"/>
  <c r="D929" i="7"/>
  <c r="D937" i="7"/>
  <c r="D944" i="7"/>
  <c r="D948" i="7"/>
  <c r="D956" i="7"/>
  <c r="D954" i="7" s="1"/>
  <c r="D963" i="7"/>
  <c r="D966" i="7"/>
  <c r="D971" i="7"/>
  <c r="D980" i="7"/>
  <c r="D984" i="7"/>
  <c r="D988" i="7"/>
  <c r="D996" i="7"/>
  <c r="D995" i="7" s="1"/>
  <c r="D1003" i="7"/>
  <c r="D1007" i="7"/>
  <c r="D1015" i="7"/>
  <c r="D1022" i="7"/>
  <c r="D1025" i="7"/>
  <c r="D1030" i="7"/>
  <c r="D1040" i="7"/>
  <c r="D1044" i="7"/>
  <c r="D1048" i="7"/>
  <c r="D1056" i="7"/>
  <c r="D1063" i="7"/>
  <c r="D1067" i="7"/>
  <c r="D1075" i="7"/>
  <c r="D1073" i="7" s="1"/>
  <c r="D1082" i="7"/>
  <c r="D1085" i="7"/>
  <c r="D1090" i="7"/>
  <c r="D1099" i="7"/>
  <c r="D1103" i="7"/>
  <c r="D1107" i="7"/>
  <c r="D1115" i="7"/>
  <c r="D1114" i="7" s="1"/>
  <c r="D1122" i="7"/>
  <c r="D1126" i="7"/>
  <c r="D1134" i="7"/>
  <c r="D1141" i="7"/>
  <c r="D1144" i="7"/>
  <c r="D1149" i="7"/>
  <c r="D1158" i="7"/>
  <c r="D1162" i="7"/>
  <c r="D1166" i="7"/>
  <c r="D1174" i="7"/>
  <c r="D1181" i="7"/>
  <c r="D1185" i="7"/>
  <c r="D1193" i="7"/>
  <c r="D1191" i="7" s="1"/>
  <c r="D1200" i="7"/>
  <c r="D1203" i="7"/>
  <c r="D1208" i="7"/>
  <c r="D1217" i="7"/>
  <c r="D1221" i="7"/>
  <c r="D1225" i="7"/>
  <c r="D1233" i="7"/>
  <c r="D1232" i="7" s="1"/>
  <c r="D1240" i="7"/>
  <c r="D1244" i="7"/>
  <c r="D1252" i="7"/>
  <c r="D1259" i="7"/>
  <c r="D1262" i="7"/>
  <c r="D1267" i="7"/>
  <c r="D1276" i="7"/>
  <c r="D1280" i="7"/>
  <c r="D1284" i="7"/>
  <c r="D1292" i="7"/>
  <c r="D1291" i="7" s="1"/>
  <c r="D1299" i="7"/>
  <c r="D1303" i="7"/>
  <c r="D1311" i="7"/>
  <c r="D1309" i="7" s="1"/>
  <c r="D1318" i="7"/>
  <c r="D1321" i="7"/>
  <c r="D1326" i="7"/>
  <c r="D1336" i="7"/>
  <c r="D1340" i="7"/>
  <c r="D1344" i="7"/>
  <c r="D1352" i="7"/>
  <c r="D1359" i="7"/>
  <c r="D1363" i="7"/>
  <c r="D1371" i="7"/>
  <c r="D1369" i="7" s="1"/>
  <c r="D1378" i="7"/>
  <c r="D1381" i="7"/>
  <c r="D1386" i="7"/>
  <c r="D1395" i="7"/>
  <c r="D1399" i="7"/>
  <c r="D1403" i="7"/>
  <c r="D1411" i="7"/>
  <c r="D1410" i="7" s="1"/>
  <c r="D1418" i="7"/>
  <c r="D1422" i="7"/>
  <c r="D1430" i="7"/>
  <c r="D1428" i="7" s="1"/>
  <c r="D1437" i="7"/>
  <c r="D1440" i="7"/>
  <c r="D1445" i="7"/>
  <c r="D1454" i="7"/>
  <c r="D1458" i="7"/>
  <c r="D1462" i="7"/>
  <c r="D1470" i="7"/>
  <c r="D1469" i="7" s="1"/>
  <c r="D1477" i="7"/>
  <c r="D1481" i="7"/>
  <c r="D1489" i="7"/>
  <c r="D1487" i="7" s="1"/>
  <c r="D1496" i="7"/>
  <c r="D1499" i="7"/>
  <c r="D1504" i="7"/>
  <c r="D1513" i="7"/>
  <c r="D1517" i="7"/>
  <c r="D1521" i="7"/>
  <c r="D1529" i="7"/>
  <c r="D1528" i="7" s="1"/>
  <c r="D1536" i="7"/>
  <c r="D1540" i="7"/>
  <c r="D1548" i="7"/>
  <c r="D1555" i="7"/>
  <c r="D1558" i="7"/>
  <c r="D1563" i="7"/>
  <c r="D1572" i="7"/>
  <c r="D1576" i="7"/>
  <c r="D1580" i="7"/>
  <c r="D1588" i="7"/>
  <c r="D1595" i="7"/>
  <c r="D1599" i="7"/>
  <c r="D1607" i="7"/>
  <c r="D1605" i="7" s="1"/>
  <c r="D1614" i="7"/>
  <c r="D1617" i="7"/>
  <c r="D1622" i="7"/>
  <c r="D1631" i="7"/>
  <c r="D1635" i="7"/>
  <c r="D1639" i="7"/>
  <c r="D1647" i="7"/>
  <c r="D1646" i="7" s="1"/>
  <c r="D1654" i="7"/>
  <c r="D1658" i="7"/>
  <c r="D1666" i="7"/>
  <c r="D1673" i="7"/>
  <c r="D1676" i="7"/>
  <c r="D1681" i="7"/>
  <c r="D1690" i="7"/>
  <c r="D1694" i="7"/>
  <c r="D1698" i="7"/>
  <c r="D1706" i="7"/>
  <c r="D1713" i="7"/>
  <c r="D1717" i="7"/>
  <c r="D1725" i="7"/>
  <c r="D1723" i="7" s="1"/>
  <c r="D1732" i="7"/>
  <c r="D1735" i="7"/>
  <c r="D1740" i="7"/>
  <c r="D1749" i="7"/>
  <c r="D1753" i="7"/>
  <c r="D1757" i="7"/>
  <c r="D1765" i="7"/>
  <c r="D1764" i="7" s="1"/>
  <c r="D1772" i="7"/>
  <c r="D1776" i="7"/>
  <c r="D1784" i="7"/>
  <c r="D1791" i="7"/>
  <c r="D1794" i="7"/>
  <c r="D1799" i="7"/>
  <c r="D1808" i="7"/>
  <c r="D1812" i="7"/>
  <c r="D1816" i="7"/>
  <c r="D1824" i="7"/>
  <c r="D1831" i="7"/>
  <c r="D1835" i="7"/>
  <c r="D1843" i="7"/>
  <c r="D1841" i="7" s="1"/>
  <c r="D1850" i="7"/>
  <c r="D1853" i="7"/>
  <c r="D1858" i="7"/>
  <c r="D1867" i="7"/>
  <c r="D1871" i="7"/>
  <c r="D1875" i="7"/>
  <c r="D1883" i="7"/>
  <c r="D1882" i="7" s="1"/>
  <c r="D1890" i="7"/>
  <c r="D1894" i="7"/>
  <c r="D1902" i="7"/>
  <c r="D1900" i="7" s="1"/>
  <c r="D1909" i="7"/>
  <c r="D1912" i="7"/>
  <c r="D1917" i="7"/>
  <c r="D1926" i="7"/>
  <c r="D1930" i="7"/>
  <c r="D1934" i="7"/>
  <c r="D1942" i="7"/>
  <c r="D1941" i="7" s="1"/>
  <c r="D1949" i="7"/>
  <c r="D1953" i="7"/>
  <c r="D1961" i="7"/>
  <c r="D1959" i="7" s="1"/>
  <c r="D1968" i="7"/>
  <c r="D1971" i="7"/>
  <c r="D1976" i="7"/>
  <c r="D1985" i="7"/>
  <c r="D1989" i="7"/>
  <c r="D1993" i="7"/>
  <c r="D2001" i="7"/>
  <c r="D2000" i="7" s="1"/>
  <c r="D2008" i="7"/>
  <c r="D2012" i="7"/>
  <c r="D2020" i="7"/>
  <c r="D2018" i="7" s="1"/>
  <c r="D2027" i="7"/>
  <c r="D2030" i="7"/>
  <c r="D2035" i="7"/>
  <c r="D2044" i="7"/>
  <c r="D2048" i="7"/>
  <c r="D2052" i="7"/>
  <c r="D2060" i="7"/>
  <c r="D2059" i="7" s="1"/>
  <c r="D2067" i="7"/>
  <c r="D2071" i="7"/>
  <c r="D2066" i="7" s="1"/>
  <c r="D2079" i="7"/>
  <c r="D2077" i="7" s="1"/>
  <c r="D2086" i="7"/>
  <c r="D2089" i="7"/>
  <c r="D2094" i="7"/>
  <c r="D2103" i="7"/>
  <c r="D2107" i="7"/>
  <c r="D2111" i="7"/>
  <c r="D2119" i="7"/>
  <c r="D2118" i="7" s="1"/>
  <c r="D2126" i="7"/>
  <c r="D2130" i="7"/>
  <c r="D2138" i="7"/>
  <c r="D2136" i="7" s="1"/>
  <c r="D2145" i="7"/>
  <c r="D2148" i="7"/>
  <c r="D2153" i="7"/>
  <c r="D2162" i="7"/>
  <c r="D2166" i="7"/>
  <c r="D2170" i="7"/>
  <c r="D2178" i="7"/>
  <c r="D2177" i="7" s="1"/>
  <c r="D2185" i="7"/>
  <c r="D2189" i="7"/>
  <c r="D2197" i="7"/>
  <c r="D2195" i="7" s="1"/>
  <c r="D2204" i="7"/>
  <c r="D2207" i="7"/>
  <c r="D2212" i="7"/>
  <c r="D2221" i="7"/>
  <c r="D2225" i="7"/>
  <c r="D2229" i="7"/>
  <c r="D2237" i="7"/>
  <c r="D2236" i="7" s="1"/>
  <c r="D2244" i="7"/>
  <c r="D2248" i="7"/>
  <c r="D2256" i="7"/>
  <c r="D2254" i="7" s="1"/>
  <c r="D2263" i="7"/>
  <c r="D2266" i="7"/>
  <c r="D2271" i="7"/>
  <c r="D2280" i="7"/>
  <c r="D2284" i="7"/>
  <c r="D2288" i="7"/>
  <c r="D2296" i="7"/>
  <c r="D2295" i="7" s="1"/>
  <c r="D2303" i="7"/>
  <c r="D2307" i="7"/>
  <c r="D2315" i="7"/>
  <c r="D2313" i="7" s="1"/>
  <c r="D2322" i="7"/>
  <c r="D2325" i="7"/>
  <c r="D2330" i="7"/>
  <c r="G2276" i="7"/>
  <c r="C476" i="7"/>
  <c r="I11" i="32"/>
  <c r="C104" i="41"/>
  <c r="C18" i="41"/>
  <c r="C21" i="41"/>
  <c r="F9" i="41"/>
  <c r="D53" i="7" l="1"/>
  <c r="D61" i="7"/>
  <c r="D353" i="7"/>
  <c r="D186" i="7"/>
  <c r="D46" i="7"/>
  <c r="D198" i="7"/>
  <c r="D56" i="7" s="1"/>
  <c r="D57" i="7"/>
  <c r="D549" i="7"/>
  <c r="D1849" i="7"/>
  <c r="D1967" i="7"/>
  <c r="D490" i="7"/>
  <c r="D667" i="7"/>
  <c r="D346" i="7"/>
  <c r="D364" i="7"/>
  <c r="D372" i="7"/>
  <c r="D464" i="7"/>
  <c r="D608" i="7"/>
  <c r="D707" i="7"/>
  <c r="D684" i="7" s="1"/>
  <c r="D726" i="7"/>
  <c r="D766" i="7"/>
  <c r="D777" i="7"/>
  <c r="D818" i="7"/>
  <c r="D844" i="7"/>
  <c r="D936" i="7"/>
  <c r="D943" i="7"/>
  <c r="D962" i="7"/>
  <c r="D1002" i="7"/>
  <c r="D1013" i="7"/>
  <c r="D1055" i="7"/>
  <c r="D1081" i="7"/>
  <c r="D1121" i="7"/>
  <c r="D1132" i="7"/>
  <c r="D1140" i="7"/>
  <c r="D1173" i="7"/>
  <c r="D1180" i="7"/>
  <c r="D1199" i="7"/>
  <c r="D1239" i="7"/>
  <c r="D1250" i="7"/>
  <c r="D1249" i="7" s="1"/>
  <c r="D1351" i="7"/>
  <c r="D1358" i="7"/>
  <c r="D1417" i="7"/>
  <c r="D1535" i="7"/>
  <c r="D1546" i="7"/>
  <c r="D1554" i="7"/>
  <c r="D1587" i="7"/>
  <c r="D1594" i="7"/>
  <c r="D1908" i="7"/>
  <c r="D1664" i="7"/>
  <c r="D1705" i="7"/>
  <c r="D1771" i="7"/>
  <c r="D1782" i="7"/>
  <c r="D1823" i="7"/>
  <c r="D2144" i="7"/>
  <c r="D2203" i="7"/>
  <c r="D2262" i="7"/>
  <c r="D884" i="7"/>
  <c r="D1830" i="7"/>
  <c r="D2085" i="7"/>
  <c r="D1712" i="7"/>
  <c r="D2302" i="7"/>
  <c r="D2184" i="7"/>
  <c r="D293" i="7"/>
  <c r="D2125" i="7"/>
  <c r="D2102" i="7" s="1"/>
  <c r="D1731" i="7"/>
  <c r="D1377" i="7"/>
  <c r="D431" i="7"/>
  <c r="D389" i="7"/>
  <c r="D312" i="7"/>
  <c r="D303" i="7" s="1"/>
  <c r="D1790" i="7"/>
  <c r="D1495" i="7"/>
  <c r="D471" i="7"/>
  <c r="D2017" i="7"/>
  <c r="D1889" i="7"/>
  <c r="D1866" i="7" s="1"/>
  <c r="D1613" i="7"/>
  <c r="D1604" i="7" s="1"/>
  <c r="D1476" i="7"/>
  <c r="D1436" i="7"/>
  <c r="D1427" i="7" s="1"/>
  <c r="D1021" i="7"/>
  <c r="D903" i="7"/>
  <c r="D894" i="7" s="1"/>
  <c r="D785" i="7"/>
  <c r="D589" i="7"/>
  <c r="D566" i="7" s="1"/>
  <c r="D175" i="7"/>
  <c r="D530" i="7"/>
  <c r="D1672" i="7"/>
  <c r="D1653" i="7"/>
  <c r="D1630" i="7" s="1"/>
  <c r="D648" i="7"/>
  <c r="D625" i="7" s="1"/>
  <c r="D1317" i="7"/>
  <c r="D1308" i="7" s="1"/>
  <c r="D1298" i="7"/>
  <c r="D2243" i="7"/>
  <c r="D2220" i="7" s="1"/>
  <c r="D1948" i="7"/>
  <c r="D2321" i="7"/>
  <c r="D2312" i="7" s="1"/>
  <c r="D1062" i="7"/>
  <c r="D825" i="7"/>
  <c r="D2043" i="7"/>
  <c r="D2007" i="7"/>
  <c r="D1984" i="7" s="1"/>
  <c r="D194" i="7" l="1"/>
  <c r="D52" i="7" s="1"/>
  <c r="D330" i="7"/>
  <c r="D1545" i="7"/>
  <c r="D448" i="7"/>
  <c r="D481" i="7"/>
  <c r="D507" i="7"/>
  <c r="D658" i="7"/>
  <c r="D599" i="7"/>
  <c r="D565" i="7" s="1"/>
  <c r="D564" i="7" s="1"/>
  <c r="D1958" i="7"/>
  <c r="D920" i="7"/>
  <c r="D835" i="7"/>
  <c r="D776" i="7"/>
  <c r="D861" i="7"/>
  <c r="D802" i="7"/>
  <c r="D540" i="7"/>
  <c r="D2279" i="7"/>
  <c r="D1899" i="7"/>
  <c r="D1453" i="7"/>
  <c r="D1394" i="7"/>
  <c r="D1393" i="7" s="1"/>
  <c r="D1392" i="7" s="1"/>
  <c r="D270" i="7"/>
  <c r="D1748" i="7"/>
  <c r="D1275" i="7"/>
  <c r="D1216" i="7"/>
  <c r="D1215" i="7" s="1"/>
  <c r="D1214" i="7" s="1"/>
  <c r="D743" i="7"/>
  <c r="D1840" i="7"/>
  <c r="D2161" i="7"/>
  <c r="D2076" i="7"/>
  <c r="D1807" i="7"/>
  <c r="D1722" i="7"/>
  <c r="D1335" i="7"/>
  <c r="D979" i="7"/>
  <c r="D152" i="7"/>
  <c r="D717" i="7"/>
  <c r="D683" i="7" s="1"/>
  <c r="D682" i="7" s="1"/>
  <c r="D363" i="7"/>
  <c r="D1689" i="7"/>
  <c r="D1781" i="7"/>
  <c r="D1157" i="7"/>
  <c r="D1072" i="7"/>
  <c r="D1012" i="7"/>
  <c r="D2135" i="7"/>
  <c r="D2101" i="7" s="1"/>
  <c r="D2100" i="7" s="1"/>
  <c r="D1663" i="7"/>
  <c r="D2253" i="7"/>
  <c r="D2219" i="7" s="1"/>
  <c r="D2218" i="7" s="1"/>
  <c r="D2194" i="7"/>
  <c r="D1571" i="7"/>
  <c r="D1512" i="7"/>
  <c r="D1486" i="7"/>
  <c r="D1190" i="7"/>
  <c r="D1098" i="7"/>
  <c r="D1039" i="7"/>
  <c r="D953" i="7"/>
  <c r="D1925" i="7"/>
  <c r="D1368" i="7"/>
  <c r="D1131" i="7"/>
  <c r="D422" i="7"/>
  <c r="D388" i="7" s="1"/>
  <c r="D387" i="7" s="1"/>
  <c r="D1983" i="7"/>
  <c r="D1982" i="7" s="1"/>
  <c r="G1651" i="7"/>
  <c r="H1651" i="7" s="1"/>
  <c r="D185" i="7" l="1"/>
  <c r="D329" i="7"/>
  <c r="D328" i="7" s="1"/>
  <c r="D1511" i="7"/>
  <c r="D1510" i="7" s="1"/>
  <c r="D1924" i="7"/>
  <c r="D1923" i="7" s="1"/>
  <c r="D447" i="7"/>
  <c r="D446" i="7" s="1"/>
  <c r="D1688" i="7"/>
  <c r="D1687" i="7" s="1"/>
  <c r="D2278" i="7"/>
  <c r="D2277" i="7" s="1"/>
  <c r="D978" i="7"/>
  <c r="D977" i="7" s="1"/>
  <c r="D919" i="7"/>
  <c r="D918" i="7" s="1"/>
  <c r="D1865" i="7"/>
  <c r="D1864" i="7" s="1"/>
  <c r="D624" i="7"/>
  <c r="D623" i="7" s="1"/>
  <c r="D506" i="7"/>
  <c r="D505" i="7" s="1"/>
  <c r="D2160" i="7"/>
  <c r="D2159" i="7" s="1"/>
  <c r="D801" i="7"/>
  <c r="D800" i="7" s="1"/>
  <c r="D1334" i="7"/>
  <c r="D1333" i="7" s="1"/>
  <c r="D2042" i="7"/>
  <c r="D2041" i="7" s="1"/>
  <c r="D860" i="7"/>
  <c r="D859" i="7" s="1"/>
  <c r="D269" i="7"/>
  <c r="D268" i="7" s="1"/>
  <c r="D1274" i="7"/>
  <c r="D1273" i="7" s="1"/>
  <c r="D1806" i="7"/>
  <c r="D1805" i="7" s="1"/>
  <c r="D742" i="7"/>
  <c r="D741" i="7" s="1"/>
  <c r="D1570" i="7"/>
  <c r="D1569" i="7" s="1"/>
  <c r="D1629" i="7"/>
  <c r="D1628" i="7" s="1"/>
  <c r="D1452" i="7"/>
  <c r="D1451" i="7" s="1"/>
  <c r="D1156" i="7"/>
  <c r="D1155" i="7" s="1"/>
  <c r="D1038" i="7"/>
  <c r="D1037" i="7" s="1"/>
  <c r="D1747" i="7"/>
  <c r="D1746" i="7" s="1"/>
  <c r="D1097" i="7"/>
  <c r="D1096" i="7" s="1"/>
  <c r="D151" i="7" l="1"/>
  <c r="D150" i="7" s="1"/>
  <c r="O27" i="30"/>
  <c r="O29" i="30"/>
  <c r="O30" i="30"/>
  <c r="O33" i="30"/>
  <c r="O34" i="30"/>
  <c r="O8" i="30"/>
  <c r="O12" i="30"/>
  <c r="O13" i="30"/>
  <c r="O17" i="30"/>
  <c r="O23" i="30"/>
  <c r="O25" i="30"/>
  <c r="O38" i="30" l="1"/>
  <c r="O16" i="30" l="1"/>
  <c r="O18" i="30" l="1"/>
  <c r="F62" i="18"/>
  <c r="C131" i="41" l="1"/>
  <c r="C133" i="41"/>
  <c r="C1276" i="7" l="1"/>
  <c r="E96" i="18"/>
  <c r="F95" i="18"/>
  <c r="F110" i="18"/>
  <c r="C714" i="41"/>
  <c r="F47" i="18" l="1"/>
  <c r="E9" i="15"/>
  <c r="C76" i="7"/>
  <c r="C42" i="41"/>
  <c r="C630" i="41"/>
  <c r="C468" i="41"/>
  <c r="C408" i="41"/>
  <c r="C306" i="41"/>
  <c r="C327" i="41" s="1"/>
  <c r="C198" i="41"/>
  <c r="L198" i="41" s="1"/>
  <c r="C138" i="41"/>
  <c r="F327" i="41" l="1"/>
  <c r="C84" i="41"/>
  <c r="C568" i="41"/>
  <c r="L80" i="9" l="1"/>
  <c r="F11" i="18" l="1"/>
  <c r="E1731" i="7" l="1"/>
  <c r="O22" i="30" l="1"/>
  <c r="F453" i="41" l="1"/>
  <c r="F452" i="41"/>
  <c r="C451" i="41"/>
  <c r="F450" i="41"/>
  <c r="F449" i="41"/>
  <c r="C448" i="41"/>
  <c r="D447" i="41"/>
  <c r="C447" i="41"/>
  <c r="D444" i="41"/>
  <c r="C444" i="41"/>
  <c r="C463" i="41"/>
  <c r="C460" i="41"/>
  <c r="E457" i="41"/>
  <c r="D457" i="41"/>
  <c r="C457" i="41"/>
  <c r="F456" i="41"/>
  <c r="F455" i="41" s="1"/>
  <c r="C455" i="41"/>
  <c r="C39" i="41"/>
  <c r="C33" i="41"/>
  <c r="C32" i="41"/>
  <c r="C29" i="41"/>
  <c r="C27" i="41"/>
  <c r="C25" i="41" s="1"/>
  <c r="C26" i="41"/>
  <c r="C24" i="41"/>
  <c r="C23" i="41" s="1"/>
  <c r="C20" i="41"/>
  <c r="C19" i="41" s="1"/>
  <c r="C17" i="41"/>
  <c r="F14" i="41"/>
  <c r="F1059" i="41"/>
  <c r="F1058" i="41"/>
  <c r="C1057" i="41"/>
  <c r="F1055" i="41"/>
  <c r="C1054" i="41"/>
  <c r="F1053" i="41"/>
  <c r="F1052" i="41"/>
  <c r="E1051" i="41"/>
  <c r="D1051" i="41"/>
  <c r="C1051" i="41"/>
  <c r="F1050" i="41"/>
  <c r="F1049" i="41" s="1"/>
  <c r="C1049" i="41"/>
  <c r="F1046" i="41"/>
  <c r="C1045" i="41"/>
  <c r="F1044" i="41"/>
  <c r="F1043" i="41"/>
  <c r="C1042" i="41"/>
  <c r="D1041" i="41"/>
  <c r="C1041" i="41"/>
  <c r="D1038" i="41"/>
  <c r="C1038" i="41"/>
  <c r="F1031" i="41"/>
  <c r="C1030" i="41"/>
  <c r="F1028" i="41"/>
  <c r="C1027" i="41"/>
  <c r="F1026" i="41"/>
  <c r="F1025" i="41"/>
  <c r="E1024" i="41"/>
  <c r="D1024" i="41"/>
  <c r="C1024" i="41"/>
  <c r="F1023" i="41"/>
  <c r="F1022" i="41" s="1"/>
  <c r="C1022" i="41"/>
  <c r="F1020" i="41"/>
  <c r="F1019" i="41"/>
  <c r="C1018" i="41"/>
  <c r="F1017" i="41"/>
  <c r="F1016" i="41"/>
  <c r="C1015" i="41"/>
  <c r="D1014" i="41"/>
  <c r="C1014" i="41"/>
  <c r="D1011" i="41"/>
  <c r="C1011" i="41"/>
  <c r="F1005" i="41"/>
  <c r="F1004" i="41"/>
  <c r="C1003" i="41"/>
  <c r="F1001" i="41"/>
  <c r="F999" i="41"/>
  <c r="F998" i="41"/>
  <c r="E997" i="41"/>
  <c r="D997" i="41"/>
  <c r="C997" i="41"/>
  <c r="F996" i="41"/>
  <c r="F995" i="41" s="1"/>
  <c r="C995" i="41"/>
  <c r="F993" i="41"/>
  <c r="F992" i="41"/>
  <c r="C991" i="41"/>
  <c r="F990" i="41"/>
  <c r="F989" i="41"/>
  <c r="C988" i="41"/>
  <c r="D987" i="41"/>
  <c r="D984" i="41"/>
  <c r="F978" i="41"/>
  <c r="F977" i="41"/>
  <c r="C976" i="41"/>
  <c r="F974" i="41"/>
  <c r="C973" i="41"/>
  <c r="F971" i="41"/>
  <c r="E970" i="41"/>
  <c r="D970" i="41"/>
  <c r="C970" i="41"/>
  <c r="F969" i="41"/>
  <c r="F968" i="41" s="1"/>
  <c r="C968" i="41"/>
  <c r="F965" i="41"/>
  <c r="C964" i="41"/>
  <c r="F962" i="41"/>
  <c r="C961" i="41"/>
  <c r="D960" i="41"/>
  <c r="C960" i="41"/>
  <c r="D957" i="41"/>
  <c r="C957" i="41"/>
  <c r="F951" i="41"/>
  <c r="F950" i="41"/>
  <c r="C949" i="41"/>
  <c r="F947" i="41"/>
  <c r="C946" i="41"/>
  <c r="F945" i="41"/>
  <c r="F944" i="41"/>
  <c r="E943" i="41"/>
  <c r="D943" i="41"/>
  <c r="C943" i="41"/>
  <c r="F942" i="41"/>
  <c r="F941" i="41" s="1"/>
  <c r="C941" i="41"/>
  <c r="F939" i="41"/>
  <c r="F938" i="41"/>
  <c r="C937" i="41"/>
  <c r="F936" i="41"/>
  <c r="F935" i="41"/>
  <c r="C934" i="41"/>
  <c r="D933" i="41"/>
  <c r="C933" i="41"/>
  <c r="D930" i="41"/>
  <c r="F897" i="41"/>
  <c r="F896" i="41"/>
  <c r="C895" i="41"/>
  <c r="F893" i="41"/>
  <c r="C892" i="41"/>
  <c r="F891" i="41"/>
  <c r="F890" i="41"/>
  <c r="E889" i="41"/>
  <c r="D889" i="41"/>
  <c r="C889" i="41"/>
  <c r="F888" i="41"/>
  <c r="F887" i="41" s="1"/>
  <c r="C887" i="41"/>
  <c r="F884" i="41"/>
  <c r="C883" i="41"/>
  <c r="F882" i="41"/>
  <c r="F881" i="41"/>
  <c r="C880" i="41"/>
  <c r="D879" i="41"/>
  <c r="D876" i="41"/>
  <c r="F876" i="41" s="1"/>
  <c r="F870" i="41"/>
  <c r="F869" i="41"/>
  <c r="C868" i="41"/>
  <c r="F866" i="41"/>
  <c r="F865" i="41" s="1"/>
  <c r="C865" i="41"/>
  <c r="F863" i="41"/>
  <c r="E862" i="41"/>
  <c r="D862" i="41"/>
  <c r="C862" i="41"/>
  <c r="F861" i="41"/>
  <c r="F860" i="41" s="1"/>
  <c r="C860" i="41"/>
  <c r="F857" i="41"/>
  <c r="C856" i="41"/>
  <c r="F854" i="41"/>
  <c r="C853" i="41"/>
  <c r="D852" i="41"/>
  <c r="D849" i="41"/>
  <c r="F843" i="41"/>
  <c r="F842" i="41"/>
  <c r="C841" i="41"/>
  <c r="F839" i="41"/>
  <c r="C838" i="41"/>
  <c r="F836" i="41"/>
  <c r="E835" i="41"/>
  <c r="D835" i="41"/>
  <c r="C835" i="41"/>
  <c r="F834" i="41"/>
  <c r="F833" i="41" s="1"/>
  <c r="C833" i="41"/>
  <c r="F831" i="41"/>
  <c r="F830" i="41"/>
  <c r="C829" i="41"/>
  <c r="F828" i="41"/>
  <c r="F827" i="41"/>
  <c r="C826" i="41"/>
  <c r="D825" i="41"/>
  <c r="C825" i="41"/>
  <c r="D822" i="41"/>
  <c r="C822" i="41"/>
  <c r="F816" i="41"/>
  <c r="F815" i="41"/>
  <c r="C814" i="41"/>
  <c r="F812" i="41"/>
  <c r="C811" i="41"/>
  <c r="F809" i="41"/>
  <c r="E808" i="41"/>
  <c r="D808" i="41"/>
  <c r="C808" i="41"/>
  <c r="F807" i="41"/>
  <c r="F806" i="41" s="1"/>
  <c r="C806" i="41"/>
  <c r="F803" i="41"/>
  <c r="C802" i="41"/>
  <c r="F800" i="41"/>
  <c r="C799" i="41"/>
  <c r="D798" i="41"/>
  <c r="D795" i="41"/>
  <c r="F789" i="41"/>
  <c r="F788" i="41"/>
  <c r="C787" i="41"/>
  <c r="F785" i="41"/>
  <c r="C784" i="41"/>
  <c r="F782" i="41"/>
  <c r="F781" i="41" s="1"/>
  <c r="E781" i="41"/>
  <c r="D781" i="41"/>
  <c r="C781" i="41"/>
  <c r="F780" i="41"/>
  <c r="F779" i="41" s="1"/>
  <c r="C779" i="41"/>
  <c r="F776" i="41"/>
  <c r="C775" i="41"/>
  <c r="F774" i="41"/>
  <c r="F773" i="41"/>
  <c r="C772" i="41"/>
  <c r="D771" i="41"/>
  <c r="D768" i="41"/>
  <c r="F761" i="41"/>
  <c r="C760" i="41"/>
  <c r="F758" i="41"/>
  <c r="C757" i="41"/>
  <c r="F755" i="41"/>
  <c r="E754" i="41"/>
  <c r="D754" i="41"/>
  <c r="C754" i="41"/>
  <c r="F753" i="41"/>
  <c r="F752" i="41" s="1"/>
  <c r="C752" i="41"/>
  <c r="F749" i="41"/>
  <c r="C748" i="41"/>
  <c r="F746" i="41"/>
  <c r="C745" i="41"/>
  <c r="D744" i="41"/>
  <c r="D741" i="41"/>
  <c r="F735" i="41"/>
  <c r="F734" i="41"/>
  <c r="F731" i="41"/>
  <c r="F728" i="41"/>
  <c r="E727" i="41"/>
  <c r="D727" i="41"/>
  <c r="F726" i="41"/>
  <c r="F725" i="41" s="1"/>
  <c r="F722" i="41"/>
  <c r="C721" i="41"/>
  <c r="F720" i="41"/>
  <c r="F719" i="41"/>
  <c r="C718" i="41"/>
  <c r="D717" i="41"/>
  <c r="C717" i="41"/>
  <c r="D714" i="41"/>
  <c r="F708" i="41"/>
  <c r="F707" i="41"/>
  <c r="C706" i="41"/>
  <c r="F704" i="41"/>
  <c r="C703" i="41"/>
  <c r="F702" i="41"/>
  <c r="F701" i="41"/>
  <c r="E700" i="41"/>
  <c r="D700" i="41"/>
  <c r="C700" i="41"/>
  <c r="F699" i="41"/>
  <c r="F698" i="41" s="1"/>
  <c r="C698" i="41"/>
  <c r="F696" i="41"/>
  <c r="F695" i="41"/>
  <c r="C694" i="41"/>
  <c r="F693" i="41"/>
  <c r="F692" i="41"/>
  <c r="C691" i="41"/>
  <c r="D690" i="41"/>
  <c r="C690" i="41"/>
  <c r="D687" i="41"/>
  <c r="C687" i="41"/>
  <c r="F681" i="41"/>
  <c r="F680" i="41"/>
  <c r="C679" i="41"/>
  <c r="F677" i="41"/>
  <c r="C676" i="41"/>
  <c r="F675" i="41"/>
  <c r="F674" i="41"/>
  <c r="E673" i="41"/>
  <c r="D673" i="41"/>
  <c r="C673" i="41"/>
  <c r="F672" i="41"/>
  <c r="F671" i="41" s="1"/>
  <c r="C671" i="41"/>
  <c r="F668" i="41"/>
  <c r="C667" i="41"/>
  <c r="F666" i="41"/>
  <c r="F665" i="41"/>
  <c r="C664" i="41"/>
  <c r="D663" i="41"/>
  <c r="C663" i="41"/>
  <c r="D660" i="41"/>
  <c r="C660" i="41"/>
  <c r="F654" i="41"/>
  <c r="F653" i="41"/>
  <c r="C652" i="41"/>
  <c r="F650" i="41"/>
  <c r="C649" i="41"/>
  <c r="F647" i="41"/>
  <c r="E646" i="41"/>
  <c r="D646" i="41"/>
  <c r="C646" i="41"/>
  <c r="F645" i="41"/>
  <c r="F644" i="41" s="1"/>
  <c r="C644" i="41"/>
  <c r="F641" i="41"/>
  <c r="C640" i="41"/>
  <c r="F639" i="41"/>
  <c r="F638" i="41"/>
  <c r="C637" i="41"/>
  <c r="D636" i="41"/>
  <c r="D633" i="41"/>
  <c r="F626" i="41"/>
  <c r="C625" i="41"/>
  <c r="F623" i="41"/>
  <c r="C622" i="41"/>
  <c r="F620" i="41"/>
  <c r="E619" i="41"/>
  <c r="D619" i="41"/>
  <c r="F618" i="41"/>
  <c r="F617" i="41" s="1"/>
  <c r="C617" i="41"/>
  <c r="F615" i="41"/>
  <c r="F614" i="41"/>
  <c r="F612" i="41"/>
  <c r="F611" i="41"/>
  <c r="C610" i="41"/>
  <c r="D609" i="41"/>
  <c r="D606" i="41"/>
  <c r="F599" i="41"/>
  <c r="C598" i="41"/>
  <c r="F596" i="41"/>
  <c r="C595" i="41"/>
  <c r="F593" i="41"/>
  <c r="E592" i="41"/>
  <c r="D592" i="41"/>
  <c r="C592" i="41"/>
  <c r="F591" i="41"/>
  <c r="F590" i="41" s="1"/>
  <c r="C590" i="41"/>
  <c r="F588" i="41"/>
  <c r="F587" i="41"/>
  <c r="C586" i="41"/>
  <c r="F585" i="41"/>
  <c r="F584" i="41"/>
  <c r="C583" i="41"/>
  <c r="D582" i="41"/>
  <c r="C582" i="41"/>
  <c r="D579" i="41"/>
  <c r="F573" i="41"/>
  <c r="F572" i="41"/>
  <c r="C571" i="41"/>
  <c r="F569" i="41"/>
  <c r="F567" i="41"/>
  <c r="F566" i="41"/>
  <c r="E565" i="41"/>
  <c r="D565" i="41"/>
  <c r="C565" i="41"/>
  <c r="F564" i="41"/>
  <c r="F563" i="41" s="1"/>
  <c r="C563" i="41"/>
  <c r="F561" i="41"/>
  <c r="F560" i="41"/>
  <c r="C559" i="41"/>
  <c r="F558" i="41"/>
  <c r="F557" i="41"/>
  <c r="C556" i="41"/>
  <c r="D555" i="41"/>
  <c r="D552" i="41"/>
  <c r="F545" i="41"/>
  <c r="C544" i="41"/>
  <c r="F542" i="41"/>
  <c r="C541" i="41"/>
  <c r="F539" i="41"/>
  <c r="E538" i="41"/>
  <c r="D538" i="41"/>
  <c r="C538" i="41"/>
  <c r="F537" i="41"/>
  <c r="F536" i="41" s="1"/>
  <c r="C536" i="41"/>
  <c r="F533" i="41"/>
  <c r="C532" i="41"/>
  <c r="C529" i="41"/>
  <c r="D528" i="41"/>
  <c r="D525" i="41"/>
  <c r="C523" i="41"/>
  <c r="F519" i="41"/>
  <c r="F518" i="41"/>
  <c r="C517" i="41"/>
  <c r="F515" i="41"/>
  <c r="C514" i="41"/>
  <c r="F513" i="41"/>
  <c r="F512" i="41"/>
  <c r="E511" i="41"/>
  <c r="D511" i="41"/>
  <c r="C511" i="41"/>
  <c r="F510" i="41"/>
  <c r="F509" i="41" s="1"/>
  <c r="C509" i="41"/>
  <c r="F507" i="41"/>
  <c r="F506" i="41"/>
  <c r="C505" i="41"/>
  <c r="F504" i="41"/>
  <c r="F503" i="41"/>
  <c r="C502" i="41"/>
  <c r="D501" i="41"/>
  <c r="C501" i="41"/>
  <c r="F492" i="41"/>
  <c r="F491" i="41"/>
  <c r="C490" i="41"/>
  <c r="C487" i="41"/>
  <c r="F485" i="41"/>
  <c r="F484" i="41" s="1"/>
  <c r="E484" i="41"/>
  <c r="D484" i="41"/>
  <c r="C484" i="41"/>
  <c r="F483" i="41"/>
  <c r="F482" i="41" s="1"/>
  <c r="C482" i="41"/>
  <c r="F480" i="41"/>
  <c r="F479" i="41"/>
  <c r="C478" i="41"/>
  <c r="F476" i="41"/>
  <c r="C475" i="41"/>
  <c r="D474" i="41"/>
  <c r="C474" i="41"/>
  <c r="D471" i="41"/>
  <c r="C471" i="41"/>
  <c r="F437" i="41"/>
  <c r="C436" i="41"/>
  <c r="F434" i="41"/>
  <c r="C433" i="41"/>
  <c r="F432" i="41"/>
  <c r="F431" i="41"/>
  <c r="E430" i="41"/>
  <c r="D430" i="41"/>
  <c r="C430" i="41"/>
  <c r="F429" i="41"/>
  <c r="F428" i="41" s="1"/>
  <c r="C428" i="41"/>
  <c r="F425" i="41"/>
  <c r="C424" i="41"/>
  <c r="F423" i="41"/>
  <c r="F422" i="41"/>
  <c r="C421" i="41"/>
  <c r="D420" i="41"/>
  <c r="F420" i="41" s="1"/>
  <c r="D417" i="41"/>
  <c r="C415" i="41"/>
  <c r="F410" i="41"/>
  <c r="C409" i="41"/>
  <c r="F407" i="41"/>
  <c r="C406" i="41"/>
  <c r="F404" i="41"/>
  <c r="E403" i="41"/>
  <c r="D403" i="41"/>
  <c r="C403" i="41"/>
  <c r="F402" i="41"/>
  <c r="F401" i="41" s="1"/>
  <c r="C401" i="41"/>
  <c r="F398" i="41"/>
  <c r="C397" i="41"/>
  <c r="F395" i="41"/>
  <c r="C394" i="41"/>
  <c r="D393" i="41"/>
  <c r="D390" i="41"/>
  <c r="F383" i="41"/>
  <c r="C382" i="41"/>
  <c r="F380" i="41"/>
  <c r="C379" i="41"/>
  <c r="F377" i="41"/>
  <c r="E376" i="41"/>
  <c r="D376" i="41"/>
  <c r="C376" i="41"/>
  <c r="F375" i="41"/>
  <c r="F374" i="41" s="1"/>
  <c r="C374" i="41"/>
  <c r="C370" i="41"/>
  <c r="F368" i="41"/>
  <c r="D366" i="41"/>
  <c r="D363" i="41"/>
  <c r="C355" i="41"/>
  <c r="F353" i="41"/>
  <c r="C352" i="41"/>
  <c r="F351" i="41"/>
  <c r="F350" i="41"/>
  <c r="E349" i="41"/>
  <c r="D349" i="41"/>
  <c r="C349" i="41"/>
  <c r="F348" i="41"/>
  <c r="F347" i="41" s="1"/>
  <c r="C347" i="41"/>
  <c r="F345" i="41"/>
  <c r="F344" i="41"/>
  <c r="C343" i="41"/>
  <c r="F342" i="41"/>
  <c r="F341" i="41"/>
  <c r="C340" i="41"/>
  <c r="D339" i="41"/>
  <c r="D336" i="41"/>
  <c r="F330" i="41"/>
  <c r="F329" i="41"/>
  <c r="C328" i="41"/>
  <c r="F326" i="41"/>
  <c r="C325" i="41"/>
  <c r="F324" i="41"/>
  <c r="F323" i="41"/>
  <c r="E322" i="41"/>
  <c r="D322" i="41"/>
  <c r="C322" i="41"/>
  <c r="F321" i="41"/>
  <c r="F320" i="41" s="1"/>
  <c r="C320" i="41"/>
  <c r="F318" i="41"/>
  <c r="F317" i="41"/>
  <c r="C316" i="41"/>
  <c r="F315" i="41"/>
  <c r="F314" i="41"/>
  <c r="C313" i="41"/>
  <c r="D312" i="41"/>
  <c r="C312" i="41"/>
  <c r="D309" i="41"/>
  <c r="C309" i="41"/>
  <c r="F303" i="41"/>
  <c r="F302" i="41"/>
  <c r="C301" i="41"/>
  <c r="F299" i="41"/>
  <c r="C298" i="41"/>
  <c r="F296" i="41"/>
  <c r="E295" i="41"/>
  <c r="D295" i="41"/>
  <c r="C295" i="41"/>
  <c r="C292" i="41" s="1"/>
  <c r="F294" i="41"/>
  <c r="F293" i="41" s="1"/>
  <c r="C293" i="41"/>
  <c r="F291" i="41"/>
  <c r="F290" i="41"/>
  <c r="C289" i="41"/>
  <c r="F287" i="41"/>
  <c r="C286" i="41"/>
  <c r="D285" i="41"/>
  <c r="C285" i="41"/>
  <c r="D282" i="41"/>
  <c r="C282" i="41"/>
  <c r="F276" i="41"/>
  <c r="F275" i="41"/>
  <c r="C274" i="41"/>
  <c r="F272" i="41"/>
  <c r="F269" i="41"/>
  <c r="F268" i="41" s="1"/>
  <c r="E268" i="41"/>
  <c r="D268" i="41"/>
  <c r="C268" i="41"/>
  <c r="F267" i="41"/>
  <c r="F266" i="41" s="1"/>
  <c r="C266" i="41"/>
  <c r="F263" i="41"/>
  <c r="F262" i="41" s="1"/>
  <c r="C262" i="41"/>
  <c r="F261" i="41"/>
  <c r="F260" i="41"/>
  <c r="C259" i="41"/>
  <c r="D258" i="41"/>
  <c r="D255" i="41"/>
  <c r="F248" i="41"/>
  <c r="C247" i="41"/>
  <c r="F245" i="41"/>
  <c r="C244" i="41"/>
  <c r="F242" i="41"/>
  <c r="E241" i="41"/>
  <c r="D241" i="41"/>
  <c r="C241" i="41"/>
  <c r="F240" i="41"/>
  <c r="F239" i="41" s="1"/>
  <c r="C239" i="41"/>
  <c r="F237" i="41"/>
  <c r="F236" i="41"/>
  <c r="C235" i="41"/>
  <c r="F234" i="41"/>
  <c r="F233" i="41"/>
  <c r="C232" i="41"/>
  <c r="D231" i="41"/>
  <c r="D228" i="41"/>
  <c r="F221" i="41"/>
  <c r="C220" i="41"/>
  <c r="F218" i="41"/>
  <c r="C217" i="41"/>
  <c r="F215" i="41"/>
  <c r="E214" i="41"/>
  <c r="D214" i="41"/>
  <c r="C214" i="41"/>
  <c r="F213" i="41"/>
  <c r="F212" i="41" s="1"/>
  <c r="C212" i="41"/>
  <c r="F209" i="41"/>
  <c r="C208" i="41"/>
  <c r="F206" i="41"/>
  <c r="C205" i="41"/>
  <c r="D204" i="41"/>
  <c r="F204" i="41" s="1"/>
  <c r="D201" i="41"/>
  <c r="F201" i="41" s="1"/>
  <c r="F167" i="41"/>
  <c r="C166" i="41"/>
  <c r="F164" i="41"/>
  <c r="C163" i="41"/>
  <c r="F161" i="41"/>
  <c r="E160" i="41"/>
  <c r="D160" i="41"/>
  <c r="C160" i="41"/>
  <c r="F159" i="41"/>
  <c r="F158" i="41" s="1"/>
  <c r="C158" i="41"/>
  <c r="F156" i="41"/>
  <c r="F155" i="41"/>
  <c r="C154" i="41"/>
  <c r="F153" i="41"/>
  <c r="F152" i="41"/>
  <c r="C151" i="41"/>
  <c r="D150" i="41"/>
  <c r="C150" i="41"/>
  <c r="D147" i="41"/>
  <c r="C147" i="41"/>
  <c r="F141" i="41"/>
  <c r="F140" i="41"/>
  <c r="C139" i="41"/>
  <c r="F138" i="41"/>
  <c r="F137" i="41"/>
  <c r="C136" i="41"/>
  <c r="F135" i="41"/>
  <c r="F134" i="41"/>
  <c r="E133" i="41"/>
  <c r="D133" i="41"/>
  <c r="F132" i="41"/>
  <c r="F131" i="41" s="1"/>
  <c r="F129" i="41"/>
  <c r="F128" i="41"/>
  <c r="C127" i="41"/>
  <c r="F126" i="41"/>
  <c r="F125" i="41"/>
  <c r="C124" i="41"/>
  <c r="D123" i="41"/>
  <c r="C123" i="41"/>
  <c r="D120" i="41"/>
  <c r="C120" i="41"/>
  <c r="F113" i="41"/>
  <c r="C112" i="41"/>
  <c r="F110" i="41"/>
  <c r="C109" i="41"/>
  <c r="F108" i="41"/>
  <c r="F107" i="41"/>
  <c r="E106" i="41"/>
  <c r="D106" i="41"/>
  <c r="C106" i="41"/>
  <c r="F105" i="41"/>
  <c r="F104" i="41" s="1"/>
  <c r="F102" i="41"/>
  <c r="F101" i="41"/>
  <c r="C100" i="41"/>
  <c r="F98" i="41"/>
  <c r="C97" i="41"/>
  <c r="D96" i="41"/>
  <c r="C96" i="41"/>
  <c r="D93" i="41"/>
  <c r="C93" i="41"/>
  <c r="F87" i="41"/>
  <c r="F86" i="41"/>
  <c r="C85" i="41"/>
  <c r="F84" i="41"/>
  <c r="F83" i="41"/>
  <c r="C82" i="41"/>
  <c r="F81" i="41"/>
  <c r="F80" i="41"/>
  <c r="E79" i="41"/>
  <c r="D79" i="41"/>
  <c r="C79" i="41"/>
  <c r="F78" i="41"/>
  <c r="F77" i="41" s="1"/>
  <c r="C77" i="41"/>
  <c r="F75" i="41"/>
  <c r="F74" i="41"/>
  <c r="C73" i="41"/>
  <c r="F72" i="41"/>
  <c r="F71" i="41"/>
  <c r="C70" i="41"/>
  <c r="D69" i="41"/>
  <c r="D66" i="41"/>
  <c r="F60" i="41"/>
  <c r="F59" i="41"/>
  <c r="C58" i="41"/>
  <c r="F56" i="41"/>
  <c r="F54" i="41"/>
  <c r="F53" i="41"/>
  <c r="E52" i="41"/>
  <c r="D52" i="41"/>
  <c r="C52" i="41"/>
  <c r="F51" i="41"/>
  <c r="F50" i="41" s="1"/>
  <c r="C50" i="41"/>
  <c r="F48" i="41"/>
  <c r="F47" i="41"/>
  <c r="C46" i="41"/>
  <c r="F45" i="41"/>
  <c r="F44" i="41"/>
  <c r="C43" i="41"/>
  <c r="D42" i="41"/>
  <c r="D39" i="41"/>
  <c r="D25" i="41"/>
  <c r="E25" i="41"/>
  <c r="H10" i="32"/>
  <c r="I10" i="32"/>
  <c r="H11" i="32"/>
  <c r="H12" i="32"/>
  <c r="I12" i="32"/>
  <c r="H13" i="32"/>
  <c r="I13" i="32"/>
  <c r="H14" i="32"/>
  <c r="I14" i="32"/>
  <c r="H15" i="32"/>
  <c r="I15" i="32"/>
  <c r="H16" i="32"/>
  <c r="I16" i="32"/>
  <c r="H17" i="32"/>
  <c r="I17" i="32"/>
  <c r="H18" i="32"/>
  <c r="I18" i="32"/>
  <c r="H19" i="32"/>
  <c r="I19" i="32"/>
  <c r="H20" i="32"/>
  <c r="I20" i="32"/>
  <c r="H21" i="32"/>
  <c r="I21" i="32"/>
  <c r="F367" i="41" l="1"/>
  <c r="C121" i="41"/>
  <c r="F444" i="41"/>
  <c r="F442" i="41" s="1"/>
  <c r="C685" i="41"/>
  <c r="C388" i="41"/>
  <c r="F447" i="41"/>
  <c r="F445" i="41" s="1"/>
  <c r="F93" i="41"/>
  <c r="F91" i="41" s="1"/>
  <c r="F309" i="41"/>
  <c r="F307" i="41" s="1"/>
  <c r="F849" i="41"/>
  <c r="F847" i="41" s="1"/>
  <c r="F568" i="41"/>
  <c r="C469" i="41"/>
  <c r="C472" i="41"/>
  <c r="F559" i="41"/>
  <c r="F433" i="41"/>
  <c r="F463" i="41"/>
  <c r="C130" i="41"/>
  <c r="C238" i="41"/>
  <c r="C562" i="41"/>
  <c r="C1039" i="41"/>
  <c r="F163" i="41"/>
  <c r="F706" i="41"/>
  <c r="F733" i="41"/>
  <c r="F39" i="41"/>
  <c r="F37" i="41" s="1"/>
  <c r="C57" i="41"/>
  <c r="C445" i="41"/>
  <c r="C616" i="41"/>
  <c r="F139" i="41"/>
  <c r="F274" i="41"/>
  <c r="F814" i="41"/>
  <c r="F1057" i="41"/>
  <c r="F244" i="41"/>
  <c r="F946" i="41"/>
  <c r="F448" i="41"/>
  <c r="C805" i="41"/>
  <c r="F868" i="41"/>
  <c r="F460" i="41"/>
  <c r="F451" i="41"/>
  <c r="F730" i="41"/>
  <c r="F598" i="41"/>
  <c r="F1027" i="41"/>
  <c r="F784" i="41"/>
  <c r="C1048" i="41"/>
  <c r="F21" i="41"/>
  <c r="F301" i="41"/>
  <c r="F610" i="41"/>
  <c r="F652" i="41"/>
  <c r="F703" i="41"/>
  <c r="F787" i="41"/>
  <c r="C1036" i="41"/>
  <c r="F1045" i="41"/>
  <c r="F109" i="41"/>
  <c r="F220" i="41"/>
  <c r="F757" i="41"/>
  <c r="F58" i="41"/>
  <c r="F406" i="41"/>
  <c r="F298" i="41"/>
  <c r="F649" i="41"/>
  <c r="F1003" i="41"/>
  <c r="C442" i="41"/>
  <c r="C454" i="41"/>
  <c r="F27" i="41"/>
  <c r="F18" i="41"/>
  <c r="F370" i="41"/>
  <c r="F26" i="41"/>
  <c r="F892" i="41"/>
  <c r="F976" i="41"/>
  <c r="F20" i="41"/>
  <c r="F166" i="41"/>
  <c r="F328" i="41"/>
  <c r="F379" i="41"/>
  <c r="F397" i="41"/>
  <c r="F895" i="41"/>
  <c r="F33" i="41"/>
  <c r="F1054" i="41"/>
  <c r="F517" i="41"/>
  <c r="F838" i="41"/>
  <c r="F1051" i="41"/>
  <c r="F85" i="41"/>
  <c r="F17" i="41"/>
  <c r="F32" i="41"/>
  <c r="F382" i="41"/>
  <c r="F679" i="41"/>
  <c r="F973" i="41"/>
  <c r="F544" i="41"/>
  <c r="F1038" i="41"/>
  <c r="F1036" i="41" s="1"/>
  <c r="F883" i="41"/>
  <c r="F997" i="41"/>
  <c r="F1042" i="41"/>
  <c r="C31" i="41"/>
  <c r="F775" i="41"/>
  <c r="F532" i="41"/>
  <c r="F889" i="41"/>
  <c r="F841" i="41"/>
  <c r="F217" i="41"/>
  <c r="F718" i="41"/>
  <c r="F760" i="41"/>
  <c r="F853" i="41"/>
  <c r="F1030" i="41"/>
  <c r="F1041" i="41"/>
  <c r="F1039" i="41" s="1"/>
  <c r="F24" i="41"/>
  <c r="F23" i="41" s="1"/>
  <c r="F29" i="41"/>
  <c r="F43" i="41"/>
  <c r="F133" i="41"/>
  <c r="F241" i="41"/>
  <c r="F625" i="41"/>
  <c r="F676" i="41"/>
  <c r="F937" i="41"/>
  <c r="F403" i="41"/>
  <c r="F748" i="41"/>
  <c r="F208" i="41"/>
  <c r="F154" i="41"/>
  <c r="F1024" i="41"/>
  <c r="F799" i="41"/>
  <c r="F70" i="41"/>
  <c r="F502" i="41"/>
  <c r="F571" i="41"/>
  <c r="F640" i="41"/>
  <c r="F646" i="41"/>
  <c r="F934" i="41"/>
  <c r="C1021" i="41"/>
  <c r="F286" i="41"/>
  <c r="F325" i="41"/>
  <c r="F430" i="41"/>
  <c r="F856" i="41"/>
  <c r="F613" i="41"/>
  <c r="F595" i="41"/>
  <c r="F151" i="41"/>
  <c r="F583" i="41"/>
  <c r="F487" i="41"/>
  <c r="F565" i="41"/>
  <c r="F100" i="41"/>
  <c r="F538" i="41"/>
  <c r="F106" i="41"/>
  <c r="F352" i="41"/>
  <c r="F376" i="41"/>
  <c r="F754" i="41"/>
  <c r="F949" i="41"/>
  <c r="F964" i="41"/>
  <c r="F970" i="41"/>
  <c r="F112" i="41"/>
  <c r="F247" i="41"/>
  <c r="F409" i="41"/>
  <c r="C481" i="41"/>
  <c r="F673" i="41"/>
  <c r="F436" i="41"/>
  <c r="F82" i="41"/>
  <c r="C211" i="41"/>
  <c r="C427" i="41"/>
  <c r="F514" i="41"/>
  <c r="F811" i="41"/>
  <c r="F394" i="41"/>
  <c r="C832" i="41"/>
  <c r="F316" i="41"/>
  <c r="F343" i="41"/>
  <c r="C589" i="41"/>
  <c r="F691" i="41"/>
  <c r="C697" i="41"/>
  <c r="F826" i="41"/>
  <c r="F943" i="41"/>
  <c r="F664" i="41"/>
  <c r="C940" i="41"/>
  <c r="F1015" i="41"/>
  <c r="C670" i="41"/>
  <c r="F136" i="41"/>
  <c r="F214" i="41"/>
  <c r="C400" i="41"/>
  <c r="F505" i="41"/>
  <c r="F556" i="41"/>
  <c r="F721" i="41"/>
  <c r="C778" i="41"/>
  <c r="F862" i="41"/>
  <c r="F930" i="41"/>
  <c r="F928" i="41" s="1"/>
  <c r="F988" i="41"/>
  <c r="F232" i="41"/>
  <c r="F349" i="41"/>
  <c r="C643" i="41"/>
  <c r="F694" i="41"/>
  <c r="F772" i="41"/>
  <c r="F829" i="41"/>
  <c r="C886" i="41"/>
  <c r="C967" i="41"/>
  <c r="F961" i="41"/>
  <c r="F79" i="41"/>
  <c r="F415" i="41"/>
  <c r="F511" i="41"/>
  <c r="F586" i="41"/>
  <c r="F619" i="41"/>
  <c r="F637" i="41"/>
  <c r="F727" i="41"/>
  <c r="F880" i="41"/>
  <c r="F46" i="41"/>
  <c r="C103" i="41"/>
  <c r="F295" i="41"/>
  <c r="C373" i="41"/>
  <c r="C535" i="41"/>
  <c r="C751" i="41"/>
  <c r="F802" i="41"/>
  <c r="F835" i="41"/>
  <c r="F529" i="41"/>
  <c r="F541" i="41"/>
  <c r="F592" i="41"/>
  <c r="F667" i="41"/>
  <c r="F700" i="41"/>
  <c r="F745" i="41"/>
  <c r="C859" i="41"/>
  <c r="F933" i="41"/>
  <c r="F931" i="41" s="1"/>
  <c r="F1018" i="41"/>
  <c r="F52" i="41"/>
  <c r="F205" i="41"/>
  <c r="C319" i="41"/>
  <c r="C346" i="41"/>
  <c r="F622" i="41"/>
  <c r="F808" i="41"/>
  <c r="F991" i="41"/>
  <c r="F259" i="41"/>
  <c r="F421" i="41"/>
  <c r="F475" i="41"/>
  <c r="F73" i="41"/>
  <c r="F289" i="41"/>
  <c r="F322" i="41"/>
  <c r="F124" i="41"/>
  <c r="F160" i="41"/>
  <c r="F97" i="41"/>
  <c r="F424" i="41"/>
  <c r="F478" i="41"/>
  <c r="C76" i="41"/>
  <c r="F127" i="41"/>
  <c r="C157" i="41"/>
  <c r="F235" i="41"/>
  <c r="F313" i="41"/>
  <c r="F340" i="41"/>
  <c r="F418" i="41"/>
  <c r="C508" i="41"/>
  <c r="C724" i="41"/>
  <c r="F1011" i="41"/>
  <c r="F1009" i="41" s="1"/>
  <c r="F1014" i="41"/>
  <c r="F1012" i="41" s="1"/>
  <c r="C1009" i="41"/>
  <c r="C1012" i="41"/>
  <c r="F960" i="41"/>
  <c r="F958" i="41" s="1"/>
  <c r="C955" i="41"/>
  <c r="C958" i="41"/>
  <c r="F957" i="41"/>
  <c r="F955" i="41" s="1"/>
  <c r="C928" i="41"/>
  <c r="C931" i="41"/>
  <c r="F879" i="41"/>
  <c r="F877" i="41" s="1"/>
  <c r="C874" i="41"/>
  <c r="C872" i="41" s="1"/>
  <c r="F852" i="41"/>
  <c r="F850" i="41" s="1"/>
  <c r="C850" i="41"/>
  <c r="C847" i="41"/>
  <c r="C820" i="41"/>
  <c r="C823" i="41"/>
  <c r="F822" i="41"/>
  <c r="F820" i="41" s="1"/>
  <c r="F825" i="41"/>
  <c r="F823" i="41" s="1"/>
  <c r="F796" i="41"/>
  <c r="C793" i="41"/>
  <c r="C796" i="41"/>
  <c r="F793" i="41"/>
  <c r="F768" i="41"/>
  <c r="F766" i="41" s="1"/>
  <c r="C766" i="41"/>
  <c r="F771" i="41"/>
  <c r="F769" i="41" s="1"/>
  <c r="C769" i="41"/>
  <c r="F744" i="41"/>
  <c r="F742" i="41" s="1"/>
  <c r="C742" i="41"/>
  <c r="C737" i="41" s="1"/>
  <c r="C736" i="41" s="1"/>
  <c r="F741" i="41"/>
  <c r="F739" i="41" s="1"/>
  <c r="F714" i="41"/>
  <c r="F712" i="41" s="1"/>
  <c r="F717" i="41"/>
  <c r="F715" i="41" s="1"/>
  <c r="C712" i="41"/>
  <c r="C715" i="41"/>
  <c r="F687" i="41"/>
  <c r="F685" i="41" s="1"/>
  <c r="F690" i="41"/>
  <c r="F688" i="41" s="1"/>
  <c r="C688" i="41"/>
  <c r="F660" i="41"/>
  <c r="F658" i="41" s="1"/>
  <c r="F663" i="41"/>
  <c r="F661" i="41" s="1"/>
  <c r="C658" i="41"/>
  <c r="C661" i="41"/>
  <c r="F633" i="41"/>
  <c r="F631" i="41" s="1"/>
  <c r="F636" i="41"/>
  <c r="F634" i="41" s="1"/>
  <c r="C631" i="41"/>
  <c r="C634" i="41"/>
  <c r="F606" i="41"/>
  <c r="F604" i="41" s="1"/>
  <c r="F609" i="41"/>
  <c r="F607" i="41" s="1"/>
  <c r="C604" i="41"/>
  <c r="C607" i="41"/>
  <c r="F577" i="41"/>
  <c r="F582" i="41"/>
  <c r="F580" i="41" s="1"/>
  <c r="C577" i="41"/>
  <c r="C580" i="41"/>
  <c r="C550" i="41"/>
  <c r="F552" i="41"/>
  <c r="F550" i="41" s="1"/>
  <c r="F555" i="41"/>
  <c r="F553" i="41" s="1"/>
  <c r="C553" i="41"/>
  <c r="F528" i="41"/>
  <c r="F526" i="41" s="1"/>
  <c r="F523" i="41"/>
  <c r="C526" i="41"/>
  <c r="C499" i="41"/>
  <c r="F496" i="41"/>
  <c r="F501" i="41"/>
  <c r="F499" i="41" s="1"/>
  <c r="C496" i="41"/>
  <c r="F471" i="41"/>
  <c r="F469" i="41" s="1"/>
  <c r="F474" i="41"/>
  <c r="F472" i="41" s="1"/>
  <c r="C418" i="41"/>
  <c r="C413" i="41" s="1"/>
  <c r="F388" i="41"/>
  <c r="F391" i="41"/>
  <c r="C391" i="41"/>
  <c r="F363" i="41"/>
  <c r="F361" i="41" s="1"/>
  <c r="C361" i="41"/>
  <c r="C364" i="41"/>
  <c r="F364" i="41"/>
  <c r="C337" i="41"/>
  <c r="F336" i="41"/>
  <c r="F334" i="41" s="1"/>
  <c r="C334" i="41"/>
  <c r="F339" i="41"/>
  <c r="F337" i="41" s="1"/>
  <c r="F312" i="41"/>
  <c r="F310" i="41" s="1"/>
  <c r="C307" i="41"/>
  <c r="C310" i="41"/>
  <c r="F280" i="41"/>
  <c r="F285" i="41"/>
  <c r="F283" i="41" s="1"/>
  <c r="C280" i="41"/>
  <c r="C283" i="41"/>
  <c r="F231" i="41"/>
  <c r="F229" i="41" s="1"/>
  <c r="C226" i="41"/>
  <c r="C224" i="41" s="1"/>
  <c r="C229" i="41"/>
  <c r="F228" i="41"/>
  <c r="F226" i="41" s="1"/>
  <c r="F199" i="41"/>
  <c r="F202" i="41"/>
  <c r="C199" i="41"/>
  <c r="C202" i="41"/>
  <c r="F150" i="41"/>
  <c r="F148" i="41" s="1"/>
  <c r="C145" i="41"/>
  <c r="C148" i="41"/>
  <c r="F147" i="41"/>
  <c r="F145" i="41" s="1"/>
  <c r="F120" i="41"/>
  <c r="F118" i="41" s="1"/>
  <c r="F123" i="41"/>
  <c r="F121" i="41" s="1"/>
  <c r="C118" i="41"/>
  <c r="C116" i="41" s="1"/>
  <c r="F96" i="41"/>
  <c r="F94" i="41" s="1"/>
  <c r="C91" i="41"/>
  <c r="C94" i="41"/>
  <c r="F66" i="41"/>
  <c r="F69" i="41"/>
  <c r="F67" i="41" s="1"/>
  <c r="C64" i="41"/>
  <c r="C67" i="41"/>
  <c r="C37" i="41"/>
  <c r="C40" i="41"/>
  <c r="F42" i="41"/>
  <c r="C548" i="41" l="1"/>
  <c r="F359" i="41"/>
  <c r="C386" i="41"/>
  <c r="C385" i="41" s="1"/>
  <c r="C332" i="41"/>
  <c r="F874" i="41"/>
  <c r="F872" i="41" s="1"/>
  <c r="C35" i="41"/>
  <c r="C359" i="41"/>
  <c r="C358" i="41" s="1"/>
  <c r="C683" i="41"/>
  <c r="C682" i="41" s="1"/>
  <c r="C467" i="41"/>
  <c r="C466" i="41" s="1"/>
  <c r="F467" i="41"/>
  <c r="F238" i="41"/>
  <c r="F562" i="41"/>
  <c r="C440" i="41"/>
  <c r="C439" i="41" s="1"/>
  <c r="C1034" i="41"/>
  <c r="C1033" i="41" s="1"/>
  <c r="F454" i="41"/>
  <c r="F373" i="41"/>
  <c r="F440" i="41"/>
  <c r="F859" i="41"/>
  <c r="F157" i="41"/>
  <c r="C55" i="41"/>
  <c r="C49" i="41" s="1"/>
  <c r="F57" i="41"/>
  <c r="C115" i="41"/>
  <c r="F292" i="41"/>
  <c r="F778" i="41"/>
  <c r="F1021" i="41"/>
  <c r="F643" i="41"/>
  <c r="F1048" i="41"/>
  <c r="F832" i="41"/>
  <c r="F724" i="41"/>
  <c r="F805" i="41"/>
  <c r="F130" i="41"/>
  <c r="F346" i="41"/>
  <c r="F697" i="41"/>
  <c r="F886" i="41"/>
  <c r="F400" i="41"/>
  <c r="F751" i="41"/>
  <c r="F940" i="41"/>
  <c r="F481" i="41"/>
  <c r="C412" i="41"/>
  <c r="F25" i="41"/>
  <c r="F616" i="41"/>
  <c r="F967" i="41"/>
  <c r="F211" i="41"/>
  <c r="F508" i="41"/>
  <c r="F1034" i="41"/>
  <c r="C143" i="41"/>
  <c r="C142" i="41" s="1"/>
  <c r="F413" i="41"/>
  <c r="F76" i="41"/>
  <c r="F64" i="41"/>
  <c r="F62" i="41" s="1"/>
  <c r="F845" i="41"/>
  <c r="C494" i="41"/>
  <c r="C493" i="41" s="1"/>
  <c r="F926" i="41"/>
  <c r="C305" i="41"/>
  <c r="C304" i="41" s="1"/>
  <c r="F305" i="41"/>
  <c r="F40" i="41"/>
  <c r="F35" i="41" s="1"/>
  <c r="F589" i="41"/>
  <c r="F670" i="41"/>
  <c r="F427" i="41"/>
  <c r="C818" i="41"/>
  <c r="C817" i="41" s="1"/>
  <c r="F103" i="41"/>
  <c r="C871" i="41"/>
  <c r="C629" i="41"/>
  <c r="C628" i="41" s="1"/>
  <c r="F535" i="41"/>
  <c r="F319" i="41"/>
  <c r="F89" i="41"/>
  <c r="C845" i="41"/>
  <c r="C844" i="41" s="1"/>
  <c r="F224" i="41"/>
  <c r="F521" i="41"/>
  <c r="F520" i="41" s="1"/>
  <c r="F710" i="41"/>
  <c r="C656" i="41"/>
  <c r="C655" i="41" s="1"/>
  <c r="F737" i="41"/>
  <c r="C791" i="41"/>
  <c r="C790" i="41" s="1"/>
  <c r="C1007" i="41"/>
  <c r="C1006" i="41" s="1"/>
  <c r="F1007" i="41"/>
  <c r="F953" i="41"/>
  <c r="C953" i="41"/>
  <c r="C952" i="41" s="1"/>
  <c r="C926" i="41"/>
  <c r="C925" i="41" s="1"/>
  <c r="F818" i="41"/>
  <c r="F791" i="41"/>
  <c r="C764" i="41"/>
  <c r="C763" i="41" s="1"/>
  <c r="F764" i="41"/>
  <c r="C710" i="41"/>
  <c r="C709" i="41" s="1"/>
  <c r="F683" i="41"/>
  <c r="F656" i="41"/>
  <c r="F629" i="41"/>
  <c r="C602" i="41"/>
  <c r="C601" i="41" s="1"/>
  <c r="F602" i="41"/>
  <c r="C574" i="41"/>
  <c r="F575" i="41"/>
  <c r="C547" i="41"/>
  <c r="F548" i="41"/>
  <c r="C521" i="41"/>
  <c r="C520" i="41" s="1"/>
  <c r="F494" i="41"/>
  <c r="F386" i="41"/>
  <c r="F332" i="41"/>
  <c r="C278" i="41"/>
  <c r="C277" i="41" s="1"/>
  <c r="F278" i="41"/>
  <c r="C223" i="41"/>
  <c r="C197" i="41"/>
  <c r="C196" i="41" s="1"/>
  <c r="F197" i="41"/>
  <c r="F143" i="41"/>
  <c r="F116" i="41"/>
  <c r="C89" i="41"/>
  <c r="C88" i="41" s="1"/>
  <c r="C62" i="41"/>
  <c r="C61" i="41" s="1"/>
  <c r="F358" i="41" l="1"/>
  <c r="C331" i="41"/>
  <c r="F871" i="41"/>
  <c r="F1033" i="41"/>
  <c r="F223" i="41"/>
  <c r="F547" i="41"/>
  <c r="F439" i="41"/>
  <c r="F277" i="41"/>
  <c r="F844" i="41"/>
  <c r="F466" i="41"/>
  <c r="F61" i="41"/>
  <c r="F655" i="41"/>
  <c r="F952" i="41"/>
  <c r="F925" i="41"/>
  <c r="F493" i="41"/>
  <c r="F736" i="41"/>
  <c r="C34" i="41"/>
  <c r="F763" i="41"/>
  <c r="F55" i="41"/>
  <c r="F49" i="41" s="1"/>
  <c r="F34" i="41" s="1"/>
  <c r="F628" i="41"/>
  <c r="F142" i="41"/>
  <c r="F196" i="41"/>
  <c r="F709" i="41"/>
  <c r="F115" i="41"/>
  <c r="F790" i="41"/>
  <c r="F331" i="41"/>
  <c r="F817" i="41"/>
  <c r="F1006" i="41"/>
  <c r="F304" i="41"/>
  <c r="F385" i="41"/>
  <c r="F682" i="41"/>
  <c r="F601" i="41"/>
  <c r="F412" i="41"/>
  <c r="F88" i="41"/>
  <c r="F574" i="41"/>
  <c r="C16" i="41" l="1"/>
  <c r="F16" i="41" l="1"/>
  <c r="F19" i="41"/>
  <c r="F31" i="41"/>
  <c r="D8" i="18" l="1"/>
  <c r="E123" i="18"/>
  <c r="E117" i="18"/>
  <c r="E99" i="18"/>
  <c r="F99" i="18" s="1"/>
  <c r="E87" i="18"/>
  <c r="E84" i="18"/>
  <c r="E81" i="18"/>
  <c r="E75" i="18"/>
  <c r="E72" i="18"/>
  <c r="F72" i="18" s="1"/>
  <c r="E69" i="18"/>
  <c r="E66" i="18"/>
  <c r="F66" i="18" s="1"/>
  <c r="E57" i="18"/>
  <c r="F51" i="18"/>
  <c r="E33" i="18"/>
  <c r="F24" i="18"/>
  <c r="F23" i="18"/>
  <c r="F21" i="18"/>
  <c r="E15" i="18"/>
  <c r="F15" i="18" l="1"/>
  <c r="I2330" i="7" l="1"/>
  <c r="I2325" i="7"/>
  <c r="I2322" i="7"/>
  <c r="I2315" i="7"/>
  <c r="I2313" i="7" s="1"/>
  <c r="I2307" i="7"/>
  <c r="I2303" i="7"/>
  <c r="I2296" i="7"/>
  <c r="I2295" i="7" s="1"/>
  <c r="I2288" i="7"/>
  <c r="I2284" i="7"/>
  <c r="I2280" i="7"/>
  <c r="I2271" i="7"/>
  <c r="I2266" i="7"/>
  <c r="I2263" i="7"/>
  <c r="I2256" i="7"/>
  <c r="I2254" i="7" s="1"/>
  <c r="I2248" i="7"/>
  <c r="I2244" i="7"/>
  <c r="I2237" i="7"/>
  <c r="I2236" i="7" s="1"/>
  <c r="I2229" i="7"/>
  <c r="I2225" i="7"/>
  <c r="I2221" i="7"/>
  <c r="I2212" i="7"/>
  <c r="I2207" i="7"/>
  <c r="I2204" i="7"/>
  <c r="I2197" i="7"/>
  <c r="I2195" i="7" s="1"/>
  <c r="I2189" i="7"/>
  <c r="I2185" i="7"/>
  <c r="I2178" i="7"/>
  <c r="I2177" i="7" s="1"/>
  <c r="I2170" i="7"/>
  <c r="I2166" i="7"/>
  <c r="I2162" i="7"/>
  <c r="I2153" i="7"/>
  <c r="I2148" i="7"/>
  <c r="I2145" i="7"/>
  <c r="I2138" i="7"/>
  <c r="I2136" i="7" s="1"/>
  <c r="I2130" i="7"/>
  <c r="I2126" i="7"/>
  <c r="I2119" i="7"/>
  <c r="I2118" i="7" s="1"/>
  <c r="I2111" i="7"/>
  <c r="I2107" i="7"/>
  <c r="I2103" i="7"/>
  <c r="I2094" i="7"/>
  <c r="I2089" i="7"/>
  <c r="I2086" i="7"/>
  <c r="I2079" i="7"/>
  <c r="I2077" i="7" s="1"/>
  <c r="I2071" i="7"/>
  <c r="I2067" i="7"/>
  <c r="I2060" i="7"/>
  <c r="I2059" i="7" s="1"/>
  <c r="I2052" i="7"/>
  <c r="I2048" i="7"/>
  <c r="I2044" i="7"/>
  <c r="I2035" i="7"/>
  <c r="I2030" i="7"/>
  <c r="I2027" i="7"/>
  <c r="I2020" i="7"/>
  <c r="I2018" i="7" s="1"/>
  <c r="I2012" i="7"/>
  <c r="I2008" i="7"/>
  <c r="I2001" i="7"/>
  <c r="I2000" i="7" s="1"/>
  <c r="I1993" i="7"/>
  <c r="I1989" i="7"/>
  <c r="I1985" i="7"/>
  <c r="I1976" i="7"/>
  <c r="I1971" i="7"/>
  <c r="I1968" i="7"/>
  <c r="I1961" i="7"/>
  <c r="I1959" i="7" s="1"/>
  <c r="I1953" i="7"/>
  <c r="I1949" i="7"/>
  <c r="I1942" i="7"/>
  <c r="I1941" i="7" s="1"/>
  <c r="I1934" i="7"/>
  <c r="I1930" i="7"/>
  <c r="I1926" i="7"/>
  <c r="I1917" i="7"/>
  <c r="I1912" i="7"/>
  <c r="I1909" i="7"/>
  <c r="I1902" i="7"/>
  <c r="I1900" i="7" s="1"/>
  <c r="I1894" i="7"/>
  <c r="I1890" i="7"/>
  <c r="I1883" i="7"/>
  <c r="I1882" i="7" s="1"/>
  <c r="I1875" i="7"/>
  <c r="I1871" i="7"/>
  <c r="I1867" i="7"/>
  <c r="I1858" i="7"/>
  <c r="I1853" i="7"/>
  <c r="I1850" i="7"/>
  <c r="I1843" i="7"/>
  <c r="I1841" i="7" s="1"/>
  <c r="I1835" i="7"/>
  <c r="I1831" i="7"/>
  <c r="I1824" i="7"/>
  <c r="I1823" i="7" s="1"/>
  <c r="I1816" i="7"/>
  <c r="I1812" i="7"/>
  <c r="I1808" i="7"/>
  <c r="I1799" i="7"/>
  <c r="I1794" i="7"/>
  <c r="I1791" i="7"/>
  <c r="I1784" i="7"/>
  <c r="I1782" i="7" s="1"/>
  <c r="I1776" i="7"/>
  <c r="I1772" i="7"/>
  <c r="I1765" i="7"/>
  <c r="I1764" i="7" s="1"/>
  <c r="I1757" i="7"/>
  <c r="I1753" i="7"/>
  <c r="I1749" i="7"/>
  <c r="I1740" i="7"/>
  <c r="I1732" i="7"/>
  <c r="I1681" i="7"/>
  <c r="I1676" i="7"/>
  <c r="I1673" i="7"/>
  <c r="I1666" i="7"/>
  <c r="I1664" i="7" s="1"/>
  <c r="I1658" i="7"/>
  <c r="I1654" i="7"/>
  <c r="I1647" i="7"/>
  <c r="I1646" i="7" s="1"/>
  <c r="I1639" i="7"/>
  <c r="I1635" i="7"/>
  <c r="I1631" i="7"/>
  <c r="I1622" i="7"/>
  <c r="I1617" i="7"/>
  <c r="I1614" i="7"/>
  <c r="I1607" i="7"/>
  <c r="I1605" i="7" s="1"/>
  <c r="I1599" i="7"/>
  <c r="I1595" i="7"/>
  <c r="I1588" i="7"/>
  <c r="I1587" i="7" s="1"/>
  <c r="I1580" i="7"/>
  <c r="I1576" i="7"/>
  <c r="I1572" i="7"/>
  <c r="I1563" i="7"/>
  <c r="I1558" i="7"/>
  <c r="I1555" i="7"/>
  <c r="I1548" i="7"/>
  <c r="I1546" i="7" s="1"/>
  <c r="I1540" i="7"/>
  <c r="I1536" i="7"/>
  <c r="I1529" i="7"/>
  <c r="I1528" i="7" s="1"/>
  <c r="I1521" i="7"/>
  <c r="I1517" i="7"/>
  <c r="I1513" i="7"/>
  <c r="I1504" i="7"/>
  <c r="I1499" i="7"/>
  <c r="I1496" i="7"/>
  <c r="I1489" i="7"/>
  <c r="I1487" i="7" s="1"/>
  <c r="I1481" i="7"/>
  <c r="I1477" i="7"/>
  <c r="I1470" i="7"/>
  <c r="I1469" i="7" s="1"/>
  <c r="I1462" i="7"/>
  <c r="I1458" i="7"/>
  <c r="I1454" i="7"/>
  <c r="I1445" i="7"/>
  <c r="I1440" i="7"/>
  <c r="I1437" i="7"/>
  <c r="I1430" i="7"/>
  <c r="I1428" i="7" s="1"/>
  <c r="I1422" i="7"/>
  <c r="I1418" i="7"/>
  <c r="I1411" i="7"/>
  <c r="I1410" i="7" s="1"/>
  <c r="I1403" i="7"/>
  <c r="I1399" i="7"/>
  <c r="I1395" i="7"/>
  <c r="I1386" i="7"/>
  <c r="I1381" i="7"/>
  <c r="I1378" i="7"/>
  <c r="I1371" i="7"/>
  <c r="I1369" i="7" s="1"/>
  <c r="I1363" i="7"/>
  <c r="I1359" i="7"/>
  <c r="I1352" i="7"/>
  <c r="I1351" i="7" s="1"/>
  <c r="I1344" i="7"/>
  <c r="I1340" i="7"/>
  <c r="I1336" i="7"/>
  <c r="I1326" i="7"/>
  <c r="I1321" i="7"/>
  <c r="I1318" i="7"/>
  <c r="I1311" i="7"/>
  <c r="I1309" i="7" s="1"/>
  <c r="I1303" i="7"/>
  <c r="I1299" i="7"/>
  <c r="I1292" i="7"/>
  <c r="I1291" i="7" s="1"/>
  <c r="I1284" i="7"/>
  <c r="I1280" i="7"/>
  <c r="I1276" i="7"/>
  <c r="I1267" i="7"/>
  <c r="I1262" i="7"/>
  <c r="I1259" i="7"/>
  <c r="I1252" i="7"/>
  <c r="I1250" i="7" s="1"/>
  <c r="I1244" i="7"/>
  <c r="I1240" i="7"/>
  <c r="I1233" i="7"/>
  <c r="I1232" i="7" s="1"/>
  <c r="I1225" i="7"/>
  <c r="I1221" i="7"/>
  <c r="I1217" i="7"/>
  <c r="I1090" i="7"/>
  <c r="I1085" i="7"/>
  <c r="I1082" i="7"/>
  <c r="I1075" i="7"/>
  <c r="I1073" i="7" s="1"/>
  <c r="I1067" i="7"/>
  <c r="I1063" i="7"/>
  <c r="I1056" i="7"/>
  <c r="I1055" i="7" s="1"/>
  <c r="I1048" i="7"/>
  <c r="I1044" i="7"/>
  <c r="I1040" i="7"/>
  <c r="I1208" i="7"/>
  <c r="I1203" i="7"/>
  <c r="I1200" i="7"/>
  <c r="I1193" i="7"/>
  <c r="I1191" i="7" s="1"/>
  <c r="I1185" i="7"/>
  <c r="I1181" i="7"/>
  <c r="I1174" i="7"/>
  <c r="I1173" i="7" s="1"/>
  <c r="I1166" i="7"/>
  <c r="I1162" i="7"/>
  <c r="I1158" i="7"/>
  <c r="I1149" i="7"/>
  <c r="I1144" i="7"/>
  <c r="I1141" i="7"/>
  <c r="I1134" i="7"/>
  <c r="I1132" i="7" s="1"/>
  <c r="I1126" i="7"/>
  <c r="I1122" i="7"/>
  <c r="I1115" i="7"/>
  <c r="I1114" i="7" s="1"/>
  <c r="I1107" i="7"/>
  <c r="I1103" i="7"/>
  <c r="I1099" i="7"/>
  <c r="I1030" i="7"/>
  <c r="I1025" i="7"/>
  <c r="I1022" i="7"/>
  <c r="I1015" i="7"/>
  <c r="I1013" i="7" s="1"/>
  <c r="I1007" i="7"/>
  <c r="I1003" i="7"/>
  <c r="I996" i="7"/>
  <c r="I995" i="7" s="1"/>
  <c r="I988" i="7"/>
  <c r="I984" i="7"/>
  <c r="I980" i="7"/>
  <c r="I971" i="7"/>
  <c r="I966" i="7"/>
  <c r="I963" i="7"/>
  <c r="I956" i="7"/>
  <c r="I954" i="7" s="1"/>
  <c r="I948" i="7"/>
  <c r="I944" i="7"/>
  <c r="I937" i="7"/>
  <c r="I936" i="7" s="1"/>
  <c r="I929" i="7"/>
  <c r="I925" i="7"/>
  <c r="I921" i="7"/>
  <c r="I912" i="7"/>
  <c r="I907" i="7"/>
  <c r="I904" i="7"/>
  <c r="I897" i="7"/>
  <c r="I895" i="7" s="1"/>
  <c r="I889" i="7"/>
  <c r="I885" i="7"/>
  <c r="I878" i="7"/>
  <c r="I877" i="7" s="1"/>
  <c r="I870" i="7"/>
  <c r="I866" i="7"/>
  <c r="I862" i="7"/>
  <c r="I853" i="7"/>
  <c r="I848" i="7"/>
  <c r="I845" i="7"/>
  <c r="I838" i="7"/>
  <c r="I836" i="7" s="1"/>
  <c r="I830" i="7"/>
  <c r="I826" i="7"/>
  <c r="I819" i="7"/>
  <c r="I818" i="7" s="1"/>
  <c r="I811" i="7"/>
  <c r="I807" i="7"/>
  <c r="I803" i="7"/>
  <c r="I794" i="7"/>
  <c r="I789" i="7"/>
  <c r="I786" i="7"/>
  <c r="I779" i="7"/>
  <c r="I777" i="7" s="1"/>
  <c r="I771" i="7"/>
  <c r="I767" i="7"/>
  <c r="I760" i="7"/>
  <c r="I759" i="7" s="1"/>
  <c r="I752" i="7"/>
  <c r="I748" i="7"/>
  <c r="I744" i="7"/>
  <c r="I735" i="7"/>
  <c r="I730" i="7"/>
  <c r="I727" i="7"/>
  <c r="I720" i="7"/>
  <c r="I718" i="7" s="1"/>
  <c r="I712" i="7"/>
  <c r="I708" i="7"/>
  <c r="I701" i="7"/>
  <c r="I700" i="7" s="1"/>
  <c r="I693" i="7"/>
  <c r="I689" i="7"/>
  <c r="I685" i="7"/>
  <c r="I676" i="7"/>
  <c r="I671" i="7"/>
  <c r="I668" i="7"/>
  <c r="I661" i="7"/>
  <c r="I659" i="7" s="1"/>
  <c r="I653" i="7"/>
  <c r="I649" i="7"/>
  <c r="I642" i="7"/>
  <c r="I641" i="7" s="1"/>
  <c r="I634" i="7"/>
  <c r="I630" i="7"/>
  <c r="I626" i="7"/>
  <c r="I617" i="7"/>
  <c r="I612" i="7"/>
  <c r="I609" i="7"/>
  <c r="I602" i="7"/>
  <c r="I600" i="7" s="1"/>
  <c r="I594" i="7"/>
  <c r="I590" i="7"/>
  <c r="I583" i="7"/>
  <c r="I582" i="7" s="1"/>
  <c r="I575" i="7"/>
  <c r="I571" i="7"/>
  <c r="I567" i="7"/>
  <c r="I558" i="7"/>
  <c r="I553" i="7"/>
  <c r="I550" i="7"/>
  <c r="I543" i="7"/>
  <c r="I541" i="7" s="1"/>
  <c r="I535" i="7"/>
  <c r="I531" i="7"/>
  <c r="I524" i="7"/>
  <c r="I523" i="7" s="1"/>
  <c r="I516" i="7"/>
  <c r="I512" i="7"/>
  <c r="I508" i="7"/>
  <c r="I499" i="7"/>
  <c r="I494" i="7"/>
  <c r="I491" i="7"/>
  <c r="I484" i="7"/>
  <c r="I482" i="7" s="1"/>
  <c r="I476" i="7"/>
  <c r="I472" i="7"/>
  <c r="I465" i="7"/>
  <c r="I464" i="7" s="1"/>
  <c r="I457" i="7"/>
  <c r="I453" i="7"/>
  <c r="I449" i="7"/>
  <c r="I440" i="7"/>
  <c r="I435" i="7"/>
  <c r="I432" i="7"/>
  <c r="I425" i="7"/>
  <c r="I423" i="7" s="1"/>
  <c r="I417" i="7"/>
  <c r="I413" i="7"/>
  <c r="I406" i="7"/>
  <c r="I405" i="7" s="1"/>
  <c r="I398" i="7"/>
  <c r="I394" i="7"/>
  <c r="I390" i="7"/>
  <c r="I381" i="7"/>
  <c r="I376" i="7"/>
  <c r="I373" i="7"/>
  <c r="I366" i="7"/>
  <c r="I364" i="7" s="1"/>
  <c r="I358" i="7"/>
  <c r="I354" i="7"/>
  <c r="I347" i="7"/>
  <c r="I346" i="7" s="1"/>
  <c r="I339" i="7"/>
  <c r="I335" i="7"/>
  <c r="I331" i="7"/>
  <c r="I321" i="7"/>
  <c r="I316" i="7"/>
  <c r="I313" i="7"/>
  <c r="I306" i="7"/>
  <c r="I304" i="7" s="1"/>
  <c r="I298" i="7"/>
  <c r="I294" i="7"/>
  <c r="I287" i="7"/>
  <c r="I286" i="7" s="1"/>
  <c r="I279" i="7"/>
  <c r="I275" i="7"/>
  <c r="I271" i="7"/>
  <c r="I203" i="7"/>
  <c r="I198" i="7"/>
  <c r="I195" i="7"/>
  <c r="I188" i="7"/>
  <c r="I186" i="7" s="1"/>
  <c r="I180" i="7"/>
  <c r="I176" i="7"/>
  <c r="I169" i="7"/>
  <c r="I168" i="7" s="1"/>
  <c r="I161" i="7"/>
  <c r="I157" i="7"/>
  <c r="I153" i="7"/>
  <c r="I77" i="7"/>
  <c r="I76" i="7"/>
  <c r="I65" i="7"/>
  <c r="I45" i="7"/>
  <c r="D77" i="7"/>
  <c r="D76" i="7"/>
  <c r="E9" i="18"/>
  <c r="F123" i="18"/>
  <c r="E9" i="32"/>
  <c r="D9" i="32"/>
  <c r="C9" i="32"/>
  <c r="H9" i="32"/>
  <c r="I9" i="32"/>
  <c r="G9" i="32"/>
  <c r="I2321" i="7" l="1"/>
  <c r="I293" i="7"/>
  <c r="I270" i="7" s="1"/>
  <c r="I1535" i="7"/>
  <c r="I1512" i="7" s="1"/>
  <c r="I353" i="7"/>
  <c r="I330" i="7" s="1"/>
  <c r="I608" i="7"/>
  <c r="I599" i="7" s="1"/>
  <c r="I785" i="7"/>
  <c r="I776" i="7" s="1"/>
  <c r="I1771" i="7"/>
  <c r="I1748" i="7" s="1"/>
  <c r="I2184" i="7"/>
  <c r="I2161" i="7" s="1"/>
  <c r="I2007" i="7"/>
  <c r="I1984" i="7" s="1"/>
  <c r="I412" i="7"/>
  <c r="I389" i="7" s="1"/>
  <c r="I1199" i="7"/>
  <c r="I1190" i="7" s="1"/>
  <c r="I726" i="7"/>
  <c r="I717" i="7" s="1"/>
  <c r="I1653" i="7"/>
  <c r="I1630" i="7" s="1"/>
  <c r="I667" i="7"/>
  <c r="I658" i="7" s="1"/>
  <c r="I943" i="7"/>
  <c r="I920" i="7" s="1"/>
  <c r="I1377" i="7"/>
  <c r="I1368" i="7" s="1"/>
  <c r="I530" i="7"/>
  <c r="I507" i="7" s="1"/>
  <c r="I2302" i="7"/>
  <c r="I2279" i="7" s="1"/>
  <c r="I2243" i="7"/>
  <c r="I2220" i="7" s="1"/>
  <c r="I2125" i="7"/>
  <c r="I2102" i="7" s="1"/>
  <c r="I549" i="7"/>
  <c r="I540" i="7" s="1"/>
  <c r="I884" i="7"/>
  <c r="I861" i="7" s="1"/>
  <c r="I1062" i="7"/>
  <c r="I1039" i="7" s="1"/>
  <c r="I1317" i="7"/>
  <c r="I1308" i="7" s="1"/>
  <c r="I312" i="7"/>
  <c r="I303" i="7" s="1"/>
  <c r="I1258" i="7"/>
  <c r="I1249" i="7" s="1"/>
  <c r="I1081" i="7"/>
  <c r="I1072" i="7" s="1"/>
  <c r="I1476" i="7"/>
  <c r="I1453" i="7" s="1"/>
  <c r="I1495" i="7"/>
  <c r="I1486" i="7" s="1"/>
  <c r="I490" i="7"/>
  <c r="I481" i="7" s="1"/>
  <c r="I1140" i="7"/>
  <c r="I1131" i="7" s="1"/>
  <c r="I825" i="7"/>
  <c r="I802" i="7" s="1"/>
  <c r="I1021" i="7"/>
  <c r="I1012" i="7" s="1"/>
  <c r="I1967" i="7"/>
  <c r="I1958" i="7" s="1"/>
  <c r="I194" i="7"/>
  <c r="I766" i="7"/>
  <c r="I743" i="7" s="1"/>
  <c r="I903" i="7"/>
  <c r="I894" i="7" s="1"/>
  <c r="I1554" i="7"/>
  <c r="I1545" i="7" s="1"/>
  <c r="I844" i="7"/>
  <c r="I835" i="7" s="1"/>
  <c r="I1298" i="7"/>
  <c r="I1275" i="7" s="1"/>
  <c r="I1436" i="7"/>
  <c r="I1427" i="7" s="1"/>
  <c r="I1613" i="7"/>
  <c r="I1604" i="7" s="1"/>
  <c r="I962" i="7"/>
  <c r="I953" i="7" s="1"/>
  <c r="I372" i="7"/>
  <c r="I363" i="7" s="1"/>
  <c r="I1830" i="7"/>
  <c r="I1807" i="7" s="1"/>
  <c r="I1889" i="7"/>
  <c r="I1866" i="7" s="1"/>
  <c r="I1948" i="7"/>
  <c r="I1925" i="7" s="1"/>
  <c r="I53" i="7"/>
  <c r="I2085" i="7"/>
  <c r="I2076" i="7" s="1"/>
  <c r="I2144" i="7"/>
  <c r="I2135" i="7" s="1"/>
  <c r="I2203" i="7"/>
  <c r="I2194" i="7" s="1"/>
  <c r="I2262" i="7"/>
  <c r="I2253" i="7" s="1"/>
  <c r="I648" i="7"/>
  <c r="I625" i="7" s="1"/>
  <c r="I1121" i="7"/>
  <c r="I1098" i="7" s="1"/>
  <c r="I1239" i="7"/>
  <c r="I1216" i="7" s="1"/>
  <c r="I1358" i="7"/>
  <c r="I1335" i="7" s="1"/>
  <c r="I1417" i="7"/>
  <c r="I1394" i="7" s="1"/>
  <c r="I1002" i="7"/>
  <c r="I979" i="7" s="1"/>
  <c r="I471" i="7"/>
  <c r="I448" i="7" s="1"/>
  <c r="F122" i="18"/>
  <c r="I175" i="7"/>
  <c r="I152" i="7" s="1"/>
  <c r="I431" i="7"/>
  <c r="I422" i="7" s="1"/>
  <c r="I1672" i="7"/>
  <c r="I1663" i="7" s="1"/>
  <c r="I1790" i="7"/>
  <c r="I1781" i="7" s="1"/>
  <c r="I1849" i="7"/>
  <c r="I1840" i="7" s="1"/>
  <c r="I1908" i="7"/>
  <c r="I1899" i="7" s="1"/>
  <c r="I2017" i="7"/>
  <c r="I589" i="7"/>
  <c r="I566" i="7" s="1"/>
  <c r="I61" i="7"/>
  <c r="I707" i="7"/>
  <c r="I684" i="7" s="1"/>
  <c r="I1180" i="7"/>
  <c r="I1157" i="7" s="1"/>
  <c r="I1594" i="7"/>
  <c r="I1571" i="7" s="1"/>
  <c r="I2066" i="7"/>
  <c r="I2043" i="7" s="1"/>
  <c r="D27" i="7"/>
  <c r="D26" i="7" s="1"/>
  <c r="D44" i="7"/>
  <c r="D11" i="7"/>
  <c r="D38" i="7"/>
  <c r="D34" i="7"/>
  <c r="D15" i="7"/>
  <c r="D19" i="7"/>
  <c r="G2047" i="7"/>
  <c r="O37" i="30"/>
  <c r="I185" i="7" l="1"/>
  <c r="I2312" i="7"/>
  <c r="O41" i="30"/>
  <c r="I860" i="7"/>
  <c r="I859" i="7" s="1"/>
  <c r="I624" i="7"/>
  <c r="I623" i="7" s="1"/>
  <c r="I1334" i="7"/>
  <c r="I1333" i="7" s="1"/>
  <c r="I1038" i="7"/>
  <c r="I1037" i="7" s="1"/>
  <c r="I1570" i="7"/>
  <c r="I1569" i="7" s="1"/>
  <c r="I1156" i="7"/>
  <c r="I1155" i="7" s="1"/>
  <c r="I742" i="7"/>
  <c r="I741" i="7" s="1"/>
  <c r="I683" i="7"/>
  <c r="I682" i="7" s="1"/>
  <c r="I2160" i="7"/>
  <c r="I2159" i="7" s="1"/>
  <c r="I269" i="7"/>
  <c r="I268" i="7" s="1"/>
  <c r="I801" i="7"/>
  <c r="I800" i="7" s="1"/>
  <c r="I506" i="7"/>
  <c r="I505" i="7" s="1"/>
  <c r="I1511" i="7"/>
  <c r="I1510" i="7" s="1"/>
  <c r="I1393" i="7"/>
  <c r="I1392" i="7" s="1"/>
  <c r="I565" i="7"/>
  <c r="I564" i="7" s="1"/>
  <c r="I1452" i="7"/>
  <c r="I1451" i="7" s="1"/>
  <c r="I1097" i="7"/>
  <c r="I1096" i="7" s="1"/>
  <c r="I329" i="7"/>
  <c r="I328" i="7" s="1"/>
  <c r="I1983" i="7"/>
  <c r="I1982" i="7" s="1"/>
  <c r="I1274" i="7"/>
  <c r="I1273" i="7" s="1"/>
  <c r="I1865" i="7"/>
  <c r="I1864" i="7" s="1"/>
  <c r="I919" i="7"/>
  <c r="I918" i="7" s="1"/>
  <c r="I2042" i="7"/>
  <c r="I2041" i="7" s="1"/>
  <c r="I1629" i="7"/>
  <c r="I1628" i="7" s="1"/>
  <c r="I1215" i="7"/>
  <c r="I1214" i="7" s="1"/>
  <c r="I1747" i="7"/>
  <c r="I1746" i="7" s="1"/>
  <c r="I1806" i="7"/>
  <c r="I1805" i="7" s="1"/>
  <c r="I2101" i="7"/>
  <c r="I2100" i="7" s="1"/>
  <c r="I388" i="7"/>
  <c r="I387" i="7" s="1"/>
  <c r="I447" i="7"/>
  <c r="I446" i="7" s="1"/>
  <c r="I1924" i="7"/>
  <c r="I1923" i="7" s="1"/>
  <c r="I978" i="7"/>
  <c r="I977" i="7" s="1"/>
  <c r="I2219" i="7"/>
  <c r="I2218" i="7" s="1"/>
  <c r="D43" i="7"/>
  <c r="D33" i="7"/>
  <c r="D10" i="7" s="1"/>
  <c r="I151" i="7" l="1"/>
  <c r="I150" i="7" s="1"/>
  <c r="D9" i="7"/>
  <c r="D8" i="7" s="1"/>
  <c r="I2278" i="7"/>
  <c r="I2277" i="7" s="1"/>
  <c r="F117" i="18"/>
  <c r="F116" i="18"/>
  <c r="F113" i="18" l="1"/>
  <c r="O36" i="30" l="1"/>
  <c r="C1713" i="7" l="1"/>
  <c r="C1717" i="7"/>
  <c r="G1721" i="7"/>
  <c r="I1721" i="7" s="1"/>
  <c r="I42" i="7" s="1"/>
  <c r="C1690" i="7"/>
  <c r="C1694" i="7"/>
  <c r="C1698" i="7"/>
  <c r="C1706" i="7"/>
  <c r="C1705" i="7" s="1"/>
  <c r="C1725" i="7"/>
  <c r="C1723" i="7" s="1"/>
  <c r="C1732" i="7"/>
  <c r="C1735" i="7"/>
  <c r="C1740" i="7"/>
  <c r="C1731" i="7" l="1"/>
  <c r="C1722" i="7" s="1"/>
  <c r="C1712" i="7"/>
  <c r="C1689" i="7" s="1"/>
  <c r="C1688" i="7" l="1"/>
  <c r="C1687" i="7" s="1"/>
  <c r="F96" i="18" l="1"/>
  <c r="C1481" i="7"/>
  <c r="O32" i="30" l="1"/>
  <c r="F93" i="18"/>
  <c r="F89" i="18" l="1"/>
  <c r="F87" i="18" l="1"/>
  <c r="F86" i="18"/>
  <c r="H77" i="7"/>
  <c r="C77" i="7"/>
  <c r="C1284" i="7"/>
  <c r="O28" i="30" l="1"/>
  <c r="F83" i="18"/>
  <c r="F84" i="18"/>
  <c r="F81" i="18" l="1"/>
  <c r="F80" i="18"/>
  <c r="F77" i="18" l="1"/>
  <c r="O35" i="30" l="1"/>
  <c r="F75" i="18"/>
  <c r="F74" i="18"/>
  <c r="O24" i="30"/>
  <c r="G1095" i="7"/>
  <c r="H1095" i="7" s="1"/>
  <c r="G1094" i="7"/>
  <c r="H1094" i="7" s="1"/>
  <c r="G1093" i="7"/>
  <c r="H1093" i="7" s="1"/>
  <c r="G1092" i="7"/>
  <c r="H1092" i="7" s="1"/>
  <c r="G1091" i="7"/>
  <c r="H1091" i="7" s="1"/>
  <c r="C1090" i="7"/>
  <c r="G1089" i="7"/>
  <c r="H1089" i="7" s="1"/>
  <c r="G1088" i="7"/>
  <c r="H1088" i="7" s="1"/>
  <c r="G1087" i="7"/>
  <c r="H1087" i="7" s="1"/>
  <c r="G1086" i="7"/>
  <c r="C1085" i="7"/>
  <c r="G1084" i="7"/>
  <c r="H1084" i="7" s="1"/>
  <c r="G1083" i="7"/>
  <c r="H1083" i="7" s="1"/>
  <c r="C1082" i="7"/>
  <c r="K1081" i="7"/>
  <c r="J1081" i="7"/>
  <c r="G1081" i="7"/>
  <c r="F1081" i="7"/>
  <c r="E1081" i="7"/>
  <c r="G1080" i="7"/>
  <c r="H1080" i="7" s="1"/>
  <c r="G1079" i="7"/>
  <c r="H1079" i="7" s="1"/>
  <c r="G1078" i="7"/>
  <c r="H1078" i="7" s="1"/>
  <c r="G1077" i="7"/>
  <c r="H1077" i="7" s="1"/>
  <c r="G1076" i="7"/>
  <c r="H1076" i="7" s="1"/>
  <c r="C1075" i="7"/>
  <c r="C1073" i="7" s="1"/>
  <c r="G1074" i="7"/>
  <c r="H1074" i="7" s="1"/>
  <c r="G1071" i="7"/>
  <c r="G1070" i="7"/>
  <c r="H1070" i="7" s="1"/>
  <c r="G1069" i="7"/>
  <c r="G1068" i="7"/>
  <c r="H1068" i="7" s="1"/>
  <c r="C1067" i="7"/>
  <c r="G1066" i="7"/>
  <c r="G1065" i="7"/>
  <c r="H1065" i="7" s="1"/>
  <c r="G1064" i="7"/>
  <c r="H1064" i="7" s="1"/>
  <c r="G1063" i="7"/>
  <c r="C1063" i="7"/>
  <c r="G1061" i="7"/>
  <c r="H1061" i="7" s="1"/>
  <c r="G1060" i="7"/>
  <c r="H1060" i="7" s="1"/>
  <c r="G1059" i="7"/>
  <c r="H1059" i="7" s="1"/>
  <c r="G1058" i="7"/>
  <c r="H1058" i="7" s="1"/>
  <c r="G1057" i="7"/>
  <c r="H1057" i="7" s="1"/>
  <c r="G1056" i="7"/>
  <c r="C1056" i="7"/>
  <c r="C1055" i="7" s="1"/>
  <c r="G1055" i="7"/>
  <c r="G1054" i="7"/>
  <c r="H1054" i="7" s="1"/>
  <c r="G1053" i="7"/>
  <c r="H1053" i="7" s="1"/>
  <c r="G1052" i="7"/>
  <c r="H1052" i="7" s="1"/>
  <c r="G1051" i="7"/>
  <c r="G1050" i="7"/>
  <c r="H1050" i="7" s="1"/>
  <c r="G1049" i="7"/>
  <c r="H1049" i="7" s="1"/>
  <c r="C1048" i="7"/>
  <c r="G1047" i="7"/>
  <c r="H1047" i="7" s="1"/>
  <c r="G1046" i="7"/>
  <c r="H1046" i="7" s="1"/>
  <c r="G1045" i="7"/>
  <c r="K1044" i="7"/>
  <c r="J1044" i="7"/>
  <c r="F1044" i="7"/>
  <c r="E1044" i="7"/>
  <c r="C1044" i="7"/>
  <c r="G1043" i="7"/>
  <c r="G1042" i="7"/>
  <c r="G1041" i="7"/>
  <c r="H1041" i="7" s="1"/>
  <c r="K1040" i="7"/>
  <c r="J1040" i="7"/>
  <c r="F1040" i="7"/>
  <c r="E1040" i="7"/>
  <c r="C1040" i="7"/>
  <c r="C1062" i="7" l="1"/>
  <c r="C1039" i="7" s="1"/>
  <c r="H1056" i="7"/>
  <c r="H1055" i="7" s="1"/>
  <c r="H1040" i="7"/>
  <c r="C1081" i="7"/>
  <c r="C1072" i="7" s="1"/>
  <c r="H1067" i="7"/>
  <c r="G1044" i="7"/>
  <c r="J1039" i="7"/>
  <c r="K1039" i="7"/>
  <c r="H1086" i="7"/>
  <c r="H1085" i="7" s="1"/>
  <c r="H1063" i="7"/>
  <c r="H1048" i="7"/>
  <c r="H1075" i="7"/>
  <c r="H1073" i="7" s="1"/>
  <c r="H1082" i="7"/>
  <c r="H1090" i="7"/>
  <c r="G1040" i="7"/>
  <c r="H1045" i="7"/>
  <c r="H1044" i="7" s="1"/>
  <c r="F69" i="18" l="1"/>
  <c r="F68" i="18"/>
  <c r="H1062" i="7"/>
  <c r="H1039" i="7" s="1"/>
  <c r="C1038" i="7"/>
  <c r="C1037" i="7" s="1"/>
  <c r="H1081" i="7"/>
  <c r="H1072" i="7" s="1"/>
  <c r="F65" i="18" l="1"/>
  <c r="H1038" i="7"/>
  <c r="H1037" i="7" s="1"/>
  <c r="F59" i="18" l="1"/>
  <c r="F60" i="18"/>
  <c r="F57" i="18" l="1"/>
  <c r="F56" i="18"/>
  <c r="O14" i="30" l="1"/>
  <c r="O39" i="30" l="1"/>
  <c r="F50" i="18"/>
  <c r="C494" i="7" l="1"/>
  <c r="C449" i="7"/>
  <c r="F45" i="18" l="1"/>
  <c r="F44" i="18"/>
  <c r="F41" i="18" l="1"/>
  <c r="F38" i="18" l="1"/>
  <c r="C1254" i="38"/>
  <c r="C1062" i="38"/>
  <c r="C838" i="38"/>
  <c r="C646" i="38"/>
  <c r="C614" i="38"/>
  <c r="C294" i="38"/>
  <c r="O43" i="30"/>
  <c r="O26" i="30"/>
  <c r="O21" i="30"/>
  <c r="O20" i="30"/>
  <c r="O19" i="30"/>
  <c r="O15" i="30"/>
  <c r="O11" i="30"/>
  <c r="O10" i="30"/>
  <c r="O9" i="30"/>
  <c r="C1221" i="38"/>
  <c r="C1218" i="38"/>
  <c r="C418" i="38"/>
  <c r="C1217" i="38"/>
  <c r="C1185" i="38"/>
  <c r="C833" i="38"/>
  <c r="D641" i="38"/>
  <c r="C1150" i="38"/>
  <c r="C414" i="38"/>
  <c r="C837" i="38"/>
  <c r="C822" i="38"/>
  <c r="C821" i="38"/>
  <c r="C819" i="38"/>
  <c r="C813" i="38"/>
  <c r="C826" i="38"/>
  <c r="C58" i="38"/>
  <c r="N1173" i="38"/>
  <c r="N597" i="38"/>
  <c r="C276" i="38"/>
  <c r="C180" i="38"/>
  <c r="C84" i="38"/>
  <c r="D10" i="15"/>
  <c r="C9" i="15"/>
  <c r="G2334" i="7"/>
  <c r="H2334" i="7" s="1"/>
  <c r="G2333" i="7"/>
  <c r="H2333" i="7" s="1"/>
  <c r="G2332" i="7"/>
  <c r="H2332" i="7" s="1"/>
  <c r="G2331" i="7"/>
  <c r="H2331" i="7" s="1"/>
  <c r="C2330" i="7"/>
  <c r="G2329" i="7"/>
  <c r="H2329" i="7" s="1"/>
  <c r="G2328" i="7"/>
  <c r="H2328" i="7" s="1"/>
  <c r="G2327" i="7"/>
  <c r="H2327" i="7" s="1"/>
  <c r="G2326" i="7"/>
  <c r="H2326" i="7" s="1"/>
  <c r="C2325" i="7"/>
  <c r="G2324" i="7"/>
  <c r="H2324" i="7" s="1"/>
  <c r="G2323" i="7"/>
  <c r="H2323" i="7" s="1"/>
  <c r="C2322" i="7"/>
  <c r="K2321" i="7"/>
  <c r="J2321" i="7"/>
  <c r="G2321" i="7"/>
  <c r="F2321" i="7"/>
  <c r="E2321" i="7"/>
  <c r="G2320" i="7"/>
  <c r="H2320" i="7" s="1"/>
  <c r="G2319" i="7"/>
  <c r="H2319" i="7" s="1"/>
  <c r="G2318" i="7"/>
  <c r="H2318" i="7" s="1"/>
  <c r="G2317" i="7"/>
  <c r="H2317" i="7" s="1"/>
  <c r="G2316" i="7"/>
  <c r="C2315" i="7"/>
  <c r="C2313" i="7" s="1"/>
  <c r="G2314" i="7"/>
  <c r="G2311" i="7"/>
  <c r="G2310" i="7"/>
  <c r="H2310" i="7" s="1"/>
  <c r="G2309" i="7"/>
  <c r="G2308" i="7"/>
  <c r="C2307" i="7"/>
  <c r="G2306" i="7"/>
  <c r="H2306" i="7" s="1"/>
  <c r="G2305" i="7"/>
  <c r="G2304" i="7"/>
  <c r="H2304" i="7" s="1"/>
  <c r="G2303" i="7"/>
  <c r="C2303" i="7"/>
  <c r="G2301" i="7"/>
  <c r="H2301" i="7" s="1"/>
  <c r="G2300" i="7"/>
  <c r="G2299" i="7"/>
  <c r="G2298" i="7"/>
  <c r="H2298" i="7" s="1"/>
  <c r="G2297" i="7"/>
  <c r="H2297" i="7" s="1"/>
  <c r="G2296" i="7"/>
  <c r="C2296" i="7"/>
  <c r="C2295" i="7" s="1"/>
  <c r="G2295" i="7"/>
  <c r="G2294" i="7"/>
  <c r="G2293" i="7"/>
  <c r="G2292" i="7"/>
  <c r="G2291" i="7"/>
  <c r="G2290" i="7"/>
  <c r="G2289" i="7"/>
  <c r="C2288" i="7"/>
  <c r="G2287" i="7"/>
  <c r="H2287" i="7" s="1"/>
  <c r="G2286" i="7"/>
  <c r="H2286" i="7" s="1"/>
  <c r="G2285" i="7"/>
  <c r="H2285" i="7" s="1"/>
  <c r="K2284" i="7"/>
  <c r="J2284" i="7"/>
  <c r="F2284" i="7"/>
  <c r="E2284" i="7"/>
  <c r="C2284" i="7"/>
  <c r="G2283" i="7"/>
  <c r="G2282" i="7"/>
  <c r="G2281" i="7"/>
  <c r="K2280" i="7"/>
  <c r="J2280" i="7"/>
  <c r="F2280" i="7"/>
  <c r="E2280" i="7"/>
  <c r="C2280" i="7"/>
  <c r="H2276" i="7"/>
  <c r="G2275" i="7"/>
  <c r="H2275" i="7" s="1"/>
  <c r="G2274" i="7"/>
  <c r="H2274" i="7" s="1"/>
  <c r="G2273" i="7"/>
  <c r="H2273" i="7" s="1"/>
  <c r="G2272" i="7"/>
  <c r="H2272" i="7" s="1"/>
  <c r="C2271" i="7"/>
  <c r="G2270" i="7"/>
  <c r="H2270" i="7" s="1"/>
  <c r="G2269" i="7"/>
  <c r="H2269" i="7" s="1"/>
  <c r="G2268" i="7"/>
  <c r="H2268" i="7" s="1"/>
  <c r="G2267" i="7"/>
  <c r="H2267" i="7" s="1"/>
  <c r="C2266" i="7"/>
  <c r="G2265" i="7"/>
  <c r="H2265" i="7" s="1"/>
  <c r="G2264" i="7"/>
  <c r="H2264" i="7" s="1"/>
  <c r="C2263" i="7"/>
  <c r="K2262" i="7"/>
  <c r="J2262" i="7"/>
  <c r="G2262" i="7"/>
  <c r="F2262" i="7"/>
  <c r="E2262" i="7"/>
  <c r="G2261" i="7"/>
  <c r="H2261" i="7" s="1"/>
  <c r="G2260" i="7"/>
  <c r="H2260" i="7" s="1"/>
  <c r="G2259" i="7"/>
  <c r="H2259" i="7" s="1"/>
  <c r="G2258" i="7"/>
  <c r="H2258" i="7" s="1"/>
  <c r="G2257" i="7"/>
  <c r="H2257" i="7" s="1"/>
  <c r="C2256" i="7"/>
  <c r="C2254" i="7" s="1"/>
  <c r="G2255" i="7"/>
  <c r="H2255" i="7" s="1"/>
  <c r="G2252" i="7"/>
  <c r="G2251" i="7"/>
  <c r="G2250" i="7"/>
  <c r="G2249" i="7"/>
  <c r="H2249" i="7" s="1"/>
  <c r="C2248" i="7"/>
  <c r="G2247" i="7"/>
  <c r="G2246" i="7"/>
  <c r="G2245" i="7"/>
  <c r="H2245" i="7" s="1"/>
  <c r="G2244" i="7"/>
  <c r="C2244" i="7"/>
  <c r="G2242" i="7"/>
  <c r="H2242" i="7" s="1"/>
  <c r="G2241" i="7"/>
  <c r="H2241" i="7" s="1"/>
  <c r="G2240" i="7"/>
  <c r="H2240" i="7" s="1"/>
  <c r="G2239" i="7"/>
  <c r="H2239" i="7" s="1"/>
  <c r="G2238" i="7"/>
  <c r="H2238" i="7" s="1"/>
  <c r="G2237" i="7"/>
  <c r="C2237" i="7"/>
  <c r="C2236" i="7" s="1"/>
  <c r="G2236" i="7"/>
  <c r="G2235" i="7"/>
  <c r="H2235" i="7" s="1"/>
  <c r="G2234" i="7"/>
  <c r="H2234" i="7" s="1"/>
  <c r="G2233" i="7"/>
  <c r="H2233" i="7" s="1"/>
  <c r="G2232" i="7"/>
  <c r="H2232" i="7" s="1"/>
  <c r="G2231" i="7"/>
  <c r="H2231" i="7" s="1"/>
  <c r="G2230" i="7"/>
  <c r="C2229" i="7"/>
  <c r="G2228" i="7"/>
  <c r="H2228" i="7" s="1"/>
  <c r="G2227" i="7"/>
  <c r="H2227" i="7" s="1"/>
  <c r="G2226" i="7"/>
  <c r="H2226" i="7" s="1"/>
  <c r="K2225" i="7"/>
  <c r="J2225" i="7"/>
  <c r="F2225" i="7"/>
  <c r="E2225" i="7"/>
  <c r="C2225" i="7"/>
  <c r="G2224" i="7"/>
  <c r="H2224" i="7" s="1"/>
  <c r="G2223" i="7"/>
  <c r="H2223" i="7" s="1"/>
  <c r="G2222" i="7"/>
  <c r="H2222" i="7" s="1"/>
  <c r="K2221" i="7"/>
  <c r="J2221" i="7"/>
  <c r="F2221" i="7"/>
  <c r="E2221" i="7"/>
  <c r="C2221" i="7"/>
  <c r="G2217" i="7"/>
  <c r="H2217" i="7" s="1"/>
  <c r="G2216" i="7"/>
  <c r="H2216" i="7" s="1"/>
  <c r="G2215" i="7"/>
  <c r="H2215" i="7" s="1"/>
  <c r="G2214" i="7"/>
  <c r="H2214" i="7" s="1"/>
  <c r="G2213" i="7"/>
  <c r="H2213" i="7" s="1"/>
  <c r="C2212" i="7"/>
  <c r="G2211" i="7"/>
  <c r="H2211" i="7" s="1"/>
  <c r="G2210" i="7"/>
  <c r="H2210" i="7" s="1"/>
  <c r="G2209" i="7"/>
  <c r="H2209" i="7" s="1"/>
  <c r="G2208" i="7"/>
  <c r="C2207" i="7"/>
  <c r="G2206" i="7"/>
  <c r="H2206" i="7" s="1"/>
  <c r="G2205" i="7"/>
  <c r="H2205" i="7" s="1"/>
  <c r="C2204" i="7"/>
  <c r="K2203" i="7"/>
  <c r="J2203" i="7"/>
  <c r="G2203" i="7"/>
  <c r="F2203" i="7"/>
  <c r="E2203" i="7"/>
  <c r="G2202" i="7"/>
  <c r="H2202" i="7" s="1"/>
  <c r="G2201" i="7"/>
  <c r="H2201" i="7" s="1"/>
  <c r="G2200" i="7"/>
  <c r="H2200" i="7" s="1"/>
  <c r="G2199" i="7"/>
  <c r="H2199" i="7" s="1"/>
  <c r="G2198" i="7"/>
  <c r="C2197" i="7"/>
  <c r="C2195" i="7" s="1"/>
  <c r="G2196" i="7"/>
  <c r="H2196" i="7" s="1"/>
  <c r="G2193" i="7"/>
  <c r="G2192" i="7"/>
  <c r="G2191" i="7"/>
  <c r="G2190" i="7"/>
  <c r="C2189" i="7"/>
  <c r="G2188" i="7"/>
  <c r="G2187" i="7"/>
  <c r="G2186" i="7"/>
  <c r="G2185" i="7"/>
  <c r="C2185" i="7"/>
  <c r="G2183" i="7"/>
  <c r="H2183" i="7" s="1"/>
  <c r="G2182" i="7"/>
  <c r="G2181" i="7"/>
  <c r="G2180" i="7"/>
  <c r="H2180" i="7" s="1"/>
  <c r="G2179" i="7"/>
  <c r="H2179" i="7" s="1"/>
  <c r="G2178" i="7"/>
  <c r="C2178" i="7"/>
  <c r="C2177" i="7" s="1"/>
  <c r="G2177" i="7"/>
  <c r="G2176" i="7"/>
  <c r="H2176" i="7" s="1"/>
  <c r="G2175" i="7"/>
  <c r="G2174" i="7"/>
  <c r="G2173" i="7"/>
  <c r="G2172" i="7"/>
  <c r="G2171" i="7"/>
  <c r="C2170" i="7"/>
  <c r="G2169" i="7"/>
  <c r="H2169" i="7" s="1"/>
  <c r="G2168" i="7"/>
  <c r="H2168" i="7" s="1"/>
  <c r="G2167" i="7"/>
  <c r="H2167" i="7" s="1"/>
  <c r="K2166" i="7"/>
  <c r="J2166" i="7"/>
  <c r="F2166" i="7"/>
  <c r="E2166" i="7"/>
  <c r="C2166" i="7"/>
  <c r="G2165" i="7"/>
  <c r="H2165" i="7" s="1"/>
  <c r="G2164" i="7"/>
  <c r="G2163" i="7"/>
  <c r="K2162" i="7"/>
  <c r="J2162" i="7"/>
  <c r="F2162" i="7"/>
  <c r="E2162" i="7"/>
  <c r="C2162" i="7"/>
  <c r="G2158" i="7"/>
  <c r="H2158" i="7" s="1"/>
  <c r="G2157" i="7"/>
  <c r="H2157" i="7" s="1"/>
  <c r="G2156" i="7"/>
  <c r="H2156" i="7" s="1"/>
  <c r="G2155" i="7"/>
  <c r="H2155" i="7" s="1"/>
  <c r="G2154" i="7"/>
  <c r="H2154" i="7" s="1"/>
  <c r="C2153" i="7"/>
  <c r="G2152" i="7"/>
  <c r="H2152" i="7" s="1"/>
  <c r="G2151" i="7"/>
  <c r="H2151" i="7" s="1"/>
  <c r="G2150" i="7"/>
  <c r="H2150" i="7" s="1"/>
  <c r="G2149" i="7"/>
  <c r="H2149" i="7" s="1"/>
  <c r="C2148" i="7"/>
  <c r="G2147" i="7"/>
  <c r="H2147" i="7" s="1"/>
  <c r="G2146" i="7"/>
  <c r="H2146" i="7" s="1"/>
  <c r="C2145" i="7"/>
  <c r="K2144" i="7"/>
  <c r="J2144" i="7"/>
  <c r="G2144" i="7"/>
  <c r="F2144" i="7"/>
  <c r="E2144" i="7"/>
  <c r="G2143" i="7"/>
  <c r="H2143" i="7" s="1"/>
  <c r="G2142" i="7"/>
  <c r="H2142" i="7" s="1"/>
  <c r="G2141" i="7"/>
  <c r="H2141" i="7" s="1"/>
  <c r="G2140" i="7"/>
  <c r="H2140" i="7" s="1"/>
  <c r="G2139" i="7"/>
  <c r="H2139" i="7" s="1"/>
  <c r="C2138" i="7"/>
  <c r="C2136" i="7" s="1"/>
  <c r="G2137" i="7"/>
  <c r="H2137" i="7" s="1"/>
  <c r="G2134" i="7"/>
  <c r="G2133" i="7"/>
  <c r="G2132" i="7"/>
  <c r="G2131" i="7"/>
  <c r="C2130" i="7"/>
  <c r="G2129" i="7"/>
  <c r="G2128" i="7"/>
  <c r="G2127" i="7"/>
  <c r="G2126" i="7"/>
  <c r="G2124" i="7"/>
  <c r="H2124" i="7" s="1"/>
  <c r="G2123" i="7"/>
  <c r="G2122" i="7"/>
  <c r="G2121" i="7"/>
  <c r="G2120" i="7"/>
  <c r="G2119" i="7"/>
  <c r="C2119" i="7"/>
  <c r="C2118" i="7" s="1"/>
  <c r="G2118" i="7"/>
  <c r="G2117" i="7"/>
  <c r="H2117" i="7" s="1"/>
  <c r="G2116" i="7"/>
  <c r="H2116" i="7" s="1"/>
  <c r="G2115" i="7"/>
  <c r="H2115" i="7" s="1"/>
  <c r="G2114" i="7"/>
  <c r="G2113" i="7"/>
  <c r="G2112" i="7"/>
  <c r="C2111" i="7"/>
  <c r="G2110" i="7"/>
  <c r="H2110" i="7" s="1"/>
  <c r="G2109" i="7"/>
  <c r="H2109" i="7" s="1"/>
  <c r="G2108" i="7"/>
  <c r="H2108" i="7" s="1"/>
  <c r="K2107" i="7"/>
  <c r="J2107" i="7"/>
  <c r="F2107" i="7"/>
  <c r="E2107" i="7"/>
  <c r="C2107" i="7"/>
  <c r="G2106" i="7"/>
  <c r="H2106" i="7" s="1"/>
  <c r="G2105" i="7"/>
  <c r="H2105" i="7" s="1"/>
  <c r="G2104" i="7"/>
  <c r="H2104" i="7" s="1"/>
  <c r="K2103" i="7"/>
  <c r="J2103" i="7"/>
  <c r="F2103" i="7"/>
  <c r="E2103" i="7"/>
  <c r="C2103" i="7"/>
  <c r="G2099" i="7"/>
  <c r="H2099" i="7" s="1"/>
  <c r="G2098" i="7"/>
  <c r="H2098" i="7" s="1"/>
  <c r="G2097" i="7"/>
  <c r="H2097" i="7" s="1"/>
  <c r="G2096" i="7"/>
  <c r="G2095" i="7"/>
  <c r="C2094" i="7"/>
  <c r="G2093" i="7"/>
  <c r="H2093" i="7" s="1"/>
  <c r="G2092" i="7"/>
  <c r="H2092" i="7" s="1"/>
  <c r="G2091" i="7"/>
  <c r="H2091" i="7" s="1"/>
  <c r="G2090" i="7"/>
  <c r="G2088" i="7"/>
  <c r="H2088" i="7" s="1"/>
  <c r="G2087" i="7"/>
  <c r="H2087" i="7" s="1"/>
  <c r="C2086" i="7"/>
  <c r="K2085" i="7"/>
  <c r="J2085" i="7"/>
  <c r="G2085" i="7"/>
  <c r="F2085" i="7"/>
  <c r="E2085" i="7"/>
  <c r="G2084" i="7"/>
  <c r="H2084" i="7" s="1"/>
  <c r="G2083" i="7"/>
  <c r="G2082" i="7"/>
  <c r="H2082" i="7" s="1"/>
  <c r="G2081" i="7"/>
  <c r="G2080" i="7"/>
  <c r="C2079" i="7"/>
  <c r="C2077" i="7" s="1"/>
  <c r="G2078" i="7"/>
  <c r="H2078" i="7" s="1"/>
  <c r="G2075" i="7"/>
  <c r="G2074" i="7"/>
  <c r="H2074" i="7" s="1"/>
  <c r="G2073" i="7"/>
  <c r="G2072" i="7"/>
  <c r="H2072" i="7" s="1"/>
  <c r="C2071" i="7"/>
  <c r="G2070" i="7"/>
  <c r="H2070" i="7" s="1"/>
  <c r="G2069" i="7"/>
  <c r="H2069" i="7" s="1"/>
  <c r="G2068" i="7"/>
  <c r="H2068" i="7" s="1"/>
  <c r="G2067" i="7"/>
  <c r="C2067" i="7"/>
  <c r="G2065" i="7"/>
  <c r="H2065" i="7" s="1"/>
  <c r="G2064" i="7"/>
  <c r="H2064" i="7" s="1"/>
  <c r="G2063" i="7"/>
  <c r="H2063" i="7" s="1"/>
  <c r="G2062" i="7"/>
  <c r="H2062" i="7" s="1"/>
  <c r="G2060" i="7"/>
  <c r="C2060" i="7"/>
  <c r="C2059" i="7" s="1"/>
  <c r="G2059" i="7"/>
  <c r="G2058" i="7"/>
  <c r="H2058" i="7" s="1"/>
  <c r="G2057" i="7"/>
  <c r="G2056" i="7"/>
  <c r="G2055" i="7"/>
  <c r="G2054" i="7"/>
  <c r="G2053" i="7"/>
  <c r="C2052" i="7"/>
  <c r="G2051" i="7"/>
  <c r="H2051" i="7" s="1"/>
  <c r="G2050" i="7"/>
  <c r="H2050" i="7" s="1"/>
  <c r="G2049" i="7"/>
  <c r="H2049" i="7" s="1"/>
  <c r="K2048" i="7"/>
  <c r="J2048" i="7"/>
  <c r="C2048" i="7"/>
  <c r="G2046" i="7"/>
  <c r="G2045" i="7"/>
  <c r="K2044" i="7"/>
  <c r="J2044" i="7"/>
  <c r="C2044" i="7"/>
  <c r="G2040" i="7"/>
  <c r="G2039" i="7"/>
  <c r="H2039" i="7" s="1"/>
  <c r="G2038" i="7"/>
  <c r="H2038" i="7" s="1"/>
  <c r="G2037" i="7"/>
  <c r="H2037" i="7" s="1"/>
  <c r="G2036" i="7"/>
  <c r="H2036" i="7" s="1"/>
  <c r="C2035" i="7"/>
  <c r="G2034" i="7"/>
  <c r="H2034" i="7" s="1"/>
  <c r="G2033" i="7"/>
  <c r="H2033" i="7" s="1"/>
  <c r="G2032" i="7"/>
  <c r="H2032" i="7" s="1"/>
  <c r="G2031" i="7"/>
  <c r="H2031" i="7" s="1"/>
  <c r="C2030" i="7"/>
  <c r="G2029" i="7"/>
  <c r="H2029" i="7" s="1"/>
  <c r="G2028" i="7"/>
  <c r="H2028" i="7" s="1"/>
  <c r="C2027" i="7"/>
  <c r="K2026" i="7"/>
  <c r="J2026" i="7"/>
  <c r="G2026" i="7"/>
  <c r="F2026" i="7"/>
  <c r="E2026" i="7"/>
  <c r="G2025" i="7"/>
  <c r="H2025" i="7" s="1"/>
  <c r="G2024" i="7"/>
  <c r="H2024" i="7" s="1"/>
  <c r="G2023" i="7"/>
  <c r="H2023" i="7" s="1"/>
  <c r="G2022" i="7"/>
  <c r="H2022" i="7" s="1"/>
  <c r="G2021" i="7"/>
  <c r="C2020" i="7"/>
  <c r="C2018" i="7" s="1"/>
  <c r="G2019" i="7"/>
  <c r="H2019" i="7" s="1"/>
  <c r="G2016" i="7"/>
  <c r="G2015" i="7"/>
  <c r="H2015" i="7" s="1"/>
  <c r="G2014" i="7"/>
  <c r="G2013" i="7"/>
  <c r="C2012" i="7"/>
  <c r="G2011" i="7"/>
  <c r="G2010" i="7"/>
  <c r="G2009" i="7"/>
  <c r="H2009" i="7" s="1"/>
  <c r="G2008" i="7"/>
  <c r="C2008" i="7"/>
  <c r="G2006" i="7"/>
  <c r="H2006" i="7" s="1"/>
  <c r="G2005" i="7"/>
  <c r="H2005" i="7" s="1"/>
  <c r="G2004" i="7"/>
  <c r="H2004" i="7" s="1"/>
  <c r="G2003" i="7"/>
  <c r="H2003" i="7" s="1"/>
  <c r="G2002" i="7"/>
  <c r="H2002" i="7" s="1"/>
  <c r="G2001" i="7"/>
  <c r="C2001" i="7"/>
  <c r="C2000" i="7" s="1"/>
  <c r="G2000" i="7"/>
  <c r="G1999" i="7"/>
  <c r="H1999" i="7" s="1"/>
  <c r="G1998" i="7"/>
  <c r="H1998" i="7" s="1"/>
  <c r="G1997" i="7"/>
  <c r="G1996" i="7"/>
  <c r="G1995" i="7"/>
  <c r="H1995" i="7" s="1"/>
  <c r="G1994" i="7"/>
  <c r="C1993" i="7"/>
  <c r="G1992" i="7"/>
  <c r="H1992" i="7" s="1"/>
  <c r="G1991" i="7"/>
  <c r="H1991" i="7" s="1"/>
  <c r="G1990" i="7"/>
  <c r="H1990" i="7" s="1"/>
  <c r="K1989" i="7"/>
  <c r="J1989" i="7"/>
  <c r="F1989" i="7"/>
  <c r="E1989" i="7"/>
  <c r="C1989" i="7"/>
  <c r="G1988" i="7"/>
  <c r="H1988" i="7" s="1"/>
  <c r="G1987" i="7"/>
  <c r="H1987" i="7" s="1"/>
  <c r="G1986" i="7"/>
  <c r="H1986" i="7" s="1"/>
  <c r="K1985" i="7"/>
  <c r="J1985" i="7"/>
  <c r="F1985" i="7"/>
  <c r="E1985" i="7"/>
  <c r="C1985" i="7"/>
  <c r="G1981" i="7"/>
  <c r="H1981" i="7" s="1"/>
  <c r="G1980" i="7"/>
  <c r="H1980" i="7" s="1"/>
  <c r="G1979" i="7"/>
  <c r="H1979" i="7" s="1"/>
  <c r="G1978" i="7"/>
  <c r="H1978" i="7" s="1"/>
  <c r="G1977" i="7"/>
  <c r="H1977" i="7" s="1"/>
  <c r="C1976" i="7"/>
  <c r="G1975" i="7"/>
  <c r="H1975" i="7" s="1"/>
  <c r="G1974" i="7"/>
  <c r="H1974" i="7" s="1"/>
  <c r="G1973" i="7"/>
  <c r="H1973" i="7" s="1"/>
  <c r="G1972" i="7"/>
  <c r="H1972" i="7" s="1"/>
  <c r="C1971" i="7"/>
  <c r="G1970" i="7"/>
  <c r="H1970" i="7" s="1"/>
  <c r="G1969" i="7"/>
  <c r="H1969" i="7" s="1"/>
  <c r="C1968" i="7"/>
  <c r="K1967" i="7"/>
  <c r="J1967" i="7"/>
  <c r="G1967" i="7"/>
  <c r="F1967" i="7"/>
  <c r="E1967" i="7"/>
  <c r="G1966" i="7"/>
  <c r="H1966" i="7" s="1"/>
  <c r="G1965" i="7"/>
  <c r="H1965" i="7" s="1"/>
  <c r="G1964" i="7"/>
  <c r="H1964" i="7" s="1"/>
  <c r="G1963" i="7"/>
  <c r="H1963" i="7" s="1"/>
  <c r="G1962" i="7"/>
  <c r="H1962" i="7" s="1"/>
  <c r="C1961" i="7"/>
  <c r="C1959" i="7" s="1"/>
  <c r="G1960" i="7"/>
  <c r="H1960" i="7" s="1"/>
  <c r="G1956" i="7"/>
  <c r="G1955" i="7"/>
  <c r="G1954" i="7"/>
  <c r="H1954" i="7" s="1"/>
  <c r="C1953" i="7"/>
  <c r="G1952" i="7"/>
  <c r="H1952" i="7" s="1"/>
  <c r="G1951" i="7"/>
  <c r="H1951" i="7" s="1"/>
  <c r="G1950" i="7"/>
  <c r="H1950" i="7" s="1"/>
  <c r="G1949" i="7"/>
  <c r="C1949" i="7"/>
  <c r="G1947" i="7"/>
  <c r="H1947" i="7" s="1"/>
  <c r="G1946" i="7"/>
  <c r="G1945" i="7"/>
  <c r="H1945" i="7" s="1"/>
  <c r="G1944" i="7"/>
  <c r="H1944" i="7" s="1"/>
  <c r="G1943" i="7"/>
  <c r="H1943" i="7" s="1"/>
  <c r="G1942" i="7"/>
  <c r="C1942" i="7"/>
  <c r="C1941" i="7" s="1"/>
  <c r="G1941" i="7"/>
  <c r="G1940" i="7"/>
  <c r="H1940" i="7" s="1"/>
  <c r="G1939" i="7"/>
  <c r="H1939" i="7" s="1"/>
  <c r="G1938" i="7"/>
  <c r="H1938" i="7" s="1"/>
  <c r="G1937" i="7"/>
  <c r="H1937" i="7" s="1"/>
  <c r="G1936" i="7"/>
  <c r="H1936" i="7" s="1"/>
  <c r="G1935" i="7"/>
  <c r="H1935" i="7" s="1"/>
  <c r="C1934" i="7"/>
  <c r="G1933" i="7"/>
  <c r="G1932" i="7"/>
  <c r="H1932" i="7" s="1"/>
  <c r="G1931" i="7"/>
  <c r="H1931" i="7" s="1"/>
  <c r="K1930" i="7"/>
  <c r="J1930" i="7"/>
  <c r="F1930" i="7"/>
  <c r="E1930" i="7"/>
  <c r="C1930" i="7"/>
  <c r="G1929" i="7"/>
  <c r="H1929" i="7" s="1"/>
  <c r="G1928" i="7"/>
  <c r="H1928" i="7" s="1"/>
  <c r="G1927" i="7"/>
  <c r="H1927" i="7" s="1"/>
  <c r="K1926" i="7"/>
  <c r="J1926" i="7"/>
  <c r="F1926" i="7"/>
  <c r="E1926" i="7"/>
  <c r="C1926" i="7"/>
  <c r="G1922" i="7"/>
  <c r="H1922" i="7" s="1"/>
  <c r="G1921" i="7"/>
  <c r="H1921" i="7" s="1"/>
  <c r="G1920" i="7"/>
  <c r="H1920" i="7" s="1"/>
  <c r="G1919" i="7"/>
  <c r="H1919" i="7" s="1"/>
  <c r="G1918" i="7"/>
  <c r="H1918" i="7" s="1"/>
  <c r="C1917" i="7"/>
  <c r="G1916" i="7"/>
  <c r="H1916" i="7" s="1"/>
  <c r="G1915" i="7"/>
  <c r="H1915" i="7" s="1"/>
  <c r="G1914" i="7"/>
  <c r="H1914" i="7" s="1"/>
  <c r="G1913" i="7"/>
  <c r="G1911" i="7"/>
  <c r="H1911" i="7" s="1"/>
  <c r="G1910" i="7"/>
  <c r="H1910" i="7" s="1"/>
  <c r="C1909" i="7"/>
  <c r="K1908" i="7"/>
  <c r="J1908" i="7"/>
  <c r="G1908" i="7"/>
  <c r="F1908" i="7"/>
  <c r="E1908" i="7"/>
  <c r="G1907" i="7"/>
  <c r="H1907" i="7" s="1"/>
  <c r="G1906" i="7"/>
  <c r="H1906" i="7" s="1"/>
  <c r="G1905" i="7"/>
  <c r="H1905" i="7" s="1"/>
  <c r="G1904" i="7"/>
  <c r="H1904" i="7" s="1"/>
  <c r="G1903" i="7"/>
  <c r="H1903" i="7" s="1"/>
  <c r="C1902" i="7"/>
  <c r="C1900" i="7" s="1"/>
  <c r="G1901" i="7"/>
  <c r="H1901" i="7" s="1"/>
  <c r="G1898" i="7"/>
  <c r="H1898" i="7" s="1"/>
  <c r="G1897" i="7"/>
  <c r="H1897" i="7" s="1"/>
  <c r="G1896" i="7"/>
  <c r="G1895" i="7"/>
  <c r="C1894" i="7"/>
  <c r="G1893" i="7"/>
  <c r="H1893" i="7" s="1"/>
  <c r="G1892" i="7"/>
  <c r="G1891" i="7"/>
  <c r="H1891" i="7" s="1"/>
  <c r="G1890" i="7"/>
  <c r="C1890" i="7"/>
  <c r="G1888" i="7"/>
  <c r="H1888" i="7" s="1"/>
  <c r="G1887" i="7"/>
  <c r="G1886" i="7"/>
  <c r="H1886" i="7" s="1"/>
  <c r="G1885" i="7"/>
  <c r="H1885" i="7" s="1"/>
  <c r="G1884" i="7"/>
  <c r="H1884" i="7" s="1"/>
  <c r="G1883" i="7"/>
  <c r="C1883" i="7"/>
  <c r="C1882" i="7" s="1"/>
  <c r="G1882" i="7"/>
  <c r="G1881" i="7"/>
  <c r="H1881" i="7" s="1"/>
  <c r="G1880" i="7"/>
  <c r="H1880" i="7" s="1"/>
  <c r="G1879" i="7"/>
  <c r="H1879" i="7" s="1"/>
  <c r="G1878" i="7"/>
  <c r="H1878" i="7" s="1"/>
  <c r="G1877" i="7"/>
  <c r="H1877" i="7" s="1"/>
  <c r="G1876" i="7"/>
  <c r="H1876" i="7" s="1"/>
  <c r="C1875" i="7"/>
  <c r="G1874" i="7"/>
  <c r="H1874" i="7" s="1"/>
  <c r="G1873" i="7"/>
  <c r="H1873" i="7" s="1"/>
  <c r="G1872" i="7"/>
  <c r="H1872" i="7" s="1"/>
  <c r="K1871" i="7"/>
  <c r="J1871" i="7"/>
  <c r="F1871" i="7"/>
  <c r="E1871" i="7"/>
  <c r="C1871" i="7"/>
  <c r="G1870" i="7"/>
  <c r="H1870" i="7" s="1"/>
  <c r="G1869" i="7"/>
  <c r="H1869" i="7" s="1"/>
  <c r="G1868" i="7"/>
  <c r="K1867" i="7"/>
  <c r="J1867" i="7"/>
  <c r="F1867" i="7"/>
  <c r="E1867" i="7"/>
  <c r="C1867" i="7"/>
  <c r="G1863" i="7"/>
  <c r="G1862" i="7"/>
  <c r="H1862" i="7" s="1"/>
  <c r="G1861" i="7"/>
  <c r="H1861" i="7" s="1"/>
  <c r="G1860" i="7"/>
  <c r="H1860" i="7" s="1"/>
  <c r="G1859" i="7"/>
  <c r="H1859" i="7" s="1"/>
  <c r="C1858" i="7"/>
  <c r="G1857" i="7"/>
  <c r="H1857" i="7" s="1"/>
  <c r="G1856" i="7"/>
  <c r="H1856" i="7" s="1"/>
  <c r="G1855" i="7"/>
  <c r="H1855" i="7" s="1"/>
  <c r="G1854" i="7"/>
  <c r="G1852" i="7"/>
  <c r="H1852" i="7" s="1"/>
  <c r="G1851" i="7"/>
  <c r="H1851" i="7" s="1"/>
  <c r="C1850" i="7"/>
  <c r="K1849" i="7"/>
  <c r="J1849" i="7"/>
  <c r="G1849" i="7"/>
  <c r="F1849" i="7"/>
  <c r="E1849" i="7"/>
  <c r="G1848" i="7"/>
  <c r="H1848" i="7" s="1"/>
  <c r="G1847" i="7"/>
  <c r="H1847" i="7" s="1"/>
  <c r="G1846" i="7"/>
  <c r="H1846" i="7" s="1"/>
  <c r="G1845" i="7"/>
  <c r="H1845" i="7" s="1"/>
  <c r="G1844" i="7"/>
  <c r="H1844" i="7" s="1"/>
  <c r="C1843" i="7"/>
  <c r="C1841" i="7" s="1"/>
  <c r="G1842" i="7"/>
  <c r="H1842" i="7" s="1"/>
  <c r="G1839" i="7"/>
  <c r="G1838" i="7"/>
  <c r="H1838" i="7" s="1"/>
  <c r="G1837" i="7"/>
  <c r="H1837" i="7" s="1"/>
  <c r="G1836" i="7"/>
  <c r="H1836" i="7" s="1"/>
  <c r="C1835" i="7"/>
  <c r="G1834" i="7"/>
  <c r="G1833" i="7"/>
  <c r="G1832" i="7"/>
  <c r="G1831" i="7"/>
  <c r="C1831" i="7"/>
  <c r="G1829" i="7"/>
  <c r="H1829" i="7" s="1"/>
  <c r="G1828" i="7"/>
  <c r="H1828" i="7" s="1"/>
  <c r="G1827" i="7"/>
  <c r="H1827" i="7" s="1"/>
  <c r="G1826" i="7"/>
  <c r="H1826" i="7" s="1"/>
  <c r="G1825" i="7"/>
  <c r="H1825" i="7" s="1"/>
  <c r="G1824" i="7"/>
  <c r="C1824" i="7"/>
  <c r="C1823" i="7" s="1"/>
  <c r="G1823" i="7"/>
  <c r="G1822" i="7"/>
  <c r="H1822" i="7" s="1"/>
  <c r="G1821" i="7"/>
  <c r="H1821" i="7" s="1"/>
  <c r="G1820" i="7"/>
  <c r="G1819" i="7"/>
  <c r="G1818" i="7"/>
  <c r="G1817" i="7"/>
  <c r="H1817" i="7" s="1"/>
  <c r="C1816" i="7"/>
  <c r="G1815" i="7"/>
  <c r="H1815" i="7" s="1"/>
  <c r="G1814" i="7"/>
  <c r="H1814" i="7" s="1"/>
  <c r="G1813" i="7"/>
  <c r="K1812" i="7"/>
  <c r="J1812" i="7"/>
  <c r="F1812" i="7"/>
  <c r="E1812" i="7"/>
  <c r="C1812" i="7"/>
  <c r="G1811" i="7"/>
  <c r="H1811" i="7" s="1"/>
  <c r="G1810" i="7"/>
  <c r="G1809" i="7"/>
  <c r="K1808" i="7"/>
  <c r="J1808" i="7"/>
  <c r="F1808" i="7"/>
  <c r="E1808" i="7"/>
  <c r="C1808" i="7"/>
  <c r="G1804" i="7"/>
  <c r="H1804" i="7" s="1"/>
  <c r="G1803" i="7"/>
  <c r="H1803" i="7" s="1"/>
  <c r="G1802" i="7"/>
  <c r="G1801" i="7"/>
  <c r="H1801" i="7" s="1"/>
  <c r="G1800" i="7"/>
  <c r="C1799" i="7"/>
  <c r="G1798" i="7"/>
  <c r="H1798" i="7" s="1"/>
  <c r="G1797" i="7"/>
  <c r="H1797" i="7" s="1"/>
  <c r="G1796" i="7"/>
  <c r="H1796" i="7" s="1"/>
  <c r="G1795" i="7"/>
  <c r="G1793" i="7"/>
  <c r="H1793" i="7" s="1"/>
  <c r="G1792" i="7"/>
  <c r="C1791" i="7"/>
  <c r="K1790" i="7"/>
  <c r="J1790" i="7"/>
  <c r="G1790" i="7"/>
  <c r="F1790" i="7"/>
  <c r="E1790" i="7"/>
  <c r="G1789" i="7"/>
  <c r="H1789" i="7" s="1"/>
  <c r="G1788" i="7"/>
  <c r="H1788" i="7" s="1"/>
  <c r="G1787" i="7"/>
  <c r="H1787" i="7" s="1"/>
  <c r="G1786" i="7"/>
  <c r="H1786" i="7" s="1"/>
  <c r="G1785" i="7"/>
  <c r="H1785" i="7" s="1"/>
  <c r="C1784" i="7"/>
  <c r="C1782" i="7" s="1"/>
  <c r="G1783" i="7"/>
  <c r="H1783" i="7" s="1"/>
  <c r="G1780" i="7"/>
  <c r="G1779" i="7"/>
  <c r="G1778" i="7"/>
  <c r="G1777" i="7"/>
  <c r="C1776" i="7"/>
  <c r="G1775" i="7"/>
  <c r="G1774" i="7"/>
  <c r="G1773" i="7"/>
  <c r="G1772" i="7"/>
  <c r="C1772" i="7"/>
  <c r="G1770" i="7"/>
  <c r="H1770" i="7" s="1"/>
  <c r="G1769" i="7"/>
  <c r="H1769" i="7" s="1"/>
  <c r="G1768" i="7"/>
  <c r="H1768" i="7" s="1"/>
  <c r="G1767" i="7"/>
  <c r="G1766" i="7"/>
  <c r="G1765" i="7"/>
  <c r="C1765" i="7"/>
  <c r="C1764" i="7" s="1"/>
  <c r="G1764" i="7"/>
  <c r="G1763" i="7"/>
  <c r="G1762" i="7"/>
  <c r="G1761" i="7"/>
  <c r="G1760" i="7"/>
  <c r="G1759" i="7"/>
  <c r="G1758" i="7"/>
  <c r="C1757" i="7"/>
  <c r="G1756" i="7"/>
  <c r="H1756" i="7" s="1"/>
  <c r="G1755" i="7"/>
  <c r="H1755" i="7" s="1"/>
  <c r="G1754" i="7"/>
  <c r="H1754" i="7" s="1"/>
  <c r="K1753" i="7"/>
  <c r="J1753" i="7"/>
  <c r="F1753" i="7"/>
  <c r="E1753" i="7"/>
  <c r="C1753" i="7"/>
  <c r="G1752" i="7"/>
  <c r="H1752" i="7" s="1"/>
  <c r="G1751" i="7"/>
  <c r="G1750" i="7"/>
  <c r="K1749" i="7"/>
  <c r="J1749" i="7"/>
  <c r="F1749" i="7"/>
  <c r="E1749" i="7"/>
  <c r="C1749" i="7"/>
  <c r="G1745" i="7"/>
  <c r="G1744" i="7"/>
  <c r="H1744" i="7" s="1"/>
  <c r="G1743" i="7"/>
  <c r="H1743" i="7" s="1"/>
  <c r="G1742" i="7"/>
  <c r="H1742" i="7" s="1"/>
  <c r="G1741" i="7"/>
  <c r="H1741" i="7" s="1"/>
  <c r="G1739" i="7"/>
  <c r="H1739" i="7" s="1"/>
  <c r="G1738" i="7"/>
  <c r="H1738" i="7" s="1"/>
  <c r="G1737" i="7"/>
  <c r="G1736" i="7"/>
  <c r="I1736" i="7" s="1"/>
  <c r="I57" i="7" s="1"/>
  <c r="G1734" i="7"/>
  <c r="H1734" i="7" s="1"/>
  <c r="G1733" i="7"/>
  <c r="H1733" i="7" s="1"/>
  <c r="K1731" i="7"/>
  <c r="J1731" i="7"/>
  <c r="G1731" i="7"/>
  <c r="F1731" i="7"/>
  <c r="G1730" i="7"/>
  <c r="H1730" i="7" s="1"/>
  <c r="G1729" i="7"/>
  <c r="H1729" i="7" s="1"/>
  <c r="G1728" i="7"/>
  <c r="H1728" i="7" s="1"/>
  <c r="G1727" i="7"/>
  <c r="I1727" i="7" s="1"/>
  <c r="I48" i="7" s="1"/>
  <c r="G1726" i="7"/>
  <c r="I1726" i="7" s="1"/>
  <c r="I47" i="7" s="1"/>
  <c r="G1724" i="7"/>
  <c r="H1724" i="7" s="1"/>
  <c r="G1720" i="7"/>
  <c r="I1720" i="7" s="1"/>
  <c r="I41" i="7" s="1"/>
  <c r="G1719" i="7"/>
  <c r="I1719" i="7" s="1"/>
  <c r="I40" i="7" s="1"/>
  <c r="G1718" i="7"/>
  <c r="I1718" i="7" s="1"/>
  <c r="I39" i="7" s="1"/>
  <c r="G1716" i="7"/>
  <c r="I1716" i="7" s="1"/>
  <c r="I37" i="7" s="1"/>
  <c r="G1715" i="7"/>
  <c r="I1715" i="7" s="1"/>
  <c r="I36" i="7" s="1"/>
  <c r="G1714" i="7"/>
  <c r="G1713" i="7"/>
  <c r="G1711" i="7"/>
  <c r="I1711" i="7" s="1"/>
  <c r="I32" i="7" s="1"/>
  <c r="G1710" i="7"/>
  <c r="I1710" i="7" s="1"/>
  <c r="I31" i="7" s="1"/>
  <c r="G1709" i="7"/>
  <c r="I1709" i="7" s="1"/>
  <c r="I30" i="7" s="1"/>
  <c r="G1708" i="7"/>
  <c r="I1708" i="7" s="1"/>
  <c r="I29" i="7" s="1"/>
  <c r="G1707" i="7"/>
  <c r="G1704" i="7"/>
  <c r="H1704" i="7" s="1"/>
  <c r="G1703" i="7"/>
  <c r="I1703" i="7" s="1"/>
  <c r="I24" i="7" s="1"/>
  <c r="G1702" i="7"/>
  <c r="G1701" i="7"/>
  <c r="I1701" i="7" s="1"/>
  <c r="I22" i="7" s="1"/>
  <c r="G1700" i="7"/>
  <c r="G1699" i="7"/>
  <c r="I1699" i="7" s="1"/>
  <c r="I20" i="7" s="1"/>
  <c r="G1697" i="7"/>
  <c r="G1696" i="7"/>
  <c r="G1695" i="7"/>
  <c r="K1694" i="7"/>
  <c r="J1694" i="7"/>
  <c r="F1694" i="7"/>
  <c r="E1694" i="7"/>
  <c r="G1693" i="7"/>
  <c r="I1693" i="7" s="1"/>
  <c r="I14" i="7" s="1"/>
  <c r="G1692" i="7"/>
  <c r="I1692" i="7" s="1"/>
  <c r="I13" i="7" s="1"/>
  <c r="K1690" i="7"/>
  <c r="J1690" i="7"/>
  <c r="F1690" i="7"/>
  <c r="E1690" i="7"/>
  <c r="G1686" i="7"/>
  <c r="H1686" i="7" s="1"/>
  <c r="G1685" i="7"/>
  <c r="H1685" i="7" s="1"/>
  <c r="G1684" i="7"/>
  <c r="H1684" i="7" s="1"/>
  <c r="G1683" i="7"/>
  <c r="H1683" i="7" s="1"/>
  <c r="G1682" i="7"/>
  <c r="H1682" i="7" s="1"/>
  <c r="C1681" i="7"/>
  <c r="G1680" i="7"/>
  <c r="H1680" i="7" s="1"/>
  <c r="G1679" i="7"/>
  <c r="H1679" i="7" s="1"/>
  <c r="G1678" i="7"/>
  <c r="H1678" i="7" s="1"/>
  <c r="G1677" i="7"/>
  <c r="H1677" i="7" s="1"/>
  <c r="G1675" i="7"/>
  <c r="H1675" i="7" s="1"/>
  <c r="G1674" i="7"/>
  <c r="H1674" i="7" s="1"/>
  <c r="C1673" i="7"/>
  <c r="K1672" i="7"/>
  <c r="J1672" i="7"/>
  <c r="G1672" i="7"/>
  <c r="F1672" i="7"/>
  <c r="E1672" i="7"/>
  <c r="G1671" i="7"/>
  <c r="H1671" i="7" s="1"/>
  <c r="G1670" i="7"/>
  <c r="H1670" i="7" s="1"/>
  <c r="G1669" i="7"/>
  <c r="H1669" i="7" s="1"/>
  <c r="G1668" i="7"/>
  <c r="H1668" i="7" s="1"/>
  <c r="G1667" i="7"/>
  <c r="H1667" i="7" s="1"/>
  <c r="C1666" i="7"/>
  <c r="C1664" i="7" s="1"/>
  <c r="G1665" i="7"/>
  <c r="H1665" i="7" s="1"/>
  <c r="G1662" i="7"/>
  <c r="G1661" i="7"/>
  <c r="G1660" i="7"/>
  <c r="G1659" i="7"/>
  <c r="C1658" i="7"/>
  <c r="G1657" i="7"/>
  <c r="H1657" i="7" s="1"/>
  <c r="G1656" i="7"/>
  <c r="H1656" i="7" s="1"/>
  <c r="G1655" i="7"/>
  <c r="H1655" i="7" s="1"/>
  <c r="G1654" i="7"/>
  <c r="C1654" i="7"/>
  <c r="G1652" i="7"/>
  <c r="H1652" i="7" s="1"/>
  <c r="G1650" i="7"/>
  <c r="H1650" i="7" s="1"/>
  <c r="G1649" i="7"/>
  <c r="H1649" i="7" s="1"/>
  <c r="G1648" i="7"/>
  <c r="H1648" i="7" s="1"/>
  <c r="H1647" i="7" s="1"/>
  <c r="G1647" i="7"/>
  <c r="C1647" i="7"/>
  <c r="C1646" i="7" s="1"/>
  <c r="G1646" i="7"/>
  <c r="G1645" i="7"/>
  <c r="H1645" i="7" s="1"/>
  <c r="G1644" i="7"/>
  <c r="H1644" i="7" s="1"/>
  <c r="G1643" i="7"/>
  <c r="H1643" i="7" s="1"/>
  <c r="G1642" i="7"/>
  <c r="H1642" i="7" s="1"/>
  <c r="G1641" i="7"/>
  <c r="H1641" i="7" s="1"/>
  <c r="G1640" i="7"/>
  <c r="H1640" i="7" s="1"/>
  <c r="C1639" i="7"/>
  <c r="G1638" i="7"/>
  <c r="H1638" i="7" s="1"/>
  <c r="G1637" i="7"/>
  <c r="G1636" i="7"/>
  <c r="H1636" i="7" s="1"/>
  <c r="K1635" i="7"/>
  <c r="J1635" i="7"/>
  <c r="F1635" i="7"/>
  <c r="E1635" i="7"/>
  <c r="C1635" i="7"/>
  <c r="G1634" i="7"/>
  <c r="H1634" i="7" s="1"/>
  <c r="G1633" i="7"/>
  <c r="G1632" i="7"/>
  <c r="H1632" i="7" s="1"/>
  <c r="K1631" i="7"/>
  <c r="J1631" i="7"/>
  <c r="F1631" i="7"/>
  <c r="E1631" i="7"/>
  <c r="C1631" i="7"/>
  <c r="G1627" i="7"/>
  <c r="H1627" i="7" s="1"/>
  <c r="G1626" i="7"/>
  <c r="H1626" i="7" s="1"/>
  <c r="G1625" i="7"/>
  <c r="H1625" i="7" s="1"/>
  <c r="G1624" i="7"/>
  <c r="H1624" i="7" s="1"/>
  <c r="G1623" i="7"/>
  <c r="H1623" i="7" s="1"/>
  <c r="C1622" i="7"/>
  <c r="G1621" i="7"/>
  <c r="H1621" i="7" s="1"/>
  <c r="G1620" i="7"/>
  <c r="H1620" i="7" s="1"/>
  <c r="G1619" i="7"/>
  <c r="H1619" i="7" s="1"/>
  <c r="G1618" i="7"/>
  <c r="G1616" i="7"/>
  <c r="H1616" i="7" s="1"/>
  <c r="G1615" i="7"/>
  <c r="C1614" i="7"/>
  <c r="K1613" i="7"/>
  <c r="J1613" i="7"/>
  <c r="G1613" i="7"/>
  <c r="F1613" i="7"/>
  <c r="E1613" i="7"/>
  <c r="G1612" i="7"/>
  <c r="H1612" i="7" s="1"/>
  <c r="G1611" i="7"/>
  <c r="H1611" i="7" s="1"/>
  <c r="G1610" i="7"/>
  <c r="H1610" i="7" s="1"/>
  <c r="G1609" i="7"/>
  <c r="H1609" i="7" s="1"/>
  <c r="G1608" i="7"/>
  <c r="C1607" i="7"/>
  <c r="C1605" i="7" s="1"/>
  <c r="G1606" i="7"/>
  <c r="H1606" i="7" s="1"/>
  <c r="G1603" i="7"/>
  <c r="G1602" i="7"/>
  <c r="G1601" i="7"/>
  <c r="G1600" i="7"/>
  <c r="H1600" i="7" s="1"/>
  <c r="C1599" i="7"/>
  <c r="G1598" i="7"/>
  <c r="H1598" i="7" s="1"/>
  <c r="G1597" i="7"/>
  <c r="H1597" i="7" s="1"/>
  <c r="G1596" i="7"/>
  <c r="H1596" i="7" s="1"/>
  <c r="G1595" i="7"/>
  <c r="C1595" i="7"/>
  <c r="G1593" i="7"/>
  <c r="H1593" i="7" s="1"/>
  <c r="G1592" i="7"/>
  <c r="G1591" i="7"/>
  <c r="H1591" i="7" s="1"/>
  <c r="G1590" i="7"/>
  <c r="H1590" i="7" s="1"/>
  <c r="G1589" i="7"/>
  <c r="H1589" i="7" s="1"/>
  <c r="G1588" i="7"/>
  <c r="C1588" i="7"/>
  <c r="C1587" i="7" s="1"/>
  <c r="G1587" i="7"/>
  <c r="G1586" i="7"/>
  <c r="H1586" i="7" s="1"/>
  <c r="G1585" i="7"/>
  <c r="H1585" i="7" s="1"/>
  <c r="G1584" i="7"/>
  <c r="H1584" i="7" s="1"/>
  <c r="G1583" i="7"/>
  <c r="H1583" i="7" s="1"/>
  <c r="G1582" i="7"/>
  <c r="H1582" i="7" s="1"/>
  <c r="G1581" i="7"/>
  <c r="H1581" i="7" s="1"/>
  <c r="C1580" i="7"/>
  <c r="G1579" i="7"/>
  <c r="H1579" i="7" s="1"/>
  <c r="G1578" i="7"/>
  <c r="H1578" i="7" s="1"/>
  <c r="G1577" i="7"/>
  <c r="K1576" i="7"/>
  <c r="J1576" i="7"/>
  <c r="F1576" i="7"/>
  <c r="E1576" i="7"/>
  <c r="C1576" i="7"/>
  <c r="G1575" i="7"/>
  <c r="H1575" i="7" s="1"/>
  <c r="G1574" i="7"/>
  <c r="H1574" i="7" s="1"/>
  <c r="G1573" i="7"/>
  <c r="K1572" i="7"/>
  <c r="J1572" i="7"/>
  <c r="F1572" i="7"/>
  <c r="E1572" i="7"/>
  <c r="C1572" i="7"/>
  <c r="G1568" i="7"/>
  <c r="H1568" i="7" s="1"/>
  <c r="G1567" i="7"/>
  <c r="H1567" i="7" s="1"/>
  <c r="G1566" i="7"/>
  <c r="H1566" i="7" s="1"/>
  <c r="G1565" i="7"/>
  <c r="H1565" i="7" s="1"/>
  <c r="G1564" i="7"/>
  <c r="H1564" i="7" s="1"/>
  <c r="C1563" i="7"/>
  <c r="G1562" i="7"/>
  <c r="H1562" i="7" s="1"/>
  <c r="G1561" i="7"/>
  <c r="H1561" i="7" s="1"/>
  <c r="G1560" i="7"/>
  <c r="G1559" i="7"/>
  <c r="H1559" i="7" s="1"/>
  <c r="C1558" i="7"/>
  <c r="G1557" i="7"/>
  <c r="H1557" i="7" s="1"/>
  <c r="G1556" i="7"/>
  <c r="H1556" i="7" s="1"/>
  <c r="C1555" i="7"/>
  <c r="K1554" i="7"/>
  <c r="J1554" i="7"/>
  <c r="G1554" i="7"/>
  <c r="F1554" i="7"/>
  <c r="E1554" i="7"/>
  <c r="G1553" i="7"/>
  <c r="H1553" i="7" s="1"/>
  <c r="G1552" i="7"/>
  <c r="H1552" i="7" s="1"/>
  <c r="G1551" i="7"/>
  <c r="H1551" i="7" s="1"/>
  <c r="G1550" i="7"/>
  <c r="H1550" i="7" s="1"/>
  <c r="G1549" i="7"/>
  <c r="H1549" i="7" s="1"/>
  <c r="C1548" i="7"/>
  <c r="C1546" i="7" s="1"/>
  <c r="G1547" i="7"/>
  <c r="H1547" i="7" s="1"/>
  <c r="G1544" i="7"/>
  <c r="G1543" i="7"/>
  <c r="G1542" i="7"/>
  <c r="G1541" i="7"/>
  <c r="H1541" i="7" s="1"/>
  <c r="C1540" i="7"/>
  <c r="G1539" i="7"/>
  <c r="H1539" i="7" s="1"/>
  <c r="G1538" i="7"/>
  <c r="H1538" i="7" s="1"/>
  <c r="G1537" i="7"/>
  <c r="H1537" i="7" s="1"/>
  <c r="G1536" i="7"/>
  <c r="C1536" i="7"/>
  <c r="G1534" i="7"/>
  <c r="H1534" i="7" s="1"/>
  <c r="G1533" i="7"/>
  <c r="G1532" i="7"/>
  <c r="G1531" i="7"/>
  <c r="G1530" i="7"/>
  <c r="H1530" i="7" s="1"/>
  <c r="G1529" i="7"/>
  <c r="C1529" i="7"/>
  <c r="C1528" i="7" s="1"/>
  <c r="G1528" i="7"/>
  <c r="G1527" i="7"/>
  <c r="H1527" i="7" s="1"/>
  <c r="G1526" i="7"/>
  <c r="H1526" i="7" s="1"/>
  <c r="G1525" i="7"/>
  <c r="H1525" i="7" s="1"/>
  <c r="G1524" i="7"/>
  <c r="G1523" i="7"/>
  <c r="H1523" i="7" s="1"/>
  <c r="G1522" i="7"/>
  <c r="H1522" i="7" s="1"/>
  <c r="C1521" i="7"/>
  <c r="G1520" i="7"/>
  <c r="H1520" i="7" s="1"/>
  <c r="G1519" i="7"/>
  <c r="H1519" i="7" s="1"/>
  <c r="G1518" i="7"/>
  <c r="K1517" i="7"/>
  <c r="J1517" i="7"/>
  <c r="F1517" i="7"/>
  <c r="E1517" i="7"/>
  <c r="C1517" i="7"/>
  <c r="G1516" i="7"/>
  <c r="H1516" i="7" s="1"/>
  <c r="G1515" i="7"/>
  <c r="G1514" i="7"/>
  <c r="H1514" i="7" s="1"/>
  <c r="K1513" i="7"/>
  <c r="J1513" i="7"/>
  <c r="F1513" i="7"/>
  <c r="E1513" i="7"/>
  <c r="C1513" i="7"/>
  <c r="G1509" i="7"/>
  <c r="G1508" i="7"/>
  <c r="H1508" i="7" s="1"/>
  <c r="G1507" i="7"/>
  <c r="H1507" i="7" s="1"/>
  <c r="G1506" i="7"/>
  <c r="H1506" i="7" s="1"/>
  <c r="G1505" i="7"/>
  <c r="C1504" i="7"/>
  <c r="G1503" i="7"/>
  <c r="H1503" i="7" s="1"/>
  <c r="G1502" i="7"/>
  <c r="H1502" i="7" s="1"/>
  <c r="G1501" i="7"/>
  <c r="H1501" i="7" s="1"/>
  <c r="G1500" i="7"/>
  <c r="G1498" i="7"/>
  <c r="H1498" i="7" s="1"/>
  <c r="G1497" i="7"/>
  <c r="H1497" i="7" s="1"/>
  <c r="C1496" i="7"/>
  <c r="K1495" i="7"/>
  <c r="J1495" i="7"/>
  <c r="G1495" i="7"/>
  <c r="F1495" i="7"/>
  <c r="E1495" i="7"/>
  <c r="G1494" i="7"/>
  <c r="H1494" i="7" s="1"/>
  <c r="G1493" i="7"/>
  <c r="H1493" i="7" s="1"/>
  <c r="G1492" i="7"/>
  <c r="H1492" i="7" s="1"/>
  <c r="G1491" i="7"/>
  <c r="H1491" i="7" s="1"/>
  <c r="G1490" i="7"/>
  <c r="H1490" i="7" s="1"/>
  <c r="C1489" i="7"/>
  <c r="C1487" i="7" s="1"/>
  <c r="G1488" i="7"/>
  <c r="G1485" i="7"/>
  <c r="G1484" i="7"/>
  <c r="G1483" i="7"/>
  <c r="G1482" i="7"/>
  <c r="G1480" i="7"/>
  <c r="G1479" i="7"/>
  <c r="G1478" i="7"/>
  <c r="G1477" i="7"/>
  <c r="C1477" i="7"/>
  <c r="G1475" i="7"/>
  <c r="H1475" i="7" s="1"/>
  <c r="G1474" i="7"/>
  <c r="H1474" i="7" s="1"/>
  <c r="G1473" i="7"/>
  <c r="H1473" i="7" s="1"/>
  <c r="G1472" i="7"/>
  <c r="H1472" i="7" s="1"/>
  <c r="G1471" i="7"/>
  <c r="H1471" i="7" s="1"/>
  <c r="G1470" i="7"/>
  <c r="C1470" i="7"/>
  <c r="C1469" i="7" s="1"/>
  <c r="G1469" i="7"/>
  <c r="G1468" i="7"/>
  <c r="H1468" i="7" s="1"/>
  <c r="G1467" i="7"/>
  <c r="H1467" i="7" s="1"/>
  <c r="G1466" i="7"/>
  <c r="G1465" i="7"/>
  <c r="G1464" i="7"/>
  <c r="G1463" i="7"/>
  <c r="C1462" i="7"/>
  <c r="G1461" i="7"/>
  <c r="H1461" i="7" s="1"/>
  <c r="G1460" i="7"/>
  <c r="G1459" i="7"/>
  <c r="K1458" i="7"/>
  <c r="J1458" i="7"/>
  <c r="F1458" i="7"/>
  <c r="E1458" i="7"/>
  <c r="C1458" i="7"/>
  <c r="G1457" i="7"/>
  <c r="H1457" i="7" s="1"/>
  <c r="G1456" i="7"/>
  <c r="G1455" i="7"/>
  <c r="K1454" i="7"/>
  <c r="J1454" i="7"/>
  <c r="F1454" i="7"/>
  <c r="E1454" i="7"/>
  <c r="C1454" i="7"/>
  <c r="G1450" i="7"/>
  <c r="H1450" i="7" s="1"/>
  <c r="G1449" i="7"/>
  <c r="H1449" i="7" s="1"/>
  <c r="G1448" i="7"/>
  <c r="H1448" i="7" s="1"/>
  <c r="G1447" i="7"/>
  <c r="H1447" i="7" s="1"/>
  <c r="G1446" i="7"/>
  <c r="H1446" i="7" s="1"/>
  <c r="C1445" i="7"/>
  <c r="G1444" i="7"/>
  <c r="H1444" i="7" s="1"/>
  <c r="G1443" i="7"/>
  <c r="H1443" i="7" s="1"/>
  <c r="G1442" i="7"/>
  <c r="H1442" i="7" s="1"/>
  <c r="G1441" i="7"/>
  <c r="H1441" i="7" s="1"/>
  <c r="G1439" i="7"/>
  <c r="H1439" i="7" s="1"/>
  <c r="G1438" i="7"/>
  <c r="H1438" i="7" s="1"/>
  <c r="C1437" i="7"/>
  <c r="K1436" i="7"/>
  <c r="J1436" i="7"/>
  <c r="G1436" i="7"/>
  <c r="F1436" i="7"/>
  <c r="E1436" i="7"/>
  <c r="G1435" i="7"/>
  <c r="H1435" i="7" s="1"/>
  <c r="G1434" i="7"/>
  <c r="H1434" i="7" s="1"/>
  <c r="G1433" i="7"/>
  <c r="H1433" i="7" s="1"/>
  <c r="G1432" i="7"/>
  <c r="H1432" i="7" s="1"/>
  <c r="G1431" i="7"/>
  <c r="H1431" i="7" s="1"/>
  <c r="C1430" i="7"/>
  <c r="C1428" i="7" s="1"/>
  <c r="G1429" i="7"/>
  <c r="H1429" i="7" s="1"/>
  <c r="G1426" i="7"/>
  <c r="G1425" i="7"/>
  <c r="H1425" i="7" s="1"/>
  <c r="G1424" i="7"/>
  <c r="G1423" i="7"/>
  <c r="H1423" i="7" s="1"/>
  <c r="C1422" i="7"/>
  <c r="G1421" i="7"/>
  <c r="G1420" i="7"/>
  <c r="G1419" i="7"/>
  <c r="G1418" i="7"/>
  <c r="C1418" i="7"/>
  <c r="G1416" i="7"/>
  <c r="G1415" i="7"/>
  <c r="H1415" i="7" s="1"/>
  <c r="G1414" i="7"/>
  <c r="H1414" i="7" s="1"/>
  <c r="G1413" i="7"/>
  <c r="H1413" i="7" s="1"/>
  <c r="G1412" i="7"/>
  <c r="H1412" i="7" s="1"/>
  <c r="G1411" i="7"/>
  <c r="C1411" i="7"/>
  <c r="C1410" i="7" s="1"/>
  <c r="G1410" i="7"/>
  <c r="G1409" i="7"/>
  <c r="H1409" i="7" s="1"/>
  <c r="G1408" i="7"/>
  <c r="H1408" i="7" s="1"/>
  <c r="G1407" i="7"/>
  <c r="H1407" i="7" s="1"/>
  <c r="G1406" i="7"/>
  <c r="H1406" i="7" s="1"/>
  <c r="G1405" i="7"/>
  <c r="H1405" i="7" s="1"/>
  <c r="G1404" i="7"/>
  <c r="H1404" i="7" s="1"/>
  <c r="C1403" i="7"/>
  <c r="G1402" i="7"/>
  <c r="H1402" i="7" s="1"/>
  <c r="G1401" i="7"/>
  <c r="H1401" i="7" s="1"/>
  <c r="G1400" i="7"/>
  <c r="H1400" i="7" s="1"/>
  <c r="K1399" i="7"/>
  <c r="J1399" i="7"/>
  <c r="F1399" i="7"/>
  <c r="E1399" i="7"/>
  <c r="C1399" i="7"/>
  <c r="G1398" i="7"/>
  <c r="H1398" i="7" s="1"/>
  <c r="G1397" i="7"/>
  <c r="G1396" i="7"/>
  <c r="H1396" i="7" s="1"/>
  <c r="K1395" i="7"/>
  <c r="J1395" i="7"/>
  <c r="F1395" i="7"/>
  <c r="E1395" i="7"/>
  <c r="C1395" i="7"/>
  <c r="G1391" i="7"/>
  <c r="H1391" i="7" s="1"/>
  <c r="G1390" i="7"/>
  <c r="H1390" i="7" s="1"/>
  <c r="G1389" i="7"/>
  <c r="H1389" i="7" s="1"/>
  <c r="G1388" i="7"/>
  <c r="H1388" i="7" s="1"/>
  <c r="G1387" i="7"/>
  <c r="H1387" i="7" s="1"/>
  <c r="C1386" i="7"/>
  <c r="G1385" i="7"/>
  <c r="H1385" i="7" s="1"/>
  <c r="G1384" i="7"/>
  <c r="H1384" i="7" s="1"/>
  <c r="G1383" i="7"/>
  <c r="H1383" i="7" s="1"/>
  <c r="G1382" i="7"/>
  <c r="H1382" i="7" s="1"/>
  <c r="C1381" i="7"/>
  <c r="G1380" i="7"/>
  <c r="H1380" i="7" s="1"/>
  <c r="G1379" i="7"/>
  <c r="H1379" i="7" s="1"/>
  <c r="C1378" i="7"/>
  <c r="K1377" i="7"/>
  <c r="J1377" i="7"/>
  <c r="G1377" i="7"/>
  <c r="F1377" i="7"/>
  <c r="E1377" i="7"/>
  <c r="G1376" i="7"/>
  <c r="H1376" i="7" s="1"/>
  <c r="G1375" i="7"/>
  <c r="H1375" i="7" s="1"/>
  <c r="G1374" i="7"/>
  <c r="H1374" i="7" s="1"/>
  <c r="G1373" i="7"/>
  <c r="H1373" i="7" s="1"/>
  <c r="G1372" i="7"/>
  <c r="H1372" i="7" s="1"/>
  <c r="C1371" i="7"/>
  <c r="C1369" i="7" s="1"/>
  <c r="G1370" i="7"/>
  <c r="H1370" i="7" s="1"/>
  <c r="G1367" i="7"/>
  <c r="G1366" i="7"/>
  <c r="G1365" i="7"/>
  <c r="G1364" i="7"/>
  <c r="C1363" i="7"/>
  <c r="G1362" i="7"/>
  <c r="H1362" i="7" s="1"/>
  <c r="G1361" i="7"/>
  <c r="H1361" i="7" s="1"/>
  <c r="G1360" i="7"/>
  <c r="H1360" i="7" s="1"/>
  <c r="G1359" i="7"/>
  <c r="C1359" i="7"/>
  <c r="G1357" i="7"/>
  <c r="H1357" i="7" s="1"/>
  <c r="G1356" i="7"/>
  <c r="H1356" i="7" s="1"/>
  <c r="G1355" i="7"/>
  <c r="H1355" i="7" s="1"/>
  <c r="G1354" i="7"/>
  <c r="H1354" i="7" s="1"/>
  <c r="G1353" i="7"/>
  <c r="H1353" i="7" s="1"/>
  <c r="G1352" i="7"/>
  <c r="C1352" i="7"/>
  <c r="C1351" i="7" s="1"/>
  <c r="G1351" i="7"/>
  <c r="G1350" i="7"/>
  <c r="H1350" i="7" s="1"/>
  <c r="G1349" i="7"/>
  <c r="H1349" i="7" s="1"/>
  <c r="G1348" i="7"/>
  <c r="G1347" i="7"/>
  <c r="G1346" i="7"/>
  <c r="G1345" i="7"/>
  <c r="C1344" i="7"/>
  <c r="G1343" i="7"/>
  <c r="H1343" i="7" s="1"/>
  <c r="G1342" i="7"/>
  <c r="G1341" i="7"/>
  <c r="H1341" i="7" s="1"/>
  <c r="K1340" i="7"/>
  <c r="J1340" i="7"/>
  <c r="F1340" i="7"/>
  <c r="E1340" i="7"/>
  <c r="C1340" i="7"/>
  <c r="G1339" i="7"/>
  <c r="H1339" i="7" s="1"/>
  <c r="G1338" i="7"/>
  <c r="H1338" i="7" s="1"/>
  <c r="G1337" i="7"/>
  <c r="H1337" i="7" s="1"/>
  <c r="K1336" i="7"/>
  <c r="J1336" i="7"/>
  <c r="F1336" i="7"/>
  <c r="E1336" i="7"/>
  <c r="C1336" i="7"/>
  <c r="G1331" i="7"/>
  <c r="G1330" i="7"/>
  <c r="H1330" i="7" s="1"/>
  <c r="G1329" i="7"/>
  <c r="H1329" i="7" s="1"/>
  <c r="G1328" i="7"/>
  <c r="H1328" i="7" s="1"/>
  <c r="G1327" i="7"/>
  <c r="H1327" i="7" s="1"/>
  <c r="C1326" i="7"/>
  <c r="G1325" i="7"/>
  <c r="H1325" i="7" s="1"/>
  <c r="G1324" i="7"/>
  <c r="H1324" i="7" s="1"/>
  <c r="G1323" i="7"/>
  <c r="H1323" i="7" s="1"/>
  <c r="G1322" i="7"/>
  <c r="G1320" i="7"/>
  <c r="H1320" i="7" s="1"/>
  <c r="G1319" i="7"/>
  <c r="H1319" i="7" s="1"/>
  <c r="C1318" i="7"/>
  <c r="K1317" i="7"/>
  <c r="J1317" i="7"/>
  <c r="G1317" i="7"/>
  <c r="F1317" i="7"/>
  <c r="E1317" i="7"/>
  <c r="G1316" i="7"/>
  <c r="H1316" i="7" s="1"/>
  <c r="G1315" i="7"/>
  <c r="H1315" i="7" s="1"/>
  <c r="G1314" i="7"/>
  <c r="H1314" i="7" s="1"/>
  <c r="G1313" i="7"/>
  <c r="H1313" i="7" s="1"/>
  <c r="G1312" i="7"/>
  <c r="C1311" i="7"/>
  <c r="C1309" i="7" s="1"/>
  <c r="G1310" i="7"/>
  <c r="H1310" i="7" s="1"/>
  <c r="G1307" i="7"/>
  <c r="G1306" i="7"/>
  <c r="H1306" i="7" s="1"/>
  <c r="G1305" i="7"/>
  <c r="G1304" i="7"/>
  <c r="G1302" i="7"/>
  <c r="G1301" i="7"/>
  <c r="G1300" i="7"/>
  <c r="H1300" i="7" s="1"/>
  <c r="G1299" i="7"/>
  <c r="C1299" i="7"/>
  <c r="G1297" i="7"/>
  <c r="H1297" i="7" s="1"/>
  <c r="G1296" i="7"/>
  <c r="G1295" i="7"/>
  <c r="H1295" i="7" s="1"/>
  <c r="G1294" i="7"/>
  <c r="H1294" i="7" s="1"/>
  <c r="G1293" i="7"/>
  <c r="H1293" i="7" s="1"/>
  <c r="G1292" i="7"/>
  <c r="C1292" i="7"/>
  <c r="C1291" i="7" s="1"/>
  <c r="G1291" i="7"/>
  <c r="G1290" i="7"/>
  <c r="H1290" i="7" s="1"/>
  <c r="G1289" i="7"/>
  <c r="G1288" i="7"/>
  <c r="G1287" i="7"/>
  <c r="G1286" i="7"/>
  <c r="G1285" i="7"/>
  <c r="G1283" i="7"/>
  <c r="G1282" i="7"/>
  <c r="H1282" i="7" s="1"/>
  <c r="G1281" i="7"/>
  <c r="K1280" i="7"/>
  <c r="J1280" i="7"/>
  <c r="F1280" i="7"/>
  <c r="E1280" i="7"/>
  <c r="C1280" i="7"/>
  <c r="G1279" i="7"/>
  <c r="H1279" i="7" s="1"/>
  <c r="G1278" i="7"/>
  <c r="G1277" i="7"/>
  <c r="K1276" i="7"/>
  <c r="J1276" i="7"/>
  <c r="F1276" i="7"/>
  <c r="E1276" i="7"/>
  <c r="G1272" i="7"/>
  <c r="H1272" i="7" s="1"/>
  <c r="G1271" i="7"/>
  <c r="H1271" i="7" s="1"/>
  <c r="G1270" i="7"/>
  <c r="H1270" i="7" s="1"/>
  <c r="G1269" i="7"/>
  <c r="H1269" i="7" s="1"/>
  <c r="G1268" i="7"/>
  <c r="H1268" i="7" s="1"/>
  <c r="C1267" i="7"/>
  <c r="G1266" i="7"/>
  <c r="H1266" i="7" s="1"/>
  <c r="G1265" i="7"/>
  <c r="H1265" i="7" s="1"/>
  <c r="G1264" i="7"/>
  <c r="H1264" i="7" s="1"/>
  <c r="G1263" i="7"/>
  <c r="G1261" i="7"/>
  <c r="H1261" i="7" s="1"/>
  <c r="G1260" i="7"/>
  <c r="C1259" i="7"/>
  <c r="K1258" i="7"/>
  <c r="J1258" i="7"/>
  <c r="G1258" i="7"/>
  <c r="F1258" i="7"/>
  <c r="E1258" i="7"/>
  <c r="G1257" i="7"/>
  <c r="H1257" i="7" s="1"/>
  <c r="G1256" i="7"/>
  <c r="H1256" i="7" s="1"/>
  <c r="G1255" i="7"/>
  <c r="H1255" i="7" s="1"/>
  <c r="G1254" i="7"/>
  <c r="H1254" i="7" s="1"/>
  <c r="G1253" i="7"/>
  <c r="H1253" i="7" s="1"/>
  <c r="C1252" i="7"/>
  <c r="C1250" i="7" s="1"/>
  <c r="G1251" i="7"/>
  <c r="H1251" i="7" s="1"/>
  <c r="G1248" i="7"/>
  <c r="G1247" i="7"/>
  <c r="H1247" i="7" s="1"/>
  <c r="G1246" i="7"/>
  <c r="G1245" i="7"/>
  <c r="C1244" i="7"/>
  <c r="G1243" i="7"/>
  <c r="H1243" i="7" s="1"/>
  <c r="G1242" i="7"/>
  <c r="G1241" i="7"/>
  <c r="H1241" i="7" s="1"/>
  <c r="G1240" i="7"/>
  <c r="C1240" i="7"/>
  <c r="G1238" i="7"/>
  <c r="H1238" i="7" s="1"/>
  <c r="G1237" i="7"/>
  <c r="H1237" i="7" s="1"/>
  <c r="G1236" i="7"/>
  <c r="H1236" i="7" s="1"/>
  <c r="G1235" i="7"/>
  <c r="H1235" i="7" s="1"/>
  <c r="G1234" i="7"/>
  <c r="H1234" i="7" s="1"/>
  <c r="G1233" i="7"/>
  <c r="C1233" i="7"/>
  <c r="C1232" i="7" s="1"/>
  <c r="G1232" i="7"/>
  <c r="G1231" i="7"/>
  <c r="H1231" i="7" s="1"/>
  <c r="G1230" i="7"/>
  <c r="H1230" i="7" s="1"/>
  <c r="G1229" i="7"/>
  <c r="H1229" i="7" s="1"/>
  <c r="G1228" i="7"/>
  <c r="H1228" i="7" s="1"/>
  <c r="G1227" i="7"/>
  <c r="G1226" i="7"/>
  <c r="C1225" i="7"/>
  <c r="G1224" i="7"/>
  <c r="H1224" i="7" s="1"/>
  <c r="G1223" i="7"/>
  <c r="H1223" i="7" s="1"/>
  <c r="G1222" i="7"/>
  <c r="K1221" i="7"/>
  <c r="J1221" i="7"/>
  <c r="F1221" i="7"/>
  <c r="E1221" i="7"/>
  <c r="C1221" i="7"/>
  <c r="G1220" i="7"/>
  <c r="H1220" i="7" s="1"/>
  <c r="G1219" i="7"/>
  <c r="H1219" i="7" s="1"/>
  <c r="G1218" i="7"/>
  <c r="K1217" i="7"/>
  <c r="J1217" i="7"/>
  <c r="F1217" i="7"/>
  <c r="E1217" i="7"/>
  <c r="C1217" i="7"/>
  <c r="G1213" i="7"/>
  <c r="H1213" i="7" s="1"/>
  <c r="G1212" i="7"/>
  <c r="H1212" i="7" s="1"/>
  <c r="G1211" i="7"/>
  <c r="H1211" i="7" s="1"/>
  <c r="G1210" i="7"/>
  <c r="H1210" i="7" s="1"/>
  <c r="G1209" i="7"/>
  <c r="H1209" i="7" s="1"/>
  <c r="C1208" i="7"/>
  <c r="G1207" i="7"/>
  <c r="H1207" i="7" s="1"/>
  <c r="G1206" i="7"/>
  <c r="H1206" i="7" s="1"/>
  <c r="G1205" i="7"/>
  <c r="H1205" i="7" s="1"/>
  <c r="G1204" i="7"/>
  <c r="C1203" i="7"/>
  <c r="G1202" i="7"/>
  <c r="H1202" i="7" s="1"/>
  <c r="G1201" i="7"/>
  <c r="H1201" i="7" s="1"/>
  <c r="C1200" i="7"/>
  <c r="K1199" i="7"/>
  <c r="J1199" i="7"/>
  <c r="G1199" i="7"/>
  <c r="F1199" i="7"/>
  <c r="E1199" i="7"/>
  <c r="G1198" i="7"/>
  <c r="H1198" i="7" s="1"/>
  <c r="G1197" i="7"/>
  <c r="H1197" i="7" s="1"/>
  <c r="G1196" i="7"/>
  <c r="H1196" i="7" s="1"/>
  <c r="G1195" i="7"/>
  <c r="H1195" i="7" s="1"/>
  <c r="G1194" i="7"/>
  <c r="H1194" i="7" s="1"/>
  <c r="C1193" i="7"/>
  <c r="C1191" i="7" s="1"/>
  <c r="G1192" i="7"/>
  <c r="G1189" i="7"/>
  <c r="H1189" i="7" s="1"/>
  <c r="G1188" i="7"/>
  <c r="H1188" i="7" s="1"/>
  <c r="G1187" i="7"/>
  <c r="H1187" i="7" s="1"/>
  <c r="G1186" i="7"/>
  <c r="H1186" i="7" s="1"/>
  <c r="C1185" i="7"/>
  <c r="G1184" i="7"/>
  <c r="H1184" i="7" s="1"/>
  <c r="G1183" i="7"/>
  <c r="G1182" i="7"/>
  <c r="H1182" i="7" s="1"/>
  <c r="G1181" i="7"/>
  <c r="C1181" i="7"/>
  <c r="G1179" i="7"/>
  <c r="G1178" i="7"/>
  <c r="H1178" i="7" s="1"/>
  <c r="G1177" i="7"/>
  <c r="H1177" i="7" s="1"/>
  <c r="G1176" i="7"/>
  <c r="H1176" i="7" s="1"/>
  <c r="G1175" i="7"/>
  <c r="G1174" i="7"/>
  <c r="C1174" i="7"/>
  <c r="C1173" i="7" s="1"/>
  <c r="G1173" i="7"/>
  <c r="G1172" i="7"/>
  <c r="H1172" i="7" s="1"/>
  <c r="G1171" i="7"/>
  <c r="H1171" i="7" s="1"/>
  <c r="G1170" i="7"/>
  <c r="H1170" i="7" s="1"/>
  <c r="G1169" i="7"/>
  <c r="H1169" i="7" s="1"/>
  <c r="G1168" i="7"/>
  <c r="H1168" i="7" s="1"/>
  <c r="G1167" i="7"/>
  <c r="H1167" i="7" s="1"/>
  <c r="C1166" i="7"/>
  <c r="G1165" i="7"/>
  <c r="H1165" i="7" s="1"/>
  <c r="G1164" i="7"/>
  <c r="H1164" i="7" s="1"/>
  <c r="G1163" i="7"/>
  <c r="H1163" i="7" s="1"/>
  <c r="K1162" i="7"/>
  <c r="J1162" i="7"/>
  <c r="F1162" i="7"/>
  <c r="E1162" i="7"/>
  <c r="C1162" i="7"/>
  <c r="G1161" i="7"/>
  <c r="H1161" i="7" s="1"/>
  <c r="G1160" i="7"/>
  <c r="H1160" i="7" s="1"/>
  <c r="G1159" i="7"/>
  <c r="K1158" i="7"/>
  <c r="J1158" i="7"/>
  <c r="F1158" i="7"/>
  <c r="E1158" i="7"/>
  <c r="C1158" i="7"/>
  <c r="G1154" i="7"/>
  <c r="H1154" i="7" s="1"/>
  <c r="G1153" i="7"/>
  <c r="H1153" i="7" s="1"/>
  <c r="G1152" i="7"/>
  <c r="H1152" i="7" s="1"/>
  <c r="G1151" i="7"/>
  <c r="H1151" i="7" s="1"/>
  <c r="G1150" i="7"/>
  <c r="H1150" i="7" s="1"/>
  <c r="C1149" i="7"/>
  <c r="G1148" i="7"/>
  <c r="H1148" i="7" s="1"/>
  <c r="G1147" i="7"/>
  <c r="H1147" i="7" s="1"/>
  <c r="G1146" i="7"/>
  <c r="H1146" i="7" s="1"/>
  <c r="G1145" i="7"/>
  <c r="H1145" i="7" s="1"/>
  <c r="C1144" i="7"/>
  <c r="G1143" i="7"/>
  <c r="H1143" i="7" s="1"/>
  <c r="G1142" i="7"/>
  <c r="H1142" i="7" s="1"/>
  <c r="C1141" i="7"/>
  <c r="K1140" i="7"/>
  <c r="J1140" i="7"/>
  <c r="G1140" i="7"/>
  <c r="F1140" i="7"/>
  <c r="E1140" i="7"/>
  <c r="G1139" i="7"/>
  <c r="H1139" i="7" s="1"/>
  <c r="G1138" i="7"/>
  <c r="H1138" i="7" s="1"/>
  <c r="G1137" i="7"/>
  <c r="H1137" i="7" s="1"/>
  <c r="G1136" i="7"/>
  <c r="H1136" i="7" s="1"/>
  <c r="G1135" i="7"/>
  <c r="C1134" i="7"/>
  <c r="C1132" i="7" s="1"/>
  <c r="G1133" i="7"/>
  <c r="H1133" i="7" s="1"/>
  <c r="G1130" i="7"/>
  <c r="G1129" i="7"/>
  <c r="H1129" i="7" s="1"/>
  <c r="G1128" i="7"/>
  <c r="G1127" i="7"/>
  <c r="H1127" i="7" s="1"/>
  <c r="C1126" i="7"/>
  <c r="G1125" i="7"/>
  <c r="G1124" i="7"/>
  <c r="G1123" i="7"/>
  <c r="H1123" i="7" s="1"/>
  <c r="G1122" i="7"/>
  <c r="C1122" i="7"/>
  <c r="G1120" i="7"/>
  <c r="H1120" i="7" s="1"/>
  <c r="G1119" i="7"/>
  <c r="H1119" i="7" s="1"/>
  <c r="G1118" i="7"/>
  <c r="H1118" i="7" s="1"/>
  <c r="G1117" i="7"/>
  <c r="G1116" i="7"/>
  <c r="G1115" i="7"/>
  <c r="C1115" i="7"/>
  <c r="C1114" i="7" s="1"/>
  <c r="G1114" i="7"/>
  <c r="G1113" i="7"/>
  <c r="H1113" i="7" s="1"/>
  <c r="G1112" i="7"/>
  <c r="H1112" i="7" s="1"/>
  <c r="G1111" i="7"/>
  <c r="H1111" i="7" s="1"/>
  <c r="G1110" i="7"/>
  <c r="G1109" i="7"/>
  <c r="G1108" i="7"/>
  <c r="G1106" i="7"/>
  <c r="H1106" i="7" s="1"/>
  <c r="G1105" i="7"/>
  <c r="H1105" i="7" s="1"/>
  <c r="G1104" i="7"/>
  <c r="H1104" i="7" s="1"/>
  <c r="K1103" i="7"/>
  <c r="J1103" i="7"/>
  <c r="F1103" i="7"/>
  <c r="E1103" i="7"/>
  <c r="C1103" i="7"/>
  <c r="G1102" i="7"/>
  <c r="H1102" i="7" s="1"/>
  <c r="G1101" i="7"/>
  <c r="H1101" i="7" s="1"/>
  <c r="G1100" i="7"/>
  <c r="K1099" i="7"/>
  <c r="J1099" i="7"/>
  <c r="F1099" i="7"/>
  <c r="E1099" i="7"/>
  <c r="C1099" i="7"/>
  <c r="G1035" i="7"/>
  <c r="H1035" i="7" s="1"/>
  <c r="G1034" i="7"/>
  <c r="H1034" i="7" s="1"/>
  <c r="G1033" i="7"/>
  <c r="H1033" i="7" s="1"/>
  <c r="G1032" i="7"/>
  <c r="H1032" i="7" s="1"/>
  <c r="G1031" i="7"/>
  <c r="C1030" i="7"/>
  <c r="G1029" i="7"/>
  <c r="H1029" i="7" s="1"/>
  <c r="G1028" i="7"/>
  <c r="H1028" i="7" s="1"/>
  <c r="G1027" i="7"/>
  <c r="H1027" i="7" s="1"/>
  <c r="G1026" i="7"/>
  <c r="G1024" i="7"/>
  <c r="H1024" i="7" s="1"/>
  <c r="G1023" i="7"/>
  <c r="C1022" i="7"/>
  <c r="K1021" i="7"/>
  <c r="J1021" i="7"/>
  <c r="G1021" i="7"/>
  <c r="F1021" i="7"/>
  <c r="E1021" i="7"/>
  <c r="G1020" i="7"/>
  <c r="H1020" i="7" s="1"/>
  <c r="G1019" i="7"/>
  <c r="H1019" i="7" s="1"/>
  <c r="G1018" i="7"/>
  <c r="H1018" i="7" s="1"/>
  <c r="G1017" i="7"/>
  <c r="H1017" i="7" s="1"/>
  <c r="G1016" i="7"/>
  <c r="C1015" i="7"/>
  <c r="C1013" i="7" s="1"/>
  <c r="G1014" i="7"/>
  <c r="H1014" i="7" s="1"/>
  <c r="G1011" i="7"/>
  <c r="G1010" i="7"/>
  <c r="G1009" i="7"/>
  <c r="G1008" i="7"/>
  <c r="C1007" i="7"/>
  <c r="G1006" i="7"/>
  <c r="G1005" i="7"/>
  <c r="G1004" i="7"/>
  <c r="G1003" i="7"/>
  <c r="C1003" i="7"/>
  <c r="G1001" i="7"/>
  <c r="H1001" i="7" s="1"/>
  <c r="G1000" i="7"/>
  <c r="H1000" i="7" s="1"/>
  <c r="G999" i="7"/>
  <c r="H999" i="7" s="1"/>
  <c r="G998" i="7"/>
  <c r="G997" i="7"/>
  <c r="G996" i="7"/>
  <c r="C996" i="7"/>
  <c r="C995" i="7" s="1"/>
  <c r="G995" i="7"/>
  <c r="G994" i="7"/>
  <c r="H994" i="7" s="1"/>
  <c r="G993" i="7"/>
  <c r="H993" i="7" s="1"/>
  <c r="G992" i="7"/>
  <c r="G991" i="7"/>
  <c r="G990" i="7"/>
  <c r="G989" i="7"/>
  <c r="C988" i="7"/>
  <c r="G987" i="7"/>
  <c r="G986" i="7"/>
  <c r="H986" i="7" s="1"/>
  <c r="G985" i="7"/>
  <c r="H985" i="7" s="1"/>
  <c r="K984" i="7"/>
  <c r="J984" i="7"/>
  <c r="F984" i="7"/>
  <c r="E984" i="7"/>
  <c r="C984" i="7"/>
  <c r="G983" i="7"/>
  <c r="G982" i="7"/>
  <c r="G981" i="7"/>
  <c r="K980" i="7"/>
  <c r="J980" i="7"/>
  <c r="F980" i="7"/>
  <c r="E980" i="7"/>
  <c r="C980" i="7"/>
  <c r="G976" i="7"/>
  <c r="H976" i="7" s="1"/>
  <c r="G975" i="7"/>
  <c r="H975" i="7" s="1"/>
  <c r="G974" i="7"/>
  <c r="H974" i="7" s="1"/>
  <c r="G973" i="7"/>
  <c r="H973" i="7" s="1"/>
  <c r="G972" i="7"/>
  <c r="H972" i="7" s="1"/>
  <c r="C971" i="7"/>
  <c r="G970" i="7"/>
  <c r="H970" i="7" s="1"/>
  <c r="G969" i="7"/>
  <c r="H969" i="7" s="1"/>
  <c r="G968" i="7"/>
  <c r="H968" i="7" s="1"/>
  <c r="G967" i="7"/>
  <c r="H967" i="7" s="1"/>
  <c r="C966" i="7"/>
  <c r="G965" i="7"/>
  <c r="H965" i="7" s="1"/>
  <c r="G964" i="7"/>
  <c r="H964" i="7" s="1"/>
  <c r="C963" i="7"/>
  <c r="K962" i="7"/>
  <c r="J962" i="7"/>
  <c r="G962" i="7"/>
  <c r="F962" i="7"/>
  <c r="E962" i="7"/>
  <c r="G961" i="7"/>
  <c r="H961" i="7" s="1"/>
  <c r="G960" i="7"/>
  <c r="H960" i="7" s="1"/>
  <c r="G959" i="7"/>
  <c r="H959" i="7" s="1"/>
  <c r="G958" i="7"/>
  <c r="H958" i="7" s="1"/>
  <c r="G957" i="7"/>
  <c r="H957" i="7" s="1"/>
  <c r="C956" i="7"/>
  <c r="C954" i="7" s="1"/>
  <c r="G955" i="7"/>
  <c r="H955" i="7" s="1"/>
  <c r="G952" i="7"/>
  <c r="H952" i="7" s="1"/>
  <c r="G951" i="7"/>
  <c r="H951" i="7" s="1"/>
  <c r="G950" i="7"/>
  <c r="H950" i="7" s="1"/>
  <c r="H40" i="7" s="1"/>
  <c r="G949" i="7"/>
  <c r="H949" i="7" s="1"/>
  <c r="C948" i="7"/>
  <c r="G947" i="7"/>
  <c r="H947" i="7" s="1"/>
  <c r="G946" i="7"/>
  <c r="H946" i="7" s="1"/>
  <c r="G945" i="7"/>
  <c r="H945" i="7" s="1"/>
  <c r="G944" i="7"/>
  <c r="C944" i="7"/>
  <c r="G942" i="7"/>
  <c r="H942" i="7" s="1"/>
  <c r="G941" i="7"/>
  <c r="H941" i="7" s="1"/>
  <c r="G940" i="7"/>
  <c r="H940" i="7" s="1"/>
  <c r="G939" i="7"/>
  <c r="H939" i="7" s="1"/>
  <c r="G938" i="7"/>
  <c r="H938" i="7" s="1"/>
  <c r="G937" i="7"/>
  <c r="C937" i="7"/>
  <c r="C936" i="7" s="1"/>
  <c r="G936" i="7"/>
  <c r="G935" i="7"/>
  <c r="H935" i="7" s="1"/>
  <c r="G934" i="7"/>
  <c r="H934" i="7" s="1"/>
  <c r="G933" i="7"/>
  <c r="H933" i="7" s="1"/>
  <c r="G932" i="7"/>
  <c r="H932" i="7" s="1"/>
  <c r="G931" i="7"/>
  <c r="H931" i="7" s="1"/>
  <c r="G930" i="7"/>
  <c r="H930" i="7" s="1"/>
  <c r="C929" i="7"/>
  <c r="G928" i="7"/>
  <c r="H928" i="7" s="1"/>
  <c r="G927" i="7"/>
  <c r="H927" i="7" s="1"/>
  <c r="G926" i="7"/>
  <c r="K925" i="7"/>
  <c r="J925" i="7"/>
  <c r="F925" i="7"/>
  <c r="E925" i="7"/>
  <c r="C925" i="7"/>
  <c r="G924" i="7"/>
  <c r="G923" i="7"/>
  <c r="G922" i="7"/>
  <c r="H922" i="7" s="1"/>
  <c r="K921" i="7"/>
  <c r="J921" i="7"/>
  <c r="F921" i="7"/>
  <c r="E921" i="7"/>
  <c r="C921" i="7"/>
  <c r="G917" i="7"/>
  <c r="G916" i="7"/>
  <c r="H916" i="7" s="1"/>
  <c r="G915" i="7"/>
  <c r="H915" i="7" s="1"/>
  <c r="G914" i="7"/>
  <c r="H914" i="7" s="1"/>
  <c r="G913" i="7"/>
  <c r="H913" i="7" s="1"/>
  <c r="C912" i="7"/>
  <c r="G911" i="7"/>
  <c r="H911" i="7" s="1"/>
  <c r="G910" i="7"/>
  <c r="H910" i="7" s="1"/>
  <c r="G909" i="7"/>
  <c r="H909" i="7" s="1"/>
  <c r="G908" i="7"/>
  <c r="C907" i="7"/>
  <c r="G906" i="7"/>
  <c r="G905" i="7"/>
  <c r="C904" i="7"/>
  <c r="K903" i="7"/>
  <c r="J903" i="7"/>
  <c r="G903" i="7"/>
  <c r="F903" i="7"/>
  <c r="E903" i="7"/>
  <c r="G902" i="7"/>
  <c r="H902" i="7" s="1"/>
  <c r="G901" i="7"/>
  <c r="H901" i="7" s="1"/>
  <c r="G900" i="7"/>
  <c r="H900" i="7" s="1"/>
  <c r="G899" i="7"/>
  <c r="H899" i="7" s="1"/>
  <c r="G898" i="7"/>
  <c r="C897" i="7"/>
  <c r="C895" i="7" s="1"/>
  <c r="G896" i="7"/>
  <c r="H896" i="7" s="1"/>
  <c r="G893" i="7"/>
  <c r="G892" i="7"/>
  <c r="G891" i="7"/>
  <c r="G890" i="7"/>
  <c r="C889" i="7"/>
  <c r="G888" i="7"/>
  <c r="G887" i="7"/>
  <c r="G886" i="7"/>
  <c r="G885" i="7"/>
  <c r="C885" i="7"/>
  <c r="G883" i="7"/>
  <c r="H883" i="7" s="1"/>
  <c r="G882" i="7"/>
  <c r="G881" i="7"/>
  <c r="G880" i="7"/>
  <c r="H880" i="7" s="1"/>
  <c r="G879" i="7"/>
  <c r="G878" i="7"/>
  <c r="C878" i="7"/>
  <c r="C877" i="7" s="1"/>
  <c r="G877" i="7"/>
  <c r="G876" i="7"/>
  <c r="H876" i="7" s="1"/>
  <c r="H870" i="7" s="1"/>
  <c r="G875" i="7"/>
  <c r="G874" i="7"/>
  <c r="G873" i="7"/>
  <c r="G872" i="7"/>
  <c r="G871" i="7"/>
  <c r="C870" i="7"/>
  <c r="G869" i="7"/>
  <c r="H869" i="7" s="1"/>
  <c r="G868" i="7"/>
  <c r="H868" i="7" s="1"/>
  <c r="G867" i="7"/>
  <c r="K866" i="7"/>
  <c r="J866" i="7"/>
  <c r="F866" i="7"/>
  <c r="E866" i="7"/>
  <c r="C866" i="7"/>
  <c r="G865" i="7"/>
  <c r="H865" i="7" s="1"/>
  <c r="G864" i="7"/>
  <c r="G863" i="7"/>
  <c r="K862" i="7"/>
  <c r="J862" i="7"/>
  <c r="F862" i="7"/>
  <c r="E862" i="7"/>
  <c r="C862" i="7"/>
  <c r="G858" i="7"/>
  <c r="G857" i="7"/>
  <c r="H857" i="7" s="1"/>
  <c r="G856" i="7"/>
  <c r="H856" i="7" s="1"/>
  <c r="G855" i="7"/>
  <c r="H855" i="7" s="1"/>
  <c r="G854" i="7"/>
  <c r="H854" i="7" s="1"/>
  <c r="C853" i="7"/>
  <c r="G852" i="7"/>
  <c r="H852" i="7" s="1"/>
  <c r="G851" i="7"/>
  <c r="H851" i="7" s="1"/>
  <c r="G850" i="7"/>
  <c r="H850" i="7" s="1"/>
  <c r="G849" i="7"/>
  <c r="C848" i="7"/>
  <c r="G847" i="7"/>
  <c r="H847" i="7" s="1"/>
  <c r="G846" i="7"/>
  <c r="C845" i="7"/>
  <c r="K844" i="7"/>
  <c r="J844" i="7"/>
  <c r="G844" i="7"/>
  <c r="F844" i="7"/>
  <c r="E844" i="7"/>
  <c r="G843" i="7"/>
  <c r="H843" i="7" s="1"/>
  <c r="G842" i="7"/>
  <c r="H842" i="7" s="1"/>
  <c r="G841" i="7"/>
  <c r="H841" i="7" s="1"/>
  <c r="G840" i="7"/>
  <c r="H840" i="7" s="1"/>
  <c r="G839" i="7"/>
  <c r="C838" i="7"/>
  <c r="C836" i="7" s="1"/>
  <c r="G837" i="7"/>
  <c r="G834" i="7"/>
  <c r="G833" i="7"/>
  <c r="G832" i="7"/>
  <c r="G831" i="7"/>
  <c r="C830" i="7"/>
  <c r="G829" i="7"/>
  <c r="G828" i="7"/>
  <c r="G827" i="7"/>
  <c r="G826" i="7"/>
  <c r="C826" i="7"/>
  <c r="G824" i="7"/>
  <c r="H824" i="7" s="1"/>
  <c r="G823" i="7"/>
  <c r="H823" i="7" s="1"/>
  <c r="G822" i="7"/>
  <c r="H822" i="7" s="1"/>
  <c r="G821" i="7"/>
  <c r="H821" i="7" s="1"/>
  <c r="G820" i="7"/>
  <c r="H820" i="7" s="1"/>
  <c r="G819" i="7"/>
  <c r="C819" i="7"/>
  <c r="C818" i="7" s="1"/>
  <c r="G818" i="7"/>
  <c r="G817" i="7"/>
  <c r="G816" i="7"/>
  <c r="G815" i="7"/>
  <c r="G814" i="7"/>
  <c r="G813" i="7"/>
  <c r="G812" i="7"/>
  <c r="C811" i="7"/>
  <c r="G810" i="7"/>
  <c r="H810" i="7" s="1"/>
  <c r="G809" i="7"/>
  <c r="H809" i="7" s="1"/>
  <c r="G808" i="7"/>
  <c r="K807" i="7"/>
  <c r="J807" i="7"/>
  <c r="F807" i="7"/>
  <c r="E807" i="7"/>
  <c r="C807" i="7"/>
  <c r="G806" i="7"/>
  <c r="H806" i="7" s="1"/>
  <c r="G805" i="7"/>
  <c r="G804" i="7"/>
  <c r="H804" i="7" s="1"/>
  <c r="K803" i="7"/>
  <c r="J803" i="7"/>
  <c r="F803" i="7"/>
  <c r="E803" i="7"/>
  <c r="C803" i="7"/>
  <c r="G799" i="7"/>
  <c r="H799" i="7" s="1"/>
  <c r="G798" i="7"/>
  <c r="H798" i="7" s="1"/>
  <c r="G797" i="7"/>
  <c r="H797" i="7" s="1"/>
  <c r="G796" i="7"/>
  <c r="H796" i="7" s="1"/>
  <c r="G795" i="7"/>
  <c r="C794" i="7"/>
  <c r="G793" i="7"/>
  <c r="H793" i="7" s="1"/>
  <c r="G792" i="7"/>
  <c r="H792" i="7" s="1"/>
  <c r="G791" i="7"/>
  <c r="H791" i="7" s="1"/>
  <c r="G790" i="7"/>
  <c r="H790" i="7" s="1"/>
  <c r="C789" i="7"/>
  <c r="G788" i="7"/>
  <c r="H788" i="7" s="1"/>
  <c r="G787" i="7"/>
  <c r="H787" i="7" s="1"/>
  <c r="C786" i="7"/>
  <c r="K785" i="7"/>
  <c r="J785" i="7"/>
  <c r="G785" i="7"/>
  <c r="F785" i="7"/>
  <c r="E785" i="7"/>
  <c r="G784" i="7"/>
  <c r="H784" i="7" s="1"/>
  <c r="G783" i="7"/>
  <c r="H783" i="7" s="1"/>
  <c r="G782" i="7"/>
  <c r="H782" i="7" s="1"/>
  <c r="G781" i="7"/>
  <c r="H781" i="7" s="1"/>
  <c r="G780" i="7"/>
  <c r="H780" i="7" s="1"/>
  <c r="C779" i="7"/>
  <c r="C777" i="7" s="1"/>
  <c r="G778" i="7"/>
  <c r="H778" i="7" s="1"/>
  <c r="G775" i="7"/>
  <c r="G774" i="7"/>
  <c r="G773" i="7"/>
  <c r="G772" i="7"/>
  <c r="C771" i="7"/>
  <c r="G770" i="7"/>
  <c r="H770" i="7" s="1"/>
  <c r="G769" i="7"/>
  <c r="H769" i="7" s="1"/>
  <c r="G768" i="7"/>
  <c r="G767" i="7"/>
  <c r="C767" i="7"/>
  <c r="G765" i="7"/>
  <c r="H765" i="7" s="1"/>
  <c r="G764" i="7"/>
  <c r="H764" i="7" s="1"/>
  <c r="G763" i="7"/>
  <c r="H763" i="7" s="1"/>
  <c r="G762" i="7"/>
  <c r="H762" i="7" s="1"/>
  <c r="G761" i="7"/>
  <c r="H761" i="7" s="1"/>
  <c r="G760" i="7"/>
  <c r="C760" i="7"/>
  <c r="C759" i="7" s="1"/>
  <c r="G759" i="7"/>
  <c r="G758" i="7"/>
  <c r="H758" i="7" s="1"/>
  <c r="G757" i="7"/>
  <c r="H757" i="7" s="1"/>
  <c r="G756" i="7"/>
  <c r="H756" i="7" s="1"/>
  <c r="G755" i="7"/>
  <c r="H755" i="7" s="1"/>
  <c r="G754" i="7"/>
  <c r="H754" i="7" s="1"/>
  <c r="G753" i="7"/>
  <c r="H753" i="7" s="1"/>
  <c r="C752" i="7"/>
  <c r="G751" i="7"/>
  <c r="G750" i="7"/>
  <c r="G749" i="7"/>
  <c r="H749" i="7" s="1"/>
  <c r="K748" i="7"/>
  <c r="J748" i="7"/>
  <c r="F748" i="7"/>
  <c r="E748" i="7"/>
  <c r="C748" i="7"/>
  <c r="G747" i="7"/>
  <c r="G746" i="7"/>
  <c r="H746" i="7" s="1"/>
  <c r="G745" i="7"/>
  <c r="K744" i="7"/>
  <c r="J744" i="7"/>
  <c r="F744" i="7"/>
  <c r="E744" i="7"/>
  <c r="G740" i="7"/>
  <c r="H740" i="7" s="1"/>
  <c r="G739" i="7"/>
  <c r="H739" i="7" s="1"/>
  <c r="G738" i="7"/>
  <c r="H738" i="7" s="1"/>
  <c r="G737" i="7"/>
  <c r="G736" i="7"/>
  <c r="C735" i="7"/>
  <c r="G734" i="7"/>
  <c r="H734" i="7" s="1"/>
  <c r="G733" i="7"/>
  <c r="H733" i="7" s="1"/>
  <c r="G732" i="7"/>
  <c r="H732" i="7" s="1"/>
  <c r="G731" i="7"/>
  <c r="H731" i="7" s="1"/>
  <c r="C730" i="7"/>
  <c r="G729" i="7"/>
  <c r="H729" i="7" s="1"/>
  <c r="G728" i="7"/>
  <c r="H728" i="7" s="1"/>
  <c r="C727" i="7"/>
  <c r="K726" i="7"/>
  <c r="J726" i="7"/>
  <c r="G726" i="7"/>
  <c r="F726" i="7"/>
  <c r="E726" i="7"/>
  <c r="G725" i="7"/>
  <c r="H725" i="7" s="1"/>
  <c r="G724" i="7"/>
  <c r="H724" i="7" s="1"/>
  <c r="G723" i="7"/>
  <c r="H723" i="7" s="1"/>
  <c r="G722" i="7"/>
  <c r="H722" i="7" s="1"/>
  <c r="G721" i="7"/>
  <c r="C720" i="7"/>
  <c r="C718" i="7" s="1"/>
  <c r="G719" i="7"/>
  <c r="H719" i="7" s="1"/>
  <c r="G716" i="7"/>
  <c r="G715" i="7"/>
  <c r="G714" i="7"/>
  <c r="G713" i="7"/>
  <c r="C712" i="7"/>
  <c r="G711" i="7"/>
  <c r="H711" i="7" s="1"/>
  <c r="G710" i="7"/>
  <c r="H710" i="7" s="1"/>
  <c r="G709" i="7"/>
  <c r="H709" i="7" s="1"/>
  <c r="G708" i="7"/>
  <c r="C708" i="7"/>
  <c r="G706" i="7"/>
  <c r="H706" i="7" s="1"/>
  <c r="G705" i="7"/>
  <c r="H705" i="7" s="1"/>
  <c r="G704" i="7"/>
  <c r="H704" i="7" s="1"/>
  <c r="G703" i="7"/>
  <c r="H703" i="7" s="1"/>
  <c r="G702" i="7"/>
  <c r="G701" i="7"/>
  <c r="C701" i="7"/>
  <c r="C700" i="7" s="1"/>
  <c r="G700" i="7"/>
  <c r="G699" i="7"/>
  <c r="H699" i="7" s="1"/>
  <c r="G698" i="7"/>
  <c r="H698" i="7" s="1"/>
  <c r="G697" i="7"/>
  <c r="H697" i="7" s="1"/>
  <c r="G696" i="7"/>
  <c r="H696" i="7" s="1"/>
  <c r="G695" i="7"/>
  <c r="H695" i="7" s="1"/>
  <c r="G694" i="7"/>
  <c r="C693" i="7"/>
  <c r="G692" i="7"/>
  <c r="H692" i="7" s="1"/>
  <c r="G691" i="7"/>
  <c r="H691" i="7" s="1"/>
  <c r="G690" i="7"/>
  <c r="K689" i="7"/>
  <c r="J689" i="7"/>
  <c r="F689" i="7"/>
  <c r="E689" i="7"/>
  <c r="C689" i="7"/>
  <c r="G688" i="7"/>
  <c r="G687" i="7"/>
  <c r="H687" i="7" s="1"/>
  <c r="G686" i="7"/>
  <c r="K685" i="7"/>
  <c r="J685" i="7"/>
  <c r="F685" i="7"/>
  <c r="E685" i="7"/>
  <c r="C685" i="7"/>
  <c r="G681" i="7"/>
  <c r="H681" i="7" s="1"/>
  <c r="G680" i="7"/>
  <c r="H680" i="7" s="1"/>
  <c r="G679" i="7"/>
  <c r="H679" i="7" s="1"/>
  <c r="G678" i="7"/>
  <c r="H678" i="7" s="1"/>
  <c r="G677" i="7"/>
  <c r="H677" i="7" s="1"/>
  <c r="C676" i="7"/>
  <c r="G675" i="7"/>
  <c r="H675" i="7" s="1"/>
  <c r="G674" i="7"/>
  <c r="H674" i="7" s="1"/>
  <c r="G673" i="7"/>
  <c r="H673" i="7" s="1"/>
  <c r="G672" i="7"/>
  <c r="C671" i="7"/>
  <c r="G670" i="7"/>
  <c r="H670" i="7" s="1"/>
  <c r="G669" i="7"/>
  <c r="H669" i="7" s="1"/>
  <c r="C668" i="7"/>
  <c r="K667" i="7"/>
  <c r="J667" i="7"/>
  <c r="G667" i="7"/>
  <c r="F667" i="7"/>
  <c r="E667" i="7"/>
  <c r="G666" i="7"/>
  <c r="H666" i="7" s="1"/>
  <c r="G665" i="7"/>
  <c r="H665" i="7" s="1"/>
  <c r="G664" i="7"/>
  <c r="H664" i="7" s="1"/>
  <c r="G663" i="7"/>
  <c r="G662" i="7"/>
  <c r="C661" i="7"/>
  <c r="C659" i="7" s="1"/>
  <c r="G660" i="7"/>
  <c r="G657" i="7"/>
  <c r="G656" i="7"/>
  <c r="G655" i="7"/>
  <c r="G654" i="7"/>
  <c r="C653" i="7"/>
  <c r="G652" i="7"/>
  <c r="G651" i="7"/>
  <c r="G650" i="7"/>
  <c r="H650" i="7" s="1"/>
  <c r="G649" i="7"/>
  <c r="C649" i="7"/>
  <c r="G647" i="7"/>
  <c r="H647" i="7" s="1"/>
  <c r="G646" i="7"/>
  <c r="G645" i="7"/>
  <c r="G644" i="7"/>
  <c r="H644" i="7" s="1"/>
  <c r="G643" i="7"/>
  <c r="H643" i="7" s="1"/>
  <c r="G642" i="7"/>
  <c r="C642" i="7"/>
  <c r="C641" i="7" s="1"/>
  <c r="G641" i="7"/>
  <c r="G640" i="7"/>
  <c r="H640" i="7" s="1"/>
  <c r="G639" i="7"/>
  <c r="H639" i="7" s="1"/>
  <c r="G638" i="7"/>
  <c r="H638" i="7" s="1"/>
  <c r="G637" i="7"/>
  <c r="H637" i="7" s="1"/>
  <c r="G636" i="7"/>
  <c r="H636" i="7" s="1"/>
  <c r="G635" i="7"/>
  <c r="H635" i="7" s="1"/>
  <c r="G633" i="7"/>
  <c r="G632" i="7"/>
  <c r="G631" i="7"/>
  <c r="K630" i="7"/>
  <c r="J630" i="7"/>
  <c r="F630" i="7"/>
  <c r="E630" i="7"/>
  <c r="C630" i="7"/>
  <c r="G629" i="7"/>
  <c r="G628" i="7"/>
  <c r="K626" i="7"/>
  <c r="J626" i="7"/>
  <c r="F626" i="7"/>
  <c r="E626" i="7"/>
  <c r="C626" i="7"/>
  <c r="G622" i="7"/>
  <c r="H622" i="7" s="1"/>
  <c r="G621" i="7"/>
  <c r="H621" i="7" s="1"/>
  <c r="G620" i="7"/>
  <c r="H620" i="7" s="1"/>
  <c r="G619" i="7"/>
  <c r="H619" i="7" s="1"/>
  <c r="G618" i="7"/>
  <c r="H618" i="7" s="1"/>
  <c r="C617" i="7"/>
  <c r="G616" i="7"/>
  <c r="H616" i="7" s="1"/>
  <c r="G615" i="7"/>
  <c r="H615" i="7" s="1"/>
  <c r="G614" i="7"/>
  <c r="H614" i="7" s="1"/>
  <c r="G613" i="7"/>
  <c r="C612" i="7"/>
  <c r="G611" i="7"/>
  <c r="H611" i="7" s="1"/>
  <c r="G610" i="7"/>
  <c r="H610" i="7" s="1"/>
  <c r="C609" i="7"/>
  <c r="K608" i="7"/>
  <c r="J608" i="7"/>
  <c r="G608" i="7"/>
  <c r="F608" i="7"/>
  <c r="E608" i="7"/>
  <c r="G607" i="7"/>
  <c r="H607" i="7" s="1"/>
  <c r="G606" i="7"/>
  <c r="H606" i="7" s="1"/>
  <c r="G605" i="7"/>
  <c r="H605" i="7" s="1"/>
  <c r="G604" i="7"/>
  <c r="H604" i="7" s="1"/>
  <c r="G603" i="7"/>
  <c r="C602" i="7"/>
  <c r="C600" i="7" s="1"/>
  <c r="G601" i="7"/>
  <c r="H601" i="7" s="1"/>
  <c r="G598" i="7"/>
  <c r="G597" i="7"/>
  <c r="G596" i="7"/>
  <c r="G595" i="7"/>
  <c r="C594" i="7"/>
  <c r="G593" i="7"/>
  <c r="G592" i="7"/>
  <c r="G591" i="7"/>
  <c r="G590" i="7"/>
  <c r="C590" i="7"/>
  <c r="G588" i="7"/>
  <c r="H588" i="7" s="1"/>
  <c r="G587" i="7"/>
  <c r="H587" i="7" s="1"/>
  <c r="G586" i="7"/>
  <c r="H586" i="7" s="1"/>
  <c r="G585" i="7"/>
  <c r="H585" i="7" s="1"/>
  <c r="G584" i="7"/>
  <c r="G583" i="7"/>
  <c r="C583" i="7"/>
  <c r="C582" i="7" s="1"/>
  <c r="G582" i="7"/>
  <c r="G581" i="7"/>
  <c r="H581" i="7" s="1"/>
  <c r="G580" i="7"/>
  <c r="H580" i="7" s="1"/>
  <c r="G579" i="7"/>
  <c r="H579" i="7" s="1"/>
  <c r="G578" i="7"/>
  <c r="G577" i="7"/>
  <c r="G576" i="7"/>
  <c r="C575" i="7"/>
  <c r="G574" i="7"/>
  <c r="H574" i="7" s="1"/>
  <c r="G573" i="7"/>
  <c r="H573" i="7" s="1"/>
  <c r="G572" i="7"/>
  <c r="H572" i="7" s="1"/>
  <c r="K571" i="7"/>
  <c r="J571" i="7"/>
  <c r="F571" i="7"/>
  <c r="E571" i="7"/>
  <c r="C571" i="7"/>
  <c r="G570" i="7"/>
  <c r="G569" i="7"/>
  <c r="G568" i="7"/>
  <c r="H568" i="7" s="1"/>
  <c r="K567" i="7"/>
  <c r="J567" i="7"/>
  <c r="F567" i="7"/>
  <c r="E567" i="7"/>
  <c r="C567" i="7"/>
  <c r="G563" i="7"/>
  <c r="H563" i="7" s="1"/>
  <c r="G562" i="7"/>
  <c r="H562" i="7" s="1"/>
  <c r="G561" i="7"/>
  <c r="H561" i="7" s="1"/>
  <c r="G560" i="7"/>
  <c r="G559" i="7"/>
  <c r="C558" i="7"/>
  <c r="G557" i="7"/>
  <c r="H557" i="7" s="1"/>
  <c r="G556" i="7"/>
  <c r="H556" i="7" s="1"/>
  <c r="G555" i="7"/>
  <c r="H555" i="7" s="1"/>
  <c r="G554" i="7"/>
  <c r="H554" i="7" s="1"/>
  <c r="C553" i="7"/>
  <c r="G552" i="7"/>
  <c r="H552" i="7" s="1"/>
  <c r="G551" i="7"/>
  <c r="H551" i="7" s="1"/>
  <c r="C550" i="7"/>
  <c r="K549" i="7"/>
  <c r="J549" i="7"/>
  <c r="G549" i="7"/>
  <c r="F549" i="7"/>
  <c r="E549" i="7"/>
  <c r="G548" i="7"/>
  <c r="H548" i="7" s="1"/>
  <c r="G547" i="7"/>
  <c r="H547" i="7" s="1"/>
  <c r="G546" i="7"/>
  <c r="H546" i="7" s="1"/>
  <c r="G545" i="7"/>
  <c r="H545" i="7" s="1"/>
  <c r="G544" i="7"/>
  <c r="C543" i="7"/>
  <c r="C541" i="7" s="1"/>
  <c r="G542" i="7"/>
  <c r="H542" i="7" s="1"/>
  <c r="G539" i="7"/>
  <c r="G538" i="7"/>
  <c r="G537" i="7"/>
  <c r="G536" i="7"/>
  <c r="C535" i="7"/>
  <c r="G534" i="7"/>
  <c r="G533" i="7"/>
  <c r="G532" i="7"/>
  <c r="G531" i="7"/>
  <c r="C531" i="7"/>
  <c r="G529" i="7"/>
  <c r="H529" i="7" s="1"/>
  <c r="G528" i="7"/>
  <c r="H528" i="7" s="1"/>
  <c r="G527" i="7"/>
  <c r="H527" i="7" s="1"/>
  <c r="G526" i="7"/>
  <c r="H526" i="7" s="1"/>
  <c r="G525" i="7"/>
  <c r="H525" i="7" s="1"/>
  <c r="G524" i="7"/>
  <c r="C524" i="7"/>
  <c r="C523" i="7" s="1"/>
  <c r="G523" i="7"/>
  <c r="G522" i="7"/>
  <c r="H522" i="7" s="1"/>
  <c r="G521" i="7"/>
  <c r="H521" i="7" s="1"/>
  <c r="G520" i="7"/>
  <c r="H520" i="7" s="1"/>
  <c r="G519" i="7"/>
  <c r="H519" i="7" s="1"/>
  <c r="G518" i="7"/>
  <c r="H518" i="7" s="1"/>
  <c r="G517" i="7"/>
  <c r="H517" i="7" s="1"/>
  <c r="C516" i="7"/>
  <c r="G515" i="7"/>
  <c r="H515" i="7" s="1"/>
  <c r="G514" i="7"/>
  <c r="H514" i="7" s="1"/>
  <c r="G513" i="7"/>
  <c r="K512" i="7"/>
  <c r="J512" i="7"/>
  <c r="F512" i="7"/>
  <c r="E512" i="7"/>
  <c r="C512" i="7"/>
  <c r="G511" i="7"/>
  <c r="H511" i="7" s="1"/>
  <c r="G510" i="7"/>
  <c r="H510" i="7" s="1"/>
  <c r="G509" i="7"/>
  <c r="K508" i="7"/>
  <c r="J508" i="7"/>
  <c r="F508" i="7"/>
  <c r="E508" i="7"/>
  <c r="C508" i="7"/>
  <c r="G504" i="7"/>
  <c r="H504" i="7" s="1"/>
  <c r="G503" i="7"/>
  <c r="H503" i="7" s="1"/>
  <c r="G502" i="7"/>
  <c r="H502" i="7" s="1"/>
  <c r="G501" i="7"/>
  <c r="H501" i="7" s="1"/>
  <c r="G500" i="7"/>
  <c r="C499" i="7"/>
  <c r="G498" i="7"/>
  <c r="G497" i="7"/>
  <c r="G496" i="7"/>
  <c r="G495" i="7"/>
  <c r="G493" i="7"/>
  <c r="H493" i="7" s="1"/>
  <c r="G492" i="7"/>
  <c r="H492" i="7" s="1"/>
  <c r="C491" i="7"/>
  <c r="K490" i="7"/>
  <c r="J490" i="7"/>
  <c r="G490" i="7"/>
  <c r="F490" i="7"/>
  <c r="E490" i="7"/>
  <c r="G489" i="7"/>
  <c r="H489" i="7" s="1"/>
  <c r="G488" i="7"/>
  <c r="H488" i="7" s="1"/>
  <c r="G487" i="7"/>
  <c r="H487" i="7" s="1"/>
  <c r="G486" i="7"/>
  <c r="G485" i="7"/>
  <c r="C484" i="7"/>
  <c r="C482" i="7" s="1"/>
  <c r="G483" i="7"/>
  <c r="H483" i="7" s="1"/>
  <c r="G480" i="7"/>
  <c r="G479" i="7"/>
  <c r="G478" i="7"/>
  <c r="G477" i="7"/>
  <c r="G475" i="7"/>
  <c r="G474" i="7"/>
  <c r="G473" i="7"/>
  <c r="G472" i="7"/>
  <c r="C472" i="7"/>
  <c r="G470" i="7"/>
  <c r="H470" i="7" s="1"/>
  <c r="G469" i="7"/>
  <c r="H469" i="7" s="1"/>
  <c r="G468" i="7"/>
  <c r="H468" i="7" s="1"/>
  <c r="G467" i="7"/>
  <c r="G466" i="7"/>
  <c r="G465" i="7"/>
  <c r="C465" i="7"/>
  <c r="C464" i="7" s="1"/>
  <c r="G464" i="7"/>
  <c r="G463" i="7"/>
  <c r="H463" i="7" s="1"/>
  <c r="G462" i="7"/>
  <c r="H462" i="7" s="1"/>
  <c r="G461" i="7"/>
  <c r="H461" i="7" s="1"/>
  <c r="G460" i="7"/>
  <c r="G459" i="7"/>
  <c r="G458" i="7"/>
  <c r="C457" i="7"/>
  <c r="G456" i="7"/>
  <c r="H456" i="7" s="1"/>
  <c r="G455" i="7"/>
  <c r="G454" i="7"/>
  <c r="H454" i="7" s="1"/>
  <c r="K453" i="7"/>
  <c r="J453" i="7"/>
  <c r="C453" i="7"/>
  <c r="G452" i="7"/>
  <c r="G451" i="7"/>
  <c r="G450" i="7"/>
  <c r="H450" i="7" s="1"/>
  <c r="K449" i="7"/>
  <c r="J449" i="7"/>
  <c r="G445" i="7"/>
  <c r="H445" i="7" s="1"/>
  <c r="G444" i="7"/>
  <c r="H444" i="7" s="1"/>
  <c r="G443" i="7"/>
  <c r="H443" i="7" s="1"/>
  <c r="G442" i="7"/>
  <c r="H442" i="7" s="1"/>
  <c r="G441" i="7"/>
  <c r="H441" i="7" s="1"/>
  <c r="C440" i="7"/>
  <c r="G439" i="7"/>
  <c r="H439" i="7" s="1"/>
  <c r="G438" i="7"/>
  <c r="H438" i="7" s="1"/>
  <c r="G437" i="7"/>
  <c r="H437" i="7" s="1"/>
  <c r="G436" i="7"/>
  <c r="G434" i="7"/>
  <c r="H434" i="7" s="1"/>
  <c r="G433" i="7"/>
  <c r="H433" i="7" s="1"/>
  <c r="C432" i="7"/>
  <c r="K431" i="7"/>
  <c r="J431" i="7"/>
  <c r="G431" i="7"/>
  <c r="F431" i="7"/>
  <c r="E431" i="7"/>
  <c r="G430" i="7"/>
  <c r="H430" i="7" s="1"/>
  <c r="G429" i="7"/>
  <c r="G428" i="7"/>
  <c r="G427" i="7"/>
  <c r="G426" i="7"/>
  <c r="C425" i="7"/>
  <c r="C423" i="7" s="1"/>
  <c r="G424" i="7"/>
  <c r="H424" i="7" s="1"/>
  <c r="G421" i="7"/>
  <c r="G420" i="7"/>
  <c r="G419" i="7"/>
  <c r="G418" i="7"/>
  <c r="G416" i="7"/>
  <c r="G415" i="7"/>
  <c r="G414" i="7"/>
  <c r="G413" i="7"/>
  <c r="C413" i="7"/>
  <c r="G411" i="7"/>
  <c r="H411" i="7" s="1"/>
  <c r="G410" i="7"/>
  <c r="H410" i="7" s="1"/>
  <c r="G409" i="7"/>
  <c r="H409" i="7" s="1"/>
  <c r="G408" i="7"/>
  <c r="H408" i="7" s="1"/>
  <c r="G407" i="7"/>
  <c r="H407" i="7" s="1"/>
  <c r="G406" i="7"/>
  <c r="C406" i="7"/>
  <c r="C405" i="7" s="1"/>
  <c r="G405" i="7"/>
  <c r="G404" i="7"/>
  <c r="H404" i="7" s="1"/>
  <c r="G403" i="7"/>
  <c r="H403" i="7" s="1"/>
  <c r="G402" i="7"/>
  <c r="G401" i="7"/>
  <c r="G400" i="7"/>
  <c r="G399" i="7"/>
  <c r="C398" i="7"/>
  <c r="G397" i="7"/>
  <c r="H397" i="7" s="1"/>
  <c r="G396" i="7"/>
  <c r="H396" i="7" s="1"/>
  <c r="G395" i="7"/>
  <c r="H395" i="7" s="1"/>
  <c r="K394" i="7"/>
  <c r="J394" i="7"/>
  <c r="F394" i="7"/>
  <c r="E394" i="7"/>
  <c r="C394" i="7"/>
  <c r="G393" i="7"/>
  <c r="H393" i="7" s="1"/>
  <c r="G392" i="7"/>
  <c r="H392" i="7" s="1"/>
  <c r="G391" i="7"/>
  <c r="K390" i="7"/>
  <c r="J390" i="7"/>
  <c r="F390" i="7"/>
  <c r="E390" i="7"/>
  <c r="C390" i="7"/>
  <c r="G386" i="7"/>
  <c r="H386" i="7" s="1"/>
  <c r="G385" i="7"/>
  <c r="H385" i="7" s="1"/>
  <c r="G384" i="7"/>
  <c r="H384" i="7" s="1"/>
  <c r="G383" i="7"/>
  <c r="H383" i="7" s="1"/>
  <c r="G382" i="7"/>
  <c r="H382" i="7" s="1"/>
  <c r="C381" i="7"/>
  <c r="G380" i="7"/>
  <c r="H380" i="7" s="1"/>
  <c r="G379" i="7"/>
  <c r="H379" i="7" s="1"/>
  <c r="G378" i="7"/>
  <c r="G377" i="7"/>
  <c r="C376" i="7"/>
  <c r="G375" i="7"/>
  <c r="H375" i="7" s="1"/>
  <c r="G374" i="7"/>
  <c r="H374" i="7" s="1"/>
  <c r="C373" i="7"/>
  <c r="K372" i="7"/>
  <c r="J372" i="7"/>
  <c r="G372" i="7"/>
  <c r="F372" i="7"/>
  <c r="E372" i="7"/>
  <c r="G371" i="7"/>
  <c r="H371" i="7" s="1"/>
  <c r="G370" i="7"/>
  <c r="H370" i="7" s="1"/>
  <c r="G369" i="7"/>
  <c r="H369" i="7" s="1"/>
  <c r="G368" i="7"/>
  <c r="H368" i="7" s="1"/>
  <c r="G367" i="7"/>
  <c r="H367" i="7" s="1"/>
  <c r="C366" i="7"/>
  <c r="C364" i="7" s="1"/>
  <c r="G365" i="7"/>
  <c r="H365" i="7" s="1"/>
  <c r="G362" i="7"/>
  <c r="G361" i="7"/>
  <c r="H361" i="7" s="1"/>
  <c r="G360" i="7"/>
  <c r="G359" i="7"/>
  <c r="C358" i="7"/>
  <c r="G357" i="7"/>
  <c r="G356" i="7"/>
  <c r="G355" i="7"/>
  <c r="H355" i="7" s="1"/>
  <c r="G354" i="7"/>
  <c r="C354" i="7"/>
  <c r="G352" i="7"/>
  <c r="H352" i="7" s="1"/>
  <c r="G351" i="7"/>
  <c r="H351" i="7" s="1"/>
  <c r="G350" i="7"/>
  <c r="H350" i="7" s="1"/>
  <c r="G349" i="7"/>
  <c r="H349" i="7" s="1"/>
  <c r="G348" i="7"/>
  <c r="H348" i="7" s="1"/>
  <c r="G347" i="7"/>
  <c r="C347" i="7"/>
  <c r="C346" i="7" s="1"/>
  <c r="G346" i="7"/>
  <c r="G345" i="7"/>
  <c r="H345" i="7" s="1"/>
  <c r="G344" i="7"/>
  <c r="H344" i="7" s="1"/>
  <c r="G343" i="7"/>
  <c r="H343" i="7" s="1"/>
  <c r="G342" i="7"/>
  <c r="H342" i="7" s="1"/>
  <c r="G341" i="7"/>
  <c r="H341" i="7" s="1"/>
  <c r="G340" i="7"/>
  <c r="H340" i="7" s="1"/>
  <c r="C339" i="7"/>
  <c r="G338" i="7"/>
  <c r="H338" i="7" s="1"/>
  <c r="G337" i="7"/>
  <c r="H337" i="7" s="1"/>
  <c r="G336" i="7"/>
  <c r="K335" i="7"/>
  <c r="J335" i="7"/>
  <c r="F335" i="7"/>
  <c r="E335" i="7"/>
  <c r="C335" i="7"/>
  <c r="G334" i="7"/>
  <c r="H334" i="7" s="1"/>
  <c r="G333" i="7"/>
  <c r="H333" i="7" s="1"/>
  <c r="G332" i="7"/>
  <c r="H332" i="7" s="1"/>
  <c r="K331" i="7"/>
  <c r="J331" i="7"/>
  <c r="F331" i="7"/>
  <c r="E331" i="7"/>
  <c r="C331" i="7"/>
  <c r="G326" i="7"/>
  <c r="G325" i="7"/>
  <c r="H325" i="7" s="1"/>
  <c r="G324" i="7"/>
  <c r="H324" i="7" s="1"/>
  <c r="G323" i="7"/>
  <c r="H323" i="7" s="1"/>
  <c r="G322" i="7"/>
  <c r="H322" i="7" s="1"/>
  <c r="C321" i="7"/>
  <c r="G320" i="7"/>
  <c r="H320" i="7" s="1"/>
  <c r="G319" i="7"/>
  <c r="H319" i="7" s="1"/>
  <c r="G318" i="7"/>
  <c r="H318" i="7" s="1"/>
  <c r="G317" i="7"/>
  <c r="C316" i="7"/>
  <c r="G315" i="7"/>
  <c r="H315" i="7" s="1"/>
  <c r="G314" i="7"/>
  <c r="H314" i="7" s="1"/>
  <c r="C313" i="7"/>
  <c r="K312" i="7"/>
  <c r="J312" i="7"/>
  <c r="G312" i="7"/>
  <c r="F312" i="7"/>
  <c r="E312" i="7"/>
  <c r="G311" i="7"/>
  <c r="H311" i="7" s="1"/>
  <c r="G310" i="7"/>
  <c r="H310" i="7" s="1"/>
  <c r="G309" i="7"/>
  <c r="G308" i="7"/>
  <c r="G307" i="7"/>
  <c r="C306" i="7"/>
  <c r="C304" i="7" s="1"/>
  <c r="G305" i="7"/>
  <c r="G302" i="7"/>
  <c r="G301" i="7"/>
  <c r="G300" i="7"/>
  <c r="G299" i="7"/>
  <c r="C298" i="7"/>
  <c r="G297" i="7"/>
  <c r="G296" i="7"/>
  <c r="G295" i="7"/>
  <c r="G294" i="7"/>
  <c r="C294" i="7"/>
  <c r="C293" i="7" s="1"/>
  <c r="G292" i="7"/>
  <c r="H292" i="7" s="1"/>
  <c r="G291" i="7"/>
  <c r="G290" i="7"/>
  <c r="H290" i="7" s="1"/>
  <c r="G289" i="7"/>
  <c r="H289" i="7" s="1"/>
  <c r="G288" i="7"/>
  <c r="H288" i="7" s="1"/>
  <c r="G287" i="7"/>
  <c r="C287" i="7"/>
  <c r="C286" i="7" s="1"/>
  <c r="G286" i="7"/>
  <c r="G285" i="7"/>
  <c r="H285" i="7" s="1"/>
  <c r="G284" i="7"/>
  <c r="H284" i="7" s="1"/>
  <c r="G283" i="7"/>
  <c r="H283" i="7" s="1"/>
  <c r="G282" i="7"/>
  <c r="G281" i="7"/>
  <c r="G280" i="7"/>
  <c r="C279" i="7"/>
  <c r="G278" i="7"/>
  <c r="G277" i="7"/>
  <c r="H277" i="7" s="1"/>
  <c r="G276" i="7"/>
  <c r="H276" i="7" s="1"/>
  <c r="K275" i="7"/>
  <c r="J275" i="7"/>
  <c r="F275" i="7"/>
  <c r="E275" i="7"/>
  <c r="C275" i="7"/>
  <c r="G274" i="7"/>
  <c r="G273" i="7"/>
  <c r="G272" i="7"/>
  <c r="K271" i="7"/>
  <c r="J271" i="7"/>
  <c r="F271" i="7"/>
  <c r="E271" i="7"/>
  <c r="C271" i="7"/>
  <c r="G267" i="7"/>
  <c r="G266" i="7"/>
  <c r="H266" i="7" s="1"/>
  <c r="G265" i="7"/>
  <c r="H265" i="7" s="1"/>
  <c r="G264" i="7"/>
  <c r="H264" i="7" s="1"/>
  <c r="G263" i="7"/>
  <c r="H263" i="7" s="1"/>
  <c r="C262" i="7"/>
  <c r="G261" i="7"/>
  <c r="H261" i="7" s="1"/>
  <c r="G260" i="7"/>
  <c r="H260" i="7" s="1"/>
  <c r="G259" i="7"/>
  <c r="G258" i="7"/>
  <c r="C257" i="7"/>
  <c r="G256" i="7"/>
  <c r="H256" i="7" s="1"/>
  <c r="G255" i="7"/>
  <c r="H255" i="7" s="1"/>
  <c r="C254" i="7"/>
  <c r="C253" i="7" s="1"/>
  <c r="K253" i="7"/>
  <c r="J253" i="7"/>
  <c r="G253" i="7"/>
  <c r="F253" i="7"/>
  <c r="E253" i="7"/>
  <c r="G252" i="7"/>
  <c r="H252" i="7" s="1"/>
  <c r="G251" i="7"/>
  <c r="H251" i="7" s="1"/>
  <c r="G250" i="7"/>
  <c r="H250" i="7" s="1"/>
  <c r="G249" i="7"/>
  <c r="H249" i="7" s="1"/>
  <c r="G248" i="7"/>
  <c r="C247" i="7"/>
  <c r="C245" i="7" s="1"/>
  <c r="G246" i="7"/>
  <c r="H246" i="7" s="1"/>
  <c r="G243" i="7"/>
  <c r="H243" i="7" s="1"/>
  <c r="G242" i="7"/>
  <c r="G241" i="7"/>
  <c r="G240" i="7"/>
  <c r="G238" i="7"/>
  <c r="G237" i="7"/>
  <c r="G236" i="7"/>
  <c r="G235" i="7"/>
  <c r="G233" i="7"/>
  <c r="G232" i="7"/>
  <c r="G231" i="7"/>
  <c r="H231" i="7" s="1"/>
  <c r="G230" i="7"/>
  <c r="G229" i="7"/>
  <c r="G228" i="7"/>
  <c r="C228" i="7"/>
  <c r="G227" i="7"/>
  <c r="G226" i="7"/>
  <c r="H226" i="7" s="1"/>
  <c r="G225" i="7"/>
  <c r="H225" i="7" s="1"/>
  <c r="G224" i="7"/>
  <c r="G223" i="7"/>
  <c r="G222" i="7"/>
  <c r="G221" i="7"/>
  <c r="C220" i="7"/>
  <c r="G219" i="7"/>
  <c r="G218" i="7"/>
  <c r="H218" i="7" s="1"/>
  <c r="G217" i="7"/>
  <c r="K216" i="7"/>
  <c r="J216" i="7"/>
  <c r="F216" i="7"/>
  <c r="E216" i="7"/>
  <c r="C216" i="7"/>
  <c r="G215" i="7"/>
  <c r="G214" i="7"/>
  <c r="G213" i="7"/>
  <c r="K212" i="7"/>
  <c r="J212" i="7"/>
  <c r="F212" i="7"/>
  <c r="E212" i="7"/>
  <c r="C212" i="7"/>
  <c r="G208" i="7"/>
  <c r="H208" i="7" s="1"/>
  <c r="G207" i="7"/>
  <c r="H207" i="7" s="1"/>
  <c r="G206" i="7"/>
  <c r="H206" i="7" s="1"/>
  <c r="G205" i="7"/>
  <c r="H205" i="7" s="1"/>
  <c r="G204" i="7"/>
  <c r="H204" i="7" s="1"/>
  <c r="C203" i="7"/>
  <c r="G202" i="7"/>
  <c r="H202" i="7" s="1"/>
  <c r="G201" i="7"/>
  <c r="H201" i="7" s="1"/>
  <c r="G200" i="7"/>
  <c r="H200" i="7" s="1"/>
  <c r="G199" i="7"/>
  <c r="C199" i="7"/>
  <c r="C57" i="7" s="1"/>
  <c r="G197" i="7"/>
  <c r="H197" i="7" s="1"/>
  <c r="G196" i="7"/>
  <c r="H196" i="7" s="1"/>
  <c r="C195" i="7"/>
  <c r="K194" i="7"/>
  <c r="J194" i="7"/>
  <c r="G194" i="7"/>
  <c r="F194" i="7"/>
  <c r="E194" i="7"/>
  <c r="G193" i="7"/>
  <c r="H193" i="7" s="1"/>
  <c r="G192" i="7"/>
  <c r="H192" i="7" s="1"/>
  <c r="G191" i="7"/>
  <c r="H191" i="7" s="1"/>
  <c r="G190" i="7"/>
  <c r="G189" i="7"/>
  <c r="H189" i="7" s="1"/>
  <c r="C188" i="7"/>
  <c r="G187" i="7"/>
  <c r="H187" i="7" s="1"/>
  <c r="G184" i="7"/>
  <c r="G183" i="7"/>
  <c r="G182" i="7"/>
  <c r="G181" i="7"/>
  <c r="C180" i="7"/>
  <c r="G179" i="7"/>
  <c r="G178" i="7"/>
  <c r="G177" i="7"/>
  <c r="G176" i="7"/>
  <c r="C176" i="7"/>
  <c r="G174" i="7"/>
  <c r="H174" i="7" s="1"/>
  <c r="G173" i="7"/>
  <c r="G172" i="7"/>
  <c r="G171" i="7"/>
  <c r="H171" i="7" s="1"/>
  <c r="G170" i="7"/>
  <c r="H170" i="7" s="1"/>
  <c r="G169" i="7"/>
  <c r="C169" i="7"/>
  <c r="C168" i="7" s="1"/>
  <c r="G168" i="7"/>
  <c r="G167" i="7"/>
  <c r="H167" i="7" s="1"/>
  <c r="G166" i="7"/>
  <c r="H166" i="7" s="1"/>
  <c r="G165" i="7"/>
  <c r="H165" i="7" s="1"/>
  <c r="H161" i="7" s="1"/>
  <c r="G164" i="7"/>
  <c r="G163" i="7"/>
  <c r="G162" i="7"/>
  <c r="C161" i="7"/>
  <c r="G160" i="7"/>
  <c r="H160" i="7" s="1"/>
  <c r="G159" i="7"/>
  <c r="H159" i="7" s="1"/>
  <c r="G158" i="7"/>
  <c r="H158" i="7" s="1"/>
  <c r="K157" i="7"/>
  <c r="J157" i="7"/>
  <c r="F157" i="7"/>
  <c r="E157" i="7"/>
  <c r="C157" i="7"/>
  <c r="G156" i="7"/>
  <c r="H156" i="7" s="1"/>
  <c r="G155" i="7"/>
  <c r="H155" i="7" s="1"/>
  <c r="G154" i="7"/>
  <c r="H154" i="7" s="1"/>
  <c r="K153" i="7"/>
  <c r="J153" i="7"/>
  <c r="F153" i="7"/>
  <c r="E153" i="7"/>
  <c r="C153" i="7"/>
  <c r="G76" i="7"/>
  <c r="G65" i="7"/>
  <c r="G64" i="7"/>
  <c r="G63" i="7"/>
  <c r="G62" i="7"/>
  <c r="G60" i="7"/>
  <c r="G59" i="7"/>
  <c r="G58" i="7"/>
  <c r="G57" i="7"/>
  <c r="G55" i="7"/>
  <c r="G54" i="7"/>
  <c r="K52" i="7"/>
  <c r="J52" i="7"/>
  <c r="G51" i="7"/>
  <c r="G50" i="7"/>
  <c r="G49" i="7"/>
  <c r="G48" i="7"/>
  <c r="G47" i="7"/>
  <c r="G45" i="7"/>
  <c r="G42" i="7"/>
  <c r="G41" i="7"/>
  <c r="G40" i="7"/>
  <c r="G39" i="7"/>
  <c r="G37" i="7"/>
  <c r="G36" i="7"/>
  <c r="G35" i="7"/>
  <c r="G32" i="7"/>
  <c r="G31" i="7"/>
  <c r="G30" i="7"/>
  <c r="G29" i="7"/>
  <c r="G28" i="7"/>
  <c r="G25" i="7"/>
  <c r="G24" i="7"/>
  <c r="G23" i="7"/>
  <c r="G22" i="7"/>
  <c r="G21" i="7"/>
  <c r="G20" i="7"/>
  <c r="G18" i="7"/>
  <c r="G17" i="7"/>
  <c r="G16" i="7"/>
  <c r="K15" i="7"/>
  <c r="J15" i="7"/>
  <c r="G14" i="7"/>
  <c r="G13" i="7"/>
  <c r="G12" i="7"/>
  <c r="K11" i="7"/>
  <c r="J11" i="7"/>
  <c r="N1040" i="38"/>
  <c r="C1040" i="38"/>
  <c r="D624" i="38"/>
  <c r="C592" i="38"/>
  <c r="J9" i="32"/>
  <c r="C1229" i="38"/>
  <c r="C1197" i="38"/>
  <c r="C1133" i="38"/>
  <c r="C397" i="38"/>
  <c r="C269" i="38"/>
  <c r="C173" i="38"/>
  <c r="M77" i="38"/>
  <c r="D1228" i="38"/>
  <c r="N1036" i="38"/>
  <c r="D1036" i="38"/>
  <c r="N1255" i="38"/>
  <c r="M1255" i="38"/>
  <c r="E1255" i="38"/>
  <c r="D1255" i="38"/>
  <c r="C1255" i="38"/>
  <c r="E1254" i="38"/>
  <c r="E1253" i="38"/>
  <c r="E1252" i="38"/>
  <c r="E1251" i="38"/>
  <c r="E1250" i="38"/>
  <c r="E1249" i="38"/>
  <c r="K1248" i="38"/>
  <c r="I1248" i="38"/>
  <c r="H1248" i="38"/>
  <c r="G1248" i="38"/>
  <c r="F1248" i="38"/>
  <c r="E1248" i="38"/>
  <c r="E1247" i="38"/>
  <c r="E1246" i="38"/>
  <c r="E1245" i="38"/>
  <c r="K1244" i="38"/>
  <c r="I1244" i="38"/>
  <c r="H1244" i="38"/>
  <c r="G1244" i="38"/>
  <c r="F1244" i="38"/>
  <c r="E1244" i="38"/>
  <c r="K1243" i="38"/>
  <c r="I1243" i="38"/>
  <c r="H1243" i="38"/>
  <c r="G1243" i="38"/>
  <c r="F1243" i="38"/>
  <c r="E1243" i="38"/>
  <c r="E1242" i="38"/>
  <c r="E1241" i="38"/>
  <c r="C1241" i="38"/>
  <c r="L1240" i="38"/>
  <c r="I1240" i="38"/>
  <c r="H1240" i="38"/>
  <c r="G1240" i="38"/>
  <c r="F1240" i="38"/>
  <c r="E1240" i="38"/>
  <c r="E1239" i="38"/>
  <c r="N1238" i="38"/>
  <c r="M1238" i="38"/>
  <c r="E1238" i="38"/>
  <c r="E1237" i="38"/>
  <c r="D1237" i="38"/>
  <c r="J1237" i="38" s="1"/>
  <c r="C1237" i="38"/>
  <c r="E1236" i="38"/>
  <c r="E1235" i="38"/>
  <c r="E1234" i="38"/>
  <c r="L1233" i="38"/>
  <c r="I1233" i="38"/>
  <c r="H1233" i="38"/>
  <c r="G1233" i="38"/>
  <c r="F1233" i="38"/>
  <c r="E1233" i="38"/>
  <c r="E1232" i="38"/>
  <c r="E1231" i="38"/>
  <c r="E1230" i="38"/>
  <c r="M1229" i="38"/>
  <c r="E1229" i="38"/>
  <c r="N1228" i="38"/>
  <c r="M1228" i="38"/>
  <c r="E1228" i="38"/>
  <c r="C1228" i="38"/>
  <c r="E1227" i="38"/>
  <c r="L1226" i="38"/>
  <c r="I1226" i="38"/>
  <c r="H1226" i="38"/>
  <c r="G1226" i="38"/>
  <c r="F1226" i="38"/>
  <c r="E1226" i="38"/>
  <c r="N1223" i="38"/>
  <c r="M1223" i="38"/>
  <c r="E1223" i="38"/>
  <c r="D1223" i="38"/>
  <c r="C1223" i="38"/>
  <c r="E1222" i="38"/>
  <c r="E1221" i="38"/>
  <c r="E1220" i="38"/>
  <c r="E1219" i="38"/>
  <c r="E1218" i="38"/>
  <c r="E1217" i="38"/>
  <c r="K1216" i="38"/>
  <c r="I1216" i="38"/>
  <c r="H1216" i="38"/>
  <c r="G1216" i="38"/>
  <c r="F1216" i="38"/>
  <c r="E1216" i="38"/>
  <c r="E1215" i="38"/>
  <c r="E1214" i="38"/>
  <c r="E1213" i="38"/>
  <c r="K1212" i="38"/>
  <c r="I1212" i="38"/>
  <c r="H1212" i="38"/>
  <c r="G1212" i="38"/>
  <c r="F1212" i="38"/>
  <c r="E1212" i="38"/>
  <c r="K1211" i="38"/>
  <c r="I1211" i="38"/>
  <c r="H1211" i="38"/>
  <c r="G1211" i="38"/>
  <c r="F1211" i="38"/>
  <c r="E1211" i="38"/>
  <c r="E1210" i="38"/>
  <c r="E1209" i="38"/>
  <c r="C1209" i="38"/>
  <c r="L1208" i="38"/>
  <c r="I1208" i="38"/>
  <c r="H1208" i="38"/>
  <c r="G1208" i="38"/>
  <c r="F1208" i="38"/>
  <c r="E1208" i="38"/>
  <c r="E1207" i="38"/>
  <c r="N1206" i="38"/>
  <c r="M1206" i="38"/>
  <c r="E1206" i="38"/>
  <c r="E1205" i="38"/>
  <c r="E1204" i="38"/>
  <c r="E1203" i="38"/>
  <c r="E1202" i="38"/>
  <c r="L1201" i="38"/>
  <c r="I1201" i="38"/>
  <c r="H1201" i="38"/>
  <c r="G1201" i="38"/>
  <c r="F1201" i="38"/>
  <c r="E1201" i="38"/>
  <c r="E1200" i="38"/>
  <c r="E1199" i="38"/>
  <c r="E1198" i="38"/>
  <c r="E1197" i="38"/>
  <c r="E1196" i="38"/>
  <c r="E1195" i="38"/>
  <c r="L1194" i="38"/>
  <c r="I1194" i="38"/>
  <c r="H1194" i="38"/>
  <c r="G1194" i="38"/>
  <c r="F1194" i="38"/>
  <c r="E1194" i="38"/>
  <c r="N1191" i="38"/>
  <c r="M1191" i="38"/>
  <c r="E1191" i="38"/>
  <c r="D1191" i="38"/>
  <c r="C1191" i="38"/>
  <c r="E1190" i="38"/>
  <c r="E1189" i="38"/>
  <c r="C1189" i="38"/>
  <c r="E1188" i="38"/>
  <c r="E1187" i="38"/>
  <c r="E1186" i="38"/>
  <c r="E1185" i="38"/>
  <c r="K1184" i="38"/>
  <c r="I1184" i="38"/>
  <c r="H1184" i="38"/>
  <c r="G1184" i="38"/>
  <c r="F1184" i="38"/>
  <c r="E1184" i="38"/>
  <c r="E1183" i="38"/>
  <c r="E1182" i="38"/>
  <c r="E1181" i="38"/>
  <c r="K1180" i="38"/>
  <c r="I1180" i="38"/>
  <c r="H1180" i="38"/>
  <c r="G1180" i="38"/>
  <c r="F1180" i="38"/>
  <c r="E1180" i="38"/>
  <c r="K1179" i="38"/>
  <c r="I1179" i="38"/>
  <c r="H1179" i="38"/>
  <c r="G1179" i="38"/>
  <c r="F1179" i="38"/>
  <c r="E1179" i="38"/>
  <c r="E1178" i="38"/>
  <c r="E1177" i="38"/>
  <c r="C1177" i="38"/>
  <c r="L1176" i="38"/>
  <c r="I1176" i="38"/>
  <c r="H1176" i="38"/>
  <c r="G1176" i="38"/>
  <c r="F1176" i="38"/>
  <c r="E1175" i="38"/>
  <c r="N1174" i="38"/>
  <c r="M1174" i="38"/>
  <c r="E1174" i="38"/>
  <c r="M1173" i="38"/>
  <c r="E1173" i="38"/>
  <c r="D1173" i="38"/>
  <c r="J1173" i="38" s="1"/>
  <c r="K1173" i="38" s="1"/>
  <c r="C1173" i="38"/>
  <c r="E1172" i="38"/>
  <c r="E1171" i="38"/>
  <c r="E1170" i="38"/>
  <c r="L1169" i="38"/>
  <c r="I1169" i="38"/>
  <c r="H1169" i="38"/>
  <c r="G1169" i="38"/>
  <c r="F1169" i="38"/>
  <c r="E1169" i="38"/>
  <c r="E1168" i="38"/>
  <c r="E1167" i="38"/>
  <c r="E1166" i="38"/>
  <c r="E1165" i="38"/>
  <c r="E1164" i="38"/>
  <c r="E1163" i="38"/>
  <c r="L1162" i="38"/>
  <c r="I1162" i="38"/>
  <c r="H1162" i="38"/>
  <c r="G1162" i="38"/>
  <c r="F1162" i="38"/>
  <c r="E1162" i="38"/>
  <c r="N1159" i="38"/>
  <c r="M1159" i="38"/>
  <c r="E1159" i="38"/>
  <c r="D1159" i="38"/>
  <c r="C1159" i="38"/>
  <c r="E1158" i="38"/>
  <c r="E1157" i="38"/>
  <c r="C1157" i="38"/>
  <c r="E1156" i="38"/>
  <c r="E1155" i="38"/>
  <c r="E1154" i="38"/>
  <c r="E1153" i="38"/>
  <c r="K1152" i="38"/>
  <c r="I1152" i="38"/>
  <c r="H1152" i="38"/>
  <c r="G1152" i="38"/>
  <c r="F1152" i="38"/>
  <c r="E1152" i="38"/>
  <c r="E1151" i="38"/>
  <c r="E1150" i="38"/>
  <c r="E1149" i="38"/>
  <c r="K1148" i="38"/>
  <c r="I1148" i="38"/>
  <c r="H1148" i="38"/>
  <c r="G1148" i="38"/>
  <c r="F1148" i="38"/>
  <c r="E1148" i="38"/>
  <c r="K1147" i="38"/>
  <c r="I1147" i="38"/>
  <c r="E1146" i="38"/>
  <c r="E1145" i="38"/>
  <c r="C1145" i="38"/>
  <c r="L1144" i="38"/>
  <c r="I1144" i="38"/>
  <c r="H1144" i="38"/>
  <c r="G1144" i="38"/>
  <c r="F1144" i="38"/>
  <c r="E1144" i="38"/>
  <c r="E1143" i="38"/>
  <c r="N1142" i="38"/>
  <c r="M1142" i="38"/>
  <c r="E1142" i="38"/>
  <c r="E1141" i="38"/>
  <c r="E1140" i="38"/>
  <c r="N1139" i="38"/>
  <c r="M1139" i="38"/>
  <c r="E1139" i="38"/>
  <c r="C1139" i="38"/>
  <c r="E1138" i="38"/>
  <c r="L1137" i="38"/>
  <c r="I1137" i="38"/>
  <c r="H1137" i="38"/>
  <c r="G1137" i="38"/>
  <c r="F1137" i="38"/>
  <c r="E1137" i="38"/>
  <c r="E1136" i="38"/>
  <c r="C1136" i="38"/>
  <c r="E1135" i="38"/>
  <c r="E1134" i="38"/>
  <c r="E1133" i="38"/>
  <c r="E1132" i="38"/>
  <c r="E1131" i="38"/>
  <c r="L1130" i="38"/>
  <c r="I1130" i="38"/>
  <c r="H1130" i="38"/>
  <c r="G1130" i="38"/>
  <c r="F1130" i="38"/>
  <c r="L1129" i="38"/>
  <c r="E1127" i="38"/>
  <c r="E1126" i="38"/>
  <c r="E1125" i="38"/>
  <c r="E1124" i="38"/>
  <c r="E1123" i="38"/>
  <c r="F1122" i="38"/>
  <c r="E1122" i="38"/>
  <c r="E1121" i="38"/>
  <c r="N1120" i="38"/>
  <c r="M1120" i="38"/>
  <c r="K1120" i="38"/>
  <c r="I1120" i="38"/>
  <c r="H1120" i="38"/>
  <c r="G1120" i="38"/>
  <c r="F1120" i="38"/>
  <c r="E1120" i="38"/>
  <c r="D1120" i="38"/>
  <c r="C1120" i="38"/>
  <c r="E1119" i="38"/>
  <c r="E1118" i="38"/>
  <c r="E1117" i="38"/>
  <c r="N1116" i="38"/>
  <c r="M1116" i="38"/>
  <c r="K1116" i="38"/>
  <c r="I1116" i="38"/>
  <c r="H1116" i="38"/>
  <c r="G1116" i="38"/>
  <c r="F1116" i="38"/>
  <c r="E1116" i="38"/>
  <c r="D1116" i="38"/>
  <c r="C1116" i="38"/>
  <c r="N1115" i="38"/>
  <c r="M1115" i="38"/>
  <c r="K1115" i="38"/>
  <c r="I1115" i="38"/>
  <c r="H1115" i="38"/>
  <c r="G1115" i="38"/>
  <c r="F1115" i="38"/>
  <c r="E1115" i="38"/>
  <c r="D1115" i="38"/>
  <c r="C1115" i="38"/>
  <c r="E1114" i="38"/>
  <c r="E1113" i="38"/>
  <c r="N1112" i="38"/>
  <c r="M1112" i="38"/>
  <c r="L1112" i="38"/>
  <c r="I1112" i="38"/>
  <c r="H1112" i="38"/>
  <c r="G1112" i="38"/>
  <c r="F1112" i="38"/>
  <c r="E1112" i="38"/>
  <c r="D1112" i="38"/>
  <c r="C1112" i="38"/>
  <c r="E1111" i="38"/>
  <c r="E1110" i="38"/>
  <c r="E1109" i="38"/>
  <c r="E1108" i="38"/>
  <c r="E1107" i="38"/>
  <c r="E1106" i="38"/>
  <c r="N1105" i="38"/>
  <c r="M1105" i="38"/>
  <c r="L1105" i="38"/>
  <c r="I1105" i="38"/>
  <c r="H1105" i="38"/>
  <c r="G1105" i="38"/>
  <c r="F1105" i="38"/>
  <c r="E1105" i="38"/>
  <c r="D1105" i="38"/>
  <c r="C1105" i="38"/>
  <c r="E1104" i="38"/>
  <c r="E1103" i="38"/>
  <c r="E1102" i="38"/>
  <c r="E1101" i="38"/>
  <c r="E1100" i="38"/>
  <c r="E1099" i="38"/>
  <c r="N1098" i="38"/>
  <c r="M1098" i="38"/>
  <c r="L1098" i="38"/>
  <c r="I1098" i="38"/>
  <c r="H1098" i="38"/>
  <c r="G1098" i="38"/>
  <c r="F1098" i="38"/>
  <c r="E1098" i="38"/>
  <c r="D1098" i="38"/>
  <c r="C1098" i="38"/>
  <c r="N1097" i="38"/>
  <c r="M1097" i="38"/>
  <c r="L1097" i="38"/>
  <c r="I1097" i="38"/>
  <c r="H1097" i="38"/>
  <c r="G1097" i="38"/>
  <c r="F1097" i="38"/>
  <c r="E1097" i="38"/>
  <c r="D1097" i="38"/>
  <c r="C1097" i="38"/>
  <c r="N1096" i="38"/>
  <c r="M1096" i="38"/>
  <c r="I1096" i="38"/>
  <c r="H1096" i="38"/>
  <c r="G1096" i="38"/>
  <c r="F1096" i="38"/>
  <c r="E1096" i="38"/>
  <c r="D1096" i="38"/>
  <c r="C1096" i="38"/>
  <c r="E1095" i="38"/>
  <c r="E1094" i="38"/>
  <c r="E1093" i="38"/>
  <c r="E1092" i="38"/>
  <c r="E1091" i="38"/>
  <c r="E1090" i="38"/>
  <c r="E1089" i="38"/>
  <c r="N1088" i="38"/>
  <c r="M1088" i="38"/>
  <c r="K1088" i="38"/>
  <c r="I1088" i="38"/>
  <c r="H1088" i="38"/>
  <c r="G1088" i="38"/>
  <c r="F1088" i="38"/>
  <c r="E1088" i="38"/>
  <c r="D1088" i="38"/>
  <c r="C1088" i="38"/>
  <c r="E1087" i="38"/>
  <c r="E1086" i="38"/>
  <c r="E1085" i="38"/>
  <c r="N1084" i="38"/>
  <c r="M1084" i="38"/>
  <c r="K1084" i="38"/>
  <c r="I1084" i="38"/>
  <c r="H1084" i="38"/>
  <c r="G1084" i="38"/>
  <c r="F1084" i="38"/>
  <c r="E1084" i="38"/>
  <c r="D1084" i="38"/>
  <c r="C1084" i="38"/>
  <c r="N1083" i="38"/>
  <c r="M1083" i="38"/>
  <c r="K1083" i="38"/>
  <c r="I1083" i="38"/>
  <c r="H1083" i="38"/>
  <c r="G1083" i="38"/>
  <c r="F1083" i="38"/>
  <c r="E1083" i="38"/>
  <c r="D1083" i="38"/>
  <c r="C1083" i="38"/>
  <c r="E1082" i="38"/>
  <c r="E1081" i="38"/>
  <c r="N1080" i="38"/>
  <c r="M1080" i="38"/>
  <c r="L1080" i="38"/>
  <c r="I1080" i="38"/>
  <c r="H1080" i="38"/>
  <c r="G1080" i="38"/>
  <c r="F1080" i="38"/>
  <c r="E1080" i="38"/>
  <c r="D1080" i="38"/>
  <c r="C1080" i="38"/>
  <c r="E1079" i="38"/>
  <c r="E1078" i="38"/>
  <c r="E1077" i="38"/>
  <c r="E1076" i="38"/>
  <c r="E1075" i="38"/>
  <c r="E1074" i="38"/>
  <c r="N1073" i="38"/>
  <c r="M1073" i="38"/>
  <c r="L1073" i="38"/>
  <c r="I1073" i="38"/>
  <c r="H1073" i="38"/>
  <c r="G1073" i="38"/>
  <c r="F1073" i="38"/>
  <c r="E1073" i="38"/>
  <c r="D1073" i="38"/>
  <c r="C1073" i="38"/>
  <c r="E1072" i="38"/>
  <c r="E1071" i="38"/>
  <c r="E1070" i="38"/>
  <c r="E1069" i="38"/>
  <c r="E1068" i="38"/>
  <c r="E1067" i="38"/>
  <c r="N1066" i="38"/>
  <c r="M1066" i="38"/>
  <c r="L1066" i="38"/>
  <c r="I1066" i="38"/>
  <c r="H1066" i="38"/>
  <c r="G1066" i="38"/>
  <c r="F1066" i="38"/>
  <c r="E1066" i="38"/>
  <c r="D1066" i="38"/>
  <c r="C1066" i="38"/>
  <c r="N1065" i="38"/>
  <c r="M1065" i="38"/>
  <c r="L1065" i="38"/>
  <c r="I1065" i="38"/>
  <c r="H1065" i="38"/>
  <c r="G1065" i="38"/>
  <c r="F1065" i="38"/>
  <c r="E1065" i="38"/>
  <c r="D1065" i="38"/>
  <c r="C1065" i="38"/>
  <c r="N1064" i="38"/>
  <c r="M1064" i="38"/>
  <c r="I1064" i="38"/>
  <c r="H1064" i="38"/>
  <c r="G1064" i="38"/>
  <c r="F1064" i="38"/>
  <c r="E1064" i="38"/>
  <c r="D1064" i="38"/>
  <c r="C1064" i="38"/>
  <c r="N1063" i="38"/>
  <c r="M1063" i="38"/>
  <c r="E1063" i="38"/>
  <c r="D1063" i="38"/>
  <c r="C1063" i="38"/>
  <c r="E1062" i="38"/>
  <c r="E1061" i="38"/>
  <c r="C1061" i="38"/>
  <c r="E1060" i="38"/>
  <c r="E1059" i="38"/>
  <c r="E1058" i="38"/>
  <c r="E1057" i="38"/>
  <c r="K1056" i="38"/>
  <c r="I1056" i="38"/>
  <c r="H1056" i="38"/>
  <c r="G1056" i="38"/>
  <c r="F1056" i="38"/>
  <c r="E1056" i="38"/>
  <c r="E1055" i="38"/>
  <c r="E1054" i="38"/>
  <c r="E1053" i="38"/>
  <c r="K1052" i="38"/>
  <c r="I1052" i="38"/>
  <c r="H1052" i="38"/>
  <c r="G1052" i="38"/>
  <c r="F1052" i="38"/>
  <c r="E1052" i="38"/>
  <c r="K1051" i="38"/>
  <c r="I1051" i="38"/>
  <c r="H1051" i="38"/>
  <c r="G1051" i="38"/>
  <c r="F1051" i="38"/>
  <c r="E1051" i="38"/>
  <c r="E1050" i="38"/>
  <c r="E1049" i="38"/>
  <c r="C1049" i="38"/>
  <c r="L1048" i="38"/>
  <c r="I1048" i="38"/>
  <c r="H1048" i="38"/>
  <c r="G1048" i="38"/>
  <c r="F1048" i="38"/>
  <c r="E1048" i="38"/>
  <c r="E1047" i="38"/>
  <c r="N1046" i="38"/>
  <c r="M1046" i="38"/>
  <c r="E1046" i="38"/>
  <c r="E1045" i="38"/>
  <c r="D1045" i="38"/>
  <c r="J1045" i="38" s="1"/>
  <c r="K1045" i="38" s="1"/>
  <c r="C1045" i="38"/>
  <c r="E1044" i="38"/>
  <c r="E1043" i="38"/>
  <c r="C1043" i="38"/>
  <c r="E1042" i="38"/>
  <c r="L1041" i="38"/>
  <c r="I1041" i="38"/>
  <c r="H1041" i="38"/>
  <c r="G1041" i="38"/>
  <c r="F1041" i="38"/>
  <c r="E1041" i="38"/>
  <c r="E1040" i="38"/>
  <c r="E1039" i="38"/>
  <c r="E1038" i="38"/>
  <c r="E1037" i="38"/>
  <c r="M1036" i="38"/>
  <c r="E1036" i="38"/>
  <c r="C1036" i="38"/>
  <c r="E1035" i="38"/>
  <c r="L1034" i="38"/>
  <c r="I1034" i="38"/>
  <c r="H1034" i="38"/>
  <c r="G1034" i="38"/>
  <c r="F1034" i="38"/>
  <c r="E1034" i="38"/>
  <c r="G1033" i="38"/>
  <c r="G1032" i="38" s="1"/>
  <c r="F1033" i="38"/>
  <c r="F1032" i="38" s="1"/>
  <c r="E1031" i="38"/>
  <c r="E1030" i="38"/>
  <c r="E1029" i="38"/>
  <c r="E1028" i="38"/>
  <c r="F1027" i="38"/>
  <c r="E1027" i="38"/>
  <c r="E1026" i="38"/>
  <c r="E1025" i="38"/>
  <c r="N1024" i="38"/>
  <c r="M1024" i="38"/>
  <c r="K1024" i="38"/>
  <c r="I1024" i="38"/>
  <c r="H1024" i="38"/>
  <c r="G1024" i="38"/>
  <c r="F1024" i="38"/>
  <c r="E1024" i="38"/>
  <c r="D1024" i="38"/>
  <c r="C1024" i="38"/>
  <c r="E1023" i="38"/>
  <c r="E1022" i="38"/>
  <c r="E1021" i="38"/>
  <c r="N1020" i="38"/>
  <c r="M1020" i="38"/>
  <c r="K1020" i="38"/>
  <c r="I1020" i="38"/>
  <c r="H1020" i="38"/>
  <c r="G1020" i="38"/>
  <c r="F1020" i="38"/>
  <c r="E1020" i="38"/>
  <c r="D1020" i="38"/>
  <c r="C1020" i="38"/>
  <c r="N1019" i="38"/>
  <c r="M1019" i="38"/>
  <c r="K1019" i="38"/>
  <c r="I1019" i="38"/>
  <c r="H1019" i="38"/>
  <c r="G1019" i="38"/>
  <c r="F1019" i="38"/>
  <c r="E1019" i="38"/>
  <c r="D1019" i="38"/>
  <c r="C1019" i="38"/>
  <c r="E1018" i="38"/>
  <c r="E1017" i="38"/>
  <c r="N1016" i="38"/>
  <c r="M1016" i="38"/>
  <c r="L1016" i="38"/>
  <c r="I1016" i="38"/>
  <c r="H1016" i="38"/>
  <c r="G1016" i="38"/>
  <c r="F1016" i="38"/>
  <c r="E1016" i="38"/>
  <c r="D1016" i="38"/>
  <c r="C1016" i="38"/>
  <c r="E1015" i="38"/>
  <c r="E1014" i="38"/>
  <c r="E1013" i="38"/>
  <c r="E1012" i="38"/>
  <c r="E1011" i="38"/>
  <c r="E1010" i="38"/>
  <c r="N1009" i="38"/>
  <c r="M1009" i="38"/>
  <c r="L1009" i="38"/>
  <c r="I1009" i="38"/>
  <c r="H1009" i="38"/>
  <c r="G1009" i="38"/>
  <c r="F1009" i="38"/>
  <c r="E1009" i="38"/>
  <c r="D1009" i="38"/>
  <c r="C1009" i="38"/>
  <c r="E1008" i="38"/>
  <c r="E1007" i="38"/>
  <c r="E1006" i="38"/>
  <c r="E1005" i="38"/>
  <c r="E1004" i="38"/>
  <c r="E1003" i="38"/>
  <c r="N1002" i="38"/>
  <c r="M1002" i="38"/>
  <c r="L1002" i="38"/>
  <c r="I1002" i="38"/>
  <c r="H1002" i="38"/>
  <c r="G1002" i="38"/>
  <c r="F1002" i="38"/>
  <c r="E1002" i="38"/>
  <c r="D1002" i="38"/>
  <c r="C1002" i="38"/>
  <c r="N1001" i="38"/>
  <c r="M1001" i="38"/>
  <c r="L1001" i="38"/>
  <c r="I1001" i="38"/>
  <c r="H1001" i="38"/>
  <c r="G1001" i="38"/>
  <c r="F1001" i="38"/>
  <c r="E1001" i="38"/>
  <c r="D1001" i="38"/>
  <c r="C1001" i="38"/>
  <c r="N1000" i="38"/>
  <c r="M1000" i="38"/>
  <c r="I1000" i="38"/>
  <c r="H1000" i="38"/>
  <c r="G1000" i="38"/>
  <c r="F1000" i="38"/>
  <c r="E1000" i="38"/>
  <c r="D1000" i="38"/>
  <c r="C1000" i="38"/>
  <c r="E999" i="38"/>
  <c r="E998" i="38"/>
  <c r="E997" i="38"/>
  <c r="E996" i="38"/>
  <c r="E995" i="38"/>
  <c r="F994" i="38"/>
  <c r="E994" i="38"/>
  <c r="E993" i="38"/>
  <c r="N992" i="38"/>
  <c r="M992" i="38"/>
  <c r="K992" i="38"/>
  <c r="I992" i="38"/>
  <c r="H992" i="38"/>
  <c r="G992" i="38"/>
  <c r="F992" i="38"/>
  <c r="E992" i="38"/>
  <c r="D992" i="38"/>
  <c r="C992" i="38"/>
  <c r="E991" i="38"/>
  <c r="E990" i="38"/>
  <c r="E989" i="38"/>
  <c r="N988" i="38"/>
  <c r="M988" i="38"/>
  <c r="K988" i="38"/>
  <c r="I988" i="38"/>
  <c r="H988" i="38"/>
  <c r="G988" i="38"/>
  <c r="F988" i="38"/>
  <c r="E988" i="38"/>
  <c r="D988" i="38"/>
  <c r="C988" i="38"/>
  <c r="N987" i="38"/>
  <c r="M987" i="38"/>
  <c r="K987" i="38"/>
  <c r="I987" i="38"/>
  <c r="H987" i="38"/>
  <c r="G987" i="38"/>
  <c r="F987" i="38"/>
  <c r="E987" i="38"/>
  <c r="D987" i="38"/>
  <c r="C987" i="38"/>
  <c r="E986" i="38"/>
  <c r="E985" i="38"/>
  <c r="N984" i="38"/>
  <c r="M984" i="38"/>
  <c r="L984" i="38"/>
  <c r="I984" i="38"/>
  <c r="H984" i="38"/>
  <c r="G984" i="38"/>
  <c r="F984" i="38"/>
  <c r="E984" i="38"/>
  <c r="D984" i="38"/>
  <c r="C984" i="38"/>
  <c r="E983" i="38"/>
  <c r="E982" i="38"/>
  <c r="E981" i="38"/>
  <c r="E980" i="38"/>
  <c r="E979" i="38"/>
  <c r="E978" i="38"/>
  <c r="N977" i="38"/>
  <c r="M977" i="38"/>
  <c r="L977" i="38"/>
  <c r="I977" i="38"/>
  <c r="H977" i="38"/>
  <c r="G977" i="38"/>
  <c r="F977" i="38"/>
  <c r="E977" i="38"/>
  <c r="D977" i="38"/>
  <c r="C977" i="38"/>
  <c r="E976" i="38"/>
  <c r="E975" i="38"/>
  <c r="E974" i="38"/>
  <c r="E973" i="38"/>
  <c r="E972" i="38"/>
  <c r="E971" i="38"/>
  <c r="N970" i="38"/>
  <c r="M970" i="38"/>
  <c r="L970" i="38"/>
  <c r="I970" i="38"/>
  <c r="H970" i="38"/>
  <c r="G970" i="38"/>
  <c r="F970" i="38"/>
  <c r="E970" i="38"/>
  <c r="D970" i="38"/>
  <c r="C970" i="38"/>
  <c r="N969" i="38"/>
  <c r="M969" i="38"/>
  <c r="L969" i="38"/>
  <c r="I969" i="38"/>
  <c r="H969" i="38"/>
  <c r="G969" i="38"/>
  <c r="F969" i="38"/>
  <c r="E969" i="38"/>
  <c r="D969" i="38"/>
  <c r="C969" i="38"/>
  <c r="N968" i="38"/>
  <c r="M968" i="38"/>
  <c r="I968" i="38"/>
  <c r="H968" i="38"/>
  <c r="G968" i="38"/>
  <c r="F968" i="38"/>
  <c r="E968" i="38"/>
  <c r="D968" i="38"/>
  <c r="C968" i="38"/>
  <c r="E967" i="38"/>
  <c r="E966" i="38"/>
  <c r="E965" i="38"/>
  <c r="E964" i="38"/>
  <c r="E963" i="38"/>
  <c r="E962" i="38"/>
  <c r="E961" i="38"/>
  <c r="N960" i="38"/>
  <c r="M960" i="38"/>
  <c r="K960" i="38"/>
  <c r="I960" i="38"/>
  <c r="H960" i="38"/>
  <c r="G960" i="38"/>
  <c r="F960" i="38"/>
  <c r="E960" i="38"/>
  <c r="D960" i="38"/>
  <c r="C960" i="38"/>
  <c r="E959" i="38"/>
  <c r="E958" i="38"/>
  <c r="E957" i="38"/>
  <c r="N956" i="38"/>
  <c r="M956" i="38"/>
  <c r="K956" i="38"/>
  <c r="I956" i="38"/>
  <c r="H956" i="38"/>
  <c r="G956" i="38"/>
  <c r="F956" i="38"/>
  <c r="E956" i="38"/>
  <c r="D956" i="38"/>
  <c r="C956" i="38"/>
  <c r="N955" i="38"/>
  <c r="M955" i="38"/>
  <c r="K955" i="38"/>
  <c r="I955" i="38"/>
  <c r="H955" i="38"/>
  <c r="G955" i="38"/>
  <c r="F955" i="38"/>
  <c r="E955" i="38"/>
  <c r="D955" i="38"/>
  <c r="C955" i="38"/>
  <c r="E954" i="38"/>
  <c r="E953" i="38"/>
  <c r="N952" i="38"/>
  <c r="M952" i="38"/>
  <c r="L952" i="38"/>
  <c r="I952" i="38"/>
  <c r="H952" i="38"/>
  <c r="G952" i="38"/>
  <c r="F952" i="38"/>
  <c r="E952" i="38"/>
  <c r="D952" i="38"/>
  <c r="C952" i="38"/>
  <c r="E951" i="38"/>
  <c r="E950" i="38"/>
  <c r="E949" i="38"/>
  <c r="E948" i="38"/>
  <c r="E947" i="38"/>
  <c r="E946" i="38"/>
  <c r="N945" i="38"/>
  <c r="M945" i="38"/>
  <c r="L945" i="38"/>
  <c r="I945" i="38"/>
  <c r="H945" i="38"/>
  <c r="G945" i="38"/>
  <c r="F945" i="38"/>
  <c r="E945" i="38"/>
  <c r="D945" i="38"/>
  <c r="C945" i="38"/>
  <c r="E944" i="38"/>
  <c r="E943" i="38"/>
  <c r="E942" i="38"/>
  <c r="E941" i="38"/>
  <c r="E940" i="38"/>
  <c r="E939" i="38"/>
  <c r="N938" i="38"/>
  <c r="M938" i="38"/>
  <c r="L938" i="38"/>
  <c r="I938" i="38"/>
  <c r="H938" i="38"/>
  <c r="G938" i="38"/>
  <c r="F938" i="38"/>
  <c r="E938" i="38"/>
  <c r="D938" i="38"/>
  <c r="C938" i="38"/>
  <c r="N937" i="38"/>
  <c r="M937" i="38"/>
  <c r="L937" i="38"/>
  <c r="I937" i="38"/>
  <c r="H937" i="38"/>
  <c r="G937" i="38"/>
  <c r="F937" i="38"/>
  <c r="E937" i="38"/>
  <c r="D937" i="38"/>
  <c r="C937" i="38"/>
  <c r="N936" i="38"/>
  <c r="M936" i="38"/>
  <c r="I936" i="38"/>
  <c r="H936" i="38"/>
  <c r="G936" i="38"/>
  <c r="F936" i="38"/>
  <c r="E936" i="38"/>
  <c r="D936" i="38"/>
  <c r="C936" i="38"/>
  <c r="E935" i="38"/>
  <c r="E934" i="38"/>
  <c r="E933" i="38"/>
  <c r="E932" i="38"/>
  <c r="E931" i="38"/>
  <c r="E930" i="38"/>
  <c r="E929" i="38"/>
  <c r="N928" i="38"/>
  <c r="M928" i="38"/>
  <c r="K928" i="38"/>
  <c r="I928" i="38"/>
  <c r="H928" i="38"/>
  <c r="G928" i="38"/>
  <c r="F928" i="38"/>
  <c r="E928" i="38"/>
  <c r="D928" i="38"/>
  <c r="C928" i="38"/>
  <c r="E927" i="38"/>
  <c r="E926" i="38"/>
  <c r="E925" i="38"/>
  <c r="N924" i="38"/>
  <c r="M924" i="38"/>
  <c r="K924" i="38"/>
  <c r="I924" i="38"/>
  <c r="H924" i="38"/>
  <c r="G924" i="38"/>
  <c r="F924" i="38"/>
  <c r="E924" i="38"/>
  <c r="D924" i="38"/>
  <c r="C924" i="38"/>
  <c r="N923" i="38"/>
  <c r="M923" i="38"/>
  <c r="K923" i="38"/>
  <c r="I923" i="38"/>
  <c r="H923" i="38"/>
  <c r="G923" i="38"/>
  <c r="F923" i="38"/>
  <c r="E923" i="38"/>
  <c r="D923" i="38"/>
  <c r="C923" i="38"/>
  <c r="E922" i="38"/>
  <c r="E921" i="38"/>
  <c r="N920" i="38"/>
  <c r="M920" i="38"/>
  <c r="L920" i="38"/>
  <c r="I920" i="38"/>
  <c r="H920" i="38"/>
  <c r="G920" i="38"/>
  <c r="F920" i="38"/>
  <c r="E920" i="38"/>
  <c r="D920" i="38"/>
  <c r="C920" i="38"/>
  <c r="E919" i="38"/>
  <c r="E918" i="38"/>
  <c r="E917" i="38"/>
  <c r="E916" i="38"/>
  <c r="E915" i="38"/>
  <c r="E914" i="38"/>
  <c r="N913" i="38"/>
  <c r="M913" i="38"/>
  <c r="L913" i="38"/>
  <c r="I913" i="38"/>
  <c r="H913" i="38"/>
  <c r="G913" i="38"/>
  <c r="F913" i="38"/>
  <c r="E913" i="38"/>
  <c r="D913" i="38"/>
  <c r="C913" i="38"/>
  <c r="E912" i="38"/>
  <c r="E911" i="38"/>
  <c r="E910" i="38"/>
  <c r="E909" i="38"/>
  <c r="E908" i="38"/>
  <c r="E907" i="38"/>
  <c r="N906" i="38"/>
  <c r="M906" i="38"/>
  <c r="L906" i="38"/>
  <c r="I906" i="38"/>
  <c r="H906" i="38"/>
  <c r="G906" i="38"/>
  <c r="F906" i="38"/>
  <c r="E906" i="38"/>
  <c r="D906" i="38"/>
  <c r="C906" i="38"/>
  <c r="N905" i="38"/>
  <c r="M905" i="38"/>
  <c r="L905" i="38"/>
  <c r="I905" i="38"/>
  <c r="H905" i="38"/>
  <c r="G905" i="38"/>
  <c r="F905" i="38"/>
  <c r="E905" i="38"/>
  <c r="D905" i="38"/>
  <c r="C905" i="38"/>
  <c r="N904" i="38"/>
  <c r="M904" i="38"/>
  <c r="I904" i="38"/>
  <c r="H904" i="38"/>
  <c r="G904" i="38"/>
  <c r="F904" i="38"/>
  <c r="E904" i="38"/>
  <c r="D904" i="38"/>
  <c r="C904" i="38"/>
  <c r="E903" i="38"/>
  <c r="E902" i="38"/>
  <c r="E901" i="38"/>
  <c r="E900" i="38"/>
  <c r="E899" i="38"/>
  <c r="E898" i="38"/>
  <c r="E897" i="38"/>
  <c r="N896" i="38"/>
  <c r="M896" i="38"/>
  <c r="K896" i="38"/>
  <c r="I896" i="38"/>
  <c r="H896" i="38"/>
  <c r="G896" i="38"/>
  <c r="F896" i="38"/>
  <c r="E896" i="38"/>
  <c r="D896" i="38"/>
  <c r="C896" i="38"/>
  <c r="E895" i="38"/>
  <c r="E894" i="38"/>
  <c r="E893" i="38"/>
  <c r="N892" i="38"/>
  <c r="M892" i="38"/>
  <c r="K892" i="38"/>
  <c r="I892" i="38"/>
  <c r="H892" i="38"/>
  <c r="G892" i="38"/>
  <c r="F892" i="38"/>
  <c r="E892" i="38"/>
  <c r="D892" i="38"/>
  <c r="C892" i="38"/>
  <c r="N891" i="38"/>
  <c r="M891" i="38"/>
  <c r="K891" i="38"/>
  <c r="I891" i="38"/>
  <c r="H891" i="38"/>
  <c r="G891" i="38"/>
  <c r="F891" i="38"/>
  <c r="E891" i="38"/>
  <c r="D891" i="38"/>
  <c r="C891" i="38"/>
  <c r="E890" i="38"/>
  <c r="E889" i="38"/>
  <c r="N888" i="38"/>
  <c r="M888" i="38"/>
  <c r="L888" i="38"/>
  <c r="I888" i="38"/>
  <c r="H888" i="38"/>
  <c r="G888" i="38"/>
  <c r="F888" i="38"/>
  <c r="E888" i="38"/>
  <c r="D888" i="38"/>
  <c r="C888" i="38"/>
  <c r="E887" i="38"/>
  <c r="E886" i="38"/>
  <c r="E885" i="38"/>
  <c r="E884" i="38"/>
  <c r="E883" i="38"/>
  <c r="E882" i="38"/>
  <c r="N881" i="38"/>
  <c r="M881" i="38"/>
  <c r="L881" i="38"/>
  <c r="I881" i="38"/>
  <c r="H881" i="38"/>
  <c r="G881" i="38"/>
  <c r="F881" i="38"/>
  <c r="D881" i="38"/>
  <c r="C881" i="38"/>
  <c r="E880" i="38"/>
  <c r="E879" i="38"/>
  <c r="E878" i="38"/>
  <c r="E877" i="38"/>
  <c r="E876" i="38"/>
  <c r="E875" i="38"/>
  <c r="N874" i="38"/>
  <c r="M874" i="38"/>
  <c r="L874" i="38"/>
  <c r="I874" i="38"/>
  <c r="H874" i="38"/>
  <c r="G874" i="38"/>
  <c r="F874" i="38"/>
  <c r="E874" i="38"/>
  <c r="D874" i="38"/>
  <c r="C874" i="38"/>
  <c r="E871" i="38"/>
  <c r="E870" i="38"/>
  <c r="E869" i="38"/>
  <c r="E868" i="38"/>
  <c r="E867" i="38"/>
  <c r="E866" i="38"/>
  <c r="E865" i="38"/>
  <c r="N864" i="38"/>
  <c r="M864" i="38"/>
  <c r="K864" i="38"/>
  <c r="I864" i="38"/>
  <c r="H864" i="38"/>
  <c r="G864" i="38"/>
  <c r="F864" i="38"/>
  <c r="E864" i="38"/>
  <c r="D864" i="38"/>
  <c r="C864" i="38"/>
  <c r="E863" i="38"/>
  <c r="E862" i="38"/>
  <c r="E861" i="38"/>
  <c r="N860" i="38"/>
  <c r="M860" i="38"/>
  <c r="K860" i="38"/>
  <c r="I860" i="38"/>
  <c r="H860" i="38"/>
  <c r="G860" i="38"/>
  <c r="F860" i="38"/>
  <c r="E860" i="38"/>
  <c r="D860" i="38"/>
  <c r="C860" i="38"/>
  <c r="N859" i="38"/>
  <c r="M859" i="38"/>
  <c r="K859" i="38"/>
  <c r="I859" i="38"/>
  <c r="H859" i="38"/>
  <c r="G859" i="38"/>
  <c r="F859" i="38"/>
  <c r="E859" i="38"/>
  <c r="D859" i="38"/>
  <c r="C859" i="38"/>
  <c r="E858" i="38"/>
  <c r="E857" i="38"/>
  <c r="N856" i="38"/>
  <c r="M856" i="38"/>
  <c r="L856" i="38"/>
  <c r="I856" i="38"/>
  <c r="H856" i="38"/>
  <c r="G856" i="38"/>
  <c r="F856" i="38"/>
  <c r="E856" i="38"/>
  <c r="D856" i="38"/>
  <c r="C856" i="38"/>
  <c r="E855" i="38"/>
  <c r="E854" i="38"/>
  <c r="E853" i="38"/>
  <c r="E852" i="38"/>
  <c r="E851" i="38"/>
  <c r="E850" i="38"/>
  <c r="N849" i="38"/>
  <c r="M849" i="38"/>
  <c r="L849" i="38"/>
  <c r="I849" i="38"/>
  <c r="H849" i="38"/>
  <c r="G849" i="38"/>
  <c r="F849" i="38"/>
  <c r="E849" i="38"/>
  <c r="D849" i="38"/>
  <c r="C849" i="38"/>
  <c r="E848" i="38"/>
  <c r="E847" i="38"/>
  <c r="E846" i="38"/>
  <c r="E845" i="38"/>
  <c r="E844" i="38"/>
  <c r="E843" i="38"/>
  <c r="N842" i="38"/>
  <c r="M842" i="38"/>
  <c r="L842" i="38"/>
  <c r="I842" i="38"/>
  <c r="H842" i="38"/>
  <c r="G842" i="38"/>
  <c r="F842" i="38"/>
  <c r="E842" i="38"/>
  <c r="D842" i="38"/>
  <c r="C842" i="38"/>
  <c r="N841" i="38"/>
  <c r="M841" i="38"/>
  <c r="L841" i="38"/>
  <c r="I841" i="38"/>
  <c r="H841" i="38"/>
  <c r="G841" i="38"/>
  <c r="F841" i="38"/>
  <c r="E841" i="38"/>
  <c r="D841" i="38"/>
  <c r="C841" i="38"/>
  <c r="N840" i="38"/>
  <c r="M840" i="38"/>
  <c r="I840" i="38"/>
  <c r="H840" i="38"/>
  <c r="G840" i="38"/>
  <c r="F840" i="38"/>
  <c r="E840" i="38"/>
  <c r="D840" i="38"/>
  <c r="C840" i="38"/>
  <c r="E839" i="38"/>
  <c r="E838" i="38"/>
  <c r="E837" i="38"/>
  <c r="E836" i="38"/>
  <c r="E835" i="38"/>
  <c r="E834" i="38"/>
  <c r="E833" i="38"/>
  <c r="N832" i="38"/>
  <c r="M832" i="38"/>
  <c r="K832" i="38"/>
  <c r="I832" i="38"/>
  <c r="H832" i="38"/>
  <c r="G832" i="38"/>
  <c r="F832" i="38"/>
  <c r="E832" i="38"/>
  <c r="E831" i="38"/>
  <c r="E830" i="38"/>
  <c r="D830" i="38"/>
  <c r="J830" i="38" s="1"/>
  <c r="L830" i="38" s="1"/>
  <c r="C830" i="38"/>
  <c r="E829" i="38"/>
  <c r="N828" i="38"/>
  <c r="M828" i="38"/>
  <c r="K828" i="38"/>
  <c r="I828" i="38"/>
  <c r="H828" i="38"/>
  <c r="G828" i="38"/>
  <c r="F828" i="38"/>
  <c r="E828" i="38"/>
  <c r="N827" i="38"/>
  <c r="M827" i="38"/>
  <c r="K827" i="38"/>
  <c r="I827" i="38"/>
  <c r="H827" i="38"/>
  <c r="G827" i="38"/>
  <c r="F827" i="38"/>
  <c r="E827" i="38"/>
  <c r="E826" i="38"/>
  <c r="E825" i="38"/>
  <c r="D825" i="38"/>
  <c r="J825" i="38" s="1"/>
  <c r="C825" i="38"/>
  <c r="N824" i="38"/>
  <c r="M824" i="38"/>
  <c r="L824" i="38"/>
  <c r="I824" i="38"/>
  <c r="H824" i="38"/>
  <c r="G824" i="38"/>
  <c r="F824" i="38"/>
  <c r="E824" i="38"/>
  <c r="E823" i="38"/>
  <c r="E822" i="38"/>
  <c r="E821" i="38"/>
  <c r="E820" i="38"/>
  <c r="D820" i="38"/>
  <c r="J820" i="38" s="1"/>
  <c r="K820" i="38" s="1"/>
  <c r="C820" i="38"/>
  <c r="E819" i="38"/>
  <c r="E818" i="38"/>
  <c r="N817" i="38"/>
  <c r="M817" i="38"/>
  <c r="L817" i="38"/>
  <c r="I817" i="38"/>
  <c r="H817" i="38"/>
  <c r="G817" i="38"/>
  <c r="F817" i="38"/>
  <c r="E817" i="38"/>
  <c r="E816" i="38"/>
  <c r="D816" i="38"/>
  <c r="J816" i="38" s="1"/>
  <c r="K816" i="38" s="1"/>
  <c r="C816" i="38"/>
  <c r="E815" i="38"/>
  <c r="E814" i="38"/>
  <c r="E813" i="38"/>
  <c r="E812" i="38"/>
  <c r="E811" i="38"/>
  <c r="N810" i="38"/>
  <c r="M810" i="38"/>
  <c r="L810" i="38"/>
  <c r="I810" i="38"/>
  <c r="H810" i="38"/>
  <c r="G810" i="38"/>
  <c r="F810" i="38"/>
  <c r="E810" i="38"/>
  <c r="N809" i="38"/>
  <c r="M809" i="38"/>
  <c r="L809" i="38"/>
  <c r="I809" i="38"/>
  <c r="H809" i="38"/>
  <c r="G809" i="38"/>
  <c r="F809" i="38"/>
  <c r="E809" i="38"/>
  <c r="N808" i="38"/>
  <c r="M808" i="38"/>
  <c r="I808" i="38"/>
  <c r="H808" i="38"/>
  <c r="G808" i="38"/>
  <c r="F808" i="38"/>
  <c r="E808" i="38"/>
  <c r="E807" i="38"/>
  <c r="E806" i="38"/>
  <c r="E805" i="38"/>
  <c r="E804" i="38"/>
  <c r="E803" i="38"/>
  <c r="E802" i="38"/>
  <c r="E801" i="38"/>
  <c r="N800" i="38"/>
  <c r="M800" i="38"/>
  <c r="K800" i="38"/>
  <c r="I800" i="38"/>
  <c r="H800" i="38"/>
  <c r="G800" i="38"/>
  <c r="F800" i="38"/>
  <c r="E800" i="38"/>
  <c r="D800" i="38"/>
  <c r="C800" i="38"/>
  <c r="E799" i="38"/>
  <c r="E798" i="38"/>
  <c r="E797" i="38"/>
  <c r="N796" i="38"/>
  <c r="M796" i="38"/>
  <c r="K796" i="38"/>
  <c r="I796" i="38"/>
  <c r="H796" i="38"/>
  <c r="G796" i="38"/>
  <c r="F796" i="38"/>
  <c r="E796" i="38"/>
  <c r="D796" i="38"/>
  <c r="C796" i="38"/>
  <c r="N795" i="38"/>
  <c r="M795" i="38"/>
  <c r="K795" i="38"/>
  <c r="I795" i="38"/>
  <c r="H795" i="38"/>
  <c r="G795" i="38"/>
  <c r="F795" i="38"/>
  <c r="E795" i="38"/>
  <c r="D795" i="38"/>
  <c r="C795" i="38"/>
  <c r="E794" i="38"/>
  <c r="E793" i="38"/>
  <c r="N792" i="38"/>
  <c r="M792" i="38"/>
  <c r="L792" i="38"/>
  <c r="I792" i="38"/>
  <c r="H792" i="38"/>
  <c r="G792" i="38"/>
  <c r="F792" i="38"/>
  <c r="E792" i="38"/>
  <c r="D792" i="38"/>
  <c r="C792" i="38"/>
  <c r="E791" i="38"/>
  <c r="E790" i="38"/>
  <c r="E789" i="38"/>
  <c r="E788" i="38"/>
  <c r="E787" i="38"/>
  <c r="E786" i="38"/>
  <c r="N785" i="38"/>
  <c r="M785" i="38"/>
  <c r="L785" i="38"/>
  <c r="I785" i="38"/>
  <c r="H785" i="38"/>
  <c r="G785" i="38"/>
  <c r="F785" i="38"/>
  <c r="E785" i="38"/>
  <c r="D785" i="38"/>
  <c r="C785" i="38"/>
  <c r="E784" i="38"/>
  <c r="E783" i="38"/>
  <c r="E782" i="38"/>
  <c r="E781" i="38"/>
  <c r="E780" i="38"/>
  <c r="E779" i="38"/>
  <c r="N778" i="38"/>
  <c r="M778" i="38"/>
  <c r="L778" i="38"/>
  <c r="I778" i="38"/>
  <c r="H778" i="38"/>
  <c r="G778" i="38"/>
  <c r="F778" i="38"/>
  <c r="E778" i="38"/>
  <c r="D778" i="38"/>
  <c r="C778" i="38"/>
  <c r="N777" i="38"/>
  <c r="M777" i="38"/>
  <c r="L777" i="38"/>
  <c r="I777" i="38"/>
  <c r="H777" i="38"/>
  <c r="G777" i="38"/>
  <c r="F777" i="38"/>
  <c r="E777" i="38"/>
  <c r="D777" i="38"/>
  <c r="C777" i="38"/>
  <c r="N776" i="38"/>
  <c r="M776" i="38"/>
  <c r="I776" i="38"/>
  <c r="H776" i="38"/>
  <c r="G776" i="38"/>
  <c r="F776" i="38"/>
  <c r="E776" i="38"/>
  <c r="D776" i="38"/>
  <c r="C776" i="38"/>
  <c r="E775" i="38"/>
  <c r="E774" i="38"/>
  <c r="E773" i="38"/>
  <c r="E772" i="38"/>
  <c r="E771" i="38"/>
  <c r="E770" i="38"/>
  <c r="E769" i="38"/>
  <c r="N768" i="38"/>
  <c r="M768" i="38"/>
  <c r="K768" i="38"/>
  <c r="I768" i="38"/>
  <c r="H768" i="38"/>
  <c r="G768" i="38"/>
  <c r="F768" i="38"/>
  <c r="E768" i="38"/>
  <c r="D768" i="38"/>
  <c r="C768" i="38"/>
  <c r="E767" i="38"/>
  <c r="E766" i="38"/>
  <c r="E765" i="38"/>
  <c r="N764" i="38"/>
  <c r="M764" i="38"/>
  <c r="K764" i="38"/>
  <c r="I764" i="38"/>
  <c r="H764" i="38"/>
  <c r="G764" i="38"/>
  <c r="F764" i="38"/>
  <c r="E764" i="38"/>
  <c r="D764" i="38"/>
  <c r="C764" i="38"/>
  <c r="N763" i="38"/>
  <c r="M763" i="38"/>
  <c r="K763" i="38"/>
  <c r="I763" i="38"/>
  <c r="H763" i="38"/>
  <c r="E762" i="38"/>
  <c r="E761" i="38"/>
  <c r="N760" i="38"/>
  <c r="M760" i="38"/>
  <c r="L760" i="38"/>
  <c r="I760" i="38"/>
  <c r="H760" i="38"/>
  <c r="G760" i="38"/>
  <c r="F760" i="38"/>
  <c r="E760" i="38"/>
  <c r="D760" i="38"/>
  <c r="C760" i="38"/>
  <c r="E759" i="38"/>
  <c r="E758" i="38"/>
  <c r="E757" i="38"/>
  <c r="E756" i="38"/>
  <c r="E755" i="38"/>
  <c r="E754" i="38"/>
  <c r="N753" i="38"/>
  <c r="M753" i="38"/>
  <c r="L753" i="38"/>
  <c r="I753" i="38"/>
  <c r="H753" i="38"/>
  <c r="G753" i="38"/>
  <c r="F753" i="38"/>
  <c r="E753" i="38"/>
  <c r="D753" i="38"/>
  <c r="C753" i="38"/>
  <c r="E752" i="38"/>
  <c r="E751" i="38"/>
  <c r="E750" i="38"/>
  <c r="E749" i="38"/>
  <c r="E748" i="38"/>
  <c r="E747" i="38"/>
  <c r="N746" i="38"/>
  <c r="M746" i="38"/>
  <c r="L746" i="38"/>
  <c r="I746" i="38"/>
  <c r="H746" i="38"/>
  <c r="G746" i="38"/>
  <c r="F746" i="38"/>
  <c r="E746" i="38"/>
  <c r="D746" i="38"/>
  <c r="C746" i="38"/>
  <c r="N745" i="38"/>
  <c r="M745" i="38"/>
  <c r="L745" i="38"/>
  <c r="I745" i="38"/>
  <c r="H745" i="38"/>
  <c r="G745" i="38"/>
  <c r="F745" i="38"/>
  <c r="E745" i="38"/>
  <c r="D745" i="38"/>
  <c r="C745" i="38"/>
  <c r="E743" i="38"/>
  <c r="D743" i="38"/>
  <c r="C743" i="38"/>
  <c r="E742" i="38"/>
  <c r="E741" i="38"/>
  <c r="E740" i="38"/>
  <c r="E739" i="38"/>
  <c r="E738" i="38"/>
  <c r="E737" i="38"/>
  <c r="N736" i="38"/>
  <c r="M736" i="38"/>
  <c r="K736" i="38"/>
  <c r="I736" i="38"/>
  <c r="H736" i="38"/>
  <c r="G736" i="38"/>
  <c r="F736" i="38"/>
  <c r="E736" i="38"/>
  <c r="E735" i="38"/>
  <c r="E734" i="38"/>
  <c r="E733" i="38"/>
  <c r="N732" i="38"/>
  <c r="M732" i="38"/>
  <c r="K732" i="38"/>
  <c r="I732" i="38"/>
  <c r="H732" i="38"/>
  <c r="G732" i="38"/>
  <c r="F732" i="38"/>
  <c r="E732" i="38"/>
  <c r="N731" i="38"/>
  <c r="M731" i="38"/>
  <c r="K731" i="38"/>
  <c r="I731" i="38"/>
  <c r="H731" i="38"/>
  <c r="G731" i="38"/>
  <c r="F731" i="38"/>
  <c r="E731" i="38"/>
  <c r="E730" i="38"/>
  <c r="E729" i="38"/>
  <c r="C729" i="38"/>
  <c r="N728" i="38"/>
  <c r="M728" i="38"/>
  <c r="L728" i="38"/>
  <c r="I728" i="38"/>
  <c r="H728" i="38"/>
  <c r="G728" i="38"/>
  <c r="F728" i="38"/>
  <c r="E728" i="38"/>
  <c r="E727" i="38"/>
  <c r="E726" i="38"/>
  <c r="E725" i="38"/>
  <c r="D725" i="38"/>
  <c r="J725" i="38" s="1"/>
  <c r="K725" i="38" s="1"/>
  <c r="C725" i="38"/>
  <c r="E724" i="38"/>
  <c r="E723" i="38"/>
  <c r="C723" i="38"/>
  <c r="E722" i="38"/>
  <c r="N721" i="38"/>
  <c r="M721" i="38"/>
  <c r="L721" i="38"/>
  <c r="I721" i="38"/>
  <c r="H721" i="38"/>
  <c r="G721" i="38"/>
  <c r="F721" i="38"/>
  <c r="E721" i="38"/>
  <c r="E720" i="38"/>
  <c r="E719" i="38"/>
  <c r="E718" i="38"/>
  <c r="E717" i="38"/>
  <c r="E716" i="38"/>
  <c r="E715" i="38"/>
  <c r="C715" i="38"/>
  <c r="L714" i="38"/>
  <c r="I714" i="38"/>
  <c r="H714" i="38"/>
  <c r="G714" i="38"/>
  <c r="F714" i="38"/>
  <c r="E714" i="38"/>
  <c r="L713" i="38"/>
  <c r="I713" i="38"/>
  <c r="H713" i="38"/>
  <c r="G713" i="38"/>
  <c r="F713" i="38"/>
  <c r="E713" i="38"/>
  <c r="I712" i="38"/>
  <c r="H712" i="38"/>
  <c r="G712" i="38"/>
  <c r="F712" i="38"/>
  <c r="E712" i="38"/>
  <c r="E711" i="38"/>
  <c r="E710" i="38"/>
  <c r="E709" i="38"/>
  <c r="E708" i="38"/>
  <c r="E707" i="38"/>
  <c r="E706" i="38"/>
  <c r="E705" i="38"/>
  <c r="N704" i="38"/>
  <c r="M704" i="38"/>
  <c r="K704" i="38"/>
  <c r="I704" i="38"/>
  <c r="H704" i="38"/>
  <c r="G704" i="38"/>
  <c r="F704" i="38"/>
  <c r="E704" i="38"/>
  <c r="D704" i="38"/>
  <c r="C704" i="38"/>
  <c r="E703" i="38"/>
  <c r="E702" i="38"/>
  <c r="E701" i="38"/>
  <c r="N700" i="38"/>
  <c r="M700" i="38"/>
  <c r="K700" i="38"/>
  <c r="I700" i="38"/>
  <c r="H700" i="38"/>
  <c r="G700" i="38"/>
  <c r="F700" i="38"/>
  <c r="E700" i="38"/>
  <c r="D700" i="38"/>
  <c r="C700" i="38"/>
  <c r="N699" i="38"/>
  <c r="M699" i="38"/>
  <c r="K699" i="38"/>
  <c r="I699" i="38"/>
  <c r="H699" i="38"/>
  <c r="G699" i="38"/>
  <c r="F699" i="38"/>
  <c r="E699" i="38"/>
  <c r="D699" i="38"/>
  <c r="C699" i="38"/>
  <c r="E698" i="38"/>
  <c r="E697" i="38"/>
  <c r="N696" i="38"/>
  <c r="M696" i="38"/>
  <c r="L696" i="38"/>
  <c r="I696" i="38"/>
  <c r="H696" i="38"/>
  <c r="G696" i="38"/>
  <c r="F696" i="38"/>
  <c r="E696" i="38"/>
  <c r="D696" i="38"/>
  <c r="C696" i="38"/>
  <c r="E695" i="38"/>
  <c r="E694" i="38"/>
  <c r="E693" i="38"/>
  <c r="E692" i="38"/>
  <c r="E691" i="38"/>
  <c r="E690" i="38"/>
  <c r="N689" i="38"/>
  <c r="M689" i="38"/>
  <c r="L689" i="38"/>
  <c r="I689" i="38"/>
  <c r="H689" i="38"/>
  <c r="G689" i="38"/>
  <c r="F689" i="38"/>
  <c r="E689" i="38"/>
  <c r="D689" i="38"/>
  <c r="C689" i="38"/>
  <c r="E688" i="38"/>
  <c r="E687" i="38"/>
  <c r="E686" i="38"/>
  <c r="E685" i="38"/>
  <c r="E684" i="38"/>
  <c r="E683" i="38"/>
  <c r="N682" i="38"/>
  <c r="M682" i="38"/>
  <c r="L682" i="38"/>
  <c r="I682" i="38"/>
  <c r="H682" i="38"/>
  <c r="G682" i="38"/>
  <c r="F682" i="38"/>
  <c r="E682" i="38"/>
  <c r="D682" i="38"/>
  <c r="C682" i="38"/>
  <c r="N681" i="38"/>
  <c r="M681" i="38"/>
  <c r="L681" i="38"/>
  <c r="I681" i="38"/>
  <c r="H681" i="38"/>
  <c r="G681" i="38"/>
  <c r="F681" i="38"/>
  <c r="E681" i="38"/>
  <c r="D681" i="38"/>
  <c r="C681" i="38"/>
  <c r="N680" i="38"/>
  <c r="M680" i="38"/>
  <c r="I680" i="38"/>
  <c r="H680" i="38"/>
  <c r="G680" i="38"/>
  <c r="F680" i="38"/>
  <c r="E680" i="38"/>
  <c r="D680" i="38"/>
  <c r="C680" i="38"/>
  <c r="E679" i="38"/>
  <c r="E678" i="38"/>
  <c r="E677" i="38"/>
  <c r="E676" i="38"/>
  <c r="E675" i="38"/>
  <c r="E674" i="38"/>
  <c r="E673" i="38"/>
  <c r="N672" i="38"/>
  <c r="M672" i="38"/>
  <c r="K672" i="38"/>
  <c r="I672" i="38"/>
  <c r="H672" i="38"/>
  <c r="G672" i="38"/>
  <c r="F672" i="38"/>
  <c r="E672" i="38"/>
  <c r="D672" i="38"/>
  <c r="C672" i="38"/>
  <c r="E671" i="38"/>
  <c r="E670" i="38"/>
  <c r="E669" i="38"/>
  <c r="N668" i="38"/>
  <c r="M668" i="38"/>
  <c r="K668" i="38"/>
  <c r="I668" i="38"/>
  <c r="H668" i="38"/>
  <c r="G668" i="38"/>
  <c r="F668" i="38"/>
  <c r="E668" i="38"/>
  <c r="D668" i="38"/>
  <c r="C668" i="38"/>
  <c r="N667" i="38"/>
  <c r="M667" i="38"/>
  <c r="K667" i="38"/>
  <c r="I667" i="38"/>
  <c r="H667" i="38"/>
  <c r="G667" i="38"/>
  <c r="F667" i="38"/>
  <c r="E667" i="38"/>
  <c r="D667" i="38"/>
  <c r="C667" i="38"/>
  <c r="E666" i="38"/>
  <c r="E665" i="38"/>
  <c r="N664" i="38"/>
  <c r="M664" i="38"/>
  <c r="L664" i="38"/>
  <c r="I664" i="38"/>
  <c r="H664" i="38"/>
  <c r="G664" i="38"/>
  <c r="F664" i="38"/>
  <c r="E664" i="38"/>
  <c r="D664" i="38"/>
  <c r="C664" i="38"/>
  <c r="E663" i="38"/>
  <c r="E662" i="38"/>
  <c r="E661" i="38"/>
  <c r="E660" i="38"/>
  <c r="E659" i="38"/>
  <c r="E658" i="38"/>
  <c r="N657" i="38"/>
  <c r="M657" i="38"/>
  <c r="L657" i="38"/>
  <c r="I657" i="38"/>
  <c r="H657" i="38"/>
  <c r="G657" i="38"/>
  <c r="F657" i="38"/>
  <c r="E657" i="38"/>
  <c r="D657" i="38"/>
  <c r="C657" i="38"/>
  <c r="E656" i="38"/>
  <c r="E655" i="38"/>
  <c r="E654" i="38"/>
  <c r="E653" i="38"/>
  <c r="E652" i="38"/>
  <c r="E651" i="38"/>
  <c r="N650" i="38"/>
  <c r="M650" i="38"/>
  <c r="L650" i="38"/>
  <c r="I650" i="38"/>
  <c r="H650" i="38"/>
  <c r="G650" i="38"/>
  <c r="F650" i="38"/>
  <c r="E650" i="38"/>
  <c r="D650" i="38"/>
  <c r="C650" i="38"/>
  <c r="N649" i="38"/>
  <c r="M649" i="38"/>
  <c r="L649" i="38"/>
  <c r="I649" i="38"/>
  <c r="H649" i="38"/>
  <c r="G649" i="38"/>
  <c r="F649" i="38"/>
  <c r="E649" i="38"/>
  <c r="D649" i="38"/>
  <c r="C649" i="38"/>
  <c r="N648" i="38"/>
  <c r="M648" i="38"/>
  <c r="I648" i="38"/>
  <c r="H648" i="38"/>
  <c r="G648" i="38"/>
  <c r="F648" i="38"/>
  <c r="E648" i="38"/>
  <c r="D648" i="38"/>
  <c r="C648" i="38"/>
  <c r="N647" i="38"/>
  <c r="M647" i="38"/>
  <c r="E647" i="38"/>
  <c r="D647" i="38"/>
  <c r="C647" i="38"/>
  <c r="E646" i="38"/>
  <c r="E645" i="38"/>
  <c r="C645" i="38"/>
  <c r="E644" i="38"/>
  <c r="E643" i="38"/>
  <c r="E642" i="38"/>
  <c r="E641" i="38"/>
  <c r="K640" i="38"/>
  <c r="I640" i="38"/>
  <c r="H640" i="38"/>
  <c r="G640" i="38"/>
  <c r="F640" i="38"/>
  <c r="E640" i="38"/>
  <c r="E639" i="38"/>
  <c r="E638" i="38"/>
  <c r="E637" i="38"/>
  <c r="K636" i="38"/>
  <c r="I636" i="38"/>
  <c r="H636" i="38"/>
  <c r="G636" i="38"/>
  <c r="F636" i="38"/>
  <c r="E636" i="38"/>
  <c r="K635" i="38"/>
  <c r="I635" i="38"/>
  <c r="H635" i="38"/>
  <c r="G635" i="38"/>
  <c r="F635" i="38"/>
  <c r="E635" i="38"/>
  <c r="E634" i="38"/>
  <c r="E633" i="38"/>
  <c r="C633" i="38"/>
  <c r="L632" i="38"/>
  <c r="I632" i="38"/>
  <c r="H632" i="38"/>
  <c r="G632" i="38"/>
  <c r="F632" i="38"/>
  <c r="E632" i="38"/>
  <c r="E631" i="38"/>
  <c r="N630" i="38"/>
  <c r="M630" i="38"/>
  <c r="E630" i="38"/>
  <c r="E629" i="38"/>
  <c r="C629" i="38"/>
  <c r="E628" i="38"/>
  <c r="E627" i="38"/>
  <c r="C627" i="38"/>
  <c r="E626" i="38"/>
  <c r="L625" i="38"/>
  <c r="I625" i="38"/>
  <c r="H625" i="38"/>
  <c r="G625" i="38"/>
  <c r="F625" i="38"/>
  <c r="E625" i="38"/>
  <c r="E624" i="38"/>
  <c r="C624" i="38"/>
  <c r="E623" i="38"/>
  <c r="E622" i="38"/>
  <c r="E621" i="38"/>
  <c r="E620" i="38"/>
  <c r="N619" i="38"/>
  <c r="M619" i="38"/>
  <c r="E619" i="38"/>
  <c r="C619" i="38"/>
  <c r="L618" i="38"/>
  <c r="I618" i="38"/>
  <c r="H618" i="38"/>
  <c r="G618" i="38"/>
  <c r="F618" i="38"/>
  <c r="E618" i="38"/>
  <c r="L617" i="38"/>
  <c r="I617" i="38"/>
  <c r="I616" i="38" s="1"/>
  <c r="H617" i="38"/>
  <c r="H616" i="38" s="1"/>
  <c r="G617" i="38"/>
  <c r="G616" i="38" s="1"/>
  <c r="N615" i="38"/>
  <c r="M615" i="38"/>
  <c r="E615" i="38"/>
  <c r="D615" i="38"/>
  <c r="C615" i="38"/>
  <c r="E614" i="38"/>
  <c r="E613" i="38"/>
  <c r="E612" i="38"/>
  <c r="E611" i="38"/>
  <c r="E610" i="38"/>
  <c r="E609" i="38"/>
  <c r="K608" i="38"/>
  <c r="I608" i="38"/>
  <c r="H608" i="38"/>
  <c r="G608" i="38"/>
  <c r="F608" i="38"/>
  <c r="E608" i="38"/>
  <c r="E607" i="38"/>
  <c r="E606" i="38"/>
  <c r="E605" i="38"/>
  <c r="K604" i="38"/>
  <c r="I604" i="38"/>
  <c r="H604" i="38"/>
  <c r="G604" i="38"/>
  <c r="F604" i="38"/>
  <c r="E604" i="38"/>
  <c r="K603" i="38"/>
  <c r="I603" i="38"/>
  <c r="H603" i="38"/>
  <c r="G603" i="38"/>
  <c r="F603" i="38"/>
  <c r="E603" i="38"/>
  <c r="E602" i="38"/>
  <c r="E601" i="38"/>
  <c r="L600" i="38"/>
  <c r="I600" i="38"/>
  <c r="H600" i="38"/>
  <c r="G600" i="38"/>
  <c r="F600" i="38"/>
  <c r="E600" i="38"/>
  <c r="E599" i="38"/>
  <c r="N598" i="38"/>
  <c r="M598" i="38"/>
  <c r="E598" i="38"/>
  <c r="M597" i="38"/>
  <c r="E597" i="38"/>
  <c r="D597" i="38"/>
  <c r="J597" i="38" s="1"/>
  <c r="K597" i="38" s="1"/>
  <c r="C597" i="38"/>
  <c r="E596" i="38"/>
  <c r="E595" i="38"/>
  <c r="D595" i="38"/>
  <c r="J595" i="38" s="1"/>
  <c r="K595" i="38" s="1"/>
  <c r="C595" i="38"/>
  <c r="E594" i="38"/>
  <c r="L593" i="38"/>
  <c r="I593" i="38"/>
  <c r="H593" i="38"/>
  <c r="G593" i="38"/>
  <c r="F593" i="38"/>
  <c r="E593" i="38"/>
  <c r="E592" i="38"/>
  <c r="E591" i="38"/>
  <c r="E590" i="38"/>
  <c r="E589" i="38"/>
  <c r="E588" i="38"/>
  <c r="E587" i="38"/>
  <c r="L586" i="38"/>
  <c r="I586" i="38"/>
  <c r="H586" i="38"/>
  <c r="G586" i="38"/>
  <c r="F586" i="38"/>
  <c r="E586" i="38"/>
  <c r="E583" i="38"/>
  <c r="E582" i="38"/>
  <c r="E581" i="38"/>
  <c r="E580" i="38"/>
  <c r="E579" i="38"/>
  <c r="E578" i="38"/>
  <c r="E577" i="38"/>
  <c r="N576" i="38"/>
  <c r="M576" i="38"/>
  <c r="K576" i="38"/>
  <c r="I576" i="38"/>
  <c r="H576" i="38"/>
  <c r="G576" i="38"/>
  <c r="F576" i="38"/>
  <c r="E576" i="38"/>
  <c r="D576" i="38"/>
  <c r="C576" i="38"/>
  <c r="E575" i="38"/>
  <c r="E574" i="38"/>
  <c r="E573" i="38"/>
  <c r="N572" i="38"/>
  <c r="M572" i="38"/>
  <c r="K572" i="38"/>
  <c r="I572" i="38"/>
  <c r="H572" i="38"/>
  <c r="G572" i="38"/>
  <c r="F572" i="38"/>
  <c r="E572" i="38"/>
  <c r="D572" i="38"/>
  <c r="C572" i="38"/>
  <c r="N571" i="38"/>
  <c r="M571" i="38"/>
  <c r="K571" i="38"/>
  <c r="I571" i="38"/>
  <c r="H571" i="38"/>
  <c r="G571" i="38"/>
  <c r="F571" i="38"/>
  <c r="E571" i="38"/>
  <c r="D571" i="38"/>
  <c r="C571" i="38"/>
  <c r="E570" i="38"/>
  <c r="E569" i="38"/>
  <c r="N568" i="38"/>
  <c r="M568" i="38"/>
  <c r="L568" i="38"/>
  <c r="I568" i="38"/>
  <c r="H568" i="38"/>
  <c r="G568" i="38"/>
  <c r="F568" i="38"/>
  <c r="E568" i="38"/>
  <c r="D568" i="38"/>
  <c r="C568" i="38"/>
  <c r="E567" i="38"/>
  <c r="E566" i="38"/>
  <c r="E565" i="38"/>
  <c r="E564" i="38"/>
  <c r="E563" i="38"/>
  <c r="E562" i="38"/>
  <c r="N561" i="38"/>
  <c r="M561" i="38"/>
  <c r="L561" i="38"/>
  <c r="I561" i="38"/>
  <c r="H561" i="38"/>
  <c r="G561" i="38"/>
  <c r="F561" i="38"/>
  <c r="E561" i="38"/>
  <c r="D561" i="38"/>
  <c r="C561" i="38"/>
  <c r="E560" i="38"/>
  <c r="E559" i="38"/>
  <c r="E558" i="38"/>
  <c r="E557" i="38"/>
  <c r="E556" i="38"/>
  <c r="E555" i="38"/>
  <c r="N554" i="38"/>
  <c r="M554" i="38"/>
  <c r="L554" i="38"/>
  <c r="I554" i="38"/>
  <c r="H554" i="38"/>
  <c r="G554" i="38"/>
  <c r="F554" i="38"/>
  <c r="E554" i="38"/>
  <c r="D554" i="38"/>
  <c r="C554" i="38"/>
  <c r="N553" i="38"/>
  <c r="M553" i="38"/>
  <c r="L553" i="38"/>
  <c r="I553" i="38"/>
  <c r="H553" i="38"/>
  <c r="G553" i="38"/>
  <c r="F553" i="38"/>
  <c r="E553" i="38"/>
  <c r="D553" i="38"/>
  <c r="C553" i="38"/>
  <c r="N552" i="38"/>
  <c r="M552" i="38"/>
  <c r="I552" i="38"/>
  <c r="H552" i="38"/>
  <c r="G552" i="38"/>
  <c r="F552" i="38"/>
  <c r="E552" i="38"/>
  <c r="D552" i="38"/>
  <c r="C552" i="38"/>
  <c r="E551" i="38"/>
  <c r="E550" i="38"/>
  <c r="E549" i="38"/>
  <c r="E548" i="38"/>
  <c r="E547" i="38"/>
  <c r="E546" i="38"/>
  <c r="E545" i="38"/>
  <c r="N544" i="38"/>
  <c r="M544" i="38"/>
  <c r="K544" i="38"/>
  <c r="I544" i="38"/>
  <c r="H544" i="38"/>
  <c r="G544" i="38"/>
  <c r="F544" i="38"/>
  <c r="E544" i="38"/>
  <c r="D544" i="38"/>
  <c r="C544" i="38"/>
  <c r="E543" i="38"/>
  <c r="E542" i="38"/>
  <c r="E541" i="38"/>
  <c r="N540" i="38"/>
  <c r="M540" i="38"/>
  <c r="K540" i="38"/>
  <c r="I540" i="38"/>
  <c r="H540" i="38"/>
  <c r="G540" i="38"/>
  <c r="F540" i="38"/>
  <c r="E540" i="38"/>
  <c r="D540" i="38"/>
  <c r="C540" i="38"/>
  <c r="N539" i="38"/>
  <c r="M539" i="38"/>
  <c r="K539" i="38"/>
  <c r="I539" i="38"/>
  <c r="H539" i="38"/>
  <c r="G539" i="38"/>
  <c r="F539" i="38"/>
  <c r="E539" i="38"/>
  <c r="D539" i="38"/>
  <c r="C539" i="38"/>
  <c r="E538" i="38"/>
  <c r="E537" i="38"/>
  <c r="N536" i="38"/>
  <c r="M536" i="38"/>
  <c r="L536" i="38"/>
  <c r="I536" i="38"/>
  <c r="H536" i="38"/>
  <c r="G536" i="38"/>
  <c r="F536" i="38"/>
  <c r="E536" i="38"/>
  <c r="D536" i="38"/>
  <c r="C536" i="38"/>
  <c r="E535" i="38"/>
  <c r="E534" i="38"/>
  <c r="E533" i="38"/>
  <c r="E532" i="38"/>
  <c r="E531" i="38"/>
  <c r="E530" i="38"/>
  <c r="N529" i="38"/>
  <c r="M529" i="38"/>
  <c r="L529" i="38"/>
  <c r="I529" i="38"/>
  <c r="H529" i="38"/>
  <c r="G529" i="38"/>
  <c r="F529" i="38"/>
  <c r="E529" i="38"/>
  <c r="D529" i="38"/>
  <c r="C529" i="38"/>
  <c r="E528" i="38"/>
  <c r="E527" i="38"/>
  <c r="E526" i="38"/>
  <c r="E525" i="38"/>
  <c r="E524" i="38"/>
  <c r="E523" i="38"/>
  <c r="N522" i="38"/>
  <c r="M522" i="38"/>
  <c r="L522" i="38"/>
  <c r="I522" i="38"/>
  <c r="H522" i="38"/>
  <c r="G522" i="38"/>
  <c r="F522" i="38"/>
  <c r="E522" i="38"/>
  <c r="D522" i="38"/>
  <c r="C522" i="38"/>
  <c r="M521" i="38"/>
  <c r="L521" i="38"/>
  <c r="I521" i="38"/>
  <c r="H521" i="38"/>
  <c r="G521" i="38"/>
  <c r="F521" i="38"/>
  <c r="E521" i="38"/>
  <c r="D521" i="38"/>
  <c r="C521" i="38"/>
  <c r="M520" i="38"/>
  <c r="I520" i="38"/>
  <c r="H520" i="38"/>
  <c r="G520" i="38"/>
  <c r="F520" i="38"/>
  <c r="E520" i="38"/>
  <c r="D520" i="38"/>
  <c r="C520" i="38"/>
  <c r="E519" i="38"/>
  <c r="E518" i="38"/>
  <c r="E517" i="38"/>
  <c r="E516" i="38"/>
  <c r="F515" i="38"/>
  <c r="E515" i="38"/>
  <c r="E514" i="38"/>
  <c r="E513" i="38"/>
  <c r="N512" i="38"/>
  <c r="M512" i="38"/>
  <c r="K512" i="38"/>
  <c r="I512" i="38"/>
  <c r="H512" i="38"/>
  <c r="G512" i="38"/>
  <c r="F512" i="38"/>
  <c r="E512" i="38"/>
  <c r="D512" i="38"/>
  <c r="C512" i="38"/>
  <c r="E511" i="38"/>
  <c r="E510" i="38"/>
  <c r="E509" i="38"/>
  <c r="N508" i="38"/>
  <c r="M508" i="38"/>
  <c r="K508" i="38"/>
  <c r="I508" i="38"/>
  <c r="H508" i="38"/>
  <c r="G508" i="38"/>
  <c r="F508" i="38"/>
  <c r="E508" i="38"/>
  <c r="D508" i="38"/>
  <c r="C508" i="38"/>
  <c r="N507" i="38"/>
  <c r="M507" i="38"/>
  <c r="K507" i="38"/>
  <c r="I507" i="38"/>
  <c r="H507" i="38"/>
  <c r="G507" i="38"/>
  <c r="F507" i="38"/>
  <c r="E507" i="38"/>
  <c r="D507" i="38"/>
  <c r="C507" i="38"/>
  <c r="E506" i="38"/>
  <c r="E505" i="38"/>
  <c r="N504" i="38"/>
  <c r="M504" i="38"/>
  <c r="L504" i="38"/>
  <c r="I504" i="38"/>
  <c r="H504" i="38"/>
  <c r="G504" i="38"/>
  <c r="F504" i="38"/>
  <c r="E504" i="38"/>
  <c r="D504" i="38"/>
  <c r="C504" i="38"/>
  <c r="E503" i="38"/>
  <c r="E502" i="38"/>
  <c r="E501" i="38"/>
  <c r="E500" i="38"/>
  <c r="E499" i="38"/>
  <c r="E498" i="38"/>
  <c r="N497" i="38"/>
  <c r="M497" i="38"/>
  <c r="L497" i="38"/>
  <c r="I497" i="38"/>
  <c r="H497" i="38"/>
  <c r="G497" i="38"/>
  <c r="F497" i="38"/>
  <c r="D497" i="38"/>
  <c r="C497" i="38"/>
  <c r="E496" i="38"/>
  <c r="E495" i="38"/>
  <c r="E494" i="38"/>
  <c r="E493" i="38"/>
  <c r="E492" i="38"/>
  <c r="E491" i="38"/>
  <c r="N490" i="38"/>
  <c r="M490" i="38"/>
  <c r="L490" i="38"/>
  <c r="I490" i="38"/>
  <c r="H490" i="38"/>
  <c r="G490" i="38"/>
  <c r="F490" i="38"/>
  <c r="E490" i="38"/>
  <c r="D490" i="38"/>
  <c r="C490" i="38"/>
  <c r="N489" i="38"/>
  <c r="M489" i="38"/>
  <c r="L489" i="38"/>
  <c r="I489" i="38"/>
  <c r="H489" i="38"/>
  <c r="G489" i="38"/>
  <c r="F489" i="38"/>
  <c r="D489" i="38"/>
  <c r="C489" i="38"/>
  <c r="N488" i="38"/>
  <c r="M488" i="38"/>
  <c r="I488" i="38"/>
  <c r="H488" i="38"/>
  <c r="G488" i="38"/>
  <c r="F488" i="38"/>
  <c r="D488" i="38"/>
  <c r="C488" i="38"/>
  <c r="E487" i="38"/>
  <c r="E486" i="38"/>
  <c r="E485" i="38"/>
  <c r="E484" i="38"/>
  <c r="F483" i="38"/>
  <c r="E483" i="38"/>
  <c r="E482" i="38"/>
  <c r="E481" i="38"/>
  <c r="N480" i="38"/>
  <c r="M480" i="38"/>
  <c r="K480" i="38"/>
  <c r="I480" i="38"/>
  <c r="H480" i="38"/>
  <c r="G480" i="38"/>
  <c r="F480" i="38"/>
  <c r="E480" i="38"/>
  <c r="D480" i="38"/>
  <c r="C480" i="38"/>
  <c r="E479" i="38"/>
  <c r="E478" i="38"/>
  <c r="E477" i="38"/>
  <c r="N476" i="38"/>
  <c r="M476" i="38"/>
  <c r="K476" i="38"/>
  <c r="I476" i="38"/>
  <c r="H476" i="38"/>
  <c r="G476" i="38"/>
  <c r="F476" i="38"/>
  <c r="E476" i="38"/>
  <c r="D476" i="38"/>
  <c r="C476" i="38"/>
  <c r="N475" i="38"/>
  <c r="M475" i="38"/>
  <c r="K475" i="38"/>
  <c r="I475" i="38"/>
  <c r="H475" i="38"/>
  <c r="G475" i="38"/>
  <c r="F475" i="38"/>
  <c r="E475" i="38"/>
  <c r="D475" i="38"/>
  <c r="C475" i="38"/>
  <c r="E474" i="38"/>
  <c r="E473" i="38"/>
  <c r="N472" i="38"/>
  <c r="M472" i="38"/>
  <c r="L472" i="38"/>
  <c r="I472" i="38"/>
  <c r="H472" i="38"/>
  <c r="G472" i="38"/>
  <c r="F472" i="38"/>
  <c r="E472" i="38"/>
  <c r="D472" i="38"/>
  <c r="C472" i="38"/>
  <c r="E471" i="38"/>
  <c r="E470" i="38"/>
  <c r="E469" i="38"/>
  <c r="E468" i="38"/>
  <c r="E467" i="38"/>
  <c r="E466" i="38"/>
  <c r="N465" i="38"/>
  <c r="M465" i="38"/>
  <c r="L465" i="38"/>
  <c r="I465" i="38"/>
  <c r="H465" i="38"/>
  <c r="G465" i="38"/>
  <c r="F465" i="38"/>
  <c r="E465" i="38"/>
  <c r="D465" i="38"/>
  <c r="C465" i="38"/>
  <c r="E464" i="38"/>
  <c r="E463" i="38"/>
  <c r="E462" i="38"/>
  <c r="E461" i="38"/>
  <c r="E460" i="38"/>
  <c r="E459" i="38"/>
  <c r="N458" i="38"/>
  <c r="M458" i="38"/>
  <c r="L458" i="38"/>
  <c r="I458" i="38"/>
  <c r="H458" i="38"/>
  <c r="G458" i="38"/>
  <c r="F458" i="38"/>
  <c r="E458" i="38"/>
  <c r="D458" i="38"/>
  <c r="C458" i="38"/>
  <c r="N457" i="38"/>
  <c r="M457" i="38"/>
  <c r="L457" i="38"/>
  <c r="I457" i="38"/>
  <c r="H457" i="38"/>
  <c r="G457" i="38"/>
  <c r="F457" i="38"/>
  <c r="E457" i="38"/>
  <c r="D457" i="38"/>
  <c r="C457" i="38"/>
  <c r="N456" i="38"/>
  <c r="M456" i="38"/>
  <c r="I456" i="38"/>
  <c r="H456" i="38"/>
  <c r="G456" i="38"/>
  <c r="F456" i="38"/>
  <c r="E456" i="38"/>
  <c r="D456" i="38"/>
  <c r="C456" i="38"/>
  <c r="E455" i="38"/>
  <c r="E454" i="38"/>
  <c r="E453" i="38"/>
  <c r="E452" i="38"/>
  <c r="E451" i="38"/>
  <c r="E450" i="38"/>
  <c r="E449" i="38"/>
  <c r="N448" i="38"/>
  <c r="M448" i="38"/>
  <c r="K448" i="38"/>
  <c r="I448" i="38"/>
  <c r="H448" i="38"/>
  <c r="G448" i="38"/>
  <c r="F448" i="38"/>
  <c r="E448" i="38"/>
  <c r="D448" i="38"/>
  <c r="C448" i="38"/>
  <c r="E447" i="38"/>
  <c r="E446" i="38"/>
  <c r="E445" i="38"/>
  <c r="N444" i="38"/>
  <c r="M444" i="38"/>
  <c r="K444" i="38"/>
  <c r="I444" i="38"/>
  <c r="H444" i="38"/>
  <c r="G444" i="38"/>
  <c r="F444" i="38"/>
  <c r="E444" i="38"/>
  <c r="D444" i="38"/>
  <c r="C444" i="38"/>
  <c r="N443" i="38"/>
  <c r="M443" i="38"/>
  <c r="K443" i="38"/>
  <c r="I443" i="38"/>
  <c r="H443" i="38"/>
  <c r="G443" i="38"/>
  <c r="F443" i="38"/>
  <c r="E443" i="38"/>
  <c r="D443" i="38"/>
  <c r="C443" i="38"/>
  <c r="E442" i="38"/>
  <c r="E441" i="38"/>
  <c r="N440" i="38"/>
  <c r="M440" i="38"/>
  <c r="L440" i="38"/>
  <c r="I440" i="38"/>
  <c r="H440" i="38"/>
  <c r="G440" i="38"/>
  <c r="F440" i="38"/>
  <c r="E440" i="38"/>
  <c r="D440" i="38"/>
  <c r="C440" i="38"/>
  <c r="E439" i="38"/>
  <c r="E438" i="38"/>
  <c r="E437" i="38"/>
  <c r="E436" i="38"/>
  <c r="E435" i="38"/>
  <c r="E434" i="38"/>
  <c r="N433" i="38"/>
  <c r="M433" i="38"/>
  <c r="L433" i="38"/>
  <c r="I433" i="38"/>
  <c r="H433" i="38"/>
  <c r="G433" i="38"/>
  <c r="F433" i="38"/>
  <c r="E433" i="38"/>
  <c r="D433" i="38"/>
  <c r="C433" i="38"/>
  <c r="E432" i="38"/>
  <c r="E431" i="38"/>
  <c r="E430" i="38"/>
  <c r="E429" i="38"/>
  <c r="E428" i="38"/>
  <c r="E427" i="38"/>
  <c r="N426" i="38"/>
  <c r="M426" i="38"/>
  <c r="L426" i="38"/>
  <c r="I426" i="38"/>
  <c r="H426" i="38"/>
  <c r="G426" i="38"/>
  <c r="F426" i="38"/>
  <c r="E426" i="38"/>
  <c r="D426" i="38"/>
  <c r="C426" i="38"/>
  <c r="N425" i="38"/>
  <c r="M425" i="38"/>
  <c r="L425" i="38"/>
  <c r="I425" i="38"/>
  <c r="H425" i="38"/>
  <c r="G425" i="38"/>
  <c r="F425" i="38"/>
  <c r="E425" i="38"/>
  <c r="D425" i="38"/>
  <c r="C425" i="38"/>
  <c r="N424" i="38"/>
  <c r="M424" i="38"/>
  <c r="I424" i="38"/>
  <c r="H424" i="38"/>
  <c r="G424" i="38"/>
  <c r="F424" i="38"/>
  <c r="E424" i="38"/>
  <c r="D424" i="38"/>
  <c r="C424" i="38"/>
  <c r="N423" i="38"/>
  <c r="M423" i="38"/>
  <c r="E423" i="38"/>
  <c r="D423" i="38"/>
  <c r="C423" i="38"/>
  <c r="E422" i="38"/>
  <c r="E421" i="38"/>
  <c r="C421" i="38"/>
  <c r="E420" i="38"/>
  <c r="E419" i="38"/>
  <c r="E418" i="38"/>
  <c r="E417" i="38"/>
  <c r="K416" i="38"/>
  <c r="I416" i="38"/>
  <c r="H416" i="38"/>
  <c r="G416" i="38"/>
  <c r="F416" i="38"/>
  <c r="E416" i="38"/>
  <c r="E415" i="38"/>
  <c r="E414" i="38"/>
  <c r="E413" i="38"/>
  <c r="K412" i="38"/>
  <c r="I412" i="38"/>
  <c r="H412" i="38"/>
  <c r="G412" i="38"/>
  <c r="F412" i="38"/>
  <c r="E412" i="38"/>
  <c r="K411" i="38"/>
  <c r="I411" i="38"/>
  <c r="H411" i="38"/>
  <c r="G411" i="38"/>
  <c r="F411" i="38"/>
  <c r="E411" i="38"/>
  <c r="E410" i="38"/>
  <c r="E409" i="38"/>
  <c r="C409" i="38"/>
  <c r="L408" i="38"/>
  <c r="I408" i="38"/>
  <c r="H408" i="38"/>
  <c r="G408" i="38"/>
  <c r="F408" i="38"/>
  <c r="E408" i="38"/>
  <c r="E407" i="38"/>
  <c r="N406" i="38"/>
  <c r="M406" i="38"/>
  <c r="E406" i="38"/>
  <c r="E405" i="38"/>
  <c r="D405" i="38"/>
  <c r="J405" i="38" s="1"/>
  <c r="K405" i="38" s="1"/>
  <c r="C405" i="38"/>
  <c r="E404" i="38"/>
  <c r="E403" i="38"/>
  <c r="C403" i="38"/>
  <c r="E402" i="38"/>
  <c r="L401" i="38"/>
  <c r="I401" i="38"/>
  <c r="H401" i="38"/>
  <c r="G401" i="38"/>
  <c r="F401" i="38"/>
  <c r="E401" i="38"/>
  <c r="E400" i="38"/>
  <c r="E399" i="38"/>
  <c r="E398" i="38"/>
  <c r="M397" i="38"/>
  <c r="E397" i="38"/>
  <c r="M396" i="38"/>
  <c r="E396" i="38"/>
  <c r="C396" i="38"/>
  <c r="E395" i="38"/>
  <c r="L394" i="38"/>
  <c r="I394" i="38"/>
  <c r="H394" i="38"/>
  <c r="G394" i="38"/>
  <c r="F394" i="38"/>
  <c r="E394" i="38"/>
  <c r="I393" i="38"/>
  <c r="I392" i="38" s="1"/>
  <c r="E391" i="38"/>
  <c r="E390" i="38"/>
  <c r="E389" i="38"/>
  <c r="E388" i="38"/>
  <c r="E387" i="38"/>
  <c r="E386" i="38"/>
  <c r="E385" i="38"/>
  <c r="N384" i="38"/>
  <c r="M384" i="38"/>
  <c r="K384" i="38"/>
  <c r="I384" i="38"/>
  <c r="H384" i="38"/>
  <c r="G384" i="38"/>
  <c r="F384" i="38"/>
  <c r="E384" i="38"/>
  <c r="D384" i="38"/>
  <c r="C384" i="38"/>
  <c r="E383" i="38"/>
  <c r="E382" i="38"/>
  <c r="E381" i="38"/>
  <c r="N380" i="38"/>
  <c r="M380" i="38"/>
  <c r="K380" i="38"/>
  <c r="I380" i="38"/>
  <c r="H380" i="38"/>
  <c r="G380" i="38"/>
  <c r="F380" i="38"/>
  <c r="E380" i="38"/>
  <c r="D380" i="38"/>
  <c r="C380" i="38"/>
  <c r="N379" i="38"/>
  <c r="M379" i="38"/>
  <c r="K379" i="38"/>
  <c r="I379" i="38"/>
  <c r="H379" i="38"/>
  <c r="G379" i="38"/>
  <c r="F379" i="38"/>
  <c r="E379" i="38"/>
  <c r="D379" i="38"/>
  <c r="C379" i="38"/>
  <c r="E378" i="38"/>
  <c r="E377" i="38"/>
  <c r="N376" i="38"/>
  <c r="M376" i="38"/>
  <c r="L376" i="38"/>
  <c r="I376" i="38"/>
  <c r="H376" i="38"/>
  <c r="G376" i="38"/>
  <c r="F376" i="38"/>
  <c r="E376" i="38"/>
  <c r="D376" i="38"/>
  <c r="C376" i="38"/>
  <c r="E375" i="38"/>
  <c r="E374" i="38"/>
  <c r="E373" i="38"/>
  <c r="E372" i="38"/>
  <c r="E371" i="38"/>
  <c r="E370" i="38"/>
  <c r="N369" i="38"/>
  <c r="M369" i="38"/>
  <c r="L369" i="38"/>
  <c r="I369" i="38"/>
  <c r="H369" i="38"/>
  <c r="G369" i="38"/>
  <c r="F369" i="38"/>
  <c r="D369" i="38"/>
  <c r="C369" i="38"/>
  <c r="E368" i="38"/>
  <c r="E367" i="38"/>
  <c r="E366" i="38"/>
  <c r="E365" i="38"/>
  <c r="E364" i="38"/>
  <c r="E363" i="38"/>
  <c r="N362" i="38"/>
  <c r="M362" i="38"/>
  <c r="L362" i="38"/>
  <c r="I362" i="38"/>
  <c r="H362" i="38"/>
  <c r="G362" i="38"/>
  <c r="F362" i="38"/>
  <c r="E362" i="38"/>
  <c r="D362" i="38"/>
  <c r="C362" i="38"/>
  <c r="E359" i="38"/>
  <c r="E358" i="38"/>
  <c r="E357" i="38"/>
  <c r="E356" i="38"/>
  <c r="E355" i="38"/>
  <c r="E354" i="38"/>
  <c r="E353" i="38"/>
  <c r="N352" i="38"/>
  <c r="M352" i="38"/>
  <c r="K352" i="38"/>
  <c r="I352" i="38"/>
  <c r="H352" i="38"/>
  <c r="G352" i="38"/>
  <c r="F352" i="38"/>
  <c r="E352" i="38"/>
  <c r="D352" i="38"/>
  <c r="C352" i="38"/>
  <c r="E351" i="38"/>
  <c r="E350" i="38"/>
  <c r="E349" i="38"/>
  <c r="N348" i="38"/>
  <c r="M348" i="38"/>
  <c r="K348" i="38"/>
  <c r="I348" i="38"/>
  <c r="H348" i="38"/>
  <c r="G348" i="38"/>
  <c r="F348" i="38"/>
  <c r="E348" i="38"/>
  <c r="D348" i="38"/>
  <c r="C348" i="38"/>
  <c r="N347" i="38"/>
  <c r="M347" i="38"/>
  <c r="K347" i="38"/>
  <c r="I347" i="38"/>
  <c r="H347" i="38"/>
  <c r="G347" i="38"/>
  <c r="F347" i="38"/>
  <c r="E347" i="38"/>
  <c r="D347" i="38"/>
  <c r="C347" i="38"/>
  <c r="E346" i="38"/>
  <c r="E345" i="38"/>
  <c r="N344" i="38"/>
  <c r="M344" i="38"/>
  <c r="L344" i="38"/>
  <c r="I344" i="38"/>
  <c r="H344" i="38"/>
  <c r="G344" i="38"/>
  <c r="F344" i="38"/>
  <c r="E344" i="38"/>
  <c r="D344" i="38"/>
  <c r="C344" i="38"/>
  <c r="E343" i="38"/>
  <c r="E342" i="38"/>
  <c r="E341" i="38"/>
  <c r="E340" i="38"/>
  <c r="E339" i="38"/>
  <c r="E338" i="38"/>
  <c r="N337" i="38"/>
  <c r="M337" i="38"/>
  <c r="L337" i="38"/>
  <c r="I337" i="38"/>
  <c r="H337" i="38"/>
  <c r="G337" i="38"/>
  <c r="F337" i="38"/>
  <c r="E337" i="38"/>
  <c r="D337" i="38"/>
  <c r="C337" i="38"/>
  <c r="E336" i="38"/>
  <c r="E335" i="38"/>
  <c r="E334" i="38"/>
  <c r="E333" i="38"/>
  <c r="E332" i="38"/>
  <c r="E331" i="38"/>
  <c r="N330" i="38"/>
  <c r="M330" i="38"/>
  <c r="L330" i="38"/>
  <c r="I330" i="38"/>
  <c r="H330" i="38"/>
  <c r="G330" i="38"/>
  <c r="F330" i="38"/>
  <c r="E330" i="38"/>
  <c r="D330" i="38"/>
  <c r="C330" i="38"/>
  <c r="N329" i="38"/>
  <c r="M329" i="38"/>
  <c r="L329" i="38"/>
  <c r="I329" i="38"/>
  <c r="H329" i="38"/>
  <c r="G329" i="38"/>
  <c r="F329" i="38"/>
  <c r="E329" i="38"/>
  <c r="D329" i="38"/>
  <c r="C329" i="38"/>
  <c r="N328" i="38"/>
  <c r="M328" i="38"/>
  <c r="I328" i="38"/>
  <c r="H328" i="38"/>
  <c r="G328" i="38"/>
  <c r="F328" i="38"/>
  <c r="E328" i="38"/>
  <c r="D328" i="38"/>
  <c r="C328" i="38"/>
  <c r="E327" i="38"/>
  <c r="E326" i="38"/>
  <c r="E325" i="38"/>
  <c r="E324" i="38"/>
  <c r="E323" i="38"/>
  <c r="E322" i="38"/>
  <c r="E321" i="38"/>
  <c r="N320" i="38"/>
  <c r="M320" i="38"/>
  <c r="K320" i="38"/>
  <c r="I320" i="38"/>
  <c r="H320" i="38"/>
  <c r="G320" i="38"/>
  <c r="F320" i="38"/>
  <c r="E320" i="38"/>
  <c r="D320" i="38"/>
  <c r="C320" i="38"/>
  <c r="E319" i="38"/>
  <c r="E318" i="38"/>
  <c r="E317" i="38"/>
  <c r="N316" i="38"/>
  <c r="M316" i="38"/>
  <c r="K316" i="38"/>
  <c r="I316" i="38"/>
  <c r="H316" i="38"/>
  <c r="G316" i="38"/>
  <c r="F316" i="38"/>
  <c r="E316" i="38"/>
  <c r="D316" i="38"/>
  <c r="C316" i="38"/>
  <c r="N315" i="38"/>
  <c r="M315" i="38"/>
  <c r="K315" i="38"/>
  <c r="I315" i="38"/>
  <c r="H315" i="38"/>
  <c r="G315" i="38"/>
  <c r="F315" i="38"/>
  <c r="E315" i="38"/>
  <c r="D315" i="38"/>
  <c r="C315" i="38"/>
  <c r="E314" i="38"/>
  <c r="E313" i="38"/>
  <c r="N312" i="38"/>
  <c r="M312" i="38"/>
  <c r="L312" i="38"/>
  <c r="I312" i="38"/>
  <c r="H312" i="38"/>
  <c r="G312" i="38"/>
  <c r="F312" i="38"/>
  <c r="E312" i="38"/>
  <c r="D312" i="38"/>
  <c r="C312" i="38"/>
  <c r="E311" i="38"/>
  <c r="E310" i="38"/>
  <c r="E309" i="38"/>
  <c r="E308" i="38"/>
  <c r="E307" i="38"/>
  <c r="E306" i="38"/>
  <c r="N305" i="38"/>
  <c r="M305" i="38"/>
  <c r="L305" i="38"/>
  <c r="I305" i="38"/>
  <c r="H305" i="38"/>
  <c r="G305" i="38"/>
  <c r="F305" i="38"/>
  <c r="E305" i="38"/>
  <c r="D305" i="38"/>
  <c r="C305" i="38"/>
  <c r="E304" i="38"/>
  <c r="E303" i="38"/>
  <c r="E302" i="38"/>
  <c r="E301" i="38"/>
  <c r="E300" i="38"/>
  <c r="E299" i="38"/>
  <c r="N298" i="38"/>
  <c r="M298" i="38"/>
  <c r="L298" i="38"/>
  <c r="I298" i="38"/>
  <c r="H298" i="38"/>
  <c r="G298" i="38"/>
  <c r="F298" i="38"/>
  <c r="E298" i="38"/>
  <c r="D298" i="38"/>
  <c r="C298" i="38"/>
  <c r="N297" i="38"/>
  <c r="M297" i="38"/>
  <c r="L297" i="38"/>
  <c r="I297" i="38"/>
  <c r="H297" i="38"/>
  <c r="G297" i="38"/>
  <c r="F297" i="38"/>
  <c r="E297" i="38"/>
  <c r="D297" i="38"/>
  <c r="C297" i="38"/>
  <c r="N296" i="38"/>
  <c r="M296" i="38"/>
  <c r="I296" i="38"/>
  <c r="H296" i="38"/>
  <c r="G296" i="38"/>
  <c r="F296" i="38"/>
  <c r="E296" i="38"/>
  <c r="D296" i="38"/>
  <c r="C296" i="38"/>
  <c r="N295" i="38"/>
  <c r="M295" i="38"/>
  <c r="E295" i="38"/>
  <c r="D295" i="38"/>
  <c r="C295" i="38"/>
  <c r="E294" i="38"/>
  <c r="E293" i="38"/>
  <c r="C293" i="38"/>
  <c r="E292" i="38"/>
  <c r="E291" i="38"/>
  <c r="E290" i="38"/>
  <c r="E289" i="38"/>
  <c r="K288" i="38"/>
  <c r="I288" i="38"/>
  <c r="H288" i="38"/>
  <c r="G288" i="38"/>
  <c r="F288" i="38"/>
  <c r="E288" i="38"/>
  <c r="E287" i="38"/>
  <c r="E286" i="38"/>
  <c r="E285" i="38"/>
  <c r="K284" i="38"/>
  <c r="I284" i="38"/>
  <c r="H284" i="38"/>
  <c r="G284" i="38"/>
  <c r="F284" i="38"/>
  <c r="E284" i="38"/>
  <c r="K283" i="38"/>
  <c r="I283" i="38"/>
  <c r="H283" i="38"/>
  <c r="G283" i="38"/>
  <c r="F283" i="38"/>
  <c r="E283" i="38"/>
  <c r="E282" i="38"/>
  <c r="E281" i="38"/>
  <c r="L280" i="38"/>
  <c r="I280" i="38"/>
  <c r="H280" i="38"/>
  <c r="G280" i="38"/>
  <c r="F280" i="38"/>
  <c r="E280" i="38"/>
  <c r="E279" i="38"/>
  <c r="N278" i="38"/>
  <c r="M278" i="38"/>
  <c r="E278" i="38"/>
  <c r="M277" i="38"/>
  <c r="E277" i="38"/>
  <c r="C277" i="38"/>
  <c r="E276" i="38"/>
  <c r="E275" i="38"/>
  <c r="C275" i="38"/>
  <c r="E274" i="38"/>
  <c r="L273" i="38"/>
  <c r="I273" i="38"/>
  <c r="H273" i="38"/>
  <c r="G273" i="38"/>
  <c r="F273" i="38"/>
  <c r="E273" i="38"/>
  <c r="E272" i="38"/>
  <c r="E271" i="38"/>
  <c r="E270" i="38"/>
  <c r="E269" i="38"/>
  <c r="E268" i="38"/>
  <c r="E267" i="38"/>
  <c r="L266" i="38"/>
  <c r="I266" i="38"/>
  <c r="H266" i="38"/>
  <c r="G266" i="38"/>
  <c r="F266" i="38"/>
  <c r="E266" i="38"/>
  <c r="H265" i="38"/>
  <c r="E263" i="38"/>
  <c r="E262" i="38"/>
  <c r="E261" i="38"/>
  <c r="E260" i="38"/>
  <c r="E259" i="38"/>
  <c r="E258" i="38"/>
  <c r="E257" i="38"/>
  <c r="N256" i="38"/>
  <c r="M256" i="38"/>
  <c r="K256" i="38"/>
  <c r="I256" i="38"/>
  <c r="H256" i="38"/>
  <c r="G256" i="38"/>
  <c r="F256" i="38"/>
  <c r="E256" i="38"/>
  <c r="D256" i="38"/>
  <c r="C256" i="38"/>
  <c r="E255" i="38"/>
  <c r="E254" i="38"/>
  <c r="E253" i="38"/>
  <c r="N252" i="38"/>
  <c r="M252" i="38"/>
  <c r="K252" i="38"/>
  <c r="I252" i="38"/>
  <c r="H252" i="38"/>
  <c r="G252" i="38"/>
  <c r="F252" i="38"/>
  <c r="E252" i="38"/>
  <c r="D252" i="38"/>
  <c r="C252" i="38"/>
  <c r="N251" i="38"/>
  <c r="M251" i="38"/>
  <c r="K251" i="38"/>
  <c r="I251" i="38"/>
  <c r="H251" i="38"/>
  <c r="G251" i="38"/>
  <c r="F251" i="38"/>
  <c r="E251" i="38"/>
  <c r="D251" i="38"/>
  <c r="C251" i="38"/>
  <c r="E250" i="38"/>
  <c r="E249" i="38"/>
  <c r="N248" i="38"/>
  <c r="M248" i="38"/>
  <c r="L248" i="38"/>
  <c r="I248" i="38"/>
  <c r="H248" i="38"/>
  <c r="G248" i="38"/>
  <c r="F248" i="38"/>
  <c r="E248" i="38"/>
  <c r="D248" i="38"/>
  <c r="C248" i="38"/>
  <c r="E247" i="38"/>
  <c r="E246" i="38"/>
  <c r="E245" i="38"/>
  <c r="E244" i="38"/>
  <c r="E243" i="38"/>
  <c r="E242" i="38"/>
  <c r="N241" i="38"/>
  <c r="M241" i="38"/>
  <c r="L241" i="38"/>
  <c r="I241" i="38"/>
  <c r="H241" i="38"/>
  <c r="G241" i="38"/>
  <c r="F241" i="38"/>
  <c r="E241" i="38"/>
  <c r="D241" i="38"/>
  <c r="C241" i="38"/>
  <c r="E240" i="38"/>
  <c r="E239" i="38"/>
  <c r="E238" i="38"/>
  <c r="E237" i="38"/>
  <c r="E236" i="38"/>
  <c r="E235" i="38"/>
  <c r="N234" i="38"/>
  <c r="M234" i="38"/>
  <c r="L234" i="38"/>
  <c r="I234" i="38"/>
  <c r="H234" i="38"/>
  <c r="G234" i="38"/>
  <c r="F234" i="38"/>
  <c r="E234" i="38"/>
  <c r="D234" i="38"/>
  <c r="C234" i="38"/>
  <c r="N233" i="38"/>
  <c r="M233" i="38"/>
  <c r="L233" i="38"/>
  <c r="I233" i="38"/>
  <c r="H233" i="38"/>
  <c r="G233" i="38"/>
  <c r="F233" i="38"/>
  <c r="E233" i="38"/>
  <c r="D233" i="38"/>
  <c r="C233" i="38"/>
  <c r="N232" i="38"/>
  <c r="M232" i="38"/>
  <c r="I232" i="38"/>
  <c r="H232" i="38"/>
  <c r="G232" i="38"/>
  <c r="F232" i="38"/>
  <c r="E232" i="38"/>
  <c r="D232" i="38"/>
  <c r="C232" i="38"/>
  <c r="E231" i="38"/>
  <c r="E230" i="38"/>
  <c r="E229" i="38"/>
  <c r="E228" i="38"/>
  <c r="E227" i="38"/>
  <c r="E226" i="38"/>
  <c r="E225" i="38"/>
  <c r="N224" i="38"/>
  <c r="M224" i="38"/>
  <c r="K224" i="38"/>
  <c r="I224" i="38"/>
  <c r="H224" i="38"/>
  <c r="G224" i="38"/>
  <c r="F224" i="38"/>
  <c r="E224" i="38"/>
  <c r="D224" i="38"/>
  <c r="C224" i="38"/>
  <c r="E223" i="38"/>
  <c r="E222" i="38"/>
  <c r="E221" i="38"/>
  <c r="N220" i="38"/>
  <c r="M220" i="38"/>
  <c r="K220" i="38"/>
  <c r="I220" i="38"/>
  <c r="H220" i="38"/>
  <c r="G220" i="38"/>
  <c r="F220" i="38"/>
  <c r="E220" i="38"/>
  <c r="D220" i="38"/>
  <c r="C220" i="38"/>
  <c r="N219" i="38"/>
  <c r="M219" i="38"/>
  <c r="K219" i="38"/>
  <c r="I219" i="38"/>
  <c r="H219" i="38"/>
  <c r="G219" i="38"/>
  <c r="F219" i="38"/>
  <c r="E219" i="38"/>
  <c r="D219" i="38"/>
  <c r="C219" i="38"/>
  <c r="E218" i="38"/>
  <c r="E217" i="38"/>
  <c r="N216" i="38"/>
  <c r="M216" i="38"/>
  <c r="L216" i="38"/>
  <c r="I216" i="38"/>
  <c r="H216" i="38"/>
  <c r="G216" i="38"/>
  <c r="F216" i="38"/>
  <c r="E216" i="38"/>
  <c r="D216" i="38"/>
  <c r="C216" i="38"/>
  <c r="E215" i="38"/>
  <c r="E214" i="38"/>
  <c r="E213" i="38"/>
  <c r="E212" i="38"/>
  <c r="E211" i="38"/>
  <c r="E210" i="38"/>
  <c r="N209" i="38"/>
  <c r="M209" i="38"/>
  <c r="L209" i="38"/>
  <c r="I209" i="38"/>
  <c r="H209" i="38"/>
  <c r="G209" i="38"/>
  <c r="F209" i="38"/>
  <c r="E209" i="38"/>
  <c r="D209" i="38"/>
  <c r="C209" i="38"/>
  <c r="E208" i="38"/>
  <c r="E207" i="38"/>
  <c r="E206" i="38"/>
  <c r="E205" i="38"/>
  <c r="E204" i="38"/>
  <c r="E203" i="38"/>
  <c r="N202" i="38"/>
  <c r="M202" i="38"/>
  <c r="L202" i="38"/>
  <c r="I202" i="38"/>
  <c r="H202" i="38"/>
  <c r="G202" i="38"/>
  <c r="F202" i="38"/>
  <c r="E202" i="38"/>
  <c r="D202" i="38"/>
  <c r="C202" i="38"/>
  <c r="N201" i="38"/>
  <c r="M201" i="38"/>
  <c r="L201" i="38"/>
  <c r="I201" i="38"/>
  <c r="H201" i="38"/>
  <c r="G201" i="38"/>
  <c r="F201" i="38"/>
  <c r="E201" i="38"/>
  <c r="D201" i="38"/>
  <c r="C201" i="38"/>
  <c r="N200" i="38"/>
  <c r="M200" i="38"/>
  <c r="I200" i="38"/>
  <c r="H200" i="38"/>
  <c r="G200" i="38"/>
  <c r="F200" i="38"/>
  <c r="E200" i="38"/>
  <c r="D200" i="38"/>
  <c r="C200" i="38"/>
  <c r="N199" i="38"/>
  <c r="M199" i="38"/>
  <c r="E199" i="38"/>
  <c r="D199" i="38"/>
  <c r="C199" i="38"/>
  <c r="E198" i="38"/>
  <c r="E197" i="38"/>
  <c r="E196" i="38"/>
  <c r="E195" i="38"/>
  <c r="E194" i="38"/>
  <c r="E193" i="38"/>
  <c r="K192" i="38"/>
  <c r="I192" i="38"/>
  <c r="H192" i="38"/>
  <c r="G192" i="38"/>
  <c r="F192" i="38"/>
  <c r="E192" i="38"/>
  <c r="E191" i="38"/>
  <c r="E190" i="38"/>
  <c r="E189" i="38"/>
  <c r="K188" i="38"/>
  <c r="I188" i="38"/>
  <c r="H188" i="38"/>
  <c r="G188" i="38"/>
  <c r="F188" i="38"/>
  <c r="E188" i="38"/>
  <c r="K187" i="38"/>
  <c r="I187" i="38"/>
  <c r="H187" i="38"/>
  <c r="G187" i="38"/>
  <c r="F187" i="38"/>
  <c r="E187" i="38"/>
  <c r="E186" i="38"/>
  <c r="E185" i="38"/>
  <c r="L184" i="38"/>
  <c r="I184" i="38"/>
  <c r="H184" i="38"/>
  <c r="G184" i="38"/>
  <c r="F184" i="38"/>
  <c r="E184" i="38"/>
  <c r="E183" i="38"/>
  <c r="N182" i="38"/>
  <c r="M182" i="38"/>
  <c r="E182" i="38"/>
  <c r="M181" i="38"/>
  <c r="E181" i="38"/>
  <c r="C181" i="38"/>
  <c r="E180" i="38"/>
  <c r="N179" i="38"/>
  <c r="M179" i="38"/>
  <c r="E179" i="38"/>
  <c r="C179" i="38"/>
  <c r="E178" i="38"/>
  <c r="L177" i="38"/>
  <c r="I177" i="38"/>
  <c r="H177" i="38"/>
  <c r="G177" i="38"/>
  <c r="F177" i="38"/>
  <c r="E177" i="38"/>
  <c r="E176" i="38"/>
  <c r="E175" i="38"/>
  <c r="E174" i="38"/>
  <c r="E173" i="38"/>
  <c r="E172" i="38"/>
  <c r="E171" i="38"/>
  <c r="L170" i="38"/>
  <c r="I170" i="38"/>
  <c r="H170" i="38"/>
  <c r="G170" i="38"/>
  <c r="F170" i="38"/>
  <c r="E170" i="38"/>
  <c r="H169" i="38"/>
  <c r="H168" i="38" s="1"/>
  <c r="E169" i="38"/>
  <c r="E167" i="38"/>
  <c r="E166" i="38"/>
  <c r="E165" i="38"/>
  <c r="E164" i="38"/>
  <c r="E163" i="38"/>
  <c r="E162" i="38"/>
  <c r="E161" i="38"/>
  <c r="N160" i="38"/>
  <c r="M160" i="38"/>
  <c r="K160" i="38"/>
  <c r="I160" i="38"/>
  <c r="H160" i="38"/>
  <c r="G160" i="38"/>
  <c r="F160" i="38"/>
  <c r="E160" i="38"/>
  <c r="D160" i="38"/>
  <c r="C160" i="38"/>
  <c r="E159" i="38"/>
  <c r="E158" i="38"/>
  <c r="E157" i="38"/>
  <c r="N156" i="38"/>
  <c r="M156" i="38"/>
  <c r="K156" i="38"/>
  <c r="I156" i="38"/>
  <c r="H156" i="38"/>
  <c r="G156" i="38"/>
  <c r="F156" i="38"/>
  <c r="E156" i="38"/>
  <c r="D156" i="38"/>
  <c r="C156" i="38"/>
  <c r="N155" i="38"/>
  <c r="M155" i="38"/>
  <c r="K155" i="38"/>
  <c r="I155" i="38"/>
  <c r="H155" i="38"/>
  <c r="G155" i="38"/>
  <c r="F155" i="38"/>
  <c r="E155" i="38"/>
  <c r="D155" i="38"/>
  <c r="C155" i="38"/>
  <c r="E154" i="38"/>
  <c r="E153" i="38"/>
  <c r="N152" i="38"/>
  <c r="M152" i="38"/>
  <c r="L152" i="38"/>
  <c r="I152" i="38"/>
  <c r="H152" i="38"/>
  <c r="G152" i="38"/>
  <c r="F152" i="38"/>
  <c r="E152" i="38"/>
  <c r="D152" i="38"/>
  <c r="C152" i="38"/>
  <c r="E151" i="38"/>
  <c r="E150" i="38"/>
  <c r="E149" i="38"/>
  <c r="E148" i="38"/>
  <c r="E147" i="38"/>
  <c r="E146" i="38"/>
  <c r="N145" i="38"/>
  <c r="M145" i="38"/>
  <c r="L145" i="38"/>
  <c r="I145" i="38"/>
  <c r="H145" i="38"/>
  <c r="G145" i="38"/>
  <c r="F145" i="38"/>
  <c r="E145" i="38"/>
  <c r="D145" i="38"/>
  <c r="C145" i="38"/>
  <c r="E144" i="38"/>
  <c r="E143" i="38"/>
  <c r="E142" i="38"/>
  <c r="E141" i="38"/>
  <c r="E140" i="38"/>
  <c r="E139" i="38"/>
  <c r="N138" i="38"/>
  <c r="M138" i="38"/>
  <c r="L138" i="38"/>
  <c r="I138" i="38"/>
  <c r="H138" i="38"/>
  <c r="G138" i="38"/>
  <c r="F138" i="38"/>
  <c r="E138" i="38"/>
  <c r="D138" i="38"/>
  <c r="C138" i="38"/>
  <c r="N137" i="38"/>
  <c r="M137" i="38"/>
  <c r="L137" i="38"/>
  <c r="I137" i="38"/>
  <c r="H137" i="38"/>
  <c r="G137" i="38"/>
  <c r="F137" i="38"/>
  <c r="E137" i="38"/>
  <c r="D137" i="38"/>
  <c r="C137" i="38"/>
  <c r="N136" i="38"/>
  <c r="M136" i="38"/>
  <c r="I136" i="38"/>
  <c r="H136" i="38"/>
  <c r="G136" i="38"/>
  <c r="F136" i="38"/>
  <c r="E136" i="38"/>
  <c r="D136" i="38"/>
  <c r="C136" i="38"/>
  <c r="E135" i="38"/>
  <c r="E134" i="38"/>
  <c r="E133" i="38"/>
  <c r="E132" i="38"/>
  <c r="E131" i="38"/>
  <c r="E130" i="38"/>
  <c r="E129" i="38"/>
  <c r="N128" i="38"/>
  <c r="M128" i="38"/>
  <c r="K128" i="38"/>
  <c r="I128" i="38"/>
  <c r="H128" i="38"/>
  <c r="G128" i="38"/>
  <c r="F128" i="38"/>
  <c r="E128" i="38"/>
  <c r="D128" i="38"/>
  <c r="C128" i="38"/>
  <c r="E127" i="38"/>
  <c r="E126" i="38"/>
  <c r="E125" i="38"/>
  <c r="N124" i="38"/>
  <c r="M124" i="38"/>
  <c r="K124" i="38"/>
  <c r="I124" i="38"/>
  <c r="H124" i="38"/>
  <c r="G124" i="38"/>
  <c r="F124" i="38"/>
  <c r="E124" i="38"/>
  <c r="D124" i="38"/>
  <c r="C124" i="38"/>
  <c r="N123" i="38"/>
  <c r="M123" i="38"/>
  <c r="K123" i="38"/>
  <c r="I123" i="38"/>
  <c r="H123" i="38"/>
  <c r="G123" i="38"/>
  <c r="F123" i="38"/>
  <c r="E123" i="38"/>
  <c r="D123" i="38"/>
  <c r="C123" i="38"/>
  <c r="E122" i="38"/>
  <c r="E121" i="38"/>
  <c r="N120" i="38"/>
  <c r="M120" i="38"/>
  <c r="L120" i="38"/>
  <c r="I120" i="38"/>
  <c r="H120" i="38"/>
  <c r="G120" i="38"/>
  <c r="F120" i="38"/>
  <c r="E120" i="38"/>
  <c r="D120" i="38"/>
  <c r="C120" i="38"/>
  <c r="E119" i="38"/>
  <c r="E118" i="38"/>
  <c r="E117" i="38"/>
  <c r="E116" i="38"/>
  <c r="E115" i="38"/>
  <c r="E114" i="38"/>
  <c r="N113" i="38"/>
  <c r="M113" i="38"/>
  <c r="L113" i="38"/>
  <c r="I113" i="38"/>
  <c r="H113" i="38"/>
  <c r="G113" i="38"/>
  <c r="F113" i="38"/>
  <c r="E113" i="38"/>
  <c r="D113" i="38"/>
  <c r="C113" i="38"/>
  <c r="E112" i="38"/>
  <c r="E111" i="38"/>
  <c r="E110" i="38"/>
  <c r="E109" i="38"/>
  <c r="E108" i="38"/>
  <c r="E107" i="38"/>
  <c r="N106" i="38"/>
  <c r="M106" i="38"/>
  <c r="L106" i="38"/>
  <c r="I106" i="38"/>
  <c r="H106" i="38"/>
  <c r="G106" i="38"/>
  <c r="F106" i="38"/>
  <c r="E106" i="38"/>
  <c r="D106" i="38"/>
  <c r="C106" i="38"/>
  <c r="N105" i="38"/>
  <c r="M105" i="38"/>
  <c r="L105" i="38"/>
  <c r="I105" i="38"/>
  <c r="H105" i="38"/>
  <c r="G105" i="38"/>
  <c r="F105" i="38"/>
  <c r="E105" i="38"/>
  <c r="D105" i="38"/>
  <c r="C105" i="38"/>
  <c r="N104" i="38"/>
  <c r="M104" i="38"/>
  <c r="I104" i="38"/>
  <c r="H104" i="38"/>
  <c r="G104" i="38"/>
  <c r="F104" i="38"/>
  <c r="E104" i="38"/>
  <c r="D104" i="38"/>
  <c r="C104" i="38"/>
  <c r="N103" i="38"/>
  <c r="M103" i="38"/>
  <c r="E103" i="38"/>
  <c r="D103" i="38"/>
  <c r="C103" i="38"/>
  <c r="E102" i="38"/>
  <c r="E101" i="38"/>
  <c r="C101" i="38"/>
  <c r="E100" i="38"/>
  <c r="E99" i="38"/>
  <c r="E98" i="38"/>
  <c r="E97" i="38"/>
  <c r="K96" i="38"/>
  <c r="I96" i="38"/>
  <c r="H96" i="38"/>
  <c r="G96" i="38"/>
  <c r="F96" i="38"/>
  <c r="E96" i="38"/>
  <c r="E95" i="38"/>
  <c r="E94" i="38"/>
  <c r="E93" i="38"/>
  <c r="K92" i="38"/>
  <c r="I92" i="38"/>
  <c r="H92" i="38"/>
  <c r="G92" i="38"/>
  <c r="F92" i="38"/>
  <c r="E92" i="38"/>
  <c r="K91" i="38"/>
  <c r="I91" i="38"/>
  <c r="H91" i="38"/>
  <c r="G91" i="38"/>
  <c r="F91" i="38"/>
  <c r="E91" i="38"/>
  <c r="E90" i="38"/>
  <c r="E89" i="38"/>
  <c r="N88" i="38"/>
  <c r="M88" i="38"/>
  <c r="L88" i="38"/>
  <c r="I88" i="38"/>
  <c r="H88" i="38"/>
  <c r="G88" i="38"/>
  <c r="F88" i="38"/>
  <c r="E88" i="38"/>
  <c r="D88" i="38"/>
  <c r="C88" i="38"/>
  <c r="E87" i="38"/>
  <c r="N86" i="38"/>
  <c r="M86" i="38"/>
  <c r="E86" i="38"/>
  <c r="E85" i="38"/>
  <c r="N84" i="38"/>
  <c r="N20" i="38" s="1"/>
  <c r="M84" i="38"/>
  <c r="M20" i="38" s="1"/>
  <c r="E84" i="38"/>
  <c r="N83" i="38"/>
  <c r="M83" i="38"/>
  <c r="E83" i="38"/>
  <c r="C83" i="38"/>
  <c r="E82" i="38"/>
  <c r="L81" i="38"/>
  <c r="I81" i="38"/>
  <c r="H81" i="38"/>
  <c r="G81" i="38"/>
  <c r="F81" i="38"/>
  <c r="E81" i="38"/>
  <c r="E80" i="38"/>
  <c r="E79" i="38"/>
  <c r="E78" i="38"/>
  <c r="E77" i="38"/>
  <c r="E76" i="38"/>
  <c r="E75" i="38"/>
  <c r="L74" i="38"/>
  <c r="I74" i="38"/>
  <c r="H74" i="38"/>
  <c r="G74" i="38"/>
  <c r="F74" i="38"/>
  <c r="E74" i="38"/>
  <c r="L73" i="38"/>
  <c r="I73" i="38"/>
  <c r="H73" i="38"/>
  <c r="G73" i="38"/>
  <c r="F73" i="38"/>
  <c r="E73" i="38"/>
  <c r="I72" i="38"/>
  <c r="H72" i="38"/>
  <c r="G72" i="38"/>
  <c r="F72" i="38"/>
  <c r="E72" i="38"/>
  <c r="N71" i="38"/>
  <c r="M71" i="38"/>
  <c r="E71" i="38"/>
  <c r="D71" i="38"/>
  <c r="C71" i="38"/>
  <c r="E70" i="38"/>
  <c r="E69" i="38"/>
  <c r="C69" i="38"/>
  <c r="E68" i="38"/>
  <c r="E67" i="38"/>
  <c r="E66" i="38"/>
  <c r="E65" i="38"/>
  <c r="K64" i="38"/>
  <c r="I64" i="38"/>
  <c r="H64" i="38"/>
  <c r="G64" i="38"/>
  <c r="F64" i="38"/>
  <c r="E64" i="38"/>
  <c r="E63" i="38"/>
  <c r="E62" i="38"/>
  <c r="E61" i="38"/>
  <c r="K60" i="38"/>
  <c r="I60" i="38"/>
  <c r="H60" i="38"/>
  <c r="G60" i="38"/>
  <c r="F60" i="38"/>
  <c r="E60" i="38"/>
  <c r="K59" i="38"/>
  <c r="I59" i="38"/>
  <c r="H59" i="38"/>
  <c r="G59" i="38"/>
  <c r="F59" i="38"/>
  <c r="E59" i="38"/>
  <c r="E58" i="38"/>
  <c r="E57" i="38"/>
  <c r="L56" i="38"/>
  <c r="I56" i="38"/>
  <c r="H56" i="38"/>
  <c r="G56" i="38"/>
  <c r="F56" i="38"/>
  <c r="E56" i="38"/>
  <c r="E55" i="38"/>
  <c r="N54" i="38"/>
  <c r="N22" i="38" s="1"/>
  <c r="M54" i="38"/>
  <c r="M22" i="38" s="1"/>
  <c r="E54" i="38"/>
  <c r="E53" i="38"/>
  <c r="D53" i="38"/>
  <c r="J53" i="38" s="1"/>
  <c r="C53" i="38"/>
  <c r="E52" i="38"/>
  <c r="E51" i="38"/>
  <c r="C51" i="38"/>
  <c r="E50" i="38"/>
  <c r="L49" i="38"/>
  <c r="I49" i="38"/>
  <c r="H49" i="38"/>
  <c r="G49" i="38"/>
  <c r="F49" i="38"/>
  <c r="E49" i="38"/>
  <c r="E48" i="38"/>
  <c r="E47" i="38"/>
  <c r="E46" i="38"/>
  <c r="M45" i="38"/>
  <c r="E45" i="38"/>
  <c r="C45" i="38"/>
  <c r="E44" i="38"/>
  <c r="E43" i="38"/>
  <c r="L42" i="38"/>
  <c r="I42" i="38"/>
  <c r="H42" i="38"/>
  <c r="G42" i="38"/>
  <c r="F42" i="38"/>
  <c r="E42" i="38"/>
  <c r="H41" i="38"/>
  <c r="H40" i="38" s="1"/>
  <c r="N39" i="38"/>
  <c r="M39" i="38"/>
  <c r="K39" i="38"/>
  <c r="I39" i="38"/>
  <c r="H39" i="38"/>
  <c r="G39" i="38"/>
  <c r="F39" i="38"/>
  <c r="D39" i="38"/>
  <c r="C39" i="38"/>
  <c r="K38" i="38"/>
  <c r="I38" i="38"/>
  <c r="H38" i="38"/>
  <c r="G38" i="38"/>
  <c r="F38" i="38"/>
  <c r="K37" i="38"/>
  <c r="I37" i="38"/>
  <c r="H37" i="38"/>
  <c r="G37" i="38"/>
  <c r="F37" i="38"/>
  <c r="K36" i="38"/>
  <c r="I36" i="38"/>
  <c r="H36" i="38"/>
  <c r="G36" i="38"/>
  <c r="F36" i="38"/>
  <c r="K35" i="38"/>
  <c r="I35" i="38"/>
  <c r="H35" i="38"/>
  <c r="G35" i="38"/>
  <c r="F35" i="38"/>
  <c r="E35" i="38"/>
  <c r="K34" i="38"/>
  <c r="I34" i="38"/>
  <c r="H34" i="38"/>
  <c r="G34" i="38"/>
  <c r="F34" i="38"/>
  <c r="E34" i="38"/>
  <c r="K33" i="38"/>
  <c r="I33" i="38"/>
  <c r="H33" i="38"/>
  <c r="G33" i="38"/>
  <c r="F33" i="38"/>
  <c r="E33" i="38"/>
  <c r="K32" i="38"/>
  <c r="I32" i="38"/>
  <c r="H32" i="38"/>
  <c r="G32" i="38"/>
  <c r="F32" i="38"/>
  <c r="E32" i="38"/>
  <c r="K31" i="38"/>
  <c r="I31" i="38"/>
  <c r="H31" i="38"/>
  <c r="G31" i="38"/>
  <c r="F31" i="38"/>
  <c r="E31" i="38"/>
  <c r="K30" i="38"/>
  <c r="I30" i="38"/>
  <c r="H30" i="38"/>
  <c r="G30" i="38"/>
  <c r="F30" i="38"/>
  <c r="E30" i="38"/>
  <c r="K29" i="38"/>
  <c r="I29" i="38"/>
  <c r="H29" i="38"/>
  <c r="G29" i="38"/>
  <c r="F29" i="38"/>
  <c r="E29" i="38"/>
  <c r="K28" i="38"/>
  <c r="I28" i="38"/>
  <c r="H28" i="38"/>
  <c r="G28" i="38"/>
  <c r="F28" i="38"/>
  <c r="E28" i="38"/>
  <c r="K27" i="38"/>
  <c r="I27" i="38"/>
  <c r="L26" i="38"/>
  <c r="I26" i="38"/>
  <c r="H26" i="38"/>
  <c r="G26" i="38"/>
  <c r="F26" i="38"/>
  <c r="E26" i="38"/>
  <c r="L25" i="38"/>
  <c r="I25" i="38"/>
  <c r="H25" i="38"/>
  <c r="G25" i="38"/>
  <c r="F25" i="38"/>
  <c r="E25" i="38"/>
  <c r="L23" i="38"/>
  <c r="I23" i="38"/>
  <c r="H23" i="38"/>
  <c r="G23" i="38"/>
  <c r="F23" i="38"/>
  <c r="E23" i="38"/>
  <c r="L22" i="38"/>
  <c r="I22" i="38"/>
  <c r="H22" i="38"/>
  <c r="G22" i="38"/>
  <c r="F22" i="38"/>
  <c r="E22" i="38"/>
  <c r="L21" i="38"/>
  <c r="I21" i="38"/>
  <c r="H21" i="38"/>
  <c r="G21" i="38"/>
  <c r="F21" i="38"/>
  <c r="E21" i="38"/>
  <c r="L20" i="38"/>
  <c r="I20" i="38"/>
  <c r="H20" i="38"/>
  <c r="G20" i="38"/>
  <c r="F20" i="38"/>
  <c r="E20" i="38"/>
  <c r="L19" i="38"/>
  <c r="I19" i="38"/>
  <c r="H19" i="38"/>
  <c r="G19" i="38"/>
  <c r="F19" i="38"/>
  <c r="E19" i="38"/>
  <c r="L18" i="38"/>
  <c r="I18" i="38"/>
  <c r="H18" i="38"/>
  <c r="G18" i="38"/>
  <c r="F18" i="38"/>
  <c r="E18" i="38"/>
  <c r="L17" i="38"/>
  <c r="I17" i="38"/>
  <c r="H17" i="38"/>
  <c r="G17" i="38"/>
  <c r="F17" i="38"/>
  <c r="L16" i="38"/>
  <c r="I16" i="38"/>
  <c r="H16" i="38"/>
  <c r="G16" i="38"/>
  <c r="F16" i="38"/>
  <c r="L15" i="38"/>
  <c r="I15" i="38"/>
  <c r="H15" i="38"/>
  <c r="G15" i="38"/>
  <c r="F15" i="38"/>
  <c r="E15" i="38"/>
  <c r="L14" i="38"/>
  <c r="I14" i="38"/>
  <c r="H14" i="38"/>
  <c r="G14" i="38"/>
  <c r="F14" i="38"/>
  <c r="E14" i="38"/>
  <c r="L13" i="38"/>
  <c r="I13" i="38"/>
  <c r="H13" i="38"/>
  <c r="G13" i="38"/>
  <c r="F13" i="38"/>
  <c r="E13" i="38"/>
  <c r="L12" i="38"/>
  <c r="I12" i="38"/>
  <c r="H12" i="38"/>
  <c r="G12" i="38"/>
  <c r="F12" i="38"/>
  <c r="E12" i="38"/>
  <c r="L11" i="38"/>
  <c r="I11" i="38"/>
  <c r="H11" i="38"/>
  <c r="G11" i="38"/>
  <c r="F11" i="38"/>
  <c r="E11" i="38"/>
  <c r="L10" i="38"/>
  <c r="I10" i="38"/>
  <c r="H10" i="38"/>
  <c r="G10" i="38"/>
  <c r="F10" i="38"/>
  <c r="C598" i="38" l="1"/>
  <c r="H14" i="7"/>
  <c r="H220" i="7"/>
  <c r="H29" i="7"/>
  <c r="H28" i="7"/>
  <c r="H25" i="7"/>
  <c r="H24" i="7"/>
  <c r="H23" i="7"/>
  <c r="H45" i="7"/>
  <c r="H39" i="7"/>
  <c r="H50" i="7"/>
  <c r="H49" i="7"/>
  <c r="H47" i="7"/>
  <c r="H37" i="7"/>
  <c r="H36" i="7"/>
  <c r="H41" i="7"/>
  <c r="H35" i="7"/>
  <c r="H31" i="7"/>
  <c r="H20" i="7"/>
  <c r="H19" i="7" s="1"/>
  <c r="H48" i="7"/>
  <c r="H42" i="7"/>
  <c r="H30" i="7"/>
  <c r="H64" i="7"/>
  <c r="H63" i="7"/>
  <c r="H62" i="7"/>
  <c r="C61" i="7"/>
  <c r="H60" i="7"/>
  <c r="H59" i="7"/>
  <c r="H55" i="7"/>
  <c r="H54" i="7"/>
  <c r="C53" i="7"/>
  <c r="H51" i="7"/>
  <c r="C186" i="7"/>
  <c r="C46" i="7"/>
  <c r="L1161" i="38"/>
  <c r="C630" i="38"/>
  <c r="J1250" i="38"/>
  <c r="J1228" i="38"/>
  <c r="K1228" i="38" s="1"/>
  <c r="H1161" i="38"/>
  <c r="H1160" i="38" s="1"/>
  <c r="G1161" i="38"/>
  <c r="G1160" i="38" s="1"/>
  <c r="H1147" i="38"/>
  <c r="H27" i="38" s="1"/>
  <c r="G1147" i="38"/>
  <c r="F1147" i="38"/>
  <c r="E1147" i="38"/>
  <c r="E39" i="38"/>
  <c r="G763" i="38"/>
  <c r="F763" i="38"/>
  <c r="E763" i="38"/>
  <c r="D763" i="38"/>
  <c r="D744" i="38" s="1"/>
  <c r="C763" i="38"/>
  <c r="C744" i="38" s="1"/>
  <c r="N744" i="38"/>
  <c r="M744" i="38"/>
  <c r="I744" i="38"/>
  <c r="H744" i="38"/>
  <c r="J686" i="38"/>
  <c r="J651" i="38"/>
  <c r="J582" i="38"/>
  <c r="J538" i="38"/>
  <c r="J463" i="38"/>
  <c r="J442" i="38"/>
  <c r="J389" i="38"/>
  <c r="E36" i="38"/>
  <c r="E369" i="38"/>
  <c r="E361" i="38" s="1"/>
  <c r="E360" i="38" s="1"/>
  <c r="J368" i="38"/>
  <c r="N361" i="38"/>
  <c r="N360" i="38" s="1"/>
  <c r="M361" i="38"/>
  <c r="M360" i="38" s="1"/>
  <c r="L361" i="38"/>
  <c r="I361" i="38"/>
  <c r="I360" i="38" s="1"/>
  <c r="H361" i="38"/>
  <c r="H360" i="38" s="1"/>
  <c r="G361" i="38"/>
  <c r="G360" i="38" s="1"/>
  <c r="F361" i="38"/>
  <c r="F360" i="38" s="1"/>
  <c r="D361" i="38"/>
  <c r="D360" i="38" s="1"/>
  <c r="C361" i="38"/>
  <c r="C360" i="38" s="1"/>
  <c r="J331" i="38"/>
  <c r="J325" i="38"/>
  <c r="J314" i="38"/>
  <c r="J235" i="38"/>
  <c r="J203" i="38"/>
  <c r="J162" i="38"/>
  <c r="J161" i="38"/>
  <c r="J158" i="38"/>
  <c r="J148" i="38"/>
  <c r="J147" i="38"/>
  <c r="J146" i="38"/>
  <c r="J131" i="38"/>
  <c r="J114" i="38"/>
  <c r="J90" i="38"/>
  <c r="C77" i="38"/>
  <c r="E38" i="38"/>
  <c r="E37" i="38"/>
  <c r="H1854" i="7"/>
  <c r="C1037" i="38"/>
  <c r="C717" i="38"/>
  <c r="C621" i="38"/>
  <c r="C589" i="38"/>
  <c r="J641" i="38"/>
  <c r="I1225" i="38"/>
  <c r="I1224" i="38" s="1"/>
  <c r="E1193" i="38"/>
  <c r="E1192" i="38" s="1"/>
  <c r="J1205" i="38"/>
  <c r="K1205" i="38" s="1"/>
  <c r="J1204" i="38"/>
  <c r="K1204" i="38" s="1"/>
  <c r="J1203" i="38"/>
  <c r="K1203" i="38" s="1"/>
  <c r="J432" i="38"/>
  <c r="K432" i="38" s="1"/>
  <c r="H393" i="38"/>
  <c r="H392" i="38" s="1"/>
  <c r="L389" i="38"/>
  <c r="J386" i="38"/>
  <c r="L386" i="38" s="1"/>
  <c r="J343" i="38"/>
  <c r="K343" i="38" s="1"/>
  <c r="J336" i="38"/>
  <c r="K336" i="38" s="1"/>
  <c r="J317" i="38"/>
  <c r="G265" i="38"/>
  <c r="G264" i="38" s="1"/>
  <c r="J255" i="38"/>
  <c r="L255" i="38" s="1"/>
  <c r="J253" i="38"/>
  <c r="J228" i="38"/>
  <c r="L228" i="38" s="1"/>
  <c r="J206" i="38"/>
  <c r="K206" i="38" s="1"/>
  <c r="J185" i="38"/>
  <c r="K185" i="38" s="1"/>
  <c r="L158" i="38"/>
  <c r="J154" i="38"/>
  <c r="K154" i="38" s="1"/>
  <c r="J151" i="38"/>
  <c r="K151" i="38" s="1"/>
  <c r="K146" i="38"/>
  <c r="J139" i="38"/>
  <c r="J130" i="38"/>
  <c r="L130" i="38" s="1"/>
  <c r="K114" i="38"/>
  <c r="J71" i="38"/>
  <c r="J1255" i="38"/>
  <c r="L1255" i="38" s="1"/>
  <c r="L1250" i="38"/>
  <c r="G1225" i="38"/>
  <c r="G1224" i="38" s="1"/>
  <c r="J1235" i="38"/>
  <c r="K1235" i="38" s="1"/>
  <c r="H1193" i="38"/>
  <c r="H1192" i="38" s="1"/>
  <c r="L393" i="38"/>
  <c r="J387" i="38"/>
  <c r="L387" i="38" s="1"/>
  <c r="J385" i="38"/>
  <c r="J381" i="38"/>
  <c r="J367" i="38"/>
  <c r="K367" i="38" s="1"/>
  <c r="J363" i="38"/>
  <c r="J359" i="38"/>
  <c r="L359" i="38" s="1"/>
  <c r="J357" i="38"/>
  <c r="L357" i="38" s="1"/>
  <c r="J342" i="38"/>
  <c r="K342" i="38" s="1"/>
  <c r="J308" i="38"/>
  <c r="K308" i="38" s="1"/>
  <c r="J295" i="38"/>
  <c r="L295" i="38" s="1"/>
  <c r="J289" i="38"/>
  <c r="L289" i="38" s="1"/>
  <c r="J262" i="38"/>
  <c r="L262" i="38" s="1"/>
  <c r="J260" i="38"/>
  <c r="L260" i="38" s="1"/>
  <c r="J246" i="38"/>
  <c r="K246" i="38" s="1"/>
  <c r="J240" i="38"/>
  <c r="K240" i="38" s="1"/>
  <c r="J231" i="38"/>
  <c r="L231" i="38" s="1"/>
  <c r="J227" i="38"/>
  <c r="L227" i="38" s="1"/>
  <c r="J218" i="38"/>
  <c r="K218" i="38" s="1"/>
  <c r="J159" i="38"/>
  <c r="L159" i="38" s="1"/>
  <c r="J149" i="38"/>
  <c r="J135" i="38"/>
  <c r="L135" i="38" s="1"/>
  <c r="J134" i="38"/>
  <c r="L134" i="38" s="1"/>
  <c r="J119" i="38"/>
  <c r="K119" i="38" s="1"/>
  <c r="E41" i="38"/>
  <c r="E40" i="38" s="1"/>
  <c r="J1253" i="38"/>
  <c r="L1253" i="38" s="1"/>
  <c r="L1225" i="38"/>
  <c r="J1214" i="38"/>
  <c r="L1214" i="38" s="1"/>
  <c r="L1193" i="38"/>
  <c r="J1191" i="38"/>
  <c r="L1191" i="38" s="1"/>
  <c r="G393" i="38"/>
  <c r="G392" i="38" s="1"/>
  <c r="J400" i="38"/>
  <c r="K400" i="38" s="1"/>
  <c r="J390" i="38"/>
  <c r="L390" i="38" s="1"/>
  <c r="J334" i="38"/>
  <c r="K334" i="38" s="1"/>
  <c r="J333" i="38"/>
  <c r="K333" i="38" s="1"/>
  <c r="K331" i="38"/>
  <c r="K314" i="38"/>
  <c r="J294" i="38"/>
  <c r="L294" i="38" s="1"/>
  <c r="I265" i="38"/>
  <c r="J229" i="38"/>
  <c r="L229" i="38" s="1"/>
  <c r="J213" i="38"/>
  <c r="K213" i="38" s="1"/>
  <c r="G169" i="38"/>
  <c r="G168" i="38" s="1"/>
  <c r="F169" i="38"/>
  <c r="F168" i="38" s="1"/>
  <c r="J140" i="38"/>
  <c r="K140" i="38" s="1"/>
  <c r="J117" i="38"/>
  <c r="K117" i="38" s="1"/>
  <c r="K90" i="38"/>
  <c r="J1036" i="38"/>
  <c r="K1036" i="38" s="1"/>
  <c r="J1246" i="38"/>
  <c r="L1246" i="38" s="1"/>
  <c r="F1225" i="38"/>
  <c r="F1224" i="38" s="1"/>
  <c r="J1232" i="38"/>
  <c r="K1232" i="38" s="1"/>
  <c r="J429" i="38"/>
  <c r="K429" i="38" s="1"/>
  <c r="E393" i="38"/>
  <c r="E392" i="38" s="1"/>
  <c r="J355" i="38"/>
  <c r="L355" i="38" s="1"/>
  <c r="J346" i="38"/>
  <c r="K346" i="38" s="1"/>
  <c r="J345" i="38"/>
  <c r="J338" i="38"/>
  <c r="J323" i="38"/>
  <c r="L323" i="38" s="1"/>
  <c r="J300" i="38"/>
  <c r="K300" i="38" s="1"/>
  <c r="J257" i="38"/>
  <c r="J250" i="38"/>
  <c r="K250" i="38" s="1"/>
  <c r="J245" i="38"/>
  <c r="K245" i="38" s="1"/>
  <c r="J244" i="38"/>
  <c r="K244" i="38" s="1"/>
  <c r="J215" i="38"/>
  <c r="K215" i="38" s="1"/>
  <c r="J207" i="38"/>
  <c r="K207" i="38" s="1"/>
  <c r="J204" i="38"/>
  <c r="J165" i="38"/>
  <c r="L165" i="38" s="1"/>
  <c r="J111" i="38"/>
  <c r="K111" i="38" s="1"/>
  <c r="F41" i="38"/>
  <c r="F40" i="38" s="1"/>
  <c r="J624" i="38"/>
  <c r="K624" i="38" s="1"/>
  <c r="J1236" i="38"/>
  <c r="K1236" i="38" s="1"/>
  <c r="F1193" i="38"/>
  <c r="F1192" i="38" s="1"/>
  <c r="J1182" i="38"/>
  <c r="L1182" i="38" s="1"/>
  <c r="J430" i="38"/>
  <c r="K430" i="38" s="1"/>
  <c r="J428" i="38"/>
  <c r="K428" i="38" s="1"/>
  <c r="J383" i="38"/>
  <c r="L383" i="38" s="1"/>
  <c r="K368" i="38"/>
  <c r="L325" i="38"/>
  <c r="J313" i="38"/>
  <c r="J310" i="38"/>
  <c r="K310" i="38" s="1"/>
  <c r="J303" i="38"/>
  <c r="K303" i="38" s="1"/>
  <c r="J301" i="38"/>
  <c r="K301" i="38" s="1"/>
  <c r="L265" i="38"/>
  <c r="J254" i="38"/>
  <c r="L254" i="38" s="1"/>
  <c r="J225" i="38"/>
  <c r="J197" i="38"/>
  <c r="L197" i="38" s="1"/>
  <c r="I169" i="38"/>
  <c r="I168" i="38" s="1"/>
  <c r="J175" i="38"/>
  <c r="K175" i="38" s="1"/>
  <c r="J164" i="38"/>
  <c r="L164" i="38" s="1"/>
  <c r="K147" i="38"/>
  <c r="J125" i="38"/>
  <c r="J118" i="38"/>
  <c r="K118" i="38" s="1"/>
  <c r="J112" i="38"/>
  <c r="K112" i="38" s="1"/>
  <c r="J80" i="38"/>
  <c r="K80" i="38" s="1"/>
  <c r="J69" i="38"/>
  <c r="L69" i="38" s="1"/>
  <c r="I41" i="38"/>
  <c r="I40" i="38" s="1"/>
  <c r="H1225" i="38"/>
  <c r="H1224" i="38" s="1"/>
  <c r="J1223" i="38"/>
  <c r="L1223" i="38" s="1"/>
  <c r="G1193" i="38"/>
  <c r="G1192" i="38" s="1"/>
  <c r="J423" i="38"/>
  <c r="L423" i="38" s="1"/>
  <c r="J375" i="38"/>
  <c r="K375" i="38" s="1"/>
  <c r="J370" i="38"/>
  <c r="J366" i="38"/>
  <c r="K366" i="38" s="1"/>
  <c r="J322" i="38"/>
  <c r="L322" i="38" s="1"/>
  <c r="J311" i="38"/>
  <c r="K311" i="38" s="1"/>
  <c r="J307" i="38"/>
  <c r="K307" i="38" s="1"/>
  <c r="J306" i="38"/>
  <c r="J304" i="38"/>
  <c r="K304" i="38" s="1"/>
  <c r="J292" i="38"/>
  <c r="L292" i="38" s="1"/>
  <c r="J290" i="38"/>
  <c r="L290" i="38" s="1"/>
  <c r="J281" i="38"/>
  <c r="K281" i="38" s="1"/>
  <c r="K235" i="38"/>
  <c r="J210" i="38"/>
  <c r="L162" i="38"/>
  <c r="J127" i="38"/>
  <c r="L127" i="38" s="1"/>
  <c r="J126" i="38"/>
  <c r="L126" i="38" s="1"/>
  <c r="J121" i="38"/>
  <c r="J116" i="38"/>
  <c r="K116" i="38" s="1"/>
  <c r="J110" i="38"/>
  <c r="K110" i="38" s="1"/>
  <c r="J109" i="38"/>
  <c r="K109" i="38" s="1"/>
  <c r="J103" i="38"/>
  <c r="L103" i="38" s="1"/>
  <c r="J89" i="38"/>
  <c r="J85" i="38"/>
  <c r="K85" i="38" s="1"/>
  <c r="J55" i="38"/>
  <c r="K55" i="38" s="1"/>
  <c r="J1251" i="38"/>
  <c r="L1251" i="38" s="1"/>
  <c r="E1225" i="38"/>
  <c r="E1224" i="38" s="1"/>
  <c r="I1193" i="38"/>
  <c r="I1192" i="38" s="1"/>
  <c r="J374" i="38"/>
  <c r="K374" i="38" s="1"/>
  <c r="J354" i="38"/>
  <c r="L354" i="38" s="1"/>
  <c r="J349" i="38"/>
  <c r="J332" i="38"/>
  <c r="J258" i="38"/>
  <c r="L258" i="38" s="1"/>
  <c r="J249" i="38"/>
  <c r="J221" i="38"/>
  <c r="J217" i="38"/>
  <c r="J176" i="38"/>
  <c r="K176" i="38" s="1"/>
  <c r="J166" i="38"/>
  <c r="L166" i="38" s="1"/>
  <c r="J150" i="38"/>
  <c r="K150" i="38" s="1"/>
  <c r="J143" i="38"/>
  <c r="K143" i="38" s="1"/>
  <c r="J132" i="38"/>
  <c r="L132" i="38" s="1"/>
  <c r="L41" i="38"/>
  <c r="F1161" i="38"/>
  <c r="F1160" i="38" s="1"/>
  <c r="E1176" i="38"/>
  <c r="E1161" i="38" s="1"/>
  <c r="E1160" i="38" s="1"/>
  <c r="J1172" i="38"/>
  <c r="K1172" i="38" s="1"/>
  <c r="J1171" i="38"/>
  <c r="K1171" i="38" s="1"/>
  <c r="I1161" i="38"/>
  <c r="I1160" i="38" s="1"/>
  <c r="J1159" i="38"/>
  <c r="L1159" i="38" s="1"/>
  <c r="I1129" i="38"/>
  <c r="I1128" i="38" s="1"/>
  <c r="H1129" i="38"/>
  <c r="G1129" i="38"/>
  <c r="F1129" i="38"/>
  <c r="J1141" i="38"/>
  <c r="K1141" i="38" s="1"/>
  <c r="J1140" i="38"/>
  <c r="K1140" i="38" s="1"/>
  <c r="E1130" i="38"/>
  <c r="E10" i="38" s="1"/>
  <c r="J1127" i="38"/>
  <c r="L1127" i="38" s="1"/>
  <c r="J1126" i="38"/>
  <c r="L1126" i="38" s="1"/>
  <c r="J1125" i="38"/>
  <c r="L1125" i="38" s="1"/>
  <c r="J1124" i="38"/>
  <c r="L1124" i="38" s="1"/>
  <c r="J1123" i="38"/>
  <c r="L1123" i="38" s="1"/>
  <c r="J1122" i="38"/>
  <c r="L1122" i="38" s="1"/>
  <c r="J1121" i="38"/>
  <c r="J1119" i="38"/>
  <c r="L1119" i="38" s="1"/>
  <c r="J1118" i="38"/>
  <c r="L1118" i="38" s="1"/>
  <c r="J1117" i="38"/>
  <c r="J1114" i="38"/>
  <c r="K1114" i="38" s="1"/>
  <c r="J1113" i="38"/>
  <c r="J1111" i="38"/>
  <c r="K1111" i="38" s="1"/>
  <c r="J1110" i="38"/>
  <c r="K1110" i="38" s="1"/>
  <c r="J1109" i="38"/>
  <c r="K1109" i="38" s="1"/>
  <c r="J1108" i="38"/>
  <c r="K1108" i="38" s="1"/>
  <c r="J1107" i="38"/>
  <c r="K1107" i="38" s="1"/>
  <c r="J1106" i="38"/>
  <c r="J1104" i="38"/>
  <c r="K1104" i="38" s="1"/>
  <c r="J1103" i="38"/>
  <c r="K1103" i="38" s="1"/>
  <c r="J1102" i="38"/>
  <c r="K1102" i="38" s="1"/>
  <c r="J1101" i="38"/>
  <c r="K1101" i="38" s="1"/>
  <c r="J1100" i="38"/>
  <c r="K1100" i="38" s="1"/>
  <c r="J1099" i="38"/>
  <c r="J1095" i="38"/>
  <c r="L1095" i="38" s="1"/>
  <c r="J1094" i="38"/>
  <c r="L1094" i="38" s="1"/>
  <c r="J1093" i="38"/>
  <c r="L1093" i="38" s="1"/>
  <c r="J1092" i="38"/>
  <c r="L1092" i="38" s="1"/>
  <c r="J1091" i="38"/>
  <c r="L1091" i="38" s="1"/>
  <c r="J1090" i="38"/>
  <c r="L1090" i="38" s="1"/>
  <c r="J1089" i="38"/>
  <c r="J1087" i="38"/>
  <c r="L1087" i="38" s="1"/>
  <c r="J1086" i="38"/>
  <c r="L1086" i="38" s="1"/>
  <c r="J1085" i="38"/>
  <c r="J1082" i="38"/>
  <c r="K1082" i="38" s="1"/>
  <c r="J1081" i="38"/>
  <c r="J1079" i="38"/>
  <c r="K1079" i="38" s="1"/>
  <c r="J1078" i="38"/>
  <c r="K1078" i="38" s="1"/>
  <c r="J1077" i="38"/>
  <c r="K1077" i="38" s="1"/>
  <c r="J1076" i="38"/>
  <c r="K1076" i="38" s="1"/>
  <c r="J1075" i="38"/>
  <c r="K1075" i="38" s="1"/>
  <c r="J1074" i="38"/>
  <c r="J1072" i="38"/>
  <c r="K1072" i="38" s="1"/>
  <c r="J1071" i="38"/>
  <c r="K1071" i="38" s="1"/>
  <c r="J1070" i="38"/>
  <c r="K1070" i="38" s="1"/>
  <c r="J1069" i="38"/>
  <c r="K1069" i="38" s="1"/>
  <c r="J1068" i="38"/>
  <c r="K1068" i="38" s="1"/>
  <c r="J1067" i="38"/>
  <c r="J1063" i="38"/>
  <c r="L1063" i="38" s="1"/>
  <c r="J1060" i="38"/>
  <c r="L1060" i="38" s="1"/>
  <c r="J1057" i="38"/>
  <c r="L1057" i="38" s="1"/>
  <c r="L1033" i="38"/>
  <c r="I1033" i="38"/>
  <c r="I1032" i="38" s="1"/>
  <c r="H1033" i="38"/>
  <c r="H1032" i="38" s="1"/>
  <c r="E1033" i="38"/>
  <c r="E1032" i="38" s="1"/>
  <c r="J1031" i="38"/>
  <c r="L1031" i="38" s="1"/>
  <c r="J1030" i="38"/>
  <c r="L1030" i="38" s="1"/>
  <c r="J1029" i="38"/>
  <c r="L1029" i="38" s="1"/>
  <c r="J1028" i="38"/>
  <c r="L1028" i="38" s="1"/>
  <c r="J1027" i="38"/>
  <c r="L1027" i="38" s="1"/>
  <c r="J1026" i="38"/>
  <c r="L1026" i="38" s="1"/>
  <c r="J1025" i="38"/>
  <c r="J1023" i="38"/>
  <c r="L1023" i="38" s="1"/>
  <c r="J1022" i="38"/>
  <c r="L1022" i="38" s="1"/>
  <c r="J1021" i="38"/>
  <c r="J1018" i="38"/>
  <c r="K1018" i="38" s="1"/>
  <c r="J1017" i="38"/>
  <c r="J1015" i="38"/>
  <c r="K1015" i="38" s="1"/>
  <c r="J1014" i="38"/>
  <c r="K1014" i="38" s="1"/>
  <c r="J1013" i="38"/>
  <c r="K1013" i="38" s="1"/>
  <c r="J1012" i="38"/>
  <c r="K1012" i="38" s="1"/>
  <c r="J1011" i="38"/>
  <c r="K1011" i="38" s="1"/>
  <c r="J1010" i="38"/>
  <c r="J1008" i="38"/>
  <c r="K1008" i="38" s="1"/>
  <c r="J1007" i="38"/>
  <c r="K1007" i="38" s="1"/>
  <c r="J1006" i="38"/>
  <c r="K1006" i="38" s="1"/>
  <c r="J1005" i="38"/>
  <c r="K1005" i="38" s="1"/>
  <c r="J1004" i="38"/>
  <c r="K1004" i="38" s="1"/>
  <c r="J1003" i="38"/>
  <c r="J999" i="38"/>
  <c r="L999" i="38" s="1"/>
  <c r="J998" i="38"/>
  <c r="L998" i="38" s="1"/>
  <c r="J997" i="38"/>
  <c r="L997" i="38" s="1"/>
  <c r="J996" i="38"/>
  <c r="L996" i="38" s="1"/>
  <c r="J995" i="38"/>
  <c r="L995" i="38" s="1"/>
  <c r="J994" i="38"/>
  <c r="L994" i="38" s="1"/>
  <c r="J993" i="38"/>
  <c r="J991" i="38"/>
  <c r="L991" i="38" s="1"/>
  <c r="J990" i="38"/>
  <c r="L990" i="38" s="1"/>
  <c r="J989" i="38"/>
  <c r="J986" i="38"/>
  <c r="K986" i="38" s="1"/>
  <c r="J985" i="38"/>
  <c r="J983" i="38"/>
  <c r="K983" i="38" s="1"/>
  <c r="J982" i="38"/>
  <c r="K982" i="38" s="1"/>
  <c r="J981" i="38"/>
  <c r="K981" i="38" s="1"/>
  <c r="J980" i="38"/>
  <c r="K980" i="38" s="1"/>
  <c r="J979" i="38"/>
  <c r="K979" i="38" s="1"/>
  <c r="J978" i="38"/>
  <c r="J976" i="38"/>
  <c r="K976" i="38" s="1"/>
  <c r="J975" i="38"/>
  <c r="K975" i="38" s="1"/>
  <c r="J974" i="38"/>
  <c r="K974" i="38" s="1"/>
  <c r="J973" i="38"/>
  <c r="K973" i="38" s="1"/>
  <c r="J972" i="38"/>
  <c r="K972" i="38" s="1"/>
  <c r="J971" i="38"/>
  <c r="J967" i="38"/>
  <c r="L967" i="38" s="1"/>
  <c r="J966" i="38"/>
  <c r="L966" i="38" s="1"/>
  <c r="J965" i="38"/>
  <c r="L965" i="38" s="1"/>
  <c r="J964" i="38"/>
  <c r="L964" i="38" s="1"/>
  <c r="J963" i="38"/>
  <c r="L963" i="38" s="1"/>
  <c r="J962" i="38"/>
  <c r="L962" i="38" s="1"/>
  <c r="J961" i="38"/>
  <c r="J959" i="38"/>
  <c r="L959" i="38" s="1"/>
  <c r="J958" i="38"/>
  <c r="L958" i="38" s="1"/>
  <c r="J957" i="38"/>
  <c r="J954" i="38"/>
  <c r="K954" i="38" s="1"/>
  <c r="J953" i="38"/>
  <c r="J951" i="38"/>
  <c r="K951" i="38" s="1"/>
  <c r="J950" i="38"/>
  <c r="K950" i="38" s="1"/>
  <c r="J949" i="38"/>
  <c r="K949" i="38" s="1"/>
  <c r="J948" i="38"/>
  <c r="K948" i="38" s="1"/>
  <c r="J947" i="38"/>
  <c r="K947" i="38" s="1"/>
  <c r="J946" i="38"/>
  <c r="J944" i="38"/>
  <c r="K944" i="38" s="1"/>
  <c r="J943" i="38"/>
  <c r="K943" i="38" s="1"/>
  <c r="J942" i="38"/>
  <c r="K942" i="38" s="1"/>
  <c r="J941" i="38"/>
  <c r="K941" i="38" s="1"/>
  <c r="J940" i="38"/>
  <c r="K940" i="38" s="1"/>
  <c r="J939" i="38"/>
  <c r="J935" i="38"/>
  <c r="L935" i="38" s="1"/>
  <c r="J934" i="38"/>
  <c r="L934" i="38" s="1"/>
  <c r="J933" i="38"/>
  <c r="L933" i="38" s="1"/>
  <c r="J932" i="38"/>
  <c r="L932" i="38" s="1"/>
  <c r="J931" i="38"/>
  <c r="L931" i="38" s="1"/>
  <c r="J930" i="38"/>
  <c r="L930" i="38" s="1"/>
  <c r="J929" i="38"/>
  <c r="J927" i="38"/>
  <c r="L927" i="38" s="1"/>
  <c r="J926" i="38"/>
  <c r="L926" i="38" s="1"/>
  <c r="J925" i="38"/>
  <c r="J922" i="38"/>
  <c r="K922" i="38" s="1"/>
  <c r="J921" i="38"/>
  <c r="J919" i="38"/>
  <c r="K919" i="38" s="1"/>
  <c r="J918" i="38"/>
  <c r="K918" i="38" s="1"/>
  <c r="J917" i="38"/>
  <c r="K917" i="38" s="1"/>
  <c r="J916" i="38"/>
  <c r="K916" i="38" s="1"/>
  <c r="J915" i="38"/>
  <c r="K915" i="38" s="1"/>
  <c r="J914" i="38"/>
  <c r="J912" i="38"/>
  <c r="K912" i="38" s="1"/>
  <c r="J911" i="38"/>
  <c r="K911" i="38" s="1"/>
  <c r="J910" i="38"/>
  <c r="K910" i="38" s="1"/>
  <c r="J909" i="38"/>
  <c r="K909" i="38" s="1"/>
  <c r="J908" i="38"/>
  <c r="K908" i="38" s="1"/>
  <c r="J907" i="38"/>
  <c r="J903" i="38"/>
  <c r="L903" i="38" s="1"/>
  <c r="J902" i="38"/>
  <c r="L902" i="38" s="1"/>
  <c r="J901" i="38"/>
  <c r="L901" i="38" s="1"/>
  <c r="J900" i="38"/>
  <c r="L900" i="38" s="1"/>
  <c r="J899" i="38"/>
  <c r="L899" i="38" s="1"/>
  <c r="J898" i="38"/>
  <c r="L898" i="38" s="1"/>
  <c r="J897" i="38"/>
  <c r="J895" i="38"/>
  <c r="L895" i="38" s="1"/>
  <c r="J894" i="38"/>
  <c r="L894" i="38" s="1"/>
  <c r="J893" i="38"/>
  <c r="J890" i="38"/>
  <c r="K890" i="38" s="1"/>
  <c r="J889" i="38"/>
  <c r="J887" i="38"/>
  <c r="K887" i="38" s="1"/>
  <c r="J886" i="38"/>
  <c r="K886" i="38" s="1"/>
  <c r="J702" i="38"/>
  <c r="L702" i="38" s="1"/>
  <c r="J701" i="38"/>
  <c r="J698" i="38"/>
  <c r="K698" i="38" s="1"/>
  <c r="J697" i="38"/>
  <c r="J695" i="38"/>
  <c r="K695" i="38" s="1"/>
  <c r="J694" i="38"/>
  <c r="K694" i="38" s="1"/>
  <c r="J693" i="38"/>
  <c r="K693" i="38" s="1"/>
  <c r="J692" i="38"/>
  <c r="K692" i="38" s="1"/>
  <c r="J691" i="38"/>
  <c r="K691" i="38" s="1"/>
  <c r="J690" i="38"/>
  <c r="J685" i="38"/>
  <c r="K685" i="38" s="1"/>
  <c r="J684" i="38"/>
  <c r="K684" i="38" s="1"/>
  <c r="J679" i="38"/>
  <c r="L679" i="38" s="1"/>
  <c r="J678" i="38"/>
  <c r="L678" i="38" s="1"/>
  <c r="J677" i="38"/>
  <c r="L677" i="38" s="1"/>
  <c r="J676" i="38"/>
  <c r="L676" i="38" s="1"/>
  <c r="J675" i="38"/>
  <c r="L675" i="38" s="1"/>
  <c r="J674" i="38"/>
  <c r="L674" i="38" s="1"/>
  <c r="J673" i="38"/>
  <c r="J671" i="38"/>
  <c r="L671" i="38" s="1"/>
  <c r="J670" i="38"/>
  <c r="L670" i="38" s="1"/>
  <c r="J669" i="38"/>
  <c r="J666" i="38"/>
  <c r="K666" i="38" s="1"/>
  <c r="J665" i="38"/>
  <c r="J662" i="38"/>
  <c r="K662" i="38" s="1"/>
  <c r="J661" i="38"/>
  <c r="K661" i="38" s="1"/>
  <c r="J660" i="38"/>
  <c r="K660" i="38" s="1"/>
  <c r="J659" i="38"/>
  <c r="K659" i="38" s="1"/>
  <c r="J658" i="38"/>
  <c r="J655" i="38"/>
  <c r="K655" i="38" s="1"/>
  <c r="J654" i="38"/>
  <c r="K654" i="38" s="1"/>
  <c r="J653" i="38"/>
  <c r="K653" i="38" s="1"/>
  <c r="J647" i="38"/>
  <c r="L647" i="38" s="1"/>
  <c r="J639" i="38"/>
  <c r="L639" i="38" s="1"/>
  <c r="J638" i="38"/>
  <c r="L638" i="38" s="1"/>
  <c r="F617" i="38"/>
  <c r="F616" i="38" s="1"/>
  <c r="J615" i="38"/>
  <c r="L615" i="38" s="1"/>
  <c r="J613" i="38"/>
  <c r="L613" i="38" s="1"/>
  <c r="J607" i="38"/>
  <c r="L607" i="38" s="1"/>
  <c r="J606" i="38"/>
  <c r="L606" i="38" s="1"/>
  <c r="J601" i="38"/>
  <c r="K601" i="38" s="1"/>
  <c r="L585" i="38"/>
  <c r="H585" i="38"/>
  <c r="H584" i="38" s="1"/>
  <c r="E585" i="38"/>
  <c r="E584" i="38" s="1"/>
  <c r="J581" i="38"/>
  <c r="L581" i="38" s="1"/>
  <c r="J579" i="38"/>
  <c r="L579" i="38" s="1"/>
  <c r="J578" i="38"/>
  <c r="L578" i="38" s="1"/>
  <c r="J577" i="38"/>
  <c r="J573" i="38"/>
  <c r="J570" i="38"/>
  <c r="K570" i="38" s="1"/>
  <c r="J569" i="38"/>
  <c r="J567" i="38"/>
  <c r="K567" i="38" s="1"/>
  <c r="J566" i="38"/>
  <c r="K566" i="38" s="1"/>
  <c r="J565" i="38"/>
  <c r="K565" i="38" s="1"/>
  <c r="J564" i="38"/>
  <c r="K564" i="38" s="1"/>
  <c r="J562" i="38"/>
  <c r="J560" i="38"/>
  <c r="K560" i="38" s="1"/>
  <c r="J559" i="38"/>
  <c r="K559" i="38" s="1"/>
  <c r="J558" i="38"/>
  <c r="K558" i="38" s="1"/>
  <c r="J557" i="38"/>
  <c r="K557" i="38" s="1"/>
  <c r="J556" i="38"/>
  <c r="K556" i="38" s="1"/>
  <c r="J555" i="38"/>
  <c r="J551" i="38"/>
  <c r="L551" i="38" s="1"/>
  <c r="J550" i="38"/>
  <c r="L550" i="38" s="1"/>
  <c r="J549" i="38"/>
  <c r="L549" i="38" s="1"/>
  <c r="J548" i="38"/>
  <c r="L548" i="38" s="1"/>
  <c r="J547" i="38"/>
  <c r="L547" i="38" s="1"/>
  <c r="J546" i="38"/>
  <c r="L546" i="38" s="1"/>
  <c r="J545" i="38"/>
  <c r="J543" i="38"/>
  <c r="L543" i="38" s="1"/>
  <c r="J542" i="38"/>
  <c r="L542" i="38" s="1"/>
  <c r="J541" i="38"/>
  <c r="J537" i="38"/>
  <c r="J534" i="38"/>
  <c r="K534" i="38" s="1"/>
  <c r="J533" i="38"/>
  <c r="K533" i="38" s="1"/>
  <c r="J532" i="38"/>
  <c r="K532" i="38" s="1"/>
  <c r="J531" i="38"/>
  <c r="K531" i="38" s="1"/>
  <c r="J530" i="38"/>
  <c r="J528" i="38"/>
  <c r="K528" i="38" s="1"/>
  <c r="J527" i="38"/>
  <c r="K527" i="38" s="1"/>
  <c r="J526" i="38"/>
  <c r="K526" i="38" s="1"/>
  <c r="J525" i="38"/>
  <c r="K525" i="38" s="1"/>
  <c r="J524" i="38"/>
  <c r="K524" i="38" s="1"/>
  <c r="J523" i="38"/>
  <c r="N521" i="38"/>
  <c r="N520" i="38" s="1"/>
  <c r="J519" i="38"/>
  <c r="L519" i="38" s="1"/>
  <c r="J518" i="38"/>
  <c r="L518" i="38" s="1"/>
  <c r="J517" i="38"/>
  <c r="L517" i="38" s="1"/>
  <c r="J516" i="38"/>
  <c r="L516" i="38" s="1"/>
  <c r="J515" i="38"/>
  <c r="L515" i="38" s="1"/>
  <c r="J514" i="38"/>
  <c r="L514" i="38" s="1"/>
  <c r="J513" i="38"/>
  <c r="J511" i="38"/>
  <c r="L511" i="38" s="1"/>
  <c r="J510" i="38"/>
  <c r="L510" i="38" s="1"/>
  <c r="J509" i="38"/>
  <c r="J506" i="38"/>
  <c r="K506" i="38" s="1"/>
  <c r="J505" i="38"/>
  <c r="J503" i="38"/>
  <c r="K503" i="38" s="1"/>
  <c r="J501" i="38"/>
  <c r="K501" i="38" s="1"/>
  <c r="J486" i="38"/>
  <c r="L486" i="38" s="1"/>
  <c r="J485" i="38"/>
  <c r="L485" i="38" s="1"/>
  <c r="J484" i="38"/>
  <c r="L484" i="38" s="1"/>
  <c r="J483" i="38"/>
  <c r="L483" i="38" s="1"/>
  <c r="J482" i="38"/>
  <c r="L482" i="38" s="1"/>
  <c r="J479" i="38"/>
  <c r="L479" i="38" s="1"/>
  <c r="J478" i="38"/>
  <c r="L478" i="38" s="1"/>
  <c r="J460" i="38"/>
  <c r="K460" i="38" s="1"/>
  <c r="J455" i="38"/>
  <c r="L455" i="38" s="1"/>
  <c r="J453" i="38"/>
  <c r="L453" i="38" s="1"/>
  <c r="J451" i="38"/>
  <c r="L451" i="38" s="1"/>
  <c r="J450" i="38"/>
  <c r="L450" i="38" s="1"/>
  <c r="J449" i="38"/>
  <c r="J447" i="38"/>
  <c r="L447" i="38" s="1"/>
  <c r="J446" i="38"/>
  <c r="L446" i="38" s="1"/>
  <c r="J441" i="38"/>
  <c r="J438" i="38"/>
  <c r="K438" i="38" s="1"/>
  <c r="J437" i="38"/>
  <c r="K437" i="38" s="1"/>
  <c r="J436" i="38"/>
  <c r="K436" i="38" s="1"/>
  <c r="J435" i="38"/>
  <c r="K435" i="38" s="1"/>
  <c r="J434" i="38"/>
  <c r="J431" i="38"/>
  <c r="K431" i="38" s="1"/>
  <c r="J388" i="38"/>
  <c r="L388" i="38" s="1"/>
  <c r="J378" i="38"/>
  <c r="K378" i="38" s="1"/>
  <c r="J373" i="38"/>
  <c r="K373" i="38" s="1"/>
  <c r="J372" i="38"/>
  <c r="K372" i="38" s="1"/>
  <c r="J371" i="38"/>
  <c r="K371" i="38" s="1"/>
  <c r="J365" i="38"/>
  <c r="K365" i="38" s="1"/>
  <c r="J356" i="38"/>
  <c r="L356" i="38" s="1"/>
  <c r="J353" i="38"/>
  <c r="J350" i="38"/>
  <c r="L350" i="38" s="1"/>
  <c r="J340" i="38"/>
  <c r="K340" i="38" s="1"/>
  <c r="J326" i="38"/>
  <c r="L326" i="38" s="1"/>
  <c r="J324" i="38"/>
  <c r="L324" i="38" s="1"/>
  <c r="J321" i="38"/>
  <c r="F265" i="38"/>
  <c r="J263" i="38"/>
  <c r="L263" i="38" s="1"/>
  <c r="J237" i="38"/>
  <c r="K237" i="38" s="1"/>
  <c r="J236" i="38"/>
  <c r="J222" i="38"/>
  <c r="L222" i="38" s="1"/>
  <c r="J214" i="38"/>
  <c r="K214" i="38" s="1"/>
  <c r="J211" i="38"/>
  <c r="K211" i="38" s="1"/>
  <c r="J208" i="38"/>
  <c r="K208" i="38" s="1"/>
  <c r="J167" i="38"/>
  <c r="L167" i="38" s="1"/>
  <c r="J157" i="38"/>
  <c r="J153" i="38"/>
  <c r="J142" i="38"/>
  <c r="K142" i="38" s="1"/>
  <c r="J133" i="38"/>
  <c r="L133" i="38" s="1"/>
  <c r="J122" i="38"/>
  <c r="K122" i="38" s="1"/>
  <c r="J108" i="38"/>
  <c r="K108" i="38" s="1"/>
  <c r="J107" i="38"/>
  <c r="J102" i="38"/>
  <c r="L102" i="38" s="1"/>
  <c r="J885" i="38"/>
  <c r="K885" i="38" s="1"/>
  <c r="J884" i="38"/>
  <c r="K884" i="38" s="1"/>
  <c r="J883" i="38"/>
  <c r="K883" i="38" s="1"/>
  <c r="J882" i="38"/>
  <c r="E881" i="38"/>
  <c r="E873" i="38" s="1"/>
  <c r="E872" i="38" s="1"/>
  <c r="J880" i="38"/>
  <c r="K880" i="38" s="1"/>
  <c r="J879" i="38"/>
  <c r="K879" i="38" s="1"/>
  <c r="J878" i="38"/>
  <c r="K878" i="38" s="1"/>
  <c r="J877" i="38"/>
  <c r="K877" i="38" s="1"/>
  <c r="J876" i="38"/>
  <c r="K876" i="38" s="1"/>
  <c r="J875" i="38"/>
  <c r="N873" i="38"/>
  <c r="N872" i="38" s="1"/>
  <c r="M873" i="38"/>
  <c r="M872" i="38" s="1"/>
  <c r="L873" i="38"/>
  <c r="I873" i="38"/>
  <c r="I872" i="38" s="1"/>
  <c r="H873" i="38"/>
  <c r="H872" i="38" s="1"/>
  <c r="G873" i="38"/>
  <c r="G872" i="38" s="1"/>
  <c r="F873" i="38"/>
  <c r="F872" i="38" s="1"/>
  <c r="D873" i="38"/>
  <c r="D872" i="38" s="1"/>
  <c r="C873" i="38"/>
  <c r="C872" i="38" s="1"/>
  <c r="J871" i="38"/>
  <c r="L871" i="38" s="1"/>
  <c r="J870" i="38"/>
  <c r="L870" i="38" s="1"/>
  <c r="J869" i="38"/>
  <c r="L869" i="38" s="1"/>
  <c r="J868" i="38"/>
  <c r="L868" i="38" s="1"/>
  <c r="J867" i="38"/>
  <c r="L867" i="38" s="1"/>
  <c r="J866" i="38"/>
  <c r="L866" i="38" s="1"/>
  <c r="J865" i="38"/>
  <c r="J863" i="38"/>
  <c r="L863" i="38" s="1"/>
  <c r="J862" i="38"/>
  <c r="L862" i="38" s="1"/>
  <c r="J861" i="38"/>
  <c r="J858" i="38"/>
  <c r="K858" i="38" s="1"/>
  <c r="J857" i="38"/>
  <c r="J855" i="38"/>
  <c r="K855" i="38" s="1"/>
  <c r="J854" i="38"/>
  <c r="K854" i="38" s="1"/>
  <c r="J853" i="38"/>
  <c r="K853" i="38" s="1"/>
  <c r="J852" i="38"/>
  <c r="K852" i="38" s="1"/>
  <c r="J851" i="38"/>
  <c r="K851" i="38" s="1"/>
  <c r="J850" i="38"/>
  <c r="J848" i="38"/>
  <c r="K848" i="38" s="1"/>
  <c r="J847" i="38"/>
  <c r="K847" i="38" s="1"/>
  <c r="J846" i="38"/>
  <c r="K846" i="38" s="1"/>
  <c r="J845" i="38"/>
  <c r="K845" i="38" s="1"/>
  <c r="J844" i="38"/>
  <c r="K844" i="38" s="1"/>
  <c r="J843" i="38"/>
  <c r="J807" i="38"/>
  <c r="L807" i="38" s="1"/>
  <c r="J806" i="38"/>
  <c r="L806" i="38" s="1"/>
  <c r="J805" i="38"/>
  <c r="L805" i="38" s="1"/>
  <c r="J804" i="38"/>
  <c r="L804" i="38" s="1"/>
  <c r="J803" i="38"/>
  <c r="L803" i="38" s="1"/>
  <c r="J802" i="38"/>
  <c r="L802" i="38" s="1"/>
  <c r="J801" i="38"/>
  <c r="J799" i="38"/>
  <c r="L799" i="38" s="1"/>
  <c r="J798" i="38"/>
  <c r="L798" i="38" s="1"/>
  <c r="J797" i="38"/>
  <c r="J794" i="38"/>
  <c r="K794" i="38" s="1"/>
  <c r="J793" i="38"/>
  <c r="J791" i="38"/>
  <c r="K791" i="38" s="1"/>
  <c r="J790" i="38"/>
  <c r="K790" i="38" s="1"/>
  <c r="J789" i="38"/>
  <c r="K789" i="38" s="1"/>
  <c r="J788" i="38"/>
  <c r="K788" i="38" s="1"/>
  <c r="J787" i="38"/>
  <c r="K787" i="38" s="1"/>
  <c r="J786" i="38"/>
  <c r="J784" i="38"/>
  <c r="K784" i="38" s="1"/>
  <c r="J783" i="38"/>
  <c r="K783" i="38" s="1"/>
  <c r="J782" i="38"/>
  <c r="K782" i="38" s="1"/>
  <c r="J781" i="38"/>
  <c r="K781" i="38" s="1"/>
  <c r="J780" i="38"/>
  <c r="K780" i="38" s="1"/>
  <c r="J779" i="38"/>
  <c r="J775" i="38"/>
  <c r="L775" i="38" s="1"/>
  <c r="J774" i="38"/>
  <c r="L774" i="38" s="1"/>
  <c r="J773" i="38"/>
  <c r="L773" i="38" s="1"/>
  <c r="J772" i="38"/>
  <c r="L772" i="38" s="1"/>
  <c r="J771" i="38"/>
  <c r="L771" i="38" s="1"/>
  <c r="J770" i="38"/>
  <c r="L770" i="38" s="1"/>
  <c r="J769" i="38"/>
  <c r="J767" i="38"/>
  <c r="L767" i="38" s="1"/>
  <c r="J766" i="38"/>
  <c r="L766" i="38" s="1"/>
  <c r="J765" i="38"/>
  <c r="J762" i="38"/>
  <c r="K762" i="38" s="1"/>
  <c r="J761" i="38"/>
  <c r="J759" i="38"/>
  <c r="K759" i="38" s="1"/>
  <c r="J758" i="38"/>
  <c r="K758" i="38" s="1"/>
  <c r="J757" i="38"/>
  <c r="K757" i="38" s="1"/>
  <c r="J756" i="38"/>
  <c r="K756" i="38" s="1"/>
  <c r="J755" i="38"/>
  <c r="K755" i="38" s="1"/>
  <c r="J754" i="38"/>
  <c r="J752" i="38"/>
  <c r="K752" i="38" s="1"/>
  <c r="J751" i="38"/>
  <c r="K751" i="38" s="1"/>
  <c r="J750" i="38"/>
  <c r="K750" i="38" s="1"/>
  <c r="J749" i="38"/>
  <c r="K749" i="38" s="1"/>
  <c r="J748" i="38"/>
  <c r="K748" i="38" s="1"/>
  <c r="J747" i="38"/>
  <c r="J743" i="38"/>
  <c r="L743" i="38" s="1"/>
  <c r="J741" i="38"/>
  <c r="L741" i="38" s="1"/>
  <c r="J734" i="38"/>
  <c r="L734" i="38" s="1"/>
  <c r="J724" i="38"/>
  <c r="K724" i="38" s="1"/>
  <c r="J720" i="38"/>
  <c r="K720" i="38" s="1"/>
  <c r="J711" i="38"/>
  <c r="L711" i="38" s="1"/>
  <c r="J710" i="38"/>
  <c r="L710" i="38" s="1"/>
  <c r="J709" i="38"/>
  <c r="L709" i="38" s="1"/>
  <c r="J708" i="38"/>
  <c r="L708" i="38" s="1"/>
  <c r="J707" i="38"/>
  <c r="L707" i="38" s="1"/>
  <c r="J706" i="38"/>
  <c r="L706" i="38" s="1"/>
  <c r="J705" i="38"/>
  <c r="J703" i="38"/>
  <c r="L703" i="38" s="1"/>
  <c r="J688" i="38"/>
  <c r="K688" i="38" s="1"/>
  <c r="J687" i="38"/>
  <c r="K687" i="38" s="1"/>
  <c r="J683" i="38"/>
  <c r="J663" i="38"/>
  <c r="K663" i="38" s="1"/>
  <c r="J656" i="38"/>
  <c r="K656" i="38" s="1"/>
  <c r="J652" i="38"/>
  <c r="E617" i="38"/>
  <c r="E616" i="38" s="1"/>
  <c r="I585" i="38"/>
  <c r="I584" i="38" s="1"/>
  <c r="G585" i="38"/>
  <c r="G584" i="38" s="1"/>
  <c r="J583" i="38"/>
  <c r="L583" i="38" s="1"/>
  <c r="J580" i="38"/>
  <c r="L580" i="38" s="1"/>
  <c r="J575" i="38"/>
  <c r="L575" i="38" s="1"/>
  <c r="J574" i="38"/>
  <c r="L574" i="38" s="1"/>
  <c r="J563" i="38"/>
  <c r="K563" i="38" s="1"/>
  <c r="J535" i="38"/>
  <c r="K535" i="38" s="1"/>
  <c r="J502" i="38"/>
  <c r="K502" i="38" s="1"/>
  <c r="J500" i="38"/>
  <c r="K500" i="38" s="1"/>
  <c r="J499" i="38"/>
  <c r="K499" i="38" s="1"/>
  <c r="J498" i="38"/>
  <c r="E497" i="38"/>
  <c r="J496" i="38"/>
  <c r="K496" i="38" s="1"/>
  <c r="J495" i="38"/>
  <c r="K495" i="38" s="1"/>
  <c r="J494" i="38"/>
  <c r="K494" i="38" s="1"/>
  <c r="J493" i="38"/>
  <c r="K493" i="38" s="1"/>
  <c r="J492" i="38"/>
  <c r="K492" i="38" s="1"/>
  <c r="J491" i="38"/>
  <c r="J487" i="38"/>
  <c r="L487" i="38" s="1"/>
  <c r="J481" i="38"/>
  <c r="J477" i="38"/>
  <c r="J474" i="38"/>
  <c r="K474" i="38" s="1"/>
  <c r="J473" i="38"/>
  <c r="J466" i="38"/>
  <c r="J462" i="38"/>
  <c r="K462" i="38" s="1"/>
  <c r="J454" i="38"/>
  <c r="L454" i="38" s="1"/>
  <c r="J452" i="38"/>
  <c r="L452" i="38" s="1"/>
  <c r="J445" i="38"/>
  <c r="F393" i="38"/>
  <c r="F392" i="38" s="1"/>
  <c r="J391" i="38"/>
  <c r="L391" i="38" s="1"/>
  <c r="J382" i="38"/>
  <c r="L382" i="38" s="1"/>
  <c r="J377" i="38"/>
  <c r="J358" i="38"/>
  <c r="L358" i="38" s="1"/>
  <c r="J341" i="38"/>
  <c r="K341" i="38" s="1"/>
  <c r="J339" i="38"/>
  <c r="K339" i="38" s="1"/>
  <c r="J335" i="38"/>
  <c r="K335" i="38" s="1"/>
  <c r="J327" i="38"/>
  <c r="L327" i="38" s="1"/>
  <c r="J319" i="38"/>
  <c r="L319" i="38" s="1"/>
  <c r="J318" i="38"/>
  <c r="L318" i="38" s="1"/>
  <c r="J309" i="38"/>
  <c r="K309" i="38" s="1"/>
  <c r="J302" i="38"/>
  <c r="K302" i="38" s="1"/>
  <c r="J299" i="38"/>
  <c r="E265" i="38"/>
  <c r="E264" i="38" s="1"/>
  <c r="J272" i="38"/>
  <c r="K272" i="38" s="1"/>
  <c r="J261" i="38"/>
  <c r="L261" i="38" s="1"/>
  <c r="J259" i="38"/>
  <c r="L259" i="38" s="1"/>
  <c r="J242" i="38"/>
  <c r="J239" i="38"/>
  <c r="K239" i="38" s="1"/>
  <c r="J230" i="38"/>
  <c r="L230" i="38" s="1"/>
  <c r="J226" i="38"/>
  <c r="L226" i="38" s="1"/>
  <c r="J223" i="38"/>
  <c r="L223" i="38" s="1"/>
  <c r="J212" i="38"/>
  <c r="K212" i="38" s="1"/>
  <c r="J199" i="38"/>
  <c r="L199" i="38" s="1"/>
  <c r="L169" i="38"/>
  <c r="E168" i="38"/>
  <c r="J163" i="38"/>
  <c r="J129" i="38"/>
  <c r="J115" i="38"/>
  <c r="J48" i="38"/>
  <c r="K48" i="38" s="1"/>
  <c r="J471" i="38"/>
  <c r="K471" i="38" s="1"/>
  <c r="J470" i="38"/>
  <c r="K470" i="38" s="1"/>
  <c r="J469" i="38"/>
  <c r="K469" i="38" s="1"/>
  <c r="J468" i="38"/>
  <c r="K468" i="38" s="1"/>
  <c r="J467" i="38"/>
  <c r="K467" i="38" s="1"/>
  <c r="J464" i="38"/>
  <c r="K464" i="38" s="1"/>
  <c r="J461" i="38"/>
  <c r="K461" i="38" s="1"/>
  <c r="J459" i="38"/>
  <c r="J439" i="38"/>
  <c r="K439" i="38" s="1"/>
  <c r="J427" i="38"/>
  <c r="J364" i="38"/>
  <c r="K364" i="38" s="1"/>
  <c r="J351" i="38"/>
  <c r="L351" i="38" s="1"/>
  <c r="J247" i="38"/>
  <c r="K247" i="38" s="1"/>
  <c r="J243" i="38"/>
  <c r="K243" i="38" s="1"/>
  <c r="J238" i="38"/>
  <c r="K238" i="38" s="1"/>
  <c r="J205" i="38"/>
  <c r="K205" i="38" s="1"/>
  <c r="J144" i="38"/>
  <c r="K144" i="38" s="1"/>
  <c r="J141" i="38"/>
  <c r="K141" i="38" s="1"/>
  <c r="G41" i="38"/>
  <c r="G40" i="38" s="1"/>
  <c r="H2130" i="7"/>
  <c r="C54" i="38"/>
  <c r="H2296" i="7"/>
  <c r="C1199" i="7"/>
  <c r="H76" i="7"/>
  <c r="C726" i="38"/>
  <c r="C1174" i="38"/>
  <c r="C825" i="7"/>
  <c r="O42" i="30"/>
  <c r="O31" i="30"/>
  <c r="C1238" i="38"/>
  <c r="C1206" i="38"/>
  <c r="C1046" i="38"/>
  <c r="C406" i="38"/>
  <c r="C278" i="38"/>
  <c r="C86" i="38"/>
  <c r="I1691" i="7"/>
  <c r="I12" i="7" s="1"/>
  <c r="N20" i="9"/>
  <c r="N17" i="9"/>
  <c r="M76" i="38"/>
  <c r="N268" i="38"/>
  <c r="N34" i="9"/>
  <c r="C9" i="41"/>
  <c r="N23" i="9"/>
  <c r="C1164" i="38"/>
  <c r="O40" i="30"/>
  <c r="H2027" i="7"/>
  <c r="C198" i="7"/>
  <c r="H198" i="7"/>
  <c r="H339" i="7"/>
  <c r="H2126" i="7"/>
  <c r="H358" i="7"/>
  <c r="H2045" i="7"/>
  <c r="H2044" i="7" s="1"/>
  <c r="H2138" i="7"/>
  <c r="H354" i="7"/>
  <c r="M1197" i="38"/>
  <c r="O7" i="30"/>
  <c r="C1245" i="38"/>
  <c r="M621" i="38"/>
  <c r="M1037" i="38"/>
  <c r="M589" i="38"/>
  <c r="M269" i="38"/>
  <c r="M173" i="38"/>
  <c r="C823" i="38"/>
  <c r="D397" i="38"/>
  <c r="J397" i="38" s="1"/>
  <c r="K397" i="38" s="1"/>
  <c r="D1229" i="38"/>
  <c r="J1229" i="38" s="1"/>
  <c r="K1229" i="38" s="1"/>
  <c r="H2008" i="7"/>
  <c r="H2307" i="7"/>
  <c r="H2225" i="7"/>
  <c r="H2048" i="7"/>
  <c r="H2086" i="7"/>
  <c r="H2030" i="7"/>
  <c r="H2145" i="7"/>
  <c r="H1930" i="7"/>
  <c r="H2012" i="7"/>
  <c r="H2119" i="7"/>
  <c r="H2118" i="7" s="1"/>
  <c r="H2148" i="7"/>
  <c r="H2221" i="7"/>
  <c r="H2052" i="7"/>
  <c r="H2229" i="7"/>
  <c r="H2266" i="7"/>
  <c r="H235" i="7"/>
  <c r="H234" i="7" s="1"/>
  <c r="H1968" i="7"/>
  <c r="H2071" i="7"/>
  <c r="H2107" i="7"/>
  <c r="H2248" i="7"/>
  <c r="H1949" i="7"/>
  <c r="H2020" i="7"/>
  <c r="H2018" i="7" s="1"/>
  <c r="H2330" i="7"/>
  <c r="H2001" i="7"/>
  <c r="H2000" i="7" s="1"/>
  <c r="H1953" i="7"/>
  <c r="H1976" i="7"/>
  <c r="H1993" i="7"/>
  <c r="H2035" i="7"/>
  <c r="H2103" i="7"/>
  <c r="H1989" i="7"/>
  <c r="H2060" i="7"/>
  <c r="H2059" i="7" s="1"/>
  <c r="H2089" i="7"/>
  <c r="H2094" i="7"/>
  <c r="H2111" i="7"/>
  <c r="H2153" i="7"/>
  <c r="H2237" i="7"/>
  <c r="H2236" i="7" s="1"/>
  <c r="H2280" i="7"/>
  <c r="C34" i="7"/>
  <c r="H2325" i="7"/>
  <c r="H2067" i="7"/>
  <c r="H2244" i="7"/>
  <c r="H2284" i="7"/>
  <c r="H1961" i="7"/>
  <c r="H1959" i="7" s="1"/>
  <c r="H2271" i="7"/>
  <c r="H2288" i="7"/>
  <c r="H2303" i="7"/>
  <c r="H2079" i="7"/>
  <c r="H2077" i="7" s="1"/>
  <c r="H2256" i="7"/>
  <c r="H2254" i="7" s="1"/>
  <c r="H2263" i="7"/>
  <c r="H1926" i="7"/>
  <c r="H2315" i="7"/>
  <c r="H2313" i="7" s="1"/>
  <c r="H2322" i="7"/>
  <c r="H1942" i="7"/>
  <c r="H1941" i="7" s="1"/>
  <c r="H1985" i="7"/>
  <c r="H1934" i="7"/>
  <c r="H1971" i="7"/>
  <c r="D1196" i="38"/>
  <c r="J1196" i="38" s="1"/>
  <c r="K1196" i="38" s="1"/>
  <c r="C1165" i="38"/>
  <c r="C270" i="7"/>
  <c r="I1725" i="7"/>
  <c r="I1723" i="7" s="1"/>
  <c r="I1737" i="7"/>
  <c r="I58" i="7" s="1"/>
  <c r="I1690" i="7"/>
  <c r="I1695" i="7"/>
  <c r="I1702" i="7"/>
  <c r="I23" i="7" s="1"/>
  <c r="I1717" i="7"/>
  <c r="I1696" i="7"/>
  <c r="I17" i="7" s="1"/>
  <c r="H1711" i="7"/>
  <c r="I1714" i="7"/>
  <c r="I35" i="7" s="1"/>
  <c r="I1697" i="7"/>
  <c r="I18" i="7" s="1"/>
  <c r="I1707" i="7"/>
  <c r="I28" i="7" s="1"/>
  <c r="I1700" i="7"/>
  <c r="I21" i="7" s="1"/>
  <c r="C610" i="38"/>
  <c r="C1154" i="38"/>
  <c r="C834" i="38"/>
  <c r="C1058" i="38"/>
  <c r="C399" i="38"/>
  <c r="C271" i="38"/>
  <c r="C591" i="38"/>
  <c r="C44" i="38"/>
  <c r="C172" i="38"/>
  <c r="M588" i="38"/>
  <c r="C812" i="38"/>
  <c r="C815" i="38"/>
  <c r="C735" i="38"/>
  <c r="C1215" i="38"/>
  <c r="C1151" i="38"/>
  <c r="M95" i="38"/>
  <c r="C831" i="38"/>
  <c r="C1247" i="38"/>
  <c r="C1035" i="38"/>
  <c r="M1195" i="38"/>
  <c r="M267" i="38"/>
  <c r="M171" i="38"/>
  <c r="M715" i="38"/>
  <c r="M714" i="38" s="1"/>
  <c r="M713" i="38" s="1"/>
  <c r="M712" i="38" s="1"/>
  <c r="M1131" i="38"/>
  <c r="M75" i="38"/>
  <c r="M1227" i="38"/>
  <c r="M1157" i="38"/>
  <c r="M1189" i="38"/>
  <c r="D645" i="38"/>
  <c r="J645" i="38" s="1"/>
  <c r="L645" i="38" s="1"/>
  <c r="D421" i="38"/>
  <c r="J421" i="38" s="1"/>
  <c r="L421" i="38" s="1"/>
  <c r="C1251" i="38"/>
  <c r="N21" i="9"/>
  <c r="D822" i="38"/>
  <c r="J822" i="38" s="1"/>
  <c r="K822" i="38" s="1"/>
  <c r="C1242" i="38"/>
  <c r="C1240" i="38" s="1"/>
  <c r="M58" i="38"/>
  <c r="D1049" i="38"/>
  <c r="J1049" i="38" s="1"/>
  <c r="D1177" i="38"/>
  <c r="J1177" i="38" s="1"/>
  <c r="K1177" i="38" s="1"/>
  <c r="D409" i="38"/>
  <c r="J409" i="38" s="1"/>
  <c r="D633" i="38"/>
  <c r="J633" i="38" s="1"/>
  <c r="I24" i="38"/>
  <c r="L24" i="38"/>
  <c r="F24" i="38"/>
  <c r="G24" i="38"/>
  <c r="H24" i="38"/>
  <c r="C2243" i="7"/>
  <c r="C2220" i="7" s="1"/>
  <c r="J448" i="7"/>
  <c r="E16" i="38"/>
  <c r="D396" i="38"/>
  <c r="J396" i="38" s="1"/>
  <c r="K396" i="38" s="1"/>
  <c r="N588" i="38"/>
  <c r="M587" i="38"/>
  <c r="D819" i="38"/>
  <c r="J819" i="38" s="1"/>
  <c r="K819" i="38" s="1"/>
  <c r="D821" i="38"/>
  <c r="J821" i="38" s="1"/>
  <c r="K821" i="38" s="1"/>
  <c r="D813" i="38"/>
  <c r="J813" i="38" s="1"/>
  <c r="K813" i="38" s="1"/>
  <c r="C637" i="38"/>
  <c r="C636" i="38" s="1"/>
  <c r="C93" i="38"/>
  <c r="C1149" i="38"/>
  <c r="C1213" i="38"/>
  <c r="C829" i="38"/>
  <c r="C828" i="38" s="1"/>
  <c r="C61" i="38"/>
  <c r="C1771" i="7"/>
  <c r="C1748" i="7" s="1"/>
  <c r="M79" i="38"/>
  <c r="F36" i="18"/>
  <c r="C196" i="38"/>
  <c r="C353" i="7"/>
  <c r="C330" i="7" s="1"/>
  <c r="C1044" i="38"/>
  <c r="C824" i="38"/>
  <c r="M1049" i="38"/>
  <c r="D592" i="38"/>
  <c r="J592" i="38" s="1"/>
  <c r="C57" i="38"/>
  <c r="C56" i="38" s="1"/>
  <c r="D63" i="38"/>
  <c r="J63" i="38" s="1"/>
  <c r="D57" i="38"/>
  <c r="J57" i="38" s="1"/>
  <c r="K566" i="7"/>
  <c r="K2279" i="7"/>
  <c r="H1909" i="7"/>
  <c r="H712" i="7"/>
  <c r="K979" i="7"/>
  <c r="G626" i="7"/>
  <c r="D619" i="38"/>
  <c r="J619" i="38" s="1"/>
  <c r="K619" i="38" s="1"/>
  <c r="C404" i="38"/>
  <c r="C1594" i="7"/>
  <c r="C1571" i="7" s="1"/>
  <c r="D1061" i="38"/>
  <c r="J1061" i="38" s="1"/>
  <c r="L1061" i="38" s="1"/>
  <c r="C1186" i="38"/>
  <c r="M1222" i="38"/>
  <c r="M293" i="38"/>
  <c r="C98" i="38"/>
  <c r="C738" i="38"/>
  <c r="M290" i="38"/>
  <c r="C839" i="38"/>
  <c r="C742" i="38"/>
  <c r="M294" i="38"/>
  <c r="M1061" i="38"/>
  <c r="D1157" i="38"/>
  <c r="J1157" i="38" s="1"/>
  <c r="L1157" i="38" s="1"/>
  <c r="C290" i="38"/>
  <c r="C417" i="38"/>
  <c r="H2204" i="7"/>
  <c r="K1512" i="7"/>
  <c r="K1807" i="7"/>
  <c r="C2203" i="7"/>
  <c r="C2194" i="7" s="1"/>
  <c r="K743" i="7"/>
  <c r="J1925" i="7"/>
  <c r="H1378" i="7"/>
  <c r="J2043" i="7"/>
  <c r="H275" i="7"/>
  <c r="J1157" i="7"/>
  <c r="J2220" i="7"/>
  <c r="H1174" i="7"/>
  <c r="H1173" i="7" s="1"/>
  <c r="G1336" i="7"/>
  <c r="G1753" i="7"/>
  <c r="H1110" i="7"/>
  <c r="H22" i="7" s="1"/>
  <c r="H826" i="7"/>
  <c r="G2162" i="7"/>
  <c r="K2043" i="7"/>
  <c r="G153" i="7"/>
  <c r="J1866" i="7"/>
  <c r="H1607" i="7"/>
  <c r="H1605" i="7" s="1"/>
  <c r="C2184" i="7"/>
  <c r="C2161" i="7" s="1"/>
  <c r="H531" i="7"/>
  <c r="J684" i="7"/>
  <c r="K802" i="7"/>
  <c r="J1453" i="7"/>
  <c r="C766" i="7"/>
  <c r="C743" i="7" s="1"/>
  <c r="H963" i="7"/>
  <c r="C1107" i="7"/>
  <c r="H1292" i="7"/>
  <c r="H1291" i="7" s="1"/>
  <c r="J2161" i="7"/>
  <c r="H550" i="7"/>
  <c r="J802" i="7"/>
  <c r="J152" i="7"/>
  <c r="G212" i="7"/>
  <c r="J389" i="7"/>
  <c r="H779" i="7"/>
  <c r="H777" i="7" s="1"/>
  <c r="H1109" i="7"/>
  <c r="H21" i="7" s="1"/>
  <c r="K2102" i="7"/>
  <c r="K2220" i="7"/>
  <c r="G216" i="7"/>
  <c r="J270" i="7"/>
  <c r="G508" i="7"/>
  <c r="H567" i="7"/>
  <c r="H760" i="7"/>
  <c r="H759" i="7" s="1"/>
  <c r="C1121" i="7"/>
  <c r="K1748" i="7"/>
  <c r="H1831" i="7"/>
  <c r="K270" i="7"/>
  <c r="H509" i="7"/>
  <c r="H508" i="7" s="1"/>
  <c r="C608" i="7"/>
  <c r="C599" i="7" s="1"/>
  <c r="K1098" i="7"/>
  <c r="H1185" i="7"/>
  <c r="K1394" i="7"/>
  <c r="H1200" i="7"/>
  <c r="H1299" i="7"/>
  <c r="C1190" i="38"/>
  <c r="C1158" i="38"/>
  <c r="C641" i="38"/>
  <c r="C415" i="38"/>
  <c r="N181" i="38"/>
  <c r="M19" i="38"/>
  <c r="C1239" i="7"/>
  <c r="C1216" i="7" s="1"/>
  <c r="H1262" i="7"/>
  <c r="N422" i="38"/>
  <c r="C198" i="38"/>
  <c r="C102" i="38"/>
  <c r="M101" i="38"/>
  <c r="M421" i="38"/>
  <c r="C1249" i="38"/>
  <c r="D723" i="38"/>
  <c r="J723" i="38" s="1"/>
  <c r="N19" i="38"/>
  <c r="D293" i="38"/>
  <c r="J293" i="38" s="1"/>
  <c r="L293" i="38" s="1"/>
  <c r="D837" i="38"/>
  <c r="J837" i="38" s="1"/>
  <c r="L837" i="38" s="1"/>
  <c r="M645" i="38"/>
  <c r="D1189" i="38"/>
  <c r="J1189" i="38" s="1"/>
  <c r="L1189" i="38" s="1"/>
  <c r="M68" i="38"/>
  <c r="C193" i="38"/>
  <c r="C609" i="38"/>
  <c r="C62" i="38"/>
  <c r="C1054" i="38"/>
  <c r="F264" i="38"/>
  <c r="F585" i="38"/>
  <c r="F584" i="38" s="1"/>
  <c r="H264" i="38"/>
  <c r="C410" i="38"/>
  <c r="C408" i="38" s="1"/>
  <c r="M410" i="38"/>
  <c r="M1242" i="38"/>
  <c r="D826" i="38"/>
  <c r="J826" i="38" s="1"/>
  <c r="K826" i="38" s="1"/>
  <c r="M1210" i="38"/>
  <c r="M282" i="38"/>
  <c r="M280" i="38" s="1"/>
  <c r="C1146" i="38"/>
  <c r="C1144" i="38" s="1"/>
  <c r="D58" i="38"/>
  <c r="D730" i="38"/>
  <c r="J730" i="38" s="1"/>
  <c r="K730" i="38" s="1"/>
  <c r="C730" i="38"/>
  <c r="C728" i="38" s="1"/>
  <c r="M186" i="38"/>
  <c r="M184" i="38" s="1"/>
  <c r="M633" i="38"/>
  <c r="D1241" i="38"/>
  <c r="D1209" i="38"/>
  <c r="J1209" i="38" s="1"/>
  <c r="K1209" i="38" s="1"/>
  <c r="C599" i="38"/>
  <c r="H347" i="7"/>
  <c r="H346" i="7" s="1"/>
  <c r="H971" i="7"/>
  <c r="C435" i="7"/>
  <c r="C431" i="7" s="1"/>
  <c r="C422" i="7" s="1"/>
  <c r="H435" i="7"/>
  <c r="K10" i="7"/>
  <c r="H254" i="7"/>
  <c r="H693" i="7"/>
  <c r="H1750" i="7"/>
  <c r="H1749" i="7" s="1"/>
  <c r="G1749" i="7"/>
  <c r="H465" i="7"/>
  <c r="H464" i="7" s="1"/>
  <c r="H1141" i="7"/>
  <c r="G390" i="7"/>
  <c r="H391" i="7"/>
  <c r="H390" i="7" s="1"/>
  <c r="H1622" i="7"/>
  <c r="H233" i="7"/>
  <c r="C648" i="7"/>
  <c r="C1830" i="7"/>
  <c r="C1807" i="7" s="1"/>
  <c r="K625" i="7"/>
  <c r="H1281" i="7"/>
  <c r="H1280" i="7" s="1"/>
  <c r="G1280" i="7"/>
  <c r="H1437" i="7"/>
  <c r="H1267" i="7"/>
  <c r="H1577" i="7"/>
  <c r="H1576" i="7" s="1"/>
  <c r="G1576" i="7"/>
  <c r="K152" i="7"/>
  <c r="J330" i="7"/>
  <c r="H394" i="7"/>
  <c r="H432" i="7"/>
  <c r="C634" i="7"/>
  <c r="H649" i="7"/>
  <c r="H701" i="7"/>
  <c r="H700" i="7" s="1"/>
  <c r="J861" i="7"/>
  <c r="H904" i="7"/>
  <c r="H1103" i="7"/>
  <c r="J1216" i="7"/>
  <c r="H1336" i="7"/>
  <c r="C1853" i="7"/>
  <c r="C1849" i="7" s="1"/>
  <c r="C1840" i="7" s="1"/>
  <c r="C2144" i="7"/>
  <c r="C2135" i="7" s="1"/>
  <c r="G2221" i="7"/>
  <c r="H169" i="7"/>
  <c r="H168" i="7" s="1"/>
  <c r="C244" i="7"/>
  <c r="K330" i="7"/>
  <c r="H381" i="7"/>
  <c r="C589" i="7"/>
  <c r="C566" i="7" s="1"/>
  <c r="H1470" i="7"/>
  <c r="H1469" i="7" s="1"/>
  <c r="C227" i="7"/>
  <c r="H491" i="7"/>
  <c r="H553" i="7"/>
  <c r="K211" i="7"/>
  <c r="K448" i="7"/>
  <c r="G512" i="7"/>
  <c r="C549" i="7"/>
  <c r="C540" i="7" s="1"/>
  <c r="H634" i="7"/>
  <c r="H1007" i="7"/>
  <c r="K1925" i="7"/>
  <c r="H188" i="7"/>
  <c r="H186" i="7" s="1"/>
  <c r="C312" i="7"/>
  <c r="C303" i="7" s="1"/>
  <c r="K389" i="7"/>
  <c r="J566" i="7"/>
  <c r="H590" i="7"/>
  <c r="H642" i="7"/>
  <c r="H641" i="7" s="1"/>
  <c r="C667" i="7"/>
  <c r="C658" i="7" s="1"/>
  <c r="K684" i="7"/>
  <c r="C707" i="7"/>
  <c r="C684" i="7" s="1"/>
  <c r="H1149" i="7"/>
  <c r="G1158" i="7"/>
  <c r="K1275" i="7"/>
  <c r="H1418" i="7"/>
  <c r="K1453" i="7"/>
  <c r="K1689" i="7"/>
  <c r="J10" i="7"/>
  <c r="H287" i="7"/>
  <c r="H286" i="7" s="1"/>
  <c r="H313" i="7"/>
  <c r="H331" i="7"/>
  <c r="H449" i="7"/>
  <c r="H676" i="7"/>
  <c r="H830" i="7"/>
  <c r="H966" i="7"/>
  <c r="C1262" i="7"/>
  <c r="C1249" i="7" s="1"/>
  <c r="H1573" i="7"/>
  <c r="H1572" i="7" s="1"/>
  <c r="G1572" i="7"/>
  <c r="H1676" i="7"/>
  <c r="J1748" i="7"/>
  <c r="H1858" i="7"/>
  <c r="H1588" i="7"/>
  <c r="H1587" i="7" s="1"/>
  <c r="C2007" i="7"/>
  <c r="C1984" i="7" s="1"/>
  <c r="H897" i="7"/>
  <c r="H895" i="7" s="1"/>
  <c r="C943" i="7"/>
  <c r="C920" i="7" s="1"/>
  <c r="G1099" i="7"/>
  <c r="H1513" i="7"/>
  <c r="J1630" i="7"/>
  <c r="H1883" i="7"/>
  <c r="H1882" i="7" s="1"/>
  <c r="H2178" i="7"/>
  <c r="H2177" i="7" s="1"/>
  <c r="H1162" i="7"/>
  <c r="J1335" i="7"/>
  <c r="C1377" i="7"/>
  <c r="C1368" i="7" s="1"/>
  <c r="H1445" i="7"/>
  <c r="J1512" i="7"/>
  <c r="K1630" i="7"/>
  <c r="J1807" i="7"/>
  <c r="C2321" i="7"/>
  <c r="C2312" i="7" s="1"/>
  <c r="J743" i="7"/>
  <c r="G748" i="7"/>
  <c r="H944" i="7"/>
  <c r="K1157" i="7"/>
  <c r="H1381" i="7"/>
  <c r="K1984" i="7"/>
  <c r="D1200" i="38"/>
  <c r="J1200" i="38" s="1"/>
  <c r="K1200" i="38" s="1"/>
  <c r="C1200" i="38"/>
  <c r="N1195" i="38"/>
  <c r="N1035" i="38"/>
  <c r="K825" i="38"/>
  <c r="M198" i="38"/>
  <c r="M1158" i="38"/>
  <c r="C70" i="38"/>
  <c r="C422" i="38"/>
  <c r="M646" i="38"/>
  <c r="C739" i="38"/>
  <c r="C642" i="38"/>
  <c r="M1185" i="38"/>
  <c r="C94" i="38"/>
  <c r="M62" i="38"/>
  <c r="C631" i="38"/>
  <c r="C1143" i="38"/>
  <c r="D629" i="38"/>
  <c r="J629" i="38" s="1"/>
  <c r="K629" i="38" s="1"/>
  <c r="D181" i="38"/>
  <c r="J181" i="38" s="1"/>
  <c r="K181" i="38" s="1"/>
  <c r="M21" i="38"/>
  <c r="C19" i="38"/>
  <c r="H996" i="7"/>
  <c r="H995" i="7" s="1"/>
  <c r="H988" i="7"/>
  <c r="M1136" i="38"/>
  <c r="D1040" i="38"/>
  <c r="J1040" i="38" s="1"/>
  <c r="K1040" i="38" s="1"/>
  <c r="M1168" i="38"/>
  <c r="D1168" i="38"/>
  <c r="J1168" i="38" s="1"/>
  <c r="K1168" i="38" s="1"/>
  <c r="N1136" i="38"/>
  <c r="M1040" i="38"/>
  <c r="C1168" i="38"/>
  <c r="C16" i="38" s="1"/>
  <c r="N587" i="38"/>
  <c r="M644" i="38"/>
  <c r="N69" i="38"/>
  <c r="N293" i="38"/>
  <c r="M69" i="38"/>
  <c r="D101" i="38"/>
  <c r="J101" i="38" s="1"/>
  <c r="L101" i="38" s="1"/>
  <c r="C37" i="38"/>
  <c r="C194" i="38"/>
  <c r="M193" i="38"/>
  <c r="C97" i="38"/>
  <c r="C737" i="38"/>
  <c r="C287" i="38"/>
  <c r="C191" i="38"/>
  <c r="C63" i="38"/>
  <c r="M1145" i="38"/>
  <c r="M409" i="38"/>
  <c r="M1177" i="38"/>
  <c r="D1145" i="38"/>
  <c r="J1145" i="38" s="1"/>
  <c r="K1145" i="38" s="1"/>
  <c r="C183" i="38"/>
  <c r="C596" i="38"/>
  <c r="C628" i="38"/>
  <c r="D596" i="38"/>
  <c r="J596" i="38" s="1"/>
  <c r="H176" i="7"/>
  <c r="H626" i="7"/>
  <c r="H1030" i="7"/>
  <c r="H1208" i="7"/>
  <c r="H153" i="7"/>
  <c r="H406" i="7"/>
  <c r="H405" i="7" s="1"/>
  <c r="H457" i="7"/>
  <c r="H499" i="7"/>
  <c r="H690" i="7"/>
  <c r="H689" i="7" s="1"/>
  <c r="G689" i="7"/>
  <c r="H298" i="7"/>
  <c r="J211" i="7"/>
  <c r="H575" i="7"/>
  <c r="H750" i="7"/>
  <c r="H1218" i="7"/>
  <c r="H1217" i="7" s="1"/>
  <c r="G1217" i="7"/>
  <c r="H1134" i="7"/>
  <c r="H1132" i="7" s="1"/>
  <c r="H203" i="7"/>
  <c r="G1454" i="7"/>
  <c r="H1455" i="7"/>
  <c r="H1454" i="7" s="1"/>
  <c r="H180" i="7"/>
  <c r="H708" i="7"/>
  <c r="K1216" i="7"/>
  <c r="G1458" i="7"/>
  <c r="H217" i="7"/>
  <c r="G271" i="7"/>
  <c r="J507" i="7"/>
  <c r="H558" i="7"/>
  <c r="H661" i="7"/>
  <c r="H659" i="7" s="1"/>
  <c r="H727" i="7"/>
  <c r="H921" i="7"/>
  <c r="G980" i="7"/>
  <c r="H1126" i="7"/>
  <c r="J1689" i="7"/>
  <c r="H65" i="7"/>
  <c r="H398" i="7"/>
  <c r="H819" i="7"/>
  <c r="H818" i="7" s="1"/>
  <c r="H848" i="7"/>
  <c r="G866" i="7"/>
  <c r="H247" i="7"/>
  <c r="H245" i="7" s="1"/>
  <c r="H686" i="7"/>
  <c r="H685" i="7" s="1"/>
  <c r="G685" i="7"/>
  <c r="H1311" i="7"/>
  <c r="H1309" i="7" s="1"/>
  <c r="H1489" i="7"/>
  <c r="H1487" i="7" s="1"/>
  <c r="H294" i="7"/>
  <c r="H293" i="7" s="1"/>
  <c r="H373" i="7"/>
  <c r="H878" i="7"/>
  <c r="H877" i="7" s="1"/>
  <c r="H912" i="7"/>
  <c r="C175" i="7"/>
  <c r="C152" i="7" s="1"/>
  <c r="C412" i="7"/>
  <c r="C389" i="7" s="1"/>
  <c r="K507" i="7"/>
  <c r="H516" i="7"/>
  <c r="G803" i="7"/>
  <c r="H803" i="7"/>
  <c r="H1411" i="7"/>
  <c r="H1410" i="7" s="1"/>
  <c r="H1496" i="7"/>
  <c r="G335" i="7"/>
  <c r="H476" i="7"/>
  <c r="H513" i="7"/>
  <c r="H512" i="7" s="1"/>
  <c r="H524" i="7"/>
  <c r="H523" i="7" s="1"/>
  <c r="H752" i="7"/>
  <c r="H771" i="7"/>
  <c r="H1614" i="7"/>
  <c r="C2089" i="7"/>
  <c r="C2085" i="7" s="1"/>
  <c r="C2076" i="7" s="1"/>
  <c r="G567" i="7"/>
  <c r="C844" i="7"/>
  <c r="C835" i="7" s="1"/>
  <c r="J1098" i="7"/>
  <c r="C1140" i="7"/>
  <c r="C1131" i="7" s="1"/>
  <c r="G1399" i="7"/>
  <c r="G1513" i="7"/>
  <c r="G2166" i="7"/>
  <c r="H583" i="7"/>
  <c r="H582" i="7" s="1"/>
  <c r="C1298" i="7"/>
  <c r="C1275" i="7" s="1"/>
  <c r="H1558" i="7"/>
  <c r="H602" i="7"/>
  <c r="H600" i="7" s="1"/>
  <c r="H671" i="7"/>
  <c r="C785" i="7"/>
  <c r="C776" i="7" s="1"/>
  <c r="K861" i="7"/>
  <c r="H1371" i="7"/>
  <c r="H1369" i="7" s="1"/>
  <c r="C1417" i="7"/>
  <c r="C1394" i="7" s="1"/>
  <c r="H594" i="7"/>
  <c r="J625" i="7"/>
  <c r="H730" i="7"/>
  <c r="H885" i="7"/>
  <c r="H907" i="7"/>
  <c r="J920" i="7"/>
  <c r="G925" i="7"/>
  <c r="K1335" i="7"/>
  <c r="H1399" i="7"/>
  <c r="H1430" i="7"/>
  <c r="H1428" i="7" s="1"/>
  <c r="C1440" i="7"/>
  <c r="C1436" i="7" s="1"/>
  <c r="C1427" i="7" s="1"/>
  <c r="G571" i="7"/>
  <c r="C903" i="7"/>
  <c r="C894" i="7" s="1"/>
  <c r="K920" i="7"/>
  <c r="H926" i="7"/>
  <c r="H925" i="7" s="1"/>
  <c r="H1240" i="7"/>
  <c r="H1816" i="7"/>
  <c r="H543" i="7"/>
  <c r="H541" i="7" s="1"/>
  <c r="H668" i="7"/>
  <c r="G862" i="7"/>
  <c r="C962" i="7"/>
  <c r="C953" i="7" s="1"/>
  <c r="H1025" i="7"/>
  <c r="C1025" i="7"/>
  <c r="C1021" i="7" s="1"/>
  <c r="C1012" i="7" s="1"/>
  <c r="H1458" i="7"/>
  <c r="H1555" i="7"/>
  <c r="H1765" i="7"/>
  <c r="H1764" i="7" s="1"/>
  <c r="H1791" i="7"/>
  <c r="H2212" i="7"/>
  <c r="C1002" i="7"/>
  <c r="C979" i="7" s="1"/>
  <c r="H1462" i="7"/>
  <c r="C1794" i="7"/>
  <c r="C1790" i="7" s="1"/>
  <c r="C1781" i="7" s="1"/>
  <c r="H1843" i="7"/>
  <c r="H1841" i="7" s="1"/>
  <c r="G1871" i="7"/>
  <c r="G1926" i="7"/>
  <c r="C2066" i="7"/>
  <c r="C2043" i="7" s="1"/>
  <c r="H1181" i="7"/>
  <c r="H1259" i="7"/>
  <c r="J1275" i="7"/>
  <c r="H1318" i="7"/>
  <c r="J1394" i="7"/>
  <c r="H1422" i="7"/>
  <c r="C1535" i="7"/>
  <c r="C1512" i="7" s="1"/>
  <c r="H1784" i="7"/>
  <c r="H1782" i="7" s="1"/>
  <c r="H1871" i="7"/>
  <c r="H1875" i="7"/>
  <c r="K1571" i="7"/>
  <c r="H1740" i="7"/>
  <c r="H1015" i="7"/>
  <c r="H1013" i="7" s="1"/>
  <c r="H1022" i="7"/>
  <c r="C1358" i="7"/>
  <c r="C1335" i="7" s="1"/>
  <c r="H1481" i="7"/>
  <c r="H1772" i="7"/>
  <c r="K1866" i="7"/>
  <c r="G1989" i="7"/>
  <c r="J2279" i="7"/>
  <c r="G2284" i="7"/>
  <c r="H1673" i="7"/>
  <c r="G1690" i="7"/>
  <c r="G1808" i="7"/>
  <c r="H1835" i="7"/>
  <c r="J2102" i="7"/>
  <c r="H2189" i="7"/>
  <c r="C2302" i="7"/>
  <c r="C2279" i="7" s="1"/>
  <c r="H1521" i="7"/>
  <c r="J1571" i="7"/>
  <c r="H1646" i="7"/>
  <c r="H1753" i="7"/>
  <c r="H1794" i="7"/>
  <c r="C2017" i="7"/>
  <c r="G2280" i="7"/>
  <c r="C1967" i="7"/>
  <c r="C1958" i="7" s="1"/>
  <c r="H1599" i="7"/>
  <c r="C1653" i="7"/>
  <c r="C1630" i="7" s="1"/>
  <c r="J1984" i="7"/>
  <c r="K2161" i="7"/>
  <c r="C1554" i="7"/>
  <c r="C1545" i="7" s="1"/>
  <c r="H1654" i="7"/>
  <c r="G2103" i="7"/>
  <c r="C2262" i="7"/>
  <c r="C2253" i="7" s="1"/>
  <c r="H306" i="7"/>
  <c r="H304" i="7" s="1"/>
  <c r="H279" i="7"/>
  <c r="H157" i="7"/>
  <c r="H195" i="7"/>
  <c r="H228" i="7"/>
  <c r="H376" i="7"/>
  <c r="H316" i="7"/>
  <c r="H366" i="7"/>
  <c r="H364" i="7" s="1"/>
  <c r="H262" i="7"/>
  <c r="H336" i="7"/>
  <c r="H335" i="7" s="1"/>
  <c r="G394" i="7"/>
  <c r="H845" i="7"/>
  <c r="H257" i="7"/>
  <c r="H272" i="7"/>
  <c r="G331" i="7"/>
  <c r="H535" i="7"/>
  <c r="C372" i="7"/>
  <c r="C363" i="7" s="1"/>
  <c r="G157" i="7"/>
  <c r="H609" i="7"/>
  <c r="H321" i="7"/>
  <c r="H440" i="7"/>
  <c r="H853" i="7"/>
  <c r="H984" i="7"/>
  <c r="H425" i="7"/>
  <c r="H423" i="7" s="1"/>
  <c r="H630" i="7"/>
  <c r="H735" i="7"/>
  <c r="H838" i="7"/>
  <c r="H836" i="7" s="1"/>
  <c r="G1985" i="7"/>
  <c r="C530" i="7"/>
  <c r="C507" i="7" s="1"/>
  <c r="H653" i="7"/>
  <c r="H1144" i="7"/>
  <c r="H571" i="7"/>
  <c r="H612" i="7"/>
  <c r="H1342" i="7"/>
  <c r="H1340" i="7" s="1"/>
  <c r="G1340" i="7"/>
  <c r="H1631" i="7"/>
  <c r="G1631" i="7"/>
  <c r="H794" i="7"/>
  <c r="H889" i="7"/>
  <c r="H937" i="7"/>
  <c r="H936" i="7" s="1"/>
  <c r="H1166" i="7"/>
  <c r="H720" i="7"/>
  <c r="H718" i="7" s="1"/>
  <c r="H863" i="7"/>
  <c r="H862" i="7" s="1"/>
  <c r="H867" i="7"/>
  <c r="H866" i="7" s="1"/>
  <c r="G1221" i="7"/>
  <c r="H1222" i="7"/>
  <c r="H1221" i="7" s="1"/>
  <c r="G807" i="7"/>
  <c r="H808" i="7"/>
  <c r="H807" i="7" s="1"/>
  <c r="C884" i="7"/>
  <c r="C861" i="7" s="1"/>
  <c r="H929" i="7"/>
  <c r="C1499" i="7"/>
  <c r="H1500" i="7"/>
  <c r="G275" i="7"/>
  <c r="H789" i="7"/>
  <c r="H617" i="7"/>
  <c r="H767" i="7"/>
  <c r="H786" i="7"/>
  <c r="H948" i="7"/>
  <c r="C471" i="7"/>
  <c r="C448" i="7" s="1"/>
  <c r="G630" i="7"/>
  <c r="C726" i="7"/>
  <c r="C717" i="7" s="1"/>
  <c r="G921" i="7"/>
  <c r="H956" i="7"/>
  <c r="H954" i="7" s="1"/>
  <c r="J979" i="7"/>
  <c r="G1162" i="7"/>
  <c r="H1193" i="7"/>
  <c r="H1191" i="7" s="1"/>
  <c r="G744" i="7"/>
  <c r="H745" i="7"/>
  <c r="H744" i="7" s="1"/>
  <c r="H811" i="7"/>
  <c r="H1203" i="7"/>
  <c r="H1548" i="7"/>
  <c r="H1546" i="7" s="1"/>
  <c r="H1233" i="7"/>
  <c r="H1232" i="7" s="1"/>
  <c r="H1244" i="7"/>
  <c r="H1580" i="7"/>
  <c r="H1225" i="7"/>
  <c r="H1252" i="7"/>
  <c r="H1250" i="7" s="1"/>
  <c r="H1284" i="7"/>
  <c r="H1403" i="7"/>
  <c r="C1476" i="7"/>
  <c r="C1453" i="7" s="1"/>
  <c r="H1824" i="7"/>
  <c r="H1823" i="7" s="1"/>
  <c r="H1099" i="7"/>
  <c r="C1180" i="7"/>
  <c r="C1157" i="7" s="1"/>
  <c r="H1303" i="7"/>
  <c r="H1352" i="7"/>
  <c r="H1351" i="7" s="1"/>
  <c r="H1563" i="7"/>
  <c r="H1003" i="7"/>
  <c r="H1115" i="7"/>
  <c r="H1114" i="7" s="1"/>
  <c r="G1276" i="7"/>
  <c r="H1277" i="7"/>
  <c r="H1276" i="7" s="1"/>
  <c r="H1359" i="7"/>
  <c r="H1386" i="7"/>
  <c r="H1504" i="7"/>
  <c r="H1639" i="7"/>
  <c r="H980" i="7"/>
  <c r="G984" i="7"/>
  <c r="G1103" i="7"/>
  <c r="H1637" i="7"/>
  <c r="H1635" i="7" s="1"/>
  <c r="G1635" i="7"/>
  <c r="H1122" i="7"/>
  <c r="H1326" i="7"/>
  <c r="H1363" i="7"/>
  <c r="H1477" i="7"/>
  <c r="H1529" i="7"/>
  <c r="H1528" i="7" s="1"/>
  <c r="H1159" i="7"/>
  <c r="H1158" i="7" s="1"/>
  <c r="H1321" i="7"/>
  <c r="C1321" i="7"/>
  <c r="C1317" i="7" s="1"/>
  <c r="C1308" i="7" s="1"/>
  <c r="H1395" i="7"/>
  <c r="G1395" i="7"/>
  <c r="G1517" i="7"/>
  <c r="H1518" i="7"/>
  <c r="H1517" i="7" s="1"/>
  <c r="H1536" i="7"/>
  <c r="H1540" i="7"/>
  <c r="H1595" i="7"/>
  <c r="H1681" i="7"/>
  <c r="G1930" i="7"/>
  <c r="H1344" i="7"/>
  <c r="C1617" i="7"/>
  <c r="H1617" i="7"/>
  <c r="H1666" i="7"/>
  <c r="H1664" i="7" s="1"/>
  <c r="C1676" i="7"/>
  <c r="C1672" i="7" s="1"/>
  <c r="C1663" i="7" s="1"/>
  <c r="H1890" i="7"/>
  <c r="H1732" i="7"/>
  <c r="G1694" i="7"/>
  <c r="G2225" i="7"/>
  <c r="H1440" i="7"/>
  <c r="H1799" i="7"/>
  <c r="H1809" i="7"/>
  <c r="H1808" i="7" s="1"/>
  <c r="H1658" i="7"/>
  <c r="H1917" i="7"/>
  <c r="G2107" i="7"/>
  <c r="G1867" i="7"/>
  <c r="H1868" i="7"/>
  <c r="H1867" i="7" s="1"/>
  <c r="H1902" i="7"/>
  <c r="H1900" i="7" s="1"/>
  <c r="G1812" i="7"/>
  <c r="H1776" i="7"/>
  <c r="H1813" i="7"/>
  <c r="H1812" i="7" s="1"/>
  <c r="H1850" i="7"/>
  <c r="C2126" i="7"/>
  <c r="C2125" i="7" s="1"/>
  <c r="C2102" i="7" s="1"/>
  <c r="C1948" i="7"/>
  <c r="C1925" i="7" s="1"/>
  <c r="H2170" i="7"/>
  <c r="H2197" i="7"/>
  <c r="H2195" i="7" s="1"/>
  <c r="H2185" i="7"/>
  <c r="H2207" i="7"/>
  <c r="H2163" i="7"/>
  <c r="H2162" i="7" s="1"/>
  <c r="H2166" i="7"/>
  <c r="H1894" i="7"/>
  <c r="C1889" i="7"/>
  <c r="C1866" i="7" s="1"/>
  <c r="C1912" i="7"/>
  <c r="C1908" i="7" s="1"/>
  <c r="C1899" i="7" s="1"/>
  <c r="H1913" i="7"/>
  <c r="H1912" i="7" s="1"/>
  <c r="M1196" i="38"/>
  <c r="C716" i="38"/>
  <c r="M268" i="38"/>
  <c r="M620" i="38"/>
  <c r="C620" i="38"/>
  <c r="N395" i="38"/>
  <c r="N1131" i="38"/>
  <c r="N267" i="38"/>
  <c r="C1163" i="38"/>
  <c r="M422" i="38"/>
  <c r="C1222" i="38"/>
  <c r="M1188" i="38"/>
  <c r="C1059" i="38"/>
  <c r="D8" i="27"/>
  <c r="M98" i="38"/>
  <c r="C66" i="38"/>
  <c r="C65" i="38"/>
  <c r="M1055" i="38"/>
  <c r="C95" i="38"/>
  <c r="M415" i="38"/>
  <c r="C1183" i="38"/>
  <c r="C286" i="38"/>
  <c r="N1209" i="38"/>
  <c r="N57" i="38"/>
  <c r="N1241" i="38"/>
  <c r="M1241" i="38"/>
  <c r="M1209" i="38"/>
  <c r="M57" i="38"/>
  <c r="D729" i="38"/>
  <c r="C279" i="38"/>
  <c r="C1239" i="38"/>
  <c r="C87" i="38"/>
  <c r="C1175" i="38"/>
  <c r="M87" i="38"/>
  <c r="C727" i="38"/>
  <c r="C407" i="38"/>
  <c r="C21" i="38"/>
  <c r="K1237" i="38"/>
  <c r="K53" i="38"/>
  <c r="N277" i="38"/>
  <c r="D277" i="38"/>
  <c r="D275" i="38"/>
  <c r="D403" i="38"/>
  <c r="D51" i="38"/>
  <c r="D627" i="38"/>
  <c r="D83" i="38"/>
  <c r="D1043" i="38"/>
  <c r="D1139" i="38"/>
  <c r="D179" i="38"/>
  <c r="D9" i="15"/>
  <c r="H484" i="7"/>
  <c r="H482" i="7" s="1"/>
  <c r="H494" i="7"/>
  <c r="H472" i="7"/>
  <c r="C490" i="7"/>
  <c r="C481" i="7" s="1"/>
  <c r="H453" i="7"/>
  <c r="C15" i="7"/>
  <c r="C11" i="7"/>
  <c r="C38" i="7"/>
  <c r="C27" i="7"/>
  <c r="C76" i="38"/>
  <c r="C268" i="38"/>
  <c r="C588" i="38"/>
  <c r="M44" i="38"/>
  <c r="M1132" i="38"/>
  <c r="N620" i="38"/>
  <c r="N172" i="38"/>
  <c r="N44" i="38"/>
  <c r="N396" i="38"/>
  <c r="M172" i="38"/>
  <c r="C1132" i="38"/>
  <c r="C1196" i="38"/>
  <c r="N76" i="38"/>
  <c r="C1195" i="38"/>
  <c r="C1227" i="38"/>
  <c r="C75" i="38"/>
  <c r="C395" i="38"/>
  <c r="C1131" i="38"/>
  <c r="M1163" i="38"/>
  <c r="C43" i="38"/>
  <c r="M395" i="38"/>
  <c r="C811" i="38"/>
  <c r="N75" i="38"/>
  <c r="C587" i="38"/>
  <c r="N43" i="38"/>
  <c r="N1227" i="38"/>
  <c r="C267" i="38"/>
  <c r="C171" i="38"/>
  <c r="C182" i="38" l="1"/>
  <c r="H34" i="7"/>
  <c r="H389" i="7"/>
  <c r="H12" i="7"/>
  <c r="H46" i="7"/>
  <c r="H38" i="7"/>
  <c r="H33" i="7" s="1"/>
  <c r="H44" i="7"/>
  <c r="H32" i="7"/>
  <c r="C194" i="7"/>
  <c r="C56" i="7"/>
  <c r="H1695" i="7"/>
  <c r="I16" i="7"/>
  <c r="H13" i="7"/>
  <c r="H748" i="7"/>
  <c r="H17" i="7"/>
  <c r="H216" i="7"/>
  <c r="H16" i="7"/>
  <c r="H271" i="7"/>
  <c r="H1499" i="7"/>
  <c r="H57" i="7"/>
  <c r="AT11" i="55"/>
  <c r="D1131" i="38"/>
  <c r="G27" i="38"/>
  <c r="G744" i="38"/>
  <c r="F27" i="38"/>
  <c r="F744" i="38"/>
  <c r="E27" i="38"/>
  <c r="E744" i="38"/>
  <c r="H1128" i="38"/>
  <c r="G1128" i="38"/>
  <c r="F1128" i="38"/>
  <c r="K686" i="38"/>
  <c r="K651" i="38"/>
  <c r="L582" i="38"/>
  <c r="K538" i="38"/>
  <c r="K463" i="38"/>
  <c r="L161" i="38"/>
  <c r="L131" i="38"/>
  <c r="K442" i="38"/>
  <c r="K203" i="38"/>
  <c r="K148" i="38"/>
  <c r="C13" i="38"/>
  <c r="D717" i="38"/>
  <c r="J717" i="38" s="1"/>
  <c r="K717" i="38" s="1"/>
  <c r="D77" i="38"/>
  <c r="J77" i="38" s="1"/>
  <c r="K77" i="38" s="1"/>
  <c r="C1190" i="7"/>
  <c r="H227" i="7"/>
  <c r="H2136" i="7"/>
  <c r="H2295" i="7"/>
  <c r="H1853" i="7"/>
  <c r="H253" i="7"/>
  <c r="H244" i="7" s="1"/>
  <c r="H1554" i="7"/>
  <c r="J316" i="38"/>
  <c r="L317" i="38"/>
  <c r="L316" i="38" s="1"/>
  <c r="J252" i="38"/>
  <c r="L253" i="38"/>
  <c r="L252" i="38" s="1"/>
  <c r="K139" i="38"/>
  <c r="K138" i="38" s="1"/>
  <c r="J138" i="38"/>
  <c r="L71" i="38"/>
  <c r="L39" i="38" s="1"/>
  <c r="J39" i="38"/>
  <c r="J384" i="38"/>
  <c r="L385" i="38"/>
  <c r="L384" i="38" s="1"/>
  <c r="J380" i="38"/>
  <c r="J379" i="38" s="1"/>
  <c r="L381" i="38"/>
  <c r="L380" i="38" s="1"/>
  <c r="L379" i="38" s="1"/>
  <c r="L360" i="38" s="1"/>
  <c r="K363" i="38"/>
  <c r="K362" i="38" s="1"/>
  <c r="J362" i="38"/>
  <c r="J145" i="38"/>
  <c r="K149" i="38"/>
  <c r="J344" i="38"/>
  <c r="K345" i="38"/>
  <c r="K344" i="38" s="1"/>
  <c r="K338" i="38"/>
  <c r="K337" i="38" s="1"/>
  <c r="J337" i="38"/>
  <c r="L257" i="38"/>
  <c r="L256" i="38" s="1"/>
  <c r="J256" i="38"/>
  <c r="J202" i="38"/>
  <c r="K204" i="38"/>
  <c r="K202" i="38" s="1"/>
  <c r="K313" i="38"/>
  <c r="K312" i="38" s="1"/>
  <c r="J312" i="38"/>
  <c r="J224" i="38"/>
  <c r="L225" i="38"/>
  <c r="L224" i="38" s="1"/>
  <c r="J124" i="38"/>
  <c r="L125" i="38"/>
  <c r="L124" i="38" s="1"/>
  <c r="J369" i="38"/>
  <c r="K370" i="38"/>
  <c r="K369" i="38" s="1"/>
  <c r="K306" i="38"/>
  <c r="K305" i="38" s="1"/>
  <c r="J305" i="38"/>
  <c r="K210" i="38"/>
  <c r="K209" i="38" s="1"/>
  <c r="J209" i="38"/>
  <c r="K121" i="38"/>
  <c r="K120" i="38" s="1"/>
  <c r="J120" i="38"/>
  <c r="K89" i="38"/>
  <c r="K88" i="38" s="1"/>
  <c r="J88" i="38"/>
  <c r="L349" i="38"/>
  <c r="L348" i="38" s="1"/>
  <c r="L347" i="38" s="1"/>
  <c r="L328" i="38" s="1"/>
  <c r="J348" i="38"/>
  <c r="J347" i="38" s="1"/>
  <c r="K332" i="38"/>
  <c r="K330" i="38" s="1"/>
  <c r="K329" i="38" s="1"/>
  <c r="K328" i="38" s="1"/>
  <c r="J330" i="38"/>
  <c r="J329" i="38" s="1"/>
  <c r="J328" i="38" s="1"/>
  <c r="J248" i="38"/>
  <c r="K249" i="38"/>
  <c r="K248" i="38" s="1"/>
  <c r="L221" i="38"/>
  <c r="L220" i="38" s="1"/>
  <c r="L219" i="38" s="1"/>
  <c r="L200" i="38" s="1"/>
  <c r="J220" i="38"/>
  <c r="J219" i="38" s="1"/>
  <c r="J216" i="38"/>
  <c r="K217" i="38"/>
  <c r="K216" i="38" s="1"/>
  <c r="L1121" i="38"/>
  <c r="L1120" i="38" s="1"/>
  <c r="J1120" i="38"/>
  <c r="L1117" i="38"/>
  <c r="L1116" i="38" s="1"/>
  <c r="L1115" i="38" s="1"/>
  <c r="L1096" i="38" s="1"/>
  <c r="J1116" i="38"/>
  <c r="J1115" i="38" s="1"/>
  <c r="K1113" i="38"/>
  <c r="K1112" i="38" s="1"/>
  <c r="J1112" i="38"/>
  <c r="K1106" i="38"/>
  <c r="K1105" i="38" s="1"/>
  <c r="J1105" i="38"/>
  <c r="K1099" i="38"/>
  <c r="K1098" i="38" s="1"/>
  <c r="K1097" i="38" s="1"/>
  <c r="K1096" i="38" s="1"/>
  <c r="J1098" i="38"/>
  <c r="J1097" i="38" s="1"/>
  <c r="J1096" i="38" s="1"/>
  <c r="L1089" i="38"/>
  <c r="L1088" i="38" s="1"/>
  <c r="J1088" i="38"/>
  <c r="L1085" i="38"/>
  <c r="L1084" i="38" s="1"/>
  <c r="L1083" i="38" s="1"/>
  <c r="L1064" i="38" s="1"/>
  <c r="J1084" i="38"/>
  <c r="J1083" i="38" s="1"/>
  <c r="K1081" i="38"/>
  <c r="K1080" i="38" s="1"/>
  <c r="J1080" i="38"/>
  <c r="K1074" i="38"/>
  <c r="K1073" i="38" s="1"/>
  <c r="J1073" i="38"/>
  <c r="K1067" i="38"/>
  <c r="K1066" i="38" s="1"/>
  <c r="K1065" i="38" s="1"/>
  <c r="K1064" i="38" s="1"/>
  <c r="J1066" i="38"/>
  <c r="J1065" i="38" s="1"/>
  <c r="J1064" i="38" s="1"/>
  <c r="L1025" i="38"/>
  <c r="L1024" i="38" s="1"/>
  <c r="J1024" i="38"/>
  <c r="L1021" i="38"/>
  <c r="L1020" i="38" s="1"/>
  <c r="L1019" i="38" s="1"/>
  <c r="L1000" i="38" s="1"/>
  <c r="J1020" i="38"/>
  <c r="J1019" i="38" s="1"/>
  <c r="K1017" i="38"/>
  <c r="K1016" i="38" s="1"/>
  <c r="J1016" i="38"/>
  <c r="K1010" i="38"/>
  <c r="K1009" i="38" s="1"/>
  <c r="J1009" i="38"/>
  <c r="K1003" i="38"/>
  <c r="K1002" i="38" s="1"/>
  <c r="K1001" i="38" s="1"/>
  <c r="K1000" i="38" s="1"/>
  <c r="J1002" i="38"/>
  <c r="J1001" i="38" s="1"/>
  <c r="J1000" i="38" s="1"/>
  <c r="L993" i="38"/>
  <c r="L992" i="38" s="1"/>
  <c r="J992" i="38"/>
  <c r="L989" i="38"/>
  <c r="L988" i="38" s="1"/>
  <c r="L987" i="38" s="1"/>
  <c r="L968" i="38" s="1"/>
  <c r="J988" i="38"/>
  <c r="J987" i="38" s="1"/>
  <c r="K985" i="38"/>
  <c r="K984" i="38" s="1"/>
  <c r="J984" i="38"/>
  <c r="K978" i="38"/>
  <c r="K977" i="38" s="1"/>
  <c r="J977" i="38"/>
  <c r="K971" i="38"/>
  <c r="K970" i="38" s="1"/>
  <c r="K969" i="38" s="1"/>
  <c r="K968" i="38" s="1"/>
  <c r="J970" i="38"/>
  <c r="J969" i="38" s="1"/>
  <c r="J968" i="38" s="1"/>
  <c r="L961" i="38"/>
  <c r="L960" i="38" s="1"/>
  <c r="J960" i="38"/>
  <c r="L957" i="38"/>
  <c r="L956" i="38" s="1"/>
  <c r="L955" i="38" s="1"/>
  <c r="L936" i="38" s="1"/>
  <c r="J956" i="38"/>
  <c r="J955" i="38" s="1"/>
  <c r="K953" i="38"/>
  <c r="K952" i="38" s="1"/>
  <c r="J952" i="38"/>
  <c r="K946" i="38"/>
  <c r="K945" i="38" s="1"/>
  <c r="J945" i="38"/>
  <c r="K939" i="38"/>
  <c r="K938" i="38" s="1"/>
  <c r="K937" i="38" s="1"/>
  <c r="K936" i="38" s="1"/>
  <c r="J938" i="38"/>
  <c r="J937" i="38" s="1"/>
  <c r="L929" i="38"/>
  <c r="L928" i="38" s="1"/>
  <c r="J928" i="38"/>
  <c r="L925" i="38"/>
  <c r="L924" i="38" s="1"/>
  <c r="L923" i="38" s="1"/>
  <c r="L904" i="38" s="1"/>
  <c r="J924" i="38"/>
  <c r="J923" i="38" s="1"/>
  <c r="K921" i="38"/>
  <c r="K920" i="38" s="1"/>
  <c r="J920" i="38"/>
  <c r="K914" i="38"/>
  <c r="K913" i="38" s="1"/>
  <c r="J913" i="38"/>
  <c r="K907" i="38"/>
  <c r="K906" i="38" s="1"/>
  <c r="K905" i="38" s="1"/>
  <c r="K904" i="38" s="1"/>
  <c r="J906" i="38"/>
  <c r="J905" i="38" s="1"/>
  <c r="J904" i="38" s="1"/>
  <c r="L897" i="38"/>
  <c r="L896" i="38" s="1"/>
  <c r="J896" i="38"/>
  <c r="L893" i="38"/>
  <c r="L892" i="38" s="1"/>
  <c r="L891" i="38" s="1"/>
  <c r="L872" i="38" s="1"/>
  <c r="J892" i="38"/>
  <c r="J891" i="38" s="1"/>
  <c r="K889" i="38"/>
  <c r="K888" i="38" s="1"/>
  <c r="J888" i="38"/>
  <c r="L701" i="38"/>
  <c r="L700" i="38" s="1"/>
  <c r="J700" i="38"/>
  <c r="K697" i="38"/>
  <c r="K696" i="38" s="1"/>
  <c r="J696" i="38"/>
  <c r="K690" i="38"/>
  <c r="K689" i="38" s="1"/>
  <c r="J689" i="38"/>
  <c r="L673" i="38"/>
  <c r="L672" i="38" s="1"/>
  <c r="J672" i="38"/>
  <c r="L669" i="38"/>
  <c r="L668" i="38" s="1"/>
  <c r="L667" i="38" s="1"/>
  <c r="L648" i="38" s="1"/>
  <c r="J668" i="38"/>
  <c r="J667" i="38" s="1"/>
  <c r="K665" i="38"/>
  <c r="K664" i="38" s="1"/>
  <c r="J664" i="38"/>
  <c r="K658" i="38"/>
  <c r="K657" i="38" s="1"/>
  <c r="J657" i="38"/>
  <c r="L577" i="38"/>
  <c r="J576" i="38"/>
  <c r="J572" i="38"/>
  <c r="L573" i="38"/>
  <c r="L572" i="38" s="1"/>
  <c r="K569" i="38"/>
  <c r="K568" i="38" s="1"/>
  <c r="J568" i="38"/>
  <c r="K562" i="38"/>
  <c r="K561" i="38" s="1"/>
  <c r="J561" i="38"/>
  <c r="K555" i="38"/>
  <c r="K554" i="38" s="1"/>
  <c r="K553" i="38" s="1"/>
  <c r="K552" i="38" s="1"/>
  <c r="J554" i="38"/>
  <c r="J553" i="38" s="1"/>
  <c r="L545" i="38"/>
  <c r="L544" i="38" s="1"/>
  <c r="J544" i="38"/>
  <c r="L541" i="38"/>
  <c r="L540" i="38" s="1"/>
  <c r="L539" i="38" s="1"/>
  <c r="L520" i="38" s="1"/>
  <c r="J540" i="38"/>
  <c r="J539" i="38" s="1"/>
  <c r="K537" i="38"/>
  <c r="J536" i="38"/>
  <c r="K530" i="38"/>
  <c r="K529" i="38" s="1"/>
  <c r="J529" i="38"/>
  <c r="K523" i="38"/>
  <c r="K522" i="38" s="1"/>
  <c r="J522" i="38"/>
  <c r="J521" i="38" s="1"/>
  <c r="J520" i="38" s="1"/>
  <c r="L513" i="38"/>
  <c r="L512" i="38" s="1"/>
  <c r="J512" i="38"/>
  <c r="L509" i="38"/>
  <c r="L508" i="38" s="1"/>
  <c r="L507" i="38" s="1"/>
  <c r="L488" i="38" s="1"/>
  <c r="J508" i="38"/>
  <c r="J507" i="38" s="1"/>
  <c r="K505" i="38"/>
  <c r="K504" i="38" s="1"/>
  <c r="J504" i="38"/>
  <c r="J448" i="38"/>
  <c r="L449" i="38"/>
  <c r="L448" i="38" s="1"/>
  <c r="K441" i="38"/>
  <c r="J440" i="38"/>
  <c r="K434" i="38"/>
  <c r="K433" i="38" s="1"/>
  <c r="J433" i="38"/>
  <c r="J352" i="38"/>
  <c r="L353" i="38"/>
  <c r="L352" i="38" s="1"/>
  <c r="L321" i="38"/>
  <c r="L320" i="38" s="1"/>
  <c r="J320" i="38"/>
  <c r="K236" i="38"/>
  <c r="K234" i="38" s="1"/>
  <c r="J234" i="38"/>
  <c r="J156" i="38"/>
  <c r="L157" i="38"/>
  <c r="L156" i="38" s="1"/>
  <c r="J152" i="38"/>
  <c r="K153" i="38"/>
  <c r="K152" i="38" s="1"/>
  <c r="J106" i="38"/>
  <c r="K107" i="38"/>
  <c r="K106" i="38" s="1"/>
  <c r="K882" i="38"/>
  <c r="K881" i="38" s="1"/>
  <c r="J881" i="38"/>
  <c r="K875" i="38"/>
  <c r="K874" i="38" s="1"/>
  <c r="J874" i="38"/>
  <c r="L865" i="38"/>
  <c r="L864" i="38" s="1"/>
  <c r="J864" i="38"/>
  <c r="L861" i="38"/>
  <c r="L860" i="38" s="1"/>
  <c r="L859" i="38" s="1"/>
  <c r="L840" i="38" s="1"/>
  <c r="J860" i="38"/>
  <c r="J859" i="38" s="1"/>
  <c r="K857" i="38"/>
  <c r="K856" i="38" s="1"/>
  <c r="J856" i="38"/>
  <c r="K850" i="38"/>
  <c r="K849" i="38" s="1"/>
  <c r="J849" i="38"/>
  <c r="K843" i="38"/>
  <c r="K842" i="38" s="1"/>
  <c r="K841" i="38" s="1"/>
  <c r="K840" i="38" s="1"/>
  <c r="J842" i="38"/>
  <c r="J841" i="38" s="1"/>
  <c r="J840" i="38" s="1"/>
  <c r="L801" i="38"/>
  <c r="L800" i="38" s="1"/>
  <c r="J800" i="38"/>
  <c r="L797" i="38"/>
  <c r="L796" i="38" s="1"/>
  <c r="L795" i="38" s="1"/>
  <c r="L776" i="38" s="1"/>
  <c r="J796" i="38"/>
  <c r="J795" i="38" s="1"/>
  <c r="K793" i="38"/>
  <c r="K792" i="38" s="1"/>
  <c r="J792" i="38"/>
  <c r="K786" i="38"/>
  <c r="K785" i="38" s="1"/>
  <c r="J785" i="38"/>
  <c r="K779" i="38"/>
  <c r="K778" i="38" s="1"/>
  <c r="K777" i="38" s="1"/>
  <c r="K776" i="38" s="1"/>
  <c r="J778" i="38"/>
  <c r="J777" i="38" s="1"/>
  <c r="J776" i="38" s="1"/>
  <c r="L769" i="38"/>
  <c r="L768" i="38" s="1"/>
  <c r="J768" i="38"/>
  <c r="L765" i="38"/>
  <c r="L764" i="38" s="1"/>
  <c r="L763" i="38" s="1"/>
  <c r="L744" i="38" s="1"/>
  <c r="J764" i="38"/>
  <c r="J763" i="38" s="1"/>
  <c r="K761" i="38"/>
  <c r="K760" i="38" s="1"/>
  <c r="J760" i="38"/>
  <c r="K754" i="38"/>
  <c r="K753" i="38" s="1"/>
  <c r="J753" i="38"/>
  <c r="K747" i="38"/>
  <c r="K746" i="38" s="1"/>
  <c r="K745" i="38" s="1"/>
  <c r="K744" i="38" s="1"/>
  <c r="J746" i="38"/>
  <c r="J745" i="38" s="1"/>
  <c r="J744" i="38" s="1"/>
  <c r="L705" i="38"/>
  <c r="L704" i="38" s="1"/>
  <c r="J704" i="38"/>
  <c r="K683" i="38"/>
  <c r="K682" i="38" s="1"/>
  <c r="J682" i="38"/>
  <c r="J650" i="38"/>
  <c r="K652" i="38"/>
  <c r="K650" i="38" s="1"/>
  <c r="K498" i="38"/>
  <c r="K497" i="38" s="1"/>
  <c r="J497" i="38"/>
  <c r="E17" i="38"/>
  <c r="E489" i="38"/>
  <c r="E488" i="38" s="1"/>
  <c r="K491" i="38"/>
  <c r="K490" i="38" s="1"/>
  <c r="K489" i="38" s="1"/>
  <c r="K488" i="38" s="1"/>
  <c r="J490" i="38"/>
  <c r="J489" i="38" s="1"/>
  <c r="J488" i="38" s="1"/>
  <c r="L481" i="38"/>
  <c r="L480" i="38" s="1"/>
  <c r="J480" i="38"/>
  <c r="J476" i="38"/>
  <c r="J475" i="38" s="1"/>
  <c r="L477" i="38"/>
  <c r="L476" i="38" s="1"/>
  <c r="L475" i="38" s="1"/>
  <c r="L456" i="38" s="1"/>
  <c r="J472" i="38"/>
  <c r="K473" i="38"/>
  <c r="K472" i="38" s="1"/>
  <c r="K466" i="38"/>
  <c r="K465" i="38" s="1"/>
  <c r="J465" i="38"/>
  <c r="L445" i="38"/>
  <c r="L444" i="38" s="1"/>
  <c r="L443" i="38" s="1"/>
  <c r="L424" i="38" s="1"/>
  <c r="J444" i="38"/>
  <c r="J443" i="38" s="1"/>
  <c r="K377" i="38"/>
  <c r="K376" i="38" s="1"/>
  <c r="J376" i="38"/>
  <c r="K299" i="38"/>
  <c r="K298" i="38" s="1"/>
  <c r="J298" i="38"/>
  <c r="J241" i="38"/>
  <c r="K242" i="38"/>
  <c r="K241" i="38" s="1"/>
  <c r="J160" i="38"/>
  <c r="L163" i="38"/>
  <c r="L129" i="38"/>
  <c r="J128" i="38"/>
  <c r="K115" i="38"/>
  <c r="K113" i="38" s="1"/>
  <c r="J113" i="38"/>
  <c r="J458" i="38"/>
  <c r="K459" i="38"/>
  <c r="K427" i="38"/>
  <c r="K426" i="38" s="1"/>
  <c r="J426" i="38"/>
  <c r="C1142" i="38"/>
  <c r="H2302" i="7"/>
  <c r="L9" i="38"/>
  <c r="F8" i="38"/>
  <c r="G9" i="38"/>
  <c r="F9" i="38"/>
  <c r="I264" i="38"/>
  <c r="I8" i="38" s="1"/>
  <c r="H9" i="38"/>
  <c r="H8" i="38"/>
  <c r="C1210" i="38"/>
  <c r="C1208" i="38" s="1"/>
  <c r="G8" i="38"/>
  <c r="I9" i="38"/>
  <c r="E1129" i="38"/>
  <c r="E9" i="38" s="1"/>
  <c r="E24" i="38"/>
  <c r="C802" i="7"/>
  <c r="L641" i="38"/>
  <c r="N26" i="9"/>
  <c r="H2321" i="7"/>
  <c r="C1613" i="7"/>
  <c r="C1604" i="7" s="1"/>
  <c r="C1570" i="7" s="1"/>
  <c r="C1569" i="7" s="1"/>
  <c r="H1948" i="7"/>
  <c r="D1249" i="38"/>
  <c r="D97" i="38"/>
  <c r="J97" i="38" s="1"/>
  <c r="D1217" i="38"/>
  <c r="D737" i="38"/>
  <c r="D1146" i="38"/>
  <c r="C1495" i="7"/>
  <c r="C1486" i="7" s="1"/>
  <c r="C1452" i="7" s="1"/>
  <c r="C1451" i="7" s="1"/>
  <c r="C683" i="7"/>
  <c r="D268" i="38"/>
  <c r="J268" i="38" s="1"/>
  <c r="K268" i="38" s="1"/>
  <c r="N43" i="9"/>
  <c r="C987" i="41"/>
  <c r="C15" i="41" s="1"/>
  <c r="C984" i="41"/>
  <c r="C1244" i="38"/>
  <c r="D1221" i="38"/>
  <c r="J1221" i="38" s="1"/>
  <c r="L1221" i="38" s="1"/>
  <c r="H353" i="7"/>
  <c r="H330" i="7" s="1"/>
  <c r="H2007" i="7"/>
  <c r="H1984" i="7" s="1"/>
  <c r="M286" i="38"/>
  <c r="C1148" i="38"/>
  <c r="M1133" i="38"/>
  <c r="D267" i="38"/>
  <c r="J267" i="38" s="1"/>
  <c r="K267" i="38" s="1"/>
  <c r="D1190" i="38"/>
  <c r="J1190" i="38" s="1"/>
  <c r="L1190" i="38" s="1"/>
  <c r="D198" i="38"/>
  <c r="J198" i="38" s="1"/>
  <c r="L198" i="38" s="1"/>
  <c r="D614" i="38"/>
  <c r="J614" i="38" s="1"/>
  <c r="L614" i="38" s="1"/>
  <c r="D1254" i="38"/>
  <c r="J1254" i="38" s="1"/>
  <c r="L1254" i="38" s="1"/>
  <c r="D1062" i="38"/>
  <c r="J1062" i="38" s="1"/>
  <c r="L1062" i="38" s="1"/>
  <c r="N421" i="38"/>
  <c r="N1061" i="38"/>
  <c r="N645" i="38"/>
  <c r="C1056" i="38"/>
  <c r="C1212" i="38"/>
  <c r="M94" i="38"/>
  <c r="N1150" i="38"/>
  <c r="N1197" i="38"/>
  <c r="D1133" i="38"/>
  <c r="J1133" i="38" s="1"/>
  <c r="K1133" i="38" s="1"/>
  <c r="N1037" i="38"/>
  <c r="D45" i="38"/>
  <c r="J45" i="38" s="1"/>
  <c r="K45" i="38" s="1"/>
  <c r="N286" i="38"/>
  <c r="N1196" i="38"/>
  <c r="N1164" i="38"/>
  <c r="M1164" i="38"/>
  <c r="C1047" i="38"/>
  <c r="N14" i="9"/>
  <c r="N27" i="9"/>
  <c r="N36" i="9"/>
  <c r="N29" i="9"/>
  <c r="N19" i="9"/>
  <c r="N32" i="9"/>
  <c r="N47" i="9"/>
  <c r="N22" i="9"/>
  <c r="N44" i="9"/>
  <c r="D172" i="38"/>
  <c r="J172" i="38" s="1"/>
  <c r="K172" i="38" s="1"/>
  <c r="N24" i="9"/>
  <c r="N40" i="9"/>
  <c r="N33" i="9"/>
  <c r="N12" i="9"/>
  <c r="N28" i="9"/>
  <c r="N35" i="9"/>
  <c r="N31" i="9"/>
  <c r="N16" i="9"/>
  <c r="N25" i="9"/>
  <c r="N11" i="9"/>
  <c r="N15" i="9"/>
  <c r="N42" i="9"/>
  <c r="N37" i="9"/>
  <c r="N38" i="9"/>
  <c r="N13" i="9"/>
  <c r="N46" i="9"/>
  <c r="N30" i="9"/>
  <c r="D588" i="38"/>
  <c r="J588" i="38" s="1"/>
  <c r="K588" i="38" s="1"/>
  <c r="N10" i="9"/>
  <c r="N41" i="9"/>
  <c r="D173" i="38"/>
  <c r="J173" i="38" s="1"/>
  <c r="K173" i="38" s="1"/>
  <c r="D589" i="38"/>
  <c r="J589" i="38" s="1"/>
  <c r="K589" i="38" s="1"/>
  <c r="D621" i="38"/>
  <c r="J621" i="38" s="1"/>
  <c r="K621" i="38" s="1"/>
  <c r="D1197" i="38"/>
  <c r="J1197" i="38" s="1"/>
  <c r="K1197" i="38" s="1"/>
  <c r="D1037" i="38"/>
  <c r="J1037" i="38" s="1"/>
  <c r="K1037" i="38" s="1"/>
  <c r="D269" i="38"/>
  <c r="J269" i="38" s="1"/>
  <c r="K269" i="38" s="1"/>
  <c r="N173" i="38"/>
  <c r="N1165" i="38"/>
  <c r="N77" i="38"/>
  <c r="N397" i="38"/>
  <c r="N45" i="38"/>
  <c r="N1133" i="38"/>
  <c r="N269" i="38"/>
  <c r="N1229" i="38"/>
  <c r="N589" i="38"/>
  <c r="H2017" i="7"/>
  <c r="H1690" i="7"/>
  <c r="H2144" i="7"/>
  <c r="H2066" i="7"/>
  <c r="H2043" i="7" s="1"/>
  <c r="H2085" i="7"/>
  <c r="H2076" i="7" s="1"/>
  <c r="H2243" i="7"/>
  <c r="H2220" i="7" s="1"/>
  <c r="H1967" i="7"/>
  <c r="H1958" i="7" s="1"/>
  <c r="H2125" i="7"/>
  <c r="H2102" i="7" s="1"/>
  <c r="H2262" i="7"/>
  <c r="H2253" i="7" s="1"/>
  <c r="D44" i="38"/>
  <c r="J44" i="38" s="1"/>
  <c r="M1165" i="38"/>
  <c r="D1165" i="38"/>
  <c r="J1165" i="38" s="1"/>
  <c r="K1165" i="38" s="1"/>
  <c r="H1725" i="7"/>
  <c r="H1723" i="7" s="1"/>
  <c r="D76" i="38"/>
  <c r="J76" i="38" s="1"/>
  <c r="K76" i="38" s="1"/>
  <c r="H1697" i="7"/>
  <c r="H18" i="7" s="1"/>
  <c r="H1717" i="7"/>
  <c r="I46" i="7"/>
  <c r="I44" i="7" s="1"/>
  <c r="I38" i="7"/>
  <c r="H1706" i="7"/>
  <c r="H1705" i="7" s="1"/>
  <c r="H1737" i="7"/>
  <c r="H58" i="7" s="1"/>
  <c r="I1735" i="7"/>
  <c r="I1731" i="7" s="1"/>
  <c r="I56" i="7"/>
  <c r="I1713" i="7"/>
  <c r="I1712" i="7" s="1"/>
  <c r="I34" i="7"/>
  <c r="I1694" i="7"/>
  <c r="H1713" i="7"/>
  <c r="I11" i="7"/>
  <c r="I1706" i="7"/>
  <c r="I1705" i="7" s="1"/>
  <c r="I27" i="7"/>
  <c r="I26" i="7" s="1"/>
  <c r="D642" i="38"/>
  <c r="J642" i="38" s="1"/>
  <c r="L642" i="38" s="1"/>
  <c r="N290" i="38"/>
  <c r="D610" i="38"/>
  <c r="J610" i="38" s="1"/>
  <c r="L610" i="38" s="1"/>
  <c r="C1231" i="38"/>
  <c r="C719" i="38"/>
  <c r="C1167" i="38"/>
  <c r="C623" i="38"/>
  <c r="C47" i="38"/>
  <c r="C1135" i="38"/>
  <c r="C1199" i="38"/>
  <c r="C1039" i="38"/>
  <c r="D1132" i="38"/>
  <c r="J1132" i="38" s="1"/>
  <c r="K1132" i="38" s="1"/>
  <c r="I19" i="7"/>
  <c r="I1698" i="7"/>
  <c r="C1220" i="38"/>
  <c r="C292" i="38"/>
  <c r="D1252" i="38"/>
  <c r="J1252" i="38" s="1"/>
  <c r="L1252" i="38" s="1"/>
  <c r="C68" i="38"/>
  <c r="C420" i="38"/>
  <c r="D1247" i="38"/>
  <c r="J1247" i="38" s="1"/>
  <c r="L1247" i="38" s="1"/>
  <c r="D191" i="38"/>
  <c r="J191" i="38" s="1"/>
  <c r="L191" i="38" s="1"/>
  <c r="D1215" i="38"/>
  <c r="J1215" i="38" s="1"/>
  <c r="L1215" i="38" s="1"/>
  <c r="D735" i="38"/>
  <c r="J735" i="38" s="1"/>
  <c r="N1163" i="38"/>
  <c r="D716" i="38"/>
  <c r="J716" i="38" s="1"/>
  <c r="K716" i="38" s="1"/>
  <c r="N171" i="38"/>
  <c r="C835" i="38"/>
  <c r="D620" i="38"/>
  <c r="J620" i="38" s="1"/>
  <c r="K620" i="38" s="1"/>
  <c r="D812" i="38"/>
  <c r="J812" i="38" s="1"/>
  <c r="K812" i="38" s="1"/>
  <c r="C634" i="38"/>
  <c r="C632" i="38" s="1"/>
  <c r="C1050" i="38"/>
  <c r="C1048" i="38" s="1"/>
  <c r="C186" i="38"/>
  <c r="C184" i="38" s="1"/>
  <c r="C282" i="38"/>
  <c r="C280" i="38" s="1"/>
  <c r="C1178" i="38"/>
  <c r="C1176" i="38" s="1"/>
  <c r="D56" i="38"/>
  <c r="C25" i="38"/>
  <c r="N1145" i="38"/>
  <c r="D1227" i="38"/>
  <c r="J1227" i="38" s="1"/>
  <c r="K1227" i="38" s="1"/>
  <c r="D75" i="38"/>
  <c r="J75" i="38" s="1"/>
  <c r="M1035" i="38"/>
  <c r="D587" i="38"/>
  <c r="J587" i="38" s="1"/>
  <c r="M43" i="38"/>
  <c r="D831" i="38"/>
  <c r="J831" i="38" s="1"/>
  <c r="M61" i="38"/>
  <c r="M60" i="38" s="1"/>
  <c r="C1181" i="38"/>
  <c r="C1180" i="38" s="1"/>
  <c r="C605" i="38"/>
  <c r="C604" i="38" s="1"/>
  <c r="C1053" i="38"/>
  <c r="C285" i="38"/>
  <c r="C284" i="38" s="1"/>
  <c r="C60" i="38"/>
  <c r="C413" i="38"/>
  <c r="C412" i="38" s="1"/>
  <c r="C189" i="38"/>
  <c r="C733" i="38"/>
  <c r="C732" i="38" s="1"/>
  <c r="C175" i="38"/>
  <c r="H707" i="7"/>
  <c r="H684" i="7" s="1"/>
  <c r="H1180" i="7"/>
  <c r="H1157" i="7" s="1"/>
  <c r="M591" i="38"/>
  <c r="M47" i="38"/>
  <c r="C79" i="38"/>
  <c r="M1199" i="38"/>
  <c r="M623" i="38"/>
  <c r="F33" i="18"/>
  <c r="F32" i="18"/>
  <c r="N65" i="38"/>
  <c r="D87" i="38"/>
  <c r="J87" i="38" s="1"/>
  <c r="H471" i="7"/>
  <c r="H448" i="7" s="1"/>
  <c r="H648" i="7"/>
  <c r="H625" i="7" s="1"/>
  <c r="D404" i="38"/>
  <c r="J404" i="38" s="1"/>
  <c r="K404" i="38" s="1"/>
  <c r="D276" i="38"/>
  <c r="J276" i="38" s="1"/>
  <c r="K276" i="38" s="1"/>
  <c r="D180" i="38"/>
  <c r="J180" i="38" s="1"/>
  <c r="K180" i="38" s="1"/>
  <c r="D824" i="38"/>
  <c r="J824" i="38"/>
  <c r="N1132" i="38"/>
  <c r="N624" i="38"/>
  <c r="M592" i="38"/>
  <c r="D1136" i="38"/>
  <c r="J1136" i="38" s="1"/>
  <c r="K1136" i="38" s="1"/>
  <c r="D1047" i="38"/>
  <c r="J1047" i="38" s="1"/>
  <c r="K1047" i="38" s="1"/>
  <c r="D415" i="38"/>
  <c r="J415" i="38" s="1"/>
  <c r="L415" i="38" s="1"/>
  <c r="N1168" i="38"/>
  <c r="D395" i="38"/>
  <c r="J395" i="38" s="1"/>
  <c r="D1185" i="38"/>
  <c r="J1185" i="38" s="1"/>
  <c r="C211" i="7"/>
  <c r="C210" i="7" s="1"/>
  <c r="C209" i="7" s="1"/>
  <c r="H1613" i="7"/>
  <c r="H1604" i="7" s="1"/>
  <c r="H312" i="7"/>
  <c r="H303" i="7" s="1"/>
  <c r="C1747" i="7"/>
  <c r="C1746" i="7" s="1"/>
  <c r="H943" i="7"/>
  <c r="H920" i="7" s="1"/>
  <c r="H589" i="7"/>
  <c r="H566" i="7" s="1"/>
  <c r="H1199" i="7"/>
  <c r="H1190" i="7" s="1"/>
  <c r="H962" i="7"/>
  <c r="H953" i="7" s="1"/>
  <c r="N715" i="38"/>
  <c r="N714" i="38" s="1"/>
  <c r="N713" i="38" s="1"/>
  <c r="N712" i="38" s="1"/>
  <c r="D715" i="38"/>
  <c r="N1062" i="38"/>
  <c r="C1219" i="38"/>
  <c r="D646" i="38"/>
  <c r="J646" i="38" s="1"/>
  <c r="L646" i="38" s="1"/>
  <c r="N614" i="38"/>
  <c r="C740" i="38"/>
  <c r="C736" i="38" s="1"/>
  <c r="C1156" i="38"/>
  <c r="C1188" i="38"/>
  <c r="D1154" i="38"/>
  <c r="J1154" i="38" s="1"/>
  <c r="L1154" i="38" s="1"/>
  <c r="C92" i="38"/>
  <c r="D599" i="38"/>
  <c r="J599" i="38" s="1"/>
  <c r="K599" i="38" s="1"/>
  <c r="N1190" i="38"/>
  <c r="D738" i="38"/>
  <c r="J738" i="38" s="1"/>
  <c r="L738" i="38" s="1"/>
  <c r="M641" i="38"/>
  <c r="M1047" i="38"/>
  <c r="D1143" i="38"/>
  <c r="J1143" i="38" s="1"/>
  <c r="K1143" i="38" s="1"/>
  <c r="M1220" i="38"/>
  <c r="C612" i="38"/>
  <c r="M418" i="38"/>
  <c r="D1055" i="38"/>
  <c r="J1055" i="38" s="1"/>
  <c r="L1055" i="38" s="1"/>
  <c r="D25" i="38"/>
  <c r="D1175" i="38"/>
  <c r="J1175" i="38" s="1"/>
  <c r="H1830" i="7"/>
  <c r="H1807" i="7" s="1"/>
  <c r="H549" i="7"/>
  <c r="H540" i="7" s="1"/>
  <c r="H1140" i="7"/>
  <c r="H1131" i="7" s="1"/>
  <c r="C388" i="7"/>
  <c r="C387" i="7" s="1"/>
  <c r="H903" i="7"/>
  <c r="H894" i="7" s="1"/>
  <c r="H1298" i="7"/>
  <c r="H1275" i="7" s="1"/>
  <c r="C625" i="7"/>
  <c r="C624" i="7" s="1"/>
  <c r="C623" i="7" s="1"/>
  <c r="H175" i="7"/>
  <c r="H152" i="7" s="1"/>
  <c r="C860" i="7"/>
  <c r="C859" i="7" s="1"/>
  <c r="H1239" i="7"/>
  <c r="H1216" i="7" s="1"/>
  <c r="H825" i="7"/>
  <c r="H802" i="7" s="1"/>
  <c r="C2278" i="7"/>
  <c r="C2277" i="7" s="1"/>
  <c r="H372" i="7"/>
  <c r="H363" i="7" s="1"/>
  <c r="H1436" i="7"/>
  <c r="H1427" i="7" s="1"/>
  <c r="H1107" i="7"/>
  <c r="C1098" i="7"/>
  <c r="C1097" i="7" s="1"/>
  <c r="C1096" i="7" s="1"/>
  <c r="C2160" i="7"/>
  <c r="C2159" i="7" s="1"/>
  <c r="H530" i="7"/>
  <c r="H507" i="7" s="1"/>
  <c r="H1258" i="7"/>
  <c r="H1249" i="7" s="1"/>
  <c r="C565" i="7"/>
  <c r="C564" i="7" s="1"/>
  <c r="H1594" i="7"/>
  <c r="H1571" i="7" s="1"/>
  <c r="C2219" i="7"/>
  <c r="C2218" i="7" s="1"/>
  <c r="C506" i="7"/>
  <c r="C505" i="7" s="1"/>
  <c r="H1417" i="7"/>
  <c r="H1394" i="7" s="1"/>
  <c r="H1771" i="7"/>
  <c r="H1748" i="7" s="1"/>
  <c r="H1317" i="7"/>
  <c r="H1308" i="7" s="1"/>
  <c r="H726" i="7"/>
  <c r="H717" i="7" s="1"/>
  <c r="H667" i="7"/>
  <c r="H658" i="7" s="1"/>
  <c r="C291" i="38"/>
  <c r="C419" i="38"/>
  <c r="C1215" i="7"/>
  <c r="C1214" i="7" s="1"/>
  <c r="C100" i="38"/>
  <c r="M420" i="38"/>
  <c r="M1156" i="38"/>
  <c r="N198" i="38"/>
  <c r="M1254" i="38"/>
  <c r="D1222" i="38"/>
  <c r="J1222" i="38" s="1"/>
  <c r="L1222" i="38" s="1"/>
  <c r="D422" i="38"/>
  <c r="J422" i="38" s="1"/>
  <c r="L422" i="38" s="1"/>
  <c r="M419" i="38"/>
  <c r="M67" i="38"/>
  <c r="M610" i="38"/>
  <c r="D1183" i="38"/>
  <c r="D287" i="38"/>
  <c r="J287" i="38" s="1"/>
  <c r="L287" i="38" s="1"/>
  <c r="M1208" i="38"/>
  <c r="C19" i="7"/>
  <c r="H1653" i="7"/>
  <c r="H1630" i="7" s="1"/>
  <c r="D70" i="38"/>
  <c r="J70" i="38" s="1"/>
  <c r="N294" i="38"/>
  <c r="M292" i="38"/>
  <c r="C644" i="38"/>
  <c r="C836" i="38"/>
  <c r="C832" i="38" s="1"/>
  <c r="C827" i="38" s="1"/>
  <c r="M100" i="38"/>
  <c r="M1252" i="38"/>
  <c r="C1252" i="38"/>
  <c r="C1248" i="38" s="1"/>
  <c r="C99" i="38"/>
  <c r="N95" i="38"/>
  <c r="M31" i="38"/>
  <c r="D1242" i="38"/>
  <c r="J1242" i="38" s="1"/>
  <c r="K1242" i="38" s="1"/>
  <c r="N58" i="38"/>
  <c r="N56" i="38" s="1"/>
  <c r="N1242" i="38"/>
  <c r="N1240" i="38" s="1"/>
  <c r="M408" i="38"/>
  <c r="M1240" i="38"/>
  <c r="M1146" i="38"/>
  <c r="M1144" i="38" s="1"/>
  <c r="N186" i="38"/>
  <c r="N184" i="38" s="1"/>
  <c r="C602" i="38"/>
  <c r="C600" i="38" s="1"/>
  <c r="N634" i="38"/>
  <c r="N1210" i="38"/>
  <c r="N1208" i="38" s="1"/>
  <c r="D634" i="38"/>
  <c r="D1178" i="38"/>
  <c r="M602" i="38"/>
  <c r="M1178" i="38"/>
  <c r="M1176" i="38" s="1"/>
  <c r="N1178" i="38"/>
  <c r="K824" i="38"/>
  <c r="M1050" i="38"/>
  <c r="M1048" i="38" s="1"/>
  <c r="M634" i="38"/>
  <c r="M632" i="38" s="1"/>
  <c r="J58" i="38"/>
  <c r="J56" i="38" s="1"/>
  <c r="N282" i="38"/>
  <c r="N633" i="38"/>
  <c r="J1241" i="38"/>
  <c r="H490" i="7"/>
  <c r="H481" i="7" s="1"/>
  <c r="H1377" i="7"/>
  <c r="H1368" i="7" s="1"/>
  <c r="H2203" i="7"/>
  <c r="H2194" i="7" s="1"/>
  <c r="H2184" i="7"/>
  <c r="H2161" i="7" s="1"/>
  <c r="H1002" i="7"/>
  <c r="H979" i="7" s="1"/>
  <c r="H1672" i="7"/>
  <c r="H1663" i="7" s="1"/>
  <c r="H1476" i="7"/>
  <c r="H1453" i="7" s="1"/>
  <c r="H431" i="7"/>
  <c r="H422" i="7" s="1"/>
  <c r="M1200" i="38"/>
  <c r="D838" i="38"/>
  <c r="J838" i="38" s="1"/>
  <c r="L838" i="38" s="1"/>
  <c r="C38" i="38"/>
  <c r="C1187" i="38"/>
  <c r="M1218" i="38"/>
  <c r="M1154" i="38"/>
  <c r="N418" i="38"/>
  <c r="M1217" i="38"/>
  <c r="M414" i="38"/>
  <c r="D1044" i="38"/>
  <c r="J1044" i="38" s="1"/>
  <c r="K1044" i="38" s="1"/>
  <c r="D84" i="38"/>
  <c r="J84" i="38" s="1"/>
  <c r="K84" i="38" s="1"/>
  <c r="H1021" i="7"/>
  <c r="H1012" i="7" s="1"/>
  <c r="C978" i="7"/>
  <c r="C977" i="7" s="1"/>
  <c r="M624" i="38"/>
  <c r="K592" i="38"/>
  <c r="J16" i="38"/>
  <c r="N592" i="38"/>
  <c r="D16" i="38"/>
  <c r="N1200" i="38"/>
  <c r="M612" i="38"/>
  <c r="N646" i="38"/>
  <c r="N1254" i="38"/>
  <c r="M1062" i="38"/>
  <c r="M1190" i="38"/>
  <c r="D742" i="38"/>
  <c r="J742" i="38" s="1"/>
  <c r="L742" i="38" s="1"/>
  <c r="N1222" i="38"/>
  <c r="M614" i="38"/>
  <c r="D1158" i="38"/>
  <c r="J1158" i="38" s="1"/>
  <c r="L1158" i="38" s="1"/>
  <c r="M1221" i="38"/>
  <c r="M37" i="38" s="1"/>
  <c r="N1157" i="38"/>
  <c r="N1189" i="38"/>
  <c r="N101" i="38"/>
  <c r="D37" i="38"/>
  <c r="D611" i="38"/>
  <c r="J611" i="38" s="1"/>
  <c r="L611" i="38" s="1"/>
  <c r="M1186" i="38"/>
  <c r="M1058" i="38"/>
  <c r="D834" i="38"/>
  <c r="J834" i="38" s="1"/>
  <c r="L834" i="38" s="1"/>
  <c r="D418" i="38"/>
  <c r="J418" i="38" s="1"/>
  <c r="L418" i="38" s="1"/>
  <c r="D1186" i="38"/>
  <c r="J1186" i="38" s="1"/>
  <c r="L1186" i="38" s="1"/>
  <c r="C34" i="38"/>
  <c r="N610" i="38"/>
  <c r="D194" i="38"/>
  <c r="J194" i="38" s="1"/>
  <c r="L194" i="38" s="1"/>
  <c r="D609" i="38"/>
  <c r="J609" i="38" s="1"/>
  <c r="L609" i="38" s="1"/>
  <c r="D193" i="38"/>
  <c r="J193" i="38" s="1"/>
  <c r="L193" i="38" s="1"/>
  <c r="D1151" i="38"/>
  <c r="J1151" i="38" s="1"/>
  <c r="L1151" i="38" s="1"/>
  <c r="C1055" i="38"/>
  <c r="N1177" i="38"/>
  <c r="D823" i="38"/>
  <c r="J823" i="38" s="1"/>
  <c r="K823" i="38" s="1"/>
  <c r="D628" i="38"/>
  <c r="J628" i="38" s="1"/>
  <c r="K628" i="38" s="1"/>
  <c r="C1393" i="7"/>
  <c r="C1392" i="7" s="1"/>
  <c r="H1908" i="7"/>
  <c r="H1899" i="7" s="1"/>
  <c r="C1983" i="7"/>
  <c r="C1982" i="7" s="1"/>
  <c r="H61" i="7"/>
  <c r="C742" i="7"/>
  <c r="C741" i="7" s="1"/>
  <c r="C1629" i="7"/>
  <c r="C1628" i="7" s="1"/>
  <c r="C2042" i="7"/>
  <c r="C2041" i="7" s="1"/>
  <c r="C1334" i="7"/>
  <c r="C1333" i="7" s="1"/>
  <c r="C1274" i="7"/>
  <c r="C1273" i="7" s="1"/>
  <c r="H1790" i="7"/>
  <c r="H1781" i="7" s="1"/>
  <c r="H1358" i="7"/>
  <c r="H1335" i="7" s="1"/>
  <c r="H766" i="7"/>
  <c r="H608" i="7"/>
  <c r="H599" i="7" s="1"/>
  <c r="C919" i="7"/>
  <c r="C918" i="7" s="1"/>
  <c r="H884" i="7"/>
  <c r="H861" i="7" s="1"/>
  <c r="C1924" i="7"/>
  <c r="C1923" i="7" s="1"/>
  <c r="H1889" i="7"/>
  <c r="H1866" i="7" s="1"/>
  <c r="H1121" i="7"/>
  <c r="H53" i="7"/>
  <c r="H785" i="7"/>
  <c r="H776" i="7" s="1"/>
  <c r="C269" i="7"/>
  <c r="C268" i="7" s="1"/>
  <c r="C1806" i="7"/>
  <c r="C1805" i="7" s="1"/>
  <c r="C2101" i="7"/>
  <c r="C2100" i="7" s="1"/>
  <c r="H844" i="7"/>
  <c r="H835" i="7" s="1"/>
  <c r="H194" i="7"/>
  <c r="H185" i="7" s="1"/>
  <c r="C1511" i="7"/>
  <c r="C1510" i="7" s="1"/>
  <c r="H1535" i="7"/>
  <c r="H1512" i="7" s="1"/>
  <c r="C329" i="7"/>
  <c r="C328" i="7" s="1"/>
  <c r="C1865" i="7"/>
  <c r="C1864" i="7" s="1"/>
  <c r="N1158" i="38"/>
  <c r="J37" i="38"/>
  <c r="L37" i="38"/>
  <c r="M196" i="38"/>
  <c r="C611" i="38"/>
  <c r="N643" i="38"/>
  <c r="M195" i="38"/>
  <c r="C1155" i="38"/>
  <c r="N195" i="38"/>
  <c r="M643" i="38"/>
  <c r="C195" i="38"/>
  <c r="C192" i="38" s="1"/>
  <c r="C643" i="38"/>
  <c r="F8" i="27"/>
  <c r="N1218" i="38"/>
  <c r="D98" i="38"/>
  <c r="N1186" i="38"/>
  <c r="N98" i="38"/>
  <c r="N1154" i="38"/>
  <c r="N1058" i="38"/>
  <c r="D66" i="38"/>
  <c r="N642" i="38"/>
  <c r="M194" i="38"/>
  <c r="M642" i="38"/>
  <c r="D1218" i="38"/>
  <c r="J1218" i="38" s="1"/>
  <c r="L1218" i="38" s="1"/>
  <c r="D1058" i="38"/>
  <c r="M66" i="38"/>
  <c r="D833" i="38"/>
  <c r="N193" i="38"/>
  <c r="D1153" i="38"/>
  <c r="D417" i="38"/>
  <c r="C1153" i="38"/>
  <c r="M1249" i="38"/>
  <c r="M97" i="38"/>
  <c r="M65" i="38"/>
  <c r="N1217" i="38"/>
  <c r="N609" i="38"/>
  <c r="N289" i="38"/>
  <c r="N1185" i="38"/>
  <c r="N417" i="38"/>
  <c r="N641" i="38"/>
  <c r="M609" i="38"/>
  <c r="M289" i="38"/>
  <c r="M417" i="38"/>
  <c r="D65" i="38"/>
  <c r="N1249" i="38"/>
  <c r="N415" i="38"/>
  <c r="N1055" i="38"/>
  <c r="D95" i="38"/>
  <c r="L63" i="38"/>
  <c r="N414" i="38"/>
  <c r="N190" i="38"/>
  <c r="C190" i="38"/>
  <c r="M190" i="38"/>
  <c r="M1054" i="38"/>
  <c r="N1054" i="38"/>
  <c r="M1150" i="38"/>
  <c r="N409" i="38"/>
  <c r="K633" i="38"/>
  <c r="K57" i="38"/>
  <c r="J729" i="38"/>
  <c r="D728" i="38"/>
  <c r="K409" i="38"/>
  <c r="M25" i="38"/>
  <c r="M56" i="38"/>
  <c r="K1049" i="38"/>
  <c r="N1049" i="38"/>
  <c r="M279" i="38"/>
  <c r="M183" i="38"/>
  <c r="M631" i="38"/>
  <c r="N87" i="38"/>
  <c r="M1175" i="38"/>
  <c r="D1239" i="38"/>
  <c r="D279" i="38"/>
  <c r="J279" i="38" s="1"/>
  <c r="K279" i="38" s="1"/>
  <c r="C1207" i="38"/>
  <c r="C23" i="38" s="1"/>
  <c r="M599" i="38"/>
  <c r="M407" i="38"/>
  <c r="M1239" i="38"/>
  <c r="M1143" i="38"/>
  <c r="D1207" i="38"/>
  <c r="N21" i="38"/>
  <c r="J277" i="38"/>
  <c r="D21" i="38"/>
  <c r="K596" i="38"/>
  <c r="J1043" i="38"/>
  <c r="J403" i="38"/>
  <c r="K723" i="38"/>
  <c r="J83" i="38"/>
  <c r="J179" i="38"/>
  <c r="J627" i="38"/>
  <c r="J51" i="38"/>
  <c r="D19" i="38"/>
  <c r="J275" i="38"/>
  <c r="J1139" i="38"/>
  <c r="C447" i="7"/>
  <c r="C446" i="7" s="1"/>
  <c r="C26" i="7"/>
  <c r="C33" i="7"/>
  <c r="C44" i="7"/>
  <c r="C12" i="38"/>
  <c r="M12" i="38"/>
  <c r="C11" i="38"/>
  <c r="C22" i="38" l="1"/>
  <c r="K12" i="45"/>
  <c r="H211" i="7"/>
  <c r="H15" i="7"/>
  <c r="H11" i="7"/>
  <c r="C52" i="7"/>
  <c r="I1722" i="7"/>
  <c r="I52" i="7"/>
  <c r="H270" i="7"/>
  <c r="H1495" i="7"/>
  <c r="H743" i="7"/>
  <c r="C185" i="7"/>
  <c r="C151" i="7" s="1"/>
  <c r="C150" i="7" s="1"/>
  <c r="C82" i="38" s="1"/>
  <c r="C81" i="38" s="1"/>
  <c r="I15" i="7"/>
  <c r="D1142" i="38"/>
  <c r="J1142" i="38" s="1"/>
  <c r="K1142" i="38" s="1"/>
  <c r="C1156" i="7"/>
  <c r="C1155" i="7" s="1"/>
  <c r="J1131" i="38"/>
  <c r="D171" i="38"/>
  <c r="J171" i="38" s="1"/>
  <c r="J936" i="38"/>
  <c r="L699" i="38"/>
  <c r="L680" i="38" s="1"/>
  <c r="J699" i="38"/>
  <c r="L576" i="38"/>
  <c r="K536" i="38"/>
  <c r="K521" i="38" s="1"/>
  <c r="K520" i="38" s="1"/>
  <c r="K440" i="38"/>
  <c r="K297" i="38"/>
  <c r="K296" i="38" s="1"/>
  <c r="J297" i="38"/>
  <c r="L128" i="38"/>
  <c r="J457" i="38"/>
  <c r="J456" i="38" s="1"/>
  <c r="K458" i="38"/>
  <c r="K457" i="38" s="1"/>
  <c r="K456" i="38" s="1"/>
  <c r="K425" i="38"/>
  <c r="K424" i="38" s="1"/>
  <c r="J425" i="38"/>
  <c r="J424" i="38" s="1"/>
  <c r="L160" i="38"/>
  <c r="K145" i="38"/>
  <c r="N39" i="9"/>
  <c r="E1128" i="38"/>
  <c r="E8" i="38" s="1"/>
  <c r="D1054" i="38"/>
  <c r="D414" i="38"/>
  <c r="J414" i="38" s="1"/>
  <c r="D1210" i="38"/>
  <c r="J1210" i="38" s="1"/>
  <c r="K1210" i="38" s="1"/>
  <c r="K1208" i="38" s="1"/>
  <c r="C801" i="7"/>
  <c r="C800" i="7" s="1"/>
  <c r="J1217" i="38"/>
  <c r="J1249" i="38"/>
  <c r="L97" i="38"/>
  <c r="J737" i="38"/>
  <c r="D190" i="38"/>
  <c r="H2135" i="7"/>
  <c r="H1849" i="7"/>
  <c r="H1840" i="7" s="1"/>
  <c r="H1545" i="7"/>
  <c r="J315" i="38"/>
  <c r="J296" i="38" s="1"/>
  <c r="L315" i="38"/>
  <c r="L296" i="38" s="1"/>
  <c r="J251" i="38"/>
  <c r="L251" i="38"/>
  <c r="L232" i="38" s="1"/>
  <c r="K137" i="38"/>
  <c r="K136" i="38" s="1"/>
  <c r="J137" i="38"/>
  <c r="K361" i="38"/>
  <c r="K360" i="38" s="1"/>
  <c r="J361" i="38"/>
  <c r="J360" i="38" s="1"/>
  <c r="J201" i="38"/>
  <c r="J200" i="38" s="1"/>
  <c r="K201" i="38"/>
  <c r="K200" i="38" s="1"/>
  <c r="J123" i="38"/>
  <c r="L123" i="38"/>
  <c r="L104" i="38" s="1"/>
  <c r="D182" i="38"/>
  <c r="J182" i="38" s="1"/>
  <c r="K182" i="38" s="1"/>
  <c r="J571" i="38"/>
  <c r="J552" i="38" s="1"/>
  <c r="L571" i="38"/>
  <c r="L552" i="38" s="1"/>
  <c r="K233" i="38"/>
  <c r="K232" i="38" s="1"/>
  <c r="J233" i="38"/>
  <c r="J232" i="38" s="1"/>
  <c r="J155" i="38"/>
  <c r="L155" i="38"/>
  <c r="L136" i="38" s="1"/>
  <c r="J105" i="38"/>
  <c r="J104" i="38" s="1"/>
  <c r="K105" i="38"/>
  <c r="K104" i="38" s="1"/>
  <c r="K873" i="38"/>
  <c r="K872" i="38" s="1"/>
  <c r="J873" i="38"/>
  <c r="J872" i="38" s="1"/>
  <c r="K681" i="38"/>
  <c r="K680" i="38" s="1"/>
  <c r="J681" i="38"/>
  <c r="J680" i="38" s="1"/>
  <c r="J649" i="38"/>
  <c r="J648" i="38" s="1"/>
  <c r="K649" i="38"/>
  <c r="K648" i="38" s="1"/>
  <c r="H1925" i="7"/>
  <c r="H2312" i="7"/>
  <c r="H2279" i="7"/>
  <c r="H2278" i="7" s="1"/>
  <c r="H2277" i="7" s="1"/>
  <c r="C1216" i="38"/>
  <c r="C1211" i="38" s="1"/>
  <c r="C682" i="7"/>
  <c r="J1146" i="38"/>
  <c r="K1146" i="38" s="1"/>
  <c r="K1144" i="38" s="1"/>
  <c r="D1144" i="38"/>
  <c r="D282" i="38"/>
  <c r="N18" i="9"/>
  <c r="D420" i="38"/>
  <c r="J420" i="38" s="1"/>
  <c r="L420" i="38" s="1"/>
  <c r="D54" i="38"/>
  <c r="J54" i="38" s="1"/>
  <c r="K54" i="38" s="1"/>
  <c r="D1150" i="38"/>
  <c r="J1150" i="38" s="1"/>
  <c r="C12" i="41"/>
  <c r="C10" i="41" s="1"/>
  <c r="F255" i="41"/>
  <c r="C416" i="38"/>
  <c r="C411" i="38" s="1"/>
  <c r="D1248" i="38"/>
  <c r="C288" i="38"/>
  <c r="C283" i="38" s="1"/>
  <c r="C1243" i="38"/>
  <c r="D1050" i="38"/>
  <c r="D410" i="38"/>
  <c r="J410" i="38" s="1"/>
  <c r="K410" i="38" s="1"/>
  <c r="K408" i="38" s="1"/>
  <c r="M13" i="38"/>
  <c r="F1000" i="41"/>
  <c r="F994" i="41" s="1"/>
  <c r="C1000" i="41"/>
  <c r="C994" i="41" s="1"/>
  <c r="C256" i="41"/>
  <c r="C13" i="41"/>
  <c r="F258" i="41"/>
  <c r="C982" i="41"/>
  <c r="F984" i="41"/>
  <c r="F982" i="41" s="1"/>
  <c r="C271" i="41"/>
  <c r="C265" i="41" s="1"/>
  <c r="C30" i="41"/>
  <c r="C28" i="41" s="1"/>
  <c r="C22" i="41" s="1"/>
  <c r="C985" i="41"/>
  <c r="F987" i="41"/>
  <c r="F985" i="41" s="1"/>
  <c r="F12" i="41"/>
  <c r="D43" i="38"/>
  <c r="J43" i="38" s="1"/>
  <c r="K43" i="38" s="1"/>
  <c r="M1167" i="38"/>
  <c r="M1039" i="38"/>
  <c r="M1231" i="38"/>
  <c r="M1135" i="38"/>
  <c r="M271" i="38"/>
  <c r="H329" i="7"/>
  <c r="H328" i="7" s="1"/>
  <c r="D286" i="38"/>
  <c r="J286" i="38" s="1"/>
  <c r="D419" i="38"/>
  <c r="J419" i="38" s="1"/>
  <c r="L419" i="38" s="1"/>
  <c r="N62" i="38"/>
  <c r="M1181" i="38"/>
  <c r="M1180" i="38" s="1"/>
  <c r="M1149" i="38"/>
  <c r="M1148" i="38" s="1"/>
  <c r="M1213" i="38"/>
  <c r="M1212" i="38" s="1"/>
  <c r="M1245" i="38"/>
  <c r="M1244" i="38" s="1"/>
  <c r="N621" i="38"/>
  <c r="M399" i="38"/>
  <c r="N12" i="38"/>
  <c r="K13" i="38"/>
  <c r="J13" i="38"/>
  <c r="D13" i="38"/>
  <c r="N79" i="38"/>
  <c r="D591" i="38"/>
  <c r="J591" i="38" s="1"/>
  <c r="K591" i="38" s="1"/>
  <c r="M175" i="38"/>
  <c r="D631" i="38"/>
  <c r="J631" i="38" s="1"/>
  <c r="K631" i="38" s="1"/>
  <c r="D727" i="38"/>
  <c r="J727" i="38" s="1"/>
  <c r="K727" i="38" s="1"/>
  <c r="D407" i="38"/>
  <c r="J407" i="38" s="1"/>
  <c r="K407" i="38" s="1"/>
  <c r="N13" i="38"/>
  <c r="H2042" i="7"/>
  <c r="H2041" i="7" s="1"/>
  <c r="H1983" i="7"/>
  <c r="H1982" i="7" s="1"/>
  <c r="H1712" i="7"/>
  <c r="H2219" i="7"/>
  <c r="H2218" i="7" s="1"/>
  <c r="H1694" i="7"/>
  <c r="I33" i="7"/>
  <c r="H27" i="7"/>
  <c r="H26" i="7" s="1"/>
  <c r="I1689" i="7"/>
  <c r="H1698" i="7"/>
  <c r="C1042" i="38"/>
  <c r="C1041" i="38" s="1"/>
  <c r="H1735" i="7"/>
  <c r="H1731" i="7" s="1"/>
  <c r="H1722" i="7" s="1"/>
  <c r="C1170" i="38"/>
  <c r="C1169" i="38" s="1"/>
  <c r="C1202" i="38"/>
  <c r="C1201" i="38" s="1"/>
  <c r="M1219" i="38"/>
  <c r="M1216" i="38" s="1"/>
  <c r="N1219" i="38"/>
  <c r="C15" i="38"/>
  <c r="M11" i="38"/>
  <c r="N292" i="38"/>
  <c r="N612" i="38"/>
  <c r="D1220" i="38"/>
  <c r="J1220" i="38" s="1"/>
  <c r="L1220" i="38" s="1"/>
  <c r="N1188" i="38"/>
  <c r="D68" i="38"/>
  <c r="J68" i="38" s="1"/>
  <c r="D196" i="38"/>
  <c r="J196" i="38" s="1"/>
  <c r="L196" i="38" s="1"/>
  <c r="D1156" i="38"/>
  <c r="J1156" i="38" s="1"/>
  <c r="L1156" i="38" s="1"/>
  <c r="N1156" i="38"/>
  <c r="D612" i="38"/>
  <c r="J612" i="38" s="1"/>
  <c r="N1220" i="38"/>
  <c r="D12" i="38"/>
  <c r="D644" i="38"/>
  <c r="J644" i="38" s="1"/>
  <c r="L644" i="38" s="1"/>
  <c r="N11" i="38"/>
  <c r="D811" i="38"/>
  <c r="J811" i="38" s="1"/>
  <c r="K811" i="38" s="1"/>
  <c r="D1163" i="38"/>
  <c r="J1163" i="38" s="1"/>
  <c r="K1163" i="38" s="1"/>
  <c r="D1195" i="38"/>
  <c r="J1195" i="38" s="1"/>
  <c r="K1195" i="38" s="1"/>
  <c r="M611" i="38"/>
  <c r="M608" i="38" s="1"/>
  <c r="M1251" i="38"/>
  <c r="M1248" i="38" s="1"/>
  <c r="D1059" i="38"/>
  <c r="J1059" i="38" s="1"/>
  <c r="L1059" i="38" s="1"/>
  <c r="D1187" i="38"/>
  <c r="J1187" i="38" s="1"/>
  <c r="L1187" i="38" s="1"/>
  <c r="N1251" i="38"/>
  <c r="D195" i="38"/>
  <c r="J195" i="38" s="1"/>
  <c r="N1155" i="38"/>
  <c r="N1146" i="38"/>
  <c r="C24" i="38"/>
  <c r="D1240" i="38"/>
  <c r="M16" i="38"/>
  <c r="D1035" i="38"/>
  <c r="J1035" i="38" s="1"/>
  <c r="K1035" i="38" s="1"/>
  <c r="M93" i="38"/>
  <c r="M92" i="38" s="1"/>
  <c r="C731" i="38"/>
  <c r="M413" i="38"/>
  <c r="M412" i="38" s="1"/>
  <c r="M189" i="38"/>
  <c r="M188" i="38" s="1"/>
  <c r="M605" i="38"/>
  <c r="M604" i="38" s="1"/>
  <c r="C29" i="38"/>
  <c r="M1053" i="38"/>
  <c r="M1052" i="38" s="1"/>
  <c r="D61" i="38"/>
  <c r="M637" i="38"/>
  <c r="M636" i="38" s="1"/>
  <c r="M285" i="38"/>
  <c r="M284" i="38" s="1"/>
  <c r="N623" i="38"/>
  <c r="D815" i="38"/>
  <c r="J815" i="38" s="1"/>
  <c r="K815" i="38" s="1"/>
  <c r="C46" i="38"/>
  <c r="C42" i="38" s="1"/>
  <c r="C814" i="38"/>
  <c r="C1198" i="38"/>
  <c r="C1194" i="38" s="1"/>
  <c r="C270" i="38"/>
  <c r="C266" i="38" s="1"/>
  <c r="F29" i="18"/>
  <c r="F30" i="18"/>
  <c r="D740" i="38"/>
  <c r="J740" i="38" s="1"/>
  <c r="L740" i="38" s="1"/>
  <c r="D1188" i="38"/>
  <c r="J1188" i="38" s="1"/>
  <c r="L1188" i="38" s="1"/>
  <c r="D100" i="38"/>
  <c r="J100" i="38" s="1"/>
  <c r="L100" i="38" s="1"/>
  <c r="N100" i="38"/>
  <c r="N419" i="38"/>
  <c r="D183" i="38"/>
  <c r="J183" i="38" s="1"/>
  <c r="K183" i="38" s="1"/>
  <c r="N183" i="38"/>
  <c r="N1047" i="38"/>
  <c r="C50" i="38"/>
  <c r="H860" i="7"/>
  <c r="H859" i="7" s="1"/>
  <c r="C640" i="38"/>
  <c r="C635" i="38" s="1"/>
  <c r="K16" i="38"/>
  <c r="N420" i="38"/>
  <c r="N194" i="38"/>
  <c r="N196" i="38"/>
  <c r="C96" i="38"/>
  <c r="C32" i="38" s="1"/>
  <c r="M416" i="38"/>
  <c r="H624" i="7"/>
  <c r="H623" i="7" s="1"/>
  <c r="H1098" i="7"/>
  <c r="H1097" i="7" s="1"/>
  <c r="H1096" i="7" s="1"/>
  <c r="H919" i="7"/>
  <c r="H918" i="7" s="1"/>
  <c r="C594" i="38"/>
  <c r="C593" i="38" s="1"/>
  <c r="C274" i="38"/>
  <c r="C273" i="38" s="1"/>
  <c r="J715" i="38"/>
  <c r="J1183" i="38"/>
  <c r="L1183" i="38" s="1"/>
  <c r="C36" i="38"/>
  <c r="C1184" i="38"/>
  <c r="C1179" i="38" s="1"/>
  <c r="D1219" i="38"/>
  <c r="J1219" i="38" s="1"/>
  <c r="L1219" i="38" s="1"/>
  <c r="N1221" i="38"/>
  <c r="N37" i="38" s="1"/>
  <c r="N644" i="38"/>
  <c r="N640" i="38" s="1"/>
  <c r="C608" i="38"/>
  <c r="C603" i="38" s="1"/>
  <c r="D1155" i="38"/>
  <c r="J1155" i="38" s="1"/>
  <c r="L1155" i="38" s="1"/>
  <c r="D291" i="38"/>
  <c r="J291" i="38" s="1"/>
  <c r="J25" i="38"/>
  <c r="H1570" i="7"/>
  <c r="H1569" i="7" s="1"/>
  <c r="H506" i="7"/>
  <c r="H505" i="7" s="1"/>
  <c r="C722" i="38"/>
  <c r="C721" i="38" s="1"/>
  <c r="C1234" i="38"/>
  <c r="C1233" i="38" s="1"/>
  <c r="H1393" i="7"/>
  <c r="H1392" i="7" s="1"/>
  <c r="H388" i="7"/>
  <c r="H387" i="7" s="1"/>
  <c r="H1334" i="7"/>
  <c r="H1333" i="7" s="1"/>
  <c r="H447" i="7"/>
  <c r="H446" i="7" s="1"/>
  <c r="H1156" i="7"/>
  <c r="H1155" i="7" s="1"/>
  <c r="H1865" i="7"/>
  <c r="H1864" i="7" s="1"/>
  <c r="H2160" i="7"/>
  <c r="H2159" i="7" s="1"/>
  <c r="H1274" i="7"/>
  <c r="M38" i="38"/>
  <c r="M1155" i="38"/>
  <c r="D38" i="38"/>
  <c r="N291" i="38"/>
  <c r="N288" i="38" s="1"/>
  <c r="D643" i="38"/>
  <c r="J643" i="38" s="1"/>
  <c r="D739" i="38"/>
  <c r="J739" i="38" s="1"/>
  <c r="L739" i="38" s="1"/>
  <c r="N1176" i="38"/>
  <c r="N38" i="38"/>
  <c r="M36" i="38"/>
  <c r="N31" i="38"/>
  <c r="N1050" i="38"/>
  <c r="N1048" i="38" s="1"/>
  <c r="N632" i="38"/>
  <c r="C26" i="38"/>
  <c r="D602" i="38"/>
  <c r="D1208" i="38"/>
  <c r="D186" i="38"/>
  <c r="M600" i="38"/>
  <c r="M24" i="38" s="1"/>
  <c r="M26" i="38"/>
  <c r="N410" i="38"/>
  <c r="J282" i="38"/>
  <c r="D280" i="38"/>
  <c r="J1178" i="38"/>
  <c r="D1176" i="38"/>
  <c r="J634" i="38"/>
  <c r="D632" i="38"/>
  <c r="N602" i="38"/>
  <c r="N600" i="38" s="1"/>
  <c r="K58" i="38"/>
  <c r="K56" i="38" s="1"/>
  <c r="N280" i="38"/>
  <c r="J1240" i="38"/>
  <c r="K1241" i="38"/>
  <c r="K1240" i="38" s="1"/>
  <c r="H1629" i="7"/>
  <c r="H1628" i="7" s="1"/>
  <c r="H1215" i="7"/>
  <c r="M640" i="38"/>
  <c r="D62" i="38"/>
  <c r="N1239" i="38"/>
  <c r="H978" i="7"/>
  <c r="H977" i="7" s="1"/>
  <c r="N16" i="38"/>
  <c r="C1152" i="38"/>
  <c r="C1147" i="38" s="1"/>
  <c r="C1052" i="38"/>
  <c r="C1051" i="38" s="1"/>
  <c r="C31" i="38"/>
  <c r="C402" i="38"/>
  <c r="C401" i="38" s="1"/>
  <c r="H565" i="7"/>
  <c r="H564" i="7" s="1"/>
  <c r="H683" i="7"/>
  <c r="H1747" i="7"/>
  <c r="H1746" i="7" s="1"/>
  <c r="C1138" i="38"/>
  <c r="C1137" i="38" s="1"/>
  <c r="H801" i="7"/>
  <c r="H800" i="7" s="1"/>
  <c r="C818" i="38"/>
  <c r="C817" i="38" s="1"/>
  <c r="C178" i="38"/>
  <c r="C177" i="38" s="1"/>
  <c r="L70" i="38"/>
  <c r="L38" i="38" s="1"/>
  <c r="J38" i="38"/>
  <c r="N1252" i="38"/>
  <c r="M291" i="38"/>
  <c r="M288" i="38" s="1"/>
  <c r="D99" i="38"/>
  <c r="J99" i="38" s="1"/>
  <c r="L99" i="38" s="1"/>
  <c r="N99" i="38"/>
  <c r="M1187" i="38"/>
  <c r="M1184" i="38" s="1"/>
  <c r="N1059" i="38"/>
  <c r="N1056" i="38" s="1"/>
  <c r="N1187" i="38"/>
  <c r="N1184" i="38" s="1"/>
  <c r="M99" i="38"/>
  <c r="M96" i="38" s="1"/>
  <c r="M192" i="38"/>
  <c r="N67" i="38"/>
  <c r="D67" i="38"/>
  <c r="N611" i="38"/>
  <c r="N608" i="38" s="1"/>
  <c r="M1059" i="38"/>
  <c r="M1056" i="38" s="1"/>
  <c r="M34" i="38"/>
  <c r="J98" i="38"/>
  <c r="N66" i="38"/>
  <c r="J1058" i="38"/>
  <c r="J66" i="38"/>
  <c r="D34" i="38"/>
  <c r="M64" i="38"/>
  <c r="M59" i="38" s="1"/>
  <c r="J417" i="38"/>
  <c r="L737" i="38"/>
  <c r="J1248" i="38"/>
  <c r="J65" i="38"/>
  <c r="D33" i="38"/>
  <c r="L1185" i="38"/>
  <c r="N1153" i="38"/>
  <c r="C33" i="38"/>
  <c r="N97" i="38"/>
  <c r="M1153" i="38"/>
  <c r="J833" i="38"/>
  <c r="L1217" i="38"/>
  <c r="J1153" i="38"/>
  <c r="J95" i="38"/>
  <c r="D31" i="38"/>
  <c r="L831" i="38"/>
  <c r="L735" i="38"/>
  <c r="C188" i="38"/>
  <c r="C30" i="38"/>
  <c r="J1054" i="38"/>
  <c r="L414" i="38"/>
  <c r="N94" i="38"/>
  <c r="M30" i="38"/>
  <c r="D94" i="38"/>
  <c r="L1150" i="38"/>
  <c r="J190" i="38"/>
  <c r="N25" i="38"/>
  <c r="K729" i="38"/>
  <c r="K728" i="38" s="1"/>
  <c r="J728" i="38"/>
  <c r="N631" i="38"/>
  <c r="N1143" i="38"/>
  <c r="K87" i="38"/>
  <c r="J1207" i="38"/>
  <c r="N1207" i="38"/>
  <c r="K1175" i="38"/>
  <c r="J1239" i="38"/>
  <c r="M1207" i="38"/>
  <c r="K277" i="38"/>
  <c r="K21" i="38" s="1"/>
  <c r="J21" i="38"/>
  <c r="K627" i="38"/>
  <c r="K1139" i="38"/>
  <c r="K1043" i="38"/>
  <c r="K275" i="38"/>
  <c r="K179" i="38"/>
  <c r="K83" i="38"/>
  <c r="J19" i="38"/>
  <c r="K51" i="38"/>
  <c r="K403" i="38"/>
  <c r="C10" i="7"/>
  <c r="J12" i="38"/>
  <c r="K44" i="38"/>
  <c r="K395" i="38"/>
  <c r="K587" i="38"/>
  <c r="K75" i="38"/>
  <c r="L1249" i="38" l="1"/>
  <c r="L1248" i="38" s="1"/>
  <c r="D406" i="38"/>
  <c r="J406" i="38" s="1"/>
  <c r="H10" i="7"/>
  <c r="H1486" i="7"/>
  <c r="H52" i="7"/>
  <c r="I1688" i="7"/>
  <c r="I1687" i="7" s="1"/>
  <c r="I43" i="7"/>
  <c r="H151" i="7"/>
  <c r="I10" i="7"/>
  <c r="H269" i="7"/>
  <c r="H268" i="7" s="1"/>
  <c r="H1452" i="7"/>
  <c r="H1451" i="7" s="1"/>
  <c r="H742" i="7"/>
  <c r="H741" i="7" s="1"/>
  <c r="C626" i="38"/>
  <c r="C625" i="38" s="1"/>
  <c r="C43" i="7"/>
  <c r="C9" i="7" s="1"/>
  <c r="D726" i="38"/>
  <c r="J726" i="38" s="1"/>
  <c r="K726" i="38" s="1"/>
  <c r="D630" i="38"/>
  <c r="J630" i="38" s="1"/>
  <c r="K630" i="38" s="1"/>
  <c r="D1206" i="38"/>
  <c r="J1206" i="38" s="1"/>
  <c r="K1206" i="38" s="1"/>
  <c r="D86" i="38"/>
  <c r="J86" i="38" s="1"/>
  <c r="K86" i="38" s="1"/>
  <c r="D278" i="38"/>
  <c r="J278" i="38" s="1"/>
  <c r="K278" i="38" s="1"/>
  <c r="D1046" i="38"/>
  <c r="J1046" i="38" s="1"/>
  <c r="K1046" i="38" s="1"/>
  <c r="H210" i="7"/>
  <c r="AS11" i="55"/>
  <c r="AN11" i="55"/>
  <c r="K1131" i="38"/>
  <c r="K171" i="38"/>
  <c r="J1208" i="38"/>
  <c r="H2101" i="7"/>
  <c r="H2100" i="7" s="1"/>
  <c r="D408" i="38"/>
  <c r="N1144" i="38"/>
  <c r="H1924" i="7"/>
  <c r="H1923" i="7" s="1"/>
  <c r="H1511" i="7"/>
  <c r="H1510" i="7" s="1"/>
  <c r="H1806" i="7"/>
  <c r="H1805" i="7" s="1"/>
  <c r="D271" i="38"/>
  <c r="J271" i="38" s="1"/>
  <c r="K271" i="38" s="1"/>
  <c r="D47" i="38"/>
  <c r="J47" i="38" s="1"/>
  <c r="C398" i="38"/>
  <c r="C394" i="38" s="1"/>
  <c r="D598" i="38"/>
  <c r="J598" i="38" s="1"/>
  <c r="K598" i="38" s="1"/>
  <c r="J136" i="38"/>
  <c r="F15" i="41"/>
  <c r="F13" i="41" s="1"/>
  <c r="J1144" i="38"/>
  <c r="C1166" i="38"/>
  <c r="C1162" i="38" s="1"/>
  <c r="J1050" i="38"/>
  <c r="D1048" i="38"/>
  <c r="D416" i="38"/>
  <c r="C8" i="41"/>
  <c r="C7" i="41" s="1"/>
  <c r="D64" i="38"/>
  <c r="J408" i="38"/>
  <c r="F9" i="18"/>
  <c r="C251" i="41"/>
  <c r="C250" i="41" s="1"/>
  <c r="F253" i="41"/>
  <c r="F10" i="41"/>
  <c r="F271" i="41"/>
  <c r="F265" i="41" s="1"/>
  <c r="F30" i="41"/>
  <c r="F28" i="41" s="1"/>
  <c r="D1164" i="38"/>
  <c r="J1164" i="38" s="1"/>
  <c r="K1164" i="38" s="1"/>
  <c r="N45" i="9"/>
  <c r="C980" i="41"/>
  <c r="C979" i="41" s="1"/>
  <c r="F256" i="41"/>
  <c r="F980" i="41"/>
  <c r="F979" i="41" s="1"/>
  <c r="D1231" i="38"/>
  <c r="J1231" i="38" s="1"/>
  <c r="K1231" i="38" s="1"/>
  <c r="N1039" i="38"/>
  <c r="D623" i="38"/>
  <c r="J623" i="38" s="1"/>
  <c r="K623" i="38" s="1"/>
  <c r="D719" i="38"/>
  <c r="J719" i="38" s="1"/>
  <c r="K719" i="38" s="1"/>
  <c r="D1135" i="38"/>
  <c r="J1135" i="38" s="1"/>
  <c r="K1135" i="38" s="1"/>
  <c r="D1039" i="38"/>
  <c r="J1039" i="38" s="1"/>
  <c r="K1039" i="38" s="1"/>
  <c r="D1167" i="38"/>
  <c r="J1167" i="38" s="1"/>
  <c r="K1167" i="38" s="1"/>
  <c r="M15" i="38"/>
  <c r="D399" i="38"/>
  <c r="J399" i="38" s="1"/>
  <c r="K399" i="38" s="1"/>
  <c r="N1231" i="38"/>
  <c r="N47" i="38"/>
  <c r="D79" i="38"/>
  <c r="J79" i="38" s="1"/>
  <c r="K79" i="38" s="1"/>
  <c r="N1135" i="38"/>
  <c r="D1199" i="38"/>
  <c r="J1199" i="38" s="1"/>
  <c r="K1199" i="38" s="1"/>
  <c r="H682" i="7"/>
  <c r="M1211" i="38"/>
  <c r="J1184" i="38"/>
  <c r="M1179" i="38"/>
  <c r="M1243" i="38"/>
  <c r="D413" i="38"/>
  <c r="J413" i="38" s="1"/>
  <c r="L413" i="38" s="1"/>
  <c r="D1245" i="38"/>
  <c r="J1245" i="38" s="1"/>
  <c r="D1053" i="38"/>
  <c r="J1053" i="38" s="1"/>
  <c r="L1053" i="38" s="1"/>
  <c r="D733" i="38"/>
  <c r="D732" i="38" s="1"/>
  <c r="D192" i="38"/>
  <c r="C622" i="38"/>
  <c r="C618" i="38" s="1"/>
  <c r="N279" i="38"/>
  <c r="N1175" i="38"/>
  <c r="N407" i="38"/>
  <c r="D23" i="38"/>
  <c r="N599" i="38"/>
  <c r="C718" i="38"/>
  <c r="C714" i="38" s="1"/>
  <c r="C713" i="38" s="1"/>
  <c r="C712" i="38" s="1"/>
  <c r="H1689" i="7"/>
  <c r="H1688" i="7" s="1"/>
  <c r="H1687" i="7" s="1"/>
  <c r="C1134" i="38"/>
  <c r="C1130" i="38" s="1"/>
  <c r="C1129" i="38" s="1"/>
  <c r="C1128" i="38" s="1"/>
  <c r="C590" i="38"/>
  <c r="C586" i="38" s="1"/>
  <c r="C585" i="38" s="1"/>
  <c r="C584" i="38" s="1"/>
  <c r="M78" i="38"/>
  <c r="M74" i="38" s="1"/>
  <c r="C1230" i="38"/>
  <c r="C1226" i="38" s="1"/>
  <c r="C1225" i="38" s="1"/>
  <c r="C1224" i="38" s="1"/>
  <c r="D1056" i="38"/>
  <c r="N416" i="38"/>
  <c r="M402" i="38"/>
  <c r="M401" i="38" s="1"/>
  <c r="M594" i="38"/>
  <c r="M593" i="38" s="1"/>
  <c r="H56" i="7"/>
  <c r="D1234" i="38"/>
  <c r="J1234" i="38" s="1"/>
  <c r="K1234" i="38" s="1"/>
  <c r="N192" i="38"/>
  <c r="N34" i="38"/>
  <c r="D1213" i="38"/>
  <c r="D1212" i="38" s="1"/>
  <c r="D1198" i="38"/>
  <c r="J1198" i="38" s="1"/>
  <c r="K1198" i="38" s="1"/>
  <c r="D1184" i="38"/>
  <c r="N1248" i="38"/>
  <c r="N1152" i="38"/>
  <c r="N1199" i="38"/>
  <c r="N1167" i="38"/>
  <c r="N591" i="38"/>
  <c r="N271" i="38"/>
  <c r="D608" i="38"/>
  <c r="L1184" i="38"/>
  <c r="N68" i="38"/>
  <c r="N1216" i="38"/>
  <c r="L736" i="38"/>
  <c r="H1273" i="7"/>
  <c r="D11" i="38"/>
  <c r="J11" i="38"/>
  <c r="C174" i="38"/>
  <c r="C170" i="38" s="1"/>
  <c r="C169" i="38" s="1"/>
  <c r="D835" i="38"/>
  <c r="J835" i="38" s="1"/>
  <c r="L835" i="38" s="1"/>
  <c r="D829" i="38"/>
  <c r="D828" i="38" s="1"/>
  <c r="D1149" i="38"/>
  <c r="J1149" i="38" s="1"/>
  <c r="L1149" i="38" s="1"/>
  <c r="L1148" i="38" s="1"/>
  <c r="M187" i="38"/>
  <c r="D285" i="38"/>
  <c r="J285" i="38" s="1"/>
  <c r="L285" i="38" s="1"/>
  <c r="D637" i="38"/>
  <c r="J637" i="38" s="1"/>
  <c r="D605" i="38"/>
  <c r="J605" i="38" s="1"/>
  <c r="D189" i="38"/>
  <c r="J189" i="38" s="1"/>
  <c r="L189" i="38" s="1"/>
  <c r="M411" i="38"/>
  <c r="D1181" i="38"/>
  <c r="J1181" i="38" s="1"/>
  <c r="L1181" i="38" s="1"/>
  <c r="L1180" i="38" s="1"/>
  <c r="M603" i="38"/>
  <c r="M283" i="38"/>
  <c r="D93" i="38"/>
  <c r="J93" i="38" s="1"/>
  <c r="L93" i="38" s="1"/>
  <c r="M28" i="38"/>
  <c r="M635" i="38"/>
  <c r="M1051" i="38"/>
  <c r="J61" i="38"/>
  <c r="M29" i="38"/>
  <c r="M1170" i="38"/>
  <c r="M1169" i="38" s="1"/>
  <c r="M1042" i="38"/>
  <c r="M1041" i="38" s="1"/>
  <c r="M398" i="38"/>
  <c r="M394" i="38" s="1"/>
  <c r="C1193" i="38"/>
  <c r="C1192" i="38" s="1"/>
  <c r="C265" i="38"/>
  <c r="C264" i="38" s="1"/>
  <c r="C810" i="38"/>
  <c r="D9" i="18"/>
  <c r="F26" i="18"/>
  <c r="F8" i="18" s="1"/>
  <c r="D1216" i="38"/>
  <c r="M1234" i="38"/>
  <c r="M1233" i="38" s="1"/>
  <c r="D178" i="38"/>
  <c r="J178" i="38" s="1"/>
  <c r="D818" i="38"/>
  <c r="J818" i="38" s="1"/>
  <c r="D626" i="38"/>
  <c r="J626" i="38" s="1"/>
  <c r="L1216" i="38"/>
  <c r="D1152" i="38"/>
  <c r="C91" i="38"/>
  <c r="C27" i="38" s="1"/>
  <c r="M1202" i="38"/>
  <c r="M1201" i="38" s="1"/>
  <c r="D594" i="38"/>
  <c r="D593" i="38" s="1"/>
  <c r="D1202" i="38"/>
  <c r="J1202" i="38" s="1"/>
  <c r="K1202" i="38" s="1"/>
  <c r="D274" i="38"/>
  <c r="J274" i="38" s="1"/>
  <c r="K274" i="38" s="1"/>
  <c r="M178" i="38"/>
  <c r="M177" i="38" s="1"/>
  <c r="M82" i="38"/>
  <c r="M81" i="38" s="1"/>
  <c r="K715" i="38"/>
  <c r="M1152" i="38"/>
  <c r="M1147" i="38" s="1"/>
  <c r="J1216" i="38"/>
  <c r="D288" i="38"/>
  <c r="N30" i="38"/>
  <c r="D839" i="38"/>
  <c r="J839" i="38" s="1"/>
  <c r="L839" i="38" s="1"/>
  <c r="D836" i="38"/>
  <c r="J836" i="38" s="1"/>
  <c r="L836" i="38" s="1"/>
  <c r="D736" i="38"/>
  <c r="D640" i="38"/>
  <c r="J23" i="38"/>
  <c r="D722" i="38"/>
  <c r="J722" i="38" s="1"/>
  <c r="M274" i="38"/>
  <c r="M273" i="38" s="1"/>
  <c r="D1170" i="38"/>
  <c r="H1214" i="7"/>
  <c r="J736" i="38"/>
  <c r="D96" i="38"/>
  <c r="D32" i="38" s="1"/>
  <c r="N26" i="38"/>
  <c r="D600" i="38"/>
  <c r="J602" i="38"/>
  <c r="K1050" i="38"/>
  <c r="K1048" i="38" s="1"/>
  <c r="J1048" i="38"/>
  <c r="J280" i="38"/>
  <c r="K282" i="38"/>
  <c r="K280" i="38" s="1"/>
  <c r="N408" i="38"/>
  <c r="N24" i="38" s="1"/>
  <c r="K634" i="38"/>
  <c r="K632" i="38" s="1"/>
  <c r="J632" i="38"/>
  <c r="K1178" i="38"/>
  <c r="K1176" i="38" s="1"/>
  <c r="J1176" i="38"/>
  <c r="J186" i="38"/>
  <c r="D184" i="38"/>
  <c r="D24" i="38" s="1"/>
  <c r="D26" i="38"/>
  <c r="M50" i="38"/>
  <c r="M49" i="38" s="1"/>
  <c r="M1138" i="38"/>
  <c r="M1137" i="38" s="1"/>
  <c r="J62" i="38"/>
  <c r="D60" i="38"/>
  <c r="N96" i="38"/>
  <c r="N32" i="38" s="1"/>
  <c r="K25" i="38"/>
  <c r="C17" i="38"/>
  <c r="M626" i="38"/>
  <c r="M625" i="38" s="1"/>
  <c r="C18" i="38"/>
  <c r="L68" i="38"/>
  <c r="L612" i="38"/>
  <c r="L608" i="38" s="1"/>
  <c r="J608" i="38"/>
  <c r="N36" i="38"/>
  <c r="L195" i="38"/>
  <c r="L192" i="38" s="1"/>
  <c r="J192" i="38"/>
  <c r="M35" i="38"/>
  <c r="N35" i="38"/>
  <c r="N64" i="38"/>
  <c r="L643" i="38"/>
  <c r="L640" i="38" s="1"/>
  <c r="J640" i="38"/>
  <c r="J67" i="38"/>
  <c r="J64" i="38" s="1"/>
  <c r="M32" i="38"/>
  <c r="M91" i="38"/>
  <c r="L291" i="38"/>
  <c r="L288" i="38" s="1"/>
  <c r="J288" i="38"/>
  <c r="L1058" i="38"/>
  <c r="L1056" i="38" s="1"/>
  <c r="J1056" i="38"/>
  <c r="L98" i="38"/>
  <c r="L96" i="38" s="1"/>
  <c r="L32" i="38" s="1"/>
  <c r="J96" i="38"/>
  <c r="J32" i="38" s="1"/>
  <c r="J34" i="38"/>
  <c r="L66" i="38"/>
  <c r="L833" i="38"/>
  <c r="N33" i="38"/>
  <c r="J1152" i="38"/>
  <c r="L1153" i="38"/>
  <c r="L1152" i="38" s="1"/>
  <c r="L65" i="38"/>
  <c r="J33" i="38"/>
  <c r="M33" i="38"/>
  <c r="J416" i="38"/>
  <c r="L417" i="38"/>
  <c r="L416" i="38" s="1"/>
  <c r="L95" i="38"/>
  <c r="L31" i="38" s="1"/>
  <c r="J31" i="38"/>
  <c r="L286" i="38"/>
  <c r="L1054" i="38"/>
  <c r="L190" i="38"/>
  <c r="J94" i="38"/>
  <c r="D30" i="38"/>
  <c r="C28" i="38"/>
  <c r="C187" i="38"/>
  <c r="K1207" i="38"/>
  <c r="M23" i="38"/>
  <c r="K1239" i="38"/>
  <c r="K19" i="38"/>
  <c r="K12" i="38"/>
  <c r="D1238" i="38" l="1"/>
  <c r="J1238" i="38" s="1"/>
  <c r="K1238" i="38" s="1"/>
  <c r="D1174" i="38"/>
  <c r="J1174" i="38" s="1"/>
  <c r="K1174" i="38" s="1"/>
  <c r="H150" i="7"/>
  <c r="I9" i="7"/>
  <c r="I8" i="7" s="1"/>
  <c r="C8" i="7"/>
  <c r="C617" i="38"/>
  <c r="C616" i="38" s="1"/>
  <c r="D402" i="38"/>
  <c r="J402" i="38" s="1"/>
  <c r="K273" i="38"/>
  <c r="D22" i="38"/>
  <c r="D1169" i="38"/>
  <c r="D1138" i="38"/>
  <c r="J1138" i="38" s="1"/>
  <c r="C78" i="38"/>
  <c r="C74" i="38" s="1"/>
  <c r="C73" i="38" s="1"/>
  <c r="C1038" i="38"/>
  <c r="C1034" i="38" s="1"/>
  <c r="C1033" i="38" s="1"/>
  <c r="C1032" i="38" s="1"/>
  <c r="K11" i="38"/>
  <c r="F22" i="41"/>
  <c r="D1042" i="38"/>
  <c r="D1041" i="38" s="1"/>
  <c r="K47" i="38"/>
  <c r="C393" i="38"/>
  <c r="C392" i="38" s="1"/>
  <c r="K1194" i="38"/>
  <c r="C1161" i="38"/>
  <c r="C1160" i="38" s="1"/>
  <c r="L412" i="38"/>
  <c r="K406" i="38"/>
  <c r="K22" i="38" s="1"/>
  <c r="J22" i="38"/>
  <c r="D59" i="38"/>
  <c r="J1052" i="38"/>
  <c r="J1051" i="38" s="1"/>
  <c r="J733" i="38"/>
  <c r="L733" i="38" s="1"/>
  <c r="L732" i="38" s="1"/>
  <c r="L731" i="38" s="1"/>
  <c r="L712" i="38" s="1"/>
  <c r="D731" i="38"/>
  <c r="D412" i="38"/>
  <c r="D411" i="38" s="1"/>
  <c r="J412" i="38"/>
  <c r="J411" i="38" s="1"/>
  <c r="D1233" i="38"/>
  <c r="F8" i="41"/>
  <c r="F251" i="41"/>
  <c r="F250" i="41" s="1"/>
  <c r="N399" i="38"/>
  <c r="J15" i="38"/>
  <c r="D15" i="38"/>
  <c r="N15" i="38"/>
  <c r="J1213" i="38"/>
  <c r="J1212" i="38" s="1"/>
  <c r="J1211" i="38" s="1"/>
  <c r="L1179" i="38"/>
  <c r="L1160" i="38" s="1"/>
  <c r="N93" i="38"/>
  <c r="N92" i="38" s="1"/>
  <c r="N91" i="38" s="1"/>
  <c r="N27" i="38" s="1"/>
  <c r="N189" i="38"/>
  <c r="N188" i="38" s="1"/>
  <c r="N187" i="38" s="1"/>
  <c r="N1245" i="38"/>
  <c r="N1244" i="38" s="1"/>
  <c r="N1243" i="38" s="1"/>
  <c r="N285" i="38"/>
  <c r="N284" i="38" s="1"/>
  <c r="N283" i="38" s="1"/>
  <c r="N61" i="38"/>
  <c r="N60" i="38" s="1"/>
  <c r="N59" i="38" s="1"/>
  <c r="D1244" i="38"/>
  <c r="D1243" i="38" s="1"/>
  <c r="D1052" i="38"/>
  <c r="D1051" i="38" s="1"/>
  <c r="N637" i="38"/>
  <c r="N636" i="38" s="1"/>
  <c r="N635" i="38" s="1"/>
  <c r="L1052" i="38"/>
  <c r="L1051" i="38" s="1"/>
  <c r="L1032" i="38" s="1"/>
  <c r="N23" i="38"/>
  <c r="M1198" i="38"/>
  <c r="M1194" i="38" s="1"/>
  <c r="M1193" i="38" s="1"/>
  <c r="M1192" i="38" s="1"/>
  <c r="D46" i="38"/>
  <c r="J46" i="38" s="1"/>
  <c r="J42" i="38" s="1"/>
  <c r="M622" i="38"/>
  <c r="M618" i="38" s="1"/>
  <c r="M617" i="38" s="1"/>
  <c r="M616" i="38" s="1"/>
  <c r="D50" i="38"/>
  <c r="J50" i="38" s="1"/>
  <c r="M73" i="38"/>
  <c r="M72" i="38" s="1"/>
  <c r="M8" i="38" s="1"/>
  <c r="M393" i="38"/>
  <c r="M392" i="38" s="1"/>
  <c r="D1194" i="38"/>
  <c r="M590" i="38"/>
  <c r="M586" i="38" s="1"/>
  <c r="M585" i="38" s="1"/>
  <c r="M584" i="38" s="1"/>
  <c r="D718" i="38"/>
  <c r="J718" i="38" s="1"/>
  <c r="D174" i="38"/>
  <c r="J174" i="38" s="1"/>
  <c r="J170" i="38" s="1"/>
  <c r="D398" i="38"/>
  <c r="J398" i="38" s="1"/>
  <c r="K398" i="38" s="1"/>
  <c r="K394" i="38" s="1"/>
  <c r="M270" i="38"/>
  <c r="M266" i="38" s="1"/>
  <c r="M265" i="38" s="1"/>
  <c r="M264" i="38" s="1"/>
  <c r="D1134" i="38"/>
  <c r="D1130" i="38" s="1"/>
  <c r="M1038" i="38"/>
  <c r="M1034" i="38" s="1"/>
  <c r="M1033" i="38" s="1"/>
  <c r="M1032" i="38" s="1"/>
  <c r="N1234" i="38"/>
  <c r="N1233" i="38" s="1"/>
  <c r="H43" i="7"/>
  <c r="H9" i="7" s="1"/>
  <c r="H8" i="7" s="1"/>
  <c r="N626" i="38"/>
  <c r="N625" i="38" s="1"/>
  <c r="M46" i="38"/>
  <c r="M42" i="38" s="1"/>
  <c r="M41" i="38" s="1"/>
  <c r="M40" i="38" s="1"/>
  <c r="D814" i="38"/>
  <c r="D810" i="38" s="1"/>
  <c r="M1134" i="38"/>
  <c r="M1130" i="38" s="1"/>
  <c r="M1129" i="38" s="1"/>
  <c r="M1128" i="38" s="1"/>
  <c r="D622" i="38"/>
  <c r="J622" i="38" s="1"/>
  <c r="K622" i="38" s="1"/>
  <c r="K618" i="38" s="1"/>
  <c r="D1038" i="38"/>
  <c r="J1038" i="38" s="1"/>
  <c r="K1038" i="38" s="1"/>
  <c r="K1034" i="38" s="1"/>
  <c r="D1166" i="38"/>
  <c r="J1166" i="38" s="1"/>
  <c r="D270" i="38"/>
  <c r="D266" i="38" s="1"/>
  <c r="M174" i="38"/>
  <c r="M170" i="38" s="1"/>
  <c r="M169" i="38" s="1"/>
  <c r="M168" i="38" s="1"/>
  <c r="C14" i="38"/>
  <c r="D1230" i="38"/>
  <c r="J1230" i="38" s="1"/>
  <c r="K1230" i="38" s="1"/>
  <c r="K1226" i="38" s="1"/>
  <c r="D35" i="38"/>
  <c r="J829" i="38"/>
  <c r="L829" i="38" s="1"/>
  <c r="L284" i="38"/>
  <c r="L283" i="38" s="1"/>
  <c r="L264" i="38" s="1"/>
  <c r="J284" i="38"/>
  <c r="J283" i="38" s="1"/>
  <c r="N1053" i="38"/>
  <c r="N1052" i="38" s="1"/>
  <c r="N1051" i="38" s="1"/>
  <c r="D92" i="38"/>
  <c r="D91" i="38" s="1"/>
  <c r="D1148" i="38"/>
  <c r="D1147" i="38" s="1"/>
  <c r="N1149" i="38"/>
  <c r="N1148" i="38" s="1"/>
  <c r="N1147" i="38" s="1"/>
  <c r="D636" i="38"/>
  <c r="D635" i="38" s="1"/>
  <c r="J1148" i="38"/>
  <c r="J1147" i="38" s="1"/>
  <c r="D284" i="38"/>
  <c r="D283" i="38" s="1"/>
  <c r="N1213" i="38"/>
  <c r="N1212" i="38" s="1"/>
  <c r="N1211" i="38" s="1"/>
  <c r="N1181" i="38"/>
  <c r="N1180" i="38" s="1"/>
  <c r="N1179" i="38" s="1"/>
  <c r="J188" i="38"/>
  <c r="J187" i="38" s="1"/>
  <c r="N605" i="38"/>
  <c r="N604" i="38" s="1"/>
  <c r="N603" i="38" s="1"/>
  <c r="D604" i="38"/>
  <c r="D603" i="38" s="1"/>
  <c r="D188" i="38"/>
  <c r="D187" i="38" s="1"/>
  <c r="L1147" i="38"/>
  <c r="L1128" i="38" s="1"/>
  <c r="L188" i="38"/>
  <c r="L187" i="38" s="1"/>
  <c r="L168" i="38" s="1"/>
  <c r="J1180" i="38"/>
  <c r="J1179" i="38" s="1"/>
  <c r="D1180" i="38"/>
  <c r="D1179" i="38" s="1"/>
  <c r="N413" i="38"/>
  <c r="N412" i="38" s="1"/>
  <c r="D1211" i="38"/>
  <c r="L1245" i="38"/>
  <c r="L1244" i="38" s="1"/>
  <c r="L1243" i="38" s="1"/>
  <c r="L1224" i="38" s="1"/>
  <c r="J1244" i="38"/>
  <c r="J1243" i="38" s="1"/>
  <c r="D29" i="38"/>
  <c r="L61" i="38"/>
  <c r="L605" i="38"/>
  <c r="L604" i="38" s="1"/>
  <c r="L603" i="38" s="1"/>
  <c r="L584" i="38" s="1"/>
  <c r="J604" i="38"/>
  <c r="J603" i="38" s="1"/>
  <c r="L637" i="38"/>
  <c r="L636" i="38" s="1"/>
  <c r="L635" i="38" s="1"/>
  <c r="L616" i="38" s="1"/>
  <c r="J636" i="38"/>
  <c r="J635" i="38" s="1"/>
  <c r="D721" i="38"/>
  <c r="J594" i="38"/>
  <c r="K594" i="38" s="1"/>
  <c r="K593" i="38" s="1"/>
  <c r="D177" i="38"/>
  <c r="N82" i="38"/>
  <c r="N81" i="38" s="1"/>
  <c r="D625" i="38"/>
  <c r="C168" i="38"/>
  <c r="N178" i="38"/>
  <c r="N177" i="38" s="1"/>
  <c r="J1194" i="38"/>
  <c r="M1166" i="38"/>
  <c r="M1162" i="38" s="1"/>
  <c r="M1161" i="38" s="1"/>
  <c r="M1160" i="38" s="1"/>
  <c r="M1230" i="38"/>
  <c r="M1226" i="38" s="1"/>
  <c r="M1225" i="38" s="1"/>
  <c r="M1224" i="38" s="1"/>
  <c r="C809" i="38"/>
  <c r="C808" i="38" s="1"/>
  <c r="D817" i="38"/>
  <c r="D273" i="38"/>
  <c r="K1201" i="38"/>
  <c r="D1201" i="38"/>
  <c r="J1201" i="38"/>
  <c r="N1170" i="38"/>
  <c r="N1169" i="38" s="1"/>
  <c r="N50" i="38"/>
  <c r="N49" i="38" s="1"/>
  <c r="J273" i="38"/>
  <c r="N402" i="38"/>
  <c r="N401" i="38" s="1"/>
  <c r="N1042" i="38"/>
  <c r="N1041" i="38" s="1"/>
  <c r="N1138" i="38"/>
  <c r="N1137" i="38" s="1"/>
  <c r="J1170" i="38"/>
  <c r="J36" i="38"/>
  <c r="D36" i="38"/>
  <c r="L832" i="38"/>
  <c r="J832" i="38"/>
  <c r="D832" i="38"/>
  <c r="D827" i="38" s="1"/>
  <c r="N594" i="38"/>
  <c r="N593" i="38" s="1"/>
  <c r="M17" i="38"/>
  <c r="M18" i="38"/>
  <c r="N274" i="38"/>
  <c r="N273" i="38" s="1"/>
  <c r="L36" i="38"/>
  <c r="K602" i="38"/>
  <c r="K600" i="38" s="1"/>
  <c r="J600" i="38"/>
  <c r="J184" i="38"/>
  <c r="K186" i="38"/>
  <c r="J26" i="38"/>
  <c r="J60" i="38"/>
  <c r="J59" i="38" s="1"/>
  <c r="L62" i="38"/>
  <c r="L34" i="38"/>
  <c r="N1202" i="38"/>
  <c r="N1201" i="38" s="1"/>
  <c r="K178" i="38"/>
  <c r="K177" i="38" s="1"/>
  <c r="J177" i="38"/>
  <c r="K626" i="38"/>
  <c r="K625" i="38" s="1"/>
  <c r="J625" i="38"/>
  <c r="K722" i="38"/>
  <c r="K721" i="38" s="1"/>
  <c r="J721" i="38"/>
  <c r="K818" i="38"/>
  <c r="K817" i="38" s="1"/>
  <c r="J817" i="38"/>
  <c r="M27" i="38"/>
  <c r="J35" i="38"/>
  <c r="L67" i="38"/>
  <c r="L35" i="38" s="1"/>
  <c r="L33" i="38"/>
  <c r="L94" i="38"/>
  <c r="J92" i="38"/>
  <c r="J30" i="38"/>
  <c r="K23" i="38"/>
  <c r="J1233" i="38" l="1"/>
  <c r="K1233" i="38"/>
  <c r="J1169" i="38"/>
  <c r="D82" i="38"/>
  <c r="J82" i="38" s="1"/>
  <c r="J81" i="38" s="1"/>
  <c r="D401" i="38"/>
  <c r="J401" i="38"/>
  <c r="K402" i="38"/>
  <c r="D1137" i="38"/>
  <c r="J1137" i="38"/>
  <c r="K1138" i="38"/>
  <c r="K1137" i="38" s="1"/>
  <c r="J1042" i="38"/>
  <c r="K1042" i="38" s="1"/>
  <c r="K1041" i="38" s="1"/>
  <c r="F7" i="41"/>
  <c r="C10" i="38"/>
  <c r="C72" i="38"/>
  <c r="C8" i="38" s="1"/>
  <c r="J732" i="38"/>
  <c r="J731" i="38" s="1"/>
  <c r="L411" i="38"/>
  <c r="L392" i="38" s="1"/>
  <c r="C9" i="38"/>
  <c r="K15" i="38"/>
  <c r="K1193" i="38"/>
  <c r="K1192" i="38" s="1"/>
  <c r="D78" i="38"/>
  <c r="J78" i="38" s="1"/>
  <c r="K78" i="38" s="1"/>
  <c r="K74" i="38" s="1"/>
  <c r="D590" i="38"/>
  <c r="D586" i="38" s="1"/>
  <c r="D585" i="38" s="1"/>
  <c r="D584" i="38" s="1"/>
  <c r="L1213" i="38"/>
  <c r="L1212" i="38" s="1"/>
  <c r="L1211" i="38" s="1"/>
  <c r="L1192" i="38" s="1"/>
  <c r="D18" i="38"/>
  <c r="K46" i="38"/>
  <c r="K42" i="38" s="1"/>
  <c r="D42" i="38"/>
  <c r="D1193" i="38"/>
  <c r="D1192" i="38" s="1"/>
  <c r="J394" i="38"/>
  <c r="K174" i="38"/>
  <c r="K170" i="38" s="1"/>
  <c r="J1134" i="38"/>
  <c r="K1134" i="38" s="1"/>
  <c r="K1130" i="38" s="1"/>
  <c r="D714" i="38"/>
  <c r="D713" i="38" s="1"/>
  <c r="D712" i="38" s="1"/>
  <c r="D170" i="38"/>
  <c r="D169" i="38" s="1"/>
  <c r="D168" i="38" s="1"/>
  <c r="D394" i="38"/>
  <c r="J593" i="38"/>
  <c r="D809" i="38"/>
  <c r="D808" i="38" s="1"/>
  <c r="J618" i="38"/>
  <c r="J617" i="38" s="1"/>
  <c r="J616" i="38" s="1"/>
  <c r="J814" i="38"/>
  <c r="K814" i="38" s="1"/>
  <c r="K810" i="38" s="1"/>
  <c r="K809" i="38" s="1"/>
  <c r="K808" i="38" s="1"/>
  <c r="D618" i="38"/>
  <c r="D617" i="38" s="1"/>
  <c r="D616" i="38" s="1"/>
  <c r="J1034" i="38"/>
  <c r="D1034" i="38"/>
  <c r="D1033" i="38" s="1"/>
  <c r="D1032" i="38" s="1"/>
  <c r="D1162" i="38"/>
  <c r="D1161" i="38" s="1"/>
  <c r="D1160" i="38" s="1"/>
  <c r="J270" i="38"/>
  <c r="K270" i="38" s="1"/>
  <c r="K266" i="38" s="1"/>
  <c r="K265" i="38" s="1"/>
  <c r="K264" i="38" s="1"/>
  <c r="D1226" i="38"/>
  <c r="D1225" i="38" s="1"/>
  <c r="D1224" i="38" s="1"/>
  <c r="J1226" i="38"/>
  <c r="J828" i="38"/>
  <c r="J28" i="38" s="1"/>
  <c r="J29" i="38"/>
  <c r="N28" i="38"/>
  <c r="D28" i="38"/>
  <c r="N411" i="38"/>
  <c r="N29" i="38"/>
  <c r="L60" i="38"/>
  <c r="L29" i="38"/>
  <c r="L828" i="38"/>
  <c r="L827" i="38" s="1"/>
  <c r="L808" i="38" s="1"/>
  <c r="J1193" i="38"/>
  <c r="J1192" i="38" s="1"/>
  <c r="M10" i="38"/>
  <c r="M14" i="38"/>
  <c r="K718" i="38"/>
  <c r="K714" i="38" s="1"/>
  <c r="K713" i="38" s="1"/>
  <c r="K712" i="38" s="1"/>
  <c r="J714" i="38"/>
  <c r="J713" i="38" s="1"/>
  <c r="D265" i="38"/>
  <c r="D264" i="38" s="1"/>
  <c r="K617" i="38"/>
  <c r="K616" i="38" s="1"/>
  <c r="M9" i="38"/>
  <c r="K1166" i="38"/>
  <c r="K1162" i="38" s="1"/>
  <c r="J1162" i="38"/>
  <c r="D52" i="38"/>
  <c r="C52" i="38"/>
  <c r="K1170" i="38"/>
  <c r="K1169" i="38" s="1"/>
  <c r="N18" i="38"/>
  <c r="J169" i="38"/>
  <c r="J168" i="38" s="1"/>
  <c r="J24" i="38"/>
  <c r="K184" i="38"/>
  <c r="K24" i="38" s="1"/>
  <c r="K26" i="38"/>
  <c r="N17" i="38"/>
  <c r="J18" i="38"/>
  <c r="K50" i="38"/>
  <c r="L64" i="38"/>
  <c r="D27" i="38"/>
  <c r="J91" i="38"/>
  <c r="L92" i="38"/>
  <c r="L30" i="38"/>
  <c r="J712" i="38" l="1"/>
  <c r="J1225" i="38"/>
  <c r="J1224" i="38" s="1"/>
  <c r="K1225" i="38"/>
  <c r="K1224" i="38" s="1"/>
  <c r="J1161" i="38"/>
  <c r="J1160" i="38" s="1"/>
  <c r="K82" i="38"/>
  <c r="K81" i="38" s="1"/>
  <c r="D81" i="38"/>
  <c r="D17" i="38" s="1"/>
  <c r="J17" i="38"/>
  <c r="K401" i="38"/>
  <c r="J393" i="38"/>
  <c r="J392" i="38" s="1"/>
  <c r="D393" i="38"/>
  <c r="D392" i="38" s="1"/>
  <c r="J1041" i="38"/>
  <c r="K1129" i="38"/>
  <c r="K1128" i="38" s="1"/>
  <c r="D1129" i="38"/>
  <c r="D1128" i="38" s="1"/>
  <c r="K1033" i="38"/>
  <c r="K1032" i="38" s="1"/>
  <c r="AL11" i="55"/>
  <c r="D74" i="38"/>
  <c r="J590" i="38"/>
  <c r="J586" i="38" s="1"/>
  <c r="J74" i="38"/>
  <c r="J73" i="38" s="1"/>
  <c r="D14" i="38"/>
  <c r="J1130" i="38"/>
  <c r="J1129" i="38" s="1"/>
  <c r="J1128" i="38" s="1"/>
  <c r="J810" i="38"/>
  <c r="J809" i="38" s="1"/>
  <c r="J266" i="38"/>
  <c r="J265" i="38" s="1"/>
  <c r="J264" i="38" s="1"/>
  <c r="J14" i="38"/>
  <c r="J827" i="38"/>
  <c r="L59" i="38"/>
  <c r="L40" i="38" s="1"/>
  <c r="K1161" i="38"/>
  <c r="K1160" i="38" s="1"/>
  <c r="C20" i="38"/>
  <c r="C49" i="38"/>
  <c r="C41" i="38" s="1"/>
  <c r="J52" i="38"/>
  <c r="D20" i="38"/>
  <c r="D49" i="38"/>
  <c r="D41" i="38" s="1"/>
  <c r="D40" i="38" s="1"/>
  <c r="K169" i="38"/>
  <c r="K18" i="38"/>
  <c r="L91" i="38"/>
  <c r="L28" i="38"/>
  <c r="J27" i="38"/>
  <c r="K73" i="38" l="1"/>
  <c r="K72" i="38" s="1"/>
  <c r="K17" i="38"/>
  <c r="K393" i="38"/>
  <c r="K392" i="38" s="1"/>
  <c r="J1033" i="38"/>
  <c r="J1032" i="38" s="1"/>
  <c r="K9" i="45"/>
  <c r="K590" i="38"/>
  <c r="K586" i="38" s="1"/>
  <c r="K10" i="38" s="1"/>
  <c r="D73" i="38"/>
  <c r="D72" i="38" s="1"/>
  <c r="D8" i="38" s="1"/>
  <c r="J585" i="38"/>
  <c r="J584" i="38" s="1"/>
  <c r="J72" i="38"/>
  <c r="J8" i="38" s="1"/>
  <c r="D10" i="38"/>
  <c r="K14" i="38"/>
  <c r="J808" i="38"/>
  <c r="J10" i="38"/>
  <c r="J20" i="38"/>
  <c r="K52" i="38"/>
  <c r="J49" i="38"/>
  <c r="J41" i="38" s="1"/>
  <c r="J40" i="38" s="1"/>
  <c r="K168" i="38"/>
  <c r="L27" i="38"/>
  <c r="L72" i="38"/>
  <c r="L8" i="38" s="1"/>
  <c r="L9" i="45" l="1"/>
  <c r="K585" i="38"/>
  <c r="K584" i="38" s="1"/>
  <c r="J9" i="38"/>
  <c r="D9" i="38"/>
  <c r="K20" i="38"/>
  <c r="K49" i="38"/>
  <c r="K41" i="38" s="1"/>
  <c r="K40" i="38" s="1"/>
  <c r="K8" i="38" l="1"/>
  <c r="K9" i="38"/>
  <c r="N1038" i="38" l="1"/>
  <c r="N1034" i="38" s="1"/>
  <c r="N1033" i="38" s="1"/>
  <c r="N1032" i="38" s="1"/>
  <c r="N622" i="38"/>
  <c r="N618" i="38" s="1"/>
  <c r="N617" i="38" s="1"/>
  <c r="N616" i="38" s="1"/>
  <c r="N270" i="38"/>
  <c r="N266" i="38" s="1"/>
  <c r="N265" i="38" s="1"/>
  <c r="N264" i="38" s="1"/>
  <c r="N1198" i="38"/>
  <c r="N1194" i="38" s="1"/>
  <c r="N1193" i="38" s="1"/>
  <c r="N1192" i="38" s="1"/>
  <c r="N174" i="38"/>
  <c r="N170" i="38" s="1"/>
  <c r="N169" i="38" s="1"/>
  <c r="N168" i="38" s="1"/>
  <c r="N398" i="38"/>
  <c r="N394" i="38" s="1"/>
  <c r="N393" i="38" s="1"/>
  <c r="N392" i="38" s="1"/>
  <c r="N1166" i="38"/>
  <c r="N1162" i="38" s="1"/>
  <c r="N1161" i="38" s="1"/>
  <c r="N1160" i="38" s="1"/>
  <c r="N590" i="38"/>
  <c r="N586" i="38" s="1"/>
  <c r="N585" i="38" s="1"/>
  <c r="N584" i="38" s="1"/>
  <c r="N1134" i="38"/>
  <c r="N1130" i="38" s="1"/>
  <c r="N1129" i="38" s="1"/>
  <c r="N1128" i="38" s="1"/>
  <c r="N1230" i="38"/>
  <c r="N1226" i="38" s="1"/>
  <c r="N1225" i="38" s="1"/>
  <c r="N1224" i="38" s="1"/>
  <c r="N78" i="38"/>
  <c r="N74" i="38" s="1"/>
  <c r="N73" i="38" s="1"/>
  <c r="N72" i="38" s="1"/>
  <c r="N8" i="38" s="1"/>
  <c r="N46" i="38"/>
  <c r="N42" i="38" s="1"/>
  <c r="N41" i="38" s="1"/>
  <c r="N40" i="38" s="1"/>
  <c r="N14" i="38" l="1"/>
  <c r="N9" i="38"/>
  <c r="N10" i="38"/>
  <c r="C67" i="38" l="1"/>
  <c r="C35" i="38" l="1"/>
  <c r="C64" i="38"/>
  <c r="C59" i="38" s="1"/>
  <c r="C40"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Ms. Dang Thi Nhung</author>
  </authors>
  <commentList>
    <comment ref="I8" authorId="0" shapeId="0" xr:uid="{D5241838-E790-459A-8AB6-9C900DC6657B}">
      <text>
        <r>
          <rPr>
            <b/>
            <sz val="9"/>
            <color indexed="81"/>
            <rFont val="Tahoma"/>
            <family val="2"/>
          </rPr>
          <t>Ms. Dang Thi Nhung:</t>
        </r>
        <r>
          <rPr>
            <sz val="9"/>
            <color indexed="81"/>
            <rFont val="Tahoma"/>
            <family val="2"/>
          </rPr>
          <t xml:space="preserve">
QĐ 2017</t>
        </r>
      </text>
    </comment>
    <comment ref="J8" authorId="0" shapeId="0" xr:uid="{D6B2F0AF-7E45-4B4B-B135-14BB8143F729}">
      <text>
        <r>
          <rPr>
            <b/>
            <sz val="9"/>
            <color indexed="81"/>
            <rFont val="Tahoma"/>
            <family val="2"/>
          </rPr>
          <t>Ms. Dang Thi Nhung:</t>
        </r>
        <r>
          <rPr>
            <sz val="9"/>
            <color indexed="81"/>
            <rFont val="Tahoma"/>
            <family val="2"/>
          </rPr>
          <t xml:space="preserve">
QĐ 2471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dangthinhung</author>
    <author>Bui Thi Hue Chi</author>
  </authors>
  <commentList>
    <comment ref="H115" authorId="0" shapeId="0" xr:uid="{7B99FF11-7CC7-4B94-89B0-99D8D543CE7E}">
      <text>
        <r>
          <rPr>
            <b/>
            <sz val="9"/>
            <rFont val="Times New Roman"/>
            <family val="1"/>
          </rPr>
          <t>dangthinhung:</t>
        </r>
        <r>
          <rPr>
            <sz val="9"/>
            <rFont val="Times New Roman"/>
            <family val="1"/>
          </rPr>
          <t xml:space="preserve">
Tính bằng xã báo cáo
</t>
        </r>
      </text>
    </comment>
    <comment ref="C2074" authorId="1" shapeId="0" xr:uid="{97E27D4C-3657-401A-8583-50A23F91E7A4}">
      <text>
        <r>
          <rPr>
            <b/>
            <sz val="9"/>
            <color indexed="81"/>
            <rFont val="Tahoma"/>
            <family val="2"/>
          </rPr>
          <t>Bui Thi Hue Chi:</t>
        </r>
        <r>
          <rPr>
            <sz val="9"/>
            <color indexed="81"/>
            <rFont val="Tahoma"/>
            <family val="2"/>
          </rPr>
          <t xml:space="preserve">
Thiếu người cao tuổi là người khuyết tật nặng</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Ms. Dang Thi Nhung</author>
  </authors>
  <commentList>
    <comment ref="F7" authorId="0" shapeId="0" xr:uid="{ACBD2138-7A69-4705-A19A-0987B985CB3B}">
      <text>
        <r>
          <rPr>
            <b/>
            <sz val="9"/>
            <color indexed="81"/>
            <rFont val="Tahoma"/>
            <family val="2"/>
          </rPr>
          <t>Ms. Dang Thi Nhung:</t>
        </r>
        <r>
          <rPr>
            <sz val="9"/>
            <color indexed="81"/>
            <rFont val="Tahoma"/>
            <family val="2"/>
          </rPr>
          <t xml:space="preserve">
Xã Sìn Hồ  chi 6 tháng đầu năm : 195 trđ nhưng không chi tiết được đối tượng
</t>
        </r>
      </text>
    </comment>
    <comment ref="J7" authorId="0" shapeId="0" xr:uid="{674DC23D-E227-48BF-9E26-05144E876058}">
      <text>
        <r>
          <rPr>
            <b/>
            <sz val="9"/>
            <color indexed="81"/>
            <rFont val="Tahoma"/>
            <family val="2"/>
          </rPr>
          <t>Ms. Dang Thi Nhung:</t>
        </r>
        <r>
          <rPr>
            <sz val="9"/>
            <color indexed="81"/>
            <rFont val="Tahoma"/>
            <family val="2"/>
          </rPr>
          <t xml:space="preserve">
Xã Sìn Hồ  chi 6 tháng đầu năm : 195 trđ nhưng không chi tiết được đối tượng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Bui Thi Hue Chi</author>
  </authors>
  <commentList>
    <comment ref="F22" authorId="0" shapeId="0" xr:uid="{632EE761-2169-4B91-84C6-0A294C23F402}">
      <text>
        <r>
          <rPr>
            <b/>
            <sz val="9"/>
            <color indexed="81"/>
            <rFont val="Tahoma"/>
            <family val="2"/>
          </rPr>
          <t>Bui Thi Hue Chi:</t>
        </r>
        <r>
          <rPr>
            <sz val="9"/>
            <color indexed="81"/>
            <rFont val="Tahoma"/>
            <family val="2"/>
          </rPr>
          <t xml:space="preserve">
đã chi 6 tháng đầu năm</t>
        </r>
      </text>
    </comment>
    <comment ref="I22" authorId="0" shapeId="0" xr:uid="{2B55FBFB-9200-4E92-9FEA-9D7D61C48A7B}">
      <text>
        <r>
          <rPr>
            <b/>
            <sz val="9"/>
            <color indexed="81"/>
            <rFont val="Tahoma"/>
            <family val="2"/>
          </rPr>
          <t>Bui Thi Hue Chi:</t>
        </r>
        <r>
          <rPr>
            <sz val="9"/>
            <color indexed="81"/>
            <rFont val="Tahoma"/>
            <family val="2"/>
          </rPr>
          <t xml:space="preserve">
đã chi 6 tháng đầu năm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Ms. Dang Thi Nhung</author>
  </authors>
  <commentList>
    <comment ref="J7" authorId="0" shapeId="0" xr:uid="{588E78D7-0EB4-4824-A8B3-62A3007187E5}">
      <text>
        <r>
          <rPr>
            <b/>
            <sz val="9"/>
            <color indexed="81"/>
            <rFont val="Tahoma"/>
            <family val="2"/>
          </rPr>
          <t>Ms. Dang Thi Nhung:</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Ms. Dang Thi Nhung</author>
  </authors>
  <commentList>
    <comment ref="L6" authorId="0" shapeId="0" xr:uid="{6B6A3E23-1E35-40C0-A139-A6E71BD661E8}">
      <text>
        <r>
          <rPr>
            <b/>
            <sz val="9"/>
            <color indexed="81"/>
            <rFont val="Tahoma"/>
            <family val="2"/>
          </rPr>
          <t>Ms. Dang Thi Nhung:</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Ms. Dang Thi Nhung</author>
  </authors>
  <commentList>
    <comment ref="L6" authorId="0" shapeId="0" xr:uid="{2F573178-0050-4F37-8746-1E52E700FF27}">
      <text>
        <r>
          <rPr>
            <b/>
            <sz val="9"/>
            <color indexed="81"/>
            <rFont val="Tahoma"/>
            <family val="2"/>
          </rPr>
          <t>Ms. Dang Thi Nhung:</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Ms. Dang Thi Nhung</author>
  </authors>
  <commentList>
    <comment ref="C5" authorId="0" shapeId="0" xr:uid="{DBA8D70C-7E5C-4D47-A79C-5A65BA8ACCEA}">
      <text>
        <r>
          <rPr>
            <b/>
            <sz val="9"/>
            <rFont val="Tahoma"/>
            <family val="2"/>
          </rPr>
          <t>Ms. Dang Thi Nhung:</t>
        </r>
        <r>
          <rPr>
            <sz val="9"/>
            <rFont val="Tahoma"/>
            <family val="2"/>
          </rPr>
          <t xml:space="preserve">
QĐ 433 ngày 14/3/202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Ms. Dang Thi Nhung</author>
  </authors>
  <commentList>
    <comment ref="C5" authorId="0" shapeId="0" xr:uid="{A5738806-586D-4F82-AF2D-72234F593CE8}">
      <text>
        <r>
          <rPr>
            <b/>
            <sz val="9"/>
            <rFont val="Tahoma"/>
            <family val="2"/>
          </rPr>
          <t>Ms. Dang Thi Nhung:</t>
        </r>
        <r>
          <rPr>
            <sz val="9"/>
            <rFont val="Tahoma"/>
            <family val="2"/>
          </rPr>
          <t xml:space="preserve">
QĐ 433 ngày 14/3/202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Ms. Dang Thi Nhung</author>
  </authors>
  <commentList>
    <comment ref="F662" authorId="0" shapeId="0" xr:uid="{9A687181-E419-4E7D-BCF2-C4EFB18E8E97}">
      <text>
        <r>
          <rPr>
            <b/>
            <sz val="9"/>
            <color indexed="81"/>
            <rFont val="Tahoma"/>
            <family val="2"/>
          </rPr>
          <t>Ms. Dang Thi Nhung:</t>
        </r>
        <r>
          <rPr>
            <sz val="9"/>
            <color indexed="81"/>
            <rFont val="Tahoma"/>
            <family val="2"/>
          </rPr>
          <t xml:space="preserve">
Xã tính sai số tháng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Ms. Dang Thi Nhung</author>
  </authors>
  <commentList>
    <comment ref="N7" authorId="0" shapeId="0" xr:uid="{983E8A06-49EB-481B-958E-EAD9AFE12604}">
      <text>
        <r>
          <rPr>
            <b/>
            <sz val="9"/>
            <color indexed="81"/>
            <rFont val="Tahoma"/>
            <family val="2"/>
          </rPr>
          <t>Ms. Dang Thi Nhung:Đối tượng QLGD mức 0,96 trđ/tháng</t>
        </r>
      </text>
    </comment>
    <comment ref="O7" authorId="0" shapeId="0" xr:uid="{E0914F80-C185-4F22-A372-E16AE9AE4641}">
      <text>
        <r>
          <rPr>
            <b/>
            <sz val="9"/>
            <color indexed="81"/>
            <rFont val="Tahoma"/>
            <family val="2"/>
          </rPr>
          <t>Ms. Dang Thi Nhung:</t>
        </r>
        <r>
          <rPr>
            <sz val="9"/>
            <color indexed="81"/>
            <rFont val="Tahoma"/>
            <family val="2"/>
          </rPr>
          <t xml:space="preserve">
Ăn trưa : 0,36 trđ x 9 tháng</t>
        </r>
      </text>
    </comment>
    <comment ref="P7" authorId="0" shapeId="0" xr:uid="{C391F321-F181-49FD-BC71-19F465E1B6DE}">
      <text>
        <r>
          <rPr>
            <b/>
            <sz val="9"/>
            <color indexed="81"/>
            <rFont val="Tahoma"/>
            <family val="2"/>
          </rPr>
          <t>Ms. Dang Thi Nhung:</t>
        </r>
        <r>
          <rPr>
            <sz val="9"/>
            <color indexed="81"/>
            <rFont val="Tahoma"/>
            <family val="2"/>
          </rPr>
          <t xml:space="preserve">
Học tập 0,15 x 9 thàng</t>
        </r>
      </text>
    </comment>
    <comment ref="Y7" authorId="0" shapeId="0" xr:uid="{069D5167-CBD9-4472-9C64-D94BD536DE5C}">
      <text>
        <r>
          <rPr>
            <b/>
            <sz val="9"/>
            <color indexed="81"/>
            <rFont val="Tahoma"/>
            <family val="2"/>
          </rPr>
          <t>Ms. Dang Thi Nhung:Đối tượng QLGD mức 0,96 trđ/tháng</t>
        </r>
      </text>
    </comment>
    <comment ref="Z7" authorId="0" shapeId="0" xr:uid="{297328C4-C9AC-4266-A23A-523F97C5CC1C}">
      <text>
        <r>
          <rPr>
            <b/>
            <sz val="9"/>
            <color indexed="81"/>
            <rFont val="Tahoma"/>
            <family val="2"/>
          </rPr>
          <t>Ms. Dang Thi Nhung:</t>
        </r>
        <r>
          <rPr>
            <sz val="9"/>
            <color indexed="81"/>
            <rFont val="Tahoma"/>
            <family val="2"/>
          </rPr>
          <t xml:space="preserve">
Ăn trưa : 0,36 trđ x 9 tháng</t>
        </r>
      </text>
    </comment>
    <comment ref="AA7" authorId="0" shapeId="0" xr:uid="{D9A9191A-5B70-4CEF-AC03-84DAA1FC346B}">
      <text>
        <r>
          <rPr>
            <b/>
            <sz val="9"/>
            <color indexed="81"/>
            <rFont val="Tahoma"/>
            <family val="2"/>
          </rPr>
          <t>Ms. Dang Thi Nhung:</t>
        </r>
        <r>
          <rPr>
            <sz val="9"/>
            <color indexed="81"/>
            <rFont val="Tahoma"/>
            <family val="2"/>
          </rPr>
          <t xml:space="preserve">
Học tập 0,15 x 9 thàng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X15" authorId="0" shapeId="0" xr:uid="{955D707D-7628-4CCB-B9B3-0EF123646758}">
      <text>
        <r>
          <rPr>
            <b/>
            <sz val="9"/>
            <color indexed="81"/>
            <rFont val="Tahoma"/>
            <family val="2"/>
          </rPr>
          <t xml:space="preserve">Hp:491-457= 34 do làm tròn số liệu
</t>
        </r>
      </text>
    </comment>
    <comment ref="X22" authorId="0" shapeId="0" xr:uid="{AF7091FC-6A46-4E01-B0C5-A6B77EA7916D}">
      <text>
        <r>
          <rPr>
            <b/>
            <sz val="9"/>
            <color indexed="81"/>
            <rFont val="Tahoma"/>
            <family val="2"/>
          </rPr>
          <t xml:space="preserve">Hp:491-457= 34 do làm tròn số liệu
</t>
        </r>
      </text>
    </comment>
  </commentList>
</comments>
</file>

<file path=xl/sharedStrings.xml><?xml version="1.0" encoding="utf-8"?>
<sst xmlns="http://schemas.openxmlformats.org/spreadsheetml/2006/main" count="10221" uniqueCount="1042">
  <si>
    <t>Đơn vị:…</t>
  </si>
  <si>
    <t>Biểu số 01</t>
  </si>
  <si>
    <t>BIỂU TỔNG HỢP NHU CẦU KINH PHÍ ĐỂ THỰC HIỆN CÁC CHẾ ĐỘ, CHÍNH SÁCH AN SINH XÃ HỘI NĂM 2025 VÀ DỰ TOÁN NĂM 2026</t>
  </si>
  <si>
    <t>(Kèm theo Công văn số         /STC-QLNS ngày      tháng 9 năm 2025 của Sở Tài chính)</t>
  </si>
  <si>
    <t>STT</t>
  </si>
  <si>
    <t>Chính sách, chế độ</t>
  </si>
  <si>
    <t>Số đối tượng</t>
  </si>
  <si>
    <t>Tổng nhu cầu kinh phí</t>
  </si>
  <si>
    <t>Dự toán đã giao năm 2025</t>
  </si>
  <si>
    <t>Ngân sách tỉnh giao</t>
  </si>
  <si>
    <t>Ngân sách xã phường tự cân đối (dự phòng,...)</t>
  </si>
  <si>
    <t>Số dư năm trước chuyển sang</t>
  </si>
  <si>
    <t>Số kinh phí bổ sung</t>
  </si>
  <si>
    <t>Dự toán năm 2026</t>
  </si>
  <si>
    <t>Ghi chú</t>
  </si>
  <si>
    <t>DT giao đầu năm</t>
  </si>
  <si>
    <t>DT bổ sung</t>
  </si>
  <si>
    <t>Tổng cộng</t>
  </si>
  <si>
    <t>Từ nguồn trung ương bổ sung cho NSĐP năm 2024 chuyển nguồn sang năm 2025</t>
  </si>
  <si>
    <t>Từ nguồn dư dự toán, tiết kiệm chi thường xuyên năm 2024 chuyển nguồn sang năm 2025</t>
  </si>
  <si>
    <t>A</t>
  </si>
  <si>
    <t>B</t>
  </si>
  <si>
    <t>CHÍNH SÁCH DO TRUNG ƯƠNG BAN HÀNH</t>
  </si>
  <si>
    <t>I</t>
  </si>
  <si>
    <t>Lĩnh vực Giáo dục và Đào tạo</t>
  </si>
  <si>
    <t>Chính sách về cơ chế thu, quản lý học phí đối với cơ sở giáo dục thuộc hệ thống giáo dục quốc dân và chính sách miễn, giảm học phí theo Nghị định 238/2025/NĐ-CP (thay thế Nghị định 81/2021/NĐ-CP và Nghị định số 97/2023/NĐ-CP)</t>
  </si>
  <si>
    <t>Biểu số 02</t>
  </si>
  <si>
    <t>Chính sách hỗ trợ cho trẻ em mầm non theo Nghị định số 105/2020/NĐ-CP</t>
  </si>
  <si>
    <t>Biểu số 03</t>
  </si>
  <si>
    <t>Chính sách hỗ trợ giáo dục đối với người khuyết tật theo Thông tư LT số 42/2013/TTLT-BGDĐT-BLĐTBXH-BTC</t>
  </si>
  <si>
    <t>Biểu số 04</t>
  </si>
  <si>
    <t>Chính sách hỗ trợ cho học sinh bán trú và trường phổ thông ở xã, thôn ĐBKK theo Nghị định số 66/2025/NĐ-CP (thay thế Nghị định số 116/2016/NĐ-CP)</t>
  </si>
  <si>
    <t>Biểu số 05</t>
  </si>
  <si>
    <t>Chính sách hỗ trợ học tập cho trẻ em, học sinh, sinh viên dân tộc rất ít người theo NĐ số 57/2017/NĐ-CP của Chính phủ</t>
  </si>
  <si>
    <t>Biểu số 06</t>
  </si>
  <si>
    <t>Chính sách hỗ trợ tiền ăn trưa cho học sinh tiểu học, THCS các xã biên giới</t>
  </si>
  <si>
    <t>Biểu số 07</t>
  </si>
  <si>
    <t>II</t>
  </si>
  <si>
    <t>Lĩnh vực đảm bảo và an sinh xã hội</t>
  </si>
  <si>
    <t>1.1</t>
  </si>
  <si>
    <t>Chính sách bảo trợ XH theo Nghị định số 20/2021/NĐ-CP, Luật người cao tuổi, Luật người khuyết tật</t>
  </si>
  <si>
    <t>Biểu số 08</t>
  </si>
  <si>
    <t>1.2</t>
  </si>
  <si>
    <t>Kinh phí bảo hiểm cho đối tượng bảo trợ xã hội</t>
  </si>
  <si>
    <t>Biểu số 09</t>
  </si>
  <si>
    <t>1.3</t>
  </si>
  <si>
    <t>Kinh phí bảo hiểm cho người có công</t>
  </si>
  <si>
    <t>Biểu số 10</t>
  </si>
  <si>
    <t>1.4</t>
  </si>
  <si>
    <t xml:space="preserve">Kinh phí mai táng phí </t>
  </si>
  <si>
    <t>Biểu số 11</t>
  </si>
  <si>
    <t>Chính sách hỗ trợ tiền điện cho hộ nghèo, hộ chính sách xã hội theo Quyết định số 28/2014/QĐ-TTg</t>
  </si>
  <si>
    <t>Biểu số 12</t>
  </si>
  <si>
    <t>Trợ cấp hưu trí theo Nghị định 176/2025/NĐ-CP</t>
  </si>
  <si>
    <t>Biểu số 13</t>
  </si>
  <si>
    <t>III</t>
  </si>
  <si>
    <t>Các chế độ chính sách khác</t>
  </si>
  <si>
    <t>Chính sách hỗ trợ phụ nữ thuộc hộ nghèo là người dân tộc thiểu số sinh con đúng chính sách theo Nghị định 39/2015/NĐ-CP</t>
  </si>
  <si>
    <t>Biểu số 14</t>
  </si>
  <si>
    <t>Chính sách người có uy tín trong đồng bào dân tộc thiểu số</t>
  </si>
  <si>
    <t>Biểu số 15</t>
  </si>
  <si>
    <t>CHÍNH SÁCH DO ĐỊA PHƯƠNG BAN HÀNH</t>
  </si>
  <si>
    <t>Kinh phí nấu ăn theo Nghị quyết số 35/2016/NQ-HĐND của HĐND tỉnh (bao gồm: Kinh phí nấu ăn theo Nghị định số 116/2019/NĐ-CP và Nghị định số 105/2020/NĐ-CP của Chính phủ</t>
  </si>
  <si>
    <t>Biểu số 16</t>
  </si>
  <si>
    <t>Chính sách hỗ trợ tiền ăn cho học sinh ở bán trú tại các xã, thôn, bản khu vực III chuyển thành các xã, thôn, nản khu vực I theo Quyết định của Thủ tướng Chính phủ và Quyết định của Ủy ban dân tộc giai đoạn 2021-2025 trên địa bàn tỉnh theo Nghị quyết số 49/2025/NQ-HĐND (thay thế 04/2022/NQ-HĐND của HĐND tỉnh)</t>
  </si>
  <si>
    <t>Biểu số 17</t>
  </si>
  <si>
    <t>Chính sách hỗ trợ trẻ em 24-36 tháng tuổi theo Nghị quyết số 11/2020/NQ-HĐND của HĐND tỉnh</t>
  </si>
  <si>
    <t>Biểu số 18</t>
  </si>
  <si>
    <t>Các chế độ, chính sách khác</t>
  </si>
  <si>
    <t>Kinh phí chúc thọ, mừng thọ</t>
  </si>
  <si>
    <t>Biểu số 19</t>
  </si>
  <si>
    <t>Chính sách hỗ trợ đảng viên được tặng 40 năm tuổi đảng theo Nghị quyết số 27/2022/NQ-HĐND tỉnh</t>
  </si>
  <si>
    <t>Biểu số 20</t>
  </si>
  <si>
    <t>Kinh phí thực hiện hỗ trợ, bồi dưỡng đối với lực lượng tham gia tổ bảo vệ an ninh, trật tự cơ sở năm 2024 theo Nghị quyết số 21/2024/NQ-HĐND ngày 17/7/2024 của HĐND tỉnh</t>
  </si>
  <si>
    <t>Biểu số 21</t>
  </si>
  <si>
    <t>Kinh phí hỗ trợ thù lao hàng tháng cho người được giao nhiệm vụ quản lý sau cai nghiện ma túy theo Nghị quyết số 68/2023/NQ-HĐND ngày 08/12/2023 của HĐND tỉnh Lai Châu</t>
  </si>
  <si>
    <t>Biểu số 22</t>
  </si>
  <si>
    <t>Kinh phí hỗ trợ người được phân công trực tiếp giúp đỡ người bị áp dụng biện pháp giáo dục tại xã, phường, thị trấn trên địa bàn theo Nghị quyết số 60/2022/NQ-HĐND ngày 09/12/2022 của HĐND tỉnh Lai Châu</t>
  </si>
  <si>
    <t>Biểu số 23</t>
  </si>
  <si>
    <t>Chế độ mai táng phí  đối với người dân tộc thiểu số  theo Nghị quyết số 53/2025/NQ-HĐND</t>
  </si>
  <si>
    <t>Biểu số 24</t>
  </si>
  <si>
    <t xml:space="preserve"> Chi thực hiện chính sách hỗ trợ cho công chức, viên chức, người lao động làm việc tại Trung tâm Phục vụ hành chính công các cấp, Bộ phận một cửa trên địa bàn tỉnh theo Nghị quyết số 69/2025/NQ-HĐND</t>
  </si>
  <si>
    <t>Biểu số 25</t>
  </si>
  <si>
    <t>XÃ MƯỜNG KIM</t>
  </si>
  <si>
    <t>XÃ KHOEN ON</t>
  </si>
  <si>
    <t>XÃ THAN UYÊN</t>
  </si>
  <si>
    <t>XÃ MƯỜNG THAN</t>
  </si>
  <si>
    <t>XÃ PẮC TA</t>
  </si>
  <si>
    <t>XÃ NẬM SỎ</t>
  </si>
  <si>
    <t>XÃ TÂN UYÊN</t>
  </si>
  <si>
    <t>XÃ MƯỜNG KHOA</t>
  </si>
  <si>
    <t>XÃ BẢN BO</t>
  </si>
  <si>
    <t>XÃ BÌNH LƯ</t>
  </si>
  <si>
    <t>XÃ TẢ LÈNG</t>
  </si>
  <si>
    <t>XÃ KHUN HÁ</t>
  </si>
  <si>
    <t>PHƯỜNG TÂN PHONG</t>
  </si>
  <si>
    <t>PHƯỜNG ĐOÀN KẾT</t>
  </si>
  <si>
    <t>XÃ SIN SUỐI HỒ</t>
  </si>
  <si>
    <t>XÃ PHONG THỔ</t>
  </si>
  <si>
    <t>XÃ SÌ LỞ LẦU</t>
  </si>
  <si>
    <t>XÃ DÀO SAN</t>
  </si>
  <si>
    <t>XÃ KHỔNG LÀO</t>
  </si>
  <si>
    <t>XÃ TỦA SIN CHẢI</t>
  </si>
  <si>
    <t>XÃ SÌN HỒ</t>
  </si>
  <si>
    <t>XÃ HỒNG THU</t>
  </si>
  <si>
    <t>XÃ NẬM TĂM</t>
  </si>
  <si>
    <t>XÃ PU SAM CÁP</t>
  </si>
  <si>
    <t>XÃ NẬM CUỔI</t>
  </si>
  <si>
    <t>XÃ NẬM MẠ</t>
  </si>
  <si>
    <t>XÃ LÊ LỢI</t>
  </si>
  <si>
    <t>XÃ NẬM HÀNG</t>
  </si>
  <si>
    <t>XÃ MƯỜNG MÔ</t>
  </si>
  <si>
    <t>XÃ HUA BUM</t>
  </si>
  <si>
    <t>XÃ PA TẦN</t>
  </si>
  <si>
    <t>XÃ BUM NƯA</t>
  </si>
  <si>
    <t>XÃ BUM TỞ</t>
  </si>
  <si>
    <t>XÃ MƯỜNG TÈ</t>
  </si>
  <si>
    <t>XÃ THU LŨM</t>
  </si>
  <si>
    <t>XÃ PA Ủ</t>
  </si>
  <si>
    <t>XÃ MÙ CẢ</t>
  </si>
  <si>
    <t>XÃ TÀ TỔNG</t>
  </si>
  <si>
    <t>Đơn vị: triệu đồng</t>
  </si>
  <si>
    <t>Chỉ tiêu</t>
  </si>
  <si>
    <t>Tổng kinh phí thực hiện chính sách</t>
  </si>
  <si>
    <t>Kết quả thực hiện kỳ II năm học 2024-2025</t>
  </si>
  <si>
    <t>Kết quả thực hiện kỳ I năm học 2025-2026</t>
  </si>
  <si>
    <t>Kinh phí đã bố trí năm 2025</t>
  </si>
  <si>
    <t>Kinh phí còn thừa(+)/thiếu (-)</t>
  </si>
  <si>
    <t>Số tháng hỗ trợ</t>
  </si>
  <si>
    <t>Định mức</t>
  </si>
  <si>
    <t>Kinh phí</t>
  </si>
  <si>
    <t>TỔNG CỘNG</t>
  </si>
  <si>
    <t>Xã Mường Kim</t>
  </si>
  <si>
    <t>Xã Khoen On</t>
  </si>
  <si>
    <t>Xã Than Uyên</t>
  </si>
  <si>
    <t>Xã Mường Than</t>
  </si>
  <si>
    <t>Xã Pắc Ta</t>
  </si>
  <si>
    <t>Xã Nậm Sỏ</t>
  </si>
  <si>
    <t>Xã Tân Uyên</t>
  </si>
  <si>
    <t>Xã Mường Khoa</t>
  </si>
  <si>
    <t>Xã Bản Bo</t>
  </si>
  <si>
    <t>Xã Bình Lư</t>
  </si>
  <si>
    <t>Xã Tả Lèng</t>
  </si>
  <si>
    <t>Xã Khun Há</t>
  </si>
  <si>
    <t>Phường Tân Phong</t>
  </si>
  <si>
    <t>Phường Đoàn Kết</t>
  </si>
  <si>
    <t>Xã Sin Suối Hồ</t>
  </si>
  <si>
    <t>Xã Phong Thổ</t>
  </si>
  <si>
    <t>Xã Sì Lở Lầu</t>
  </si>
  <si>
    <t>Xã Dào San</t>
  </si>
  <si>
    <t>Xã Khổng Lào</t>
  </si>
  <si>
    <t>Xã Tủa Sín Chải</t>
  </si>
  <si>
    <t>Xã Sìn Hồ</t>
  </si>
  <si>
    <t>Xã Hồng Thu</t>
  </si>
  <si>
    <t>Xã Nậm Tăm</t>
  </si>
  <si>
    <t>Xã Pu Sam Cáp</t>
  </si>
  <si>
    <t>Xã Nậm Cuổi</t>
  </si>
  <si>
    <t>Xã Nậm Mạ</t>
  </si>
  <si>
    <t>Xã Lê Lợi</t>
  </si>
  <si>
    <t>Xã Nậm Hàng</t>
  </si>
  <si>
    <t>Xã Mường Mô</t>
  </si>
  <si>
    <t>Xã Hua Bum</t>
  </si>
  <si>
    <t>Xã Pa Tần</t>
  </si>
  <si>
    <t>Xã Bum Nưa</t>
  </si>
  <si>
    <t>Xã Bum Tở</t>
  </si>
  <si>
    <t>Xã Mường Tè</t>
  </si>
  <si>
    <t>Xã Thu Lũm</t>
  </si>
  <si>
    <t>Xã Pa Ủ</t>
  </si>
  <si>
    <t>Xã Mù Cả</t>
  </si>
  <si>
    <t>Xã Tà Tổng</t>
  </si>
  <si>
    <t>Hỗ trợ chi phí học tập</t>
  </si>
  <si>
    <t>Miễn học phí, giảm học phí</t>
  </si>
  <si>
    <t>Miễn học phí 100%</t>
  </si>
  <si>
    <t>UBND XÃ, PHƯỜNG….........</t>
  </si>
  <si>
    <t>ĐVT: Triệu đồng</t>
  </si>
  <si>
    <t>Số học sinh</t>
  </si>
  <si>
    <t>Mức thu học phí</t>
  </si>
  <si>
    <t>Tổng số</t>
  </si>
  <si>
    <t>Mầm non</t>
  </si>
  <si>
    <t>THCS</t>
  </si>
  <si>
    <t>*</t>
  </si>
  <si>
    <t>Nội dung</t>
  </si>
  <si>
    <t>Nhu cầu kinh phí năm 2025</t>
  </si>
  <si>
    <t>Số quyết định, ngày tháng năm</t>
  </si>
  <si>
    <t>Thời gian hưởng</t>
  </si>
  <si>
    <t>Thành tiền</t>
  </si>
  <si>
    <t>CHI TIẾT NHƯ SAU</t>
  </si>
  <si>
    <t>Hỗ trợ tiền ăn trưa</t>
  </si>
  <si>
    <t xml:space="preserve">Hỗ trợ nấu ăn </t>
  </si>
  <si>
    <t>Chính sách giáo viên dạy lớp ghép</t>
  </si>
  <si>
    <t>Biểu số 03.1</t>
  </si>
  <si>
    <t>BIỂU TỔNG HỢP KINH PHÍ HỖ TRỢ NẤU ĂN CHO TRẺ EM MẦM NON THEO NGHỊ ĐỊNH 105/2020/NĐ- CP NĂM 2025 VÀ DỰ TOÁN 2026</t>
  </si>
  <si>
    <t>Tên cơ sở Giáo dục mầm non</t>
  </si>
  <si>
    <t>Số trẻ em bán trú</t>
  </si>
  <si>
    <t>Số lần định mức trên 45 trẻ</t>
  </si>
  <si>
    <t>Số dư trẻ</t>
  </si>
  <si>
    <t>Bù trừ số dư trẻ (nếu &gt;hơn 20 thì được tính =1 lần)</t>
  </si>
  <si>
    <t>Số lần định mức được tính hỗ trợ</t>
  </si>
  <si>
    <t>Định mức chi</t>
  </si>
  <si>
    <t>Số tháng</t>
  </si>
  <si>
    <r>
      <rPr>
        <sz val="10"/>
        <color theme="1"/>
        <rFont val="Times New Roman"/>
        <family val="1"/>
      </rPr>
      <t xml:space="preserve">Học kỳ II </t>
    </r>
    <r>
      <rPr>
        <i/>
        <sz val="10"/>
        <color theme="1"/>
        <rFont val="Times New Roman"/>
        <family val="1"/>
      </rPr>
      <t>(Từ tháng 1 đến tháng 5)</t>
    </r>
  </si>
  <si>
    <t>Đối tượng hưởng mức hỗ trợ 2% theo Nghị quyết số 35/2016/NQ-HĐND tỉnh</t>
  </si>
  <si>
    <t>Đối tượng hưởng mức hỗ trợ 2,5% theo Nghị quyết số 35/2016/NQ-HĐND tỉnh</t>
  </si>
  <si>
    <r>
      <rPr>
        <sz val="10"/>
        <color theme="1"/>
        <rFont val="Times New Roman"/>
        <family val="1"/>
      </rPr>
      <t xml:space="preserve">Học kỳ I </t>
    </r>
    <r>
      <rPr>
        <i/>
        <sz val="10"/>
        <color theme="1"/>
        <rFont val="Times New Roman"/>
        <family val="1"/>
      </rPr>
      <t>(Từ tháng 9 đến tháng 12)</t>
    </r>
  </si>
  <si>
    <t>Xã….....</t>
  </si>
  <si>
    <t>Trường…....</t>
  </si>
  <si>
    <t>Kinh phí hỗ trợ học bổng</t>
  </si>
  <si>
    <t>Kinh phí hỗ trợ mua phương tiện, đồ dùng học tập</t>
  </si>
  <si>
    <t>Đối tượng</t>
  </si>
  <si>
    <t>Thời gian</t>
  </si>
  <si>
    <t>Xã Tủa Sin Chải</t>
  </si>
  <si>
    <t>4=1*2*3</t>
  </si>
  <si>
    <t>Hỗ trợ tiền ăn trưa (360.000 đồng/tháng)</t>
  </si>
  <si>
    <t xml:space="preserve">Từ tháng 1-5 </t>
  </si>
  <si>
    <t xml:space="preserve">Từ tháng 9-12 </t>
  </si>
  <si>
    <t>Từ tháng 1-5</t>
  </si>
  <si>
    <t>Từ tháng 9-12</t>
  </si>
  <si>
    <t>Đồ dùng học tập (1,350 trđ/năm học)</t>
  </si>
  <si>
    <t>Tiền nước (số học sinh x1m3/tháng xđịnh mức 11.110 đồng x9 tháng)</t>
  </si>
  <si>
    <t xml:space="preserve"> - </t>
  </si>
  <si>
    <t>XÃ TỦA SÍN CHẢI</t>
  </si>
  <si>
    <t xml:space="preserve">Tên cơ sở Giáo dục </t>
  </si>
  <si>
    <t xml:space="preserve">Số lần định mức </t>
  </si>
  <si>
    <t xml:space="preserve">Bù trừ số dư trẻ </t>
  </si>
  <si>
    <t xml:space="preserve"> Tiểu học</t>
  </si>
  <si>
    <t>Trường…........</t>
  </si>
  <si>
    <t>-</t>
  </si>
  <si>
    <t>2.1</t>
  </si>
  <si>
    <t>Biểu số 05.2</t>
  </si>
  <si>
    <t>BIỂU TỔNG HỢP KINH PHÍ HỖ TRỢ TRỰC TRƯA  TRẺ EM BÁN TRÚ THEO NGHỊ ĐỊNH  SỐ 66/2025/NĐ- CP NĂM 2025 VÀ DỰ TOÁN NĂM 2026</t>
  </si>
  <si>
    <t>Nhóm trẻ Trẻ em từ 03 đến 12 tháng tuổi  (15 trẻ 1 nhóm dư trên 7 tính 1 nhóm)</t>
  </si>
  <si>
    <t>Nhóm trẻ Trẻ em từ 13 đến 24 tháng tuổi  (20 trẻ 1 nhóm dư trên 10 tính 1 nhóm)</t>
  </si>
  <si>
    <t>Nhóm trẻ Trẻ em từ 25 đến 36 tháng tuổi (25 trẻ 1 nhóm dư trên 8 tính 1 nhóm)</t>
  </si>
  <si>
    <t>Biểu số 05.3</t>
  </si>
  <si>
    <t>BIỂU TỔNG HỢP KINH PHÍ HỖ TRỢ TRỰC TRƯA HỌC SINH BÁN TRÚ THEO NGHỊ ĐỊNH  SỐ 66/2025/NĐ- CP NĂM 2025 VÀ DỰ TOÁN NĂM 2026</t>
  </si>
  <si>
    <t>Nhu cầu kinh phí</t>
  </si>
  <si>
    <t>Từ tháng 1-6</t>
  </si>
  <si>
    <t>Học sinh mầm non, mẫu giáo</t>
  </si>
  <si>
    <t>Học sinh tiểu học</t>
  </si>
  <si>
    <t>+</t>
  </si>
  <si>
    <t>Mức 40%</t>
  </si>
  <si>
    <t>Mức 60%</t>
  </si>
  <si>
    <t>Học sinh Trung học cơ sở</t>
  </si>
  <si>
    <t>Từ tháng 7-12</t>
  </si>
  <si>
    <t>XÃ SÌN HỔ</t>
  </si>
  <si>
    <t>ĐƠN VỊ TRƯỜNG</t>
  </si>
  <si>
    <t>Số học sinh học kỳ I năm học 2025-2026</t>
  </si>
  <si>
    <t xml:space="preserve">Tổng số </t>
  </si>
  <si>
    <t>TH</t>
  </si>
  <si>
    <t>Tiền ăn</t>
  </si>
  <si>
    <t>Gạo (kg)</t>
  </si>
  <si>
    <t>Tiền ăn TH (trđ)</t>
  </si>
  <si>
    <t>Tiền ăn THCS (trđ)</t>
  </si>
  <si>
    <t>Loại đối tượng</t>
  </si>
  <si>
    <t>Năm 2025</t>
  </si>
  <si>
    <t xml:space="preserve">Đối tượng </t>
  </si>
  <si>
    <t>Hệ số</t>
  </si>
  <si>
    <t xml:space="preserve">Mức chuẩn TW quy định </t>
  </si>
  <si>
    <t xml:space="preserve">Số tiền trợ cấp cơ bản hàng tháng </t>
  </si>
  <si>
    <t>Kinh phí đã bố trí trong cân đối NSĐP năm 2025</t>
  </si>
  <si>
    <t>Kinh phí còn thừa/
thiếu</t>
  </si>
  <si>
    <t>4=2*3</t>
  </si>
  <si>
    <t>5=1*4</t>
  </si>
  <si>
    <t>7=5-6</t>
  </si>
  <si>
    <t>TRỢ CẤP THƯỜNG XUYÊN</t>
  </si>
  <si>
    <t>TRỢ CẤP XÃ HỘI HÀNG THÁNG</t>
  </si>
  <si>
    <t>Trẻ em 16 tuổi không có nguồn nuôi dưỡng</t>
  </si>
  <si>
    <t>Dưới 4 tuổi</t>
  </si>
  <si>
    <t>Từ đủ 4 tuổi trở lên đến dưới 16 tuổi</t>
  </si>
  <si>
    <t xml:space="preserve">Người từ 16 tuổi đến 22 tuổi đang học phổ thông, học nghề, trung học chuyên nghiệp, cao đẳng, đại học </t>
  </si>
  <si>
    <t>Trẻ em bị nhiễm HIV/AIDS thuộc hộ nghèo</t>
  </si>
  <si>
    <t>Dưới 4 tuổi</t>
  </si>
  <si>
    <t>Từ 4 đến dưới 16 tuổi</t>
  </si>
  <si>
    <t>Từ 16 tuổi trở lên</t>
  </si>
  <si>
    <t>Người thuộc hộ nghèo, cận nghèo không có chồng hoặc vợ, có chồng hoặc vợ chết; có chồng hoặc vợ mất tích theo quy định của pháp luật và đang nuôi con dưới 16 tuổi hoặc đang nuôi con từ 16 tuổi đến 22 tuổi</t>
  </si>
  <si>
    <t>Đang nuôi 1 con</t>
  </si>
  <si>
    <t>Đang nuôi 2 con</t>
  </si>
  <si>
    <t>Đang nuôi 3 con</t>
  </si>
  <si>
    <t>Đang nuôi 4 con</t>
  </si>
  <si>
    <t>Đang nuôi 5 con</t>
  </si>
  <si>
    <t>Đang nuôi 6 con</t>
  </si>
  <si>
    <t>Người cao tuổi</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</si>
  <si>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</si>
  <si>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</si>
  <si>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Từ đủ 60 tuổi đến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</si>
  <si>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</si>
  <si>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</si>
  <si>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</si>
  <si>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</si>
  <si>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</si>
  <si>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</si>
  <si>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</si>
  <si>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</si>
  <si>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6.1</t>
  </si>
  <si>
    <t>Người khuyết tật đặc biệt nặng</t>
  </si>
  <si>
    <t>Dưới 16 tuổi</t>
  </si>
  <si>
    <t>Từ 16 đến 60 tuổi</t>
  </si>
  <si>
    <t>Từ 60 tuổi trở lên</t>
  </si>
  <si>
    <t>6.2</t>
  </si>
  <si>
    <t>Người khuyết tật nặng</t>
  </si>
  <si>
    <t>Trẻ em dưới 3 tuổi thuộc hộ nghèo, cận nghèo sống tại các xã, thôn vùng đồng bào dân tộc thiểu số và vùng núi ĐBKK (không được quy định tại khoản 1,3,6)</t>
  </si>
  <si>
    <t>NHẬN NUÔI DƯỠNG, CHĂM SÓC TẠI CỘNG ĐỒNG</t>
  </si>
  <si>
    <t>Nhận chăm sóc, nuôi dưỡng trẻ em dưới 16 tuổi không có nguồn nuôi dưỡng là đối tượng quy định tại khoản 1 điều 5 Nghị định số 20/2021/NĐ-CP</t>
  </si>
  <si>
    <t>Nhận chăm sóc, nuôi dưỡng trẻ em dưới 4 tuổi</t>
  </si>
  <si>
    <t>Nhận chăm sóc, nuôi dưỡng trẻ em từ 04 tuổi trở lên đến dưới 16 tuổi</t>
  </si>
  <si>
    <t>Nuôi 01 trẻ em dưới 16 tuổi</t>
  </si>
  <si>
    <t>Nuôi 02 trẻ em dưới 16 tuổi</t>
  </si>
  <si>
    <t>Nuôi 03 trẻ em dưới 16 tuổi</t>
  </si>
  <si>
    <t>Nuôi 04 trẻ em dưới 16 tuổi</t>
  </si>
  <si>
    <t>Nhận nuôi người cao tuổi thuộc hộ nghèo không có người phụng dưỡng, đủ điều kiện vào cơ sở bảo trợ xã hội được chăm sóc, nuôi dưỡng</t>
  </si>
  <si>
    <t>Hỗ trợ nuôi dưỡng người khuyết tật nặng, đặc biệt nặng theo quy định pháp luật về người khuyết tật</t>
  </si>
  <si>
    <t>3.1</t>
  </si>
  <si>
    <t>Hỗ trợ kinh phí chăm sóc, nuôi dưỡng người khuyết tật</t>
  </si>
  <si>
    <t>Người khuyết tật đặc biệt nặng, người khuyết tật nặng đang mang thai hoặc nuôi 01 con dưới 36 tháng tuổi</t>
  </si>
  <si>
    <t>Người khuyết tật đặc biệt nặng, người khuyết tật nặng đang mang thai và nuôi con dưới 36 tháng tuổi hoặc từ hai con trở lên dưới 36 tháng tuổi</t>
  </si>
  <si>
    <t>3.2</t>
  </si>
  <si>
    <t>Hỗ trợ hộ gia đình trực tiếp chăm sóc, nuôi dưỡng người khuyết tật đặc biệt nặng</t>
  </si>
  <si>
    <t>Trực tiếp nuôi dưỡng, chăm sóc 01 người khuyết tật đặc biệt nặng</t>
  </si>
  <si>
    <t>Trực tiếp nuôi dưỡng, chăm sóc 02 người khuyết tật đặc biệt nặng</t>
  </si>
  <si>
    <t>Trực tiếp nuôi dưỡng, chăm sóc 03 người khuyết tật đặc biệt nặng</t>
  </si>
  <si>
    <t>Trực tiếp nuôi dưỡng, chăm sóc 04 người khuyết tật đặc biệt nặng</t>
  </si>
  <si>
    <t>3.3</t>
  </si>
  <si>
    <t>Hỗ trợ hộ gia đình, cá nhân khi nhận nuôi dưỡng, chăm sóc người khuyết tật đặc biệt nặng</t>
  </si>
  <si>
    <t>Hộ gia đình nhận nuôi dưỡng, chăm sóc một người khuyết tật đặc biệt nặng</t>
  </si>
  <si>
    <t>Hộ gia đình nhận nuôi dưỡng, chăm sóc hai người khuyết tật đặc biệt nặng</t>
  </si>
  <si>
    <t>Hộ gia đình nhận chăm sóc, nuôi dưỡng trẻ em khuyết tật đặc biệt nặng</t>
  </si>
  <si>
    <t>Hộ gia đình nhận chăm sóc, nuôi dưỡng 02 trẻ em khuyêt tật đặc biệt nặng</t>
  </si>
  <si>
    <t>HỖ TRỢ CHI PHÍ MAI TÁNG</t>
  </si>
  <si>
    <t>XÃ SIN SUỐI HỔ</t>
  </si>
  <si>
    <t>XÃ HỔNG THU</t>
  </si>
  <si>
    <t>Đơn vị</t>
  </si>
  <si>
    <t>Đối tượng (người)</t>
  </si>
  <si>
    <t>Nhu cầu kinh phí (tr.đ)</t>
  </si>
  <si>
    <t>1</t>
  </si>
  <si>
    <t>2</t>
  </si>
  <si>
    <t>3</t>
  </si>
  <si>
    <t>4</t>
  </si>
  <si>
    <t>Đề nghị xã kiểm tra lại số đối tượng không hợp lý nên Sở không tổng hợp</t>
  </si>
  <si>
    <t>2026 tăng 30</t>
  </si>
  <si>
    <t>Xã  Nậm Sỏ</t>
  </si>
  <si>
    <t>Xã Tân Phong</t>
  </si>
  <si>
    <t>xã xem đối tượng  lại 6 tháng đầu năm đang cao hơn cả năm</t>
  </si>
  <si>
    <t>Xã Nậm cuổi</t>
  </si>
  <si>
    <t>ĐVT</t>
  </si>
  <si>
    <t>Người</t>
  </si>
  <si>
    <t>Trđ</t>
  </si>
  <si>
    <t>Tổng số hộ</t>
  </si>
  <si>
    <t>Số hộ nghèo</t>
  </si>
  <si>
    <t>Số hộ chính sách xã hội</t>
  </si>
  <si>
    <t>Mức hỗ trợ</t>
  </si>
  <si>
    <t>Kinh phí đã bố trí trong dự toán chi cân đối NSĐP năm 2025</t>
  </si>
  <si>
    <t>Kinh phí còn thừa/thiếu</t>
  </si>
  <si>
    <t>Hộ có thành viên đang hưởng trợ cấp xã hội hàng tháng không thuộc diện hộ nghèo theo quy định của pháp luật và có lượng điện sử dụng cho mục đích sinh hoạt trong tháng không quá 50KWh ở vùng có điện lưới</t>
  </si>
  <si>
    <t>Hộ có thành viên đang hưởng trợ cấp xã hội theo quy định của pháp luật, hộ dân tộc thiểu số sống ở vùng chưa có điện lưới</t>
  </si>
  <si>
    <t>Hộ nghèo</t>
  </si>
  <si>
    <t>1=2+3</t>
  </si>
  <si>
    <t>3=4+5</t>
  </si>
  <si>
    <t>8=9+10</t>
  </si>
  <si>
    <t>9=2*6*7</t>
  </si>
  <si>
    <t>10=11+12</t>
  </si>
  <si>
    <t xml:space="preserve">Hộ nghèo </t>
  </si>
  <si>
    <t xml:space="preserve">Hộ chính sách xã hội </t>
  </si>
  <si>
    <t xml:space="preserve">Hộ đồng bào DTTS sống ở vùng chưa có điện lưới (không thuộc hộ nghèo) </t>
  </si>
  <si>
    <t xml:space="preserve">Người trên 75 tuổi </t>
  </si>
  <si>
    <t>Người từ 70 đến dưới 75 tuổi thuộc hộ nghèo hộ cận nghèo</t>
  </si>
  <si>
    <t>Số đối tượng (người)</t>
  </si>
  <si>
    <t>Định mức (Trđ)</t>
  </si>
  <si>
    <t>Nhu cầu kinh phí (Trđ)</t>
  </si>
  <si>
    <t xml:space="preserve">Xã Khun Há </t>
  </si>
  <si>
    <t>Số lần/năm</t>
  </si>
  <si>
    <t>Kinh phí thực hiện</t>
  </si>
  <si>
    <t>Kinh phí tập huấn, bồi dưỡng</t>
  </si>
  <si>
    <t>Thăm hỏi, tặng quà</t>
  </si>
  <si>
    <t>Thăm hỏi, hỗ trợ người ốm đau</t>
  </si>
  <si>
    <t>Điều trị bệnh tuyến trung ương</t>
  </si>
  <si>
    <t>Điều trị bệnh tuyến tỉnh</t>
  </si>
  <si>
    <t>Điều trị bệnh tuyến Trung tâm</t>
  </si>
  <si>
    <t>Điều trị bệnh tuyến xã</t>
  </si>
  <si>
    <t>Thăm hỏi, hỗ trợ người uy tín khó khăn đột xuất</t>
  </si>
  <si>
    <t>Thăm viếng khi có người mất</t>
  </si>
  <si>
    <t>Cấp tỉnh</t>
  </si>
  <si>
    <t>Cấp xã</t>
  </si>
  <si>
    <t>Tính theo định mức</t>
  </si>
  <si>
    <t>Tỷ lệ</t>
  </si>
  <si>
    <t>Số kinh phí</t>
  </si>
  <si>
    <t>3=2*mức LCS</t>
  </si>
  <si>
    <t>5=1*3*4</t>
  </si>
  <si>
    <t>8=5-7</t>
  </si>
  <si>
    <t>Học kỳ II (từ T1-T5)</t>
  </si>
  <si>
    <t>Mức 2%</t>
  </si>
  <si>
    <t>Mức 2,5%</t>
  </si>
  <si>
    <t>Tiểu học</t>
  </si>
  <si>
    <t>Mức 4%</t>
  </si>
  <si>
    <t>Mức 4,5%</t>
  </si>
  <si>
    <t>Trung học cơ sở</t>
  </si>
  <si>
    <t>Học kỳ I (từ T9-T12)</t>
  </si>
  <si>
    <t>Trung học phổ thông</t>
  </si>
  <si>
    <t>Người cao tuổi thọ 70 tuổi</t>
  </si>
  <si>
    <t>Người cao tuổi thọ 75 tuổi</t>
  </si>
  <si>
    <t>Người cao tuổi thọ 80 tuổi</t>
  </si>
  <si>
    <t>Người cao tuổi thọ 85 tuổi</t>
  </si>
  <si>
    <t>Người cao tuổi thọ 95 tuổi</t>
  </si>
  <si>
    <t>Người cao tuổi thọ 100 tuổi trở lên</t>
  </si>
  <si>
    <t xml:space="preserve">Thời gian </t>
  </si>
  <si>
    <t>Đảng viên được tặng Huy hiệu 40 năm tuổi Đảng</t>
  </si>
  <si>
    <t>Đảng viên được tặng Huy hiệu 45 năm tuổi Đảng</t>
  </si>
  <si>
    <t>Đảng viên được tặng Huy hiệu 50 năm tuổi Đảng</t>
  </si>
  <si>
    <t>Đảng viên được tặng Huy hiệu 55 năm tuổi Đảng</t>
  </si>
  <si>
    <t>Đảng viên được tặng Huy hiệu 60 năm tuổi Đảng</t>
  </si>
  <si>
    <t>Đảng viên được tặng Huy hiệu 65 năm tuổi Đảng</t>
  </si>
  <si>
    <t>Đảng viên được tặng Huy hiệu 70 năm tuổi Đảng</t>
  </si>
  <si>
    <t>Đảng viên được tặng Huy hiệu 75 năm tuổi Đảng</t>
  </si>
  <si>
    <t>Đvt: Triệu đồng</t>
  </si>
  <si>
    <t>Số lượng tổ (theo số lượng thôn bản)</t>
  </si>
  <si>
    <t>Số lượng thành viên/tổ (người)</t>
  </si>
  <si>
    <t>Mức hỗ trợ thường xuyên hằng tháng</t>
  </si>
  <si>
    <t xml:space="preserve">Thành tiền </t>
  </si>
  <si>
    <t>4=2*3*12 tháng</t>
  </si>
  <si>
    <t>Tổ trưởng</t>
  </si>
  <si>
    <t>Tổ phó</t>
  </si>
  <si>
    <t>Tổ viên</t>
  </si>
  <si>
    <t>Hỗ trợ người cai nghiện ma túy tự nguyện tại  gia đình, cộng đồng</t>
  </si>
  <si>
    <t>Hỗ trợ đối với người được giao nhiệm vụ tư vấn tâm lý, xã hội, quản lý, hỗ trợ các đối tượng cai nghiện tại gia đình, cộng đồng; người được giao nhiệm vụ quản lý sau cai nghiện ma túy</t>
  </si>
  <si>
    <t>mỗi người hỗ trợ tối đa 3 tháng</t>
  </si>
  <si>
    <t>Hỗ trợ người chôn cất (5 trđ)</t>
  </si>
  <si>
    <t>Hỗ trợ người hỏa táng (10 trđ)</t>
  </si>
  <si>
    <t>BIỂU TỔNG HỢP  KINH PHÍ NGƯỜI LÀM VIỆC TẠI TRUNG TÂM HÀNH CHÍNH CÔNG THEO NGHỊ QUYẾT SỐ 69/2025/NQ-HĐND NĂM 2025 NGÀY 26/9/2025 CỦA HỘI ĐỒNG NHÂN DÂN TỈNH</t>
  </si>
  <si>
    <t>Nhu cầu kinh phí (trđ)</t>
  </si>
  <si>
    <t xml:space="preserve">Hỗ trợ sinh hoạt phí </t>
  </si>
  <si>
    <t xml:space="preserve">Hỗ trợ may trang phục </t>
  </si>
  <si>
    <t>Đơn vị tính: Triệu đồng</t>
  </si>
  <si>
    <t xml:space="preserve">Thành tiền 
</t>
  </si>
  <si>
    <t xml:space="preserve">Ghi chú </t>
  </si>
  <si>
    <t>Kinh phí đã cấp</t>
  </si>
  <si>
    <t>Kinh phí thăm hỏi tặng quà ngày Thương binh - Liệt sĩ 27 tháng 7 cho các đối tượng B1, B2, B3, B4, B5 theo Nghị quyết số 70/2023/NQ-HĐND (403 đối tượng)</t>
  </si>
  <si>
    <t xml:space="preserve">Xã Mường Kim </t>
  </si>
  <si>
    <t xml:space="preserve">Xã Than Uyên </t>
  </si>
  <si>
    <t xml:space="preserve">Xã Nậm Sỏ </t>
  </si>
  <si>
    <t xml:space="preserve">Xã Tân Uyên </t>
  </si>
  <si>
    <t xml:space="preserve">Xã Bản Bo </t>
  </si>
  <si>
    <t xml:space="preserve">Xã Đoàn Kết </t>
  </si>
  <si>
    <t xml:space="preserve">Xã Sì Lở Lầu </t>
  </si>
  <si>
    <t xml:space="preserve">Xã Khổng Lào </t>
  </si>
  <si>
    <t xml:space="preserve">Xã Hồng Thu </t>
  </si>
  <si>
    <t xml:space="preserve">Xã Pu Sam Cáp </t>
  </si>
  <si>
    <t xml:space="preserve">Xã Nậm Cuổi </t>
  </si>
  <si>
    <t xml:space="preserve">Xã Hua Bum </t>
  </si>
  <si>
    <t xml:space="preserve">Xã Bum Nưa </t>
  </si>
  <si>
    <t xml:space="preserve">Xã Bum Tở </t>
  </si>
  <si>
    <t xml:space="preserve">Xã Mường Tè </t>
  </si>
  <si>
    <t xml:space="preserve">Xã Thu Lũm </t>
  </si>
  <si>
    <t xml:space="preserve">Xã Pa Ủ </t>
  </si>
  <si>
    <t xml:space="preserve">Xã Mù Cả </t>
  </si>
  <si>
    <t xml:space="preserve">Xã Tà Tổng </t>
  </si>
  <si>
    <t>Thăm hỏi, tặng quà nhân dịp tết nguyên đán đối với đảng viên được tặng huy hiệu 60 năm tuổi Đảng trở lên, các đối tượng B1, B2,B3,B4</t>
  </si>
  <si>
    <t>Ghi chú:</t>
  </si>
  <si>
    <t>Danh sách tham hỏi tặng quà nhân kỷ niệm 78 năm ngày Thương binh - Liệt sĩ (27/7/1947-27/7/2025) theo Kế hoạch số 3674/KH-UBND ngày 10/7/2025 của UBND tỉnh.</t>
  </si>
  <si>
    <t>Đối tượng B1: Người hoạt động cách mạnh trước ngày khởi ngĩa tháng 8 năm 1945.</t>
  </si>
  <si>
    <t>- Đối tượng B2: Bà mẹ Việt nam anh hùng; Anh hùng lực lượng vũ trang nhân dân; Anh hùng Lao động trong thời kỳ kháng chiến.</t>
  </si>
  <si>
    <t>- Đối tượng B3: Thương binh có tỷ lệ tổn thương cơ thể từ 61% trở lên;</t>
  </si>
  <si>
    <t>- Đối tượng B4: Người hoạt động cách mạng, kháng chiến, bảo vệ Tổ quốc, làm nghĩa vụ quốc tế bị địch bắt tù, đày; đại diện thân nhân liệt sĩ; cha đẻ, mẹ đẻ, vợ hoặc chồng, con đẻ, con nuôi, người có công nuôi liệt sĩ đang hưởng trợ cấp hàng tháng, con đẻ, con nuôi thờ cúng liệt sĩ.</t>
  </si>
  <si>
    <t>- Đối tượng B5: Thương binh, bệnh binh loại B, người hưởng chính sách như thương binh (có tỷ lệ tổn thương cơ thể từ 21% đến 60%); bệnh binh có tỷ lệ tổn thương cơ thể từ 61% trở lên; người hoạt động kháng chiến bị nhiễm chất độc hoá học mất sức lao động từ 61% trở lên.</t>
  </si>
  <si>
    <t>Đề nghị xã xem lại số đối tượng số BH cung cấp là 346 đối tượng</t>
  </si>
  <si>
    <t>Đề nghị xã xem lại số đối tượng không hợp lý</t>
  </si>
  <si>
    <t>C</t>
  </si>
  <si>
    <t>ĐÃ CHI CỦA HUYỆN CŨ 6 THÁNG ĐẦU NĂM</t>
  </si>
  <si>
    <t>ĐÃ CHI Ở HUYỆN CŨ</t>
  </si>
  <si>
    <t>Đề nghị xã xem lại đối tượng</t>
  </si>
  <si>
    <t>Thực hiện 6 tháng đầu năm 2025</t>
  </si>
  <si>
    <t>6 tháng cuối năm</t>
  </si>
  <si>
    <t>Thực hiện 6 đầu  năm 2025</t>
  </si>
  <si>
    <t>Trong đó: thực hiện 6 tháng đầu năm</t>
  </si>
  <si>
    <t>Đề nghị các xã bổ sung thông tin thực hiện 6 tháng đầu năm</t>
  </si>
  <si>
    <t>Năm 2026 đưa vào định mức</t>
  </si>
  <si>
    <t>Chính sách ưu tiên phát triển giáo dục mầm non</t>
  </si>
  <si>
    <t>Tiền điện (số hs x 5kw tháng xđịnh mức  2.280 đồng x 9 tháng)</t>
  </si>
  <si>
    <t>Hỗ trợ kinh phí để thực hiện quản lý buổi trưa đối với nhóm trẻ em mầm non</t>
  </si>
  <si>
    <t>Kinh phí tổ chức nấu ăn tại trường (3.900.000 đồng/tháng)</t>
  </si>
  <si>
    <t>Nấu ăn đã chuyển sang NĐ 277 nên chỉ tính 2 tháng</t>
  </si>
  <si>
    <t>Chính sách phát triển đội ngũ và hỗ trợ trẻ em</t>
  </si>
  <si>
    <t xml:space="preserve">Chính sách phát triển đội ngũ </t>
  </si>
  <si>
    <t>Hỗ trợ tuyển dụng</t>
  </si>
  <si>
    <t>Hỗ trợ đối tượng phổ cập GDMN</t>
  </si>
  <si>
    <t>Chính sách về giáo dục đối với người khuyết tật theo Thông tư liên tịch số 42/2013/TTLT-BGDĐT-BLĐTBXH-BTC ngày 31/03/2013</t>
  </si>
  <si>
    <t>Sinh viên ngoài công lập (mức 100%)</t>
  </si>
  <si>
    <t>Bảo hiểm</t>
  </si>
  <si>
    <t>Chi khác</t>
  </si>
  <si>
    <t>Sinh viên</t>
  </si>
  <si>
    <t>Bao gồm</t>
  </si>
  <si>
    <r>
      <t xml:space="preserve">Học kỳ I </t>
    </r>
    <r>
      <rPr>
        <i/>
        <sz val="10"/>
        <rFont val="Times New Roman"/>
        <family val="1"/>
      </rPr>
      <t>(Từ tháng 1 -5)</t>
    </r>
  </si>
  <si>
    <r>
      <t xml:space="preserve">Học kỳ II </t>
    </r>
    <r>
      <rPr>
        <i/>
        <sz val="10"/>
        <rFont val="Times New Roman"/>
        <family val="1"/>
      </rPr>
      <t>(Từ tháng 9 -12)</t>
    </r>
  </si>
  <si>
    <t>Chưa đủ cơ sở tính</t>
  </si>
  <si>
    <t>Xã trao đổi đã chi ở NQ 35 nên không có nhu cầu nữa</t>
  </si>
  <si>
    <t>Đã chi ở NQ 35</t>
  </si>
  <si>
    <t>Chính sách hỗ trợ cho học sinh bán trú và trường phổ thông ở xã, thôn ĐBKK theo Nghị định số 66/2025/NĐ-CP ngày 12/3/2025 của Chính phủ (thay thế Nghị định số 116/2016/NĐ-CP ngày 18/7/2025 của Chính phủ)</t>
  </si>
  <si>
    <t>Chính sách bảo trợ xã hội theo Nghị định số 20/2021/NĐ-CP ngày 15/3/2021 của Chính phủ, Luật người cao tuổi, Luật người khuyết tật</t>
  </si>
  <si>
    <t>Chính sách hỗ trợ tiền điện cho hộ nghèo, hộ chính sách xã hội theo Quyết định số 28/2014/QĐ-TTg ngày 07/4/2014 của Thủ tướng Chính phủ</t>
  </si>
  <si>
    <t xml:space="preserve"> Chi thực hiện chính sách hỗ trợ cho công chức, viên chức, người lao động làm việc tại Trung tâm Phục vụ hành chính công các cấp, Bộ phận một cửa trên địa bàn tỉnh theo Nghị quyết số 69/2025/NQ-HĐND ngày 26/9/2025 của HĐND tỉnh</t>
  </si>
  <si>
    <t>Chế độ mai táng phí  đối với người dân tộc thiểu số  theo Nghị quyết số 53/2025/NQ-HĐND ngày 23/7/2025 của HĐND tỉnh</t>
  </si>
  <si>
    <t>Chính sách hỗ trợ trẻ em 24-36 tháng tuổi theo Nghị quyết số 11/2020/NQ-HĐND ngày 10/7/2020 của HĐND tỉnh</t>
  </si>
  <si>
    <t xml:space="preserve">Chính sách hỗ trợ học tập cho trẻ em, học sinh, sinh viên dân tộc rất ít người theo Nghị định số 57/2017/NĐ-CP ngày 05/5/2017  của Chính phủ </t>
  </si>
  <si>
    <t>Trợ cấp hưu trí theo Nghị định số 176/2025/NĐ-CP ngày 30/6/2025 của Chính phủ</t>
  </si>
  <si>
    <t>Chính sách hỗ trợ phụ nữ thuộc hộ nghèo là người dân tộc thiểu số sinh con đúng chính sách theo Nghị định số 39/2015/NĐ-CP ngày 27/4/2015 của Chính phủ</t>
  </si>
  <si>
    <t>Chính sách hỗ trợ tiền ăn cho học sinh ở bán trú tại các xã, thôn, bản khu vực III chuyển thành các xã, thôn, nản khu vực I theo Quyết định của Thủ tướng Chính phủ và Quyết định của Ủy ban dân tộc giai đoạn 2021-2025 trên địa bàn tỉnh theo Nghị quyết số 49/2025/NQ-HĐND ngày 23/7/2025 của HĐND tỉnh (thay thế Nghị quyết số 04/2022/NQ-HĐND của HĐND tỉnh)</t>
  </si>
  <si>
    <t>2=3+4+5</t>
  </si>
  <si>
    <t>Dự toán giao đầu năm</t>
  </si>
  <si>
    <t>Dự toán bổ sung</t>
  </si>
  <si>
    <t>Kinh phí nấu ăn theo Nghị quyết số 35/2016/NQ-HĐND ngày 28/7/2016 của HĐND tỉnh</t>
  </si>
  <si>
    <t>Đơn vị: Triệu đồng</t>
  </si>
  <si>
    <t>(Kèm theo Công văn số         /STC-QLNS ngày      tháng       năm 2026 của Sở Tài chính)</t>
  </si>
  <si>
    <t>Kinh phí năm 2025</t>
  </si>
  <si>
    <t xml:space="preserve"> BIỂU TỔNG HỢP KINH PHÍ THỰC HIỆN CÁC CHÍNH SÁCH PHỔ CẬP CHO TRẺ EM MẦM NON TỪ 3 ĐẾN 5 TUỔI THEO NGHỊ ĐỊNH SỐ 277/2025/NĐ-CP NĂM 2025</t>
  </si>
  <si>
    <t>BIỂU TỔNG HỢP KINH PHÍ THỰC HIỆN CHÍNH SÁCH PHÁT TRIỂN GIÁO DỤC MẦM NON THEO NGHỊ ĐỊNH SỐ 105/2020/NĐ-CP NĂM 2025</t>
  </si>
  <si>
    <t xml:space="preserve"> BIỂU TỔNG HỢP KINH PHÍ THỰC HIỆN CHÍNH SÁCH HỖ TRỢ HỌC TẬP ĐỐI VỚI TRẺ EM, HỌC SINH, SINH VIÊN DÂN TỘC RẤT ÍT NGƯỜI THEO NGHỊ ĐỊNH SỐ 57/2017/NĐ-CP NGÀY 05/5/2017 CỦA CHÍNH PHỦ NĂM 2025</t>
  </si>
  <si>
    <t>Tổng kinh phí năm 2025</t>
  </si>
  <si>
    <t xml:space="preserve">BIỂU TỔNG HỢP KINH PHÍ THỰC HIỆN CHÍNH SÁCH HỖ TRỢ TIỀN ĂN TRƯA CHO HỌC SINH TH, THCS CÁC XÃ BIÊN GIỚI NĂM 2025 </t>
  </si>
  <si>
    <t>TỔNG HỢP KINH PHÍ TRỢ GIÚP CÁC ĐỐI TƯỢNG BẢO TRỢ XÃ HỘI THEO NGHỊ ĐỊNH 20/2021/NĐ-CP NĂM 2025</t>
  </si>
  <si>
    <t xml:space="preserve">BIỂU TỔNG HỢP KINH PHÍ MUA THẺ BẢO HIỂM Y TẾ CHO  ĐỐI TƯỢNG BẢO TRỢ XÃ HỘI NĂM 2025 </t>
  </si>
  <si>
    <t>Thực hiện năm 2025</t>
  </si>
  <si>
    <t>BIỂU TỔNG HỢP KINH PHÍ MUA THẺ BẢO HIỂM Y TẾ CHO  CỰU CHIẾN BINH, THANH NIÊN XUNG PHONG, ĐỐI TƯỢNG THAM GIA KHÁNG CHIẾN LÀO, CAMPUCHIA; DÂN CÔNG HỎA TUYẾN NĂM 2025</t>
  </si>
  <si>
    <t>Kinh phí (tr.đ)</t>
  </si>
  <si>
    <t>Tên xã</t>
  </si>
  <si>
    <t xml:space="preserve">  </t>
  </si>
  <si>
    <t xml:space="preserve">Phường Đoàn Kết </t>
  </si>
  <si>
    <t>TỔNG HỢP KINH PHÍ THỰC HIỆN CÁC CHÍNH SÁCH, CHẾ ĐỘ ASXH NĂM 2025</t>
  </si>
  <si>
    <t>Trung ương bố trí DT 2025</t>
  </si>
  <si>
    <t>Địa phương quyết toán</t>
  </si>
  <si>
    <t>Kinh phí còn dư (+); thiếu (-)</t>
  </si>
  <si>
    <t>Kinh phí NSNN đã bố trí trong dự toán chi cân đối NSĐP năm 2024</t>
  </si>
  <si>
    <t>Bổ sung có mục tiêu</t>
  </si>
  <si>
    <t>Khối tỉnh</t>
  </si>
  <si>
    <t>Khối huyện</t>
  </si>
  <si>
    <t>6=7+8</t>
  </si>
  <si>
    <t>9=3-6</t>
  </si>
  <si>
    <t>Kinh phí thực hiện các chính sách theo tiêu chí chuẩn nghèo đa chiều mới</t>
  </si>
  <si>
    <t>Các chính sách thuộc sự nghiệp giáo dục - đào tạo và dạy nghề</t>
  </si>
  <si>
    <t xml:space="preserve"> Chính sách hỗ trợ chi phí học tập và miễn giảm học phí theo quy định tại Nghị định số 81/2021/NĐ-CP ngày 27/8/2021 và Nghị định 97/2023/NĐ-CP ngày 31/12/2023</t>
  </si>
  <si>
    <t xml:space="preserve">Cấp bù miễn, giảm học phí (theo quy định tại Nghị quyết số 165/NQ-CP ngày 20/12/2022 về mức học phí đối với cơ sở giáo dục và đào tạo công lập năm 2022-2023 và thông báo số 300/TB-VPCP ngày 31/7/2023 về học phí năm học 2023-2024). </t>
  </si>
  <si>
    <t xml:space="preserve">+ Miễn học phí </t>
  </si>
  <si>
    <t xml:space="preserve">+ Hỗ trợ 70 % học phí </t>
  </si>
  <si>
    <t xml:space="preserve">+ Hỗ trợ 50 % học phí </t>
  </si>
  <si>
    <t xml:space="preserve">Chính sách phát triển giáo dục mầm non Nghị định 105/2020/NĐ-CP ngày 08/9/2020 của Chính phủ </t>
  </si>
  <si>
    <t xml:space="preserve">Hỗ trợ tiền ăn trưa trẻ em 3-5 tuổi </t>
  </si>
  <si>
    <t>Hỗ trợ nấu ăn</t>
  </si>
  <si>
    <t>Hỗ trợ giáo viên dạy lớp ghép</t>
  </si>
  <si>
    <t xml:space="preserve">Học bổng, chi phí học tập cho học sinh khuyết tật theo thông tư liên tịch số 42/TTLT-BGDĐT-BLĐTBXH-BTC ngày 31/03/2013
</t>
  </si>
  <si>
    <t xml:space="preserve">Hỗ trợ học bổng 80 % mức lương cơ sở </t>
  </si>
  <si>
    <t>Hỗ trợ mua phương tiện đồ dùng học tập 01 tr.đ/người/năm học</t>
  </si>
  <si>
    <t>Chính sách hỗ trợ cho học sinh bán trú và trường phổ thông ở xã, thôn ĐBKK theo Nghị định số 66/2025/NĐ-CP ngày 12/3/2025 của Chính phủ</t>
  </si>
  <si>
    <t xml:space="preserve">Hỗ trợ tiền ăn </t>
  </si>
  <si>
    <t xml:space="preserve">Hỗ trợ tiền nhà ở </t>
  </si>
  <si>
    <t xml:space="preserve">Hỗ trợ trường PTDT bán trú mua sắm dụng cụ, tủ thuốc dùng chung </t>
  </si>
  <si>
    <t>Hỗ trợ kinh phí tổ chức nấu ăn cho trường</t>
  </si>
  <si>
    <t>1.5</t>
  </si>
  <si>
    <t xml:space="preserve">Kinh phí hỗ trợ chi phí học tập đối với sinh viên là người DTTS theo Quyết định số 66/2013/QĐ-TTg ngày 11/11/2013 của Thủ tướng Chính phủ </t>
  </si>
  <si>
    <t>1.6</t>
  </si>
  <si>
    <t xml:space="preserve">Kinh phí hỗ trợ chính sách nội trú đối với học sinh, sinh viên học cao đẳng, trung cấp theo quyết định số 53/2015/QĐ-TTg ngày 20/10/2015 của Thủ tướng Chính phủ </t>
  </si>
  <si>
    <t>Hỗ trợ học bổng chính sách :</t>
  </si>
  <si>
    <t>- 100% lương cơ sở/tháng</t>
  </si>
  <si>
    <t>- 80% lương cơ sở/tháng</t>
  </si>
  <si>
    <t>- 60% lương cơ sở/tháng</t>
  </si>
  <si>
    <t>Hỗ trợ 1 lần (1 triệu đồng/khóa mua đồ dùng cá nhân, tiền đi lại 200 nghìn, đối với học sinh vùng ĐBKK 300 đồng/năm. 150 nghìn nếu Tết ở lại)</t>
  </si>
  <si>
    <t>1.7</t>
  </si>
  <si>
    <t xml:space="preserve">Kinh phí hỗ trợ học bổng học sinh dân tộc nội trú theo nghị định số 84/2020/NĐ-CP ngày 17/7/2020 của chính phủ </t>
  </si>
  <si>
    <t>- Hỗ trợ 100 % học bổng</t>
  </si>
  <si>
    <t>- Hỗ trợ 80 % học bổng</t>
  </si>
  <si>
    <t xml:space="preserve"> - Học bổng trường chuyên 30%</t>
  </si>
  <si>
    <t>1.8</t>
  </si>
  <si>
    <t>Kinh phí hỗ trợ ưu tiên tuyển sinh và hỗ trợ học tập đối với trẻ mẫu giáo, học sinh, sinh viên dân tộc thiểu số rất ít người theo nghị định số 57/2017/NĐ-CP ngày 05/5/2017</t>
  </si>
  <si>
    <t xml:space="preserve">- Trẻ em mẫu giáo </t>
  </si>
  <si>
    <t>- Học sinh tiểu học, THCS</t>
  </si>
  <si>
    <t xml:space="preserve">- PTDT bán trú </t>
  </si>
  <si>
    <t>- PTDT nội trú, cao đẳng, đại học</t>
  </si>
  <si>
    <t>1.9</t>
  </si>
  <si>
    <t xml:space="preserve">Kinh phí hỗ trợ sinh hoạt phí và học phí cho sinh viên sư phạm theo nghị định số 116/2020/NĐ-CP ngày 25/9/2020 của chính phủ </t>
  </si>
  <si>
    <t xml:space="preserve">- Hỗ trợ học phí </t>
  </si>
  <si>
    <t>- Hỗ trợ sinh hoạt phí</t>
  </si>
  <si>
    <t>1.10</t>
  </si>
  <si>
    <t xml:space="preserve">Chính sách phổ cập giáo dục cho trẻ em mầm non Nghị định 277/2025/NĐ-CP của Chính phủ </t>
  </si>
  <si>
    <t xml:space="preserve">Các chính sách hỗ trợ BHYT theo quy định tại luật BHYT, Nghị định số 146/2018/NĐ-CP ngày 17/10/2018  và Nghị định số 75/2023/NĐ-CP ngày19/10/2023  của Chính phủ </t>
  </si>
  <si>
    <t xml:space="preserve">BHYT cho người nghèo, DTTS vùng khó khăn; người đang sinh sống tại vùng ĐBKK, xã đảo, huyện đảo </t>
  </si>
  <si>
    <t>2.2</t>
  </si>
  <si>
    <t xml:space="preserve">BHYT cho đối tượng BTXH </t>
  </si>
  <si>
    <t>2.3</t>
  </si>
  <si>
    <t xml:space="preserve">BHYT cho trẻ em dưới 06 tuổi </t>
  </si>
  <si>
    <t>2.4</t>
  </si>
  <si>
    <t xml:space="preserve">BHYT đối với học sinh, sinh viên </t>
  </si>
  <si>
    <t>2.5</t>
  </si>
  <si>
    <t>BHYT đối với cựu chiến binh, thanh niên xung phong, dân công hỏa tuyến (NCC)</t>
  </si>
  <si>
    <t>2.6</t>
  </si>
  <si>
    <t xml:space="preserve"> BHYT cho người thuộc hộ cận nghèo, hộ làm nông- lâm- ngư- diêm nghiệp có mức sống trung bình cận nghèo </t>
  </si>
  <si>
    <t xml:space="preserve">Cận nghèo </t>
  </si>
  <si>
    <t xml:space="preserve">- Cận nghèo 100% </t>
  </si>
  <si>
    <t xml:space="preserve">- Cận nghèo 70% </t>
  </si>
  <si>
    <t xml:space="preserve"> Hộ nông lâm ngư nghiệp </t>
  </si>
  <si>
    <t>2.7</t>
  </si>
  <si>
    <t xml:space="preserve">BHYT cho người hiến tạng </t>
  </si>
  <si>
    <t>2.8</t>
  </si>
  <si>
    <t>Người DTTS tại các xã KV II. KV III thôn ĐBKK 2016 - 2020 mà không còn trong DS các xã KV II. KV III thôn ĐBKK 2021 - 2025 theo QĐ của Thủ tướng Chính phủ (NSNN hỗ trợ 70%)</t>
  </si>
  <si>
    <t>2.9</t>
  </si>
  <si>
    <t>Người trên 80 tuổi đang hưởng trợ cấp tuất hàng tháng</t>
  </si>
  <si>
    <t xml:space="preserve">Các chính sách thuộc sự nghiệp đảm bảo xã hội </t>
  </si>
  <si>
    <t xml:space="preserve">Chính sách hỗ trợ đối tượng bảo trợ xã hội theo quy định tại nghị định số 20/2021/NĐ-CP ngày 15/03/2021 của Chính phủ </t>
  </si>
  <si>
    <t>Chính sách hỗ trợ tiền điện cho hộ nghèo, hộ chính sách xã hội theo quy định tại Quyết định số 28/2014/QĐ-TTg ngày 07/04/2014 của Thủ tướng Chính phủ</t>
  </si>
  <si>
    <t>Chính sách hỗ trợ người đóng bảo hiểm xã hội tự nguyện theo nghị định số 134/2015/NĐ-CP ngày 29/12/2015 của Chính phủ</t>
  </si>
  <si>
    <t>Hộ nghèo (30%)</t>
  </si>
  <si>
    <t>Hộ cận nghèo (25%)</t>
  </si>
  <si>
    <t>Các đối tượng khác (10%)</t>
  </si>
  <si>
    <t>3.4</t>
  </si>
  <si>
    <t>Kinh phí thực hiện trợ cấp hưu trí theo Nghị định số 176/2025/NĐ-CP</t>
  </si>
  <si>
    <t xml:space="preserve">Nhóm chính sách khác </t>
  </si>
  <si>
    <t>Kinh phí hỗ trợ đóng bảo hiểm cho người lao động là người dân tộc thiểu số (phần nộp thay cho công ty ) năm 2023 theo Quyết định số 42/2012/QĐ-TTg của Thủ tướng Chính phủ</t>
  </si>
  <si>
    <t>Kinh phí hỗ trợ đất trồng lúa theo Nghị định số 112/2024/NĐ-CP</t>
  </si>
  <si>
    <t>BHYT đối với cựu chiến binh, thanh niên xung phong, dân công hỏa tuyến</t>
  </si>
  <si>
    <t>Hỗ trợ phổ cập giáo dục</t>
  </si>
  <si>
    <t>Hỗ trợ tuyển dụng một lần</t>
  </si>
  <si>
    <t>Đơn vị tuyển sinh</t>
  </si>
  <si>
    <t>Thời gian hỗ trợ</t>
  </si>
  <si>
    <t>TỔNG HỢP KINH PHÍ THỰC HIỆN CHÍNH SÁCH HỖ TRỢ TIỀN ĐÓNG HỌC PHÍ, CHI PHÍ SINH HOẠT ĐỐI VỚI SINH VIÊN SƯ PHẠM THEO NGHỊ ĐỊNH SỐ 116/2020/NĐ-CP VÀ NGHỊ ĐỊNH SỐ 60/2025/NĐ-CP</t>
  </si>
  <si>
    <t>Số tháng hỗ  trợ
(*)</t>
  </si>
  <si>
    <t>Gồm</t>
  </si>
  <si>
    <t>Hỗ trợ học phí</t>
  </si>
  <si>
    <t>Hỗ trợ sinh hoạt phí</t>
  </si>
  <si>
    <t>Đối tượng sinh viên sư phạm đào tạo theo hình hình thức giao nhiệm vụ, đặt hàng</t>
  </si>
  <si>
    <t>Đối tượng sinh viên sư phạm đào tạo theo nhu cầu xã hội tại các cơ sở giáo dục tại địa phương</t>
  </si>
  <si>
    <t xml:space="preserve">Trường Cao đẳng Lai Châu (SV khóa 15) </t>
  </si>
  <si>
    <t>Kỳ II  năm học 2024-2025</t>
  </si>
  <si>
    <t>Kỳ I  năm học 2025-2026</t>
  </si>
  <si>
    <t>Trường Cao đẳng Lai Châu (SV khóa 18)</t>
  </si>
  <si>
    <t>KHỐI TỈNH</t>
  </si>
  <si>
    <t>Học sinh Trung học phổ thông</t>
  </si>
  <si>
    <t>Mức 100%</t>
  </si>
  <si>
    <t>Mức 100</t>
  </si>
  <si>
    <t>Số cũ</t>
  </si>
  <si>
    <t>Nhóm đối tượng</t>
  </si>
  <si>
    <t>Quyết toán năm 2025</t>
  </si>
  <si>
    <t>Kinh phí đã bố trí</t>
  </si>
  <si>
    <t>6 tháng đầu năm 2025</t>
  </si>
  <si>
    <t>6 tháng cuối năm 2025</t>
  </si>
  <si>
    <t>Tổng kinh phí thực hiện</t>
  </si>
  <si>
    <t>Số đối tượng thực hiện</t>
  </si>
  <si>
    <t>6=5-6</t>
  </si>
  <si>
    <t xml:space="preserve">Đối tượng người hiến tạng </t>
  </si>
  <si>
    <t>Người dân các xã ATK, vùng ATK cách mạng đang thường trú tại các xã ATK cách mạng đã được cập nhật trong CSDLQG về dân cư, CSDL về cư trú</t>
  </si>
  <si>
    <t>BẢO HIỂM XÃ HỘI</t>
  </si>
  <si>
    <t>NHÓM NSNN ĐÓNG BHYT</t>
  </si>
  <si>
    <t>Hộ gia đình nghèo. người dân tộc thiểu số đang sinh sống tại vùng có điều kiện KT-XH khó khăn. người sinh sống tại vùng có điều kiện KT-XH đặc biệt khó khăn. xã đảo. huyện đảo</t>
  </si>
  <si>
    <t>- Hộ nghèo</t>
  </si>
  <si>
    <t>- Người dân tộc thiểu số sinh sống ở vùng KTXH khó khăn</t>
  </si>
  <si>
    <t>- Người sinh sống ở vùng KTXH đặc biệt khó khăn</t>
  </si>
  <si>
    <t>Đối tượng trẻ em dưới 6 tuổi</t>
  </si>
  <si>
    <t>- Kinh phí theo mệnh giá thẻ BHYT</t>
  </si>
  <si>
    <t>-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</si>
  <si>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</si>
  <si>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t>
  </si>
  <si>
    <t>Đối tượng người hiến tạng</t>
  </si>
  <si>
    <t>Người dân các xã ATK. vùng ATK…..</t>
  </si>
  <si>
    <t>Người đã hiến bộ phận cơ thể người theo quy định của pháp luật</t>
  </si>
  <si>
    <t>Người từ đủ 75 tuổi trở lên đang hưởng trợ cấp tuất hằng tháng</t>
  </si>
  <si>
    <t>NHÓM NSNN HỖ TRỢ MỨC ĐÓNG</t>
  </si>
  <si>
    <t>Hộ cận nghèo</t>
  </si>
  <si>
    <t xml:space="preserve"> - Hộ cận nghèo được hỗ trợ 100% </t>
  </si>
  <si>
    <t xml:space="preserve"> - Hộ cận nghèo được hỗ trợ 70% </t>
  </si>
  <si>
    <t>Học sinh. sinh viên</t>
  </si>
  <si>
    <t xml:space="preserve"> - Học sinh, sinh viên hỗ trợ 30%</t>
  </si>
  <si>
    <t xml:space="preserve"> - Học sinh, sinh viên hỗ trợ 50%</t>
  </si>
  <si>
    <t>Người thuộc hộ gia đình làm nông. lâm nghiệp có mức sống trung bình</t>
  </si>
  <si>
    <t>Người tham gia lực lượng tham gia bảo vệ an ninh, trật tự cơ sở</t>
  </si>
  <si>
    <t>Người hoạt động không chuyên trách ở thôn, tổ dân phố</t>
  </si>
  <si>
    <t>Nhân viên y tế thôn bản, cô đỡ thôn bản</t>
  </si>
  <si>
    <t>TRỢ CẤP HÀNG THÁNG ĐỐI VỚI CÁC ĐỐI TƯỢNG ĐƯỢC NUÔI DƯỠNG TẠI CÁC CƠ SỞ TRỢ GIÚP XÃ HỘI, NHÀ XÃ HỘI</t>
  </si>
  <si>
    <t>Đối tượng trẻ em khoản 1 và khoản 3 Điều 5 không tự lo được cuộc sống, không có người nuôi dưỡng tại cộng đồng</t>
  </si>
  <si>
    <t>Trẻ em không nguồn nuôi dưỡng quy định tại khoản 1 điều 5</t>
  </si>
  <si>
    <t>Dưới 04 tuổi</t>
  </si>
  <si>
    <t>Từ 04 tuổi trở lên đến dưới 16 tuổi</t>
  </si>
  <si>
    <t>Trẻ em nhiễm HIV thuộc diện hộ nghèo</t>
  </si>
  <si>
    <t>Người cao tuổi thuộc diện sống ở cơ sở trợ giúp xã hội</t>
  </si>
  <si>
    <t>TỔNG HỢP KINH PHÍ THỰC HIỆN HỖ TRỢ ĐẤT TRỒNG LÚA THEO NGHỊ ĐỊNH 112/2024/NĐ-CP NĂM 2025</t>
  </si>
  <si>
    <t>Diện tích (ha)</t>
  </si>
  <si>
    <t>Kinh phí còn thừa thiếu</t>
  </si>
  <si>
    <t>Đất chuyên trồng lúa</t>
  </si>
  <si>
    <t>Trong đó</t>
  </si>
  <si>
    <t>Đất trồng lúa còn lại</t>
  </si>
  <si>
    <t>Vùng quy hoạch trồng lúa có năng suất chất lượng cao</t>
  </si>
  <si>
    <t>0,354,76</t>
  </si>
  <si>
    <t xml:space="preserve">Hỗ trợ giáo viên ghép </t>
  </si>
  <si>
    <t>Số định suất nấu ăn</t>
  </si>
  <si>
    <t xml:space="preserve">Kinh phí </t>
  </si>
  <si>
    <t>Số gv</t>
  </si>
  <si>
    <t>Số giáo viên hưởng chính sách</t>
  </si>
  <si>
    <t>Đơn vị thực hiện</t>
  </si>
  <si>
    <t>Hỗ trợ tiền ăn và nhà ở</t>
  </si>
  <si>
    <t>Phục vụ nấu ăn cho học sinh</t>
  </si>
  <si>
    <t>Tổng cộng kinh phí thực hiện</t>
  </si>
  <si>
    <t>Hỗ trợ trường PTDTBT</t>
  </si>
  <si>
    <t>Hỗ trợ tiền mua đồ dùng cá nhân cho trẻ em nhà trẻ bán trú cơ sở giáo dục mầm non</t>
  </si>
  <si>
    <t>Định suất nấu ăn</t>
  </si>
  <si>
    <t>Tổng kinh phí hỗ trợ trường PTDTBT</t>
  </si>
  <si>
    <t>Mua sắm dụng cụ văn hóa, TDTT</t>
  </si>
  <si>
    <t>Lập tủ thuốc dùng chnng</t>
  </si>
  <si>
    <t>Hỗ trợ tiền nhà ở (0,36 trđ LCS)</t>
  </si>
  <si>
    <t>Học sinh được hỗ trợ thêm tiền nghỉ trọ</t>
  </si>
  <si>
    <t>Học sinh, học viên bán trú</t>
  </si>
  <si>
    <t>Hỗ trợ ăn trưa</t>
  </si>
  <si>
    <t>Đối tượng tham gia phổ cập giáo dục MN theo điểm a khoản 4, Điều 5</t>
  </si>
  <si>
    <t>Đối tượng  điểm a khoản 2, Điều 6</t>
  </si>
  <si>
    <t>Trong đó: Đối tượng  điểm a khoản 1, Điều 6</t>
  </si>
  <si>
    <t>Đối tượng theo điểm a khoản 3 Điều 5</t>
  </si>
  <si>
    <t>Kinh phí còn thừa, thiếu</t>
  </si>
  <si>
    <t>TỔNG HỢP KINH PHÍ NSNN HỖ TRỢ ĐÓNG BHXH TỰ NGUYỆN CHO CÁC ĐỐI TƯỢNG NĂM 2025</t>
  </si>
  <si>
    <t>Hỗ trợ 30%</t>
  </si>
  <si>
    <t>Hỗ trợ 50%</t>
  </si>
  <si>
    <t>Hỗ trợ 25%</t>
  </si>
  <si>
    <t>Hỗ trợ 40%</t>
  </si>
  <si>
    <t>Đối tượng khác</t>
  </si>
  <si>
    <t>Hỗ trợ 10%</t>
  </si>
  <si>
    <t>Hỗ trợ 20%</t>
  </si>
  <si>
    <t>Dân tộc thiểu số hỗ trợ 30%</t>
  </si>
  <si>
    <t>Đối tượng khác hỗ trợ 10%</t>
  </si>
  <si>
    <t>Đối tượng khác hỗ trợ 20%</t>
  </si>
  <si>
    <t>Trẻ em hoặc người cao tuổi khuyết tật đặc biệt nặng</t>
  </si>
  <si>
    <t>Trẻ em hoặc người cao tuổi khuyết tật nặng</t>
  </si>
  <si>
    <t>( Kèm theo Báo cáo số: 324 /BC-UBND ngày 12 tháng 5 năm 2025 của Ủy ban nhân dân tỉnh Lai Châu)</t>
  </si>
  <si>
    <t>Hộ cận nghèo, hộ cận nghèo</t>
  </si>
  <si>
    <t>7=1-6</t>
  </si>
  <si>
    <t>Biểu số 9-Phụ lục số 01i</t>
  </si>
  <si>
    <t>Biểu số 10-Phụ lục số 01j</t>
  </si>
  <si>
    <t>Biểu số 16-Phụ lục số 01p</t>
  </si>
  <si>
    <t>Biểu số 17-Phụ lục số 01s</t>
  </si>
  <si>
    <t>Tổng kinh phí thực hiện chính sách năm 2025</t>
  </si>
  <si>
    <t>ĐTV: Triệu đồng</t>
  </si>
  <si>
    <t>8=5*6*7</t>
  </si>
  <si>
    <t>( Kèm theo Công văn  số: 2716 /BC-UBND ngày 11 tháng 5 năm 2025 của Sở Tài chính Lai Châu)</t>
  </si>
  <si>
    <t xml:space="preserve">Chính sách về cơ chế thu, quản lý học phí đối với cơ sở giáo dục thuộc hệ thống giáo dục quốc dân và chính sách miễn, giảm học phí theo Nghị định số 238/2025/NĐ-CP ngày 03/9/2025 của Chính phủ </t>
  </si>
  <si>
    <t xml:space="preserve"> Chính sách phổ cập giáo dục mầm non cho trẻ em từ 3 đến 5 tuổi theo Nghị định số 277/2025/NĐ-CP ngày 20/10/2025 của Chính phủ</t>
  </si>
  <si>
    <t xml:space="preserve">Chính sách hỗ trợ cho trẻ em mầm non theo Nghị định số 105/2020/NĐ-CP ngày 08/9/2020 của Chính phủ </t>
  </si>
  <si>
    <t xml:space="preserve">Số dư năm 2025 chuyển nguồn sang năm 2026 </t>
  </si>
  <si>
    <t>Kinh phí thừa/thiếu</t>
  </si>
  <si>
    <t>Chính sách hỗ trợ bữa ăn trưa cho học sinh TH&amp;THCS học ở các xã biên giới theo Nghị định số 339/2025/NĐ-CP ngày 25/12/2025 của Chính phủ</t>
  </si>
  <si>
    <t>Chính sách cho học sinh trường phổ thông nội trú và trường phổ thông nội trú tại các xã biên giới đất liền theo Nghị định số 188/2026/NĐ-CP ngày 27/5/2026  của Chính phủ</t>
  </si>
  <si>
    <t xml:space="preserve">Chính sách hỗ trợ tài chính khi sinh con tại Điều 3 Nghị định số 168/2026/NĐ-CP </t>
  </si>
  <si>
    <t>Kết quả thực hiện kỳ II năm học 2025-2026</t>
  </si>
  <si>
    <t>Ước thực hiện kỳ I năm học 2026-2027</t>
  </si>
  <si>
    <t>Dự toán đã giao năm 2026</t>
  </si>
  <si>
    <t>Đơn vị….</t>
  </si>
  <si>
    <t>Khối trung học phổ thông</t>
  </si>
  <si>
    <t>Khối giáo dục nghề nghiệp</t>
  </si>
  <si>
    <t>…..........</t>
  </si>
  <si>
    <t>Trung cấp</t>
  </si>
  <si>
    <t>…..</t>
  </si>
  <si>
    <t>Cao đẳng</t>
  </si>
  <si>
    <t>….........</t>
  </si>
  <si>
    <t>Biểu số 2</t>
  </si>
  <si>
    <t>Tổng  nhu cầu năm 2026</t>
  </si>
  <si>
    <t>Phòng văn hóa - xã hội</t>
  </si>
  <si>
    <t>UBND XÃ, PHƯỜNG…...</t>
  </si>
  <si>
    <t>BIỂU THUYẾT MINH MỘT SỐ CHỈ TIÊU VỀ ĐỐI TƯỢNG THỤ HƯỞNG CHÍNH SÁCH  GIÁO DỤC- ĐÀO TẠO TRÊN ĐỊA BÀN XÃ ….NĂM 2026</t>
  </si>
  <si>
    <t>Họ và tên…....</t>
  </si>
  <si>
    <t>CP học tập</t>
  </si>
  <si>
    <t>Miễn, giảm học phí</t>
  </si>
  <si>
    <t>Nghị định 105</t>
  </si>
  <si>
    <t>Nghị định 238</t>
  </si>
  <si>
    <t>Ăn trưa</t>
  </si>
  <si>
    <t>Nấu ăn</t>
  </si>
  <si>
    <t>GV lớp ghép</t>
  </si>
  <si>
    <t>Trường Mầm non</t>
  </si>
  <si>
    <t xml:space="preserve">Kèm theo Quyết định phê duyệt danh sách đối tượng số…/QĐ-UBND ngày    tháng    năm của UBND xã  </t>
  </si>
  <si>
    <t>Trường…......</t>
  </si>
  <si>
    <t>Trường trung cấp…..</t>
  </si>
  <si>
    <t>Trường cao đẳng…..</t>
  </si>
  <si>
    <t>Trường đại học…..</t>
  </si>
  <si>
    <t>Ngành học sư phạm</t>
  </si>
  <si>
    <t>Ngành học kinh tế</t>
  </si>
  <si>
    <t>Họ và tên….......</t>
  </si>
  <si>
    <t>Chi tiết như mục I ở trên</t>
  </si>
  <si>
    <t>Chi tiết như mục 1 ở trên</t>
  </si>
  <si>
    <t>…...........</t>
  </si>
  <si>
    <t>Trường….</t>
  </si>
  <si>
    <t>Chi tiết tại biểu 2.1 và 2.2</t>
  </si>
  <si>
    <t xml:space="preserve"> + Đối với đơn vị  tự đảm bảo chi thường xuyên: MN, TH (760.000đ/tháng); THCS, THPT, GDTX (910.000 đồng/tháng)</t>
  </si>
  <si>
    <t>Năm học 2025-2026 mức thu học phí theo Nghị quyết số 103/2025/NQ-HĐND ngày 09/12/2025 mức thu học phí như sau:</t>
  </si>
  <si>
    <t xml:space="preserve"> + Đối với đơn vị tự đảm bảo chi thường xuyên và chi đầu tư: MN, TH (950.000đ/tháng); THCS, THPT, GDTX (1.137.500 đồng/tháng)</t>
  </si>
  <si>
    <t xml:space="preserve"> + Đối với đơn vị chưa tự đảm bảo chi thường xuyên: MN, TH (380.000đ/tháng); THCS, THPT, GDTX (455.000 đồng/tháng)</t>
  </si>
  <si>
    <t xml:space="preserve"> + Trường hợp học online: MN, TH (266.000đ/tháng); THCS, THPT, GDTX (318.500 đồng/tháng)</t>
  </si>
  <si>
    <t>Số học sinh được miễn học phí</t>
  </si>
  <si>
    <t>Số kinh phí được cấp bù</t>
  </si>
  <si>
    <t>Tổng nhu cầu năm 2026</t>
  </si>
  <si>
    <t>Đối với học kỳ II năm học 2025-2026 đề nghị các trường báo cáo UBND xã chi tiết họ và tên học sinh, UBND xã báo cáo Sở Tài chính chi tiết đơn vị,trường học</t>
  </si>
  <si>
    <t xml:space="preserve">Số tháng </t>
  </si>
  <si>
    <t>CHỈ TIÊU</t>
  </si>
  <si>
    <t>Hỗ trợ nấu ăn (Chi tiết phụ lục 03.1)</t>
  </si>
  <si>
    <t>Trường MN….</t>
  </si>
  <si>
    <t>Biểu số 03.2</t>
  </si>
  <si>
    <t>Ghi chú đối với các đơn vị trường gửi UBND xã chi tiết họ và tên học sinh</t>
  </si>
  <si>
    <t>Kèm theo Quyết định phê duyệt danh sách đối tượng số…/QĐ-UBND ngày    tháng    năm của UBND xã ; đối với các đơn vị trường gửi UBND xã chi tiết họ và tên học sinh</t>
  </si>
  <si>
    <t>Kết quả thực hiện kỳ II năm học  2025-2026</t>
  </si>
  <si>
    <t>Ước  thực hiện kỳ I năm học 2026-2027</t>
  </si>
  <si>
    <t>Hỗ trợ tiền nhà ở (0,36 trđ )</t>
  </si>
  <si>
    <t xml:space="preserve">Định mức </t>
  </si>
  <si>
    <t>Biểu số 6</t>
  </si>
  <si>
    <t>…...............</t>
  </si>
  <si>
    <t xml:space="preserve"> TỔNG HỢP NHU CẦU KINH PHÍ HỖ TRỢ NẤU ĂN CHO TRẺ EM MẦM NON THEO NGHỊ ĐỊNH 105/2020/NĐ- CP NĂM 2026</t>
  </si>
  <si>
    <t>TỔNG HỢP NHU CẦU KINH PHÍ THỰC HIỆN CHẾ ĐỘ GIÁO VIÊN MẦM NON THEO NGHỊ ĐỊNH SỐ 105/2020/NĐ-CP NĂM 2026</t>
  </si>
  <si>
    <t>Biểu số 06.1</t>
  </si>
  <si>
    <t>Biểu số 9</t>
  </si>
  <si>
    <t>Trường….........</t>
  </si>
  <si>
    <t>Nhu cầu kinh phí năm 2026</t>
  </si>
  <si>
    <t xml:space="preserve"> BIỂU TỔNG HỢP NHU CẦU KINH PHÍ THỰC HIỆN CHÍNH SÁCH HỖ TRỢ HỌC TẬP ĐỐI VỚI NGƯỜI HỌC DÂN TỘC THIỂU SỐ RẤT ÍT NGƯỜI THEO NGHỊ ĐỊNH SỐ 57/2017/NĐ-CP NGÀY 05/5/2017 CỦA CHÍNH PHỦ NĂM 2026</t>
  </si>
  <si>
    <t xml:space="preserve">Người học các DTTS RIN tại các cơ sở giáo dục mầm non </t>
  </si>
  <si>
    <t>Người học các DTTS RIN tại các cơ sở giáo dục phổ thông, giáo dục thường xuyên</t>
  </si>
  <si>
    <t>Người học các DTTS RIN là học sinh bán trú, học viên bán trú</t>
  </si>
  <si>
    <t>Người học các DTTS RIN ở nội trú tại các trường PTDTNT, dự bị đại học</t>
  </si>
  <si>
    <t>Người học các DTTS RIN là sinh viên, học viên sau đại học tại các cơ sở giáo dục đại học, cơ sở GDNN</t>
  </si>
  <si>
    <t xml:space="preserve"> + Đối tượng bán trú buổi  trưa</t>
  </si>
  <si>
    <t xml:space="preserve"> + Đối tượng học sinh bán trú</t>
  </si>
  <si>
    <t>….............</t>
  </si>
  <si>
    <t>TỔNG HỢP KINH PHÍ THỰC HIỆN CHÍNH SÁCH HỖ TRỢ BỮA ĂN TRƯA CHO HỌC SINH TIỂU HỌC VÀ THCS Ở CÁC XÃ BIÊN GIỚI ĐẤT LIỀN THEO NGHỊ ĐỊNH SỐ 339/2025/NĐ-CP NĂM 2026</t>
  </si>
  <si>
    <t>Trong đó: Học sinh lớp 1  DTTS học tiếng Việt  khoản 2, Điều 3</t>
  </si>
  <si>
    <t>Nguồn NSTW</t>
  </si>
  <si>
    <t>Nguồn NSĐP</t>
  </si>
  <si>
    <t>Đối tượng hỗ trợ tiền ăn trưa điểm a khoản 1, Điều 3</t>
  </si>
  <si>
    <t>Hỗ trợ tiền nấu ăn</t>
  </si>
  <si>
    <t>Hỗ trợ tiền điện</t>
  </si>
  <si>
    <t>Hỗ trợ tiền nước</t>
  </si>
  <si>
    <t>Chính sách cho học sinh</t>
  </si>
  <si>
    <t>Cơ sở giáo dục</t>
  </si>
  <si>
    <t>TRƯỜNG…....</t>
  </si>
  <si>
    <t>….......</t>
  </si>
  <si>
    <t>…..............</t>
  </si>
  <si>
    <t xml:space="preserve">Hỗ trợ tiền ăn trưa cho Học sinh lớp 1  DTTS học tiếng Việt  </t>
  </si>
  <si>
    <t>Nguồn NSĐP (Cơ sở giáo dục)</t>
  </si>
  <si>
    <t>Học sinh bán trú điểm a khoản 1, Điều 3</t>
  </si>
  <si>
    <t>Học sinh nội trú điểm b khoản 1, Điều 3</t>
  </si>
  <si>
    <t>Trong đó: Học sinh lớp 1  DTTS học tiếng Việt  khoản  4, Điều 3</t>
  </si>
  <si>
    <t>Học sinh được hỗ trợ tiền mua đồng phục, học phẩm</t>
  </si>
  <si>
    <t>Học sinh được hỗ trợ tiền chăn,màn và đồ dùng cá nhân khác</t>
  </si>
  <si>
    <t>Quản lý buổi trưa</t>
  </si>
  <si>
    <t xml:space="preserve">Định suất </t>
  </si>
  <si>
    <t>Học sinh lớp 1  DTTS học tiếng Việt</t>
  </si>
  <si>
    <t xml:space="preserve"> Học sinh lớp 1  DTTS học tiếng Việt</t>
  </si>
  <si>
    <t xml:space="preserve"> -</t>
  </si>
  <si>
    <t>Trẻ em nhà trẻ bán trú</t>
  </si>
  <si>
    <t>Nguồn ngân sách trung ương</t>
  </si>
  <si>
    <t>Học sinh bán trú và học viên bán trú</t>
  </si>
  <si>
    <t>Hỗ trợ tiền ăn bán trú (936.000 đồng/tháng)</t>
  </si>
  <si>
    <t>Tháng 9 (học sinh lớp 1)</t>
  </si>
  <si>
    <t>Kinh phí để mua sắm, bổ sung, sửa chữa trang thiết bị, đồ dùng học tập (180.000 đồng/học sinh bán trú/năm học); hỗ trợ kinh phí để tổ chức khám sức khỏe hằng năm, lập tủ thuốc dùng chung 180.000 đồng/học sinh bán trú/năm học;</t>
  </si>
  <si>
    <t>Hỗ trợ thuê nhà ở  (360.000 đồng/tháng)</t>
  </si>
  <si>
    <t>Kinh phí tổ chức nấu ăn tại trường (4.738.500 đồng/tháng)</t>
  </si>
  <si>
    <t>Nguồn ngân sách địa phương</t>
  </si>
  <si>
    <t>Cơ sở giáo dục mầm non có trẻ em nhà trẻ bán trú</t>
  </si>
  <si>
    <t>Tiền điện (số hs x 5kw tháng xđịnh mức  2.280 đồng x9 tháng)</t>
  </si>
  <si>
    <t>Hỗ trợ kinh phí để thực hiện quản lý buổi trưa đối với nhóm trẻ em nhà trẻ</t>
  </si>
  <si>
    <t>Trường phổ thông dân tộc bán trú, Cơ sở giáo dục phổ thông có tổ chức ăn, ở tập trung cho học sinh bán trú</t>
  </si>
  <si>
    <t>Tiền điện (số hs x 15kw tháng xđịnh mức  2.280 đồng x9 tháng)</t>
  </si>
  <si>
    <t>Hỗ trợ tiền trực trưa</t>
  </si>
  <si>
    <t>Tiền nước (số học sinh x3m3/tháng x định mức 11.110 đồng x9 tháng)</t>
  </si>
  <si>
    <t>TRƯỜNG….............</t>
  </si>
  <si>
    <t>Hỗ trợ kinh phí để thực hiện quản lý buổi trưa đối với nhóm trẻ em nhà trẻ (700.000 đ/tháng)</t>
  </si>
  <si>
    <t>Hỗ trợ nấu ăn (4.738.500 đồng/tháng)</t>
  </si>
  <si>
    <t>Trường phổ thông dân tộc nội trú, cơ sở GD phổ thông được giao nhiệm vụ giáo dục học sinh DTNT</t>
  </si>
  <si>
    <t>TỔNG HỢP NHU CẦU KINH PHÍ THỰC HIỆN CHÍNH SÁCH TRẺ EM NHÀ TRẺ, HỌC SINH, HỌC VIÊN VÙNG ĐB DTTS VÀ MN VÀ CƠ SỞ GIÁO DỤC  THEO NGHỊ ĐỊNH SỐ 66/2025/NĐ-CP NĂM 2026</t>
  </si>
  <si>
    <t>Tiền lương</t>
  </si>
  <si>
    <t xml:space="preserve"> Đơn vị: Triệu đồng</t>
  </si>
  <si>
    <t>Hỗ trợ 80% học bổng</t>
  </si>
  <si>
    <t>Trường PT DTNT ….......</t>
  </si>
  <si>
    <t>Trang cấp đồ dung cá nhân và học phẩm</t>
  </si>
  <si>
    <t>Trường Cao Đẳng Lai Châu</t>
  </si>
  <si>
    <t>Học sinh, sinh viên người dân tộc Kinh thuộc hộ nghèo, hộ cận nghèo có hộ khẩu thường trú tại vùng có điều kiện kinh tế - xã hội đặc biệt khó khăn, vùng dân tộc thiểu số, biên giới, hải đảo</t>
  </si>
  <si>
    <t>Học sinh, sinh viên tốt nghiệp trường phổ thông dân tộc nội trú; học sinh, sinh viên người dân tộc Kinh là người khuyết tật có hộ khẩu thường trú tại vùng có điều kiện kinh tế - xã hội đặc biệt khó khăn, vùng dân tộc thiểu số, biên giới, hải đảo</t>
  </si>
  <si>
    <t>Học sinh, sinh viên người dân tộc thiểu số thuộc hộ nghèo, hộ cận nghèo, người khuyết tật</t>
  </si>
  <si>
    <t>Hỗ trợ tiền đi lại (mức 200.000 đồng)</t>
  </si>
  <si>
    <t>Hỗ trợ tiền đi lại (mức 300.000 đồng)</t>
  </si>
  <si>
    <t>Hỗ trợ mua đồ dùng cá nhân (1 triệu đồng/khóa mua đồ dùng cá nhân)</t>
  </si>
  <si>
    <t xml:space="preserve">Hỗ trợ 1 lần </t>
  </si>
  <si>
    <t>Hỗ trợ học bổng chính sách:</t>
  </si>
  <si>
    <t xml:space="preserve">Kinh phí hỗ trợ học bổng </t>
  </si>
  <si>
    <t>Hỗ trợ ở lại trường trong dịp tết</t>
  </si>
  <si>
    <t>Hỗ trợ tiền đi lại</t>
  </si>
  <si>
    <t>Hỗ trợ mua đồ dùng cá nhân</t>
  </si>
  <si>
    <t>TỔNG HỢP KINH PHÍ THỰC HIỆN CHÍNH SÁCH NỘI TRÚ ĐỐI VỚI HỌC SINH NỘI TRÚ</t>
  </si>
  <si>
    <t>Hỗ trợ định kỳ theo năm học quần áo đồng phục và học phẩm (1,080 trđ/ năm học)</t>
  </si>
  <si>
    <t>Hỗ trợ 1 lần : Hỗ trợ mua đồ dùng cá nhân (1,080 triệu đồng/khóa mua đồ dùng cá nhân)</t>
  </si>
  <si>
    <t>TRƯỜNG:…........</t>
  </si>
  <si>
    <t>Biểu số …</t>
  </si>
  <si>
    <t>TỔNG HỢP KINH PHÍ THỰC HIỆN CHÍNH SÁCH HỖ TRỢ HỌC BỔNG HỌC SINH DÂN TỘC NỘI TRÚ THEO NGHỊ ĐỊNH GHỊ ĐỊNH  SỐ 66/2025/NĐ- CP  (SỐ 84/2020/NĐ-CP NGÀY 17/7/2020 CỦA CHÍNH PHỦ)- NĂM 2026</t>
  </si>
  <si>
    <t>(NGUỒN NGÂN SÁCH TRUNG ƯƠNG)</t>
  </si>
  <si>
    <t>(NGUỒN NGÂN SÁCH ĐỊA PHƯƠNG)</t>
  </si>
  <si>
    <t>Cơ sở giáo dục mầm non (700.000 đ/tháng)</t>
  </si>
  <si>
    <t xml:space="preserve">Hỗ trợ trực trưa </t>
  </si>
  <si>
    <t>Hỗ trợ  trực trưa bán trú (2.050.000 đ/tháng)</t>
  </si>
  <si>
    <t>Học sinh bán trú</t>
  </si>
  <si>
    <t>Kinh phí để tổ chức khám sức khỏe hằng năm, lập tủ thuốc dùng chung 270.000 đồng/học sinh nội  trú/năm học;</t>
  </si>
  <si>
    <t>Kinh phí tổ chức Tết  nguyên đán, Tết dân tộc (180.000 đồng/học sinh/ năm học)</t>
  </si>
  <si>
    <t>Kinh phí vận hành</t>
  </si>
  <si>
    <t>Khám sức khỏe, lập tủ thuốc</t>
  </si>
  <si>
    <t>Hoạt động GD đặc thù</t>
  </si>
  <si>
    <t>Phục vụ nấu ăn</t>
  </si>
  <si>
    <t>Quản lý học sinh</t>
  </si>
  <si>
    <t>Học bán trú</t>
  </si>
  <si>
    <t>Học nội trú</t>
  </si>
  <si>
    <t>Hỗ trợ tiền ăn bán trú</t>
  </si>
  <si>
    <t>Hỗ trợ tiền ăn nội trú</t>
  </si>
  <si>
    <t>Hỗ trợ tiền ăn bán trú học sinh lớp 1</t>
  </si>
  <si>
    <t>Hỗ trợ tiền ăn nội trú họ sinh lớp 1</t>
  </si>
  <si>
    <t>Kinh phí mua sắm bổ sung sửa chữa dụng cụ nhà ăn, nhà bếp</t>
  </si>
  <si>
    <t>Kinh phí làm thẻ hs, phù hiệu cá nhân..</t>
  </si>
  <si>
    <t>Định suất</t>
  </si>
  <si>
    <t>Hỗ trợ nấu năn</t>
  </si>
  <si>
    <t>Hỗ trợ tiền ăn</t>
  </si>
  <si>
    <t>Tổng kinh phí</t>
  </si>
  <si>
    <t>'Khám sức khỏe, lập tủ thuốc</t>
  </si>
  <si>
    <t>'Kinh phí mua sắm bổ sung sửa chữa dụng cụ nhà ăn, nhà bếp</t>
  </si>
  <si>
    <t>…........</t>
  </si>
  <si>
    <t>Dự toán 2026</t>
  </si>
  <si>
    <t>Thực hiện 6 tháng đầu năm</t>
  </si>
  <si>
    <t>Ước thực hiện 6 tháng cuối năm</t>
  </si>
  <si>
    <t>….....</t>
  </si>
  <si>
    <t>Nhu cầu 2026</t>
  </si>
  <si>
    <t>…................</t>
  </si>
  <si>
    <t>…..........................</t>
  </si>
  <si>
    <t>Kinh phí năm 2026</t>
  </si>
  <si>
    <t>Họ và tên</t>
  </si>
  <si>
    <t>Giảm trừ NĐ 116,105,...</t>
  </si>
  <si>
    <t>Tổng nhu cầu kinh phí năm 2026</t>
  </si>
  <si>
    <t>Nội dung chính sách</t>
  </si>
  <si>
    <t>Định mức hỗ trợ/tháng hoặc khóa học (đồng)</t>
  </si>
  <si>
    <t>Số tháng hưởng</t>
  </si>
  <si>
    <t>Nhu cầu kinh phí thực hiện</t>
  </si>
  <si>
    <t>Chính sách hỗ trợ đào tạo ngành y tế theo Nghị định 165/2026/NĐ CP ngày 15/5/2026 của Chính phủ</t>
  </si>
  <si>
    <t>Hỗ trợ học phí học viên thạc sĩ</t>
  </si>
  <si>
    <t>Hỗ trợ học phí học viên tiến sĩ</t>
  </si>
  <si>
    <t>Hỗ trợ chi phí sinh hoạt học viên thạc sĩ</t>
  </si>
  <si>
    <t>Hỗ trợ chi phí sinh hoạt học viên tiến sĩ</t>
  </si>
  <si>
    <t>Học bổng chính sách 80% lương cơ sở</t>
  </si>
  <si>
    <t>Học bổng chính sách 100% lương cơ sở</t>
  </si>
  <si>
    <t>Học bổng khuyến khích học tập</t>
  </si>
  <si>
    <t>…......</t>
  </si>
  <si>
    <t>Chính sách hỗ trợ đảng viên được tặng 40 năm tuổi đảng theo Nghị quyết số 27/2022/NQ-HĐND ngày 20/7/2022 của HĐND tỉnh ( được sửa đổi bởi Nghị quyết số 08/2026/NQ-HĐND ngày 22/4/2026)</t>
  </si>
  <si>
    <t xml:space="preserve">Chính sách hỗ trợ cán bộ, công chức, viên chức, người lao động về công tác tại các xã, phường khi thực hiện mô hình chính quyền địa phương 02 cấp trên địa bàn tỉnh Lai Châu theo Nghị quyết số 113/2025/NQ-HĐND ngày 25/12/2025 của HĐND tỉnh  </t>
  </si>
  <si>
    <t>Chính sách về hoạt động khuyến nông, chế độ đãi ngộ đối với cộng tác  viên khuyến nông, khuyến nông cộng đồng trên địa bàn tỉnh Lai Châu theo Nghị quyết số 21/2026/NQ-HĐND  ngày 17/6/2026 của HĐND tỉnh Lai Châu</t>
  </si>
  <si>
    <t>ĐƠN VỊ</t>
  </si>
  <si>
    <t>(Kèm theo Công văn  số         /STC-QLNS ngày      tháng     năm 2026 của Sở Tài chính)</t>
  </si>
  <si>
    <t>….................</t>
  </si>
  <si>
    <t>….....................</t>
  </si>
  <si>
    <t>Biểu số</t>
  </si>
  <si>
    <t>(Kèm theo Tờ trình số:             /TTr-STC ngày 09/12/2025 của Sở Tài chính)</t>
  </si>
  <si>
    <t>Tên đơn vị</t>
  </si>
  <si>
    <t>Tổng số đối tượng</t>
  </si>
  <si>
    <t>Chi phụ cấp ưu đãi theo Pháp lệnh người có công với cách mạng và pháp lệnh Bà mẹ Việt Nam anh hùng</t>
  </si>
  <si>
    <t>Bao gồm:</t>
  </si>
  <si>
    <t xml:space="preserve">Trợ cấp ưu đãi một lần theo pháp lệnh Bà mẹ Việt Nam anh hùng và các Nghị định của Chính phủ, Quyết định của Thủ tướng Chính phủ đối với thanh niên xung phong, người tham gia kháng chiên </t>
  </si>
  <si>
    <t xml:space="preserve">Bảo hiểm y tế cho người có công với cách mạng, người phục vụ người có công với cách mạng do NSNN đảm bảo </t>
  </si>
  <si>
    <t>Chi công việc (công tác mộ, nghĩa trang liệt sỹ, hỗ trợ cơ sở nuôi dưỡng, điều dưỡng; chi phí quản lý; xác định danh tính hài cốt liệt sỹ còn thiếu thông tin)</t>
  </si>
  <si>
    <t>Trong đó:</t>
  </si>
  <si>
    <t xml:space="preserve">Chi trợ cấp phụ cấp thường xuyên </t>
  </si>
  <si>
    <t xml:space="preserve">Chế độ ưu đãi thường xuyên khác </t>
  </si>
  <si>
    <t xml:space="preserve">Trợ cấp báo tử liệt sĩ, tuất 1 lần, lần đầu
</t>
  </si>
  <si>
    <t>Trợ cấp thờ cúng đối với liệt sĩ không còn thân nhân hưởng trợ cấp tuất hàng tháng</t>
  </si>
  <si>
    <t>Mai táng phí</t>
  </si>
  <si>
    <t>Trợ cấp 3 tháng khi NCC từ trần</t>
  </si>
  <si>
    <t>Trợ cấp ưu đãi giáo dục</t>
  </si>
  <si>
    <t>Giám định Y Khoa</t>
  </si>
  <si>
    <t>Quà lễ tết</t>
  </si>
  <si>
    <t>Sách báo cho lão thành cách mạng</t>
  </si>
  <si>
    <t>Hỗ trợ thăm viếng, đón tiếp và HT khác cho đối tượng</t>
  </si>
  <si>
    <t>Dụng cụ chỉnh hình</t>
  </si>
  <si>
    <t>Điều dưỡng</t>
  </si>
  <si>
    <t>NTLT</t>
  </si>
  <si>
    <t>Công trình ghi công liệt sĩ</t>
  </si>
  <si>
    <t>Hỗ trợ các cơ sở điều dưỡng người có công (Hỗ trợ kinh phí phục vụ công tác điều dưỡng NCC )</t>
  </si>
  <si>
    <t>Số đối tượng hương TCTX</t>
  </si>
  <si>
    <t>Số đối tượng thờ cúng liệt sĩ</t>
  </si>
  <si>
    <t>Tết nguyên đán</t>
  </si>
  <si>
    <t>Ngày TBLS 27/7</t>
  </si>
  <si>
    <t>Tại nhà</t>
  </si>
  <si>
    <t>Tập trung</t>
  </si>
  <si>
    <t>Các xã, phường</t>
  </si>
  <si>
    <t xml:space="preserve">Chi công tác quản lý </t>
  </si>
  <si>
    <t>Chính sách ưu đãi người có Công với Cách Mạng</t>
  </si>
  <si>
    <t>TỔNG HỢP KINH PHÍ THỰC HIỆN CHÍNH SÁCH NỘI TRÚ ĐỐI VỚI HỌC SINH, SINH VIÊN TRƯỜNG CAO ĐẲNG, TRUNG CẤP THEO QUYẾT ĐỊNH SỐ 53/2015/QĐ-TTG NĂM 2026</t>
  </si>
  <si>
    <t>Mức hỗ trợ học bổng Kỳ II năm học 2025-2026</t>
  </si>
  <si>
    <t>Mức hỗ trợ học bổng Kỳ I năm học 2026-2027</t>
  </si>
  <si>
    <t>Kết quả thực hiện Kỳ II năm học 2025-2026</t>
  </si>
  <si>
    <t>Kết quả thực hiện Kỳ I năm học 2026-2027</t>
  </si>
  <si>
    <t>Ước thực hiện Kỳ I năm học 2026-2027 (tạm tính theo dự thảo nghị định thay thế)</t>
  </si>
  <si>
    <t>Tổng nguồn năm 2026</t>
  </si>
  <si>
    <t>Dự toán năm 2027</t>
  </si>
  <si>
    <t>BIỂU THUYẾT MINH CHI TIẾT NHU CẦU KINH PHÍ THỰC HIỆN CÁC CHẾ ĐỘ, CHÍNH SÁCH AN SINH XÃ HỘI NĂM 2026 VÀ DỰ TOÁN NĂM 2027</t>
  </si>
  <si>
    <t>Ước thực hiện năm 2026</t>
  </si>
  <si>
    <t>Kết quả thực hiện năm 2025</t>
  </si>
  <si>
    <t>Biểu số…......</t>
  </si>
  <si>
    <t>TỔNG HỢP NHU CẦU KINH PHÍ THỰC HIỆN HỖ TRỢ CHI PHÍ HỌC TẬP VÀ CẤP BÙ HỌC PHÍ
 THEO NGHỊ ĐỊNH 238/2025/NĐ-CP NĂM 2026 VÀ DỰ TOÁN NĂM 2027</t>
  </si>
  <si>
    <t>BIỂU TỔNG HỢP THU HỌC PHÍ VÀ KINH PHÍ CẤP BÙ HỌC PHÍ GIÁO DỤC NGHỀ NGHIỆP NĂM 2026 VÀ DỰ TOÁN NĂM 2027</t>
  </si>
  <si>
    <t>BIỂU TỔNG HỢP THU HỌC PHÍ VÀ KINH PHÍ CẤP BÙ HỌC PHÍ GIÁO DỤC MẦM NON, PHỔ THÔNG NĂM 2026 VÀ DỰ TOÁN NĂM 2027</t>
  </si>
  <si>
    <t>TỔNG HỢP NHU CẦU KINH PHÍ THỰC HIỆN CHÍNH SÁCH PHÁT TRIỂN GIÁO DỤC MẦM NON THEO NGHỊ ĐỊNH SỐ 105/2020/NĐ-CP NĂM 2026 VÀ DỰ TOÁN NĂM 2027</t>
  </si>
  <si>
    <t>Tổng  nhu cầu năm 2027</t>
  </si>
  <si>
    <t>Ghi chú đối với các đơn vị trường gửi UBND xã chi tiết họ và tên học sinh, gv, lớp</t>
  </si>
  <si>
    <t>BIỂU TỔNG HỢP NHU CẦU KINH PHÍ HỖ TRỢ NẤU ĂN CHO HỌC SINH BÁN TRÚ THEO NGHỊ ĐỊNH  SỐ 66/2025/NĐ- CP NĂM 2026 VÀ DỰ TOÁN NĂM 2027</t>
  </si>
  <si>
    <t>TỔNG HỢP NHU CẦU KINH PHÍ THỰC HIỆN CHÍNH SÁCH ĐỐI VỚI NGƯỜI KHUYẾT TẬT THEO NGHỊ ĐỊNH 28/2012/NĐ-CP VÀ THÔNG TƯ LIÊN TỊCH 42/2013/TTLT-BGDĐT-BLĐTBXH-BTC NĂM 2026 VÀ DỰ TOÁN NĂM 2027</t>
  </si>
  <si>
    <t>Ước thực hiện năm 2027</t>
  </si>
  <si>
    <t>Dự toán 2027</t>
  </si>
  <si>
    <t>Có 5 xã dự kiến thành lập trường bán trú: Phong Thổ, Bum Nưa; Pa Tần; Dào San; Hua Bum</t>
  </si>
  <si>
    <t>Biểu số ….....</t>
  </si>
  <si>
    <t>Kết quả thực hiện Kỳ II năm học 2026-2027</t>
  </si>
  <si>
    <t>Kết quả thực hiện Kỳ I năm học 2027-2028</t>
  </si>
  <si>
    <t>Mức hỗ trợ học bổng kỳ II năm học 2027-2028</t>
  </si>
  <si>
    <t>TỔNG HỢP KINH PHÍ THỰC HIỆN CHÍNH SÁCH PHỔ CẬP GIÁO DỤC MẦM NON CHO TRẺ EM  THEO NGHỊ ĐỊNH SỐ 277/2025/NĐ-CP NĂM 2026 VÀ DỰ TOÁN NĂM 2027</t>
  </si>
  <si>
    <t>Đơn vị : Triệu đồng</t>
  </si>
  <si>
    <t>TỔNG HỢP KINH PHÍ THỰC HIỆN CHÍNH SÁCH HỖ TRỢ ĐÀO TẠO Y TẾ THEO NGHỊ ĐỊNH 165/2026/NĐ-CP CỦA CHÍNH PHỦ NĂM 2026 VÀ DỰ TOÁN NĂM 2027</t>
  </si>
  <si>
    <t>ƯỚC THỰC HIỆN NĂM 2026</t>
  </si>
  <si>
    <t>DỰ TOÁN NĂM 2027</t>
  </si>
  <si>
    <t>NHU CẦU KINH PHÍ THỰC HIỆN CHÍNH SÁCH, CHẾ ĐỘ ƯU ĐÃI NGƯỜI CÓ CÔNG VỚI CÁCH MẠNG NĂM 2026 VÀ DỰ TOÁN NĂM 2027</t>
  </si>
  <si>
    <t xml:space="preserve">Thực hiện kỳ I </t>
  </si>
  <si>
    <t>Kết quả thực hiện kỳ II</t>
  </si>
  <si>
    <t>TỔNG HỢP KINH PHÍ THỰC HIỆN CHÍNH SÁCH HỖ TRỢ CHO HỌC SINH TRƯỜNG PHỔ THÔNG DTNT VÀ TRƯỜNG PHỔ THÔNG DTNT TẠI CÁC XÃ BIÊN GIỚI ĐẤT LIỀN THEO NGHỊ ĐỊNH 188/2026/NĐ-CP NGÀY 27/5/2026 CỦA CHÍNH PHỦ NĂM 2026 VÀ DỰ TOÁN NĂM 2027</t>
  </si>
  <si>
    <t>DỰ TOÁN 2027</t>
  </si>
  <si>
    <t>Ước thực hiện</t>
  </si>
  <si>
    <t>TỔNG HỢP KINH PHÍ TRỢ GIÚP CÁC ĐỐI TƯỢNG BẢO TRỢ XÃ HỘI THEO NGHỊ ĐỊNH 20/2021/NĐ-CP NĂM 2026 VÀ DỰ TOÁN NĂM 2027</t>
  </si>
  <si>
    <t>TỔNG HỢP KINH PHÍ THỰC HIỆN CHÍNH SÁCH HỖ TRỢ TIỀN ĐIỆN CHO HỘ NGHÈO VÀ HỘ CHÍNH SÁCH XÃ HỘI NĂM 2026 VÀ DỰ TOÁN NĂM 2027</t>
  </si>
  <si>
    <t>Thực hiện 6 tháng năm 2026</t>
  </si>
  <si>
    <t>Ước thực hiện 6 tháng năm 2026</t>
  </si>
  <si>
    <t>BIỂU TỔNG HỢP KINH PHÍ MAI TÁNG PHÍ NĂM 2026 VÀ DỰ TOÁN NĂM 2027</t>
  </si>
  <si>
    <t>Từ 1/7/2026 chuyển sang NĐ 168</t>
  </si>
  <si>
    <t>BIỂU TỔNG HỢP KINH PHÍ HỖ TRỢ  TÀI CHÍNH KHI SINH CON THEO NGHỊ ĐỊNH 168/2026/NĐ-CP CỦA CHÍNH PHỦ NĂM 2026 VÀ DỰ TOÁN NĂM 2027</t>
  </si>
  <si>
    <t>BIỂU TỔNG HỢP KINH PHÍ HỖ TRỢ NGƯỜI CÓ UY TÍN TRONG ĐỒNG BÀO DÂN TỘC THIỂU SỐ NĂM 2026 VÀ DỰ TOÁN NĂM 2027</t>
  </si>
  <si>
    <t>Tổng kinh phí năm 2026</t>
  </si>
  <si>
    <t>Tổng kinh phí năm 2027</t>
  </si>
  <si>
    <t>BIỂU TỔNG HỢP KINH PHÍ TỔ CHỨC NẤU ĂN TẬP TRUNG THEO NGHỊ QUYẾT SỐ 35/2016/NQ-HĐND CỦA HĐND TỈNH NĂM 2026 VÀ DỰ TOÁN NĂM 2027</t>
  </si>
  <si>
    <t>BIỂU TỔNG HỢP KINH PHÍ THỰC HIỆN CHÍNH SÁCH CHĂM SÓC SỨC KHỎE BAN ĐẦU CHO NGƯỜI CAO TUỔI; KINH PHÍ CHÚC THỌ, MỪNG THỌ NGƯỜI CAO TUỔI NĂM 2026 VÀ DỰ TOÁN NĂM 2027</t>
  </si>
  <si>
    <t>BIỂU TỔNG HỢP KINH PHÍ THỰC HIỆN CHÍNH SÁCH HỖ TRỢ ĂN TRƯA CHO TRẺ EM 24-36 THÁNG TUỔI THEO NGHỊ QUYẾT SỐ 11/2020/NQ-HĐND NGÀY 10/7/2020 CỦA HĐND TỈNH NĂM 2026 VÀ DỰ TOÁN NĂM 2027</t>
  </si>
  <si>
    <t>BIỂU TỔNG HỢP KINH PHÍ THỰC HIỆN CHÍNH SÁCH HỖ TRỢ HỌC SINH BÁN TRÚ THEO NGHỊ QUYẾT SỐ 49/2025/NQ-HĐND CỦA HĐND TỈNH LAI CHÂU NĂM 2026 VÀ DỰ TOÁN NĂM 2027</t>
  </si>
  <si>
    <t>TỔNG HỢP BỔ SUNG KINH PHÍ THĂM HỎI, TẶNG QUÀ NHÂN NGÀY THƯƠNG BINH - LIỆT SĨ, THEO NGHỊ QUYẾT SỐ 70/2023/NQ-HĐND NGÀY 08/12/2023 CỦA HĐND TỈNH LAI CHÂU NĂM 2026 VÀ DỰ TOÁN NĂM 2027</t>
  </si>
  <si>
    <t>BIỂU TỔNG HỢP KINH PHÍ THỰC HIỆN HỖ TRỢ, BỒI DƯỠNG ĐỐI VỚI LỰC LƯỢNG THAM GIA TỔ BẢO VỆ AN NINH, TRẬT TỰ Ở CƠ SỞ THEO NGHỊ QUYẾT SỐ 21/2024/NQ-HĐND NGÀY 17/7/2024 CỦA HĐND TỈNH NĂM 2026 VÀ DỰ TOÁN NĂM 2027</t>
  </si>
  <si>
    <t>BIỂU TỔNG HỢP KINH PHÍ THỰC HIỆN HỖ TRỢ NGƯỜI ĐƯỢC PHÂN CÔNG TRỰC TIẾP GIÚP ĐỠ NGƯỜI BỊ ÁP DỤNG BIỆN PHÁP GIÁO DỤC TẠI XÃ, PHƯỜNG THEO NGHỊ QUYẾT SỐ 60/2022/NQ-HĐND NGÀY 09/12/2022 CỦA HĐND TỈNH NĂM 2026 VÀ DỰ TOÁN NĂM 2027</t>
  </si>
  <si>
    <t>BIỂU TỔNG HỢP KINH PHÍ THỰC HIỆN ĐỐI VỚI NGƯỜI CAI NGHIỆN MA TÚY; NGƯỜI ĐƯỢC GIAO NHIỆM VỤ HỖ TRỢ CÁC ĐỐI TƯỢNG CAI NGHIỆN TỰ NGUYỆN TẠI GIA ĐÌNH, CỘNG ĐỒNG VÀ QUẢN LÝ SAU CAI NGHIỆN MA TÚY THEO NGHỊ QUYẾT SỐ 68/2023/NQ-HĐND NGÀY 08/12/2023 CỦA HĐND TỈNH NĂM 2026 VÀ DỰ TOÁN NĂM 2027</t>
  </si>
  <si>
    <t xml:space="preserve"> BIỂU TỔNG HỢP KINH PHÍ THỰC HIỆN CHÍNH SÁCH HỖ TRỢ ĐẢNG VIÊN ĐƯỢC TẶNG HUY HIỆU 40 NĂM TUỔI ĐẢNG THEO NGHỊ QUYẾT 27/2022/NQ-HĐND CỦA HĐND TỈNH NĂM 2026 VÀ DỰ TOÁN NĂM 2027</t>
  </si>
  <si>
    <t>BIỂU TỔNG HỢP KINH PHÍ MAI TÁNG PHÍ NGƯỜI DTTS THEO NGHỊ QUYẾT SỐ 53/2025/NQ-HĐND NĂM 2026</t>
  </si>
  <si>
    <t>TỔNG HỢP KINH PHÍ TRỢ CẤP HƯU TRÍ THEO NGHỊ ĐỊNH 176/2025/NĐ-CP NGÀY 30/6/2025 CỦA CHÍNH PHỦ NĂM 2026 VÀ DỰ TOÁN NĂM 2027</t>
  </si>
  <si>
    <t>BIỂU TỔNG HỢP KINH PHÍ HỖ TRỢ PHỤ NỮ DÂN TỘC NGHÈO LÀ NGƯỜI DÂN TỘC THIỂU SỐ SINH CON ĐÚNG CHÍNH SÁCH DÂN SỐ THEO NGHỊ ĐỊNH SỐ 39/2015/NĐ-CP CỦA CHÍNH PHỦ NĂM 2026</t>
  </si>
  <si>
    <t>Biểu số …..</t>
  </si>
  <si>
    <t>TỔNG HỢP KINH PHÍ NSNN ĐÓNG VÀ HỖ TRỢ ĐÓNG BHYT CHO CÁC ĐỐI TƯỢNG TRÊN ĐỊA BÀN NĂM 2026 VÀ DỰ TOÁN NĂM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</si>
</sst>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 _₫_-;\-* #,##0.00\ _₫_-;_-* &quot;-&quot;??\ _₫_-;_-@_-"/>
    <numFmt numFmtId="165" formatCode="#,##0.0"/>
    <numFmt numFmtId="166" formatCode="_(* #,##0_);_(* \(#,##0\);_(* &quot;-&quot;_);_(@_)"/>
    <numFmt numFmtId="167" formatCode="_(* #,##0.00_);_(* \(#,##0.00\);_(* &quot;-&quot;_);_(@_)"/>
    <numFmt numFmtId="168" formatCode="_-* #,##0_-;\-* #,##0_-;_-* &quot;-&quot;??_-;_-@_-"/>
    <numFmt numFmtId="169" formatCode="_-* #,##0.000_-;\-* #,##0.000_-;_-* &quot;-&quot;??_-;_-@_-"/>
    <numFmt numFmtId="170" formatCode="_-* #,##0.0000_-;\-* #,##0.0000_-;_-* &quot;-&quot;??_-;_-@_-"/>
    <numFmt numFmtId="171" formatCode="0.0%"/>
    <numFmt numFmtId="172" formatCode="_-* #,##0.0_-;\-* #,##0.0_-;_-* &quot;-&quot;??_-;_-@_-"/>
    <numFmt numFmtId="173" formatCode="_(* #,##0_);_(* \(#,##0\);_(* &quot;-&quot;??_);_(@_)"/>
    <numFmt numFmtId="174" formatCode="#,##0.0000"/>
    <numFmt numFmtId="175" formatCode="0.0"/>
    <numFmt numFmtId="176" formatCode="0.000"/>
    <numFmt numFmtId="177" formatCode="#,##0.000"/>
    <numFmt numFmtId="178" formatCode="_(* #,##0.00_);_(* \(#,##0.00\);_(* &quot;-&quot;??_);_(@_)"/>
    <numFmt numFmtId="179" formatCode="#,##0\ _₫"/>
    <numFmt numFmtId="180" formatCode="#,##0.000\ _₫"/>
    <numFmt numFmtId="181" formatCode="_-* #,##0\ _₫_-;\-* #,##0\ _₫_-;_-* &quot;-&quot;??\ _₫_-;_-@_-"/>
    <numFmt numFmtId="182" formatCode="_(* #,##0.000_);_(* \(#,##0.000\);_(* &quot;-&quot;??_);_(@_)"/>
    <numFmt numFmtId="183" formatCode="#,##0.00\ _₫"/>
    <numFmt numFmtId="184" formatCode="#,##0.0\ _₫"/>
    <numFmt numFmtId="185" formatCode="#,##0;[Red]#,##0"/>
    <numFmt numFmtId="186" formatCode="#,##0.0;[Red]#,##0.0"/>
  </numFmts>
  <fonts count="152">
    <font>
      <sz val="12"/>
      <color theme="1"/>
      <name val="Times New Roman"/>
      <charset val="163"/>
    </font>
    <font>
      <sz val="11"/>
      <color theme="1"/>
      <name val="Calibri"/>
      <family val="2"/>
      <charset val="163"/>
      <scheme val="minor"/>
    </font>
    <font>
      <sz val="11"/>
      <color theme="1"/>
      <name val="Calibri"/>
      <family val="2"/>
      <charset val="163"/>
      <scheme val="minor"/>
    </font>
    <font>
      <sz val="6"/>
      <color theme="1"/>
      <name val="Times New Roman"/>
      <family val="1"/>
    </font>
    <font>
      <b/>
      <sz val="12"/>
      <color theme="1"/>
      <name val="Times New Roman"/>
      <family val="1"/>
    </font>
    <font>
      <sz val="12"/>
      <color theme="0"/>
      <name val="Times New Roman"/>
      <family val="1"/>
    </font>
    <font>
      <b/>
      <sz val="12"/>
      <color theme="1"/>
      <name val="Times New Roman"/>
      <family val="1"/>
    </font>
    <font>
      <b/>
      <sz val="10"/>
      <name val="Times New Roman"/>
      <family val="1"/>
    </font>
    <font>
      <b/>
      <sz val="12"/>
      <name val="Times New Roman"/>
      <family val="1"/>
    </font>
    <font>
      <b/>
      <sz val="6"/>
      <name val="Times New Roman"/>
      <family val="1"/>
    </font>
    <font>
      <sz val="11"/>
      <name val="Times New Roman"/>
      <family val="1"/>
    </font>
    <font>
      <sz val="6"/>
      <color theme="0"/>
      <name val="Times New Roman"/>
      <family val="1"/>
    </font>
    <font>
      <b/>
      <sz val="12"/>
      <color theme="0"/>
      <name val="Times New Roman"/>
      <family val="1"/>
    </font>
    <font>
      <sz val="13"/>
      <name val="Times New Roman"/>
      <family val="1"/>
    </font>
    <font>
      <sz val="12"/>
      <name val="Times New Roman"/>
      <family val="1"/>
    </font>
    <font>
      <i/>
      <sz val="12"/>
      <name val="Times New Roman"/>
      <family val="1"/>
    </font>
    <font>
      <b/>
      <sz val="8"/>
      <name val="Times New Roman"/>
      <family val="1"/>
    </font>
    <font>
      <sz val="11"/>
      <color theme="1"/>
      <name val="Calibri"/>
      <family val="2"/>
      <scheme val="minor"/>
    </font>
    <font>
      <sz val="11"/>
      <color theme="1"/>
      <name val="Times New Roman"/>
      <family val="1"/>
    </font>
    <font>
      <b/>
      <sz val="11"/>
      <color theme="1"/>
      <name val="Times New Roman"/>
      <family val="1"/>
    </font>
    <font>
      <b/>
      <sz val="13"/>
      <color theme="1"/>
      <name val="Times New Roman"/>
      <family val="1"/>
    </font>
    <font>
      <i/>
      <sz val="11"/>
      <color theme="1"/>
      <name val="Times New Roman"/>
      <family val="1"/>
    </font>
    <font>
      <b/>
      <sz val="11"/>
      <color theme="0"/>
      <name val="Times New Roman"/>
      <family val="1"/>
    </font>
    <font>
      <b/>
      <sz val="11"/>
      <name val="Times New Roman"/>
      <family val="1"/>
    </font>
    <font>
      <b/>
      <sz val="11"/>
      <color theme="1"/>
      <name val="Calibri"/>
      <family val="2"/>
      <scheme val="minor"/>
    </font>
    <font>
      <i/>
      <sz val="11"/>
      <color theme="1"/>
      <name val="Calibri"/>
      <family val="2"/>
      <scheme val="minor"/>
    </font>
    <font>
      <i/>
      <sz val="11"/>
      <name val="Times New Roman"/>
      <family val="1"/>
    </font>
    <font>
      <sz val="8"/>
      <name val="Times New Roman"/>
      <family val="1"/>
    </font>
    <font>
      <sz val="12"/>
      <color theme="1"/>
      <name val="Times New Roman"/>
      <family val="1"/>
    </font>
    <font>
      <i/>
      <sz val="12"/>
      <color theme="1"/>
      <name val="Times New Roman"/>
      <family val="1"/>
    </font>
    <font>
      <b/>
      <i/>
      <sz val="12"/>
      <name val="Times New Roman"/>
      <family val="1"/>
    </font>
    <font>
      <sz val="8"/>
      <color rgb="FFFF0000"/>
      <name val="Times New Roman"/>
      <family val="1"/>
    </font>
    <font>
      <b/>
      <sz val="12"/>
      <color indexed="8"/>
      <name val="Times New Roman"/>
      <family val="1"/>
    </font>
    <font>
      <sz val="11"/>
      <color rgb="FFFF0000"/>
      <name val="Times New Roman"/>
      <family val="1"/>
    </font>
    <font>
      <sz val="12"/>
      <color rgb="FFFF0000"/>
      <name val="Times New Roman"/>
      <family val="1"/>
    </font>
    <font>
      <sz val="12"/>
      <color rgb="FFFF0000"/>
      <name val="Times New Roman"/>
      <family val="1"/>
    </font>
    <font>
      <sz val="8"/>
      <color theme="1"/>
      <name val="Times New Roman"/>
      <family val="1"/>
    </font>
    <font>
      <b/>
      <sz val="10"/>
      <color theme="1"/>
      <name val="Times New Roman"/>
      <family val="1"/>
    </font>
    <font>
      <sz val="10"/>
      <color theme="1"/>
      <name val="Times New Roman"/>
      <family val="1"/>
    </font>
    <font>
      <b/>
      <sz val="14"/>
      <name val="Times New Roman"/>
      <family val="1"/>
    </font>
    <font>
      <sz val="14"/>
      <name val="Times New Roman"/>
      <family val="1"/>
    </font>
    <font>
      <sz val="10"/>
      <name val="Times New Roman"/>
      <family val="1"/>
    </font>
    <font>
      <sz val="10"/>
      <name val="Times New Roman"/>
      <family val="1"/>
    </font>
    <font>
      <b/>
      <sz val="13"/>
      <name val="Times New Roman"/>
      <family val="1"/>
    </font>
    <font>
      <i/>
      <sz val="13"/>
      <name val="Times New Roman"/>
      <family val="1"/>
    </font>
    <font>
      <sz val="10"/>
      <color theme="1"/>
      <name val="Times New Roman"/>
      <family val="1"/>
    </font>
    <font>
      <b/>
      <sz val="10"/>
      <color indexed="8"/>
      <name val="Times New Roman"/>
      <family val="1"/>
    </font>
    <font>
      <b/>
      <sz val="10"/>
      <color theme="1"/>
      <name val="Times New Roman"/>
      <family val="1"/>
    </font>
    <font>
      <i/>
      <sz val="10"/>
      <name val="Times New Roman"/>
      <family val="1"/>
    </font>
    <font>
      <sz val="13"/>
      <color theme="1"/>
      <name val="Times New Roman"/>
      <family val="1"/>
    </font>
    <font>
      <b/>
      <i/>
      <sz val="11"/>
      <color theme="1"/>
      <name val="Times New Roman"/>
      <family val="1"/>
    </font>
    <font>
      <b/>
      <sz val="14"/>
      <color theme="1"/>
      <name val="Times New Roman"/>
      <family val="1"/>
    </font>
    <font>
      <b/>
      <i/>
      <sz val="10"/>
      <color theme="1"/>
      <name val="Times New Roman"/>
      <family val="1"/>
    </font>
    <font>
      <sz val="13"/>
      <color rgb="FFFF0000"/>
      <name val="Times New Roman"/>
      <family val="1"/>
    </font>
    <font>
      <i/>
      <sz val="11"/>
      <color rgb="FFFF0000"/>
      <name val="Times New Roman"/>
      <family val="1"/>
    </font>
    <font>
      <b/>
      <sz val="11"/>
      <color rgb="FFFF0000"/>
      <name val="Times New Roman"/>
      <family val="1"/>
    </font>
    <font>
      <b/>
      <i/>
      <sz val="11"/>
      <color rgb="FFFF0000"/>
      <name val="Times New Roman"/>
      <family val="1"/>
    </font>
    <font>
      <b/>
      <sz val="13"/>
      <name val="Times New Roman"/>
      <family val="1"/>
    </font>
    <font>
      <sz val="12"/>
      <name val="Times New Roman"/>
      <family val="1"/>
    </font>
    <font>
      <sz val="10"/>
      <color rgb="FFFF0000"/>
      <name val="Times New Roman"/>
      <family val="1"/>
    </font>
    <font>
      <b/>
      <sz val="10"/>
      <color rgb="FFFF0000"/>
      <name val="Times New Roman"/>
      <family val="1"/>
    </font>
    <font>
      <sz val="11"/>
      <color theme="1"/>
      <name val="Calibri"/>
      <family val="2"/>
    </font>
    <font>
      <i/>
      <sz val="10"/>
      <color theme="1"/>
      <name val="Times New Roman"/>
      <family val="1"/>
    </font>
    <font>
      <i/>
      <sz val="10"/>
      <color theme="1"/>
      <name val="Times New Roman"/>
      <family val="1"/>
    </font>
    <font>
      <b/>
      <sz val="8"/>
      <color theme="1"/>
      <name val="Times New Roman"/>
      <family val="1"/>
    </font>
    <font>
      <b/>
      <sz val="8"/>
      <color theme="1"/>
      <name val="Times New Roman"/>
      <family val="1"/>
    </font>
    <font>
      <sz val="11"/>
      <color theme="1"/>
      <name val="Calibri"/>
      <family val="2"/>
    </font>
    <font>
      <sz val="10"/>
      <name val="Arial"/>
      <family val="2"/>
    </font>
    <font>
      <sz val="12"/>
      <name val=".VnTime"/>
      <charset val="134"/>
    </font>
    <font>
      <sz val="11"/>
      <color indexed="8"/>
      <name val="Arial"/>
      <family val="2"/>
    </font>
    <font>
      <sz val="10"/>
      <name val="Arial"/>
      <family val="2"/>
    </font>
    <font>
      <b/>
      <sz val="9"/>
      <name val="Times New Roman"/>
      <family val="1"/>
    </font>
    <font>
      <sz val="9"/>
      <name val="Times New Roman"/>
      <family val="1"/>
    </font>
    <font>
      <sz val="12"/>
      <color theme="1"/>
      <name val="Times New Roman"/>
      <family val="1"/>
    </font>
    <font>
      <sz val="10"/>
      <name val="Arial"/>
      <family val="2"/>
    </font>
    <font>
      <b/>
      <i/>
      <u/>
      <sz val="12"/>
      <name val="Times New Roman"/>
      <family val="1"/>
    </font>
    <font>
      <sz val="9"/>
      <color indexed="81"/>
      <name val="Tahoma"/>
      <family val="2"/>
    </font>
    <font>
      <b/>
      <sz val="9"/>
      <color indexed="81"/>
      <name val="Tahoma"/>
      <family val="2"/>
    </font>
    <font>
      <sz val="12"/>
      <color theme="1"/>
      <name val="Times New Roman"/>
      <family val="2"/>
      <charset val="163"/>
    </font>
    <font>
      <sz val="12"/>
      <name val=".VnTime"/>
      <family val="2"/>
    </font>
    <font>
      <b/>
      <i/>
      <sz val="11"/>
      <name val="Times New Roman"/>
      <family val="1"/>
    </font>
    <font>
      <b/>
      <i/>
      <sz val="10"/>
      <name val="Times New Roman"/>
      <family val="1"/>
    </font>
    <font>
      <b/>
      <sz val="16"/>
      <name val="Times New Roman"/>
      <family val="1"/>
    </font>
    <font>
      <i/>
      <sz val="16"/>
      <name val="Times New Roman"/>
      <family val="1"/>
    </font>
    <font>
      <b/>
      <sz val="15"/>
      <name val="Times New Roman"/>
      <family val="1"/>
    </font>
    <font>
      <sz val="15"/>
      <name val="Times New Roman"/>
      <family val="1"/>
    </font>
    <font>
      <sz val="6"/>
      <color rgb="FFFF0000"/>
      <name val="Times New Roman"/>
      <family val="1"/>
    </font>
    <font>
      <b/>
      <sz val="12"/>
      <color rgb="FFFF0000"/>
      <name val="Times New Roman"/>
      <family val="1"/>
    </font>
    <font>
      <b/>
      <i/>
      <sz val="12"/>
      <color rgb="FFFF0000"/>
      <name val="Times New Roman"/>
      <family val="1"/>
    </font>
    <font>
      <i/>
      <sz val="10"/>
      <color rgb="FFFF0000"/>
      <name val="Times New Roman"/>
      <family val="1"/>
    </font>
    <font>
      <b/>
      <i/>
      <sz val="10"/>
      <color rgb="FFFF0000"/>
      <name val="Times New Roman"/>
      <family val="1"/>
    </font>
    <font>
      <sz val="12"/>
      <color rgb="FF0000FF"/>
      <name val="Times New Roman"/>
      <family val="1"/>
    </font>
    <font>
      <sz val="10"/>
      <color rgb="FF0000FF"/>
      <name val="Times New Roman"/>
      <family val="1"/>
    </font>
    <font>
      <b/>
      <sz val="12"/>
      <color rgb="FF0000FF"/>
      <name val="Times New Roman"/>
      <family val="1"/>
    </font>
    <font>
      <b/>
      <sz val="11"/>
      <color rgb="FF0000FF"/>
      <name val="Times New Roman"/>
      <family val="1"/>
    </font>
    <font>
      <b/>
      <sz val="10"/>
      <color rgb="FF0000FF"/>
      <name val="Times New Roman"/>
      <family val="1"/>
    </font>
    <font>
      <b/>
      <i/>
      <sz val="11"/>
      <color rgb="FF0000FF"/>
      <name val="Times New Roman"/>
      <family val="1"/>
    </font>
    <font>
      <b/>
      <i/>
      <sz val="12"/>
      <color rgb="FF0000FF"/>
      <name val="Times New Roman"/>
      <family val="1"/>
    </font>
    <font>
      <b/>
      <i/>
      <sz val="10"/>
      <color rgb="FF0000FF"/>
      <name val="Times New Roman"/>
      <family val="1"/>
    </font>
    <font>
      <sz val="11"/>
      <color rgb="FF0000FF"/>
      <name val="Times New Roman"/>
      <family val="1"/>
    </font>
    <font>
      <sz val="11"/>
      <color rgb="FF0000FF"/>
      <name val="Calibri"/>
      <family val="2"/>
      <scheme val="minor"/>
    </font>
    <font>
      <sz val="12"/>
      <color rgb="FF00B050"/>
      <name val="Times New Roman"/>
      <family val="1"/>
    </font>
    <font>
      <sz val="10"/>
      <color rgb="FF00B050"/>
      <name val="Times New Roman"/>
      <family val="1"/>
    </font>
    <font>
      <b/>
      <sz val="12"/>
      <color rgb="FF00B050"/>
      <name val="Times New Roman"/>
      <family val="1"/>
    </font>
    <font>
      <b/>
      <sz val="11"/>
      <color rgb="FF00B050"/>
      <name val="Times New Roman"/>
      <family val="1"/>
    </font>
    <font>
      <b/>
      <sz val="10"/>
      <color rgb="FF00B050"/>
      <name val="Times New Roman"/>
      <family val="1"/>
    </font>
    <font>
      <b/>
      <i/>
      <sz val="11"/>
      <color rgb="FF00B050"/>
      <name val="Times New Roman"/>
      <family val="1"/>
    </font>
    <font>
      <b/>
      <i/>
      <sz val="12"/>
      <color rgb="FF00B050"/>
      <name val="Times New Roman"/>
      <family val="1"/>
    </font>
    <font>
      <b/>
      <i/>
      <sz val="10"/>
      <color rgb="FF00B050"/>
      <name val="Times New Roman"/>
      <family val="1"/>
    </font>
    <font>
      <sz val="11"/>
      <color rgb="FF00B050"/>
      <name val="Times New Roman"/>
      <family val="1"/>
    </font>
    <font>
      <sz val="11"/>
      <color rgb="FF00B050"/>
      <name val="Calibri"/>
      <family val="2"/>
      <scheme val="minor"/>
    </font>
    <font>
      <sz val="11"/>
      <color rgb="FFFF0000"/>
      <name val="Calibri"/>
      <family val="2"/>
      <scheme val="minor"/>
    </font>
    <font>
      <sz val="12"/>
      <name val=".VnArial Narrow"/>
      <charset val="134"/>
    </font>
    <font>
      <b/>
      <i/>
      <sz val="12"/>
      <color theme="1"/>
      <name val="Times New Roman"/>
      <family val="1"/>
    </font>
    <font>
      <b/>
      <u/>
      <sz val="10"/>
      <color theme="1"/>
      <name val="Times New Roman"/>
      <family val="1"/>
    </font>
    <font>
      <b/>
      <u val="singleAccounting"/>
      <sz val="10"/>
      <color theme="1"/>
      <name val="Times New Roman"/>
      <family val="1"/>
    </font>
    <font>
      <b/>
      <sz val="10"/>
      <color theme="1"/>
      <name val="Times New Roman"/>
      <family val="1"/>
      <charset val="163"/>
    </font>
    <font>
      <b/>
      <sz val="11"/>
      <name val="Times New Roman"/>
      <family val="1"/>
      <charset val="163"/>
    </font>
    <font>
      <b/>
      <sz val="12"/>
      <name val=".VnArial Narrow"/>
      <charset val="163"/>
    </font>
    <font>
      <sz val="14"/>
      <color theme="1"/>
      <name val="Times New Roman"/>
      <family val="1"/>
    </font>
    <font>
      <i/>
      <sz val="10"/>
      <color theme="1"/>
      <name val="Times New Roman"/>
      <family val="1"/>
      <charset val="163"/>
    </font>
    <font>
      <b/>
      <i/>
      <u val="singleAccounting"/>
      <sz val="10"/>
      <color theme="1"/>
      <name val="Times New Roman"/>
      <family val="1"/>
      <charset val="163"/>
    </font>
    <font>
      <i/>
      <sz val="12"/>
      <name val=".VnArial Narrow"/>
      <charset val="163"/>
    </font>
    <font>
      <sz val="12"/>
      <color theme="1"/>
      <name val="Times New Roman"/>
      <family val="2"/>
    </font>
    <font>
      <sz val="14"/>
      <color indexed="8"/>
      <name val="Times New Roman"/>
      <family val="1"/>
    </font>
    <font>
      <sz val="10"/>
      <name val="Times New Roman"/>
      <family val="1"/>
      <charset val="163"/>
    </font>
    <font>
      <b/>
      <sz val="10"/>
      <name val="Times New Roman"/>
      <family val="1"/>
      <charset val="163"/>
    </font>
    <font>
      <b/>
      <sz val="10"/>
      <name val="Calibri"/>
      <family val="2"/>
      <charset val="163"/>
      <scheme val="minor"/>
    </font>
    <font>
      <sz val="13"/>
      <color rgb="FF00B050"/>
      <name val="Times New Roman"/>
      <family val="1"/>
    </font>
    <font>
      <sz val="6"/>
      <name val="Times New Roman"/>
      <family val="1"/>
    </font>
    <font>
      <sz val="11"/>
      <name val="Calibri"/>
      <family val="2"/>
      <scheme val="minor"/>
    </font>
    <font>
      <sz val="12"/>
      <name val="Times New Roman"/>
      <family val="1"/>
      <charset val="163"/>
    </font>
    <font>
      <i/>
      <sz val="12"/>
      <name val="Times New Roman"/>
      <family val="1"/>
      <charset val="163"/>
    </font>
    <font>
      <sz val="11"/>
      <color theme="1"/>
      <name val="Calibri"/>
      <charset val="134"/>
      <scheme val="minor"/>
    </font>
    <font>
      <b/>
      <sz val="9"/>
      <name val="Tahoma"/>
      <family val="2"/>
    </font>
    <font>
      <sz val="9"/>
      <name val="Tahoma"/>
      <family val="2"/>
    </font>
    <font>
      <b/>
      <sz val="11"/>
      <name val="Calibri"/>
      <family val="2"/>
      <scheme val="minor"/>
    </font>
    <font>
      <b/>
      <sz val="11"/>
      <color theme="1"/>
      <name val="Calibri"/>
      <family val="2"/>
    </font>
    <font>
      <sz val="9"/>
      <color theme="1"/>
      <name val="Times New Roman"/>
      <family val="1"/>
    </font>
    <font>
      <sz val="12"/>
      <color theme="1"/>
      <name val="Calibri"/>
      <family val="2"/>
      <charset val="163"/>
      <scheme val="minor"/>
    </font>
    <font>
      <sz val="7"/>
      <color theme="1"/>
      <name val="Times New Roman"/>
      <family val="1"/>
    </font>
    <font>
      <sz val="8"/>
      <name val="Times New Roman"/>
      <charset val="163"/>
    </font>
    <font>
      <i/>
      <sz val="9"/>
      <name val="Times New Roman"/>
      <family val="1"/>
    </font>
    <font>
      <sz val="10"/>
      <color theme="0"/>
      <name val="Times New Roman"/>
      <family val="1"/>
    </font>
    <font>
      <b/>
      <sz val="10"/>
      <color theme="0"/>
      <name val="Times New Roman"/>
      <family val="1"/>
    </font>
    <font>
      <b/>
      <sz val="11"/>
      <color theme="1"/>
      <name val="Calibri"/>
      <family val="2"/>
      <charset val="163"/>
      <scheme val="minor"/>
    </font>
    <font>
      <b/>
      <sz val="14"/>
      <name val="Calibri"/>
    </font>
    <font>
      <sz val="12"/>
      <name val=".VnArial Narrow"/>
    </font>
    <font>
      <b/>
      <i/>
      <sz val="13"/>
      <name val="Times New Roman"/>
      <family val="1"/>
    </font>
    <font>
      <b/>
      <sz val="14"/>
      <name val="Calibri"/>
      <family val="2"/>
    </font>
    <font>
      <sz val="11"/>
      <name val="Calibri"/>
      <family val="2"/>
      <charset val="163"/>
    </font>
    <font>
      <sz val="12"/>
      <color theme="1"/>
      <name val="Times New Roman"/>
      <family val="1"/>
      <charset val="163"/>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bgColor theme="0"/>
      </patternFill>
    </fill>
  </fills>
  <borders count="2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hair">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hair">
        <color auto="1"/>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indexed="64"/>
      </left>
      <right/>
      <top/>
      <bottom/>
      <diagonal/>
    </border>
    <border>
      <left/>
      <right style="thin">
        <color indexed="64"/>
      </right>
      <top/>
      <bottom/>
      <diagonal/>
    </border>
  </borders>
  <cellStyleXfs count="44">
    <xf numFmtId="0" fontId="0" fillId="0" borderId="0"/>
    <xf numFmtId="43" fontId="73" fillId="0" borderId="0" applyFont="0" applyFill="0" applyBorder="0" applyAlignment="0" applyProtection="0"/>
    <xf numFmtId="0" fontId="17" fillId="0" borderId="0"/>
    <xf numFmtId="0" fontId="17" fillId="0" borderId="0"/>
    <xf numFmtId="0" fontId="66" fillId="0" borderId="0"/>
    <xf numFmtId="0" fontId="61" fillId="0" borderId="0"/>
    <xf numFmtId="0" fontId="28" fillId="0" borderId="0"/>
    <xf numFmtId="0" fontId="28" fillId="0" borderId="0"/>
    <xf numFmtId="0" fontId="67" fillId="0" borderId="0"/>
    <xf numFmtId="0" fontId="68" fillId="0" borderId="0"/>
    <xf numFmtId="0" fontId="28" fillId="0" borderId="0"/>
    <xf numFmtId="164" fontId="69" fillId="0" borderId="0" applyFont="0" applyFill="0" applyBorder="0" applyAlignment="0" applyProtection="0"/>
    <xf numFmtId="0" fontId="70" fillId="0" borderId="0"/>
    <xf numFmtId="0" fontId="2" fillId="0" borderId="0"/>
    <xf numFmtId="43" fontId="2" fillId="0" borderId="0" applyFont="0" applyFill="0" applyBorder="0" applyAlignment="0" applyProtection="0"/>
    <xf numFmtId="0" fontId="74" fillId="0" borderId="0"/>
    <xf numFmtId="0" fontId="78" fillId="0" borderId="0"/>
    <xf numFmtId="0" fontId="79" fillId="0" borderId="0"/>
    <xf numFmtId="43" fontId="78" fillId="0" borderId="0" applyFont="0" applyFill="0" applyBorder="0" applyAlignment="0" applyProtection="0"/>
    <xf numFmtId="0" fontId="112" fillId="0" borderId="0"/>
    <xf numFmtId="0" fontId="17" fillId="0" borderId="0"/>
    <xf numFmtId="178" fontId="17" fillId="0" borderId="0" applyFont="0" applyFill="0" applyBorder="0" applyAlignment="0" applyProtection="0"/>
    <xf numFmtId="178" fontId="112" fillId="0" borderId="0" applyFont="0" applyFill="0" applyBorder="0" applyAlignment="0" applyProtection="0"/>
    <xf numFmtId="178" fontId="14" fillId="0" borderId="0" applyFont="0" applyFill="0" applyBorder="0" applyAlignment="0" applyProtection="0"/>
    <xf numFmtId="0" fontId="61" fillId="0" borderId="0"/>
    <xf numFmtId="178" fontId="17" fillId="0" borderId="0" applyFont="0" applyFill="0" applyBorder="0" applyAlignment="0" applyProtection="0"/>
    <xf numFmtId="178" fontId="17" fillId="0" borderId="0" applyFont="0" applyFill="0" applyBorder="0" applyAlignment="0" applyProtection="0"/>
    <xf numFmtId="0" fontId="14" fillId="0" borderId="0"/>
    <xf numFmtId="0" fontId="123" fillId="0" borderId="0"/>
    <xf numFmtId="178" fontId="123" fillId="0" borderId="0" applyFont="0" applyFill="0" applyBorder="0" applyAlignment="0" applyProtection="0"/>
    <xf numFmtId="0" fontId="17" fillId="0" borderId="0"/>
    <xf numFmtId="178" fontId="13" fillId="0" borderId="0" applyFont="0" applyFill="0" applyBorder="0" applyAlignment="0" applyProtection="0"/>
    <xf numFmtId="0" fontId="124" fillId="0" borderId="0"/>
    <xf numFmtId="178" fontId="14" fillId="0" borderId="0" applyFont="0" applyFill="0" applyBorder="0" applyAlignment="0" applyProtection="0"/>
    <xf numFmtId="0" fontId="28" fillId="0" borderId="0"/>
    <xf numFmtId="43" fontId="17" fillId="0" borderId="0" applyFont="0" applyFill="0" applyBorder="0" applyAlignment="0" applyProtection="0"/>
    <xf numFmtId="0" fontId="61" fillId="0" borderId="0"/>
    <xf numFmtId="164" fontId="14" fillId="0" borderId="0" applyFont="0" applyFill="0" applyBorder="0" applyAlignment="0" applyProtection="0"/>
    <xf numFmtId="164" fontId="69" fillId="0" borderId="0" applyFont="0" applyFill="0" applyBorder="0" applyAlignment="0" applyProtection="0"/>
    <xf numFmtId="0" fontId="133" fillId="0" borderId="0"/>
    <xf numFmtId="0" fontId="17" fillId="0" borderId="0"/>
    <xf numFmtId="164" fontId="17" fillId="0" borderId="0" applyFont="0" applyFill="0" applyBorder="0" applyAlignment="0" applyProtection="0"/>
    <xf numFmtId="0" fontId="68" fillId="0" borderId="0"/>
    <xf numFmtId="0" fontId="147" fillId="0" borderId="0"/>
  </cellStyleXfs>
  <cellXfs count="2030">
    <xf numFmtId="0" fontId="0" fillId="0" borderId="0" xfId="0"/>
    <xf numFmtId="3" fontId="3" fillId="0" borderId="0" xfId="0" applyNumberFormat="1" applyFont="1"/>
    <xf numFmtId="0" fontId="4" fillId="0" borderId="0" xfId="0" applyFont="1"/>
    <xf numFmtId="3" fontId="4" fillId="0" borderId="0" xfId="0" applyNumberFormat="1" applyFont="1"/>
    <xf numFmtId="3" fontId="0" fillId="0" borderId="0" xfId="0" applyNumberFormat="1"/>
    <xf numFmtId="165" fontId="0" fillId="0" borderId="0" xfId="0" applyNumberFormat="1"/>
    <xf numFmtId="0" fontId="5" fillId="0" borderId="0" xfId="0" applyFont="1"/>
    <xf numFmtId="0" fontId="6" fillId="0" borderId="0" xfId="0" applyFont="1" applyAlignment="1">
      <alignment horizontal="center"/>
    </xf>
    <xf numFmtId="0" fontId="6" fillId="0" borderId="0" xfId="0" applyFont="1" applyAlignment="1">
      <alignment horizontal="center" vertical="center" wrapText="1"/>
    </xf>
    <xf numFmtId="3" fontId="9" fillId="0" borderId="1" xfId="9" applyNumberFormat="1" applyFont="1" applyBorder="1" applyAlignment="1">
      <alignment horizontal="center" vertical="center" wrapText="1"/>
    </xf>
    <xf numFmtId="3" fontId="9" fillId="2" borderId="1" xfId="9"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2" fontId="10" fillId="0" borderId="1" xfId="6" applyNumberFormat="1" applyFont="1" applyBorder="1" applyAlignment="1">
      <alignment horizontal="left" vertical="center" wrapText="1"/>
    </xf>
    <xf numFmtId="3" fontId="0" fillId="0" borderId="1" xfId="0" applyNumberFormat="1" applyBorder="1" applyAlignment="1">
      <alignment horizontal="center" vertical="center" wrapText="1"/>
    </xf>
    <xf numFmtId="165" fontId="0" fillId="0" borderId="1" xfId="0" applyNumberFormat="1" applyBorder="1" applyAlignment="1">
      <alignment horizontal="center" vertical="center" wrapText="1"/>
    </xf>
    <xf numFmtId="3" fontId="0" fillId="0" borderId="1" xfId="0" applyNumberFormat="1" applyBorder="1" applyAlignment="1">
      <alignment horizontal="center"/>
    </xf>
    <xf numFmtId="0" fontId="6" fillId="0" borderId="0" xfId="0" applyFont="1"/>
    <xf numFmtId="0" fontId="13" fillId="0" borderId="0" xfId="9" applyFont="1" applyAlignment="1">
      <alignment horizontal="center" vertical="center" wrapText="1"/>
    </xf>
    <xf numFmtId="0" fontId="13" fillId="0" borderId="0" xfId="9" applyFont="1" applyAlignment="1">
      <alignment vertical="center"/>
    </xf>
    <xf numFmtId="49" fontId="16" fillId="0" borderId="1" xfId="9" applyNumberFormat="1" applyFont="1" applyBorder="1" applyAlignment="1">
      <alignment horizontal="center" vertical="center" wrapText="1"/>
    </xf>
    <xf numFmtId="3" fontId="16" fillId="2" borderId="1" xfId="9" applyNumberFormat="1" applyFont="1" applyFill="1" applyBorder="1" applyAlignment="1">
      <alignment horizontal="center" vertical="center" wrapText="1"/>
    </xf>
    <xf numFmtId="3" fontId="16" fillId="0" borderId="1" xfId="9" applyNumberFormat="1"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17" fillId="0" borderId="0" xfId="3"/>
    <xf numFmtId="3" fontId="18" fillId="0" borderId="0" xfId="5" applyNumberFormat="1" applyFont="1"/>
    <xf numFmtId="0" fontId="18" fillId="0" borderId="0" xfId="5" applyFont="1"/>
    <xf numFmtId="0" fontId="20" fillId="0" borderId="0" xfId="5" applyFont="1" applyAlignment="1">
      <alignment horizontal="center" vertical="center" wrapText="1"/>
    </xf>
    <xf numFmtId="0" fontId="18" fillId="0" borderId="2" xfId="5" applyFont="1" applyBorder="1"/>
    <xf numFmtId="0" fontId="19" fillId="0" borderId="1" xfId="5" applyFont="1" applyBorder="1" applyAlignment="1">
      <alignment horizontal="center" vertical="center" wrapText="1"/>
    </xf>
    <xf numFmtId="1" fontId="19" fillId="0" borderId="1" xfId="5" applyNumberFormat="1" applyFont="1" applyBorder="1" applyAlignment="1">
      <alignment horizontal="center" vertical="center" wrapText="1"/>
    </xf>
    <xf numFmtId="0" fontId="18" fillId="2" borderId="4" xfId="5" applyFont="1" applyFill="1" applyBorder="1"/>
    <xf numFmtId="2" fontId="10" fillId="2" borderId="4" xfId="5" applyNumberFormat="1" applyFont="1" applyFill="1" applyBorder="1"/>
    <xf numFmtId="0" fontId="10" fillId="2" borderId="4" xfId="5" applyFont="1" applyFill="1" applyBorder="1"/>
    <xf numFmtId="3" fontId="10" fillId="2" borderId="4" xfId="5" applyNumberFormat="1" applyFont="1" applyFill="1" applyBorder="1"/>
    <xf numFmtId="2" fontId="17" fillId="0" borderId="0" xfId="3" applyNumberFormat="1"/>
    <xf numFmtId="0" fontId="24" fillId="0" borderId="0" xfId="3" applyFont="1"/>
    <xf numFmtId="0" fontId="24" fillId="0" borderId="0" xfId="3" applyFont="1" applyAlignment="1">
      <alignment vertical="center"/>
    </xf>
    <xf numFmtId="0" fontId="25" fillId="0" borderId="0" xfId="3" applyFont="1"/>
    <xf numFmtId="0" fontId="17" fillId="0" borderId="0" xfId="3" applyAlignment="1">
      <alignment horizontal="right"/>
    </xf>
    <xf numFmtId="0" fontId="20" fillId="0" borderId="0" xfId="5" applyFont="1" applyAlignment="1">
      <alignment horizontal="right" vertical="center" wrapText="1"/>
    </xf>
    <xf numFmtId="0" fontId="18" fillId="0" borderId="2" xfId="5" applyFont="1" applyBorder="1" applyAlignment="1">
      <alignment horizontal="right"/>
    </xf>
    <xf numFmtId="0" fontId="19" fillId="0" borderId="1" xfId="5" applyFont="1" applyBorder="1" applyAlignment="1">
      <alignment vertical="center" wrapText="1"/>
    </xf>
    <xf numFmtId="0" fontId="19" fillId="2" borderId="9" xfId="5" applyFont="1" applyFill="1" applyBorder="1" applyAlignment="1">
      <alignment horizontal="right"/>
    </xf>
    <xf numFmtId="0" fontId="19" fillId="2" borderId="9" xfId="5" applyFont="1" applyFill="1" applyBorder="1" applyAlignment="1">
      <alignment horizontal="center"/>
    </xf>
    <xf numFmtId="2" fontId="23" fillId="2" borderId="9" xfId="5" applyNumberFormat="1" applyFont="1" applyFill="1" applyBorder="1"/>
    <xf numFmtId="3" fontId="23" fillId="2" borderId="9" xfId="5" applyNumberFormat="1" applyFont="1" applyFill="1" applyBorder="1"/>
    <xf numFmtId="0" fontId="19" fillId="2" borderId="1" xfId="5" applyFont="1" applyFill="1" applyBorder="1" applyAlignment="1">
      <alignment horizontal="right" vertical="center"/>
    </xf>
    <xf numFmtId="3" fontId="8" fillId="2" borderId="1" xfId="5" applyNumberFormat="1" applyFont="1" applyFill="1" applyBorder="1" applyAlignment="1">
      <alignment vertical="center" wrapText="1"/>
    </xf>
    <xf numFmtId="2" fontId="23" fillId="2" borderId="1" xfId="5" applyNumberFormat="1" applyFont="1" applyFill="1" applyBorder="1" applyAlignment="1">
      <alignment vertical="center"/>
    </xf>
    <xf numFmtId="3" fontId="23" fillId="2" borderId="1" xfId="5" applyNumberFormat="1" applyFont="1" applyFill="1" applyBorder="1" applyAlignment="1">
      <alignment vertical="center"/>
    </xf>
    <xf numFmtId="0" fontId="21" fillId="2" borderId="1" xfId="5" applyFont="1" applyFill="1" applyBorder="1" applyAlignment="1">
      <alignment horizontal="right"/>
    </xf>
    <xf numFmtId="3" fontId="15" fillId="2" borderId="1" xfId="5" applyNumberFormat="1" applyFont="1" applyFill="1" applyBorder="1" applyAlignment="1">
      <alignment vertical="center" wrapText="1"/>
    </xf>
    <xf numFmtId="2" fontId="10" fillId="2" borderId="1" xfId="5" applyNumberFormat="1" applyFont="1" applyFill="1" applyBorder="1"/>
    <xf numFmtId="3" fontId="26" fillId="2" borderId="1" xfId="5" applyNumberFormat="1" applyFont="1" applyFill="1" applyBorder="1"/>
    <xf numFmtId="0" fontId="18" fillId="2" borderId="1" xfId="5" applyFont="1" applyFill="1" applyBorder="1" applyAlignment="1">
      <alignment horizontal="right"/>
    </xf>
    <xf numFmtId="0" fontId="6" fillId="0" borderId="0" xfId="10" applyFont="1"/>
    <xf numFmtId="166" fontId="8" fillId="0" borderId="0" xfId="10" applyNumberFormat="1" applyFont="1" applyAlignment="1">
      <alignment vertical="center"/>
    </xf>
    <xf numFmtId="166" fontId="27" fillId="0" borderId="0" xfId="10" applyNumberFormat="1" applyFont="1" applyAlignment="1">
      <alignment vertical="center"/>
    </xf>
    <xf numFmtId="166" fontId="15" fillId="0" borderId="0" xfId="10" applyNumberFormat="1" applyFont="1" applyAlignment="1">
      <alignment vertical="center"/>
    </xf>
    <xf numFmtId="0" fontId="28" fillId="0" borderId="0" xfId="10" applyAlignment="1">
      <alignment horizontal="center"/>
    </xf>
    <xf numFmtId="0" fontId="28" fillId="0" borderId="0" xfId="10"/>
    <xf numFmtId="166" fontId="8" fillId="0" borderId="0" xfId="10" applyNumberFormat="1" applyFont="1" applyAlignment="1">
      <alignment horizontal="center" vertical="center"/>
    </xf>
    <xf numFmtId="166" fontId="8" fillId="0" borderId="0" xfId="10" applyNumberFormat="1" applyFont="1" applyAlignment="1">
      <alignment horizontal="left" vertical="center"/>
    </xf>
    <xf numFmtId="166" fontId="30" fillId="0" borderId="0" xfId="10" applyNumberFormat="1" applyFont="1" applyAlignment="1">
      <alignment horizontal="center" vertical="center"/>
    </xf>
    <xf numFmtId="166" fontId="8" fillId="0" borderId="1" xfId="10" applyNumberFormat="1" applyFont="1" applyBorder="1" applyAlignment="1">
      <alignment horizontal="center" vertical="center" wrapText="1"/>
    </xf>
    <xf numFmtId="166" fontId="27" fillId="0" borderId="1" xfId="10" applyNumberFormat="1" applyFont="1" applyBorder="1" applyAlignment="1">
      <alignment horizontal="center" vertical="center" wrapText="1"/>
    </xf>
    <xf numFmtId="166" fontId="8" fillId="0" borderId="1" xfId="10" applyNumberFormat="1" applyFont="1" applyBorder="1" applyAlignment="1">
      <alignment vertical="center" wrapText="1"/>
    </xf>
    <xf numFmtId="166" fontId="15" fillId="0" borderId="1" xfId="10" applyNumberFormat="1" applyFont="1" applyBorder="1" applyAlignment="1">
      <alignment horizontal="center" vertical="center"/>
    </xf>
    <xf numFmtId="166" fontId="15" fillId="0" borderId="1" xfId="10" applyNumberFormat="1" applyFont="1" applyBorder="1" applyAlignment="1">
      <alignment horizontal="left" vertical="center" wrapText="1"/>
    </xf>
    <xf numFmtId="166" fontId="15" fillId="0" borderId="1" xfId="10" applyNumberFormat="1" applyFont="1" applyBorder="1" applyAlignment="1">
      <alignment horizontal="center" vertical="center" wrapText="1"/>
    </xf>
    <xf numFmtId="167" fontId="15" fillId="0" borderId="1" xfId="10" applyNumberFormat="1" applyFont="1" applyBorder="1" applyAlignment="1">
      <alignment horizontal="center" vertical="center" wrapText="1"/>
    </xf>
    <xf numFmtId="166" fontId="30" fillId="0" borderId="0" xfId="10" applyNumberFormat="1" applyFont="1" applyAlignment="1">
      <alignment vertical="center"/>
    </xf>
    <xf numFmtId="166" fontId="27" fillId="0" borderId="0" xfId="10" applyNumberFormat="1" applyFont="1" applyAlignment="1">
      <alignment horizontal="center" vertical="center"/>
    </xf>
    <xf numFmtId="166" fontId="31" fillId="3" borderId="0" xfId="10" applyNumberFormat="1" applyFont="1" applyFill="1" applyAlignment="1">
      <alignment horizontal="center" vertical="center"/>
    </xf>
    <xf numFmtId="166" fontId="15" fillId="0" borderId="0" xfId="10" applyNumberFormat="1"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xf>
    <xf numFmtId="0" fontId="0" fillId="0" borderId="1" xfId="0" applyBorder="1" applyAlignment="1">
      <alignment horizontal="center"/>
    </xf>
    <xf numFmtId="0" fontId="0" fillId="0" borderId="4" xfId="0" applyBorder="1"/>
    <xf numFmtId="0" fontId="0" fillId="0" borderId="5" xfId="0" applyBorder="1"/>
    <xf numFmtId="0" fontId="4" fillId="0" borderId="1" xfId="0" applyFont="1" applyBorder="1" applyAlignment="1">
      <alignment horizontal="center" vertical="center" wrapText="1"/>
    </xf>
    <xf numFmtId="0" fontId="4" fillId="0" borderId="1" xfId="0" applyFont="1" applyBorder="1"/>
    <xf numFmtId="0" fontId="0" fillId="0" borderId="1" xfId="0" applyBorder="1"/>
    <xf numFmtId="0" fontId="33" fillId="0" borderId="1" xfId="0" applyFont="1" applyBorder="1" applyAlignment="1">
      <alignment horizontal="center" vertical="center" wrapText="1"/>
    </xf>
    <xf numFmtId="0" fontId="0" fillId="0" borderId="1" xfId="0" applyBorder="1" applyAlignment="1">
      <alignment horizontal="center" vertical="center"/>
    </xf>
    <xf numFmtId="0" fontId="34" fillId="0" borderId="4" xfId="0" applyFont="1" applyBorder="1"/>
    <xf numFmtId="0" fontId="36" fillId="0" borderId="1" xfId="0" applyFont="1" applyBorder="1" applyAlignment="1">
      <alignment horizontal="center" vertical="center" wrapText="1"/>
    </xf>
    <xf numFmtId="0" fontId="36" fillId="0" borderId="1" xfId="0" applyFont="1" applyBorder="1" applyAlignment="1">
      <alignment horizontal="center"/>
    </xf>
    <xf numFmtId="0" fontId="0" fillId="0" borderId="10" xfId="0" applyBorder="1"/>
    <xf numFmtId="0" fontId="6" fillId="0" borderId="0" xfId="0" applyFont="1" applyAlignment="1">
      <alignment vertical="center" wrapText="1"/>
    </xf>
    <xf numFmtId="0" fontId="36" fillId="0" borderId="0" xfId="0" applyFont="1"/>
    <xf numFmtId="0" fontId="40" fillId="2" borderId="0" xfId="0" applyFont="1" applyFill="1"/>
    <xf numFmtId="3" fontId="40" fillId="2" borderId="0" xfId="0" applyNumberFormat="1" applyFont="1" applyFill="1"/>
    <xf numFmtId="0" fontId="0" fillId="2" borderId="0" xfId="0" applyFill="1"/>
    <xf numFmtId="0" fontId="0" fillId="0" borderId="11" xfId="0" applyBorder="1" applyAlignment="1">
      <alignment horizontal="center" vertical="center" wrapText="1"/>
    </xf>
    <xf numFmtId="3" fontId="0" fillId="0" borderId="11" xfId="0" applyNumberFormat="1" applyBorder="1" applyAlignment="1">
      <alignment horizontal="center"/>
    </xf>
    <xf numFmtId="0" fontId="0" fillId="0" borderId="11" xfId="0" applyBorder="1" applyAlignment="1">
      <alignment horizontal="center"/>
    </xf>
    <xf numFmtId="3" fontId="4" fillId="0" borderId="1" xfId="0" applyNumberFormat="1" applyFont="1" applyBorder="1"/>
    <xf numFmtId="4" fontId="6" fillId="0" borderId="1" xfId="0" applyNumberFormat="1" applyFont="1" applyBorder="1"/>
    <xf numFmtId="3" fontId="6" fillId="0" borderId="1" xfId="0" applyNumberFormat="1" applyFont="1" applyBorder="1"/>
    <xf numFmtId="0" fontId="4" fillId="0" borderId="1" xfId="0" applyFont="1" applyBorder="1" applyAlignment="1">
      <alignment horizontal="left" vertical="center" wrapText="1"/>
    </xf>
    <xf numFmtId="4" fontId="22" fillId="0" borderId="1" xfId="0" applyNumberFormat="1" applyFont="1" applyBorder="1" applyAlignment="1">
      <alignment horizontal="right" vertical="center" wrapText="1"/>
    </xf>
    <xf numFmtId="3" fontId="22" fillId="0" borderId="1" xfId="0" applyNumberFormat="1" applyFont="1" applyBorder="1" applyAlignment="1">
      <alignment horizontal="right" vertical="center" wrapText="1"/>
    </xf>
    <xf numFmtId="4" fontId="23" fillId="0" borderId="1" xfId="0" applyNumberFormat="1" applyFont="1" applyBorder="1" applyAlignment="1">
      <alignment horizontal="right" vertical="center" wrapText="1"/>
    </xf>
    <xf numFmtId="3" fontId="23" fillId="0" borderId="1" xfId="0" applyNumberFormat="1" applyFont="1" applyBorder="1" applyAlignment="1">
      <alignment horizontal="right" vertical="center" wrapText="1"/>
    </xf>
    <xf numFmtId="3" fontId="0" fillId="0" borderId="1" xfId="0" applyNumberFormat="1" applyBorder="1"/>
    <xf numFmtId="4" fontId="10" fillId="0" borderId="1" xfId="0" applyNumberFormat="1" applyFont="1" applyBorder="1" applyAlignment="1">
      <alignment horizontal="right" vertical="center" wrapText="1"/>
    </xf>
    <xf numFmtId="3" fontId="10" fillId="0" borderId="1" xfId="0" applyNumberFormat="1" applyFont="1" applyBorder="1" applyAlignment="1">
      <alignment horizontal="righ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45" fillId="0" borderId="1" xfId="0" applyFont="1" applyBorder="1" applyAlignment="1">
      <alignment horizontal="center" vertical="center" wrapText="1"/>
    </xf>
    <xf numFmtId="0" fontId="45" fillId="0" borderId="1" xfId="0" applyFont="1" applyBorder="1"/>
    <xf numFmtId="0" fontId="45" fillId="0" borderId="0" xfId="0" applyFont="1"/>
    <xf numFmtId="0" fontId="48" fillId="2" borderId="2" xfId="0" applyFont="1" applyFill="1" applyBorder="1" applyAlignment="1">
      <alignment horizontal="center" vertical="center"/>
    </xf>
    <xf numFmtId="3"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xf>
    <xf numFmtId="3" fontId="7" fillId="2" borderId="1" xfId="0" applyNumberFormat="1" applyFont="1" applyFill="1" applyBorder="1" applyAlignment="1">
      <alignment horizontal="right" vertical="center"/>
    </xf>
    <xf numFmtId="0" fontId="7" fillId="2" borderId="1" xfId="0" applyFont="1" applyFill="1" applyBorder="1" applyAlignment="1">
      <alignment horizontal="justify" vertical="center" wrapText="1"/>
    </xf>
    <xf numFmtId="0" fontId="49" fillId="0" borderId="0" xfId="2" applyFont="1" applyAlignment="1">
      <alignment vertical="center"/>
    </xf>
    <xf numFmtId="0" fontId="21" fillId="0" borderId="0" xfId="2" applyFont="1"/>
    <xf numFmtId="0" fontId="18" fillId="0" borderId="0" xfId="2" applyFont="1" applyAlignment="1">
      <alignment horizontal="center" vertical="center"/>
    </xf>
    <xf numFmtId="0" fontId="19" fillId="0" borderId="0" xfId="2" applyFont="1" applyAlignment="1">
      <alignment vertical="center"/>
    </xf>
    <xf numFmtId="0" fontId="50" fillId="0" borderId="0" xfId="2" applyFont="1" applyAlignment="1">
      <alignment vertical="center"/>
    </xf>
    <xf numFmtId="0" fontId="18" fillId="0" borderId="0" xfId="2" applyFont="1" applyAlignment="1">
      <alignment horizontal="left" vertical="center" wrapText="1"/>
    </xf>
    <xf numFmtId="0" fontId="18" fillId="0" borderId="0" xfId="2" applyFont="1" applyAlignment="1">
      <alignment vertical="center" wrapText="1"/>
    </xf>
    <xf numFmtId="3" fontId="18" fillId="0" borderId="0" xfId="2" applyNumberFormat="1" applyFont="1" applyAlignment="1">
      <alignment vertical="center" wrapText="1"/>
    </xf>
    <xf numFmtId="0" fontId="18" fillId="0" borderId="0" xfId="2" applyFont="1" applyAlignment="1">
      <alignment vertical="center"/>
    </xf>
    <xf numFmtId="0" fontId="33" fillId="0" borderId="0" xfId="2" applyFont="1" applyAlignment="1">
      <alignment vertical="center"/>
    </xf>
    <xf numFmtId="0" fontId="53" fillId="0" borderId="0" xfId="2" applyFont="1" applyAlignment="1">
      <alignment vertical="center"/>
    </xf>
    <xf numFmtId="0" fontId="54" fillId="0" borderId="0" xfId="2" applyFont="1"/>
    <xf numFmtId="0" fontId="33" fillId="0" borderId="0" xfId="2" applyFont="1" applyAlignment="1">
      <alignment horizontal="center" vertical="center"/>
    </xf>
    <xf numFmtId="0" fontId="55" fillId="0" borderId="0" xfId="2" applyFont="1" applyAlignment="1">
      <alignment vertical="center"/>
    </xf>
    <xf numFmtId="0" fontId="56" fillId="0" borderId="0" xfId="2" applyFont="1" applyAlignment="1">
      <alignment vertical="center"/>
    </xf>
    <xf numFmtId="49" fontId="16" fillId="2" borderId="1" xfId="9" applyNumberFormat="1" applyFont="1" applyFill="1" applyBorder="1" applyAlignment="1">
      <alignment horizontal="center" vertical="center" wrapText="1"/>
    </xf>
    <xf numFmtId="49" fontId="16" fillId="2" borderId="1" xfId="9" applyNumberFormat="1" applyFont="1" applyFill="1" applyBorder="1" applyAlignment="1">
      <alignment horizontal="center" vertical="center"/>
    </xf>
    <xf numFmtId="0" fontId="28" fillId="0" borderId="1" xfId="0" applyFont="1" applyBorder="1"/>
    <xf numFmtId="0" fontId="58" fillId="0" borderId="0" xfId="0" applyFont="1" applyAlignment="1">
      <alignment horizontal="center"/>
    </xf>
    <xf numFmtId="0" fontId="58" fillId="0" borderId="0" xfId="0" applyFont="1"/>
    <xf numFmtId="0" fontId="16"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3" fontId="16" fillId="2" borderId="1" xfId="0" applyNumberFormat="1" applyFont="1" applyFill="1" applyBorder="1" applyAlignment="1">
      <alignment horizontal="center" vertical="center" wrapText="1"/>
    </xf>
    <xf numFmtId="0" fontId="7"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3" fontId="7" fillId="2" borderId="4" xfId="0" applyNumberFormat="1" applyFont="1" applyFill="1" applyBorder="1" applyAlignment="1">
      <alignment horizontal="center" vertical="center"/>
    </xf>
    <xf numFmtId="3" fontId="7" fillId="2" borderId="4" xfId="0" applyNumberFormat="1" applyFont="1" applyFill="1" applyBorder="1" applyAlignment="1">
      <alignment horizontal="right" vertical="center"/>
    </xf>
    <xf numFmtId="0" fontId="7" fillId="2" borderId="4" xfId="0" applyFont="1" applyFill="1" applyBorder="1" applyAlignment="1">
      <alignment horizontal="right" vertical="center"/>
    </xf>
    <xf numFmtId="0" fontId="7" fillId="2" borderId="4" xfId="0" applyFont="1" applyFill="1" applyBorder="1" applyAlignment="1">
      <alignment horizontal="justify" vertical="center" wrapText="1"/>
    </xf>
    <xf numFmtId="3" fontId="42" fillId="2" borderId="4" xfId="0" applyNumberFormat="1" applyFont="1" applyFill="1" applyBorder="1" applyAlignment="1">
      <alignment horizontal="right" vertical="center"/>
    </xf>
    <xf numFmtId="0" fontId="42" fillId="2" borderId="4" xfId="0" applyFont="1" applyFill="1" applyBorder="1" applyAlignment="1">
      <alignment horizontal="center" vertical="center" wrapText="1"/>
    </xf>
    <xf numFmtId="0" fontId="42" fillId="2" borderId="4" xfId="0" applyFont="1" applyFill="1" applyBorder="1" applyAlignment="1">
      <alignment horizontal="justify" vertical="center" wrapText="1"/>
    </xf>
    <xf numFmtId="3" fontId="42" fillId="2" borderId="4" xfId="0" applyNumberFormat="1" applyFont="1" applyFill="1" applyBorder="1" applyAlignment="1">
      <alignment horizontal="center" vertical="center"/>
    </xf>
    <xf numFmtId="0" fontId="42" fillId="2" borderId="4" xfId="0" applyFont="1" applyFill="1" applyBorder="1" applyAlignment="1">
      <alignment horizontal="center" vertical="center"/>
    </xf>
    <xf numFmtId="0" fontId="42" fillId="2" borderId="4" xfId="0" applyFont="1" applyFill="1" applyBorder="1" applyAlignment="1">
      <alignment horizontal="right" vertical="center"/>
    </xf>
    <xf numFmtId="2" fontId="42" fillId="2" borderId="4" xfId="0" applyNumberFormat="1" applyFont="1" applyFill="1" applyBorder="1" applyAlignment="1">
      <alignment horizontal="right" vertical="center"/>
    </xf>
    <xf numFmtId="2" fontId="7" fillId="2" borderId="4" xfId="0" applyNumberFormat="1" applyFont="1" applyFill="1" applyBorder="1" applyAlignment="1">
      <alignment horizontal="right" vertical="center"/>
    </xf>
    <xf numFmtId="175" fontId="7" fillId="2" borderId="4" xfId="0" applyNumberFormat="1" applyFont="1" applyFill="1" applyBorder="1" applyAlignment="1">
      <alignment horizontal="center" vertical="center"/>
    </xf>
    <xf numFmtId="3" fontId="7" fillId="2" borderId="4" xfId="0" applyNumberFormat="1" applyFont="1" applyFill="1" applyBorder="1" applyAlignment="1">
      <alignment vertical="center"/>
    </xf>
    <xf numFmtId="3" fontId="42" fillId="2" borderId="4" xfId="0" applyNumberFormat="1" applyFont="1" applyFill="1" applyBorder="1" applyAlignment="1">
      <alignment vertical="center"/>
    </xf>
    <xf numFmtId="165" fontId="42" fillId="2" borderId="4" xfId="1" applyNumberFormat="1" applyFont="1" applyFill="1" applyBorder="1" applyAlignment="1">
      <alignment horizontal="center" vertical="center"/>
    </xf>
    <xf numFmtId="175" fontId="42" fillId="2" borderId="4" xfId="0" applyNumberFormat="1" applyFont="1" applyFill="1" applyBorder="1" applyAlignment="1">
      <alignment horizontal="center" vertical="center"/>
    </xf>
    <xf numFmtId="165" fontId="42" fillId="2" borderId="4" xfId="1" applyNumberFormat="1" applyFont="1" applyFill="1" applyBorder="1" applyAlignment="1">
      <alignment horizontal="right" vertical="center" wrapText="1"/>
    </xf>
    <xf numFmtId="3" fontId="42" fillId="2" borderId="4" xfId="0" applyNumberFormat="1" applyFont="1" applyFill="1" applyBorder="1" applyAlignment="1">
      <alignment horizontal="right" vertical="center" wrapText="1"/>
    </xf>
    <xf numFmtId="3" fontId="7" fillId="2" borderId="4" xfId="0" applyNumberFormat="1" applyFont="1" applyFill="1" applyBorder="1" applyAlignment="1">
      <alignment horizontal="right" vertical="center" wrapText="1"/>
    </xf>
    <xf numFmtId="0" fontId="7" fillId="2" borderId="11" xfId="0" applyFont="1" applyFill="1" applyBorder="1" applyAlignment="1">
      <alignment horizontal="center" vertical="center" wrapText="1"/>
    </xf>
    <xf numFmtId="0" fontId="7" fillId="2" borderId="11" xfId="0" applyFont="1" applyFill="1" applyBorder="1" applyAlignment="1">
      <alignment horizontal="left" vertical="center" wrapText="1"/>
    </xf>
    <xf numFmtId="3" fontId="7" fillId="2" borderId="11" xfId="0" applyNumberFormat="1" applyFont="1" applyFill="1" applyBorder="1" applyAlignment="1">
      <alignment horizontal="center" vertical="center"/>
    </xf>
    <xf numFmtId="175" fontId="7" fillId="2" borderId="11" xfId="0" applyNumberFormat="1" applyFont="1" applyFill="1" applyBorder="1" applyAlignment="1">
      <alignment horizontal="right" vertical="center"/>
    </xf>
    <xf numFmtId="0" fontId="7" fillId="2" borderId="11" xfId="0" applyFont="1" applyFill="1" applyBorder="1" applyAlignment="1">
      <alignment horizontal="right" vertical="center"/>
    </xf>
    <xf numFmtId="4" fontId="7" fillId="2" borderId="11" xfId="0" applyNumberFormat="1" applyFont="1" applyFill="1" applyBorder="1" applyAlignment="1">
      <alignment horizontal="right" vertical="center"/>
    </xf>
    <xf numFmtId="3" fontId="7" fillId="2" borderId="11" xfId="0" applyNumberFormat="1" applyFont="1" applyFill="1" applyBorder="1" applyAlignment="1">
      <alignment horizontal="right" vertical="center"/>
    </xf>
    <xf numFmtId="3" fontId="7" fillId="2" borderId="11" xfId="0" applyNumberFormat="1" applyFont="1" applyFill="1" applyBorder="1" applyAlignment="1">
      <alignment horizontal="right" vertical="center" wrapText="1"/>
    </xf>
    <xf numFmtId="3" fontId="18" fillId="2" borderId="15" xfId="0" applyNumberFormat="1" applyFont="1" applyFill="1" applyBorder="1" applyAlignment="1">
      <alignment horizontal="center" vertical="center" wrapText="1"/>
    </xf>
    <xf numFmtId="168" fontId="18" fillId="2" borderId="15" xfId="1" applyNumberFormat="1" applyFont="1" applyFill="1" applyBorder="1" applyAlignment="1">
      <alignment horizontal="center" vertical="center" wrapText="1"/>
    </xf>
    <xf numFmtId="0" fontId="42" fillId="0" borderId="0" xfId="4" applyFont="1" applyAlignment="1">
      <alignment horizontal="center" vertical="center" wrapText="1"/>
    </xf>
    <xf numFmtId="3" fontId="7" fillId="0" borderId="0" xfId="4" applyNumberFormat="1" applyFont="1" applyAlignment="1">
      <alignment horizontal="right"/>
    </xf>
    <xf numFmtId="3" fontId="42" fillId="0" borderId="0" xfId="4" applyNumberFormat="1" applyFont="1"/>
    <xf numFmtId="177" fontId="42" fillId="0" borderId="0" xfId="4" applyNumberFormat="1" applyFont="1"/>
    <xf numFmtId="0" fontId="45" fillId="0" borderId="10" xfId="0" applyFont="1" applyBorder="1" applyAlignment="1">
      <alignment horizontal="center" vertical="center" wrapText="1"/>
    </xf>
    <xf numFmtId="0" fontId="45" fillId="0" borderId="10" xfId="0" applyFont="1" applyBorder="1"/>
    <xf numFmtId="0" fontId="47" fillId="0" borderId="4" xfId="0" applyFont="1" applyBorder="1" applyAlignment="1">
      <alignment horizontal="center" vertical="center" wrapText="1"/>
    </xf>
    <xf numFmtId="0" fontId="47" fillId="0" borderId="4" xfId="0" applyFont="1" applyBorder="1" applyAlignment="1">
      <alignment horizontal="left" vertical="center" wrapText="1"/>
    </xf>
    <xf numFmtId="0" fontId="45" fillId="0" borderId="4" xfId="0" applyFont="1" applyBorder="1"/>
    <xf numFmtId="0" fontId="45" fillId="0" borderId="4" xfId="0" applyFont="1" applyBorder="1" applyAlignment="1">
      <alignment horizontal="center" vertical="center" wrapText="1"/>
    </xf>
    <xf numFmtId="0" fontId="45" fillId="0" borderId="4" xfId="0" applyFont="1" applyBorder="1" applyAlignment="1">
      <alignment horizontal="left" vertical="center" wrapText="1"/>
    </xf>
    <xf numFmtId="0" fontId="45" fillId="0" borderId="5" xfId="0" applyFont="1" applyBorder="1" applyAlignment="1">
      <alignment horizontal="center" vertical="center" wrapText="1"/>
    </xf>
    <xf numFmtId="0" fontId="45" fillId="0" borderId="5" xfId="0" applyFont="1" applyBorder="1" applyAlignment="1">
      <alignment horizontal="left" vertical="center" wrapText="1"/>
    </xf>
    <xf numFmtId="0" fontId="45" fillId="0" borderId="5" xfId="0" applyFont="1" applyBorder="1"/>
    <xf numFmtId="0" fontId="47" fillId="0" borderId="1" xfId="0" applyFont="1" applyBorder="1" applyAlignment="1">
      <alignment horizontal="center" vertical="center" wrapText="1"/>
    </xf>
    <xf numFmtId="0" fontId="47" fillId="0" borderId="1" xfId="0" applyFont="1" applyBorder="1" applyAlignment="1">
      <alignment horizontal="left" vertical="center" wrapText="1"/>
    </xf>
    <xf numFmtId="0" fontId="45" fillId="0" borderId="1" xfId="0" applyFont="1" applyBorder="1" applyAlignment="1">
      <alignment horizontal="left" vertical="center" wrapText="1"/>
    </xf>
    <xf numFmtId="0" fontId="45" fillId="0" borderId="1" xfId="0" applyFont="1" applyBorder="1" applyAlignment="1">
      <alignment horizontal="justify"/>
    </xf>
    <xf numFmtId="0" fontId="45" fillId="0" borderId="0" xfId="0" applyFont="1" applyAlignment="1">
      <alignment horizontal="center" vertical="center" wrapText="1"/>
    </xf>
    <xf numFmtId="0" fontId="45" fillId="0" borderId="0" xfId="0" applyFont="1" applyAlignment="1">
      <alignment horizontal="left" vertical="center" wrapText="1"/>
    </xf>
    <xf numFmtId="0" fontId="0" fillId="0" borderId="0" xfId="0" applyAlignment="1">
      <alignment vertical="center"/>
    </xf>
    <xf numFmtId="0" fontId="28" fillId="0" borderId="1" xfId="0" applyFont="1" applyBorder="1" applyAlignment="1">
      <alignment horizontal="center" vertical="center" wrapText="1"/>
    </xf>
    <xf numFmtId="0" fontId="28" fillId="0" borderId="0" xfId="0" applyFont="1"/>
    <xf numFmtId="0" fontId="28" fillId="2" borderId="1" xfId="0" applyFont="1" applyFill="1" applyBorder="1" applyAlignment="1">
      <alignment horizontal="center" vertical="center" wrapText="1"/>
    </xf>
    <xf numFmtId="0" fontId="14" fillId="0" borderId="0" xfId="4" applyFont="1" applyAlignment="1">
      <alignment horizontal="center" vertical="center" wrapText="1"/>
    </xf>
    <xf numFmtId="3" fontId="8" fillId="0" borderId="0" xfId="4" applyNumberFormat="1" applyFont="1" applyAlignment="1">
      <alignment horizontal="right"/>
    </xf>
    <xf numFmtId="3" fontId="14" fillId="0" borderId="0" xfId="4" applyNumberFormat="1" applyFont="1"/>
    <xf numFmtId="177" fontId="14" fillId="0" borderId="0" xfId="4" applyNumberFormat="1" applyFont="1"/>
    <xf numFmtId="0" fontId="47" fillId="2" borderId="0" xfId="0" applyFont="1" applyFill="1" applyAlignment="1">
      <alignment horizontal="center" vertical="center" wrapText="1"/>
    </xf>
    <xf numFmtId="3" fontId="47" fillId="2" borderId="0" xfId="0" applyNumberFormat="1" applyFont="1" applyFill="1" applyAlignment="1">
      <alignment horizontal="left" vertical="center" wrapText="1"/>
    </xf>
    <xf numFmtId="0" fontId="63" fillId="2" borderId="0" xfId="0" applyFont="1" applyFill="1" applyAlignment="1">
      <alignment horizontal="center" vertical="center" wrapText="1"/>
    </xf>
    <xf numFmtId="3" fontId="42" fillId="0" borderId="0" xfId="0" applyNumberFormat="1" applyFont="1" applyAlignment="1">
      <alignment horizontal="center" vertical="center" wrapText="1"/>
    </xf>
    <xf numFmtId="3" fontId="28" fillId="2" borderId="1" xfId="0" applyNumberFormat="1" applyFont="1" applyFill="1" applyBorder="1" applyAlignment="1">
      <alignment horizontal="center" vertical="center" wrapText="1"/>
    </xf>
    <xf numFmtId="0" fontId="8" fillId="0" borderId="1" xfId="0" applyFont="1" applyBorder="1" applyAlignment="1">
      <alignment horizontal="left" vertical="center" wrapText="1"/>
    </xf>
    <xf numFmtId="0" fontId="64" fillId="2" borderId="0" xfId="0" applyFont="1" applyFill="1" applyAlignment="1">
      <alignment horizontal="center"/>
    </xf>
    <xf numFmtId="0" fontId="34" fillId="2" borderId="0" xfId="0" applyFont="1" applyFill="1"/>
    <xf numFmtId="0" fontId="35" fillId="2" borderId="0" xfId="0" applyFont="1" applyFill="1"/>
    <xf numFmtId="0" fontId="28" fillId="2" borderId="0" xfId="0" applyFont="1" applyFill="1"/>
    <xf numFmtId="3" fontId="0" fillId="2" borderId="0" xfId="0" applyNumberFormat="1" applyFill="1"/>
    <xf numFmtId="165" fontId="0" fillId="2" borderId="0" xfId="0" applyNumberFormat="1" applyFill="1"/>
    <xf numFmtId="3" fontId="32" fillId="2" borderId="0" xfId="0" applyNumberFormat="1" applyFont="1" applyFill="1" applyAlignment="1">
      <alignment horizontal="center"/>
    </xf>
    <xf numFmtId="0" fontId="65" fillId="2" borderId="11" xfId="0" applyFont="1" applyFill="1" applyBorder="1" applyAlignment="1">
      <alignment horizontal="center" vertical="center" wrapText="1"/>
    </xf>
    <xf numFmtId="3" fontId="65" fillId="2" borderId="1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0" fontId="28" fillId="2" borderId="1" xfId="0" applyFont="1" applyFill="1" applyBorder="1" applyAlignment="1">
      <alignment horizontal="left" vertical="center" wrapText="1"/>
    </xf>
    <xf numFmtId="3" fontId="14" fillId="2" borderId="1" xfId="4" applyNumberFormat="1" applyFont="1" applyFill="1" applyBorder="1" applyAlignment="1">
      <alignment horizontal="justify" vertical="center" wrapText="1"/>
    </xf>
    <xf numFmtId="165" fontId="28" fillId="2" borderId="1" xfId="0" applyNumberFormat="1" applyFont="1" applyFill="1" applyBorder="1" applyAlignment="1">
      <alignment horizontal="center" vertical="center" wrapText="1"/>
    </xf>
    <xf numFmtId="3" fontId="14" fillId="2" borderId="1" xfId="4" applyNumberFormat="1" applyFont="1" applyFill="1" applyBorder="1" applyAlignment="1">
      <alignment horizontal="center" vertical="center" wrapText="1"/>
    </xf>
    <xf numFmtId="165" fontId="14" fillId="2" borderId="1" xfId="4" applyNumberFormat="1"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1" xfId="0" applyFont="1" applyFill="1" applyBorder="1" applyAlignment="1">
      <alignment horizontal="left" vertical="center" wrapText="1"/>
    </xf>
    <xf numFmtId="3" fontId="35" fillId="2" borderId="1" xfId="0" applyNumberFormat="1" applyFont="1" applyFill="1" applyBorder="1" applyAlignment="1">
      <alignment horizontal="center" vertical="center" wrapText="1"/>
    </xf>
    <xf numFmtId="165" fontId="35" fillId="2" borderId="1" xfId="0" applyNumberFormat="1" applyFont="1" applyFill="1" applyBorder="1" applyAlignment="1">
      <alignment horizontal="center" vertical="center" wrapText="1"/>
    </xf>
    <xf numFmtId="168" fontId="28" fillId="2" borderId="1" xfId="0" applyNumberFormat="1" applyFont="1" applyFill="1" applyBorder="1" applyAlignment="1">
      <alignment horizontal="center" vertical="center" wrapText="1"/>
    </xf>
    <xf numFmtId="1" fontId="28" fillId="2" borderId="1" xfId="0" applyNumberFormat="1" applyFont="1" applyFill="1" applyBorder="1" applyAlignment="1">
      <alignment horizontal="center" vertical="center" wrapText="1"/>
    </xf>
    <xf numFmtId="3" fontId="16" fillId="2" borderId="12" xfId="4" applyNumberFormat="1" applyFont="1" applyFill="1" applyBorder="1" applyAlignment="1">
      <alignment horizontal="center" vertical="center" wrapText="1"/>
    </xf>
    <xf numFmtId="0" fontId="16" fillId="2" borderId="12" xfId="2" applyFont="1" applyFill="1" applyBorder="1" applyAlignment="1">
      <alignment horizontal="center" vertical="center" wrapText="1"/>
    </xf>
    <xf numFmtId="168" fontId="14" fillId="2" borderId="4" xfId="1" applyNumberFormat="1" applyFont="1" applyFill="1" applyBorder="1" applyAlignment="1">
      <alignment horizontal="center" vertical="center" shrinkToFit="1"/>
    </xf>
    <xf numFmtId="3" fontId="35" fillId="0" borderId="1" xfId="0" applyNumberFormat="1" applyFont="1" applyBorder="1" applyAlignment="1">
      <alignment horizontal="center" vertical="center" wrapText="1"/>
    </xf>
    <xf numFmtId="0" fontId="45" fillId="0" borderId="4" xfId="0" quotePrefix="1" applyFont="1" applyBorder="1" applyAlignment="1">
      <alignment horizontal="center" vertical="center" wrapText="1"/>
    </xf>
    <xf numFmtId="0" fontId="45" fillId="0" borderId="1" xfId="0" quotePrefix="1" applyFont="1" applyBorder="1" applyAlignment="1">
      <alignment horizontal="center" vertical="center" wrapText="1"/>
    </xf>
    <xf numFmtId="0" fontId="38" fillId="2" borderId="15" xfId="0" applyFont="1" applyFill="1" applyBorder="1" applyAlignment="1">
      <alignment wrapText="1"/>
    </xf>
    <xf numFmtId="3" fontId="59" fillId="2" borderId="4" xfId="0" applyNumberFormat="1" applyFont="1" applyFill="1" applyBorder="1" applyAlignment="1">
      <alignment horizontal="center" vertical="center"/>
    </xf>
    <xf numFmtId="0" fontId="58" fillId="0" borderId="0" xfId="0" applyFont="1" applyAlignment="1">
      <alignment horizontal="right"/>
    </xf>
    <xf numFmtId="3" fontId="16" fillId="2" borderId="1" xfId="0" applyNumberFormat="1" applyFont="1" applyFill="1" applyBorder="1" applyAlignment="1">
      <alignment horizontal="right" vertical="center" wrapText="1"/>
    </xf>
    <xf numFmtId="0" fontId="15" fillId="0" borderId="0" xfId="0" applyFont="1" applyAlignment="1">
      <alignment horizontal="center"/>
    </xf>
    <xf numFmtId="0" fontId="7" fillId="0" borderId="0" xfId="0" applyFont="1" applyAlignment="1">
      <alignment horizontal="center" vertical="center" wrapText="1"/>
    </xf>
    <xf numFmtId="0" fontId="7" fillId="0" borderId="0" xfId="9" applyFont="1" applyAlignment="1">
      <alignment horizontal="center" vertical="center" wrapText="1"/>
    </xf>
    <xf numFmtId="49" fontId="16" fillId="0" borderId="0" xfId="9" applyNumberFormat="1" applyFont="1" applyAlignment="1">
      <alignment horizontal="center" vertical="center" wrapText="1"/>
    </xf>
    <xf numFmtId="0" fontId="43" fillId="0" borderId="0" xfId="9" applyFont="1" applyAlignment="1">
      <alignment horizontal="center" vertical="center" wrapText="1"/>
    </xf>
    <xf numFmtId="49" fontId="16" fillId="0" borderId="10" xfId="9" applyNumberFormat="1" applyFont="1" applyBorder="1" applyAlignment="1">
      <alignment horizontal="center" vertical="center" wrapText="1"/>
    </xf>
    <xf numFmtId="49" fontId="16" fillId="2" borderId="10" xfId="9" applyNumberFormat="1" applyFont="1" applyFill="1" applyBorder="1" applyAlignment="1">
      <alignment horizontal="center" vertical="center"/>
    </xf>
    <xf numFmtId="3" fontId="16" fillId="0" borderId="10" xfId="9" applyNumberFormat="1" applyFont="1" applyBorder="1" applyAlignment="1">
      <alignment horizontal="center" vertical="center" wrapText="1"/>
    </xf>
    <xf numFmtId="0" fontId="8"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3" fontId="7" fillId="3" borderId="1" xfId="0" applyNumberFormat="1" applyFont="1" applyFill="1" applyBorder="1" applyAlignment="1">
      <alignment horizontal="center" vertical="center" wrapText="1"/>
    </xf>
    <xf numFmtId="0" fontId="4" fillId="0" borderId="1" xfId="0" applyFont="1" applyBorder="1" applyAlignment="1">
      <alignment horizontal="center"/>
    </xf>
    <xf numFmtId="3" fontId="4" fillId="0" borderId="1" xfId="0" applyNumberFormat="1" applyFont="1" applyBorder="1" applyAlignment="1">
      <alignment horizontal="center"/>
    </xf>
    <xf numFmtId="0" fontId="23" fillId="0" borderId="1" xfId="2" applyFont="1" applyBorder="1" applyAlignment="1">
      <alignment horizontal="center" vertical="center"/>
    </xf>
    <xf numFmtId="3" fontId="23" fillId="0" borderId="1" xfId="17" applyNumberFormat="1" applyFont="1" applyBorder="1" applyAlignment="1">
      <alignment horizontal="justify" vertical="center"/>
    </xf>
    <xf numFmtId="3" fontId="80" fillId="0" borderId="1" xfId="17" applyNumberFormat="1" applyFont="1" applyBorder="1" applyAlignment="1">
      <alignment horizontal="justify" vertical="center"/>
    </xf>
    <xf numFmtId="3" fontId="58" fillId="0" borderId="0" xfId="0" applyNumberFormat="1" applyFont="1" applyAlignment="1">
      <alignment horizontal="right"/>
    </xf>
    <xf numFmtId="3" fontId="13" fillId="0" borderId="0" xfId="9" applyNumberFormat="1" applyFont="1" applyAlignment="1">
      <alignment vertical="center"/>
    </xf>
    <xf numFmtId="3" fontId="16" fillId="2" borderId="1" xfId="9" applyNumberFormat="1" applyFont="1" applyFill="1" applyBorder="1" applyAlignment="1">
      <alignment horizontal="center" vertical="center"/>
    </xf>
    <xf numFmtId="165" fontId="28" fillId="0" borderId="0" xfId="10" applyNumberFormat="1"/>
    <xf numFmtId="165" fontId="8" fillId="0" borderId="1" xfId="10" applyNumberFormat="1" applyFont="1" applyBorder="1" applyAlignment="1">
      <alignment horizontal="center" vertical="center" wrapText="1"/>
    </xf>
    <xf numFmtId="165" fontId="27" fillId="0" borderId="1" xfId="10" applyNumberFormat="1" applyFont="1" applyBorder="1" applyAlignment="1">
      <alignment horizontal="center" vertical="center" wrapText="1"/>
    </xf>
    <xf numFmtId="165" fontId="8" fillId="0" borderId="1" xfId="10" applyNumberFormat="1" applyFont="1" applyBorder="1" applyAlignment="1">
      <alignment vertical="center" wrapText="1"/>
    </xf>
    <xf numFmtId="165" fontId="15" fillId="0" borderId="1" xfId="10" applyNumberFormat="1" applyFont="1" applyBorder="1" applyAlignment="1">
      <alignment horizontal="center" vertical="center" wrapText="1"/>
    </xf>
    <xf numFmtId="3" fontId="58" fillId="0" borderId="0" xfId="0" applyNumberFormat="1" applyFont="1" applyAlignment="1">
      <alignment horizontal="center"/>
    </xf>
    <xf numFmtId="3" fontId="48" fillId="2" borderId="2" xfId="0" applyNumberFormat="1" applyFont="1" applyFill="1" applyBorder="1" applyAlignment="1">
      <alignment horizontal="center" vertical="center"/>
    </xf>
    <xf numFmtId="0" fontId="40" fillId="2" borderId="0" xfId="0" applyFont="1" applyFill="1" applyAlignment="1">
      <alignment vertical="center"/>
    </xf>
    <xf numFmtId="0" fontId="14" fillId="0" borderId="1" xfId="0" applyFont="1" applyBorder="1" applyAlignment="1">
      <alignment horizontal="center" vertical="center" wrapText="1"/>
    </xf>
    <xf numFmtId="0" fontId="14" fillId="0" borderId="0" xfId="0" applyFont="1"/>
    <xf numFmtId="0" fontId="28" fillId="0" borderId="1" xfId="0" applyFont="1" applyBorder="1" applyAlignment="1">
      <alignment horizontal="center"/>
    </xf>
    <xf numFmtId="3" fontId="39" fillId="2" borderId="1" xfId="0" applyNumberFormat="1" applyFont="1" applyFill="1" applyBorder="1" applyAlignment="1">
      <alignment horizontal="center" vertical="center" wrapText="1"/>
    </xf>
    <xf numFmtId="3" fontId="0" fillId="0" borderId="0" xfId="0" applyNumberFormat="1" applyAlignment="1">
      <alignment vertical="center"/>
    </xf>
    <xf numFmtId="0" fontId="36" fillId="0" borderId="0" xfId="0" applyFont="1" applyAlignment="1">
      <alignment vertical="center"/>
    </xf>
    <xf numFmtId="0" fontId="4" fillId="0" borderId="0" xfId="0" applyFont="1" applyAlignment="1">
      <alignment vertical="center"/>
    </xf>
    <xf numFmtId="0" fontId="28" fillId="3" borderId="0" xfId="0" applyFont="1" applyFill="1" applyAlignment="1">
      <alignment vertical="center"/>
    </xf>
    <xf numFmtId="3" fontId="4" fillId="0" borderId="0" xfId="0" applyNumberFormat="1" applyFont="1" applyAlignment="1">
      <alignment vertical="center"/>
    </xf>
    <xf numFmtId="0" fontId="8" fillId="0" borderId="0" xfId="0" applyFont="1" applyAlignment="1">
      <alignment horizontal="center"/>
    </xf>
    <xf numFmtId="0" fontId="8" fillId="0" borderId="1" xfId="0" applyFont="1" applyBorder="1" applyAlignment="1">
      <alignment horizontal="center"/>
    </xf>
    <xf numFmtId="0" fontId="14" fillId="0" borderId="0" xfId="0" applyFont="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center" wrapText="1"/>
    </xf>
    <xf numFmtId="0" fontId="14" fillId="0" borderId="1" xfId="0" applyFont="1" applyBorder="1" applyAlignment="1">
      <alignment horizontal="left" vertical="center" wrapText="1"/>
    </xf>
    <xf numFmtId="3" fontId="14" fillId="0" borderId="1" xfId="0" applyNumberFormat="1" applyFont="1" applyBorder="1" applyAlignment="1">
      <alignment horizontal="center" vertical="center" wrapText="1"/>
    </xf>
    <xf numFmtId="0" fontId="41" fillId="0" borderId="0" xfId="0" applyFont="1" applyAlignment="1">
      <alignment horizontal="center" vertical="center" wrapText="1"/>
    </xf>
    <xf numFmtId="0" fontId="41" fillId="0" borderId="0" xfId="0" applyFont="1"/>
    <xf numFmtId="0" fontId="7" fillId="0" borderId="11" xfId="0" applyFont="1" applyBorder="1" applyAlignment="1">
      <alignment horizontal="center" vertical="center" wrapText="1"/>
    </xf>
    <xf numFmtId="3" fontId="8" fillId="0" borderId="11" xfId="0" applyNumberFormat="1" applyFont="1" applyBorder="1" applyAlignment="1">
      <alignment horizontal="center" vertical="center" wrapText="1"/>
    </xf>
    <xf numFmtId="0" fontId="41" fillId="0" borderId="4" xfId="0" applyFont="1" applyBorder="1" applyAlignment="1">
      <alignment horizontal="center" vertical="center" wrapText="1"/>
    </xf>
    <xf numFmtId="0" fontId="41" fillId="0" borderId="4" xfId="0" applyFont="1" applyBorder="1"/>
    <xf numFmtId="0" fontId="41" fillId="0" borderId="10" xfId="0" applyFont="1" applyBorder="1" applyAlignment="1">
      <alignment horizontal="center" vertical="center" wrapText="1"/>
    </xf>
    <xf numFmtId="0" fontId="7" fillId="0" borderId="10" xfId="0" applyFont="1" applyBorder="1"/>
    <xf numFmtId="0" fontId="41" fillId="0" borderId="10" xfId="0" applyFont="1" applyBorder="1"/>
    <xf numFmtId="0" fontId="7" fillId="0" borderId="4" xfId="0" applyFont="1" applyBorder="1" applyAlignment="1">
      <alignment horizontal="center" vertical="center" wrapText="1"/>
    </xf>
    <xf numFmtId="0" fontId="7" fillId="0" borderId="4" xfId="0" applyFont="1" applyBorder="1"/>
    <xf numFmtId="0" fontId="8" fillId="0" borderId="0" xfId="0" applyFont="1"/>
    <xf numFmtId="0" fontId="7" fillId="0" borderId="4" xfId="0" applyFont="1" applyBorder="1" applyAlignment="1">
      <alignment horizontal="justify" vertical="center"/>
    </xf>
    <xf numFmtId="0" fontId="10" fillId="0" borderId="0" xfId="16" applyFont="1" applyAlignment="1">
      <alignment horizontal="center" vertical="center" wrapText="1"/>
    </xf>
    <xf numFmtId="0" fontId="10" fillId="0" borderId="0" xfId="16" applyFont="1" applyAlignment="1">
      <alignment vertical="center"/>
    </xf>
    <xf numFmtId="3" fontId="10" fillId="0" borderId="0" xfId="16" applyNumberFormat="1" applyFont="1" applyAlignment="1">
      <alignment vertical="center"/>
    </xf>
    <xf numFmtId="0" fontId="23" fillId="0" borderId="1" xfId="16" applyFont="1" applyBorder="1" applyAlignment="1">
      <alignment horizontal="center" vertical="center" wrapText="1"/>
    </xf>
    <xf numFmtId="3" fontId="23" fillId="0" borderId="1" xfId="16" applyNumberFormat="1" applyFont="1" applyBorder="1" applyAlignment="1">
      <alignment horizontal="center" vertical="center" wrapText="1"/>
    </xf>
    <xf numFmtId="0" fontId="8" fillId="0" borderId="1" xfId="0" applyFont="1" applyBorder="1" applyAlignment="1">
      <alignment vertical="center"/>
    </xf>
    <xf numFmtId="0" fontId="23" fillId="0" borderId="1" xfId="16" applyFont="1" applyBorder="1" applyAlignment="1">
      <alignment horizontal="center" vertical="center"/>
    </xf>
    <xf numFmtId="3" fontId="8" fillId="0" borderId="1" xfId="0" applyNumberFormat="1" applyFont="1" applyBorder="1" applyAlignment="1">
      <alignment vertical="center"/>
    </xf>
    <xf numFmtId="0" fontId="7" fillId="0" borderId="0" xfId="0" applyFont="1"/>
    <xf numFmtId="0" fontId="80" fillId="0" borderId="1" xfId="16" applyFont="1" applyBorder="1" applyAlignment="1">
      <alignment horizontal="center" vertical="center" wrapText="1"/>
    </xf>
    <xf numFmtId="0" fontId="80" fillId="0" borderId="1" xfId="16" applyFont="1" applyBorder="1" applyAlignment="1">
      <alignment horizontal="justify" vertical="center"/>
    </xf>
    <xf numFmtId="3" fontId="30" fillId="0" borderId="1" xfId="0" applyNumberFormat="1" applyFont="1" applyBorder="1" applyAlignment="1">
      <alignment vertical="center"/>
    </xf>
    <xf numFmtId="0" fontId="30" fillId="0" borderId="1" xfId="0" applyFont="1" applyBorder="1" applyAlignment="1">
      <alignment vertical="center"/>
    </xf>
    <xf numFmtId="0" fontId="81" fillId="0" borderId="0" xfId="0" applyFont="1"/>
    <xf numFmtId="0" fontId="30" fillId="0" borderId="0" xfId="0" applyFont="1"/>
    <xf numFmtId="0" fontId="30" fillId="0" borderId="1" xfId="0" applyFont="1" applyBorder="1" applyAlignment="1">
      <alignment horizontal="center" vertical="center"/>
    </xf>
    <xf numFmtId="0" fontId="14" fillId="0" borderId="1" xfId="0" applyFont="1" applyBorder="1" applyAlignment="1">
      <alignment horizontal="center" vertical="center"/>
    </xf>
    <xf numFmtId="0" fontId="10" fillId="0" borderId="1" xfId="16" applyFont="1" applyBorder="1" applyAlignment="1">
      <alignment horizontal="justify" vertical="center"/>
    </xf>
    <xf numFmtId="3" fontId="14" fillId="0" borderId="1" xfId="0" applyNumberFormat="1" applyFont="1" applyBorder="1" applyAlignment="1">
      <alignment vertical="center"/>
    </xf>
    <xf numFmtId="0" fontId="14" fillId="0" borderId="1" xfId="0" applyFont="1" applyBorder="1" applyAlignment="1">
      <alignment vertical="center"/>
    </xf>
    <xf numFmtId="0" fontId="23" fillId="0" borderId="1" xfId="16" applyFont="1" applyBorder="1" applyAlignment="1">
      <alignment horizontal="justify" vertical="center"/>
    </xf>
    <xf numFmtId="0" fontId="14" fillId="0" borderId="0" xfId="0" applyFont="1" applyAlignment="1">
      <alignment vertical="center"/>
    </xf>
    <xf numFmtId="3" fontId="14" fillId="0" borderId="0" xfId="0" applyNumberFormat="1" applyFont="1" applyAlignment="1">
      <alignment vertical="center"/>
    </xf>
    <xf numFmtId="165" fontId="14" fillId="0" borderId="0" xfId="0" applyNumberFormat="1" applyFont="1"/>
    <xf numFmtId="0" fontId="26" fillId="0" borderId="0" xfId="0" applyFont="1" applyAlignment="1">
      <alignment horizontal="center" vertical="center" wrapText="1"/>
    </xf>
    <xf numFmtId="3" fontId="26" fillId="0" borderId="0" xfId="0" applyNumberFormat="1" applyFont="1" applyAlignment="1">
      <alignment horizontal="center" vertical="center" wrapText="1"/>
    </xf>
    <xf numFmtId="165" fontId="26" fillId="0" borderId="0" xfId="0" applyNumberFormat="1" applyFont="1" applyAlignment="1">
      <alignment horizontal="center" vertical="center" wrapText="1"/>
    </xf>
    <xf numFmtId="0" fontId="41" fillId="0" borderId="1" xfId="0" applyFont="1" applyBorder="1" applyAlignment="1">
      <alignment horizontal="center" vertical="center" wrapText="1"/>
    </xf>
    <xf numFmtId="0" fontId="7" fillId="0" borderId="1" xfId="0" applyFont="1" applyBorder="1" applyAlignment="1">
      <alignment horizontal="center"/>
    </xf>
    <xf numFmtId="0" fontId="41" fillId="0" borderId="1" xfId="0" applyFont="1" applyBorder="1"/>
    <xf numFmtId="0" fontId="7" fillId="0" borderId="1" xfId="0" applyFont="1" applyBorder="1"/>
    <xf numFmtId="3" fontId="14" fillId="0" borderId="0" xfId="0" applyNumberFormat="1" applyFont="1"/>
    <xf numFmtId="0" fontId="14" fillId="0" borderId="1" xfId="0" applyFont="1" applyBorder="1"/>
    <xf numFmtId="3" fontId="8" fillId="0" borderId="0" xfId="0" applyNumberFormat="1" applyFont="1"/>
    <xf numFmtId="0" fontId="8" fillId="0" borderId="0" xfId="0" applyFont="1" applyAlignment="1">
      <alignment vertical="center" wrapText="1"/>
    </xf>
    <xf numFmtId="1" fontId="14" fillId="0" borderId="0" xfId="0" applyNumberFormat="1" applyFont="1"/>
    <xf numFmtId="0" fontId="27" fillId="0" borderId="0" xfId="0" applyFont="1"/>
    <xf numFmtId="0" fontId="14" fillId="0" borderId="4" xfId="0" applyFont="1" applyBorder="1" applyAlignment="1">
      <alignment horizontal="center"/>
    </xf>
    <xf numFmtId="0" fontId="14" fillId="0" borderId="0" xfId="0" applyFont="1" applyAlignment="1">
      <alignment horizontal="center"/>
    </xf>
    <xf numFmtId="0" fontId="30" fillId="0" borderId="4" xfId="0" applyFont="1" applyBorder="1" applyAlignment="1">
      <alignment horizontal="center" vertical="center" wrapText="1"/>
    </xf>
    <xf numFmtId="0" fontId="30" fillId="0" borderId="4" xfId="0" applyFont="1" applyBorder="1"/>
    <xf numFmtId="3" fontId="30" fillId="0" borderId="4" xfId="0" applyNumberFormat="1" applyFont="1" applyBorder="1"/>
    <xf numFmtId="0" fontId="30" fillId="0" borderId="0" xfId="0" applyFont="1" applyAlignment="1">
      <alignment horizontal="center"/>
    </xf>
    <xf numFmtId="0" fontId="14" fillId="0" borderId="4" xfId="0" quotePrefix="1" applyFont="1" applyBorder="1" applyAlignment="1">
      <alignment horizontal="center" vertical="center" wrapText="1"/>
    </xf>
    <xf numFmtId="0" fontId="14" fillId="0" borderId="4" xfId="0" applyFont="1" applyBorder="1"/>
    <xf numFmtId="3" fontId="14" fillId="0" borderId="4" xfId="0" applyNumberFormat="1" applyFont="1" applyBorder="1"/>
    <xf numFmtId="0" fontId="8" fillId="0" borderId="4" xfId="0" applyFont="1" applyBorder="1" applyAlignment="1">
      <alignment horizontal="center" vertical="center" wrapText="1"/>
    </xf>
    <xf numFmtId="0" fontId="13" fillId="2" borderId="0" xfId="9" applyFont="1" applyFill="1" applyAlignment="1">
      <alignment vertical="center"/>
    </xf>
    <xf numFmtId="0" fontId="7" fillId="0" borderId="0" xfId="9" applyFont="1" applyAlignment="1">
      <alignment horizontal="center" vertical="center"/>
    </xf>
    <xf numFmtId="0" fontId="8" fillId="0" borderId="0" xfId="9" applyFont="1" applyAlignment="1">
      <alignment horizontal="center" vertical="center" wrapText="1"/>
    </xf>
    <xf numFmtId="3" fontId="8" fillId="0" borderId="1" xfId="0" applyNumberFormat="1" applyFont="1" applyBorder="1"/>
    <xf numFmtId="0" fontId="14" fillId="0" borderId="4" xfId="0" applyFont="1" applyBorder="1" applyAlignment="1">
      <alignment horizontal="left" vertical="center" wrapText="1"/>
    </xf>
    <xf numFmtId="0" fontId="14" fillId="2" borderId="0" xfId="13" applyFont="1" applyFill="1"/>
    <xf numFmtId="0" fontId="14" fillId="2" borderId="2" xfId="13" applyFont="1" applyFill="1" applyBorder="1"/>
    <xf numFmtId="168" fontId="14" fillId="2" borderId="2" xfId="14" applyNumberFormat="1" applyFont="1" applyFill="1" applyBorder="1"/>
    <xf numFmtId="168" fontId="8" fillId="2" borderId="1" xfId="14" applyNumberFormat="1" applyFont="1" applyFill="1" applyBorder="1" applyAlignment="1">
      <alignment horizontal="center" vertical="center" wrapText="1"/>
    </xf>
    <xf numFmtId="0" fontId="8" fillId="2" borderId="0" xfId="13" applyFont="1" applyFill="1"/>
    <xf numFmtId="0" fontId="14" fillId="2" borderId="4" xfId="13" applyFont="1" applyFill="1" applyBorder="1" applyAlignment="1">
      <alignment horizontal="center" vertical="center"/>
    </xf>
    <xf numFmtId="0" fontId="14" fillId="2" borderId="4" xfId="13" applyFont="1" applyFill="1" applyBorder="1" applyAlignment="1">
      <alignment vertical="center" wrapText="1"/>
    </xf>
    <xf numFmtId="3" fontId="41" fillId="2" borderId="4" xfId="15" applyNumberFormat="1" applyFont="1" applyFill="1" applyBorder="1" applyAlignment="1">
      <alignment vertical="center" wrapText="1"/>
    </xf>
    <xf numFmtId="3" fontId="41" fillId="2" borderId="4" xfId="14" applyNumberFormat="1" applyFont="1" applyFill="1" applyBorder="1" applyAlignment="1">
      <alignment horizontal="center" vertical="center"/>
    </xf>
    <xf numFmtId="3" fontId="41" fillId="2" borderId="4" xfId="14" applyNumberFormat="1" applyFont="1" applyFill="1" applyBorder="1" applyAlignment="1">
      <alignment horizontal="right" vertical="center"/>
    </xf>
    <xf numFmtId="0" fontId="14" fillId="2" borderId="4" xfId="13" applyFont="1" applyFill="1" applyBorder="1" applyAlignment="1">
      <alignment vertical="center"/>
    </xf>
    <xf numFmtId="0" fontId="15" fillId="2" borderId="0" xfId="13" applyFont="1" applyFill="1"/>
    <xf numFmtId="168" fontId="14" fillId="2" borderId="0" xfId="14" applyNumberFormat="1" applyFont="1" applyFill="1"/>
    <xf numFmtId="0" fontId="16" fillId="2" borderId="0" xfId="0" applyFont="1" applyFill="1" applyAlignment="1">
      <alignment horizontal="center"/>
    </xf>
    <xf numFmtId="0" fontId="84" fillId="2" borderId="1" xfId="0" applyFont="1" applyFill="1" applyBorder="1" applyAlignment="1">
      <alignment horizontal="center" vertical="center" wrapText="1"/>
    </xf>
    <xf numFmtId="3" fontId="84" fillId="2" borderId="1" xfId="0" applyNumberFormat="1" applyFont="1" applyFill="1" applyBorder="1" applyAlignment="1">
      <alignment horizontal="center" vertical="center" wrapText="1"/>
    </xf>
    <xf numFmtId="0" fontId="84" fillId="2" borderId="0" xfId="0" applyFont="1" applyFill="1"/>
    <xf numFmtId="165" fontId="84" fillId="2" borderId="0" xfId="0" applyNumberFormat="1" applyFont="1" applyFill="1"/>
    <xf numFmtId="3" fontId="84" fillId="2" borderId="0" xfId="0" applyNumberFormat="1" applyFont="1" applyFill="1"/>
    <xf numFmtId="0" fontId="85" fillId="2" borderId="1" xfId="0" applyFont="1" applyFill="1" applyBorder="1" applyAlignment="1">
      <alignment horizontal="center" vertical="center" wrapText="1"/>
    </xf>
    <xf numFmtId="0" fontId="85" fillId="2" borderId="1" xfId="0" applyFont="1" applyFill="1" applyBorder="1" applyAlignment="1">
      <alignment horizontal="left" vertical="center" wrapText="1"/>
    </xf>
    <xf numFmtId="3" fontId="85" fillId="2" borderId="1" xfId="0" applyNumberFormat="1" applyFont="1" applyFill="1" applyBorder="1" applyAlignment="1">
      <alignment horizontal="center" vertical="center" wrapText="1"/>
    </xf>
    <xf numFmtId="0" fontId="85" fillId="2" borderId="0" xfId="0" applyFont="1" applyFill="1" applyAlignment="1">
      <alignment vertical="center"/>
    </xf>
    <xf numFmtId="0" fontId="85" fillId="2" borderId="0" xfId="0" applyFont="1" applyFill="1"/>
    <xf numFmtId="3" fontId="85" fillId="2" borderId="1" xfId="4" applyNumberFormat="1" applyFont="1" applyFill="1" applyBorder="1" applyAlignment="1">
      <alignment horizontal="justify" vertical="center" wrapText="1"/>
    </xf>
    <xf numFmtId="0" fontId="72" fillId="2" borderId="0" xfId="0" applyFont="1" applyFill="1" applyAlignment="1">
      <alignment vertical="center"/>
    </xf>
    <xf numFmtId="0" fontId="71" fillId="2" borderId="0" xfId="0" applyFont="1" applyFill="1" applyAlignment="1">
      <alignment horizontal="center" vertical="center"/>
    </xf>
    <xf numFmtId="3" fontId="71" fillId="2" borderId="0" xfId="0" applyNumberFormat="1" applyFont="1" applyFill="1" applyAlignment="1">
      <alignment vertical="center"/>
    </xf>
    <xf numFmtId="3" fontId="17" fillId="0" borderId="0" xfId="3" applyNumberFormat="1"/>
    <xf numFmtId="0" fontId="34" fillId="0" borderId="0" xfId="0" applyFont="1"/>
    <xf numFmtId="0" fontId="87" fillId="0" borderId="0" xfId="0" applyFont="1"/>
    <xf numFmtId="0" fontId="34" fillId="0" borderId="4" xfId="0" quotePrefix="1" applyFont="1" applyBorder="1" applyAlignment="1">
      <alignment horizontal="center" vertical="center" wrapText="1"/>
    </xf>
    <xf numFmtId="3" fontId="34" fillId="0" borderId="4" xfId="0" applyNumberFormat="1" applyFont="1" applyBorder="1"/>
    <xf numFmtId="176" fontId="34" fillId="0" borderId="4" xfId="0" applyNumberFormat="1" applyFont="1" applyBorder="1"/>
    <xf numFmtId="0" fontId="34" fillId="0" borderId="0" xfId="0" applyFont="1" applyAlignment="1">
      <alignment horizontal="center"/>
    </xf>
    <xf numFmtId="0" fontId="40" fillId="2" borderId="0" xfId="0" applyFont="1" applyFill="1" applyAlignment="1">
      <alignment horizontal="right" vertical="center"/>
    </xf>
    <xf numFmtId="3" fontId="40" fillId="2" borderId="0" xfId="0" applyNumberFormat="1" applyFont="1" applyFill="1" applyAlignment="1">
      <alignment horizontal="right" vertical="center"/>
    </xf>
    <xf numFmtId="0" fontId="16" fillId="2" borderId="0" xfId="0" applyFont="1" applyFill="1" applyAlignment="1">
      <alignment horizontal="right" vertical="center"/>
    </xf>
    <xf numFmtId="0" fontId="84" fillId="2" borderId="0" xfId="0" applyFont="1" applyFill="1" applyAlignment="1">
      <alignment horizontal="right" vertical="center"/>
    </xf>
    <xf numFmtId="3" fontId="84" fillId="2" borderId="0" xfId="0" applyNumberFormat="1" applyFont="1" applyFill="1" applyAlignment="1">
      <alignment horizontal="right" vertical="center"/>
    </xf>
    <xf numFmtId="0" fontId="85" fillId="2" borderId="0" xfId="0" applyFont="1" applyFill="1" applyAlignment="1">
      <alignment horizontal="right" vertical="center"/>
    </xf>
    <xf numFmtId="3" fontId="85" fillId="2" borderId="0" xfId="0" applyNumberFormat="1" applyFont="1" applyFill="1" applyAlignment="1">
      <alignment horizontal="right" vertical="center"/>
    </xf>
    <xf numFmtId="3" fontId="85" fillId="2" borderId="0" xfId="0" applyNumberFormat="1" applyFont="1" applyFill="1" applyAlignment="1">
      <alignment horizontal="right" vertical="center" wrapText="1"/>
    </xf>
    <xf numFmtId="3" fontId="39" fillId="2" borderId="0" xfId="0" applyNumberFormat="1" applyFont="1" applyFill="1" applyAlignment="1">
      <alignment horizontal="center"/>
    </xf>
    <xf numFmtId="3" fontId="16" fillId="2" borderId="1" xfId="2" applyNumberFormat="1" applyFont="1" applyFill="1" applyBorder="1" applyAlignment="1">
      <alignment horizontal="center" vertical="center" wrapText="1"/>
    </xf>
    <xf numFmtId="0" fontId="48" fillId="0" borderId="2" xfId="0" applyFont="1" applyBorder="1" applyAlignment="1">
      <alignment vertical="top"/>
    </xf>
    <xf numFmtId="0" fontId="18" fillId="0" borderId="0" xfId="0" applyFont="1" applyAlignment="1">
      <alignment vertical="center"/>
    </xf>
    <xf numFmtId="0" fontId="38" fillId="0" borderId="0" xfId="0" applyFont="1" applyAlignment="1">
      <alignment wrapText="1"/>
    </xf>
    <xf numFmtId="0" fontId="38" fillId="0" borderId="14" xfId="0" applyFont="1" applyBorder="1" applyAlignment="1">
      <alignment wrapText="1"/>
    </xf>
    <xf numFmtId="0" fontId="19" fillId="0" borderId="15" xfId="0" applyFont="1" applyBorder="1" applyAlignment="1">
      <alignment horizontal="center" vertical="center" wrapText="1"/>
    </xf>
    <xf numFmtId="0" fontId="19" fillId="0" borderId="15" xfId="0" applyFont="1" applyBorder="1" applyAlignment="1">
      <alignment horizontal="center" wrapText="1"/>
    </xf>
    <xf numFmtId="0" fontId="19" fillId="2" borderId="15" xfId="0" applyFont="1" applyFill="1" applyBorder="1" applyAlignment="1">
      <alignment horizontal="center" wrapText="1"/>
    </xf>
    <xf numFmtId="3" fontId="19" fillId="2" borderId="15" xfId="0" applyNumberFormat="1" applyFont="1" applyFill="1" applyBorder="1" applyAlignment="1">
      <alignment horizontal="center" wrapText="1"/>
    </xf>
    <xf numFmtId="0" fontId="38" fillId="2" borderId="15" xfId="0" applyFont="1" applyFill="1" applyBorder="1" applyAlignment="1">
      <alignment horizontal="right" wrapText="1"/>
    </xf>
    <xf numFmtId="3" fontId="18" fillId="2" borderId="15" xfId="0" applyNumberFormat="1" applyFont="1" applyFill="1" applyBorder="1" applyAlignment="1">
      <alignment horizontal="center" wrapText="1"/>
    </xf>
    <xf numFmtId="0" fontId="0" fillId="0" borderId="0" xfId="0" applyAlignment="1">
      <alignment vertical="top"/>
    </xf>
    <xf numFmtId="0" fontId="4" fillId="0" borderId="0" xfId="0" applyFont="1" applyAlignment="1">
      <alignment vertical="center" wrapText="1"/>
    </xf>
    <xf numFmtId="0" fontId="28" fillId="0" borderId="0" xfId="0" applyFont="1" applyAlignment="1">
      <alignment horizontal="center" vertical="center" wrapText="1"/>
    </xf>
    <xf numFmtId="0" fontId="4" fillId="0" borderId="9" xfId="0" applyFont="1" applyBorder="1" applyAlignment="1">
      <alignment horizontal="center" vertical="center" wrapText="1"/>
    </xf>
    <xf numFmtId="1" fontId="27" fillId="0" borderId="1" xfId="1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1" xfId="0" applyFont="1" applyBorder="1" applyAlignment="1">
      <alignment horizontal="left" vertical="center" wrapText="1"/>
    </xf>
    <xf numFmtId="3" fontId="34" fillId="0" borderId="1" xfId="0" applyNumberFormat="1" applyFont="1" applyBorder="1" applyAlignment="1">
      <alignment horizontal="center" vertical="center" wrapText="1"/>
    </xf>
    <xf numFmtId="0" fontId="59" fillId="0" borderId="4" xfId="0" applyFont="1" applyBorder="1" applyAlignment="1">
      <alignment horizontal="center" vertical="center" wrapText="1"/>
    </xf>
    <xf numFmtId="0" fontId="59" fillId="0" borderId="4" xfId="0" applyFont="1" applyBorder="1"/>
    <xf numFmtId="0" fontId="59" fillId="0" borderId="0" xfId="0" applyFont="1"/>
    <xf numFmtId="1" fontId="59" fillId="0" borderId="4" xfId="0" applyNumberFormat="1" applyFont="1" applyBorder="1"/>
    <xf numFmtId="0" fontId="87" fillId="0" borderId="1" xfId="0" applyFont="1" applyBorder="1" applyAlignment="1">
      <alignment vertical="center"/>
    </xf>
    <xf numFmtId="0" fontId="55" fillId="0" borderId="1" xfId="2" applyFont="1" applyBorder="1" applyAlignment="1">
      <alignment horizontal="center" vertical="center"/>
    </xf>
    <xf numFmtId="0" fontId="34" fillId="0" borderId="1" xfId="0" applyFont="1" applyBorder="1" applyAlignment="1">
      <alignment horizontal="center" vertical="center"/>
    </xf>
    <xf numFmtId="0" fontId="34" fillId="0" borderId="1" xfId="0" applyFont="1" applyBorder="1" applyAlignment="1">
      <alignment vertical="center"/>
    </xf>
    <xf numFmtId="0" fontId="59"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34" fillId="0" borderId="1" xfId="0" applyFont="1" applyBorder="1"/>
    <xf numFmtId="0" fontId="34" fillId="0" borderId="4" xfId="0" applyFont="1" applyBorder="1" applyAlignment="1">
      <alignment horizontal="center" vertical="center" wrapText="1"/>
    </xf>
    <xf numFmtId="0" fontId="87" fillId="0" borderId="4" xfId="0" applyFont="1" applyBorder="1" applyAlignment="1">
      <alignment horizontal="center"/>
    </xf>
    <xf numFmtId="3" fontId="87" fillId="0" borderId="4" xfId="0" applyNumberFormat="1" applyFont="1" applyBorder="1"/>
    <xf numFmtId="1" fontId="87" fillId="0" borderId="4" xfId="0" applyNumberFormat="1" applyFont="1" applyBorder="1"/>
    <xf numFmtId="0" fontId="87" fillId="0" borderId="4" xfId="0" applyFont="1" applyBorder="1" applyAlignment="1">
      <alignment horizontal="center" vertical="center" wrapText="1"/>
    </xf>
    <xf numFmtId="0" fontId="87" fillId="0" borderId="4" xfId="0" applyFont="1" applyBorder="1"/>
    <xf numFmtId="176" fontId="87" fillId="0" borderId="4" xfId="0" applyNumberFormat="1" applyFont="1" applyBorder="1"/>
    <xf numFmtId="0" fontId="34" fillId="0" borderId="12" xfId="0" applyFont="1" applyBorder="1"/>
    <xf numFmtId="3" fontId="34" fillId="0" borderId="12" xfId="0" applyNumberFormat="1" applyFont="1" applyBorder="1"/>
    <xf numFmtId="0" fontId="60" fillId="2" borderId="4" xfId="0" applyFont="1" applyFill="1" applyBorder="1" applyAlignment="1">
      <alignment horizontal="center" vertical="center"/>
    </xf>
    <xf numFmtId="0" fontId="60" fillId="2" borderId="4" xfId="0" applyFont="1" applyFill="1" applyBorder="1" applyAlignment="1">
      <alignment horizontal="center" vertical="center" wrapText="1"/>
    </xf>
    <xf numFmtId="3" fontId="60" fillId="2" borderId="4" xfId="0" applyNumberFormat="1" applyFont="1" applyFill="1" applyBorder="1" applyAlignment="1">
      <alignment horizontal="center" vertical="center"/>
    </xf>
    <xf numFmtId="3" fontId="60" fillId="2" borderId="4" xfId="0" applyNumberFormat="1" applyFont="1" applyFill="1" applyBorder="1" applyAlignment="1">
      <alignment horizontal="right" vertical="center"/>
    </xf>
    <xf numFmtId="0" fontId="60" fillId="2" borderId="4" xfId="0" applyFont="1" applyFill="1" applyBorder="1" applyAlignment="1">
      <alignment horizontal="right" vertical="center"/>
    </xf>
    <xf numFmtId="0" fontId="60" fillId="2" borderId="4" xfId="0" applyFont="1" applyFill="1" applyBorder="1" applyAlignment="1">
      <alignment horizontal="justify" vertical="center" wrapText="1"/>
    </xf>
    <xf numFmtId="3" fontId="59" fillId="2" borderId="4" xfId="0" applyNumberFormat="1" applyFont="1" applyFill="1" applyBorder="1" applyAlignment="1">
      <alignment horizontal="right" vertical="center"/>
    </xf>
    <xf numFmtId="0" fontId="59" fillId="2" borderId="4" xfId="0" applyFont="1" applyFill="1" applyBorder="1" applyAlignment="1">
      <alignment horizontal="center" vertical="center" wrapText="1"/>
    </xf>
    <xf numFmtId="0" fontId="59" fillId="2" borderId="4" xfId="0" applyFont="1" applyFill="1" applyBorder="1" applyAlignment="1">
      <alignment horizontal="justify" vertical="center" wrapText="1"/>
    </xf>
    <xf numFmtId="0" fontId="59" fillId="2" borderId="4" xfId="0" applyFont="1" applyFill="1" applyBorder="1" applyAlignment="1">
      <alignment horizontal="center" vertical="center"/>
    </xf>
    <xf numFmtId="0" fontId="59" fillId="2" borderId="4" xfId="0" applyFont="1" applyFill="1" applyBorder="1" applyAlignment="1">
      <alignment horizontal="right" vertical="center"/>
    </xf>
    <xf numFmtId="2" fontId="59" fillId="2" borderId="4" xfId="0" applyNumberFormat="1" applyFont="1" applyFill="1" applyBorder="1" applyAlignment="1">
      <alignment horizontal="right" vertical="center"/>
    </xf>
    <xf numFmtId="3" fontId="59" fillId="2" borderId="4" xfId="0" applyNumberFormat="1" applyFont="1" applyFill="1" applyBorder="1" applyAlignment="1">
      <alignment horizontal="right" vertical="center" wrapText="1"/>
    </xf>
    <xf numFmtId="3" fontId="60" fillId="2" borderId="4" xfId="0" applyNumberFormat="1" applyFont="1" applyFill="1" applyBorder="1" applyAlignment="1">
      <alignment horizontal="right" vertical="center" wrapText="1"/>
    </xf>
    <xf numFmtId="175" fontId="60" fillId="2" borderId="4" xfId="0" applyNumberFormat="1" applyFont="1" applyFill="1" applyBorder="1" applyAlignment="1">
      <alignment horizontal="center" vertical="center"/>
    </xf>
    <xf numFmtId="2" fontId="60" fillId="2" borderId="4" xfId="0" applyNumberFormat="1" applyFont="1" applyFill="1" applyBorder="1" applyAlignment="1">
      <alignment horizontal="right" vertical="center"/>
    </xf>
    <xf numFmtId="3" fontId="60" fillId="2" borderId="4" xfId="0" applyNumberFormat="1" applyFont="1" applyFill="1" applyBorder="1" applyAlignment="1">
      <alignment vertical="center"/>
    </xf>
    <xf numFmtId="3" fontId="59" fillId="2" borderId="4" xfId="0" applyNumberFormat="1" applyFont="1" applyFill="1" applyBorder="1" applyAlignment="1">
      <alignment vertical="center"/>
    </xf>
    <xf numFmtId="165" fontId="59" fillId="2" borderId="4" xfId="1" applyNumberFormat="1" applyFont="1" applyFill="1" applyBorder="1" applyAlignment="1">
      <alignment horizontal="center" vertical="center"/>
    </xf>
    <xf numFmtId="175" fontId="59" fillId="2" borderId="4" xfId="0" applyNumberFormat="1" applyFont="1" applyFill="1" applyBorder="1" applyAlignment="1">
      <alignment horizontal="center" vertical="center"/>
    </xf>
    <xf numFmtId="165" fontId="59" fillId="2" borderId="4" xfId="1" applyNumberFormat="1" applyFont="1" applyFill="1" applyBorder="1" applyAlignment="1">
      <alignment horizontal="right" vertical="center" wrapText="1"/>
    </xf>
    <xf numFmtId="3" fontId="34" fillId="0" borderId="1" xfId="0" applyNumberFormat="1" applyFont="1" applyBorder="1"/>
    <xf numFmtId="0" fontId="87" fillId="0" borderId="1" xfId="0" applyFont="1" applyBorder="1" applyAlignment="1">
      <alignment horizontal="left" vertical="center" wrapText="1"/>
    </xf>
    <xf numFmtId="0" fontId="34" fillId="0" borderId="0" xfId="0" applyFont="1" applyAlignment="1">
      <alignment vertical="center"/>
    </xf>
    <xf numFmtId="3" fontId="34" fillId="0" borderId="0" xfId="0" applyNumberFormat="1" applyFont="1" applyAlignment="1">
      <alignment vertical="center"/>
    </xf>
    <xf numFmtId="0" fontId="87" fillId="0" borderId="0" xfId="0" applyFont="1" applyAlignment="1">
      <alignment vertical="center"/>
    </xf>
    <xf numFmtId="3" fontId="87" fillId="0" borderId="0" xfId="0" applyNumberFormat="1" applyFont="1" applyAlignment="1">
      <alignment vertical="center"/>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3" fontId="91" fillId="0" borderId="1" xfId="0" applyNumberFormat="1" applyFont="1" applyBorder="1" applyAlignment="1">
      <alignment horizontal="center" vertical="center" wrapText="1"/>
    </xf>
    <xf numFmtId="0" fontId="91" fillId="0" borderId="0" xfId="0" applyFont="1" applyAlignment="1">
      <alignment horizontal="center" vertical="center" wrapText="1"/>
    </xf>
    <xf numFmtId="0" fontId="92" fillId="0" borderId="4" xfId="0" applyFont="1" applyBorder="1" applyAlignment="1">
      <alignment horizontal="center" vertical="center" wrapText="1"/>
    </xf>
    <xf numFmtId="0" fontId="92" fillId="0" borderId="4" xfId="0" applyFont="1" applyBorder="1"/>
    <xf numFmtId="0" fontId="92" fillId="0" borderId="0" xfId="0" applyFont="1"/>
    <xf numFmtId="0" fontId="91" fillId="0" borderId="0" xfId="0" applyFont="1"/>
    <xf numFmtId="0" fontId="93" fillId="0" borderId="1" xfId="0" applyFont="1" applyBorder="1" applyAlignment="1">
      <alignment vertical="center"/>
    </xf>
    <xf numFmtId="0" fontId="94" fillId="0" borderId="1" xfId="16" applyFont="1" applyBorder="1" applyAlignment="1">
      <alignment horizontal="center" vertical="center"/>
    </xf>
    <xf numFmtId="3" fontId="93" fillId="0" borderId="1" xfId="0" applyNumberFormat="1" applyFont="1" applyBorder="1" applyAlignment="1">
      <alignment vertical="center"/>
    </xf>
    <xf numFmtId="0" fontId="95" fillId="0" borderId="0" xfId="0" applyFont="1"/>
    <xf numFmtId="0" fontId="93" fillId="0" borderId="0" xfId="0" applyFont="1"/>
    <xf numFmtId="0" fontId="94" fillId="0" borderId="1" xfId="2" applyFont="1" applyBorder="1" applyAlignment="1">
      <alignment horizontal="center" vertical="center"/>
    </xf>
    <xf numFmtId="3" fontId="94" fillId="0" borderId="1" xfId="17" applyNumberFormat="1" applyFont="1" applyBorder="1" applyAlignment="1">
      <alignment horizontal="justify" vertical="center"/>
    </xf>
    <xf numFmtId="0" fontId="96" fillId="0" borderId="1" xfId="16" applyFont="1" applyBorder="1" applyAlignment="1">
      <alignment horizontal="center" vertical="center" wrapText="1"/>
    </xf>
    <xf numFmtId="0" fontId="96" fillId="0" borderId="1" xfId="16" applyFont="1" applyBorder="1" applyAlignment="1">
      <alignment horizontal="justify" vertical="center"/>
    </xf>
    <xf numFmtId="3" fontId="97" fillId="0" borderId="1" xfId="0" applyNumberFormat="1" applyFont="1" applyBorder="1" applyAlignment="1">
      <alignment vertical="center"/>
    </xf>
    <xf numFmtId="0" fontId="97" fillId="0" borderId="1" xfId="0" applyFont="1" applyBorder="1" applyAlignment="1">
      <alignment vertical="center"/>
    </xf>
    <xf numFmtId="0" fontId="98" fillId="0" borderId="0" xfId="0" applyFont="1"/>
    <xf numFmtId="0" fontId="97" fillId="0" borderId="0" xfId="0" applyFont="1"/>
    <xf numFmtId="0" fontId="97" fillId="0" borderId="1" xfId="0" applyFont="1" applyBorder="1" applyAlignment="1">
      <alignment horizontal="center" vertical="center"/>
    </xf>
    <xf numFmtId="0" fontId="91" fillId="0" borderId="1" xfId="0" applyFont="1" applyBorder="1" applyAlignment="1">
      <alignment horizontal="center" vertical="center"/>
    </xf>
    <xf numFmtId="0" fontId="99" fillId="0" borderId="1" xfId="16" applyFont="1" applyBorder="1" applyAlignment="1">
      <alignment horizontal="justify" vertical="center"/>
    </xf>
    <xf numFmtId="3" fontId="91" fillId="0" borderId="1" xfId="0" applyNumberFormat="1" applyFont="1" applyBorder="1" applyAlignment="1">
      <alignment vertical="center"/>
    </xf>
    <xf numFmtId="0" fontId="91" fillId="0" borderId="1" xfId="0" applyFont="1" applyBorder="1" applyAlignment="1">
      <alignment vertical="center"/>
    </xf>
    <xf numFmtId="3" fontId="96" fillId="0" borderId="1" xfId="17" applyNumberFormat="1" applyFont="1" applyBorder="1" applyAlignment="1">
      <alignment horizontal="justify" vertical="center"/>
    </xf>
    <xf numFmtId="0" fontId="94" fillId="0" borderId="1" xfId="16" applyFont="1" applyBorder="1" applyAlignment="1">
      <alignment horizontal="center" vertical="center" wrapText="1"/>
    </xf>
    <xf numFmtId="0" fontId="94" fillId="0" borderId="1" xfId="16" applyFont="1" applyBorder="1" applyAlignment="1">
      <alignment horizontal="justify" vertical="center"/>
    </xf>
    <xf numFmtId="0" fontId="92" fillId="0" borderId="1" xfId="0" applyFont="1" applyBorder="1" applyAlignment="1">
      <alignment horizontal="center" vertical="center" wrapText="1"/>
    </xf>
    <xf numFmtId="0" fontId="93" fillId="0" borderId="1" xfId="0" applyFont="1" applyBorder="1" applyAlignment="1">
      <alignment horizontal="center" vertical="center" wrapText="1"/>
    </xf>
    <xf numFmtId="0" fontId="91" fillId="0" borderId="1" xfId="0" applyFont="1" applyBorder="1"/>
    <xf numFmtId="3" fontId="91" fillId="2" borderId="1" xfId="0" applyNumberFormat="1" applyFont="1" applyFill="1" applyBorder="1" applyAlignment="1">
      <alignment horizontal="center" vertical="center"/>
    </xf>
    <xf numFmtId="3" fontId="91" fillId="0" borderId="0" xfId="0" applyNumberFormat="1" applyFont="1"/>
    <xf numFmtId="0" fontId="93" fillId="0" borderId="4" xfId="0" applyFont="1" applyBorder="1" applyAlignment="1">
      <alignment horizontal="center" vertical="center" wrapText="1"/>
    </xf>
    <xf numFmtId="0" fontId="93" fillId="0" borderId="4" xfId="0" applyFont="1" applyBorder="1" applyAlignment="1">
      <alignment horizontal="center"/>
    </xf>
    <xf numFmtId="3" fontId="93" fillId="0" borderId="4" xfId="0" applyNumberFormat="1" applyFont="1" applyBorder="1"/>
    <xf numFmtId="1" fontId="93" fillId="0" borderId="4" xfId="0" applyNumberFormat="1" applyFont="1" applyBorder="1"/>
    <xf numFmtId="0" fontId="93" fillId="0" borderId="0" xfId="0" applyFont="1" applyAlignment="1">
      <alignment horizontal="center"/>
    </xf>
    <xf numFmtId="0" fontId="93" fillId="0" borderId="4" xfId="0" applyFont="1" applyBorder="1"/>
    <xf numFmtId="176" fontId="93" fillId="0" borderId="4" xfId="0" applyNumberFormat="1" applyFont="1" applyBorder="1"/>
    <xf numFmtId="0" fontId="91" fillId="0" borderId="4" xfId="0" applyFont="1" applyBorder="1"/>
    <xf numFmtId="0" fontId="91" fillId="0" borderId="0" xfId="0" applyFont="1" applyAlignment="1">
      <alignment horizontal="center"/>
    </xf>
    <xf numFmtId="0" fontId="91" fillId="0" borderId="4" xfId="0" quotePrefix="1" applyFont="1" applyBorder="1" applyAlignment="1">
      <alignment horizontal="center" vertical="center" wrapText="1"/>
    </xf>
    <xf numFmtId="3" fontId="91" fillId="0" borderId="4" xfId="0" applyNumberFormat="1" applyFont="1" applyBorder="1"/>
    <xf numFmtId="176" fontId="91" fillId="0" borderId="4" xfId="0" applyNumberFormat="1" applyFont="1" applyBorder="1"/>
    <xf numFmtId="0" fontId="91" fillId="0" borderId="12" xfId="0" quotePrefix="1" applyFont="1" applyBorder="1" applyAlignment="1">
      <alignment horizontal="center" vertical="center" wrapText="1"/>
    </xf>
    <xf numFmtId="0" fontId="91" fillId="0" borderId="12" xfId="0" applyFont="1" applyBorder="1"/>
    <xf numFmtId="3" fontId="91" fillId="0" borderId="12" xfId="0" applyNumberFormat="1" applyFont="1" applyBorder="1"/>
    <xf numFmtId="0" fontId="95" fillId="2" borderId="4" xfId="0" applyFont="1" applyFill="1" applyBorder="1" applyAlignment="1">
      <alignment horizontal="center" vertical="center"/>
    </xf>
    <xf numFmtId="0" fontId="95" fillId="2" borderId="4" xfId="0" applyFont="1" applyFill="1" applyBorder="1" applyAlignment="1">
      <alignment horizontal="center" vertical="center" wrapText="1"/>
    </xf>
    <xf numFmtId="3" fontId="95" fillId="2" borderId="4" xfId="0" applyNumberFormat="1" applyFont="1" applyFill="1" applyBorder="1" applyAlignment="1">
      <alignment horizontal="center" vertical="center"/>
    </xf>
    <xf numFmtId="3" fontId="95" fillId="2" borderId="4" xfId="0" applyNumberFormat="1" applyFont="1" applyFill="1" applyBorder="1" applyAlignment="1">
      <alignment horizontal="right" vertical="center"/>
    </xf>
    <xf numFmtId="0" fontId="95" fillId="2" borderId="4" xfId="0" applyFont="1" applyFill="1" applyBorder="1" applyAlignment="1">
      <alignment horizontal="right" vertical="center"/>
    </xf>
    <xf numFmtId="0" fontId="91" fillId="0" borderId="0" xfId="0" applyFont="1" applyAlignment="1">
      <alignment vertical="center"/>
    </xf>
    <xf numFmtId="3" fontId="91" fillId="0" borderId="0" xfId="0" applyNumberFormat="1" applyFont="1" applyAlignment="1">
      <alignment vertical="center"/>
    </xf>
    <xf numFmtId="0" fontId="95" fillId="2" borderId="4" xfId="0" applyFont="1" applyFill="1" applyBorder="1" applyAlignment="1">
      <alignment horizontal="justify" vertical="center" wrapText="1"/>
    </xf>
    <xf numFmtId="3" fontId="92" fillId="2" borderId="4" xfId="0" applyNumberFormat="1" applyFont="1" applyFill="1" applyBorder="1" applyAlignment="1">
      <alignment horizontal="right" vertical="center"/>
    </xf>
    <xf numFmtId="0" fontId="92" fillId="2" borderId="4" xfId="0" applyFont="1" applyFill="1" applyBorder="1" applyAlignment="1">
      <alignment horizontal="center" vertical="center" wrapText="1"/>
    </xf>
    <xf numFmtId="0" fontId="92" fillId="2" borderId="4" xfId="0" applyFont="1" applyFill="1" applyBorder="1" applyAlignment="1">
      <alignment horizontal="justify" vertical="center" wrapText="1"/>
    </xf>
    <xf numFmtId="3" fontId="92" fillId="2" borderId="4" xfId="0" applyNumberFormat="1" applyFont="1" applyFill="1" applyBorder="1" applyAlignment="1">
      <alignment horizontal="center" vertical="center"/>
    </xf>
    <xf numFmtId="0" fontId="92" fillId="2" borderId="4" xfId="0" applyFont="1" applyFill="1" applyBorder="1" applyAlignment="1">
      <alignment horizontal="center" vertical="center"/>
    </xf>
    <xf numFmtId="0" fontId="92" fillId="2" borderId="4" xfId="0" applyFont="1" applyFill="1" applyBorder="1" applyAlignment="1">
      <alignment horizontal="right" vertical="center"/>
    </xf>
    <xf numFmtId="2" fontId="92" fillId="2" borderId="4" xfId="0" applyNumberFormat="1" applyFont="1" applyFill="1" applyBorder="1" applyAlignment="1">
      <alignment horizontal="right" vertical="center"/>
    </xf>
    <xf numFmtId="3" fontId="92" fillId="2" borderId="4" xfId="0" applyNumberFormat="1" applyFont="1" applyFill="1" applyBorder="1" applyAlignment="1">
      <alignment horizontal="right" vertical="center" wrapText="1"/>
    </xf>
    <xf numFmtId="3" fontId="95" fillId="2" borderId="4" xfId="0" applyNumberFormat="1" applyFont="1" applyFill="1" applyBorder="1" applyAlignment="1">
      <alignment horizontal="right" vertical="center" wrapText="1"/>
    </xf>
    <xf numFmtId="175" fontId="95" fillId="2" borderId="4" xfId="0" applyNumberFormat="1" applyFont="1" applyFill="1" applyBorder="1" applyAlignment="1">
      <alignment horizontal="center" vertical="center"/>
    </xf>
    <xf numFmtId="2" fontId="95" fillId="2" borderId="4" xfId="0" applyNumberFormat="1" applyFont="1" applyFill="1" applyBorder="1" applyAlignment="1">
      <alignment horizontal="right" vertical="center"/>
    </xf>
    <xf numFmtId="0" fontId="93" fillId="0" borderId="0" xfId="0" applyFont="1" applyAlignment="1">
      <alignment vertical="center"/>
    </xf>
    <xf numFmtId="3" fontId="95" fillId="2" borderId="4" xfId="0" applyNumberFormat="1" applyFont="1" applyFill="1" applyBorder="1" applyAlignment="1">
      <alignment vertical="center"/>
    </xf>
    <xf numFmtId="3" fontId="92" fillId="2" borderId="4" xfId="0" applyNumberFormat="1" applyFont="1" applyFill="1" applyBorder="1" applyAlignment="1">
      <alignment vertical="center"/>
    </xf>
    <xf numFmtId="165" fontId="92" fillId="2" borderId="4" xfId="1" applyNumberFormat="1" applyFont="1" applyFill="1" applyBorder="1" applyAlignment="1">
      <alignment horizontal="center" vertical="center"/>
    </xf>
    <xf numFmtId="175" fontId="92" fillId="2" borderId="4" xfId="0" applyNumberFormat="1" applyFont="1" applyFill="1" applyBorder="1" applyAlignment="1">
      <alignment horizontal="center" vertical="center"/>
    </xf>
    <xf numFmtId="165" fontId="92" fillId="2" borderId="4" xfId="1" applyNumberFormat="1" applyFont="1" applyFill="1" applyBorder="1" applyAlignment="1">
      <alignment horizontal="right" vertical="center" wrapText="1"/>
    </xf>
    <xf numFmtId="3" fontId="91" fillId="0" borderId="1" xfId="0" applyNumberFormat="1" applyFont="1" applyBorder="1"/>
    <xf numFmtId="1" fontId="91" fillId="0" borderId="0" xfId="0" applyNumberFormat="1" applyFont="1"/>
    <xf numFmtId="0" fontId="99" fillId="0" borderId="1" xfId="0" applyFont="1" applyBorder="1" applyAlignment="1">
      <alignment horizontal="center" vertical="center" wrapText="1"/>
    </xf>
    <xf numFmtId="0" fontId="99" fillId="0" borderId="1" xfId="0" applyFont="1" applyBorder="1" applyAlignment="1">
      <alignment horizontal="left" vertical="center" wrapText="1"/>
    </xf>
    <xf numFmtId="3" fontId="91" fillId="0" borderId="1" xfId="0" applyNumberFormat="1" applyFont="1" applyBorder="1" applyAlignment="1">
      <alignment vertical="center" wrapText="1"/>
    </xf>
    <xf numFmtId="0" fontId="93" fillId="0" borderId="1" xfId="0" applyFont="1" applyBorder="1" applyAlignment="1">
      <alignment horizontal="left" vertical="center" wrapText="1"/>
    </xf>
    <xf numFmtId="0" fontId="91" fillId="0" borderId="4" xfId="0" applyFont="1" applyBorder="1" applyAlignment="1">
      <alignment horizontal="center" vertical="center" wrapText="1"/>
    </xf>
    <xf numFmtId="2" fontId="99" fillId="2" borderId="1" xfId="5" applyNumberFormat="1" applyFont="1" applyFill="1" applyBorder="1"/>
    <xf numFmtId="0" fontId="100" fillId="0" borderId="0" xfId="3" applyFont="1"/>
    <xf numFmtId="3" fontId="93" fillId="0" borderId="1" xfId="0" applyNumberFormat="1" applyFont="1" applyBorder="1" applyAlignment="1">
      <alignment horizontal="center" vertical="center" wrapText="1"/>
    </xf>
    <xf numFmtId="2" fontId="93" fillId="0" borderId="1" xfId="0" applyNumberFormat="1" applyFont="1" applyBorder="1" applyAlignment="1">
      <alignment horizontal="center" vertical="center" wrapText="1"/>
    </xf>
    <xf numFmtId="165" fontId="93" fillId="0" borderId="1" xfId="0" applyNumberFormat="1" applyFont="1" applyBorder="1" applyAlignment="1">
      <alignment horizontal="center" vertical="center" wrapText="1"/>
    </xf>
    <xf numFmtId="2" fontId="99" fillId="0" borderId="1" xfId="6" applyNumberFormat="1" applyFont="1" applyBorder="1" applyAlignment="1">
      <alignment horizontal="left" vertical="center" wrapText="1"/>
    </xf>
    <xf numFmtId="165" fontId="91" fillId="0" borderId="1" xfId="0" applyNumberFormat="1" applyFont="1" applyBorder="1" applyAlignment="1">
      <alignment horizontal="center" vertical="center" wrapText="1"/>
    </xf>
    <xf numFmtId="3" fontId="92" fillId="2" borderId="4" xfId="1" applyNumberFormat="1" applyFont="1" applyFill="1" applyBorder="1" applyAlignment="1">
      <alignment horizontal="center" vertical="center"/>
    </xf>
    <xf numFmtId="3" fontId="95" fillId="2" borderId="5" xfId="0" applyNumberFormat="1" applyFont="1" applyFill="1" applyBorder="1" applyAlignment="1">
      <alignment horizontal="center" vertical="center"/>
    </xf>
    <xf numFmtId="3" fontId="92" fillId="0" borderId="4" xfId="0" applyNumberFormat="1" applyFont="1" applyBorder="1" applyAlignment="1">
      <alignment horizontal="right" vertical="center"/>
    </xf>
    <xf numFmtId="0" fontId="91" fillId="0" borderId="4" xfId="0" applyFont="1" applyBorder="1" applyAlignment="1">
      <alignment horizontal="left" vertical="center" wrapText="1"/>
    </xf>
    <xf numFmtId="0" fontId="91" fillId="0" borderId="4" xfId="0" applyFont="1" applyBorder="1" applyAlignment="1">
      <alignment horizontal="center"/>
    </xf>
    <xf numFmtId="3" fontId="92" fillId="2" borderId="1" xfId="0" applyNumberFormat="1" applyFont="1" applyFill="1" applyBorder="1" applyAlignment="1">
      <alignment horizontal="right" vertical="center"/>
    </xf>
    <xf numFmtId="0" fontId="99" fillId="2" borderId="4" xfId="5" applyFont="1" applyFill="1" applyBorder="1"/>
    <xf numFmtId="2" fontId="99" fillId="2" borderId="4" xfId="5" applyNumberFormat="1" applyFont="1" applyFill="1" applyBorder="1"/>
    <xf numFmtId="3" fontId="99" fillId="2" borderId="4" xfId="5" applyNumberFormat="1" applyFont="1" applyFill="1" applyBorder="1"/>
    <xf numFmtId="2" fontId="100" fillId="0" borderId="0" xfId="3" applyNumberFormat="1" applyFont="1"/>
    <xf numFmtId="3" fontId="100" fillId="0" borderId="0" xfId="3" applyNumberFormat="1" applyFont="1"/>
    <xf numFmtId="0" fontId="91" fillId="2" borderId="4" xfId="13" applyFont="1" applyFill="1" applyBorder="1" applyAlignment="1">
      <alignment horizontal="center" vertical="center"/>
    </xf>
    <xf numFmtId="0" fontId="91" fillId="2" borderId="4" xfId="13" applyFont="1" applyFill="1" applyBorder="1" applyAlignment="1">
      <alignment vertical="center" wrapText="1"/>
    </xf>
    <xf numFmtId="3" fontId="92" fillId="2" borderId="4" xfId="15" applyNumberFormat="1" applyFont="1" applyFill="1" applyBorder="1" applyAlignment="1">
      <alignment vertical="center" wrapText="1"/>
    </xf>
    <xf numFmtId="3" fontId="92" fillId="2" borderId="4" xfId="14" applyNumberFormat="1" applyFont="1" applyFill="1" applyBorder="1" applyAlignment="1">
      <alignment horizontal="center" vertical="center"/>
    </xf>
    <xf numFmtId="3" fontId="92" fillId="2" borderId="4" xfId="14" applyNumberFormat="1" applyFont="1" applyFill="1" applyBorder="1" applyAlignment="1">
      <alignment horizontal="right" vertical="center"/>
    </xf>
    <xf numFmtId="0" fontId="91" fillId="2" borderId="4" xfId="13" applyFont="1" applyFill="1" applyBorder="1" applyAlignment="1">
      <alignment vertical="center"/>
    </xf>
    <xf numFmtId="0" fontId="91" fillId="2" borderId="0" xfId="13" applyFont="1" applyFill="1"/>
    <xf numFmtId="3" fontId="93" fillId="0" borderId="0" xfId="0" applyNumberFormat="1" applyFont="1" applyAlignment="1">
      <alignment vertical="center"/>
    </xf>
    <xf numFmtId="3" fontId="95" fillId="0" borderId="4" xfId="1" applyNumberFormat="1" applyFont="1" applyFill="1" applyBorder="1" applyAlignment="1">
      <alignment horizontal="center" vertical="center"/>
    </xf>
    <xf numFmtId="3" fontId="92" fillId="0" borderId="4" xfId="0" applyNumberFormat="1" applyFont="1" applyBorder="1" applyAlignment="1">
      <alignment horizontal="center" vertical="center"/>
    </xf>
    <xf numFmtId="3" fontId="92" fillId="0" borderId="4" xfId="1" applyNumberFormat="1" applyFont="1" applyFill="1" applyBorder="1" applyAlignment="1">
      <alignment horizontal="center" vertical="center"/>
    </xf>
    <xf numFmtId="1" fontId="92" fillId="0" borderId="4" xfId="0" applyNumberFormat="1" applyFont="1" applyBorder="1"/>
    <xf numFmtId="3" fontId="91" fillId="0" borderId="11" xfId="0" applyNumberFormat="1" applyFont="1" applyBorder="1"/>
    <xf numFmtId="2" fontId="92" fillId="2" borderId="4" xfId="0" applyNumberFormat="1" applyFont="1" applyFill="1" applyBorder="1" applyAlignment="1">
      <alignment horizontal="center" vertical="center"/>
    </xf>
    <xf numFmtId="3" fontId="92" fillId="2" borderId="1" xfId="0" applyNumberFormat="1" applyFont="1" applyFill="1" applyBorder="1" applyAlignment="1">
      <alignment horizontal="center" vertical="center"/>
    </xf>
    <xf numFmtId="3" fontId="95" fillId="0" borderId="4" xfId="0" applyNumberFormat="1" applyFont="1" applyBorder="1" applyAlignment="1">
      <alignment horizontal="right" vertical="center"/>
    </xf>
    <xf numFmtId="0" fontId="99" fillId="0" borderId="4" xfId="5" applyFont="1" applyBorder="1"/>
    <xf numFmtId="2" fontId="99" fillId="0" borderId="4" xfId="5" applyNumberFormat="1" applyFont="1" applyBorder="1"/>
    <xf numFmtId="3" fontId="99" fillId="0" borderId="4" xfId="5" applyNumberFormat="1" applyFont="1" applyBorder="1"/>
    <xf numFmtId="0" fontId="93" fillId="2" borderId="0" xfId="13" applyFont="1" applyFill="1"/>
    <xf numFmtId="3" fontId="92" fillId="0" borderId="1" xfId="0" applyNumberFormat="1" applyFont="1" applyBorder="1" applyAlignment="1">
      <alignment horizontal="center" vertical="center"/>
    </xf>
    <xf numFmtId="1" fontId="92" fillId="2" borderId="4" xfId="0" applyNumberFormat="1" applyFont="1" applyFill="1" applyBorder="1"/>
    <xf numFmtId="3" fontId="95" fillId="2" borderId="4" xfId="1" applyNumberFormat="1" applyFont="1" applyFill="1" applyBorder="1" applyAlignment="1">
      <alignment horizontal="center" vertical="center"/>
    </xf>
    <xf numFmtId="3" fontId="95" fillId="2" borderId="5" xfId="1" applyNumberFormat="1" applyFont="1" applyFill="1" applyBorder="1" applyAlignment="1">
      <alignment horizontal="center" vertical="center"/>
    </xf>
    <xf numFmtId="3" fontId="91" fillId="2" borderId="1" xfId="0" applyNumberFormat="1" applyFont="1" applyFill="1" applyBorder="1"/>
    <xf numFmtId="3" fontId="95" fillId="0" borderId="1" xfId="0" applyNumberFormat="1" applyFont="1" applyBorder="1" applyAlignment="1">
      <alignment horizontal="center" vertical="center"/>
    </xf>
    <xf numFmtId="3" fontId="95" fillId="2" borderId="1" xfId="0" applyNumberFormat="1" applyFont="1" applyFill="1" applyBorder="1" applyAlignment="1">
      <alignment horizontal="center" vertical="center"/>
    </xf>
    <xf numFmtId="0" fontId="91" fillId="3" borderId="0" xfId="0" applyFont="1" applyFill="1"/>
    <xf numFmtId="3" fontId="91" fillId="3" borderId="4" xfId="0" applyNumberFormat="1" applyFont="1" applyFill="1" applyBorder="1"/>
    <xf numFmtId="3" fontId="95" fillId="0" borderId="5" xfId="0" applyNumberFormat="1" applyFont="1" applyBorder="1" applyAlignment="1">
      <alignment horizontal="center" vertical="center"/>
    </xf>
    <xf numFmtId="3" fontId="95" fillId="0" borderId="13" xfId="0" applyNumberFormat="1" applyFont="1" applyBorder="1" applyAlignment="1">
      <alignment horizontal="center" vertical="center"/>
    </xf>
    <xf numFmtId="0" fontId="91" fillId="3" borderId="4" xfId="0" quotePrefix="1" applyFont="1" applyFill="1" applyBorder="1" applyAlignment="1">
      <alignment horizontal="center" vertical="center" wrapText="1"/>
    </xf>
    <xf numFmtId="0" fontId="91" fillId="3" borderId="4" xfId="0" applyFont="1" applyFill="1" applyBorder="1"/>
    <xf numFmtId="176" fontId="91" fillId="3" borderId="4" xfId="0" applyNumberFormat="1" applyFont="1" applyFill="1" applyBorder="1"/>
    <xf numFmtId="0" fontId="91" fillId="3" borderId="0" xfId="0" applyFont="1" applyFill="1" applyAlignment="1">
      <alignment horizontal="center"/>
    </xf>
    <xf numFmtId="3" fontId="92" fillId="2" borderId="1" xfId="5" applyNumberFormat="1" applyFont="1" applyFill="1" applyBorder="1" applyAlignment="1">
      <alignment horizontal="center" vertical="center"/>
    </xf>
    <xf numFmtId="3" fontId="95" fillId="2" borderId="1" xfId="5" applyNumberFormat="1" applyFont="1" applyFill="1" applyBorder="1" applyAlignment="1">
      <alignment horizontal="center" vertical="center"/>
    </xf>
    <xf numFmtId="3" fontId="91" fillId="0" borderId="0" xfId="0" applyNumberFormat="1" applyFont="1" applyAlignment="1">
      <alignment horizontal="center"/>
    </xf>
    <xf numFmtId="3" fontId="92" fillId="2" borderId="10" xfId="0" applyNumberFormat="1" applyFont="1" applyFill="1" applyBorder="1" applyAlignment="1">
      <alignment horizontal="center" vertical="center"/>
    </xf>
    <xf numFmtId="3" fontId="92" fillId="2" borderId="13" xfId="0" applyNumberFormat="1" applyFont="1" applyFill="1" applyBorder="1" applyAlignment="1">
      <alignment horizontal="center" vertical="center"/>
    </xf>
    <xf numFmtId="3" fontId="95" fillId="0" borderId="4" xfId="0" applyNumberFormat="1" applyFont="1" applyBorder="1" applyAlignment="1">
      <alignment horizontal="center" vertical="center"/>
    </xf>
    <xf numFmtId="175" fontId="95" fillId="0" borderId="4" xfId="0" applyNumberFormat="1" applyFont="1" applyBorder="1" applyAlignment="1">
      <alignment horizontal="center" vertical="center"/>
    </xf>
    <xf numFmtId="0" fontId="92" fillId="0" borderId="4" xfId="0" applyFont="1" applyBorder="1" applyAlignment="1">
      <alignment horizontal="right" vertical="center"/>
    </xf>
    <xf numFmtId="2" fontId="92" fillId="0" borderId="4" xfId="0" applyNumberFormat="1" applyFont="1" applyBorder="1" applyAlignment="1">
      <alignment horizontal="right" vertical="center"/>
    </xf>
    <xf numFmtId="0" fontId="92" fillId="0" borderId="4" xfId="0" applyFont="1" applyBorder="1" applyAlignment="1">
      <alignment horizontal="center" vertical="center"/>
    </xf>
    <xf numFmtId="0" fontId="95" fillId="0" borderId="4" xfId="0" applyFont="1" applyBorder="1" applyAlignment="1">
      <alignment horizontal="center" vertical="center"/>
    </xf>
    <xf numFmtId="0" fontId="95" fillId="0" borderId="4" xfId="0" applyFont="1" applyBorder="1" applyAlignment="1">
      <alignment horizontal="right" vertical="center"/>
    </xf>
    <xf numFmtId="2" fontId="95" fillId="0" borderId="4" xfId="0" applyNumberFormat="1" applyFont="1" applyBorder="1" applyAlignment="1">
      <alignment horizontal="right" vertical="center"/>
    </xf>
    <xf numFmtId="1" fontId="99" fillId="2" borderId="4" xfId="5" applyNumberFormat="1" applyFont="1" applyFill="1" applyBorder="1"/>
    <xf numFmtId="3" fontId="91" fillId="3" borderId="12" xfId="0" applyNumberFormat="1" applyFont="1" applyFill="1" applyBorder="1"/>
    <xf numFmtId="0" fontId="91" fillId="3" borderId="11" xfId="0" applyFont="1" applyFill="1" applyBorder="1"/>
    <xf numFmtId="0" fontId="91" fillId="0" borderId="11" xfId="0" applyFont="1" applyBorder="1"/>
    <xf numFmtId="0" fontId="99" fillId="2" borderId="5" xfId="5" applyFont="1" applyFill="1" applyBorder="1"/>
    <xf numFmtId="3" fontId="99" fillId="2" borderId="5" xfId="5" applyNumberFormat="1" applyFont="1" applyFill="1" applyBorder="1"/>
    <xf numFmtId="0" fontId="101" fillId="0" borderId="1" xfId="0" applyFont="1" applyBorder="1" applyAlignment="1">
      <alignment horizontal="center" vertical="center" wrapText="1"/>
    </xf>
    <xf numFmtId="0" fontId="101" fillId="0" borderId="1" xfId="0" applyFont="1" applyBorder="1" applyAlignment="1">
      <alignment horizontal="left" vertical="center" wrapText="1"/>
    </xf>
    <xf numFmtId="3" fontId="101" fillId="0" borderId="1" xfId="0" applyNumberFormat="1" applyFont="1" applyBorder="1" applyAlignment="1">
      <alignment horizontal="center" vertical="center" wrapText="1"/>
    </xf>
    <xf numFmtId="0" fontId="102" fillId="0" borderId="4" xfId="0" applyFont="1" applyBorder="1" applyAlignment="1">
      <alignment horizontal="center" vertical="center" wrapText="1"/>
    </xf>
    <xf numFmtId="0" fontId="102" fillId="0" borderId="4" xfId="0" applyFont="1" applyBorder="1"/>
    <xf numFmtId="1" fontId="102" fillId="0" borderId="4" xfId="0" applyNumberFormat="1" applyFont="1" applyBorder="1"/>
    <xf numFmtId="0" fontId="102" fillId="0" borderId="0" xfId="0" applyFont="1"/>
    <xf numFmtId="0" fontId="101" fillId="0" borderId="0" xfId="0" applyFont="1"/>
    <xf numFmtId="0" fontId="103" fillId="0" borderId="1" xfId="0" applyFont="1" applyBorder="1" applyAlignment="1">
      <alignment vertical="center"/>
    </xf>
    <xf numFmtId="0" fontId="104" fillId="0" borderId="1" xfId="16" applyFont="1" applyBorder="1" applyAlignment="1">
      <alignment horizontal="center" vertical="center"/>
    </xf>
    <xf numFmtId="3" fontId="103" fillId="0" borderId="1" xfId="0" applyNumberFormat="1" applyFont="1" applyBorder="1" applyAlignment="1">
      <alignment vertical="center"/>
    </xf>
    <xf numFmtId="0" fontId="105" fillId="0" borderId="0" xfId="0" applyFont="1"/>
    <xf numFmtId="0" fontId="103" fillId="0" borderId="0" xfId="0" applyFont="1"/>
    <xf numFmtId="0" fontId="104" fillId="0" borderId="1" xfId="2" applyFont="1" applyBorder="1" applyAlignment="1">
      <alignment horizontal="center" vertical="center"/>
    </xf>
    <xf numFmtId="3" fontId="104" fillId="0" borderId="1" xfId="17" applyNumberFormat="1" applyFont="1" applyBorder="1" applyAlignment="1">
      <alignment horizontal="justify" vertical="center"/>
    </xf>
    <xf numFmtId="0" fontId="106" fillId="0" borderId="1" xfId="16" applyFont="1" applyBorder="1" applyAlignment="1">
      <alignment horizontal="center" vertical="center" wrapText="1"/>
    </xf>
    <xf numFmtId="0" fontId="106" fillId="0" borderId="1" xfId="16" applyFont="1" applyBorder="1" applyAlignment="1">
      <alignment horizontal="justify" vertical="center"/>
    </xf>
    <xf numFmtId="3" fontId="107" fillId="0" borderId="1" xfId="0" applyNumberFormat="1" applyFont="1" applyBorder="1" applyAlignment="1">
      <alignment vertical="center"/>
    </xf>
    <xf numFmtId="0" fontId="107" fillId="0" borderId="1" xfId="0" applyFont="1" applyBorder="1" applyAlignment="1">
      <alignment vertical="center"/>
    </xf>
    <xf numFmtId="0" fontId="108" fillId="0" borderId="0" xfId="0" applyFont="1"/>
    <xf numFmtId="0" fontId="107" fillId="0" borderId="0" xfId="0" applyFont="1"/>
    <xf numFmtId="0" fontId="107" fillId="0" borderId="1" xfId="0" applyFont="1" applyBorder="1" applyAlignment="1">
      <alignment horizontal="center" vertical="center"/>
    </xf>
    <xf numFmtId="0" fontId="101" fillId="0" borderId="1" xfId="0" applyFont="1" applyBorder="1" applyAlignment="1">
      <alignment horizontal="center" vertical="center"/>
    </xf>
    <xf numFmtId="0" fontId="109" fillId="0" borderId="1" xfId="16" applyFont="1" applyBorder="1" applyAlignment="1">
      <alignment horizontal="justify" vertical="center"/>
    </xf>
    <xf numFmtId="3" fontId="101" fillId="0" borderId="1" xfId="0" applyNumberFormat="1" applyFont="1" applyBorder="1" applyAlignment="1">
      <alignment vertical="center"/>
    </xf>
    <xf numFmtId="0" fontId="101" fillId="0" borderId="1" xfId="0" applyFont="1" applyBorder="1" applyAlignment="1">
      <alignment vertical="center"/>
    </xf>
    <xf numFmtId="3" fontId="106" fillId="0" borderId="1" xfId="17" applyNumberFormat="1" applyFont="1" applyBorder="1" applyAlignment="1">
      <alignment horizontal="justify" vertical="center"/>
    </xf>
    <xf numFmtId="0" fontId="104" fillId="0" borderId="1" xfId="16" applyFont="1" applyBorder="1" applyAlignment="1">
      <alignment horizontal="center" vertical="center" wrapText="1"/>
    </xf>
    <xf numFmtId="0" fontId="104" fillId="0" borderId="1" xfId="16" applyFont="1" applyBorder="1" applyAlignment="1">
      <alignment horizontal="justify" vertical="center"/>
    </xf>
    <xf numFmtId="0" fontId="102" fillId="0" borderId="1" xfId="0" applyFont="1" applyBorder="1" applyAlignment="1">
      <alignment horizontal="center" vertical="center" wrapText="1"/>
    </xf>
    <xf numFmtId="0" fontId="103" fillId="0" borderId="1" xfId="0" applyFont="1" applyBorder="1" applyAlignment="1">
      <alignment horizontal="center" vertical="center" wrapText="1"/>
    </xf>
    <xf numFmtId="0" fontId="101" fillId="0" borderId="1" xfId="0" applyFont="1" applyBorder="1"/>
    <xf numFmtId="3" fontId="101" fillId="2" borderId="1" xfId="0" applyNumberFormat="1" applyFont="1" applyFill="1" applyBorder="1" applyAlignment="1">
      <alignment horizontal="center" vertical="center"/>
    </xf>
    <xf numFmtId="3" fontId="101" fillId="0" borderId="0" xfId="0" applyNumberFormat="1" applyFont="1"/>
    <xf numFmtId="0" fontId="101" fillId="0" borderId="4" xfId="0" applyFont="1" applyBorder="1" applyAlignment="1">
      <alignment horizontal="center" vertical="center" wrapText="1"/>
    </xf>
    <xf numFmtId="0" fontId="103" fillId="0" borderId="4" xfId="0" applyFont="1" applyBorder="1" applyAlignment="1">
      <alignment horizontal="center"/>
    </xf>
    <xf numFmtId="3" fontId="103" fillId="0" borderId="4" xfId="0" applyNumberFormat="1" applyFont="1" applyBorder="1"/>
    <xf numFmtId="1" fontId="103" fillId="0" borderId="4" xfId="0" applyNumberFormat="1" applyFont="1" applyBorder="1"/>
    <xf numFmtId="0" fontId="101" fillId="0" borderId="0" xfId="0" applyFont="1" applyAlignment="1">
      <alignment horizontal="center"/>
    </xf>
    <xf numFmtId="0" fontId="103" fillId="0" borderId="4" xfId="0" applyFont="1" applyBorder="1" applyAlignment="1">
      <alignment horizontal="center" vertical="center" wrapText="1"/>
    </xf>
    <xf numFmtId="0" fontId="103" fillId="0" borderId="4" xfId="0" applyFont="1" applyBorder="1"/>
    <xf numFmtId="176" fontId="103" fillId="0" borderId="4" xfId="0" applyNumberFormat="1" applyFont="1" applyBorder="1"/>
    <xf numFmtId="0" fontId="101" fillId="0" borderId="4" xfId="0" applyFont="1" applyBorder="1"/>
    <xf numFmtId="0" fontId="101" fillId="0" borderId="4" xfId="0" quotePrefix="1" applyFont="1" applyBorder="1" applyAlignment="1">
      <alignment horizontal="center" vertical="center" wrapText="1"/>
    </xf>
    <xf numFmtId="3" fontId="101" fillId="0" borderId="4" xfId="0" applyNumberFormat="1" applyFont="1" applyBorder="1"/>
    <xf numFmtId="176" fontId="101" fillId="0" borderId="4" xfId="0" applyNumberFormat="1" applyFont="1" applyBorder="1"/>
    <xf numFmtId="0" fontId="101" fillId="0" borderId="12" xfId="0" applyFont="1" applyBorder="1"/>
    <xf numFmtId="3" fontId="101" fillId="0" borderId="12" xfId="0" applyNumberFormat="1" applyFont="1" applyBorder="1"/>
    <xf numFmtId="0" fontId="105" fillId="2" borderId="4" xfId="0" applyFont="1" applyFill="1" applyBorder="1" applyAlignment="1">
      <alignment horizontal="center" vertical="center"/>
    </xf>
    <xf numFmtId="0" fontId="105" fillId="2" borderId="4" xfId="0" applyFont="1" applyFill="1" applyBorder="1" applyAlignment="1">
      <alignment horizontal="center" vertical="center" wrapText="1"/>
    </xf>
    <xf numFmtId="3" fontId="105" fillId="2" borderId="4" xfId="0" applyNumberFormat="1" applyFont="1" applyFill="1" applyBorder="1" applyAlignment="1">
      <alignment horizontal="center" vertical="center"/>
    </xf>
    <xf numFmtId="3" fontId="105" fillId="2" borderId="4" xfId="0" applyNumberFormat="1" applyFont="1" applyFill="1" applyBorder="1" applyAlignment="1">
      <alignment horizontal="right" vertical="center"/>
    </xf>
    <xf numFmtId="0" fontId="105" fillId="2" borderId="4" xfId="0" applyFont="1" applyFill="1" applyBorder="1" applyAlignment="1">
      <alignment horizontal="right" vertical="center"/>
    </xf>
    <xf numFmtId="0" fontId="101" fillId="0" borderId="0" xfId="0" applyFont="1" applyAlignment="1">
      <alignment vertical="center"/>
    </xf>
    <xf numFmtId="3" fontId="101" fillId="0" borderId="0" xfId="0" applyNumberFormat="1" applyFont="1" applyAlignment="1">
      <alignment vertical="center"/>
    </xf>
    <xf numFmtId="0" fontId="105" fillId="2" borderId="4" xfId="0" applyFont="1" applyFill="1" applyBorder="1" applyAlignment="1">
      <alignment horizontal="justify" vertical="center" wrapText="1"/>
    </xf>
    <xf numFmtId="3" fontId="102" fillId="2" borderId="4" xfId="0" applyNumberFormat="1" applyFont="1" applyFill="1" applyBorder="1" applyAlignment="1">
      <alignment horizontal="right" vertical="center"/>
    </xf>
    <xf numFmtId="0" fontId="102" fillId="2" borderId="4" xfId="0" applyFont="1" applyFill="1" applyBorder="1" applyAlignment="1">
      <alignment horizontal="center" vertical="center" wrapText="1"/>
    </xf>
    <xf numFmtId="0" fontId="102" fillId="2" borderId="4" xfId="0" applyFont="1" applyFill="1" applyBorder="1" applyAlignment="1">
      <alignment horizontal="justify" vertical="center" wrapText="1"/>
    </xf>
    <xf numFmtId="3" fontId="102" fillId="2" borderId="4" xfId="0" applyNumberFormat="1" applyFont="1" applyFill="1" applyBorder="1" applyAlignment="1">
      <alignment horizontal="center" vertical="center"/>
    </xf>
    <xf numFmtId="0" fontId="102" fillId="2" borderId="4" xfId="0" applyFont="1" applyFill="1" applyBorder="1" applyAlignment="1">
      <alignment horizontal="center" vertical="center"/>
    </xf>
    <xf numFmtId="0" fontId="102" fillId="2" borderId="4" xfId="0" applyFont="1" applyFill="1" applyBorder="1" applyAlignment="1">
      <alignment horizontal="right" vertical="center"/>
    </xf>
    <xf numFmtId="2" fontId="102" fillId="2" borderId="4" xfId="0" applyNumberFormat="1" applyFont="1" applyFill="1" applyBorder="1" applyAlignment="1">
      <alignment horizontal="right" vertical="center"/>
    </xf>
    <xf numFmtId="3" fontId="102" fillId="2" borderId="4" xfId="0" applyNumberFormat="1" applyFont="1" applyFill="1" applyBorder="1" applyAlignment="1">
      <alignment horizontal="right" vertical="center" wrapText="1"/>
    </xf>
    <xf numFmtId="3" fontId="102" fillId="0" borderId="1" xfId="12" applyNumberFormat="1" applyFont="1" applyBorder="1" applyAlignment="1">
      <alignment horizontal="center" vertical="center"/>
    </xf>
    <xf numFmtId="3" fontId="102" fillId="0" borderId="4" xfId="0" applyNumberFormat="1" applyFont="1" applyBorder="1" applyAlignment="1">
      <alignment horizontal="right" vertical="center"/>
    </xf>
    <xf numFmtId="3" fontId="105" fillId="0" borderId="1" xfId="12" applyNumberFormat="1" applyFont="1" applyBorder="1" applyAlignment="1">
      <alignment horizontal="center" vertical="center"/>
    </xf>
    <xf numFmtId="3" fontId="102" fillId="0" borderId="1" xfId="12" applyNumberFormat="1" applyFont="1" applyBorder="1" applyAlignment="1">
      <alignment horizontal="center" vertical="top"/>
    </xf>
    <xf numFmtId="3" fontId="105" fillId="2" borderId="4" xfId="0" applyNumberFormat="1" applyFont="1" applyFill="1" applyBorder="1" applyAlignment="1">
      <alignment horizontal="right" vertical="center" wrapText="1"/>
    </xf>
    <xf numFmtId="175" fontId="105" fillId="2" borderId="4" xfId="0" applyNumberFormat="1" applyFont="1" applyFill="1" applyBorder="1" applyAlignment="1">
      <alignment horizontal="center" vertical="center"/>
    </xf>
    <xf numFmtId="2" fontId="105" fillId="2" borderId="4" xfId="0" applyNumberFormat="1" applyFont="1" applyFill="1" applyBorder="1" applyAlignment="1">
      <alignment horizontal="right" vertical="center"/>
    </xf>
    <xf numFmtId="0" fontId="103" fillId="0" borderId="0" xfId="0" applyFont="1" applyAlignment="1">
      <alignment vertical="center"/>
    </xf>
    <xf numFmtId="3" fontId="105" fillId="2" borderId="4" xfId="0" applyNumberFormat="1" applyFont="1" applyFill="1" applyBorder="1" applyAlignment="1">
      <alignment vertical="center"/>
    </xf>
    <xf numFmtId="3" fontId="102" fillId="2" borderId="4" xfId="0" applyNumberFormat="1" applyFont="1" applyFill="1" applyBorder="1" applyAlignment="1">
      <alignment vertical="center"/>
    </xf>
    <xf numFmtId="165" fontId="102" fillId="2" borderId="4" xfId="1" applyNumberFormat="1" applyFont="1" applyFill="1" applyBorder="1" applyAlignment="1">
      <alignment horizontal="center" vertical="center"/>
    </xf>
    <xf numFmtId="175" fontId="102" fillId="2" borderId="4" xfId="0" applyNumberFormat="1" applyFont="1" applyFill="1" applyBorder="1" applyAlignment="1">
      <alignment horizontal="center" vertical="center"/>
    </xf>
    <xf numFmtId="165" fontId="102" fillId="2" borderId="4" xfId="1" applyNumberFormat="1" applyFont="1" applyFill="1" applyBorder="1" applyAlignment="1">
      <alignment horizontal="right" vertical="center" wrapText="1"/>
    </xf>
    <xf numFmtId="3" fontId="101" fillId="0" borderId="1" xfId="0" applyNumberFormat="1" applyFont="1" applyBorder="1"/>
    <xf numFmtId="1" fontId="101" fillId="0" borderId="0" xfId="0" applyNumberFormat="1" applyFont="1"/>
    <xf numFmtId="0" fontId="101" fillId="0" borderId="4" xfId="0" applyFont="1" applyBorder="1" applyAlignment="1">
      <alignment horizontal="left" vertical="center" wrapText="1"/>
    </xf>
    <xf numFmtId="0" fontId="101" fillId="0" borderId="4" xfId="0" applyFont="1" applyBorder="1" applyAlignment="1">
      <alignment horizontal="center"/>
    </xf>
    <xf numFmtId="0" fontId="109" fillId="0" borderId="1" xfId="0" applyFont="1" applyBorder="1" applyAlignment="1">
      <alignment horizontal="center" vertical="center" wrapText="1"/>
    </xf>
    <xf numFmtId="3" fontId="101" fillId="0" borderId="1" xfId="0" applyNumberFormat="1" applyFont="1" applyBorder="1" applyAlignment="1">
      <alignment vertical="center" wrapText="1"/>
    </xf>
    <xf numFmtId="0" fontId="103" fillId="0" borderId="1" xfId="0" applyFont="1" applyBorder="1" applyAlignment="1">
      <alignment horizontal="left" vertical="center" wrapText="1"/>
    </xf>
    <xf numFmtId="0" fontId="102" fillId="2" borderId="4" xfId="0" applyFont="1" applyFill="1" applyBorder="1"/>
    <xf numFmtId="0" fontId="109" fillId="2" borderId="4" xfId="5" applyFont="1" applyFill="1" applyBorder="1"/>
    <xf numFmtId="2" fontId="109" fillId="2" borderId="4" xfId="5" applyNumberFormat="1" applyFont="1" applyFill="1" applyBorder="1"/>
    <xf numFmtId="3" fontId="109" fillId="2" borderId="4" xfId="5" applyNumberFormat="1" applyFont="1" applyFill="1" applyBorder="1"/>
    <xf numFmtId="2" fontId="110" fillId="0" borderId="0" xfId="3" applyNumberFormat="1" applyFont="1"/>
    <xf numFmtId="0" fontId="110" fillId="0" borderId="0" xfId="3" applyFont="1"/>
    <xf numFmtId="3" fontId="110" fillId="0" borderId="0" xfId="3" applyNumberFormat="1" applyFont="1"/>
    <xf numFmtId="2" fontId="109" fillId="2" borderId="1" xfId="5" applyNumberFormat="1" applyFont="1" applyFill="1" applyBorder="1"/>
    <xf numFmtId="3" fontId="103" fillId="0" borderId="1" xfId="0" applyNumberFormat="1" applyFont="1" applyBorder="1" applyAlignment="1">
      <alignment horizontal="center" vertical="center" wrapText="1"/>
    </xf>
    <xf numFmtId="2" fontId="103" fillId="0" borderId="1" xfId="0" applyNumberFormat="1" applyFont="1" applyBorder="1" applyAlignment="1">
      <alignment horizontal="center" vertical="center" wrapText="1"/>
    </xf>
    <xf numFmtId="165" fontId="103" fillId="0" borderId="1" xfId="0" applyNumberFormat="1" applyFont="1" applyBorder="1" applyAlignment="1">
      <alignment horizontal="center" vertical="center" wrapText="1"/>
    </xf>
    <xf numFmtId="2" fontId="109" fillId="0" borderId="1" xfId="6" applyNumberFormat="1" applyFont="1" applyBorder="1" applyAlignment="1">
      <alignment horizontal="left" vertical="center" wrapText="1"/>
    </xf>
    <xf numFmtId="165" fontId="101" fillId="0" borderId="1" xfId="0" applyNumberFormat="1" applyFont="1" applyBorder="1" applyAlignment="1">
      <alignment horizontal="center" vertical="center" wrapText="1"/>
    </xf>
    <xf numFmtId="0" fontId="101" fillId="2" borderId="4" xfId="13" applyFont="1" applyFill="1" applyBorder="1" applyAlignment="1">
      <alignment horizontal="center" vertical="center"/>
    </xf>
    <xf numFmtId="0" fontId="101" fillId="2" borderId="4" xfId="13" applyFont="1" applyFill="1" applyBorder="1" applyAlignment="1">
      <alignment vertical="center" wrapText="1"/>
    </xf>
    <xf numFmtId="3" fontId="102" fillId="2" borderId="4" xfId="15" applyNumberFormat="1" applyFont="1" applyFill="1" applyBorder="1" applyAlignment="1">
      <alignment vertical="center" wrapText="1"/>
    </xf>
    <xf numFmtId="3" fontId="102" fillId="2" borderId="4" xfId="14" applyNumberFormat="1" applyFont="1" applyFill="1" applyBorder="1" applyAlignment="1">
      <alignment horizontal="center" vertical="center"/>
    </xf>
    <xf numFmtId="3" fontId="102" fillId="2" borderId="4" xfId="14" applyNumberFormat="1" applyFont="1" applyFill="1" applyBorder="1" applyAlignment="1">
      <alignment horizontal="right" vertical="center"/>
    </xf>
    <xf numFmtId="0" fontId="101" fillId="2" borderId="4" xfId="13" applyFont="1" applyFill="1" applyBorder="1" applyAlignment="1">
      <alignment vertical="center"/>
    </xf>
    <xf numFmtId="0" fontId="101" fillId="2" borderId="0" xfId="13" applyFont="1" applyFill="1"/>
    <xf numFmtId="3" fontId="102" fillId="2" borderId="1" xfId="0" applyNumberFormat="1" applyFont="1" applyFill="1" applyBorder="1" applyAlignment="1">
      <alignment horizontal="center" vertical="center"/>
    </xf>
    <xf numFmtId="3" fontId="103" fillId="0" borderId="0" xfId="0" applyNumberFormat="1" applyFont="1" applyAlignment="1">
      <alignment vertical="center"/>
    </xf>
    <xf numFmtId="3" fontId="105" fillId="2" borderId="1" xfId="0" applyNumberFormat="1" applyFont="1" applyFill="1" applyBorder="1" applyAlignment="1">
      <alignment horizontal="center" vertical="center"/>
    </xf>
    <xf numFmtId="3" fontId="109" fillId="2" borderId="5" xfId="5" applyNumberFormat="1" applyFont="1" applyFill="1" applyBorder="1"/>
    <xf numFmtId="3" fontId="103" fillId="0" borderId="0" xfId="0" applyNumberFormat="1" applyFont="1"/>
    <xf numFmtId="165" fontId="101" fillId="0" borderId="0" xfId="0" applyNumberFormat="1" applyFont="1"/>
    <xf numFmtId="0" fontId="101" fillId="2" borderId="5" xfId="13" applyFont="1" applyFill="1" applyBorder="1" applyAlignment="1">
      <alignment horizontal="center" vertical="center"/>
    </xf>
    <xf numFmtId="0" fontId="101" fillId="2" borderId="5" xfId="13" applyFont="1" applyFill="1" applyBorder="1" applyAlignment="1">
      <alignment vertical="center" wrapText="1"/>
    </xf>
    <xf numFmtId="3" fontId="102" fillId="2" borderId="5" xfId="15" applyNumberFormat="1" applyFont="1" applyFill="1" applyBorder="1" applyAlignment="1">
      <alignment vertical="center" wrapText="1"/>
    </xf>
    <xf numFmtId="3" fontId="102" fillId="2" borderId="5" xfId="14" applyNumberFormat="1" applyFont="1" applyFill="1" applyBorder="1" applyAlignment="1">
      <alignment horizontal="center" vertical="center"/>
    </xf>
    <xf numFmtId="3" fontId="102" fillId="2" borderId="5" xfId="14" applyNumberFormat="1" applyFont="1" applyFill="1" applyBorder="1" applyAlignment="1">
      <alignment horizontal="right" vertical="center"/>
    </xf>
    <xf numFmtId="0" fontId="101" fillId="2" borderId="5" xfId="13" applyFont="1" applyFill="1" applyBorder="1" applyAlignment="1">
      <alignment vertical="center"/>
    </xf>
    <xf numFmtId="0" fontId="55" fillId="0" borderId="1" xfId="16" applyFont="1" applyBorder="1" applyAlignment="1">
      <alignment horizontal="center" vertical="center"/>
    </xf>
    <xf numFmtId="3" fontId="87" fillId="0" borderId="1" xfId="0" applyNumberFormat="1" applyFont="1" applyBorder="1" applyAlignment="1">
      <alignment vertical="center"/>
    </xf>
    <xf numFmtId="0" fontId="60" fillId="0" borderId="0" xfId="0" applyFont="1"/>
    <xf numFmtId="3" fontId="55" fillId="0" borderId="1" xfId="17" applyNumberFormat="1" applyFont="1" applyBorder="1" applyAlignment="1">
      <alignment horizontal="justify" vertical="center"/>
    </xf>
    <xf numFmtId="0" fontId="56" fillId="0" borderId="1" xfId="16" applyFont="1" applyBorder="1" applyAlignment="1">
      <alignment horizontal="center" vertical="center" wrapText="1"/>
    </xf>
    <xf numFmtId="0" fontId="56" fillId="0" borderId="1" xfId="16" applyFont="1" applyBorder="1" applyAlignment="1">
      <alignment horizontal="justify" vertical="center"/>
    </xf>
    <xf numFmtId="3" fontId="88" fillId="0" borderId="1" xfId="0" applyNumberFormat="1" applyFont="1" applyBorder="1" applyAlignment="1">
      <alignment vertical="center"/>
    </xf>
    <xf numFmtId="0" fontId="88" fillId="0" borderId="1" xfId="0" applyFont="1" applyBorder="1" applyAlignment="1">
      <alignment vertical="center"/>
    </xf>
    <xf numFmtId="0" fontId="90" fillId="0" borderId="0" xfId="0" applyFont="1"/>
    <xf numFmtId="0" fontId="88" fillId="0" borderId="0" xfId="0" applyFont="1"/>
    <xf numFmtId="0" fontId="88" fillId="0" borderId="1" xfId="0" applyFont="1" applyBorder="1" applyAlignment="1">
      <alignment horizontal="center" vertical="center"/>
    </xf>
    <xf numFmtId="0" fontId="33" fillId="0" borderId="1" xfId="16" applyFont="1" applyBorder="1" applyAlignment="1">
      <alignment horizontal="justify" vertical="center"/>
    </xf>
    <xf numFmtId="3" fontId="34" fillId="0" borderId="1" xfId="0" applyNumberFormat="1" applyFont="1" applyBorder="1" applyAlignment="1">
      <alignment vertical="center"/>
    </xf>
    <xf numFmtId="3" fontId="56" fillId="0" borderId="1" xfId="17" applyNumberFormat="1" applyFont="1" applyBorder="1" applyAlignment="1">
      <alignment horizontal="justify" vertical="center"/>
    </xf>
    <xf numFmtId="0" fontId="55" fillId="0" borderId="1" xfId="16" applyFont="1" applyBorder="1" applyAlignment="1">
      <alignment horizontal="center" vertical="center" wrapText="1"/>
    </xf>
    <xf numFmtId="0" fontId="55" fillId="0" borderId="1" xfId="16" applyFont="1" applyBorder="1" applyAlignment="1">
      <alignment horizontal="justify" vertical="center"/>
    </xf>
    <xf numFmtId="1" fontId="34" fillId="0" borderId="0" xfId="0" applyNumberFormat="1" applyFont="1"/>
    <xf numFmtId="0" fontId="34" fillId="0" borderId="4" xfId="0" applyFont="1" applyBorder="1" applyAlignment="1">
      <alignment horizontal="left" vertical="center" wrapText="1"/>
    </xf>
    <xf numFmtId="0" fontId="34" fillId="0" borderId="4" xfId="0" applyFont="1" applyBorder="1" applyAlignment="1">
      <alignment horizontal="center"/>
    </xf>
    <xf numFmtId="0" fontId="33" fillId="2" borderId="4" xfId="5" applyFont="1" applyFill="1" applyBorder="1"/>
    <xf numFmtId="2" fontId="33" fillId="2" borderId="4" xfId="5" applyNumberFormat="1" applyFont="1" applyFill="1" applyBorder="1"/>
    <xf numFmtId="3" fontId="33" fillId="2" borderId="4" xfId="5" applyNumberFormat="1" applyFont="1" applyFill="1" applyBorder="1"/>
    <xf numFmtId="2" fontId="111" fillId="0" borderId="0" xfId="3" applyNumberFormat="1" applyFont="1"/>
    <xf numFmtId="0" fontId="111" fillId="0" borderId="0" xfId="3" applyFont="1"/>
    <xf numFmtId="3" fontId="111" fillId="0" borderId="0" xfId="3" applyNumberFormat="1" applyFont="1"/>
    <xf numFmtId="3" fontId="87" fillId="0" borderId="1" xfId="0" applyNumberFormat="1" applyFont="1" applyBorder="1" applyAlignment="1">
      <alignment horizontal="center" vertical="center" wrapText="1"/>
    </xf>
    <xf numFmtId="2" fontId="87" fillId="0" borderId="1" xfId="0" applyNumberFormat="1" applyFont="1" applyBorder="1" applyAlignment="1">
      <alignment horizontal="center" vertical="center" wrapText="1"/>
    </xf>
    <xf numFmtId="165" fontId="87" fillId="0" borderId="1" xfId="0" applyNumberFormat="1" applyFont="1" applyBorder="1" applyAlignment="1">
      <alignment horizontal="center" vertical="center" wrapText="1"/>
    </xf>
    <xf numFmtId="2" fontId="33" fillId="0" borderId="1" xfId="6" applyNumberFormat="1" applyFont="1" applyBorder="1" applyAlignment="1">
      <alignment horizontal="left" vertical="center" wrapText="1"/>
    </xf>
    <xf numFmtId="165" fontId="34" fillId="0" borderId="1" xfId="0" applyNumberFormat="1" applyFont="1" applyBorder="1" applyAlignment="1">
      <alignment horizontal="center" vertical="center" wrapText="1"/>
    </xf>
    <xf numFmtId="0" fontId="34" fillId="2" borderId="4" xfId="13" applyFont="1" applyFill="1" applyBorder="1" applyAlignment="1">
      <alignment horizontal="center" vertical="center"/>
    </xf>
    <xf numFmtId="0" fontId="34" fillId="2" borderId="4" xfId="13" applyFont="1" applyFill="1" applyBorder="1" applyAlignment="1">
      <alignment vertical="center" wrapText="1"/>
    </xf>
    <xf numFmtId="3" fontId="59" fillId="2" borderId="4" xfId="15" applyNumberFormat="1" applyFont="1" applyFill="1" applyBorder="1" applyAlignment="1">
      <alignment vertical="center" wrapText="1"/>
    </xf>
    <xf numFmtId="3" fontId="59" fillId="2" borderId="4" xfId="14" applyNumberFormat="1" applyFont="1" applyFill="1" applyBorder="1" applyAlignment="1">
      <alignment horizontal="center" vertical="center"/>
    </xf>
    <xf numFmtId="3" fontId="59" fillId="2" borderId="4" xfId="14" applyNumberFormat="1" applyFont="1" applyFill="1" applyBorder="1" applyAlignment="1">
      <alignment horizontal="right" vertical="center"/>
    </xf>
    <xf numFmtId="0" fontId="34" fillId="2" borderId="4" xfId="13" applyFont="1" applyFill="1" applyBorder="1" applyAlignment="1">
      <alignment vertical="center"/>
    </xf>
    <xf numFmtId="0" fontId="34" fillId="2" borderId="0" xfId="13" applyFont="1" applyFill="1"/>
    <xf numFmtId="3" fontId="102" fillId="2" borderId="4" xfId="1" applyNumberFormat="1" applyFont="1" applyFill="1" applyBorder="1" applyAlignment="1">
      <alignment horizontal="center" vertical="center"/>
    </xf>
    <xf numFmtId="3" fontId="105" fillId="2" borderId="5" xfId="0" applyNumberFormat="1" applyFont="1" applyFill="1" applyBorder="1" applyAlignment="1">
      <alignment horizontal="center" vertical="center"/>
    </xf>
    <xf numFmtId="3" fontId="105" fillId="2" borderId="3" xfId="0" applyNumberFormat="1" applyFont="1" applyFill="1" applyBorder="1" applyAlignment="1">
      <alignment horizontal="center" vertical="center"/>
    </xf>
    <xf numFmtId="3" fontId="105" fillId="2" borderId="5" xfId="0" applyNumberFormat="1" applyFont="1" applyFill="1" applyBorder="1" applyAlignment="1">
      <alignment horizontal="right" vertical="center"/>
    </xf>
    <xf numFmtId="0" fontId="109" fillId="0" borderId="1" xfId="0" applyFont="1" applyBorder="1" applyAlignment="1">
      <alignment horizontal="left" vertical="center" wrapText="1"/>
    </xf>
    <xf numFmtId="3" fontId="101" fillId="0" borderId="11" xfId="0" applyNumberFormat="1" applyFont="1" applyBorder="1"/>
    <xf numFmtId="3" fontId="109" fillId="2" borderId="4" xfId="0" applyNumberFormat="1" applyFont="1" applyFill="1" applyBorder="1" applyAlignment="1">
      <alignment horizontal="center" vertical="center"/>
    </xf>
    <xf numFmtId="3" fontId="109" fillId="2" borderId="11" xfId="0" applyNumberFormat="1" applyFont="1" applyFill="1" applyBorder="1" applyAlignment="1">
      <alignment horizontal="center" vertical="center"/>
    </xf>
    <xf numFmtId="3" fontId="109" fillId="2" borderId="10" xfId="0" applyNumberFormat="1" applyFont="1" applyFill="1" applyBorder="1" applyAlignment="1">
      <alignment horizontal="center" vertical="center"/>
    </xf>
    <xf numFmtId="3" fontId="104" fillId="2" borderId="1" xfId="0" applyNumberFormat="1" applyFont="1" applyFill="1" applyBorder="1" applyAlignment="1">
      <alignment horizontal="center" vertical="center"/>
    </xf>
    <xf numFmtId="3" fontId="109" fillId="2" borderId="13" xfId="0" applyNumberFormat="1" applyFont="1" applyFill="1" applyBorder="1" applyAlignment="1">
      <alignment horizontal="center" vertical="center"/>
    </xf>
    <xf numFmtId="3" fontId="109" fillId="2" borderId="1" xfId="0" applyNumberFormat="1" applyFont="1" applyFill="1" applyBorder="1" applyAlignment="1">
      <alignment horizontal="center" vertical="center"/>
    </xf>
    <xf numFmtId="0" fontId="105" fillId="3" borderId="4" xfId="0" applyFont="1" applyFill="1" applyBorder="1" applyAlignment="1">
      <alignment horizontal="center" vertical="center" wrapText="1"/>
    </xf>
    <xf numFmtId="0" fontId="105" fillId="3" borderId="4" xfId="0" applyFont="1" applyFill="1" applyBorder="1" applyAlignment="1">
      <alignment horizontal="justify" vertical="center" wrapText="1"/>
    </xf>
    <xf numFmtId="3" fontId="105" fillId="3" borderId="4" xfId="0" applyNumberFormat="1" applyFont="1" applyFill="1" applyBorder="1" applyAlignment="1">
      <alignment horizontal="center" vertical="center"/>
    </xf>
    <xf numFmtId="0" fontId="105" fillId="3" borderId="4" xfId="0" applyFont="1" applyFill="1" applyBorder="1" applyAlignment="1">
      <alignment horizontal="center" vertical="center"/>
    </xf>
    <xf numFmtId="0" fontId="105" fillId="3" borderId="4" xfId="0" applyFont="1" applyFill="1" applyBorder="1" applyAlignment="1">
      <alignment horizontal="right" vertical="center"/>
    </xf>
    <xf numFmtId="2" fontId="105" fillId="3" borderId="4" xfId="0" applyNumberFormat="1" applyFont="1" applyFill="1" applyBorder="1" applyAlignment="1">
      <alignment horizontal="right" vertical="center"/>
    </xf>
    <xf numFmtId="3" fontId="105" fillId="3" borderId="4" xfId="0" applyNumberFormat="1" applyFont="1" applyFill="1" applyBorder="1" applyAlignment="1">
      <alignment horizontal="right" vertical="center"/>
    </xf>
    <xf numFmtId="3" fontId="105" fillId="3" borderId="4" xfId="0" applyNumberFormat="1" applyFont="1" applyFill="1" applyBorder="1" applyAlignment="1">
      <alignment horizontal="right" vertical="center" wrapText="1"/>
    </xf>
    <xf numFmtId="0" fontId="102" fillId="3" borderId="4" xfId="0" applyFont="1" applyFill="1" applyBorder="1" applyAlignment="1">
      <alignment horizontal="center" vertical="center" wrapText="1"/>
    </xf>
    <xf numFmtId="0" fontId="102" fillId="3" borderId="4" xfId="0" applyFont="1" applyFill="1" applyBorder="1" applyAlignment="1">
      <alignment horizontal="justify" vertical="center" wrapText="1"/>
    </xf>
    <xf numFmtId="3" fontId="102" fillId="3" borderId="4" xfId="0" applyNumberFormat="1" applyFont="1" applyFill="1" applyBorder="1" applyAlignment="1">
      <alignment horizontal="center" vertical="center"/>
    </xf>
    <xf numFmtId="0" fontId="102" fillId="3" borderId="4" xfId="0" applyFont="1" applyFill="1" applyBorder="1" applyAlignment="1">
      <alignment horizontal="center" vertical="center"/>
    </xf>
    <xf numFmtId="0" fontId="102" fillId="3" borderId="4" xfId="0" applyFont="1" applyFill="1" applyBorder="1" applyAlignment="1">
      <alignment horizontal="right" vertical="center"/>
    </xf>
    <xf numFmtId="2" fontId="102" fillId="3" borderId="4" xfId="0" applyNumberFormat="1" applyFont="1" applyFill="1" applyBorder="1" applyAlignment="1">
      <alignment horizontal="right" vertical="center"/>
    </xf>
    <xf numFmtId="3" fontId="102" fillId="3" borderId="4" xfId="0" applyNumberFormat="1" applyFont="1" applyFill="1" applyBorder="1" applyAlignment="1">
      <alignment horizontal="right" vertical="center"/>
    </xf>
    <xf numFmtId="3" fontId="102" fillId="3" borderId="4" xfId="0" applyNumberFormat="1" applyFont="1" applyFill="1" applyBorder="1" applyAlignment="1">
      <alignment horizontal="right" vertical="center" wrapText="1"/>
    </xf>
    <xf numFmtId="3" fontId="105" fillId="3" borderId="4" xfId="0" applyNumberFormat="1" applyFont="1" applyFill="1" applyBorder="1" applyAlignment="1">
      <alignment vertical="center"/>
    </xf>
    <xf numFmtId="165" fontId="102" fillId="3" borderId="4" xfId="1" applyNumberFormat="1" applyFont="1" applyFill="1" applyBorder="1" applyAlignment="1">
      <alignment horizontal="center" vertical="center"/>
    </xf>
    <xf numFmtId="0" fontId="38" fillId="0" borderId="0" xfId="19" applyFont="1" applyAlignment="1">
      <alignment horizontal="center" vertical="center"/>
    </xf>
    <xf numFmtId="0" fontId="38" fillId="0" borderId="0" xfId="19" applyFont="1" applyAlignment="1">
      <alignment horizontal="left" vertical="center" wrapText="1"/>
    </xf>
    <xf numFmtId="0" fontId="112" fillId="0" borderId="0" xfId="19"/>
    <xf numFmtId="0" fontId="62" fillId="0" borderId="2" xfId="19" applyFont="1" applyBorder="1"/>
    <xf numFmtId="0" fontId="62" fillId="0" borderId="1" xfId="19" applyFont="1" applyBorder="1" applyAlignment="1">
      <alignment horizontal="center" vertical="center"/>
    </xf>
    <xf numFmtId="0" fontId="62" fillId="0" borderId="1" xfId="19" applyFont="1" applyBorder="1" applyAlignment="1">
      <alignment horizontal="center" vertical="center" wrapText="1"/>
    </xf>
    <xf numFmtId="3" fontId="62" fillId="0" borderId="1" xfId="19" applyNumberFormat="1" applyFont="1" applyBorder="1" applyAlignment="1">
      <alignment horizontal="right" vertical="center"/>
    </xf>
    <xf numFmtId="0" fontId="37" fillId="0" borderId="1" xfId="19" applyFont="1" applyBorder="1" applyAlignment="1">
      <alignment horizontal="center" vertical="center"/>
    </xf>
    <xf numFmtId="0" fontId="114" fillId="0" borderId="1" xfId="19" applyFont="1" applyBorder="1" applyAlignment="1">
      <alignment horizontal="center" vertical="center" wrapText="1"/>
    </xf>
    <xf numFmtId="3" fontId="115" fillId="0" borderId="1" xfId="21" applyNumberFormat="1" applyFont="1" applyFill="1" applyBorder="1" applyAlignment="1">
      <alignment horizontal="right" vertical="center"/>
    </xf>
    <xf numFmtId="173" fontId="112" fillId="0" borderId="0" xfId="19" applyNumberFormat="1"/>
    <xf numFmtId="0" fontId="37" fillId="0" borderId="1" xfId="19" applyFont="1" applyBorder="1" applyAlignment="1">
      <alignment horizontal="left" vertical="center" wrapText="1"/>
    </xf>
    <xf numFmtId="3" fontId="37" fillId="0" borderId="1" xfId="21" applyNumberFormat="1" applyFont="1" applyFill="1" applyBorder="1" applyAlignment="1">
      <alignment horizontal="right" vertical="center"/>
    </xf>
    <xf numFmtId="3" fontId="112" fillId="0" borderId="0" xfId="19" applyNumberFormat="1"/>
    <xf numFmtId="0" fontId="38" fillId="0" borderId="1" xfId="19" quotePrefix="1" applyFont="1" applyBorder="1" applyAlignment="1">
      <alignment horizontal="center" vertical="center"/>
    </xf>
    <xf numFmtId="0" fontId="38" fillId="0" borderId="1" xfId="19" applyFont="1" applyBorder="1" applyAlignment="1">
      <alignment horizontal="left" vertical="center" wrapText="1"/>
    </xf>
    <xf numFmtId="3" fontId="38" fillId="0" borderId="1" xfId="21" applyNumberFormat="1" applyFont="1" applyFill="1" applyBorder="1" applyAlignment="1">
      <alignment horizontal="right" vertical="center"/>
    </xf>
    <xf numFmtId="0" fontId="38" fillId="0" borderId="1" xfId="19" applyFont="1" applyBorder="1" applyAlignment="1">
      <alignment horizontal="center" vertical="center"/>
    </xf>
    <xf numFmtId="0" fontId="38" fillId="0" borderId="1" xfId="19" quotePrefix="1" applyFont="1" applyBorder="1" applyAlignment="1">
      <alignment horizontal="left" vertical="center" wrapText="1"/>
    </xf>
    <xf numFmtId="0" fontId="37" fillId="0" borderId="1" xfId="19" applyFont="1" applyBorder="1" applyAlignment="1">
      <alignment horizontal="justify" vertical="center" wrapText="1"/>
    </xf>
    <xf numFmtId="3" fontId="10" fillId="0" borderId="4" xfId="23" applyNumberFormat="1" applyFont="1" applyFill="1" applyBorder="1" applyAlignment="1">
      <alignment horizontal="right" vertical="center" wrapText="1"/>
    </xf>
    <xf numFmtId="3" fontId="23" fillId="0" borderId="4" xfId="23" applyNumberFormat="1" applyFont="1" applyFill="1" applyBorder="1" applyAlignment="1">
      <alignment horizontal="right" vertical="center" wrapText="1"/>
    </xf>
    <xf numFmtId="3" fontId="37" fillId="2" borderId="1" xfId="21" applyNumberFormat="1" applyFont="1" applyFill="1" applyBorder="1" applyAlignment="1">
      <alignment horizontal="right" vertical="center"/>
    </xf>
    <xf numFmtId="0" fontId="37" fillId="2" borderId="1" xfId="19" applyFont="1" applyFill="1" applyBorder="1" applyAlignment="1">
      <alignment horizontal="center" vertical="center"/>
    </xf>
    <xf numFmtId="0" fontId="37" fillId="2" borderId="1" xfId="19" applyFont="1" applyFill="1" applyBorder="1" applyAlignment="1">
      <alignment horizontal="left" vertical="center" wrapText="1"/>
    </xf>
    <xf numFmtId="0" fontId="112" fillId="2" borderId="0" xfId="19" applyFill="1"/>
    <xf numFmtId="49" fontId="10" fillId="0" borderId="4" xfId="19" applyNumberFormat="1" applyFont="1" applyBorder="1" applyAlignment="1">
      <alignment horizontal="left" vertical="center" wrapText="1"/>
    </xf>
    <xf numFmtId="49" fontId="10" fillId="0" borderId="5" xfId="19" applyNumberFormat="1" applyFont="1" applyBorder="1" applyAlignment="1">
      <alignment horizontal="left" vertical="center" wrapText="1"/>
    </xf>
    <xf numFmtId="0" fontId="116" fillId="0" borderId="9" xfId="19" quotePrefix="1" applyFont="1" applyBorder="1" applyAlignment="1">
      <alignment horizontal="center" vertical="center"/>
    </xf>
    <xf numFmtId="49" fontId="117" fillId="0" borderId="11" xfId="19" applyNumberFormat="1" applyFont="1" applyBorder="1" applyAlignment="1">
      <alignment horizontal="left" vertical="center" wrapText="1"/>
    </xf>
    <xf numFmtId="3" fontId="116" fillId="0" borderId="9" xfId="21" applyNumberFormat="1" applyFont="1" applyFill="1" applyBorder="1" applyAlignment="1">
      <alignment horizontal="right" vertical="center"/>
    </xf>
    <xf numFmtId="3" fontId="116" fillId="0" borderId="1" xfId="21" applyNumberFormat="1" applyFont="1" applyFill="1" applyBorder="1" applyAlignment="1">
      <alignment horizontal="right" vertical="center"/>
    </xf>
    <xf numFmtId="0" fontId="118" fillId="0" borderId="0" xfId="19" applyFont="1"/>
    <xf numFmtId="0" fontId="37" fillId="0" borderId="9" xfId="19" applyFont="1" applyBorder="1" applyAlignment="1">
      <alignment horizontal="center" vertical="center"/>
    </xf>
    <xf numFmtId="0" fontId="37" fillId="0" borderId="9" xfId="19" applyFont="1" applyBorder="1" applyAlignment="1">
      <alignment horizontal="left" vertical="center" wrapText="1"/>
    </xf>
    <xf numFmtId="3" fontId="37" fillId="0" borderId="9" xfId="21" applyNumberFormat="1" applyFont="1" applyFill="1" applyBorder="1" applyAlignment="1">
      <alignment horizontal="right" vertical="center"/>
    </xf>
    <xf numFmtId="173" fontId="38" fillId="0" borderId="1" xfId="21" applyNumberFormat="1" applyFont="1" applyFill="1" applyBorder="1" applyAlignment="1">
      <alignment horizontal="center" vertical="center"/>
    </xf>
    <xf numFmtId="173" fontId="38" fillId="0" borderId="1" xfId="21" applyNumberFormat="1" applyFont="1" applyFill="1" applyBorder="1" applyAlignment="1">
      <alignment horizontal="justify" vertical="center"/>
    </xf>
    <xf numFmtId="0" fontId="41" fillId="2" borderId="1" xfId="24" applyFont="1" applyFill="1" applyBorder="1" applyAlignment="1">
      <alignment vertical="center" wrapText="1"/>
    </xf>
    <xf numFmtId="3" fontId="38" fillId="0" borderId="1" xfId="19" applyNumberFormat="1" applyFont="1" applyBorder="1" applyAlignment="1">
      <alignment horizontal="center" vertical="center"/>
    </xf>
    <xf numFmtId="3" fontId="38" fillId="0" borderId="1" xfId="19" applyNumberFormat="1" applyFont="1" applyBorder="1" applyAlignment="1">
      <alignment horizontal="right" vertical="center"/>
    </xf>
    <xf numFmtId="3" fontId="38" fillId="0" borderId="0" xfId="19" applyNumberFormat="1" applyFont="1" applyAlignment="1">
      <alignment horizontal="center" vertical="center"/>
    </xf>
    <xf numFmtId="0" fontId="37" fillId="0" borderId="0" xfId="19" applyFont="1" applyAlignment="1">
      <alignment horizontal="center" vertical="center"/>
    </xf>
    <xf numFmtId="0" fontId="8" fillId="0" borderId="1" xfId="2" applyFont="1" applyBorder="1" applyAlignment="1">
      <alignment vertical="center" wrapText="1"/>
    </xf>
    <xf numFmtId="0" fontId="8" fillId="0" borderId="1" xfId="2" applyFont="1" applyBorder="1" applyAlignment="1">
      <alignment horizontal="left" vertical="center" wrapText="1"/>
    </xf>
    <xf numFmtId="0" fontId="14" fillId="0" borderId="1" xfId="2" applyFont="1" applyBorder="1" applyAlignment="1">
      <alignment horizontal="left" vertical="center" wrapText="1"/>
    </xf>
    <xf numFmtId="3" fontId="4" fillId="0" borderId="0" xfId="2" applyNumberFormat="1" applyFont="1" applyAlignment="1">
      <alignment horizontal="center" vertical="center" wrapText="1"/>
    </xf>
    <xf numFmtId="0" fontId="8" fillId="0" borderId="1" xfId="2" applyFont="1" applyBorder="1" applyAlignment="1">
      <alignment horizontal="center" vertical="center" wrapText="1"/>
    </xf>
    <xf numFmtId="3" fontId="8" fillId="0" borderId="1" xfId="2" applyNumberFormat="1" applyFont="1" applyBorder="1" applyAlignment="1">
      <alignment horizontal="center" vertical="center" wrapText="1"/>
    </xf>
    <xf numFmtId="0" fontId="120" fillId="0" borderId="1" xfId="19" applyFont="1" applyBorder="1" applyAlignment="1">
      <alignment horizontal="center" vertical="center"/>
    </xf>
    <xf numFmtId="0" fontId="120" fillId="0" borderId="1" xfId="19" quotePrefix="1" applyFont="1" applyBorder="1" applyAlignment="1">
      <alignment horizontal="left" vertical="center" wrapText="1"/>
    </xf>
    <xf numFmtId="3" fontId="120" fillId="0" borderId="1" xfId="21" applyNumberFormat="1" applyFont="1" applyFill="1" applyBorder="1" applyAlignment="1">
      <alignment horizontal="right" vertical="center"/>
    </xf>
    <xf numFmtId="3" fontId="121" fillId="0" borderId="1" xfId="21" applyNumberFormat="1" applyFont="1" applyFill="1" applyBorder="1" applyAlignment="1">
      <alignment horizontal="right" vertical="center"/>
    </xf>
    <xf numFmtId="0" fontId="122" fillId="0" borderId="0" xfId="19" applyFont="1"/>
    <xf numFmtId="0" fontId="7" fillId="0" borderId="1" xfId="0" applyFont="1" applyBorder="1" applyAlignment="1">
      <alignment vertical="center"/>
    </xf>
    <xf numFmtId="0" fontId="8" fillId="0" borderId="0" xfId="7" applyFont="1"/>
    <xf numFmtId="0" fontId="8" fillId="0" borderId="0" xfId="2" applyFont="1"/>
    <xf numFmtId="0" fontId="44" fillId="0" borderId="0" xfId="2" applyFont="1"/>
    <xf numFmtId="0" fontId="14" fillId="0" borderId="0" xfId="2" applyFont="1"/>
    <xf numFmtId="0" fontId="8" fillId="0" borderId="0" xfId="2" applyFont="1" applyAlignment="1">
      <alignment horizontal="center" vertical="center" wrapText="1"/>
    </xf>
    <xf numFmtId="0" fontId="15" fillId="0" borderId="2" xfId="2" applyFont="1" applyBorder="1" applyAlignment="1">
      <alignment vertical="center" wrapText="1"/>
    </xf>
    <xf numFmtId="0" fontId="8" fillId="0" borderId="0" xfId="2" quotePrefix="1" applyFont="1" applyAlignment="1">
      <alignment horizontal="center" vertical="center" wrapText="1"/>
    </xf>
    <xf numFmtId="0" fontId="14" fillId="0" borderId="1" xfId="2" applyFont="1" applyBorder="1" applyAlignment="1">
      <alignment horizontal="center" vertical="center" wrapText="1"/>
    </xf>
    <xf numFmtId="0" fontId="14" fillId="0" borderId="0" xfId="2" applyFont="1" applyAlignment="1">
      <alignment horizontal="center" vertical="center" wrapText="1"/>
    </xf>
    <xf numFmtId="179" fontId="8" fillId="0" borderId="1" xfId="2" applyNumberFormat="1" applyFont="1" applyBorder="1" applyAlignment="1">
      <alignment vertical="center" wrapText="1"/>
    </xf>
    <xf numFmtId="0" fontId="8" fillId="0" borderId="0" xfId="2" applyFont="1" applyAlignment="1">
      <alignment vertical="center" wrapText="1"/>
    </xf>
    <xf numFmtId="179" fontId="8" fillId="0" borderId="0" xfId="2" applyNumberFormat="1" applyFont="1" applyAlignment="1">
      <alignment vertical="center" wrapText="1"/>
    </xf>
    <xf numFmtId="179" fontId="14" fillId="0" borderId="1" xfId="2" applyNumberFormat="1" applyFont="1" applyBorder="1" applyAlignment="1">
      <alignment vertical="center" wrapText="1"/>
    </xf>
    <xf numFmtId="179" fontId="14" fillId="0" borderId="0" xfId="2" applyNumberFormat="1" applyFont="1" applyAlignment="1">
      <alignment vertical="center" wrapText="1"/>
    </xf>
    <xf numFmtId="0" fontId="14" fillId="0" borderId="0" xfId="2" applyFont="1" applyAlignment="1">
      <alignment vertical="center" wrapText="1"/>
    </xf>
    <xf numFmtId="179" fontId="8" fillId="0" borderId="1" xfId="2" applyNumberFormat="1" applyFont="1" applyBorder="1" applyAlignment="1">
      <alignment horizontal="center" vertical="center" wrapText="1"/>
    </xf>
    <xf numFmtId="179" fontId="8" fillId="0" borderId="1" xfId="2" applyNumberFormat="1" applyFont="1" applyBorder="1" applyAlignment="1">
      <alignment horizontal="right" vertical="center" wrapText="1"/>
    </xf>
    <xf numFmtId="179" fontId="14" fillId="0" borderId="1" xfId="2" applyNumberFormat="1" applyFont="1" applyBorder="1" applyAlignment="1">
      <alignment horizontal="center" vertical="center" wrapText="1"/>
    </xf>
    <xf numFmtId="180" fontId="14" fillId="0" borderId="1" xfId="2" applyNumberFormat="1" applyFont="1" applyBorder="1" applyAlignment="1">
      <alignment vertical="center" wrapText="1"/>
    </xf>
    <xf numFmtId="0" fontId="14" fillId="0" borderId="1" xfId="2" applyFont="1" applyBorder="1"/>
    <xf numFmtId="0" fontId="14" fillId="0" borderId="1" xfId="2" applyFont="1" applyBorder="1" applyAlignment="1">
      <alignment vertical="center" wrapText="1"/>
    </xf>
    <xf numFmtId="176" fontId="14" fillId="0" borderId="4" xfId="0" applyNumberFormat="1" applyFont="1" applyBorder="1"/>
    <xf numFmtId="0" fontId="10" fillId="2" borderId="0" xfId="28" applyFont="1" applyFill="1" applyAlignment="1">
      <alignment horizontal="center" vertical="center"/>
    </xf>
    <xf numFmtId="0" fontId="10" fillId="2" borderId="0" xfId="28" applyFont="1" applyFill="1" applyAlignment="1">
      <alignment vertical="center" wrapText="1"/>
    </xf>
    <xf numFmtId="3" fontId="10" fillId="2" borderId="0" xfId="28" applyNumberFormat="1" applyFont="1" applyFill="1" applyAlignment="1">
      <alignment vertical="center"/>
    </xf>
    <xf numFmtId="0" fontId="10" fillId="2" borderId="0" xfId="28" applyFont="1" applyFill="1" applyAlignment="1">
      <alignment vertical="center"/>
    </xf>
    <xf numFmtId="3" fontId="7" fillId="2" borderId="1" xfId="28" applyNumberFormat="1" applyFont="1" applyFill="1" applyBorder="1" applyAlignment="1">
      <alignment horizontal="center" vertical="center" wrapText="1"/>
    </xf>
    <xf numFmtId="165" fontId="41" fillId="2" borderId="1" xfId="28" applyNumberFormat="1" applyFont="1" applyFill="1" applyBorder="1" applyAlignment="1">
      <alignment horizontal="center" vertical="center"/>
    </xf>
    <xf numFmtId="165" fontId="41" fillId="2" borderId="1" xfId="28" applyNumberFormat="1" applyFont="1" applyFill="1" applyBorder="1" applyAlignment="1">
      <alignment horizontal="center" vertical="center" wrapText="1"/>
    </xf>
    <xf numFmtId="3" fontId="41" fillId="2" borderId="1" xfId="28" applyNumberFormat="1" applyFont="1" applyFill="1" applyBorder="1" applyAlignment="1">
      <alignment horizontal="center" vertical="center"/>
    </xf>
    <xf numFmtId="0" fontId="41" fillId="2" borderId="0" xfId="28" applyFont="1" applyFill="1" applyAlignment="1">
      <alignment vertical="center"/>
    </xf>
    <xf numFmtId="0" fontId="41" fillId="2" borderId="1" xfId="28" applyFont="1" applyFill="1" applyBorder="1" applyAlignment="1">
      <alignment horizontal="center" vertical="center"/>
    </xf>
    <xf numFmtId="0" fontId="41" fillId="2" borderId="1" xfId="28" applyFont="1" applyFill="1" applyBorder="1" applyAlignment="1">
      <alignment vertical="center" wrapText="1"/>
    </xf>
    <xf numFmtId="3" fontId="41" fillId="2" borderId="1" xfId="28" applyNumberFormat="1" applyFont="1" applyFill="1" applyBorder="1" applyAlignment="1">
      <alignment vertical="center"/>
    </xf>
    <xf numFmtId="3" fontId="7" fillId="2" borderId="0" xfId="28" applyNumberFormat="1" applyFont="1" applyFill="1" applyAlignment="1">
      <alignment vertical="center"/>
    </xf>
    <xf numFmtId="165" fontId="7" fillId="2" borderId="1" xfId="28" applyNumberFormat="1" applyFont="1" applyFill="1" applyBorder="1" applyAlignment="1">
      <alignment horizontal="center" vertical="center"/>
    </xf>
    <xf numFmtId="165" fontId="7" fillId="2" borderId="1" xfId="28" applyNumberFormat="1" applyFont="1" applyFill="1" applyBorder="1" applyAlignment="1">
      <alignment horizontal="center" vertical="center" wrapText="1"/>
    </xf>
    <xf numFmtId="3" fontId="7" fillId="2" borderId="1" xfId="28" applyNumberFormat="1" applyFont="1" applyFill="1" applyBorder="1" applyAlignment="1">
      <alignment horizontal="center" vertical="center"/>
    </xf>
    <xf numFmtId="181" fontId="7" fillId="2" borderId="0" xfId="28" applyNumberFormat="1" applyFont="1" applyFill="1" applyAlignment="1">
      <alignment vertical="center"/>
    </xf>
    <xf numFmtId="165" fontId="7" fillId="2" borderId="0" xfId="28" applyNumberFormat="1" applyFont="1" applyFill="1" applyAlignment="1">
      <alignment vertical="center"/>
    </xf>
    <xf numFmtId="0" fontId="7" fillId="2" borderId="0" xfId="28" applyFont="1" applyFill="1" applyAlignment="1">
      <alignment vertical="center"/>
    </xf>
    <xf numFmtId="165" fontId="7" fillId="2" borderId="1" xfId="28" applyNumberFormat="1" applyFont="1" applyFill="1" applyBorder="1" applyAlignment="1">
      <alignment vertical="center" wrapText="1"/>
    </xf>
    <xf numFmtId="3" fontId="125" fillId="2" borderId="1" xfId="28" applyNumberFormat="1" applyFont="1" applyFill="1" applyBorder="1" applyAlignment="1">
      <alignment horizontal="center"/>
    </xf>
    <xf numFmtId="165" fontId="125" fillId="2" borderId="1" xfId="28" quotePrefix="1" applyNumberFormat="1" applyFont="1" applyFill="1" applyBorder="1" applyAlignment="1">
      <alignment vertical="center" wrapText="1"/>
    </xf>
    <xf numFmtId="165" fontId="125" fillId="2" borderId="1" xfId="28" quotePrefix="1" applyNumberFormat="1" applyFont="1" applyFill="1" applyBorder="1"/>
    <xf numFmtId="165" fontId="125" fillId="2" borderId="1" xfId="28" applyNumberFormat="1" applyFont="1" applyFill="1" applyBorder="1" applyAlignment="1">
      <alignment vertical="center" wrapText="1"/>
    </xf>
    <xf numFmtId="3" fontId="7" fillId="2" borderId="1" xfId="28" applyNumberFormat="1" applyFont="1" applyFill="1" applyBorder="1" applyAlignment="1">
      <alignment horizontal="center"/>
    </xf>
    <xf numFmtId="165" fontId="7" fillId="2" borderId="1" xfId="28" applyNumberFormat="1" applyFont="1" applyFill="1" applyBorder="1"/>
    <xf numFmtId="165" fontId="7" fillId="2" borderId="1" xfId="28" applyNumberFormat="1" applyFont="1" applyFill="1" applyBorder="1" applyAlignment="1">
      <alignment horizontal="center"/>
    </xf>
    <xf numFmtId="165" fontId="7" fillId="2" borderId="1" xfId="28" applyNumberFormat="1" applyFont="1" applyFill="1" applyBorder="1" applyAlignment="1">
      <alignment horizontal="left" vertical="center" wrapText="1"/>
    </xf>
    <xf numFmtId="165" fontId="41" fillId="2" borderId="1" xfId="28" applyNumberFormat="1" applyFont="1" applyFill="1" applyBorder="1"/>
    <xf numFmtId="0" fontId="7" fillId="2" borderId="1" xfId="28" applyFont="1" applyFill="1" applyBorder="1" applyAlignment="1">
      <alignment horizontal="center" vertical="center"/>
    </xf>
    <xf numFmtId="181" fontId="41" fillId="2" borderId="0" xfId="28" applyNumberFormat="1" applyFont="1" applyFill="1" applyAlignment="1">
      <alignment vertical="center"/>
    </xf>
    <xf numFmtId="165" fontId="41" fillId="2" borderId="0" xfId="28" applyNumberFormat="1" applyFont="1" applyFill="1" applyAlignment="1">
      <alignment vertical="center"/>
    </xf>
    <xf numFmtId="3" fontId="41" fillId="2" borderId="0" xfId="28" applyNumberFormat="1" applyFont="1" applyFill="1" applyAlignment="1">
      <alignment vertical="center"/>
    </xf>
    <xf numFmtId="0" fontId="126" fillId="2" borderId="1" xfId="28" applyFont="1" applyFill="1" applyBorder="1" applyAlignment="1">
      <alignment horizontal="center" vertical="center"/>
    </xf>
    <xf numFmtId="165" fontId="126" fillId="2" borderId="1" xfId="28" applyNumberFormat="1" applyFont="1" applyFill="1" applyBorder="1" applyAlignment="1">
      <alignment vertical="center" wrapText="1"/>
    </xf>
    <xf numFmtId="3" fontId="126" fillId="2" borderId="1" xfId="28" applyNumberFormat="1" applyFont="1" applyFill="1" applyBorder="1" applyAlignment="1">
      <alignment horizontal="center" vertical="center"/>
    </xf>
    <xf numFmtId="181" fontId="126" fillId="2" borderId="0" xfId="28" applyNumberFormat="1" applyFont="1" applyFill="1" applyAlignment="1">
      <alignment vertical="center"/>
    </xf>
    <xf numFmtId="165" fontId="126" fillId="2" borderId="0" xfId="28" applyNumberFormat="1" applyFont="1" applyFill="1" applyAlignment="1">
      <alignment vertical="center"/>
    </xf>
    <xf numFmtId="3" fontId="126" fillId="2" borderId="0" xfId="28" applyNumberFormat="1" applyFont="1" applyFill="1" applyAlignment="1">
      <alignment vertical="center"/>
    </xf>
    <xf numFmtId="0" fontId="127" fillId="2" borderId="0" xfId="28" applyFont="1" applyFill="1"/>
    <xf numFmtId="0" fontId="7" fillId="2" borderId="1" xfId="28" applyFont="1" applyFill="1" applyBorder="1" applyAlignment="1">
      <alignment vertical="center" wrapText="1"/>
    </xf>
    <xf numFmtId="0" fontId="7" fillId="2" borderId="1" xfId="5" applyFont="1" applyFill="1" applyBorder="1" applyAlignment="1">
      <alignment horizontal="center" vertical="center"/>
    </xf>
    <xf numFmtId="0" fontId="7" fillId="2" borderId="1" xfId="5" applyFont="1" applyFill="1" applyBorder="1" applyAlignment="1">
      <alignment horizontal="center" vertical="center" wrapText="1"/>
    </xf>
    <xf numFmtId="3" fontId="7" fillId="2" borderId="1" xfId="2" applyNumberFormat="1" applyFont="1" applyFill="1" applyBorder="1" applyAlignment="1">
      <alignment vertical="center"/>
    </xf>
    <xf numFmtId="0" fontId="7" fillId="2" borderId="1" xfId="2" applyFont="1" applyFill="1" applyBorder="1" applyAlignment="1">
      <alignment horizontal="center" vertical="center"/>
    </xf>
    <xf numFmtId="4" fontId="7" fillId="2" borderId="1" xfId="2" applyNumberFormat="1" applyFont="1" applyFill="1" applyBorder="1" applyAlignment="1">
      <alignment horizontal="center" vertical="center"/>
    </xf>
    <xf numFmtId="0" fontId="7" fillId="2" borderId="1" xfId="5" applyFont="1" applyFill="1" applyBorder="1" applyAlignment="1">
      <alignment horizontal="left" vertical="center" wrapText="1"/>
    </xf>
    <xf numFmtId="0" fontId="7" fillId="2" borderId="1" xfId="2" applyFont="1" applyFill="1" applyBorder="1" applyAlignment="1">
      <alignment horizontal="center" vertical="center" wrapText="1"/>
    </xf>
    <xf numFmtId="0" fontId="7" fillId="2" borderId="1" xfId="2" applyFont="1" applyFill="1" applyBorder="1" applyAlignment="1">
      <alignment horizontal="left" vertical="center" wrapText="1"/>
    </xf>
    <xf numFmtId="3" fontId="41" fillId="2" borderId="1" xfId="2" applyNumberFormat="1" applyFont="1" applyFill="1" applyBorder="1" applyAlignment="1">
      <alignment vertical="center"/>
    </xf>
    <xf numFmtId="0" fontId="41" fillId="2" borderId="1" xfId="2" applyFont="1" applyFill="1" applyBorder="1" applyAlignment="1">
      <alignment horizontal="center" vertical="center" wrapText="1"/>
    </xf>
    <xf numFmtId="0" fontId="41" fillId="2" borderId="1" xfId="2" applyFont="1" applyFill="1" applyBorder="1" applyAlignment="1">
      <alignment horizontal="left" vertical="center" wrapText="1"/>
    </xf>
    <xf numFmtId="0" fontId="41" fillId="2" borderId="1" xfId="2" applyFont="1" applyFill="1" applyBorder="1" applyAlignment="1">
      <alignment horizontal="center" vertical="center"/>
    </xf>
    <xf numFmtId="3" fontId="41" fillId="2" borderId="1" xfId="2" applyNumberFormat="1" applyFont="1" applyFill="1" applyBorder="1" applyAlignment="1">
      <alignment horizontal="center" vertical="center"/>
    </xf>
    <xf numFmtId="4" fontId="41" fillId="2" borderId="1" xfId="2" applyNumberFormat="1" applyFont="1" applyFill="1" applyBorder="1" applyAlignment="1">
      <alignment horizontal="center" vertical="center"/>
    </xf>
    <xf numFmtId="0" fontId="41" fillId="2" borderId="4" xfId="34" applyFont="1" applyFill="1" applyBorder="1" applyAlignment="1">
      <alignment horizontal="justify" vertical="center" wrapText="1"/>
    </xf>
    <xf numFmtId="4" fontId="7" fillId="2" borderId="1" xfId="25" applyNumberFormat="1" applyFont="1" applyFill="1" applyBorder="1" applyAlignment="1">
      <alignment horizontal="center" vertical="center"/>
    </xf>
    <xf numFmtId="3" fontId="105" fillId="0" borderId="13" xfId="0" applyNumberFormat="1" applyFont="1" applyBorder="1" applyAlignment="1">
      <alignment horizontal="center" vertical="center"/>
    </xf>
    <xf numFmtId="3" fontId="128" fillId="0" borderId="1" xfId="0" applyNumberFormat="1" applyFont="1" applyBorder="1" applyAlignment="1">
      <alignment horizontal="right" vertical="center"/>
    </xf>
    <xf numFmtId="0" fontId="101" fillId="0" borderId="4" xfId="13" applyFont="1" applyBorder="1" applyAlignment="1">
      <alignment horizontal="center" vertical="center"/>
    </xf>
    <xf numFmtId="0" fontId="101" fillId="0" borderId="4" xfId="13" applyFont="1" applyBorder="1" applyAlignment="1">
      <alignment vertical="center" wrapText="1"/>
    </xf>
    <xf numFmtId="3" fontId="102" fillId="0" borderId="4" xfId="15" applyNumberFormat="1" applyFont="1" applyBorder="1" applyAlignment="1">
      <alignment vertical="center" wrapText="1"/>
    </xf>
    <xf numFmtId="3" fontId="102" fillId="0" borderId="4" xfId="14" applyNumberFormat="1" applyFont="1" applyFill="1" applyBorder="1" applyAlignment="1">
      <alignment horizontal="center" vertical="center"/>
    </xf>
    <xf numFmtId="3" fontId="102" fillId="0" borderId="4" xfId="14" applyNumberFormat="1" applyFont="1" applyFill="1" applyBorder="1" applyAlignment="1">
      <alignment horizontal="right" vertical="center"/>
    </xf>
    <xf numFmtId="0" fontId="101" fillId="0" borderId="4" xfId="13" applyFont="1" applyBorder="1" applyAlignment="1">
      <alignment vertical="center"/>
    </xf>
    <xf numFmtId="0" fontId="101" fillId="0" borderId="0" xfId="13" applyFont="1"/>
    <xf numFmtId="3" fontId="102" fillId="2" borderId="11" xfId="0" applyNumberFormat="1" applyFont="1" applyFill="1" applyBorder="1" applyAlignment="1">
      <alignment horizontal="center" vertical="center"/>
    </xf>
    <xf numFmtId="3" fontId="102" fillId="2" borderId="10" xfId="0" applyNumberFormat="1" applyFont="1" applyFill="1" applyBorder="1" applyAlignment="1">
      <alignment horizontal="center" vertical="center"/>
    </xf>
    <xf numFmtId="3" fontId="102" fillId="2" borderId="13" xfId="0" applyNumberFormat="1" applyFont="1" applyFill="1" applyBorder="1" applyAlignment="1">
      <alignment horizontal="center" vertical="center"/>
    </xf>
    <xf numFmtId="0" fontId="41" fillId="0" borderId="0" xfId="2" applyFont="1" applyAlignment="1">
      <alignment vertical="center" wrapText="1"/>
    </xf>
    <xf numFmtId="3" fontId="41" fillId="0" borderId="0" xfId="2" applyNumberFormat="1" applyFont="1" applyAlignment="1">
      <alignment vertical="center" wrapText="1"/>
    </xf>
    <xf numFmtId="4" fontId="41" fillId="0" borderId="0" xfId="2" applyNumberFormat="1" applyFont="1" applyAlignment="1">
      <alignment vertical="center" wrapText="1"/>
    </xf>
    <xf numFmtId="165" fontId="41" fillId="0" borderId="0" xfId="2" applyNumberFormat="1" applyFont="1" applyAlignment="1">
      <alignment vertical="center" wrapText="1"/>
    </xf>
    <xf numFmtId="0" fontId="38" fillId="0" borderId="0" xfId="2" applyFont="1" applyAlignment="1">
      <alignment vertical="center" wrapText="1"/>
    </xf>
    <xf numFmtId="0" fontId="48" fillId="0" borderId="0" xfId="2" applyFont="1" applyAlignment="1">
      <alignment wrapText="1"/>
    </xf>
    <xf numFmtId="3" fontId="48" fillId="0" borderId="0" xfId="2" applyNumberFormat="1" applyFont="1" applyAlignment="1">
      <alignment wrapText="1"/>
    </xf>
    <xf numFmtId="4" fontId="48" fillId="0" borderId="0" xfId="2" applyNumberFormat="1" applyFont="1" applyAlignment="1">
      <alignment wrapText="1"/>
    </xf>
    <xf numFmtId="0" fontId="62" fillId="0" borderId="0" xfId="2" applyFont="1" applyAlignment="1">
      <alignment wrapText="1"/>
    </xf>
    <xf numFmtId="4" fontId="7" fillId="0" borderId="1" xfId="2" applyNumberFormat="1" applyFont="1" applyBorder="1" applyAlignment="1">
      <alignment horizontal="center" vertical="center" wrapText="1"/>
    </xf>
    <xf numFmtId="3" fontId="7" fillId="0" borderId="1" xfId="2" applyNumberFormat="1" applyFont="1" applyBorder="1" applyAlignment="1">
      <alignment horizontal="center" vertical="center" wrapText="1"/>
    </xf>
    <xf numFmtId="0" fontId="38" fillId="0" borderId="0" xfId="2" applyFont="1" applyAlignment="1">
      <alignment horizontal="center" vertical="center" wrapText="1"/>
    </xf>
    <xf numFmtId="0" fontId="3" fillId="0" borderId="0" xfId="2" applyFont="1" applyAlignment="1">
      <alignment horizontal="center" vertical="center" wrapText="1"/>
    </xf>
    <xf numFmtId="3" fontId="8" fillId="2" borderId="1" xfId="2" applyNumberFormat="1" applyFont="1" applyFill="1" applyBorder="1" applyAlignment="1">
      <alignment horizontal="center" vertical="center" wrapText="1"/>
    </xf>
    <xf numFmtId="0" fontId="37" fillId="0" borderId="0" xfId="2" applyFont="1" applyAlignment="1">
      <alignment horizontal="center" vertical="center" wrapText="1"/>
    </xf>
    <xf numFmtId="3" fontId="8" fillId="4" borderId="1" xfId="2" applyNumberFormat="1" applyFont="1" applyFill="1" applyBorder="1" applyAlignment="1">
      <alignment horizontal="center" vertical="center" wrapText="1"/>
    </xf>
    <xf numFmtId="0" fontId="17" fillId="0" borderId="0" xfId="2"/>
    <xf numFmtId="0" fontId="130" fillId="0" borderId="0" xfId="2" applyFont="1"/>
    <xf numFmtId="0" fontId="62" fillId="0" borderId="0" xfId="2" applyFont="1" applyAlignment="1">
      <alignment vertical="center" wrapText="1"/>
    </xf>
    <xf numFmtId="0" fontId="89" fillId="0" borderId="0" xfId="2" applyFont="1" applyAlignment="1">
      <alignment vertical="center" wrapText="1"/>
    </xf>
    <xf numFmtId="0" fontId="59" fillId="0" borderId="0" xfId="2" applyFont="1" applyAlignment="1">
      <alignment vertical="center" wrapText="1"/>
    </xf>
    <xf numFmtId="4" fontId="14" fillId="4" borderId="1" xfId="2" applyNumberFormat="1" applyFont="1" applyFill="1" applyBorder="1" applyAlignment="1">
      <alignment horizontal="center" vertical="center" wrapText="1"/>
    </xf>
    <xf numFmtId="3" fontId="14" fillId="0" borderId="1" xfId="2" applyNumberFormat="1" applyFont="1" applyBorder="1" applyAlignment="1">
      <alignment horizontal="center" vertical="center" wrapText="1"/>
    </xf>
    <xf numFmtId="1" fontId="14" fillId="0" borderId="1" xfId="2" applyNumberFormat="1" applyFont="1" applyBorder="1" applyAlignment="1">
      <alignment horizontal="center" vertical="center" wrapText="1"/>
    </xf>
    <xf numFmtId="3" fontId="14" fillId="2" borderId="1" xfId="2" applyNumberFormat="1" applyFont="1" applyFill="1" applyBorder="1" applyAlignment="1">
      <alignment horizontal="right" vertical="center" wrapText="1"/>
    </xf>
    <xf numFmtId="3" fontId="38" fillId="0" borderId="0" xfId="2" applyNumberFormat="1" applyFont="1" applyAlignment="1">
      <alignment vertical="center" wrapText="1"/>
    </xf>
    <xf numFmtId="4" fontId="38" fillId="0" borderId="0" xfId="2" applyNumberFormat="1" applyFont="1" applyAlignment="1">
      <alignment vertical="center" wrapText="1"/>
    </xf>
    <xf numFmtId="165" fontId="38" fillId="0" borderId="0" xfId="2" applyNumberFormat="1" applyFont="1" applyAlignment="1">
      <alignment vertical="center" wrapText="1"/>
    </xf>
    <xf numFmtId="3" fontId="131" fillId="4" borderId="1" xfId="2" applyNumberFormat="1" applyFont="1" applyFill="1" applyBorder="1" applyAlignment="1">
      <alignment horizontal="center" vertical="center" wrapText="1"/>
    </xf>
    <xf numFmtId="0" fontId="1" fillId="0" borderId="0" xfId="2" applyFont="1"/>
    <xf numFmtId="2" fontId="131" fillId="0" borderId="1" xfId="2" applyNumberFormat="1" applyFont="1" applyBorder="1" applyAlignment="1">
      <alignment horizontal="right" vertical="center" wrapText="1"/>
    </xf>
    <xf numFmtId="3" fontId="131" fillId="0" borderId="1" xfId="2" applyNumberFormat="1" applyFont="1" applyBorder="1" applyAlignment="1">
      <alignment horizontal="right" vertical="center" wrapText="1"/>
    </xf>
    <xf numFmtId="3" fontId="39" fillId="2" borderId="0" xfId="5" applyNumberFormat="1" applyFont="1" applyFill="1" applyAlignment="1">
      <alignment horizontal="right"/>
    </xf>
    <xf numFmtId="3" fontId="40" fillId="2" borderId="0" xfId="5" applyNumberFormat="1" applyFont="1" applyFill="1"/>
    <xf numFmtId="0" fontId="14" fillId="2" borderId="0" xfId="5" applyFont="1" applyFill="1"/>
    <xf numFmtId="0" fontId="15" fillId="2" borderId="0" xfId="5" applyFont="1" applyFill="1"/>
    <xf numFmtId="0" fontId="14" fillId="2" borderId="0" xfId="5" applyFont="1" applyFill="1" applyAlignment="1">
      <alignment horizontal="center"/>
    </xf>
    <xf numFmtId="0" fontId="14" fillId="2" borderId="0" xfId="5" applyFont="1" applyFill="1" applyAlignment="1">
      <alignment horizontal="left"/>
    </xf>
    <xf numFmtId="3" fontId="8" fillId="2" borderId="0" xfId="5" applyNumberFormat="1" applyFont="1" applyFill="1" applyAlignment="1">
      <alignment horizontal="right"/>
    </xf>
    <xf numFmtId="3" fontId="14" fillId="2" borderId="0" xfId="5" applyNumberFormat="1" applyFont="1" applyFill="1"/>
    <xf numFmtId="177" fontId="14" fillId="2" borderId="0" xfId="5" applyNumberFormat="1" applyFont="1" applyFill="1"/>
    <xf numFmtId="0" fontId="14" fillId="2" borderId="1" xfId="5" applyFont="1" applyFill="1" applyBorder="1" applyAlignment="1">
      <alignment horizontal="center" vertical="center"/>
    </xf>
    <xf numFmtId="0" fontId="14" fillId="2" borderId="1" xfId="5" applyFont="1" applyFill="1" applyBorder="1" applyAlignment="1">
      <alignment horizontal="center" vertical="center" wrapText="1"/>
    </xf>
    <xf numFmtId="0" fontId="8" fillId="2" borderId="1" xfId="5" applyFont="1" applyFill="1" applyBorder="1" applyAlignment="1">
      <alignment horizontal="center" vertical="center"/>
    </xf>
    <xf numFmtId="3" fontId="8" fillId="2" borderId="1" xfId="5" applyNumberFormat="1" applyFont="1" applyFill="1" applyBorder="1" applyAlignment="1">
      <alignment horizontal="center" vertical="center" wrapText="1"/>
    </xf>
    <xf numFmtId="177" fontId="8" fillId="2" borderId="1" xfId="5" applyNumberFormat="1" applyFont="1" applyFill="1" applyBorder="1" applyAlignment="1">
      <alignment horizontal="center" vertical="center" wrapText="1"/>
    </xf>
    <xf numFmtId="0" fontId="8" fillId="2" borderId="1" xfId="5" applyFont="1" applyFill="1" applyBorder="1" applyAlignment="1">
      <alignment horizontal="center" vertical="center" wrapText="1"/>
    </xf>
    <xf numFmtId="0" fontId="8" fillId="2" borderId="0" xfId="5" applyFont="1" applyFill="1"/>
    <xf numFmtId="0" fontId="15" fillId="2" borderId="1" xfId="5" applyFont="1" applyFill="1" applyBorder="1" applyAlignment="1">
      <alignment horizontal="center" vertical="center"/>
    </xf>
    <xf numFmtId="0" fontId="15" fillId="2" borderId="1" xfId="5" quotePrefix="1" applyFont="1" applyFill="1" applyBorder="1" applyAlignment="1">
      <alignment vertical="center" wrapText="1"/>
    </xf>
    <xf numFmtId="3" fontId="15" fillId="2" borderId="1" xfId="5" applyNumberFormat="1" applyFont="1" applyFill="1" applyBorder="1" applyAlignment="1">
      <alignment horizontal="center" vertical="center" wrapText="1"/>
    </xf>
    <xf numFmtId="0" fontId="15" fillId="2" borderId="1" xfId="5" applyFont="1" applyFill="1" applyBorder="1" applyAlignment="1">
      <alignment horizontal="center" vertical="center" wrapText="1"/>
    </xf>
    <xf numFmtId="0" fontId="8" fillId="2" borderId="1" xfId="5" quotePrefix="1" applyFont="1" applyFill="1" applyBorder="1" applyAlignment="1">
      <alignment vertical="center" wrapText="1"/>
    </xf>
    <xf numFmtId="3" fontId="8" fillId="2" borderId="1" xfId="5" applyNumberFormat="1" applyFont="1" applyFill="1" applyBorder="1" applyAlignment="1">
      <alignment horizontal="right" vertical="center" wrapText="1"/>
    </xf>
    <xf numFmtId="3" fontId="14" fillId="2" borderId="1" xfId="5" applyNumberFormat="1" applyFont="1" applyFill="1" applyBorder="1"/>
    <xf numFmtId="3" fontId="14" fillId="2" borderId="1" xfId="5" applyNumberFormat="1" applyFont="1" applyFill="1" applyBorder="1" applyAlignment="1">
      <alignment horizontal="right"/>
    </xf>
    <xf numFmtId="177" fontId="14" fillId="2" borderId="1" xfId="5" applyNumberFormat="1" applyFont="1" applyFill="1" applyBorder="1"/>
    <xf numFmtId="0" fontId="14" fillId="2" borderId="1" xfId="5" applyFont="1" applyFill="1" applyBorder="1"/>
    <xf numFmtId="0" fontId="8" fillId="2" borderId="1" xfId="2" applyFont="1" applyFill="1" applyBorder="1" applyAlignment="1">
      <alignment horizontal="center" vertical="center" wrapText="1"/>
    </xf>
    <xf numFmtId="0" fontId="131" fillId="4" borderId="1" xfId="2" applyFont="1" applyFill="1" applyBorder="1" applyAlignment="1">
      <alignment horizontal="center" vertical="center" wrapText="1"/>
    </xf>
    <xf numFmtId="0" fontId="125" fillId="0" borderId="1" xfId="0" applyFont="1" applyBorder="1"/>
    <xf numFmtId="1" fontId="132" fillId="0" borderId="1" xfId="2" applyNumberFormat="1" applyFont="1" applyBorder="1" applyAlignment="1">
      <alignment horizontal="center" vertical="center" wrapText="1"/>
    </xf>
    <xf numFmtId="2" fontId="8" fillId="0" borderId="1" xfId="2" applyNumberFormat="1" applyFont="1" applyBorder="1" applyAlignment="1">
      <alignment horizontal="center" vertical="center" wrapText="1"/>
    </xf>
    <xf numFmtId="0" fontId="8" fillId="4" borderId="1" xfId="2" applyFont="1" applyFill="1" applyBorder="1" applyAlignment="1">
      <alignment horizontal="center" vertical="center" wrapText="1"/>
    </xf>
    <xf numFmtId="1" fontId="15" fillId="0" borderId="1" xfId="2" applyNumberFormat="1" applyFont="1" applyBorder="1" applyAlignment="1">
      <alignment horizontal="center" vertical="center" wrapText="1"/>
    </xf>
    <xf numFmtId="2" fontId="14" fillId="0" borderId="1" xfId="2" applyNumberFormat="1" applyFont="1" applyBorder="1" applyAlignment="1">
      <alignment horizontal="center" vertical="center" wrapText="1"/>
    </xf>
    <xf numFmtId="0" fontId="14" fillId="4" borderId="1" xfId="2" applyFont="1" applyFill="1" applyBorder="1" applyAlignment="1">
      <alignment horizontal="center" vertical="center" wrapText="1"/>
    </xf>
    <xf numFmtId="173" fontId="14" fillId="0" borderId="1" xfId="35" applyNumberFormat="1" applyFont="1" applyFill="1" applyBorder="1" applyAlignment="1">
      <alignment horizontal="right" vertical="center" wrapText="1"/>
    </xf>
    <xf numFmtId="173" fontId="14" fillId="0" borderId="1" xfId="35" applyNumberFormat="1" applyFont="1" applyFill="1" applyBorder="1" applyAlignment="1">
      <alignment horizontal="center" vertical="center" wrapText="1"/>
    </xf>
    <xf numFmtId="0" fontId="41" fillId="2" borderId="0" xfId="39" applyFont="1" applyFill="1" applyAlignment="1">
      <alignment vertical="center" wrapText="1"/>
    </xf>
    <xf numFmtId="3" fontId="41" fillId="2" borderId="0" xfId="39" applyNumberFormat="1" applyFont="1" applyFill="1" applyAlignment="1">
      <alignment vertical="center" wrapText="1"/>
    </xf>
    <xf numFmtId="165" fontId="41" fillId="2" borderId="0" xfId="39" applyNumberFormat="1" applyFont="1" applyFill="1" applyAlignment="1">
      <alignment horizontal="center" vertical="center" wrapText="1"/>
    </xf>
    <xf numFmtId="3" fontId="41" fillId="2" borderId="0" xfId="39" applyNumberFormat="1" applyFont="1" applyFill="1" applyAlignment="1">
      <alignment horizontal="center" vertical="center" wrapText="1"/>
    </xf>
    <xf numFmtId="3" fontId="81" fillId="2" borderId="0" xfId="39" applyNumberFormat="1" applyFont="1" applyFill="1" applyAlignment="1">
      <alignment horizontal="center" vertical="center" wrapText="1"/>
    </xf>
    <xf numFmtId="3" fontId="48" fillId="2" borderId="0" xfId="39" applyNumberFormat="1" applyFont="1" applyFill="1" applyAlignment="1">
      <alignment horizontal="center" vertical="center" wrapText="1"/>
    </xf>
    <xf numFmtId="0" fontId="82" fillId="2" borderId="0" xfId="39" applyFont="1" applyFill="1" applyAlignment="1">
      <alignment horizontal="center" vertical="center" wrapText="1"/>
    </xf>
    <xf numFmtId="0" fontId="7" fillId="2" borderId="0" xfId="39" applyFont="1" applyFill="1" applyAlignment="1">
      <alignment horizontal="center" vertical="center" wrapText="1"/>
    </xf>
    <xf numFmtId="0" fontId="48" fillId="2" borderId="0" xfId="39" applyFont="1" applyFill="1" applyAlignment="1">
      <alignment wrapText="1"/>
    </xf>
    <xf numFmtId="4" fontId="48" fillId="2" borderId="0" xfId="39" applyNumberFormat="1" applyFont="1" applyFill="1" applyAlignment="1">
      <alignment wrapText="1"/>
    </xf>
    <xf numFmtId="3" fontId="48" fillId="2" borderId="0" xfId="39" applyNumberFormat="1" applyFont="1" applyFill="1" applyAlignment="1">
      <alignment wrapText="1"/>
    </xf>
    <xf numFmtId="165" fontId="48" fillId="2" borderId="0" xfId="39" applyNumberFormat="1" applyFont="1" applyFill="1" applyAlignment="1">
      <alignment horizontal="center" wrapText="1"/>
    </xf>
    <xf numFmtId="3" fontId="48" fillId="2" borderId="0" xfId="39" applyNumberFormat="1" applyFont="1" applyFill="1" applyAlignment="1">
      <alignment horizontal="center" wrapText="1"/>
    </xf>
    <xf numFmtId="3" fontId="7" fillId="2" borderId="0" xfId="39" applyNumberFormat="1" applyFont="1" applyFill="1" applyAlignment="1">
      <alignment horizontal="center" vertical="center" wrapText="1"/>
    </xf>
    <xf numFmtId="0" fontId="41" fillId="2" borderId="0" xfId="39" applyFont="1" applyFill="1" applyAlignment="1">
      <alignment horizontal="center" vertical="center" wrapText="1"/>
    </xf>
    <xf numFmtId="3" fontId="41" fillId="2" borderId="1" xfId="39" applyNumberFormat="1" applyFont="1" applyFill="1" applyBorder="1" applyAlignment="1">
      <alignment horizontal="center" vertical="center" wrapText="1"/>
    </xf>
    <xf numFmtId="3" fontId="27" fillId="2" borderId="10" xfId="39" applyNumberFormat="1" applyFont="1" applyFill="1" applyBorder="1" applyAlignment="1">
      <alignment horizontal="center" vertical="center" wrapText="1"/>
    </xf>
    <xf numFmtId="182" fontId="27" fillId="2" borderId="4" xfId="35" applyNumberFormat="1" applyFont="1" applyFill="1" applyBorder="1" applyAlignment="1">
      <alignment horizontal="right" vertical="center" wrapText="1"/>
    </xf>
    <xf numFmtId="3" fontId="27" fillId="2" borderId="4" xfId="39" applyNumberFormat="1" applyFont="1" applyFill="1" applyBorder="1" applyAlignment="1">
      <alignment horizontal="right" vertical="center" wrapText="1"/>
    </xf>
    <xf numFmtId="182" fontId="27" fillId="2" borderId="0" xfId="35" applyNumberFormat="1" applyFont="1" applyFill="1" applyBorder="1" applyAlignment="1">
      <alignment horizontal="right" vertical="center" wrapText="1"/>
    </xf>
    <xf numFmtId="3" fontId="27" fillId="2" borderId="0" xfId="39" applyNumberFormat="1" applyFont="1" applyFill="1" applyAlignment="1">
      <alignment horizontal="center" vertical="center" wrapText="1"/>
    </xf>
    <xf numFmtId="178" fontId="27" fillId="2" borderId="0" xfId="36" applyNumberFormat="1" applyFont="1" applyFill="1" applyAlignment="1">
      <alignment horizontal="right" vertical="center"/>
    </xf>
    <xf numFmtId="164" fontId="27" fillId="2" borderId="0" xfId="36" applyNumberFormat="1" applyFont="1" applyFill="1" applyAlignment="1">
      <alignment horizontal="left" vertical="center"/>
    </xf>
    <xf numFmtId="0" fontId="27" fillId="2" borderId="0" xfId="39" applyFont="1" applyFill="1" applyAlignment="1">
      <alignment horizontal="center" vertical="center" wrapText="1"/>
    </xf>
    <xf numFmtId="0" fontId="8" fillId="2" borderId="1" xfId="39" applyFont="1" applyFill="1" applyBorder="1" applyAlignment="1">
      <alignment horizontal="center" vertical="center" wrapText="1"/>
    </xf>
    <xf numFmtId="3" fontId="8" fillId="2" borderId="1" xfId="39" applyNumberFormat="1" applyFont="1" applyFill="1" applyBorder="1" applyAlignment="1">
      <alignment horizontal="center" vertical="center" wrapText="1"/>
    </xf>
    <xf numFmtId="3" fontId="8" fillId="2" borderId="4" xfId="39" applyNumberFormat="1" applyFont="1" applyFill="1" applyBorder="1" applyAlignment="1">
      <alignment horizontal="center" vertical="center" wrapText="1"/>
    </xf>
    <xf numFmtId="182" fontId="14" fillId="2" borderId="4" xfId="35" applyNumberFormat="1" applyFont="1" applyFill="1" applyBorder="1" applyAlignment="1">
      <alignment horizontal="right" vertical="center" wrapText="1"/>
    </xf>
    <xf numFmtId="3" fontId="14" fillId="2" borderId="4" xfId="39" applyNumberFormat="1" applyFont="1" applyFill="1" applyBorder="1" applyAlignment="1">
      <alignment horizontal="right" vertical="center" wrapText="1"/>
    </xf>
    <xf numFmtId="182" fontId="14" fillId="2" borderId="0" xfId="35" applyNumberFormat="1" applyFont="1" applyFill="1" applyBorder="1" applyAlignment="1">
      <alignment horizontal="right" vertical="center" wrapText="1"/>
    </xf>
    <xf numFmtId="3" fontId="8" fillId="2" borderId="0" xfId="39" applyNumberFormat="1" applyFont="1" applyFill="1" applyAlignment="1">
      <alignment horizontal="center" vertical="center" wrapText="1"/>
    </xf>
    <xf numFmtId="178" fontId="14" fillId="2" borderId="0" xfId="36" applyNumberFormat="1" applyFont="1" applyFill="1" applyAlignment="1">
      <alignment horizontal="right" vertical="center"/>
    </xf>
    <xf numFmtId="164" fontId="14" fillId="2" borderId="0" xfId="36" applyNumberFormat="1" applyFont="1" applyFill="1" applyAlignment="1">
      <alignment horizontal="left" vertical="center"/>
    </xf>
    <xf numFmtId="178" fontId="14" fillId="2" borderId="0" xfId="36" applyNumberFormat="1" applyFont="1" applyFill="1" applyAlignment="1">
      <alignment horizontal="left" vertical="center"/>
    </xf>
    <xf numFmtId="0" fontId="8" fillId="2" borderId="0" xfId="39" applyFont="1" applyFill="1" applyAlignment="1">
      <alignment horizontal="center" vertical="center" wrapText="1"/>
    </xf>
    <xf numFmtId="165" fontId="8" fillId="2" borderId="0" xfId="39" applyNumberFormat="1" applyFont="1" applyFill="1" applyAlignment="1">
      <alignment horizontal="center" vertical="center" wrapText="1"/>
    </xf>
    <xf numFmtId="173" fontId="7" fillId="0" borderId="1" xfId="25" applyNumberFormat="1" applyFont="1" applyFill="1" applyBorder="1" applyAlignment="1">
      <alignment horizontal="center" vertical="center" wrapText="1"/>
    </xf>
    <xf numFmtId="0" fontId="14" fillId="2" borderId="1" xfId="39" applyFont="1" applyFill="1" applyBorder="1" applyAlignment="1">
      <alignment horizontal="center" vertical="center" wrapText="1"/>
    </xf>
    <xf numFmtId="173" fontId="41" fillId="0" borderId="1" xfId="25" applyNumberFormat="1" applyFont="1" applyFill="1" applyBorder="1" applyAlignment="1">
      <alignment horizontal="center" vertical="center" wrapText="1"/>
    </xf>
    <xf numFmtId="3" fontId="14" fillId="2" borderId="1" xfId="26" applyNumberFormat="1" applyFont="1" applyFill="1" applyBorder="1" applyAlignment="1">
      <alignment horizontal="center" vertical="center" wrapText="1"/>
    </xf>
    <xf numFmtId="3" fontId="14" fillId="2" borderId="1" xfId="40" applyNumberFormat="1" applyFont="1" applyFill="1" applyBorder="1" applyAlignment="1">
      <alignment vertical="center" wrapText="1"/>
    </xf>
    <xf numFmtId="0" fontId="4" fillId="0" borderId="0" xfId="28" applyFont="1" applyAlignment="1">
      <alignment horizontal="center" vertical="center" wrapText="1"/>
    </xf>
    <xf numFmtId="3" fontId="28" fillId="0" borderId="1" xfId="0" applyNumberFormat="1" applyFont="1" applyBorder="1"/>
    <xf numFmtId="173" fontId="19" fillId="0" borderId="0" xfId="2" applyNumberFormat="1" applyFont="1" applyAlignment="1">
      <alignment vertical="center"/>
    </xf>
    <xf numFmtId="0" fontId="28" fillId="0" borderId="0" xfId="28" applyFont="1"/>
    <xf numFmtId="0" fontId="4" fillId="0" borderId="0" xfId="28" applyFont="1"/>
    <xf numFmtId="0" fontId="4" fillId="0" borderId="2" xfId="28" applyFont="1" applyBorder="1"/>
    <xf numFmtId="0" fontId="4" fillId="0" borderId="2" xfId="28" applyFont="1" applyBorder="1" applyAlignment="1">
      <alignment horizontal="center"/>
    </xf>
    <xf numFmtId="0" fontId="21" fillId="0" borderId="2" xfId="28" applyFont="1" applyBorder="1" applyAlignment="1">
      <alignment horizontal="right"/>
    </xf>
    <xf numFmtId="3" fontId="8" fillId="2" borderId="1" xfId="28" applyNumberFormat="1" applyFont="1" applyFill="1" applyBorder="1" applyAlignment="1">
      <alignment horizontal="center" vertical="center" wrapText="1"/>
    </xf>
    <xf numFmtId="0" fontId="28" fillId="0" borderId="1" xfId="28" applyFont="1" applyBorder="1" applyAlignment="1">
      <alignment horizontal="center"/>
    </xf>
    <xf numFmtId="0" fontId="28" fillId="0" borderId="0" xfId="28" applyFont="1" applyAlignment="1">
      <alignment horizontal="center"/>
    </xf>
    <xf numFmtId="0" fontId="4" fillId="0" borderId="1" xfId="28" applyFont="1" applyBorder="1" applyAlignment="1">
      <alignment horizontal="center"/>
    </xf>
    <xf numFmtId="3" fontId="4" fillId="0" borderId="1" xfId="28" applyNumberFormat="1" applyFont="1" applyBorder="1" applyAlignment="1">
      <alignment horizontal="center"/>
    </xf>
    <xf numFmtId="3" fontId="4" fillId="0" borderId="1" xfId="28" applyNumberFormat="1" applyFont="1" applyBorder="1" applyAlignment="1">
      <alignment horizontal="right"/>
    </xf>
    <xf numFmtId="0" fontId="4" fillId="0" borderId="0" xfId="28" applyFont="1" applyAlignment="1">
      <alignment horizontal="center"/>
    </xf>
    <xf numFmtId="0" fontId="4" fillId="0" borderId="1" xfId="28" applyFont="1" applyBorder="1" applyAlignment="1">
      <alignment horizontal="left"/>
    </xf>
    <xf numFmtId="1" fontId="28" fillId="0" borderId="1" xfId="26" applyNumberFormat="1" applyFont="1" applyBorder="1" applyAlignment="1">
      <alignment horizontal="center"/>
    </xf>
    <xf numFmtId="173" fontId="28" fillId="0" borderId="1" xfId="26" applyNumberFormat="1" applyFont="1" applyBorder="1" applyAlignment="1">
      <alignment horizontal="left"/>
    </xf>
    <xf numFmtId="3" fontId="28" fillId="0" borderId="1" xfId="26" applyNumberFormat="1" applyFont="1" applyBorder="1" applyAlignment="1">
      <alignment horizontal="center"/>
    </xf>
    <xf numFmtId="173" fontId="28" fillId="0" borderId="1" xfId="26" applyNumberFormat="1" applyFont="1" applyBorder="1" applyAlignment="1"/>
    <xf numFmtId="0" fontId="29" fillId="0" borderId="0" xfId="28" applyFont="1" applyAlignment="1">
      <alignment horizontal="center"/>
    </xf>
    <xf numFmtId="1" fontId="4" fillId="0" borderId="1" xfId="26" applyNumberFormat="1" applyFont="1" applyBorder="1" applyAlignment="1">
      <alignment horizontal="center"/>
    </xf>
    <xf numFmtId="173" fontId="4" fillId="0" borderId="1" xfId="26" applyNumberFormat="1" applyFont="1" applyBorder="1" applyAlignment="1"/>
    <xf numFmtId="3" fontId="4" fillId="0" borderId="1" xfId="26" applyNumberFormat="1" applyFont="1" applyBorder="1" applyAlignment="1">
      <alignment horizontal="center"/>
    </xf>
    <xf numFmtId="3" fontId="4" fillId="0" borderId="1" xfId="26" applyNumberFormat="1" applyFont="1" applyBorder="1" applyAlignment="1">
      <alignment horizontal="right"/>
    </xf>
    <xf numFmtId="0" fontId="113" fillId="0" borderId="0" xfId="28" applyFont="1" applyAlignment="1">
      <alignment horizontal="center"/>
    </xf>
    <xf numFmtId="3" fontId="14" fillId="0" borderId="1" xfId="26" applyNumberFormat="1" applyFont="1" applyBorder="1"/>
    <xf numFmtId="173" fontId="119" fillId="0" borderId="1" xfId="26" applyNumberFormat="1" applyFont="1" applyBorder="1" applyAlignment="1">
      <alignment horizontal="center"/>
    </xf>
    <xf numFmtId="173" fontId="119" fillId="0" borderId="1" xfId="26" applyNumberFormat="1" applyFont="1" applyBorder="1" applyAlignment="1"/>
    <xf numFmtId="3" fontId="40" fillId="0" borderId="1" xfId="26" applyNumberFormat="1" applyFont="1" applyBorder="1"/>
    <xf numFmtId="3" fontId="8" fillId="0" borderId="0" xfId="25" applyNumberFormat="1" applyFont="1" applyFill="1" applyBorder="1" applyAlignment="1">
      <alignment horizontal="center" vertical="center"/>
    </xf>
    <xf numFmtId="3" fontId="8" fillId="0" borderId="0" xfId="0" applyNumberFormat="1" applyFont="1" applyAlignment="1">
      <alignment horizontal="left" vertical="center" wrapText="1"/>
    </xf>
    <xf numFmtId="0" fontId="14" fillId="2" borderId="1" xfId="0" applyFont="1" applyFill="1" applyBorder="1" applyAlignment="1">
      <alignment horizontal="center" vertical="center" wrapText="1"/>
    </xf>
    <xf numFmtId="3" fontId="14" fillId="2" borderId="1"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3" fontId="14" fillId="2" borderId="0" xfId="0" applyNumberFormat="1" applyFont="1" applyFill="1" applyAlignment="1">
      <alignment horizontal="center" vertical="center" wrapText="1"/>
    </xf>
    <xf numFmtId="3" fontId="8" fillId="0" borderId="0" xfId="2" applyNumberFormat="1" applyFont="1" applyAlignment="1">
      <alignment vertical="center" wrapText="1"/>
    </xf>
    <xf numFmtId="0" fontId="7" fillId="0" borderId="1" xfId="0" applyFont="1" applyBorder="1" applyAlignment="1">
      <alignment horizontal="center" vertical="center" wrapText="1"/>
    </xf>
    <xf numFmtId="3" fontId="7" fillId="0" borderId="1" xfId="0" applyNumberFormat="1" applyFont="1" applyBorder="1" applyAlignment="1">
      <alignment horizontal="center" vertical="center" wrapText="1"/>
    </xf>
    <xf numFmtId="165" fontId="7" fillId="0" borderId="1" xfId="0" applyNumberFormat="1" applyFont="1" applyBorder="1" applyAlignment="1">
      <alignment horizontal="center" vertical="center" wrapText="1"/>
    </xf>
    <xf numFmtId="4" fontId="48" fillId="2" borderId="2"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3" fontId="41" fillId="2" borderId="1" xfId="0" applyNumberFormat="1" applyFont="1" applyFill="1" applyBorder="1" applyAlignment="1">
      <alignment vertical="center"/>
    </xf>
    <xf numFmtId="0" fontId="41" fillId="2" borderId="1" xfId="0" applyFont="1" applyFill="1" applyBorder="1" applyAlignment="1">
      <alignment horizontal="center" vertical="center"/>
    </xf>
    <xf numFmtId="165" fontId="41" fillId="2" borderId="1" xfId="0" applyNumberFormat="1" applyFont="1" applyFill="1" applyBorder="1" applyAlignment="1">
      <alignment horizontal="right" vertical="center"/>
    </xf>
    <xf numFmtId="2" fontId="41" fillId="2" borderId="1" xfId="0" applyNumberFormat="1" applyFont="1" applyFill="1" applyBorder="1" applyAlignment="1">
      <alignment horizontal="center" vertical="center"/>
    </xf>
    <xf numFmtId="3" fontId="7" fillId="2" borderId="1" xfId="0" applyNumberFormat="1" applyFont="1" applyFill="1" applyBorder="1" applyAlignment="1">
      <alignment vertical="center"/>
    </xf>
    <xf numFmtId="165" fontId="7" fillId="2" borderId="1" xfId="0" applyNumberFormat="1" applyFont="1" applyFill="1" applyBorder="1" applyAlignment="1">
      <alignment horizontal="right" vertical="center"/>
    </xf>
    <xf numFmtId="3" fontId="7" fillId="2" borderId="1" xfId="0" applyNumberFormat="1" applyFont="1" applyFill="1" applyBorder="1" applyAlignment="1">
      <alignment horizontal="center" vertical="center"/>
    </xf>
    <xf numFmtId="4" fontId="41" fillId="2" borderId="1" xfId="26" applyNumberFormat="1" applyFont="1" applyFill="1" applyBorder="1" applyAlignment="1">
      <alignment horizontal="center" vertical="center"/>
    </xf>
    <xf numFmtId="175" fontId="7" fillId="2" borderId="1" xfId="0" applyNumberFormat="1" applyFont="1" applyFill="1" applyBorder="1" applyAlignment="1">
      <alignment horizontal="center" vertical="center"/>
    </xf>
    <xf numFmtId="4" fontId="7" fillId="2" borderId="1" xfId="26" applyNumberFormat="1" applyFont="1" applyFill="1" applyBorder="1" applyAlignment="1">
      <alignment horizontal="center" vertical="center"/>
    </xf>
    <xf numFmtId="165" fontId="41" fillId="2" borderId="1" xfId="26" applyNumberFormat="1" applyFont="1" applyFill="1" applyBorder="1" applyAlignment="1">
      <alignment horizontal="center" vertical="center"/>
    </xf>
    <xf numFmtId="4" fontId="41" fillId="2" borderId="1" xfId="0" applyNumberFormat="1" applyFont="1" applyFill="1" applyBorder="1" applyAlignment="1">
      <alignment horizontal="center" vertical="center"/>
    </xf>
    <xf numFmtId="175" fontId="41" fillId="2" borderId="1" xfId="0" applyNumberFormat="1" applyFont="1" applyFill="1" applyBorder="1" applyAlignment="1">
      <alignment horizontal="center" vertical="center"/>
    </xf>
    <xf numFmtId="3" fontId="41" fillId="2" borderId="1" xfId="0" applyNumberFormat="1" applyFont="1" applyFill="1" applyBorder="1" applyAlignment="1">
      <alignment horizontal="right" vertical="center"/>
    </xf>
    <xf numFmtId="4" fontId="7" fillId="2" borderId="1" xfId="0" applyNumberFormat="1" applyFont="1" applyFill="1" applyBorder="1" applyAlignment="1">
      <alignment horizontal="center" vertical="center"/>
    </xf>
    <xf numFmtId="3" fontId="7" fillId="2" borderId="1" xfId="0" applyNumberFormat="1" applyFont="1" applyFill="1" applyBorder="1" applyAlignment="1">
      <alignment vertical="center" wrapText="1"/>
    </xf>
    <xf numFmtId="0" fontId="7" fillId="2" borderId="1" xfId="0" applyFont="1" applyFill="1" applyBorder="1" applyAlignment="1">
      <alignment vertical="center" wrapText="1"/>
    </xf>
    <xf numFmtId="1" fontId="41" fillId="2" borderId="1" xfId="0" applyNumberFormat="1" applyFont="1" applyFill="1" applyBorder="1" applyAlignment="1">
      <alignment horizontal="center" vertical="center"/>
    </xf>
    <xf numFmtId="165" fontId="7" fillId="2" borderId="1" xfId="26" applyNumberFormat="1" applyFont="1" applyFill="1" applyBorder="1" applyAlignment="1">
      <alignment horizontal="right" vertical="center" wrapText="1"/>
    </xf>
    <xf numFmtId="165" fontId="7" fillId="2" borderId="1" xfId="26" applyNumberFormat="1" applyFont="1" applyFill="1" applyBorder="1" applyAlignment="1">
      <alignment horizontal="center" vertical="center"/>
    </xf>
    <xf numFmtId="2" fontId="7" fillId="2" borderId="1" xfId="0" applyNumberFormat="1" applyFont="1" applyFill="1" applyBorder="1" applyAlignment="1">
      <alignment horizontal="center" vertical="center"/>
    </xf>
    <xf numFmtId="0" fontId="41" fillId="2" borderId="1" xfId="0" applyFont="1" applyFill="1" applyBorder="1"/>
    <xf numFmtId="3" fontId="41" fillId="2" borderId="1" xfId="0" applyNumberFormat="1" applyFont="1" applyFill="1" applyBorder="1"/>
    <xf numFmtId="0" fontId="7" fillId="0" borderId="12" xfId="2" applyFont="1" applyBorder="1" applyAlignment="1">
      <alignment horizontal="center" vertical="center" wrapText="1"/>
    </xf>
    <xf numFmtId="0" fontId="7" fillId="0" borderId="1" xfId="2" applyFont="1" applyBorder="1" applyAlignment="1">
      <alignment horizontal="center" vertical="center" wrapText="1"/>
    </xf>
    <xf numFmtId="165" fontId="48" fillId="2" borderId="2" xfId="0" applyNumberFormat="1" applyFont="1" applyFill="1" applyBorder="1" applyAlignment="1">
      <alignment horizontal="center" vertical="center"/>
    </xf>
    <xf numFmtId="0" fontId="7" fillId="2" borderId="1" xfId="0"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14" fillId="2" borderId="0" xfId="0" applyFont="1" applyFill="1" applyAlignment="1">
      <alignment horizontal="left" vertical="center" wrapText="1"/>
    </xf>
    <xf numFmtId="165" fontId="14" fillId="2" borderId="0" xfId="0" applyNumberFormat="1" applyFont="1" applyFill="1" applyAlignment="1">
      <alignment horizontal="center" vertical="center" wrapText="1"/>
    </xf>
    <xf numFmtId="3" fontId="8" fillId="2" borderId="0" xfId="0" applyNumberFormat="1" applyFont="1" applyFill="1" applyAlignment="1">
      <alignment vertical="center" wrapText="1"/>
    </xf>
    <xf numFmtId="0" fontId="15" fillId="2" borderId="0" xfId="0" applyFont="1" applyFill="1" applyAlignment="1">
      <alignment horizontal="center" wrapText="1"/>
    </xf>
    <xf numFmtId="0" fontId="15" fillId="2" borderId="0" xfId="0" applyFont="1" applyFill="1" applyAlignment="1">
      <alignment horizontal="left" wrapText="1"/>
    </xf>
    <xf numFmtId="3" fontId="15" fillId="2" borderId="0" xfId="0" applyNumberFormat="1" applyFont="1" applyFill="1" applyAlignment="1">
      <alignment horizontal="center" wrapText="1"/>
    </xf>
    <xf numFmtId="165" fontId="15" fillId="2" borderId="0" xfId="0" applyNumberFormat="1" applyFont="1" applyFill="1" applyAlignment="1">
      <alignment horizontal="center" wrapText="1"/>
    </xf>
    <xf numFmtId="0" fontId="8" fillId="2" borderId="0" xfId="0" applyFont="1" applyFill="1" applyAlignment="1">
      <alignment horizontal="center" vertical="center" wrapText="1"/>
    </xf>
    <xf numFmtId="3" fontId="8" fillId="2" borderId="1" xfId="0" applyNumberFormat="1" applyFont="1" applyFill="1" applyBorder="1" applyAlignment="1">
      <alignment horizontal="center" vertical="center" wrapText="1"/>
    </xf>
    <xf numFmtId="165" fontId="8" fillId="2" borderId="1" xfId="0" applyNumberFormat="1" applyFont="1" applyFill="1" applyBorder="1" applyAlignment="1">
      <alignment horizontal="center" vertical="center" wrapText="1"/>
    </xf>
    <xf numFmtId="0" fontId="8" fillId="2" borderId="1" xfId="2" applyFont="1" applyFill="1" applyBorder="1" applyAlignment="1">
      <alignment vertical="center" wrapText="1"/>
    </xf>
    <xf numFmtId="0" fontId="8" fillId="2" borderId="0" xfId="8" applyFont="1" applyFill="1"/>
    <xf numFmtId="0" fontId="14" fillId="2" borderId="0" xfId="8" applyFont="1" applyFill="1"/>
    <xf numFmtId="0" fontId="136" fillId="0" borderId="1" xfId="0" applyFont="1" applyBorder="1" applyAlignment="1">
      <alignment horizontal="left" vertical="center" wrapText="1"/>
    </xf>
    <xf numFmtId="3" fontId="41" fillId="0" borderId="1" xfId="0" applyNumberFormat="1" applyFont="1" applyBorder="1" applyAlignment="1">
      <alignment horizontal="center" vertical="center" wrapText="1"/>
    </xf>
    <xf numFmtId="0" fontId="41" fillId="2" borderId="1" xfId="0" applyFont="1" applyFill="1" applyBorder="1" applyAlignment="1">
      <alignment horizontal="center" vertical="center" wrapText="1"/>
    </xf>
    <xf numFmtId="0" fontId="41" fillId="2" borderId="1" xfId="0" applyFont="1" applyFill="1" applyBorder="1" applyAlignment="1">
      <alignment horizontal="justify" vertical="center" wrapText="1"/>
    </xf>
    <xf numFmtId="0" fontId="7" fillId="2" borderId="1" xfId="34" applyFont="1" applyFill="1" applyBorder="1" applyAlignment="1">
      <alignment horizontal="justify" vertical="center" wrapText="1"/>
    </xf>
    <xf numFmtId="3" fontId="41" fillId="0" borderId="1" xfId="6" applyNumberFormat="1" applyFont="1" applyBorder="1" applyAlignment="1">
      <alignment horizontal="left" vertical="center" wrapText="1"/>
    </xf>
    <xf numFmtId="0" fontId="10" fillId="0" borderId="0" xfId="2" applyFont="1" applyAlignment="1">
      <alignment horizontal="center" vertical="center"/>
    </xf>
    <xf numFmtId="0" fontId="10" fillId="0" borderId="0" xfId="2" applyFont="1" applyAlignment="1">
      <alignment horizontal="left" vertical="center" wrapText="1"/>
    </xf>
    <xf numFmtId="0" fontId="10" fillId="0" borderId="0" xfId="2" applyFont="1" applyAlignment="1">
      <alignment vertical="center" wrapText="1"/>
    </xf>
    <xf numFmtId="3" fontId="10" fillId="0" borderId="0" xfId="2" applyNumberFormat="1" applyFont="1" applyAlignment="1">
      <alignment vertical="center" wrapText="1"/>
    </xf>
    <xf numFmtId="0" fontId="10" fillId="0" borderId="0" xfId="2" applyFont="1" applyAlignment="1">
      <alignment vertical="center"/>
    </xf>
    <xf numFmtId="0" fontId="26" fillId="0" borderId="0" xfId="2" applyFont="1" applyAlignment="1">
      <alignment horizontal="center"/>
    </xf>
    <xf numFmtId="0" fontId="26" fillId="0" borderId="0" xfId="2" applyFont="1" applyAlignment="1">
      <alignment horizontal="left" wrapText="1"/>
    </xf>
    <xf numFmtId="0" fontId="26" fillId="0" borderId="0" xfId="2" applyFont="1" applyAlignment="1">
      <alignment wrapText="1"/>
    </xf>
    <xf numFmtId="3" fontId="26" fillId="0" borderId="0" xfId="2" applyNumberFormat="1" applyFont="1" applyAlignment="1">
      <alignment wrapText="1"/>
    </xf>
    <xf numFmtId="0" fontId="26" fillId="0" borderId="0" xfId="2" applyFont="1"/>
    <xf numFmtId="0" fontId="7" fillId="0" borderId="6" xfId="2" applyFont="1" applyBorder="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wrapText="1"/>
    </xf>
    <xf numFmtId="3" fontId="10" fillId="0" borderId="1" xfId="2" applyNumberFormat="1" applyFont="1" applyBorder="1" applyAlignment="1">
      <alignment horizontal="center" vertical="center" wrapText="1"/>
    </xf>
    <xf numFmtId="0" fontId="23" fillId="0" borderId="1" xfId="2" applyFont="1" applyBorder="1" applyAlignment="1">
      <alignment horizontal="center" vertical="center" wrapText="1"/>
    </xf>
    <xf numFmtId="173" fontId="23" fillId="0" borderId="1" xfId="2" applyNumberFormat="1" applyFont="1" applyBorder="1" applyAlignment="1">
      <alignment horizontal="center" vertical="center" wrapText="1"/>
    </xf>
    <xf numFmtId="3" fontId="23" fillId="0" borderId="1" xfId="2" applyNumberFormat="1" applyFont="1" applyBorder="1" applyAlignment="1">
      <alignment horizontal="center" vertical="center" wrapText="1"/>
    </xf>
    <xf numFmtId="0" fontId="80" fillId="0" borderId="1" xfId="2" applyFont="1" applyBorder="1" applyAlignment="1">
      <alignment horizontal="center" vertical="center"/>
    </xf>
    <xf numFmtId="0" fontId="81" fillId="0" borderId="1" xfId="2" quotePrefix="1" applyFont="1" applyBorder="1" applyAlignment="1">
      <alignment horizontal="left" vertical="center" wrapText="1"/>
    </xf>
    <xf numFmtId="173" fontId="80" fillId="0" borderId="1" xfId="2" applyNumberFormat="1" applyFont="1" applyBorder="1" applyAlignment="1">
      <alignment horizontal="center" vertical="center" wrapText="1"/>
    </xf>
    <xf numFmtId="3" fontId="80" fillId="0" borderId="1" xfId="2" applyNumberFormat="1" applyFont="1" applyBorder="1" applyAlignment="1">
      <alignment horizontal="center" vertical="center" wrapText="1"/>
    </xf>
    <xf numFmtId="174" fontId="81" fillId="0" borderId="1" xfId="2" applyNumberFormat="1" applyFont="1" applyBorder="1" applyAlignment="1">
      <alignment horizontal="right" vertical="center" wrapText="1"/>
    </xf>
    <xf numFmtId="3" fontId="81" fillId="0" borderId="1" xfId="2" applyNumberFormat="1" applyFont="1" applyBorder="1" applyAlignment="1">
      <alignment horizontal="right" vertical="center" wrapText="1"/>
    </xf>
    <xf numFmtId="0" fontId="41" fillId="0" borderId="1" xfId="2" applyFont="1" applyBorder="1" applyAlignment="1">
      <alignment horizontal="left" vertical="center" wrapText="1"/>
    </xf>
    <xf numFmtId="173" fontId="10" fillId="0" borderId="1" xfId="2" applyNumberFormat="1" applyFont="1" applyBorder="1" applyAlignment="1">
      <alignment horizontal="center" vertical="center" wrapText="1"/>
    </xf>
    <xf numFmtId="174" fontId="41" fillId="0" borderId="1" xfId="2" applyNumberFormat="1" applyFont="1" applyBorder="1" applyAlignment="1">
      <alignment horizontal="right" vertical="center" wrapText="1"/>
    </xf>
    <xf numFmtId="3" fontId="41" fillId="0" borderId="1" xfId="2" applyNumberFormat="1" applyFont="1" applyBorder="1" applyAlignment="1">
      <alignment horizontal="right" vertical="center" wrapText="1"/>
    </xf>
    <xf numFmtId="0" fontId="81" fillId="0" borderId="1" xfId="2" applyFont="1" applyBorder="1" applyAlignment="1">
      <alignment horizontal="left" vertical="center" wrapText="1"/>
    </xf>
    <xf numFmtId="0" fontId="61" fillId="0" borderId="0" xfId="0" applyFont="1" applyAlignment="1">
      <alignment wrapText="1"/>
    </xf>
    <xf numFmtId="0" fontId="18" fillId="0" borderId="1" xfId="0" applyFont="1" applyBorder="1" applyAlignment="1">
      <alignment horizontal="center" vertical="center" wrapText="1"/>
    </xf>
    <xf numFmtId="0" fontId="21" fillId="0" borderId="1" xfId="0" applyFont="1" applyBorder="1" applyAlignment="1">
      <alignment horizontal="center" wrapText="1"/>
    </xf>
    <xf numFmtId="0" fontId="61" fillId="0" borderId="1" xfId="0" applyFont="1" applyBorder="1" applyAlignment="1">
      <alignment wrapText="1"/>
    </xf>
    <xf numFmtId="0" fontId="19" fillId="0" borderId="1" xfId="0" applyFont="1" applyBorder="1" applyAlignment="1">
      <alignment horizontal="center" wrapText="1"/>
    </xf>
    <xf numFmtId="3" fontId="19" fillId="0" borderId="1" xfId="0" applyNumberFormat="1" applyFont="1" applyBorder="1" applyAlignment="1">
      <alignment horizontal="right" wrapText="1"/>
    </xf>
    <xf numFmtId="0" fontId="38" fillId="0" borderId="1" xfId="0" applyFont="1" applyBorder="1" applyAlignment="1">
      <alignment horizontal="center" vertical="center" wrapText="1"/>
    </xf>
    <xf numFmtId="0" fontId="38" fillId="0" borderId="1" xfId="0" applyFont="1" applyBorder="1" applyAlignment="1">
      <alignment vertical="center" wrapText="1"/>
    </xf>
    <xf numFmtId="3" fontId="18" fillId="0" borderId="1" xfId="0" applyNumberFormat="1" applyFont="1" applyBorder="1" applyAlignment="1">
      <alignment horizontal="right" wrapText="1"/>
    </xf>
    <xf numFmtId="0" fontId="8" fillId="0" borderId="0" xfId="0" applyFont="1" applyAlignment="1">
      <alignment vertical="center"/>
    </xf>
    <xf numFmtId="3" fontId="8" fillId="2" borderId="0" xfId="0" applyNumberFormat="1" applyFont="1" applyFill="1" applyAlignment="1">
      <alignment horizontal="center" vertical="center" wrapText="1"/>
    </xf>
    <xf numFmtId="3" fontId="112" fillId="0" borderId="0" xfId="19" applyNumberFormat="1" applyAlignment="1">
      <alignment vertical="center"/>
    </xf>
    <xf numFmtId="2" fontId="14" fillId="2" borderId="0" xfId="0" applyNumberFormat="1" applyFont="1" applyFill="1" applyAlignment="1">
      <alignment horizontal="center" vertical="center" wrapText="1"/>
    </xf>
    <xf numFmtId="0" fontId="37" fillId="0" borderId="1" xfId="19" applyFont="1" applyBorder="1" applyAlignment="1">
      <alignment horizontal="center"/>
    </xf>
    <xf numFmtId="3" fontId="37" fillId="0" borderId="1" xfId="21" applyNumberFormat="1" applyFont="1" applyFill="1" applyBorder="1" applyAlignment="1">
      <alignment horizontal="right"/>
    </xf>
    <xf numFmtId="3" fontId="115" fillId="0" borderId="1" xfId="21" applyNumberFormat="1" applyFont="1" applyFill="1" applyBorder="1" applyAlignment="1">
      <alignment horizontal="right"/>
    </xf>
    <xf numFmtId="0" fontId="14" fillId="0" borderId="1" xfId="8" applyFont="1" applyBorder="1" applyAlignment="1">
      <alignment horizontal="center" vertical="center"/>
    </xf>
    <xf numFmtId="3" fontId="14" fillId="0" borderId="1" xfId="1" applyNumberFormat="1" applyFont="1" applyFill="1" applyBorder="1" applyAlignment="1">
      <alignment horizontal="center" vertical="center" wrapText="1"/>
    </xf>
    <xf numFmtId="0" fontId="72" fillId="0" borderId="1" xfId="2" applyFont="1" applyBorder="1" applyAlignment="1">
      <alignment horizontal="center" vertical="center" wrapText="1"/>
    </xf>
    <xf numFmtId="3" fontId="72" fillId="0" borderId="1" xfId="2" applyNumberFormat="1" applyFont="1" applyBorder="1" applyAlignment="1">
      <alignment horizontal="center" vertical="center" wrapText="1"/>
    </xf>
    <xf numFmtId="0" fontId="138" fillId="0" borderId="0" xfId="2" applyFont="1" applyAlignment="1">
      <alignment horizontal="center" vertical="center" wrapText="1"/>
    </xf>
    <xf numFmtId="173" fontId="43" fillId="0" borderId="3" xfId="29" applyNumberFormat="1" applyFont="1" applyFill="1" applyBorder="1" applyAlignment="1">
      <alignment horizontal="center" vertical="center" wrapText="1"/>
    </xf>
    <xf numFmtId="0" fontId="131" fillId="0" borderId="1" xfId="0" applyFont="1" applyBorder="1"/>
    <xf numFmtId="0" fontId="139" fillId="0" borderId="0" xfId="2" applyFont="1"/>
    <xf numFmtId="3" fontId="139" fillId="0" borderId="0" xfId="2" applyNumberFormat="1" applyFont="1"/>
    <xf numFmtId="0" fontId="27" fillId="0" borderId="11" xfId="0" applyFont="1" applyBorder="1" applyAlignment="1">
      <alignment horizontal="center" vertical="center" wrapText="1"/>
    </xf>
    <xf numFmtId="0" fontId="27" fillId="0" borderId="11" xfId="0" applyFont="1" applyBorder="1" applyAlignment="1">
      <alignment horizontal="center"/>
    </xf>
    <xf numFmtId="3" fontId="27" fillId="0" borderId="11" xfId="0" applyNumberFormat="1" applyFont="1" applyBorder="1" applyAlignment="1">
      <alignment horizontal="center"/>
    </xf>
    <xf numFmtId="0" fontId="14" fillId="0" borderId="10" xfId="0" applyFont="1" applyBorder="1" applyAlignment="1">
      <alignment horizontal="center" vertical="center" wrapText="1"/>
    </xf>
    <xf numFmtId="0" fontId="8" fillId="0" borderId="10" xfId="0" applyFont="1" applyBorder="1" applyAlignment="1">
      <alignment horizontal="center"/>
    </xf>
    <xf numFmtId="3" fontId="8" fillId="0" borderId="10" xfId="0" applyNumberFormat="1" applyFont="1" applyBorder="1"/>
    <xf numFmtId="3" fontId="8" fillId="0" borderId="10" xfId="0" applyNumberFormat="1" applyFont="1" applyBorder="1" applyAlignment="1">
      <alignment horizontal="center"/>
    </xf>
    <xf numFmtId="0" fontId="14" fillId="0" borderId="10" xfId="0" applyFont="1" applyBorder="1" applyAlignment="1">
      <alignment horizontal="center"/>
    </xf>
    <xf numFmtId="3" fontId="8" fillId="0" borderId="1" xfId="0" applyNumberFormat="1" applyFont="1" applyBorder="1" applyAlignment="1">
      <alignment horizontal="center"/>
    </xf>
    <xf numFmtId="0" fontId="30" fillId="0" borderId="1" xfId="0" applyFont="1" applyBorder="1" applyAlignment="1">
      <alignment horizontal="center" vertical="center" wrapText="1"/>
    </xf>
    <xf numFmtId="0" fontId="30" fillId="0" borderId="1" xfId="0" applyFont="1" applyBorder="1"/>
    <xf numFmtId="3" fontId="30" fillId="0" borderId="1" xfId="0" applyNumberFormat="1" applyFont="1" applyBorder="1"/>
    <xf numFmtId="0" fontId="14" fillId="0" borderId="1" xfId="0" quotePrefix="1" applyFont="1" applyBorder="1" applyAlignment="1">
      <alignment horizontal="center" vertical="center" wrapText="1"/>
    </xf>
    <xf numFmtId="3" fontId="14" fillId="0" borderId="1" xfId="0" applyNumberFormat="1" applyFont="1" applyBorder="1"/>
    <xf numFmtId="176" fontId="14" fillId="0" borderId="1" xfId="0" applyNumberFormat="1" applyFont="1" applyBorder="1"/>
    <xf numFmtId="3" fontId="91" fillId="3" borderId="11" xfId="0" applyNumberFormat="1" applyFont="1" applyFill="1" applyBorder="1"/>
    <xf numFmtId="173" fontId="43" fillId="0" borderId="3" xfId="29" applyNumberFormat="1" applyFont="1" applyFill="1" applyBorder="1" applyAlignment="1">
      <alignment vertical="center" wrapText="1"/>
    </xf>
    <xf numFmtId="173" fontId="43" fillId="0" borderId="4" xfId="29" applyNumberFormat="1" applyFont="1" applyFill="1" applyBorder="1" applyAlignment="1">
      <alignment vertical="center" wrapText="1"/>
    </xf>
    <xf numFmtId="0" fontId="21" fillId="0" borderId="0" xfId="0" applyFont="1" applyAlignment="1">
      <alignment horizontal="center" vertical="center" wrapText="1"/>
    </xf>
    <xf numFmtId="3" fontId="21" fillId="0" borderId="0" xfId="0" applyNumberFormat="1" applyFont="1" applyAlignment="1">
      <alignment horizontal="center" vertical="center" wrapText="1"/>
    </xf>
    <xf numFmtId="177" fontId="21" fillId="0" borderId="0" xfId="0" applyNumberFormat="1" applyFont="1" applyAlignment="1">
      <alignment horizontal="center" vertical="center" wrapText="1"/>
    </xf>
    <xf numFmtId="3" fontId="37"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177" fontId="37" fillId="0" borderId="1" xfId="0" applyNumberFormat="1" applyFont="1" applyBorder="1" applyAlignment="1">
      <alignment horizontal="center" vertical="center" wrapText="1"/>
    </xf>
    <xf numFmtId="165" fontId="37" fillId="0" borderId="1" xfId="0" applyNumberFormat="1" applyFont="1" applyBorder="1" applyAlignment="1">
      <alignment horizontal="center" vertical="center" wrapText="1"/>
    </xf>
    <xf numFmtId="3" fontId="140" fillId="0" borderId="1" xfId="0" applyNumberFormat="1" applyFont="1" applyBorder="1" applyAlignment="1">
      <alignment horizontal="center" vertical="center" wrapText="1"/>
    </xf>
    <xf numFmtId="0" fontId="140" fillId="0" borderId="1" xfId="0" applyFont="1" applyBorder="1" applyAlignment="1">
      <alignment horizontal="center" vertical="center" wrapText="1"/>
    </xf>
    <xf numFmtId="165" fontId="140" fillId="0" borderId="1" xfId="0" applyNumberFormat="1" applyFont="1" applyBorder="1" applyAlignment="1">
      <alignment horizontal="center" vertical="center" wrapText="1"/>
    </xf>
    <xf numFmtId="4" fontId="37" fillId="0" borderId="1" xfId="0" applyNumberFormat="1" applyFont="1" applyBorder="1" applyAlignment="1">
      <alignment vertical="center" wrapText="1"/>
    </xf>
    <xf numFmtId="3" fontId="7" fillId="4" borderId="1" xfId="0" applyNumberFormat="1" applyFont="1" applyFill="1" applyBorder="1" applyAlignment="1">
      <alignment horizontal="center" vertical="center" wrapText="1"/>
    </xf>
    <xf numFmtId="3" fontId="81" fillId="0" borderId="1" xfId="0" applyNumberFormat="1" applyFont="1" applyBorder="1" applyAlignment="1">
      <alignment horizontal="center" vertical="center" wrapText="1"/>
    </xf>
    <xf numFmtId="3" fontId="37" fillId="0" borderId="1" xfId="0" applyNumberFormat="1" applyFont="1" applyBorder="1" applyAlignment="1">
      <alignment vertical="center" wrapText="1"/>
    </xf>
    <xf numFmtId="0" fontId="19" fillId="0" borderId="0" xfId="0" applyFont="1" applyAlignment="1">
      <alignment horizontal="center" vertical="center" wrapText="1"/>
    </xf>
    <xf numFmtId="0" fontId="30" fillId="2" borderId="0" xfId="0" applyFont="1" applyFill="1" applyAlignment="1">
      <alignment horizontal="center" vertical="center" wrapText="1"/>
    </xf>
    <xf numFmtId="0" fontId="15" fillId="2" borderId="0" xfId="0" applyFont="1" applyFill="1" applyAlignment="1">
      <alignment horizontal="center" vertical="center" wrapText="1"/>
    </xf>
    <xf numFmtId="0" fontId="15" fillId="0" borderId="0" xfId="0" applyFont="1" applyAlignment="1">
      <alignment horizontal="center" vertical="center" wrapText="1"/>
    </xf>
    <xf numFmtId="0" fontId="8" fillId="2" borderId="0" xfId="2" applyFont="1" applyFill="1" applyAlignment="1">
      <alignment vertical="center" wrapText="1"/>
    </xf>
    <xf numFmtId="0" fontId="28" fillId="0" borderId="0" xfId="0" applyFont="1" applyAlignment="1">
      <alignment vertical="center" wrapText="1"/>
    </xf>
    <xf numFmtId="0" fontId="0" fillId="0" borderId="0" xfId="0" applyAlignment="1">
      <alignment vertical="center" wrapText="1"/>
    </xf>
    <xf numFmtId="0" fontId="38" fillId="0" borderId="1" xfId="0" applyFont="1" applyBorder="1" applyAlignment="1">
      <alignment horizontal="left" vertical="center" wrapText="1"/>
    </xf>
    <xf numFmtId="0" fontId="37" fillId="0" borderId="1" xfId="0" applyFont="1" applyBorder="1" applyAlignment="1">
      <alignment horizontal="left" vertical="center" wrapText="1"/>
    </xf>
    <xf numFmtId="0" fontId="37" fillId="0" borderId="1" xfId="0" applyFont="1" applyBorder="1"/>
    <xf numFmtId="0" fontId="38" fillId="0" borderId="1" xfId="0" applyFont="1" applyBorder="1" applyAlignment="1">
      <alignment wrapText="1"/>
    </xf>
    <xf numFmtId="3" fontId="30" fillId="2" borderId="0" xfId="0" applyNumberFormat="1" applyFont="1" applyFill="1" applyAlignment="1">
      <alignment horizontal="center" vertical="center" wrapText="1"/>
    </xf>
    <xf numFmtId="3" fontId="15" fillId="2" borderId="0" xfId="0" applyNumberFormat="1" applyFont="1" applyFill="1" applyAlignment="1">
      <alignment horizontal="center" vertical="center" wrapText="1"/>
    </xf>
    <xf numFmtId="3" fontId="37" fillId="2" borderId="1" xfId="0" applyNumberFormat="1" applyFont="1" applyFill="1" applyBorder="1" applyAlignment="1">
      <alignment horizontal="center" vertical="center" wrapText="1"/>
    </xf>
    <xf numFmtId="0" fontId="18" fillId="0" borderId="0" xfId="0" applyFont="1"/>
    <xf numFmtId="0" fontId="18" fillId="0" borderId="0" xfId="0" applyFont="1" applyAlignment="1">
      <alignment horizontal="center" vertical="center" wrapText="1"/>
    </xf>
    <xf numFmtId="0" fontId="39" fillId="2" borderId="0" xfId="0" applyFont="1" applyFill="1"/>
    <xf numFmtId="165" fontId="7" fillId="0" borderId="1" xfId="2" applyNumberFormat="1" applyFont="1" applyBorder="1" applyAlignment="1">
      <alignment vertical="center" wrapText="1"/>
    </xf>
    <xf numFmtId="3" fontId="7" fillId="0" borderId="1" xfId="2" applyNumberFormat="1" applyFont="1" applyBorder="1" applyAlignment="1">
      <alignment vertical="center" wrapText="1"/>
    </xf>
    <xf numFmtId="0" fontId="8" fillId="2" borderId="1" xfId="39" applyFont="1" applyFill="1" applyBorder="1" applyAlignment="1">
      <alignment vertical="center" wrapText="1"/>
    </xf>
    <xf numFmtId="3" fontId="8" fillId="2" borderId="1" xfId="26" applyNumberFormat="1" applyFont="1" applyFill="1" applyBorder="1" applyAlignment="1">
      <alignment horizontal="center" vertical="center" wrapText="1"/>
    </xf>
    <xf numFmtId="182" fontId="8" fillId="2" borderId="4" xfId="35" applyNumberFormat="1" applyFont="1" applyFill="1" applyBorder="1" applyAlignment="1">
      <alignment horizontal="right" vertical="center" wrapText="1"/>
    </xf>
    <xf numFmtId="3" fontId="8" fillId="2" borderId="4" xfId="39" applyNumberFormat="1" applyFont="1" applyFill="1" applyBorder="1" applyAlignment="1">
      <alignment horizontal="right" vertical="center" wrapText="1"/>
    </xf>
    <xf numFmtId="182" fontId="8" fillId="2" borderId="0" xfId="35" applyNumberFormat="1" applyFont="1" applyFill="1" applyBorder="1" applyAlignment="1">
      <alignment horizontal="right" vertical="center" wrapText="1"/>
    </xf>
    <xf numFmtId="178" fontId="8" fillId="2" borderId="0" xfId="36" applyNumberFormat="1" applyFont="1" applyFill="1" applyAlignment="1">
      <alignment horizontal="right" vertical="center"/>
    </xf>
    <xf numFmtId="164" fontId="8" fillId="2" borderId="0" xfId="36" applyNumberFormat="1" applyFont="1" applyFill="1" applyAlignment="1">
      <alignment horizontal="left" vertical="center"/>
    </xf>
    <xf numFmtId="178" fontId="8" fillId="2" borderId="0" xfId="36" applyNumberFormat="1" applyFont="1" applyFill="1" applyAlignment="1">
      <alignment horizontal="left" vertical="center"/>
    </xf>
    <xf numFmtId="3" fontId="8" fillId="2" borderId="1" xfId="40" applyNumberFormat="1" applyFont="1" applyFill="1" applyBorder="1" applyAlignment="1">
      <alignment vertical="center" wrapText="1"/>
    </xf>
    <xf numFmtId="0" fontId="37" fillId="0" borderId="1" xfId="0" quotePrefix="1" applyFont="1" applyBorder="1" applyAlignment="1">
      <alignment horizontal="center" vertical="center" wrapText="1"/>
    </xf>
    <xf numFmtId="177" fontId="38" fillId="0" borderId="1" xfId="0" applyNumberFormat="1" applyFont="1" applyBorder="1" applyAlignment="1">
      <alignment vertical="center" wrapText="1"/>
    </xf>
    <xf numFmtId="0" fontId="21" fillId="0" borderId="0" xfId="0" applyFont="1" applyAlignment="1">
      <alignment horizontal="left" vertical="center" wrapText="1"/>
    </xf>
    <xf numFmtId="0" fontId="140" fillId="0" borderId="1" xfId="0" applyFont="1" applyBorder="1" applyAlignment="1">
      <alignment horizontal="left" vertical="center" wrapText="1"/>
    </xf>
    <xf numFmtId="0" fontId="14" fillId="0" borderId="0" xfId="0" applyFont="1" applyAlignment="1">
      <alignment horizontal="left"/>
    </xf>
    <xf numFmtId="0" fontId="41" fillId="0" borderId="1" xfId="0" applyFont="1" applyBorder="1" applyAlignment="1">
      <alignment horizontal="left"/>
    </xf>
    <xf numFmtId="4" fontId="38" fillId="0" borderId="1" xfId="0" applyNumberFormat="1" applyFont="1" applyBorder="1" applyAlignment="1">
      <alignment vertical="center" wrapText="1"/>
    </xf>
    <xf numFmtId="3" fontId="14" fillId="0" borderId="1" xfId="0" applyNumberFormat="1" applyFont="1" applyBorder="1" applyAlignment="1">
      <alignment horizontal="center"/>
    </xf>
    <xf numFmtId="0" fontId="8" fillId="0" borderId="1" xfId="0" applyFont="1" applyBorder="1" applyAlignment="1">
      <alignment horizontal="left"/>
    </xf>
    <xf numFmtId="0" fontId="8" fillId="0" borderId="1" xfId="0" applyFont="1" applyBorder="1"/>
    <xf numFmtId="0" fontId="14" fillId="0" borderId="1" xfId="0" applyFont="1" applyBorder="1" applyAlignment="1">
      <alignment horizontal="left"/>
    </xf>
    <xf numFmtId="3" fontId="37" fillId="0" borderId="1" xfId="0" applyNumberFormat="1" applyFont="1" applyBorder="1"/>
    <xf numFmtId="0" fontId="37" fillId="0" borderId="0" xfId="0" applyFont="1"/>
    <xf numFmtId="0" fontId="7" fillId="0" borderId="1" xfId="2" applyFont="1" applyBorder="1" applyAlignment="1">
      <alignment horizontal="center" vertical="center"/>
    </xf>
    <xf numFmtId="0" fontId="41" fillId="0" borderId="1" xfId="2" quotePrefix="1" applyFont="1" applyBorder="1" applyAlignment="1">
      <alignment horizontal="left" vertical="center" wrapText="1"/>
    </xf>
    <xf numFmtId="0" fontId="38" fillId="0" borderId="1" xfId="0" applyFont="1" applyBorder="1"/>
    <xf numFmtId="3" fontId="38" fillId="0" borderId="1" xfId="0" applyNumberFormat="1" applyFont="1" applyBorder="1"/>
    <xf numFmtId="0" fontId="38" fillId="0" borderId="0" xfId="0" applyFont="1"/>
    <xf numFmtId="0" fontId="7" fillId="0" borderId="1" xfId="2" quotePrefix="1" applyFont="1" applyBorder="1" applyAlignment="1">
      <alignment horizontal="left" vertical="center" wrapText="1"/>
    </xf>
    <xf numFmtId="0" fontId="37" fillId="0" borderId="1" xfId="0" applyFont="1" applyBorder="1" applyAlignment="1">
      <alignment horizontal="center"/>
    </xf>
    <xf numFmtId="0" fontId="41" fillId="0" borderId="1" xfId="2" applyFont="1" applyBorder="1" applyAlignment="1">
      <alignment horizontal="center" vertical="center"/>
    </xf>
    <xf numFmtId="0" fontId="41" fillId="2" borderId="0" xfId="39" applyFont="1" applyFill="1" applyAlignment="1">
      <alignment horizontal="left" vertical="center" wrapText="1"/>
    </xf>
    <xf numFmtId="4" fontId="48" fillId="2" borderId="0" xfId="39" applyNumberFormat="1" applyFont="1" applyFill="1" applyAlignment="1">
      <alignment horizontal="left" wrapText="1"/>
    </xf>
    <xf numFmtId="0" fontId="0" fillId="0" borderId="0" xfId="0" applyAlignment="1">
      <alignment horizontal="left"/>
    </xf>
    <xf numFmtId="0" fontId="37" fillId="0" borderId="1" xfId="0" applyFont="1" applyBorder="1" applyAlignment="1">
      <alignment horizontal="left"/>
    </xf>
    <xf numFmtId="0" fontId="38" fillId="0" borderId="1" xfId="0" applyFont="1" applyBorder="1" applyAlignment="1">
      <alignment horizontal="left"/>
    </xf>
    <xf numFmtId="0" fontId="16" fillId="2" borderId="1" xfId="39" applyFont="1" applyFill="1" applyBorder="1" applyAlignment="1">
      <alignment horizontal="center" vertical="center" wrapText="1"/>
    </xf>
    <xf numFmtId="3" fontId="16" fillId="2" borderId="1" xfId="39" applyNumberFormat="1" applyFont="1" applyFill="1" applyBorder="1" applyAlignment="1">
      <alignment horizontal="center" vertical="center" wrapText="1"/>
    </xf>
    <xf numFmtId="0" fontId="8" fillId="0" borderId="1" xfId="7" applyFont="1" applyBorder="1" applyAlignment="1">
      <alignment vertical="center" wrapText="1"/>
    </xf>
    <xf numFmtId="0" fontId="8" fillId="0" borderId="1" xfId="2" applyFont="1" applyBorder="1" applyAlignment="1">
      <alignment horizontal="center" vertical="center"/>
    </xf>
    <xf numFmtId="3" fontId="14" fillId="2" borderId="1" xfId="0" applyNumberFormat="1" applyFont="1" applyFill="1" applyBorder="1" applyAlignment="1">
      <alignment horizontal="left" vertical="center" wrapText="1"/>
    </xf>
    <xf numFmtId="0" fontId="8" fillId="0" borderId="1" xfId="0" applyFont="1" applyBorder="1" applyAlignment="1">
      <alignment wrapText="1"/>
    </xf>
    <xf numFmtId="0" fontId="14" fillId="0" borderId="1" xfId="0" applyFont="1" applyBorder="1" applyAlignment="1">
      <alignment wrapText="1"/>
    </xf>
    <xf numFmtId="0" fontId="14" fillId="0" borderId="1" xfId="0" applyFont="1" applyBorder="1" applyAlignment="1">
      <alignment horizontal="justify" vertical="center" wrapText="1"/>
    </xf>
    <xf numFmtId="3" fontId="8" fillId="2" borderId="1" xfId="39" applyNumberFormat="1" applyFont="1" applyFill="1" applyBorder="1" applyAlignment="1">
      <alignment horizontal="left" vertical="center" wrapText="1"/>
    </xf>
    <xf numFmtId="3" fontId="8" fillId="2" borderId="4" xfId="39" applyNumberFormat="1" applyFont="1" applyFill="1" applyBorder="1" applyAlignment="1">
      <alignment horizontal="left" vertical="center" wrapText="1"/>
    </xf>
    <xf numFmtId="182" fontId="14" fillId="2" borderId="4" xfId="35" applyNumberFormat="1" applyFont="1" applyFill="1" applyBorder="1" applyAlignment="1">
      <alignment horizontal="left" vertical="center" wrapText="1"/>
    </xf>
    <xf numFmtId="3" fontId="14" fillId="2" borderId="4" xfId="39" applyNumberFormat="1" applyFont="1" applyFill="1" applyBorder="1" applyAlignment="1">
      <alignment horizontal="left" vertical="center" wrapText="1"/>
    </xf>
    <xf numFmtId="182" fontId="14" fillId="2" borderId="0" xfId="35" applyNumberFormat="1" applyFont="1" applyFill="1" applyBorder="1" applyAlignment="1">
      <alignment horizontal="left" vertical="center" wrapText="1"/>
    </xf>
    <xf numFmtId="3" fontId="8" fillId="2" borderId="0" xfId="39" applyNumberFormat="1" applyFont="1" applyFill="1" applyAlignment="1">
      <alignment horizontal="left" vertical="center" wrapText="1"/>
    </xf>
    <xf numFmtId="0" fontId="8" fillId="2" borderId="0" xfId="39" applyFont="1" applyFill="1" applyAlignment="1">
      <alignment horizontal="left" vertical="center" wrapText="1"/>
    </xf>
    <xf numFmtId="165" fontId="8" fillId="2" borderId="0" xfId="39" applyNumberFormat="1" applyFont="1" applyFill="1" applyAlignment="1">
      <alignment horizontal="left" vertical="center" wrapText="1"/>
    </xf>
    <xf numFmtId="173" fontId="41" fillId="0" borderId="1" xfId="25" applyNumberFormat="1" applyFont="1" applyFill="1" applyBorder="1" applyAlignment="1">
      <alignment horizontal="left" vertical="center" wrapText="1"/>
    </xf>
    <xf numFmtId="3" fontId="14" fillId="2" borderId="1" xfId="26" applyNumberFormat="1" applyFont="1" applyFill="1" applyBorder="1" applyAlignment="1">
      <alignment horizontal="left" vertical="center" wrapText="1"/>
    </xf>
    <xf numFmtId="3" fontId="14" fillId="2" borderId="1" xfId="40" applyNumberFormat="1" applyFont="1" applyFill="1" applyBorder="1" applyAlignment="1">
      <alignment horizontal="left" vertical="center" wrapText="1"/>
    </xf>
    <xf numFmtId="177" fontId="14" fillId="2" borderId="1" xfId="26" applyNumberFormat="1" applyFont="1" applyFill="1" applyBorder="1" applyAlignment="1">
      <alignment horizontal="left" vertical="center" wrapText="1"/>
    </xf>
    <xf numFmtId="173" fontId="7" fillId="0" borderId="1" xfId="25" applyNumberFormat="1" applyFont="1" applyFill="1" applyBorder="1" applyAlignment="1">
      <alignment horizontal="left" vertical="center" wrapText="1"/>
    </xf>
    <xf numFmtId="177" fontId="7" fillId="0" borderId="1" xfId="25" applyNumberFormat="1" applyFont="1" applyFill="1" applyBorder="1" applyAlignment="1">
      <alignment horizontal="left" vertical="center" wrapText="1"/>
    </xf>
    <xf numFmtId="3" fontId="8" fillId="4" borderId="1" xfId="40" applyNumberFormat="1" applyFont="1" applyFill="1" applyBorder="1" applyAlignment="1">
      <alignment horizontal="left" vertical="center" wrapText="1"/>
    </xf>
    <xf numFmtId="177" fontId="8" fillId="4" borderId="1" xfId="40" applyNumberFormat="1" applyFont="1" applyFill="1" applyBorder="1" applyAlignment="1">
      <alignment horizontal="left" vertical="center" wrapText="1"/>
    </xf>
    <xf numFmtId="174" fontId="14" fillId="2" borderId="1" xfId="26" applyNumberFormat="1" applyFont="1" applyFill="1" applyBorder="1" applyAlignment="1">
      <alignment horizontal="left" vertical="center" wrapText="1"/>
    </xf>
    <xf numFmtId="3" fontId="8" fillId="0" borderId="0" xfId="2" applyNumberFormat="1" applyFont="1" applyAlignment="1">
      <alignment horizontal="left" vertical="center" wrapText="1"/>
    </xf>
    <xf numFmtId="0" fontId="8" fillId="0" borderId="1" xfId="7" applyFont="1" applyBorder="1" applyAlignment="1">
      <alignment horizontal="left" vertical="center" wrapText="1"/>
    </xf>
    <xf numFmtId="3" fontId="8" fillId="2" borderId="1" xfId="26" applyNumberFormat="1" applyFont="1" applyFill="1" applyBorder="1" applyAlignment="1">
      <alignment horizontal="left" vertical="center" wrapText="1"/>
    </xf>
    <xf numFmtId="3" fontId="8" fillId="2" borderId="1" xfId="40" applyNumberFormat="1" applyFont="1" applyFill="1" applyBorder="1" applyAlignment="1">
      <alignment horizontal="left" vertical="center" wrapText="1"/>
    </xf>
    <xf numFmtId="182" fontId="8" fillId="2" borderId="4" xfId="35" applyNumberFormat="1" applyFont="1" applyFill="1" applyBorder="1" applyAlignment="1">
      <alignment horizontal="left" vertical="center" wrapText="1"/>
    </xf>
    <xf numFmtId="182" fontId="8" fillId="2" borderId="0" xfId="35" applyNumberFormat="1" applyFont="1" applyFill="1" applyBorder="1" applyAlignment="1">
      <alignment horizontal="left" vertical="center" wrapText="1"/>
    </xf>
    <xf numFmtId="165" fontId="8" fillId="2" borderId="1" xfId="40" applyNumberFormat="1" applyFont="1" applyFill="1" applyBorder="1" applyAlignment="1">
      <alignment horizontal="left" vertical="center" wrapText="1"/>
    </xf>
    <xf numFmtId="3" fontId="8" fillId="0" borderId="1" xfId="42" applyNumberFormat="1" applyFont="1" applyBorder="1" applyAlignment="1">
      <alignment horizontal="left" vertical="center" wrapText="1"/>
    </xf>
    <xf numFmtId="3" fontId="14" fillId="0" borderId="1" xfId="42" applyNumberFormat="1" applyFont="1" applyBorder="1" applyAlignment="1">
      <alignment horizontal="left" vertical="center" wrapText="1"/>
    </xf>
    <xf numFmtId="0" fontId="48" fillId="2" borderId="0" xfId="39" applyFont="1" applyFill="1" applyAlignment="1">
      <alignment horizontal="center" wrapText="1"/>
    </xf>
    <xf numFmtId="0" fontId="4" fillId="0" borderId="0" xfId="28" applyFont="1" applyAlignment="1">
      <alignment horizontal="left" vertical="center"/>
    </xf>
    <xf numFmtId="0" fontId="123" fillId="0" borderId="0" xfId="28" applyAlignment="1">
      <alignment vertical="center"/>
    </xf>
    <xf numFmtId="173" fontId="123" fillId="0" borderId="0" xfId="29" applyNumberFormat="1" applyFont="1" applyFill="1" applyAlignment="1">
      <alignment vertical="center"/>
    </xf>
    <xf numFmtId="0" fontId="123" fillId="0" borderId="0" xfId="28" applyAlignment="1">
      <alignment horizontal="center" vertical="center"/>
    </xf>
    <xf numFmtId="0" fontId="4" fillId="0" borderId="0" xfId="28" applyFont="1" applyAlignment="1">
      <alignment vertical="center"/>
    </xf>
    <xf numFmtId="173" fontId="123" fillId="0" borderId="0" xfId="28" applyNumberFormat="1" applyAlignment="1">
      <alignment vertical="center"/>
    </xf>
    <xf numFmtId="0" fontId="14" fillId="0" borderId="0" xfId="30" applyFont="1"/>
    <xf numFmtId="179" fontId="14" fillId="0" borderId="5" xfId="30" applyNumberFormat="1" applyFont="1" applyBorder="1" applyAlignment="1">
      <alignment horizontal="right" vertical="center" wrapText="1"/>
    </xf>
    <xf numFmtId="0" fontId="14" fillId="0" borderId="5" xfId="30" applyFont="1" applyBorder="1" applyAlignment="1">
      <alignment horizontal="right" vertical="center" wrapText="1"/>
    </xf>
    <xf numFmtId="3" fontId="14" fillId="0" borderId="5" xfId="30" applyNumberFormat="1" applyFont="1" applyBorder="1" applyAlignment="1">
      <alignment horizontal="right" vertical="center" wrapText="1"/>
    </xf>
    <xf numFmtId="1" fontId="14" fillId="0" borderId="5" xfId="30" applyNumberFormat="1" applyFont="1" applyBorder="1" applyAlignment="1">
      <alignment horizontal="right" vertical="center" wrapText="1"/>
    </xf>
    <xf numFmtId="179" fontId="14" fillId="0" borderId="5" xfId="30" applyNumberFormat="1" applyFont="1" applyBorder="1" applyAlignment="1">
      <alignment horizontal="center" vertical="center" wrapText="1"/>
    </xf>
    <xf numFmtId="3" fontId="14" fillId="0" borderId="5" xfId="30" applyNumberFormat="1" applyFont="1" applyBorder="1" applyAlignment="1">
      <alignment horizontal="center" vertical="center" wrapText="1"/>
    </xf>
    <xf numFmtId="3" fontId="14" fillId="0" borderId="5" xfId="30" applyNumberFormat="1" applyFont="1" applyBorder="1" applyAlignment="1">
      <alignment vertical="center" wrapText="1"/>
    </xf>
    <xf numFmtId="165" fontId="14" fillId="0" borderId="5" xfId="30" applyNumberFormat="1" applyFont="1" applyBorder="1" applyAlignment="1">
      <alignment horizontal="right" vertical="center" wrapText="1"/>
    </xf>
    <xf numFmtId="0" fontId="14" fillId="0" borderId="5" xfId="30" applyFont="1" applyBorder="1" applyAlignment="1">
      <alignment horizontal="center" vertical="center" wrapText="1"/>
    </xf>
    <xf numFmtId="0" fontId="14" fillId="0" borderId="5" xfId="30" applyFont="1" applyBorder="1" applyAlignment="1">
      <alignment horizontal="left" vertical="center" wrapText="1"/>
    </xf>
    <xf numFmtId="0" fontId="14" fillId="0" borderId="5" xfId="32" applyFont="1" applyBorder="1" applyAlignment="1">
      <alignment horizontal="center" vertical="center" wrapText="1"/>
    </xf>
    <xf numFmtId="0" fontId="14" fillId="0" borderId="0" xfId="30" applyFont="1" applyAlignment="1">
      <alignment vertical="center" wrapText="1"/>
    </xf>
    <xf numFmtId="0" fontId="8" fillId="0" borderId="4" xfId="30" applyFont="1" applyBorder="1" applyAlignment="1">
      <alignment horizontal="right" vertical="center" wrapText="1"/>
    </xf>
    <xf numFmtId="3" fontId="8" fillId="0" borderId="4" xfId="30" applyNumberFormat="1" applyFont="1" applyBorder="1" applyAlignment="1">
      <alignment horizontal="right" vertical="center" wrapText="1"/>
    </xf>
    <xf numFmtId="1" fontId="8" fillId="0" borderId="4" xfId="30" applyNumberFormat="1" applyFont="1" applyBorder="1" applyAlignment="1">
      <alignment horizontal="right" vertical="center" wrapText="1"/>
    </xf>
    <xf numFmtId="0" fontId="8" fillId="0" borderId="4" xfId="30" applyFont="1" applyBorder="1" applyAlignment="1">
      <alignment horizontal="center" vertical="center" wrapText="1"/>
    </xf>
    <xf numFmtId="1" fontId="8" fillId="0" borderId="4" xfId="30" applyNumberFormat="1" applyFont="1" applyBorder="1" applyAlignment="1">
      <alignment horizontal="center" vertical="center" wrapText="1"/>
    </xf>
    <xf numFmtId="0" fontId="8" fillId="0" borderId="4" xfId="30" applyFont="1" applyBorder="1" applyAlignment="1">
      <alignment vertical="center" wrapText="1"/>
    </xf>
    <xf numFmtId="179" fontId="14" fillId="0" borderId="4" xfId="30" applyNumberFormat="1" applyFont="1" applyBorder="1" applyAlignment="1">
      <alignment vertical="center" wrapText="1"/>
    </xf>
    <xf numFmtId="0" fontId="14" fillId="0" borderId="4" xfId="30" applyFont="1" applyBorder="1" applyAlignment="1">
      <alignment vertical="center" wrapText="1"/>
    </xf>
    <xf numFmtId="3" fontId="14" fillId="0" borderId="4" xfId="30" applyNumberFormat="1" applyFont="1" applyBorder="1" applyAlignment="1">
      <alignment horizontal="right" vertical="center" wrapText="1"/>
    </xf>
    <xf numFmtId="3" fontId="14" fillId="0" borderId="4" xfId="30" applyNumberFormat="1" applyFont="1" applyBorder="1" applyAlignment="1">
      <alignment vertical="center" wrapText="1"/>
    </xf>
    <xf numFmtId="179" fontId="14" fillId="0" borderId="4" xfId="30" applyNumberFormat="1" applyFont="1" applyBorder="1" applyAlignment="1">
      <alignment horizontal="center" vertical="center" wrapText="1"/>
    </xf>
    <xf numFmtId="3" fontId="14" fillId="0" borderId="4" xfId="30" applyNumberFormat="1" applyFont="1" applyBorder="1" applyAlignment="1">
      <alignment horizontal="center" vertical="center" wrapText="1"/>
    </xf>
    <xf numFmtId="1" fontId="14" fillId="0" borderId="4" xfId="30" applyNumberFormat="1" applyFont="1" applyBorder="1" applyAlignment="1">
      <alignment vertical="center" wrapText="1"/>
    </xf>
    <xf numFmtId="183" fontId="14" fillId="0" borderId="4" xfId="30" applyNumberFormat="1" applyFont="1" applyBorder="1" applyAlignment="1">
      <alignment vertical="center" wrapText="1"/>
    </xf>
    <xf numFmtId="184" fontId="14" fillId="0" borderId="4" xfId="30" applyNumberFormat="1" applyFont="1" applyBorder="1" applyAlignment="1">
      <alignment horizontal="right" vertical="center" wrapText="1"/>
    </xf>
    <xf numFmtId="0" fontId="14" fillId="0" borderId="4" xfId="30" applyFont="1" applyBorder="1" applyAlignment="1">
      <alignment horizontal="center" vertical="center" wrapText="1"/>
    </xf>
    <xf numFmtId="0" fontId="14" fillId="0" borderId="4" xfId="30" applyFont="1" applyBorder="1" applyAlignment="1">
      <alignment horizontal="left" vertical="center" wrapText="1"/>
    </xf>
    <xf numFmtId="0" fontId="14" fillId="0" borderId="4" xfId="32" applyFont="1" applyBorder="1" applyAlignment="1">
      <alignment horizontal="center" vertical="center" wrapText="1"/>
    </xf>
    <xf numFmtId="3" fontId="8" fillId="0" borderId="4" xfId="30" applyNumberFormat="1" applyFont="1" applyBorder="1" applyAlignment="1">
      <alignment vertical="center" wrapText="1"/>
    </xf>
    <xf numFmtId="1" fontId="8" fillId="0" borderId="4" xfId="30" applyNumberFormat="1" applyFont="1" applyBorder="1" applyAlignment="1">
      <alignment vertical="center" wrapText="1"/>
    </xf>
    <xf numFmtId="0" fontId="8" fillId="0" borderId="0" xfId="30" applyFont="1" applyAlignment="1">
      <alignment vertical="center" wrapText="1"/>
    </xf>
    <xf numFmtId="3" fontId="14" fillId="0" borderId="4" xfId="31" applyNumberFormat="1" applyFont="1" applyFill="1" applyBorder="1" applyAlignment="1">
      <alignment horizontal="right" vertical="center" wrapText="1"/>
    </xf>
    <xf numFmtId="184" fontId="14" fillId="0" borderId="4" xfId="30" applyNumberFormat="1" applyFont="1" applyBorder="1" applyAlignment="1">
      <alignment vertical="center" wrapText="1"/>
    </xf>
    <xf numFmtId="9" fontId="14" fillId="0" borderId="4" xfId="30" applyNumberFormat="1" applyFont="1" applyBorder="1" applyAlignment="1">
      <alignment horizontal="center" vertical="center" wrapText="1"/>
    </xf>
    <xf numFmtId="179" fontId="8" fillId="0" borderId="4" xfId="30" applyNumberFormat="1" applyFont="1" applyBorder="1" applyAlignment="1">
      <alignment vertical="center" wrapText="1"/>
    </xf>
    <xf numFmtId="3" fontId="8" fillId="0" borderId="4" xfId="30" applyNumberFormat="1" applyFont="1" applyBorder="1" applyAlignment="1">
      <alignment horizontal="center" vertical="center" wrapText="1"/>
    </xf>
    <xf numFmtId="165" fontId="8" fillId="0" borderId="4" xfId="30" applyNumberFormat="1" applyFont="1" applyBorder="1" applyAlignment="1">
      <alignment vertical="center" wrapText="1"/>
    </xf>
    <xf numFmtId="179" fontId="8" fillId="0" borderId="4" xfId="30" applyNumberFormat="1" applyFont="1" applyBorder="1" applyAlignment="1">
      <alignment horizontal="center" vertical="center" wrapText="1"/>
    </xf>
    <xf numFmtId="9" fontId="8" fillId="0" borderId="4" xfId="30" applyNumberFormat="1" applyFont="1" applyBorder="1" applyAlignment="1">
      <alignment horizontal="center" vertical="center" wrapText="1"/>
    </xf>
    <xf numFmtId="0" fontId="8" fillId="0" borderId="4" xfId="30" applyFont="1" applyBorder="1" applyAlignment="1">
      <alignment horizontal="left" vertical="center" wrapText="1"/>
    </xf>
    <xf numFmtId="177" fontId="8" fillId="0" borderId="4" xfId="30" applyNumberFormat="1" applyFont="1" applyBorder="1" applyAlignment="1">
      <alignment horizontal="right" vertical="center" wrapText="1"/>
    </xf>
    <xf numFmtId="179" fontId="8" fillId="0" borderId="4" xfId="30" applyNumberFormat="1" applyFont="1" applyBorder="1" applyAlignment="1">
      <alignment horizontal="right" vertical="center" wrapText="1"/>
    </xf>
    <xf numFmtId="165" fontId="8" fillId="0" borderId="4" xfId="30" applyNumberFormat="1" applyFont="1" applyBorder="1" applyAlignment="1">
      <alignment horizontal="right" vertical="center" wrapText="1"/>
    </xf>
    <xf numFmtId="177" fontId="14" fillId="0" borderId="4" xfId="30" applyNumberFormat="1" applyFont="1" applyBorder="1" applyAlignment="1">
      <alignment horizontal="right" vertical="center" wrapText="1"/>
    </xf>
    <xf numFmtId="179" fontId="14" fillId="0" borderId="4" xfId="30" applyNumberFormat="1" applyFont="1" applyBorder="1" applyAlignment="1">
      <alignment horizontal="right" vertical="center" wrapText="1"/>
    </xf>
    <xf numFmtId="165" fontId="14" fillId="0" borderId="4" xfId="30" applyNumberFormat="1" applyFont="1" applyBorder="1" applyAlignment="1">
      <alignment horizontal="right" vertical="center" wrapText="1"/>
    </xf>
    <xf numFmtId="0" fontId="28" fillId="0" borderId="4" xfId="2" applyFont="1" applyBorder="1" applyAlignment="1">
      <alignment horizontal="left" vertical="center" wrapText="1"/>
    </xf>
    <xf numFmtId="0" fontId="28" fillId="0" borderId="4" xfId="2" quotePrefix="1" applyFont="1" applyBorder="1" applyAlignment="1">
      <alignment horizontal="center" vertical="center"/>
    </xf>
    <xf numFmtId="0" fontId="30" fillId="0" borderId="0" xfId="30" applyFont="1" applyAlignment="1">
      <alignment vertical="center" wrapText="1"/>
    </xf>
    <xf numFmtId="177" fontId="30" fillId="0" borderId="4" xfId="30" applyNumberFormat="1" applyFont="1" applyBorder="1" applyAlignment="1">
      <alignment horizontal="right" vertical="center" wrapText="1"/>
    </xf>
    <xf numFmtId="179" fontId="30" fillId="0" borderId="4" xfId="30" applyNumberFormat="1" applyFont="1" applyBorder="1" applyAlignment="1">
      <alignment horizontal="right" vertical="center" wrapText="1"/>
    </xf>
    <xf numFmtId="3" fontId="30" fillId="0" borderId="4" xfId="30" applyNumberFormat="1" applyFont="1" applyBorder="1" applyAlignment="1">
      <alignment vertical="center" wrapText="1"/>
    </xf>
    <xf numFmtId="0" fontId="30" fillId="0" borderId="4" xfId="30" applyFont="1" applyBorder="1" applyAlignment="1">
      <alignment horizontal="center" vertical="center" wrapText="1"/>
    </xf>
    <xf numFmtId="0" fontId="30" fillId="0" borderId="4" xfId="30" applyFont="1" applyBorder="1" applyAlignment="1">
      <alignment vertical="center" wrapText="1"/>
    </xf>
    <xf numFmtId="179" fontId="30" fillId="0" borderId="4" xfId="30" applyNumberFormat="1" applyFont="1" applyBorder="1" applyAlignment="1">
      <alignment horizontal="center" vertical="center" wrapText="1"/>
    </xf>
    <xf numFmtId="0" fontId="113" fillId="0" borderId="4" xfId="2" applyFont="1" applyBorder="1" applyAlignment="1">
      <alignment horizontal="left" vertical="center" wrapText="1"/>
    </xf>
    <xf numFmtId="0" fontId="113" fillId="0" borderId="4" xfId="2" quotePrefix="1" applyFont="1" applyBorder="1" applyAlignment="1">
      <alignment horizontal="center" vertical="center"/>
    </xf>
    <xf numFmtId="165" fontId="14" fillId="0" borderId="4" xfId="30" applyNumberFormat="1" applyFont="1" applyBorder="1" applyAlignment="1">
      <alignment vertical="center" wrapText="1"/>
    </xf>
    <xf numFmtId="0" fontId="28" fillId="0" borderId="4" xfId="2" quotePrefix="1" applyFont="1" applyBorder="1" applyAlignment="1">
      <alignment horizontal="left" vertical="center" wrapText="1"/>
    </xf>
    <xf numFmtId="0" fontId="28" fillId="0" borderId="4" xfId="2" applyFont="1" applyBorder="1" applyAlignment="1">
      <alignment horizontal="center" vertical="center"/>
    </xf>
    <xf numFmtId="177" fontId="30" fillId="0" borderId="3" xfId="30" applyNumberFormat="1" applyFont="1" applyBorder="1" applyAlignment="1">
      <alignment horizontal="right" vertical="center" wrapText="1"/>
    </xf>
    <xf numFmtId="179" fontId="30" fillId="0" borderId="3" xfId="30" applyNumberFormat="1" applyFont="1" applyBorder="1" applyAlignment="1">
      <alignment horizontal="right" vertical="center" wrapText="1"/>
    </xf>
    <xf numFmtId="179" fontId="30" fillId="0" borderId="3" xfId="30" applyNumberFormat="1" applyFont="1" applyBorder="1" applyAlignment="1">
      <alignment vertical="center" wrapText="1"/>
    </xf>
    <xf numFmtId="179" fontId="30" fillId="0" borderId="3" xfId="30" applyNumberFormat="1" applyFont="1" applyBorder="1" applyAlignment="1">
      <alignment horizontal="center" vertical="center" wrapText="1"/>
    </xf>
    <xf numFmtId="0" fontId="30" fillId="0" borderId="3" xfId="30" applyFont="1" applyBorder="1" applyAlignment="1">
      <alignment horizontal="center" vertical="center" wrapText="1"/>
    </xf>
    <xf numFmtId="0" fontId="113" fillId="0" borderId="3" xfId="2" applyFont="1" applyBorder="1" applyAlignment="1">
      <alignment horizontal="left" vertical="center" wrapText="1"/>
    </xf>
    <xf numFmtId="0" fontId="113" fillId="0" borderId="3" xfId="2" quotePrefix="1" applyFont="1" applyBorder="1" applyAlignment="1">
      <alignment horizontal="center" vertical="center"/>
    </xf>
    <xf numFmtId="179" fontId="8" fillId="0" borderId="1" xfId="30" applyNumberFormat="1" applyFont="1" applyBorder="1" applyAlignment="1">
      <alignment horizontal="right" vertical="center" wrapText="1"/>
    </xf>
    <xf numFmtId="3" fontId="8" fillId="0" borderId="1" xfId="30" applyNumberFormat="1" applyFont="1" applyBorder="1" applyAlignment="1">
      <alignment vertical="center" wrapText="1"/>
    </xf>
    <xf numFmtId="3" fontId="8" fillId="0" borderId="1" xfId="30" applyNumberFormat="1" applyFont="1" applyBorder="1" applyAlignment="1">
      <alignment horizontal="center" vertical="center" wrapText="1"/>
    </xf>
    <xf numFmtId="179" fontId="8" fillId="0" borderId="1" xfId="30" applyNumberFormat="1" applyFont="1" applyBorder="1" applyAlignment="1">
      <alignment horizontal="center" vertical="center" wrapText="1"/>
    </xf>
    <xf numFmtId="179" fontId="8" fillId="0" borderId="1" xfId="30" applyNumberFormat="1" applyFont="1" applyBorder="1" applyAlignment="1">
      <alignment vertical="center" wrapText="1"/>
    </xf>
    <xf numFmtId="0" fontId="8" fillId="0" borderId="1" xfId="30" applyFont="1" applyBorder="1" applyAlignment="1">
      <alignment horizontal="center" vertical="center" wrapText="1"/>
    </xf>
    <xf numFmtId="0" fontId="142" fillId="0" borderId="0" xfId="30" applyFont="1" applyAlignment="1">
      <alignment horizontal="center" vertical="center" wrapText="1"/>
    </xf>
    <xf numFmtId="0" fontId="72" fillId="0" borderId="1" xfId="30" applyFont="1" applyBorder="1" applyAlignment="1">
      <alignment horizontal="center" vertical="center" wrapText="1"/>
    </xf>
    <xf numFmtId="0" fontId="8" fillId="0" borderId="0" xfId="30" applyFont="1" applyAlignment="1">
      <alignment horizontal="center" vertical="center" wrapText="1"/>
    </xf>
    <xf numFmtId="0" fontId="8" fillId="0" borderId="0" xfId="30" applyFont="1"/>
    <xf numFmtId="0" fontId="8" fillId="2" borderId="0" xfId="30" applyFont="1" applyFill="1" applyAlignment="1">
      <alignment horizontal="left" vertical="center" wrapText="1"/>
    </xf>
    <xf numFmtId="0" fontId="14" fillId="0" borderId="0" xfId="0" applyFont="1" applyAlignment="1">
      <alignment horizontal="right"/>
    </xf>
    <xf numFmtId="3" fontId="14" fillId="0" borderId="0" xfId="0" applyNumberFormat="1" applyFont="1" applyAlignment="1">
      <alignment horizontal="right"/>
    </xf>
    <xf numFmtId="0" fontId="37" fillId="0" borderId="1" xfId="0" applyFont="1" applyBorder="1" applyAlignment="1">
      <alignment horizontal="center" vertical="center"/>
    </xf>
    <xf numFmtId="0" fontId="37" fillId="0" borderId="1" xfId="0" applyFont="1" applyBorder="1" applyAlignment="1">
      <alignment horizontal="left" vertical="center"/>
    </xf>
    <xf numFmtId="0" fontId="38" fillId="0" borderId="1" xfId="0" applyFont="1" applyBorder="1" applyAlignment="1">
      <alignment horizontal="left" vertical="center"/>
    </xf>
    <xf numFmtId="3" fontId="37" fillId="0" borderId="1" xfId="0" applyNumberFormat="1" applyFont="1" applyBorder="1" applyAlignment="1">
      <alignment horizontal="left" vertical="center"/>
    </xf>
    <xf numFmtId="0" fontId="37" fillId="0" borderId="0" xfId="0" applyFont="1" applyAlignment="1">
      <alignment horizontal="left" vertical="center"/>
    </xf>
    <xf numFmtId="0" fontId="37" fillId="0" borderId="9" xfId="0" applyFont="1" applyBorder="1" applyAlignment="1">
      <alignment horizontal="left" vertical="center"/>
    </xf>
    <xf numFmtId="3" fontId="38" fillId="0" borderId="1" xfId="0" applyNumberFormat="1" applyFont="1" applyBorder="1" applyAlignment="1">
      <alignment horizontal="left" vertical="center"/>
    </xf>
    <xf numFmtId="0" fontId="38" fillId="0" borderId="0" xfId="0" applyFont="1" applyAlignment="1">
      <alignment horizontal="left" vertical="center"/>
    </xf>
    <xf numFmtId="0" fontId="81" fillId="0" borderId="1" xfId="2" applyFont="1" applyBorder="1" applyAlignment="1">
      <alignment horizontal="center" vertical="center"/>
    </xf>
    <xf numFmtId="0" fontId="52" fillId="0" borderId="1" xfId="0" applyFont="1" applyBorder="1" applyAlignment="1">
      <alignment horizontal="left" vertical="center"/>
    </xf>
    <xf numFmtId="3" fontId="52" fillId="0" borderId="1" xfId="0" applyNumberFormat="1" applyFont="1" applyBorder="1" applyAlignment="1">
      <alignment horizontal="left" vertical="center"/>
    </xf>
    <xf numFmtId="0" fontId="52" fillId="0" borderId="0" xfId="0" applyFont="1" applyAlignment="1">
      <alignment horizontal="left" vertical="center"/>
    </xf>
    <xf numFmtId="0" fontId="37" fillId="0" borderId="1" xfId="0" applyFont="1" applyBorder="1" applyAlignment="1">
      <alignment vertical="center" wrapText="1"/>
    </xf>
    <xf numFmtId="0" fontId="143" fillId="2" borderId="1" xfId="0" applyFont="1" applyFill="1" applyBorder="1" applyAlignment="1">
      <alignment horizontal="center" vertical="center"/>
    </xf>
    <xf numFmtId="165" fontId="143" fillId="2" borderId="1" xfId="0" applyNumberFormat="1" applyFont="1" applyFill="1" applyBorder="1" applyAlignment="1">
      <alignment horizontal="right" vertical="center"/>
    </xf>
    <xf numFmtId="2" fontId="143" fillId="2" borderId="1" xfId="0" applyNumberFormat="1" applyFont="1" applyFill="1" applyBorder="1" applyAlignment="1">
      <alignment horizontal="center" vertical="center"/>
    </xf>
    <xf numFmtId="0" fontId="144" fillId="2" borderId="1" xfId="0" applyFont="1" applyFill="1" applyBorder="1" applyAlignment="1">
      <alignment horizontal="center" vertical="center"/>
    </xf>
    <xf numFmtId="165" fontId="144" fillId="2" borderId="1" xfId="0" applyNumberFormat="1" applyFont="1" applyFill="1" applyBorder="1" applyAlignment="1">
      <alignment horizontal="right" vertical="center"/>
    </xf>
    <xf numFmtId="3" fontId="144" fillId="2" borderId="1" xfId="0" applyNumberFormat="1" applyFont="1" applyFill="1" applyBorder="1" applyAlignment="1">
      <alignment horizontal="center" vertical="center"/>
    </xf>
    <xf numFmtId="3" fontId="144" fillId="2" borderId="1" xfId="0" applyNumberFormat="1" applyFont="1" applyFill="1" applyBorder="1" applyAlignment="1">
      <alignment horizontal="right" vertical="center"/>
    </xf>
    <xf numFmtId="4" fontId="143" fillId="2" borderId="1" xfId="26" applyNumberFormat="1" applyFont="1" applyFill="1" applyBorder="1" applyAlignment="1">
      <alignment horizontal="center" vertical="center"/>
    </xf>
    <xf numFmtId="175" fontId="144" fillId="2" borderId="1" xfId="0" applyNumberFormat="1" applyFont="1" applyFill="1" applyBorder="1" applyAlignment="1">
      <alignment horizontal="center" vertical="center"/>
    </xf>
    <xf numFmtId="4" fontId="144" fillId="2" borderId="1" xfId="26" applyNumberFormat="1" applyFont="1" applyFill="1" applyBorder="1" applyAlignment="1">
      <alignment horizontal="center" vertical="center"/>
    </xf>
    <xf numFmtId="2" fontId="144" fillId="2" borderId="1" xfId="0" applyNumberFormat="1" applyFont="1" applyFill="1" applyBorder="1" applyAlignment="1">
      <alignment horizontal="center" vertical="center"/>
    </xf>
    <xf numFmtId="3" fontId="144" fillId="2" borderId="1" xfId="0" applyNumberFormat="1" applyFont="1" applyFill="1" applyBorder="1" applyAlignment="1">
      <alignment vertical="center"/>
    </xf>
    <xf numFmtId="0" fontId="143" fillId="2" borderId="1" xfId="0" applyFont="1" applyFill="1" applyBorder="1"/>
    <xf numFmtId="3" fontId="143" fillId="2" borderId="1" xfId="0" applyNumberFormat="1" applyFont="1" applyFill="1" applyBorder="1"/>
    <xf numFmtId="165" fontId="143" fillId="2" borderId="1" xfId="26" applyNumberFormat="1" applyFont="1" applyFill="1" applyBorder="1" applyAlignment="1">
      <alignment horizontal="center" vertical="center"/>
    </xf>
    <xf numFmtId="165" fontId="144" fillId="2" borderId="1" xfId="26" applyNumberFormat="1" applyFont="1" applyFill="1" applyBorder="1" applyAlignment="1">
      <alignment horizontal="center" vertical="center"/>
    </xf>
    <xf numFmtId="4" fontId="143" fillId="2" borderId="1" xfId="0" applyNumberFormat="1" applyFont="1" applyFill="1" applyBorder="1" applyAlignment="1">
      <alignment horizontal="center" vertical="center"/>
    </xf>
    <xf numFmtId="175" fontId="143" fillId="2" borderId="1" xfId="0" applyNumberFormat="1" applyFont="1" applyFill="1" applyBorder="1" applyAlignment="1">
      <alignment horizontal="center" vertical="center"/>
    </xf>
    <xf numFmtId="3" fontId="143" fillId="2" borderId="1" xfId="0" applyNumberFormat="1" applyFont="1" applyFill="1" applyBorder="1" applyAlignment="1">
      <alignment horizontal="right" vertical="center"/>
    </xf>
    <xf numFmtId="165" fontId="144" fillId="2" borderId="1" xfId="26" applyNumberFormat="1" applyFont="1" applyFill="1" applyBorder="1" applyAlignment="1">
      <alignment horizontal="right" vertical="center" wrapText="1"/>
    </xf>
    <xf numFmtId="1" fontId="143" fillId="2" borderId="1" xfId="0" applyNumberFormat="1" applyFont="1" applyFill="1" applyBorder="1" applyAlignment="1">
      <alignment horizontal="center" vertical="center"/>
    </xf>
    <xf numFmtId="4" fontId="144" fillId="2" borderId="1" xfId="0" applyNumberFormat="1" applyFont="1" applyFill="1" applyBorder="1" applyAlignment="1">
      <alignment horizontal="center" vertical="center"/>
    </xf>
    <xf numFmtId="0" fontId="28" fillId="0" borderId="1" xfId="2" quotePrefix="1" applyFont="1" applyBorder="1" applyAlignment="1">
      <alignment horizontal="center" vertical="center"/>
    </xf>
    <xf numFmtId="0" fontId="28" fillId="0" borderId="1" xfId="2" applyFont="1" applyBorder="1" applyAlignment="1">
      <alignment horizontal="left" vertical="center" wrapText="1"/>
    </xf>
    <xf numFmtId="179" fontId="14" fillId="0" borderId="1" xfId="30" applyNumberFormat="1" applyFont="1" applyBorder="1" applyAlignment="1">
      <alignment horizontal="center" vertical="center" wrapText="1"/>
    </xf>
    <xf numFmtId="179" fontId="14" fillId="0" borderId="1" xfId="30" applyNumberFormat="1" applyFont="1" applyBorder="1" applyAlignment="1">
      <alignment vertical="center" wrapText="1"/>
    </xf>
    <xf numFmtId="3" fontId="14" fillId="0" borderId="1" xfId="30" applyNumberFormat="1" applyFont="1" applyBorder="1" applyAlignment="1">
      <alignment vertical="center" wrapText="1"/>
    </xf>
    <xf numFmtId="179" fontId="14" fillId="0" borderId="1" xfId="30" applyNumberFormat="1" applyFont="1" applyBorder="1" applyAlignment="1">
      <alignment horizontal="right" vertical="center" wrapText="1"/>
    </xf>
    <xf numFmtId="177" fontId="14" fillId="0" borderId="1" xfId="30" applyNumberFormat="1" applyFont="1" applyBorder="1" applyAlignment="1">
      <alignment horizontal="right" vertical="center" wrapText="1"/>
    </xf>
    <xf numFmtId="0" fontId="14" fillId="0" borderId="1" xfId="32" applyFont="1" applyBorder="1" applyAlignment="1">
      <alignment horizontal="center" vertical="center" wrapText="1"/>
    </xf>
    <xf numFmtId="0" fontId="14" fillId="0" borderId="1" xfId="30" applyFont="1" applyBorder="1" applyAlignment="1">
      <alignment horizontal="left" vertical="center" wrapText="1"/>
    </xf>
    <xf numFmtId="165" fontId="14" fillId="0" borderId="1" xfId="30" applyNumberFormat="1" applyFont="1" applyBorder="1" applyAlignment="1">
      <alignment horizontal="right" vertical="center" wrapText="1"/>
    </xf>
    <xf numFmtId="3" fontId="14" fillId="0" borderId="1" xfId="30" applyNumberFormat="1" applyFont="1" applyBorder="1" applyAlignment="1">
      <alignment horizontal="right" vertical="center" wrapText="1"/>
    </xf>
    <xf numFmtId="0" fontId="14" fillId="0" borderId="1" xfId="30" applyFont="1" applyBorder="1" applyAlignment="1">
      <alignment horizontal="right" vertical="center" wrapText="1"/>
    </xf>
    <xf numFmtId="0" fontId="4" fillId="0" borderId="1" xfId="28" applyFont="1" applyBorder="1" applyAlignment="1">
      <alignment horizontal="center" vertical="center"/>
    </xf>
    <xf numFmtId="0" fontId="4" fillId="0" borderId="1" xfId="28" applyFont="1" applyBorder="1" applyAlignment="1">
      <alignment vertical="center"/>
    </xf>
    <xf numFmtId="173" fontId="4" fillId="0" borderId="1" xfId="29" applyNumberFormat="1" applyFont="1" applyFill="1" applyBorder="1" applyAlignment="1">
      <alignment vertical="center"/>
    </xf>
    <xf numFmtId="0" fontId="123" fillId="0" borderId="1" xfId="28" applyBorder="1" applyAlignment="1">
      <alignment horizontal="center" vertical="center"/>
    </xf>
    <xf numFmtId="0" fontId="123" fillId="0" borderId="1" xfId="28" applyBorder="1" applyAlignment="1">
      <alignment vertical="center"/>
    </xf>
    <xf numFmtId="173" fontId="123" fillId="0" borderId="1" xfId="29" applyNumberFormat="1" applyFont="1" applyFill="1" applyBorder="1" applyAlignment="1">
      <alignment vertical="center"/>
    </xf>
    <xf numFmtId="0" fontId="99" fillId="2" borderId="10" xfId="5" applyFont="1" applyFill="1" applyBorder="1"/>
    <xf numFmtId="0" fontId="91" fillId="0" borderId="12" xfId="0" applyFont="1" applyBorder="1" applyAlignment="1">
      <alignment horizontal="left" vertical="center" wrapText="1"/>
    </xf>
    <xf numFmtId="2" fontId="99" fillId="2" borderId="10" xfId="5" applyNumberFormat="1" applyFont="1" applyFill="1" applyBorder="1"/>
    <xf numFmtId="3" fontId="99" fillId="2" borderId="10" xfId="5" applyNumberFormat="1" applyFont="1" applyFill="1" applyBorder="1"/>
    <xf numFmtId="0" fontId="19" fillId="2" borderId="1" xfId="5" applyFont="1" applyFill="1" applyBorder="1"/>
    <xf numFmtId="0" fontId="19" fillId="2" borderId="1" xfId="5" applyFont="1" applyFill="1" applyBorder="1" applyAlignment="1">
      <alignment horizontal="center"/>
    </xf>
    <xf numFmtId="0" fontId="22" fillId="2" borderId="1" xfId="5" applyFont="1" applyFill="1" applyBorder="1" applyAlignment="1">
      <alignment horizontal="center"/>
    </xf>
    <xf numFmtId="3" fontId="23" fillId="2" borderId="1" xfId="5" applyNumberFormat="1" applyFont="1" applyFill="1" applyBorder="1"/>
    <xf numFmtId="0" fontId="109" fillId="2" borderId="1" xfId="5" applyFont="1" applyFill="1" applyBorder="1"/>
    <xf numFmtId="3" fontId="109" fillId="2" borderId="1" xfId="5" applyNumberFormat="1" applyFont="1" applyFill="1" applyBorder="1"/>
    <xf numFmtId="0" fontId="99" fillId="2" borderId="1" xfId="5" applyFont="1" applyFill="1" applyBorder="1"/>
    <xf numFmtId="3" fontId="99" fillId="2" borderId="1" xfId="5" applyNumberFormat="1" applyFont="1" applyFill="1" applyBorder="1"/>
    <xf numFmtId="0" fontId="6" fillId="0" borderId="1" xfId="0" applyFont="1" applyBorder="1"/>
    <xf numFmtId="168" fontId="37" fillId="0" borderId="1" xfId="0" applyNumberFormat="1" applyFont="1" applyBorder="1"/>
    <xf numFmtId="0" fontId="38" fillId="2" borderId="1" xfId="0" applyFont="1" applyFill="1" applyBorder="1"/>
    <xf numFmtId="9" fontId="38" fillId="0" borderId="1" xfId="0" applyNumberFormat="1" applyFont="1" applyBorder="1"/>
    <xf numFmtId="170" fontId="38" fillId="0" borderId="1" xfId="1" applyNumberFormat="1" applyFont="1" applyBorder="1"/>
    <xf numFmtId="171" fontId="38" fillId="0" borderId="1" xfId="0" applyNumberFormat="1" applyFont="1" applyBorder="1"/>
    <xf numFmtId="172" fontId="38" fillId="0" borderId="1" xfId="0" applyNumberFormat="1" applyFont="1" applyBorder="1"/>
    <xf numFmtId="168" fontId="38" fillId="0" borderId="1" xfId="0" applyNumberFormat="1" applyFont="1" applyBorder="1"/>
    <xf numFmtId="0" fontId="17" fillId="0" borderId="1" xfId="2" applyBorder="1" applyAlignment="1">
      <alignment vertical="center" wrapText="1"/>
    </xf>
    <xf numFmtId="0" fontId="17" fillId="0" borderId="1" xfId="2" applyBorder="1" applyAlignment="1">
      <alignment wrapText="1"/>
    </xf>
    <xf numFmtId="0" fontId="17" fillId="0" borderId="1" xfId="2" applyBorder="1" applyAlignment="1">
      <alignment horizontal="center" vertical="center" wrapText="1"/>
    </xf>
    <xf numFmtId="0" fontId="145" fillId="0" borderId="1" xfId="2" applyFont="1" applyBorder="1" applyAlignment="1">
      <alignment horizontal="center" vertical="center" wrapText="1"/>
    </xf>
    <xf numFmtId="0" fontId="145" fillId="0" borderId="1" xfId="2" applyFont="1" applyBorder="1" applyAlignment="1">
      <alignment wrapText="1"/>
    </xf>
    <xf numFmtId="0" fontId="145" fillId="0" borderId="1" xfId="2" applyFont="1" applyBorder="1" applyAlignment="1">
      <alignment vertical="center" wrapText="1"/>
    </xf>
    <xf numFmtId="0" fontId="17" fillId="0" borderId="1" xfId="2" applyBorder="1" applyAlignment="1">
      <alignment horizontal="center" wrapText="1"/>
    </xf>
    <xf numFmtId="0" fontId="87" fillId="0" borderId="1" xfId="0" applyFont="1" applyBorder="1"/>
    <xf numFmtId="0" fontId="87" fillId="0" borderId="1" xfId="0" applyFont="1" applyBorder="1" applyAlignment="1">
      <alignment horizontal="center"/>
    </xf>
    <xf numFmtId="0" fontId="60" fillId="0" borderId="1" xfId="2" applyFont="1" applyBorder="1" applyAlignment="1">
      <alignment horizontal="center" vertical="center"/>
    </xf>
    <xf numFmtId="0" fontId="59" fillId="0" borderId="1" xfId="2" quotePrefix="1" applyFont="1" applyBorder="1" applyAlignment="1">
      <alignment horizontal="left" vertical="center" wrapText="1"/>
    </xf>
    <xf numFmtId="0" fontId="60" fillId="0" borderId="1" xfId="2" quotePrefix="1" applyFont="1" applyBorder="1" applyAlignment="1">
      <alignment horizontal="left" vertical="center" wrapText="1"/>
    </xf>
    <xf numFmtId="3" fontId="14" fillId="0" borderId="0" xfId="43" applyNumberFormat="1" applyFont="1"/>
    <xf numFmtId="3" fontId="8" fillId="0" borderId="0" xfId="43" applyNumberFormat="1" applyFont="1"/>
    <xf numFmtId="165" fontId="14" fillId="0" borderId="0" xfId="43" applyNumberFormat="1" applyFont="1"/>
    <xf numFmtId="4" fontId="14" fillId="0" borderId="0" xfId="43" applyNumberFormat="1" applyFont="1"/>
    <xf numFmtId="3" fontId="15" fillId="0" borderId="0" xfId="43" applyNumberFormat="1" applyFont="1"/>
    <xf numFmtId="3" fontId="8" fillId="0" borderId="0" xfId="43" applyNumberFormat="1" applyFont="1" applyAlignment="1">
      <alignment horizontal="center"/>
    </xf>
    <xf numFmtId="3" fontId="26" fillId="0" borderId="1" xfId="43" applyNumberFormat="1" applyFont="1" applyBorder="1" applyAlignment="1">
      <alignment horizontal="center" vertical="center" wrapText="1"/>
    </xf>
    <xf numFmtId="165" fontId="26" fillId="0" borderId="1" xfId="43" applyNumberFormat="1" applyFont="1" applyBorder="1" applyAlignment="1">
      <alignment horizontal="center" vertical="center" wrapText="1"/>
    </xf>
    <xf numFmtId="3" fontId="23" fillId="0" borderId="12" xfId="43" applyNumberFormat="1" applyFont="1" applyBorder="1" applyAlignment="1">
      <alignment horizontal="center" vertical="center" wrapText="1"/>
    </xf>
    <xf numFmtId="3" fontId="8" fillId="0" borderId="1" xfId="43" applyNumberFormat="1" applyFont="1" applyBorder="1" applyAlignment="1">
      <alignment horizontal="center" vertical="center" wrapText="1"/>
    </xf>
    <xf numFmtId="3" fontId="14" fillId="0" borderId="1" xfId="43" applyNumberFormat="1" applyFont="1" applyBorder="1" applyAlignment="1">
      <alignment horizontal="left" vertical="center" wrapText="1"/>
    </xf>
    <xf numFmtId="0" fontId="39" fillId="2" borderId="0" xfId="0" applyFont="1" applyFill="1" applyAlignment="1">
      <alignment horizontal="center"/>
    </xf>
    <xf numFmtId="0" fontId="83" fillId="2" borderId="0" xfId="0" applyFont="1" applyFill="1" applyAlignment="1">
      <alignment horizontal="center" vertical="center" wrapText="1"/>
    </xf>
    <xf numFmtId="0" fontId="19" fillId="0" borderId="0" xfId="0" applyFont="1" applyAlignment="1">
      <alignment horizontal="left" vertical="center" wrapText="1"/>
    </xf>
    <xf numFmtId="3" fontId="7" fillId="2" borderId="1" xfId="39" applyNumberFormat="1" applyFont="1" applyFill="1" applyBorder="1" applyAlignment="1">
      <alignment horizontal="center" vertical="center" wrapText="1"/>
    </xf>
    <xf numFmtId="0" fontId="39" fillId="2" borderId="1" xfId="0" applyFont="1" applyFill="1" applyBorder="1" applyAlignment="1">
      <alignment horizontal="center" vertical="center" wrapText="1"/>
    </xf>
    <xf numFmtId="0" fontId="40" fillId="2" borderId="1" xfId="0" applyFont="1" applyFill="1" applyBorder="1" applyAlignment="1">
      <alignment horizontal="center" vertical="center" wrapText="1"/>
    </xf>
    <xf numFmtId="0" fontId="51" fillId="0" borderId="1" xfId="19" applyFont="1" applyBorder="1" applyAlignment="1">
      <alignment horizontal="left" vertical="center" wrapText="1"/>
    </xf>
    <xf numFmtId="3" fontId="40" fillId="2" borderId="1" xfId="4" applyNumberFormat="1" applyFont="1" applyFill="1" applyBorder="1" applyAlignment="1">
      <alignment horizontal="justify" vertical="center" wrapText="1"/>
    </xf>
    <xf numFmtId="3" fontId="40" fillId="2" borderId="1" xfId="0" applyNumberFormat="1" applyFont="1" applyFill="1" applyBorder="1" applyAlignment="1">
      <alignment horizontal="center" vertical="center" wrapText="1"/>
    </xf>
    <xf numFmtId="0" fontId="39" fillId="2" borderId="0" xfId="0" applyFont="1" applyFill="1" applyAlignment="1">
      <alignment horizontal="right" vertical="center"/>
    </xf>
    <xf numFmtId="3" fontId="39" fillId="2" borderId="0" xfId="0" applyNumberFormat="1" applyFont="1" applyFill="1" applyAlignment="1">
      <alignment horizontal="right" vertical="center"/>
    </xf>
    <xf numFmtId="3" fontId="39" fillId="2" borderId="0" xfId="0" applyNumberFormat="1" applyFont="1" applyFill="1" applyAlignment="1">
      <alignment vertical="center"/>
    </xf>
    <xf numFmtId="3" fontId="39" fillId="2" borderId="1" xfId="4" applyNumberFormat="1" applyFont="1" applyFill="1" applyBorder="1" applyAlignment="1">
      <alignment horizontal="justify"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3" fontId="15" fillId="0" borderId="1" xfId="0" applyNumberFormat="1" applyFont="1" applyBorder="1" applyAlignment="1">
      <alignment horizontal="center" vertical="center" wrapText="1"/>
    </xf>
    <xf numFmtId="0" fontId="62" fillId="2" borderId="0" xfId="0" applyFont="1" applyFill="1" applyAlignment="1">
      <alignment vertical="center" wrapText="1"/>
    </xf>
    <xf numFmtId="0" fontId="37" fillId="2" borderId="0" xfId="0" applyFont="1" applyFill="1" applyAlignment="1">
      <alignment horizontal="right" vertical="center" wrapText="1"/>
    </xf>
    <xf numFmtId="3" fontId="26" fillId="0" borderId="0" xfId="0" applyNumberFormat="1" applyFont="1" applyAlignment="1">
      <alignment vertical="top" wrapText="1"/>
    </xf>
    <xf numFmtId="0" fontId="7" fillId="0" borderId="12" xfId="0" applyFont="1" applyBorder="1" applyAlignment="1">
      <alignment horizontal="center" vertical="center" wrapText="1"/>
    </xf>
    <xf numFmtId="0" fontId="7" fillId="0" borderId="12" xfId="0" applyFont="1" applyBorder="1"/>
    <xf numFmtId="3" fontId="7" fillId="0" borderId="12" xfId="0" applyNumberFormat="1" applyFont="1" applyBorder="1" applyAlignment="1">
      <alignment horizontal="center" vertical="center" wrapText="1"/>
    </xf>
    <xf numFmtId="3" fontId="26" fillId="0" borderId="1" xfId="0" applyNumberFormat="1" applyFont="1" applyBorder="1" applyAlignment="1">
      <alignment horizontal="right" vertical="top" wrapText="1"/>
    </xf>
    <xf numFmtId="0" fontId="38" fillId="0" borderId="1" xfId="2" applyFont="1" applyBorder="1" applyAlignment="1">
      <alignment horizontal="center" vertical="center" wrapText="1"/>
    </xf>
    <xf numFmtId="3" fontId="8" fillId="2" borderId="0" xfId="5" applyNumberFormat="1" applyFont="1" applyFill="1" applyAlignment="1">
      <alignment horizontal="center"/>
    </xf>
    <xf numFmtId="0" fontId="8" fillId="2" borderId="0" xfId="5" applyFont="1" applyFill="1" applyAlignment="1">
      <alignment horizontal="center" vertical="center" wrapText="1"/>
    </xf>
    <xf numFmtId="0" fontId="15" fillId="2" borderId="0" xfId="5" applyFont="1" applyFill="1" applyAlignment="1">
      <alignment horizontal="center" vertical="center" wrapText="1"/>
    </xf>
    <xf numFmtId="0" fontId="15" fillId="0" borderId="2" xfId="30" applyFont="1" applyBorder="1" applyAlignment="1">
      <alignment horizontal="right" vertical="center" wrapText="1"/>
    </xf>
    <xf numFmtId="3" fontId="23" fillId="0" borderId="1" xfId="43" applyNumberFormat="1" applyFont="1" applyBorder="1" applyAlignment="1">
      <alignment horizontal="center" vertical="center" wrapText="1"/>
    </xf>
    <xf numFmtId="166" fontId="8" fillId="0" borderId="1" xfId="10" applyNumberFormat="1" applyFont="1" applyBorder="1" applyAlignment="1">
      <alignment horizontal="center" vertical="center"/>
    </xf>
    <xf numFmtId="0" fontId="7" fillId="2" borderId="0" xfId="39" applyFont="1" applyFill="1" applyAlignment="1">
      <alignment vertical="center" wrapText="1"/>
    </xf>
    <xf numFmtId="173" fontId="8" fillId="0" borderId="1" xfId="29" applyNumberFormat="1" applyFont="1" applyFill="1" applyBorder="1" applyAlignment="1">
      <alignment vertical="center" wrapText="1"/>
    </xf>
    <xf numFmtId="173" fontId="4" fillId="0" borderId="1" xfId="29" applyNumberFormat="1" applyFont="1" applyFill="1" applyBorder="1" applyAlignment="1">
      <alignment horizontal="center"/>
    </xf>
    <xf numFmtId="0" fontId="15" fillId="0" borderId="0" xfId="30" applyFont="1" applyAlignment="1">
      <alignment vertical="center" wrapText="1"/>
    </xf>
    <xf numFmtId="0" fontId="26" fillId="2" borderId="0" xfId="5" applyFont="1" applyFill="1" applyAlignment="1">
      <alignment horizontal="center"/>
    </xf>
    <xf numFmtId="0" fontId="14" fillId="2" borderId="0" xfId="5" applyFont="1" applyFill="1" applyAlignment="1">
      <alignment horizontal="center" vertical="center" wrapText="1"/>
    </xf>
    <xf numFmtId="3" fontId="131" fillId="4" borderId="0" xfId="2" applyNumberFormat="1" applyFont="1" applyFill="1" applyAlignment="1">
      <alignment horizontal="center" vertical="center" wrapText="1"/>
    </xf>
    <xf numFmtId="0" fontId="129" fillId="0" borderId="12" xfId="2" applyFont="1" applyBorder="1" applyAlignment="1">
      <alignment horizontal="center" vertical="center" wrapText="1"/>
    </xf>
    <xf numFmtId="0" fontId="3" fillId="0" borderId="12" xfId="2" applyFont="1" applyBorder="1" applyAlignment="1">
      <alignment horizontal="center" vertical="center" wrapText="1"/>
    </xf>
    <xf numFmtId="0" fontId="48" fillId="0" borderId="1" xfId="2" applyFont="1" applyBorder="1" applyAlignment="1">
      <alignment horizontal="right" wrapText="1"/>
    </xf>
    <xf numFmtId="0" fontId="62" fillId="0" borderId="1" xfId="2" applyFont="1" applyBorder="1" applyAlignment="1">
      <alignment wrapText="1"/>
    </xf>
    <xf numFmtId="0" fontId="38" fillId="0" borderId="1" xfId="2" applyFont="1" applyBorder="1" applyAlignment="1">
      <alignment vertical="center" wrapText="1"/>
    </xf>
    <xf numFmtId="0" fontId="28" fillId="0" borderId="1" xfId="0" applyFont="1" applyBorder="1" applyAlignment="1">
      <alignment vertical="center"/>
    </xf>
    <xf numFmtId="0" fontId="29" fillId="0" borderId="2" xfId="0" applyFont="1" applyBorder="1"/>
    <xf numFmtId="0" fontId="87" fillId="0" borderId="12" xfId="0" applyFont="1" applyBorder="1"/>
    <xf numFmtId="0" fontId="87" fillId="0" borderId="12" xfId="0" applyFont="1" applyBorder="1" applyAlignment="1">
      <alignment horizontal="center"/>
    </xf>
    <xf numFmtId="0" fontId="4" fillId="0" borderId="12" xfId="0" applyFont="1" applyBorder="1"/>
    <xf numFmtId="3" fontId="4" fillId="0" borderId="12" xfId="0" applyNumberFormat="1" applyFont="1" applyBorder="1"/>
    <xf numFmtId="0" fontId="37" fillId="0" borderId="6" xfId="0" applyFont="1" applyBorder="1"/>
    <xf numFmtId="0" fontId="38" fillId="0" borderId="6" xfId="0" applyFont="1" applyBorder="1"/>
    <xf numFmtId="0" fontId="146" fillId="0" borderId="0" xfId="2" applyFont="1" applyAlignment="1">
      <alignment wrapText="1"/>
    </xf>
    <xf numFmtId="0" fontId="151" fillId="0" borderId="0" xfId="0" applyFont="1"/>
    <xf numFmtId="0" fontId="150" fillId="0" borderId="1" xfId="2" applyFont="1" applyBorder="1" applyAlignment="1">
      <alignment vertical="center" wrapText="1"/>
    </xf>
    <xf numFmtId="185" fontId="23" fillId="0" borderId="1" xfId="43" applyNumberFormat="1" applyFont="1" applyBorder="1" applyAlignment="1">
      <alignment horizontal="right" vertical="center" wrapText="1"/>
    </xf>
    <xf numFmtId="3" fontId="14" fillId="0" borderId="1" xfId="43" applyNumberFormat="1" applyFont="1" applyBorder="1" applyAlignment="1">
      <alignment horizontal="center" vertical="center" wrapText="1"/>
    </xf>
    <xf numFmtId="185" fontId="14" fillId="0" borderId="1" xfId="43" applyNumberFormat="1" applyFont="1" applyBorder="1" applyAlignment="1">
      <alignment horizontal="right" vertical="center" wrapText="1"/>
    </xf>
    <xf numFmtId="185" fontId="10" fillId="0" borderId="1" xfId="43" applyNumberFormat="1" applyFont="1" applyBorder="1" applyAlignment="1">
      <alignment horizontal="right" vertical="center" wrapText="1"/>
    </xf>
    <xf numFmtId="186" fontId="14" fillId="0" borderId="1" xfId="43" applyNumberFormat="1" applyFont="1" applyBorder="1" applyAlignment="1">
      <alignment horizontal="right" vertical="center" wrapText="1"/>
    </xf>
    <xf numFmtId="185" fontId="8" fillId="0" borderId="1" xfId="43" applyNumberFormat="1" applyFont="1" applyBorder="1" applyAlignment="1">
      <alignment horizontal="right" vertical="center" wrapText="1"/>
    </xf>
    <xf numFmtId="0" fontId="28" fillId="0" borderId="0" xfId="0" applyFont="1" applyAlignment="1">
      <alignment wrapText="1"/>
    </xf>
    <xf numFmtId="0" fontId="6" fillId="0" borderId="1" xfId="0" applyFont="1" applyBorder="1" applyAlignment="1">
      <alignment horizontal="center"/>
    </xf>
    <xf numFmtId="168" fontId="37" fillId="0" borderId="1" xfId="1" applyNumberFormat="1" applyFont="1" applyBorder="1"/>
    <xf numFmtId="169" fontId="38" fillId="0" borderId="1" xfId="1" applyNumberFormat="1" applyFont="1" applyBorder="1"/>
    <xf numFmtId="169" fontId="37" fillId="0" borderId="1" xfId="0" applyNumberFormat="1" applyFont="1" applyBorder="1"/>
    <xf numFmtId="1" fontId="4" fillId="0" borderId="1" xfId="0" applyNumberFormat="1" applyFont="1" applyBorder="1" applyAlignment="1">
      <alignment vertical="center"/>
    </xf>
    <xf numFmtId="0" fontId="38" fillId="0" borderId="1" xfId="0" applyFont="1" applyBorder="1" applyAlignment="1">
      <alignment horizontal="center"/>
    </xf>
    <xf numFmtId="0" fontId="0" fillId="0" borderId="2" xfId="0" applyBorder="1"/>
    <xf numFmtId="0" fontId="0" fillId="0" borderId="1" xfId="0" applyBorder="1" applyAlignment="1">
      <alignment wrapText="1"/>
    </xf>
    <xf numFmtId="2" fontId="10" fillId="2" borderId="1" xfId="4" applyNumberFormat="1" applyFont="1" applyFill="1" applyBorder="1" applyAlignment="1">
      <alignment horizontal="center"/>
    </xf>
    <xf numFmtId="2" fontId="23" fillId="2" borderId="1" xfId="5" applyNumberFormat="1" applyFont="1" applyFill="1" applyBorder="1"/>
    <xf numFmtId="0" fontId="101" fillId="2" borderId="10" xfId="13" applyFont="1" applyFill="1" applyBorder="1" applyAlignment="1">
      <alignment horizontal="center" vertical="center"/>
    </xf>
    <xf numFmtId="0" fontId="101" fillId="2" borderId="10" xfId="13" applyFont="1" applyFill="1" applyBorder="1" applyAlignment="1">
      <alignment vertical="center" wrapText="1"/>
    </xf>
    <xf numFmtId="3" fontId="102" fillId="2" borderId="10" xfId="15" applyNumberFormat="1" applyFont="1" applyFill="1" applyBorder="1" applyAlignment="1">
      <alignment vertical="center" wrapText="1"/>
    </xf>
    <xf numFmtId="3" fontId="102" fillId="2" borderId="10" xfId="14" applyNumberFormat="1" applyFont="1" applyFill="1" applyBorder="1" applyAlignment="1">
      <alignment horizontal="center" vertical="center"/>
    </xf>
    <xf numFmtId="3" fontId="102" fillId="2" borderId="10" xfId="14" applyNumberFormat="1" applyFont="1" applyFill="1" applyBorder="1" applyAlignment="1">
      <alignment horizontal="right" vertical="center"/>
    </xf>
    <xf numFmtId="0" fontId="101" fillId="2" borderId="10" xfId="13" applyFont="1" applyFill="1" applyBorder="1" applyAlignment="1">
      <alignment vertical="center"/>
    </xf>
    <xf numFmtId="0" fontId="15" fillId="2" borderId="1" xfId="13" applyFont="1" applyFill="1" applyBorder="1" applyAlignment="1">
      <alignment horizontal="right" vertical="center"/>
    </xf>
    <xf numFmtId="0" fontId="14" fillId="2" borderId="1" xfId="13" applyFont="1" applyFill="1" applyBorder="1" applyAlignment="1">
      <alignment horizontal="center" vertical="center"/>
    </xf>
    <xf numFmtId="0" fontId="14" fillId="2" borderId="1" xfId="13" applyFont="1" applyFill="1" applyBorder="1" applyAlignment="1">
      <alignment horizontal="justify" vertical="center" wrapText="1"/>
    </xf>
    <xf numFmtId="3" fontId="14" fillId="2" borderId="1" xfId="14" applyNumberFormat="1" applyFont="1" applyFill="1" applyBorder="1" applyAlignment="1">
      <alignment vertical="center"/>
    </xf>
    <xf numFmtId="168" fontId="14" fillId="2" borderId="1" xfId="13" applyNumberFormat="1" applyFont="1" applyFill="1" applyBorder="1" applyAlignment="1">
      <alignment horizontal="center" vertical="center"/>
    </xf>
    <xf numFmtId="0" fontId="101" fillId="2" borderId="1" xfId="13" applyFont="1" applyFill="1" applyBorder="1" applyAlignment="1">
      <alignment horizontal="center" vertical="center"/>
    </xf>
    <xf numFmtId="0" fontId="101" fillId="2" borderId="1" xfId="13" applyFont="1" applyFill="1" applyBorder="1" applyAlignment="1">
      <alignment vertical="center" wrapText="1"/>
    </xf>
    <xf numFmtId="3" fontId="102" fillId="2" borderId="1" xfId="15" applyNumberFormat="1" applyFont="1" applyFill="1" applyBorder="1" applyAlignment="1">
      <alignment vertical="center" wrapText="1"/>
    </xf>
    <xf numFmtId="3" fontId="102" fillId="2" borderId="1" xfId="14" applyNumberFormat="1" applyFont="1" applyFill="1" applyBorder="1" applyAlignment="1">
      <alignment horizontal="center" vertical="center"/>
    </xf>
    <xf numFmtId="3" fontId="102" fillId="2" borderId="1" xfId="14" applyNumberFormat="1" applyFont="1" applyFill="1" applyBorder="1" applyAlignment="1">
      <alignment horizontal="right" vertical="center"/>
    </xf>
    <xf numFmtId="0" fontId="101" fillId="2" borderId="1" xfId="13" applyFont="1" applyFill="1" applyBorder="1" applyAlignment="1">
      <alignment vertical="center"/>
    </xf>
    <xf numFmtId="0" fontId="91" fillId="2" borderId="1" xfId="13" applyFont="1" applyFill="1" applyBorder="1" applyAlignment="1">
      <alignment horizontal="center" vertical="center"/>
    </xf>
    <xf numFmtId="0" fontId="91" fillId="2" borderId="1" xfId="13" applyFont="1" applyFill="1" applyBorder="1" applyAlignment="1">
      <alignment vertical="center" wrapText="1"/>
    </xf>
    <xf numFmtId="3" fontId="92" fillId="2" borderId="1" xfId="15" applyNumberFormat="1" applyFont="1" applyFill="1" applyBorder="1" applyAlignment="1">
      <alignment vertical="center" wrapText="1"/>
    </xf>
    <xf numFmtId="3" fontId="92" fillId="2" borderId="1" xfId="14" applyNumberFormat="1" applyFont="1" applyFill="1" applyBorder="1" applyAlignment="1">
      <alignment horizontal="center" vertical="center"/>
    </xf>
    <xf numFmtId="3" fontId="92" fillId="2" borderId="1" xfId="14" applyNumberFormat="1" applyFont="1" applyFill="1" applyBorder="1" applyAlignment="1">
      <alignment horizontal="right" vertical="center"/>
    </xf>
    <xf numFmtId="0" fontId="91" fillId="2" borderId="1" xfId="13" applyFont="1" applyFill="1" applyBorder="1" applyAlignment="1">
      <alignment vertical="center"/>
    </xf>
    <xf numFmtId="0" fontId="14" fillId="2" borderId="1" xfId="13" applyFont="1" applyFill="1" applyBorder="1" applyAlignment="1">
      <alignment vertical="center" wrapText="1"/>
    </xf>
    <xf numFmtId="3" fontId="41" fillId="2" borderId="1" xfId="15" applyNumberFormat="1" applyFont="1" applyFill="1" applyBorder="1" applyAlignment="1">
      <alignment vertical="center" wrapText="1"/>
    </xf>
    <xf numFmtId="3" fontId="41" fillId="2" borderId="1" xfId="14" applyNumberFormat="1" applyFont="1" applyFill="1" applyBorder="1" applyAlignment="1">
      <alignment horizontal="center" vertical="center"/>
    </xf>
    <xf numFmtId="3" fontId="41" fillId="2" borderId="1" xfId="14" applyNumberFormat="1" applyFont="1" applyFill="1" applyBorder="1" applyAlignment="1">
      <alignment horizontal="right" vertical="center"/>
    </xf>
    <xf numFmtId="0" fontId="14" fillId="2" borderId="1" xfId="13" applyFont="1" applyFill="1" applyBorder="1" applyAlignment="1">
      <alignment vertical="center"/>
    </xf>
    <xf numFmtId="0" fontId="34" fillId="2" borderId="1" xfId="13" applyFont="1" applyFill="1" applyBorder="1" applyAlignment="1">
      <alignment horizontal="center" vertical="center"/>
    </xf>
    <xf numFmtId="0" fontId="34" fillId="2" borderId="1" xfId="13" applyFont="1" applyFill="1" applyBorder="1" applyAlignment="1">
      <alignment vertical="center" wrapText="1"/>
    </xf>
    <xf numFmtId="3" fontId="59" fillId="2" borderId="1" xfId="15" applyNumberFormat="1" applyFont="1" applyFill="1" applyBorder="1" applyAlignment="1">
      <alignment vertical="center" wrapText="1"/>
    </xf>
    <xf numFmtId="3" fontId="59" fillId="2" borderId="1" xfId="14" applyNumberFormat="1" applyFont="1" applyFill="1" applyBorder="1" applyAlignment="1">
      <alignment horizontal="center" vertical="center"/>
    </xf>
    <xf numFmtId="3" fontId="59" fillId="2" borderId="1" xfId="14" applyNumberFormat="1" applyFont="1" applyFill="1" applyBorder="1" applyAlignment="1">
      <alignment horizontal="right" vertical="center"/>
    </xf>
    <xf numFmtId="0" fontId="34" fillId="2" borderId="1" xfId="13" applyFont="1" applyFill="1" applyBorder="1" applyAlignment="1">
      <alignment vertical="center"/>
    </xf>
    <xf numFmtId="3" fontId="4" fillId="0" borderId="0" xfId="0" applyNumberFormat="1" applyFont="1" applyAlignment="1">
      <alignment horizontal="center" vertical="center" wrapText="1"/>
    </xf>
    <xf numFmtId="3" fontId="0" fillId="0" borderId="0" xfId="0" applyNumberFormat="1" applyAlignment="1">
      <alignment horizontal="center" vertical="center" wrapText="1"/>
    </xf>
    <xf numFmtId="3" fontId="103" fillId="0" borderId="0" xfId="0" applyNumberFormat="1" applyFont="1" applyAlignment="1">
      <alignment horizontal="center" vertical="center" wrapText="1"/>
    </xf>
    <xf numFmtId="3" fontId="101" fillId="0" borderId="0" xfId="0" applyNumberFormat="1" applyFont="1" applyAlignment="1">
      <alignment horizontal="center" vertical="center" wrapText="1"/>
    </xf>
    <xf numFmtId="3" fontId="93" fillId="0" borderId="0" xfId="0" applyNumberFormat="1" applyFont="1" applyAlignment="1">
      <alignment horizontal="center" vertical="center" wrapText="1"/>
    </xf>
    <xf numFmtId="3" fontId="91" fillId="0" borderId="0" xfId="0" applyNumberFormat="1" applyFont="1" applyAlignment="1">
      <alignment horizontal="center" vertical="center" wrapText="1"/>
    </xf>
    <xf numFmtId="3" fontId="87" fillId="0" borderId="0" xfId="0" applyNumberFormat="1" applyFont="1" applyAlignment="1">
      <alignment horizontal="center" vertical="center" wrapText="1"/>
    </xf>
    <xf numFmtId="3" fontId="34" fillId="0" borderId="0" xfId="0" applyNumberFormat="1" applyFont="1" applyAlignment="1">
      <alignment horizontal="center" vertical="center" wrapText="1"/>
    </xf>
    <xf numFmtId="3" fontId="103" fillId="0" borderId="12" xfId="0" applyNumberFormat="1" applyFont="1" applyBorder="1" applyAlignment="1">
      <alignment horizontal="center" vertical="center" wrapText="1"/>
    </xf>
    <xf numFmtId="2" fontId="103" fillId="0" borderId="12" xfId="0" applyNumberFormat="1" applyFont="1" applyBorder="1" applyAlignment="1">
      <alignment horizontal="center" vertical="center" wrapText="1"/>
    </xf>
    <xf numFmtId="165" fontId="103" fillId="0" borderId="12" xfId="0" applyNumberFormat="1" applyFont="1" applyBorder="1" applyAlignment="1">
      <alignment horizontal="center" vertical="center" wrapText="1"/>
    </xf>
    <xf numFmtId="3" fontId="86" fillId="0" borderId="1" xfId="0" applyNumberFormat="1" applyFont="1" applyBorder="1"/>
    <xf numFmtId="3" fontId="11" fillId="0" borderId="1" xfId="0" applyNumberFormat="1" applyFont="1" applyBorder="1"/>
    <xf numFmtId="0" fontId="12" fillId="0" borderId="1" xfId="0" applyFont="1" applyBorder="1"/>
    <xf numFmtId="0" fontId="5" fillId="0" borderId="1" xfId="0" applyFont="1" applyBorder="1"/>
    <xf numFmtId="3" fontId="6" fillId="0" borderId="2" xfId="0" applyNumberFormat="1" applyFont="1" applyBorder="1" applyAlignment="1">
      <alignment horizontal="center" vertical="center" wrapText="1"/>
    </xf>
    <xf numFmtId="3" fontId="7" fillId="2" borderId="0" xfId="39" applyNumberFormat="1" applyFont="1" applyFill="1" applyAlignment="1">
      <alignment horizontal="right" vertical="center" wrapText="1"/>
    </xf>
    <xf numFmtId="0" fontId="82" fillId="2" borderId="0" xfId="39" applyFont="1" applyFill="1" applyAlignment="1">
      <alignment horizontal="center" vertical="center" wrapText="1"/>
    </xf>
    <xf numFmtId="0" fontId="28" fillId="0" borderId="2" xfId="0" applyFont="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3" fontId="7" fillId="2" borderId="6" xfId="39" applyNumberFormat="1" applyFont="1" applyFill="1" applyBorder="1" applyAlignment="1">
      <alignment horizontal="center" vertical="center" wrapText="1"/>
    </xf>
    <xf numFmtId="3" fontId="7" fillId="2" borderId="7" xfId="39" applyNumberFormat="1" applyFont="1" applyFill="1" applyBorder="1" applyAlignment="1">
      <alignment horizontal="center" vertical="center" wrapText="1"/>
    </xf>
    <xf numFmtId="3" fontId="7" fillId="2" borderId="8" xfId="39" applyNumberFormat="1" applyFont="1" applyFill="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4" fillId="0" borderId="0" xfId="39" applyFont="1" applyAlignment="1">
      <alignment horizontal="center" vertical="center" wrapText="1"/>
    </xf>
    <xf numFmtId="0" fontId="4" fillId="0" borderId="1" xfId="0" applyFont="1" applyBorder="1" applyAlignment="1">
      <alignment horizontal="center" wrapText="1"/>
    </xf>
    <xf numFmtId="0" fontId="32" fillId="2" borderId="0" xfId="0" applyFont="1" applyFill="1" applyAlignment="1">
      <alignment horizontal="center"/>
    </xf>
    <xf numFmtId="0" fontId="6" fillId="2" borderId="0" xfId="0" applyFont="1" applyFill="1" applyAlignment="1">
      <alignment horizontal="center"/>
    </xf>
    <xf numFmtId="165" fontId="6" fillId="2" borderId="0" xfId="0" applyNumberFormat="1" applyFont="1" applyFill="1" applyAlignment="1">
      <alignment horizontal="center"/>
    </xf>
    <xf numFmtId="0" fontId="6" fillId="2" borderId="0" xfId="0" applyFont="1" applyFill="1" applyAlignment="1">
      <alignment horizontal="center" vertical="center" wrapText="1"/>
    </xf>
    <xf numFmtId="3" fontId="6" fillId="2" borderId="0" xfId="0" applyNumberFormat="1" applyFont="1" applyFill="1" applyAlignment="1">
      <alignment horizontal="center" vertical="center" wrapText="1"/>
    </xf>
    <xf numFmtId="165" fontId="6" fillId="2" borderId="0" xfId="0" applyNumberFormat="1" applyFont="1" applyFill="1" applyAlignment="1">
      <alignment horizontal="center" vertical="center" wrapText="1"/>
    </xf>
    <xf numFmtId="0" fontId="21" fillId="2" borderId="0" xfId="0" applyFont="1" applyFill="1" applyAlignment="1">
      <alignment horizontal="center" vertical="center" wrapText="1"/>
    </xf>
    <xf numFmtId="3" fontId="21" fillId="2" borderId="0" xfId="0" applyNumberFormat="1" applyFont="1" applyFill="1" applyAlignment="1">
      <alignment horizontal="center" vertical="center" wrapText="1"/>
    </xf>
    <xf numFmtId="165" fontId="21" fillId="2" borderId="0" xfId="0" applyNumberFormat="1" applyFont="1" applyFill="1" applyAlignment="1">
      <alignment horizontal="center" vertical="center" wrapText="1"/>
    </xf>
    <xf numFmtId="0" fontId="6" fillId="2" borderId="1"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5" xfId="0" applyFont="1" applyFill="1" applyBorder="1" applyAlignment="1">
      <alignment horizontal="center" vertical="center" wrapText="1"/>
    </xf>
    <xf numFmtId="3" fontId="6" fillId="2" borderId="9" xfId="0" applyNumberFormat="1" applyFont="1" applyFill="1" applyBorder="1" applyAlignment="1">
      <alignment horizontal="center" vertical="center" wrapText="1"/>
    </xf>
    <xf numFmtId="3" fontId="6" fillId="2" borderId="12" xfId="0" applyNumberFormat="1" applyFont="1" applyFill="1" applyBorder="1" applyAlignment="1">
      <alignment horizontal="center" vertical="center" wrapText="1"/>
    </xf>
    <xf numFmtId="165" fontId="6" fillId="2" borderId="3" xfId="0" applyNumberFormat="1" applyFont="1" applyFill="1" applyBorder="1" applyAlignment="1">
      <alignment horizontal="center" vertical="center" wrapText="1"/>
    </xf>
    <xf numFmtId="165" fontId="6" fillId="2" borderId="5" xfId="0" applyNumberFormat="1"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113" fillId="0" borderId="0" xfId="19" applyFont="1" applyAlignment="1">
      <alignment horizontal="center" vertical="center"/>
    </xf>
    <xf numFmtId="0" fontId="51" fillId="0" borderId="0" xfId="19" applyFont="1" applyAlignment="1">
      <alignment horizontal="center" vertical="center"/>
    </xf>
    <xf numFmtId="0" fontId="29" fillId="0" borderId="0" xfId="19" applyFont="1" applyAlignment="1">
      <alignment horizontal="center" vertical="center"/>
    </xf>
    <xf numFmtId="0" fontId="62" fillId="0" borderId="2" xfId="19" applyFont="1" applyBorder="1" applyAlignment="1">
      <alignment horizontal="right"/>
    </xf>
    <xf numFmtId="0" fontId="37" fillId="0" borderId="9" xfId="19" applyFont="1" applyBorder="1" applyAlignment="1">
      <alignment horizontal="center" vertical="center" wrapText="1"/>
    </xf>
    <xf numFmtId="0" fontId="37" fillId="0" borderId="11" xfId="19" applyFont="1" applyBorder="1" applyAlignment="1">
      <alignment horizontal="center" vertical="center" wrapText="1"/>
    </xf>
    <xf numFmtId="0" fontId="37" fillId="0" borderId="12" xfId="19" applyFont="1" applyBorder="1" applyAlignment="1">
      <alignment horizontal="center" vertical="center" wrapText="1"/>
    </xf>
    <xf numFmtId="0" fontId="7" fillId="0" borderId="6" xfId="20" applyFont="1" applyBorder="1" applyAlignment="1">
      <alignment horizontal="center" vertical="center" wrapText="1"/>
    </xf>
    <xf numFmtId="0" fontId="7" fillId="0" borderId="7" xfId="20" applyFont="1" applyBorder="1" applyAlignment="1">
      <alignment horizontal="center" vertical="center" wrapText="1"/>
    </xf>
    <xf numFmtId="0" fontId="7" fillId="0" borderId="8" xfId="20" applyFont="1" applyBorder="1" applyAlignment="1">
      <alignment horizontal="center" vertical="center" wrapText="1"/>
    </xf>
    <xf numFmtId="0" fontId="7" fillId="0" borderId="9" xfId="20" applyFont="1" applyBorder="1" applyAlignment="1">
      <alignment horizontal="center" vertical="center" wrapText="1"/>
    </xf>
    <xf numFmtId="0" fontId="7" fillId="0" borderId="12" xfId="20" applyFont="1" applyBorder="1" applyAlignment="1">
      <alignment horizontal="center" vertical="center" wrapText="1"/>
    </xf>
    <xf numFmtId="0" fontId="7" fillId="0" borderId="11" xfId="20" applyFont="1" applyBorder="1" applyAlignment="1">
      <alignment horizontal="center" vertical="center" wrapText="1"/>
    </xf>
    <xf numFmtId="0" fontId="7" fillId="0" borderId="23" xfId="20" applyFont="1" applyBorder="1" applyAlignment="1">
      <alignment horizontal="center" vertical="center" wrapText="1"/>
    </xf>
    <xf numFmtId="0" fontId="7" fillId="0" borderId="21" xfId="20" applyFont="1" applyBorder="1" applyAlignment="1">
      <alignment horizontal="center" vertical="center" wrapText="1"/>
    </xf>
    <xf numFmtId="3" fontId="39" fillId="2" borderId="0" xfId="0" applyNumberFormat="1" applyFont="1" applyFill="1" applyAlignment="1">
      <alignment horizontal="right"/>
    </xf>
    <xf numFmtId="3" fontId="39" fillId="2" borderId="1" xfId="0" applyNumberFormat="1" applyFont="1" applyFill="1" applyBorder="1" applyAlignment="1">
      <alignment horizontal="center" vertical="center" wrapText="1"/>
    </xf>
    <xf numFmtId="0" fontId="39" fillId="2" borderId="0" xfId="0" applyFont="1" applyFill="1" applyAlignment="1">
      <alignment horizontal="center"/>
    </xf>
    <xf numFmtId="0" fontId="82" fillId="2" borderId="0" xfId="0" applyFont="1" applyFill="1" applyAlignment="1">
      <alignment horizontal="center" vertical="center" wrapText="1"/>
    </xf>
    <xf numFmtId="0" fontId="83" fillId="2" borderId="0" xfId="0" applyFont="1" applyFill="1" applyAlignment="1">
      <alignment horizontal="center" vertical="center" wrapText="1"/>
    </xf>
    <xf numFmtId="0" fontId="39" fillId="2" borderId="1" xfId="0" applyFont="1" applyFill="1" applyBorder="1" applyAlignment="1">
      <alignment horizontal="center" vertical="center" wrapText="1"/>
    </xf>
    <xf numFmtId="3" fontId="39" fillId="2" borderId="6" xfId="0" applyNumberFormat="1" applyFont="1" applyFill="1" applyBorder="1" applyAlignment="1">
      <alignment horizontal="center" vertical="center" wrapText="1"/>
    </xf>
    <xf numFmtId="3" fontId="39" fillId="2" borderId="7" xfId="0" applyNumberFormat="1" applyFont="1" applyFill="1" applyBorder="1" applyAlignment="1">
      <alignment horizontal="center" vertical="center" wrapText="1"/>
    </xf>
    <xf numFmtId="3" fontId="39" fillId="2" borderId="8" xfId="0" applyNumberFormat="1" applyFont="1" applyFill="1" applyBorder="1" applyAlignment="1">
      <alignment horizontal="center" vertical="center" wrapText="1"/>
    </xf>
    <xf numFmtId="0" fontId="39" fillId="2" borderId="1" xfId="0" applyFont="1" applyFill="1" applyBorder="1" applyAlignment="1">
      <alignment horizontal="center" vertical="center"/>
    </xf>
    <xf numFmtId="0" fontId="4" fillId="0" borderId="0" xfId="0" applyFont="1" applyAlignment="1">
      <alignment horizontal="center"/>
    </xf>
    <xf numFmtId="0" fontId="28" fillId="0" borderId="0" xfId="0" applyFont="1" applyAlignment="1">
      <alignment horizontal="center" vertical="center" wrapText="1"/>
    </xf>
    <xf numFmtId="0" fontId="0" fillId="0" borderId="0" xfId="0" applyAlignment="1">
      <alignment horizontal="center" vertical="center"/>
    </xf>
    <xf numFmtId="0" fontId="8" fillId="2" borderId="1" xfId="0" applyFont="1" applyFill="1" applyBorder="1" applyAlignment="1">
      <alignment horizontal="center" vertical="center" wrapText="1"/>
    </xf>
    <xf numFmtId="3" fontId="39" fillId="2" borderId="23" xfId="0" applyNumberFormat="1" applyFont="1" applyFill="1" applyBorder="1" applyAlignment="1">
      <alignment horizontal="center" vertical="center" wrapText="1"/>
    </xf>
    <xf numFmtId="3" fontId="39" fillId="2" borderId="24" xfId="0" applyNumberFormat="1" applyFont="1" applyFill="1" applyBorder="1" applyAlignment="1">
      <alignment horizontal="center" vertical="center" wrapText="1"/>
    </xf>
    <xf numFmtId="3" fontId="39" fillId="2" borderId="21" xfId="0" applyNumberFormat="1" applyFont="1" applyFill="1" applyBorder="1" applyAlignment="1">
      <alignment horizontal="center" vertical="center" wrapText="1"/>
    </xf>
    <xf numFmtId="3" fontId="39" fillId="2" borderId="22" xfId="0" applyNumberFormat="1" applyFont="1" applyFill="1" applyBorder="1" applyAlignment="1">
      <alignment horizontal="center" vertical="center" wrapText="1"/>
    </xf>
    <xf numFmtId="3" fontId="8" fillId="2" borderId="1" xfId="0" applyNumberFormat="1"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8" fillId="2" borderId="8" xfId="0" applyNumberFormat="1" applyFont="1" applyFill="1" applyBorder="1" applyAlignment="1">
      <alignment horizontal="center" vertical="center" wrapText="1"/>
    </xf>
    <xf numFmtId="3" fontId="8" fillId="2" borderId="6" xfId="0" applyNumberFormat="1" applyFont="1" applyFill="1" applyBorder="1" applyAlignment="1">
      <alignment horizontal="center" vertical="center" wrapText="1"/>
    </xf>
    <xf numFmtId="3" fontId="8" fillId="2" borderId="7" xfId="0" applyNumberFormat="1" applyFont="1" applyFill="1" applyBorder="1" applyAlignment="1">
      <alignment horizontal="center" vertical="center" wrapText="1"/>
    </xf>
    <xf numFmtId="0" fontId="39" fillId="2" borderId="0" xfId="0" applyFont="1" applyFill="1" applyAlignment="1">
      <alignment horizontal="center" vertical="center" wrapText="1"/>
    </xf>
    <xf numFmtId="3" fontId="8" fillId="2" borderId="0" xfId="0" applyNumberFormat="1" applyFont="1" applyFill="1" applyAlignment="1">
      <alignment horizontal="right" vertical="center" wrapText="1"/>
    </xf>
    <xf numFmtId="3" fontId="15" fillId="2" borderId="0" xfId="0" applyNumberFormat="1" applyFont="1" applyFill="1" applyAlignment="1">
      <alignment horizontal="right" wrapText="1"/>
    </xf>
    <xf numFmtId="0" fontId="15" fillId="2" borderId="0" xfId="0" applyFont="1" applyFill="1" applyAlignment="1">
      <alignment horizontal="center" vertical="center" wrapText="1"/>
    </xf>
    <xf numFmtId="0" fontId="8" fillId="2" borderId="0" xfId="0" applyFont="1" applyFill="1" applyAlignment="1">
      <alignment horizontal="left" vertical="center" wrapText="1"/>
    </xf>
    <xf numFmtId="3" fontId="15" fillId="2" borderId="0" xfId="5" applyNumberFormat="1" applyFont="1" applyFill="1" applyAlignment="1">
      <alignment horizontal="right" vertical="center" wrapText="1"/>
    </xf>
    <xf numFmtId="0" fontId="37" fillId="2" borderId="1" xfId="0" applyFont="1" applyFill="1" applyBorder="1" applyAlignment="1">
      <alignment horizontal="center" vertical="center" wrapText="1"/>
    </xf>
    <xf numFmtId="0" fontId="38" fillId="0" borderId="1" xfId="0" applyFont="1" applyBorder="1" applyAlignment="1">
      <alignment horizontal="center" vertical="center" wrapText="1"/>
    </xf>
    <xf numFmtId="3" fontId="37" fillId="0" borderId="1" xfId="0" applyNumberFormat="1" applyFont="1" applyBorder="1" applyAlignment="1">
      <alignment horizontal="center" vertical="center" wrapText="1"/>
    </xf>
    <xf numFmtId="0" fontId="4" fillId="2" borderId="0" xfId="0" applyFont="1" applyFill="1" applyAlignment="1">
      <alignment horizontal="center" vertical="center" wrapText="1"/>
    </xf>
    <xf numFmtId="165" fontId="37" fillId="2" borderId="1" xfId="0" applyNumberFormat="1" applyFont="1" applyFill="1" applyBorder="1" applyAlignment="1">
      <alignment horizontal="center" vertical="center" wrapText="1"/>
    </xf>
    <xf numFmtId="3" fontId="7" fillId="2" borderId="1" xfId="0" applyNumberFormat="1" applyFont="1" applyFill="1" applyBorder="1" applyAlignment="1">
      <alignment horizontal="center" vertical="center" wrapText="1"/>
    </xf>
    <xf numFmtId="3" fontId="37" fillId="2" borderId="1" xfId="0" applyNumberFormat="1" applyFont="1" applyFill="1" applyBorder="1" applyAlignment="1">
      <alignment horizontal="center" vertical="center" wrapText="1"/>
    </xf>
    <xf numFmtId="0" fontId="46" fillId="2" borderId="0" xfId="0" applyFont="1" applyFill="1" applyAlignment="1">
      <alignment horizontal="center" vertical="center" wrapText="1"/>
    </xf>
    <xf numFmtId="0" fontId="47" fillId="2" borderId="0" xfId="0" applyFont="1" applyFill="1" applyAlignment="1">
      <alignment horizontal="center" vertical="center" wrapText="1"/>
    </xf>
    <xf numFmtId="0" fontId="63" fillId="2" borderId="0" xfId="0" applyFont="1" applyFill="1" applyAlignment="1">
      <alignment horizontal="center" vertical="center" wrapText="1"/>
    </xf>
    <xf numFmtId="0" fontId="18" fillId="0" borderId="0" xfId="0" applyFont="1" applyAlignment="1">
      <alignment horizontal="left" vertical="center" wrapText="1"/>
    </xf>
    <xf numFmtId="0" fontId="19" fillId="0" borderId="0" xfId="0" applyFont="1" applyAlignment="1">
      <alignment horizontal="left" vertical="center" wrapText="1"/>
    </xf>
    <xf numFmtId="0" fontId="48" fillId="0" borderId="2" xfId="2" applyFont="1" applyBorder="1" applyAlignment="1">
      <alignment horizontal="center" wrapText="1"/>
    </xf>
    <xf numFmtId="0" fontId="7" fillId="0" borderId="0" xfId="2" applyFont="1" applyAlignment="1">
      <alignment horizontal="center" vertical="center" wrapText="1"/>
    </xf>
    <xf numFmtId="0" fontId="38" fillId="0" borderId="9" xfId="2" applyFont="1" applyBorder="1" applyAlignment="1">
      <alignment horizontal="center" vertical="center" wrapText="1"/>
    </xf>
    <xf numFmtId="0" fontId="38" fillId="0" borderId="11" xfId="2" applyFont="1" applyBorder="1" applyAlignment="1">
      <alignment horizontal="center" vertical="center" wrapText="1"/>
    </xf>
    <xf numFmtId="0" fontId="38" fillId="0" borderId="12" xfId="2" applyFont="1" applyBorder="1" applyAlignment="1">
      <alignment horizontal="center" vertical="center" wrapText="1"/>
    </xf>
    <xf numFmtId="0" fontId="8" fillId="0" borderId="0" xfId="2" applyFont="1" applyAlignment="1">
      <alignment horizontal="center" vertical="center" wrapText="1"/>
    </xf>
    <xf numFmtId="0" fontId="19" fillId="0" borderId="0" xfId="2" applyFont="1" applyAlignment="1">
      <alignment horizontal="right" vertical="center" wrapText="1"/>
    </xf>
    <xf numFmtId="3" fontId="41" fillId="0" borderId="1" xfId="2" applyNumberFormat="1" applyFont="1" applyBorder="1" applyAlignment="1">
      <alignment horizontal="center" vertical="center" wrapText="1"/>
    </xf>
    <xf numFmtId="0" fontId="7" fillId="0" borderId="1" xfId="2" applyFont="1" applyBorder="1" applyAlignment="1">
      <alignment horizontal="center" vertical="center" wrapText="1"/>
    </xf>
    <xf numFmtId="4" fontId="7" fillId="0" borderId="1" xfId="2" applyNumberFormat="1" applyFont="1" applyBorder="1" applyAlignment="1">
      <alignment horizontal="center" vertical="center" wrapText="1"/>
    </xf>
    <xf numFmtId="3" fontId="7" fillId="0" borderId="1" xfId="2" applyNumberFormat="1" applyFont="1" applyBorder="1" applyAlignment="1">
      <alignment horizontal="center" vertical="center" wrapText="1"/>
    </xf>
    <xf numFmtId="165" fontId="7" fillId="0" borderId="9" xfId="2" applyNumberFormat="1" applyFont="1" applyBorder="1" applyAlignment="1">
      <alignment horizontal="center" vertical="center" wrapText="1"/>
    </xf>
    <xf numFmtId="165" fontId="7" fillId="0" borderId="12" xfId="2" applyNumberFormat="1" applyFont="1" applyBorder="1" applyAlignment="1">
      <alignment horizontal="center" vertical="center" wrapText="1"/>
    </xf>
    <xf numFmtId="0" fontId="7" fillId="0" borderId="9" xfId="2" applyFont="1" applyBorder="1" applyAlignment="1">
      <alignment horizontal="center" vertical="center" wrapText="1"/>
    </xf>
    <xf numFmtId="0" fontId="7" fillId="0" borderId="11" xfId="2" applyFont="1" applyBorder="1" applyAlignment="1">
      <alignment horizontal="center" vertical="center" wrapText="1"/>
    </xf>
    <xf numFmtId="0" fontId="7" fillId="0" borderId="12" xfId="2" applyFont="1" applyBorder="1" applyAlignment="1">
      <alignment horizontal="center" vertical="center" wrapText="1"/>
    </xf>
    <xf numFmtId="0" fontId="15" fillId="0" borderId="0" xfId="2" applyFont="1" applyAlignment="1">
      <alignment horizontal="center" vertical="center" wrapText="1"/>
    </xf>
    <xf numFmtId="165" fontId="7" fillId="0" borderId="1" xfId="2" applyNumberFormat="1" applyFont="1" applyBorder="1" applyAlignment="1">
      <alignment horizontal="center" vertical="center" wrapText="1"/>
    </xf>
    <xf numFmtId="0" fontId="14" fillId="2" borderId="1" xfId="5" applyFont="1" applyFill="1" applyBorder="1" applyAlignment="1">
      <alignment horizontal="center" vertical="center"/>
    </xf>
    <xf numFmtId="0" fontId="14" fillId="2" borderId="9" xfId="5" applyFont="1" applyFill="1" applyBorder="1" applyAlignment="1">
      <alignment horizontal="center" vertical="center" wrapText="1"/>
    </xf>
    <xf numFmtId="0" fontId="14" fillId="2" borderId="11" xfId="5" applyFont="1" applyFill="1" applyBorder="1" applyAlignment="1">
      <alignment horizontal="center" vertical="center" wrapText="1"/>
    </xf>
    <xf numFmtId="0" fontId="14" fillId="2" borderId="12" xfId="5" applyFont="1" applyFill="1" applyBorder="1" applyAlignment="1">
      <alignment horizontal="center" vertical="center" wrapText="1"/>
    </xf>
    <xf numFmtId="3" fontId="8" fillId="2" borderId="1" xfId="5" applyNumberFormat="1" applyFont="1" applyFill="1" applyBorder="1" applyAlignment="1">
      <alignment horizontal="center"/>
    </xf>
    <xf numFmtId="3" fontId="14" fillId="2" borderId="1" xfId="5" applyNumberFormat="1" applyFont="1" applyFill="1" applyBorder="1" applyAlignment="1">
      <alignment horizontal="center" vertical="center" wrapText="1"/>
    </xf>
    <xf numFmtId="177" fontId="14" fillId="2" borderId="1" xfId="5" applyNumberFormat="1" applyFont="1" applyFill="1" applyBorder="1" applyAlignment="1">
      <alignment horizontal="center" vertical="center" wrapText="1"/>
    </xf>
    <xf numFmtId="3" fontId="8" fillId="2" borderId="0" xfId="5" applyNumberFormat="1" applyFont="1" applyFill="1" applyAlignment="1">
      <alignment horizontal="right"/>
    </xf>
    <xf numFmtId="0" fontId="8" fillId="2" borderId="0" xfId="5" applyFont="1" applyFill="1" applyAlignment="1">
      <alignment horizontal="left" vertical="center" wrapText="1"/>
    </xf>
    <xf numFmtId="0" fontId="8" fillId="2" borderId="0" xfId="5" applyFont="1" applyFill="1" applyAlignment="1">
      <alignment horizontal="center" vertical="center" wrapText="1"/>
    </xf>
    <xf numFmtId="0" fontId="15" fillId="2" borderId="0" xfId="5" applyFont="1" applyFill="1" applyAlignment="1">
      <alignment horizontal="center" vertical="center" wrapText="1"/>
    </xf>
    <xf numFmtId="0" fontId="26" fillId="2" borderId="0" xfId="5" applyFont="1" applyFill="1" applyAlignment="1">
      <alignment horizontal="right"/>
    </xf>
    <xf numFmtId="0" fontId="7" fillId="0" borderId="1" xfId="2" applyFont="1" applyBorder="1" applyAlignment="1">
      <alignment horizontal="center" wrapText="1"/>
    </xf>
    <xf numFmtId="0" fontId="19" fillId="0" borderId="0" xfId="2" applyFont="1" applyAlignment="1">
      <alignment horizontal="center" vertical="center" wrapText="1"/>
    </xf>
    <xf numFmtId="0" fontId="48" fillId="0" borderId="0" xfId="2" applyFont="1" applyAlignment="1">
      <alignment horizontal="right" wrapText="1"/>
    </xf>
    <xf numFmtId="0" fontId="37" fillId="0" borderId="1" xfId="2" applyFont="1" applyBorder="1" applyAlignment="1">
      <alignment horizontal="center" vertical="center" wrapText="1"/>
    </xf>
    <xf numFmtId="0" fontId="48" fillId="0" borderId="0" xfId="2" applyFont="1" applyAlignment="1">
      <alignment horizontal="center" wrapText="1"/>
    </xf>
    <xf numFmtId="0" fontId="7" fillId="0" borderId="0" xfId="0" applyFont="1" applyAlignment="1">
      <alignment horizontal="center" wrapText="1"/>
    </xf>
    <xf numFmtId="0" fontId="15" fillId="0" borderId="0" xfId="0" applyFont="1" applyAlignment="1">
      <alignment horizontal="center" wrapText="1"/>
    </xf>
    <xf numFmtId="0" fontId="48" fillId="0" borderId="2" xfId="0" applyFont="1" applyBorder="1" applyAlignment="1">
      <alignment horizontal="center" vertical="top"/>
    </xf>
    <xf numFmtId="0" fontId="8" fillId="0" borderId="0" xfId="0" applyFont="1" applyAlignment="1">
      <alignment horizontal="center"/>
    </xf>
    <xf numFmtId="0" fontId="7" fillId="0" borderId="1" xfId="0" applyFont="1" applyBorder="1" applyAlignment="1">
      <alignment horizontal="center" vertical="center" wrapText="1"/>
    </xf>
    <xf numFmtId="3" fontId="14" fillId="0" borderId="6" xfId="0" applyNumberFormat="1" applyFont="1" applyBorder="1" applyAlignment="1">
      <alignment horizontal="center" vertical="center" wrapText="1"/>
    </xf>
    <xf numFmtId="3" fontId="14" fillId="0" borderId="8" xfId="0" applyNumberFormat="1" applyFont="1" applyBorder="1" applyAlignment="1">
      <alignment horizontal="center" vertical="center" wrapText="1"/>
    </xf>
    <xf numFmtId="165" fontId="14" fillId="0" borderId="9" xfId="0" applyNumberFormat="1" applyFont="1" applyBorder="1" applyAlignment="1">
      <alignment horizontal="center" vertical="center" wrapText="1"/>
    </xf>
    <xf numFmtId="165" fontId="14" fillId="0" borderId="12"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2" xfId="0" applyNumberFormat="1" applyFont="1" applyBorder="1" applyAlignment="1">
      <alignment horizontal="center" vertical="center" wrapText="1"/>
    </xf>
    <xf numFmtId="0" fontId="8" fillId="0" borderId="0" xfId="0" applyFont="1" applyAlignment="1">
      <alignment horizontal="center" vertical="center" wrapText="1"/>
    </xf>
    <xf numFmtId="0" fontId="7" fillId="0" borderId="1" xfId="4" applyFont="1" applyBorder="1" applyAlignment="1">
      <alignment horizontal="center" vertical="center" wrapText="1"/>
    </xf>
    <xf numFmtId="3" fontId="7" fillId="0" borderId="1" xfId="4" applyNumberFormat="1" applyFont="1" applyBorder="1" applyAlignment="1">
      <alignment horizontal="center" vertical="center" wrapText="1"/>
    </xf>
    <xf numFmtId="177" fontId="7" fillId="0" borderId="1" xfId="4" applyNumberFormat="1" applyFont="1" applyBorder="1" applyAlignment="1">
      <alignment horizontal="center" vertical="center" wrapText="1"/>
    </xf>
    <xf numFmtId="3" fontId="7" fillId="0" borderId="1" xfId="4" applyNumberFormat="1" applyFont="1" applyBorder="1" applyAlignment="1">
      <alignment horizontal="center" vertical="center"/>
    </xf>
    <xf numFmtId="0" fontId="6" fillId="0" borderId="0" xfId="0" applyFont="1" applyAlignment="1">
      <alignment horizontal="center"/>
    </xf>
    <xf numFmtId="0" fontId="57" fillId="0" borderId="0" xfId="4" applyFont="1" applyAlignment="1">
      <alignment horizontal="center" vertical="center"/>
    </xf>
    <xf numFmtId="0" fontId="26" fillId="0" borderId="0" xfId="4" applyFont="1" applyAlignment="1">
      <alignment horizontal="center"/>
    </xf>
    <xf numFmtId="0" fontId="38" fillId="0" borderId="1" xfId="2" applyFont="1" applyBorder="1" applyAlignment="1">
      <alignment horizontal="center" vertical="center" wrapText="1"/>
    </xf>
    <xf numFmtId="3" fontId="7" fillId="2" borderId="1" xfId="39" applyNumberFormat="1" applyFont="1" applyFill="1" applyBorder="1" applyAlignment="1">
      <alignment horizontal="center" vertical="center" wrapText="1"/>
    </xf>
    <xf numFmtId="0" fontId="15" fillId="0" borderId="0" xfId="0" applyFont="1" applyAlignment="1">
      <alignment horizontal="center" vertical="center" wrapText="1"/>
    </xf>
    <xf numFmtId="3" fontId="23"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165" fontId="7" fillId="0" borderId="1" xfId="0" applyNumberFormat="1" applyFont="1" applyBorder="1" applyAlignment="1">
      <alignment horizontal="center" vertical="center" wrapText="1"/>
    </xf>
    <xf numFmtId="3" fontId="26" fillId="0" borderId="0" xfId="0" applyNumberFormat="1" applyFont="1" applyAlignment="1">
      <alignment horizontal="center" vertical="top" wrapText="1"/>
    </xf>
    <xf numFmtId="0" fontId="7" fillId="2" borderId="0" xfId="0" applyFont="1" applyFill="1" applyAlignment="1">
      <alignment horizontal="center" vertical="center" wrapText="1"/>
    </xf>
    <xf numFmtId="3" fontId="7" fillId="2" borderId="9" xfId="39" applyNumberFormat="1" applyFont="1" applyFill="1" applyBorder="1" applyAlignment="1">
      <alignment horizontal="center" vertical="center" wrapText="1"/>
    </xf>
    <xf numFmtId="3" fontId="7" fillId="2" borderId="11" xfId="39" applyNumberFormat="1" applyFont="1" applyFill="1" applyBorder="1" applyAlignment="1">
      <alignment horizontal="center" vertical="center" wrapText="1"/>
    </xf>
    <xf numFmtId="3" fontId="7" fillId="2" borderId="12" xfId="39" applyNumberFormat="1" applyFont="1" applyFill="1" applyBorder="1" applyAlignment="1">
      <alignment horizontal="center" vertical="center" wrapText="1"/>
    </xf>
    <xf numFmtId="165" fontId="7" fillId="2" borderId="23" xfId="39" applyNumberFormat="1" applyFont="1" applyFill="1" applyBorder="1" applyAlignment="1">
      <alignment horizontal="center" vertical="center" wrapText="1"/>
    </xf>
    <xf numFmtId="165" fontId="7" fillId="2" borderId="25" xfId="39" applyNumberFormat="1" applyFont="1" applyFill="1" applyBorder="1" applyAlignment="1">
      <alignment horizontal="center" vertical="center" wrapText="1"/>
    </xf>
    <xf numFmtId="165" fontId="7" fillId="2" borderId="24" xfId="39" applyNumberFormat="1" applyFont="1" applyFill="1" applyBorder="1" applyAlignment="1">
      <alignment horizontal="center" vertical="center" wrapText="1"/>
    </xf>
    <xf numFmtId="3" fontId="7" fillId="2" borderId="0" xfId="39" applyNumberFormat="1" applyFont="1" applyFill="1" applyAlignment="1">
      <alignment horizontal="center" vertical="center" wrapText="1"/>
    </xf>
    <xf numFmtId="165" fontId="7" fillId="2" borderId="9" xfId="39" applyNumberFormat="1" applyFont="1" applyFill="1" applyBorder="1" applyAlignment="1">
      <alignment horizontal="center" vertical="center" wrapText="1"/>
    </xf>
    <xf numFmtId="165" fontId="7" fillId="2" borderId="11" xfId="39" applyNumberFormat="1" applyFont="1" applyFill="1" applyBorder="1" applyAlignment="1">
      <alignment horizontal="center" vertical="center" wrapText="1"/>
    </xf>
    <xf numFmtId="165" fontId="7" fillId="2" borderId="12" xfId="39" applyNumberFormat="1" applyFont="1" applyFill="1" applyBorder="1" applyAlignment="1">
      <alignment horizontal="center" vertical="center" wrapText="1"/>
    </xf>
    <xf numFmtId="3" fontId="81" fillId="2" borderId="2" xfId="39" applyNumberFormat="1" applyFont="1" applyFill="1" applyBorder="1" applyAlignment="1">
      <alignment horizontal="center" wrapText="1"/>
    </xf>
    <xf numFmtId="0" fontId="7" fillId="2" borderId="9" xfId="39" applyFont="1" applyFill="1" applyBorder="1" applyAlignment="1">
      <alignment horizontal="center" vertical="center" wrapText="1"/>
    </xf>
    <xf numFmtId="0" fontId="7" fillId="2" borderId="11" xfId="39" applyFont="1" applyFill="1" applyBorder="1" applyAlignment="1">
      <alignment horizontal="center" vertical="center" wrapText="1"/>
    </xf>
    <xf numFmtId="0" fontId="7" fillId="2" borderId="12" xfId="39" applyFont="1" applyFill="1" applyBorder="1" applyAlignment="1">
      <alignment horizontal="center" vertical="center" wrapText="1"/>
    </xf>
    <xf numFmtId="3" fontId="48" fillId="2" borderId="2" xfId="39" applyNumberFormat="1" applyFont="1" applyFill="1" applyBorder="1" applyAlignment="1">
      <alignment horizontal="center" wrapText="1"/>
    </xf>
    <xf numFmtId="0" fontId="48" fillId="0" borderId="0" xfId="4" applyFont="1" applyAlignment="1">
      <alignment horizontal="center"/>
    </xf>
    <xf numFmtId="3" fontId="7" fillId="0" borderId="3" xfId="4" applyNumberFormat="1" applyFont="1" applyBorder="1" applyAlignment="1">
      <alignment horizontal="center" vertical="center" wrapText="1"/>
    </xf>
    <xf numFmtId="3" fontId="7" fillId="0" borderId="4" xfId="4" applyNumberFormat="1" applyFont="1" applyBorder="1" applyAlignment="1">
      <alignment horizontal="center" vertical="center" wrapText="1"/>
    </xf>
    <xf numFmtId="3" fontId="7" fillId="0" borderId="10" xfId="4" applyNumberFormat="1" applyFont="1" applyBorder="1" applyAlignment="1">
      <alignment horizontal="center" vertical="center" wrapText="1"/>
    </xf>
    <xf numFmtId="3" fontId="7" fillId="0" borderId="13" xfId="4" applyNumberFormat="1" applyFont="1" applyBorder="1" applyAlignment="1">
      <alignment horizontal="center" vertical="center" wrapText="1"/>
    </xf>
    <xf numFmtId="177" fontId="7" fillId="0" borderId="10" xfId="4" applyNumberFormat="1" applyFont="1" applyBorder="1" applyAlignment="1">
      <alignment horizontal="center" vertical="center" wrapText="1"/>
    </xf>
    <xf numFmtId="177" fontId="7" fillId="0" borderId="13" xfId="4" applyNumberFormat="1" applyFont="1" applyBorder="1" applyAlignment="1">
      <alignment horizontal="center" vertical="center" wrapText="1"/>
    </xf>
    <xf numFmtId="0" fontId="7" fillId="0" borderId="3" xfId="4" applyFont="1" applyBorder="1" applyAlignment="1">
      <alignment horizontal="center" vertical="center" wrapText="1"/>
    </xf>
    <xf numFmtId="0" fontId="7" fillId="0" borderId="4" xfId="4" applyFont="1" applyBorder="1" applyAlignment="1">
      <alignment horizontal="center" vertical="center" wrapText="1"/>
    </xf>
    <xf numFmtId="0" fontId="7" fillId="0" borderId="13" xfId="4" applyFont="1" applyBorder="1" applyAlignment="1">
      <alignment horizontal="center" vertical="center" wrapText="1"/>
    </xf>
    <xf numFmtId="177" fontId="7" fillId="0" borderId="4" xfId="4" applyNumberFormat="1" applyFont="1" applyBorder="1" applyAlignment="1">
      <alignment horizontal="center" vertical="center" wrapText="1"/>
    </xf>
    <xf numFmtId="0" fontId="7" fillId="0" borderId="0" xfId="4" applyFont="1" applyAlignment="1">
      <alignment horizontal="center" vertical="center"/>
    </xf>
    <xf numFmtId="0" fontId="48" fillId="0" borderId="2" xfId="4" applyFont="1" applyBorder="1" applyAlignment="1">
      <alignment horizontal="right"/>
    </xf>
    <xf numFmtId="0" fontId="4" fillId="0" borderId="0" xfId="0" applyFont="1" applyAlignment="1">
      <alignment horizontal="right"/>
    </xf>
    <xf numFmtId="0" fontId="6" fillId="0" borderId="0" xfId="0" applyFont="1" applyAlignment="1">
      <alignment horizontal="right"/>
    </xf>
    <xf numFmtId="0" fontId="7" fillId="0" borderId="0" xfId="4" applyFont="1" applyAlignment="1">
      <alignment horizontal="center" vertical="center" wrapText="1"/>
    </xf>
    <xf numFmtId="3" fontId="7" fillId="2" borderId="23" xfId="39" applyNumberFormat="1" applyFont="1" applyFill="1" applyBorder="1" applyAlignment="1">
      <alignment horizontal="center" vertical="center" wrapText="1"/>
    </xf>
    <xf numFmtId="3" fontId="7" fillId="2" borderId="25" xfId="39" applyNumberFormat="1" applyFont="1" applyFill="1" applyBorder="1" applyAlignment="1">
      <alignment horizontal="center" vertical="center" wrapText="1"/>
    </xf>
    <xf numFmtId="3" fontId="7" fillId="2" borderId="24" xfId="39" applyNumberFormat="1" applyFont="1" applyFill="1" applyBorder="1" applyAlignment="1">
      <alignment horizontal="center" vertical="center" wrapText="1"/>
    </xf>
    <xf numFmtId="3" fontId="7" fillId="2" borderId="21" xfId="39" applyNumberFormat="1" applyFont="1" applyFill="1" applyBorder="1" applyAlignment="1">
      <alignment horizontal="center" vertical="center" wrapText="1"/>
    </xf>
    <xf numFmtId="3" fontId="7" fillId="2" borderId="2" xfId="39" applyNumberFormat="1" applyFont="1" applyFill="1" applyBorder="1" applyAlignment="1">
      <alignment horizontal="center" vertical="center" wrapText="1"/>
    </xf>
    <xf numFmtId="3" fontId="7" fillId="2" borderId="22" xfId="39" applyNumberFormat="1" applyFont="1" applyFill="1" applyBorder="1" applyAlignment="1">
      <alignment horizontal="center" vertical="center" wrapText="1"/>
    </xf>
    <xf numFmtId="0" fontId="8" fillId="0" borderId="1" xfId="30" applyFont="1" applyBorder="1" applyAlignment="1">
      <alignment horizontal="center" vertical="center" wrapText="1"/>
    </xf>
    <xf numFmtId="0" fontId="8" fillId="2" borderId="0" xfId="30" applyFont="1" applyFill="1" applyAlignment="1">
      <alignment horizontal="left" vertical="center" wrapText="1"/>
    </xf>
    <xf numFmtId="0" fontId="82" fillId="0" borderId="0" xfId="30" applyFont="1" applyAlignment="1">
      <alignment horizontal="center" vertical="center" wrapText="1"/>
    </xf>
    <xf numFmtId="0" fontId="83" fillId="0" borderId="0" xfId="30" applyFont="1" applyAlignment="1">
      <alignment horizontal="center" vertical="center" wrapText="1"/>
    </xf>
    <xf numFmtId="0" fontId="15" fillId="0" borderId="0" xfId="30" applyFont="1" applyAlignment="1">
      <alignment horizontal="right" vertical="center" wrapText="1"/>
    </xf>
    <xf numFmtId="0" fontId="8" fillId="0" borderId="0" xfId="30" applyFont="1" applyAlignment="1">
      <alignment horizontal="right" vertical="center" wrapText="1"/>
    </xf>
    <xf numFmtId="0" fontId="8" fillId="0" borderId="0" xfId="30" applyFont="1" applyAlignment="1">
      <alignment horizontal="center"/>
    </xf>
    <xf numFmtId="0" fontId="14" fillId="0" borderId="0" xfId="30" applyFont="1" applyAlignment="1">
      <alignment horizontal="center"/>
    </xf>
    <xf numFmtId="0" fontId="14" fillId="0" borderId="1" xfId="30" applyFont="1" applyBorder="1"/>
    <xf numFmtId="0" fontId="29" fillId="0" borderId="0" xfId="30" applyFont="1" applyAlignment="1">
      <alignment horizontal="center"/>
    </xf>
    <xf numFmtId="0" fontId="8" fillId="0" borderId="1" xfId="30" applyFont="1" applyBorder="1" applyAlignment="1">
      <alignment horizontal="center" vertical="center"/>
    </xf>
    <xf numFmtId="0" fontId="15" fillId="0" borderId="2" xfId="0" applyFont="1" applyBorder="1" applyAlignment="1">
      <alignment horizontal="center" vertical="top"/>
    </xf>
    <xf numFmtId="173" fontId="8" fillId="0" borderId="1" xfId="29" applyNumberFormat="1" applyFont="1" applyFill="1" applyBorder="1" applyAlignment="1">
      <alignment horizontal="center" vertical="center" wrapText="1"/>
    </xf>
    <xf numFmtId="0" fontId="123" fillId="0" borderId="0" xfId="28" applyAlignment="1">
      <alignment horizontal="center" vertical="center" wrapText="1"/>
    </xf>
    <xf numFmtId="173" fontId="4" fillId="0" borderId="0" xfId="29" applyNumberFormat="1" applyFont="1" applyFill="1" applyAlignment="1">
      <alignment horizontal="center" vertical="center"/>
    </xf>
    <xf numFmtId="0" fontId="4" fillId="0" borderId="0" xfId="28" applyFont="1" applyAlignment="1">
      <alignment horizontal="center" vertical="center" wrapText="1"/>
    </xf>
    <xf numFmtId="0" fontId="29" fillId="0" borderId="0" xfId="28" applyFont="1" applyAlignment="1">
      <alignment horizontal="center" vertical="center"/>
    </xf>
    <xf numFmtId="0" fontId="8" fillId="0" borderId="1" xfId="27" applyFont="1" applyBorder="1" applyAlignment="1">
      <alignment horizontal="center" vertical="center" wrapText="1"/>
    </xf>
    <xf numFmtId="173" fontId="29" fillId="0" borderId="0" xfId="29" applyNumberFormat="1" applyFont="1" applyFill="1" applyBorder="1" applyAlignment="1">
      <alignment horizontal="center" vertical="center"/>
    </xf>
    <xf numFmtId="0" fontId="7" fillId="0" borderId="1" xfId="30" applyFont="1" applyBorder="1" applyAlignment="1">
      <alignment horizontal="center" vertical="center" wrapText="1"/>
    </xf>
    <xf numFmtId="0" fontId="41" fillId="0" borderId="1" xfId="30" applyFont="1" applyBorder="1"/>
    <xf numFmtId="0" fontId="8" fillId="0" borderId="8" xfId="30" applyFont="1" applyBorder="1" applyAlignment="1">
      <alignment horizontal="center" vertical="center" wrapText="1"/>
    </xf>
    <xf numFmtId="0" fontId="14" fillId="0" borderId="8" xfId="30" applyFont="1" applyBorder="1"/>
    <xf numFmtId="0" fontId="15" fillId="0" borderId="2" xfId="30" applyFont="1" applyBorder="1" applyAlignment="1">
      <alignment horizontal="right" vertical="center" wrapText="1"/>
    </xf>
    <xf numFmtId="3" fontId="41" fillId="0" borderId="9" xfId="0" applyNumberFormat="1" applyFont="1" applyBorder="1" applyAlignment="1">
      <alignment horizontal="center" vertical="center" wrapText="1"/>
    </xf>
    <xf numFmtId="3" fontId="41" fillId="0" borderId="11" xfId="0" applyNumberFormat="1" applyFont="1" applyBorder="1" applyAlignment="1">
      <alignment horizontal="center" vertical="center" wrapText="1"/>
    </xf>
    <xf numFmtId="3" fontId="41" fillId="0" borderId="12" xfId="0" applyNumberFormat="1" applyFont="1" applyBorder="1" applyAlignment="1">
      <alignment horizontal="center" vertical="center" wrapText="1"/>
    </xf>
    <xf numFmtId="0" fontId="8" fillId="0" borderId="0" xfId="0" applyFont="1" applyAlignment="1">
      <alignment horizontal="right"/>
    </xf>
    <xf numFmtId="3" fontId="21" fillId="0" borderId="0" xfId="0" applyNumberFormat="1" applyFont="1" applyAlignment="1">
      <alignment horizontal="right" vertical="center" wrapText="1"/>
    </xf>
    <xf numFmtId="0" fontId="37" fillId="0" borderId="1" xfId="0" applyFont="1" applyBorder="1" applyAlignment="1">
      <alignment horizontal="center" vertical="center" wrapText="1"/>
    </xf>
    <xf numFmtId="4" fontId="37" fillId="0" borderId="1" xfId="0" applyNumberFormat="1" applyFont="1" applyBorder="1" applyAlignment="1">
      <alignment horizontal="center" vertical="center" wrapText="1"/>
    </xf>
    <xf numFmtId="3" fontId="19" fillId="0" borderId="1" xfId="0" applyNumberFormat="1" applyFont="1" applyBorder="1" applyAlignment="1">
      <alignment horizontal="center" vertical="center" wrapText="1"/>
    </xf>
    <xf numFmtId="0" fontId="14" fillId="0" borderId="1" xfId="2" applyFont="1" applyBorder="1" applyAlignment="1">
      <alignment horizontal="center" vertical="center" wrapText="1"/>
    </xf>
    <xf numFmtId="0" fontId="8" fillId="0" borderId="1" xfId="2" applyFont="1" applyBorder="1" applyAlignment="1">
      <alignment horizontal="center" vertical="center" wrapText="1"/>
    </xf>
    <xf numFmtId="0" fontId="8" fillId="0" borderId="0" xfId="2" applyFont="1" applyAlignment="1">
      <alignment horizontal="center"/>
    </xf>
    <xf numFmtId="0" fontId="15" fillId="0" borderId="0" xfId="2" applyFont="1" applyAlignment="1">
      <alignment horizontal="center"/>
    </xf>
    <xf numFmtId="0" fontId="15" fillId="0" borderId="2" xfId="2" applyFont="1" applyBorder="1" applyAlignment="1">
      <alignment horizontal="right" vertical="center" wrapText="1"/>
    </xf>
    <xf numFmtId="0" fontId="26" fillId="0" borderId="0" xfId="16" applyFont="1" applyAlignment="1">
      <alignment horizontal="center" vertical="center" wrapText="1"/>
    </xf>
    <xf numFmtId="0" fontId="23" fillId="0" borderId="1" xfId="16" applyFont="1" applyBorder="1" applyAlignment="1">
      <alignment horizontal="center" vertical="center" wrapText="1"/>
    </xf>
    <xf numFmtId="0" fontId="23" fillId="0" borderId="0" xfId="16" applyFont="1" applyAlignment="1">
      <alignment horizontal="center" vertical="center" wrapText="1"/>
    </xf>
    <xf numFmtId="0" fontId="26" fillId="0" borderId="2" xfId="16" applyFont="1" applyBorder="1" applyAlignment="1">
      <alignment horizontal="center" vertical="center"/>
    </xf>
    <xf numFmtId="3" fontId="48" fillId="2" borderId="0" xfId="39" applyNumberFormat="1" applyFont="1" applyFill="1" applyAlignment="1">
      <alignment horizontal="center" wrapText="1"/>
    </xf>
    <xf numFmtId="0" fontId="38" fillId="0" borderId="1" xfId="0" applyFont="1" applyBorder="1" applyAlignment="1">
      <alignment horizontal="center" vertical="center"/>
    </xf>
    <xf numFmtId="0" fontId="28" fillId="0" borderId="1" xfId="0" applyFont="1" applyBorder="1" applyAlignment="1">
      <alignment horizontal="center"/>
    </xf>
    <xf numFmtId="0" fontId="0" fillId="0" borderId="1" xfId="0" applyBorder="1" applyAlignment="1">
      <alignment horizontal="center"/>
    </xf>
    <xf numFmtId="0" fontId="38" fillId="0" borderId="8" xfId="0" applyFont="1" applyBorder="1" applyAlignment="1">
      <alignment horizontal="center" vertical="center" wrapText="1"/>
    </xf>
    <xf numFmtId="0" fontId="38" fillId="0" borderId="6" xfId="0" applyFont="1" applyBorder="1" applyAlignment="1">
      <alignment horizontal="center" vertical="center" wrapText="1"/>
    </xf>
    <xf numFmtId="0" fontId="149" fillId="0" borderId="0" xfId="2" applyFont="1" applyAlignment="1">
      <alignment horizontal="center" vertical="center" wrapText="1"/>
    </xf>
    <xf numFmtId="0" fontId="17" fillId="0" borderId="0" xfId="2" applyAlignment="1">
      <alignment vertical="center" wrapText="1"/>
    </xf>
    <xf numFmtId="0" fontId="151" fillId="0" borderId="1" xfId="0" applyFont="1" applyBorder="1" applyAlignment="1">
      <alignment horizontal="center"/>
    </xf>
    <xf numFmtId="0" fontId="150" fillId="0" borderId="1" xfId="2" applyFont="1" applyBorder="1" applyAlignment="1">
      <alignment horizontal="center" vertical="center" wrapText="1"/>
    </xf>
    <xf numFmtId="0" fontId="14" fillId="0" borderId="2" xfId="2" applyFont="1" applyBorder="1" applyAlignment="1">
      <alignment horizontal="center" wrapText="1"/>
    </xf>
    <xf numFmtId="0" fontId="41" fillId="2" borderId="0" xfId="39" applyFont="1" applyFill="1" applyAlignment="1">
      <alignment horizontal="center" vertical="center" wrapText="1"/>
    </xf>
    <xf numFmtId="165" fontId="7" fillId="2" borderId="0" xfId="39" applyNumberFormat="1" applyFont="1" applyFill="1" applyAlignment="1">
      <alignment horizontal="center" vertical="center" wrapText="1"/>
    </xf>
    <xf numFmtId="0" fontId="29" fillId="0" borderId="2" xfId="0" applyFont="1" applyBorder="1" applyAlignment="1">
      <alignment horizontal="center"/>
    </xf>
    <xf numFmtId="0" fontId="38" fillId="0" borderId="24"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12" xfId="0" applyFont="1" applyBorder="1" applyAlignment="1">
      <alignment horizontal="center" vertical="center" wrapText="1"/>
    </xf>
    <xf numFmtId="0" fontId="41" fillId="0" borderId="9" xfId="2" quotePrefix="1" applyFont="1" applyBorder="1" applyAlignment="1">
      <alignment horizontal="center" vertical="center" wrapText="1"/>
    </xf>
    <xf numFmtId="0" fontId="41" fillId="0" borderId="12" xfId="2" quotePrefix="1" applyFont="1" applyBorder="1" applyAlignment="1">
      <alignment horizontal="center" vertical="center" wrapText="1"/>
    </xf>
    <xf numFmtId="0" fontId="38" fillId="0" borderId="6" xfId="0" applyFont="1" applyBorder="1" applyAlignment="1">
      <alignment horizontal="center" vertical="center"/>
    </xf>
    <xf numFmtId="0" fontId="38" fillId="0" borderId="8" xfId="0" applyFont="1" applyBorder="1" applyAlignment="1">
      <alignment horizontal="center" vertical="center"/>
    </xf>
    <xf numFmtId="0" fontId="38" fillId="0" borderId="7" xfId="0" applyFont="1" applyBorder="1" applyAlignment="1">
      <alignment horizontal="center" vertical="center"/>
    </xf>
    <xf numFmtId="3" fontId="80" fillId="2" borderId="0" xfId="28" applyNumberFormat="1" applyFont="1" applyFill="1" applyAlignment="1">
      <alignment horizontal="center" vertical="center"/>
    </xf>
    <xf numFmtId="3" fontId="7" fillId="2" borderId="12" xfId="28" applyNumberFormat="1" applyFont="1" applyFill="1" applyBorder="1" applyAlignment="1">
      <alignment horizontal="center" vertical="center" wrapText="1"/>
    </xf>
    <xf numFmtId="3" fontId="7" fillId="2" borderId="11" xfId="28" applyNumberFormat="1" applyFont="1" applyFill="1" applyBorder="1" applyAlignment="1">
      <alignment horizontal="center" vertical="center" wrapText="1"/>
    </xf>
    <xf numFmtId="0" fontId="8" fillId="2" borderId="0" xfId="28" applyFont="1" applyFill="1" applyAlignment="1">
      <alignment horizontal="center" vertical="center"/>
    </xf>
    <xf numFmtId="0" fontId="26" fillId="2" borderId="0" xfId="28" applyFont="1" applyFill="1" applyAlignment="1">
      <alignment horizontal="center" vertical="center"/>
    </xf>
    <xf numFmtId="3" fontId="26" fillId="2" borderId="2" xfId="28" applyNumberFormat="1" applyFont="1" applyFill="1" applyBorder="1" applyAlignment="1">
      <alignment horizontal="center" vertical="center"/>
    </xf>
    <xf numFmtId="0" fontId="7" fillId="2" borderId="9" xfId="28" applyFont="1" applyFill="1" applyBorder="1" applyAlignment="1">
      <alignment horizontal="center" vertical="center" wrapText="1"/>
    </xf>
    <xf numFmtId="0" fontId="7" fillId="2" borderId="11" xfId="28" applyFont="1" applyFill="1" applyBorder="1" applyAlignment="1">
      <alignment horizontal="center" vertical="center" wrapText="1"/>
    </xf>
    <xf numFmtId="3" fontId="7" fillId="2" borderId="6" xfId="28" applyNumberFormat="1" applyFont="1" applyFill="1" applyBorder="1" applyAlignment="1">
      <alignment horizontal="center" vertical="center" wrapText="1"/>
    </xf>
    <xf numFmtId="3" fontId="7" fillId="2" borderId="7" xfId="28" applyNumberFormat="1" applyFont="1" applyFill="1" applyBorder="1" applyAlignment="1">
      <alignment horizontal="center" vertical="center" wrapText="1"/>
    </xf>
    <xf numFmtId="3" fontId="7" fillId="2" borderId="8" xfId="28" applyNumberFormat="1" applyFont="1" applyFill="1" applyBorder="1" applyAlignment="1">
      <alignment horizontal="center" vertical="center" wrapText="1"/>
    </xf>
    <xf numFmtId="3" fontId="7" fillId="2" borderId="9" xfId="28" applyNumberFormat="1" applyFont="1" applyFill="1" applyBorder="1" applyAlignment="1">
      <alignment horizontal="center" vertical="center" wrapText="1"/>
    </xf>
    <xf numFmtId="0" fontId="52" fillId="0" borderId="14" xfId="0" applyFont="1" applyBorder="1" applyAlignment="1">
      <alignment horizontal="center" vertical="top" wrapText="1"/>
    </xf>
    <xf numFmtId="0" fontId="51" fillId="0" borderId="0" xfId="0" applyFont="1" applyAlignment="1">
      <alignment horizont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3" fontId="26" fillId="0" borderId="1" xfId="43" applyNumberFormat="1" applyFont="1" applyBorder="1" applyAlignment="1">
      <alignment horizontal="center" vertical="center" wrapText="1"/>
    </xf>
    <xf numFmtId="4" fontId="26" fillId="0" borderId="1" xfId="43" applyNumberFormat="1" applyFont="1" applyBorder="1" applyAlignment="1">
      <alignment horizontal="center" vertical="center" wrapText="1"/>
    </xf>
    <xf numFmtId="3" fontId="26" fillId="0" borderId="23" xfId="43" applyNumberFormat="1" applyFont="1" applyBorder="1" applyAlignment="1">
      <alignment horizontal="center" vertical="center" wrapText="1"/>
    </xf>
    <xf numFmtId="3" fontId="26" fillId="0" borderId="25" xfId="43" applyNumberFormat="1" applyFont="1" applyBorder="1" applyAlignment="1">
      <alignment horizontal="center" vertical="center" wrapText="1"/>
    </xf>
    <xf numFmtId="3" fontId="26" fillId="0" borderId="24" xfId="43" applyNumberFormat="1" applyFont="1" applyBorder="1" applyAlignment="1">
      <alignment horizontal="center" vertical="center" wrapText="1"/>
    </xf>
    <xf numFmtId="3" fontId="26" fillId="0" borderId="21" xfId="43" applyNumberFormat="1" applyFont="1" applyBorder="1" applyAlignment="1">
      <alignment horizontal="center" vertical="center" wrapText="1"/>
    </xf>
    <xf numFmtId="3" fontId="26" fillId="0" borderId="2" xfId="43" applyNumberFormat="1" applyFont="1" applyBorder="1" applyAlignment="1">
      <alignment horizontal="center" vertical="center" wrapText="1"/>
    </xf>
    <xf numFmtId="3" fontId="26" fillId="0" borderId="22" xfId="43" applyNumberFormat="1" applyFont="1" applyBorder="1" applyAlignment="1">
      <alignment horizontal="center" vertical="center" wrapText="1"/>
    </xf>
    <xf numFmtId="3" fontId="23" fillId="0" borderId="1" xfId="43" applyNumberFormat="1" applyFont="1" applyBorder="1" applyAlignment="1">
      <alignment horizontal="center" vertical="center" wrapText="1"/>
    </xf>
    <xf numFmtId="3" fontId="15" fillId="0" borderId="1" xfId="43" applyNumberFormat="1" applyFont="1" applyBorder="1" applyAlignment="1">
      <alignment horizontal="center" vertical="center" wrapText="1"/>
    </xf>
    <xf numFmtId="3" fontId="8" fillId="0" borderId="1" xfId="43" applyNumberFormat="1" applyFont="1" applyBorder="1" applyAlignment="1">
      <alignment horizontal="center" vertical="center"/>
    </xf>
    <xf numFmtId="3" fontId="23" fillId="0" borderId="9" xfId="43" applyNumberFormat="1" applyFont="1" applyBorder="1" applyAlignment="1">
      <alignment horizontal="center" vertical="center" wrapText="1"/>
    </xf>
    <xf numFmtId="3" fontId="23" fillId="0" borderId="11" xfId="43" applyNumberFormat="1" applyFont="1" applyBorder="1" applyAlignment="1">
      <alignment horizontal="center" vertical="center" wrapText="1"/>
    </xf>
    <xf numFmtId="3" fontId="23" fillId="0" borderId="12" xfId="43" applyNumberFormat="1" applyFont="1" applyBorder="1" applyAlignment="1">
      <alignment horizontal="center" vertical="center" wrapText="1"/>
    </xf>
    <xf numFmtId="165" fontId="26" fillId="0" borderId="1" xfId="43" applyNumberFormat="1" applyFont="1" applyBorder="1" applyAlignment="1">
      <alignment horizontal="center" vertical="center" wrapText="1"/>
    </xf>
    <xf numFmtId="3" fontId="148" fillId="0" borderId="0" xfId="43" applyNumberFormat="1" applyFont="1" applyAlignment="1">
      <alignment horizontal="right"/>
    </xf>
    <xf numFmtId="3" fontId="39" fillId="0" borderId="0" xfId="43" applyNumberFormat="1" applyFont="1" applyAlignment="1">
      <alignment horizontal="center" vertical="center"/>
    </xf>
    <xf numFmtId="3" fontId="15" fillId="0" borderId="0" xfId="43" applyNumberFormat="1" applyFont="1" applyAlignment="1">
      <alignment horizontal="center" vertical="center"/>
    </xf>
    <xf numFmtId="3" fontId="30" fillId="0" borderId="2" xfId="43" applyNumberFormat="1" applyFont="1" applyBorder="1" applyAlignment="1">
      <alignment horizontal="right"/>
    </xf>
    <xf numFmtId="3" fontId="23" fillId="0" borderId="23" xfId="43" applyNumberFormat="1" applyFont="1" applyBorder="1" applyAlignment="1">
      <alignment horizontal="center" vertical="center" wrapText="1"/>
    </xf>
    <xf numFmtId="3" fontId="23" fillId="0" borderId="24" xfId="43" applyNumberFormat="1" applyFont="1" applyBorder="1" applyAlignment="1">
      <alignment horizontal="center" vertical="center" wrapText="1"/>
    </xf>
    <xf numFmtId="3" fontId="23" fillId="0" borderId="26" xfId="43" applyNumberFormat="1" applyFont="1" applyBorder="1" applyAlignment="1">
      <alignment horizontal="center" vertical="center" wrapText="1"/>
    </xf>
    <xf numFmtId="3" fontId="23" fillId="0" borderId="27" xfId="43" applyNumberFormat="1" applyFont="1" applyBorder="1" applyAlignment="1">
      <alignment horizontal="center" vertical="center" wrapText="1"/>
    </xf>
    <xf numFmtId="3" fontId="23" fillId="0" borderId="21" xfId="43" applyNumberFormat="1" applyFont="1" applyBorder="1" applyAlignment="1">
      <alignment horizontal="center" vertical="center" wrapText="1"/>
    </xf>
    <xf numFmtId="3" fontId="23" fillId="0" borderId="22" xfId="43" applyNumberFormat="1" applyFont="1" applyBorder="1" applyAlignment="1">
      <alignment horizontal="center" vertical="center" wrapText="1"/>
    </xf>
    <xf numFmtId="0" fontId="7" fillId="2" borderId="1" xfId="0" applyFont="1" applyFill="1" applyBorder="1" applyAlignment="1">
      <alignment horizontal="center" vertical="center" wrapText="1"/>
    </xf>
    <xf numFmtId="165" fontId="48" fillId="2" borderId="2" xfId="0" applyNumberFormat="1" applyFont="1" applyFill="1" applyBorder="1" applyAlignment="1">
      <alignment horizontal="center" vertical="center"/>
    </xf>
    <xf numFmtId="0" fontId="28" fillId="0" borderId="1" xfId="0" applyFont="1" applyBorder="1" applyAlignment="1">
      <alignment horizontal="center" vertical="center"/>
    </xf>
    <xf numFmtId="0" fontId="0" fillId="0" borderId="1" xfId="0" applyBorder="1" applyAlignment="1">
      <alignment horizontal="center" vertical="center"/>
    </xf>
    <xf numFmtId="0" fontId="39" fillId="2" borderId="0" xfId="0" applyFont="1" applyFill="1" applyAlignment="1">
      <alignment horizontal="center" vertical="center"/>
    </xf>
    <xf numFmtId="0" fontId="30" fillId="0" borderId="0" xfId="0" applyFont="1" applyAlignment="1">
      <alignment horizontal="center"/>
    </xf>
    <xf numFmtId="0" fontId="44" fillId="0" borderId="0" xfId="0" applyFont="1" applyAlignment="1">
      <alignment horizontal="center" vertical="center" wrapText="1"/>
    </xf>
    <xf numFmtId="4" fontId="7" fillId="2" borderId="1" xfId="0" applyNumberFormat="1" applyFont="1" applyFill="1" applyBorder="1" applyAlignment="1">
      <alignment horizontal="center" vertical="center" wrapText="1"/>
    </xf>
    <xf numFmtId="0" fontId="14" fillId="0" borderId="0" xfId="0" applyFont="1" applyAlignment="1">
      <alignment horizontal="left" vertical="center"/>
    </xf>
    <xf numFmtId="0" fontId="7" fillId="2" borderId="1" xfId="0" applyFont="1" applyFill="1" applyBorder="1" applyAlignment="1">
      <alignment horizontal="center" vertical="center"/>
    </xf>
    <xf numFmtId="0" fontId="8" fillId="0" borderId="0" xfId="0" applyFont="1" applyAlignment="1">
      <alignment horizontal="center" vertical="center"/>
    </xf>
    <xf numFmtId="0" fontId="8" fillId="2" borderId="0" xfId="0" applyFont="1" applyFill="1" applyAlignment="1">
      <alignment horizontal="center" vertical="center"/>
    </xf>
    <xf numFmtId="0" fontId="44" fillId="2" borderId="2" xfId="0" applyFont="1" applyFill="1" applyBorder="1" applyAlignment="1">
      <alignment horizontal="center" vertical="top"/>
    </xf>
    <xf numFmtId="3" fontId="7" fillId="2" borderId="6" xfId="0" applyNumberFormat="1" applyFont="1" applyFill="1" applyBorder="1" applyAlignment="1">
      <alignment horizontal="center" vertical="center" wrapText="1"/>
    </xf>
    <xf numFmtId="3" fontId="7" fillId="2" borderId="8" xfId="0" applyNumberFormat="1" applyFont="1" applyFill="1" applyBorder="1" applyAlignment="1">
      <alignment horizontal="center" vertical="center" wrapText="1"/>
    </xf>
    <xf numFmtId="0" fontId="32" fillId="0" borderId="0" xfId="0" applyFont="1" applyAlignment="1">
      <alignment horizontal="center"/>
    </xf>
    <xf numFmtId="3" fontId="23" fillId="2" borderId="7" xfId="0" applyNumberFormat="1" applyFont="1" applyFill="1" applyBorder="1" applyAlignment="1">
      <alignment horizontal="center" vertical="center" wrapText="1"/>
    </xf>
    <xf numFmtId="3" fontId="23" fillId="2" borderId="8" xfId="0" applyNumberFormat="1" applyFont="1" applyFill="1" applyBorder="1" applyAlignment="1">
      <alignment horizontal="center" vertical="center" wrapText="1"/>
    </xf>
    <xf numFmtId="0" fontId="23" fillId="0" borderId="0" xfId="2" applyFont="1" applyAlignment="1">
      <alignment horizontal="center" vertical="center"/>
    </xf>
    <xf numFmtId="0" fontId="39" fillId="0" borderId="0" xfId="2" applyFont="1" applyAlignment="1">
      <alignment horizontal="center" vertical="center" wrapText="1"/>
    </xf>
    <xf numFmtId="0" fontId="26" fillId="0" borderId="2" xfId="2" applyFont="1" applyBorder="1" applyAlignment="1">
      <alignment horizontal="center"/>
    </xf>
    <xf numFmtId="0" fontId="7" fillId="0" borderId="6"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7" fillId="0" borderId="9" xfId="2" applyFont="1" applyBorder="1" applyAlignment="1">
      <alignment horizontal="left" vertical="center" wrapText="1"/>
    </xf>
    <xf numFmtId="0" fontId="7" fillId="0" borderId="11" xfId="2" applyFont="1" applyBorder="1" applyAlignment="1">
      <alignment horizontal="left" vertical="center" wrapText="1"/>
    </xf>
    <xf numFmtId="3" fontId="7" fillId="0" borderId="9"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3" fontId="7" fillId="2" borderId="9" xfId="0" applyNumberFormat="1" applyFont="1" applyFill="1" applyBorder="1" applyAlignment="1">
      <alignment horizontal="center" vertical="center" wrapText="1"/>
    </xf>
    <xf numFmtId="3" fontId="7" fillId="2" borderId="12" xfId="0" applyNumberFormat="1" applyFont="1" applyFill="1" applyBorder="1" applyAlignment="1">
      <alignment horizontal="center" vertical="center" wrapText="1"/>
    </xf>
    <xf numFmtId="3" fontId="8" fillId="2" borderId="12" xfId="28" applyNumberFormat="1" applyFont="1" applyFill="1" applyBorder="1" applyAlignment="1">
      <alignment horizontal="center" vertical="center" wrapText="1"/>
    </xf>
    <xf numFmtId="3" fontId="8" fillId="2" borderId="11" xfId="28" applyNumberFormat="1" applyFont="1" applyFill="1" applyBorder="1" applyAlignment="1">
      <alignment horizontal="center" vertical="center" wrapText="1"/>
    </xf>
    <xf numFmtId="0" fontId="4" fillId="0" borderId="0" xfId="28" applyFont="1" applyAlignment="1">
      <alignment horizontal="left"/>
    </xf>
    <xf numFmtId="0" fontId="80" fillId="0" borderId="0" xfId="28" applyFont="1" applyAlignment="1">
      <alignment horizontal="center"/>
    </xf>
    <xf numFmtId="0" fontId="29" fillId="0" borderId="2" xfId="28" applyFont="1" applyBorder="1" applyAlignment="1">
      <alignment horizontal="center"/>
    </xf>
    <xf numFmtId="0" fontId="4" fillId="0" borderId="9" xfId="28" applyFont="1" applyBorder="1" applyAlignment="1">
      <alignment horizontal="center" vertical="center" wrapText="1"/>
    </xf>
    <xf numFmtId="0" fontId="4" fillId="0" borderId="11" xfId="28" applyFont="1" applyBorder="1" applyAlignment="1">
      <alignment horizontal="center" vertical="center" wrapText="1"/>
    </xf>
    <xf numFmtId="0" fontId="4" fillId="0" borderId="12" xfId="28" applyFont="1" applyBorder="1" applyAlignment="1">
      <alignment horizontal="center" vertical="center" wrapText="1"/>
    </xf>
    <xf numFmtId="0" fontId="4" fillId="0" borderId="6" xfId="28" applyFont="1" applyBorder="1" applyAlignment="1">
      <alignment horizontal="center" vertical="center" wrapText="1"/>
    </xf>
    <xf numFmtId="0" fontId="4" fillId="0" borderId="7" xfId="28" applyFont="1" applyBorder="1" applyAlignment="1">
      <alignment horizontal="center" vertical="center" wrapText="1"/>
    </xf>
    <xf numFmtId="0" fontId="4" fillId="0" borderId="8" xfId="28" applyFont="1" applyBorder="1" applyAlignment="1">
      <alignment horizontal="center" vertical="center" wrapText="1"/>
    </xf>
    <xf numFmtId="3" fontId="8" fillId="2" borderId="9" xfId="28" applyNumberFormat="1" applyFont="1" applyFill="1" applyBorder="1" applyAlignment="1">
      <alignment horizontal="center" vertical="center" wrapText="1"/>
    </xf>
    <xf numFmtId="0" fontId="137" fillId="0" borderId="0" xfId="0" applyFont="1" applyAlignment="1">
      <alignment horizontal="center" wrapText="1"/>
    </xf>
    <xf numFmtId="0" fontId="18" fillId="0" borderId="1" xfId="0" applyFont="1" applyBorder="1" applyAlignment="1">
      <alignment horizontal="center" vertical="center" wrapText="1"/>
    </xf>
    <xf numFmtId="0" fontId="19" fillId="0" borderId="0" xfId="0" applyFont="1" applyAlignment="1">
      <alignment horizontal="center" vertical="center" wrapText="1"/>
    </xf>
    <xf numFmtId="0" fontId="21" fillId="0" borderId="0" xfId="0" applyFont="1" applyAlignment="1">
      <alignment horizontal="center" wrapText="1"/>
    </xf>
    <xf numFmtId="0" fontId="18" fillId="0" borderId="1" xfId="0" applyFont="1" applyBorder="1" applyAlignment="1">
      <alignment horizontal="center" wrapText="1"/>
    </xf>
    <xf numFmtId="0" fontId="29" fillId="0" borderId="0" xfId="0" applyFont="1" applyAlignment="1">
      <alignment horizontal="center" wrapText="1"/>
    </xf>
    <xf numFmtId="3" fontId="7" fillId="0" borderId="1" xfId="9" applyNumberFormat="1" applyFont="1" applyBorder="1" applyAlignment="1">
      <alignment horizontal="center" vertical="center" wrapText="1"/>
    </xf>
    <xf numFmtId="0" fontId="7" fillId="0" borderId="1" xfId="9" applyFont="1" applyBorder="1" applyAlignment="1">
      <alignment horizontal="center" vertical="center" wrapText="1"/>
    </xf>
    <xf numFmtId="0" fontId="7" fillId="2" borderId="1" xfId="9" applyFont="1" applyFill="1" applyBorder="1" applyAlignment="1">
      <alignment horizontal="center" vertical="center" wrapText="1"/>
    </xf>
    <xf numFmtId="0" fontId="8" fillId="0" borderId="0" xfId="9" applyFont="1" applyAlignment="1">
      <alignment vertical="center"/>
    </xf>
    <xf numFmtId="0" fontId="7" fillId="0" borderId="0" xfId="9" applyFont="1" applyAlignment="1">
      <alignment horizontal="center" vertical="center"/>
    </xf>
    <xf numFmtId="0" fontId="14" fillId="0" borderId="0" xfId="0" applyFont="1" applyAlignment="1">
      <alignment horizontal="right"/>
    </xf>
    <xf numFmtId="0" fontId="8" fillId="0" borderId="0" xfId="9" applyFont="1" applyAlignment="1">
      <alignment horizontal="center" vertical="center" wrapText="1"/>
    </xf>
    <xf numFmtId="3" fontId="43" fillId="0" borderId="0" xfId="9" applyNumberFormat="1" applyFont="1" applyAlignment="1">
      <alignment horizontal="center" vertical="center"/>
    </xf>
    <xf numFmtId="3" fontId="15" fillId="0" borderId="2" xfId="0" applyNumberFormat="1" applyFont="1" applyBorder="1" applyAlignment="1">
      <alignment horizontal="center" vertical="top"/>
    </xf>
    <xf numFmtId="0" fontId="8" fillId="0" borderId="1" xfId="0" applyFont="1" applyBorder="1" applyAlignment="1">
      <alignment horizontal="center"/>
    </xf>
    <xf numFmtId="0" fontId="8" fillId="0" borderId="1" xfId="0" applyFont="1" applyBorder="1" applyAlignment="1">
      <alignment horizontal="center" vertical="center" wrapText="1"/>
    </xf>
    <xf numFmtId="0" fontId="43" fillId="0" borderId="1" xfId="9" applyFont="1" applyBorder="1" applyAlignment="1">
      <alignment horizontal="center" vertical="center" wrapText="1"/>
    </xf>
    <xf numFmtId="0" fontId="14" fillId="0" borderId="1" xfId="0" applyFont="1" applyBorder="1" applyAlignment="1">
      <alignment horizontal="center" vertical="center"/>
    </xf>
    <xf numFmtId="0" fontId="15" fillId="0" borderId="0" xfId="0" applyFont="1" applyAlignment="1">
      <alignment horizontal="center" vertical="top"/>
    </xf>
    <xf numFmtId="0" fontId="14" fillId="0" borderId="1" xfId="0" applyFont="1" applyBorder="1" applyAlignment="1">
      <alignment horizontal="center"/>
    </xf>
    <xf numFmtId="0" fontId="29" fillId="0" borderId="2" xfId="0" applyFont="1" applyBorder="1" applyAlignment="1">
      <alignment horizontal="center" vertical="top"/>
    </xf>
    <xf numFmtId="0" fontId="4" fillId="0" borderId="0" xfId="0" applyFont="1" applyAlignment="1">
      <alignment horizontal="center" vertical="center" wrapText="1"/>
    </xf>
    <xf numFmtId="0" fontId="6" fillId="0" borderId="0" xfId="0" applyFont="1" applyAlignment="1">
      <alignment horizontal="center" vertical="center" wrapText="1"/>
    </xf>
    <xf numFmtId="3" fontId="4"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29" fillId="0" borderId="2" xfId="0" applyFont="1" applyBorder="1" applyAlignment="1">
      <alignment horizontal="right" vertical="top"/>
    </xf>
    <xf numFmtId="0" fontId="0" fillId="0" borderId="0" xfId="0" applyAlignment="1">
      <alignment horizontal="center" vertical="center" wrapText="1"/>
    </xf>
    <xf numFmtId="0" fontId="29" fillId="0" borderId="2" xfId="0" applyFont="1" applyBorder="1" applyAlignment="1">
      <alignment horizontal="right"/>
    </xf>
    <xf numFmtId="0" fontId="0" fillId="0" borderId="2" xfId="0" applyBorder="1" applyAlignment="1">
      <alignment horizontal="center"/>
    </xf>
    <xf numFmtId="0" fontId="32" fillId="0" borderId="0" xfId="0" applyFont="1" applyAlignment="1">
      <alignment horizontal="center" vertical="center" wrapText="1"/>
    </xf>
    <xf numFmtId="0" fontId="6" fillId="0" borderId="0" xfId="10" applyFont="1" applyAlignment="1">
      <alignment horizontal="center"/>
    </xf>
    <xf numFmtId="166" fontId="15" fillId="0" borderId="2" xfId="10" applyNumberFormat="1" applyFont="1" applyBorder="1" applyAlignment="1">
      <alignment horizontal="center" vertical="center"/>
    </xf>
    <xf numFmtId="0" fontId="4" fillId="0" borderId="0" xfId="10" applyFont="1" applyAlignment="1">
      <alignment horizontal="center" vertical="center" wrapText="1"/>
    </xf>
    <xf numFmtId="0" fontId="29" fillId="0" borderId="0" xfId="10" applyFont="1" applyAlignment="1">
      <alignment horizontal="center" vertical="center" wrapText="1"/>
    </xf>
    <xf numFmtId="166" fontId="8" fillId="0" borderId="1" xfId="10" applyNumberFormat="1" applyFont="1" applyBorder="1" applyAlignment="1">
      <alignment horizontal="center" vertical="center"/>
    </xf>
    <xf numFmtId="166" fontId="8" fillId="0" borderId="1" xfId="10" applyNumberFormat="1" applyFont="1" applyBorder="1" applyAlignment="1">
      <alignment horizontal="center" vertical="center" wrapText="1"/>
    </xf>
    <xf numFmtId="3" fontId="19" fillId="0" borderId="0" xfId="5" applyNumberFormat="1" applyFont="1" applyAlignment="1">
      <alignment horizontal="center"/>
    </xf>
    <xf numFmtId="0" fontId="21" fillId="0" borderId="2" xfId="5" applyFont="1" applyBorder="1" applyAlignment="1">
      <alignment horizontal="center"/>
    </xf>
    <xf numFmtId="0" fontId="8" fillId="0" borderId="1" xfId="5" applyFont="1" applyBorder="1" applyAlignment="1">
      <alignment horizontal="center" vertical="center" wrapText="1"/>
    </xf>
    <xf numFmtId="0" fontId="20" fillId="0" borderId="0" xfId="5" applyFont="1" applyAlignment="1">
      <alignment horizontal="center" vertical="center" wrapText="1"/>
    </xf>
    <xf numFmtId="0" fontId="19" fillId="0" borderId="1" xfId="5" applyFont="1" applyBorder="1" applyAlignment="1">
      <alignment horizontal="center" vertical="center" wrapText="1"/>
    </xf>
    <xf numFmtId="0" fontId="19" fillId="0" borderId="6" xfId="5" applyFont="1" applyBorder="1" applyAlignment="1">
      <alignment horizontal="center" vertical="center" wrapText="1"/>
    </xf>
    <xf numFmtId="0" fontId="19" fillId="0" borderId="7" xfId="5" applyFont="1" applyBorder="1" applyAlignment="1">
      <alignment horizontal="center" vertical="center" wrapText="1"/>
    </xf>
    <xf numFmtId="0" fontId="19" fillId="0" borderId="8" xfId="5" applyFont="1" applyBorder="1" applyAlignment="1">
      <alignment horizontal="center" vertical="center" wrapText="1"/>
    </xf>
    <xf numFmtId="0" fontId="19" fillId="0" borderId="1" xfId="5" applyFont="1" applyBorder="1" applyAlignment="1">
      <alignment horizontal="right" vertical="center" wrapText="1"/>
    </xf>
    <xf numFmtId="0" fontId="19" fillId="0" borderId="0" xfId="3" applyFont="1" applyAlignment="1">
      <alignment horizontal="center"/>
    </xf>
    <xf numFmtId="3" fontId="14" fillId="0" borderId="2" xfId="0" applyNumberFormat="1" applyFont="1" applyBorder="1" applyAlignment="1">
      <alignment horizontal="center"/>
    </xf>
    <xf numFmtId="3" fontId="7" fillId="2" borderId="1" xfId="9" applyNumberFormat="1" applyFont="1" applyFill="1" applyBorder="1" applyAlignment="1">
      <alignment horizontal="center" vertical="center" wrapText="1"/>
    </xf>
    <xf numFmtId="3" fontId="4" fillId="0" borderId="0" xfId="0" applyNumberFormat="1" applyFont="1" applyAlignment="1">
      <alignment horizontal="center"/>
    </xf>
    <xf numFmtId="3" fontId="6" fillId="0" borderId="0" xfId="0" applyNumberFormat="1" applyFont="1" applyAlignment="1">
      <alignment horizontal="center"/>
    </xf>
    <xf numFmtId="3" fontId="15" fillId="0" borderId="0" xfId="0" applyNumberFormat="1" applyFont="1" applyAlignment="1">
      <alignment horizontal="center" vertical="top"/>
    </xf>
    <xf numFmtId="3" fontId="14" fillId="0" borderId="0" xfId="0" applyNumberFormat="1" applyFont="1" applyAlignment="1">
      <alignment horizontal="right"/>
    </xf>
    <xf numFmtId="2" fontId="7" fillId="0" borderId="1" xfId="9" applyNumberFormat="1" applyFont="1" applyBorder="1" applyAlignment="1">
      <alignment horizontal="center" vertical="center" wrapText="1"/>
    </xf>
    <xf numFmtId="165" fontId="7" fillId="2" borderId="1" xfId="9" applyNumberFormat="1" applyFont="1" applyFill="1" applyBorder="1" applyAlignment="1">
      <alignment horizontal="center" vertical="center" wrapText="1"/>
    </xf>
    <xf numFmtId="3" fontId="4" fillId="0" borderId="1" xfId="0" applyNumberFormat="1" applyFont="1" applyBorder="1" applyAlignment="1">
      <alignment horizontal="center" vertical="center"/>
    </xf>
    <xf numFmtId="3" fontId="6" fillId="0" borderId="0" xfId="0" applyNumberFormat="1" applyFont="1" applyAlignment="1">
      <alignment horizontal="center" vertical="center" wrapText="1"/>
    </xf>
    <xf numFmtId="0" fontId="26" fillId="2" borderId="0" xfId="13" quotePrefix="1" applyFont="1" applyFill="1" applyAlignment="1">
      <alignment horizontal="justify" vertical="center" wrapText="1"/>
    </xf>
    <xf numFmtId="0" fontId="26" fillId="2" borderId="0" xfId="13" applyFont="1" applyFill="1" applyAlignment="1">
      <alignment horizontal="justify" vertical="center" wrapText="1"/>
    </xf>
    <xf numFmtId="0" fontId="8" fillId="2" borderId="0" xfId="13" applyFont="1" applyFill="1" applyAlignment="1">
      <alignment horizontal="center" vertical="center" wrapText="1"/>
    </xf>
    <xf numFmtId="0" fontId="30" fillId="2" borderId="0" xfId="13" applyFont="1" applyFill="1" applyAlignment="1">
      <alignment horizontal="center" vertical="center" wrapText="1"/>
    </xf>
    <xf numFmtId="0" fontId="15" fillId="2" borderId="2" xfId="13" applyFont="1" applyFill="1" applyBorder="1" applyAlignment="1">
      <alignment horizontal="right" vertical="center"/>
    </xf>
    <xf numFmtId="0" fontId="75" fillId="2" borderId="0" xfId="13" applyFont="1" applyFill="1" applyAlignment="1">
      <alignment horizontal="left"/>
    </xf>
    <xf numFmtId="168" fontId="8" fillId="2" borderId="1" xfId="14" applyNumberFormat="1" applyFont="1" applyFill="1" applyBorder="1" applyAlignment="1">
      <alignment horizontal="center"/>
    </xf>
    <xf numFmtId="0" fontId="8" fillId="2" borderId="1" xfId="13" applyFont="1" applyFill="1" applyBorder="1" applyAlignment="1">
      <alignment horizontal="center" vertical="center"/>
    </xf>
  </cellXfs>
  <cellStyles count="44">
    <cellStyle name="Comma" xfId="1" builtinId="3"/>
    <cellStyle name="Comma 10" xfId="11" xr:uid="{00000000-0005-0000-0000-00003B000000}"/>
    <cellStyle name="Comma 10 2" xfId="38" xr:uid="{5D0B2FBD-1D56-4C7A-A4E8-DB666BC3451F}"/>
    <cellStyle name="Comma 11" xfId="35" xr:uid="{121761ED-97F3-4790-8ABA-209EA30A3B23}"/>
    <cellStyle name="Comma 123 2" xfId="26" xr:uid="{262D6718-454E-4451-87C1-FA3D065AF86D}"/>
    <cellStyle name="Comma 125" xfId="41" xr:uid="{F63DF2DE-691B-45D9-B4F2-6593B6670906}"/>
    <cellStyle name="Comma 16 3" xfId="21" xr:uid="{A040FD91-0770-4B62-9C82-1D55C81F0B22}"/>
    <cellStyle name="Comma 2" xfId="14" xr:uid="{0963D381-30E4-47DC-9E8B-E8B606232C90}"/>
    <cellStyle name="Comma 2 2 2 10" xfId="23" xr:uid="{783BB600-3109-447F-985F-A3A309D40D54}"/>
    <cellStyle name="Comma 2 29 2" xfId="37" xr:uid="{9A98A92C-94A2-4230-99BA-020D1CE40D01}"/>
    <cellStyle name="Comma 3" xfId="18" xr:uid="{63CB648E-9912-41CC-A407-DAD3863A1776}"/>
    <cellStyle name="Comma 4" xfId="22" xr:uid="{DC24152C-53DC-4784-ABF6-4BBE1996696E}"/>
    <cellStyle name="Comma 4 2" xfId="31" xr:uid="{61AF2A6E-2ED5-4B9C-B673-FAF01F04BD4B}"/>
    <cellStyle name="Comma 5" xfId="29" xr:uid="{D79C1584-6134-492E-80BF-A83DD9D33C68}"/>
    <cellStyle name="Comma 5 2" xfId="33" xr:uid="{7A82350B-DF24-4762-95F8-B9702799114B}"/>
    <cellStyle name="Comma 7" xfId="25" xr:uid="{D09FCF7A-3981-4B1B-B856-BC81853E0E1A}"/>
    <cellStyle name="Normal" xfId="0" builtinId="0"/>
    <cellStyle name="Normal 10" xfId="28" xr:uid="{369DD127-1C74-48E8-8AF6-2A3B1535D483}"/>
    <cellStyle name="Normal 11" xfId="39" xr:uid="{69BB40C7-3805-40EC-8FA0-2ADCB4778B4A}"/>
    <cellStyle name="Normal 119 2" xfId="27" xr:uid="{4B433FD9-D794-4F5B-992B-D1A9502B72E9}"/>
    <cellStyle name="Normal 12" xfId="43" xr:uid="{066AFE22-7914-4393-A9C1-AF744A689091}"/>
    <cellStyle name="Normal 13" xfId="2" xr:uid="{00000000-0005-0000-0000-000031000000}"/>
    <cellStyle name="Normal 14" xfId="40" xr:uid="{BC9A08FE-730A-4EB9-826A-519C1BA8F03B}"/>
    <cellStyle name="Normal 153" xfId="3" xr:uid="{00000000-0005-0000-0000-000032000000}"/>
    <cellStyle name="Normal 153 2" xfId="20" xr:uid="{F4BB9AE8-B688-40B9-BBA2-8498AC3EB6AC}"/>
    <cellStyle name="Normal 153 2 2" xfId="30" xr:uid="{46BDACA9-5AB6-4B4B-8D27-D7C15B29C767}"/>
    <cellStyle name="Normal 154" xfId="4" xr:uid="{00000000-0005-0000-0000-000033000000}"/>
    <cellStyle name="Normal 154 2" xfId="5" xr:uid="{00000000-0005-0000-0000-000034000000}"/>
    <cellStyle name="Normal 154 3" xfId="24" xr:uid="{642F99F0-0A31-4BE0-98B8-2D16C58106AF}"/>
    <cellStyle name="Normal 2" xfId="6" xr:uid="{00000000-0005-0000-0000-000035000000}"/>
    <cellStyle name="Normal 2 2" xfId="15" xr:uid="{EAD4E118-C527-41CD-AC24-3E49E6597A7D}"/>
    <cellStyle name="Normal 2 2 2" xfId="32" xr:uid="{AF157862-03A3-4C27-B230-0692ACB5501C}"/>
    <cellStyle name="Normal 2 2 7" xfId="7" xr:uid="{00000000-0005-0000-0000-000036000000}"/>
    <cellStyle name="Normal 2 3" xfId="36" xr:uid="{8912F2E2-6240-414A-B5EB-CB2FD2CD0575}"/>
    <cellStyle name="Normal 3" xfId="12" xr:uid="{00000000-0005-0000-0000-00003C000000}"/>
    <cellStyle name="Normal 3 2" xfId="34" xr:uid="{6C76A3C4-C9EB-4C2C-B182-F5D4424B8E07}"/>
    <cellStyle name="Normal 4" xfId="8" xr:uid="{00000000-0005-0000-0000-000037000000}"/>
    <cellStyle name="Normal 5" xfId="9" xr:uid="{00000000-0005-0000-0000-000038000000}"/>
    <cellStyle name="Normal 6" xfId="10" xr:uid="{00000000-0005-0000-0000-000039000000}"/>
    <cellStyle name="Normal 7" xfId="13" xr:uid="{F4391B37-2E05-47C8-98FF-75052CC0E884}"/>
    <cellStyle name="Normal 8" xfId="16" xr:uid="{05D874DE-A1D2-4F26-BDEB-31DE62AB6BD0}"/>
    <cellStyle name="Normal 9" xfId="19" xr:uid="{045DB5D8-BB31-4082-8CAA-2A9BCA5B5780}"/>
    <cellStyle name="Normal_Sheet1" xfId="42" xr:uid="{78253F47-59B9-4CBB-9EA7-1F7F3198F6C5}"/>
    <cellStyle name="Normal_Sheet1 2" xfId="17" xr:uid="{04CB5E14-1F7E-4022-994E-DEC884D6500E}"/>
  </cellStyles>
  <dxfs count="0"/>
  <tableStyles count="0" defaultTableStyle="TableStyleMedium2" defaultPivotStyle="PivotStyleLight16"/>
  <colors>
    <mruColors>
      <color rgb="FFFFFF66"/>
      <color rgb="FF0000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3.xml"/><Relationship Id="rId299" Type="http://schemas.openxmlformats.org/officeDocument/2006/relationships/externalLink" Target="externalLinks/externalLink245.xml"/><Relationship Id="rId21" Type="http://schemas.openxmlformats.org/officeDocument/2006/relationships/worksheet" Target="worksheets/sheet21.xml"/><Relationship Id="rId63" Type="http://schemas.openxmlformats.org/officeDocument/2006/relationships/externalLink" Target="externalLinks/externalLink9.xml"/><Relationship Id="rId159" Type="http://schemas.openxmlformats.org/officeDocument/2006/relationships/externalLink" Target="externalLinks/externalLink105.xml"/><Relationship Id="rId324" Type="http://schemas.openxmlformats.org/officeDocument/2006/relationships/externalLink" Target="externalLinks/externalLink270.xml"/><Relationship Id="rId366" Type="http://schemas.openxmlformats.org/officeDocument/2006/relationships/externalLink" Target="externalLinks/externalLink312.xml"/><Relationship Id="rId170" Type="http://schemas.openxmlformats.org/officeDocument/2006/relationships/externalLink" Target="externalLinks/externalLink116.xml"/><Relationship Id="rId226" Type="http://schemas.openxmlformats.org/officeDocument/2006/relationships/externalLink" Target="externalLinks/externalLink172.xml"/><Relationship Id="rId268" Type="http://schemas.openxmlformats.org/officeDocument/2006/relationships/externalLink" Target="externalLinks/externalLink214.xml"/><Relationship Id="rId32" Type="http://schemas.openxmlformats.org/officeDocument/2006/relationships/worksheet" Target="worksheets/sheet32.xml"/><Relationship Id="rId74" Type="http://schemas.openxmlformats.org/officeDocument/2006/relationships/externalLink" Target="externalLinks/externalLink20.xml"/><Relationship Id="rId128" Type="http://schemas.openxmlformats.org/officeDocument/2006/relationships/externalLink" Target="externalLinks/externalLink74.xml"/><Relationship Id="rId335" Type="http://schemas.openxmlformats.org/officeDocument/2006/relationships/externalLink" Target="externalLinks/externalLink281.xml"/><Relationship Id="rId377" Type="http://schemas.openxmlformats.org/officeDocument/2006/relationships/externalLink" Target="externalLinks/externalLink323.xml"/><Relationship Id="rId5" Type="http://schemas.openxmlformats.org/officeDocument/2006/relationships/worksheet" Target="worksheets/sheet5.xml"/><Relationship Id="rId181" Type="http://schemas.openxmlformats.org/officeDocument/2006/relationships/externalLink" Target="externalLinks/externalLink127.xml"/><Relationship Id="rId237" Type="http://schemas.openxmlformats.org/officeDocument/2006/relationships/externalLink" Target="externalLinks/externalLink183.xml"/><Relationship Id="rId402" Type="http://schemas.openxmlformats.org/officeDocument/2006/relationships/externalLink" Target="externalLinks/externalLink348.xml"/><Relationship Id="rId279" Type="http://schemas.openxmlformats.org/officeDocument/2006/relationships/externalLink" Target="externalLinks/externalLink225.xml"/><Relationship Id="rId43" Type="http://schemas.openxmlformats.org/officeDocument/2006/relationships/worksheet" Target="worksheets/sheet43.xml"/><Relationship Id="rId139" Type="http://schemas.openxmlformats.org/officeDocument/2006/relationships/externalLink" Target="externalLinks/externalLink85.xml"/><Relationship Id="rId290" Type="http://schemas.openxmlformats.org/officeDocument/2006/relationships/externalLink" Target="externalLinks/externalLink236.xml"/><Relationship Id="rId304" Type="http://schemas.openxmlformats.org/officeDocument/2006/relationships/externalLink" Target="externalLinks/externalLink250.xml"/><Relationship Id="rId346" Type="http://schemas.openxmlformats.org/officeDocument/2006/relationships/externalLink" Target="externalLinks/externalLink292.xml"/><Relationship Id="rId388" Type="http://schemas.openxmlformats.org/officeDocument/2006/relationships/externalLink" Target="externalLinks/externalLink334.xml"/><Relationship Id="rId85" Type="http://schemas.openxmlformats.org/officeDocument/2006/relationships/externalLink" Target="externalLinks/externalLink31.xml"/><Relationship Id="rId150" Type="http://schemas.openxmlformats.org/officeDocument/2006/relationships/externalLink" Target="externalLinks/externalLink96.xml"/><Relationship Id="rId192" Type="http://schemas.openxmlformats.org/officeDocument/2006/relationships/externalLink" Target="externalLinks/externalLink138.xml"/><Relationship Id="rId206" Type="http://schemas.openxmlformats.org/officeDocument/2006/relationships/externalLink" Target="externalLinks/externalLink152.xml"/><Relationship Id="rId413" Type="http://schemas.openxmlformats.org/officeDocument/2006/relationships/externalLink" Target="externalLinks/externalLink359.xml"/><Relationship Id="rId248" Type="http://schemas.openxmlformats.org/officeDocument/2006/relationships/externalLink" Target="externalLinks/externalLink194.xml"/><Relationship Id="rId12" Type="http://schemas.openxmlformats.org/officeDocument/2006/relationships/worksheet" Target="worksheets/sheet12.xml"/><Relationship Id="rId108" Type="http://schemas.openxmlformats.org/officeDocument/2006/relationships/externalLink" Target="externalLinks/externalLink54.xml"/><Relationship Id="rId315" Type="http://schemas.openxmlformats.org/officeDocument/2006/relationships/externalLink" Target="externalLinks/externalLink261.xml"/><Relationship Id="rId357" Type="http://schemas.openxmlformats.org/officeDocument/2006/relationships/externalLink" Target="externalLinks/externalLink303.xml"/><Relationship Id="rId54" Type="http://schemas.openxmlformats.org/officeDocument/2006/relationships/worksheet" Target="worksheets/sheet54.xml"/><Relationship Id="rId96" Type="http://schemas.openxmlformats.org/officeDocument/2006/relationships/externalLink" Target="externalLinks/externalLink42.xml"/><Relationship Id="rId161" Type="http://schemas.openxmlformats.org/officeDocument/2006/relationships/externalLink" Target="externalLinks/externalLink107.xml"/><Relationship Id="rId217" Type="http://schemas.openxmlformats.org/officeDocument/2006/relationships/externalLink" Target="externalLinks/externalLink163.xml"/><Relationship Id="rId399" Type="http://schemas.openxmlformats.org/officeDocument/2006/relationships/externalLink" Target="externalLinks/externalLink345.xml"/><Relationship Id="rId259" Type="http://schemas.openxmlformats.org/officeDocument/2006/relationships/externalLink" Target="externalLinks/externalLink205.xml"/><Relationship Id="rId424" Type="http://schemas.openxmlformats.org/officeDocument/2006/relationships/sharedStrings" Target="sharedStrings.xml"/><Relationship Id="rId23" Type="http://schemas.openxmlformats.org/officeDocument/2006/relationships/worksheet" Target="worksheets/sheet23.xml"/><Relationship Id="rId119" Type="http://schemas.openxmlformats.org/officeDocument/2006/relationships/externalLink" Target="externalLinks/externalLink65.xml"/><Relationship Id="rId270" Type="http://schemas.openxmlformats.org/officeDocument/2006/relationships/externalLink" Target="externalLinks/externalLink216.xml"/><Relationship Id="rId326" Type="http://schemas.openxmlformats.org/officeDocument/2006/relationships/externalLink" Target="externalLinks/externalLink272.xml"/><Relationship Id="rId65" Type="http://schemas.openxmlformats.org/officeDocument/2006/relationships/externalLink" Target="externalLinks/externalLink11.xml"/><Relationship Id="rId130" Type="http://schemas.openxmlformats.org/officeDocument/2006/relationships/externalLink" Target="externalLinks/externalLink76.xml"/><Relationship Id="rId368" Type="http://schemas.openxmlformats.org/officeDocument/2006/relationships/externalLink" Target="externalLinks/externalLink314.xml"/><Relationship Id="rId172" Type="http://schemas.openxmlformats.org/officeDocument/2006/relationships/externalLink" Target="externalLinks/externalLink118.xml"/><Relationship Id="rId228" Type="http://schemas.openxmlformats.org/officeDocument/2006/relationships/externalLink" Target="externalLinks/externalLink174.xml"/><Relationship Id="rId281" Type="http://schemas.openxmlformats.org/officeDocument/2006/relationships/externalLink" Target="externalLinks/externalLink227.xml"/><Relationship Id="rId337" Type="http://schemas.openxmlformats.org/officeDocument/2006/relationships/externalLink" Target="externalLinks/externalLink283.xml"/><Relationship Id="rId34" Type="http://schemas.openxmlformats.org/officeDocument/2006/relationships/worksheet" Target="worksheets/sheet34.xml"/><Relationship Id="rId76" Type="http://schemas.openxmlformats.org/officeDocument/2006/relationships/externalLink" Target="externalLinks/externalLink22.xml"/><Relationship Id="rId141" Type="http://schemas.openxmlformats.org/officeDocument/2006/relationships/externalLink" Target="externalLinks/externalLink87.xml"/><Relationship Id="rId379" Type="http://schemas.openxmlformats.org/officeDocument/2006/relationships/externalLink" Target="externalLinks/externalLink325.xml"/><Relationship Id="rId7" Type="http://schemas.openxmlformats.org/officeDocument/2006/relationships/worksheet" Target="worksheets/sheet7.xml"/><Relationship Id="rId183" Type="http://schemas.openxmlformats.org/officeDocument/2006/relationships/externalLink" Target="externalLinks/externalLink129.xml"/><Relationship Id="rId239" Type="http://schemas.openxmlformats.org/officeDocument/2006/relationships/externalLink" Target="externalLinks/externalLink185.xml"/><Relationship Id="rId390" Type="http://schemas.openxmlformats.org/officeDocument/2006/relationships/externalLink" Target="externalLinks/externalLink336.xml"/><Relationship Id="rId404" Type="http://schemas.openxmlformats.org/officeDocument/2006/relationships/externalLink" Target="externalLinks/externalLink350.xml"/><Relationship Id="rId250" Type="http://schemas.openxmlformats.org/officeDocument/2006/relationships/externalLink" Target="externalLinks/externalLink196.xml"/><Relationship Id="rId292" Type="http://schemas.openxmlformats.org/officeDocument/2006/relationships/externalLink" Target="externalLinks/externalLink238.xml"/><Relationship Id="rId306" Type="http://schemas.openxmlformats.org/officeDocument/2006/relationships/externalLink" Target="externalLinks/externalLink252.xml"/><Relationship Id="rId45" Type="http://schemas.openxmlformats.org/officeDocument/2006/relationships/worksheet" Target="worksheets/sheet45.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348" Type="http://schemas.openxmlformats.org/officeDocument/2006/relationships/externalLink" Target="externalLinks/externalLink294.xml"/><Relationship Id="rId152" Type="http://schemas.openxmlformats.org/officeDocument/2006/relationships/externalLink" Target="externalLinks/externalLink98.xml"/><Relationship Id="rId194" Type="http://schemas.openxmlformats.org/officeDocument/2006/relationships/externalLink" Target="externalLinks/externalLink140.xml"/><Relationship Id="rId208" Type="http://schemas.openxmlformats.org/officeDocument/2006/relationships/externalLink" Target="externalLinks/externalLink154.xml"/><Relationship Id="rId415" Type="http://schemas.openxmlformats.org/officeDocument/2006/relationships/externalLink" Target="externalLinks/externalLink361.xml"/><Relationship Id="rId261" Type="http://schemas.openxmlformats.org/officeDocument/2006/relationships/externalLink" Target="externalLinks/externalLink207.xml"/><Relationship Id="rId14" Type="http://schemas.openxmlformats.org/officeDocument/2006/relationships/worksheet" Target="worksheets/sheet14.xml"/><Relationship Id="rId56" Type="http://schemas.openxmlformats.org/officeDocument/2006/relationships/externalLink" Target="externalLinks/externalLink2.xml"/><Relationship Id="rId317" Type="http://schemas.openxmlformats.org/officeDocument/2006/relationships/externalLink" Target="externalLinks/externalLink263.xml"/><Relationship Id="rId359" Type="http://schemas.openxmlformats.org/officeDocument/2006/relationships/externalLink" Target="externalLinks/externalLink305.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163" Type="http://schemas.openxmlformats.org/officeDocument/2006/relationships/externalLink" Target="externalLinks/externalLink109.xml"/><Relationship Id="rId219" Type="http://schemas.openxmlformats.org/officeDocument/2006/relationships/externalLink" Target="externalLinks/externalLink165.xml"/><Relationship Id="rId370" Type="http://schemas.openxmlformats.org/officeDocument/2006/relationships/externalLink" Target="externalLinks/externalLink316.xml"/><Relationship Id="rId230" Type="http://schemas.openxmlformats.org/officeDocument/2006/relationships/externalLink" Target="externalLinks/externalLink176.xml"/><Relationship Id="rId25" Type="http://schemas.openxmlformats.org/officeDocument/2006/relationships/worksheet" Target="worksheets/sheet25.xml"/><Relationship Id="rId67" Type="http://schemas.openxmlformats.org/officeDocument/2006/relationships/externalLink" Target="externalLinks/externalLink13.xml"/><Relationship Id="rId272" Type="http://schemas.openxmlformats.org/officeDocument/2006/relationships/externalLink" Target="externalLinks/externalLink218.xml"/><Relationship Id="rId328" Type="http://schemas.openxmlformats.org/officeDocument/2006/relationships/externalLink" Target="externalLinks/externalLink274.xml"/><Relationship Id="rId132" Type="http://schemas.openxmlformats.org/officeDocument/2006/relationships/externalLink" Target="externalLinks/externalLink78.xml"/><Relationship Id="rId174" Type="http://schemas.openxmlformats.org/officeDocument/2006/relationships/externalLink" Target="externalLinks/externalLink120.xml"/><Relationship Id="rId381" Type="http://schemas.openxmlformats.org/officeDocument/2006/relationships/externalLink" Target="externalLinks/externalLink327.xml"/><Relationship Id="rId241" Type="http://schemas.openxmlformats.org/officeDocument/2006/relationships/externalLink" Target="externalLinks/externalLink187.xml"/><Relationship Id="rId36" Type="http://schemas.openxmlformats.org/officeDocument/2006/relationships/worksheet" Target="worksheets/sheet36.xml"/><Relationship Id="rId283" Type="http://schemas.openxmlformats.org/officeDocument/2006/relationships/externalLink" Target="externalLinks/externalLink229.xml"/><Relationship Id="rId339" Type="http://schemas.openxmlformats.org/officeDocument/2006/relationships/externalLink" Target="externalLinks/externalLink285.xml"/><Relationship Id="rId78" Type="http://schemas.openxmlformats.org/officeDocument/2006/relationships/externalLink" Target="externalLinks/externalLink24.xml"/><Relationship Id="rId101" Type="http://schemas.openxmlformats.org/officeDocument/2006/relationships/externalLink" Target="externalLinks/externalLink47.xml"/><Relationship Id="rId143" Type="http://schemas.openxmlformats.org/officeDocument/2006/relationships/externalLink" Target="externalLinks/externalLink89.xml"/><Relationship Id="rId185" Type="http://schemas.openxmlformats.org/officeDocument/2006/relationships/externalLink" Target="externalLinks/externalLink131.xml"/><Relationship Id="rId350" Type="http://schemas.openxmlformats.org/officeDocument/2006/relationships/externalLink" Target="externalLinks/externalLink296.xml"/><Relationship Id="rId406" Type="http://schemas.openxmlformats.org/officeDocument/2006/relationships/externalLink" Target="externalLinks/externalLink352.xml"/><Relationship Id="rId9" Type="http://schemas.openxmlformats.org/officeDocument/2006/relationships/worksheet" Target="worksheets/sheet9.xml"/><Relationship Id="rId210" Type="http://schemas.openxmlformats.org/officeDocument/2006/relationships/externalLink" Target="externalLinks/externalLink156.xml"/><Relationship Id="rId392" Type="http://schemas.openxmlformats.org/officeDocument/2006/relationships/externalLink" Target="externalLinks/externalLink338.xml"/><Relationship Id="rId252" Type="http://schemas.openxmlformats.org/officeDocument/2006/relationships/externalLink" Target="externalLinks/externalLink198.xml"/><Relationship Id="rId294" Type="http://schemas.openxmlformats.org/officeDocument/2006/relationships/externalLink" Target="externalLinks/externalLink240.xml"/><Relationship Id="rId308" Type="http://schemas.openxmlformats.org/officeDocument/2006/relationships/externalLink" Target="externalLinks/externalLink254.xml"/><Relationship Id="rId47" Type="http://schemas.openxmlformats.org/officeDocument/2006/relationships/worksheet" Target="worksheets/sheet47.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54" Type="http://schemas.openxmlformats.org/officeDocument/2006/relationships/externalLink" Target="externalLinks/externalLink100.xml"/><Relationship Id="rId361" Type="http://schemas.openxmlformats.org/officeDocument/2006/relationships/externalLink" Target="externalLinks/externalLink307.xml"/><Relationship Id="rId196" Type="http://schemas.openxmlformats.org/officeDocument/2006/relationships/externalLink" Target="externalLinks/externalLink142.xml"/><Relationship Id="rId417" Type="http://schemas.openxmlformats.org/officeDocument/2006/relationships/externalLink" Target="externalLinks/externalLink363.xml"/><Relationship Id="rId16" Type="http://schemas.openxmlformats.org/officeDocument/2006/relationships/worksheet" Target="worksheets/sheet16.xml"/><Relationship Id="rId221" Type="http://schemas.openxmlformats.org/officeDocument/2006/relationships/externalLink" Target="externalLinks/externalLink167.xml"/><Relationship Id="rId263" Type="http://schemas.openxmlformats.org/officeDocument/2006/relationships/externalLink" Target="externalLinks/externalLink209.xml"/><Relationship Id="rId319" Type="http://schemas.openxmlformats.org/officeDocument/2006/relationships/externalLink" Target="externalLinks/externalLink265.xml"/><Relationship Id="rId58" Type="http://schemas.openxmlformats.org/officeDocument/2006/relationships/externalLink" Target="externalLinks/externalLink4.xml"/><Relationship Id="rId123" Type="http://schemas.openxmlformats.org/officeDocument/2006/relationships/externalLink" Target="externalLinks/externalLink69.xml"/><Relationship Id="rId330" Type="http://schemas.openxmlformats.org/officeDocument/2006/relationships/externalLink" Target="externalLinks/externalLink276.xml"/><Relationship Id="rId165" Type="http://schemas.openxmlformats.org/officeDocument/2006/relationships/externalLink" Target="externalLinks/externalLink111.xml"/><Relationship Id="rId372" Type="http://schemas.openxmlformats.org/officeDocument/2006/relationships/externalLink" Target="externalLinks/externalLink318.xml"/><Relationship Id="rId232" Type="http://schemas.openxmlformats.org/officeDocument/2006/relationships/externalLink" Target="externalLinks/externalLink178.xml"/><Relationship Id="rId274" Type="http://schemas.openxmlformats.org/officeDocument/2006/relationships/externalLink" Target="externalLinks/externalLink220.xml"/><Relationship Id="rId27" Type="http://schemas.openxmlformats.org/officeDocument/2006/relationships/worksheet" Target="worksheets/sheet27.xml"/><Relationship Id="rId69" Type="http://schemas.openxmlformats.org/officeDocument/2006/relationships/externalLink" Target="externalLinks/externalLink15.xml"/><Relationship Id="rId134" Type="http://schemas.openxmlformats.org/officeDocument/2006/relationships/externalLink" Target="externalLinks/externalLink80.xml"/><Relationship Id="rId80" Type="http://schemas.openxmlformats.org/officeDocument/2006/relationships/externalLink" Target="externalLinks/externalLink26.xml"/><Relationship Id="rId176" Type="http://schemas.openxmlformats.org/officeDocument/2006/relationships/externalLink" Target="externalLinks/externalLink122.xml"/><Relationship Id="rId341" Type="http://schemas.openxmlformats.org/officeDocument/2006/relationships/externalLink" Target="externalLinks/externalLink287.xml"/><Relationship Id="rId383" Type="http://schemas.openxmlformats.org/officeDocument/2006/relationships/externalLink" Target="externalLinks/externalLink329.xml"/><Relationship Id="rId201" Type="http://schemas.openxmlformats.org/officeDocument/2006/relationships/externalLink" Target="externalLinks/externalLink147.xml"/><Relationship Id="rId243" Type="http://schemas.openxmlformats.org/officeDocument/2006/relationships/externalLink" Target="externalLinks/externalLink189.xml"/><Relationship Id="rId285" Type="http://schemas.openxmlformats.org/officeDocument/2006/relationships/externalLink" Target="externalLinks/externalLink231.xml"/><Relationship Id="rId38" Type="http://schemas.openxmlformats.org/officeDocument/2006/relationships/worksheet" Target="worksheets/sheet38.xml"/><Relationship Id="rId103" Type="http://schemas.openxmlformats.org/officeDocument/2006/relationships/externalLink" Target="externalLinks/externalLink49.xml"/><Relationship Id="rId310" Type="http://schemas.openxmlformats.org/officeDocument/2006/relationships/externalLink" Target="externalLinks/externalLink256.xml"/><Relationship Id="rId70" Type="http://schemas.openxmlformats.org/officeDocument/2006/relationships/externalLink" Target="externalLinks/externalLink16.xml"/><Relationship Id="rId91" Type="http://schemas.openxmlformats.org/officeDocument/2006/relationships/externalLink" Target="externalLinks/externalLink37.xml"/><Relationship Id="rId145" Type="http://schemas.openxmlformats.org/officeDocument/2006/relationships/externalLink" Target="externalLinks/externalLink91.xml"/><Relationship Id="rId166" Type="http://schemas.openxmlformats.org/officeDocument/2006/relationships/externalLink" Target="externalLinks/externalLink112.xml"/><Relationship Id="rId187" Type="http://schemas.openxmlformats.org/officeDocument/2006/relationships/externalLink" Target="externalLinks/externalLink133.xml"/><Relationship Id="rId331" Type="http://schemas.openxmlformats.org/officeDocument/2006/relationships/externalLink" Target="externalLinks/externalLink277.xml"/><Relationship Id="rId352" Type="http://schemas.openxmlformats.org/officeDocument/2006/relationships/externalLink" Target="externalLinks/externalLink298.xml"/><Relationship Id="rId373" Type="http://schemas.openxmlformats.org/officeDocument/2006/relationships/externalLink" Target="externalLinks/externalLink319.xml"/><Relationship Id="rId394" Type="http://schemas.openxmlformats.org/officeDocument/2006/relationships/externalLink" Target="externalLinks/externalLink340.xml"/><Relationship Id="rId408" Type="http://schemas.openxmlformats.org/officeDocument/2006/relationships/externalLink" Target="externalLinks/externalLink354.xml"/><Relationship Id="rId1" Type="http://schemas.openxmlformats.org/officeDocument/2006/relationships/worksheet" Target="worksheets/sheet1.xml"/><Relationship Id="rId212" Type="http://schemas.openxmlformats.org/officeDocument/2006/relationships/externalLink" Target="externalLinks/externalLink158.xml"/><Relationship Id="rId233" Type="http://schemas.openxmlformats.org/officeDocument/2006/relationships/externalLink" Target="externalLinks/externalLink179.xml"/><Relationship Id="rId254" Type="http://schemas.openxmlformats.org/officeDocument/2006/relationships/externalLink" Target="externalLinks/externalLink20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0.xml"/><Relationship Id="rId275" Type="http://schemas.openxmlformats.org/officeDocument/2006/relationships/externalLink" Target="externalLinks/externalLink221.xml"/><Relationship Id="rId296" Type="http://schemas.openxmlformats.org/officeDocument/2006/relationships/externalLink" Target="externalLinks/externalLink242.xml"/><Relationship Id="rId300" Type="http://schemas.openxmlformats.org/officeDocument/2006/relationships/externalLink" Target="externalLinks/externalLink246.xml"/><Relationship Id="rId60" Type="http://schemas.openxmlformats.org/officeDocument/2006/relationships/externalLink" Target="externalLinks/externalLink6.xml"/><Relationship Id="rId81" Type="http://schemas.openxmlformats.org/officeDocument/2006/relationships/externalLink" Target="externalLinks/externalLink27.xml"/><Relationship Id="rId135" Type="http://schemas.openxmlformats.org/officeDocument/2006/relationships/externalLink" Target="externalLinks/externalLink81.xml"/><Relationship Id="rId156" Type="http://schemas.openxmlformats.org/officeDocument/2006/relationships/externalLink" Target="externalLinks/externalLink102.xml"/><Relationship Id="rId177" Type="http://schemas.openxmlformats.org/officeDocument/2006/relationships/externalLink" Target="externalLinks/externalLink123.xml"/><Relationship Id="rId198" Type="http://schemas.openxmlformats.org/officeDocument/2006/relationships/externalLink" Target="externalLinks/externalLink144.xml"/><Relationship Id="rId321" Type="http://schemas.openxmlformats.org/officeDocument/2006/relationships/externalLink" Target="externalLinks/externalLink267.xml"/><Relationship Id="rId342" Type="http://schemas.openxmlformats.org/officeDocument/2006/relationships/externalLink" Target="externalLinks/externalLink288.xml"/><Relationship Id="rId363" Type="http://schemas.openxmlformats.org/officeDocument/2006/relationships/externalLink" Target="externalLinks/externalLink309.xml"/><Relationship Id="rId384" Type="http://schemas.openxmlformats.org/officeDocument/2006/relationships/externalLink" Target="externalLinks/externalLink330.xml"/><Relationship Id="rId419" Type="http://schemas.openxmlformats.org/officeDocument/2006/relationships/externalLink" Target="externalLinks/externalLink365.xml"/><Relationship Id="rId202" Type="http://schemas.openxmlformats.org/officeDocument/2006/relationships/externalLink" Target="externalLinks/externalLink148.xml"/><Relationship Id="rId223" Type="http://schemas.openxmlformats.org/officeDocument/2006/relationships/externalLink" Target="externalLinks/externalLink169.xml"/><Relationship Id="rId244" Type="http://schemas.openxmlformats.org/officeDocument/2006/relationships/externalLink" Target="externalLinks/externalLink19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11.xml"/><Relationship Id="rId286" Type="http://schemas.openxmlformats.org/officeDocument/2006/relationships/externalLink" Target="externalLinks/externalLink232.xml"/><Relationship Id="rId50" Type="http://schemas.openxmlformats.org/officeDocument/2006/relationships/worksheet" Target="worksheets/sheet50.xml"/><Relationship Id="rId104" Type="http://schemas.openxmlformats.org/officeDocument/2006/relationships/externalLink" Target="externalLinks/externalLink50.xml"/><Relationship Id="rId125" Type="http://schemas.openxmlformats.org/officeDocument/2006/relationships/externalLink" Target="externalLinks/externalLink71.xml"/><Relationship Id="rId146" Type="http://schemas.openxmlformats.org/officeDocument/2006/relationships/externalLink" Target="externalLinks/externalLink92.xml"/><Relationship Id="rId167" Type="http://schemas.openxmlformats.org/officeDocument/2006/relationships/externalLink" Target="externalLinks/externalLink113.xml"/><Relationship Id="rId188" Type="http://schemas.openxmlformats.org/officeDocument/2006/relationships/externalLink" Target="externalLinks/externalLink134.xml"/><Relationship Id="rId311" Type="http://schemas.openxmlformats.org/officeDocument/2006/relationships/externalLink" Target="externalLinks/externalLink257.xml"/><Relationship Id="rId332" Type="http://schemas.openxmlformats.org/officeDocument/2006/relationships/externalLink" Target="externalLinks/externalLink278.xml"/><Relationship Id="rId353" Type="http://schemas.openxmlformats.org/officeDocument/2006/relationships/externalLink" Target="externalLinks/externalLink299.xml"/><Relationship Id="rId374" Type="http://schemas.openxmlformats.org/officeDocument/2006/relationships/externalLink" Target="externalLinks/externalLink320.xml"/><Relationship Id="rId395" Type="http://schemas.openxmlformats.org/officeDocument/2006/relationships/externalLink" Target="externalLinks/externalLink341.xml"/><Relationship Id="rId409" Type="http://schemas.openxmlformats.org/officeDocument/2006/relationships/externalLink" Target="externalLinks/externalLink355.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13" Type="http://schemas.openxmlformats.org/officeDocument/2006/relationships/externalLink" Target="externalLinks/externalLink159.xml"/><Relationship Id="rId234" Type="http://schemas.openxmlformats.org/officeDocument/2006/relationships/externalLink" Target="externalLinks/externalLink180.xml"/><Relationship Id="rId420" Type="http://schemas.openxmlformats.org/officeDocument/2006/relationships/externalLink" Target="externalLinks/externalLink366.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01.xml"/><Relationship Id="rId276" Type="http://schemas.openxmlformats.org/officeDocument/2006/relationships/externalLink" Target="externalLinks/externalLink222.xml"/><Relationship Id="rId297" Type="http://schemas.openxmlformats.org/officeDocument/2006/relationships/externalLink" Target="externalLinks/externalLink243.xml"/><Relationship Id="rId40" Type="http://schemas.openxmlformats.org/officeDocument/2006/relationships/worksheet" Target="worksheets/sheet40.xml"/><Relationship Id="rId115" Type="http://schemas.openxmlformats.org/officeDocument/2006/relationships/externalLink" Target="externalLinks/externalLink61.xml"/><Relationship Id="rId136" Type="http://schemas.openxmlformats.org/officeDocument/2006/relationships/externalLink" Target="externalLinks/externalLink82.xml"/><Relationship Id="rId157" Type="http://schemas.openxmlformats.org/officeDocument/2006/relationships/externalLink" Target="externalLinks/externalLink103.xml"/><Relationship Id="rId178" Type="http://schemas.openxmlformats.org/officeDocument/2006/relationships/externalLink" Target="externalLinks/externalLink124.xml"/><Relationship Id="rId301" Type="http://schemas.openxmlformats.org/officeDocument/2006/relationships/externalLink" Target="externalLinks/externalLink247.xml"/><Relationship Id="rId322" Type="http://schemas.openxmlformats.org/officeDocument/2006/relationships/externalLink" Target="externalLinks/externalLink268.xml"/><Relationship Id="rId343" Type="http://schemas.openxmlformats.org/officeDocument/2006/relationships/externalLink" Target="externalLinks/externalLink289.xml"/><Relationship Id="rId364" Type="http://schemas.openxmlformats.org/officeDocument/2006/relationships/externalLink" Target="externalLinks/externalLink310.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9" Type="http://schemas.openxmlformats.org/officeDocument/2006/relationships/externalLink" Target="externalLinks/externalLink145.xml"/><Relationship Id="rId203" Type="http://schemas.openxmlformats.org/officeDocument/2006/relationships/externalLink" Target="externalLinks/externalLink149.xml"/><Relationship Id="rId385" Type="http://schemas.openxmlformats.org/officeDocument/2006/relationships/externalLink" Target="externalLinks/externalLink331.xml"/><Relationship Id="rId19" Type="http://schemas.openxmlformats.org/officeDocument/2006/relationships/worksheet" Target="worksheets/sheet19.xml"/><Relationship Id="rId224" Type="http://schemas.openxmlformats.org/officeDocument/2006/relationships/externalLink" Target="externalLinks/externalLink170.xml"/><Relationship Id="rId245" Type="http://schemas.openxmlformats.org/officeDocument/2006/relationships/externalLink" Target="externalLinks/externalLink191.xml"/><Relationship Id="rId266" Type="http://schemas.openxmlformats.org/officeDocument/2006/relationships/externalLink" Target="externalLinks/externalLink212.xml"/><Relationship Id="rId287" Type="http://schemas.openxmlformats.org/officeDocument/2006/relationships/externalLink" Target="externalLinks/externalLink233.xml"/><Relationship Id="rId410" Type="http://schemas.openxmlformats.org/officeDocument/2006/relationships/externalLink" Target="externalLinks/externalLink356.xml"/><Relationship Id="rId30" Type="http://schemas.openxmlformats.org/officeDocument/2006/relationships/worksheet" Target="worksheets/sheet30.xml"/><Relationship Id="rId105" Type="http://schemas.openxmlformats.org/officeDocument/2006/relationships/externalLink" Target="externalLinks/externalLink51.xml"/><Relationship Id="rId126" Type="http://schemas.openxmlformats.org/officeDocument/2006/relationships/externalLink" Target="externalLinks/externalLink72.xml"/><Relationship Id="rId147" Type="http://schemas.openxmlformats.org/officeDocument/2006/relationships/externalLink" Target="externalLinks/externalLink93.xml"/><Relationship Id="rId168" Type="http://schemas.openxmlformats.org/officeDocument/2006/relationships/externalLink" Target="externalLinks/externalLink114.xml"/><Relationship Id="rId312" Type="http://schemas.openxmlformats.org/officeDocument/2006/relationships/externalLink" Target="externalLinks/externalLink258.xml"/><Relationship Id="rId333" Type="http://schemas.openxmlformats.org/officeDocument/2006/relationships/externalLink" Target="externalLinks/externalLink279.xml"/><Relationship Id="rId354" Type="http://schemas.openxmlformats.org/officeDocument/2006/relationships/externalLink" Target="externalLinks/externalLink300.xml"/><Relationship Id="rId51" Type="http://schemas.openxmlformats.org/officeDocument/2006/relationships/worksheet" Target="worksheets/sheet51.xml"/><Relationship Id="rId72" Type="http://schemas.openxmlformats.org/officeDocument/2006/relationships/externalLink" Target="externalLinks/externalLink18.xml"/><Relationship Id="rId93" Type="http://schemas.openxmlformats.org/officeDocument/2006/relationships/externalLink" Target="externalLinks/externalLink39.xml"/><Relationship Id="rId189" Type="http://schemas.openxmlformats.org/officeDocument/2006/relationships/externalLink" Target="externalLinks/externalLink135.xml"/><Relationship Id="rId375" Type="http://schemas.openxmlformats.org/officeDocument/2006/relationships/externalLink" Target="externalLinks/externalLink321.xml"/><Relationship Id="rId396" Type="http://schemas.openxmlformats.org/officeDocument/2006/relationships/externalLink" Target="externalLinks/externalLink342.xml"/><Relationship Id="rId3" Type="http://schemas.openxmlformats.org/officeDocument/2006/relationships/worksheet" Target="worksheets/sheet3.xml"/><Relationship Id="rId214" Type="http://schemas.openxmlformats.org/officeDocument/2006/relationships/externalLink" Target="externalLinks/externalLink160.xml"/><Relationship Id="rId235" Type="http://schemas.openxmlformats.org/officeDocument/2006/relationships/externalLink" Target="externalLinks/externalLink181.xml"/><Relationship Id="rId256" Type="http://schemas.openxmlformats.org/officeDocument/2006/relationships/externalLink" Target="externalLinks/externalLink202.xml"/><Relationship Id="rId277" Type="http://schemas.openxmlformats.org/officeDocument/2006/relationships/externalLink" Target="externalLinks/externalLink223.xml"/><Relationship Id="rId298" Type="http://schemas.openxmlformats.org/officeDocument/2006/relationships/externalLink" Target="externalLinks/externalLink244.xml"/><Relationship Id="rId400" Type="http://schemas.openxmlformats.org/officeDocument/2006/relationships/externalLink" Target="externalLinks/externalLink346.xml"/><Relationship Id="rId421" Type="http://schemas.openxmlformats.org/officeDocument/2006/relationships/externalLink" Target="externalLinks/externalLink367.xml"/><Relationship Id="rId116" Type="http://schemas.openxmlformats.org/officeDocument/2006/relationships/externalLink" Target="externalLinks/externalLink62.xml"/><Relationship Id="rId137" Type="http://schemas.openxmlformats.org/officeDocument/2006/relationships/externalLink" Target="externalLinks/externalLink83.xml"/><Relationship Id="rId158" Type="http://schemas.openxmlformats.org/officeDocument/2006/relationships/externalLink" Target="externalLinks/externalLink104.xml"/><Relationship Id="rId302" Type="http://schemas.openxmlformats.org/officeDocument/2006/relationships/externalLink" Target="externalLinks/externalLink248.xml"/><Relationship Id="rId323" Type="http://schemas.openxmlformats.org/officeDocument/2006/relationships/externalLink" Target="externalLinks/externalLink269.xml"/><Relationship Id="rId344" Type="http://schemas.openxmlformats.org/officeDocument/2006/relationships/externalLink" Target="externalLinks/externalLink29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8.xml"/><Relationship Id="rId83" Type="http://schemas.openxmlformats.org/officeDocument/2006/relationships/externalLink" Target="externalLinks/externalLink29.xml"/><Relationship Id="rId179" Type="http://schemas.openxmlformats.org/officeDocument/2006/relationships/externalLink" Target="externalLinks/externalLink125.xml"/><Relationship Id="rId365" Type="http://schemas.openxmlformats.org/officeDocument/2006/relationships/externalLink" Target="externalLinks/externalLink311.xml"/><Relationship Id="rId386" Type="http://schemas.openxmlformats.org/officeDocument/2006/relationships/externalLink" Target="externalLinks/externalLink332.xml"/><Relationship Id="rId190" Type="http://schemas.openxmlformats.org/officeDocument/2006/relationships/externalLink" Target="externalLinks/externalLink136.xml"/><Relationship Id="rId204" Type="http://schemas.openxmlformats.org/officeDocument/2006/relationships/externalLink" Target="externalLinks/externalLink150.xml"/><Relationship Id="rId225" Type="http://schemas.openxmlformats.org/officeDocument/2006/relationships/externalLink" Target="externalLinks/externalLink171.xml"/><Relationship Id="rId246" Type="http://schemas.openxmlformats.org/officeDocument/2006/relationships/externalLink" Target="externalLinks/externalLink192.xml"/><Relationship Id="rId267" Type="http://schemas.openxmlformats.org/officeDocument/2006/relationships/externalLink" Target="externalLinks/externalLink213.xml"/><Relationship Id="rId288" Type="http://schemas.openxmlformats.org/officeDocument/2006/relationships/externalLink" Target="externalLinks/externalLink234.xml"/><Relationship Id="rId411" Type="http://schemas.openxmlformats.org/officeDocument/2006/relationships/externalLink" Target="externalLinks/externalLink357.xml"/><Relationship Id="rId106" Type="http://schemas.openxmlformats.org/officeDocument/2006/relationships/externalLink" Target="externalLinks/externalLink52.xml"/><Relationship Id="rId127" Type="http://schemas.openxmlformats.org/officeDocument/2006/relationships/externalLink" Target="externalLinks/externalLink73.xml"/><Relationship Id="rId313" Type="http://schemas.openxmlformats.org/officeDocument/2006/relationships/externalLink" Target="externalLinks/externalLink25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9.xml"/><Relationship Id="rId94" Type="http://schemas.openxmlformats.org/officeDocument/2006/relationships/externalLink" Target="externalLinks/externalLink40.xml"/><Relationship Id="rId148" Type="http://schemas.openxmlformats.org/officeDocument/2006/relationships/externalLink" Target="externalLinks/externalLink94.xml"/><Relationship Id="rId169" Type="http://schemas.openxmlformats.org/officeDocument/2006/relationships/externalLink" Target="externalLinks/externalLink115.xml"/><Relationship Id="rId334" Type="http://schemas.openxmlformats.org/officeDocument/2006/relationships/externalLink" Target="externalLinks/externalLink280.xml"/><Relationship Id="rId355" Type="http://schemas.openxmlformats.org/officeDocument/2006/relationships/externalLink" Target="externalLinks/externalLink301.xml"/><Relationship Id="rId376" Type="http://schemas.openxmlformats.org/officeDocument/2006/relationships/externalLink" Target="externalLinks/externalLink322.xml"/><Relationship Id="rId397" Type="http://schemas.openxmlformats.org/officeDocument/2006/relationships/externalLink" Target="externalLinks/externalLink343.xml"/><Relationship Id="rId4" Type="http://schemas.openxmlformats.org/officeDocument/2006/relationships/worksheet" Target="worksheets/sheet4.xml"/><Relationship Id="rId180" Type="http://schemas.openxmlformats.org/officeDocument/2006/relationships/externalLink" Target="externalLinks/externalLink126.xml"/><Relationship Id="rId215" Type="http://schemas.openxmlformats.org/officeDocument/2006/relationships/externalLink" Target="externalLinks/externalLink161.xml"/><Relationship Id="rId236" Type="http://schemas.openxmlformats.org/officeDocument/2006/relationships/externalLink" Target="externalLinks/externalLink182.xml"/><Relationship Id="rId257" Type="http://schemas.openxmlformats.org/officeDocument/2006/relationships/externalLink" Target="externalLinks/externalLink203.xml"/><Relationship Id="rId278" Type="http://schemas.openxmlformats.org/officeDocument/2006/relationships/externalLink" Target="externalLinks/externalLink224.xml"/><Relationship Id="rId401" Type="http://schemas.openxmlformats.org/officeDocument/2006/relationships/externalLink" Target="externalLinks/externalLink347.xml"/><Relationship Id="rId422" Type="http://schemas.openxmlformats.org/officeDocument/2006/relationships/theme" Target="theme/theme1.xml"/><Relationship Id="rId303" Type="http://schemas.openxmlformats.org/officeDocument/2006/relationships/externalLink" Target="externalLinks/externalLink249.xml"/><Relationship Id="rId42" Type="http://schemas.openxmlformats.org/officeDocument/2006/relationships/worksheet" Target="worksheets/sheet42.xml"/><Relationship Id="rId84" Type="http://schemas.openxmlformats.org/officeDocument/2006/relationships/externalLink" Target="externalLinks/externalLink30.xml"/><Relationship Id="rId138" Type="http://schemas.openxmlformats.org/officeDocument/2006/relationships/externalLink" Target="externalLinks/externalLink84.xml"/><Relationship Id="rId345" Type="http://schemas.openxmlformats.org/officeDocument/2006/relationships/externalLink" Target="externalLinks/externalLink291.xml"/><Relationship Id="rId387" Type="http://schemas.openxmlformats.org/officeDocument/2006/relationships/externalLink" Target="externalLinks/externalLink333.xml"/><Relationship Id="rId191" Type="http://schemas.openxmlformats.org/officeDocument/2006/relationships/externalLink" Target="externalLinks/externalLink137.xml"/><Relationship Id="rId205" Type="http://schemas.openxmlformats.org/officeDocument/2006/relationships/externalLink" Target="externalLinks/externalLink151.xml"/><Relationship Id="rId247" Type="http://schemas.openxmlformats.org/officeDocument/2006/relationships/externalLink" Target="externalLinks/externalLink193.xml"/><Relationship Id="rId412" Type="http://schemas.openxmlformats.org/officeDocument/2006/relationships/externalLink" Target="externalLinks/externalLink358.xml"/><Relationship Id="rId107" Type="http://schemas.openxmlformats.org/officeDocument/2006/relationships/externalLink" Target="externalLinks/externalLink53.xml"/><Relationship Id="rId289" Type="http://schemas.openxmlformats.org/officeDocument/2006/relationships/externalLink" Target="externalLinks/externalLink235.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95.xml"/><Relationship Id="rId314" Type="http://schemas.openxmlformats.org/officeDocument/2006/relationships/externalLink" Target="externalLinks/externalLink260.xml"/><Relationship Id="rId356" Type="http://schemas.openxmlformats.org/officeDocument/2006/relationships/externalLink" Target="externalLinks/externalLink302.xml"/><Relationship Id="rId398" Type="http://schemas.openxmlformats.org/officeDocument/2006/relationships/externalLink" Target="externalLinks/externalLink344.xml"/><Relationship Id="rId95" Type="http://schemas.openxmlformats.org/officeDocument/2006/relationships/externalLink" Target="externalLinks/externalLink41.xml"/><Relationship Id="rId160" Type="http://schemas.openxmlformats.org/officeDocument/2006/relationships/externalLink" Target="externalLinks/externalLink106.xml"/><Relationship Id="rId216" Type="http://schemas.openxmlformats.org/officeDocument/2006/relationships/externalLink" Target="externalLinks/externalLink162.xml"/><Relationship Id="rId423" Type="http://schemas.openxmlformats.org/officeDocument/2006/relationships/styles" Target="styles.xml"/><Relationship Id="rId258" Type="http://schemas.openxmlformats.org/officeDocument/2006/relationships/externalLink" Target="externalLinks/externalLink204.xml"/><Relationship Id="rId22" Type="http://schemas.openxmlformats.org/officeDocument/2006/relationships/worksheet" Target="worksheets/sheet22.xml"/><Relationship Id="rId64" Type="http://schemas.openxmlformats.org/officeDocument/2006/relationships/externalLink" Target="externalLinks/externalLink10.xml"/><Relationship Id="rId118" Type="http://schemas.openxmlformats.org/officeDocument/2006/relationships/externalLink" Target="externalLinks/externalLink64.xml"/><Relationship Id="rId325" Type="http://schemas.openxmlformats.org/officeDocument/2006/relationships/externalLink" Target="externalLinks/externalLink271.xml"/><Relationship Id="rId367" Type="http://schemas.openxmlformats.org/officeDocument/2006/relationships/externalLink" Target="externalLinks/externalLink313.xml"/><Relationship Id="rId171" Type="http://schemas.openxmlformats.org/officeDocument/2006/relationships/externalLink" Target="externalLinks/externalLink117.xml"/><Relationship Id="rId227" Type="http://schemas.openxmlformats.org/officeDocument/2006/relationships/externalLink" Target="externalLinks/externalLink173.xml"/><Relationship Id="rId269" Type="http://schemas.openxmlformats.org/officeDocument/2006/relationships/externalLink" Target="externalLinks/externalLink215.xml"/><Relationship Id="rId33" Type="http://schemas.openxmlformats.org/officeDocument/2006/relationships/worksheet" Target="worksheets/sheet33.xml"/><Relationship Id="rId129" Type="http://schemas.openxmlformats.org/officeDocument/2006/relationships/externalLink" Target="externalLinks/externalLink75.xml"/><Relationship Id="rId280" Type="http://schemas.openxmlformats.org/officeDocument/2006/relationships/externalLink" Target="externalLinks/externalLink226.xml"/><Relationship Id="rId336" Type="http://schemas.openxmlformats.org/officeDocument/2006/relationships/externalLink" Target="externalLinks/externalLink282.xml"/><Relationship Id="rId75" Type="http://schemas.openxmlformats.org/officeDocument/2006/relationships/externalLink" Target="externalLinks/externalLink21.xml"/><Relationship Id="rId140" Type="http://schemas.openxmlformats.org/officeDocument/2006/relationships/externalLink" Target="externalLinks/externalLink86.xml"/><Relationship Id="rId182" Type="http://schemas.openxmlformats.org/officeDocument/2006/relationships/externalLink" Target="externalLinks/externalLink128.xml"/><Relationship Id="rId378" Type="http://schemas.openxmlformats.org/officeDocument/2006/relationships/externalLink" Target="externalLinks/externalLink324.xml"/><Relationship Id="rId403" Type="http://schemas.openxmlformats.org/officeDocument/2006/relationships/externalLink" Target="externalLinks/externalLink349.xml"/><Relationship Id="rId6" Type="http://schemas.openxmlformats.org/officeDocument/2006/relationships/worksheet" Target="worksheets/sheet6.xml"/><Relationship Id="rId238" Type="http://schemas.openxmlformats.org/officeDocument/2006/relationships/externalLink" Target="externalLinks/externalLink184.xml"/><Relationship Id="rId291" Type="http://schemas.openxmlformats.org/officeDocument/2006/relationships/externalLink" Target="externalLinks/externalLink237.xml"/><Relationship Id="rId305" Type="http://schemas.openxmlformats.org/officeDocument/2006/relationships/externalLink" Target="externalLinks/externalLink251.xml"/><Relationship Id="rId347" Type="http://schemas.openxmlformats.org/officeDocument/2006/relationships/externalLink" Target="externalLinks/externalLink293.xml"/><Relationship Id="rId44" Type="http://schemas.openxmlformats.org/officeDocument/2006/relationships/worksheet" Target="worksheets/sheet44.xml"/><Relationship Id="rId86" Type="http://schemas.openxmlformats.org/officeDocument/2006/relationships/externalLink" Target="externalLinks/externalLink32.xml"/><Relationship Id="rId151" Type="http://schemas.openxmlformats.org/officeDocument/2006/relationships/externalLink" Target="externalLinks/externalLink97.xml"/><Relationship Id="rId389" Type="http://schemas.openxmlformats.org/officeDocument/2006/relationships/externalLink" Target="externalLinks/externalLink335.xml"/><Relationship Id="rId193" Type="http://schemas.openxmlformats.org/officeDocument/2006/relationships/externalLink" Target="externalLinks/externalLink139.xml"/><Relationship Id="rId207" Type="http://schemas.openxmlformats.org/officeDocument/2006/relationships/externalLink" Target="externalLinks/externalLink153.xml"/><Relationship Id="rId249" Type="http://schemas.openxmlformats.org/officeDocument/2006/relationships/externalLink" Target="externalLinks/externalLink195.xml"/><Relationship Id="rId414" Type="http://schemas.openxmlformats.org/officeDocument/2006/relationships/externalLink" Target="externalLinks/externalLink360.xml"/><Relationship Id="rId13" Type="http://schemas.openxmlformats.org/officeDocument/2006/relationships/worksheet" Target="worksheets/sheet13.xml"/><Relationship Id="rId109" Type="http://schemas.openxmlformats.org/officeDocument/2006/relationships/externalLink" Target="externalLinks/externalLink55.xml"/><Relationship Id="rId260" Type="http://schemas.openxmlformats.org/officeDocument/2006/relationships/externalLink" Target="externalLinks/externalLink206.xml"/><Relationship Id="rId316" Type="http://schemas.openxmlformats.org/officeDocument/2006/relationships/externalLink" Target="externalLinks/externalLink262.xml"/><Relationship Id="rId55" Type="http://schemas.openxmlformats.org/officeDocument/2006/relationships/externalLink" Target="externalLinks/externalLink1.xml"/><Relationship Id="rId97" Type="http://schemas.openxmlformats.org/officeDocument/2006/relationships/externalLink" Target="externalLinks/externalLink43.xml"/><Relationship Id="rId120" Type="http://schemas.openxmlformats.org/officeDocument/2006/relationships/externalLink" Target="externalLinks/externalLink66.xml"/><Relationship Id="rId358" Type="http://schemas.openxmlformats.org/officeDocument/2006/relationships/externalLink" Target="externalLinks/externalLink304.xml"/><Relationship Id="rId162" Type="http://schemas.openxmlformats.org/officeDocument/2006/relationships/externalLink" Target="externalLinks/externalLink108.xml"/><Relationship Id="rId218" Type="http://schemas.openxmlformats.org/officeDocument/2006/relationships/externalLink" Target="externalLinks/externalLink164.xml"/><Relationship Id="rId425" Type="http://schemas.openxmlformats.org/officeDocument/2006/relationships/calcChain" Target="calcChain.xml"/><Relationship Id="rId271" Type="http://schemas.openxmlformats.org/officeDocument/2006/relationships/externalLink" Target="externalLinks/externalLink217.xml"/><Relationship Id="rId24" Type="http://schemas.openxmlformats.org/officeDocument/2006/relationships/worksheet" Target="worksheets/sheet24.xml"/><Relationship Id="rId66" Type="http://schemas.openxmlformats.org/officeDocument/2006/relationships/externalLink" Target="externalLinks/externalLink12.xml"/><Relationship Id="rId131" Type="http://schemas.openxmlformats.org/officeDocument/2006/relationships/externalLink" Target="externalLinks/externalLink77.xml"/><Relationship Id="rId327" Type="http://schemas.openxmlformats.org/officeDocument/2006/relationships/externalLink" Target="externalLinks/externalLink273.xml"/><Relationship Id="rId369" Type="http://schemas.openxmlformats.org/officeDocument/2006/relationships/externalLink" Target="externalLinks/externalLink315.xml"/><Relationship Id="rId173" Type="http://schemas.openxmlformats.org/officeDocument/2006/relationships/externalLink" Target="externalLinks/externalLink119.xml"/><Relationship Id="rId229" Type="http://schemas.openxmlformats.org/officeDocument/2006/relationships/externalLink" Target="externalLinks/externalLink175.xml"/><Relationship Id="rId380" Type="http://schemas.openxmlformats.org/officeDocument/2006/relationships/externalLink" Target="externalLinks/externalLink326.xml"/><Relationship Id="rId240" Type="http://schemas.openxmlformats.org/officeDocument/2006/relationships/externalLink" Target="externalLinks/externalLink186.xml"/><Relationship Id="rId35" Type="http://schemas.openxmlformats.org/officeDocument/2006/relationships/worksheet" Target="worksheets/sheet35.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282" Type="http://schemas.openxmlformats.org/officeDocument/2006/relationships/externalLink" Target="externalLinks/externalLink228.xml"/><Relationship Id="rId338" Type="http://schemas.openxmlformats.org/officeDocument/2006/relationships/externalLink" Target="externalLinks/externalLink284.xml"/><Relationship Id="rId8" Type="http://schemas.openxmlformats.org/officeDocument/2006/relationships/worksheet" Target="worksheets/sheet8.xml"/><Relationship Id="rId142" Type="http://schemas.openxmlformats.org/officeDocument/2006/relationships/externalLink" Target="externalLinks/externalLink88.xml"/><Relationship Id="rId184" Type="http://schemas.openxmlformats.org/officeDocument/2006/relationships/externalLink" Target="externalLinks/externalLink130.xml"/><Relationship Id="rId391" Type="http://schemas.openxmlformats.org/officeDocument/2006/relationships/externalLink" Target="externalLinks/externalLink337.xml"/><Relationship Id="rId405" Type="http://schemas.openxmlformats.org/officeDocument/2006/relationships/externalLink" Target="externalLinks/externalLink351.xml"/><Relationship Id="rId251" Type="http://schemas.openxmlformats.org/officeDocument/2006/relationships/externalLink" Target="externalLinks/externalLink197.xml"/><Relationship Id="rId46" Type="http://schemas.openxmlformats.org/officeDocument/2006/relationships/worksheet" Target="worksheets/sheet46.xml"/><Relationship Id="rId293" Type="http://schemas.openxmlformats.org/officeDocument/2006/relationships/externalLink" Target="externalLinks/externalLink239.xml"/><Relationship Id="rId307" Type="http://schemas.openxmlformats.org/officeDocument/2006/relationships/externalLink" Target="externalLinks/externalLink253.xml"/><Relationship Id="rId349" Type="http://schemas.openxmlformats.org/officeDocument/2006/relationships/externalLink" Target="externalLinks/externalLink295.xml"/><Relationship Id="rId88" Type="http://schemas.openxmlformats.org/officeDocument/2006/relationships/externalLink" Target="externalLinks/externalLink34.xml"/><Relationship Id="rId111" Type="http://schemas.openxmlformats.org/officeDocument/2006/relationships/externalLink" Target="externalLinks/externalLink57.xml"/><Relationship Id="rId153" Type="http://schemas.openxmlformats.org/officeDocument/2006/relationships/externalLink" Target="externalLinks/externalLink99.xml"/><Relationship Id="rId195" Type="http://schemas.openxmlformats.org/officeDocument/2006/relationships/externalLink" Target="externalLinks/externalLink141.xml"/><Relationship Id="rId209" Type="http://schemas.openxmlformats.org/officeDocument/2006/relationships/externalLink" Target="externalLinks/externalLink155.xml"/><Relationship Id="rId360" Type="http://schemas.openxmlformats.org/officeDocument/2006/relationships/externalLink" Target="externalLinks/externalLink306.xml"/><Relationship Id="rId416" Type="http://schemas.openxmlformats.org/officeDocument/2006/relationships/externalLink" Target="externalLinks/externalLink362.xml"/><Relationship Id="rId220" Type="http://schemas.openxmlformats.org/officeDocument/2006/relationships/externalLink" Target="externalLinks/externalLink166.xml"/><Relationship Id="rId15" Type="http://schemas.openxmlformats.org/officeDocument/2006/relationships/worksheet" Target="worksheets/sheet15.xml"/><Relationship Id="rId57" Type="http://schemas.openxmlformats.org/officeDocument/2006/relationships/externalLink" Target="externalLinks/externalLink3.xml"/><Relationship Id="rId262" Type="http://schemas.openxmlformats.org/officeDocument/2006/relationships/externalLink" Target="externalLinks/externalLink208.xml"/><Relationship Id="rId318" Type="http://schemas.openxmlformats.org/officeDocument/2006/relationships/externalLink" Target="externalLinks/externalLink264.xml"/><Relationship Id="rId99" Type="http://schemas.openxmlformats.org/officeDocument/2006/relationships/externalLink" Target="externalLinks/externalLink45.xml"/><Relationship Id="rId122" Type="http://schemas.openxmlformats.org/officeDocument/2006/relationships/externalLink" Target="externalLinks/externalLink68.xml"/><Relationship Id="rId164" Type="http://schemas.openxmlformats.org/officeDocument/2006/relationships/externalLink" Target="externalLinks/externalLink110.xml"/><Relationship Id="rId371" Type="http://schemas.openxmlformats.org/officeDocument/2006/relationships/externalLink" Target="externalLinks/externalLink317.xml"/><Relationship Id="rId26" Type="http://schemas.openxmlformats.org/officeDocument/2006/relationships/worksheet" Target="worksheets/sheet26.xml"/><Relationship Id="rId231" Type="http://schemas.openxmlformats.org/officeDocument/2006/relationships/externalLink" Target="externalLinks/externalLink177.xml"/><Relationship Id="rId273" Type="http://schemas.openxmlformats.org/officeDocument/2006/relationships/externalLink" Target="externalLinks/externalLink219.xml"/><Relationship Id="rId329" Type="http://schemas.openxmlformats.org/officeDocument/2006/relationships/externalLink" Target="externalLinks/externalLink275.xml"/><Relationship Id="rId68" Type="http://schemas.openxmlformats.org/officeDocument/2006/relationships/externalLink" Target="externalLinks/externalLink14.xml"/><Relationship Id="rId133" Type="http://schemas.openxmlformats.org/officeDocument/2006/relationships/externalLink" Target="externalLinks/externalLink79.xml"/><Relationship Id="rId175" Type="http://schemas.openxmlformats.org/officeDocument/2006/relationships/externalLink" Target="externalLinks/externalLink121.xml"/><Relationship Id="rId340" Type="http://schemas.openxmlformats.org/officeDocument/2006/relationships/externalLink" Target="externalLinks/externalLink286.xml"/><Relationship Id="rId200" Type="http://schemas.openxmlformats.org/officeDocument/2006/relationships/externalLink" Target="externalLinks/externalLink146.xml"/><Relationship Id="rId382" Type="http://schemas.openxmlformats.org/officeDocument/2006/relationships/externalLink" Target="externalLinks/externalLink328.xml"/><Relationship Id="rId242" Type="http://schemas.openxmlformats.org/officeDocument/2006/relationships/externalLink" Target="externalLinks/externalLink188.xml"/><Relationship Id="rId284" Type="http://schemas.openxmlformats.org/officeDocument/2006/relationships/externalLink" Target="externalLinks/externalLink230.xml"/><Relationship Id="rId37" Type="http://schemas.openxmlformats.org/officeDocument/2006/relationships/worksheet" Target="worksheets/sheet37.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44" Type="http://schemas.openxmlformats.org/officeDocument/2006/relationships/externalLink" Target="externalLinks/externalLink90.xml"/><Relationship Id="rId90" Type="http://schemas.openxmlformats.org/officeDocument/2006/relationships/externalLink" Target="externalLinks/externalLink36.xml"/><Relationship Id="rId186" Type="http://schemas.openxmlformats.org/officeDocument/2006/relationships/externalLink" Target="externalLinks/externalLink132.xml"/><Relationship Id="rId351" Type="http://schemas.openxmlformats.org/officeDocument/2006/relationships/externalLink" Target="externalLinks/externalLink297.xml"/><Relationship Id="rId393" Type="http://schemas.openxmlformats.org/officeDocument/2006/relationships/externalLink" Target="externalLinks/externalLink339.xml"/><Relationship Id="rId407" Type="http://schemas.openxmlformats.org/officeDocument/2006/relationships/externalLink" Target="externalLinks/externalLink353.xml"/><Relationship Id="rId211" Type="http://schemas.openxmlformats.org/officeDocument/2006/relationships/externalLink" Target="externalLinks/externalLink157.xml"/><Relationship Id="rId253" Type="http://schemas.openxmlformats.org/officeDocument/2006/relationships/externalLink" Target="externalLinks/externalLink199.xml"/><Relationship Id="rId295" Type="http://schemas.openxmlformats.org/officeDocument/2006/relationships/externalLink" Target="externalLinks/externalLink241.xml"/><Relationship Id="rId309" Type="http://schemas.openxmlformats.org/officeDocument/2006/relationships/externalLink" Target="externalLinks/externalLink255.xml"/><Relationship Id="rId48" Type="http://schemas.openxmlformats.org/officeDocument/2006/relationships/worksheet" Target="worksheets/sheet48.xml"/><Relationship Id="rId113" Type="http://schemas.openxmlformats.org/officeDocument/2006/relationships/externalLink" Target="externalLinks/externalLink59.xml"/><Relationship Id="rId320" Type="http://schemas.openxmlformats.org/officeDocument/2006/relationships/externalLink" Target="externalLinks/externalLink266.xml"/><Relationship Id="rId155" Type="http://schemas.openxmlformats.org/officeDocument/2006/relationships/externalLink" Target="externalLinks/externalLink101.xml"/><Relationship Id="rId197" Type="http://schemas.openxmlformats.org/officeDocument/2006/relationships/externalLink" Target="externalLinks/externalLink143.xml"/><Relationship Id="rId362" Type="http://schemas.openxmlformats.org/officeDocument/2006/relationships/externalLink" Target="externalLinks/externalLink308.xml"/><Relationship Id="rId418" Type="http://schemas.openxmlformats.org/officeDocument/2006/relationships/externalLink" Target="externalLinks/externalLink364.xml"/><Relationship Id="rId222" Type="http://schemas.openxmlformats.org/officeDocument/2006/relationships/externalLink" Target="externalLinks/externalLink168.xml"/><Relationship Id="rId264" Type="http://schemas.openxmlformats.org/officeDocument/2006/relationships/externalLink" Target="externalLinks/externalLink210.xml"/><Relationship Id="rId17" Type="http://schemas.openxmlformats.org/officeDocument/2006/relationships/worksheet" Target="worksheets/sheet17.xml"/><Relationship Id="rId59" Type="http://schemas.openxmlformats.org/officeDocument/2006/relationships/externalLink" Target="externalLinks/externalLink5.xml"/><Relationship Id="rId124" Type="http://schemas.openxmlformats.org/officeDocument/2006/relationships/externalLink" Target="externalLinks/externalLink70.xml"/></Relationships>
</file>

<file path=xl/drawings/drawing1.xml><?xml version="1.0" encoding="utf-8"?>
<xdr:wsDr xmlns:xdr="http://schemas.openxmlformats.org/drawingml/2006/spreadsheetDrawing" xmlns:a="http://schemas.openxmlformats.org/drawingml/2006/main">
  <xdr:twoCellAnchor>
    <xdr:from>
      <xdr:col>3</xdr:col>
      <xdr:colOff>134470</xdr:colOff>
      <xdr:row>3</xdr:row>
      <xdr:rowOff>33618</xdr:rowOff>
    </xdr:from>
    <xdr:to>
      <xdr:col>5</xdr:col>
      <xdr:colOff>112059</xdr:colOff>
      <xdr:row>3</xdr:row>
      <xdr:rowOff>33618</xdr:rowOff>
    </xdr:to>
    <xdr:cxnSp macro="">
      <xdr:nvCxnSpPr>
        <xdr:cNvPr id="3" name="Straight Connector 2">
          <a:extLst>
            <a:ext uri="{FF2B5EF4-FFF2-40B4-BE49-F238E27FC236}">
              <a16:creationId xmlns:a16="http://schemas.microsoft.com/office/drawing/2014/main" id="{6ED569DB-45AC-45F6-54BE-3426817F97D6}"/>
            </a:ext>
          </a:extLst>
        </xdr:cNvPr>
        <xdr:cNvCxnSpPr/>
      </xdr:nvCxnSpPr>
      <xdr:spPr>
        <a:xfrm>
          <a:off x="3866029" y="874059"/>
          <a:ext cx="1658471"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1725705</xdr:colOff>
      <xdr:row>1</xdr:row>
      <xdr:rowOff>526676</xdr:rowOff>
    </xdr:from>
    <xdr:to>
      <xdr:col>2</xdr:col>
      <xdr:colOff>179294</xdr:colOff>
      <xdr:row>1</xdr:row>
      <xdr:rowOff>526676</xdr:rowOff>
    </xdr:to>
    <xdr:cxnSp macro="">
      <xdr:nvCxnSpPr>
        <xdr:cNvPr id="3" name="Straight Connector 2">
          <a:extLst>
            <a:ext uri="{FF2B5EF4-FFF2-40B4-BE49-F238E27FC236}">
              <a16:creationId xmlns:a16="http://schemas.microsoft.com/office/drawing/2014/main" id="{303944E8-2845-FD4B-9D46-9F87F93C23E9}"/>
            </a:ext>
          </a:extLst>
        </xdr:cNvPr>
        <xdr:cNvCxnSpPr/>
      </xdr:nvCxnSpPr>
      <xdr:spPr>
        <a:xfrm>
          <a:off x="2151529" y="728382"/>
          <a:ext cx="164726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676275</xdr:colOff>
      <xdr:row>1</xdr:row>
      <xdr:rowOff>428625</xdr:rowOff>
    </xdr:from>
    <xdr:to>
      <xdr:col>5</xdr:col>
      <xdr:colOff>161925</xdr:colOff>
      <xdr:row>1</xdr:row>
      <xdr:rowOff>428625</xdr:rowOff>
    </xdr:to>
    <xdr:cxnSp macro="">
      <xdr:nvCxnSpPr>
        <xdr:cNvPr id="3" name="Straight Connector 2">
          <a:extLst>
            <a:ext uri="{FF2B5EF4-FFF2-40B4-BE49-F238E27FC236}">
              <a16:creationId xmlns:a16="http://schemas.microsoft.com/office/drawing/2014/main" id="{E35618DD-09B3-CBC7-959D-AF08409A1018}"/>
            </a:ext>
          </a:extLst>
        </xdr:cNvPr>
        <xdr:cNvCxnSpPr/>
      </xdr:nvCxnSpPr>
      <xdr:spPr>
        <a:xfrm>
          <a:off x="4086225" y="628650"/>
          <a:ext cx="1238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Tai%20lieu/Du%20lieu%20C/Dung%20Quat/Goi3/PNT-P3.xls" TargetMode="External"/><Relationship Id="rId1" Type="http://schemas.openxmlformats.org/officeDocument/2006/relationships/externalLinkPath" Target="/Tai%20lieu/Du%20lieu%20C/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100.xml.rels><?xml version="1.0" encoding="UTF-8" standalone="yes"?>
<Relationships xmlns="http://schemas.openxmlformats.org/package/2006/relationships"><Relationship Id="rId2" Type="http://schemas.openxmlformats.org/officeDocument/2006/relationships/externalLinkPath" Target="../../../../Tai%20lieu/Du%20lieu%20C/Dung%20Quat/Nhom%20GC/New%20Folder/My%20Documents/3533/99Q/99Q3657/99Q3299(REV.0).xls" TargetMode="External"/><Relationship Id="rId1" Type="http://schemas.openxmlformats.org/officeDocument/2006/relationships/externalLinkPath" Target="/Tai%20lieu/Du%20lieu%20C/Dung%20Quat/Nhom%20GC/New%20Folder/My%20Documents/3533/99Q/99Q3657/99Q3299(REV.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qlxd5\Ho%20so%20du%20thau\Documents%20and%20Settings\Phong_quan_ly_da\My%20Documents\CUONG\Tham%20tra%20TKKTTC\DZ%2022kv%20va%20TBA%20Noong%20bua\WB\Lang%20mo%20-%20sin%20h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103.xml.rels><?xml version="1.0" encoding="UTF-8" standalone="yes"?>
<Relationships xmlns="http://schemas.openxmlformats.org/package/2006/relationships"><Relationship Id="rId2" Type="http://schemas.openxmlformats.org/officeDocument/2006/relationships/externalLinkPath" Target="../../../../CTWB/DTM/DTM.XLS" TargetMode="External"/><Relationship Id="rId1" Type="http://schemas.openxmlformats.org/officeDocument/2006/relationships/externalLinkPath" Target="/CTWB/DTM/DTM.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Vutoanthang\c\My%20Documents\C&#171;%20chuy&#170;n\T&#230;ng%201\C&#199;u%20&#167;&#203;p%20M&#173;ng%20-%20ch&#243;%20lo&#184;t.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tha\Tai%20Chinh-%20QT-Halan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May%20Ninh\Desktop\HING20~1\CACCTD~1\BCKTKT~1\H&#239;ng%202005\Du%20toan\Copy%20tu%20o%20C\TRUNG_SON\My%20Documents\C&#171;%20chuy&#170;n\C&#199;u%205%20Th&#168;ng%20Long\C&#199;u%20Ch&#238;%20G&#23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ye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PM%20KE%20TOAN%2006%20TKu%2012.xls" TargetMode="External"/></Relationships>
</file>

<file path=xl/externalLinks/_rels/externalLink109.xml.rels><?xml version="1.0" encoding="UTF-8" standalone="yes"?>
<Relationships xmlns="http://schemas.openxmlformats.org/package/2006/relationships"><Relationship Id="rId2" Type="http://schemas.openxmlformats.org/officeDocument/2006/relationships/externalLinkPath" Target="../../../../lap/Nen_ma~1%20G1.xls" TargetMode="External"/><Relationship Id="rId1" Type="http://schemas.openxmlformats.org/officeDocument/2006/relationships/externalLinkPath" Target="/lap/Nen_ma~1%20G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Program%20Files\Hau.KH\Mong%20Cai\D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TUYENQUA\phuong\bangtinh\tuy&#170;n%20quang\mo%20rong%20110%20t_quang.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13.xml.rels><?xml version="1.0" encoding="UTF-8" standalone="yes"?>
<Relationships xmlns="http://schemas.openxmlformats.org/package/2006/relationships"><Relationship Id="rId2" Type="http://schemas.openxmlformats.org/officeDocument/2006/relationships/externalLinkPath" Target="../../../../Gui%20Dung/Dutoan+TM/SE6380/TOP1/MISS_&#168;&#207;&#161;&#192;/ORIGINAL/&#168;&#207;&#161;&#192;_01.XLS" TargetMode="External"/><Relationship Id="rId1" Type="http://schemas.openxmlformats.org/officeDocument/2006/relationships/externalLinkPath" Target="/Gui%20Dung/Dutoan+TM/SE6380/TOP1/MISS_&#168;&#207;&#161;&#192;/ORIGINAL/&#168;&#207;&#161;&#192;_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NHON\THUNHI\MYHOAHUN\TRUONGLO\TTTRLONG.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N&#168;m%202002/DIEUCHIN/CAPITAL/220nb-th/CAPITAL/220DTXL/PLQN99.XLS" TargetMode="External"/><Relationship Id="rId1" Type="http://schemas.openxmlformats.org/officeDocument/2006/relationships/externalLinkPath" Target="/N&#168;m%202002/DIEUCHIN/CAPITAL/220nb-th/CAPITAL/220DTXL/PLQN9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117.xml.rels><?xml version="1.0" encoding="UTF-8" standalone="yes"?>
<Relationships xmlns="http://schemas.openxmlformats.org/package/2006/relationships"><Relationship Id="rId2" Type="http://schemas.openxmlformats.org/officeDocument/2006/relationships/externalLinkPath" Target="../../../../Duan@/NAMSE/tinh%20toan/thuy%20van.xls" TargetMode="External"/><Relationship Id="rId1" Type="http://schemas.openxmlformats.org/officeDocument/2006/relationships/externalLinkPath" Target="/Duan@/NAMSE/tinh%20toan/thuy%20van.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RecoveredExternalLink8" TargetMode="External"/></Relationships>
</file>

<file path=xl/externalLinks/_rels/externalLink119.xml.rels><?xml version="1.0" encoding="UTF-8" standalone="yes"?>
<Relationships xmlns="http://schemas.openxmlformats.org/package/2006/relationships"><Relationship Id="rId2" Type="http://schemas.openxmlformats.org/officeDocument/2006/relationships/externalLinkPath" Target="../../../../Documents%20and%20Settings/TVTK2-306JSC/Desktop/DT%20Huoi%20Man%20nop%20(13.6.07)/Thuy/Duong%20477%20keo%20dai%20sua/DT%20TL477%20keo%20dai.xls" TargetMode="External"/><Relationship Id="rId1" Type="http://schemas.openxmlformats.org/officeDocument/2006/relationships/externalLinkPath" Target="/Documents%20and%20Settings/TVTK2-306JSC/Desktop/DT%20Huoi%20Man%20nop%20(13.6.07)/Thuy/Duong%20477%20keo%20dai%20sua/DT%20TL477%20keo%20da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y3\c\A.Ky\DToan\H.Noi\HOA\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ehoach4\c\Tuan\Tuyen%20Quang\Cong%20trinh%20%20DDK35KV%20M.Quang.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R:\Khoi%20NQ\OPTION-SCB.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R:\Khoi%20NQ\ACB-Data\1.%20Dealing%20Room\Data2002\OPTION-SC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My%20Documents\M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AY29\d\Du%20lieu%20khong%20xoa\Tai%20lieu\Duan\yen%20ha%20-%20phu%20man\Phu%20Mau\Phu%20mau%20TKKT\T&#221;nh%20to&#184;n%20&#174;i&#214;n%20n&#168;ng%20ph&#173;&#172;ng%20&#184;n%20ch&#228;n\Phu%20mau%203\Bieu%20do.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er01\Trung%20%20(D)\Luu_Tru\Ltb_ktkh\DZ220KV_Dau_Noi_sau_tram_500kV_Ha_Tinh\Gia_tha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Dam\35-HBINH\TBA-HB.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Hiep\ChongQuaTai\Km4\Km4_TQ_HN%20(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CD%20Lai%20Xua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HSluu\BQLCT\Hs&#172;DVT\110KV%20H&#181;%20Trung\phuong\bangtinh\tuy&#170;n%20quang\mo%20rong%20110%20t_quang.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ChiDinhThau110ThoXuan.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ay10\TRANTIEM\WINDOWS\Desktop\TranTiem\Bac%20Kan\Vantung\Thuyet%20minh%20-%20Du%20toan\dau%20CA%20huyen\DT-%20Thanh%20Cong.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ay1\c\My%20Documents\KH-KT\PHAMTHUHUONG\PHAMHUONG\Phan%20Tich%20Vat%20Tu\DIEMDENKHEVE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137.1.1\KeHoachPublic\My%20Documents\Phong\Excel\Data\Tinh%20tong%20hop%20du%20toan.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ay3\may3_c\LIEN\TPDN\KHUETR\dth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sthuy\d\My%20Documents\BANG%20LUONG2%20-%20THANH.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TUYENQUA\phuong\TuyenQuang\YenBai\DTTBAYba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User1\c\Qu&#182;n%20l&#253;%20h&#229;%20s&#172;\Quy&#213;t%20to&#184;n%20th&#184;i%20nguy&#170;n\Quyet%20toan%20Tan%20Thinh.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Giang\Ctao%20luoi%20khu%20Chau%20Giang%20B.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QUANG%20NINH\QN-%20MOI\TIEN%20YEN\DTSong%20dong%20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Dinh.P8\C&#171;ng%20tr&#215;nh%202001\&#167;DK10KV%20Ch&#232;ng%20qu&#184;%20t&#182;i%20trung%20gian%20Thanh%20Mi&#214;n\Duyet-II-TKKT-TCSTTGThanhMien.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May1\c\My%20Documents\khach\CT%20BAN%20HA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DIEN%20KHI%20HOA\BAC%20CAN\QT%20phuc%20chinh%20QT%20Lan%2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ay3\c\KE%20HOACH\Cong%20trinh\DUONG_H_C_M\Hcm-kl%20%20moi-gia%20cu\Ctrg25~1-gia%20cu.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G:\Van\Luu%20Tru\Cuo89\cuoc89.xls" TargetMode="External"/></Relationships>
</file>

<file path=xl/externalLinks/_rels/externalLink155.xml.rels><?xml version="1.0" encoding="UTF-8" standalone="yes"?>
<Relationships xmlns="http://schemas.openxmlformats.org/package/2006/relationships"><Relationship Id="rId2" Type="http://schemas.openxmlformats.org/officeDocument/2006/relationships/externalLinkPath" Target="../../../../0-Tuan/Lanbe-Lan2/Dutoan/Phuc/My%20Documents/hung/hnhung/HCM/phong%20nen/DT-THL7.xls" TargetMode="External"/><Relationship Id="rId1" Type="http://schemas.openxmlformats.org/officeDocument/2006/relationships/externalLinkPath" Target="/0-Tuan/Lanbe-Lan2/Dutoan/Phuc/My%20Documents/hung/hnhung/HCM/phong%20nen/DT-THL7.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Ph&#173;&#172;ng%20Th&#182;o\Tuy&#170;n%20Quang\TQ%20s&#246;a%20v&#210;\My%20Documents\TUYEN\QT-%20Tinh\T&#181;i%20Ch&#221;nh%20-%20Xu&#169;n%20L&#203;p\T&#181;iCh&#221;nh%20-%20Y&#170;n%20L&#169;m\DU%20TOAN_YenLam_TongHop.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AY29\d\Du%20lieu%20khong%20xoa\DUONG\Duan\Chuan\bang%20tinh\Phan%20tich%20kinh%20te.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Trinh\nam\long\Luu\Long\QL279-PU-MThang\TKLai-10-12-04\Goi3\Kluong%20phu%20goi%203.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DOCUME~1/Huong/LOCALS~1/Temp/Lai%20Chau%20DT.xls" TargetMode="External"/><Relationship Id="rId1" Type="http://schemas.openxmlformats.org/officeDocument/2006/relationships/externalLinkPath" Target="/DOCUME~1/Huong/LOCALS~1/Temp/Lai%20Chau%20DT.xls" TargetMode="External"/></Relationships>
</file>

<file path=xl/externalLinks/_rels/externalLink160.xml.rels><?xml version="1.0" encoding="UTF-8" standalone="yes"?>
<Relationships xmlns="http://schemas.openxmlformats.org/package/2006/relationships"><Relationship Id="rId2" Type="http://schemas.openxmlformats.org/officeDocument/2006/relationships/externalLinkPath" Target="../../../../Project/Ban%20tinh/HB/thac-coc-duyet-mcgiua.XLS" TargetMode="External"/><Relationship Id="rId1" Type="http://schemas.openxmlformats.org/officeDocument/2006/relationships/externalLinkPath" Target="/Project/Ban%20tinh/HB/thac-coc-duyet-mcgiua.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RecoveredExternalLink10"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LVTRIN~1.XLS" TargetMode="External"/></Relationships>
</file>

<file path=xl/externalLinks/_rels/externalLink166.xml.rels><?xml version="1.0" encoding="UTF-8" standalone="yes"?>
<Relationships xmlns="http://schemas.openxmlformats.org/package/2006/relationships"><Relationship Id="rId2" Type="http://schemas.openxmlformats.org/officeDocument/2006/relationships/externalLinkPath" Target="../../../../Gui%20Dung/Dutoan+TM/1A-1/Thuy/236%20IPC.xls" TargetMode="External"/><Relationship Id="rId1" Type="http://schemas.openxmlformats.org/officeDocument/2006/relationships/externalLinkPath" Target="/Gui%20Dung/Dutoan+TM/1A-1/Thuy/236%20IPC.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ay_5\data%20(e)\NHAN%20-%20SUONG%20TH%201%20va%20CAC%20DU%20LIEU%20KHAC\THUVIEN_DULIEU\SUONG%20TONG%20HOP%201\CTY%20THANH%20KY%202005\SO%20KE%20TOAN\BAO%20CAO%20T11-05%20Cty%20THANH%20KY1.xls" TargetMode="External"/></Relationships>
</file>

<file path=xl/externalLinks/_rels/externalLink168.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169.xml.rels><?xml version="1.0" encoding="UTF-8" standalone="yes"?>
<Relationships xmlns="http://schemas.openxmlformats.org/package/2006/relationships"><Relationship Id="rId2" Type="http://schemas.openxmlformats.org/officeDocument/2006/relationships/externalLinkPath" Target="../../../../Gui%20Dung/Dutoan+TM/Dung/thamkhao/CacphanmemTT/Tinhlun/TINH_LUN_LK1_Gd1.xls" TargetMode="External"/><Relationship Id="rId1" Type="http://schemas.openxmlformats.org/officeDocument/2006/relationships/externalLinkPath" Target="/Gui%20Dung/Dutoan+TM/Dung/thamkhao/CacphanmemTT/Tinhlun/TINH_LUN_LK1_Gd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y3\c\A.Ky\DToan\H.Noi\BCNCKT\B_Can\Ba_b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71.xml.rels><?xml version="1.0" encoding="UTF-8" standalone="yes"?>
<Relationships xmlns="http://schemas.openxmlformats.org/package/2006/relationships"><Relationship Id="rId2" Type="http://schemas.openxmlformats.org/officeDocument/2006/relationships/externalLinkPath" Target="../../../../Documents%20and%20Settings/fin-van/Local%20Settings/Temporary%20Internet%20Files/OLK96D/Mau%20bao%20cao%20quy%20tien%20mat%2009.xls" TargetMode="External"/><Relationship Id="rId1" Type="http://schemas.openxmlformats.org/officeDocument/2006/relationships/externalLinkPath" Target="/Documents%20and%20Settings/fin-van/Local%20Settings/Temporary%20Internet%20Files/OLK96D/Mau%20bao%20cao%20quy%20tien%20mat%200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sthuy\d\New%20Folder\BCTC%20Nuoc%20da%202004.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ung\c\My%20Documents\khoa\khoa%2047%20ban\Setup\Gia257\GiaOK\95.2ThanhLam_Nghe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2\d\Dulieu\THUC\Thuc%202002\DA%20Tang%20cuong%20HN\Gia1"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Thuhien\nghe-an\MSOFFICE\EXCEL\PROGRAM\H4.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A-NAM99\DUTOAN\Dinhmuc\D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quyet%20toan%20Vison-lamthao.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181.xml.rels><?xml version="1.0" encoding="UTF-8" standalone="yes"?>
<Relationships xmlns="http://schemas.openxmlformats.org/package/2006/relationships"><Relationship Id="rId2" Type="http://schemas.openxmlformats.org/officeDocument/2006/relationships/externalLinkPath" Target="../../../../CANDOI%20%20Q2-2005%20ND.xls" TargetMode="External"/><Relationship Id="rId1" Type="http://schemas.openxmlformats.org/officeDocument/2006/relationships/externalLinkPath" Target="/CANDOI%20%20Q2-2005%20N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hoi\TAN%20ANH\DOAN\DSDV.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TGocSoKT+BC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Vund-nthai\datachung\Bao%20Cao%20Tien%20Mat\2013\Th&#225;ng%204\BCTM%2020130417.xls" TargetMode="External"/></Relationships>
</file>

<file path=xl/externalLinks/_rels/externalLink185.xml.rels><?xml version="1.0" encoding="UTF-8" standalone="yes"?>
<Relationships xmlns="http://schemas.openxmlformats.org/package/2006/relationships"><Relationship Id="rId2" Type="http://schemas.openxmlformats.org/officeDocument/2006/relationships/externalLinkPath" Target="../../../../Documents%20and%20Settings/nyntt-tsales/My%20Documents/Downloads/Bao%20cao%20ket%20qua%20hoat%20dong%20thang%203.xls" TargetMode="External"/><Relationship Id="rId1" Type="http://schemas.openxmlformats.org/officeDocument/2006/relationships/externalLinkPath" Target="/Documents%20and%20Settings/nyntt-tsales/My%20Documents/Downloads/Bao%20cao%20ket%20qua%20hoat%20dong%20thang%20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Documents%20and%20Settings\h\My%20Documents\Chuyen%20vung\TH%20Than%20Thuoc%20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Pc14\tram\Ho%20so\Nhan%20vien\Huong\Du%20toan\Tram\Tay%20Ninh\TBA%20va%20DZ%20dau%20noi%20110%20kV%20Go%20Dau.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VINHLONG\TANMY~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Trung%20Ta&#226;m%20Tin%20Ho&#239;c\Chuong%20Trinh%20Thi\thcs\THI%20TN%20BTC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Thuhien\c\MSOFFICE\EXCEL\PROGRAM\PERSONAL.XLS" TargetMode="External"/></Relationships>
</file>

<file path=xl/externalLinks/_rels/externalLink195.xml.rels><?xml version="1.0" encoding="UTF-8" standalone="yes"?>
<Relationships xmlns="http://schemas.openxmlformats.org/package/2006/relationships"><Relationship Id="rId2" Type="http://schemas.openxmlformats.org/officeDocument/2006/relationships/externalLinkPath" Target="../../../../ATHAO2004/DU%20AN/Huyen%20dien%20bien%20dong/nga%20tu%20-%20phi%20nhu%20-%20nang%20cap%20mat.xls" TargetMode="External"/><Relationship Id="rId1" Type="http://schemas.openxmlformats.org/officeDocument/2006/relationships/externalLinkPath" Target="/ATHAO2004/DU%20AN/Huyen%20dien%20bien%20dong/nga%20tu%20-%20phi%20nhu%20-%20nang%20cap%20mat.xls" TargetMode="External"/></Relationships>
</file>

<file path=xl/externalLinks/_rels/externalLink196.xml.rels><?xml version="1.0" encoding="UTF-8" standalone="yes"?>
<Relationships xmlns="http://schemas.openxmlformats.org/package/2006/relationships"><Relationship Id="rId1" Type="http://schemas.microsoft.com/office/2006/relationships/xlExternalLinkPath/xlPathMissing" Target="RecoveredExternalLink12"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RecoveredExternalLink13"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oi\vol3%20(e)%20%20mc\My%20Documents\TCMR\SLCB-DN.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ahao-kt\LAN%20KT\BA%20GIA\CTGS.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OATHANHNGOC/Tuyen%20Quang/A-TUOI/financal/luu/F_BLA.XLS" TargetMode="External"/><Relationship Id="rId1" Type="http://schemas.openxmlformats.org/officeDocument/2006/relationships/externalLinkPath" Target="/HOATHANHNGOC/Tuyen%20Quang/A-TUOI/financal/luu/F_BL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h_01\c\My%20Documents\hung\NLNT2\Dot3\Dien-%20Nthon.xls" TargetMode="External"/></Relationships>
</file>

<file path=xl/externalLinks/_rels/externalLink200.xml.rels><?xml version="1.0" encoding="UTF-8" standalone="yes"?>
<Relationships xmlns="http://schemas.openxmlformats.org/package/2006/relationships"><Relationship Id="rId2" Type="http://schemas.openxmlformats.org/officeDocument/2006/relationships/externalLinkPath" Target="../../../../DOCUME~1/LUTHIS~1/Desktop/Cac%20c&#171;ng%20trinh/Nha%20tru%20so%20UBDS-GD/Nha%20gara/Nha%20gara+san%20d&#173;&#172;ng%20noi%20bo" TargetMode="External"/><Relationship Id="rId1" Type="http://schemas.openxmlformats.org/officeDocument/2006/relationships/externalLinkPath" Target="/DOCUME~1/LUTHIS~1/Desktop/Cac%20c&#171;ng%20trinh/Nha%20tru%20so%20UBDS-GD/Nha%20gara/Nha%20gara+san%20d&#173;&#172;ng%20noi%20bo"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Pqlxd5\Ho%20so%20du%20thau\hoai\thang%204\Vu%20Duc\LaiChau\MuongMit-FS\TRUONG\exel\DUTOAN\DT%20Cualo.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I:\BE%203\LE%20LOI%20-nam%20vinh\Lan\Nghe%20an\QT%20Ben%20thuy1.xls" TargetMode="External"/></Relationships>
</file>

<file path=xl/externalLinks/_rels/externalLink204.xml.rels><?xml version="1.0" encoding="UTF-8" standalone="yes"?>
<Relationships xmlns="http://schemas.openxmlformats.org/package/2006/relationships"><Relationship Id="rId2" Type="http://schemas.openxmlformats.org/officeDocument/2006/relationships/externalLinkPath" Target="../../../../MHOAN/500DQ-DN/fan2/CAPITAL/220DTXL/PLQN99.XLS" TargetMode="External"/><Relationship Id="rId1" Type="http://schemas.openxmlformats.org/officeDocument/2006/relationships/externalLinkPath" Target="/MHOAN/500DQ-DN/fan2/CAPITAL/220DTXL/PLQN99.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May1\c\bach\2003\CONGTR~1\XiMang\KIEMTOAN\KTMDCU~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A:\Dinh%20muc\DMUC.XLS" TargetMode="External"/></Relationships>
</file>

<file path=xl/externalLinks/_rels/externalLink207.xml.rels><?xml version="1.0" encoding="UTF-8" standalone="yes"?>
<Relationships xmlns="http://schemas.openxmlformats.org/package/2006/relationships"><Relationship Id="rId2" Type="http://schemas.openxmlformats.org/officeDocument/2006/relationships/externalLinkPath" Target="../../../../Project/Ban%20tinh/HB/Abutment-Anle-Piles.xls" TargetMode="External"/><Relationship Id="rId1" Type="http://schemas.openxmlformats.org/officeDocument/2006/relationships/externalLinkPath" Target="/Project/Ban%20tinh/HB/Abutment-Anle-Pi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M.chung\c\1\VIETNAMBuilding%2017%20R&amp;D\TUAN\BRIDGE\BINH\18M\18T_H25.XLS" TargetMode="External"/></Relationships>
</file>

<file path=xl/externalLinks/_rels/externalLink209.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huy\Nam%202014\BC%20tham%20dinh%20DT\Nong%20nghiep\Ho%20tro%20giong%20vu%20dong%20xuan%2013-14\MANG%20GIA%20BINH\469\DTC.xls" TargetMode="External"/></Relationships>
</file>

<file path=xl/externalLinks/_rels/externalLink210.xml.rels><?xml version="1.0" encoding="UTF-8" standalone="yes"?>
<Relationships xmlns="http://schemas.openxmlformats.org/package/2006/relationships"><Relationship Id="rId2" Type="http://schemas.openxmlformats.org/officeDocument/2006/relationships/externalLinkPath" Target="../../../../DOCUME~1/KHANHT~1.SOG/LOCALS~1/Temp/notes2CBB50/ACB-SJC%20=%20Trang%20thai%20kinh%20doanh%20vang%20(Sep06).xls" TargetMode="External"/><Relationship Id="rId1" Type="http://schemas.openxmlformats.org/officeDocument/2006/relationships/externalLinkPath" Target="/DOCUME~1/KHANHT~1.SOG/LOCALS~1/Temp/notes2CBB50/ACB-SJC%20=%20Trang%20thai%20kinh%20doanh%20vang%20(Sep0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212.xml.rels><?xml version="1.0" encoding="UTF-8" standalone="yes"?>
<Relationships xmlns="http://schemas.openxmlformats.org/package/2006/relationships"><Relationship Id="rId2" Type="http://schemas.openxmlformats.org/officeDocument/2006/relationships/externalLinkPath" Target="../../../../CAMXOA/HUNG/DUTOAN/DM1999.XLS" TargetMode="External"/><Relationship Id="rId1" Type="http://schemas.openxmlformats.org/officeDocument/2006/relationships/externalLinkPath" Target="/CAMXOA/HUNG/DUTOAN/DM1999.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DMLDTB.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RecoveredExternalLink15"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218.xml.rels><?xml version="1.0" encoding="UTF-8" standalone="yes"?>
<Relationships xmlns="http://schemas.openxmlformats.org/package/2006/relationships"><Relationship Id="rId2" Type="http://schemas.openxmlformats.org/officeDocument/2006/relationships/externalLinkPath" Target="../../../../HAIPHONG/TRUSO/CHINHLY/CTCLCH~1.XLS" TargetMode="External"/><Relationship Id="rId1" Type="http://schemas.openxmlformats.org/officeDocument/2006/relationships/externalLinkPath" Target="/HAIPHONG/TRUSO/CHINHLY/CTCLCH~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Truonghoc.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My%20Documents\Km4_TQ_HN%20(moi).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GocSau(moi).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Ph&#173;&#172;ng%20Th&#182;o\Tuy&#170;n%20Quang\TQ%20s&#246;a%20v&#210;\Nga\Tuyen%20Quang\Nha%20may%20che\Quyet%20toan%20NM.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May2\c\mia%20duong\LDDOLOC.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227.xml.rels><?xml version="1.0" encoding="UTF-8" standalone="yes"?>
<Relationships xmlns="http://schemas.openxmlformats.org/package/2006/relationships"><Relationship Id="rId2" Type="http://schemas.openxmlformats.org/officeDocument/2006/relationships/externalLinkPath" Target="../../../../Tai%20lieu/Du%20lieu%20C/Dung%20Quat/Nhom%20GC/New%20Folder/My%20Documents/3533/96Q/96q2588/PANEL.XLS" TargetMode="External"/><Relationship Id="rId1" Type="http://schemas.openxmlformats.org/officeDocument/2006/relationships/externalLinkPath" Target="/Tai%20lieu/Du%20lieu%20C/Dung%20Quat/Nhom%20GC/New%20Folder/My%20Documents/3533/96Q/96q2588/PANEL.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RecoveredExternalLink18"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3\c\KEHOACH\CONGTRIN\Trauquy%20&amp;%20Phuthuy\Cau3_QSua\BILL_DUONG_TT03.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Pc56\vui\DT-DLUC\TAN-PHU\K-99HDuc.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TUYEN\QT-%20Tinh\T&#181;i%20Ch&#221;nh%20-%20Xu&#169;n%20L&#203;p\T&#181;iCh&#221;nh%20-%20Y&#170;n%20L&#169;m\DU%20TOAN_YenLam_TongHop.xls" TargetMode="External"/></Relationships>
</file>

<file path=xl/externalLinks/_rels/externalLink236.xml.rels><?xml version="1.0" encoding="UTF-8" standalone="yes"?>
<Relationships xmlns="http://schemas.openxmlformats.org/package/2006/relationships"><Relationship Id="rId2" Type="http://schemas.openxmlformats.org/officeDocument/2006/relationships/externalLinkPath" Target="../../../../Documents%20and%20Settings/TVTK2-306JSC/Desktop/DT%20Huoi%20Man%20nop%20(13.6.07)/Duong%20477%20keo%20dai%20999/DT%20TL477%20keo%20dai.xls" TargetMode="External"/><Relationship Id="rId1" Type="http://schemas.openxmlformats.org/officeDocument/2006/relationships/externalLinkPath" Target="/Documents%20and%20Settings/TVTK2-306JSC/Desktop/DT%20Huoi%20Man%20nop%20(13.6.07)/Duong%20477%20keo%20dai%20999/DT%20TL477%20keo%20dai.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QT_Data\Vinh%20phuc\XDCB\QUYETTOA\QT-CTY\Hoa\Van%20Giang%20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Tu\d\Mha\279LCII\Trinh21-7\KLchiti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UYENQUA\phuong\TuyenQuang\TBA110kV8500.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May3\c\A.Ky\DToan\H.Noi\@Tphuong\BCNCKT\Bcnckt02\PVECC\BInhgas02\2-6-02\9-6-02(2).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A:\Huy%20MC\My%20Documents\Giang\DOICOCBG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ay3\c\A.Ky\DToan\H.Noi\NEW\DT-MOI\NGHEAN\CUALO\ptkt110cualo.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IRMLA\TechnoGIN-23-03-2004.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Thuhien\c\MSOFFICE\EXCEL\PROGRAM\CHAY-TL.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a2\d\Dulieu\Tuan\Tuan01\Duong353\353R2-CSHT\vu.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ESD\P3(Qg-Bao)\Kiemtr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uc\F\TKTC-Cau\Calculation\BAN18M1.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ecoveredExternalLink17"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Thuhien\c\MSOFFICE\EXCEL\PROGRAM\H4.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253.xml.rels><?xml version="1.0" encoding="UTF-8" standalone="yes"?>
<Relationships xmlns="http://schemas.openxmlformats.org/package/2006/relationships"><Relationship Id="rId2" Type="http://schemas.openxmlformats.org/officeDocument/2006/relationships/externalLinkPath" Target="../../../../DUONG/Chuong2-QA-PASB1/Chuong2-QA-PASB1.xls" TargetMode="External"/><Relationship Id="rId1" Type="http://schemas.openxmlformats.org/officeDocument/2006/relationships/externalLinkPath" Target="/DUONG/Chuong2-QA-PASB1/Chuong2-QA-PASB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255.xml.rels><?xml version="1.0" encoding="UTF-8" standalone="yes"?>
<Relationships xmlns="http://schemas.openxmlformats.org/package/2006/relationships"><Relationship Id="rId2" Type="http://schemas.openxmlformats.org/officeDocument/2006/relationships/externalLinkPath" Target="../../../../DU%20TOAN%20CONG%20TRINH/KTcongtrinh/Phong%20tho/Ban%20giang%20-%20ban%20hon%20PA1.xls" TargetMode="External"/><Relationship Id="rId1" Type="http://schemas.openxmlformats.org/officeDocument/2006/relationships/externalLinkPath" Target="/DU%20TOAN%20CONG%20TRINH/KTcongtrinh/Phong%20tho/Ban%20giang%20-%20ban%20hon%20PA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Kimhoang\share%20hoang%201\TAI%20LIEU%20DUNG%20CHUNG\KE%20TOAN%20GOC\VAT%20TU\VAT%20TU.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May1\c\TT\HOANG\DUTOAN\QL70B\ql70124moi.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C:\STASCHOOL\Bieutk\M%2067"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11%20NAM%202006.xls" TargetMode="External"/></Relationships>
</file>

<file path=xl/externalLinks/_rels/externalLink260.xml.rels><?xml version="1.0" encoding="UTF-8" standalone="yes"?>
<Relationships xmlns="http://schemas.openxmlformats.org/package/2006/relationships"><Relationship Id="rId2" Type="http://schemas.openxmlformats.org/officeDocument/2006/relationships/externalLinkPath" Target="../../../../datn/ton%20that%20duong%20day.xls" TargetMode="External"/><Relationship Id="rId1" Type="http://schemas.openxmlformats.org/officeDocument/2006/relationships/externalLinkPath" Target="/datn/ton%20that%20duong%20day.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May30\Desktop\Tung\Dang-lam\Qtrung-Caicui\TKKT\Khoiluong_TKKT(new).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Program%20Files\Hau.KH\Mong%20Cai\Dam.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A:\QT_Data\Vinh%20phuc\XDCB\QUYETTOA\QT-CTY\A-Qlxd\Quyet%20toan\2002\Dan%20ph&#173;&#238;ng\LIEN%20QUAN%20-%20THACH%20THAT%20-%20HA%20TAY.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ONGNAI\XUAN%20LOC.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Hahao-kt\LAN%20KT\BA%20GIA\BANG%20LUONG%20.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ay_6\d\SUONG%20TONG%20HOP%202\CTY%20CAMLOI%20nam%2006\SO%20KTCL-06\So%20KeToan%20t4-06cl.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Dung\d\CAMXOA\HUNG\DUTOAN\DM1999.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https:\uat.dai-ichi-life.com.vn\Documents%20and%20Settings\ope-ngoc\Local%20Settings\Temporary%20Internet%20Files\OLK55\HO_21-11-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May3\c\A.Ky\DToan\H.Noi\CAPITAL\110TKKT\dongxuan.xls" TargetMode="External"/></Relationships>
</file>

<file path=xl/externalLinks/_rels/externalLink271.xml.rels><?xml version="1.0" encoding="UTF-8" standalone="yes"?>
<Relationships xmlns="http://schemas.openxmlformats.org/package/2006/relationships"><Relationship Id="rId2" Type="http://schemas.openxmlformats.org/officeDocument/2006/relationships/externalLinkPath" Target="../../../../LY/Phung.07/BAN%20HANG/KHO.2007.XLS" TargetMode="External"/><Relationship Id="rId1" Type="http://schemas.openxmlformats.org/officeDocument/2006/relationships/externalLinkPath" Target="/LY/Phung.07/BAN%20HANG/KHO.2007.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Hoa\copy\lan6\Km259+600-Km26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So%20VatTu%20T10-06.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May1\c\My%20Documents\khach\QT2001%20Tan%20Phuong.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Hoa\copy\C&#171;ng%20ty%20Tr&#173;&#234;ng%20An\Km157T%20-%20Km%20163T\Sut%20truot%20Km137T%20-%20Km147T%202003.xls" TargetMode="External"/></Relationships>
</file>

<file path=xl/externalLinks/_rels/externalLink276.xml.rels><?xml version="1.0" encoding="UTF-8" standalone="yes"?>
<Relationships xmlns="http://schemas.openxmlformats.org/package/2006/relationships"><Relationship Id="rId2" Type="http://schemas.openxmlformats.org/officeDocument/2006/relationships/externalLinkPath" Target="../../../../ABTHAO-2003/A-DUTOAN2003/DT.SoGT/DT%20trung%20thau%20104-140/DT%20trung%20thau%20-Cau%20K108.xls" TargetMode="External"/><Relationship Id="rId1" Type="http://schemas.openxmlformats.org/officeDocument/2006/relationships/externalLinkPath" Target="/ABTHAO-2003/A-DUTOAN2003/DT.SoGT/DT%20trung%20thau%20104-140/DT%20trung%20thau%20-Cau%20K108.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A:\Ph&#173;&#172;ng%20Th&#182;o\Tuy&#170;n%20Quang\TQ%20s&#246;a%20v&#210;\My%20Documents\TUYEN\QT-%20Tinh\T&#181;i%20Ch&#221;nh%20-%20Xu&#169;n%20L&#203;p\T&#181;iCh&#221;nh%20-%20Y&#170;n%20L&#169;m\TaiChinh%20-%20Yen%20lam.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XDCB3\C\My%20Documents\benthuy1-xld.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A:\ATHAO%2003\THAO2003\DU%20AN\Huyen%20P%20tho\Ban%20giang%20-%20ban%20hon%20L2PAGTNTloaiA.xls"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469/DTC.xls" TargetMode="External"/><Relationship Id="rId1" Type="http://schemas.openxmlformats.org/officeDocument/2006/relationships/externalLinkPath" Target="/469/DTC.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Dvan%202\QTLap\Q1%202003\CO%20LE%204\QT%20C&#230;%20l&#212;%204.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https:\uat.dai-ichi-life.com.vn\Dev\WorkingArea\Bao%20cao%20Quy%20TM.xls" TargetMode="External"/></Relationships>
</file>

<file path=xl/externalLinks/_rels/externalLink283.xml.rels><?xml version="1.0" encoding="UTF-8" standalone="yes"?>
<Relationships xmlns="http://schemas.openxmlformats.org/package/2006/relationships"><Relationship Id="rId1" Type="http://schemas.microsoft.com/office/2006/relationships/xlExternalLinkPath/xlPathMissing" Target="RecoveredExternalLink20" TargetMode="External"/></Relationships>
</file>

<file path=xl/externalLinks/_rels/externalLink284.xml.rels><?xml version="1.0" encoding="UTF-8" standalone="yes"?>
<Relationships xmlns="http://schemas.openxmlformats.org/package/2006/relationships"><Relationship Id="rId1" Type="http://schemas.microsoft.com/office/2006/relationships/xlExternalLinkPath/xlPathMissing" Target="WORKSC~1.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Pc22\du%20toan\vui\San%20pham\Phu%20Tan_AG\Duong%20Day\HTM\CANHAN\MUNG\THOP95.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Du\d\My%20Documents\quang\TinhToan\Ncn\Kiemtrathep.XLS" TargetMode="External"/></Relationships>
</file>

<file path=xl/externalLinks/_rels/externalLink287.xml.rels><?xml version="1.0" encoding="UTF-8" standalone="yes"?>
<Relationships xmlns="http://schemas.openxmlformats.org/package/2006/relationships"><Relationship Id="rId2" Type="http://schemas.openxmlformats.org/officeDocument/2006/relationships/externalLinkPath" Target="../../../../Har/M2.xls" TargetMode="External"/><Relationship Id="rId1" Type="http://schemas.openxmlformats.org/officeDocument/2006/relationships/externalLinkPath" Target="/Har/M2.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So%20T12-06%20KD.XLS" TargetMode="External"/></Relationships>
</file>

<file path=xl/externalLinks/_rels/externalLink289.xml.rels><?xml version="1.0" encoding="UTF-8" standalone="yes"?>
<Relationships xmlns="http://schemas.openxmlformats.org/package/2006/relationships"><Relationship Id="rId2" Type="http://schemas.openxmlformats.org/officeDocument/2006/relationships/externalLinkPath" Target="../../../../Gui%20Dung/Dutoan+TM/My%20Documents/C&#182;ng%20Nghi%20S&#172;n/Gi&#184;%20DT%20g&#227;i%202%20&#174;&#183;%20s&#246;a%20l&#231;i/hnhung/thienke/tdinh.xls" TargetMode="External"/><Relationship Id="rId1" Type="http://schemas.openxmlformats.org/officeDocument/2006/relationships/externalLinkPath" Target="/Gui%20Dung/Dutoan+TM/My%20Documents/C&#182;ng%20Nghi%20S&#172;n/Gi&#184;%20DT%20g&#227;i%202%20&#174;&#183;%20s&#246;a%20l&#231;i/hnhung/thienke/tdinh.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QL%204D.12-2005(sua).XLS" TargetMode="External"/><Relationship Id="rId1" Type="http://schemas.openxmlformats.org/officeDocument/2006/relationships/externalLinkPath" Target="/QL%204D.12-2005(sua).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A:\Ph&#173;&#172;ng%20Th&#182;o\Tuy&#170;n%20Quang\TQ%20s&#246;a%20v&#210;\Nga\Tuy&#170;n%20Quang\C&#199;u%20nh&#169;n%20m&#244;c\TKHC%20BBNT%20CNM.xls" TargetMode="External"/></Relationships>
</file>

<file path=xl/externalLinks/_rels/externalLink291.xml.rels><?xml version="1.0" encoding="UTF-8" standalone="yes"?>
<Relationships xmlns="http://schemas.openxmlformats.org/package/2006/relationships"><Relationship Id="rId2" Type="http://schemas.openxmlformats.org/officeDocument/2006/relationships/externalLinkPath" Target="../../../../Dung%20Quat/Nhom%20GC/New%20Folder/My%20Documents/3533/96Q/96q2588/PANEL.XLS" TargetMode="External"/><Relationship Id="rId1" Type="http://schemas.openxmlformats.org/officeDocument/2006/relationships/externalLinkPath" Target="/Dung%20Quat/Nhom%20GC/New%20Folder/My%20Documents/3533/96Q/96q2588/PANEL.XLS" TargetMode="External"/></Relationships>
</file>

<file path=xl/externalLinks/_rels/externalLink292.xml.rels><?xml version="1.0" encoding="UTF-8" standalone="yes"?>
<Relationships xmlns="http://schemas.openxmlformats.org/package/2006/relationships"><Relationship Id="rId2" Type="http://schemas.openxmlformats.org/officeDocument/2006/relationships/externalLinkPath" Target="../../../../Tai%20lieu/Du%20lieu%20C/WINDOWS/TEMP/IBASE2.XLS" TargetMode="External"/><Relationship Id="rId1" Type="http://schemas.openxmlformats.org/officeDocument/2006/relationships/externalLinkPath" Target="/Tai%20lieu/Du%20lieu%20C/WINDOWS/TEMP/IBASE2.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Dung\c\My%20Documents\khoa\khoa%2047%20ban\hung%20thinh.xls" TargetMode="External"/></Relationships>
</file>

<file path=xl/externalLinks/_rels/externalLink294.xml.rels><?xml version="1.0" encoding="UTF-8" standalone="yes"?>
<Relationships xmlns="http://schemas.openxmlformats.org/package/2006/relationships"><Relationship Id="rId2" Type="http://schemas.openxmlformats.org/officeDocument/2006/relationships/externalLinkPath" Target="../../../../Tai%20lieu/Du%20lieu%20C/CS3408/Standard/RPT.xls" TargetMode="External"/><Relationship Id="rId1" Type="http://schemas.openxmlformats.org/officeDocument/2006/relationships/externalLinkPath" Target="/Tai%20lieu/Du%20lieu%20C/CS3408/Standard/RP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297.xml.rels><?xml version="1.0" encoding="UTF-8" standalone="yes"?>
<Relationships xmlns="http://schemas.openxmlformats.org/package/2006/relationships"><Relationship Id="rId2" Type="http://schemas.openxmlformats.org/officeDocument/2006/relationships/externalLinkPath" Target="../../../../THAO%20n&#168;m%202002/DUTOAN%20n&#168;m%202002/DT.SoGT/MN-PM/DT%20Cau%20BAN+DAM.xls" TargetMode="External"/><Relationship Id="rId1" Type="http://schemas.openxmlformats.org/officeDocument/2006/relationships/externalLinkPath" Target="/THAO%20n&#168;m%202002/DUTOAN%20n&#168;m%202002/DT.SoGT/MN-PM/DT%20Cau%20BAN+DAM.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XDCB1\C\My%20Documents\Hoanganh\My%20Documents\Vinh%20-%20ngh&#214;%20an\TG%20Vin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Miss%20Lan\CQT%20va%20XBT%20NMD%20Tien%20Yen.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A:\My%20Documents\QUAN%20LY%20HO%20SO\Quyet%20toan%20Ninh%20Binh\Tay%20Thanh.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DOCUME~1\091517~1\LOCALS~1\Temp\Rar$DI00.360\TD%20ban%20giang%208-2004.xls" TargetMode="External"/></Relationships>
</file>

<file path=xl/externalLinks/_rels/externalLink304.xml.rels><?xml version="1.0" encoding="UTF-8" standalone="yes"?>
<Relationships xmlns="http://schemas.openxmlformats.org/package/2006/relationships"><Relationship Id="rId1" Type="http://schemas.microsoft.com/office/2006/relationships/xlExternalLinkPath/xlPathMissing" Target="RecoveredExternalLink21" TargetMode="External"/></Relationships>
</file>

<file path=xl/externalLinks/_rels/externalLink305.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306.xml.rels><?xml version="1.0" encoding="UTF-8" standalone="yes"?>
<Relationships xmlns="http://schemas.openxmlformats.org/package/2006/relationships"><Relationship Id="rId2" Type="http://schemas.openxmlformats.org/officeDocument/2006/relationships/externalLinkPath" Target="../../../../Documents%20and%20Settings/nlan4/Local%20Settings/Temporary%20Internet%20Files/OLK4/DBP20080704.xls" TargetMode="External"/><Relationship Id="rId1" Type="http://schemas.openxmlformats.org/officeDocument/2006/relationships/externalLinkPath" Target="/Documents%20and%20Settings/nlan4/Local%20Settings/Temporary%20Internet%20Files/OLK4/DBP20080704.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308.xml.rels><?xml version="1.0" encoding="UTF-8" standalone="yes"?>
<Relationships xmlns="http://schemas.openxmlformats.org/package/2006/relationships"><Relationship Id="rId2" Type="http://schemas.openxmlformats.org/officeDocument/2006/relationships/externalLinkPath" Target="../../../../Son/Thang%204/My%20Documents/Tho%202004/Thang%208/TK%20Ma%20lu%20thang/MLTthang%208-2004.xls" TargetMode="External"/><Relationship Id="rId1" Type="http://schemas.openxmlformats.org/officeDocument/2006/relationships/externalLinkPath" Target="/Son/Thang%204/My%20Documents/Tho%202004/Thang%208/TK%20Ma%20lu%20thang/MLTthang%208-2004.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VUND-NTHAI\Datachung\My%20Documents\Le%20Nhat%20Quang\Agency\Liabrary\Ke%20toan%20exce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12435.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Msthuy\d\BCTT.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A:\CTYDUYET-MinhQuang%20CHoa.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May_5\thuvien_dulieu\THUVIEN_DULIEU\SUONG%20TONG%20HOP\HOANG%20THINH-2000\SO%20KE%20TOAN%202005\CTY%20UNG%20THUAN%20PHAT-2005\SO%20CTIET%20NVL%20T04-05-UngThuanPhat.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eToan.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R:\Khoi%20NQ\ACB-Data\1.%20Dealing%20Room\Data2004\Branch2004.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A:\setup\A-Hien\QT\KSXD%20&#167;i&#214;n%20I\QT%20V&#169;n%20ch&#181;ng.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May4\d\bin\2001\TUYEN%20QUANG\nha%20may%20che.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Kehoach2\c\thao\Hanoi\7khudda.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Kehoach2\c\dinh-hung\hanoi\lo984E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ABPhong%20QL%20XD\Khanh\30%20cong%20t&#172;%20t&#230;ng\DIEN%20KHI%20HOA\BAC%20CAN\TBA%20Backan1.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Thuhien\nghe-an\MSOFFICE\EXCEL\PROGRAM\CHAY-TL.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Thuhien\nghe-an\MSOFFICE\EXCEL\PROGRAM\PERSONAL.XLS" TargetMode="External"/></Relationships>
</file>

<file path=xl/externalLinks/_rels/externalLink322.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X:\SUONG%20TONG%20HOP%201\Cty%20CV%2005\SO%20KE%20TOAN%202005\Quat\Vat%20tu%20AFD\DUTOAN\BTHUAN\NDPHUQUY\NDPQSUA\BTHUAN\NDPHUQUY\DUTOAN\Tiengiang\HOICUTT.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A:\Ph&#173;&#172;ng%20Th&#182;o\Tuy&#170;n%20Quang\TQ%20s&#246;a%20v&#210;\BKe%20ThToan%20GD1.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A:\Dvan%202\QTCTDuy&#170;t\2003\SONG%20NINH\My%20Documents\QT%20tai%20Cong%20ty\VULOAN\My%20Documents\CS3408\Standard\RPT.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User01\Trung%20%20(D)\ANH%20TOAN%202003\Hoa%20Binh\HOa%20binh%202003\DT%20Huop2\DT%20in\bang%20THKL\B-CAOQ~1.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A:\My%20Documents\DToan35KV\TramCatT.Yen-B.Xa.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Qlxd3\c\WINDOWS\Desktop\DESKTOP\THOM\DT2004CD\DESKTOP\THAMDI~1\DT~1.DNG\DT-DDK35.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Anhquan1\D\My%20Document\Takhoa\TAKHOA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A:\TCKT%202000\XDCB%20CTD\MAC%20THI%20BUOI%201\TCKT%202000\XDCB%20CTD\LAM%201\Tr&#202;n%20l&#169;m%201.xls" TargetMode="External"/></Relationships>
</file>

<file path=xl/externalLinks/_rels/externalLink336.xml.rels><?xml version="1.0" encoding="UTF-8" standalone="yes"?>
<Relationships xmlns="http://schemas.openxmlformats.org/package/2006/relationships"><Relationship Id="rId1" Type="http://schemas.microsoft.com/office/2006/relationships/xlExternalLinkPath/xlPathMissing" Target="RecoveredExternalLink23" TargetMode="External"/></Relationships>
</file>

<file path=xl/externalLinks/_rels/externalLink337.xml.rels><?xml version="1.0" encoding="UTF-8" standalone="yes"?>
<Relationships xmlns="http://schemas.openxmlformats.org/package/2006/relationships"><Relationship Id="rId1" Type="http://schemas.microsoft.com/office/2006/relationships/xlExternalLinkPath/xlPathMissing" Target="RecoveredExternalLink24"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09%20NAM%20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THUYF\LAOCAI\dtcau.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341.xml.rels><?xml version="1.0" encoding="UTF-8" standalone="yes"?>
<Relationships xmlns="http://schemas.openxmlformats.org/package/2006/relationships"><Relationship Id="rId2" Type="http://schemas.openxmlformats.org/officeDocument/2006/relationships/externalLinkPath" Target="../../../../Gui%20Dung/Dutoan+TM/My%20Documents/C&#182;ng%20Nghi%20S&#172;n/Gi&#184;%20DT%20g&#227;i%202%20&#174;&#183;%20s&#246;a%20l&#231;i/Hoai%20Nam/Du%20toan/Bong%20Son/CGD%20duyet%20&amp;%20chia%20voi%20533/BS-BT/Dongia1.xls" TargetMode="External"/><Relationship Id="rId1" Type="http://schemas.openxmlformats.org/officeDocument/2006/relationships/externalLinkPath" Target="/Gui%20Dung/Dutoan+TM/My%20Documents/C&#182;ng%20Nghi%20S&#172;n/Gi&#184;%20DT%20g&#227;i%202%20&#174;&#183;%20s&#246;a%20l&#231;i/Hoai%20Nam/Du%20toan/Bong%20Son/CGD%20duyet%20&amp;%20chia%20voi%20533/BS-BT/Dongia1.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Hai%20-TQT\NT%20lo%20121\Ph&#173;&#172;ng%20anh\My%20Documents\Y&#213;n\l&#181;ocai%20n&#233;i%20b&#233;%20-%20ph&#199;n%20c&#232;%20&#174;&#222;nh.xls" TargetMode="External"/></Relationships>
</file>

<file path=xl/externalLinks/_rels/externalLink346.xml.rels><?xml version="1.0" encoding="UTF-8" standalone="yes"?>
<Relationships xmlns="http://schemas.openxmlformats.org/package/2006/relationships"><Relationship Id="rId2" Type="http://schemas.openxmlformats.org/officeDocument/2006/relationships/externalLinkPath" Target="../../../../DOCUME~1/LINHDM~1.SOG/LOCALS~1/Temp/notes2CBB50/2.%20Mau%20Co%20so%20du%20lieu%20ung%20vien%20-%20Master%20Database.xls.xls" TargetMode="External"/><Relationship Id="rId1" Type="http://schemas.openxmlformats.org/officeDocument/2006/relationships/externalLinkPath" Target="/DOCUME~1/LINHDM~1.SOG/LOCALS~1/Temp/notes2CBB50/2.%20Mau%20Co%20so%20du%20lieu%20ung%20vien%20-%20Master%20Database.xls.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May1\D\THUYF\tdienSLa\dt-tdSL-t3-6.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X.nam\c\Thang%20KT%202001\Ho%20so%20thau\Du%20thau%20Huu%20Lung%20-%20Lang%20S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My%20Documents\L&#185;ng%20S&#172;n\Lang%20Gai%20-%20Lang%20S&#172;n.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A:\Quy&#213;t%20to&#184;n\AaL&#163;\L&#170;%20-%20Quy&#213;t%20to&#184;n\Quy&#213;t%20to&#184;n%20CN&#167;\QT%20G&#171;i%202.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A:\DONGNAI\TKTC%20CAC%20LO%20RA%20TAN%20HUNG.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A:\LDE%204\QT%20LIEU%20DE%204_ds.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Hai%20-TQT\NT%20lo%20121\Ph&#173;&#172;ng%20anh\My%20Documents\HSTh&#199;u-Yen\Tr&#185;mBA\nh&#184;nh220XM.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C:\tai%20tu\Tai%20lieu%20TTu\muong%20nuoc%20san%20van%20dong\My%20Documents\Cap%20dien%20cho%20TT%20%20Muong%20nhe.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Dung\d\du\TONGHO~1.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A:\PHANBON-3.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May3\c\A.Ky\DToan\H.Noi\lan\VSP-th.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Ndinh\c\1\VIETNAMBuilding%2017%20R&amp;D\HONG\1\-SECTION.XLT"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y30\Desktop\TTCP-LI.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A:\NEW\DT-MOI\NGHEAN\CUALO\TBA110cu.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tha\Tai%20Chinh-%20QT-Halang.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A:\KA\QN-NHOI\dt-tkkt.xls" TargetMode="External"/></Relationships>
</file>

<file path=xl/externalLinks/_rels/externalLink364.xml.rels><?xml version="1.0" encoding="UTF-8" standalone="yes"?>
<Relationships xmlns="http://schemas.openxmlformats.org/package/2006/relationships"><Relationship Id="rId2" Type="http://schemas.openxmlformats.org/officeDocument/2006/relationships/externalLinkPath" Target="../../../../Gui%20Dung/Dutoan+TM/BC/BT-TRUNG/dat%20yeu/Bai%20toan%20gieng%20cat.xls" TargetMode="External"/><Relationship Id="rId1" Type="http://schemas.openxmlformats.org/officeDocument/2006/relationships/externalLinkPath" Target="/Gui%20Dung/Dutoan+TM/BC/BT-TRUNG/dat%20yeu/Bai%20toan%20gieng%20cat.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file:///A:\HO%20SO\TAN\EXCEL\NHA%20DHSX%20G_LUON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KHECOS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ay03\c\Son\DARANG\Culvert\Check%204+1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y%20Documents\Trung\trung\TRUNG2\KHE-TRE\M3%20be%20to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ay2\c\mia%20duong\LOCLD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Khu%201-2%20phuong%20l&#170;%20l&#238;i%20(Giai%20&#174;o&#185;n%20I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Luu_Tru\Ltb_ktkh\DZ220KV_Dau_Noi_sau_tram_500kV_Ha_Tinh\Gia_thau_Gui_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ABPhong%20QL%20XD\Khanh\30%20cong%20t&#172;%20t&#230;ng\Dam\35-HBINH\TBA-HB.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TEDI/WC-T5%20-%20TEDI.EXE.xls" TargetMode="External"/><Relationship Id="rId1" Type="http://schemas.openxmlformats.org/officeDocument/2006/relationships/externalLinkPath" Target="/TEDI/WC-T5%20-%20TEDI.EXE.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RecoveredExternalLink4"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Documents%20and%20Settings/TVTK2-306JSC/Desktop/DT%20Huoi%20Man%20nop%20(13.6.07)/Duong%20477%20keo%20dai%20sua/DT%20TL477%20keo%20dai.xls" TargetMode="External"/><Relationship Id="rId1" Type="http://schemas.openxmlformats.org/officeDocument/2006/relationships/externalLinkPath" Target="/Documents%20and%20Settings/TVTK2-306JSC/Desktop/DT%20Huoi%20Man%20nop%20(13.6.07)/Duong%20477%20keo%20dai%20sua/DT%20TL477%20keo%20dai.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er\NOIBO\My%20Documents\BAOCAO~1.XLS"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CAM2/MAU/TKKT/Tongke.xls" TargetMode="External"/><Relationship Id="rId1" Type="http://schemas.openxmlformats.org/officeDocument/2006/relationships/externalLinkPath" Target="/CAM2/MAU/TKKT/Tongk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Tai%20lieu/Du%20lieu%20C/Dung%20Quat/Nhom%20GC/New%20Folder/My%20Documents/3533/99Q/99Q3657/99Q3299(REV.1).xls" TargetMode="External"/><Relationship Id="rId1" Type="http://schemas.openxmlformats.org/officeDocument/2006/relationships/externalLinkPath" Target="/Tai%20lieu/Du%20lieu%20C/Dung%20Quat/Nhom%20GC/New%20Folder/My%20Documents/3533/99Q/99Q3657/99Q3299(REV.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y2\c\LESO\HsdtCsan\DTHAU\DT2\LAOCAI\MDT67-C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Phutho\My%20Project\SONLA\Dutoan_xuat\Dutoan_xuat\dtkttc-hopk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uyettoan3\c\tuan\Vinh%20Phuc\Du%20Toan%20-%20Khai%20Quang%20-%20Vinh%20Phu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y_5\thuvien_dulieu\SUONG%20TONG%20HOP%201\CTY%20THANH%20KY%202006\BCT-06\BAO%20CAO%20T2-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c22\du%20toan\vui\San%20pham\Phu%20Tan_AG\Duong%20Day\HTM\Gia%20dinh\DUTOA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c22\du%20toan\vui\San%20pham\Phu%20Tan_AG\Duong%20Day\TVT\PTHO\DUTOANWB.XLS" TargetMode="External"/></Relationships>
</file>

<file path=xl/externalLinks/_rels/externalLink56.xml.rels><?xml version="1.0" encoding="UTF-8" standalone="yes"?>
<Relationships xmlns="http://schemas.openxmlformats.org/package/2006/relationships"><Relationship Id="rId2" Type="http://schemas.openxmlformats.org/officeDocument/2006/relationships/externalLinkPath" Target="../../../../HienP19/220kV/TkeKT/Daunoi%20220%20vao%20Tram%20cat%20220%20Nho%20Quan/Daunoi%20Nho%20Quan_ThanhHo&#184;%20&amp;%20NhoQuan_HaDong/DaodatHT-NQ.xls" TargetMode="External"/><Relationship Id="rId1" Type="http://schemas.openxmlformats.org/officeDocument/2006/relationships/externalLinkPath" Target="/HienP19/220kV/TkeKT/Daunoi%20220%20vao%20Tram%20cat%20220%20Nho%20Quan/Daunoi%20Nho%20Quan_ThanhHo&#184;%20&amp;%20NhoQuan_HaDong/DaodatHT-NQ.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c22\du%20toan\vui\San%20pham\Phu%20Tan_AG\Duong%20Day\HTM\DUTOAN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y1\g\SonCN\Calcul\Pile%20of%20A1(SBNo.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Tu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h%20Tuan\Desktop\Lam\Du%20toan\DT\Luu\500KV\CAPITAL\110TKKT\CAPITAL\220nb-th\CAPITAL\220DTXL\PLQN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hanhbinh\c\phong\traly\TRU3\BTINHT36.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SUA%20B1-7/Bang%20ting%20KL/Bang%20Tinh%20KL%20B1-7/CONCRETE%20QUALITY%20CONTROL1.xls" TargetMode="External"/><Relationship Id="rId1" Type="http://schemas.openxmlformats.org/officeDocument/2006/relationships/externalLinkPath" Target="/SUA%20B1-7/Bang%20ting%20KL/Bang%20Tinh%20KL%20B1-7/CONCRETE%20QUALITY%20CONTROL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oa\copy\My%20Documents\DuToanChinhThuc\Cienco1\365_370_Trinh_lai.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HAO\DTSC\CAU-CHET.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Tai%20lieu/Du%20lieu%20C/DOCUMENT/DAUTHAU/Dungquat/GOI3/DUNGQUAT-6.xls" TargetMode="External"/><Relationship Id="rId1" Type="http://schemas.openxmlformats.org/officeDocument/2006/relationships/externalLinkPath" Target="/Tai%20lieu/Du%20lieu%20C/DOCUMENT/DAUTHAU/Dungquat/GOI3/DUNGQUAT-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dinh\c\1\VIETNAMBuilding%2017%20R&amp;D\KU2%20Fevr\Nippon.KU2%20Evol."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tcd5\phuong\THUE%20LM%2018\3&#189;%20Floppy%20(A)\Du%20toan%20hieu%20chinh%20Q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Minh%20Tuan\Desktop\Lam\Du%20toan\DT\Luu\500KV\DN-TBINH.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dinh\c\1\VIETNAMBuilding%2017%20R&amp;D\TUAN\BRIDGE\BINH\18M\18T_H2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ytuan\duytuan\A%20Hong\EXSel\TKKT\Nghia\co%20ma%20-%20e%20tong\Thuy%20van%20cau%20Km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3nsdp30\my%20documents\My%20Documents\Microsoft%20Excel\Revenue\T001228%20Du%20kien%20so%20thuong%20vuot%20thu%202000.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Documents%20and%20Settings/fin-van/Local%20Settings/Temporary%20Internet%20Files/OLK96D/Divisional%20budget%202006/Cost_Center_10000/C00000_Budget_2006.xls" TargetMode="External"/><Relationship Id="rId1" Type="http://schemas.openxmlformats.org/officeDocument/2006/relationships/externalLinkPath" Target="/Documents%20and%20Settings/fin-van/Local%20Settings/Temporary%20Internet%20Files/OLK96D/Divisional%20budget%202006/Cost_Center_10000/C00000_Budget_20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ahao-kt\LAN%20KT\BA%20GIA\nhay\NHATKYC.XLS" TargetMode="External"/></Relationships>
</file>

<file path=xl/externalLinks/_rels/externalLink74.xml.rels><?xml version="1.0" encoding="UTF-8" standalone="yes"?>
<Relationships xmlns="http://schemas.openxmlformats.org/package/2006/relationships"><Relationship Id="rId2" Type="http://schemas.openxmlformats.org/officeDocument/2006/relationships/externalLinkPath" Target="../../../../du/TONGHO~1.XLS" TargetMode="External"/><Relationship Id="rId1" Type="http://schemas.openxmlformats.org/officeDocument/2006/relationships/externalLinkPath" Target="/du/TONGHO~1.XLS" TargetMode="External"/></Relationships>
</file>

<file path=xl/externalLinks/_rels/externalLink75.xml.rels><?xml version="1.0" encoding="UTF-8" standalone="yes"?>
<Relationships xmlns="http://schemas.openxmlformats.org/package/2006/relationships"><Relationship Id="rId2" Type="http://schemas.openxmlformats.org/officeDocument/2006/relationships/externalLinkPath" Target="../../../../TIEN_THONG/TINH%20TOAN/TinhMo.xls" TargetMode="External"/><Relationship Id="rId1" Type="http://schemas.openxmlformats.org/officeDocument/2006/relationships/externalLinkPath" Target="/TIEN_THONG/TINH%20TOAN/TinhMo.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09\C\phong\traly\tru4\BTINHT4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Dn%20dangba\DangbaDn.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RecoveredExternalLink3"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My%20Documents\Ho%20Quyen\DZ%20va%20tram%20Hung%20Trung\My%20Documents\CS3408\Standard\RP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uc\F\Tang%20465\Be%20cang%20dam\Hai%20Bridge-calculation%20shee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ung\c\khoi%20luong\khoi%20luong.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Dvan%202\QTLap\Q1%202003\QT%20LDE%203\QT%20L&#167;&#210;%203.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Lan,Nguyen/Bangke/DBP20080505.xls" TargetMode="External"/><Relationship Id="rId1" Type="http://schemas.openxmlformats.org/officeDocument/2006/relationships/externalLinkPath" Target="/Lan,Nguyen/Bangke/DBP20080505.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orksheet%20in%20Colu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My%20Documents\Manh%20Cuong\CONG%20VIEC%20DANG%20LAM\Nam%202010\Thang%2012\KH%202011\KH%20von%20nam%202009\Theo%20doi%20KH%202009%20(31-01-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ient_dh3\c\QUY\QUYETTOA\QTQUY2.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ahao-kt\LAN%20KT\BA%20GIA\baocao%20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ahao-kt\LAN%20KT\BA%20GIA\Tam\luong%20tam%205.04\LUONG%20HAI%2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ay1\D\THUYF\hduong\CNQ-PTAO\DT-kttc-cNQ-PTao-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Dvan%202\QTLap\Q1%202003\NGHIA%20LOI\QT%20AB%20Nghia%20loi.xls" TargetMode="External"/></Relationships>
</file>

<file path=xl/externalLinks/_rels/externalLink94.xml.rels><?xml version="1.0" encoding="UTF-8" standalone="yes"?>
<Relationships xmlns="http://schemas.openxmlformats.org/package/2006/relationships"><Relationship Id="rId2" Type="http://schemas.openxmlformats.org/officeDocument/2006/relationships/externalLinkPath" Target="../../../../TEDI/Dau_thau/ChiaNB-BN/Hop%20dong%20voi%20PMU18/Backup%20of%20Giahopdong.xlk" TargetMode="External"/><Relationship Id="rId1" Type="http://schemas.openxmlformats.org/officeDocument/2006/relationships/externalLinkPath" Target="/TEDI/Dau_thau/ChiaNB-BN/Hop%20dong%20voi%20PMU18/Backup%20of%20Giahopdong.xlk"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RecoveredExternalLink6"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ochung\c\chovinh\khoibien\khoibie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ay1\D\THUYF\ql38\tkkt-ql38-1-g.xls" TargetMode="External"/></Relationships>
</file>

<file path=xl/externalLinks/_rels/externalLink99.xml.rels><?xml version="1.0" encoding="UTF-8" standalone="yes"?>
<Relationships xmlns="http://schemas.openxmlformats.org/package/2006/relationships"><Relationship Id="rId2" Type="http://schemas.openxmlformats.org/officeDocument/2006/relationships/externalLinkPath" Target="../../../../Documents%20and%20Settings/fin-thuy2/Local%20Settings/Temporary%20Internet%20Files/OLK7/Form-FA%20new%20r%20(2).xls" TargetMode="External"/><Relationship Id="rId1" Type="http://schemas.openxmlformats.org/officeDocument/2006/relationships/externalLinkPath" Target="/Documents%20and%20Settings/fin-thuy2/Local%20Settings/Temporary%20Internet%20Files/OLK7/Form-FA%20new%20r%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NT-QUOT-#3"/>
      <sheetName val="COAT&amp;WRAP-QIOT-#3"/>
      <sheetName val="XL4Poppy"/>
      <sheetName val="Sheet1"/>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00000000"/>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Chiet tinh dz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Sheet2"/>
      <sheetName val="Sheet3"/>
      <sheetName val="XL4Test5"/>
      <sheetName val="TH "/>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XL4Poppy"/>
      <sheetName val="TH VL, NC, DDHÿÿThanÿÿhuoc"/>
      <sheetName val="TONG_x000b_E3p "/>
      <sheetName val="T_x000e_HCHINH"/>
      <sheetName val="ch)tiet"/>
      <sheetName val="LKVL-CK_x000d_HT-GD1"/>
      <sheetName val="bal"/>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PNT-QUOT-#3"/>
      <sheetName val="COAT&amp;WRAP-QIOT-#3"/>
      <sheetName val="DG_NinhBinh"/>
      <sheetName val="GVL_NB"/>
      <sheetName val="Hướng dẫn"/>
      <sheetName val="Ví dụ hàm Vlookup"/>
      <sheetName val="단면 (2)"/>
      <sheetName val="SL Vat lieu"/>
      <sheetName val="CT -THVLNC"/>
      <sheetName val="KH-Q1,Q_x0012_,01"/>
      <sheetName val="lam_m_i"/>
      <sheetName val="bang tien luong"/>
      <sheetName val="COST"/>
      <sheetName val="LKVL-CK_x000a_HT-GD1"/>
      <sheetName val="12 th 2008"/>
      <sheetName val="Other Note-2008"/>
      <sheetName val="2003"/>
      <sheetName val="2004"/>
      <sheetName val="2005"/>
      <sheetName val="2002-4thQuarter"/>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TONG_HOP_VL_NC"/>
      <sheetName val="CHITIET_VL_NC_TT__1p"/>
      <sheetName val="TONG_HOP_VL_NC_TT"/>
      <sheetName val="KPVC_BD_"/>
      <sheetName val="CHITIET_VL_NC_TT_3p"/>
      <sheetName val="CHITIET_VL_NC"/>
      <sheetName val="THPDMoi___2_"/>
      <sheetName val="t_h_HA_THE"/>
      <sheetName val="TH_VL__NC__DDHT_Thanhphuoc"/>
      <sheetName val="dongia__2_"/>
      <sheetName val="TPDMoi__(2)"/>
      <sheetName val="DONGI"/>
      <sheetName val="vanchuyen_T"/>
      <sheetName val="CHITIET_VL_NCTT__1p"/>
      <sheetName val="CHIIET_VL_C_TT_3p"/>
      <sheetName val="dongia_2_"/>
      <sheetName val="TH_VL,_NC,_DDHÿÿThanÿÿhuoc"/>
      <sheetName val="TONGE3p_"/>
      <sheetName val="THCHINH"/>
      <sheetName val="bang_tien_luong"/>
      <sheetName val="[Tam.xls]lam_m/i"/>
      <sheetName val="[Tam.xls][Tam.xls][Tam.xls]lam_"/>
      <sheetName val="[Tam.xls][Tam.xls]lam_m/i"/>
      <sheetName val="LKVL-CK_HT-GD1"/>
      <sheetName val="THTDT"/>
      <sheetName val="Gia VL (QII-2006)"/>
      <sheetName val="D.chau"/>
      <sheetName val="TONG HOP VL-NCTT"/>
      <sheetName val="ctdg"/>
      <sheetName val="TONG HOP VL-NC?TT"/>
      <sheetName val="test"/>
      <sheetName val="DG-VL"/>
      <sheetName val="DG_CM"/>
      <sheetName val="_Tam.xls__Tam.xls__Tam.xls_lam_"/>
      <sheetName val="_Tam.xls_lam_m_i"/>
      <sheetName val="T.Tinh"/>
      <sheetName val="T_x005f_x0008_PDMoi  (2)"/>
      <sheetName val="DONGI_x005f_x0001_"/>
      <sheetName val="vanchuyen T_x005f_x0003_"/>
      <sheetName val="CHITIET VL_NC_x005f_x001f_TT _1p"/>
      <sheetName val="CHI_x005f_x0014_IET VL__x005f_x000e_C_TT_3p"/>
      <sheetName val="dongia _x005f_x001f_2_"/>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T_x005f_x005f_x005f_x005f_x005f_x005f_x005f_x0008_PDMoi"/>
      <sheetName val="DONGI_x005f_x005f_x005f_x005f_x005f_x005f_x005f_x0001_"/>
      <sheetName val="vanchuyen T_x005f_x005f_x005f_x005f_x005f_x005f_x"/>
      <sheetName val="CHITIET VL_NC_x005f_x005f_x005f_x005f_x005f"/>
      <sheetName val="CHI_x005f_x005f_x005f_x005f_x005f_x005f_x005f_x0014_IET"/>
      <sheetName val="dongia _x005f_x005f_x005f_x005f_x005f_x005f_x001f"/>
      <sheetName val="TH_"/>
      <sheetName val="Don_gia_chi_tiet"/>
      <sheetName val="Gia_tri_vat_tu"/>
      <sheetName val="Luong_NC"/>
      <sheetName val="NS_BTN"/>
      <sheetName val="Tong_hop_vat_tu"/>
      <sheetName val="Chenh_lech_vat_tu"/>
      <sheetName val="Gia_CM"/>
      <sheetName val="Dau_Vao"/>
      <sheetName val="PT_VT"/>
      <sheetName val="DG_BS"/>
      <sheetName val="Bu_NLieu"/>
      <sheetName val="CL_Vat_lieu"/>
      <sheetName val="DT_CT"/>
      <sheetName val="CP_XD_Duong"/>
      <sheetName val="Bia_ngan"/>
      <sheetName val="Bia_du_toan"/>
      <sheetName val="Tro_giup"/>
      <sheetName val="CňITIET VL-NC-TT-3p"/>
      <sheetName val="_Tam.xls__Tam.xls_lam_m_i"/>
      <sheetName val="TONG HOP VL-NC_TT"/>
      <sheetName val="TONG HO©êb_x0014_"/>
      <sheetName val="TONG HO©êb"/>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TH_VL,_NC,_DDHÿÿThanÿÿhuoc1"/>
      <sheetName val="Hướng_dẫn"/>
      <sheetName val="Ví_dụ_hàm_Vlookup"/>
      <sheetName val="단면_(2)"/>
      <sheetName val="KH-Q1,Q,01"/>
      <sheetName val="bang_tien_luong1"/>
      <sheetName val="12_th_2008"/>
      <sheetName val="Other_Note-2008"/>
      <sheetName val="SL_Vat_lieu"/>
      <sheetName val="CT_-THVLNC"/>
      <sheetName val="[Tam_xls]lam_m/i"/>
      <sheetName val="TONG HO©êb??_x0014_"/>
      <sheetName val=":_x001c__x0006__x001d_®"/>
      <sheetName val="__x001c__x0006__x001d_"/>
      <sheetName val="[Tam.xls]:_x001c__x0006__x001d_®"/>
      <sheetName val="_Tam.xls___x001c__x0006__x001d_"/>
      <sheetName val="TONG HO©êb___x0014_"/>
      <sheetName val="MTO REV.2(ARMOR)"/>
      <sheetName val="SILICATE"/>
      <sheetName val="4.16-30"/>
      <sheetName val="Sheet10"/>
      <sheetName val="2.Them Gio"/>
      <sheetName val="6.1-15"/>
      <sheetName val="CANDOI"/>
      <sheetName val="Nhap VT oto"/>
      <sheetName val="22-08"/>
      <sheetName val="rhuluc1"/>
      <sheetName val="CHITIET`VL-NC-TT-3p"/>
      <sheetName val="VCV-@E-TONG"/>
      <sheetName val="THPDMok  *2)"/>
      <sheetName val="THPDMok  _2)"/>
      <sheetName val="_Tam_xls_lam_m_i"/>
      <sheetName val="truc tiep"/>
      <sheetName val="cot_xa"/>
      <sheetName val="Mong"/>
      <sheetName val="TH VL, NC, DDH��Than��huoc"/>
      <sheetName val="TH_VL,_NC,_DDH��Than��huoc"/>
      <sheetName val="KPVC_B_x0004_ "/>
      <sheetName val="B-B"/>
      <sheetName val="?? (2)"/>
      <sheetName val="Hu?ng d?n"/>
      <sheetName val="Ví d? hàm Vlookup"/>
      <sheetName val="LKVL-CK HT-GD1"/>
      <sheetName val="__x001c__x0006__x001d_®"/>
      <sheetName val="_Tam.xls___x001c__x0006__x001d_®"/>
      <sheetName val="__ (2)"/>
      <sheetName val="Hu_ng d_n"/>
      <sheetName val="Ví d_ hàm Vlookup"/>
      <sheetName val="CHITIET VL_NC_x005f_x001f_TT _1"/>
      <sheetName val="CHI_x005f_x0014_IET VL__x005f_x005f_x"/>
      <sheetName val="T_x005f_x005f_x005f_x0008_PDMoi"/>
      <sheetName val="vanchuyen T_x005f_x005f_x"/>
      <sheetName val="CHITIET VL_NC_x005f_x005f_x005f"/>
      <sheetName val="CHI_x005f_x005f_x005f_x0014_IET"/>
      <sheetName val="dongia _x005f_x005f_x001f"/>
      <sheetName val="MTL$-INTER"/>
      <sheetName val="CHI_x005f_x0014_IET VL__x"/>
      <sheetName val="g_x0005__x001d__x0000__x0000__x0000_Î"/>
      <sheetName val="g_x0005__x001d_"/>
      <sheetName val="[Tam.xls][Tam.xls][Tam.xls]la_2"/>
      <sheetName val="[Tam.xls][Tam.xls]:_x001c__x0006__x001d__x0000__x0000__x0000_®"/>
      <sheetName val="kich thuoc"/>
      <sheetName val="DTHH"/>
      <sheetName val="_Tam.xls__Tam.xls___x001c__x0006__x001d_"/>
      <sheetName val=":_x001c__x0006__x001d_"/>
      <sheetName val="[Tam.xls]:_x001c__x0006__x001d_"/>
      <sheetName val="[Tam.xls][Tam.xls]:_x001c__x0006__x001d_"/>
      <sheetName val="t-( HA THE"/>
      <sheetName val="TH VL, NC,_x0000_DDHT Thanhphuoc"/>
      <sheetName val="Tong hop kinh phi"/>
      <sheetName val="CHITI_x0000__x0000_ VL-NC-TT-3p"/>
      <sheetName val="CHITI?? VL-NC-TT-3p"/>
      <sheetName val="CHITIET VL-NC-TT1p"/>
      <sheetName val="DG_x0006__x0000__x0000_DONGIA_x0007__x0000__x0000_chitimc_x0004__x0000__x0000_dtxl_x0006__x0000__x0000_"/>
      <sheetName val=""/>
      <sheetName val="general requirements"/>
      <sheetName val="BAOGIATHA_x000e_G"/>
      <sheetName val="pÿÿluc1"/>
      <sheetName val="KPVÿÿBD "/>
      <sheetName val="CT Thang Mo"/>
      <sheetName val="CT  PL"/>
      <sheetName val="KC-moi"/>
      <sheetName val="p轨uluc1"/>
      <sheetName val="bia"/>
      <sheetName val="ky (2)"/>
      <sheetName val="TH"/>
      <sheetName val="DT"/>
      <sheetName val="KLtuyen"/>
      <sheetName val="1m"/>
      <sheetName val="VTB"/>
      <sheetName val="PT"/>
      <sheetName val="ky"/>
      <sheetName val="XXXXXXXX"/>
      <sheetName val="00000000"/>
      <sheetName val="10000000"/>
      <sheetName val="20000000"/>
      <sheetName val="ၤongiaXD"/>
      <sheetName val="D_chau"/>
      <sheetName val="Gia_VL_(QII-2006)"/>
      <sheetName val="TONG_HOP_VL-NCTT"/>
      <sheetName val="ky_(2)"/>
      <sheetName val="CHITIET VL-NC-TT-3M"/>
      <sheetName val="DATA"/>
      <sheetName val="DG_x0006_??DONGIA_x0007_??chitimc_x0004_??dtxl_x0006_??"/>
      <sheetName val="DG_x0006_"/>
      <sheetName val="DG_x0006___DONGIA_x0007___chitimc_x0004___dtxl_x0006___"/>
      <sheetName val="CHITI"/>
      <sheetName val="THCT"/>
      <sheetName val="THDZ0,4"/>
      <sheetName val="TH DZ35"/>
      <sheetName val="THTram"/>
      <sheetName val="g_trinhSS3"/>
      <sheetName val="PLgtrBTTCSS3"/>
      <sheetName val="PLgtrdatSS3"/>
      <sheetName val="ptvt"/>
      <sheetName val="CHITI__ VL-NC-TT-3p"/>
      <sheetName val="LKVL-#REF!$J$10-HT-GD1"/>
      <sheetName val=":_x001c__x0006__x001d_???®"/>
      <sheetName val="g_x0005__x001d_???Î"/>
      <sheetName val="TH VL, NC,"/>
      <sheetName val="_Tam.xls__Tam.xls__Tam.xls_la_2"/>
      <sheetName val="ò_x0006__x001d__x0000__x0000__x0000_N"/>
      <sheetName val="TOn un uÐo+_x0000__x0000__x0000__x0000_"/>
      <sheetName val="R&amp;P"/>
      <sheetName val="Names"/>
      <sheetName val="Payment"/>
      <sheetName val="KH-Q1,Q ,01"/>
      <sheetName val="T PDMoi  (2)"/>
      <sheetName val="DONGI "/>
      <sheetName val="vanchuyen T "/>
      <sheetName val="CHITIET VL_NC TT _1p"/>
      <sheetName val="CHI IET VL_ C_TT_3p"/>
      <sheetName val="dongia  2_"/>
      <sheetName val="TONG E3p "/>
      <sheetName val="T HCHINH"/>
      <sheetName val="TONG HO©êb_x0000__x0000_ "/>
      <sheetName val="TONG HO©êb?? "/>
      <sheetName val=":   _x0000__x0000__x0000_®"/>
      <sheetName val="_   "/>
      <sheetName val="[Tam.xls]:   _x0000__x0000__x0000_®"/>
      <sheetName val="_Tam.xls__   "/>
      <sheetName val="TONG HO©êb__ "/>
      <sheetName val="CHITIET VL_NC_x001f_TT _1"/>
      <sheetName val="CHI_x0014_IET VL__x"/>
      <sheetName val="T_x005f_x0008_PDMoi"/>
      <sheetName val="vanchuyen T_x"/>
      <sheetName val="CHITIET VL_NC_x005f"/>
      <sheetName val="CHI_x005f_x0014_IET"/>
      <sheetName val="dongia _x001f"/>
      <sheetName val="g  _x0000__x0000__x0000_Î"/>
      <sheetName val="g  "/>
      <sheetName val="[Tam.xls][Tam.xls]:   _x0000__x0000__x0000_®"/>
      <sheetName val="[Tam.xls][Tam.xls][Tam.xls]la_3"/>
      <sheetName val="DG-Don vi"/>
      <sheetName val="general_requirements"/>
      <sheetName val="CT_Thang_Mo"/>
      <sheetName val="CT__PL"/>
      <sheetName val="KPVÿÿBD_"/>
      <sheetName val="BANG KL"/>
      <sheetName val="tong hop CHI PHI BCH50%"/>
      <sheetName val="TOÎF HOP VL-NC TT"/>
      <sheetName val="TH VL, ÎB, DDHT Thanhphuoc"/>
      <sheetName val="DOÎFIA"/>
      <sheetName val="VCV-BE-Tÿÿÿ"/>
      <sheetName val="p?uluc1"/>
      <sheetName val="ptvt_dg"/>
      <sheetName val="TH-XL"/>
      <sheetName val="Thuc thanh"/>
      <sheetName val="p_uluc1"/>
      <sheetName val="Bu_vat_lieu"/>
      <sheetName val="Bang gia tong hop"/>
      <sheetName val="cdps"/>
      <sheetName val="MTP"/>
      <sheetName val="BTHDT"/>
      <sheetName val="DTTC"/>
      <sheetName val="dg-VTu"/>
      <sheetName val="Tongke"/>
      <sheetName val="VT-NC"/>
      <sheetName val="0000000"/>
      <sheetName val="May tinh xach tay"/>
      <sheetName val="Man hinh LCD-CRT"/>
      <sheetName val="CPU DELL"/>
      <sheetName val="CPU HP-Compaq"/>
      <sheetName val="CPU Samsung"/>
      <sheetName val="May in-PRINTER"/>
      <sheetName val="Linh kien may tinh"/>
      <sheetName val="Gvl_QN"/>
      <sheetName val="Gvlks_QN"/>
      <sheetName val="DG_QUANG NINH"/>
      <sheetName val="Hý?ng d?n"/>
      <sheetName val="DGchitiet "/>
      <sheetName val="LEGEND"/>
      <sheetName val="LOGO"/>
      <sheetName val="Export Table"/>
      <sheetName val="DIALOGDUTOAN"/>
      <sheetName val="Program"/>
      <sheetName val="Phantich"/>
      <sheetName val="ProExtra"/>
      <sheetName val="Main"/>
      <sheetName val="TV142000_TK012000"/>
      <sheetName val="Module1"/>
      <sheetName val="kinh phí XD"/>
      <sheetName val="Language"/>
      <sheetName val="S.A5"/>
      <sheetName val="Trich quy"/>
      <sheetName val="136-336"/>
      <sheetName val="S.BS"/>
      <sheetName val="S.FA "/>
      <sheetName val="S.RPT-bal"/>
      <sheetName val="S.RPT-tran"/>
      <sheetName val="C.RPT-trans"/>
      <sheetName val="C.RPT-bal"/>
      <sheetName val="Lai lo dau tu"/>
      <sheetName val="DC sai soat 09"/>
      <sheetName val="S.WTB"/>
      <sheetName val="S.Note"/>
      <sheetName val="C.FA"/>
      <sheetName val="For FS presentation"/>
      <sheetName val="S.FS"/>
      <sheetName val="ĐC Bo sung"/>
      <sheetName val="C.A5"/>
      <sheetName val="MI"/>
      <sheetName val="C.FS"/>
      <sheetName val="S.RE"/>
      <sheetName val="FS by entity"/>
      <sheetName val="C.RE"/>
      <sheetName val="S.CIT"/>
      <sheetName val="C.WTB"/>
      <sheetName val="C.CIT"/>
      <sheetName val="C.Note"/>
      <sheetName val="Tax loss"/>
      <sheetName val="C.Interco-bal"/>
      <sheetName val="C.Interco-trans"/>
      <sheetName val="C.Loan"/>
      <sheetName val="RE-HO-rec"/>
      <sheetName val="S.Loan"/>
      <sheetName val="C.Interco-Unrealised profit"/>
      <sheetName val="C.Segment"/>
      <sheetName val="Tax Loss carried forward"/>
      <sheetName val="C.EPS"/>
      <sheetName val="C.Associates"/>
      <sheetName val="C.Phu Hoang Anh"/>
      <sheetName val="C.An Tien"/>
      <sheetName val="C.Me Kong"/>
      <sheetName val="C.Translation reserve-Bangkok"/>
      <sheetName val="C.Translation reserve-Attopeu"/>
      <sheetName val="Gw.TR"/>
      <sheetName val="Gw.GM"/>
      <sheetName val="Gw.AT"/>
      <sheetName val="Gw.MT"/>
      <sheetName val="C.Commitments"/>
      <sheetName val="Hý_ng d_n"/>
      <sheetName val="TMDT"/>
      <sheetName val="HSĐC"/>
      <sheetName val="KSTK"/>
      <sheetName val="He so"/>
      <sheetName val="DD"/>
      <sheetName val="Kcau-cs"/>
      <sheetName val="Kcau"/>
      <sheetName val="VCV_x000d_BE-TONG"/>
      <sheetName val="VCV_x000a_BE-TONG"/>
      <sheetName val="M15BHYT"/>
      <sheetName val="VCV_BE-TONG"/>
      <sheetName val="AV Ha the"/>
      <sheetName val="DAMNEN KHONG HC"/>
      <sheetName val="dochat"/>
      <sheetName val="DAM NEN HC"/>
      <sheetName val="01VT(R)"/>
      <sheetName val="KH-Q1,Q2,01_x0000__x0000__x0000__x0000__x0000__x0000__x0000__x0000__x0000_ _x0000_筄Ơ_x0000__x0004__x0000__x0000__x0000__x0000__x0000_"/>
      <sheetName val="Du toan"/>
      <sheetName val="KH-Q1,Q2,01????????? ?筄Ơ?_x0004_?????"/>
      <sheetName val="dnc4"/>
      <sheetName val="breakdown"/>
      <sheetName val="F4-F7"/>
      <sheetName val="TinhGiaNC"/>
      <sheetName val="Thiet Bi"/>
      <sheetName val="DMCP"/>
      <sheetName val="KH-Q1,Q2,01_x0000__x0000__x0000__x0000__x0000__x0000__x0000__x0000__x0000__x0009__x0000_筄Ơ_x0000__x0004__x0000__x0000__x0000__x0000__x0000_"/>
      <sheetName val="KH-Q1,Q2,01?????????_x0009_?筄Ơ?_x0004_?????"/>
      <sheetName val="KH-Q1,Q2,01__________x0009__筄Ơ__x0004______"/>
      <sheetName val="KH-Q1,Q2,01_________ _筄Ơ__x0004______"/>
      <sheetName val="MTO REV.0"/>
      <sheetName val="NEW-PANEL"/>
      <sheetName val="ĐʤNG HOP VL-NC TT"/>
      <sheetName val="DTCT"/>
      <sheetName val="BG"/>
      <sheetName val="Input"/>
      <sheetName val="DO_AN"/>
      <sheetName val="TTAP"/>
      <sheetName val="TONG HOP VL-NC_x005f_x0000_TT"/>
      <sheetName val="IBASE"/>
      <sheetName val="TONG HOP VL-NC_x005f_x005f_x005f_x0000_TT"/>
      <sheetName val="QMCT"/>
      <sheetName val="TONG HOP VL-NC_x005f_x005f_x005f_x005f_x005"/>
      <sheetName val="vanchu=n TC"/>
      <sheetName val="TH VL, NC, DDHT Thanhphukc"/>
      <sheetName val="vanchuy _x0008__x0010__x0000__x0000_"/>
      <sheetName val="Chiet tinh dz35"/>
      <sheetName val="CHITIET_VL-NC-TT1p"/>
      <sheetName val="TONG_HOP_VL-NC?TT"/>
      <sheetName val="DI-ESTI"/>
      <sheetName val="CHITI_x0000__x0000_P_Ñ_x0002__x001c__x0000__x0000__x0000_ÞY_x0018__x0000_"/>
      <sheetName val="DC"/>
      <sheetName val="TL"/>
      <sheetName val="TDT"/>
      <sheetName val="M 67"/>
      <sheetName val="D_chau1"/>
      <sheetName val="Gia_VL_(QII-2006)1"/>
      <sheetName val="CHITIET_VL-NC-TT1p1"/>
      <sheetName val="DG CANTHO"/>
      <sheetName val="Dutoan KL"/>
      <sheetName val="PT VATTU"/>
      <sheetName val="CHITI_VL-NC-TT-3p"/>
      <sheetName val="CHITI??_VL-NC-TT-3p"/>
      <sheetName val="CHITI___VL-NC-TT-3p"/>
      <sheetName val="DG_CANTHO"/>
      <sheetName val="Dutoan_KL"/>
      <sheetName val="PT_VATTU"/>
      <sheetName val="TONG_HOP_VL-NC_TT2"/>
      <sheetName val="TONG_HOP_VL-NC?TT1"/>
      <sheetName val="TONG_HOP_VL-NC_TT3"/>
      <sheetName val="CHITI??_VL-NC-TT-3p1"/>
      <sheetName val="ky_(2)1"/>
      <sheetName val="CHITI___VL-NC-TT-3p1"/>
      <sheetName val="DG_CANTHO1"/>
      <sheetName val="ò_x0006__x001d_"/>
      <sheetName val="__x001c__x0006__x001d____®"/>
      <sheetName val="g_x0005__x001d____Î"/>
      <sheetName val="Dutoan_KL1"/>
      <sheetName val="PT_VATTU1"/>
      <sheetName val="TONGKE3p_2"/>
      <sheetName val="DON_GIA2"/>
      <sheetName val="TONG_HOP_VL-NC2"/>
      <sheetName val="CHITIET_VL-NC-TT_-1p2"/>
      <sheetName val="TONG_HOP_VL-NC_TT4"/>
      <sheetName val="KPVC-BD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sheetData sheetId="517"/>
      <sheetData sheetId="518"/>
      <sheetData sheetId="519"/>
      <sheetData sheetId="520" refreshError="1"/>
      <sheetData sheetId="521"/>
      <sheetData sheetId="522"/>
      <sheetData sheetId="523"/>
      <sheetData sheetId="524"/>
      <sheetData sheetId="525"/>
      <sheetData sheetId="526"/>
      <sheetData sheetId="527" refreshError="1"/>
      <sheetData sheetId="528"/>
      <sheetData sheetId="529"/>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ON"/>
      <sheetName val="OFFGRID"/>
      <sheetName val="WTP"/>
      <sheetName val="CALC"/>
      <sheetName val="SUMMARY"/>
      <sheetName val="GRID"/>
      <sheetName val="Von"/>
      <sheetName val="THD"/>
      <sheetName val="TH-TN"/>
      <sheetName val="TN"/>
      <sheetName val="KS"/>
      <sheetName val="KS-Cto"/>
      <sheetName val="XL-35"/>
      <sheetName val="VT35NK"/>
      <sheetName val="TH_35"/>
      <sheetName val="CT_DD35"/>
      <sheetName val="VC"/>
      <sheetName val="VCtram"/>
      <sheetName val="VCBT-35"/>
      <sheetName val="XL-tr"/>
      <sheetName val="CT_BT"/>
      <sheetName val="Tr-NK"/>
      <sheetName val="CT-TR"/>
      <sheetName val="TRam"/>
      <sheetName val="XL-0,4"/>
      <sheetName val="VT0,4NK"/>
      <sheetName val="TH-0,4"/>
      <sheetName val="VCBT-0,4"/>
      <sheetName val="CT-0,4UB"/>
      <sheetName val="XL-cto"/>
      <sheetName val="XL-Cto-D"/>
      <sheetName val="CTo-NK"/>
      <sheetName val="CT-CTo"/>
      <sheetName val="CTO"/>
      <sheetName val="KL-X-Cat-Da"/>
      <sheetName val="KL-DB"/>
      <sheetName val="KHO"/>
      <sheetName val="DENBU"/>
      <sheetName val="PTTC1"/>
      <sheetName val="PACS"/>
      <sheetName val="PAV"/>
      <sheetName val="PANL"/>
      <sheetName val="PAV_NL"/>
      <sheetName val="DGKS"/>
      <sheetName val="KStr"/>
      <sheetName val="Tong tien"/>
      <sheetName val="Don gia"/>
      <sheetName val="Pcap"/>
      <sheetName val="CT"/>
      <sheetName val="XL4Poppy"/>
    </sheetNames>
    <sheetDataSet>
      <sheetData sheetId="0">
        <row r="15">
          <cell r="C15">
            <v>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iaT"/>
      <sheetName val="TT"/>
      <sheetName val="DGiaTN"/>
      <sheetName val="CaMay"/>
      <sheetName val="GiaVL"/>
      <sheetName val="TK"/>
      <sheetName val="MACV"/>
      <sheetName val="DGIA"/>
      <sheetName val="NCTr"/>
      <sheetName val="NCDZ"/>
      <sheetName val="TLThep"/>
      <sheetName val="DGiaDZ (2)"/>
      <sheetName val="DGiaDZ"/>
      <sheetName val="Buolon"/>
      <sheetName val="HS"/>
      <sheetName val="THDT"/>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 -1p"/>
      <sheetName val="CHITIET VL-NC-TT-3p"/>
      <sheetName val="TH 02-05"/>
      <sheetName val="CHI PHI T 2"/>
      <sheetName val="TIEN MAT"/>
      <sheetName val="LUONG"/>
      <sheetName val="MTO REV.0"/>
      <sheetName val="Dinh Muc VT"/>
      <sheetName val="Tien Luong"/>
      <sheetName val="seller"/>
      <sheetName val="DLDTLN"/>
      <sheetName val="DI-ESTI"/>
      <sheetName val="DM"/>
      <sheetName val="DGiaP"/>
      <sheetName val="kinh phí XD"/>
      <sheetName val="GVL"/>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Sheet5"/>
      <sheetName val="TNHC"/>
      <sheetName val="vc"/>
      <sheetName val="Sheet3"/>
      <sheetName val="Formulas"/>
      <sheetName val="TGCDKT"/>
      <sheetName val="SONKC"/>
      <sheetName val="t-h HA THE"/>
      <sheetName val="Tke"/>
      <sheetName val="BM"/>
      <sheetName val="BCDTK"/>
      <sheetName val="CHITIET VL-NC"/>
      <sheetName val="ESTI."/>
      <sheetName val="CHITIET_VL-NC-TT_-1p"/>
      <sheetName val="CHITIET_VL-NC-TT-3p"/>
      <sheetName val="DGiaDZ_(2)1"/>
      <sheetName val="CHITIET_VL-NC-TT_-1p1"/>
      <sheetName val="CHITIET_VL-NC-TT-3p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kinh_phí_XD"/>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DONGIA"/>
      <sheetName val="chitiet"/>
      <sheetName val="V.c noi bo"/>
      <sheetName val="PARTS"/>
      <sheetName val="DGiaDZ _2_"/>
      <sheetName val="BGD_KT_TC"/>
      <sheetName val="CHITIET VL_NC_TT _1p"/>
      <sheetName val="CHITIET VL_NC_TT_3p"/>
      <sheetName val="TH 02_05"/>
      <sheetName val="MTO REV_0"/>
      <sheetName val="DI_ESTI"/>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G A"/>
      <sheetName val="DG_x0009_A"/>
    </sheetNames>
    <sheetDataSet>
      <sheetData sheetId="0"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J30">
            <v>3085406</v>
          </cell>
        </row>
        <row r="31">
          <cell r="B31" t="str">
            <v>01.2122</v>
          </cell>
          <cell r="C31" t="str">
            <v>Saáy MBA 110/35/22;(15); (10); (6)kV, 40MVA</v>
          </cell>
          <cell r="D31" t="str">
            <v>maùy</v>
          </cell>
          <cell r="E31" t="str">
            <v>maùy</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t="str">
            <v>maùy</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t="str">
            <v>maùy</v>
          </cell>
          <cell r="F38">
            <v>261672</v>
          </cell>
          <cell r="G38">
            <v>259872</v>
          </cell>
          <cell r="H38">
            <v>498674</v>
          </cell>
          <cell r="J38">
            <v>1020218</v>
          </cell>
        </row>
        <row r="39">
          <cell r="B39" t="str">
            <v>01.2135</v>
          </cell>
          <cell r="C39" t="str">
            <v>Saáy MBA 35/22, (15), (10)/6 kV, &gt;=7500KVA</v>
          </cell>
          <cell r="D39" t="str">
            <v>maùy</v>
          </cell>
          <cell r="E39" t="str">
            <v>maùy</v>
          </cell>
          <cell r="F39">
            <v>300729</v>
          </cell>
          <cell r="G39">
            <v>298729</v>
          </cell>
          <cell r="H39">
            <v>537033</v>
          </cell>
          <cell r="J39">
            <v>1136491</v>
          </cell>
        </row>
        <row r="40">
          <cell r="B40" t="str">
            <v>01.2141</v>
          </cell>
          <cell r="C40" t="str">
            <v>Saáy MBA 6-35/0,4 kV, &lt;=30KVA</v>
          </cell>
          <cell r="D40" t="str">
            <v>maùy</v>
          </cell>
          <cell r="E40" t="str">
            <v>maùy</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t="str">
            <v>maùy</v>
          </cell>
          <cell r="F43">
            <v>99556</v>
          </cell>
          <cell r="G43">
            <v>98656</v>
          </cell>
          <cell r="H43">
            <v>153438</v>
          </cell>
          <cell r="J43">
            <v>351650</v>
          </cell>
        </row>
        <row r="44">
          <cell r="B44" t="str">
            <v>01.2145</v>
          </cell>
          <cell r="C44" t="str">
            <v>Saáy MBA 6-35/0,4 kV, &lt;=320KVA</v>
          </cell>
          <cell r="D44" t="str">
            <v>maùy</v>
          </cell>
          <cell r="E44" t="str">
            <v>maùy</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t="str">
            <v>boä</v>
          </cell>
          <cell r="F93">
            <v>10430</v>
          </cell>
          <cell r="G93">
            <v>10430</v>
          </cell>
          <cell r="H93">
            <v>7672</v>
          </cell>
          <cell r="J93">
            <v>28532</v>
          </cell>
        </row>
        <row r="94">
          <cell r="B94" t="str">
            <v>02.3142</v>
          </cell>
          <cell r="C94" t="str">
            <v>Laép ñaët caàu dao haï theá &lt;=200A</v>
          </cell>
          <cell r="D94" t="str">
            <v>boä</v>
          </cell>
          <cell r="E94" t="str">
            <v>boä</v>
          </cell>
          <cell r="F94">
            <v>10430</v>
          </cell>
          <cell r="G94">
            <v>10430</v>
          </cell>
          <cell r="H94">
            <v>10741</v>
          </cell>
          <cell r="J94">
            <v>31601</v>
          </cell>
        </row>
        <row r="95">
          <cell r="B95" t="str">
            <v>02.3143</v>
          </cell>
          <cell r="C95" t="str">
            <v>Laép ñaët caàu dao haï theá &lt;=400A</v>
          </cell>
          <cell r="D95" t="str">
            <v>boä</v>
          </cell>
          <cell r="E95" t="str">
            <v>boä</v>
          </cell>
          <cell r="F95">
            <v>10780</v>
          </cell>
          <cell r="G95">
            <v>10780</v>
          </cell>
          <cell r="H95">
            <v>15344</v>
          </cell>
          <cell r="J95">
            <v>36904</v>
          </cell>
        </row>
        <row r="96">
          <cell r="B96" t="str">
            <v>02.3144</v>
          </cell>
          <cell r="C96" t="str">
            <v>Laép ñaët caàu dao haï theá &lt;=600A</v>
          </cell>
          <cell r="D96" t="str">
            <v>boä</v>
          </cell>
          <cell r="E96" t="str">
            <v>boä</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t="str">
            <v>boä</v>
          </cell>
          <cell r="F98">
            <v>32715</v>
          </cell>
          <cell r="G98">
            <v>35646</v>
          </cell>
          <cell r="H98">
            <v>36825</v>
          </cell>
          <cell r="J98">
            <v>105186</v>
          </cell>
        </row>
        <row r="99">
          <cell r="B99" t="str">
            <v>02.3152</v>
          </cell>
          <cell r="C99" t="str">
            <v>Laép ñaët caàu chì &lt;10kV</v>
          </cell>
          <cell r="D99" t="str">
            <v>boä</v>
          </cell>
          <cell r="E99" t="str">
            <v>boä</v>
          </cell>
          <cell r="F99">
            <v>32715</v>
          </cell>
          <cell r="G99">
            <v>35646</v>
          </cell>
          <cell r="H99">
            <v>27619</v>
          </cell>
          <cell r="J99">
            <v>95980</v>
          </cell>
        </row>
        <row r="100">
          <cell r="B100" t="str">
            <v>02.3154</v>
          </cell>
          <cell r="C100" t="str">
            <v>Laép ñaët caàu chì töï rôi &lt;15kV</v>
          </cell>
          <cell r="D100" t="str">
            <v>boä</v>
          </cell>
          <cell r="E100" t="str">
            <v>boä</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J110">
            <v>10896.8</v>
          </cell>
        </row>
        <row r="111">
          <cell r="B111" t="str">
            <v>02.7121</v>
          </cell>
          <cell r="C111" t="str">
            <v>Laép  accu ñaõ toå hôïp</v>
          </cell>
          <cell r="D111" t="str">
            <v>bình</v>
          </cell>
          <cell r="E111" t="str">
            <v>boä</v>
          </cell>
          <cell r="F111">
            <v>4472.3</v>
          </cell>
          <cell r="G111">
            <v>4554</v>
          </cell>
          <cell r="H111">
            <v>7027.5</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J115">
            <v>187039</v>
          </cell>
        </row>
        <row r="116">
          <cell r="B116" t="str">
            <v>02.7132</v>
          </cell>
          <cell r="C116" t="str">
            <v>Laép maùy laïnh 1 cuïc 3CV</v>
          </cell>
          <cell r="D116" t="str">
            <v>maùy</v>
          </cell>
          <cell r="E116" t="str">
            <v>boä</v>
          </cell>
          <cell r="F116">
            <v>87675</v>
          </cell>
          <cell r="G116">
            <v>87675</v>
          </cell>
          <cell r="H116">
            <v>14611</v>
          </cell>
          <cell r="J116">
            <v>189961</v>
          </cell>
        </row>
        <row r="117">
          <cell r="B117" t="str">
            <v>02.7133</v>
          </cell>
          <cell r="C117" t="str">
            <v>Laép maùy laïnh 1 cuïc 5CV</v>
          </cell>
          <cell r="D117" t="str">
            <v>maùy</v>
          </cell>
          <cell r="E117" t="str">
            <v>boä</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J125">
            <v>76490</v>
          </cell>
        </row>
        <row r="126">
          <cell r="B126" t="str">
            <v>CSATKSO</v>
          </cell>
          <cell r="C126" t="str">
            <v>Laép ñaët KÑT, aptomat 100A</v>
          </cell>
          <cell r="D126" t="str">
            <v>caùi</v>
          </cell>
          <cell r="E126" t="str">
            <v>boä</v>
          </cell>
          <cell r="F126">
            <v>12796</v>
          </cell>
          <cell r="G126">
            <v>12796</v>
          </cell>
          <cell r="H126">
            <v>8951</v>
          </cell>
          <cell r="J126">
            <v>34543</v>
          </cell>
        </row>
        <row r="127">
          <cell r="B127" t="str">
            <v>SATKGIO</v>
          </cell>
          <cell r="C127" t="str">
            <v>Laép ñaët KÑT, aptomat 150A</v>
          </cell>
          <cell r="D127" t="str">
            <v>caùi</v>
          </cell>
          <cell r="E127" t="str">
            <v>boä</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t="str">
            <v>boä</v>
          </cell>
          <cell r="F129">
            <v>24379</v>
          </cell>
          <cell r="G129">
            <v>24819</v>
          </cell>
          <cell r="H129">
            <v>38360</v>
          </cell>
          <cell r="J129">
            <v>87558</v>
          </cell>
        </row>
        <row r="130">
          <cell r="B130" t="str">
            <v>02.8402</v>
          </cell>
          <cell r="C130" t="str">
            <v>Laép ñaët KÑT, aptomat &lt;=400A</v>
          </cell>
          <cell r="D130" t="str">
            <v>caùi</v>
          </cell>
          <cell r="E130" t="str">
            <v>boä</v>
          </cell>
          <cell r="F130">
            <v>6899</v>
          </cell>
          <cell r="G130">
            <v>25299</v>
          </cell>
          <cell r="H130">
            <v>53703</v>
          </cell>
          <cell r="J130">
            <v>79002</v>
          </cell>
        </row>
        <row r="131">
          <cell r="B131" t="str">
            <v>02.8403</v>
          </cell>
          <cell r="C131" t="str">
            <v>Laép ñaët KÑT, aptomat &lt;=600A</v>
          </cell>
          <cell r="D131" t="str">
            <v>caùi</v>
          </cell>
          <cell r="E131" t="str">
            <v>boä</v>
          </cell>
          <cell r="F131">
            <v>5519</v>
          </cell>
          <cell r="G131">
            <v>27848</v>
          </cell>
          <cell r="H131">
            <v>61375</v>
          </cell>
          <cell r="J131">
            <v>89223</v>
          </cell>
        </row>
        <row r="132">
          <cell r="B132" t="str">
            <v>02.8404</v>
          </cell>
          <cell r="C132" t="str">
            <v>Laép ñaët KÑT, aptomat &lt;=1000A</v>
          </cell>
          <cell r="D132" t="str">
            <v>caùi</v>
          </cell>
          <cell r="E132" t="str">
            <v>boä</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I282">
            <v>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1"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2"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3"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H"/>
      <sheetName val="TKP"/>
      <sheetName val="DLNS"/>
      <sheetName val="CPTV"/>
      <sheetName val="LP-BTC"/>
      <sheetName val="SLVC TBA"/>
      <sheetName val="VCDD_22"/>
      <sheetName val="SLVC-22"/>
      <sheetName val="chi tiet dz 22 kv"/>
      <sheetName val="TH dz 22"/>
      <sheetName val="VC VT_TB"/>
      <sheetName val="SLVC_0.4"/>
      <sheetName val="DG vat tu"/>
      <sheetName val="bia22KV"/>
      <sheetName val="TONG KE DZ 22 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Bia 0,4"/>
      <sheetName val="Ch lech -0,4"/>
      <sheetName val="CHITIET 0.4 KV"/>
      <sheetName val="Th 0,4"/>
      <sheetName val="chi tiet TBA"/>
      <sheetName val="DM 85"/>
      <sheetName val="Bia TBA"/>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 val="Th Thao do 0,4"/>
      <sheetName val="TH thao do 22"/>
      <sheetName val="TH-TBA THAO DO"/>
      <sheetName val="Bia Thao do 0,4"/>
      <sheetName val="Bia Thao do 22"/>
      <sheetName val="LK-CS"/>
      <sheetName val="Bia CS"/>
      <sheetName val="TN-CS"/>
      <sheetName val="VCDD CS"/>
      <sheetName val="Bia thao do TBA"/>
      <sheetName val="bang dien"/>
      <sheetName val="TD-CS"/>
      <sheetName val="Cl lech-cs"/>
      <sheetName val="vt CS"/>
      <sheetName val="SLVC CS"/>
      <sheetName val="Chi tiet - CS"/>
      <sheetName val="th CS"/>
      <sheetName val="TH VTCS"/>
      <sheetName val="TH-XL"/>
      <sheetName val="th-cpk"/>
      <sheetName val="VCDD 22"/>
      <sheetName val="vt A cap"/>
      <sheetName val="SLVC 0.4"/>
      <sheetName val="VCDD 0.4"/>
      <sheetName val="TDIEN-PHAn PHOI"/>
      <sheetName val="Bia 0.4"/>
      <sheetName val="TU BU"/>
      <sheetName val="TU DIEN"/>
      <sheetName val="TH 400"/>
      <sheetName val="Bia 400"/>
      <sheetName val="VC TBA"/>
      <sheetName val="SLVC 22"/>
      <sheetName val="Bia 31ۨ"/>
      <sheetName val="PHAN DS 22 KV"/>
      <sheetName val="VC CS"/>
      <sheetName val="DMQT"/>
      <sheetName val="DGXDCB_DD"/>
      <sheetName val="Bia 31?"/>
      <sheetName val="Bia 31_"/>
      <sheetName val="chiet t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13">
          <cell r="S13">
            <v>709849.08121024934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sheetData sheetId="93"/>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refreshError="1"/>
      <sheetData sheetId="114" refreshError="1"/>
      <sheetData sheetId="1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s>
    <sheetDataSet>
      <sheetData sheetId="0"/>
      <sheetData sheetId="1"/>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T_Tinh"/>
      <sheetName val="TSCD"/>
      <sheetName val="CT-911"/>
      <sheetName val="CT642"/>
      <sheetName val="CT-511"/>
      <sheetName val="CT-338"/>
      <sheetName val="CT- 334"/>
      <sheetName val="tk333(khac) "/>
      <sheetName val="tk333(1)"/>
      <sheetName val="CT-TTNN"/>
      <sheetName val="CT-331"/>
      <sheetName val="CT-TK311"/>
      <sheetName val="CT- 211"/>
      <sheetName val="CT-C 154"/>
      <sheetName val="CT- N 154"/>
      <sheetName val="CT-153"/>
      <sheetName val="CT-152"/>
      <sheetName val="CT-141 "/>
      <sheetName val="CT-138(P.Tr)"/>
      <sheetName val="CT-138(PThu)"/>
      <sheetName val="CT 133"/>
      <sheetName val="CT-131 "/>
      <sheetName val="CT Co 112"/>
      <sheetName val="CT No 112"/>
      <sheetName val="CT Co 111"/>
      <sheetName val="CT No 111"/>
      <sheetName val="canh (2)"/>
      <sheetName val="canh"/>
      <sheetName val="Sheet1"/>
      <sheetName val="Sheet2"/>
      <sheetName val="Bang Don gia II"/>
      <sheetName val="Sheet3"/>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0000000"/>
      <sheetName val="DTCT"/>
      <sheetName val="DKGVD 5.11.03"/>
      <sheetName val="DK 5.11.03 "/>
      <sheetName val="DK 16.11.03 "/>
      <sheetName val="DK 19.11.03  "/>
      <sheetName val="DK21.11.03 "/>
      <sheetName val="DK26.11.03  "/>
      <sheetName val="BC 27.11"/>
      <sheetName val="BC 28.11 "/>
      <sheetName val="29.11.03"/>
      <sheetName val="THDKGiong.30.11.2003"/>
      <sheetName val="Dk 30.11"/>
      <sheetName val="THDK1.12"/>
      <sheetName val="Lai ngoai 1.12"/>
      <sheetName val="Lai N 2.12"/>
      <sheetName val="Dk 2.12"/>
      <sheetName val="Dk 2.12 (2)"/>
      <sheetName val="2.12.03"/>
      <sheetName val="Dk 3.12 "/>
      <sheetName val="Lai N3.12 "/>
      <sheetName val="Lai N3.12  (2)"/>
      <sheetName val="5.12.03"/>
      <sheetName val="7.12.03 (2)"/>
      <sheetName val="08.12.03 "/>
      <sheetName val="DK mau"/>
      <sheetName val="KH va Dk mau 11.12 "/>
      <sheetName val="KH va Dk mau 11.12  (2)"/>
      <sheetName val="KH va Dk mau 11.12  "/>
      <sheetName val="sh"/>
      <sheetName val="KH va Dk mau 11.12  (3)"/>
      <sheetName val="KH va Dk mau 11.1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PCD"/>
      <sheetName val="THKL"/>
      <sheetName val="DTCT"/>
      <sheetName val="DGCT"/>
      <sheetName val="BGVL"/>
      <sheetName val="NC"/>
      <sheetName val="XM"/>
      <sheetName val="XL4Poppy"/>
    </sheetNames>
    <sheetDataSet>
      <sheetData sheetId="0"/>
      <sheetData sheetId="1"/>
      <sheetData sheetId="2"/>
      <sheetData sheetId="3"/>
      <sheetData sheetId="4"/>
      <sheetData sheetId="5"/>
      <sheetData sheetId="6">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 val="MTP"/>
      <sheetName val="MTP1"/>
      <sheetName val="   PTVT cong trinh     "/>
      <sheetName val="kinh phí XD"/>
      <sheetName val="CaMay"/>
      <sheetName val="DGiaT"/>
      <sheetName val="DGiaTN"/>
      <sheetName val="TT"/>
      <sheetName val="Tke"/>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GTTBA"/>
      <sheetName val="N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c (in)"/>
      <sheetName val="nksc"/>
      <sheetName val="nksc (in)"/>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row r="6">
          <cell r="A6">
            <v>1111</v>
          </cell>
          <cell r="C6" t="str">
            <v>Tieàn maët</v>
          </cell>
          <cell r="D6">
            <v>18869545</v>
          </cell>
          <cell r="E6">
            <v>0</v>
          </cell>
          <cell r="F6">
            <v>86799130</v>
          </cell>
          <cell r="G6">
            <v>88883817</v>
          </cell>
          <cell r="H6">
            <v>16784858</v>
          </cell>
          <cell r="I6">
            <v>0</v>
          </cell>
        </row>
        <row r="7">
          <cell r="A7">
            <v>112</v>
          </cell>
          <cell r="C7" t="str">
            <v>Tieàn gôûi NH = VNÑ</v>
          </cell>
          <cell r="D7">
            <v>0</v>
          </cell>
          <cell r="E7">
            <v>0</v>
          </cell>
          <cell r="F7">
            <v>0</v>
          </cell>
          <cell r="G7">
            <v>0</v>
          </cell>
          <cell r="H7">
            <v>0</v>
          </cell>
          <cell r="I7">
            <v>0</v>
          </cell>
        </row>
        <row r="8">
          <cell r="A8">
            <v>131</v>
          </cell>
          <cell r="C8" t="str">
            <v>Phaûi thu cuûa khaùch haøng</v>
          </cell>
          <cell r="D8">
            <v>0</v>
          </cell>
          <cell r="E8">
            <v>0</v>
          </cell>
          <cell r="F8">
            <v>0</v>
          </cell>
          <cell r="G8">
            <v>0</v>
          </cell>
          <cell r="H8">
            <v>0</v>
          </cell>
          <cell r="I8">
            <v>0</v>
          </cell>
        </row>
        <row r="9">
          <cell r="A9">
            <v>133</v>
          </cell>
          <cell r="C9" t="str">
            <v>Thueá GTGT ñöôïc KT</v>
          </cell>
          <cell r="D9">
            <v>11168653</v>
          </cell>
          <cell r="E9">
            <v>0</v>
          </cell>
          <cell r="F9">
            <v>3833729</v>
          </cell>
          <cell r="G9">
            <v>7890830</v>
          </cell>
          <cell r="H9">
            <v>7111552</v>
          </cell>
          <cell r="I9">
            <v>0</v>
          </cell>
        </row>
        <row r="10">
          <cell r="A10">
            <v>141</v>
          </cell>
          <cell r="C10" t="str">
            <v>Taïm öùng</v>
          </cell>
          <cell r="D10">
            <v>0</v>
          </cell>
          <cell r="E10">
            <v>0</v>
          </cell>
          <cell r="F10">
            <v>0</v>
          </cell>
          <cell r="G10">
            <v>0</v>
          </cell>
          <cell r="H10">
            <v>0</v>
          </cell>
          <cell r="I10">
            <v>0</v>
          </cell>
        </row>
        <row r="11">
          <cell r="A11">
            <v>142</v>
          </cell>
          <cell r="C11" t="str">
            <v>Chi phí chôø phaân boå</v>
          </cell>
          <cell r="D11">
            <v>29576400</v>
          </cell>
          <cell r="E11">
            <v>0</v>
          </cell>
          <cell r="F11">
            <v>0</v>
          </cell>
          <cell r="G11">
            <v>0</v>
          </cell>
          <cell r="H11">
            <v>29576400</v>
          </cell>
          <cell r="I11">
            <v>0</v>
          </cell>
        </row>
        <row r="12">
          <cell r="A12">
            <v>152</v>
          </cell>
          <cell r="C12" t="str">
            <v>Nguyeân lieäu, vaät lieäu</v>
          </cell>
          <cell r="D12">
            <v>1608844695.7397432</v>
          </cell>
          <cell r="E12">
            <v>0</v>
          </cell>
          <cell r="F12">
            <v>52230706</v>
          </cell>
          <cell r="G12">
            <v>62853962</v>
          </cell>
          <cell r="H12">
            <v>1598221439.7397432</v>
          </cell>
          <cell r="I12">
            <v>0</v>
          </cell>
        </row>
        <row r="13">
          <cell r="A13">
            <v>153</v>
          </cell>
          <cell r="C13" t="str">
            <v>Coâng cuï, lao ñoäng</v>
          </cell>
          <cell r="D13">
            <v>7450200</v>
          </cell>
          <cell r="E13">
            <v>0</v>
          </cell>
          <cell r="F13">
            <v>0</v>
          </cell>
          <cell r="G13">
            <v>0</v>
          </cell>
          <cell r="H13">
            <v>7450200</v>
          </cell>
          <cell r="I13">
            <v>0</v>
          </cell>
        </row>
        <row r="14">
          <cell r="A14">
            <v>154</v>
          </cell>
          <cell r="C14" t="str">
            <v>Chi phí SP dôû dang</v>
          </cell>
          <cell r="D14">
            <v>0</v>
          </cell>
          <cell r="E14">
            <v>0</v>
          </cell>
          <cell r="F14">
            <v>78374902</v>
          </cell>
          <cell r="G14">
            <v>78374902</v>
          </cell>
          <cell r="H14">
            <v>0</v>
          </cell>
          <cell r="I14">
            <v>0</v>
          </cell>
        </row>
        <row r="15">
          <cell r="A15">
            <v>155</v>
          </cell>
          <cell r="C15" t="str">
            <v>Thaønh phaåm</v>
          </cell>
          <cell r="D15">
            <v>207011911.66703612</v>
          </cell>
          <cell r="E15">
            <v>0</v>
          </cell>
          <cell r="F15">
            <v>78374902</v>
          </cell>
          <cell r="G15">
            <v>77010000</v>
          </cell>
          <cell r="H15">
            <v>208376813.66703612</v>
          </cell>
          <cell r="I15">
            <v>0</v>
          </cell>
        </row>
        <row r="16">
          <cell r="A16">
            <v>211</v>
          </cell>
          <cell r="C16" t="str">
            <v>Taøi saûn coá ñònh</v>
          </cell>
          <cell r="D16">
            <v>784317813</v>
          </cell>
          <cell r="E16">
            <v>0</v>
          </cell>
          <cell r="F16">
            <v>0</v>
          </cell>
          <cell r="G16">
            <v>0</v>
          </cell>
          <cell r="H16">
            <v>784317813</v>
          </cell>
          <cell r="I16">
            <v>0</v>
          </cell>
        </row>
        <row r="17">
          <cell r="A17">
            <v>214</v>
          </cell>
          <cell r="C17" t="str">
            <v>Khaáu hao TSCÑ</v>
          </cell>
          <cell r="D17">
            <v>0</v>
          </cell>
          <cell r="E17">
            <v>65240700</v>
          </cell>
          <cell r="F17">
            <v>0</v>
          </cell>
          <cell r="G17">
            <v>0</v>
          </cell>
          <cell r="H17">
            <v>0</v>
          </cell>
          <cell r="I17">
            <v>65240700</v>
          </cell>
        </row>
        <row r="18">
          <cell r="A18">
            <v>311</v>
          </cell>
          <cell r="C18" t="str">
            <v>Vay ngaén haïn</v>
          </cell>
          <cell r="D18">
            <v>0</v>
          </cell>
          <cell r="E18">
            <v>1050000000</v>
          </cell>
          <cell r="F18">
            <v>0</v>
          </cell>
          <cell r="G18">
            <v>0</v>
          </cell>
          <cell r="H18">
            <v>0</v>
          </cell>
          <cell r="I18">
            <v>1050000000</v>
          </cell>
        </row>
        <row r="19">
          <cell r="A19">
            <v>331</v>
          </cell>
          <cell r="C19" t="str">
            <v>Phaûi traû ngöôøi baùn</v>
          </cell>
          <cell r="D19">
            <v>0</v>
          </cell>
          <cell r="E19">
            <v>649366744</v>
          </cell>
          <cell r="F19">
            <v>0</v>
          </cell>
          <cell r="G19">
            <v>0</v>
          </cell>
          <cell r="H19">
            <v>0</v>
          </cell>
          <cell r="I19">
            <v>649366744</v>
          </cell>
        </row>
        <row r="20">
          <cell r="A20">
            <v>3331</v>
          </cell>
          <cell r="C20" t="str">
            <v>Thueá GTGT phaûi noäp</v>
          </cell>
          <cell r="D20">
            <v>0</v>
          </cell>
          <cell r="E20">
            <v>0</v>
          </cell>
          <cell r="F20">
            <v>7890830</v>
          </cell>
          <cell r="G20">
            <v>7890830</v>
          </cell>
          <cell r="H20">
            <v>0</v>
          </cell>
          <cell r="I20">
            <v>0</v>
          </cell>
        </row>
        <row r="21">
          <cell r="A21">
            <v>3334</v>
          </cell>
          <cell r="C21" t="str">
            <v>Thueá Thu Nhaäp DN</v>
          </cell>
          <cell r="D21">
            <v>17966800</v>
          </cell>
          <cell r="E21">
            <v>0</v>
          </cell>
          <cell r="F21">
            <v>15493738</v>
          </cell>
          <cell r="G21">
            <v>23953600</v>
          </cell>
          <cell r="H21">
            <v>9506938</v>
          </cell>
          <cell r="I21">
            <v>0</v>
          </cell>
        </row>
        <row r="22">
          <cell r="A22">
            <v>3338</v>
          </cell>
          <cell r="C22" t="str">
            <v>Thueá Moân Baøi</v>
          </cell>
          <cell r="D22">
            <v>0</v>
          </cell>
          <cell r="E22">
            <v>0</v>
          </cell>
          <cell r="F22">
            <v>0</v>
          </cell>
          <cell r="G22">
            <v>0</v>
          </cell>
          <cell r="H22">
            <v>0</v>
          </cell>
          <cell r="I22">
            <v>0</v>
          </cell>
        </row>
        <row r="23">
          <cell r="A23">
            <v>334</v>
          </cell>
          <cell r="C23" t="str">
            <v>Phaûi traû löông CNV</v>
          </cell>
          <cell r="D23">
            <v>0</v>
          </cell>
          <cell r="E23">
            <v>0</v>
          </cell>
          <cell r="F23">
            <v>9000000</v>
          </cell>
          <cell r="G23">
            <v>9000000</v>
          </cell>
          <cell r="H23">
            <v>0</v>
          </cell>
          <cell r="I23">
            <v>0</v>
          </cell>
        </row>
        <row r="24">
          <cell r="A24">
            <v>3388</v>
          </cell>
          <cell r="C24" t="str">
            <v>Phaûi traû khaùc</v>
          </cell>
          <cell r="D24">
            <v>0</v>
          </cell>
          <cell r="E24">
            <v>0</v>
          </cell>
          <cell r="F24">
            <v>0</v>
          </cell>
          <cell r="G24">
            <v>0</v>
          </cell>
          <cell r="H24">
            <v>0</v>
          </cell>
          <cell r="I24">
            <v>0</v>
          </cell>
        </row>
        <row r="25">
          <cell r="A25">
            <v>411</v>
          </cell>
          <cell r="C25" t="str">
            <v xml:space="preserve">Nguoàn voán kinh doanh </v>
          </cell>
          <cell r="D25">
            <v>0</v>
          </cell>
          <cell r="E25">
            <v>800000000</v>
          </cell>
          <cell r="F25">
            <v>0</v>
          </cell>
          <cell r="G25">
            <v>0</v>
          </cell>
          <cell r="H25">
            <v>0</v>
          </cell>
          <cell r="I25">
            <v>800000000</v>
          </cell>
        </row>
        <row r="26">
          <cell r="A26">
            <v>4211</v>
          </cell>
          <cell r="C26" t="str">
            <v>LN chöa phaân phoái naêm tröôùc</v>
          </cell>
          <cell r="D26">
            <v>0</v>
          </cell>
          <cell r="E26">
            <v>59590010</v>
          </cell>
          <cell r="F26">
            <v>0</v>
          </cell>
          <cell r="G26">
            <v>0</v>
          </cell>
          <cell r="H26">
            <v>0</v>
          </cell>
          <cell r="I26">
            <v>59590010</v>
          </cell>
        </row>
        <row r="27">
          <cell r="A27">
            <v>4212</v>
          </cell>
          <cell r="C27" t="str">
            <v>LN chöa phaân phoái naêm nay</v>
          </cell>
          <cell r="D27">
            <v>0</v>
          </cell>
          <cell r="E27">
            <v>61008564.40677917</v>
          </cell>
          <cell r="F27">
            <v>23860004</v>
          </cell>
          <cell r="G27">
            <v>0</v>
          </cell>
          <cell r="H27">
            <v>0</v>
          </cell>
          <cell r="I27">
            <v>37148560.40677917</v>
          </cell>
        </row>
        <row r="28">
          <cell r="A28">
            <v>511</v>
          </cell>
          <cell r="C28" t="str">
            <v>Doanh thu baùn haøng</v>
          </cell>
          <cell r="D28">
            <v>0</v>
          </cell>
          <cell r="E28">
            <v>0</v>
          </cell>
          <cell r="F28">
            <v>78908300</v>
          </cell>
          <cell r="G28">
            <v>78908300</v>
          </cell>
          <cell r="H28">
            <v>0</v>
          </cell>
          <cell r="I28">
            <v>0</v>
          </cell>
        </row>
        <row r="29">
          <cell r="A29">
            <v>515</v>
          </cell>
          <cell r="C29" t="str">
            <v>Thu nhaäp hoaït ñoäng TC</v>
          </cell>
          <cell r="D29">
            <v>0</v>
          </cell>
          <cell r="E29">
            <v>0</v>
          </cell>
          <cell r="F29">
            <v>0</v>
          </cell>
          <cell r="G29">
            <v>0</v>
          </cell>
          <cell r="H29">
            <v>0</v>
          </cell>
          <cell r="I29">
            <v>0</v>
          </cell>
        </row>
        <row r="30">
          <cell r="A30">
            <v>621</v>
          </cell>
          <cell r="C30" t="str">
            <v>Chi phí NVL tröïc tieáp</v>
          </cell>
          <cell r="D30">
            <v>0</v>
          </cell>
          <cell r="E30">
            <v>0</v>
          </cell>
          <cell r="F30">
            <v>62853962</v>
          </cell>
          <cell r="G30">
            <v>62853962</v>
          </cell>
          <cell r="H30">
            <v>0</v>
          </cell>
          <cell r="I30">
            <v>0</v>
          </cell>
        </row>
        <row r="31">
          <cell r="A31">
            <v>622</v>
          </cell>
          <cell r="C31" t="str">
            <v>Chi phí nhaân coâng tröïc tieáp</v>
          </cell>
          <cell r="D31">
            <v>0</v>
          </cell>
          <cell r="E31">
            <v>0</v>
          </cell>
          <cell r="F31">
            <v>7000000</v>
          </cell>
          <cell r="G31">
            <v>7000000</v>
          </cell>
          <cell r="H31">
            <v>0</v>
          </cell>
          <cell r="I31">
            <v>0</v>
          </cell>
        </row>
        <row r="32">
          <cell r="A32">
            <v>627</v>
          </cell>
          <cell r="C32" t="str">
            <v>Chi phí saûn xuaát chung</v>
          </cell>
          <cell r="D32">
            <v>0</v>
          </cell>
          <cell r="E32">
            <v>0</v>
          </cell>
          <cell r="F32">
            <v>8520940</v>
          </cell>
          <cell r="G32">
            <v>8520940</v>
          </cell>
          <cell r="H32">
            <v>0</v>
          </cell>
          <cell r="I32">
            <v>0</v>
          </cell>
        </row>
        <row r="33">
          <cell r="A33">
            <v>632</v>
          </cell>
          <cell r="C33" t="str">
            <v>Giaù voán baùn haøng</v>
          </cell>
          <cell r="D33">
            <v>0</v>
          </cell>
          <cell r="E33">
            <v>0</v>
          </cell>
          <cell r="F33">
            <v>77010000</v>
          </cell>
          <cell r="G33">
            <v>77010000</v>
          </cell>
          <cell r="H33">
            <v>0</v>
          </cell>
          <cell r="I33">
            <v>0</v>
          </cell>
        </row>
        <row r="34">
          <cell r="A34">
            <v>635</v>
          </cell>
          <cell r="C34" t="str">
            <v>Chi phí taøi chính</v>
          </cell>
          <cell r="D34">
            <v>0</v>
          </cell>
          <cell r="E34">
            <v>0</v>
          </cell>
          <cell r="F34">
            <v>0</v>
          </cell>
          <cell r="G34">
            <v>0</v>
          </cell>
          <cell r="H34">
            <v>0</v>
          </cell>
          <cell r="I34">
            <v>0</v>
          </cell>
        </row>
        <row r="35">
          <cell r="A35">
            <v>641</v>
          </cell>
          <cell r="C35" t="str">
            <v>Chi phí baùn haøng</v>
          </cell>
          <cell r="D35">
            <v>0</v>
          </cell>
          <cell r="E35">
            <v>0</v>
          </cell>
          <cell r="F35">
            <v>0</v>
          </cell>
          <cell r="G35">
            <v>0</v>
          </cell>
          <cell r="H35">
            <v>0</v>
          </cell>
          <cell r="I35">
            <v>0</v>
          </cell>
        </row>
        <row r="36">
          <cell r="A36">
            <v>642</v>
          </cell>
          <cell r="C36" t="str">
            <v>Chi phí quaûn lyù DN</v>
          </cell>
          <cell r="D36">
            <v>0</v>
          </cell>
          <cell r="E36">
            <v>0</v>
          </cell>
          <cell r="F36">
            <v>11311642</v>
          </cell>
          <cell r="G36">
            <v>11311642</v>
          </cell>
          <cell r="H36">
            <v>0</v>
          </cell>
          <cell r="I36">
            <v>0</v>
          </cell>
        </row>
        <row r="37">
          <cell r="A37">
            <v>8211</v>
          </cell>
          <cell r="C37" t="str">
            <v>Chi phí thueá TNDN</v>
          </cell>
          <cell r="D37">
            <v>0</v>
          </cell>
          <cell r="E37">
            <v>0</v>
          </cell>
          <cell r="F37">
            <v>23953600</v>
          </cell>
          <cell r="G37">
            <v>23953600</v>
          </cell>
          <cell r="H37">
            <v>0</v>
          </cell>
          <cell r="I37">
            <v>0</v>
          </cell>
        </row>
        <row r="38">
          <cell r="A38">
            <v>911</v>
          </cell>
          <cell r="C38" t="str">
            <v>Xaùc ñònh KQKD</v>
          </cell>
          <cell r="D38">
            <v>0</v>
          </cell>
          <cell r="E38">
            <v>0</v>
          </cell>
          <cell r="F38">
            <v>102768304</v>
          </cell>
          <cell r="G38">
            <v>102768304</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F41">
            <v>0</v>
          </cell>
          <cell r="G41">
            <v>0</v>
          </cell>
          <cell r="H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D47">
            <v>0</v>
          </cell>
          <cell r="E47">
            <v>0</v>
          </cell>
          <cell r="F47">
            <v>0</v>
          </cell>
          <cell r="G47">
            <v>0</v>
          </cell>
          <cell r="H47">
            <v>0</v>
          </cell>
          <cell r="I47">
            <v>0</v>
          </cell>
        </row>
        <row r="48">
          <cell r="D48">
            <v>0</v>
          </cell>
          <cell r="E48">
            <v>0</v>
          </cell>
          <cell r="F48">
            <v>0</v>
          </cell>
          <cell r="G48">
            <v>0</v>
          </cell>
          <cell r="H48">
            <v>0</v>
          </cell>
          <cell r="I48">
            <v>0</v>
          </cell>
        </row>
        <row r="49">
          <cell r="D49">
            <v>0</v>
          </cell>
          <cell r="E49">
            <v>0</v>
          </cell>
          <cell r="F49">
            <v>0</v>
          </cell>
          <cell r="G49">
            <v>0</v>
          </cell>
          <cell r="H49">
            <v>0</v>
          </cell>
          <cell r="I49">
            <v>0</v>
          </cell>
        </row>
        <row r="50">
          <cell r="D50">
            <v>0</v>
          </cell>
          <cell r="E50">
            <v>0</v>
          </cell>
          <cell r="F50">
            <v>0</v>
          </cell>
          <cell r="G50">
            <v>0</v>
          </cell>
          <cell r="H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D53">
            <v>0</v>
          </cell>
          <cell r="E53">
            <v>0</v>
          </cell>
          <cell r="F53">
            <v>0</v>
          </cell>
          <cell r="G53">
            <v>0</v>
          </cell>
          <cell r="H53">
            <v>0</v>
          </cell>
          <cell r="I53">
            <v>0</v>
          </cell>
        </row>
        <row r="54">
          <cell r="D54">
            <v>0</v>
          </cell>
          <cell r="E54">
            <v>0</v>
          </cell>
          <cell r="F54">
            <v>0</v>
          </cell>
          <cell r="G54">
            <v>0</v>
          </cell>
          <cell r="H54">
            <v>0</v>
          </cell>
          <cell r="I54">
            <v>0</v>
          </cell>
        </row>
        <row r="55">
          <cell r="D55">
            <v>0</v>
          </cell>
          <cell r="E55">
            <v>0</v>
          </cell>
          <cell r="F55">
            <v>0</v>
          </cell>
          <cell r="G55">
            <v>0</v>
          </cell>
          <cell r="H55">
            <v>0</v>
          </cell>
          <cell r="I55">
            <v>0</v>
          </cell>
        </row>
        <row r="56">
          <cell r="D56">
            <v>0</v>
          </cell>
          <cell r="E56">
            <v>0</v>
          </cell>
          <cell r="F56">
            <v>0</v>
          </cell>
          <cell r="G56">
            <v>0</v>
          </cell>
          <cell r="H56">
            <v>0</v>
          </cell>
          <cell r="I56">
            <v>0</v>
          </cell>
        </row>
        <row r="57">
          <cell r="D57">
            <v>0</v>
          </cell>
          <cell r="E57">
            <v>0</v>
          </cell>
          <cell r="F57">
            <v>0</v>
          </cell>
          <cell r="G57">
            <v>0</v>
          </cell>
          <cell r="H57">
            <v>0</v>
          </cell>
          <cell r="I57">
            <v>0</v>
          </cell>
        </row>
        <row r="58">
          <cell r="D58">
            <v>0</v>
          </cell>
          <cell r="E58">
            <v>0</v>
          </cell>
          <cell r="F58">
            <v>0</v>
          </cell>
          <cell r="G58">
            <v>0</v>
          </cell>
          <cell r="H58">
            <v>0</v>
          </cell>
          <cell r="I58">
            <v>0</v>
          </cell>
        </row>
        <row r="59">
          <cell r="D59">
            <v>0</v>
          </cell>
          <cell r="E59">
            <v>0</v>
          </cell>
          <cell r="F59">
            <v>0</v>
          </cell>
          <cell r="G59">
            <v>0</v>
          </cell>
          <cell r="H59">
            <v>0</v>
          </cell>
          <cell r="I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D62">
            <v>0</v>
          </cell>
          <cell r="E62">
            <v>0</v>
          </cell>
          <cell r="F62">
            <v>0</v>
          </cell>
          <cell r="G62">
            <v>0</v>
          </cell>
          <cell r="H62">
            <v>0</v>
          </cell>
          <cell r="I62">
            <v>0</v>
          </cell>
        </row>
        <row r="63">
          <cell r="D63">
            <v>0</v>
          </cell>
          <cell r="E63">
            <v>0</v>
          </cell>
          <cell r="F63">
            <v>0</v>
          </cell>
          <cell r="G63">
            <v>0</v>
          </cell>
          <cell r="H63">
            <v>0</v>
          </cell>
          <cell r="I63">
            <v>0</v>
          </cell>
        </row>
        <row r="64">
          <cell r="D64">
            <v>0</v>
          </cell>
          <cell r="E64">
            <v>0</v>
          </cell>
          <cell r="F64">
            <v>0</v>
          </cell>
          <cell r="G64">
            <v>0</v>
          </cell>
          <cell r="H64">
            <v>0</v>
          </cell>
          <cell r="I64">
            <v>0</v>
          </cell>
        </row>
        <row r="65">
          <cell r="D65">
            <v>0</v>
          </cell>
          <cell r="E65">
            <v>0</v>
          </cell>
          <cell r="F65">
            <v>0</v>
          </cell>
          <cell r="G65">
            <v>0</v>
          </cell>
          <cell r="H65">
            <v>0</v>
          </cell>
          <cell r="I65">
            <v>0</v>
          </cell>
        </row>
        <row r="66">
          <cell r="D66">
            <v>0</v>
          </cell>
          <cell r="E66">
            <v>0</v>
          </cell>
          <cell r="F66">
            <v>0</v>
          </cell>
          <cell r="G66">
            <v>0</v>
          </cell>
          <cell r="H66">
            <v>0</v>
          </cell>
          <cell r="I66">
            <v>0</v>
          </cell>
        </row>
        <row r="67">
          <cell r="D67">
            <v>0</v>
          </cell>
          <cell r="E67">
            <v>0</v>
          </cell>
          <cell r="F67">
            <v>0</v>
          </cell>
          <cell r="G67">
            <v>0</v>
          </cell>
          <cell r="H67">
            <v>0</v>
          </cell>
          <cell r="I67">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1">
          <cell r="D71">
            <v>0</v>
          </cell>
          <cell r="E71">
            <v>0</v>
          </cell>
          <cell r="F71">
            <v>0</v>
          </cell>
          <cell r="G71">
            <v>0</v>
          </cell>
          <cell r="H71">
            <v>0</v>
          </cell>
          <cell r="I71">
            <v>0</v>
          </cell>
        </row>
        <row r="72">
          <cell r="D72">
            <v>0</v>
          </cell>
          <cell r="E72">
            <v>0</v>
          </cell>
          <cell r="F72">
            <v>0</v>
          </cell>
          <cell r="G72">
            <v>0</v>
          </cell>
          <cell r="H72">
            <v>0</v>
          </cell>
          <cell r="I72">
            <v>0</v>
          </cell>
        </row>
        <row r="73">
          <cell r="D73">
            <v>0</v>
          </cell>
          <cell r="E73">
            <v>0</v>
          </cell>
          <cell r="F73">
            <v>0</v>
          </cell>
          <cell r="G73">
            <v>0</v>
          </cell>
          <cell r="H73">
            <v>0</v>
          </cell>
          <cell r="I73">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7">
          <cell r="D77">
            <v>0</v>
          </cell>
          <cell r="E77">
            <v>0</v>
          </cell>
          <cell r="F77">
            <v>0</v>
          </cell>
          <cell r="G77">
            <v>0</v>
          </cell>
          <cell r="H77">
            <v>0</v>
          </cell>
          <cell r="I77">
            <v>0</v>
          </cell>
        </row>
        <row r="78">
          <cell r="D78">
            <v>0</v>
          </cell>
          <cell r="E78">
            <v>0</v>
          </cell>
          <cell r="F78">
            <v>0</v>
          </cell>
          <cell r="G78">
            <v>0</v>
          </cell>
          <cell r="H78">
            <v>0</v>
          </cell>
          <cell r="I78">
            <v>0</v>
          </cell>
        </row>
        <row r="79">
          <cell r="D79">
            <v>0</v>
          </cell>
          <cell r="E79">
            <v>0</v>
          </cell>
          <cell r="F79">
            <v>0</v>
          </cell>
          <cell r="G79">
            <v>0</v>
          </cell>
          <cell r="H79">
            <v>0</v>
          </cell>
          <cell r="I79">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3">
          <cell r="D83">
            <v>0</v>
          </cell>
          <cell r="E83">
            <v>0</v>
          </cell>
          <cell r="F83">
            <v>0</v>
          </cell>
          <cell r="G83">
            <v>0</v>
          </cell>
          <cell r="H83">
            <v>0</v>
          </cell>
          <cell r="I83">
            <v>0</v>
          </cell>
        </row>
        <row r="84">
          <cell r="D84">
            <v>0</v>
          </cell>
          <cell r="E84">
            <v>0</v>
          </cell>
          <cell r="F84">
            <v>0</v>
          </cell>
          <cell r="G84">
            <v>0</v>
          </cell>
          <cell r="H84">
            <v>0</v>
          </cell>
          <cell r="I84">
            <v>0</v>
          </cell>
        </row>
        <row r="85">
          <cell r="D85">
            <v>0</v>
          </cell>
          <cell r="E85">
            <v>0</v>
          </cell>
          <cell r="F85">
            <v>0</v>
          </cell>
          <cell r="G85">
            <v>0</v>
          </cell>
          <cell r="H85">
            <v>0</v>
          </cell>
          <cell r="I85">
            <v>0</v>
          </cell>
        </row>
        <row r="86">
          <cell r="D86">
            <v>0</v>
          </cell>
          <cell r="E86">
            <v>0</v>
          </cell>
          <cell r="F86">
            <v>0</v>
          </cell>
          <cell r="G86">
            <v>0</v>
          </cell>
          <cell r="H86">
            <v>0</v>
          </cell>
          <cell r="I86">
            <v>0</v>
          </cell>
        </row>
        <row r="87">
          <cell r="D87">
            <v>0</v>
          </cell>
          <cell r="E87">
            <v>0</v>
          </cell>
          <cell r="F87">
            <v>0</v>
          </cell>
          <cell r="G87">
            <v>0</v>
          </cell>
          <cell r="H87">
            <v>0</v>
          </cell>
          <cell r="I87">
            <v>0</v>
          </cell>
        </row>
        <row r="88">
          <cell r="D88">
            <v>0</v>
          </cell>
          <cell r="E88">
            <v>0</v>
          </cell>
          <cell r="F88">
            <v>0</v>
          </cell>
          <cell r="G88">
            <v>0</v>
          </cell>
          <cell r="H88">
            <v>0</v>
          </cell>
          <cell r="I88">
            <v>0</v>
          </cell>
        </row>
        <row r="89">
          <cell r="D89">
            <v>0</v>
          </cell>
          <cell r="E89">
            <v>0</v>
          </cell>
          <cell r="F89">
            <v>0</v>
          </cell>
          <cell r="G89">
            <v>0</v>
          </cell>
          <cell r="H89">
            <v>0</v>
          </cell>
          <cell r="I89">
            <v>0</v>
          </cell>
        </row>
        <row r="90">
          <cell r="D90">
            <v>0</v>
          </cell>
          <cell r="E90">
            <v>0</v>
          </cell>
          <cell r="F90">
            <v>0</v>
          </cell>
          <cell r="G90">
            <v>0</v>
          </cell>
          <cell r="H90">
            <v>0</v>
          </cell>
          <cell r="I90">
            <v>0</v>
          </cell>
        </row>
        <row r="91">
          <cell r="D91">
            <v>0</v>
          </cell>
          <cell r="E91">
            <v>0</v>
          </cell>
          <cell r="F91">
            <v>0</v>
          </cell>
          <cell r="G91">
            <v>0</v>
          </cell>
          <cell r="H91">
            <v>0</v>
          </cell>
          <cell r="I91">
            <v>0</v>
          </cell>
        </row>
        <row r="92">
          <cell r="D92">
            <v>0</v>
          </cell>
          <cell r="E92">
            <v>0</v>
          </cell>
          <cell r="F92">
            <v>0</v>
          </cell>
          <cell r="G92">
            <v>0</v>
          </cell>
          <cell r="H92">
            <v>0</v>
          </cell>
          <cell r="I92">
            <v>0</v>
          </cell>
        </row>
        <row r="93">
          <cell r="D93">
            <v>0</v>
          </cell>
          <cell r="E93">
            <v>0</v>
          </cell>
          <cell r="F93">
            <v>0</v>
          </cell>
          <cell r="G93">
            <v>0</v>
          </cell>
          <cell r="H93">
            <v>0</v>
          </cell>
          <cell r="I93">
            <v>0</v>
          </cell>
        </row>
        <row r="94">
          <cell r="D94">
            <v>0</v>
          </cell>
          <cell r="E94">
            <v>0</v>
          </cell>
          <cell r="F94">
            <v>0</v>
          </cell>
          <cell r="G94">
            <v>0</v>
          </cell>
          <cell r="H94">
            <v>0</v>
          </cell>
          <cell r="I94">
            <v>0</v>
          </cell>
        </row>
        <row r="95">
          <cell r="D95">
            <v>0</v>
          </cell>
          <cell r="E95">
            <v>0</v>
          </cell>
          <cell r="F95">
            <v>0</v>
          </cell>
          <cell r="G95">
            <v>0</v>
          </cell>
          <cell r="H95">
            <v>0</v>
          </cell>
          <cell r="I95">
            <v>0</v>
          </cell>
        </row>
        <row r="96">
          <cell r="D96">
            <v>0</v>
          </cell>
          <cell r="E96">
            <v>0</v>
          </cell>
          <cell r="F96">
            <v>0</v>
          </cell>
          <cell r="G96">
            <v>0</v>
          </cell>
          <cell r="H96">
            <v>0</v>
          </cell>
          <cell r="I96">
            <v>0</v>
          </cell>
        </row>
        <row r="97">
          <cell r="D97">
            <v>0</v>
          </cell>
          <cell r="E97">
            <v>0</v>
          </cell>
          <cell r="F97">
            <v>0</v>
          </cell>
          <cell r="G97">
            <v>0</v>
          </cell>
          <cell r="H97">
            <v>0</v>
          </cell>
          <cell r="I97">
            <v>0</v>
          </cell>
        </row>
        <row r="98">
          <cell r="D98">
            <v>0</v>
          </cell>
          <cell r="E98">
            <v>0</v>
          </cell>
          <cell r="F98">
            <v>0</v>
          </cell>
          <cell r="G98">
            <v>0</v>
          </cell>
          <cell r="H98">
            <v>0</v>
          </cell>
          <cell r="I98">
            <v>0</v>
          </cell>
        </row>
        <row r="99">
          <cell r="D99">
            <v>0</v>
          </cell>
          <cell r="E99">
            <v>0</v>
          </cell>
          <cell r="F99">
            <v>0</v>
          </cell>
          <cell r="G99">
            <v>0</v>
          </cell>
          <cell r="H99">
            <v>0</v>
          </cell>
          <cell r="I99">
            <v>0</v>
          </cell>
        </row>
        <row r="100">
          <cell r="D100">
            <v>0</v>
          </cell>
          <cell r="E100">
            <v>0</v>
          </cell>
          <cell r="F100">
            <v>0</v>
          </cell>
          <cell r="G100">
            <v>0</v>
          </cell>
          <cell r="H100">
            <v>0</v>
          </cell>
          <cell r="I100">
            <v>0</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KV 0.5"/>
      <sheetName val="Luong290KV07"/>
      <sheetName val="593"/>
      <sheetName val="VL"/>
      <sheetName val="CP"/>
      <sheetName val="PTN+M"/>
      <sheetName val="CT Nen"/>
      <sheetName val="PTCo"/>
      <sheetName val="CT cong"/>
      <sheetName val="TH goi1"/>
      <sheetName val="TH km0-km43"/>
      <sheetName val="THKP"/>
      <sheetName val="TM"/>
      <sheetName val="CL"/>
      <sheetName val="CB"/>
      <sheetName val="KS"/>
      <sheetName val="DB"/>
      <sheetName val="XXXXXXXX"/>
      <sheetName val="XXXXXXX0"/>
      <sheetName val="XL4Test5"/>
    </sheetNames>
    <sheetDataSet>
      <sheetData sheetId="0" refreshError="1"/>
      <sheetData sheetId="1" refreshError="1"/>
      <sheetData sheetId="2" refreshError="1"/>
      <sheetData sheetId="3" refreshError="1"/>
      <sheetData sheetId="4" refreshError="1"/>
      <sheetData sheetId="5" refreshError="1">
        <row r="1">
          <cell r="H1">
            <v>0.06</v>
          </cell>
          <cell r="J1">
            <v>1.9E-2</v>
          </cell>
        </row>
        <row r="12">
          <cell r="I12" t="str">
            <v>d/ Céng trùc tiÕp ( a + b + c )</v>
          </cell>
        </row>
        <row r="13">
          <cell r="I13" t="str">
            <v>e/ Chi phÝ chung ( NC )</v>
          </cell>
        </row>
        <row r="14">
          <cell r="I14" t="str">
            <v>f/ Céng ( d + e )</v>
          </cell>
        </row>
        <row r="15">
          <cell r="I15" t="str">
            <v>g/ Thu nhËp chÞu thuÕ tÝnh tr­íc ( f )</v>
          </cell>
        </row>
        <row r="16">
          <cell r="I16" t="str">
            <v>h/Gi¸ trÞ x©y l¾p tr­íc thuÕ ( f + g )</v>
          </cell>
        </row>
        <row r="17">
          <cell r="I17" t="str">
            <v>i /ThuÕ VAT ( h )</v>
          </cell>
        </row>
        <row r="18">
          <cell r="I18" t="str">
            <v>k/Céng gi¸ trÞ x©y l¾p sau thuÕ ( h + i )</v>
          </cell>
        </row>
        <row r="19">
          <cell r="I19" t="str">
            <v>m/ C¸c lo¹i chi phÝ kh¸c ph©n bæ  ( k )</v>
          </cell>
        </row>
        <row r="20">
          <cell r="I20" t="str">
            <v>Céng gi¸ trÞ dù thÇu x©y l¾p ( k + m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Sheet1"/>
      <sheetName val="Sheet6"/>
      <sheetName val="Sheet2"/>
      <sheetName val="Sheet7"/>
      <sheetName val="Sheet4"/>
      <sheetName val="Sheet5"/>
      <sheetName val="Sheet3"/>
      <sheetName val="XL4Poppy"/>
      <sheetName val="(1)TK_ThueGTGT_Thang"/>
      <sheetName val=""/>
      <sheetName val="Ten da dat_x0003_材本柀果栰栌梠桼検楠"/>
      <sheetName val="Ap Don"/>
      <sheetName val="Ap Gia Be"/>
      <sheetName val="Áp Xom Moi"/>
      <sheetName val="Ap Trang Lam"/>
      <sheetName val="Ap Trung Hoa"/>
      <sheetName val="Ap Lao Tao Trung"/>
      <sheetName val="XXXXXXXX"/>
      <sheetName val="Ten da dat_x0003_材™本™柀™果™栰™栌™梠™桼™検™楠"/>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K懼TC "/>
      <sheetName val="2.KLDT"/>
      <sheetName val="0.BTH.CHNG"/>
      <sheetName val="BTHKP"/>
      <sheetName val="000000"/>
      <sheetName val="3.THVT"/>
      <sheetName val="4.PTVT"/>
      <sheetName val="DANH MUC"/>
      <sheetName val="tkkl"/>
      <sheetName val="5.BANG KHOI LUONG"/>
      <sheetName val="Dgia vat tu"/>
      <sheetName val="Don gia_III"/>
      <sheetName val="???????????????????????????????"/>
      <sheetName val="Ten da dat_x0003_??????????"/>
      <sheetName val="Ten da dat_x0003_???????????????????"/>
      <sheetName val="Ten da dat_x0003_?™?™?™?™?™?™?™?™?™?"/>
      <sheetName val="K?TC "/>
      <sheetName val="Chiet tinh dz35"/>
      <sheetName val="Ten da dat?_x0003_材本柀果栰栌梠桼検楠"/>
      <sheetName val="Ten da dat?_x0003_材™本™柀™果™栰™栌™梠™桼™検™楠"/>
      <sheetName val="DTCT"/>
      <sheetName val="Ap Tr@_x0004__x0001_"/>
      <sheetName val="Ap Tr@_x0004_"/>
      <sheetName val="Ten da dat?_x0003_??????????"/>
      <sheetName val="Ten da dat?_x0003_???????????????????"/>
      <sheetName val="Ten da dat?_x0003_?™?™?™?™?™?™?™?™?™?"/>
      <sheetName val="Ap Tr@_x0004_?_x0001_???"/>
      <sheetName val="Ap Tr@_x0004_?_x0001_?"/>
      <sheetName val="Chiet tinh 0,4KV"/>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Ϩ㣤e狈秌_x0015_О"/>
      <sheetName val="MTO REV.2(ARMOR)"/>
      <sheetName val="D.lg Lao &amp; 2"/>
      <sheetName val="D.lg Lao &amp; 2??"/>
      <sheetName val="D.lg Lao &amp; 2€"/>
      <sheetName val="D.lg Lao &amp; 2??€"/>
      <sheetName val="D.lg Lao &amp; 2"/>
      <sheetName val="D.lg Lao &amp; 2__"/>
      <sheetName val="D.lg Lao &amp; 2__€"/>
      <sheetName val="Ten da dat?_x0003_???????????????7???"/>
      <sheetName val="Ten da dat_x0003_材本柀果栰栌梠桼䤜楠"/>
      <sheetName val="Sheep1"/>
      <sheetName val="_x0018_L4Poppy"/>
      <sheetName val="Ten da dat__x0003________________7___"/>
      <sheetName val="Ten da datf㆘f㇀f㇨f㈐f㈸fゐf㋰f㌘f㍀f㍨"/>
      <sheetName val="D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Ten da dat__x0003_???????????????????"/>
      <sheetName val="Ten da dat__x0003_??????????"/>
      <sheetName val="_x0001_?????"/>
      <sheetName val="Ten da datÞÞÞÞ??e??_x0015_?"/>
      <sheetName val="f?f?f?f?f?f?f?f?f?f?f?f?f?f?f?f"/>
      <sheetName val="???????_x0001_???????????????????????"/>
      <sheetName val="Ten da dat????????ÞÞÞÞ???e??_x0015_??"/>
      <sheetName val="Chiet tinh dz22"/>
      <sheetName val="Bang KT"/>
      <sheetName val="DS T.bi"/>
      <sheetName val="CPK"/>
      <sheetName val="Ten da dat~~~~??e??_x0015_?"/>
      <sheetName val="Ten da dat????????~~~~???e??_x0015_??"/>
      <sheetName val="Ten da dat_f㆘f㇀f㇨f㈐f㈸fゐf㋰f㌘f㍀f㍨"/>
      <sheetName val="Ten da dat__x0003_材本柀果栰栌梠桼䤜楠"/>
      <sheetName val="Ten da dat________̃̃̃̃Ϩ_㣤e狈秌_x0015__О"/>
      <sheetName val="Ten da dat̃_x0007_%̃̃_xffff__xffff_̃̃̃̃̃"/>
      <sheetName val="f_f_f_f_f_f_f_f_f_f_f_f_f_f_f_f"/>
      <sheetName val="________x0001________________________"/>
      <sheetName val="Ten da dat________ÞÞÞÞ___e___x0015___"/>
      <sheetName val="Ten da dat________~~~~___e___x0015___"/>
      <sheetName val="PRO.OT1"/>
      <sheetName val="IBASE"/>
      <sheetName val="瑥㌳_x0007_匀"/>
      <sheetName val="桓敥㍴ܴ桓敥㍴ܵ桓敥㍴"/>
      <sheetName val="ܵ桓敥㍴ܶ桓敥㍴ܷ"/>
      <sheetName val="ܸ桓敥㍴ܹ"/>
      <sheetName val="㤳_x0007_匀敨瑥〴_x0007_匀敨瑥ㄴ_x0007_匀敨瑥"/>
      <sheetName val="瑥ㄴ_x0007_匀敨瑥㈴_x0007_匀敨瑥㌴_x0007_匀"/>
      <sheetName val="桓敥㑴ܳ桓敥㑴ܴ桓"/>
      <sheetName val="瑥㘴_x0007_匀敨"/>
      <sheetName val="敨瑥㜴_x0007_匀敨瑥"/>
      <sheetName val="敨瑥㠴_x0007_匀敨瑥㤴_x0007_匀敨瑥"/>
      <sheetName val="ܹ桓敥㕴Ȱ䍎_x0002_嘀ь"/>
      <sheetName val="Ƀ䱖_x0004_吀䑈є䡔呑"/>
      <sheetName val="Ten da dat䀀Ł"/>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Ten_da_dat材™本™柀™果™栰™栌™梠™桼™検™楠"/>
      <sheetName val="Ten_da_dat材本柀果栰栌梠桼検楠"/>
      <sheetName val="Ap_Don"/>
      <sheetName val="Ap_Gia_Be"/>
      <sheetName val="Áp_Xom_Moi"/>
      <sheetName val="Ap_Trang_Lam"/>
      <sheetName val="Ap_Trung_Hoa"/>
      <sheetName val="Ap_Lao_Tao_Trung"/>
      <sheetName val="gia_VT"/>
      <sheetName val="K懼TC_"/>
      <sheetName val="2_KLDT"/>
      <sheetName val="0_BTH_CHNG"/>
      <sheetName val="3_THVT"/>
      <sheetName val="4_PTVT"/>
      <sheetName val="DANH_MUC"/>
      <sheetName val="5_BANG_KHOI_LUONG"/>
      <sheetName val="MTO_REV_2(ARMOR)"/>
      <sheetName val="QUY1"/>
      <sheetName val="QUY2"/>
      <sheetName val="QUY3"/>
      <sheetName val="QUY4"/>
      <sheetName val="Nam"/>
      <sheetName val="2011"/>
      <sheetName val="Q.1"/>
      <sheetName val="Q.2"/>
      <sheetName val="th.7ch. nhu"/>
      <sheetName val="Ten_da_dat??????????"/>
      <sheetName val="Ten_da_dat???????????????????"/>
      <sheetName val="Ten_da_dat__________"/>
      <sheetName val="Ten_da_dat___________________"/>
      <sheetName val="Khoi luong"/>
      <sheetName val="Ten da dat?̃_x0007_?%???????̃̃_xffff__xffff_̃̃̃̃̃"/>
      <sheetName val="桓敥㍴ܴ"/>
      <sheetName val="ܵ"/>
      <sheetName val="ܸ"/>
      <sheetName val="桓敥㑴ܳ"/>
      <sheetName val="ܹ"/>
      <sheetName val="Ƀ"/>
      <sheetName val="Ten da dat_̃_x0007__%_______̃̃_xffff__xffff_̃̃̃̃̃"/>
      <sheetName val="Ten_da_dat____________________2"/>
      <sheetName val="Ten_da_dat____________________3"/>
      <sheetName val="Ten_da_dat_______________e____2"/>
      <sheetName val="Ten_da_dat____________________4"/>
      <sheetName val="Ten_da_dat_f_f_f_f_f_f_f_f_f__2"/>
      <sheetName val="Ten_da_dat_f_f_f_f_f_f_f_f_f__3"/>
      <sheetName val="Ten_da_dat____________________5"/>
      <sheetName val="Ten_da_dat_______________e____3"/>
      <sheetName val="Ten_da_dat____________________6"/>
      <sheetName val="Ten da dat_x0003___________"/>
      <sheetName val="Ten da dat_x0003____________________"/>
      <sheetName val="Ten da dat_x0003__™_™_™_™_™_™_™_™_™_"/>
      <sheetName val="_x0001______"/>
      <sheetName val="Ten da datÞÞÞÞ__e___x0015__"/>
      <sheetName val="Ten da dat~~~~__e___x0015__"/>
      <sheetName val="Ten_da_dat____________________7"/>
      <sheetName val="Ten_da_dat____________________8"/>
      <sheetName val="Ten_da_dat_______________e____4"/>
      <sheetName val="Ten_da_dat____________________9"/>
      <sheetName val="Ten_da_dat_f_f_f_f_f_f_f_f_f__4"/>
      <sheetName val="Ten_da_dat_f_f_f_f_f_f_f_f_f__5"/>
      <sheetName val="Ten_da_dat___________________10"/>
      <sheetName val="Ten_da_dat_______________e____5"/>
      <sheetName val="Ten_da_dat___________________11"/>
      <sheetName val="Ten_da_dat___________________12"/>
      <sheetName val="Ten da dat_x0003_材_x0019_本柀果栰栌梠桼検楠"/>
      <sheetName val="Cheet5"/>
      <sheetName val="???/???????????????????????????"/>
      <sheetName val="gvl"/>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Khai toan XD"/>
      <sheetName val="桓敥㍴ܷ桓敥㍴ܸ桓敥㍴"/>
      <sheetName val="㑴ܴ桓敥㑴ܵ桓敥㑴ܶ桓敥㑴"/>
      <sheetName val="gia vt,nc,may"/>
      <sheetName val="桓敥㍴ܷ"/>
      <sheetName val="㑴ܴ"/>
      <sheetName val="Ten da dat?_x0003_材_x0019_本柀果栰栌梠桼検楠"/>
      <sheetName val="Ten da dat__x0003_材_x0019_本柀果栰栌梠桼検楠"/>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桓敥㍴ܴ_桓敥㍴ܵ_桓敥㍴"/>
      <sheetName val="ܵ_桓敥㍴ܶ_桓敥㍴ܷ"/>
      <sheetName val="ܸ_桓敥㍴ܹ"/>
      <sheetName val="桓敥㑴ܳ_桓敥㑴ܴ_桓"/>
      <sheetName val="ܹ_桓敥㕴Ȱ_䍎_x0002_嘀ь_"/>
      <sheetName val="Ƀ_䱖_x0004_吀䑈є_䡔呑"/>
      <sheetName val="桓敥㍴ܷ_桓敥㍴ܸ_桓敥㍴"/>
      <sheetName val="㑴ܴ_桓敥㑴ܵ_桓敥㑴ܶ_桓敥㑴"/>
      <sheetName val="D.lg Lao &amp;&quot;chai"/>
      <sheetName val="Ten da dat_x0003_材本柀_x0019_果䠰栌梠桼検楠"/>
      <sheetName val="Ten da dat̃̃̃̃Ϩ㣤e狈秌_x0015_О «̃̃̃̃"/>
      <sheetName val="Ten da dat䀀Łā⅀䳼d疠秈_x0014_à _x0010_I_x0002_"/>
      <sheetName val="Ten da dat̃_x0007_%̃̃_xffff__xffff_̃̃̃̃̃̃̃̃_xffff__xffff_"/>
      <sheetName val="Ten da datf?f?f?f?f?f?f?f?f?f?"/>
      <sheetName val="K?TC_"/>
      <sheetName val="K?TC_1"/>
      <sheetName val="Ten da dat?f?f?f?f?f?f?f?f?f?f?"/>
      <sheetName val="THKP"/>
      <sheetName val="DTXL"/>
      <sheetName val="PTKL"/>
      <sheetName val="KL"/>
      <sheetName val="BK"/>
      <sheetName val="BKL BV"/>
      <sheetName val="QD-437"/>
      <sheetName val="DG_Binh Duong"/>
      <sheetName val="89"/>
      <sheetName val="K_TC_"/>
      <sheetName val="K_TC_1"/>
      <sheetName val="Ten da dat_f_f_f_f_f_f_f_f_f_f_"/>
      <sheetName val="Ten da dat_f?f?f?f?f?f?f?f?f?f?"/>
      <sheetName val="Ten da dat~_x0007_%~~??~~~~~"/>
      <sheetName val="Ten da dat?~_x0007_?%???????~~??~~~~~"/>
      <sheetName val="Ten da dat쨁ￊ_xdba0_x"/>
      <sheetName val="Ten da dat??????쨁ￊ_xdba0_x???????????"/>
      <sheetName val="SILICATE"/>
      <sheetName val="Ten_da_"/>
      <sheetName val="Ten da dat_x0000_̃̃̃̃Ϩ_x0000_㣤e狈秌_x0015__x0000_О_x0009_«_x0000_̃̃̃̃"/>
      <sheetName val="Ten_da_dat___________________13"/>
      <sheetName val="Ten_da_dat___________________14"/>
      <sheetName val="Ten_da_dat_______________e____6"/>
      <sheetName val="Ten_da_dat___________________15"/>
      <sheetName val="Ten_da_dat_f_f_f_f_f_f_f_f_f__6"/>
      <sheetName val="Ten_da_dat_f_f_f_f_f_f_f_f_f__7"/>
      <sheetName val="Ten_da_dat___________________16"/>
      <sheetName val="Ten_da_dat_______________e____7"/>
      <sheetName val="[Du thau Yªn Minh - Hµ Giang.xl"/>
      <sheetName val="_Du thau Yªn Minh - Hµ Giang.xl"/>
    </sheetNames>
    <sheetDataSet>
      <sheetData sheetId="0" refreshError="1"/>
      <sheetData sheetId="1" refreshError="1"/>
      <sheetData sheetId="2" refreshError="1">
        <row r="34">
          <cell r="B34" t="str">
            <v>CT</v>
          </cell>
        </row>
        <row r="161">
          <cell r="B161" t="str">
            <v>03.3103</v>
          </cell>
          <cell r="C161" t="str">
            <v>§µo ®Êt cÊp 3 r·nh tiÕp ®Þa</v>
          </cell>
          <cell r="D161" t="str">
            <v>m3</v>
          </cell>
          <cell r="E161">
            <v>4</v>
          </cell>
          <cell r="F161">
            <v>0</v>
          </cell>
          <cell r="G161">
            <v>0</v>
          </cell>
          <cell r="H161">
            <v>21926</v>
          </cell>
        </row>
        <row r="162">
          <cell r="B162" t="str">
            <v>03.3203</v>
          </cell>
          <cell r="C162" t="str">
            <v>LÊp ®Êt r·nh tiÕp ®Þa</v>
          </cell>
          <cell r="D162" t="str">
            <v>m3</v>
          </cell>
          <cell r="E162">
            <v>4</v>
          </cell>
          <cell r="F162">
            <v>0</v>
          </cell>
          <cell r="G162">
            <v>0</v>
          </cell>
          <cell r="H162">
            <v>10007</v>
          </cell>
        </row>
        <row r="182">
          <cell r="B182" t="str">
            <v>02.1443</v>
          </cell>
          <cell r="C182" t="str">
            <v>VËn chuyÓn d©y dÉn</v>
          </cell>
          <cell r="D182" t="str">
            <v>TÊn</v>
          </cell>
          <cell r="E182">
            <v>0.34369919999999998</v>
          </cell>
          <cell r="F182">
            <v>0</v>
          </cell>
          <cell r="G182">
            <v>0</v>
          </cell>
          <cell r="H182">
            <v>48749.399999999994</v>
          </cell>
        </row>
        <row r="220">
          <cell r="B220" t="str">
            <v>§g VC 36</v>
          </cell>
          <cell r="C220" t="str">
            <v>V/c Cét BT tõ NM BT chÌm lªn Ctr×nh</v>
          </cell>
          <cell r="D220" t="str">
            <v>TÊn</v>
          </cell>
          <cell r="E220">
            <v>0.22500000000000001</v>
          </cell>
          <cell r="F220">
            <v>0</v>
          </cell>
          <cell r="G220">
            <v>0</v>
          </cell>
          <cell r="H220">
            <v>7358</v>
          </cell>
          <cell r="I220">
            <v>239962.80000000002</v>
          </cell>
        </row>
        <row r="309">
          <cell r="B309" t="str">
            <v>02.2401</v>
          </cell>
          <cell r="C309" t="str">
            <v>Trung chuyÓn d©y, thÐp, PK...: 700 m</v>
          </cell>
          <cell r="D309" t="str">
            <v>TÊn</v>
          </cell>
          <cell r="E309">
            <v>3.2467334399999999</v>
          </cell>
          <cell r="F309">
            <v>0</v>
          </cell>
          <cell r="G309">
            <v>0</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F323">
            <v>0</v>
          </cell>
          <cell r="G323">
            <v>0</v>
          </cell>
          <cell r="H323">
            <v>21296</v>
          </cell>
        </row>
        <row r="324">
          <cell r="B324" t="str">
            <v>03.3203</v>
          </cell>
          <cell r="C324" t="str">
            <v>LÊp ®Êt r·nh tiÕp ®Þa</v>
          </cell>
          <cell r="D324" t="str">
            <v>m3</v>
          </cell>
          <cell r="E324">
            <v>1.2000000000000002</v>
          </cell>
          <cell r="F324">
            <v>0</v>
          </cell>
          <cell r="G324">
            <v>0</v>
          </cell>
          <cell r="H324">
            <v>10007</v>
          </cell>
        </row>
        <row r="350">
          <cell r="B350" t="str">
            <v>04.9102</v>
          </cell>
          <cell r="C350" t="str">
            <v>L¾p ®Æt xµ trªn cét BTLT</v>
          </cell>
          <cell r="D350" t="str">
            <v>Kg</v>
          </cell>
          <cell r="E350">
            <v>68.53</v>
          </cell>
          <cell r="F350">
            <v>8500</v>
          </cell>
          <cell r="G350">
            <v>0</v>
          </cell>
          <cell r="H350">
            <v>181.47</v>
          </cell>
        </row>
        <row r="370">
          <cell r="B370" t="str">
            <v>04.8102</v>
          </cell>
          <cell r="C370" t="str">
            <v>L¾p ®Æt gi¸ trªn cét BTLT</v>
          </cell>
          <cell r="D370" t="str">
            <v>Kg</v>
          </cell>
          <cell r="E370">
            <v>11.68</v>
          </cell>
          <cell r="F370">
            <v>8500</v>
          </cell>
          <cell r="G370">
            <v>0</v>
          </cell>
          <cell r="H370">
            <v>155.58600000000001</v>
          </cell>
        </row>
        <row r="390">
          <cell r="B390" t="str">
            <v>04.8101</v>
          </cell>
          <cell r="C390" t="str">
            <v>L¾p ®Æt thang trªn cét BTLT</v>
          </cell>
          <cell r="D390" t="str">
            <v>Kg</v>
          </cell>
          <cell r="E390">
            <v>59.59</v>
          </cell>
          <cell r="F390">
            <v>8500</v>
          </cell>
          <cell r="G390">
            <v>0</v>
          </cell>
          <cell r="H390">
            <v>171.14500000000001</v>
          </cell>
        </row>
        <row r="406">
          <cell r="B406" t="str">
            <v>§g VC 36</v>
          </cell>
          <cell r="C406" t="str">
            <v>V/c vËt t­ B mua tõ HN lªn Hµ Giang</v>
          </cell>
          <cell r="D406" t="str">
            <v>TÊn</v>
          </cell>
          <cell r="E406">
            <v>0.15108000000000002</v>
          </cell>
          <cell r="F406">
            <v>0</v>
          </cell>
          <cell r="G406">
            <v>0</v>
          </cell>
          <cell r="H406">
            <v>6033</v>
          </cell>
          <cell r="I406">
            <v>239962.80000000002</v>
          </cell>
        </row>
        <row r="431">
          <cell r="B431" t="str">
            <v>02.2601</v>
          </cell>
          <cell r="C431" t="str">
            <v>Trung chuyÓn ThiÕt bÞ: 1,5 Km</v>
          </cell>
          <cell r="D431" t="str">
            <v>TÊn</v>
          </cell>
          <cell r="E431">
            <v>4.0000000000000001E-3</v>
          </cell>
          <cell r="F431">
            <v>0</v>
          </cell>
          <cell r="G431">
            <v>0</v>
          </cell>
          <cell r="H431">
            <v>12546.659999999998</v>
          </cell>
          <cell r="I431">
            <v>84338.099999999991</v>
          </cell>
        </row>
        <row r="432">
          <cell r="B432" t="str">
            <v>§g VC 36</v>
          </cell>
          <cell r="C432" t="str">
            <v>VËn chuyÓn tõ kho ®Õn CTr×nh</v>
          </cell>
          <cell r="D432" t="str">
            <v>TÊn</v>
          </cell>
          <cell r="E432">
            <v>4.0000000000000001E-3</v>
          </cell>
          <cell r="F432">
            <v>0</v>
          </cell>
          <cell r="G432">
            <v>0</v>
          </cell>
          <cell r="H432">
            <v>11037</v>
          </cell>
          <cell r="I432">
            <v>40268.799999999996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DZ22kV"/>
      <sheetName val="BTDZ22kV"/>
      <sheetName val="CTDZ22kV"/>
      <sheetName val="VC89DZ22"/>
      <sheetName val="THTBACongTo"/>
      <sheetName val="TB+TNTBACongTo"/>
      <sheetName val="BTTBACongTo"/>
      <sheetName val="VC89TBACongTo"/>
      <sheetName val="THTBAKheTien"/>
      <sheetName val="TB+TNTBAKheTien"/>
      <sheetName val="BTTBAKheTien"/>
      <sheetName val="VCDDTBAKhetien"/>
      <sheetName val="CTTBA"/>
      <sheetName val="THDZ0,4"/>
      <sheetName val="BTDZ0,4"/>
      <sheetName val="VC89DZ0,4"/>
      <sheetName val="CTDZ0,4"/>
      <sheetName val="CTBT"/>
      <sheetName val="KS"/>
      <sheetName val="DGV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TT</v>
          </cell>
          <cell r="C3" t="str">
            <v>M· hiÖu</v>
          </cell>
          <cell r="D3" t="str">
            <v xml:space="preserve"> Néi dung c«ng viÖc </v>
          </cell>
          <cell r="E3" t="str">
            <v>§VT</v>
          </cell>
          <cell r="F3" t="str">
            <v xml:space="preserve">Khèi l­îng </v>
          </cell>
          <cell r="H3" t="str">
            <v xml:space="preserve">§¬n gi¸ </v>
          </cell>
          <cell r="I3" t="str">
            <v>Thµnh tiÒn (VND)</v>
          </cell>
        </row>
        <row r="4">
          <cell r="F4" t="str">
            <v>TK</v>
          </cell>
          <cell r="G4" t="str">
            <v>TLHH</v>
          </cell>
          <cell r="I4" t="str">
            <v>VËt liÖu</v>
          </cell>
          <cell r="J4" t="str">
            <v xml:space="preserve">Nh©n c«ng </v>
          </cell>
          <cell r="K4" t="str">
            <v>MTC</v>
          </cell>
        </row>
        <row r="5">
          <cell r="A5" t="str">
            <v>M1</v>
          </cell>
          <cell r="B5">
            <v>1</v>
          </cell>
          <cell r="D5" t="str">
            <v>Mãng cét M1</v>
          </cell>
          <cell r="I5">
            <v>307897.72241117392</v>
          </cell>
          <cell r="J5">
            <v>167200.54884099998</v>
          </cell>
        </row>
        <row r="6">
          <cell r="B6" t="str">
            <v>a</v>
          </cell>
          <cell r="D6" t="str">
            <v>VËt liÖu:</v>
          </cell>
        </row>
        <row r="7">
          <cell r="C7" t="str">
            <v>CTBT</v>
          </cell>
          <cell r="D7" t="str">
            <v xml:space="preserve">Bª t«ng M50 </v>
          </cell>
          <cell r="E7" t="str">
            <v>m3</v>
          </cell>
          <cell r="F7">
            <v>0.14399999999999999</v>
          </cell>
          <cell r="G7">
            <v>1.0249999999999999</v>
          </cell>
          <cell r="H7">
            <v>241344.73244097224</v>
          </cell>
          <cell r="I7">
            <v>35622.482508287496</v>
          </cell>
        </row>
        <row r="8">
          <cell r="C8" t="str">
            <v>CTBT</v>
          </cell>
          <cell r="D8" t="str">
            <v>Bª t«ng M100</v>
          </cell>
          <cell r="E8" t="str">
            <v>m3</v>
          </cell>
          <cell r="F8">
            <v>0.98</v>
          </cell>
          <cell r="G8">
            <v>1.0249999999999999</v>
          </cell>
          <cell r="H8">
            <v>271055.49019699998</v>
          </cell>
          <cell r="I8">
            <v>272275.23990288645</v>
          </cell>
        </row>
        <row r="9">
          <cell r="B9" t="str">
            <v>b</v>
          </cell>
          <cell r="D9" t="str">
            <v>Nh©n c«ng:</v>
          </cell>
        </row>
        <row r="10">
          <cell r="C10" t="str">
            <v>03.1113</v>
          </cell>
          <cell r="D10" t="str">
            <v>§µo ®Êt cÊp 3 s©u 1m dt&lt;5m2</v>
          </cell>
          <cell r="E10" t="str">
            <v>m3</v>
          </cell>
          <cell r="F10">
            <v>1.8719999999999999</v>
          </cell>
          <cell r="G10">
            <v>1</v>
          </cell>
          <cell r="H10">
            <v>24428</v>
          </cell>
          <cell r="J10">
            <v>45729.216</v>
          </cell>
        </row>
        <row r="11">
          <cell r="C11" t="str">
            <v>03.2203</v>
          </cell>
          <cell r="D11" t="str">
            <v>LÊp ®¾p ®Êt ®Çm chÆt</v>
          </cell>
          <cell r="E11" t="str">
            <v>m3</v>
          </cell>
          <cell r="F11">
            <v>2.2000000000000002</v>
          </cell>
          <cell r="G11">
            <v>1</v>
          </cell>
          <cell r="H11">
            <v>10890</v>
          </cell>
          <cell r="J11">
            <v>23958.000000000004</v>
          </cell>
        </row>
        <row r="12">
          <cell r="C12" t="str">
            <v>04.3101</v>
          </cell>
          <cell r="D12" t="str">
            <v>§æ bª t«ng lãt mãng M50</v>
          </cell>
          <cell r="E12" t="str">
            <v>m3</v>
          </cell>
          <cell r="F12">
            <v>0.14399999999999999</v>
          </cell>
          <cell r="G12">
            <v>1</v>
          </cell>
          <cell r="H12">
            <v>39732</v>
          </cell>
          <cell r="J12">
            <v>5721.4079999999994</v>
          </cell>
        </row>
        <row r="13">
          <cell r="C13" t="str">
            <v>04.3311</v>
          </cell>
          <cell r="D13" t="str">
            <v>§æ bª t«ng M100</v>
          </cell>
          <cell r="E13" t="str">
            <v>m3</v>
          </cell>
          <cell r="F13">
            <v>0.98</v>
          </cell>
          <cell r="G13">
            <v>1</v>
          </cell>
          <cell r="H13">
            <v>45030</v>
          </cell>
          <cell r="J13">
            <v>44129.4</v>
          </cell>
        </row>
        <row r="14">
          <cell r="C14" t="str">
            <v>CTBT</v>
          </cell>
          <cell r="D14" t="str">
            <v>V/c Bª t«ng M50#</v>
          </cell>
          <cell r="E14" t="str">
            <v>m3</v>
          </cell>
          <cell r="F14">
            <v>0.14399999999999999</v>
          </cell>
          <cell r="G14">
            <v>1</v>
          </cell>
          <cell r="H14">
            <v>39273.335465277778</v>
          </cell>
          <cell r="J14">
            <v>5655.3603069999999</v>
          </cell>
        </row>
        <row r="15">
          <cell r="C15" t="str">
            <v>CTBT</v>
          </cell>
          <cell r="D15" t="str">
            <v>V/c Bª t«ng M100#</v>
          </cell>
          <cell r="E15" t="str">
            <v>m3</v>
          </cell>
          <cell r="F15">
            <v>0.98</v>
          </cell>
          <cell r="G15">
            <v>1</v>
          </cell>
          <cell r="H15">
            <v>39778.688300000002</v>
          </cell>
          <cell r="J15">
            <v>38983.114534</v>
          </cell>
        </row>
        <row r="16">
          <cell r="C16" t="str">
            <v>02.11482</v>
          </cell>
          <cell r="D16" t="str">
            <v xml:space="preserve">VËn chuyÓn dông cô thi c«ng </v>
          </cell>
          <cell r="E16" t="str">
            <v>tÊn</v>
          </cell>
          <cell r="F16">
            <v>0.1</v>
          </cell>
          <cell r="G16">
            <v>1</v>
          </cell>
          <cell r="H16">
            <v>30240.5</v>
          </cell>
          <cell r="J16">
            <v>3024.05</v>
          </cell>
        </row>
        <row r="17">
          <cell r="A17" t="str">
            <v>M2</v>
          </cell>
          <cell r="B17">
            <v>2</v>
          </cell>
          <cell r="D17" t="str">
            <v>Mãng cét M2 (cét ®óp)</v>
          </cell>
          <cell r="I17">
            <v>379220.40474767657</v>
          </cell>
          <cell r="J17">
            <v>476132.44557595835</v>
          </cell>
        </row>
        <row r="18">
          <cell r="B18" t="str">
            <v>a</v>
          </cell>
          <cell r="D18" t="str">
            <v>VËt liÖu:</v>
          </cell>
        </row>
        <row r="19">
          <cell r="C19" t="str">
            <v>CTBT</v>
          </cell>
          <cell r="D19" t="str">
            <v>Bª t«ng M50</v>
          </cell>
          <cell r="E19" t="str">
            <v>m3</v>
          </cell>
          <cell r="F19">
            <v>0.17399999999999999</v>
          </cell>
          <cell r="G19">
            <v>1.0249999999999999</v>
          </cell>
          <cell r="H19">
            <v>241344.73244097224</v>
          </cell>
          <cell r="I19">
            <v>43043.833030847389</v>
          </cell>
        </row>
        <row r="20">
          <cell r="C20" t="str">
            <v>CTBT</v>
          </cell>
          <cell r="D20" t="str">
            <v>Bª t«ng M100</v>
          </cell>
          <cell r="E20" t="str">
            <v>m3</v>
          </cell>
          <cell r="F20">
            <v>1.21</v>
          </cell>
          <cell r="G20">
            <v>1.0249999999999999</v>
          </cell>
          <cell r="H20">
            <v>271055.49019699998</v>
          </cell>
          <cell r="I20">
            <v>336176.5717168292</v>
          </cell>
        </row>
        <row r="21">
          <cell r="B21" t="str">
            <v>b</v>
          </cell>
          <cell r="D21" t="str">
            <v>Nh©n c«ng:</v>
          </cell>
        </row>
        <row r="22">
          <cell r="C22" t="str">
            <v>03.1113</v>
          </cell>
          <cell r="D22" t="str">
            <v>§µo ®Êt C3 s©u1m dt&lt;5m2</v>
          </cell>
          <cell r="E22" t="str">
            <v>m3</v>
          </cell>
          <cell r="F22">
            <v>2.262</v>
          </cell>
          <cell r="G22">
            <v>1</v>
          </cell>
          <cell r="H22">
            <v>24428</v>
          </cell>
          <cell r="J22">
            <v>55256.135999999999</v>
          </cell>
        </row>
        <row r="23">
          <cell r="C23" t="str">
            <v>03.2203</v>
          </cell>
          <cell r="D23" t="str">
            <v>LÊp ®¾p ®Êt</v>
          </cell>
          <cell r="E23" t="str">
            <v>m3</v>
          </cell>
          <cell r="F23">
            <v>2.5</v>
          </cell>
          <cell r="G23">
            <v>1</v>
          </cell>
          <cell r="H23">
            <v>10890</v>
          </cell>
          <cell r="J23">
            <v>27225</v>
          </cell>
        </row>
        <row r="24">
          <cell r="C24" t="str">
            <v>04.3311</v>
          </cell>
          <cell r="D24" t="str">
            <v>§æ bª t«ng M100</v>
          </cell>
          <cell r="E24" t="str">
            <v>m3</v>
          </cell>
          <cell r="F24">
            <v>1.21</v>
          </cell>
          <cell r="G24">
            <v>1</v>
          </cell>
          <cell r="H24">
            <v>45030</v>
          </cell>
          <cell r="J24">
            <v>54486.299999999996</v>
          </cell>
        </row>
        <row r="25">
          <cell r="C25" t="str">
            <v>04.3101</v>
          </cell>
          <cell r="D25" t="str">
            <v>§æ bª t«ng lãt mãng M50</v>
          </cell>
          <cell r="E25" t="str">
            <v>m3</v>
          </cell>
          <cell r="F25">
            <v>0.17399999999999999</v>
          </cell>
          <cell r="G25">
            <v>1</v>
          </cell>
          <cell r="H25">
            <v>39732</v>
          </cell>
          <cell r="J25">
            <v>6913.3679999999995</v>
          </cell>
        </row>
        <row r="26">
          <cell r="C26" t="str">
            <v>CTBT</v>
          </cell>
          <cell r="D26" t="str">
            <v>V/c Bª t«ng M50#</v>
          </cell>
          <cell r="E26" t="str">
            <v>m3</v>
          </cell>
          <cell r="F26">
            <v>0.17399999999999999</v>
          </cell>
          <cell r="G26">
            <v>1</v>
          </cell>
          <cell r="H26">
            <v>39273.335465277778</v>
          </cell>
          <cell r="J26">
            <v>6833.5603709583329</v>
          </cell>
        </row>
        <row r="27">
          <cell r="C27" t="str">
            <v>CTBT</v>
          </cell>
          <cell r="D27" t="str">
            <v>V/c Bª t«ng M100#</v>
          </cell>
          <cell r="E27" t="str">
            <v>m4</v>
          </cell>
          <cell r="F27">
            <v>1.21</v>
          </cell>
          <cell r="G27">
            <v>1</v>
          </cell>
          <cell r="H27">
            <v>39778.688300000002</v>
          </cell>
          <cell r="J27">
            <v>48132.212843000001</v>
          </cell>
        </row>
        <row r="28">
          <cell r="B28">
            <v>3</v>
          </cell>
          <cell r="D28" t="str">
            <v>Mãng cét M1H-0,2</v>
          </cell>
          <cell r="I28">
            <v>252331.34692078899</v>
          </cell>
          <cell r="J28">
            <v>137130.909181</v>
          </cell>
        </row>
        <row r="29">
          <cell r="B29" t="str">
            <v>a</v>
          </cell>
          <cell r="D29" t="str">
            <v>VËt liÖu:</v>
          </cell>
        </row>
        <row r="30">
          <cell r="C30" t="str">
            <v>CTBT</v>
          </cell>
          <cell r="D30" t="str">
            <v xml:space="preserve">Bª t«ng M50 </v>
          </cell>
          <cell r="E30" t="str">
            <v>m3</v>
          </cell>
          <cell r="F30">
            <v>0.14399999999999999</v>
          </cell>
          <cell r="G30">
            <v>1.0249999999999999</v>
          </cell>
          <cell r="H30">
            <v>241344.73244097224</v>
          </cell>
          <cell r="I30">
            <v>35622.482508287496</v>
          </cell>
        </row>
        <row r="31">
          <cell r="C31" t="str">
            <v>CTBT</v>
          </cell>
          <cell r="D31" t="str">
            <v>Bª t«ng M100</v>
          </cell>
          <cell r="E31" t="str">
            <v>m3</v>
          </cell>
          <cell r="F31">
            <v>0.78</v>
          </cell>
          <cell r="G31">
            <v>1.0249999999999999</v>
          </cell>
          <cell r="H31">
            <v>271055.49019699998</v>
          </cell>
          <cell r="I31">
            <v>216708.86441250148</v>
          </cell>
        </row>
        <row r="32">
          <cell r="B32" t="str">
            <v>b</v>
          </cell>
          <cell r="D32" t="str">
            <v>Nh©n c«ng:</v>
          </cell>
        </row>
        <row r="33">
          <cell r="C33" t="str">
            <v>03.1113</v>
          </cell>
          <cell r="D33" t="str">
            <v>§µo ®Êt cÊp 3 s©u 1m dt&lt;5m2</v>
          </cell>
          <cell r="E33" t="str">
            <v>m3</v>
          </cell>
          <cell r="F33">
            <v>1.5840000000000001</v>
          </cell>
          <cell r="G33">
            <v>1</v>
          </cell>
          <cell r="H33">
            <v>24428</v>
          </cell>
          <cell r="J33">
            <v>38693.952000000005</v>
          </cell>
        </row>
        <row r="34">
          <cell r="C34" t="str">
            <v>03.2203</v>
          </cell>
          <cell r="D34" t="str">
            <v>LÊp ®¾p ®Êt ®Çm chÆt</v>
          </cell>
          <cell r="E34" t="str">
            <v>m3</v>
          </cell>
          <cell r="F34">
            <v>1.85</v>
          </cell>
          <cell r="G34">
            <v>1</v>
          </cell>
          <cell r="H34">
            <v>10890</v>
          </cell>
          <cell r="J34">
            <v>20146.5</v>
          </cell>
        </row>
        <row r="35">
          <cell r="C35" t="str">
            <v>04.3311</v>
          </cell>
          <cell r="D35" t="str">
            <v>§æ bª t«ng M50</v>
          </cell>
          <cell r="E35" t="str">
            <v>m3</v>
          </cell>
          <cell r="F35">
            <v>0.14399999999999999</v>
          </cell>
          <cell r="G35">
            <v>1</v>
          </cell>
          <cell r="H35">
            <v>45030</v>
          </cell>
          <cell r="J35">
            <v>6484.32</v>
          </cell>
        </row>
        <row r="36">
          <cell r="C36" t="str">
            <v>04.3311</v>
          </cell>
          <cell r="D36" t="str">
            <v>§æ bª t«ng M100</v>
          </cell>
          <cell r="E36" t="str">
            <v>m3</v>
          </cell>
          <cell r="F36">
            <v>0.78</v>
          </cell>
          <cell r="G36">
            <v>1</v>
          </cell>
          <cell r="H36">
            <v>45030</v>
          </cell>
          <cell r="J36">
            <v>35123.4</v>
          </cell>
        </row>
        <row r="37">
          <cell r="C37" t="str">
            <v>CTBT</v>
          </cell>
          <cell r="D37" t="str">
            <v>V/c Bª t«ng M50#</v>
          </cell>
          <cell r="E37" t="str">
            <v>m3</v>
          </cell>
          <cell r="F37">
            <v>0.14399999999999999</v>
          </cell>
          <cell r="G37">
            <v>1</v>
          </cell>
          <cell r="H37">
            <v>39273.335465277778</v>
          </cell>
          <cell r="J37">
            <v>5655.3603069999999</v>
          </cell>
        </row>
        <row r="38">
          <cell r="C38" t="str">
            <v>CTBT</v>
          </cell>
          <cell r="D38" t="str">
            <v>V/c Bª t«ng M100#</v>
          </cell>
          <cell r="E38" t="str">
            <v>m3</v>
          </cell>
          <cell r="F38">
            <v>0.78</v>
          </cell>
          <cell r="G38">
            <v>1</v>
          </cell>
          <cell r="H38">
            <v>39778.688300000002</v>
          </cell>
          <cell r="J38">
            <v>31027.376874000001</v>
          </cell>
        </row>
        <row r="40">
          <cell r="C40" t="str">
            <v>02.11482</v>
          </cell>
          <cell r="D40" t="str">
            <v xml:space="preserve">VËn chuyÓn dông cô thi c«ng </v>
          </cell>
          <cell r="E40" t="str">
            <v>tÊn</v>
          </cell>
          <cell r="F40">
            <v>0.1</v>
          </cell>
          <cell r="G40">
            <v>1</v>
          </cell>
          <cell r="H40">
            <v>30240.5</v>
          </cell>
          <cell r="J40">
            <v>3024.05</v>
          </cell>
        </row>
        <row r="41">
          <cell r="A41" t="str">
            <v>MT§-3</v>
          </cell>
          <cell r="B41">
            <v>4</v>
          </cell>
          <cell r="D41" t="str">
            <v>Mãng MT§-3</v>
          </cell>
          <cell r="I41">
            <v>649449.8793076931</v>
          </cell>
          <cell r="J41">
            <v>312382.54381399998</v>
          </cell>
          <cell r="K41">
            <v>182.37603999999999</v>
          </cell>
        </row>
        <row r="42">
          <cell r="B42" t="str">
            <v>a</v>
          </cell>
          <cell r="D42" t="str">
            <v>VËt liÖu:</v>
          </cell>
        </row>
        <row r="43">
          <cell r="D43" t="str">
            <v>ThÐp CT3F8 : 12,86 mm</v>
          </cell>
          <cell r="E43" t="str">
            <v>kg</v>
          </cell>
          <cell r="F43">
            <v>5.0796999999999999</v>
          </cell>
          <cell r="G43">
            <v>1.0249999999999999</v>
          </cell>
          <cell r="H43">
            <v>4865</v>
          </cell>
          <cell r="I43">
            <v>25330.559012499994</v>
          </cell>
        </row>
        <row r="44">
          <cell r="C44" t="str">
            <v>§G-CB</v>
          </cell>
          <cell r="D44" t="str">
            <v>ThÐp CT3F10: 9,12m</v>
          </cell>
          <cell r="E44" t="str">
            <v>kg</v>
          </cell>
          <cell r="F44">
            <v>5.6270399999999992</v>
          </cell>
          <cell r="G44">
            <v>1.0249999999999999</v>
          </cell>
          <cell r="H44">
            <v>4499</v>
          </cell>
          <cell r="I44">
            <v>25948.954283999992</v>
          </cell>
        </row>
        <row r="45">
          <cell r="C45" t="str">
            <v>§G-CB</v>
          </cell>
          <cell r="D45" t="str">
            <v>D©y thÐp buécF1</v>
          </cell>
          <cell r="E45" t="str">
            <v>nt</v>
          </cell>
          <cell r="F45">
            <v>7.2538116E-2</v>
          </cell>
          <cell r="G45">
            <v>1.02</v>
          </cell>
          <cell r="H45">
            <v>6667</v>
          </cell>
          <cell r="I45">
            <v>493.28385175944004</v>
          </cell>
        </row>
        <row r="46">
          <cell r="C46" t="str">
            <v>CTBT</v>
          </cell>
          <cell r="D46" t="str">
            <v>Bª t«ng lãt mãng M50#</v>
          </cell>
          <cell r="E46" t="str">
            <v>m3</v>
          </cell>
          <cell r="F46">
            <v>0.252</v>
          </cell>
          <cell r="G46">
            <v>1.0249999999999999</v>
          </cell>
          <cell r="H46">
            <v>241344.73244097224</v>
          </cell>
          <cell r="I46">
            <v>62339.344389503123</v>
          </cell>
        </row>
        <row r="47">
          <cell r="C47" t="str">
            <v>CTBT</v>
          </cell>
          <cell r="D47" t="str">
            <v>Bª t«ng ®óc mãng M150#</v>
          </cell>
          <cell r="E47" t="str">
            <v>m3</v>
          </cell>
          <cell r="F47">
            <v>1.35</v>
          </cell>
          <cell r="G47">
            <v>1.0249999999999999</v>
          </cell>
          <cell r="H47">
            <v>360515.85238875001</v>
          </cell>
          <cell r="I47">
            <v>498863.81074293284</v>
          </cell>
        </row>
        <row r="48">
          <cell r="C48" t="str">
            <v>CTBT</v>
          </cell>
          <cell r="D48" t="str">
            <v>Bª t«ng chÌn mãng M200#</v>
          </cell>
          <cell r="E48" t="str">
            <v>m3</v>
          </cell>
          <cell r="F48">
            <v>8.2000000000000003E-2</v>
          </cell>
          <cell r="G48">
            <v>1.0249999999999999</v>
          </cell>
          <cell r="H48">
            <v>433955.11037474993</v>
          </cell>
          <cell r="I48">
            <v>36473.927026997728</v>
          </cell>
        </row>
        <row r="49">
          <cell r="B49" t="str">
            <v>b</v>
          </cell>
          <cell r="C49" t="str">
            <v>§M67/58</v>
          </cell>
          <cell r="D49" t="str">
            <v xml:space="preserve"> Nh©n c«ng</v>
          </cell>
        </row>
        <row r="50">
          <cell r="C50" t="str">
            <v>03.1113</v>
          </cell>
          <cell r="D50" t="str">
            <v>§µo mãng ®Êt cÊp 3</v>
          </cell>
          <cell r="E50" t="str">
            <v>m3</v>
          </cell>
          <cell r="F50">
            <v>5.12</v>
          </cell>
          <cell r="G50">
            <v>1</v>
          </cell>
          <cell r="H50">
            <v>24428</v>
          </cell>
          <cell r="J50">
            <v>125071.36</v>
          </cell>
        </row>
        <row r="51">
          <cell r="C51" t="str">
            <v>03.2203</v>
          </cell>
          <cell r="D51" t="str">
            <v>LÊp ®Êt mãng + ®Çm chÆt</v>
          </cell>
          <cell r="E51" t="str">
            <v>m3</v>
          </cell>
          <cell r="F51">
            <v>3.5179999999999998</v>
          </cell>
          <cell r="G51">
            <v>1</v>
          </cell>
          <cell r="H51">
            <v>10890</v>
          </cell>
          <cell r="J51">
            <v>38311.019999999997</v>
          </cell>
        </row>
        <row r="52">
          <cell r="C52" t="str">
            <v>04.3101</v>
          </cell>
          <cell r="D52" t="str">
            <v>§æ bª t«ng lãt mãng M50</v>
          </cell>
          <cell r="E52" t="str">
            <v>m3</v>
          </cell>
          <cell r="F52">
            <v>0.252</v>
          </cell>
          <cell r="G52">
            <v>1</v>
          </cell>
          <cell r="H52">
            <v>39732</v>
          </cell>
          <cell r="J52">
            <v>10012.464</v>
          </cell>
        </row>
        <row r="53">
          <cell r="C53" t="str">
            <v>04.3312</v>
          </cell>
          <cell r="D53" t="str">
            <v>§æ bª t«ng ®óc mãng M150</v>
          </cell>
          <cell r="E53" t="str">
            <v>m3</v>
          </cell>
          <cell r="F53">
            <v>1.35</v>
          </cell>
          <cell r="G53">
            <v>1</v>
          </cell>
          <cell r="H53">
            <v>45030</v>
          </cell>
          <cell r="J53">
            <v>60790.500000000007</v>
          </cell>
        </row>
        <row r="54">
          <cell r="C54" t="str">
            <v>04.3103</v>
          </cell>
          <cell r="D54" t="str">
            <v>§æ bª t«ng chÌn mãng M200</v>
          </cell>
          <cell r="E54" t="str">
            <v>m3</v>
          </cell>
          <cell r="F54">
            <v>8.2000000000000003E-2</v>
          </cell>
          <cell r="G54">
            <v>1</v>
          </cell>
          <cell r="H54">
            <v>45030</v>
          </cell>
          <cell r="J54">
            <v>3692.46</v>
          </cell>
        </row>
        <row r="55">
          <cell r="C55" t="str">
            <v>04.1101</v>
          </cell>
          <cell r="D55" t="str">
            <v>Gia c«ng cèt thÐp mãng</v>
          </cell>
          <cell r="E55" t="str">
            <v>tÊn</v>
          </cell>
          <cell r="F55">
            <v>1.078E-2</v>
          </cell>
          <cell r="G55">
            <v>1</v>
          </cell>
          <cell r="H55">
            <v>201593</v>
          </cell>
          <cell r="J55">
            <v>2173.17254</v>
          </cell>
        </row>
        <row r="56">
          <cell r="C56" t="str">
            <v>CTBT</v>
          </cell>
          <cell r="D56" t="str">
            <v>VC bª t«ng lãt mãng M50#</v>
          </cell>
          <cell r="E56" t="str">
            <v>m3</v>
          </cell>
          <cell r="F56">
            <v>0.25829999999999997</v>
          </cell>
          <cell r="G56">
            <v>1</v>
          </cell>
          <cell r="H56">
            <v>10890</v>
          </cell>
          <cell r="J56">
            <v>2812.8869999999997</v>
          </cell>
        </row>
        <row r="57">
          <cell r="C57" t="str">
            <v>CTBT</v>
          </cell>
          <cell r="D57" t="str">
            <v>VC bª t«ng ®óc mãng M150#</v>
          </cell>
          <cell r="E57" t="str">
            <v>m3</v>
          </cell>
          <cell r="F57">
            <v>1.38375</v>
          </cell>
          <cell r="G57">
            <v>1</v>
          </cell>
          <cell r="H57">
            <v>45030</v>
          </cell>
          <cell r="J57">
            <v>62310.262500000004</v>
          </cell>
        </row>
        <row r="58">
          <cell r="C58" t="str">
            <v>CTBT</v>
          </cell>
          <cell r="D58" t="str">
            <v>VC bª t«ng chÌn mãng M200#</v>
          </cell>
          <cell r="E58" t="str">
            <v>m3</v>
          </cell>
          <cell r="F58">
            <v>8.405E-2</v>
          </cell>
          <cell r="G58">
            <v>1</v>
          </cell>
          <cell r="H58">
            <v>45030</v>
          </cell>
          <cell r="J58">
            <v>3784.7714999999998</v>
          </cell>
        </row>
        <row r="59">
          <cell r="C59" t="str">
            <v>02.1352+
02.1114</v>
          </cell>
          <cell r="D59" t="str">
            <v>V.C, bèc dì cèt thÐp mãng cù ly 300m</v>
          </cell>
          <cell r="E59" t="str">
            <v>tÊn</v>
          </cell>
          <cell r="F59">
            <v>1.078E-2</v>
          </cell>
          <cell r="G59">
            <v>1</v>
          </cell>
          <cell r="H59">
            <v>37068.300000000003</v>
          </cell>
          <cell r="J59">
            <v>399.59627399999999</v>
          </cell>
        </row>
        <row r="60">
          <cell r="C60" t="str">
            <v>02.1482+
02.1126</v>
          </cell>
          <cell r="D60" t="str">
            <v>V.C, bèc dì dông cô thi c«ng ( 0,05 tÊn x 2 lÇn )</v>
          </cell>
          <cell r="E60" t="str">
            <v>tÊn</v>
          </cell>
          <cell r="F60">
            <v>0.1</v>
          </cell>
          <cell r="G60">
            <v>1</v>
          </cell>
          <cell r="H60">
            <v>30240.5</v>
          </cell>
          <cell r="J60">
            <v>3024.05</v>
          </cell>
        </row>
        <row r="61">
          <cell r="B61" t="str">
            <v>c</v>
          </cell>
          <cell r="D61" t="str">
            <v>M¸y thi c«ng</v>
          </cell>
        </row>
        <row r="62">
          <cell r="C62" t="str">
            <v>04.1101</v>
          </cell>
          <cell r="D62" t="str">
            <v>G.c«ng cèt thÐp mãng  d &lt; 10mm</v>
          </cell>
          <cell r="E62" t="str">
            <v>tÊn</v>
          </cell>
          <cell r="F62">
            <v>1.078E-2</v>
          </cell>
          <cell r="G62">
            <v>1</v>
          </cell>
          <cell r="H62">
            <v>16918</v>
          </cell>
          <cell r="K62">
            <v>182.37603999999999</v>
          </cell>
        </row>
        <row r="63">
          <cell r="A63" t="str">
            <v>LT8,5A</v>
          </cell>
          <cell r="B63" t="str">
            <v>5.</v>
          </cell>
          <cell r="D63" t="str">
            <v>Cét bª t«ng LT-8,5A</v>
          </cell>
          <cell r="E63" t="str">
            <v>cét</v>
          </cell>
          <cell r="I63">
            <v>704896.98</v>
          </cell>
          <cell r="J63">
            <v>144122.845</v>
          </cell>
        </row>
        <row r="64">
          <cell r="D64" t="str">
            <v>VËt liÖu:</v>
          </cell>
        </row>
        <row r="65">
          <cell r="B65" t="str">
            <v>a</v>
          </cell>
          <cell r="D65" t="str">
            <v>Cét LT8,5A; (Dngän=160)</v>
          </cell>
          <cell r="E65" t="str">
            <v>cét</v>
          </cell>
          <cell r="F65">
            <v>1</v>
          </cell>
          <cell r="G65">
            <v>1.002</v>
          </cell>
          <cell r="H65">
            <v>695000</v>
          </cell>
          <cell r="I65">
            <v>696390</v>
          </cell>
        </row>
        <row r="66">
          <cell r="C66" t="str">
            <v>05.5212</v>
          </cell>
          <cell r="D66" t="str">
            <v xml:space="preserve">VËt liÖu phô </v>
          </cell>
          <cell r="E66" t="str">
            <v>cét</v>
          </cell>
          <cell r="F66">
            <v>1</v>
          </cell>
          <cell r="G66">
            <v>1.002</v>
          </cell>
          <cell r="H66">
            <v>8490</v>
          </cell>
          <cell r="I66">
            <v>8506.98</v>
          </cell>
        </row>
        <row r="67">
          <cell r="D67" t="str">
            <v>Nh©n c«ng:</v>
          </cell>
        </row>
        <row r="68">
          <cell r="B68" t="str">
            <v>b</v>
          </cell>
          <cell r="C68" t="str">
            <v>05.5212</v>
          </cell>
          <cell r="D68" t="str">
            <v>Dùng cét: h&lt;=10m</v>
          </cell>
          <cell r="E68" t="str">
            <v>cét</v>
          </cell>
          <cell r="F68">
            <v>1</v>
          </cell>
          <cell r="G68">
            <v>1</v>
          </cell>
          <cell r="H68">
            <v>80605</v>
          </cell>
          <cell r="J68">
            <v>80605</v>
          </cell>
        </row>
        <row r="69">
          <cell r="C69" t="str">
            <v>02.1482</v>
          </cell>
          <cell r="D69" t="str">
            <v>V/c dông cô thi c«ng ( 0,5 tÊn x 2 lÇn )</v>
          </cell>
          <cell r="E69" t="str">
            <v>tÊn</v>
          </cell>
          <cell r="F69">
            <v>1</v>
          </cell>
          <cell r="G69">
            <v>1</v>
          </cell>
          <cell r="H69">
            <v>30240.5</v>
          </cell>
          <cell r="J69">
            <v>30240.5</v>
          </cell>
        </row>
        <row r="70">
          <cell r="C70" t="str">
            <v>02.1462</v>
          </cell>
          <cell r="D70" t="str">
            <v>V/c cét bª t«ng</v>
          </cell>
          <cell r="E70" t="str">
            <v>tÊn</v>
          </cell>
          <cell r="F70">
            <v>0.71</v>
          </cell>
          <cell r="G70">
            <v>1</v>
          </cell>
          <cell r="H70">
            <v>46869.5</v>
          </cell>
          <cell r="J70">
            <v>33277.345000000001</v>
          </cell>
        </row>
        <row r="71">
          <cell r="A71" t="str">
            <v>LT8,5B</v>
          </cell>
          <cell r="B71" t="str">
            <v>6.</v>
          </cell>
          <cell r="D71" t="str">
            <v>Cét bª t«ng LT-8,5B</v>
          </cell>
          <cell r="E71" t="str">
            <v>cét</v>
          </cell>
          <cell r="I71">
            <v>760006.98</v>
          </cell>
          <cell r="J71">
            <v>119930.44500000001</v>
          </cell>
        </row>
        <row r="72">
          <cell r="B72" t="str">
            <v>a</v>
          </cell>
          <cell r="D72" t="str">
            <v>VËt liÖu:</v>
          </cell>
        </row>
        <row r="73">
          <cell r="D73" t="str">
            <v>Cét H 8,5B (Dngän=160)</v>
          </cell>
          <cell r="F73">
            <v>1</v>
          </cell>
          <cell r="G73">
            <v>1.002</v>
          </cell>
          <cell r="H73">
            <v>750000</v>
          </cell>
          <cell r="I73">
            <v>751500</v>
          </cell>
        </row>
        <row r="74">
          <cell r="C74" t="str">
            <v>05.5212</v>
          </cell>
          <cell r="D74" t="str">
            <v xml:space="preserve">VËt liÖu phô </v>
          </cell>
          <cell r="E74" t="str">
            <v>cét</v>
          </cell>
          <cell r="F74">
            <v>1</v>
          </cell>
          <cell r="G74">
            <v>1.002</v>
          </cell>
          <cell r="H74">
            <v>8490</v>
          </cell>
          <cell r="I74">
            <v>8506.98</v>
          </cell>
        </row>
        <row r="75">
          <cell r="B75" t="str">
            <v>b</v>
          </cell>
          <cell r="D75" t="str">
            <v>Nh©n c«ng:</v>
          </cell>
          <cell r="E75" t="str">
            <v xml:space="preserve">cét </v>
          </cell>
        </row>
        <row r="76">
          <cell r="C76" t="str">
            <v>05.5212</v>
          </cell>
          <cell r="D76" t="str">
            <v>Dùng cét : H&lt;10m</v>
          </cell>
          <cell r="E76" t="str">
            <v>cét</v>
          </cell>
          <cell r="F76">
            <v>1</v>
          </cell>
          <cell r="G76">
            <v>1</v>
          </cell>
          <cell r="H76">
            <v>80605</v>
          </cell>
          <cell r="J76">
            <v>80605</v>
          </cell>
        </row>
        <row r="77">
          <cell r="C77" t="str">
            <v>02.1482</v>
          </cell>
          <cell r="D77" t="str">
            <v>V/c dông cô thi c«ng ( 0,5 tÊn x 2 lÇn )</v>
          </cell>
          <cell r="E77" t="str">
            <v>tÊn</v>
          </cell>
          <cell r="F77">
            <v>0.2</v>
          </cell>
          <cell r="G77">
            <v>1</v>
          </cell>
          <cell r="H77">
            <v>30240.5</v>
          </cell>
          <cell r="J77">
            <v>6048.1</v>
          </cell>
        </row>
        <row r="78">
          <cell r="C78" t="str">
            <v>02.1462</v>
          </cell>
          <cell r="D78" t="str">
            <v xml:space="preserve">V/c cét bª t«ng: </v>
          </cell>
          <cell r="E78" t="str">
            <v>tÊn</v>
          </cell>
          <cell r="F78">
            <v>0.71</v>
          </cell>
          <cell r="G78">
            <v>1</v>
          </cell>
          <cell r="H78">
            <v>46869.5</v>
          </cell>
          <cell r="J78">
            <v>33277.345000000001</v>
          </cell>
        </row>
        <row r="79">
          <cell r="A79" t="str">
            <v>LT12</v>
          </cell>
          <cell r="B79" t="str">
            <v>7.</v>
          </cell>
          <cell r="D79" t="str">
            <v>Cét bª t«ng LT12B</v>
          </cell>
          <cell r="I79">
            <v>1651786.98</v>
          </cell>
          <cell r="J79">
            <v>143897.55000000002</v>
          </cell>
        </row>
        <row r="80">
          <cell r="B80" t="str">
            <v>a</v>
          </cell>
          <cell r="D80" t="str">
            <v>VËt liÖu:</v>
          </cell>
        </row>
        <row r="81">
          <cell r="D81" t="str">
            <v>Cét bª t«ng LT 12B</v>
          </cell>
          <cell r="E81" t="str">
            <v>cét</v>
          </cell>
          <cell r="F81">
            <v>1</v>
          </cell>
          <cell r="G81">
            <v>1.002</v>
          </cell>
          <cell r="H81">
            <v>1640000</v>
          </cell>
          <cell r="I81">
            <v>1643280</v>
          </cell>
        </row>
        <row r="82">
          <cell r="C82" t="str">
            <v>05.5213</v>
          </cell>
          <cell r="D82" t="str">
            <v xml:space="preserve">VËt liÖu phô </v>
          </cell>
          <cell r="E82" t="str">
            <v>cét</v>
          </cell>
          <cell r="F82">
            <v>1</v>
          </cell>
          <cell r="G82">
            <v>1.002</v>
          </cell>
          <cell r="H82">
            <v>8490</v>
          </cell>
          <cell r="I82">
            <v>8506.98</v>
          </cell>
        </row>
        <row r="83">
          <cell r="B83" t="str">
            <v>b</v>
          </cell>
          <cell r="D83" t="str">
            <v>Nh©n c«ng:</v>
          </cell>
        </row>
        <row r="84">
          <cell r="C84" t="str">
            <v>05.5213</v>
          </cell>
          <cell r="D84" t="str">
            <v>Dùng cét : H&lt;12m</v>
          </cell>
          <cell r="E84" t="str">
            <v>cét</v>
          </cell>
          <cell r="F84">
            <v>1</v>
          </cell>
          <cell r="G84">
            <v>1</v>
          </cell>
          <cell r="H84">
            <v>86293</v>
          </cell>
          <cell r="J84">
            <v>86293</v>
          </cell>
        </row>
        <row r="85">
          <cell r="C85" t="str">
            <v>02.1482</v>
          </cell>
          <cell r="D85" t="str">
            <v>V/c dông cô thi c«ng ( 0,5 tÊn x 2 lÇn )</v>
          </cell>
          <cell r="E85" t="str">
            <v>tÊn</v>
          </cell>
          <cell r="F85">
            <v>0.2</v>
          </cell>
          <cell r="G85">
            <v>1</v>
          </cell>
          <cell r="H85">
            <v>30240.5</v>
          </cell>
          <cell r="J85">
            <v>6048.1</v>
          </cell>
        </row>
        <row r="86">
          <cell r="C86" t="str">
            <v>02.1462</v>
          </cell>
          <cell r="D86" t="str">
            <v xml:space="preserve">V/c cét bª t«ng </v>
          </cell>
          <cell r="E86" t="str">
            <v>tÊn</v>
          </cell>
          <cell r="F86">
            <v>1.1000000000000001</v>
          </cell>
          <cell r="G86">
            <v>1</v>
          </cell>
          <cell r="H86">
            <v>46869.5</v>
          </cell>
          <cell r="J86">
            <v>51556.450000000004</v>
          </cell>
        </row>
        <row r="88">
          <cell r="B88" t="str">
            <v>8.</v>
          </cell>
          <cell r="D88" t="str">
            <v>Cét bª t«ng  LT-7,5A</v>
          </cell>
        </row>
        <row r="89">
          <cell r="B89" t="str">
            <v>a</v>
          </cell>
          <cell r="D89" t="str">
            <v>VËt liÖu:</v>
          </cell>
        </row>
        <row r="90">
          <cell r="D90" t="str">
            <v>Cét LT7,5A (Dngän=160)</v>
          </cell>
          <cell r="E90" t="str">
            <v>cét</v>
          </cell>
          <cell r="F90">
            <v>1</v>
          </cell>
          <cell r="G90">
            <v>1.002</v>
          </cell>
          <cell r="H90">
            <v>605000</v>
          </cell>
          <cell r="I90">
            <v>606210</v>
          </cell>
        </row>
        <row r="91">
          <cell r="C91" t="str">
            <v>05.5211</v>
          </cell>
          <cell r="D91" t="str">
            <v xml:space="preserve">VËt liÖu phô </v>
          </cell>
          <cell r="E91" t="str">
            <v>cét</v>
          </cell>
          <cell r="F91">
            <v>1</v>
          </cell>
          <cell r="G91">
            <v>1.002</v>
          </cell>
          <cell r="H91">
            <v>8490</v>
          </cell>
          <cell r="I91">
            <v>8506.98</v>
          </cell>
        </row>
        <row r="92">
          <cell r="B92" t="str">
            <v>b</v>
          </cell>
          <cell r="D92" t="str">
            <v>Nh©n c«ng:</v>
          </cell>
        </row>
        <row r="93">
          <cell r="C93" t="str">
            <v>05.5211</v>
          </cell>
          <cell r="D93" t="str">
            <v>Dùng cét: H&lt;8m</v>
          </cell>
          <cell r="E93" t="str">
            <v>cét</v>
          </cell>
          <cell r="F93">
            <v>1</v>
          </cell>
          <cell r="G93">
            <v>1</v>
          </cell>
          <cell r="H93">
            <v>74917</v>
          </cell>
          <cell r="J93">
            <v>74917</v>
          </cell>
        </row>
        <row r="94">
          <cell r="C94" t="str">
            <v>02.1482</v>
          </cell>
          <cell r="D94" t="str">
            <v>V/c dông cô thi c«ng ( 0,5 tÊn x 2 lÇn )</v>
          </cell>
          <cell r="E94" t="str">
            <v>tÊn</v>
          </cell>
          <cell r="F94">
            <v>0.2</v>
          </cell>
          <cell r="G94">
            <v>1</v>
          </cell>
          <cell r="H94">
            <v>30240.5</v>
          </cell>
          <cell r="J94">
            <v>6048.1</v>
          </cell>
        </row>
        <row r="95">
          <cell r="C95" t="str">
            <v>02.1462</v>
          </cell>
          <cell r="D95" t="str">
            <v xml:space="preserve">V/c cét bª t«ng </v>
          </cell>
          <cell r="E95" t="str">
            <v>tÊn</v>
          </cell>
          <cell r="F95">
            <v>0.57599999999999996</v>
          </cell>
          <cell r="G95">
            <v>1</v>
          </cell>
          <cell r="H95">
            <v>46869.5</v>
          </cell>
          <cell r="J95">
            <v>26996.831999999999</v>
          </cell>
        </row>
        <row r="97">
          <cell r="B97" t="str">
            <v>9.</v>
          </cell>
          <cell r="D97" t="str">
            <v>Cét bª t«ng LT-7,5B</v>
          </cell>
          <cell r="E97" t="str">
            <v>cét</v>
          </cell>
        </row>
        <row r="98">
          <cell r="B98" t="str">
            <v>a</v>
          </cell>
          <cell r="D98" t="str">
            <v>VËt liÖu:</v>
          </cell>
        </row>
        <row r="99">
          <cell r="D99" t="str">
            <v>Cét LT7,5B (Dngän=160)</v>
          </cell>
          <cell r="E99" t="str">
            <v>cét</v>
          </cell>
          <cell r="F99">
            <v>1</v>
          </cell>
          <cell r="G99">
            <v>1.002</v>
          </cell>
          <cell r="H99">
            <v>620000</v>
          </cell>
          <cell r="I99">
            <v>621240</v>
          </cell>
        </row>
        <row r="100">
          <cell r="C100" t="str">
            <v>05.5211</v>
          </cell>
          <cell r="D100" t="str">
            <v xml:space="preserve">VËt liÖu phô </v>
          </cell>
          <cell r="E100" t="str">
            <v>cét</v>
          </cell>
          <cell r="F100">
            <v>1</v>
          </cell>
          <cell r="G100">
            <v>1.002</v>
          </cell>
          <cell r="H100">
            <v>8490</v>
          </cell>
          <cell r="I100">
            <v>8506.98</v>
          </cell>
        </row>
        <row r="101">
          <cell r="B101" t="str">
            <v>b</v>
          </cell>
          <cell r="D101" t="str">
            <v>Nh©n c«ng:</v>
          </cell>
        </row>
        <row r="102">
          <cell r="C102" t="str">
            <v>05.5211</v>
          </cell>
          <cell r="D102" t="str">
            <v>Dùng cét: H&lt;8m</v>
          </cell>
          <cell r="E102" t="str">
            <v>cét</v>
          </cell>
          <cell r="F102">
            <v>1</v>
          </cell>
          <cell r="G102">
            <v>1</v>
          </cell>
          <cell r="H102">
            <v>74917</v>
          </cell>
          <cell r="J102">
            <v>74917</v>
          </cell>
        </row>
        <row r="103">
          <cell r="C103" t="str">
            <v>02.1482</v>
          </cell>
          <cell r="D103" t="str">
            <v>V/c dông cô thi c«ng ( 0,5 tÊn x 2 lÇn )</v>
          </cell>
          <cell r="E103" t="str">
            <v>tÊn</v>
          </cell>
          <cell r="F103">
            <v>0.2</v>
          </cell>
          <cell r="G103">
            <v>1</v>
          </cell>
          <cell r="H103">
            <v>30240.5</v>
          </cell>
          <cell r="J103">
            <v>6048.1</v>
          </cell>
        </row>
        <row r="104">
          <cell r="C104" t="str">
            <v>02.1462</v>
          </cell>
          <cell r="D104" t="str">
            <v xml:space="preserve">V/c cét bª t«ng </v>
          </cell>
          <cell r="E104" t="str">
            <v>tÊn</v>
          </cell>
          <cell r="F104">
            <v>0.57599999999999996</v>
          </cell>
          <cell r="G104">
            <v>1</v>
          </cell>
          <cell r="H104">
            <v>46869.5</v>
          </cell>
          <cell r="J104">
            <v>26996.831999999999</v>
          </cell>
        </row>
        <row r="106">
          <cell r="B106">
            <v>10</v>
          </cell>
          <cell r="D106" t="str">
            <v>Cét bª t«ng LT-7,5C</v>
          </cell>
          <cell r="E106" t="str">
            <v>cét</v>
          </cell>
        </row>
        <row r="107">
          <cell r="B107" t="str">
            <v>a</v>
          </cell>
          <cell r="D107" t="str">
            <v>VËt liÖu:</v>
          </cell>
        </row>
        <row r="108">
          <cell r="D108" t="str">
            <v>Cét LT7,5C (Dngän=160)</v>
          </cell>
          <cell r="E108" t="str">
            <v>cét</v>
          </cell>
          <cell r="F108">
            <v>1</v>
          </cell>
          <cell r="G108">
            <v>1.002</v>
          </cell>
          <cell r="I108">
            <v>0</v>
          </cell>
        </row>
        <row r="109">
          <cell r="C109" t="str">
            <v>05.5211</v>
          </cell>
          <cell r="D109" t="str">
            <v xml:space="preserve">VËt liÖu phô </v>
          </cell>
          <cell r="E109" t="str">
            <v>cét</v>
          </cell>
          <cell r="F109">
            <v>1</v>
          </cell>
          <cell r="G109">
            <v>1.002</v>
          </cell>
          <cell r="H109">
            <v>8490</v>
          </cell>
          <cell r="I109">
            <v>8506.98</v>
          </cell>
        </row>
        <row r="110">
          <cell r="B110" t="str">
            <v>b</v>
          </cell>
          <cell r="D110" t="str">
            <v>Nh©n c«ng:</v>
          </cell>
        </row>
        <row r="111">
          <cell r="C111" t="str">
            <v>05.5211</v>
          </cell>
          <cell r="D111" t="str">
            <v>Dùng cét: H&lt;8m</v>
          </cell>
          <cell r="E111" t="str">
            <v>cét</v>
          </cell>
          <cell r="F111">
            <v>1</v>
          </cell>
          <cell r="G111">
            <v>1</v>
          </cell>
          <cell r="H111">
            <v>74917</v>
          </cell>
          <cell r="J111">
            <v>74917</v>
          </cell>
        </row>
        <row r="112">
          <cell r="C112" t="str">
            <v>02.1482</v>
          </cell>
          <cell r="D112" t="str">
            <v>V/c dông cô thi c«ng ( 0,5 tÊn x 2 lÇn )</v>
          </cell>
          <cell r="E112" t="str">
            <v>tÊn</v>
          </cell>
          <cell r="F112">
            <v>0.2</v>
          </cell>
          <cell r="G112">
            <v>1</v>
          </cell>
          <cell r="H112">
            <v>30240.5</v>
          </cell>
          <cell r="J112">
            <v>6048.1</v>
          </cell>
        </row>
        <row r="113">
          <cell r="C113" t="str">
            <v>02.1462</v>
          </cell>
          <cell r="D113" t="str">
            <v xml:space="preserve">V/c cét bª t«ng </v>
          </cell>
          <cell r="E113" t="str">
            <v>tÊn</v>
          </cell>
          <cell r="F113">
            <v>0.57599999999999996</v>
          </cell>
          <cell r="G113">
            <v>1</v>
          </cell>
          <cell r="H113">
            <v>46869.5</v>
          </cell>
          <cell r="J113">
            <v>26996.831999999999</v>
          </cell>
        </row>
        <row r="114">
          <cell r="C114" t="str">
            <v>II.</v>
          </cell>
          <cell r="D114" t="str">
            <v xml:space="preserve">PhÇn xµ vµ tiÕp ®Þa </v>
          </cell>
        </row>
        <row r="116">
          <cell r="A116" t="str">
            <v>RC2</v>
          </cell>
          <cell r="B116">
            <v>11</v>
          </cell>
          <cell r="D116" t="str">
            <v>TiÕp ®Þa RC2</v>
          </cell>
          <cell r="I116">
            <v>288358.63750000001</v>
          </cell>
          <cell r="J116">
            <v>143728.62233820002</v>
          </cell>
          <cell r="K116">
            <v>1552</v>
          </cell>
        </row>
        <row r="117">
          <cell r="B117" t="str">
            <v>a</v>
          </cell>
          <cell r="D117" t="str">
            <v>VËt liÖu:</v>
          </cell>
        </row>
        <row r="118">
          <cell r="D118" t="str">
            <v xml:space="preserve">S¾t gãc L63 x 63 x 6 </v>
          </cell>
          <cell r="E118" t="str">
            <v>kg</v>
          </cell>
          <cell r="F118">
            <v>34.32</v>
          </cell>
          <cell r="G118">
            <v>1.0249999999999999</v>
          </cell>
          <cell r="H118">
            <v>6190</v>
          </cell>
          <cell r="I118">
            <v>217751.81999999998</v>
          </cell>
        </row>
        <row r="119">
          <cell r="D119" t="str">
            <v>S¾t dÑt 40 x 4</v>
          </cell>
          <cell r="E119" t="str">
            <v>kg</v>
          </cell>
          <cell r="F119">
            <v>0.05</v>
          </cell>
          <cell r="G119">
            <v>1.0249999999999999</v>
          </cell>
          <cell r="H119">
            <v>6250</v>
          </cell>
          <cell r="I119">
            <v>320.3125</v>
          </cell>
        </row>
        <row r="120">
          <cell r="D120" t="str">
            <v xml:space="preserve">S¾t trßn F12 </v>
          </cell>
          <cell r="E120" t="str">
            <v>kg</v>
          </cell>
          <cell r="F120">
            <v>11.100000000000001</v>
          </cell>
          <cell r="G120">
            <v>1.0249999999999999</v>
          </cell>
          <cell r="H120">
            <v>6095</v>
          </cell>
          <cell r="I120">
            <v>69345.862500000003</v>
          </cell>
        </row>
        <row r="121">
          <cell r="D121" t="str">
            <v xml:space="preserve">Bu l«ng M12 x 40 </v>
          </cell>
          <cell r="E121" t="str">
            <v>kg</v>
          </cell>
          <cell r="F121">
            <v>8.4000000000000005E-2</v>
          </cell>
          <cell r="G121">
            <v>1.0249999999999999</v>
          </cell>
          <cell r="H121">
            <v>10925</v>
          </cell>
          <cell r="I121">
            <v>940.64249999999993</v>
          </cell>
        </row>
        <row r="122">
          <cell r="B122" t="str">
            <v>b</v>
          </cell>
          <cell r="D122" t="str">
            <v xml:space="preserve">Nh©n c«ng </v>
          </cell>
        </row>
        <row r="123">
          <cell r="C123" t="str">
            <v>03.3103</v>
          </cell>
          <cell r="D123" t="str">
            <v xml:space="preserve">§µo ®Êt tiÕp ®Þa C3:D=10m;Rtb=0,6/0,4m;S=0,8m  </v>
          </cell>
          <cell r="E123" t="str">
            <v>m3</v>
          </cell>
          <cell r="F123">
            <v>3.6000000000000005</v>
          </cell>
          <cell r="G123">
            <v>1</v>
          </cell>
          <cell r="H123">
            <v>21926</v>
          </cell>
          <cell r="J123">
            <v>78933.600000000006</v>
          </cell>
        </row>
        <row r="124">
          <cell r="C124" t="str">
            <v>03.3203</v>
          </cell>
          <cell r="D124" t="str">
            <v>LÊp ®Êt tiÕp ®Þa: §Êt cÊp 3</v>
          </cell>
          <cell r="E124" t="str">
            <v>m4</v>
          </cell>
          <cell r="F124">
            <v>3.6000000000000005</v>
          </cell>
          <cell r="G124">
            <v>1</v>
          </cell>
          <cell r="H124">
            <v>10007</v>
          </cell>
          <cell r="J124">
            <v>36025.200000000004</v>
          </cell>
        </row>
        <row r="125">
          <cell r="C125" t="str">
            <v>05.7002</v>
          </cell>
          <cell r="D125" t="str">
            <v xml:space="preserve">Gia c«ng r¶i d©y tiÕp ®Þa </v>
          </cell>
          <cell r="E125" t="str">
            <v>kg</v>
          </cell>
          <cell r="F125">
            <v>11.100000000000001</v>
          </cell>
          <cell r="G125">
            <v>1</v>
          </cell>
          <cell r="H125">
            <v>154.83000000000001</v>
          </cell>
          <cell r="J125">
            <v>1718.6130000000003</v>
          </cell>
        </row>
        <row r="126">
          <cell r="C126" t="str">
            <v>06.04.10</v>
          </cell>
          <cell r="D126" t="str">
            <v>Gia c«ng cäc tiÕp ®Þa</v>
          </cell>
          <cell r="E126" t="str">
            <v xml:space="preserve">c¸i </v>
          </cell>
          <cell r="F126">
            <v>2</v>
          </cell>
          <cell r="G126">
            <v>1</v>
          </cell>
          <cell r="H126">
            <v>5899.5</v>
          </cell>
          <cell r="J126">
            <v>11799</v>
          </cell>
        </row>
        <row r="127">
          <cell r="C127" t="str">
            <v>05.8003</v>
          </cell>
          <cell r="D127" t="str">
            <v xml:space="preserve">§ãng cäc tiÕp ®Þa </v>
          </cell>
          <cell r="E127" t="str">
            <v xml:space="preserve">cäc </v>
          </cell>
          <cell r="F127">
            <v>2</v>
          </cell>
          <cell r="G127">
            <v>1</v>
          </cell>
          <cell r="H127">
            <v>6781.8</v>
          </cell>
          <cell r="J127">
            <v>13563.6</v>
          </cell>
        </row>
        <row r="128">
          <cell r="C128" t="str">
            <v>02.1352</v>
          </cell>
          <cell r="D128" t="str">
            <v xml:space="preserve">V/c, bèc dì s¾t thÐp </v>
          </cell>
          <cell r="E128" t="str">
            <v>tÊn</v>
          </cell>
          <cell r="F128">
            <v>4.5554000000000004E-2</v>
          </cell>
          <cell r="G128">
            <v>1</v>
          </cell>
          <cell r="H128">
            <v>37068.300000000003</v>
          </cell>
          <cell r="J128">
            <v>1688.6093382000004</v>
          </cell>
        </row>
        <row r="129">
          <cell r="B129" t="str">
            <v>c</v>
          </cell>
          <cell r="D129" t="str">
            <v>M¸y thi c«ng</v>
          </cell>
        </row>
        <row r="130">
          <cell r="C130" t="str">
            <v>05.8003</v>
          </cell>
          <cell r="D130" t="str">
            <v xml:space="preserve">M¸y hµn </v>
          </cell>
          <cell r="E130" t="str">
            <v>cäc</v>
          </cell>
          <cell r="F130">
            <v>2</v>
          </cell>
          <cell r="G130">
            <v>1</v>
          </cell>
          <cell r="H130">
            <v>776</v>
          </cell>
          <cell r="K130">
            <v>1552</v>
          </cell>
        </row>
        <row r="132">
          <cell r="A132" t="str">
            <v>CDV1</v>
          </cell>
          <cell r="B132">
            <v>12</v>
          </cell>
          <cell r="D132" t="str">
            <v>Cæ dÒ CDV-1</v>
          </cell>
          <cell r="I132">
            <v>54843.499999999993</v>
          </cell>
          <cell r="J132">
            <v>5859.8993579999997</v>
          </cell>
        </row>
        <row r="133">
          <cell r="B133" t="str">
            <v>a</v>
          </cell>
          <cell r="D133" t="str">
            <v>VËt liÖu:</v>
          </cell>
        </row>
        <row r="134">
          <cell r="C134" t="str">
            <v>PL§G</v>
          </cell>
          <cell r="D134" t="str">
            <v>ThÐp dÑt 100x5 (m¹ kÏm nnóng nãng)</v>
          </cell>
          <cell r="E134" t="str">
            <v>kg</v>
          </cell>
          <cell r="F134">
            <v>5.0199999999999996</v>
          </cell>
          <cell r="G134">
            <v>1</v>
          </cell>
          <cell r="H134">
            <v>10925</v>
          </cell>
          <cell r="I134">
            <v>54843.499999999993</v>
          </cell>
        </row>
        <row r="135">
          <cell r="B135" t="str">
            <v>b</v>
          </cell>
          <cell r="D135" t="str">
            <v>Nh©n c«ng:</v>
          </cell>
        </row>
        <row r="136">
          <cell r="C136" t="str">
            <v>02.1362</v>
          </cell>
          <cell r="D136" t="str">
            <v xml:space="preserve">V/c s¾t c¸c lo¹i </v>
          </cell>
          <cell r="E136" t="str">
            <v>tÊn</v>
          </cell>
          <cell r="F136">
            <v>5.0199999999999993E-3</v>
          </cell>
          <cell r="G136">
            <v>1</v>
          </cell>
          <cell r="H136">
            <v>34242.899999999994</v>
          </cell>
          <cell r="J136">
            <v>171.89935799999995</v>
          </cell>
        </row>
        <row r="137">
          <cell r="C137" t="str">
            <v>06.2110</v>
          </cell>
          <cell r="D137" t="str">
            <v>L¾p cæ dÒ</v>
          </cell>
          <cell r="E137" t="str">
            <v>bé</v>
          </cell>
          <cell r="F137">
            <v>1</v>
          </cell>
          <cell r="G137">
            <v>1</v>
          </cell>
          <cell r="H137">
            <v>5688</v>
          </cell>
          <cell r="J137">
            <v>5688</v>
          </cell>
        </row>
        <row r="138">
          <cell r="A138" t="str">
            <v>CDV2</v>
          </cell>
          <cell r="B138">
            <v>13</v>
          </cell>
          <cell r="D138" t="str">
            <v>Cæ dÒ CDV-2</v>
          </cell>
          <cell r="I138">
            <v>65331.500000000007</v>
          </cell>
          <cell r="J138">
            <v>5892.7725419999997</v>
          </cell>
        </row>
        <row r="139">
          <cell r="B139" t="str">
            <v>a</v>
          </cell>
          <cell r="D139" t="str">
            <v>VËt liÖu:</v>
          </cell>
        </row>
        <row r="140">
          <cell r="C140" t="str">
            <v>PL§G</v>
          </cell>
          <cell r="D140" t="str">
            <v>ThÐp dÑt 100x5 (m¹ kÏm nnóng nãng)</v>
          </cell>
          <cell r="E140" t="str">
            <v>kg</v>
          </cell>
          <cell r="F140">
            <v>5.98</v>
          </cell>
          <cell r="G140">
            <v>1</v>
          </cell>
          <cell r="H140">
            <v>10925</v>
          </cell>
          <cell r="I140">
            <v>65331.500000000007</v>
          </cell>
        </row>
        <row r="141">
          <cell r="B141" t="str">
            <v>b</v>
          </cell>
          <cell r="D141" t="str">
            <v>Nh©n c«ng:</v>
          </cell>
        </row>
        <row r="142">
          <cell r="C142" t="str">
            <v>02.1362</v>
          </cell>
          <cell r="D142" t="str">
            <v xml:space="preserve">V/c s¾t c¸c lo¹i </v>
          </cell>
          <cell r="E142" t="str">
            <v>tÊn</v>
          </cell>
          <cell r="F142">
            <v>5.9800000000000001E-3</v>
          </cell>
          <cell r="G142">
            <v>1</v>
          </cell>
          <cell r="H142">
            <v>34242.899999999994</v>
          </cell>
          <cell r="J142">
            <v>204.77254199999996</v>
          </cell>
        </row>
        <row r="143">
          <cell r="C143" t="str">
            <v>06.2110</v>
          </cell>
          <cell r="D143" t="str">
            <v>L¾p cæ dÒ</v>
          </cell>
          <cell r="E143" t="str">
            <v>bé</v>
          </cell>
          <cell r="F143">
            <v>1</v>
          </cell>
          <cell r="G143">
            <v>1</v>
          </cell>
          <cell r="H143">
            <v>5688</v>
          </cell>
          <cell r="J143">
            <v>5688</v>
          </cell>
        </row>
        <row r="144">
          <cell r="A144" t="str">
            <v>CD2</v>
          </cell>
          <cell r="B144">
            <v>14</v>
          </cell>
          <cell r="D144" t="str">
            <v>Cæ dÒ CD-2</v>
          </cell>
          <cell r="I144">
            <v>64894.500000000007</v>
          </cell>
          <cell r="J144">
            <v>5891.4028259999995</v>
          </cell>
        </row>
        <row r="145">
          <cell r="B145" t="str">
            <v>a</v>
          </cell>
          <cell r="D145" t="str">
            <v>VËt liÖu:</v>
          </cell>
        </row>
        <row r="146">
          <cell r="C146" t="str">
            <v>PL§G</v>
          </cell>
          <cell r="D146" t="str">
            <v>ThÐp dÑt 100x5 (m¹ kÏm nnóng nãng)</v>
          </cell>
          <cell r="E146" t="str">
            <v>kg</v>
          </cell>
          <cell r="F146">
            <v>5.94</v>
          </cell>
          <cell r="G146">
            <v>1</v>
          </cell>
          <cell r="H146">
            <v>10925</v>
          </cell>
          <cell r="I146">
            <v>64894.500000000007</v>
          </cell>
        </row>
        <row r="147">
          <cell r="B147" t="str">
            <v>b</v>
          </cell>
          <cell r="D147" t="str">
            <v>Nh©n c«ng:</v>
          </cell>
        </row>
        <row r="148">
          <cell r="C148" t="str">
            <v>02.1362</v>
          </cell>
          <cell r="D148" t="str">
            <v xml:space="preserve">V/c s¾t c¸c lo¹i </v>
          </cell>
          <cell r="E148" t="str">
            <v>tÊn</v>
          </cell>
          <cell r="F148">
            <v>5.94E-3</v>
          </cell>
          <cell r="G148">
            <v>1</v>
          </cell>
          <cell r="H148">
            <v>34242.899999999994</v>
          </cell>
          <cell r="J148">
            <v>203.40282599999998</v>
          </cell>
        </row>
        <row r="149">
          <cell r="C149" t="str">
            <v>06.2110</v>
          </cell>
          <cell r="D149" t="str">
            <v>L¾p cæ dÒ</v>
          </cell>
          <cell r="E149" t="str">
            <v>bé</v>
          </cell>
          <cell r="F149">
            <v>1</v>
          </cell>
          <cell r="G149">
            <v>1</v>
          </cell>
          <cell r="H149">
            <v>5688</v>
          </cell>
          <cell r="J149">
            <v>5688</v>
          </cell>
        </row>
        <row r="150">
          <cell r="A150" t="str">
            <v>CD1</v>
          </cell>
          <cell r="B150">
            <v>15</v>
          </cell>
          <cell r="D150" t="str">
            <v>Cæ dÒ CD-1</v>
          </cell>
          <cell r="I150">
            <v>52877</v>
          </cell>
          <cell r="J150">
            <v>5853.7356360000003</v>
          </cell>
        </row>
        <row r="151">
          <cell r="B151" t="str">
            <v>a</v>
          </cell>
          <cell r="D151" t="str">
            <v>VËt liÖu:</v>
          </cell>
        </row>
        <row r="152">
          <cell r="C152" t="str">
            <v>PL§G</v>
          </cell>
          <cell r="D152" t="str">
            <v>ThÐp dÑt 100x5 (m¹ kÏm nhóng nãng)</v>
          </cell>
          <cell r="E152" t="str">
            <v>kg</v>
          </cell>
          <cell r="F152">
            <v>4.84</v>
          </cell>
          <cell r="G152">
            <v>1</v>
          </cell>
          <cell r="H152">
            <v>10925</v>
          </cell>
          <cell r="I152">
            <v>52877</v>
          </cell>
        </row>
        <row r="153">
          <cell r="B153" t="str">
            <v>b</v>
          </cell>
          <cell r="D153" t="str">
            <v>Nh©n c«ng:</v>
          </cell>
        </row>
        <row r="154">
          <cell r="C154" t="str">
            <v>02.1362</v>
          </cell>
          <cell r="D154" t="str">
            <v xml:space="preserve">V/c s¾t c¸c lo¹i </v>
          </cell>
          <cell r="E154" t="str">
            <v>tÊn</v>
          </cell>
          <cell r="F154">
            <v>4.8399999999999997E-3</v>
          </cell>
          <cell r="G154">
            <v>1</v>
          </cell>
          <cell r="H154">
            <v>34242.899999999994</v>
          </cell>
          <cell r="J154">
            <v>165.73563599999997</v>
          </cell>
        </row>
        <row r="155">
          <cell r="C155" t="str">
            <v>06.2110</v>
          </cell>
          <cell r="D155" t="str">
            <v>L¾p cæ dÒ</v>
          </cell>
          <cell r="E155" t="str">
            <v>bé</v>
          </cell>
          <cell r="F155">
            <v>1</v>
          </cell>
          <cell r="G155">
            <v>1</v>
          </cell>
          <cell r="H155">
            <v>5688</v>
          </cell>
          <cell r="J155">
            <v>5688</v>
          </cell>
        </row>
        <row r="156">
          <cell r="B156">
            <v>16</v>
          </cell>
          <cell r="D156" t="str">
            <v>Cæ dÒ nÐo ngang m¹ch kÐp: CDN2-2N</v>
          </cell>
          <cell r="I156">
            <v>78004.5</v>
          </cell>
          <cell r="J156">
            <v>5932.4943059999996</v>
          </cell>
        </row>
        <row r="157">
          <cell r="B157" t="str">
            <v>a</v>
          </cell>
          <cell r="D157" t="str">
            <v>VËt liÖu:</v>
          </cell>
        </row>
        <row r="158">
          <cell r="D158" t="str">
            <v>ThÐp dÑt 100x5 (m¹ kÏm nnóng nãng)</v>
          </cell>
          <cell r="E158" t="str">
            <v>kg</v>
          </cell>
          <cell r="F158">
            <v>7.14</v>
          </cell>
          <cell r="G158">
            <v>1</v>
          </cell>
          <cell r="H158">
            <v>10925</v>
          </cell>
          <cell r="I158">
            <v>78004.5</v>
          </cell>
        </row>
        <row r="159">
          <cell r="B159" t="str">
            <v>b</v>
          </cell>
          <cell r="D159" t="str">
            <v>Nh©n c«ng:</v>
          </cell>
        </row>
        <row r="160">
          <cell r="C160" t="str">
            <v>02.1362</v>
          </cell>
          <cell r="D160" t="str">
            <v xml:space="preserve">V/c s¾t c¸c lo¹i </v>
          </cell>
          <cell r="E160" t="str">
            <v>tÊn</v>
          </cell>
          <cell r="F160">
            <v>7.1399999999999996E-3</v>
          </cell>
          <cell r="G160">
            <v>1</v>
          </cell>
          <cell r="H160">
            <v>34242.899999999994</v>
          </cell>
          <cell r="J160">
            <v>244.49430599999994</v>
          </cell>
        </row>
        <row r="161">
          <cell r="C161" t="str">
            <v>06.2110</v>
          </cell>
          <cell r="D161" t="str">
            <v>L¾p cæ dÒ</v>
          </cell>
          <cell r="E161" t="str">
            <v>bé</v>
          </cell>
          <cell r="F161">
            <v>1</v>
          </cell>
          <cell r="G161">
            <v>1</v>
          </cell>
          <cell r="H161">
            <v>5688</v>
          </cell>
          <cell r="J161">
            <v>5688</v>
          </cell>
        </row>
        <row r="162">
          <cell r="B162">
            <v>17</v>
          </cell>
          <cell r="D162" t="str">
            <v>Cæ dÒ nÐo XT t¹i TBA: CDN-T</v>
          </cell>
          <cell r="I162">
            <v>85215</v>
          </cell>
          <cell r="J162">
            <v>5955.0946199999998</v>
          </cell>
        </row>
        <row r="163">
          <cell r="B163" t="str">
            <v>a</v>
          </cell>
          <cell r="D163" t="str">
            <v>VËt liÖu:</v>
          </cell>
        </row>
        <row r="164">
          <cell r="D164" t="str">
            <v>ThÐp dÑt 100x5 (m¹ kÏm nnóng nãng)</v>
          </cell>
          <cell r="E164" t="str">
            <v>kg</v>
          </cell>
          <cell r="F164">
            <v>7.8</v>
          </cell>
          <cell r="G164">
            <v>1</v>
          </cell>
          <cell r="H164">
            <v>10925</v>
          </cell>
          <cell r="I164">
            <v>85215</v>
          </cell>
        </row>
        <row r="165">
          <cell r="B165" t="str">
            <v>b</v>
          </cell>
          <cell r="D165" t="str">
            <v>Nh©n c«ng:</v>
          </cell>
        </row>
        <row r="166">
          <cell r="C166" t="str">
            <v>02.1362</v>
          </cell>
          <cell r="D166" t="str">
            <v xml:space="preserve">V/c s¾t c¸c lo¹i </v>
          </cell>
          <cell r="E166" t="str">
            <v>tÊn</v>
          </cell>
          <cell r="F166">
            <v>7.7999999999999996E-3</v>
          </cell>
          <cell r="G166">
            <v>1</v>
          </cell>
          <cell r="H166">
            <v>34242.899999999994</v>
          </cell>
          <cell r="J166">
            <v>267.09461999999996</v>
          </cell>
        </row>
        <row r="167">
          <cell r="C167" t="str">
            <v>06.2110</v>
          </cell>
          <cell r="D167" t="str">
            <v>L¾p cæ dÒ</v>
          </cell>
          <cell r="E167" t="str">
            <v>bé</v>
          </cell>
          <cell r="F167">
            <v>1</v>
          </cell>
          <cell r="G167">
            <v>1</v>
          </cell>
          <cell r="H167">
            <v>5688</v>
          </cell>
          <cell r="J167">
            <v>5688</v>
          </cell>
        </row>
        <row r="168">
          <cell r="D168" t="str">
            <v xml:space="preserve">D©y dÉn vµ phô kiÖn </v>
          </cell>
        </row>
        <row r="169">
          <cell r="A169" t="str">
            <v>XLPE4*70</v>
          </cell>
          <cell r="B169">
            <v>18</v>
          </cell>
          <cell r="D169" t="str">
            <v>C¸p vÆn xo¾n XLPE 4*70</v>
          </cell>
          <cell r="I169">
            <v>42740012</v>
          </cell>
          <cell r="J169">
            <v>556028.92999999993</v>
          </cell>
        </row>
        <row r="170">
          <cell r="D170" t="str">
            <v xml:space="preserve">VËt liÖu </v>
          </cell>
        </row>
        <row r="171">
          <cell r="C171" t="str">
            <v>§¬n gi¸</v>
          </cell>
          <cell r="D171" t="str">
            <v>C¸p vÆn xo¾n XLPE 4*70</v>
          </cell>
          <cell r="E171" t="str">
            <v>km</v>
          </cell>
          <cell r="F171">
            <v>1</v>
          </cell>
          <cell r="G171">
            <v>1</v>
          </cell>
          <cell r="H171">
            <v>42735000</v>
          </cell>
          <cell r="I171">
            <v>42735000</v>
          </cell>
        </row>
        <row r="172">
          <cell r="C172" t="str">
            <v>06.7005-67</v>
          </cell>
          <cell r="D172" t="str">
            <v xml:space="preserve">VËt liÖu phô </v>
          </cell>
          <cell r="E172" t="str">
            <v>km</v>
          </cell>
          <cell r="F172">
            <v>1</v>
          </cell>
          <cell r="G172">
            <v>1</v>
          </cell>
          <cell r="H172">
            <v>5012</v>
          </cell>
          <cell r="I172">
            <v>5012</v>
          </cell>
        </row>
        <row r="173">
          <cell r="D173" t="str">
            <v xml:space="preserve">Nh©n c«ng </v>
          </cell>
        </row>
        <row r="174">
          <cell r="C174" t="str">
            <v>06.7005</v>
          </cell>
          <cell r="D174" t="str">
            <v>KÐo d©y VX 4*70</v>
          </cell>
          <cell r="E174" t="str">
            <v>Km</v>
          </cell>
          <cell r="F174">
            <v>1</v>
          </cell>
          <cell r="G174">
            <v>1.1499999999999999</v>
          </cell>
          <cell r="H174">
            <v>457464</v>
          </cell>
          <cell r="J174">
            <v>526083.6</v>
          </cell>
        </row>
        <row r="175">
          <cell r="C175" t="str">
            <v>02.1442-67</v>
          </cell>
          <cell r="D175" t="str">
            <v xml:space="preserve">VËn chuyÓn d©y cù ly 300m </v>
          </cell>
          <cell r="E175" t="str">
            <v xml:space="preserve">TÊn </v>
          </cell>
          <cell r="F175">
            <v>0.85</v>
          </cell>
          <cell r="G175">
            <v>1</v>
          </cell>
          <cell r="H175">
            <v>35229.800000000003</v>
          </cell>
          <cell r="J175">
            <v>29945.33</v>
          </cell>
        </row>
        <row r="177">
          <cell r="A177" t="str">
            <v>XLPE4*50</v>
          </cell>
          <cell r="B177">
            <v>19</v>
          </cell>
          <cell r="D177" t="str">
            <v>C¸p vÆn xo¾n XLPE 4*50</v>
          </cell>
          <cell r="I177">
            <v>34129687</v>
          </cell>
          <cell r="J177">
            <v>465099.13999999996</v>
          </cell>
        </row>
        <row r="178">
          <cell r="D178" t="str">
            <v xml:space="preserve">VËt  liÖu </v>
          </cell>
        </row>
        <row r="179">
          <cell r="C179" t="str">
            <v>§¬n gi¸</v>
          </cell>
          <cell r="D179" t="str">
            <v>C¸p vÆn xo¾n XLPE 4*50</v>
          </cell>
          <cell r="E179" t="str">
            <v>Km</v>
          </cell>
          <cell r="F179">
            <v>1</v>
          </cell>
          <cell r="G179">
            <v>1</v>
          </cell>
          <cell r="H179">
            <v>34125000</v>
          </cell>
          <cell r="I179">
            <v>34125000</v>
          </cell>
        </row>
        <row r="180">
          <cell r="C180" t="str">
            <v>06.7004</v>
          </cell>
          <cell r="D180" t="str">
            <v xml:space="preserve">VËt liÖu phô </v>
          </cell>
          <cell r="E180" t="str">
            <v>Km</v>
          </cell>
          <cell r="F180">
            <v>1</v>
          </cell>
          <cell r="G180">
            <v>1</v>
          </cell>
          <cell r="H180">
            <v>4687</v>
          </cell>
          <cell r="I180">
            <v>4687</v>
          </cell>
        </row>
        <row r="181">
          <cell r="D181" t="str">
            <v xml:space="preserve">Nh©n c«ng </v>
          </cell>
        </row>
        <row r="182">
          <cell r="C182" t="str">
            <v>06.7004</v>
          </cell>
          <cell r="D182" t="str">
            <v>KÐo d©y VX 4*50</v>
          </cell>
          <cell r="E182" t="str">
            <v>Km</v>
          </cell>
          <cell r="F182">
            <v>1</v>
          </cell>
          <cell r="G182">
            <v>1.1499999999999999</v>
          </cell>
          <cell r="H182">
            <v>387585</v>
          </cell>
          <cell r="J182">
            <v>445722.74999999994</v>
          </cell>
        </row>
        <row r="183">
          <cell r="C183" t="str">
            <v>02.1442-67</v>
          </cell>
          <cell r="D183" t="str">
            <v xml:space="preserve">VËn chuyÓn d©y cù ly 300m </v>
          </cell>
          <cell r="E183" t="str">
            <v xml:space="preserve">TÊn </v>
          </cell>
          <cell r="F183">
            <v>0.55000000000000004</v>
          </cell>
          <cell r="G183">
            <v>1</v>
          </cell>
          <cell r="H183">
            <v>35229.800000000003</v>
          </cell>
          <cell r="J183">
            <v>19376.390000000003</v>
          </cell>
        </row>
        <row r="185">
          <cell r="A185" t="str">
            <v>XLPE4*95</v>
          </cell>
          <cell r="B185">
            <v>20</v>
          </cell>
          <cell r="D185" t="str">
            <v>C¸p vÆn xo¾n XLPE 4*95</v>
          </cell>
          <cell r="I185">
            <v>60905328</v>
          </cell>
          <cell r="J185">
            <v>748978.94</v>
          </cell>
        </row>
        <row r="186">
          <cell r="D186" t="str">
            <v>VËt liÖu</v>
          </cell>
        </row>
        <row r="187">
          <cell r="C187" t="str">
            <v>§¬n gi¸</v>
          </cell>
          <cell r="D187" t="str">
            <v>C¸p vÆn xo¾n XLPE 4*95</v>
          </cell>
          <cell r="E187" t="str">
            <v>Km</v>
          </cell>
          <cell r="F187">
            <v>1</v>
          </cell>
          <cell r="G187">
            <v>1</v>
          </cell>
          <cell r="H187">
            <v>60900000</v>
          </cell>
          <cell r="I187">
            <v>60900000</v>
          </cell>
        </row>
        <row r="188">
          <cell r="C188" t="str">
            <v>06.7006-67</v>
          </cell>
          <cell r="D188" t="str">
            <v>VËt t­ phô</v>
          </cell>
          <cell r="E188" t="str">
            <v>Km</v>
          </cell>
          <cell r="F188">
            <v>1</v>
          </cell>
          <cell r="G188">
            <v>1</v>
          </cell>
          <cell r="H188">
            <v>5328</v>
          </cell>
          <cell r="I188">
            <v>5328</v>
          </cell>
        </row>
        <row r="189">
          <cell r="D189" t="str">
            <v xml:space="preserve">Nh©n c«ng </v>
          </cell>
        </row>
        <row r="190">
          <cell r="C190" t="str">
            <v>06.7006-67</v>
          </cell>
          <cell r="D190" t="str">
            <v>Keã d©y VX 4*95</v>
          </cell>
          <cell r="E190" t="str">
            <v>Km</v>
          </cell>
          <cell r="F190">
            <v>1</v>
          </cell>
          <cell r="G190">
            <v>1.1499999999999999</v>
          </cell>
          <cell r="H190">
            <v>634437</v>
          </cell>
          <cell r="J190">
            <v>729602.54999999993</v>
          </cell>
        </row>
        <row r="191">
          <cell r="C191" t="str">
            <v>02.1442-67</v>
          </cell>
          <cell r="D191" t="str">
            <v xml:space="preserve">VËn chuyÓn d©y cù ly 300m </v>
          </cell>
          <cell r="E191" t="str">
            <v xml:space="preserve">TÊn </v>
          </cell>
          <cell r="F191">
            <v>0.55000000000000004</v>
          </cell>
          <cell r="G191">
            <v>1</v>
          </cell>
          <cell r="H191">
            <v>35229.800000000003</v>
          </cell>
          <cell r="J191">
            <v>19376.390000000003</v>
          </cell>
        </row>
        <row r="192">
          <cell r="A192" t="str">
            <v>XLPE4*35</v>
          </cell>
          <cell r="B192">
            <v>19</v>
          </cell>
          <cell r="D192" t="str">
            <v>C¸p vÆn xo¾n XLPE 4*35</v>
          </cell>
          <cell r="I192">
            <v>25204687</v>
          </cell>
          <cell r="J192">
            <v>693153.17999999993</v>
          </cell>
        </row>
        <row r="193">
          <cell r="D193" t="str">
            <v xml:space="preserve">VËt  liÖu </v>
          </cell>
        </row>
        <row r="194">
          <cell r="C194" t="str">
            <v>§¬n gi¸</v>
          </cell>
          <cell r="D194" t="str">
            <v>C¸p vÆn xo¾n XLPE 4*35</v>
          </cell>
          <cell r="E194" t="str">
            <v>Km</v>
          </cell>
          <cell r="F194">
            <v>1</v>
          </cell>
          <cell r="G194">
            <v>1</v>
          </cell>
          <cell r="H194">
            <v>25200000</v>
          </cell>
          <cell r="I194">
            <v>25200000</v>
          </cell>
        </row>
        <row r="195">
          <cell r="C195" t="str">
            <v>06.7004</v>
          </cell>
          <cell r="D195" t="str">
            <v xml:space="preserve">VËt liÖu phô </v>
          </cell>
          <cell r="E195" t="str">
            <v>Km</v>
          </cell>
          <cell r="F195">
            <v>1</v>
          </cell>
          <cell r="G195">
            <v>1</v>
          </cell>
          <cell r="H195">
            <v>4687</v>
          </cell>
          <cell r="I195">
            <v>4687</v>
          </cell>
        </row>
        <row r="196">
          <cell r="D196" t="str">
            <v xml:space="preserve">Nh©n c«ng </v>
          </cell>
        </row>
        <row r="197">
          <cell r="C197" t="str">
            <v>06.7004</v>
          </cell>
          <cell r="D197" t="str">
            <v>KÐo d©y VX 4*50</v>
          </cell>
          <cell r="E197" t="str">
            <v>Km</v>
          </cell>
          <cell r="F197">
            <v>1</v>
          </cell>
          <cell r="G197">
            <v>1.1499999999999999</v>
          </cell>
          <cell r="H197">
            <v>387585</v>
          </cell>
          <cell r="J197">
            <v>445722.74999999994</v>
          </cell>
        </row>
        <row r="198">
          <cell r="C198" t="str">
            <v>02.1442-67</v>
          </cell>
          <cell r="D198" t="str">
            <v xml:space="preserve">VËn chuyÓn d©y cù ly 300m </v>
          </cell>
          <cell r="E198" t="str">
            <v xml:space="preserve">TÊn </v>
          </cell>
          <cell r="F198">
            <v>0.39</v>
          </cell>
          <cell r="G198">
            <v>1</v>
          </cell>
          <cell r="H198">
            <v>634437</v>
          </cell>
          <cell r="J198">
            <v>247430.43000000002</v>
          </cell>
        </row>
        <row r="200">
          <cell r="A200" t="str">
            <v>XLPE2*50</v>
          </cell>
          <cell r="B200">
            <v>21</v>
          </cell>
          <cell r="D200" t="str">
            <v xml:space="preserve">C¸p vÆn xo¾n XLPE 2*50 </v>
          </cell>
          <cell r="I200">
            <v>16664372</v>
          </cell>
          <cell r="J200">
            <v>272642.84599999996</v>
          </cell>
        </row>
        <row r="201">
          <cell r="D201" t="str">
            <v>VËt liÖu</v>
          </cell>
        </row>
        <row r="202">
          <cell r="C202" t="str">
            <v>§¬n gi¸</v>
          </cell>
          <cell r="D202" t="str">
            <v xml:space="preserve">C¸p vÆn xo¾n XLPE 2*50 </v>
          </cell>
          <cell r="E202" t="str">
            <v>Km</v>
          </cell>
          <cell r="F202">
            <v>1</v>
          </cell>
          <cell r="G202">
            <v>1</v>
          </cell>
          <cell r="H202">
            <v>16660000</v>
          </cell>
          <cell r="I202">
            <v>16660000</v>
          </cell>
        </row>
        <row r="203">
          <cell r="C203" t="str">
            <v>06.7003-67</v>
          </cell>
          <cell r="D203" t="str">
            <v>VËt t­ phô</v>
          </cell>
          <cell r="E203" t="str">
            <v>Km</v>
          </cell>
          <cell r="F203">
            <v>1</v>
          </cell>
          <cell r="G203">
            <v>1</v>
          </cell>
          <cell r="H203">
            <v>4372</v>
          </cell>
          <cell r="I203">
            <v>4372</v>
          </cell>
        </row>
        <row r="204">
          <cell r="D204" t="str">
            <v xml:space="preserve">Nh©n c«ng </v>
          </cell>
        </row>
        <row r="205">
          <cell r="C205" t="str">
            <v>06.7003-67</v>
          </cell>
          <cell r="D205" t="str">
            <v>KÐo d©y VX 2*50</v>
          </cell>
          <cell r="E205" t="str">
            <v>Km</v>
          </cell>
          <cell r="F205">
            <v>1</v>
          </cell>
          <cell r="G205">
            <v>1.1499999999999999</v>
          </cell>
          <cell r="H205">
            <v>224214.19999999998</v>
          </cell>
          <cell r="J205">
            <v>257846.32999999996</v>
          </cell>
        </row>
        <row r="206">
          <cell r="C206" t="str">
            <v>02.1441-67</v>
          </cell>
          <cell r="D206" t="str">
            <v xml:space="preserve">VËn chuyÓn d©y cù ly 300m </v>
          </cell>
          <cell r="E206" t="str">
            <v xml:space="preserve">TÊn </v>
          </cell>
          <cell r="F206">
            <v>0.42</v>
          </cell>
          <cell r="G206">
            <v>1</v>
          </cell>
          <cell r="H206">
            <v>35229.800000000003</v>
          </cell>
          <cell r="J206">
            <v>14796.516000000001</v>
          </cell>
        </row>
        <row r="208">
          <cell r="A208" t="str">
            <v>XLPE2*35</v>
          </cell>
          <cell r="B208">
            <v>22</v>
          </cell>
          <cell r="D208" t="str">
            <v xml:space="preserve">C¸p vÆn xo¾n XLPE 2*35 </v>
          </cell>
          <cell r="I208">
            <v>12504372</v>
          </cell>
          <cell r="J208">
            <v>272642.84599999996</v>
          </cell>
        </row>
        <row r="209">
          <cell r="D209" t="str">
            <v>VËt liÖu</v>
          </cell>
        </row>
        <row r="210">
          <cell r="C210" t="str">
            <v>§¬n gi¸</v>
          </cell>
          <cell r="D210" t="str">
            <v xml:space="preserve">C¸p vÆn xo¾n XLPE 2*35 </v>
          </cell>
          <cell r="E210" t="str">
            <v>Km</v>
          </cell>
          <cell r="F210">
            <v>1</v>
          </cell>
          <cell r="G210">
            <v>1</v>
          </cell>
          <cell r="H210">
            <v>12500000</v>
          </cell>
          <cell r="I210">
            <v>12500000</v>
          </cell>
        </row>
        <row r="211">
          <cell r="C211" t="str">
            <v>06.7003-67</v>
          </cell>
          <cell r="D211" t="str">
            <v>VËt t­ phô</v>
          </cell>
          <cell r="E211" t="str">
            <v>Km</v>
          </cell>
          <cell r="F211">
            <v>1</v>
          </cell>
          <cell r="G211">
            <v>1</v>
          </cell>
          <cell r="H211">
            <v>4372</v>
          </cell>
          <cell r="I211">
            <v>4372</v>
          </cell>
        </row>
        <row r="212">
          <cell r="D212" t="str">
            <v xml:space="preserve">Nh©n c«ng </v>
          </cell>
        </row>
        <row r="213">
          <cell r="C213" t="str">
            <v>06.7003-67</v>
          </cell>
          <cell r="D213" t="str">
            <v>KÐo d©y VX 2*35</v>
          </cell>
          <cell r="E213" t="str">
            <v>Km</v>
          </cell>
          <cell r="F213">
            <v>1</v>
          </cell>
          <cell r="G213">
            <v>1.1499999999999999</v>
          </cell>
          <cell r="H213">
            <v>224214.19999999998</v>
          </cell>
          <cell r="J213">
            <v>257846.32999999996</v>
          </cell>
        </row>
        <row r="214">
          <cell r="C214" t="str">
            <v>02.1441-67</v>
          </cell>
          <cell r="D214" t="str">
            <v xml:space="preserve">VËn chuyÓn d©y cù ly 300m </v>
          </cell>
          <cell r="E214" t="str">
            <v xml:space="preserve">TÊn </v>
          </cell>
          <cell r="F214">
            <v>0.42</v>
          </cell>
          <cell r="G214">
            <v>1</v>
          </cell>
          <cell r="H214">
            <v>35229.800000000003</v>
          </cell>
          <cell r="J214">
            <v>14796.516000000001</v>
          </cell>
        </row>
        <row r="215">
          <cell r="A215" t="str">
            <v>K§VGT</v>
          </cell>
          <cell r="B215">
            <v>23</v>
          </cell>
          <cell r="D215" t="str">
            <v xml:space="preserve">KÐo d©y v­ît ®­êng giao th«ng </v>
          </cell>
          <cell r="I215">
            <v>207922</v>
          </cell>
          <cell r="J215">
            <v>159014</v>
          </cell>
        </row>
        <row r="216">
          <cell r="C216" t="str">
            <v>06.5052-67</v>
          </cell>
          <cell r="D216" t="str">
            <v xml:space="preserve">VËt liÖu </v>
          </cell>
          <cell r="E216" t="str">
            <v xml:space="preserve">VÞ trÝ </v>
          </cell>
          <cell r="F216">
            <v>1</v>
          </cell>
          <cell r="H216">
            <v>207922</v>
          </cell>
          <cell r="I216">
            <v>207922</v>
          </cell>
        </row>
        <row r="217">
          <cell r="D217" t="str">
            <v xml:space="preserve">Nh©n c«ng </v>
          </cell>
        </row>
        <row r="218">
          <cell r="C218" t="str">
            <v>06.5052-67</v>
          </cell>
          <cell r="D218" t="str">
            <v xml:space="preserve">KÐo d©y v­ît ®­êng giao th«ng </v>
          </cell>
          <cell r="E218" t="str">
            <v xml:space="preserve">VÞ trÝ </v>
          </cell>
          <cell r="F218">
            <v>1</v>
          </cell>
          <cell r="G218">
            <v>1</v>
          </cell>
          <cell r="H218">
            <v>159014</v>
          </cell>
          <cell r="J218">
            <v>159014</v>
          </cell>
        </row>
      </sheetData>
      <sheetData sheetId="18" refreshError="1"/>
      <sheetData sheetId="19" refreshError="1"/>
      <sheetData sheetId="20" refreshError="1">
        <row r="1">
          <cell r="B1">
            <v>0.3</v>
          </cell>
        </row>
        <row r="7">
          <cell r="B7">
            <v>6250</v>
          </cell>
        </row>
      </sheetData>
      <sheetData sheetId="2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Bæ sung"/>
      <sheetName val="TH"/>
      <sheetName val="BT"/>
      <sheetName val="klThep"/>
      <sheetName val="CT"/>
      <sheetName val="TB_TB+VLC"/>
      <sheetName val="VC"/>
      <sheetName val="thoatdau"/>
      <sheetName val="x"/>
      <sheetName val="chenhlech"/>
      <sheetName val="phuluc"/>
      <sheetName val="Bæ_sung"/>
      <sheetName val="TBOTB+VLC"/>
      <sheetName val="TONG HOP VL-NC"/>
      <sheetName val="DON GIA"/>
      <sheetName val="Gia_GC_Satthep"/>
      <sheetName val="149-2"/>
      <sheetName val="MTO REV.0"/>
    </sheetNames>
    <sheetDataSet>
      <sheetData sheetId="0"/>
      <sheetData sheetId="1"/>
      <sheetData sheetId="2"/>
      <sheetData sheetId="3" refreshError="1">
        <row r="13">
          <cell r="H13">
            <v>51081875.603154995</v>
          </cell>
          <cell r="I13">
            <v>3874454.1310680551</v>
          </cell>
          <cell r="J13">
            <v>1187684.9697848</v>
          </cell>
        </row>
      </sheetData>
      <sheetData sheetId="4"/>
      <sheetData sheetId="5"/>
      <sheetData sheetId="6"/>
      <sheetData sheetId="7" refreshError="1">
        <row r="26">
          <cell r="E26">
            <v>1664966</v>
          </cell>
        </row>
      </sheetData>
      <sheetData sheetId="8"/>
      <sheetData sheetId="9"/>
      <sheetData sheetId="10" refreshError="1">
        <row r="43">
          <cell r="I43">
            <v>-1966835.6140885209</v>
          </cell>
        </row>
      </sheetData>
      <sheetData sheetId="11"/>
      <sheetData sheetId="12"/>
      <sheetData sheetId="13"/>
      <sheetData sheetId="14" refreshError="1"/>
      <sheetData sheetId="15" refreshError="1"/>
      <sheetData sheetId="16"/>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hi tiet"/>
      <sheetName val="Bu CL"/>
      <sheetName val="sheet2"/>
      <sheetName val="Dactinh"/>
      <sheetName val="THUECD"/>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TVanChuyen"/>
      <sheetName val="Kiem-Toan"/>
      <sheetName val="chi tiet C"/>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3"/>
      <sheetName val="Sheet4"/>
      <sheetName val="Sheet5"/>
      <sheetName val="00000000"/>
      <sheetName val="XL4Test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biGvattu_Acap"/>
      <sheetName val="daysu_    ien"/>
      <sheetName val="Sheet1"/>
      <sheetName val="ct luong "/>
      <sheetName val="Nhap 6T"/>
      <sheetName val="baocaochinh(qui1.05) (DC)"/>
      <sheetName val="Ctuluongq.1.05"/>
      <sheetName val="BANG PHAN BO qui1.05(DC)"/>
      <sheetName val="BANG PHAN BO quiII.05"/>
      <sheetName val="bao cac cinh Qui II-2005"/>
      <sheetName val="XA 81K 8421"/>
      <sheetName val="DON GIA TRAM (3)"/>
      <sheetName val="V.c noi bo"/>
      <sheetName val="lfat_tram"/>
      <sheetName val="dnc4"/>
      <sheetName val="DG"/>
      <sheetName val="DG CANTHO"/>
      <sheetName val="Dutoan KL"/>
      <sheetName val="PT VATTU"/>
      <sheetName val="BV  "/>
      <sheetName val="NV-TCay"/>
      <sheetName val="Phep NV-BV-TCay"/>
      <sheetName val="tamung"/>
      <sheetName val="10000000"/>
      <sheetName val="THVT"/>
      <sheetName val=" Phu"/>
      <sheetName val="Bang TH"/>
      <sheetName val="TTgia"/>
      <sheetName val="PTDG"/>
      <sheetName val="Gia"/>
      <sheetName val="Nhan cong"/>
      <sheetName val="vua"/>
      <sheetName val="BTN min"/>
      <sheetName val="BTN tho"/>
      <sheetName val="DATA"/>
      <sheetName val="DIALOG"/>
      <sheetName val="Macro1"/>
      <sheetName val="nen"/>
      <sheetName val="mat"/>
      <sheetName val="cong"/>
      <sheetName val="rph"/>
      <sheetName val="gVL"/>
      <sheetName val="dtoan"/>
      <sheetName val="dtoan -ctiet"/>
      <sheetName val="dt-kphi"/>
      <sheetName val="dt-kphi (2)"/>
      <sheetName val="dt-kphi-ctiet"/>
      <sheetName val="bth-kphi"/>
      <sheetName val="KluongKm2,4"/>
      <sheetName val="B.cao"/>
      <sheetName val="T.tiet"/>
      <sheetName val="T.N"/>
      <sheetName val="Congty"/>
      <sheetName val="VPPN"/>
      <sheetName val="XN74"/>
      <sheetName val="XN54"/>
      <sheetName val="XN33"/>
      <sheetName val="NK96"/>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8"/>
      <sheetName val="Sheet9"/>
      <sheetName val="Sheet10"/>
      <sheetName val="Sheet11"/>
      <sheetName val="Sheet12"/>
      <sheetName val="Sheet13"/>
      <sheetName val="Sheet14"/>
      <sheetName val="Sheet15"/>
      <sheetName val="Sheet16"/>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XXXXXXX1"/>
      <sheetName val="20000000"/>
      <sheetName val="30000000"/>
      <sheetName val="dn"/>
      <sheetName val="DU TOAN"/>
      <sheetName val="KLnt"/>
      <sheetName val="PHAN TICH"/>
      <sheetName val="YEU TO CONG"/>
      <sheetName val="TD 3DIEM"/>
      <sheetName val="TD 2DIEM"/>
      <sheetName val="TO HUNG"/>
      <sheetName val="CONGNHAN NE"/>
      <sheetName val="XINGUYEP"/>
      <sheetName val="TH33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
      <sheetName val="ptvl0-1"/>
      <sheetName val="0-1"/>
      <sheetName val="ptvl4-5"/>
      <sheetName val="4-5"/>
      <sheetName val="ptvl3-4"/>
      <sheetName val="3-4"/>
      <sheetName val="ptvl2-3"/>
      <sheetName val="2-3"/>
      <sheetName val="vlcong"/>
      <sheetName val="ptvl1-2"/>
      <sheetName val="1-2"/>
      <sheetName val="Sheet3 (2)"/>
      <sheetName val="dt-iphi"/>
      <sheetName val="Sheet_x0001_1"/>
      <sheetName val="FPPN"/>
      <sheetName val="CHITIET"/>
      <sheetName val="rph (2)"/>
      <sheetName val="dap"/>
      <sheetName val="gpmb"/>
      <sheetName val="dt-kphi-iso-tong"/>
      <sheetName val="dt-kphi-iso-ctiet"/>
      <sheetName val="ìtoan"/>
      <sheetName val="Kluong"/>
      <sheetName val="Giatri"/>
      <sheetName val="sut&lt;100"/>
      <sheetName val="sut duong"/>
      <sheetName val="sut am"/>
      <sheetName val="bu lun"/>
      <sheetName val="xoi lo chan ke"/>
      <sheetName val="GTXL"/>
      <sheetName val="CRC"/>
      <sheetName val="GIATRI-DAILY"/>
      <sheetName val="NVBH KHAC"/>
      <sheetName val="NVBH HOAN"/>
      <sheetName val="TONKHODAILY"/>
      <sheetName val="gvt"/>
      <sheetName val="ATGT"/>
      <sheetName val="DG-TH"/>
      <sheetName val="Tuong-chan"/>
      <sheetName val="Dau-cong"/>
      <sheetName val="dtoan (4)"/>
      <sheetName val="tmdtu"/>
      <sheetName val="ESTI."/>
      <sheetName val="DI-ESTI"/>
      <sheetName val="PL tham dinh"/>
      <sheetName val="THDT"/>
      <sheetName val="KSTK"/>
      <sheetName val="DTCT"/>
      <sheetName val="PTVL"/>
      <sheetName val="Bu VC"/>
      <sheetName val="40000000"/>
      <sheetName val="50000000"/>
      <sheetName val="60000000"/>
      <sheetName val="70000000"/>
      <sheetName val="80000000"/>
      <sheetName val="90000000"/>
      <sheetName val="a0000000"/>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dam"/>
      <sheetName val="Mocantho"/>
      <sheetName val="MoQL91"/>
      <sheetName val="tru"/>
      <sheetName val="10mduongsaumo"/>
      <sheetName val="ctt"/>
      <sheetName val="thanmkhao"/>
      <sheetName val="monho"/>
      <sheetName val="Don gia chi tiet"/>
      <sheetName val="Du thau"/>
      <sheetName val="Tro giup"/>
      <sheetName val="HK1"/>
      <sheetName val="HK2"/>
      <sheetName val="CANAM"/>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Module1"/>
      <sheetName val="Module2"/>
      <sheetName val="tra-vat-lieu"/>
      <sheetName val="T1"/>
      <sheetName val="T2"/>
      <sheetName val="T3"/>
      <sheetName val="T4"/>
      <sheetName val="T5"/>
      <sheetName val="T6"/>
      <sheetName val="T7"/>
      <sheetName val="T8"/>
      <sheetName val="T9"/>
      <sheetName val="T10"/>
      <sheetName val="T11"/>
      <sheetName val="T12"/>
      <sheetName val="t1.3"/>
      <sheetName val="DGCT_x0006_"/>
      <sheetName val="P3-PanAn-Factored"/>
      <sheetName val="NhapSl"/>
      <sheetName val="Nluc"/>
      <sheetName val="Tohop"/>
      <sheetName val="KT_Tthan"/>
      <sheetName val="Tra_TTTD"/>
      <sheetName val="tuong"/>
      <sheetName val="Ё䀤_x0001_䀶_x0001_晦晦晦䀙_x0001_㿰_x0001_H-ਈ"/>
      <sheetName val="PTCT"/>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GiaVL"/>
      <sheetName val="Nhap don gia VL dia _x0003_uong"/>
      <sheetName val="Phan tich don gia chi Uet"/>
      <sheetName val="Du_lieu"/>
      <sheetName val="ma-pt"/>
      <sheetName val="`u lun"/>
      <sheetName val="PBCPCHUNG CHO CAC _x0007_{WÑNG"/>
      <sheetName val="Shet9"/>
      <sheetName val="ctTBA"/>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ố liệu"/>
      <sheetName val="TKKYI"/>
      <sheetName val="TKKYII"/>
      <sheetName val="Tổng hợp theo học sinh"/>
      <sheetName val="XL4Test5 (2)"/>
      <sheetName val="coc duc"/>
      <sheetName val="Du toan chi tietcoc nuoc"/>
      <sheetName val="IBASE"/>
      <sheetName val="CTC_x000f_NG_02"/>
      <sheetName val="_x0004_GCong"/>
      <sheetName val="tai"/>
      <sheetName val="hoang"/>
      <sheetName val="hoang (2)"/>
      <sheetName val="hoang (3)"/>
      <sheetName val="dv-kphi-cviet"/>
      <sheetName val="bvh-kphi"/>
      <sheetName val="PCCPCHUNG CHO CAC DTUONG"/>
      <sheetName val="Piers of Main Flyower (1)"/>
      <sheetName val="Khu xu ly nuoc THiep-XD"/>
      <sheetName val="Box-Girder"/>
      <sheetName val="CHI"/>
      <sheetName val="Nhap don gia VL dia _x0003_"/>
      <sheetName val="Ё䀤_x0001_䀶_x0001_晦晦晦䀙_x0001_㿰_x0001_H-ਈꏗ㵰휊䀁_x0001_尩슏⣵䀂"/>
      <sheetName val="????_x0001_?_x0001_H-?????_x0001_????_x0001_"/>
      <sheetName val="Ё"/>
      <sheetName val="??_x0001_?_x0001_????_x0001_?_x0001_H-?????_x0001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_x0001_?_x0001_????_x0001_?_x0001_H-?"/>
      <sheetName val="dt-kphi-ÿÿo-ctiet"/>
      <sheetName val="NHAP"/>
      <sheetName val="???????_x0001_?????_x0001_?????_x0001_?????_x0001_H-???"/>
      <sheetName val="She?t9"/>
      <sheetName val="10mduongsa{ío"/>
      <sheetName val="Dbþgia"/>
      <sheetName val="TN"/>
      <sheetName val="ND"/>
      <sheetName val="Pier"/>
      <sheetName val="Pile"/>
      <sheetName val="ptvì0-1"/>
      <sheetName val="0ﱸ͕_x0004_͕列͕_x0013_"/>
      <sheetName val="dtct cong"/>
      <sheetName val="She"/>
      <sheetName val="fej"/>
      <sheetName val="DT1__x0010_3"/>
      <sheetName val="DGKE_00"/>
      <sheetName val="P4-T`nAn-Factored"/>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Sheet19"/>
      <sheetName val="Sheet18"/>
      <sheetName val="NHTN"/>
      <sheetName val="QLDD"/>
      <sheetName val="Moi truong"/>
      <sheetName val="KHĐ"/>
      <sheetName val="vua韘࿊_x0004_酐࿊"/>
      <sheetName val="Thuc thanh"/>
      <sheetName val="Don gia"/>
      <sheetName val="0"/>
      <sheetName val="CDPS"/>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S²2"/>
      <sheetName val="coctuatrenda"/>
      <sheetName val="bth-kpha"/>
      <sheetName val="md5!-52"/>
      <sheetName val="Sheet3ٺ_x0001_2)"/>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Giathanh1m3BT"/>
      <sheetName val="She%t11"/>
      <sheetName val="Nhap don gia VL dia áhuong"/>
      <sheetName val="uong mot ngay cong xay lap"/>
      <sheetName val="Du toan chi tiet"/>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VBH(HOAN"/>
      <sheetName val="dt-cphi-ctieT"/>
      <sheetName val="T_x0004_ 3DIEM"/>
      <sheetName val="Rheet10"/>
      <sheetName val="KLD_x0007_TT&lt;120%"/>
      <sheetName val="TD &quot;DIEM"/>
      <sheetName val="Eodule1"/>
      <sheetName val="CHI TI"/>
      <sheetName val="TinhToan"/>
      <sheetName val="??_x0013__x001f_[dtT"/>
      <sheetName val="Piers of Main Flylyer (1)"/>
      <sheetName val="DG೼�_02"/>
      <sheetName val="dt-kphi_x0010_øÿet"/>
      <sheetName val="???_x0001_??_x0001_?????_x0001_??_x0001_H-???"/>
      <sheetName val="____x0001____x0001_______x0001____x0001_H-___"/>
      <sheetName val="Load"/>
      <sheetName val="CPVUE_03"/>
      <sheetName val="dt-k0hi (2)"/>
      <sheetName val="DT_x0003_T_02"/>
      <sheetName val="NKC"/>
      <sheetName val="SoCaiT"/>
      <sheetName val="THDU"/>
      <sheetName val="MTO REV.2(ARMOR)"/>
      <sheetName val="Nhatkychung"/>
      <sheetName val="S? li?u"/>
      <sheetName val="T?ng h?p theo h?c sinh"/>
      <sheetName val="COC KHOAN0T5"/>
      <sheetName val="TH_11"/>
      <sheetName val="CUAHANG"/>
      <sheetName val="MAKHACH"/>
      <sheetName val="XXXXXXX3"/>
      <sheetName val="XXXXXXX2"/>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0ﱸ͕_x0004_͕ՍᎶ䘀䫕簧᎖"/>
      <sheetName val="Tuong-ٺ_x0001_an"/>
      <sheetName val="Du toan chi tiet coc juoc"/>
      <sheetName val="Du toanchi tiet coc"/>
      <sheetName val="hoane (3)"/>
      <sheetName val="KLDGTT&lt;1ü_x000c_(2)"/>
      <sheetName val="Luong_mot_ngay_cong_k`ao_sat"/>
      <sheetName val="Sheet1 (3)"/>
      <sheetName val="DGAT_02"/>
      <sheetName val="Gca may Buu dien"/>
      <sheetName val="882"/>
      <sheetName val="Giamay"/>
      <sheetName val="DM_GVT"/>
      <sheetName val="May chuyen nganh"/>
      <sheetName val="TT06"/>
      <sheetName val="DEF"/>
      <sheetName val="DothiP1"/>
      <sheetName val="t1_3"/>
      <sheetName val="CtVKdamƦ"/>
      <sheetName val="CtVKdam?Ʀ?????"/>
      <sheetName val="tra±@Z"/>
      <sheetName val="Don_gia_chi_tiet"/>
      <sheetName val="Du_thau"/>
      <sheetName val="Tro_giup"/>
      <sheetName val="Ё䀤_x0001_䀶_x0001_晦晦晦䀙_x0001_"/>
      <sheetName val="Sheet1 (2)"/>
      <sheetName val="Quantity"/>
      <sheetName val="TT"/>
      <sheetName val="ma_pt"/>
      <sheetName val="Piers of Mai. Flyover (1)"/>
      <sheetName val="YE2 CONG"/>
      <sheetName val="vua???????????韘࿊?_x0004_??????酐࿊?????"/>
      <sheetName val="Design data"/>
      <sheetName val="thso sanh"/>
      <sheetName val="dutoan"/>
      <sheetName val="dtk490-491(PAI)"/>
      <sheetName val="dtk490-491(PAII)"/>
      <sheetName val="DG "/>
      <sheetName val="general"/>
      <sheetName val="Main Road"/>
      <sheetName val="dt-kphi-isoiendo"/>
      <sheetName val="PC-summary"/>
      <sheetName val="0000000!"/>
      <sheetName val="YE2"/>
      <sheetName val="tra"/>
      <sheetName val="PANEL 南區焚化爐"/>
      <sheetName val="NEW-PANEL"/>
      <sheetName val="MV-PANEL"/>
      <sheetName val="NEW_PANEL"/>
      <sheetName val="Bang VL"/>
      <sheetName val="VL(No V-c)"/>
      <sheetName val="Chitieu-dam cac loai"/>
      <sheetName val="DG Dam"/>
      <sheetName val="DG chung"/>
      <sheetName val="DGdg"/>
      <sheetName val="VL-dac chung"/>
      <sheetName val="CocKN1m"/>
      <sheetName val="Coc40x40cm"/>
      <sheetName val="CT 1md &amp; dau cong"/>
      <sheetName val="Tong hop"/>
      <sheetName val="CT cong"/>
      <sheetName val="dg cong"/>
      <sheetName val="Keothep"/>
      <sheetName val="Re-bar"/>
    </sheetNames>
    <sheetDataSet>
      <sheetData sheetId="0" refreshError="1"/>
      <sheetData sheetId="1" refreshError="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GEND"/>
    </sheetNames>
    <sheetDataSet>
      <sheetData sheetId="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TT1p"/>
      <sheetName val="lkbv"/>
      <sheetName val="DON GIA"/>
      <sheetName val="TONGKE3p"/>
      <sheetName val="TONGKE1P"/>
      <sheetName val="TONGKE1P (2)"/>
      <sheetName val="LKVT-1P"/>
      <sheetName val="VC DD1PHA "/>
      <sheetName val="t-h TT1P (2)"/>
      <sheetName val="TDTKP (2)"/>
      <sheetName val="t-h TT3P"/>
      <sheetName val="CHITIET VL-NC-DDTT3PHA  (2)"/>
      <sheetName val="TONG HOP VL-NC"/>
      <sheetName val="VC DD3PHA "/>
      <sheetName val="CHITIET VL-NC-TT1p (2)"/>
      <sheetName val="Sheet2 (2)"/>
      <sheetName val="Sheet2"/>
      <sheetName val="CHITIET VL-NC-DDTT3PHA "/>
      <sheetName val="CHITIET VL_NC_TT1p"/>
      <sheetName val="chitimc"/>
      <sheetName val="THPDMoi  (2)"/>
      <sheetName val="dongia (2)"/>
      <sheetName val="gtrinh"/>
      <sheetName val="lam-moi"/>
      <sheetName val="TONGKE3p "/>
      <sheetName val="giathanh1"/>
      <sheetName val="Du_lieu"/>
      <sheetName val="TH VL, NC, DDHT Thanhphuoc"/>
      <sheetName val="#REF"/>
      <sheetName val="DONGIA"/>
      <sheetName val="gvl"/>
      <sheetName val="chitiet"/>
      <sheetName val="thao-go"/>
      <sheetName val="TONGKE-HT"/>
      <sheetName val="dtxl"/>
      <sheetName val="LKVL-CK-HT-GD1"/>
      <sheetName val="phuluc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Sheet3"/>
      <sheetName val="LEGEND"/>
      <sheetName val="TTTRLONG"/>
      <sheetName val="Dinh nghia"/>
      <sheetName val="0000"/>
      <sheetName val="TK-TT"/>
      <sheetName val="CP#"/>
      <sheetName val="TH - TB"/>
      <sheetName val="TH-DD"/>
      <sheetName val="CS lap"/>
      <sheetName val="TH TMDT"/>
      <sheetName val="THXL DD"/>
      <sheetName val="THVLTRAM"/>
      <sheetName val="THLDTB"/>
      <sheetName val="THTB TRAM"/>
      <sheetName val="TH DUONG DAY"/>
      <sheetName val="CTTRAM"/>
      <sheetName val="thcttr"/>
      <sheetName val="CHITIETDD"/>
      <sheetName val="chitiettr"/>
      <sheetName val="VC.TT"/>
      <sheetName val="VC.TBA"/>
      <sheetName val="DG"/>
      <sheetName val="DGC"/>
      <sheetName val="TH-TN"/>
      <sheetName val="TNHC"/>
      <sheetName val="DGTN"/>
      <sheetName val="HS"/>
      <sheetName val="00000000"/>
      <sheetName val="10000000"/>
      <sheetName val="20000000"/>
      <sheetName val="PTCT-1"/>
    </sheetNames>
    <sheetDataSet>
      <sheetData sheetId="0" refreshError="1">
        <row r="4">
          <cell r="D4">
            <v>0.1</v>
          </cell>
        </row>
        <row r="7">
          <cell r="G7">
            <v>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hitimc"/>
    </sheetNames>
    <sheetDataSet>
      <sheetData sheetId="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 val="CHITIET VL-NC-TT1p"/>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_NC_TT1p"/>
      <sheetName val="TONG HOP VL-NC"/>
      <sheetName val="KL-THO"/>
      <sheetName val="P"/>
      <sheetName val="Don gia vung III"/>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DG"/>
      <sheetName val="NGUYEN VAN THANH 2.0"/>
      <sheetName val="CHITIET VL-NC"/>
      <sheetName val="TienLuong"/>
      <sheetName val="TONGKE3p"/>
      <sheetName val="CHITIET"/>
      <sheetName val="DONGIA"/>
      <sheetName val="lam-moi"/>
      <sheetName val="thao-go"/>
      <sheetName val="TH XL"/>
      <sheetName val="VAO"/>
      <sheetName val="Dinh nghia"/>
      <sheetName val="HT"/>
      <sheetName val="DON GIA"/>
      <sheetName val="ctdg"/>
      <sheetName val="pp1p"/>
      <sheetName val="pp3p "/>
      <sheetName val="TEN MST CTY BR"/>
      <sheetName val="CHITIET_VL_NC_TT1p"/>
      <sheetName val="HA_NOI1"/>
      <sheetName val="Cao_su1"/>
      <sheetName val="CN_CK1"/>
      <sheetName val="tam_ung1"/>
      <sheetName val="SP_INLUA1"/>
      <sheetName val="SP_TPBK1"/>
      <sheetName val="SP_KHAUBONG1"/>
      <sheetName val="sp_cluyen1"/>
      <sheetName val="SP_RUOT1"/>
      <sheetName val="sp_vo1"/>
      <sheetName val="sp_tpcs1"/>
      <sheetName val="CHITIET_VL-NC-TT1p1"/>
      <sheetName val="CHITIET_VL_NC_TT1p1"/>
      <sheetName val="TONG_HOP_VL-NC"/>
      <sheetName val="kinh_phí_XD"/>
      <sheetName val="Don_gia_vung_III"/>
      <sheetName val="DON_GIA"/>
      <sheetName val="NGUYEN_VAN_THANH_2_0"/>
      <sheetName val="CHITIET_VL-NC"/>
      <sheetName val="HA_NOI2"/>
      <sheetName val="Cao_su2"/>
      <sheetName val="CN_CK2"/>
      <sheetName val="tam_ung2"/>
      <sheetName val="SP_INLUA2"/>
      <sheetName val="SP_TPBK2"/>
      <sheetName val="SP_KHAUBONG2"/>
      <sheetName val="sp_cluyen2"/>
      <sheetName val="SP_RUOT2"/>
      <sheetName val="sp_vo2"/>
      <sheetName val="sp_tpcs2"/>
      <sheetName val="CHITIET_VL-NC-TT1p2"/>
      <sheetName val="CHITIET_VL_NC_TT1p2"/>
      <sheetName val="HA_NOI3"/>
      <sheetName val="Cao_su3"/>
      <sheetName val="CN_CK3"/>
      <sheetName val="tam_ung3"/>
      <sheetName val="SP_INLUA3"/>
      <sheetName val="SP_TPBK3"/>
      <sheetName val="SP_KHAUBONG3"/>
      <sheetName val="sp_cluyen3"/>
      <sheetName val="SP_RUOT3"/>
      <sheetName val="sp_vo3"/>
      <sheetName val="sp_tpcs3"/>
      <sheetName val="CHITIET_VL-NC-TT1p3"/>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chitimc"/>
      <sheetName val="[NGUYEN VAN THANH 2.0.xls][NGUY"/>
      <sheetName val="VuaFT"/>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ia"/>
      <sheetName val="SLKS"/>
      <sheetName val="Q22TCN"/>
      <sheetName val="QPPHT"/>
      <sheetName val="QMin"/>
      <sheetName val="Qgiua"/>
      <sheetName val="Qmax"/>
      <sheetName val="SoDoCau"/>
      <sheetName val="QNhap"/>
      <sheetName val="Tra"/>
    </sheetNames>
    <sheetDataSet>
      <sheetData sheetId="0">
        <row r="21">
          <cell r="C21" t="str">
            <v>§Æng v¨n Quang</v>
          </cell>
        </row>
        <row r="23">
          <cell r="C23" t="str">
            <v>Vò M¹nh Th¾ng</v>
          </cell>
        </row>
        <row r="25">
          <cell r="C25" t="str">
            <v>§Æng v¨n Quang</v>
          </cell>
        </row>
      </sheetData>
      <sheetData sheetId="1"/>
      <sheetData sheetId="2"/>
      <sheetData sheetId="3"/>
      <sheetData sheetId="4"/>
      <sheetData sheetId="5"/>
      <sheetData sheetId="6"/>
      <sheetData sheetId="7"/>
      <sheetData sheetId="8"/>
      <sheetData sheetId="9"/>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1"/>
      <sheetName val="Package1 (2)"/>
      <sheetName val="Main"/>
      <sheetName val="MTL$-INTER"/>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XL"/>
      <sheetName val="th-cpk"/>
      <sheetName val="TKP"/>
      <sheetName val="KS-KT"/>
      <sheetName val="chiet tinh"/>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DG 89"/>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DTCD"/>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TH"/>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
      <sheetName val="PHAN DS 22 KV"/>
      <sheetName val="VC CS"/>
      <sheetName val="DMQT"/>
      <sheetName val="Bia 31?"/>
      <sheetName val="DGXDCB_DD"/>
      <sheetName val="chiet tin"/>
      <sheetName val="Bia 31_"/>
      <sheetName val="Tile"/>
      <sheetName val="Properties"/>
      <sheetName val="drawing"/>
      <sheetName val="Load1"/>
      <sheetName val="HS"/>
      <sheetName val="Tile1"/>
      <sheetName val="Check1"/>
      <sheetName val="Momen at transfer"/>
      <sheetName val="Stress at transfer"/>
      <sheetName val="Camber"/>
      <sheetName val="loss_Stress"/>
      <sheetName val="Congot-tubien"/>
      <sheetName val="Chart1"/>
      <sheetName val="load2"/>
      <sheetName val="KT_Momen"/>
      <sheetName val="Capacity"/>
      <sheetName val="Summary"/>
      <sheetName val="Bill G (General Items)"/>
      <sheetName val="Bill D (Drainage)"/>
      <sheetName val="Bill R (RoadWorks)"/>
      <sheetName val="Daywork"/>
      <sheetName val="Names"/>
      <sheetName val="Sheet1"/>
      <sheetName val="Bill E (Earth &amp; SiteWorks)"/>
      <sheetName val="R&amp;P"/>
      <sheetName val="DUPA (Road)"/>
      <sheetName val="DUPA (Bridge)"/>
      <sheetName val="Bill B (BridgeWorks)"/>
      <sheetName val="Temporary Facilities"/>
      <sheetName val="Detailed for Breakdown"/>
      <sheetName val="CKN"/>
      <sheetName val="long thi cong"/>
      <sheetName val="Sonic"/>
      <sheetName val="Be+Than+xamu"/>
      <sheetName val="SuperT-N1"/>
      <sheetName val="SuperT-N2"/>
      <sheetName val="SuperT-N3"/>
      <sheetName val="Da thi cong"/>
      <sheetName val="Tong hop"/>
      <sheetName val="Khoi K"/>
      <sheetName val="Thuong bo"/>
      <sheetName val="Viec khac"/>
      <sheetName val="Cty cap"/>
      <sheetName val="a       "/>
      <sheetName val="Can doi "/>
      <sheetName val="dg"/>
      <sheetName val="Package2"/>
      <sheetName val="Package3"/>
      <sheetName val="Package4"/>
      <sheetName val="Package5"/>
      <sheetName val="Sheet2"/>
      <sheetName val="Temp"/>
      <sheetName val="Noisuy"/>
      <sheetName val="tra-vat-lieu"/>
      <sheetName val="CHITIET VL-NC"/>
      <sheetName val="DON GIA"/>
      <sheetName val="NC"/>
      <sheetName val="TNHCHINH"/>
      <sheetName val="nhan cong"/>
      <sheetName val="HSTV"/>
      <sheetName val="Work-Condition"/>
      <sheetName val="Sheet3"/>
      <sheetName val="nhan_cong"/>
      <sheetName val="GVL"/>
      <sheetName val="Du bao LL xe"/>
      <sheetName val="HelpMe"/>
      <sheetName val="K.Tra do vong dan hoi"/>
      <sheetName val="Tinh truot"/>
      <sheetName val="Tinh Keo uon"/>
      <sheetName val="Cac bang tra"/>
      <sheetName val="About"/>
      <sheetName val="Sheet0"/>
      <sheetName val="NEW-PANEL"/>
      <sheetName val="Abutment"/>
      <sheetName val="CHITIET VL_NC_TT1p"/>
      <sheetName val="TONGKE3p"/>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MAY"/>
      <sheetName val="VUA"/>
      <sheetName val="DG CAU"/>
      <sheetName val="THOP CAU"/>
      <sheetName val="TLP CAU"/>
      <sheetName val="DAKT1"/>
      <sheetName val="XL4Test5"/>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boHoan"/>
      <sheetName val="ETH"/>
      <sheetName val="1"/>
      <sheetName val="2"/>
      <sheetName val="3"/>
      <sheetName val="4"/>
      <sheetName val="5"/>
      <sheetName val="6"/>
      <sheetName val="7"/>
      <sheetName val="DT1"/>
      <sheetName val="DT2"/>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XN79"/>
      <sheetName val="CTMT"/>
      <sheetName val="C.     Lang"/>
      <sheetName val="QL1A-QL1Q moi"/>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TK331D"/>
      <sheetName val="334 d"/>
      <sheetName val="NCong-Day-Su"/>
      <sheetName val="BDCNH"/>
      <sheetName val="bcdtk"/>
      <sheetName val="BCDKTNH"/>
      <sheetName val="BCDKTTHUE"/>
      <sheetName val="tscd"/>
      <sheetName val="lt-tl"/>
      <sheetName val="px3-tl"/>
      <sheetName val="px1-tl"/>
      <sheetName val="vp-tl"/>
      <sheetName val="px2,tb-tl"/>
      <sheetName val="th-qt"/>
      <sheetName val="bqt"/>
      <sheetName val="tl-khovt"/>
      <sheetName val="dtkhovt"/>
      <sheetName val="Sheet17"/>
      <sheetName val="Sheet18"/>
      <sheetName val="C.   ( Lang"/>
      <sheetName val="Maumo)"/>
      <sheetName val="Tonchop"/>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iathanh1"/>
      <sheetName val="HK1"/>
      <sheetName val="HK2"/>
      <sheetName val="CANAM"/>
      <sheetName val="DG "/>
      <sheetName val="Tai khoan"/>
      <sheetName val="P_x000c_V"/>
      <sheetName val="KH-Q1,Q2,01"/>
      <sheetName val="TTDZ22"/>
      <sheetName val="dmuc"/>
      <sheetName val="DG CA?"/>
      <sheetName val="¶"/>
      <sheetName val="MTO REV.0"/>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2-2002"/>
      <sheetName val="Tojg KLBS"/>
      <sheetName val="ɂIEN DONG"/>
      <sheetName val="XL@Test5"/>
      <sheetName val="Bu gi`"/>
      <sheetName val="KK bo sung"/>
      <sheetName val="?IEN DONG"/>
      <sheetName val="BGThau_x0008_0000000_x0001__x0006_Sheet1_x0008_To"/>
      <sheetName val="S`eet12"/>
      <sheetName val="XHXPXXX1"/>
      <sheetName val="0000000!"/>
      <sheetName val="To tri.h"/>
      <sheetName val="cnHoan"/>
      <sheetName val="V_x0010_PN"/>
      <sheetName val="Ünh m÷c"/>
      <sheetName val="Quy"/>
      <sheetName val="THPDMoi  (2)"/>
      <sheetName val="dongia (2)"/>
      <sheetName val="gtrinh"/>
      <sheetName val="phuluc1"/>
      <sheetName val="TONG HOP VL-NC"/>
      <sheetName val="lam-moi"/>
      <sheetName val="chitiet"/>
      <sheetName val="TONGKE3p "/>
      <sheetName val="TH VL, NC, DDHT Thanhphuoc"/>
      <sheetName val="#REF"/>
      <sheetName val="thao-go"/>
      <sheetName val="TONGKE-HT"/>
      <sheetName val="LKVL-CK-HT-GD1"/>
      <sheetName val="t-h HA THE"/>
      <sheetName val="CHITIET VL-NC-TT -1p"/>
      <sheetName val="TONG HOP VL-NC TT"/>
      <sheetName val="TH XL"/>
      <sheetName val="VC"/>
      <sheetName val="Tiepdia"/>
      <sheetName val="CHITIET VL-NC-TT-3p"/>
      <sheetName val="TDTKP"/>
      <sheetName val="TDTKP1"/>
      <sheetName val="KPVC-BD "/>
      <sheetName val="VCV-BE-TONG"/>
      <sheetName val="NHANCONG"/>
      <sheetName val="TDT"/>
      <sheetName val="S29_x0007_S"/>
      <sheetName val="XNGBQI-01 (02)"/>
      <sheetName val="Girder"/>
      <sheetName val="Tendon"/>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tuong"/>
      <sheetName val="PPVT"/>
      <sheetName val="DO AM DT"/>
      <sheetName val="çha tri SX"/>
      <sheetName val="So Conç!îfhiep"/>
      <sheetName val="DG CA_"/>
      <sheetName val="_IEN DONG"/>
      <sheetName val="BGThau_x0008_"/>
      <sheetName val="XL4Te3t5"/>
      <sheetName val="Tang TRCD 98-02"/>
      <sheetName val="TSCD 2000"/>
      <sheetName val="CHIET TINH TBA"/>
      <sheetName val="XNGBQII-_x0010_4 (3)"/>
      <sheetName val="CTdoanh thu 2005"/>
      <sheetName val="4_x0004_XN54_x0004_XN33_x0004_NK96_x0006_Sheet4"/>
      <sheetName val="Q3-01-duyet"/>
      <sheetName val="쫀䃝Z"/>
      <sheetName val="¢é@Z_x000d__x0004_"/>
      <sheetName val="data"/>
      <sheetName val="phi"/>
      <sheetName val="ptdg"/>
      <sheetName val="Na201"/>
      <sheetName val="MTO REV.2(ARMOR)"/>
      <sheetName val="DI-ESTI"/>
      <sheetName val="GVL-NC-M"/>
      <sheetName val="M+MC"/>
      <sheetName val="126"/>
      <sheetName val="127"/>
      <sheetName val="128"/>
      <sheetName val="129"/>
      <sheetName val="130"/>
      <sheetName val="131"/>
      <sheetName val="132"/>
      <sheetName val="133"/>
      <sheetName val="134"/>
      <sheetName val="135"/>
      <sheetName val="136"/>
      <sheetName val="137"/>
      <sheetName val="138"/>
      <sheetName val="139"/>
      <sheetName val="KHUPHO8"/>
      <sheetName val="THONGKE"/>
      <sheetName val="NHAN CWNG"/>
      <sheetName val="DT1________"/>
      <sheetName val="Quy_2-2002"/>
      <sheetName val="DT1_"/>
      <sheetName val="S29_x0007___S"/>
      <sheetName val="S29_x0007__S"/>
      <sheetName val="ctTBA"/>
      <sheetName val="Bang TK goc"/>
      <sheetName val="DGchitiet "/>
      <sheetName val="INV"/>
      <sheetName val="XXXXXXX2"/>
      <sheetName val="XXXXXXX3"/>
      <sheetName val="XXXXXXX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Km227Э227_838s,"/>
      <sheetName val="Sheetr"/>
      <sheetName val="Km225_838-228_100"/>
      <sheetName val="Quy $-02"/>
      <sheetName val="CĮ     Lang"/>
      <sheetName val="BGThau_x0008_0000000_x0001__x0006_Sheet1_x0008_To dr"/>
      <sheetName val="Thuc_thanh"/>
      <sheetName val="QL1A-QL1A_moi"/>
      <sheetName val="C_Bong_Lang"/>
      <sheetName val="Vanh_dai_III_(TKKT)"/>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Hạng mục 2"/>
      <sheetName val="NHAN"/>
      <sheetName val="XNGBQIV-02)"/>
      <sheetName val="DTCTtallu"/>
      <sheetName val="coctuatrenda"/>
      <sheetName val="tienluong"/>
      <sheetName val="Na2"/>
      <sheetName val="CI     Lang"/>
      <sheetName val="CT"/>
      <sheetName val="4_x0004_"/>
      <sheetName val="DO_AM_DT"/>
      <sheetName val="ɂIEN_DONG"/>
      <sheetName val="DG_CA?"/>
      <sheetName val="Vong KLBS"/>
      <sheetName val=""/>
      <sheetName val="¢é@Z_x000a__x0004_"/>
      <sheetName val="Pier"/>
      <sheetName val="Pile"/>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KTQT-AF_x0003_"/>
      <sheetName val="KLDGT_x0014_&lt;120%"/>
      <sheetName val="Congt9"/>
      <sheetName val="Km227?227_838s,"/>
      <sheetName val="Km23"/>
      <sheetName val="CPQL"/>
      <sheetName val="THCPQL"/>
      <sheetName val="??Z"/>
      <sheetName val="H?ng m?c 2"/>
      <sheetName val="_x0017_[Q3-01-duyet.xls]Maumo)?"/>
      <sheetName val="?IEN_DONG"/>
      <sheetName val="DG  ᲌Ա_x0004_窰԰"/>
      <sheetName val="name"/>
      <sheetName val="c`i tiet KHM"/>
      <sheetName val="TTTram"/>
      <sheetName val="Exterior Walls Finishes"/>
      <sheetName val="Du kien DT 9 thang de fop"/>
      <sheetName val="€¢é@Z_x000d__x0004_"/>
      <sheetName val="_x0001__x0002_ƤŐ㋎˴"/>
      <sheetName val="C?     Lang"/>
      <sheetName val="Na2€01"/>
      <sheetName val="00000003"/>
      <sheetName val="€¢é@Z_x000a__x0004_"/>
      <sheetName val="CABLE"/>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op"/>
      <sheetName val="N Cong"/>
      <sheetName val="Vat tu"/>
      <sheetName val="T.Nghiem"/>
      <sheetName val="Ca may"/>
      <sheetName val="TH T nghiem"/>
      <sheetName val="MTO REV_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Sheet1 (3)"/>
      <sheetName val="Sheet1 (6)"/>
      <sheetName val="Sheet1 (7)"/>
      <sheetName val="Sheet1 (8)"/>
      <sheetName val="Sheet1 (9)"/>
      <sheetName val="Sheet1 (10)"/>
      <sheetName val="Sheet1 (11)"/>
      <sheetName val="Sheet1 (12)"/>
      <sheetName val="Sheet1 (5)"/>
      <sheetName val="Sheet1 (4)"/>
      <sheetName val="Sheet1 (2)"/>
      <sheetName val="BTN vua"/>
      <sheetName val="DG chi tiet"/>
      <sheetName val="Gia"/>
      <sheetName val="BTN min"/>
      <sheetName val="DDD"/>
      <sheetName val="BTN tho"/>
      <sheetName val="th¸mo"/>
      <sheetName val="SILICATE"/>
      <sheetName val="dra"/>
      <sheetName val="dvao"/>
      <sheetName val="dauphu"/>
      <sheetName val="bkeT5"/>
      <sheetName val="xang T5"/>
      <sheetName val="Bang TH"/>
      <sheetName val="TTgia"/>
      <sheetName val="DIALOG"/>
      <sheetName val="Macro1"/>
      <sheetName val="DG _x0000__x0000__x0000__x0000__x0000__x0000__x0000__x0000__x0000__x0009__x0000_᲌Ա_x0000__x0004__x0000__x0000__x0000__x0000__x0000__x0000_窰԰_x0000__x0000__x0000__x0000__x0000_"/>
    </sheetNames>
    <sheetDataSet>
      <sheetData sheetId="0" refreshError="1">
        <row r="8">
          <cell r="C8">
            <v>10188387997</v>
          </cell>
        </row>
        <row r="9">
          <cell r="C9">
            <v>0</v>
          </cell>
        </row>
        <row r="10">
          <cell r="C10">
            <v>222449784</v>
          </cell>
        </row>
        <row r="11">
          <cell r="C11">
            <v>0</v>
          </cell>
        </row>
        <row r="12">
          <cell r="C12">
            <v>75248818</v>
          </cell>
        </row>
        <row r="13">
          <cell r="C13">
            <v>0</v>
          </cell>
        </row>
        <row r="14">
          <cell r="C14">
            <v>106632084202</v>
          </cell>
        </row>
        <row r="16">
          <cell r="C16">
            <v>1242130778</v>
          </cell>
        </row>
        <row r="17">
          <cell r="C17">
            <v>0</v>
          </cell>
        </row>
        <row r="18">
          <cell r="C18">
            <v>8289973752</v>
          </cell>
        </row>
        <row r="19">
          <cell r="C19">
            <v>0</v>
          </cell>
        </row>
        <row r="20">
          <cell r="C20">
            <v>249746384</v>
          </cell>
        </row>
        <row r="21">
          <cell r="C21">
            <v>0</v>
          </cell>
        </row>
        <row r="22">
          <cell r="C22">
            <v>20683913938</v>
          </cell>
        </row>
        <row r="23">
          <cell r="C23">
            <v>0</v>
          </cell>
        </row>
        <row r="24">
          <cell r="C24">
            <v>41141659989</v>
          </cell>
        </row>
        <row r="25">
          <cell r="C25">
            <v>0</v>
          </cell>
        </row>
        <row r="26">
          <cell r="C26">
            <v>150424984359</v>
          </cell>
        </row>
        <row r="27">
          <cell r="C27">
            <v>0</v>
          </cell>
        </row>
        <row r="28">
          <cell r="C28">
            <v>21784213840</v>
          </cell>
        </row>
        <row r="29">
          <cell r="C29">
            <v>0</v>
          </cell>
        </row>
        <row r="30">
          <cell r="C30">
            <v>10343408975</v>
          </cell>
        </row>
        <row r="31">
          <cell r="C31">
            <v>0</v>
          </cell>
        </row>
        <row r="32">
          <cell r="C32">
            <v>3052075574</v>
          </cell>
        </row>
        <row r="34">
          <cell r="C34">
            <v>3000000000</v>
          </cell>
        </row>
        <row r="35">
          <cell r="C35">
            <v>95230529</v>
          </cell>
        </row>
        <row r="36">
          <cell r="C36">
            <v>1887596868</v>
          </cell>
        </row>
        <row r="38">
          <cell r="C38">
            <v>54621833258</v>
          </cell>
        </row>
        <row r="40">
          <cell r="C40">
            <v>433839708516</v>
          </cell>
        </row>
        <row r="42">
          <cell r="C42">
            <v>0</v>
          </cell>
        </row>
        <row r="43">
          <cell r="C43">
            <v>0</v>
          </cell>
        </row>
        <row r="44">
          <cell r="C44">
            <v>0</v>
          </cell>
        </row>
        <row r="46">
          <cell r="C46" t="str">
            <v xml:space="preserve">  Work Progress Schedule</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sheetData sheetId="780"/>
      <sheetData sheetId="781"/>
      <sheetData sheetId="782"/>
      <sheetData sheetId="783"/>
      <sheetData sheetId="784"/>
      <sheetData sheetId="785" refreshError="1"/>
      <sheetData sheetId="786" refreshError="1"/>
      <sheetData sheetId="787"/>
      <sheetData sheetId="788"/>
      <sheetData sheetId="789"/>
      <sheetData sheetId="790"/>
      <sheetData sheetId="791"/>
      <sheetData sheetId="792" refreshError="1"/>
      <sheetData sheetId="793" refreshError="1"/>
      <sheetData sheetId="794"/>
      <sheetData sheetId="795"/>
      <sheetData sheetId="79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2">
          <cell r="P22">
            <v>9523</v>
          </cell>
        </row>
        <row r="29">
          <cell r="P29">
            <v>28181</v>
          </cell>
        </row>
        <row r="38">
          <cell r="P38">
            <v>7270</v>
          </cell>
        </row>
        <row r="40">
          <cell r="P40">
            <v>1364</v>
          </cell>
        </row>
        <row r="48">
          <cell r="P48">
            <v>2727.5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gia vt,nc,ma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bang tinh chi phi KSSB"/>
      <sheetName val="bang ke khoi luong"/>
      <sheetName val="bang tinh don gia khao sat"/>
      <sheetName val="bu nha cong"/>
      <sheetName val="phu cap"/>
      <sheetName val="bang luong"/>
      <sheetName val="bangtinhchiphi"/>
      <sheetName val="VC-bocdo"/>
      <sheetName val="Chiettinh"/>
      <sheetName val="Chiphi"/>
      <sheetName val="T-nghiem"/>
      <sheetName val="T.hop-TN"/>
      <sheetName val="TH-DIEN"/>
      <sheetName val="KS-Thietke"/>
      <sheetName val="Vattu-tuphan"/>
      <sheetName val="Pbtru-trungthe"/>
      <sheetName val="PBcapABC"/>
      <sheetName val="vtthop"/>
      <sheetName val="XXXXXXXX"/>
      <sheetName val="Thau"/>
      <sheetName val="Mong"/>
      <sheetName val="CT-BT"/>
      <sheetName val="Xa"/>
      <sheetName val="Sheet2"/>
      <sheetName val="Sheet3"/>
      <sheetName val="00000000"/>
      <sheetName val="XL4Test5"/>
      <sheetName val="MTL__INTER"/>
      <sheetName val="bao ve"/>
      <sheetName val="doi xe"/>
      <sheetName val="lap may"/>
      <sheetName val="Co quan"/>
      <sheetName val="Xay dung"/>
      <sheetName val="ket cau"/>
      <sheetName val="Sheet8"/>
      <sheetName val="luong le"/>
      <sheetName val="co khi"/>
      <sheetName val="Sheet11"/>
      <sheetName val="Sheet12"/>
      <sheetName val="Chart1"/>
      <sheetName val="KHTT"/>
      <sheetName val="KHCBthan"/>
      <sheetName val="KHTTthan"/>
      <sheetName val="KHPC"/>
      <sheetName val="KHPCthan"/>
      <sheetName val="BC tån kho than"/>
      <sheetName val="KHPCthan2002"/>
      <sheetName val="VCTT"/>
      <sheetName val="VCTh"/>
      <sheetName val="Sheet1"/>
      <sheetName val="Sheet5"/>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TL"/>
      <sheetName val="CT"/>
      <sheetName val="GK"/>
      <sheetName val="917"/>
      <sheetName val="CB"/>
      <sheetName val="VP"/>
      <sheetName val="DATA"/>
      <sheetName val="CH"/>
      <sheetName val="LN"/>
      <sheetName val="TONGHOP"/>
      <sheetName val="GHI CHU"/>
      <sheetName val="nhan cong"/>
      <sheetName val="PNT-QUOT-#3"/>
      <sheetName val="COAT&amp;WRAP-QIOT-#3"/>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km345+400-km345+500 (6'-"/>
      <sheetName val="DT"/>
      <sheetName val="CP"/>
      <sheetName val="BCT6"/>
      <sheetName val="tuၡn"/>
      <sheetName val="tu?n"/>
      <sheetName val="T3-99"/>
      <sheetName val="T4-99"/>
      <sheetName val="Phieu cao do K95"/>
      <sheetName val="LEGEND"/>
      <sheetName val="QDPC"/>
      <sheetName val="T5-99"/>
      <sheetName val="T6-99"/>
      <sheetName val="T7-99"/>
      <sheetName val="T8-99"/>
      <sheetName val="T9-99"/>
      <sheetName val="T10-99"/>
      <sheetName val="T11-99"/>
      <sheetName val="T12-99"/>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Giao"/>
      <sheetName val="CHIET TINH"/>
      <sheetName val="Bang Gia VL"/>
      <sheetName val="Tong Hop KP"/>
      <sheetName val=" DON GIA"/>
      <sheetName val="CHIET TINH THEO KH.SAT"/>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Quantity"/>
      <sheetName val="So lieu chung"/>
      <sheetName val="143"/>
      <sheetName val="161"/>
      <sheetName val="162"/>
      <sheetName val="163"/>
      <sheetName val="164"/>
      <sheetName val="171"/>
      <sheetName val="172"/>
      <sheetName val="310"/>
      <sheetName val="320"/>
      <sheetName val="330"/>
      <sheetName val="360"/>
      <sheetName val="410"/>
      <sheetName val="420"/>
      <sheetName val="500"/>
      <sheetName val="GIAO TBI"/>
      <sheetName val="20000000"/>
      <sheetName val="5 nam (tach)"/>
      <sheetName val="5 nam (tach) (2)"/>
      <sheetName val="KH 2003"/>
      <sheetName val="00000001"/>
      <sheetName val="00000002"/>
      <sheetName val="00000003"/>
      <sheetName val="00000004"/>
      <sheetName val="BANG10"/>
      <sheetName val="BANG4"/>
      <sheetName val="BANG3"/>
      <sheetName val="BANG2"/>
      <sheetName val=" 22+33"/>
      <sheetName val="T2"/>
      <sheetName val="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35"/>
      <sheetName val="35KV"/>
      <sheetName val="T_35KV"/>
      <sheetName val="TBA NP"/>
      <sheetName val="T_TBA NP"/>
      <sheetName val="CP_Xaylap"/>
      <sheetName val="CP_Thietbi "/>
      <sheetName val="CP_Khac"/>
      <sheetName val="Tong_DT"/>
      <sheetName val="Bd-dtoan"/>
      <sheetName val="TTVanChuyen"/>
      <sheetName val="Gia_GC_Satthep"/>
      <sheetName val="TBA_NP"/>
      <sheetName val="T_TBA_NP"/>
      <sheetName val="CP_Thietbi_"/>
    </sheetNames>
    <sheetDataSet>
      <sheetData sheetId="0"/>
      <sheetData sheetId="1"/>
      <sheetData sheetId="2"/>
      <sheetData sheetId="3"/>
      <sheetData sheetId="4"/>
      <sheetData sheetId="5"/>
      <sheetData sheetId="6"/>
      <sheetData sheetId="7"/>
      <sheetData sheetId="8"/>
      <sheetData sheetId="9"/>
      <sheetData sheetId="10" refreshError="1">
        <row r="4">
          <cell r="J4">
            <v>346089.6</v>
          </cell>
        </row>
        <row r="5">
          <cell r="J5">
            <v>125945.60000000001</v>
          </cell>
        </row>
        <row r="6">
          <cell r="J6">
            <v>121708.79999999999</v>
          </cell>
        </row>
      </sheetData>
      <sheetData sheetId="11"/>
      <sheetData sheetId="12" refreshError="1"/>
      <sheetData sheetId="13" refreshError="1"/>
      <sheetData sheetId="1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REGION"/>
      <sheetName val="ctdg"/>
      <sheetName val=""/>
      <sheetName val="TTVanChuyen"/>
      <sheetName val="ptdgia-mong"/>
      <sheetName val="TONGKE3p "/>
      <sheetName val="TDTKP"/>
      <sheetName val="chitimc"/>
      <sheetName val="ThongSo"/>
      <sheetName val="????????"/>
      <sheetName val="CHITIET VL-NC-TT1p"/>
      <sheetName val="Coc khoan"/>
      <sheetName val="DGchitiet_"/>
      <sheetName val="________"/>
      <sheetName val="MTL$-INTER"/>
      <sheetName val="KKKKKKKK"/>
      <sheetName val="TT"/>
      <sheetName val="IBASE"/>
      <sheetName val="TT_VC"/>
      <sheetName val="DG "/>
      <sheetName val="Don g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Sum"/>
      <sheetName val="giathanh1"/>
      <sheetName val="DGchitiet "/>
      <sheetName val="DON GIA"/>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gienekhoan"/>
      <sheetName val="TONGKE3p "/>
      <sheetName val="TDTKP"/>
      <sheetName val="NEW-PANEL"/>
      <sheetName val="T-goc"/>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TTVanChuyen"/>
      <sheetName val="ThongSo"/>
      <sheetName val="Sheet2"/>
      <sheetName val="chenhlech"/>
      <sheetName val="VC"/>
      <sheetName val="BT"/>
      <sheetName val="Luong T1- 03"/>
      <sheetName val="Luong T2- 03"/>
      <sheetName val="Luong T3- 03"/>
      <sheetName val="MTO REV.0"/>
      <sheetName val="PNT-QUOT-#3"/>
      <sheetName val="COAT&amp;WRAP-QIOT-#3"/>
      <sheetName val="BK-C T"/>
      <sheetName val="DONGIAVATTU"/>
      <sheetName val="nc-m"/>
      <sheetName val="dutoan"/>
      <sheetName val="Ket qua"/>
      <sheetName val="bieu do duy tri"/>
      <sheetName val="BO"/>
      <sheetName val="TONG KE DZ 0.4 KV"/>
    </sheetNames>
    <sheetDataSet>
      <sheetData sheetId="0" refreshError="1">
        <row r="17">
          <cell r="B17">
            <v>13808</v>
          </cell>
        </row>
        <row r="44">
          <cell r="B44">
            <v>20000</v>
          </cell>
        </row>
        <row r="45">
          <cell r="B45">
            <v>8000</v>
          </cell>
        </row>
        <row r="46">
          <cell r="B46">
            <v>1000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sheetName val="OPTION (2)"/>
    </sheetNames>
    <sheetDataSet>
      <sheetData sheetId="0" refreshError="1">
        <row r="9">
          <cell r="D9">
            <v>32</v>
          </cell>
        </row>
        <row r="11">
          <cell r="D11">
            <v>2000000</v>
          </cell>
        </row>
        <row r="13">
          <cell r="D13">
            <v>6.5000000000000002E-2</v>
          </cell>
        </row>
        <row r="16">
          <cell r="D16">
            <v>0.02</v>
          </cell>
        </row>
        <row r="17">
          <cell r="D17">
            <v>0.155</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sheetName val="OPTION (2)"/>
    </sheetNames>
    <sheetDataSet>
      <sheetData sheetId="0" refreshError="1">
        <row r="9">
          <cell r="D9">
            <v>32</v>
          </cell>
        </row>
        <row r="11">
          <cell r="D11">
            <v>2000000</v>
          </cell>
        </row>
        <row r="13">
          <cell r="D13">
            <v>6.5000000000000002E-2</v>
          </cell>
        </row>
        <row r="16">
          <cell r="D16">
            <v>0.02</v>
          </cell>
        </row>
        <row r="17">
          <cell r="D17">
            <v>0.155</v>
          </cell>
        </row>
      </sheetData>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REF"/>
    </sheetNames>
    <sheetDataSet>
      <sheetData sheetId="0" refreshError="1"/>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u do duy tri"/>
      <sheetName val="Ket qua"/>
      <sheetName val="Bieu do phan phoi"/>
      <sheetName val="00000000"/>
      <sheetName val="10000000"/>
      <sheetName val="XL4Test5"/>
    </sheetNames>
    <sheetDataSet>
      <sheetData sheetId="0" refreshError="1">
        <row r="7">
          <cell r="C7">
            <v>0.99791666666666667</v>
          </cell>
        </row>
        <row r="8">
          <cell r="C8">
            <v>0.99583333333333335</v>
          </cell>
        </row>
        <row r="9">
          <cell r="C9">
            <v>0.99375000000000002</v>
          </cell>
        </row>
        <row r="10">
          <cell r="C10">
            <v>0.9916666666666667</v>
          </cell>
        </row>
        <row r="11">
          <cell r="C11">
            <v>0.98958333333333337</v>
          </cell>
        </row>
        <row r="12">
          <cell r="C12">
            <v>0.98750000000000004</v>
          </cell>
        </row>
        <row r="13">
          <cell r="C13">
            <v>0.98541666666666672</v>
          </cell>
        </row>
        <row r="14">
          <cell r="C14">
            <v>0.98333333333333328</v>
          </cell>
        </row>
        <row r="15">
          <cell r="C15">
            <v>0.98124999999999996</v>
          </cell>
        </row>
        <row r="16">
          <cell r="C16">
            <v>0.97916666666666663</v>
          </cell>
        </row>
        <row r="17">
          <cell r="C17">
            <v>0.9770833333333333</v>
          </cell>
        </row>
        <row r="18">
          <cell r="C18">
            <v>0.97499999999999998</v>
          </cell>
        </row>
        <row r="19">
          <cell r="C19">
            <v>0.97291666666666665</v>
          </cell>
        </row>
        <row r="20">
          <cell r="C20">
            <v>0.97083333333333333</v>
          </cell>
        </row>
        <row r="21">
          <cell r="C21">
            <v>0.96875</v>
          </cell>
        </row>
        <row r="22">
          <cell r="C22">
            <v>0.96666666666666667</v>
          </cell>
        </row>
        <row r="23">
          <cell r="C23">
            <v>0.96458333333333335</v>
          </cell>
        </row>
        <row r="24">
          <cell r="C24">
            <v>0.96250000000000002</v>
          </cell>
        </row>
        <row r="25">
          <cell r="C25">
            <v>0.9604166666666667</v>
          </cell>
        </row>
        <row r="26">
          <cell r="C26">
            <v>0.95833333333333337</v>
          </cell>
        </row>
        <row r="27">
          <cell r="C27">
            <v>0.95625000000000004</v>
          </cell>
        </row>
        <row r="28">
          <cell r="C28">
            <v>0.95416666666666672</v>
          </cell>
        </row>
        <row r="29">
          <cell r="C29">
            <v>0.95208333333333328</v>
          </cell>
        </row>
        <row r="30">
          <cell r="C30">
            <v>0.95</v>
          </cell>
        </row>
        <row r="31">
          <cell r="C31">
            <v>0.94791666666666663</v>
          </cell>
        </row>
        <row r="32">
          <cell r="C32">
            <v>0.9458333333333333</v>
          </cell>
        </row>
        <row r="33">
          <cell r="C33">
            <v>0.94374999999999998</v>
          </cell>
        </row>
        <row r="34">
          <cell r="C34">
            <v>0.94166666666666665</v>
          </cell>
        </row>
        <row r="35">
          <cell r="C35">
            <v>0.93958333333333333</v>
          </cell>
        </row>
        <row r="36">
          <cell r="C36">
            <v>0.9375</v>
          </cell>
        </row>
        <row r="37">
          <cell r="C37">
            <v>0.93541666666666667</v>
          </cell>
        </row>
        <row r="38">
          <cell r="C38">
            <v>0.93333333333333335</v>
          </cell>
        </row>
        <row r="39">
          <cell r="C39">
            <v>0.93125000000000002</v>
          </cell>
        </row>
        <row r="40">
          <cell r="C40">
            <v>0.9291666666666667</v>
          </cell>
        </row>
        <row r="41">
          <cell r="C41">
            <v>0.92708333333333337</v>
          </cell>
        </row>
        <row r="42">
          <cell r="C42">
            <v>0.92500000000000004</v>
          </cell>
        </row>
        <row r="43">
          <cell r="C43">
            <v>0.92291666666666672</v>
          </cell>
        </row>
        <row r="44">
          <cell r="C44">
            <v>0.92083333333333328</v>
          </cell>
        </row>
        <row r="45">
          <cell r="C45">
            <v>0.91874999999999996</v>
          </cell>
        </row>
        <row r="46">
          <cell r="C46">
            <v>0.91666666666666663</v>
          </cell>
        </row>
        <row r="47">
          <cell r="C47">
            <v>0.9145833333333333</v>
          </cell>
        </row>
        <row r="48">
          <cell r="C48">
            <v>0.91249999999999998</v>
          </cell>
        </row>
        <row r="49">
          <cell r="C49">
            <v>0.91041666666666665</v>
          </cell>
        </row>
        <row r="50">
          <cell r="C50">
            <v>0.90833333333333333</v>
          </cell>
        </row>
        <row r="51">
          <cell r="C51">
            <v>0.90625</v>
          </cell>
        </row>
        <row r="52">
          <cell r="C52">
            <v>0.90416666666666667</v>
          </cell>
        </row>
        <row r="53">
          <cell r="C53">
            <v>0.90208333333333335</v>
          </cell>
        </row>
        <row r="54">
          <cell r="C54">
            <v>0.9</v>
          </cell>
        </row>
        <row r="55">
          <cell r="C55">
            <v>0.8979166666666667</v>
          </cell>
        </row>
        <row r="56">
          <cell r="C56">
            <v>0.89583333333333337</v>
          </cell>
        </row>
        <row r="57">
          <cell r="C57">
            <v>0.89375000000000004</v>
          </cell>
        </row>
        <row r="58">
          <cell r="C58">
            <v>0.89166666666666672</v>
          </cell>
        </row>
        <row r="59">
          <cell r="C59">
            <v>0.88958333333333328</v>
          </cell>
        </row>
        <row r="60">
          <cell r="C60">
            <v>0.88749999999999996</v>
          </cell>
        </row>
        <row r="61">
          <cell r="C61">
            <v>0.88541666666666663</v>
          </cell>
        </row>
        <row r="62">
          <cell r="C62">
            <v>0.8833333333333333</v>
          </cell>
        </row>
        <row r="63">
          <cell r="C63">
            <v>0.88124999999999998</v>
          </cell>
        </row>
        <row r="64">
          <cell r="C64">
            <v>0.87916666666666665</v>
          </cell>
        </row>
        <row r="65">
          <cell r="C65">
            <v>0.87708333333333333</v>
          </cell>
        </row>
        <row r="66">
          <cell r="C66">
            <v>0.875</v>
          </cell>
        </row>
        <row r="67">
          <cell r="C67">
            <v>0.87291666666666667</v>
          </cell>
        </row>
        <row r="68">
          <cell r="C68">
            <v>0.87083333333333335</v>
          </cell>
        </row>
        <row r="69">
          <cell r="C69">
            <v>0.86875000000000002</v>
          </cell>
        </row>
        <row r="70">
          <cell r="C70">
            <v>0.8666666666666667</v>
          </cell>
        </row>
        <row r="71">
          <cell r="C71">
            <v>0.86458333333333337</v>
          </cell>
        </row>
        <row r="72">
          <cell r="C72">
            <v>0.86250000000000004</v>
          </cell>
        </row>
        <row r="73">
          <cell r="C73">
            <v>0.86041666666666672</v>
          </cell>
        </row>
        <row r="74">
          <cell r="C74">
            <v>0.85833333333333328</v>
          </cell>
        </row>
        <row r="75">
          <cell r="C75">
            <v>0.85624999999999996</v>
          </cell>
        </row>
        <row r="76">
          <cell r="C76">
            <v>0.85416666666666663</v>
          </cell>
        </row>
        <row r="77">
          <cell r="C77">
            <v>0.8520833333333333</v>
          </cell>
        </row>
        <row r="78">
          <cell r="C78">
            <v>0.85</v>
          </cell>
        </row>
        <row r="79">
          <cell r="C79">
            <v>0.84791666666666665</v>
          </cell>
        </row>
        <row r="80">
          <cell r="C80">
            <v>0.84583333333333333</v>
          </cell>
        </row>
        <row r="81">
          <cell r="C81">
            <v>0.84375</v>
          </cell>
        </row>
        <row r="82">
          <cell r="C82">
            <v>0.84166666666666667</v>
          </cell>
        </row>
        <row r="83">
          <cell r="C83">
            <v>0.83958333333333335</v>
          </cell>
        </row>
        <row r="84">
          <cell r="C84">
            <v>0.83750000000000002</v>
          </cell>
        </row>
        <row r="85">
          <cell r="C85">
            <v>0.8354166666666667</v>
          </cell>
        </row>
        <row r="86">
          <cell r="C86">
            <v>0.83333333333333337</v>
          </cell>
        </row>
        <row r="87">
          <cell r="C87">
            <v>0.83125000000000004</v>
          </cell>
        </row>
        <row r="88">
          <cell r="C88">
            <v>0.82916666666666672</v>
          </cell>
        </row>
        <row r="89">
          <cell r="C89">
            <v>0.82708333333333328</v>
          </cell>
        </row>
        <row r="90">
          <cell r="C90">
            <v>0.82499999999999996</v>
          </cell>
        </row>
        <row r="91">
          <cell r="C91">
            <v>0.82291666666666663</v>
          </cell>
        </row>
        <row r="92">
          <cell r="C92">
            <v>0.8208333333333333</v>
          </cell>
        </row>
        <row r="93">
          <cell r="C93">
            <v>0.81874999999999998</v>
          </cell>
        </row>
        <row r="94">
          <cell r="C94">
            <v>0.81666666666666665</v>
          </cell>
        </row>
        <row r="95">
          <cell r="C95">
            <v>0.81458333333333333</v>
          </cell>
        </row>
        <row r="96">
          <cell r="C96">
            <v>0.8125</v>
          </cell>
        </row>
        <row r="97">
          <cell r="C97">
            <v>0.81041666666666667</v>
          </cell>
        </row>
        <row r="98">
          <cell r="C98">
            <v>0.80833333333333335</v>
          </cell>
        </row>
        <row r="99">
          <cell r="C99">
            <v>0.80625000000000002</v>
          </cell>
        </row>
        <row r="100">
          <cell r="C100">
            <v>0.8041666666666667</v>
          </cell>
        </row>
        <row r="101">
          <cell r="C101">
            <v>0.80208333333333337</v>
          </cell>
        </row>
        <row r="102">
          <cell r="C102">
            <v>0.8</v>
          </cell>
        </row>
        <row r="103">
          <cell r="C103">
            <v>0.79791666666666672</v>
          </cell>
        </row>
        <row r="104">
          <cell r="C104">
            <v>0.79583333333333328</v>
          </cell>
        </row>
        <row r="105">
          <cell r="C105">
            <v>0.79374999999999996</v>
          </cell>
        </row>
        <row r="106">
          <cell r="C106">
            <v>0.79166666666666663</v>
          </cell>
        </row>
        <row r="107">
          <cell r="C107">
            <v>0.7895833333333333</v>
          </cell>
        </row>
        <row r="108">
          <cell r="C108">
            <v>0.78749999999999998</v>
          </cell>
        </row>
        <row r="109">
          <cell r="C109">
            <v>0.78541666666666665</v>
          </cell>
        </row>
        <row r="110">
          <cell r="C110">
            <v>0.78333333333333333</v>
          </cell>
        </row>
        <row r="111">
          <cell r="C111">
            <v>0.78125</v>
          </cell>
        </row>
        <row r="112">
          <cell r="C112">
            <v>0.77916666666666667</v>
          </cell>
        </row>
        <row r="113">
          <cell r="C113">
            <v>0.77708333333333335</v>
          </cell>
        </row>
        <row r="114">
          <cell r="C114">
            <v>0.77500000000000002</v>
          </cell>
        </row>
        <row r="115">
          <cell r="C115">
            <v>0.7729166666666667</v>
          </cell>
        </row>
        <row r="116">
          <cell r="C116">
            <v>0.77083333333333337</v>
          </cell>
        </row>
        <row r="117">
          <cell r="C117">
            <v>0.76875000000000004</v>
          </cell>
        </row>
        <row r="118">
          <cell r="C118">
            <v>0.76666666666666672</v>
          </cell>
        </row>
        <row r="119">
          <cell r="C119">
            <v>0.76458333333333328</v>
          </cell>
        </row>
        <row r="120">
          <cell r="C120">
            <v>0.76249999999999996</v>
          </cell>
        </row>
        <row r="121">
          <cell r="C121">
            <v>0.76041666666666663</v>
          </cell>
        </row>
        <row r="122">
          <cell r="C122">
            <v>0.7583333333333333</v>
          </cell>
        </row>
        <row r="123">
          <cell r="C123">
            <v>0.75624999999999998</v>
          </cell>
        </row>
        <row r="124">
          <cell r="C124">
            <v>0.75416666666666665</v>
          </cell>
        </row>
        <row r="125">
          <cell r="C125">
            <v>0.75208333333333333</v>
          </cell>
        </row>
        <row r="126">
          <cell r="C126">
            <v>0.75</v>
          </cell>
        </row>
        <row r="127">
          <cell r="C127">
            <v>0.74791666666666667</v>
          </cell>
        </row>
        <row r="128">
          <cell r="C128">
            <v>0.74583333333333335</v>
          </cell>
        </row>
        <row r="129">
          <cell r="C129">
            <v>0.74375000000000002</v>
          </cell>
        </row>
        <row r="130">
          <cell r="C130">
            <v>0.7416666666666667</v>
          </cell>
        </row>
        <row r="131">
          <cell r="C131">
            <v>0.73958333333333337</v>
          </cell>
        </row>
        <row r="132">
          <cell r="C132">
            <v>0.73750000000000004</v>
          </cell>
        </row>
        <row r="133">
          <cell r="C133">
            <v>0.73541666666666672</v>
          </cell>
        </row>
        <row r="134">
          <cell r="C134">
            <v>0.73333333333333328</v>
          </cell>
        </row>
        <row r="135">
          <cell r="C135">
            <v>0.73124999999999996</v>
          </cell>
        </row>
        <row r="136">
          <cell r="C136">
            <v>0.72916666666666663</v>
          </cell>
        </row>
        <row r="137">
          <cell r="C137">
            <v>0.7270833333333333</v>
          </cell>
        </row>
        <row r="138">
          <cell r="C138">
            <v>0.72499999999999998</v>
          </cell>
        </row>
        <row r="139">
          <cell r="C139">
            <v>0.72291666666666665</v>
          </cell>
        </row>
        <row r="140">
          <cell r="C140">
            <v>0.72083333333333333</v>
          </cell>
        </row>
        <row r="141">
          <cell r="C141">
            <v>0.71875</v>
          </cell>
        </row>
        <row r="142">
          <cell r="C142">
            <v>0.71666666666666667</v>
          </cell>
        </row>
        <row r="143">
          <cell r="C143">
            <v>0.71458333333333335</v>
          </cell>
        </row>
        <row r="144">
          <cell r="C144">
            <v>0.71250000000000002</v>
          </cell>
        </row>
        <row r="145">
          <cell r="C145">
            <v>0.7104166666666667</v>
          </cell>
        </row>
        <row r="146">
          <cell r="C146">
            <v>0.70833333333333337</v>
          </cell>
        </row>
        <row r="147">
          <cell r="C147">
            <v>0.70625000000000004</v>
          </cell>
        </row>
        <row r="148">
          <cell r="C148">
            <v>0.70416666666666672</v>
          </cell>
        </row>
        <row r="149">
          <cell r="C149">
            <v>0.70208333333333328</v>
          </cell>
        </row>
        <row r="150">
          <cell r="C150">
            <v>0.7</v>
          </cell>
        </row>
        <row r="151">
          <cell r="C151">
            <v>0.69791666666666663</v>
          </cell>
        </row>
        <row r="152">
          <cell r="C152">
            <v>0.6958333333333333</v>
          </cell>
        </row>
        <row r="153">
          <cell r="C153">
            <v>0.69374999999999998</v>
          </cell>
        </row>
        <row r="154">
          <cell r="C154">
            <v>0.69166666666666665</v>
          </cell>
        </row>
        <row r="155">
          <cell r="C155">
            <v>0.68958333333333333</v>
          </cell>
        </row>
        <row r="156">
          <cell r="C156">
            <v>0.6875</v>
          </cell>
        </row>
        <row r="157">
          <cell r="C157">
            <v>0.68541666666666667</v>
          </cell>
        </row>
        <row r="158">
          <cell r="C158">
            <v>0.68333333333333335</v>
          </cell>
        </row>
        <row r="159">
          <cell r="C159">
            <v>0.68125000000000002</v>
          </cell>
        </row>
        <row r="160">
          <cell r="C160">
            <v>0.6791666666666667</v>
          </cell>
        </row>
        <row r="161">
          <cell r="C161">
            <v>0.67708333333333337</v>
          </cell>
        </row>
        <row r="162">
          <cell r="C162">
            <v>0.67500000000000004</v>
          </cell>
        </row>
        <row r="163">
          <cell r="C163">
            <v>0.67291666666666672</v>
          </cell>
        </row>
        <row r="164">
          <cell r="C164">
            <v>0.67083333333333328</v>
          </cell>
        </row>
        <row r="165">
          <cell r="C165">
            <v>0.66874999999999996</v>
          </cell>
        </row>
        <row r="166">
          <cell r="C166">
            <v>0.66666666666666663</v>
          </cell>
        </row>
        <row r="167">
          <cell r="C167">
            <v>0.6645833333333333</v>
          </cell>
        </row>
        <row r="168">
          <cell r="C168">
            <v>0.66249999999999998</v>
          </cell>
        </row>
        <row r="169">
          <cell r="C169">
            <v>0.66041666666666665</v>
          </cell>
        </row>
        <row r="170">
          <cell r="C170">
            <v>0.65833333333333333</v>
          </cell>
        </row>
        <row r="171">
          <cell r="C171">
            <v>0.65625</v>
          </cell>
        </row>
        <row r="172">
          <cell r="C172">
            <v>0.65416666666666667</v>
          </cell>
        </row>
        <row r="173">
          <cell r="C173">
            <v>0.65208333333333335</v>
          </cell>
        </row>
        <row r="174">
          <cell r="C174">
            <v>0.65</v>
          </cell>
        </row>
        <row r="175">
          <cell r="C175">
            <v>0.6479166666666667</v>
          </cell>
        </row>
        <row r="176">
          <cell r="C176">
            <v>0.64583333333333337</v>
          </cell>
        </row>
        <row r="177">
          <cell r="C177">
            <v>0.64375000000000004</v>
          </cell>
        </row>
        <row r="178">
          <cell r="C178">
            <v>0.64166666666666672</v>
          </cell>
        </row>
        <row r="179">
          <cell r="C179">
            <v>0.63958333333333328</v>
          </cell>
        </row>
        <row r="180">
          <cell r="C180">
            <v>0.63749999999999996</v>
          </cell>
        </row>
        <row r="181">
          <cell r="C181">
            <v>0.63541666666666663</v>
          </cell>
        </row>
        <row r="182">
          <cell r="C182">
            <v>0.6333333333333333</v>
          </cell>
        </row>
        <row r="183">
          <cell r="C183">
            <v>0.63124999999999998</v>
          </cell>
        </row>
        <row r="184">
          <cell r="C184">
            <v>0.62916666666666665</v>
          </cell>
        </row>
        <row r="185">
          <cell r="C185">
            <v>0.62708333333333333</v>
          </cell>
        </row>
        <row r="186">
          <cell r="C186">
            <v>0.625</v>
          </cell>
        </row>
        <row r="187">
          <cell r="C187">
            <v>0.62291666666666667</v>
          </cell>
        </row>
        <row r="188">
          <cell r="C188">
            <v>0.62083333333333335</v>
          </cell>
        </row>
        <row r="189">
          <cell r="C189">
            <v>0.61875000000000002</v>
          </cell>
        </row>
        <row r="190">
          <cell r="C190">
            <v>0.6166666666666667</v>
          </cell>
        </row>
        <row r="191">
          <cell r="C191">
            <v>0.61458333333333337</v>
          </cell>
        </row>
        <row r="192">
          <cell r="C192">
            <v>0.61250000000000004</v>
          </cell>
        </row>
        <row r="193">
          <cell r="C193">
            <v>0.61041666666666672</v>
          </cell>
        </row>
        <row r="194">
          <cell r="C194">
            <v>0.60833333333333328</v>
          </cell>
        </row>
        <row r="195">
          <cell r="C195">
            <v>0.60624999999999996</v>
          </cell>
        </row>
        <row r="196">
          <cell r="C196">
            <v>0.60416666666666663</v>
          </cell>
        </row>
        <row r="197">
          <cell r="C197">
            <v>0.6020833333333333</v>
          </cell>
        </row>
        <row r="198">
          <cell r="C198">
            <v>0.6</v>
          </cell>
        </row>
        <row r="199">
          <cell r="C199">
            <v>0.59791666666666665</v>
          </cell>
        </row>
        <row r="200">
          <cell r="C200">
            <v>0.59583333333333333</v>
          </cell>
        </row>
        <row r="201">
          <cell r="C201">
            <v>0.59375</v>
          </cell>
        </row>
        <row r="202">
          <cell r="C202">
            <v>0.59166666666666667</v>
          </cell>
        </row>
        <row r="203">
          <cell r="C203">
            <v>0.58958333333333335</v>
          </cell>
        </row>
        <row r="204">
          <cell r="C204">
            <v>0.58750000000000002</v>
          </cell>
        </row>
        <row r="205">
          <cell r="C205">
            <v>0.5854166666666667</v>
          </cell>
        </row>
        <row r="206">
          <cell r="C206">
            <v>0.58333333333333337</v>
          </cell>
        </row>
        <row r="207">
          <cell r="C207">
            <v>0.58125000000000004</v>
          </cell>
        </row>
        <row r="208">
          <cell r="C208">
            <v>0.57916666666666672</v>
          </cell>
        </row>
        <row r="209">
          <cell r="C209">
            <v>0.57708333333333328</v>
          </cell>
        </row>
        <row r="210">
          <cell r="C210">
            <v>0.57499999999999996</v>
          </cell>
        </row>
        <row r="211">
          <cell r="C211">
            <v>0.57291666666666663</v>
          </cell>
        </row>
        <row r="212">
          <cell r="C212">
            <v>0.5708333333333333</v>
          </cell>
        </row>
        <row r="213">
          <cell r="C213">
            <v>0.56874999999999998</v>
          </cell>
        </row>
        <row r="214">
          <cell r="C214">
            <v>0.56666666666666665</v>
          </cell>
        </row>
        <row r="215">
          <cell r="C215">
            <v>0.56458333333333333</v>
          </cell>
        </row>
        <row r="216">
          <cell r="C216">
            <v>0.5625</v>
          </cell>
        </row>
        <row r="217">
          <cell r="C217">
            <v>0.56041666666666667</v>
          </cell>
        </row>
        <row r="218">
          <cell r="C218">
            <v>0.55833333333333335</v>
          </cell>
        </row>
        <row r="219">
          <cell r="C219">
            <v>0.55625000000000002</v>
          </cell>
        </row>
        <row r="220">
          <cell r="C220">
            <v>0.5541666666666667</v>
          </cell>
        </row>
        <row r="221">
          <cell r="C221">
            <v>0.55208333333333337</v>
          </cell>
        </row>
        <row r="222">
          <cell r="C222">
            <v>0.55000000000000004</v>
          </cell>
        </row>
        <row r="223">
          <cell r="C223">
            <v>0.54791666666666672</v>
          </cell>
        </row>
        <row r="224">
          <cell r="C224">
            <v>0.54583333333333328</v>
          </cell>
        </row>
        <row r="225">
          <cell r="C225">
            <v>0.54374999999999996</v>
          </cell>
        </row>
        <row r="226">
          <cell r="C226">
            <v>0.54166666666666663</v>
          </cell>
        </row>
        <row r="227">
          <cell r="C227">
            <v>0.5395833333333333</v>
          </cell>
        </row>
        <row r="228">
          <cell r="C228">
            <v>0.53749999999999998</v>
          </cell>
        </row>
        <row r="229">
          <cell r="C229">
            <v>0.53541666666666665</v>
          </cell>
        </row>
        <row r="230">
          <cell r="C230">
            <v>0.53333333333333333</v>
          </cell>
        </row>
        <row r="231">
          <cell r="C231">
            <v>0.53125</v>
          </cell>
        </row>
        <row r="232">
          <cell r="C232">
            <v>0.52916666666666667</v>
          </cell>
        </row>
        <row r="233">
          <cell r="C233">
            <v>0.52708333333333335</v>
          </cell>
        </row>
        <row r="234">
          <cell r="C234">
            <v>0.52500000000000002</v>
          </cell>
        </row>
        <row r="235">
          <cell r="C235">
            <v>0.5229166666666667</v>
          </cell>
        </row>
        <row r="236">
          <cell r="C236">
            <v>0.52083333333333337</v>
          </cell>
        </row>
        <row r="237">
          <cell r="C237">
            <v>0.51875000000000004</v>
          </cell>
        </row>
        <row r="238">
          <cell r="C238">
            <v>0.51666666666666672</v>
          </cell>
        </row>
        <row r="239">
          <cell r="C239">
            <v>0.51458333333333328</v>
          </cell>
        </row>
        <row r="240">
          <cell r="C240">
            <v>0.51249999999999996</v>
          </cell>
        </row>
        <row r="241">
          <cell r="C241">
            <v>0.51041666666666663</v>
          </cell>
        </row>
        <row r="242">
          <cell r="C242">
            <v>0.5083333333333333</v>
          </cell>
        </row>
        <row r="243">
          <cell r="C243">
            <v>0.50624999999999998</v>
          </cell>
        </row>
        <row r="244">
          <cell r="C244">
            <v>0.50416666666666665</v>
          </cell>
        </row>
        <row r="245">
          <cell r="C245">
            <v>0.50208333333333333</v>
          </cell>
        </row>
        <row r="246">
          <cell r="C246">
            <v>0.5</v>
          </cell>
        </row>
        <row r="247">
          <cell r="C247">
            <v>0.49791666666666667</v>
          </cell>
        </row>
        <row r="248">
          <cell r="C248">
            <v>0.49583333333333335</v>
          </cell>
        </row>
        <row r="249">
          <cell r="C249">
            <v>0.49375000000000002</v>
          </cell>
        </row>
        <row r="250">
          <cell r="C250">
            <v>0.49166666666666664</v>
          </cell>
        </row>
        <row r="251">
          <cell r="C251">
            <v>0.48958333333333331</v>
          </cell>
        </row>
        <row r="252">
          <cell r="C252">
            <v>0.48749999999999999</v>
          </cell>
        </row>
        <row r="253">
          <cell r="C253">
            <v>0.48541666666666666</v>
          </cell>
        </row>
        <row r="254">
          <cell r="C254">
            <v>0.48333333333333334</v>
          </cell>
        </row>
        <row r="255">
          <cell r="C255">
            <v>0.48125000000000001</v>
          </cell>
        </row>
        <row r="256">
          <cell r="C256">
            <v>0.47916666666666669</v>
          </cell>
        </row>
        <row r="257">
          <cell r="C257">
            <v>0.47708333333333336</v>
          </cell>
        </row>
        <row r="258">
          <cell r="C258">
            <v>0.47499999999999998</v>
          </cell>
        </row>
        <row r="259">
          <cell r="C259">
            <v>0.47291666666666665</v>
          </cell>
        </row>
        <row r="260">
          <cell r="C260">
            <v>0.47083333333333333</v>
          </cell>
        </row>
        <row r="261">
          <cell r="C261">
            <v>0.46875</v>
          </cell>
        </row>
        <row r="262">
          <cell r="C262">
            <v>0.46666666666666667</v>
          </cell>
        </row>
        <row r="263">
          <cell r="C263">
            <v>0.46458333333333335</v>
          </cell>
        </row>
        <row r="264">
          <cell r="C264">
            <v>0.46250000000000002</v>
          </cell>
        </row>
        <row r="265">
          <cell r="C265">
            <v>0.46041666666666664</v>
          </cell>
        </row>
        <row r="266">
          <cell r="C266">
            <v>0.45833333333333331</v>
          </cell>
        </row>
        <row r="267">
          <cell r="C267">
            <v>0.45624999999999999</v>
          </cell>
        </row>
        <row r="268">
          <cell r="C268">
            <v>0.45416666666666666</v>
          </cell>
        </row>
        <row r="269">
          <cell r="C269">
            <v>0.45208333333333334</v>
          </cell>
        </row>
        <row r="270">
          <cell r="C270">
            <v>0.45</v>
          </cell>
        </row>
        <row r="271">
          <cell r="C271">
            <v>0.44791666666666669</v>
          </cell>
        </row>
        <row r="272">
          <cell r="C272">
            <v>0.44583333333333336</v>
          </cell>
        </row>
        <row r="273">
          <cell r="C273">
            <v>0.44374999999999998</v>
          </cell>
        </row>
        <row r="274">
          <cell r="C274">
            <v>0.44166666666666665</v>
          </cell>
        </row>
        <row r="275">
          <cell r="C275">
            <v>0.43958333333333333</v>
          </cell>
        </row>
        <row r="276">
          <cell r="C276">
            <v>0.4375</v>
          </cell>
        </row>
        <row r="277">
          <cell r="C277">
            <v>0.43541666666666667</v>
          </cell>
        </row>
        <row r="278">
          <cell r="C278">
            <v>0.43333333333333335</v>
          </cell>
        </row>
        <row r="279">
          <cell r="C279">
            <v>0.43125000000000002</v>
          </cell>
        </row>
        <row r="280">
          <cell r="C280">
            <v>0.42916666666666664</v>
          </cell>
        </row>
        <row r="281">
          <cell r="C281">
            <v>0.42708333333333331</v>
          </cell>
        </row>
        <row r="282">
          <cell r="C282">
            <v>0.42499999999999999</v>
          </cell>
        </row>
        <row r="283">
          <cell r="C283">
            <v>0.42291666666666666</v>
          </cell>
        </row>
        <row r="284">
          <cell r="C284">
            <v>0.42083333333333334</v>
          </cell>
        </row>
        <row r="285">
          <cell r="C285">
            <v>0.41875000000000001</v>
          </cell>
        </row>
        <row r="286">
          <cell r="C286">
            <v>0.41666666666666669</v>
          </cell>
        </row>
        <row r="287">
          <cell r="C287">
            <v>0.41458333333333336</v>
          </cell>
        </row>
        <row r="288">
          <cell r="C288">
            <v>0.41249999999999998</v>
          </cell>
        </row>
        <row r="289">
          <cell r="C289">
            <v>0.41041666666666665</v>
          </cell>
        </row>
        <row r="290">
          <cell r="C290">
            <v>0.40833333333333333</v>
          </cell>
        </row>
        <row r="291">
          <cell r="C291">
            <v>0.40625</v>
          </cell>
        </row>
        <row r="292">
          <cell r="C292">
            <v>0.40416666666666667</v>
          </cell>
        </row>
        <row r="293">
          <cell r="C293">
            <v>0.40208333333333335</v>
          </cell>
        </row>
        <row r="294">
          <cell r="C294">
            <v>0.4</v>
          </cell>
        </row>
        <row r="295">
          <cell r="C295">
            <v>0.39791666666666664</v>
          </cell>
        </row>
        <row r="296">
          <cell r="C296">
            <v>0.39583333333333331</v>
          </cell>
        </row>
        <row r="297">
          <cell r="C297">
            <v>0.39374999999999999</v>
          </cell>
        </row>
        <row r="298">
          <cell r="C298">
            <v>0.39166666666666666</v>
          </cell>
        </row>
        <row r="299">
          <cell r="C299">
            <v>0.38958333333333334</v>
          </cell>
        </row>
        <row r="300">
          <cell r="C300">
            <v>0.38750000000000001</v>
          </cell>
        </row>
        <row r="301">
          <cell r="C301">
            <v>0.38541666666666669</v>
          </cell>
        </row>
        <row r="302">
          <cell r="C302">
            <v>0.38333333333333336</v>
          </cell>
        </row>
        <row r="303">
          <cell r="C303">
            <v>0.38124999999999998</v>
          </cell>
        </row>
        <row r="304">
          <cell r="C304">
            <v>0.37916666666666665</v>
          </cell>
        </row>
        <row r="305">
          <cell r="C305">
            <v>0.37708333333333333</v>
          </cell>
        </row>
        <row r="306">
          <cell r="C306">
            <v>0.375</v>
          </cell>
        </row>
        <row r="307">
          <cell r="C307">
            <v>0.37291666666666667</v>
          </cell>
        </row>
        <row r="308">
          <cell r="C308">
            <v>0.37083333333333335</v>
          </cell>
        </row>
        <row r="309">
          <cell r="C309">
            <v>0.36875000000000002</v>
          </cell>
        </row>
        <row r="310">
          <cell r="C310">
            <v>0.36666666666666664</v>
          </cell>
        </row>
        <row r="311">
          <cell r="C311">
            <v>0.36458333333333331</v>
          </cell>
        </row>
        <row r="312">
          <cell r="C312">
            <v>0.36249999999999999</v>
          </cell>
        </row>
        <row r="313">
          <cell r="C313">
            <v>0.36041666666666666</v>
          </cell>
        </row>
        <row r="314">
          <cell r="C314">
            <v>0.35833333333333334</v>
          </cell>
        </row>
        <row r="315">
          <cell r="C315">
            <v>0.35625000000000001</v>
          </cell>
        </row>
        <row r="316">
          <cell r="C316">
            <v>0.35416666666666669</v>
          </cell>
        </row>
        <row r="317">
          <cell r="C317">
            <v>0.35208333333333336</v>
          </cell>
        </row>
        <row r="318">
          <cell r="C318">
            <v>0.35</v>
          </cell>
        </row>
        <row r="319">
          <cell r="C319">
            <v>0.34791666666666665</v>
          </cell>
        </row>
        <row r="320">
          <cell r="C320">
            <v>0.34583333333333333</v>
          </cell>
        </row>
        <row r="321">
          <cell r="C321">
            <v>0.34375</v>
          </cell>
        </row>
        <row r="322">
          <cell r="C322">
            <v>0.34166666666666667</v>
          </cell>
        </row>
        <row r="323">
          <cell r="C323">
            <v>0.33958333333333335</v>
          </cell>
        </row>
        <row r="324">
          <cell r="C324">
            <v>0.33750000000000002</v>
          </cell>
        </row>
        <row r="325">
          <cell r="C325">
            <v>0.33541666666666664</v>
          </cell>
        </row>
        <row r="326">
          <cell r="C326">
            <v>0.33333333333333331</v>
          </cell>
        </row>
        <row r="327">
          <cell r="C327">
            <v>0.33124999999999999</v>
          </cell>
        </row>
        <row r="328">
          <cell r="C328">
            <v>0.32916666666666666</v>
          </cell>
        </row>
        <row r="329">
          <cell r="C329">
            <v>0.32708333333333334</v>
          </cell>
        </row>
        <row r="330">
          <cell r="C330">
            <v>0.32500000000000001</v>
          </cell>
        </row>
        <row r="331">
          <cell r="C331">
            <v>0.32291666666666669</v>
          </cell>
        </row>
        <row r="332">
          <cell r="C332">
            <v>0.32083333333333336</v>
          </cell>
        </row>
        <row r="333">
          <cell r="C333">
            <v>0.31874999999999998</v>
          </cell>
        </row>
        <row r="334">
          <cell r="C334">
            <v>0.31666666666666665</v>
          </cell>
        </row>
        <row r="335">
          <cell r="C335">
            <v>0.31458333333333333</v>
          </cell>
        </row>
        <row r="336">
          <cell r="C336">
            <v>0.3125</v>
          </cell>
        </row>
        <row r="337">
          <cell r="C337">
            <v>0.31041666666666667</v>
          </cell>
        </row>
        <row r="338">
          <cell r="C338">
            <v>0.30833333333333335</v>
          </cell>
        </row>
        <row r="339">
          <cell r="C339">
            <v>0.30625000000000002</v>
          </cell>
        </row>
        <row r="340">
          <cell r="C340">
            <v>0.30416666666666664</v>
          </cell>
        </row>
        <row r="341">
          <cell r="C341">
            <v>0.30208333333333331</v>
          </cell>
        </row>
        <row r="342">
          <cell r="C342">
            <v>0.3</v>
          </cell>
        </row>
        <row r="343">
          <cell r="C343">
            <v>0.29791666666666666</v>
          </cell>
        </row>
        <row r="344">
          <cell r="C344">
            <v>0.29583333333333334</v>
          </cell>
        </row>
        <row r="345">
          <cell r="C345">
            <v>0.29375000000000001</v>
          </cell>
        </row>
        <row r="346">
          <cell r="C346">
            <v>0.29166666666666669</v>
          </cell>
        </row>
        <row r="347">
          <cell r="C347">
            <v>0.28958333333333336</v>
          </cell>
        </row>
        <row r="348">
          <cell r="C348">
            <v>0.28749999999999998</v>
          </cell>
        </row>
        <row r="349">
          <cell r="C349">
            <v>0.28541666666666665</v>
          </cell>
        </row>
        <row r="350">
          <cell r="C350">
            <v>0.28333333333333333</v>
          </cell>
        </row>
        <row r="351">
          <cell r="C351">
            <v>0.28125</v>
          </cell>
        </row>
        <row r="352">
          <cell r="C352">
            <v>0.27916666666666667</v>
          </cell>
        </row>
        <row r="353">
          <cell r="C353">
            <v>0.27708333333333335</v>
          </cell>
        </row>
        <row r="354">
          <cell r="C354">
            <v>0.27500000000000002</v>
          </cell>
        </row>
        <row r="355">
          <cell r="C355">
            <v>0.27291666666666664</v>
          </cell>
        </row>
        <row r="356">
          <cell r="C356">
            <v>0.27083333333333331</v>
          </cell>
        </row>
        <row r="357">
          <cell r="C357">
            <v>0.26874999999999999</v>
          </cell>
        </row>
        <row r="358">
          <cell r="C358">
            <v>0.26666666666666666</v>
          </cell>
        </row>
        <row r="359">
          <cell r="C359">
            <v>0.26458333333333334</v>
          </cell>
        </row>
        <row r="360">
          <cell r="C360">
            <v>0.26250000000000001</v>
          </cell>
        </row>
        <row r="361">
          <cell r="C361">
            <v>0.26041666666666669</v>
          </cell>
        </row>
        <row r="362">
          <cell r="C362">
            <v>0.25833333333333336</v>
          </cell>
        </row>
        <row r="363">
          <cell r="C363">
            <v>0.25624999999999998</v>
          </cell>
        </row>
        <row r="364">
          <cell r="C364">
            <v>0.25416666666666665</v>
          </cell>
        </row>
        <row r="365">
          <cell r="C365">
            <v>0.25208333333333333</v>
          </cell>
        </row>
        <row r="366">
          <cell r="C366">
            <v>0.25</v>
          </cell>
        </row>
        <row r="367">
          <cell r="C367">
            <v>0.24791666666666667</v>
          </cell>
        </row>
        <row r="368">
          <cell r="C368">
            <v>0.24583333333333332</v>
          </cell>
        </row>
        <row r="369">
          <cell r="C369">
            <v>0.24374999999999999</v>
          </cell>
        </row>
        <row r="370">
          <cell r="C370">
            <v>0.24166666666666667</v>
          </cell>
        </row>
        <row r="371">
          <cell r="C371">
            <v>0.23958333333333334</v>
          </cell>
        </row>
        <row r="372">
          <cell r="C372">
            <v>0.23749999999999999</v>
          </cell>
        </row>
        <row r="373">
          <cell r="C373">
            <v>0.23541666666666666</v>
          </cell>
        </row>
        <row r="374">
          <cell r="C374">
            <v>0.23333333333333334</v>
          </cell>
        </row>
        <row r="375">
          <cell r="C375">
            <v>0.23125000000000001</v>
          </cell>
        </row>
        <row r="376">
          <cell r="C376">
            <v>0.22916666666666666</v>
          </cell>
        </row>
        <row r="377">
          <cell r="C377">
            <v>0.22708333333333333</v>
          </cell>
        </row>
        <row r="378">
          <cell r="C378">
            <v>0.22500000000000001</v>
          </cell>
        </row>
        <row r="379">
          <cell r="C379">
            <v>0.22291666666666668</v>
          </cell>
        </row>
        <row r="380">
          <cell r="C380">
            <v>0.22083333333333333</v>
          </cell>
        </row>
        <row r="381">
          <cell r="C381">
            <v>0.21875</v>
          </cell>
        </row>
        <row r="382">
          <cell r="C382">
            <v>0.21666666666666667</v>
          </cell>
        </row>
        <row r="383">
          <cell r="C383">
            <v>0.21458333333333332</v>
          </cell>
        </row>
        <row r="384">
          <cell r="C384">
            <v>0.21249999999999999</v>
          </cell>
        </row>
        <row r="385">
          <cell r="C385">
            <v>0.21041666666666667</v>
          </cell>
        </row>
        <row r="386">
          <cell r="C386">
            <v>0.20833333333333334</v>
          </cell>
        </row>
        <row r="387">
          <cell r="C387">
            <v>0.20624999999999999</v>
          </cell>
        </row>
        <row r="388">
          <cell r="C388">
            <v>0.20416666666666666</v>
          </cell>
        </row>
        <row r="389">
          <cell r="C389">
            <v>0.20208333333333334</v>
          </cell>
        </row>
        <row r="390">
          <cell r="C390">
            <v>0.2</v>
          </cell>
        </row>
        <row r="391">
          <cell r="C391">
            <v>0.19791666666666666</v>
          </cell>
        </row>
        <row r="392">
          <cell r="C392">
            <v>0.19583333333333333</v>
          </cell>
        </row>
        <row r="393">
          <cell r="C393">
            <v>0.19375000000000001</v>
          </cell>
        </row>
        <row r="394">
          <cell r="C394">
            <v>0.19166666666666668</v>
          </cell>
        </row>
        <row r="395">
          <cell r="C395">
            <v>0.18958333333333333</v>
          </cell>
        </row>
        <row r="396">
          <cell r="C396">
            <v>0.1875</v>
          </cell>
        </row>
        <row r="397">
          <cell r="C397">
            <v>0.18541666666666667</v>
          </cell>
        </row>
        <row r="398">
          <cell r="C398">
            <v>0.18333333333333332</v>
          </cell>
        </row>
        <row r="399">
          <cell r="C399">
            <v>0.18124999999999999</v>
          </cell>
        </row>
        <row r="400">
          <cell r="C400">
            <v>0.17916666666666667</v>
          </cell>
        </row>
        <row r="401">
          <cell r="C401">
            <v>0.17708333333333334</v>
          </cell>
        </row>
        <row r="402">
          <cell r="C402">
            <v>0.17499999999999999</v>
          </cell>
        </row>
        <row r="403">
          <cell r="C403">
            <v>0.17291666666666666</v>
          </cell>
        </row>
        <row r="404">
          <cell r="C404">
            <v>0.17083333333333334</v>
          </cell>
        </row>
        <row r="405">
          <cell r="C405">
            <v>0.16875000000000001</v>
          </cell>
        </row>
        <row r="406">
          <cell r="C406">
            <v>0.16666666666666666</v>
          </cell>
        </row>
        <row r="407">
          <cell r="C407">
            <v>0.16458333333333333</v>
          </cell>
        </row>
        <row r="408">
          <cell r="C408">
            <v>0.16250000000000001</v>
          </cell>
        </row>
        <row r="409">
          <cell r="C409">
            <v>0.16041666666666668</v>
          </cell>
        </row>
        <row r="410">
          <cell r="C410">
            <v>0.15833333333333333</v>
          </cell>
        </row>
        <row r="411">
          <cell r="C411">
            <v>0.15625</v>
          </cell>
        </row>
        <row r="412">
          <cell r="C412">
            <v>0.15416666666666667</v>
          </cell>
        </row>
        <row r="413">
          <cell r="C413">
            <v>0.15208333333333332</v>
          </cell>
        </row>
        <row r="414">
          <cell r="C414">
            <v>0.15</v>
          </cell>
        </row>
        <row r="415">
          <cell r="C415">
            <v>0.14791666666666667</v>
          </cell>
        </row>
        <row r="416">
          <cell r="C416">
            <v>0.14583333333333334</v>
          </cell>
        </row>
        <row r="417">
          <cell r="C417">
            <v>0.14374999999999999</v>
          </cell>
        </row>
        <row r="418">
          <cell r="C418">
            <v>0.14166666666666666</v>
          </cell>
        </row>
        <row r="419">
          <cell r="C419">
            <v>0.13958333333333334</v>
          </cell>
        </row>
        <row r="420">
          <cell r="C420">
            <v>0.13750000000000001</v>
          </cell>
        </row>
        <row r="421">
          <cell r="C421">
            <v>0.13541666666666666</v>
          </cell>
        </row>
        <row r="422">
          <cell r="C422">
            <v>0.13333333333333333</v>
          </cell>
        </row>
        <row r="423">
          <cell r="C423">
            <v>0.13125000000000001</v>
          </cell>
        </row>
        <row r="424">
          <cell r="C424">
            <v>0.12916666666666668</v>
          </cell>
        </row>
        <row r="425">
          <cell r="C425">
            <v>0.12708333333333333</v>
          </cell>
        </row>
        <row r="426">
          <cell r="C426">
            <v>0.125</v>
          </cell>
        </row>
        <row r="427">
          <cell r="C427">
            <v>0.12291666666666666</v>
          </cell>
        </row>
        <row r="428">
          <cell r="C428">
            <v>0.12083333333333333</v>
          </cell>
        </row>
        <row r="429">
          <cell r="C429">
            <v>0.11874999999999999</v>
          </cell>
        </row>
        <row r="430">
          <cell r="C430">
            <v>0.11666666666666667</v>
          </cell>
        </row>
        <row r="431">
          <cell r="C431">
            <v>0.11458333333333333</v>
          </cell>
        </row>
        <row r="432">
          <cell r="C432">
            <v>0.1125</v>
          </cell>
        </row>
        <row r="433">
          <cell r="C433">
            <v>0.11041666666666666</v>
          </cell>
        </row>
        <row r="434">
          <cell r="C434">
            <v>0.10833333333333334</v>
          </cell>
        </row>
        <row r="435">
          <cell r="C435">
            <v>0.10625</v>
          </cell>
        </row>
        <row r="436">
          <cell r="C436">
            <v>0.10416666666666667</v>
          </cell>
        </row>
        <row r="437">
          <cell r="C437">
            <v>0.10208333333333333</v>
          </cell>
        </row>
        <row r="438">
          <cell r="C438">
            <v>0.1</v>
          </cell>
        </row>
        <row r="439">
          <cell r="C439">
            <v>9.7916666666666666E-2</v>
          </cell>
        </row>
        <row r="440">
          <cell r="C440">
            <v>9.583333333333334E-2</v>
          </cell>
        </row>
        <row r="441">
          <cell r="C441">
            <v>9.375E-2</v>
          </cell>
        </row>
        <row r="442">
          <cell r="C442">
            <v>9.166666666666666E-2</v>
          </cell>
        </row>
        <row r="443">
          <cell r="C443">
            <v>8.9583333333333334E-2</v>
          </cell>
        </row>
        <row r="444">
          <cell r="C444">
            <v>8.7499999999999994E-2</v>
          </cell>
        </row>
        <row r="445">
          <cell r="C445">
            <v>8.5416666666666669E-2</v>
          </cell>
        </row>
        <row r="446">
          <cell r="C446">
            <v>8.3333333333333329E-2</v>
          </cell>
        </row>
        <row r="447">
          <cell r="C447">
            <v>8.1250000000000003E-2</v>
          </cell>
        </row>
        <row r="448">
          <cell r="C448">
            <v>7.9166666666666663E-2</v>
          </cell>
        </row>
        <row r="449">
          <cell r="C449">
            <v>7.7083333333333337E-2</v>
          </cell>
        </row>
        <row r="450">
          <cell r="C450">
            <v>7.4999999999999997E-2</v>
          </cell>
        </row>
        <row r="451">
          <cell r="C451">
            <v>7.2916666666666671E-2</v>
          </cell>
        </row>
        <row r="452">
          <cell r="C452">
            <v>7.0833333333333331E-2</v>
          </cell>
        </row>
        <row r="453">
          <cell r="C453">
            <v>6.8750000000000006E-2</v>
          </cell>
        </row>
        <row r="454">
          <cell r="C454">
            <v>6.6666666666666666E-2</v>
          </cell>
        </row>
        <row r="455">
          <cell r="C455">
            <v>6.458333333333334E-2</v>
          </cell>
        </row>
        <row r="456">
          <cell r="C456">
            <v>6.25E-2</v>
          </cell>
        </row>
        <row r="457">
          <cell r="C457">
            <v>6.0416666666666667E-2</v>
          </cell>
        </row>
        <row r="458">
          <cell r="C458">
            <v>5.8333333333333334E-2</v>
          </cell>
        </row>
        <row r="459">
          <cell r="C459">
            <v>5.6250000000000001E-2</v>
          </cell>
        </row>
        <row r="460">
          <cell r="C460">
            <v>5.4166666666666669E-2</v>
          </cell>
        </row>
        <row r="461">
          <cell r="C461">
            <v>5.2083333333333336E-2</v>
          </cell>
        </row>
        <row r="462">
          <cell r="C462">
            <v>0.05</v>
          </cell>
        </row>
        <row r="463">
          <cell r="C463">
            <v>4.791666666666667E-2</v>
          </cell>
        </row>
        <row r="464">
          <cell r="C464">
            <v>4.583333333333333E-2</v>
          </cell>
        </row>
        <row r="465">
          <cell r="C465">
            <v>4.3749999999999997E-2</v>
          </cell>
        </row>
        <row r="466">
          <cell r="C466">
            <v>4.1666666666666664E-2</v>
          </cell>
        </row>
        <row r="467">
          <cell r="C467">
            <v>3.9583333333333331E-2</v>
          </cell>
        </row>
        <row r="468">
          <cell r="C468">
            <v>3.7499999999999999E-2</v>
          </cell>
        </row>
        <row r="469">
          <cell r="C469">
            <v>3.5416666666666666E-2</v>
          </cell>
        </row>
        <row r="470">
          <cell r="C470">
            <v>3.3333333333333333E-2</v>
          </cell>
        </row>
        <row r="471">
          <cell r="C471">
            <v>3.125E-2</v>
          </cell>
        </row>
        <row r="472">
          <cell r="C472">
            <v>2.9166666666666667E-2</v>
          </cell>
        </row>
        <row r="473">
          <cell r="C473">
            <v>2.7083333333333334E-2</v>
          </cell>
        </row>
        <row r="474">
          <cell r="C474">
            <v>2.5000000000000001E-2</v>
          </cell>
        </row>
        <row r="475">
          <cell r="C475">
            <v>2.2916666666666665E-2</v>
          </cell>
        </row>
        <row r="476">
          <cell r="C476">
            <v>2.0833333333333332E-2</v>
          </cell>
        </row>
        <row r="477">
          <cell r="C477">
            <v>1.8749999999999999E-2</v>
          </cell>
        </row>
        <row r="478">
          <cell r="C478">
            <v>1.6666666666666666E-2</v>
          </cell>
        </row>
        <row r="479">
          <cell r="C479">
            <v>1.4583333333333334E-2</v>
          </cell>
        </row>
        <row r="480">
          <cell r="C480">
            <v>1.2500000000000001E-2</v>
          </cell>
        </row>
        <row r="481">
          <cell r="C481">
            <v>1.0416666666666666E-2</v>
          </cell>
        </row>
      </sheetData>
      <sheetData sheetId="1" refreshError="1">
        <row r="4">
          <cell r="D4">
            <v>0.54159286853448296</v>
          </cell>
          <cell r="G4">
            <v>0.52976101116379271</v>
          </cell>
          <cell r="J4">
            <v>326.5</v>
          </cell>
          <cell r="L4">
            <v>0.33188467827389284</v>
          </cell>
          <cell r="M4">
            <v>0.54159286853448296</v>
          </cell>
        </row>
        <row r="5">
          <cell r="D5">
            <v>0.64423796562014235</v>
          </cell>
          <cell r="G5">
            <v>0.63035320630773917</v>
          </cell>
          <cell r="J5">
            <v>326.5</v>
          </cell>
          <cell r="L5">
            <v>0.39231593146110671</v>
          </cell>
          <cell r="M5">
            <v>0.64423796562014235</v>
          </cell>
        </row>
        <row r="6">
          <cell r="D6">
            <v>0.24478292004208038</v>
          </cell>
          <cell r="G6">
            <v>0.23888726164123855</v>
          </cell>
          <cell r="J6">
            <v>326.5</v>
          </cell>
          <cell r="L6">
            <v>0.15065569374539456</v>
          </cell>
          <cell r="M6">
            <v>0.24478292004208038</v>
          </cell>
        </row>
        <row r="7">
          <cell r="D7">
            <v>0.24478291853448292</v>
          </cell>
          <cell r="G7">
            <v>0.23888726016379305</v>
          </cell>
          <cell r="J7">
            <v>326.5</v>
          </cell>
          <cell r="L7">
            <v>0.1506556928377524</v>
          </cell>
          <cell r="M7">
            <v>0.24478291853448292</v>
          </cell>
        </row>
        <row r="8">
          <cell r="D8">
            <v>0.91487589609687847</v>
          </cell>
          <cell r="G8">
            <v>0.87754569733709853</v>
          </cell>
          <cell r="J8">
            <v>326.5</v>
          </cell>
          <cell r="L8">
            <v>0.53653957956163356</v>
          </cell>
          <cell r="M8">
            <v>0.89684321525903643</v>
          </cell>
        </row>
        <row r="9">
          <cell r="D9">
            <v>1.9945028146457333</v>
          </cell>
          <cell r="G9">
            <v>1.544666275974975</v>
          </cell>
          <cell r="J9">
            <v>326.5</v>
          </cell>
          <cell r="L9">
            <v>0.93561611084827256</v>
          </cell>
          <cell r="M9">
            <v>1.5855563322678889</v>
          </cell>
        </row>
        <row r="10">
          <cell r="D10">
            <v>4.2743459674150079</v>
          </cell>
          <cell r="G10">
            <v>2.2946155155636396</v>
          </cell>
          <cell r="J10">
            <v>326.5</v>
          </cell>
          <cell r="L10">
            <v>1.3782350444799083</v>
          </cell>
          <cell r="M10">
            <v>2.3811024349119396</v>
          </cell>
        </row>
        <row r="11">
          <cell r="D11">
            <v>3.5212888589097053</v>
          </cell>
          <cell r="G11">
            <v>2.3131751537850165</v>
          </cell>
          <cell r="J11">
            <v>326.5</v>
          </cell>
          <cell r="L11">
            <v>1.3923411208983263</v>
          </cell>
          <cell r="M11">
            <v>2.3846009309632104</v>
          </cell>
        </row>
        <row r="12">
          <cell r="D12">
            <v>1.7821364042162906</v>
          </cell>
          <cell r="G12">
            <v>1.421014399711769</v>
          </cell>
          <cell r="J12">
            <v>326.5</v>
          </cell>
          <cell r="L12">
            <v>0.86429377873702551</v>
          </cell>
          <cell r="M12">
            <v>1.4576571277960948</v>
          </cell>
        </row>
        <row r="13">
          <cell r="D13">
            <v>0.52919367670011563</v>
          </cell>
          <cell r="G13">
            <v>0.51760980316611327</v>
          </cell>
          <cell r="J13">
            <v>326.5</v>
          </cell>
          <cell r="L13">
            <v>0.32427218948750675</v>
          </cell>
          <cell r="M13">
            <v>0.52919367670011563</v>
          </cell>
        </row>
        <row r="14">
          <cell r="D14">
            <v>0.45390000707121619</v>
          </cell>
          <cell r="G14">
            <v>0.44382200692979185</v>
          </cell>
          <cell r="J14">
            <v>326.5</v>
          </cell>
          <cell r="L14">
            <v>0.27804561090137603</v>
          </cell>
          <cell r="M14">
            <v>0.45390000707121619</v>
          </cell>
        </row>
        <row r="15">
          <cell r="D15">
            <v>0.53490853152399442</v>
          </cell>
          <cell r="G15">
            <v>0.52321036089351458</v>
          </cell>
          <cell r="J15">
            <v>326.5</v>
          </cell>
          <cell r="L15">
            <v>0.32778082689256899</v>
          </cell>
          <cell r="M15">
            <v>0.53490853152399442</v>
          </cell>
        </row>
        <row r="16">
          <cell r="D16">
            <v>0.6083755295599349</v>
          </cell>
          <cell r="G16">
            <v>0.5952080189687361</v>
          </cell>
          <cell r="J16">
            <v>326.5</v>
          </cell>
          <cell r="L16">
            <v>0.37288591972353374</v>
          </cell>
          <cell r="M16">
            <v>0.6083755295599349</v>
          </cell>
        </row>
        <row r="17">
          <cell r="D17">
            <v>0.54536212793648098</v>
          </cell>
          <cell r="G17">
            <v>0.5334548853777511</v>
          </cell>
          <cell r="J17">
            <v>326.5</v>
          </cell>
          <cell r="L17">
            <v>0.33419881659145351</v>
          </cell>
          <cell r="M17">
            <v>0.54536212793648098</v>
          </cell>
        </row>
        <row r="18">
          <cell r="D18">
            <v>0.33341354506493764</v>
          </cell>
          <cell r="G18">
            <v>0.32574527416363896</v>
          </cell>
          <cell r="J18">
            <v>326.5</v>
          </cell>
          <cell r="L18">
            <v>0.20470298506696824</v>
          </cell>
          <cell r="M18">
            <v>0.33341354506493764</v>
          </cell>
        </row>
        <row r="19">
          <cell r="D19">
            <v>0.58738541019512658</v>
          </cell>
          <cell r="G19">
            <v>0.57463770199122366</v>
          </cell>
          <cell r="J19">
            <v>326.5</v>
          </cell>
          <cell r="L19">
            <v>0.3595795113977579</v>
          </cell>
          <cell r="M19">
            <v>0.58738541019512658</v>
          </cell>
        </row>
        <row r="20">
          <cell r="D20">
            <v>1.8735379599304089</v>
          </cell>
          <cell r="G20">
            <v>1.2845018826673538</v>
          </cell>
          <cell r="J20">
            <v>326.5</v>
          </cell>
          <cell r="L20">
            <v>0.7807401798230641</v>
          </cell>
          <cell r="M20">
            <v>1.3229726418659613</v>
          </cell>
        </row>
        <row r="21">
          <cell r="D21">
            <v>2.1307094673312741</v>
          </cell>
          <cell r="G21">
            <v>1.8639016993109727</v>
          </cell>
          <cell r="J21">
            <v>326.5</v>
          </cell>
          <cell r="L21">
            <v>1.1268301171784458</v>
          </cell>
          <cell r="M21">
            <v>1.9075158886575987</v>
          </cell>
        </row>
        <row r="22">
          <cell r="D22">
            <v>2.7990277603623097</v>
          </cell>
          <cell r="G22">
            <v>2.1333462798825997</v>
          </cell>
          <cell r="J22">
            <v>326.5</v>
          </cell>
          <cell r="L22">
            <v>1.2866344145026229</v>
          </cell>
          <cell r="M22">
            <v>2.1903268350898455</v>
          </cell>
        </row>
        <row r="23">
          <cell r="D23">
            <v>3.3495268326628014</v>
          </cell>
          <cell r="G23">
            <v>2.2879757126498399</v>
          </cell>
          <cell r="J23">
            <v>326.5</v>
          </cell>
          <cell r="L23">
            <v>1.3777081193590541</v>
          </cell>
          <cell r="M23">
            <v>2.3559662493030964</v>
          </cell>
        </row>
        <row r="24">
          <cell r="D24">
            <v>0.67190451200330525</v>
          </cell>
          <cell r="G24">
            <v>0.65461457910018839</v>
          </cell>
          <cell r="J24">
            <v>326.5</v>
          </cell>
          <cell r="L24">
            <v>0.40386142609397147</v>
          </cell>
          <cell r="M24">
            <v>0.66905266934025454</v>
          </cell>
        </row>
        <row r="25">
          <cell r="D25">
            <v>0.25116592821190226</v>
          </cell>
          <cell r="G25">
            <v>0.24514260964766399</v>
          </cell>
          <cell r="J25">
            <v>326.5</v>
          </cell>
          <cell r="L25">
            <v>0.15454236346981629</v>
          </cell>
          <cell r="M25">
            <v>0.25116592821190226</v>
          </cell>
        </row>
        <row r="26">
          <cell r="D26">
            <v>0.59035146621840806</v>
          </cell>
          <cell r="G26">
            <v>0.57754443689404023</v>
          </cell>
          <cell r="J26">
            <v>326.5</v>
          </cell>
          <cell r="L26">
            <v>0.36182003882537817</v>
          </cell>
          <cell r="M26">
            <v>0.59035146621840806</v>
          </cell>
        </row>
        <row r="27">
          <cell r="D27">
            <v>0.50723959456938861</v>
          </cell>
          <cell r="G27">
            <v>0.49609480267800099</v>
          </cell>
          <cell r="J27">
            <v>326.5</v>
          </cell>
          <cell r="L27">
            <v>0.31079347198171381</v>
          </cell>
          <cell r="M27">
            <v>0.50723959456938861</v>
          </cell>
        </row>
        <row r="28">
          <cell r="D28">
            <v>0.57983016701879686</v>
          </cell>
          <cell r="G28">
            <v>0.5672335636784207</v>
          </cell>
          <cell r="J28">
            <v>326.5</v>
          </cell>
          <cell r="L28">
            <v>0.3553604829732569</v>
          </cell>
          <cell r="M28">
            <v>0.57983016701879686</v>
          </cell>
        </row>
        <row r="29">
          <cell r="D29">
            <v>0.56257111769358825</v>
          </cell>
          <cell r="G29">
            <v>0.55031969533971636</v>
          </cell>
          <cell r="J29">
            <v>326.5</v>
          </cell>
          <cell r="L29">
            <v>0.34476428273642551</v>
          </cell>
          <cell r="M29">
            <v>0.56257111769358825</v>
          </cell>
        </row>
        <row r="30">
          <cell r="D30">
            <v>0.25054657474894476</v>
          </cell>
          <cell r="G30">
            <v>0.24453564325396568</v>
          </cell>
          <cell r="J30">
            <v>326.5</v>
          </cell>
          <cell r="L30">
            <v>0.15412993045090059</v>
          </cell>
          <cell r="M30">
            <v>0.25054657474894476</v>
          </cell>
        </row>
        <row r="31">
          <cell r="D31">
            <v>0.44125103674002031</v>
          </cell>
          <cell r="G31">
            <v>0.43142601600521985</v>
          </cell>
          <cell r="J31">
            <v>326.5</v>
          </cell>
          <cell r="L31">
            <v>0.27034259908177433</v>
          </cell>
          <cell r="M31">
            <v>0.44125103674002031</v>
          </cell>
        </row>
        <row r="32">
          <cell r="D32">
            <v>0.4006427968876391</v>
          </cell>
          <cell r="G32">
            <v>0.39162994094988623</v>
          </cell>
          <cell r="J32">
            <v>326.5</v>
          </cell>
          <cell r="L32">
            <v>0.24559758420396532</v>
          </cell>
          <cell r="M32">
            <v>0.4006427968876391</v>
          </cell>
        </row>
        <row r="33">
          <cell r="D33">
            <v>1.4659378284905054</v>
          </cell>
          <cell r="G33">
            <v>1.4343140832992662</v>
          </cell>
          <cell r="J33">
            <v>326.5</v>
          </cell>
          <cell r="L33">
            <v>0.87147324165416906</v>
          </cell>
          <cell r="M33">
            <v>1.4646328398690762</v>
          </cell>
        </row>
        <row r="34">
          <cell r="D34">
            <v>2.0465498461189879</v>
          </cell>
          <cell r="G34">
            <v>1.7103741213523163</v>
          </cell>
          <cell r="J34">
            <v>326.5</v>
          </cell>
          <cell r="L34">
            <v>1.0361003970330251</v>
          </cell>
          <cell r="M34">
            <v>1.7523051182746965</v>
          </cell>
        </row>
        <row r="35">
          <cell r="D35">
            <v>4.2383799560991227</v>
          </cell>
          <cell r="G35">
            <v>2.3247409508034118</v>
          </cell>
          <cell r="J35">
            <v>326.5</v>
          </cell>
          <cell r="L35">
            <v>1.3966254169735515</v>
          </cell>
          <cell r="M35">
            <v>2.4105085499253942</v>
          </cell>
        </row>
        <row r="36">
          <cell r="D36">
            <v>1.6751653891686609</v>
          </cell>
          <cell r="G36">
            <v>1.6078514558934893</v>
          </cell>
          <cell r="J36">
            <v>326.5</v>
          </cell>
          <cell r="L36">
            <v>0.97535847614011917</v>
          </cell>
          <cell r="M36">
            <v>1.6423547636768625</v>
          </cell>
        </row>
        <row r="37">
          <cell r="D37">
            <v>0.48003103803416719</v>
          </cell>
          <cell r="G37">
            <v>0.46943041727348384</v>
          </cell>
          <cell r="J37">
            <v>326.5</v>
          </cell>
          <cell r="L37">
            <v>0.29411913251823602</v>
          </cell>
          <cell r="M37">
            <v>0.48003103803416719</v>
          </cell>
        </row>
        <row r="38">
          <cell r="D38">
            <v>0.49391519643379084</v>
          </cell>
          <cell r="G38">
            <v>0.48303689250511522</v>
          </cell>
          <cell r="J38">
            <v>326.5</v>
          </cell>
          <cell r="L38">
            <v>0.30261295241660441</v>
          </cell>
          <cell r="M38">
            <v>0.49391519643379084</v>
          </cell>
        </row>
        <row r="39">
          <cell r="D39">
            <v>0.54263348740202255</v>
          </cell>
          <cell r="G39">
            <v>0.53078081765398233</v>
          </cell>
          <cell r="J39">
            <v>326.5</v>
          </cell>
          <cell r="L39">
            <v>0.33252356664386645</v>
          </cell>
          <cell r="M39">
            <v>0.54263348740202255</v>
          </cell>
        </row>
        <row r="40">
          <cell r="D40">
            <v>0.5834299689371838</v>
          </cell>
          <cell r="G40">
            <v>0.57076136955843992</v>
          </cell>
          <cell r="J40">
            <v>326.5</v>
          </cell>
          <cell r="L40">
            <v>0.35757058280097143</v>
          </cell>
          <cell r="M40">
            <v>0.5834299689371838</v>
          </cell>
        </row>
        <row r="41">
          <cell r="D41">
            <v>0.65580548999291233</v>
          </cell>
          <cell r="G41">
            <v>0.64168938019305422</v>
          </cell>
          <cell r="J41">
            <v>326.5</v>
          </cell>
          <cell r="L41">
            <v>0.40179538792514341</v>
          </cell>
          <cell r="M41">
            <v>0.65580548999291233</v>
          </cell>
        </row>
        <row r="42">
          <cell r="D42">
            <v>0.55031788143864147</v>
          </cell>
          <cell r="G42">
            <v>0.53831152380986869</v>
          </cell>
          <cell r="J42">
            <v>326.5</v>
          </cell>
          <cell r="L42">
            <v>0.33676147367303949</v>
          </cell>
          <cell r="M42">
            <v>0.55031788143864147</v>
          </cell>
        </row>
        <row r="43">
          <cell r="D43">
            <v>0.28513495361894148</v>
          </cell>
          <cell r="G43">
            <v>0.27843225454656256</v>
          </cell>
          <cell r="J43">
            <v>326.5</v>
          </cell>
          <cell r="L43">
            <v>0.17511991104858265</v>
          </cell>
          <cell r="M43">
            <v>0.28513495361894148</v>
          </cell>
        </row>
        <row r="44">
          <cell r="D44">
            <v>0.53306126355040429</v>
          </cell>
          <cell r="G44">
            <v>0.52140003827939641</v>
          </cell>
          <cell r="J44">
            <v>326.5</v>
          </cell>
          <cell r="L44">
            <v>0.32664669598127632</v>
          </cell>
          <cell r="M44">
            <v>0.53306126355040429</v>
          </cell>
        </row>
        <row r="45">
          <cell r="D45">
            <v>1.2883440654294964</v>
          </cell>
          <cell r="G45">
            <v>1.2615771841209067</v>
          </cell>
          <cell r="J45">
            <v>326.5</v>
          </cell>
          <cell r="L45">
            <v>0.76835994967562438</v>
          </cell>
          <cell r="M45">
            <v>1.2883440654294964</v>
          </cell>
        </row>
        <row r="46">
          <cell r="D46">
            <v>2.5839889396308302</v>
          </cell>
          <cell r="G46">
            <v>1.9287248494954907</v>
          </cell>
          <cell r="J46">
            <v>326.5</v>
          </cell>
          <cell r="L46">
            <v>1.1652883222297485</v>
          </cell>
          <cell r="M46">
            <v>1.981404628288107</v>
          </cell>
        </row>
        <row r="47">
          <cell r="D47">
            <v>2.9598569818180978</v>
          </cell>
          <cell r="G47">
            <v>2.1159338372893477</v>
          </cell>
          <cell r="J47">
            <v>326.5</v>
          </cell>
          <cell r="L47">
            <v>1.2752294505305106</v>
          </cell>
          <cell r="M47">
            <v>2.1761309769257098</v>
          </cell>
        </row>
        <row r="48">
          <cell r="D48">
            <v>3.3659095390146443</v>
          </cell>
          <cell r="G48">
            <v>2.0743244680705581</v>
          </cell>
          <cell r="J48">
            <v>326.5</v>
          </cell>
          <cell r="L48">
            <v>1.2501504790430225</v>
          </cell>
          <cell r="M48">
            <v>2.1426426588508516</v>
          </cell>
        </row>
        <row r="49">
          <cell r="D49">
            <v>1.1258237609132946</v>
          </cell>
          <cell r="G49">
            <v>1.0044592781254207</v>
          </cell>
          <cell r="J49">
            <v>326.5</v>
          </cell>
          <cell r="L49">
            <v>0.61424067726777698</v>
          </cell>
          <cell r="M49">
            <v>1.0279757533436866</v>
          </cell>
        </row>
        <row r="50">
          <cell r="D50">
            <v>0.99907706451574774</v>
          </cell>
          <cell r="G50">
            <v>0.97809552322543269</v>
          </cell>
          <cell r="J50">
            <v>326.5</v>
          </cell>
          <cell r="L50">
            <v>0.60134905577425735</v>
          </cell>
          <cell r="M50">
            <v>0.99907706451574774</v>
          </cell>
        </row>
        <row r="51">
          <cell r="D51">
            <v>0.57281554706691373</v>
          </cell>
          <cell r="G51">
            <v>0.56035923612557559</v>
          </cell>
          <cell r="J51">
            <v>326.5</v>
          </cell>
          <cell r="L51">
            <v>0.35060383254546446</v>
          </cell>
          <cell r="M51">
            <v>0.57281554706691373</v>
          </cell>
        </row>
        <row r="52">
          <cell r="D52">
            <v>0.6260290813978453</v>
          </cell>
          <cell r="G52">
            <v>0.61250849976988808</v>
          </cell>
          <cell r="J52">
            <v>326.5</v>
          </cell>
          <cell r="L52">
            <v>0.38366152183010299</v>
          </cell>
          <cell r="M52">
            <v>0.6260290813978453</v>
          </cell>
        </row>
        <row r="53">
          <cell r="D53">
            <v>0.54171061607605508</v>
          </cell>
          <cell r="G53">
            <v>0.52987640375453349</v>
          </cell>
          <cell r="J53">
            <v>326.5</v>
          </cell>
          <cell r="L53">
            <v>0.3319569694241401</v>
          </cell>
          <cell r="M53">
            <v>0.54171061607605508</v>
          </cell>
        </row>
        <row r="54">
          <cell r="D54">
            <v>0.2449336164913995</v>
          </cell>
          <cell r="G54">
            <v>0.23903494416157142</v>
          </cell>
          <cell r="J54">
            <v>326.5</v>
          </cell>
          <cell r="L54">
            <v>0.15074638745734301</v>
          </cell>
          <cell r="M54">
            <v>0.2449336164913995</v>
          </cell>
        </row>
        <row r="55">
          <cell r="D55">
            <v>0.73924604142641348</v>
          </cell>
          <cell r="G55">
            <v>0.63842733560625964</v>
          </cell>
          <cell r="J55">
            <v>326.5</v>
          </cell>
          <cell r="L55">
            <v>0.39273947781719454</v>
          </cell>
          <cell r="M55">
            <v>0.65421225643478786</v>
          </cell>
        </row>
        <row r="56">
          <cell r="D56">
            <v>2.0790798608601229</v>
          </cell>
          <cell r="G56">
            <v>1.7764210842718493</v>
          </cell>
          <cell r="J56">
            <v>326.5</v>
          </cell>
          <cell r="L56">
            <v>1.0760580705155678</v>
          </cell>
          <cell r="M56">
            <v>1.8190026814890521</v>
          </cell>
        </row>
        <row r="57">
          <cell r="D57">
            <v>4.2596225918279496</v>
          </cell>
          <cell r="G57">
            <v>2.2420651488363532</v>
          </cell>
          <cell r="J57">
            <v>326.5</v>
          </cell>
          <cell r="L57">
            <v>1.3478153456823847</v>
          </cell>
          <cell r="M57">
            <v>2.3282576006729121</v>
          </cell>
        </row>
        <row r="58">
          <cell r="D58">
            <v>4.1353029686250293</v>
          </cell>
          <cell r="G58">
            <v>2.2831293444738852</v>
          </cell>
          <cell r="J58">
            <v>326.5</v>
          </cell>
          <cell r="L58">
            <v>1.3721171558963081</v>
          </cell>
          <cell r="M58">
            <v>2.3668354038463857</v>
          </cell>
        </row>
        <row r="59">
          <cell r="D59">
            <v>3.8335291509408131</v>
          </cell>
          <cell r="G59">
            <v>2.0731324512514075</v>
          </cell>
          <cell r="J59">
            <v>326.5</v>
          </cell>
          <cell r="L59">
            <v>1.2482142259948006</v>
          </cell>
          <cell r="M59">
            <v>2.1508030342702238</v>
          </cell>
        </row>
        <row r="60">
          <cell r="D60">
            <v>2.2384324326992302</v>
          </cell>
          <cell r="G60">
            <v>1.8859121691487146</v>
          </cell>
          <cell r="J60">
            <v>326.5</v>
          </cell>
          <cell r="L60">
            <v>1.1400948215812672</v>
          </cell>
          <cell r="M60">
            <v>1.931680817802699</v>
          </cell>
        </row>
        <row r="61">
          <cell r="D61">
            <v>0.86141809359741761</v>
          </cell>
          <cell r="G61">
            <v>0.84318973172546929</v>
          </cell>
          <cell r="J61">
            <v>326.5</v>
          </cell>
          <cell r="L61">
            <v>0.51980064926637848</v>
          </cell>
          <cell r="M61">
            <v>0.86141809359741761</v>
          </cell>
        </row>
        <row r="62">
          <cell r="D62">
            <v>0.45154409131753565</v>
          </cell>
          <cell r="G62">
            <v>0.44151320949118494</v>
          </cell>
          <cell r="J62">
            <v>326.5</v>
          </cell>
          <cell r="L62">
            <v>0.2765991954820376</v>
          </cell>
          <cell r="M62">
            <v>0.45154409131753565</v>
          </cell>
        </row>
        <row r="63">
          <cell r="D63">
            <v>0.50558938353190208</v>
          </cell>
          <cell r="G63">
            <v>0.49447759586126411</v>
          </cell>
          <cell r="J63">
            <v>326.5</v>
          </cell>
          <cell r="L63">
            <v>0.30978032425516461</v>
          </cell>
          <cell r="M63">
            <v>0.50558938353190208</v>
          </cell>
        </row>
        <row r="64">
          <cell r="D64">
            <v>0.57479939508317579</v>
          </cell>
          <cell r="G64">
            <v>0.56230340718151217</v>
          </cell>
          <cell r="J64">
            <v>326.5</v>
          </cell>
          <cell r="L64">
            <v>0.35227183853107374</v>
          </cell>
          <cell r="M64">
            <v>0.57479939508317579</v>
          </cell>
        </row>
        <row r="65">
          <cell r="D65">
            <v>0.85960967465079174</v>
          </cell>
          <cell r="G65">
            <v>0.84141748115777559</v>
          </cell>
          <cell r="J65">
            <v>326.5</v>
          </cell>
          <cell r="L65">
            <v>0.52077095845523069</v>
          </cell>
          <cell r="M65">
            <v>0.85960967465079174</v>
          </cell>
        </row>
        <row r="66">
          <cell r="D66">
            <v>0.28910140166927939</v>
          </cell>
          <cell r="G66">
            <v>0.28231937363589366</v>
          </cell>
          <cell r="J66">
            <v>326.5</v>
          </cell>
          <cell r="L66">
            <v>0.17746969533292759</v>
          </cell>
          <cell r="M66">
            <v>0.28910140166927939</v>
          </cell>
        </row>
        <row r="67">
          <cell r="D67">
            <v>0.88379619021457922</v>
          </cell>
          <cell r="G67">
            <v>0.86512026641028761</v>
          </cell>
          <cell r="J67">
            <v>326.5</v>
          </cell>
          <cell r="L67">
            <v>0.5305714935937621</v>
          </cell>
          <cell r="M67">
            <v>0.88379619021457922</v>
          </cell>
        </row>
        <row r="68">
          <cell r="D68">
            <v>1.1290351858646697</v>
          </cell>
          <cell r="G68">
            <v>1.1054544821473764</v>
          </cell>
          <cell r="J68">
            <v>326.5</v>
          </cell>
          <cell r="L68">
            <v>0.67733423635052725</v>
          </cell>
          <cell r="M68">
            <v>1.1290351858646697</v>
          </cell>
        </row>
        <row r="69">
          <cell r="D69">
            <v>2.723692271325</v>
          </cell>
          <cell r="G69">
            <v>1.9523027618947515</v>
          </cell>
          <cell r="J69">
            <v>326.5</v>
          </cell>
          <cell r="L69">
            <v>1.1778413255136289</v>
          </cell>
          <cell r="M69">
            <v>2.0077766073212513</v>
          </cell>
        </row>
        <row r="70">
          <cell r="D70">
            <v>2.7358243074502786</v>
          </cell>
          <cell r="G70">
            <v>2.0500913517883652</v>
          </cell>
          <cell r="J70">
            <v>326.5</v>
          </cell>
          <cell r="L70">
            <v>1.2362239287039292</v>
          </cell>
          <cell r="M70">
            <v>2.105807837937371</v>
          </cell>
        </row>
        <row r="71">
          <cell r="D71">
            <v>3.3499235641327152</v>
          </cell>
          <cell r="G71">
            <v>1.8692338424116872</v>
          </cell>
          <cell r="J71">
            <v>326.5</v>
          </cell>
          <cell r="L71">
            <v>1.1275945529662221</v>
          </cell>
          <cell r="M71">
            <v>1.9372323136943415</v>
          </cell>
        </row>
        <row r="72">
          <cell r="D72">
            <v>3.0322957363291363</v>
          </cell>
          <cell r="G72">
            <v>1.7889975877789788</v>
          </cell>
          <cell r="J72">
            <v>326.5</v>
          </cell>
          <cell r="L72">
            <v>1.080157329518469</v>
          </cell>
          <cell r="M72">
            <v>1.8506435025055614</v>
          </cell>
        </row>
        <row r="73">
          <cell r="D73">
            <v>0.41928351749464449</v>
          </cell>
          <cell r="G73">
            <v>0.40989784714475158</v>
          </cell>
          <cell r="J73">
            <v>326.5</v>
          </cell>
          <cell r="L73">
            <v>0.25699502912721239</v>
          </cell>
          <cell r="M73">
            <v>0.41928351749464449</v>
          </cell>
        </row>
        <row r="74">
          <cell r="D74">
            <v>1.2214340607410294</v>
          </cell>
          <cell r="G74">
            <v>1.1893043533605641</v>
          </cell>
          <cell r="J74">
            <v>326.5</v>
          </cell>
          <cell r="L74">
            <v>0.7269517215767769</v>
          </cell>
          <cell r="M74">
            <v>1.2147330345753846</v>
          </cell>
        </row>
        <row r="75">
          <cell r="D75">
            <v>0.69007553856996351</v>
          </cell>
          <cell r="G75">
            <v>0.67527402779856427</v>
          </cell>
          <cell r="J75">
            <v>326.5</v>
          </cell>
          <cell r="L75">
            <v>0.42126130468448092</v>
          </cell>
          <cell r="M75">
            <v>0.69007553856996351</v>
          </cell>
        </row>
        <row r="76">
          <cell r="D76">
            <v>0.54159286853448296</v>
          </cell>
          <cell r="G76">
            <v>0.52976101116379271</v>
          </cell>
          <cell r="J76">
            <v>326.5</v>
          </cell>
          <cell r="L76">
            <v>0.33188467827389284</v>
          </cell>
          <cell r="M76">
            <v>0.54159286853448296</v>
          </cell>
        </row>
        <row r="77">
          <cell r="D77">
            <v>0.54159286853448296</v>
          </cell>
          <cell r="G77">
            <v>0.52976101116379282</v>
          </cell>
          <cell r="J77">
            <v>326.5</v>
          </cell>
          <cell r="L77">
            <v>0.33188467827389284</v>
          </cell>
          <cell r="M77">
            <v>0.54159286853448296</v>
          </cell>
        </row>
        <row r="78">
          <cell r="D78">
            <v>0.24955029716559582</v>
          </cell>
          <cell r="G78">
            <v>0.24355929122228379</v>
          </cell>
          <cell r="J78">
            <v>326.5</v>
          </cell>
          <cell r="L78">
            <v>0.15352358560739351</v>
          </cell>
          <cell r="M78">
            <v>0.24955029716559582</v>
          </cell>
        </row>
        <row r="79">
          <cell r="D79">
            <v>1.6958997771189386</v>
          </cell>
          <cell r="G79">
            <v>1.4716998791041822</v>
          </cell>
          <cell r="J79">
            <v>326.5</v>
          </cell>
          <cell r="L79">
            <v>0.89175120304877098</v>
          </cell>
          <cell r="M79">
            <v>1.5066178746465611</v>
          </cell>
        </row>
        <row r="80">
          <cell r="D80">
            <v>3.103323151268595</v>
          </cell>
          <cell r="G80">
            <v>2.2048393077226978</v>
          </cell>
          <cell r="J80">
            <v>326.5</v>
          </cell>
          <cell r="L80">
            <v>1.3284549789605049</v>
          </cell>
          <cell r="M80">
            <v>2.2679057707480696</v>
          </cell>
        </row>
        <row r="81">
          <cell r="D81">
            <v>4.5012355078713506</v>
          </cell>
          <cell r="G81">
            <v>2.1178211418625215</v>
          </cell>
          <cell r="J81">
            <v>326.5</v>
          </cell>
          <cell r="L81">
            <v>1.2734378613059585</v>
          </cell>
          <cell r="M81">
            <v>2.208845852019949</v>
          </cell>
        </row>
        <row r="82">
          <cell r="D82">
            <v>4.9767539139446066</v>
          </cell>
          <cell r="G82">
            <v>2.2817554247276242</v>
          </cell>
          <cell r="J82">
            <v>326.5</v>
          </cell>
          <cell r="L82">
            <v>1.372035881890469</v>
          </cell>
          <cell r="M82">
            <v>2.3822905030065162</v>
          </cell>
        </row>
        <row r="83">
          <cell r="D83">
            <v>1.8599711051438865</v>
          </cell>
          <cell r="G83">
            <v>1.6129027502633115</v>
          </cell>
          <cell r="J83">
            <v>326.5</v>
          </cell>
          <cell r="L83">
            <v>0.97766234234111626</v>
          </cell>
          <cell r="M83">
            <v>1.6511021723661894</v>
          </cell>
        </row>
        <row r="84">
          <cell r="D84">
            <v>1.6360770420553896</v>
          </cell>
          <cell r="G84">
            <v>1.5137881937487934</v>
          </cell>
          <cell r="J84">
            <v>326.5</v>
          </cell>
          <cell r="L84">
            <v>0.9195091433769923</v>
          </cell>
          <cell r="M84">
            <v>1.5475097345899014</v>
          </cell>
        </row>
        <row r="85">
          <cell r="D85">
            <v>0.44226316498612905</v>
          </cell>
          <cell r="G85">
            <v>0.43241790168640659</v>
          </cell>
          <cell r="J85">
            <v>326.5</v>
          </cell>
          <cell r="L85">
            <v>0.27110593751228573</v>
          </cell>
          <cell r="M85">
            <v>0.44226316498612905</v>
          </cell>
        </row>
        <row r="86">
          <cell r="D86">
            <v>0.44883453373566329</v>
          </cell>
          <cell r="G86">
            <v>0.43885784306094994</v>
          </cell>
          <cell r="J86">
            <v>326.5</v>
          </cell>
          <cell r="L86">
            <v>0.27493566152082394</v>
          </cell>
          <cell r="M86">
            <v>0.44883453373566329</v>
          </cell>
        </row>
        <row r="87">
          <cell r="D87">
            <v>0.51198155286145985</v>
          </cell>
          <cell r="G87">
            <v>0.50074192180423061</v>
          </cell>
          <cell r="J87">
            <v>326.5</v>
          </cell>
          <cell r="L87">
            <v>0.31370479917191424</v>
          </cell>
          <cell r="M87">
            <v>0.51198155286145985</v>
          </cell>
        </row>
        <row r="88">
          <cell r="D88">
            <v>0.72392139972081582</v>
          </cell>
          <cell r="G88">
            <v>0.70844297172639925</v>
          </cell>
          <cell r="J88">
            <v>326.5</v>
          </cell>
          <cell r="L88">
            <v>0.44176772634646028</v>
          </cell>
          <cell r="M88">
            <v>0.72392139972081582</v>
          </cell>
        </row>
        <row r="89">
          <cell r="D89">
            <v>0.54159286853448296</v>
          </cell>
          <cell r="G89">
            <v>0.52976101116379282</v>
          </cell>
          <cell r="J89">
            <v>326.5</v>
          </cell>
          <cell r="L89">
            <v>0.33188467827389284</v>
          </cell>
          <cell r="M89">
            <v>0.54159286853448296</v>
          </cell>
        </row>
        <row r="90">
          <cell r="D90">
            <v>0.25871485113733966</v>
          </cell>
          <cell r="G90">
            <v>0.25254055411459259</v>
          </cell>
          <cell r="J90">
            <v>326.5</v>
          </cell>
          <cell r="L90">
            <v>0.15910020914848003</v>
          </cell>
          <cell r="M90">
            <v>0.25871485113733966</v>
          </cell>
        </row>
        <row r="91">
          <cell r="D91">
            <v>0.36044176448340109</v>
          </cell>
          <cell r="G91">
            <v>0.35223292919373289</v>
          </cell>
          <cell r="J91">
            <v>326.5</v>
          </cell>
          <cell r="L91">
            <v>0.22104354306311208</v>
          </cell>
          <cell r="M91">
            <v>0.36044176448340109</v>
          </cell>
        </row>
        <row r="92">
          <cell r="D92">
            <v>0.34061303250067304</v>
          </cell>
          <cell r="G92">
            <v>0.33280077185065954</v>
          </cell>
          <cell r="J92">
            <v>326.5</v>
          </cell>
          <cell r="L92">
            <v>0.2088892581871058</v>
          </cell>
          <cell r="M92">
            <v>0.34061303250067304</v>
          </cell>
        </row>
        <row r="93">
          <cell r="D93">
            <v>1.4749943905437877</v>
          </cell>
          <cell r="G93">
            <v>1.3868473555795005</v>
          </cell>
          <cell r="J93">
            <v>326.5</v>
          </cell>
          <cell r="L93">
            <v>0.84250781241715977</v>
          </cell>
          <cell r="M93">
            <v>1.4173472433903764</v>
          </cell>
        </row>
        <row r="94">
          <cell r="D94">
            <v>3.5419724480741808</v>
          </cell>
          <cell r="G94">
            <v>2.266984354698669</v>
          </cell>
          <cell r="J94">
            <v>326.5</v>
          </cell>
          <cell r="L94">
            <v>1.3644016902545628</v>
          </cell>
          <cell r="M94">
            <v>2.3388238036601527</v>
          </cell>
        </row>
        <row r="95">
          <cell r="D95">
            <v>2.939101638323129</v>
          </cell>
          <cell r="G95">
            <v>2.1713453001407896</v>
          </cell>
          <cell r="J95">
            <v>326.5</v>
          </cell>
          <cell r="L95">
            <v>1.3088348943664041</v>
          </cell>
          <cell r="M95">
            <v>2.2311273329072527</v>
          </cell>
        </row>
        <row r="96">
          <cell r="D96">
            <v>1.7926853660328168</v>
          </cell>
          <cell r="G96">
            <v>1.5987267205977045</v>
          </cell>
          <cell r="J96">
            <v>326.5</v>
          </cell>
          <cell r="L96">
            <v>0.96997843098225078</v>
          </cell>
          <cell r="M96">
            <v>1.635580427918361</v>
          </cell>
        </row>
        <row r="97">
          <cell r="D97">
            <v>0.92883307724514708</v>
          </cell>
          <cell r="G97">
            <v>0.9092564157002444</v>
          </cell>
          <cell r="J97">
            <v>326.5</v>
          </cell>
          <cell r="L97">
            <v>0.55889098957722128</v>
          </cell>
          <cell r="M97">
            <v>0.92883307724514708</v>
          </cell>
        </row>
        <row r="98">
          <cell r="D98">
            <v>0.72211291770970609</v>
          </cell>
          <cell r="G98">
            <v>0.70667065935551154</v>
          </cell>
          <cell r="J98">
            <v>326.5</v>
          </cell>
          <cell r="L98">
            <v>0.44258493940669286</v>
          </cell>
          <cell r="M98">
            <v>0.72211291770970609</v>
          </cell>
        </row>
        <row r="99">
          <cell r="D99">
            <v>0.52189408743131882</v>
          </cell>
          <cell r="G99">
            <v>0.51045620568269245</v>
          </cell>
          <cell r="J99">
            <v>326.5</v>
          </cell>
          <cell r="L99">
            <v>0.31979060373609286</v>
          </cell>
          <cell r="M99">
            <v>0.52189408743131882</v>
          </cell>
        </row>
        <row r="100">
          <cell r="D100">
            <v>0.55909573693498227</v>
          </cell>
          <cell r="G100">
            <v>0.54691382219628248</v>
          </cell>
          <cell r="J100">
            <v>326.5</v>
          </cell>
          <cell r="L100">
            <v>0.34263057132952701</v>
          </cell>
          <cell r="M100">
            <v>0.55909573693498227</v>
          </cell>
        </row>
        <row r="101">
          <cell r="D101">
            <v>0.72446523417719455</v>
          </cell>
          <cell r="G101">
            <v>0.70897592949365051</v>
          </cell>
          <cell r="J101">
            <v>326.5</v>
          </cell>
          <cell r="L101">
            <v>0.44139091958320764</v>
          </cell>
          <cell r="M101">
            <v>0.72446523417719455</v>
          </cell>
        </row>
        <row r="102">
          <cell r="D102">
            <v>0.26121673324646244</v>
          </cell>
          <cell r="G102">
            <v>0.25499239858153294</v>
          </cell>
          <cell r="J102">
            <v>326.5</v>
          </cell>
          <cell r="L102">
            <v>0.16061802610981474</v>
          </cell>
          <cell r="M102">
            <v>0.26121673324646244</v>
          </cell>
        </row>
        <row r="103">
          <cell r="D103">
            <v>0.36204903844835762</v>
          </cell>
          <cell r="G103">
            <v>0.35380805767939033</v>
          </cell>
          <cell r="J103">
            <v>326.5</v>
          </cell>
          <cell r="L103">
            <v>0.22212949517345437</v>
          </cell>
          <cell r="M103">
            <v>0.36204903844835762</v>
          </cell>
        </row>
        <row r="104">
          <cell r="D104">
            <v>1.4363235409558632</v>
          </cell>
          <cell r="G104">
            <v>1.3902711760753375</v>
          </cell>
          <cell r="J104">
            <v>326.5</v>
          </cell>
          <cell r="L104">
            <v>0.84656854362833678</v>
          </cell>
          <cell r="M104">
            <v>1.4199976468944553</v>
          </cell>
        </row>
        <row r="105">
          <cell r="D105">
            <v>2.5894256585425612</v>
          </cell>
          <cell r="G105">
            <v>1.5299995724331477</v>
          </cell>
          <cell r="J105">
            <v>326.5</v>
          </cell>
          <cell r="L105">
            <v>0.92564180331099422</v>
          </cell>
          <cell r="M105">
            <v>1.5827880856039984</v>
          </cell>
        </row>
        <row r="106">
          <cell r="D106">
            <v>4.2417191881969778</v>
          </cell>
          <cell r="G106">
            <v>2.250579288928388</v>
          </cell>
          <cell r="J106">
            <v>326.5</v>
          </cell>
          <cell r="L106">
            <v>1.3525302838144426</v>
          </cell>
          <cell r="M106">
            <v>2.3364136726923261</v>
          </cell>
        </row>
        <row r="107">
          <cell r="D107">
            <v>4.2704371354856709</v>
          </cell>
          <cell r="G107">
            <v>2.3278906222882791</v>
          </cell>
          <cell r="J107">
            <v>326.5</v>
          </cell>
          <cell r="L107">
            <v>1.3980606965223525</v>
          </cell>
          <cell r="M107">
            <v>2.4142993649979934</v>
          </cell>
        </row>
        <row r="108">
          <cell r="D108">
            <v>2.4159634907665528</v>
          </cell>
          <cell r="G108">
            <v>1.6764617601217906</v>
          </cell>
          <cell r="J108">
            <v>326.5</v>
          </cell>
          <cell r="L108">
            <v>1.0154376451712559</v>
          </cell>
          <cell r="M108">
            <v>1.7257810299371226</v>
          </cell>
        </row>
        <row r="109">
          <cell r="D109">
            <v>0.85633623771176526</v>
          </cell>
          <cell r="G109">
            <v>0.83567659775818304</v>
          </cell>
          <cell r="J109">
            <v>326.5</v>
          </cell>
          <cell r="L109">
            <v>0.51507413241247457</v>
          </cell>
          <cell r="M109">
            <v>0.85380332251241842</v>
          </cell>
        </row>
        <row r="110">
          <cell r="D110">
            <v>0.49064824950690217</v>
          </cell>
          <cell r="G110">
            <v>0.47983528451676427</v>
          </cell>
          <cell r="J110">
            <v>326.5</v>
          </cell>
          <cell r="L110">
            <v>0.30060720904406252</v>
          </cell>
          <cell r="M110">
            <v>0.49064824950690217</v>
          </cell>
        </row>
        <row r="111">
          <cell r="D111">
            <v>0.50201820853448309</v>
          </cell>
          <cell r="G111">
            <v>0.49097784436379355</v>
          </cell>
          <cell r="J111">
            <v>326.5</v>
          </cell>
          <cell r="L111">
            <v>0.30758779993702912</v>
          </cell>
          <cell r="M111">
            <v>0.50201820853448309</v>
          </cell>
        </row>
        <row r="112">
          <cell r="D112">
            <v>0.58752047761253035</v>
          </cell>
          <cell r="G112">
            <v>0.57477006806027964</v>
          </cell>
          <cell r="J112">
            <v>326.5</v>
          </cell>
          <cell r="L112">
            <v>0.36008195223840417</v>
          </cell>
          <cell r="M112">
            <v>0.58752047761253035</v>
          </cell>
        </row>
        <row r="113">
          <cell r="D113">
            <v>0.54223018898801933</v>
          </cell>
          <cell r="G113">
            <v>0.53038558520825874</v>
          </cell>
          <cell r="J113">
            <v>326.5</v>
          </cell>
          <cell r="L113">
            <v>0.33227596142126986</v>
          </cell>
          <cell r="M113">
            <v>0.54223018898801933</v>
          </cell>
        </row>
        <row r="114">
          <cell r="D114">
            <v>0.76891854890115763</v>
          </cell>
          <cell r="G114">
            <v>0.74627571223894651</v>
          </cell>
          <cell r="J114">
            <v>326.5</v>
          </cell>
          <cell r="L114">
            <v>0.45788119016628109</v>
          </cell>
          <cell r="M114">
            <v>0.7626540832169697</v>
          </cell>
        </row>
        <row r="115">
          <cell r="D115">
            <v>0.87863893283674299</v>
          </cell>
          <cell r="G115">
            <v>0.85579858831460076</v>
          </cell>
          <cell r="J115">
            <v>326.5</v>
          </cell>
          <cell r="L115">
            <v>0.52573177459501008</v>
          </cell>
          <cell r="M115">
            <v>0.87437136697133611</v>
          </cell>
        </row>
        <row r="116">
          <cell r="D116">
            <v>1.105597303002922</v>
          </cell>
          <cell r="G116">
            <v>1.05840818498552</v>
          </cell>
          <cell r="J116">
            <v>326.5</v>
          </cell>
          <cell r="L116">
            <v>0.64819606700484378</v>
          </cell>
          <cell r="M116">
            <v>1.0815201310455786</v>
          </cell>
        </row>
        <row r="117">
          <cell r="D117">
            <v>4.1861721051807246</v>
          </cell>
          <cell r="G117">
            <v>2.3092947987295656</v>
          </cell>
          <cell r="J117">
            <v>326.5</v>
          </cell>
          <cell r="L117">
            <v>1.3894139006302479</v>
          </cell>
          <cell r="M117">
            <v>2.3940182408331814</v>
          </cell>
        </row>
        <row r="118">
          <cell r="D118">
            <v>2.4066484272491548</v>
          </cell>
          <cell r="G118">
            <v>2.0217940842300455</v>
          </cell>
          <cell r="J118">
            <v>326.5</v>
          </cell>
          <cell r="L118">
            <v>1.2203371929662681</v>
          </cell>
          <cell r="M118">
            <v>2.0709270527750268</v>
          </cell>
        </row>
        <row r="119">
          <cell r="D119">
            <v>1.0764112001503128</v>
          </cell>
          <cell r="G119">
            <v>1.0538829761473065</v>
          </cell>
          <cell r="J119">
            <v>326.5</v>
          </cell>
          <cell r="L119">
            <v>0.64585083815535171</v>
          </cell>
          <cell r="M119">
            <v>1.0764112001503128</v>
          </cell>
        </row>
        <row r="120">
          <cell r="D120">
            <v>1.2153444436087311</v>
          </cell>
          <cell r="G120">
            <v>1.1750038291813034</v>
          </cell>
          <cell r="J120">
            <v>326.5</v>
          </cell>
          <cell r="L120">
            <v>0.71984166465023358</v>
          </cell>
          <cell r="M120">
            <v>1.2003107180534782</v>
          </cell>
        </row>
        <row r="121">
          <cell r="D121">
            <v>0.76074473846233137</v>
          </cell>
          <cell r="G121">
            <v>0.74452984369308495</v>
          </cell>
          <cell r="J121">
            <v>326.5</v>
          </cell>
          <cell r="L121">
            <v>0.46313101355998348</v>
          </cell>
          <cell r="M121">
            <v>0.76074473846233137</v>
          </cell>
        </row>
        <row r="122">
          <cell r="D122">
            <v>0.49828927339031709</v>
          </cell>
          <cell r="G122">
            <v>0.48732348792251085</v>
          </cell>
          <cell r="J122">
            <v>326.5</v>
          </cell>
          <cell r="L122">
            <v>0.30529841871369456</v>
          </cell>
          <cell r="M122">
            <v>0.49828927339031709</v>
          </cell>
        </row>
        <row r="123">
          <cell r="D123">
            <v>0.50773262319256529</v>
          </cell>
          <cell r="G123">
            <v>0.49657797072871401</v>
          </cell>
          <cell r="J123">
            <v>326.5</v>
          </cell>
          <cell r="L123">
            <v>0.31109616710212462</v>
          </cell>
          <cell r="M123">
            <v>0.50773262319256529</v>
          </cell>
        </row>
        <row r="124">
          <cell r="D124">
            <v>0.60458938164941922</v>
          </cell>
          <cell r="G124">
            <v>0.59149759401643098</v>
          </cell>
          <cell r="J124">
            <v>326.5</v>
          </cell>
          <cell r="L124">
            <v>0.37056141269941362</v>
          </cell>
          <cell r="M124">
            <v>0.60458938164941922</v>
          </cell>
        </row>
        <row r="125">
          <cell r="D125">
            <v>0.62875601273384929</v>
          </cell>
          <cell r="G125">
            <v>0.61518089247917218</v>
          </cell>
          <cell r="J125">
            <v>326.5</v>
          </cell>
          <cell r="L125">
            <v>0.3852435380657539</v>
          </cell>
          <cell r="M125">
            <v>0.62875601273384929</v>
          </cell>
        </row>
        <row r="126">
          <cell r="D126">
            <v>1.3877755651695907</v>
          </cell>
          <cell r="G126">
            <v>1.3127486094092424</v>
          </cell>
          <cell r="J126">
            <v>326.5</v>
          </cell>
          <cell r="L126">
            <v>0.80007232114015236</v>
          </cell>
          <cell r="M126">
            <v>1.3415041207126339</v>
          </cell>
        </row>
        <row r="127">
          <cell r="D127">
            <v>1.2578150229516798</v>
          </cell>
          <cell r="G127">
            <v>1.1969844304557495</v>
          </cell>
          <cell r="J127">
            <v>326.5</v>
          </cell>
          <cell r="L127">
            <v>0.72923819292662884</v>
          </cell>
          <cell r="M127">
            <v>1.2231407309147824</v>
          </cell>
        </row>
        <row r="128">
          <cell r="D128">
            <v>2.8702125908362337</v>
          </cell>
          <cell r="G128">
            <v>1.9090673277150134</v>
          </cell>
          <cell r="J128">
            <v>326.5</v>
          </cell>
          <cell r="L128">
            <v>1.1511516449182488</v>
          </cell>
          <cell r="M128">
            <v>1.9674715795317377</v>
          </cell>
        </row>
        <row r="129">
          <cell r="D129">
            <v>4.2136487228508752</v>
          </cell>
          <cell r="G129">
            <v>2.2847483625575324</v>
          </cell>
          <cell r="J129">
            <v>326.5</v>
          </cell>
          <cell r="L129">
            <v>1.3725342369165279</v>
          </cell>
          <cell r="M129">
            <v>2.3700213370145504</v>
          </cell>
        </row>
        <row r="130">
          <cell r="D130">
            <v>5.5820229577217573</v>
          </cell>
          <cell r="G130">
            <v>2.3372188416503668</v>
          </cell>
          <cell r="J130">
            <v>326.5</v>
          </cell>
          <cell r="L130">
            <v>1.3999999999999992</v>
          </cell>
          <cell r="M130">
            <v>2.4498593008048033</v>
          </cell>
        </row>
        <row r="131">
          <cell r="D131">
            <v>1.6714589538764746</v>
          </cell>
          <cell r="G131">
            <v>1.4643733059205117</v>
          </cell>
          <cell r="J131">
            <v>326.5</v>
          </cell>
          <cell r="L131">
            <v>0.89057882173069691</v>
          </cell>
          <cell r="M131">
            <v>1.4988024849980413</v>
          </cell>
        </row>
        <row r="132">
          <cell r="D132">
            <v>1.002225367053863</v>
          </cell>
          <cell r="G132">
            <v>0.9811808597127859</v>
          </cell>
          <cell r="J132">
            <v>326.5</v>
          </cell>
          <cell r="L132">
            <v>0.6041172497759818</v>
          </cell>
          <cell r="M132">
            <v>1.002225367053863</v>
          </cell>
        </row>
        <row r="133">
          <cell r="D133">
            <v>0.57894999626152788</v>
          </cell>
          <cell r="G133">
            <v>0.56637099633629739</v>
          </cell>
          <cell r="J133">
            <v>326.5</v>
          </cell>
          <cell r="L133">
            <v>0.35281560318038829</v>
          </cell>
          <cell r="M133">
            <v>0.57894999626152788</v>
          </cell>
        </row>
        <row r="134">
          <cell r="D134">
            <v>0.50825696377728569</v>
          </cell>
          <cell r="G134">
            <v>0.49709182450174011</v>
          </cell>
          <cell r="J134">
            <v>326.5</v>
          </cell>
          <cell r="L134">
            <v>0.31141808621385014</v>
          </cell>
          <cell r="M134">
            <v>0.50825696377728569</v>
          </cell>
        </row>
        <row r="135">
          <cell r="D135">
            <v>0.52616850781329416</v>
          </cell>
          <cell r="G135">
            <v>0.51464513765702813</v>
          </cell>
          <cell r="J135">
            <v>326.5</v>
          </cell>
          <cell r="L135">
            <v>0.32241488583937505</v>
          </cell>
          <cell r="M135">
            <v>0.52616850781329416</v>
          </cell>
        </row>
        <row r="136">
          <cell r="D136">
            <v>0.58259463087354335</v>
          </cell>
          <cell r="G136">
            <v>0.56994273825607211</v>
          </cell>
          <cell r="J136">
            <v>326.5</v>
          </cell>
          <cell r="L136">
            <v>0.35705772666266411</v>
          </cell>
          <cell r="M136">
            <v>0.58259463087354335</v>
          </cell>
        </row>
        <row r="137">
          <cell r="D137">
            <v>0.54523954246652606</v>
          </cell>
          <cell r="G137">
            <v>0.53333475161719501</v>
          </cell>
          <cell r="J137">
            <v>326.5</v>
          </cell>
          <cell r="L137">
            <v>0.3341235551931403</v>
          </cell>
          <cell r="M137">
            <v>0.54523954246652606</v>
          </cell>
        </row>
        <row r="138">
          <cell r="D138">
            <v>0.29958692897249439</v>
          </cell>
          <cell r="G138">
            <v>0.29259519039304432</v>
          </cell>
          <cell r="J138">
            <v>326.5</v>
          </cell>
          <cell r="L138">
            <v>0.18405108850256682</v>
          </cell>
          <cell r="M138">
            <v>0.29958692897249439</v>
          </cell>
        </row>
        <row r="139">
          <cell r="D139">
            <v>0.36317770821501943</v>
          </cell>
          <cell r="G139">
            <v>0.35491415405071908</v>
          </cell>
          <cell r="J139">
            <v>326.5</v>
          </cell>
          <cell r="L139">
            <v>0.22297725567649548</v>
          </cell>
          <cell r="M139">
            <v>0.36317770821501943</v>
          </cell>
        </row>
        <row r="140">
          <cell r="D140">
            <v>0.56828961724238825</v>
          </cell>
          <cell r="G140">
            <v>0.55592382489754033</v>
          </cell>
          <cell r="J140">
            <v>326.5</v>
          </cell>
          <cell r="L140">
            <v>0.34835242868389776</v>
          </cell>
          <cell r="M140">
            <v>0.56828961724238825</v>
          </cell>
        </row>
        <row r="141">
          <cell r="D141">
            <v>3.1691163341101727</v>
          </cell>
          <cell r="G141">
            <v>2.1349110920928784</v>
          </cell>
          <cell r="J141">
            <v>326.5</v>
          </cell>
          <cell r="L141">
            <v>1.2863150255921063</v>
          </cell>
          <cell r="M141">
            <v>2.1992934187750817</v>
          </cell>
        </row>
        <row r="142">
          <cell r="D142">
            <v>3.9401845009573306</v>
          </cell>
          <cell r="G142">
            <v>2.1821478419524167</v>
          </cell>
          <cell r="J142">
            <v>326.5</v>
          </cell>
          <cell r="L142">
            <v>1.3127040067539009</v>
          </cell>
          <cell r="M142">
            <v>2.2619515319715631</v>
          </cell>
        </row>
        <row r="143">
          <cell r="D143">
            <v>3.6517100990997671</v>
          </cell>
          <cell r="G143">
            <v>2.0404333111206596</v>
          </cell>
          <cell r="J143">
            <v>326.5</v>
          </cell>
          <cell r="L143">
            <v>1.2283759582640461</v>
          </cell>
          <cell r="M143">
            <v>2.1144675131026549</v>
          </cell>
        </row>
        <row r="144">
          <cell r="D144">
            <v>0.60271419074689303</v>
          </cell>
          <cell r="G144">
            <v>0.58965990693195502</v>
          </cell>
          <cell r="J144">
            <v>326.5</v>
          </cell>
          <cell r="L144">
            <v>0.36633521357735255</v>
          </cell>
          <cell r="M144">
            <v>0.60271419074689303</v>
          </cell>
        </row>
        <row r="145">
          <cell r="D145">
            <v>0.35029947293329072</v>
          </cell>
          <cell r="G145">
            <v>0.34229348347462502</v>
          </cell>
          <cell r="J145">
            <v>326.5</v>
          </cell>
          <cell r="L145">
            <v>0.21487572510491629</v>
          </cell>
          <cell r="M145">
            <v>0.35029947293329072</v>
          </cell>
        </row>
        <row r="146">
          <cell r="D146">
            <v>0.44293158480121281</v>
          </cell>
          <cell r="G146">
            <v>0.43307295310518873</v>
          </cell>
          <cell r="J146">
            <v>326.5</v>
          </cell>
          <cell r="L146">
            <v>0.27131154366133864</v>
          </cell>
          <cell r="M146">
            <v>0.44293158480121281</v>
          </cell>
        </row>
        <row r="147">
          <cell r="D147">
            <v>0.52002919067289044</v>
          </cell>
          <cell r="G147">
            <v>0.50862860685943267</v>
          </cell>
          <cell r="J147">
            <v>326.5</v>
          </cell>
          <cell r="L147">
            <v>0.3186456496252974</v>
          </cell>
          <cell r="M147">
            <v>0.52002919067289044</v>
          </cell>
        </row>
        <row r="148">
          <cell r="D148">
            <v>0.58900016956151469</v>
          </cell>
          <cell r="G148">
            <v>0.57622016617028438</v>
          </cell>
          <cell r="J148">
            <v>326.5</v>
          </cell>
          <cell r="L148">
            <v>0.36099040970235968</v>
          </cell>
          <cell r="M148">
            <v>0.58900016956151469</v>
          </cell>
        </row>
        <row r="149">
          <cell r="D149">
            <v>0.66593142141323625</v>
          </cell>
          <cell r="G149">
            <v>0.65161279298497132</v>
          </cell>
          <cell r="J149">
            <v>326.5</v>
          </cell>
          <cell r="L149">
            <v>0.40544376172371716</v>
          </cell>
          <cell r="M149">
            <v>0.66593142141323625</v>
          </cell>
        </row>
        <row r="150">
          <cell r="D150">
            <v>0.3308264541035596</v>
          </cell>
          <cell r="G150">
            <v>0.3232099250214881</v>
          </cell>
          <cell r="J150">
            <v>326.5</v>
          </cell>
          <cell r="L150">
            <v>0.20322080800334749</v>
          </cell>
          <cell r="M150">
            <v>0.3308264541035596</v>
          </cell>
        </row>
        <row r="151">
          <cell r="D151">
            <v>0.27269732974751559</v>
          </cell>
          <cell r="G151">
            <v>0.26624338315256529</v>
          </cell>
          <cell r="J151">
            <v>326.5</v>
          </cell>
          <cell r="L151">
            <v>0.16752420060001996</v>
          </cell>
          <cell r="M151">
            <v>0.27269732974751559</v>
          </cell>
        </row>
        <row r="152">
          <cell r="D152">
            <v>1.2005755347658804</v>
          </cell>
          <cell r="G152">
            <v>1.0178160760551676</v>
          </cell>
          <cell r="J152">
            <v>326.5</v>
          </cell>
          <cell r="L152">
            <v>0.61859144849833225</v>
          </cell>
          <cell r="M152">
            <v>1.042827586750485</v>
          </cell>
        </row>
        <row r="153">
          <cell r="D153">
            <v>2.2140769197922205</v>
          </cell>
          <cell r="G153">
            <v>1.8905027681888362</v>
          </cell>
          <cell r="J153">
            <v>326.5</v>
          </cell>
          <cell r="L153">
            <v>1.1417668848729732</v>
          </cell>
          <cell r="M153">
            <v>1.9357843065846811</v>
          </cell>
        </row>
        <row r="154">
          <cell r="D154">
            <v>6.1620507008070167</v>
          </cell>
          <cell r="G154">
            <v>2.3287671641226346</v>
          </cell>
          <cell r="J154">
            <v>326.5</v>
          </cell>
          <cell r="L154">
            <v>1.3978110649701398</v>
          </cell>
          <cell r="M154">
            <v>2.4530081781387754</v>
          </cell>
        </row>
        <row r="155">
          <cell r="D155">
            <v>1.1037374394936428</v>
          </cell>
          <cell r="G155">
            <v>1.0474135779277411</v>
          </cell>
          <cell r="J155">
            <v>326.5</v>
          </cell>
          <cell r="L155">
            <v>0.64208865083382416</v>
          </cell>
          <cell r="M155">
            <v>1.0704883267176137</v>
          </cell>
        </row>
        <row r="156">
          <cell r="D156">
            <v>0.74898710504233335</v>
          </cell>
          <cell r="G156">
            <v>0.73300736294148616</v>
          </cell>
          <cell r="J156">
            <v>326.5</v>
          </cell>
          <cell r="L156">
            <v>0.4557969081228827</v>
          </cell>
          <cell r="M156">
            <v>0.74898710504233335</v>
          </cell>
        </row>
        <row r="157">
          <cell r="D157">
            <v>0.35194300048639021</v>
          </cell>
          <cell r="G157">
            <v>0.34390414047666223</v>
          </cell>
          <cell r="J157">
            <v>326.5</v>
          </cell>
          <cell r="L157">
            <v>0.2160541658146671</v>
          </cell>
          <cell r="M157">
            <v>0.35194300048639021</v>
          </cell>
        </row>
        <row r="158">
          <cell r="D158">
            <v>0.44265621853448256</v>
          </cell>
          <cell r="G158">
            <v>0.43280309416379309</v>
          </cell>
          <cell r="J158">
            <v>326.5</v>
          </cell>
          <cell r="L158">
            <v>0.27114248243173306</v>
          </cell>
          <cell r="M158">
            <v>0.44265621853448256</v>
          </cell>
        </row>
        <row r="159">
          <cell r="D159">
            <v>0.60625339157035985</v>
          </cell>
          <cell r="G159">
            <v>0.59312832373895297</v>
          </cell>
          <cell r="J159">
            <v>326.5</v>
          </cell>
          <cell r="L159">
            <v>0.37107881473331095</v>
          </cell>
          <cell r="M159">
            <v>0.60625339157035985</v>
          </cell>
        </row>
        <row r="160">
          <cell r="D160">
            <v>0.57097663954811895</v>
          </cell>
          <cell r="G160">
            <v>0.55855710675715631</v>
          </cell>
          <cell r="J160">
            <v>326.5</v>
          </cell>
          <cell r="L160">
            <v>0.34992485624122333</v>
          </cell>
          <cell r="M160">
            <v>0.57097663954811895</v>
          </cell>
        </row>
        <row r="161">
          <cell r="D161">
            <v>0.66807025628009598</v>
          </cell>
          <cell r="G161">
            <v>0.65370885115449406</v>
          </cell>
          <cell r="J161">
            <v>326.5</v>
          </cell>
          <cell r="L161">
            <v>0.40946901705615618</v>
          </cell>
          <cell r="M161">
            <v>0.66807025628009598</v>
          </cell>
        </row>
        <row r="162">
          <cell r="D162">
            <v>0.26792640985563732</v>
          </cell>
          <cell r="G162">
            <v>0.26156788165852457</v>
          </cell>
          <cell r="J162">
            <v>326.5</v>
          </cell>
          <cell r="L162">
            <v>0.164634629465435</v>
          </cell>
          <cell r="M162">
            <v>0.26792640985563732</v>
          </cell>
        </row>
        <row r="163">
          <cell r="D163">
            <v>0.51241293130537313</v>
          </cell>
          <cell r="G163">
            <v>0.50116467267926557</v>
          </cell>
          <cell r="J163">
            <v>326.5</v>
          </cell>
          <cell r="L163">
            <v>0.31410540845809259</v>
          </cell>
          <cell r="M163">
            <v>0.51241293130537313</v>
          </cell>
        </row>
        <row r="164">
          <cell r="D164">
            <v>0.50044828461617352</v>
          </cell>
          <cell r="G164">
            <v>0.48943931892384995</v>
          </cell>
          <cell r="J164">
            <v>326.5</v>
          </cell>
          <cell r="L164">
            <v>0.3066239445194136</v>
          </cell>
          <cell r="M164">
            <v>0.50044828461617352</v>
          </cell>
        </row>
        <row r="165">
          <cell r="D165">
            <v>2.5248588414434647</v>
          </cell>
          <cell r="G165">
            <v>1.9274810525754904</v>
          </cell>
          <cell r="J165">
            <v>326.5</v>
          </cell>
          <cell r="L165">
            <v>1.1630174196432337</v>
          </cell>
          <cell r="M165">
            <v>1.9789782294043603</v>
          </cell>
        </row>
        <row r="166">
          <cell r="D166">
            <v>2.4493501556198884</v>
          </cell>
          <cell r="G166">
            <v>2.0269372602503051</v>
          </cell>
          <cell r="J166">
            <v>326.5</v>
          </cell>
          <cell r="L166">
            <v>1.223310021162598</v>
          </cell>
          <cell r="M166">
            <v>2.0769242633627027</v>
          </cell>
        </row>
        <row r="167">
          <cell r="D167">
            <v>1.8820165584839772</v>
          </cell>
          <cell r="G167">
            <v>1.7317692662198019</v>
          </cell>
          <cell r="J167">
            <v>326.5</v>
          </cell>
          <cell r="L167">
            <v>1.0482200596406615</v>
          </cell>
          <cell r="M167">
            <v>1.7704095973894813</v>
          </cell>
        </row>
        <row r="168">
          <cell r="D168">
            <v>0.78072106447094869</v>
          </cell>
          <cell r="G168">
            <v>0.76410664318152932</v>
          </cell>
          <cell r="J168">
            <v>326.5</v>
          </cell>
          <cell r="L168">
            <v>0.4707629195220317</v>
          </cell>
          <cell r="M168">
            <v>0.78072106447094869</v>
          </cell>
        </row>
        <row r="169">
          <cell r="D169">
            <v>0.25651780440466354</v>
          </cell>
          <cell r="G169">
            <v>0.25038744831657006</v>
          </cell>
          <cell r="J169">
            <v>326.5</v>
          </cell>
          <cell r="L169">
            <v>0.15775116322840796</v>
          </cell>
          <cell r="M169">
            <v>0.25651780440466354</v>
          </cell>
        </row>
        <row r="170">
          <cell r="D170">
            <v>0.4428685556889016</v>
          </cell>
          <cell r="G170">
            <v>0.43301118457512366</v>
          </cell>
          <cell r="J170">
            <v>326.5</v>
          </cell>
          <cell r="L170">
            <v>0.27127284691262343</v>
          </cell>
          <cell r="M170">
            <v>0.4428685556889016</v>
          </cell>
        </row>
        <row r="171">
          <cell r="D171">
            <v>0.50222849569392658</v>
          </cell>
          <cell r="G171">
            <v>0.49118392578004805</v>
          </cell>
          <cell r="J171">
            <v>326.5</v>
          </cell>
          <cell r="L171">
            <v>0.30771690582268424</v>
          </cell>
          <cell r="M171">
            <v>0.50222849569392658</v>
          </cell>
        </row>
        <row r="172">
          <cell r="D172">
            <v>0.54159286853448296</v>
          </cell>
          <cell r="G172">
            <v>0.52976101116379271</v>
          </cell>
          <cell r="J172">
            <v>326.5</v>
          </cell>
          <cell r="L172">
            <v>0.33188467827389284</v>
          </cell>
          <cell r="M172">
            <v>0.54159286853448296</v>
          </cell>
        </row>
        <row r="173">
          <cell r="D173">
            <v>0.54384369210063743</v>
          </cell>
          <cell r="G173">
            <v>0.53196681825862413</v>
          </cell>
          <cell r="J173">
            <v>326.5</v>
          </cell>
          <cell r="L173">
            <v>0.33326657230266299</v>
          </cell>
          <cell r="M173">
            <v>0.54384369210063743</v>
          </cell>
        </row>
        <row r="174">
          <cell r="D174">
            <v>0.38683324812623465</v>
          </cell>
          <cell r="G174">
            <v>0.37809658316370992</v>
          </cell>
          <cell r="J174">
            <v>326.5</v>
          </cell>
          <cell r="L174">
            <v>0.23725855670319693</v>
          </cell>
          <cell r="M174">
            <v>0.38683324812623465</v>
          </cell>
        </row>
        <row r="175">
          <cell r="D175">
            <v>0.39558018633633496</v>
          </cell>
          <cell r="G175">
            <v>0.38666858260960818</v>
          </cell>
          <cell r="J175">
            <v>326.5</v>
          </cell>
          <cell r="L175">
            <v>0.24246451792768456</v>
          </cell>
          <cell r="M175">
            <v>0.39558018633633496</v>
          </cell>
        </row>
        <row r="176">
          <cell r="D176">
            <v>1.3166076816992589</v>
          </cell>
          <cell r="G176">
            <v>1.2892755280652739</v>
          </cell>
          <cell r="J176">
            <v>326.5</v>
          </cell>
          <cell r="L176">
            <v>0.78409292195447677</v>
          </cell>
          <cell r="M176">
            <v>1.3166076816992589</v>
          </cell>
        </row>
        <row r="177">
          <cell r="D177">
            <v>3.077677231648777</v>
          </cell>
          <cell r="G177">
            <v>1.9772830686536005</v>
          </cell>
          <cell r="J177">
            <v>326.5</v>
          </cell>
          <cell r="L177">
            <v>1.1929237845737264</v>
          </cell>
          <cell r="M177">
            <v>2.039836613286576</v>
          </cell>
        </row>
        <row r="178">
          <cell r="D178">
            <v>4.1586248421815677</v>
          </cell>
          <cell r="G178">
            <v>2.1606671216163447</v>
          </cell>
          <cell r="J178">
            <v>326.5</v>
          </cell>
          <cell r="L178">
            <v>1.2976116913029596</v>
          </cell>
          <cell r="M178">
            <v>2.2448396184599768</v>
          </cell>
        </row>
        <row r="179">
          <cell r="D179">
            <v>2.8993257902512233</v>
          </cell>
          <cell r="G179">
            <v>2.1571505484192541</v>
          </cell>
          <cell r="J179">
            <v>326.5</v>
          </cell>
          <cell r="L179">
            <v>1.3006220263892971</v>
          </cell>
          <cell r="M179">
            <v>2.2161370642242781</v>
          </cell>
        </row>
        <row r="180">
          <cell r="D180">
            <v>1.5743576649065312</v>
          </cell>
          <cell r="G180">
            <v>1.5142078693165013</v>
          </cell>
          <cell r="J180">
            <v>326.5</v>
          </cell>
          <cell r="L180">
            <v>0.91963524986128697</v>
          </cell>
          <cell r="M180">
            <v>1.5466950226146325</v>
          </cell>
        </row>
        <row r="181">
          <cell r="D181">
            <v>1.5894420302539423</v>
          </cell>
          <cell r="G181">
            <v>1.3990353052751312</v>
          </cell>
          <cell r="J181">
            <v>326.5</v>
          </cell>
          <cell r="L181">
            <v>0.85096133885758962</v>
          </cell>
          <cell r="M181">
            <v>1.4318241458802097</v>
          </cell>
        </row>
        <row r="182">
          <cell r="D182">
            <v>0.45864216082298587</v>
          </cell>
          <cell r="G182">
            <v>0.44846931760652625</v>
          </cell>
          <cell r="J182">
            <v>326.5</v>
          </cell>
          <cell r="L182">
            <v>0.28095705809413662</v>
          </cell>
          <cell r="M182">
            <v>0.45864216082298587</v>
          </cell>
        </row>
        <row r="183">
          <cell r="D183">
            <v>0.6604709443696789</v>
          </cell>
          <cell r="G183">
            <v>0.64626152548228522</v>
          </cell>
          <cell r="J183">
            <v>326.5</v>
          </cell>
          <cell r="L183">
            <v>0.4047950710862766</v>
          </cell>
          <cell r="M183">
            <v>0.6604709443696789</v>
          </cell>
        </row>
        <row r="184">
          <cell r="D184">
            <v>0.60821265779914058</v>
          </cell>
          <cell r="G184">
            <v>0.59504840464315778</v>
          </cell>
          <cell r="J184">
            <v>326.5</v>
          </cell>
          <cell r="L184">
            <v>0.37278592454084553</v>
          </cell>
          <cell r="M184">
            <v>0.60821265779914058</v>
          </cell>
        </row>
        <row r="185">
          <cell r="D185">
            <v>0.55088028000630618</v>
          </cell>
          <cell r="G185">
            <v>0.53886267440617974</v>
          </cell>
          <cell r="J185">
            <v>326.5</v>
          </cell>
          <cell r="L185">
            <v>0.33758668826198346</v>
          </cell>
          <cell r="M185">
            <v>0.55088028000630618</v>
          </cell>
        </row>
        <row r="186">
          <cell r="D186">
            <v>0.2765777546583989</v>
          </cell>
          <cell r="G186">
            <v>0.27004619956523079</v>
          </cell>
          <cell r="J186">
            <v>326.5</v>
          </cell>
          <cell r="L186">
            <v>0.17003351080930998</v>
          </cell>
          <cell r="M186">
            <v>0.2765777546583989</v>
          </cell>
        </row>
        <row r="187">
          <cell r="D187">
            <v>0.27100512837630714</v>
          </cell>
          <cell r="G187">
            <v>0.26458502580878079</v>
          </cell>
          <cell r="J187">
            <v>326.5</v>
          </cell>
          <cell r="L187">
            <v>0.1665195055805101</v>
          </cell>
          <cell r="M187">
            <v>0.27100512837630714</v>
          </cell>
        </row>
        <row r="188">
          <cell r="D188">
            <v>0.60117530325503754</v>
          </cell>
          <cell r="G188">
            <v>0.5881517971899366</v>
          </cell>
          <cell r="J188">
            <v>326.5</v>
          </cell>
          <cell r="L188">
            <v>0.36664290880069783</v>
          </cell>
          <cell r="M188">
            <v>0.60117530325503754</v>
          </cell>
        </row>
        <row r="189">
          <cell r="D189">
            <v>3.991091091306183</v>
          </cell>
          <cell r="G189">
            <v>2.2500955649002852</v>
          </cell>
          <cell r="J189">
            <v>326.5</v>
          </cell>
          <cell r="L189">
            <v>1.3521874923390149</v>
          </cell>
          <cell r="M189">
            <v>2.3309173867264095</v>
          </cell>
        </row>
        <row r="190">
          <cell r="D190">
            <v>3.1662366653257017</v>
          </cell>
          <cell r="G190">
            <v>2.1588547631031076</v>
          </cell>
          <cell r="J190">
            <v>326.5</v>
          </cell>
          <cell r="L190">
            <v>1.3003806322462901</v>
          </cell>
          <cell r="M190">
            <v>2.2231794964096219</v>
          </cell>
        </row>
        <row r="191">
          <cell r="D191">
            <v>4.0232560194473903</v>
          </cell>
          <cell r="G191">
            <v>2.2365702335747284</v>
          </cell>
          <cell r="J191">
            <v>326.5</v>
          </cell>
          <cell r="L191">
            <v>1.3451423879995046</v>
          </cell>
          <cell r="M191">
            <v>2.3180353539636762</v>
          </cell>
        </row>
        <row r="192">
          <cell r="D192">
            <v>0.97243965968002266</v>
          </cell>
          <cell r="G192">
            <v>0.93738905073336065</v>
          </cell>
          <cell r="J192">
            <v>326.5</v>
          </cell>
          <cell r="L192">
            <v>0.57496145645761831</v>
          </cell>
          <cell r="M192">
            <v>0.95783784392696103</v>
          </cell>
        </row>
        <row r="193">
          <cell r="D193">
            <v>0.26190476572467863</v>
          </cell>
          <cell r="G193">
            <v>0.25566667041018498</v>
          </cell>
          <cell r="J193">
            <v>326.5</v>
          </cell>
          <cell r="L193">
            <v>0.16103414353683812</v>
          </cell>
          <cell r="M193">
            <v>0.26190476572467863</v>
          </cell>
        </row>
        <row r="194">
          <cell r="D194">
            <v>0.53525622900342973</v>
          </cell>
          <cell r="G194">
            <v>0.52355110442336117</v>
          </cell>
          <cell r="J194">
            <v>326.5</v>
          </cell>
          <cell r="L194">
            <v>0.3279942958991473</v>
          </cell>
          <cell r="M194">
            <v>0.53525622900342973</v>
          </cell>
        </row>
        <row r="195">
          <cell r="D195">
            <v>0.50201820865588676</v>
          </cell>
          <cell r="G195">
            <v>0.4909778444827691</v>
          </cell>
          <cell r="J195">
            <v>326.5</v>
          </cell>
          <cell r="L195">
            <v>0.30758780001156499</v>
          </cell>
          <cell r="M195">
            <v>0.50201820865588676</v>
          </cell>
        </row>
        <row r="196">
          <cell r="D196">
            <v>0.55138999403947397</v>
          </cell>
          <cell r="G196">
            <v>0.53936219415868414</v>
          </cell>
          <cell r="J196">
            <v>326.5</v>
          </cell>
          <cell r="L196">
            <v>0.33789962739653251</v>
          </cell>
          <cell r="M196">
            <v>0.55138999403947397</v>
          </cell>
        </row>
        <row r="197">
          <cell r="D197">
            <v>0.56894666168025798</v>
          </cell>
          <cell r="G197">
            <v>0.55656772844665281</v>
          </cell>
          <cell r="J197">
            <v>326.5</v>
          </cell>
          <cell r="L197">
            <v>0.34867855051725899</v>
          </cell>
          <cell r="M197">
            <v>0.56894666168025798</v>
          </cell>
        </row>
        <row r="198">
          <cell r="D198">
            <v>0.76558327214344124</v>
          </cell>
          <cell r="G198">
            <v>0.58381232160656416</v>
          </cell>
          <cell r="J198">
            <v>326.5</v>
          </cell>
          <cell r="L198">
            <v>0.35738502842247888</v>
          </cell>
          <cell r="M198">
            <v>0.60012398704943304</v>
          </cell>
        </row>
        <row r="199">
          <cell r="D199">
            <v>0.76000854195632295</v>
          </cell>
          <cell r="G199">
            <v>0.74380837111719633</v>
          </cell>
          <cell r="J199">
            <v>326.5</v>
          </cell>
          <cell r="L199">
            <v>0.45895927197501457</v>
          </cell>
          <cell r="M199">
            <v>0.76000854195632295</v>
          </cell>
        </row>
        <row r="200">
          <cell r="D200">
            <v>1.0958755340303961</v>
          </cell>
          <cell r="G200">
            <v>1.0729580233497882</v>
          </cell>
          <cell r="J200">
            <v>326.5</v>
          </cell>
          <cell r="L200">
            <v>0.65671239817354299</v>
          </cell>
          <cell r="M200">
            <v>1.0958755340303961</v>
          </cell>
        </row>
        <row r="201">
          <cell r="D201">
            <v>2.2808434931048849</v>
          </cell>
          <cell r="G201">
            <v>1.9668991910379496</v>
          </cell>
          <cell r="J201">
            <v>326.5</v>
          </cell>
          <cell r="L201">
            <v>1.1876269209570645</v>
          </cell>
          <cell r="M201">
            <v>2.0135160609000473</v>
          </cell>
        </row>
        <row r="202">
          <cell r="D202">
            <v>3.8801240524856464</v>
          </cell>
          <cell r="G202">
            <v>2.3282729356734229</v>
          </cell>
          <cell r="J202">
            <v>326.5</v>
          </cell>
          <cell r="L202">
            <v>1.3999999999999992</v>
          </cell>
          <cell r="M202">
            <v>2.4068754167231354</v>
          </cell>
        </row>
        <row r="203">
          <cell r="D203">
            <v>6.3460424904207544</v>
          </cell>
          <cell r="G203">
            <v>2.3229626205936005</v>
          </cell>
          <cell r="J203">
            <v>326.5</v>
          </cell>
          <cell r="L203">
            <v>1.3946529569593691</v>
          </cell>
          <cell r="M203">
            <v>2.4508834704020175</v>
          </cell>
        </row>
        <row r="204">
          <cell r="D204">
            <v>1.2304743647805096</v>
          </cell>
          <cell r="G204">
            <v>1.1950025573269372</v>
          </cell>
          <cell r="J204">
            <v>326.5</v>
          </cell>
          <cell r="L204">
            <v>0.72961702315353827</v>
          </cell>
          <cell r="M204">
            <v>1.2206120446225477</v>
          </cell>
        </row>
        <row r="205">
          <cell r="D205">
            <v>0.52011895383917017</v>
          </cell>
          <cell r="G205">
            <v>0.50871657476238674</v>
          </cell>
          <cell r="J205">
            <v>326.5</v>
          </cell>
          <cell r="L205">
            <v>0.3176215200968418</v>
          </cell>
          <cell r="M205">
            <v>0.52011895383917017</v>
          </cell>
        </row>
        <row r="206">
          <cell r="D206">
            <v>0.47824165262563317</v>
          </cell>
          <cell r="G206">
            <v>0.46767681957312057</v>
          </cell>
          <cell r="J206">
            <v>326.5</v>
          </cell>
          <cell r="L206">
            <v>0.29299017392616861</v>
          </cell>
          <cell r="M206">
            <v>0.47824165262563317</v>
          </cell>
        </row>
        <row r="207">
          <cell r="D207">
            <v>0.51105143889195692</v>
          </cell>
          <cell r="G207">
            <v>0.49983041011411777</v>
          </cell>
          <cell r="J207">
            <v>326.5</v>
          </cell>
          <cell r="L207">
            <v>0.31313375532829224</v>
          </cell>
          <cell r="M207">
            <v>0.51105143889195692</v>
          </cell>
        </row>
        <row r="208">
          <cell r="D208">
            <v>0.56448708460784469</v>
          </cell>
          <cell r="G208">
            <v>0.55219734291568767</v>
          </cell>
          <cell r="J208">
            <v>326.5</v>
          </cell>
          <cell r="L208">
            <v>0.34594059138981997</v>
          </cell>
          <cell r="M208">
            <v>0.56448708460784469</v>
          </cell>
        </row>
        <row r="209">
          <cell r="D209">
            <v>0.54287020116784679</v>
          </cell>
          <cell r="G209">
            <v>0.53101279714448935</v>
          </cell>
          <cell r="J209">
            <v>326.5</v>
          </cell>
          <cell r="L209">
            <v>0.3326688971550798</v>
          </cell>
          <cell r="M209">
            <v>0.54287020116784679</v>
          </cell>
        </row>
        <row r="210">
          <cell r="D210">
            <v>1.3382315935325568</v>
          </cell>
          <cell r="G210">
            <v>1.1574739071856002</v>
          </cell>
          <cell r="J210">
            <v>326.5</v>
          </cell>
          <cell r="L210">
            <v>0.70202811785619745</v>
          </cell>
          <cell r="M210">
            <v>1.1852385390562512</v>
          </cell>
        </row>
        <row r="211">
          <cell r="D211">
            <v>1.0145258860714941</v>
          </cell>
          <cell r="G211">
            <v>0.99304131616921609</v>
          </cell>
          <cell r="J211">
            <v>326.5</v>
          </cell>
          <cell r="L211">
            <v>0.61088318513134787</v>
          </cell>
          <cell r="M211">
            <v>1.0143318338906462</v>
          </cell>
        </row>
        <row r="212">
          <cell r="D212">
            <v>0.44646791538309544</v>
          </cell>
          <cell r="G212">
            <v>0.43653855707543371</v>
          </cell>
          <cell r="J212">
            <v>326.5</v>
          </cell>
          <cell r="L212">
            <v>0.27369685074277472</v>
          </cell>
          <cell r="M212">
            <v>0.44646791538309544</v>
          </cell>
        </row>
        <row r="213">
          <cell r="D213">
            <v>1.2402086834938926</v>
          </cell>
          <cell r="G213">
            <v>1.0346139790558253</v>
          </cell>
          <cell r="J213">
            <v>326.5</v>
          </cell>
          <cell r="L213">
            <v>0.63194527939348077</v>
          </cell>
          <cell r="M213">
            <v>1.0604181527257035</v>
          </cell>
        </row>
        <row r="214">
          <cell r="D214">
            <v>3.7697658697150849</v>
          </cell>
          <cell r="G214">
            <v>2.3129218151516651</v>
          </cell>
          <cell r="J214">
            <v>326.5</v>
          </cell>
          <cell r="L214">
            <v>1.3913164742120212</v>
          </cell>
          <cell r="M214">
            <v>2.3893171325459681</v>
          </cell>
        </row>
        <row r="215">
          <cell r="D215">
            <v>3.7032246546077268</v>
          </cell>
          <cell r="G215">
            <v>2.2758398301370968</v>
          </cell>
          <cell r="J215">
            <v>326.5</v>
          </cell>
          <cell r="L215">
            <v>1.3691412925588684</v>
          </cell>
          <cell r="M215">
            <v>2.3509043232292512</v>
          </cell>
        </row>
        <row r="216">
          <cell r="D216">
            <v>1.5494957228950148</v>
          </cell>
          <cell r="G216">
            <v>1.2929292269907384</v>
          </cell>
          <cell r="J216">
            <v>326.5</v>
          </cell>
          <cell r="L216">
            <v>0.78967352949192204</v>
          </cell>
          <cell r="M216">
            <v>1.3249191414486383</v>
          </cell>
        </row>
        <row r="217">
          <cell r="D217">
            <v>0.42234929285298795</v>
          </cell>
          <cell r="G217">
            <v>0.41290230699592817</v>
          </cell>
          <cell r="J217">
            <v>326.5</v>
          </cell>
          <cell r="L217">
            <v>0.25897234009574321</v>
          </cell>
          <cell r="M217">
            <v>0.42234929285298795</v>
          </cell>
        </row>
        <row r="218">
          <cell r="D218">
            <v>0.46128217464988169</v>
          </cell>
          <cell r="G218">
            <v>0.45105653115688416</v>
          </cell>
          <cell r="J218">
            <v>326.5</v>
          </cell>
          <cell r="L218">
            <v>0.28257789563916474</v>
          </cell>
          <cell r="M218">
            <v>0.46128217464988169</v>
          </cell>
        </row>
        <row r="219">
          <cell r="D219">
            <v>0.51159794655862589</v>
          </cell>
          <cell r="G219">
            <v>0.50036598762745355</v>
          </cell>
          <cell r="J219">
            <v>326.5</v>
          </cell>
          <cell r="L219">
            <v>0.31346928392884688</v>
          </cell>
          <cell r="M219">
            <v>0.51159794655862589</v>
          </cell>
        </row>
        <row r="220">
          <cell r="D220">
            <v>0.54159286853448296</v>
          </cell>
          <cell r="G220">
            <v>0.52976101116379271</v>
          </cell>
          <cell r="J220">
            <v>326.5</v>
          </cell>
          <cell r="L220">
            <v>0.33188467827389284</v>
          </cell>
          <cell r="M220">
            <v>0.54159286853448296</v>
          </cell>
        </row>
        <row r="221">
          <cell r="D221">
            <v>0.55326852874337229</v>
          </cell>
          <cell r="G221">
            <v>0.54120315816850473</v>
          </cell>
          <cell r="J221">
            <v>326.5</v>
          </cell>
          <cell r="L221">
            <v>0.33905295452940482</v>
          </cell>
          <cell r="M221">
            <v>0.55326852874337229</v>
          </cell>
        </row>
        <row r="222">
          <cell r="D222">
            <v>0.35677143825463437</v>
          </cell>
          <cell r="G222">
            <v>0.34863600948954149</v>
          </cell>
          <cell r="J222">
            <v>326.5</v>
          </cell>
          <cell r="L222">
            <v>0.21785498753765178</v>
          </cell>
          <cell r="M222">
            <v>0.35677143825463437</v>
          </cell>
        </row>
        <row r="223">
          <cell r="D223">
            <v>1.2930208753024404</v>
          </cell>
          <cell r="G223">
            <v>1.2473289940027354</v>
          </cell>
          <cell r="J223">
            <v>326.5</v>
          </cell>
          <cell r="L223">
            <v>0.7624305365226437</v>
          </cell>
          <cell r="M223">
            <v>1.2741894115087842</v>
          </cell>
        </row>
        <row r="224">
          <cell r="D224">
            <v>2.5615060398562148</v>
          </cell>
          <cell r="G224">
            <v>1.4202176876949579</v>
          </cell>
          <cell r="J224">
            <v>326.5</v>
          </cell>
          <cell r="L224">
            <v>0.86367922755242044</v>
          </cell>
          <cell r="M224">
            <v>1.472447808492082</v>
          </cell>
        </row>
        <row r="225">
          <cell r="D225">
            <v>7.1013934554038407</v>
          </cell>
          <cell r="G225">
            <v>2.2964765638602738</v>
          </cell>
          <cell r="J225">
            <v>326.5</v>
          </cell>
          <cell r="L225">
            <v>1.3774170310772889</v>
          </cell>
          <cell r="M225">
            <v>2.4395044329683513</v>
          </cell>
        </row>
        <row r="226">
          <cell r="D226">
            <v>3.8943846789380365</v>
          </cell>
          <cell r="G226">
            <v>2.3011705667371483</v>
          </cell>
          <cell r="J226">
            <v>326.5</v>
          </cell>
          <cell r="L226">
            <v>1.3837436661900158</v>
          </cell>
          <cell r="M226">
            <v>2.3800582603159097</v>
          </cell>
        </row>
        <row r="227">
          <cell r="D227">
            <v>2.5552629678657768</v>
          </cell>
          <cell r="G227">
            <v>2.1639096341121329</v>
          </cell>
          <cell r="J227">
            <v>326.5</v>
          </cell>
          <cell r="L227">
            <v>1.3057772804545851</v>
          </cell>
          <cell r="M227">
            <v>2.2160148934694495</v>
          </cell>
        </row>
        <row r="228">
          <cell r="D228">
            <v>1.5505918527722189</v>
          </cell>
          <cell r="G228">
            <v>1.4517645614922439</v>
          </cell>
          <cell r="J228">
            <v>326.5</v>
          </cell>
          <cell r="L228">
            <v>0.88357158810655212</v>
          </cell>
          <cell r="M228">
            <v>1.4837763985476884</v>
          </cell>
        </row>
        <row r="229">
          <cell r="D229">
            <v>0.31415000840949009</v>
          </cell>
          <cell r="G229">
            <v>0.30686700824130025</v>
          </cell>
          <cell r="J229">
            <v>326.5</v>
          </cell>
          <cell r="L229">
            <v>0.19277607571100286</v>
          </cell>
          <cell r="M229">
            <v>0.31415000840949009</v>
          </cell>
        </row>
        <row r="230">
          <cell r="D230">
            <v>0.6402623285528396</v>
          </cell>
          <cell r="G230">
            <v>0.62645708198178296</v>
          </cell>
          <cell r="J230">
            <v>326.5</v>
          </cell>
          <cell r="L230">
            <v>0.39114423873614818</v>
          </cell>
          <cell r="M230">
            <v>0.6402623285528396</v>
          </cell>
        </row>
        <row r="231">
          <cell r="D231">
            <v>0.50646007031005202</v>
          </cell>
          <cell r="G231">
            <v>0.49533086890385092</v>
          </cell>
          <cell r="J231">
            <v>326.5</v>
          </cell>
          <cell r="L231">
            <v>0.31031488275088448</v>
          </cell>
          <cell r="M231">
            <v>0.50646007031005202</v>
          </cell>
        </row>
        <row r="232">
          <cell r="D232">
            <v>0.59230324602680939</v>
          </cell>
          <cell r="G232">
            <v>0.57945718110627331</v>
          </cell>
          <cell r="J232">
            <v>326.5</v>
          </cell>
          <cell r="L232">
            <v>0.36301833481945811</v>
          </cell>
          <cell r="M232">
            <v>0.59230324602680939</v>
          </cell>
        </row>
        <row r="233">
          <cell r="D233">
            <v>0.54163721818831567</v>
          </cell>
          <cell r="G233">
            <v>0.52980447382454909</v>
          </cell>
          <cell r="J233">
            <v>326.5</v>
          </cell>
          <cell r="L233">
            <v>0.33191190676160348</v>
          </cell>
          <cell r="M233">
            <v>0.54163721818831567</v>
          </cell>
        </row>
        <row r="234">
          <cell r="D234">
            <v>0.2603210587270457</v>
          </cell>
          <cell r="G234">
            <v>0.25411463755250469</v>
          </cell>
          <cell r="J234">
            <v>326.5</v>
          </cell>
          <cell r="L234">
            <v>0.16002970109536271</v>
          </cell>
          <cell r="M234">
            <v>0.2603210587270457</v>
          </cell>
        </row>
        <row r="235">
          <cell r="D235">
            <v>0.71963872046382216</v>
          </cell>
          <cell r="G235">
            <v>0.70424594605454571</v>
          </cell>
          <cell r="J235">
            <v>326.5</v>
          </cell>
          <cell r="L235">
            <v>0.43604867044946161</v>
          </cell>
          <cell r="M235">
            <v>0.71963872046382216</v>
          </cell>
        </row>
        <row r="236">
          <cell r="D236">
            <v>1.3353923063856346</v>
          </cell>
          <cell r="G236">
            <v>1.2889733355382318</v>
          </cell>
          <cell r="J236">
            <v>326.5</v>
          </cell>
          <cell r="L236">
            <v>0.78843310017072898</v>
          </cell>
          <cell r="M236">
            <v>1.3166811816659445</v>
          </cell>
        </row>
        <row r="237">
          <cell r="D237">
            <v>3.4751106309725937</v>
          </cell>
          <cell r="G237">
            <v>2.3053347720618569</v>
          </cell>
          <cell r="J237">
            <v>326.5</v>
          </cell>
          <cell r="L237">
            <v>1.3878443864978733</v>
          </cell>
          <cell r="M237">
            <v>2.3758369846813094</v>
          </cell>
        </row>
        <row r="238">
          <cell r="D238">
            <v>3.7661697019104019</v>
          </cell>
          <cell r="G238">
            <v>2.3076613507228294</v>
          </cell>
          <cell r="J238">
            <v>326.5</v>
          </cell>
          <cell r="L238">
            <v>1.3879717905319664</v>
          </cell>
          <cell r="M238">
            <v>2.3839847447610358</v>
          </cell>
        </row>
        <row r="239">
          <cell r="D239">
            <v>3.1228531094238852</v>
          </cell>
          <cell r="G239">
            <v>2.3119178405721015</v>
          </cell>
          <cell r="J239">
            <v>326.5</v>
          </cell>
          <cell r="L239">
            <v>1.3931442507439933</v>
          </cell>
          <cell r="M239">
            <v>2.3753749027605786</v>
          </cell>
        </row>
        <row r="240">
          <cell r="D240">
            <v>1.056901833096997</v>
          </cell>
          <cell r="G240">
            <v>0.95219141084292525</v>
          </cell>
          <cell r="J240">
            <v>326.5</v>
          </cell>
          <cell r="L240">
            <v>0.58249542385788433</v>
          </cell>
          <cell r="M240">
            <v>0.97432944750486528</v>
          </cell>
        </row>
        <row r="241">
          <cell r="D241">
            <v>0.40702222090193296</v>
          </cell>
          <cell r="G241">
            <v>0.39788177648389439</v>
          </cell>
          <cell r="J241">
            <v>326.5</v>
          </cell>
          <cell r="L241">
            <v>0.24944391256992063</v>
          </cell>
          <cell r="M241">
            <v>0.40702222090193296</v>
          </cell>
        </row>
        <row r="242">
          <cell r="D242">
            <v>0.48221574646049647</v>
          </cell>
          <cell r="G242">
            <v>0.47157143153128656</v>
          </cell>
          <cell r="J242">
            <v>326.5</v>
          </cell>
          <cell r="L242">
            <v>0.2954300704257205</v>
          </cell>
          <cell r="M242">
            <v>0.48221574646049647</v>
          </cell>
        </row>
        <row r="243">
          <cell r="D243">
            <v>0.52311276659926031</v>
          </cell>
          <cell r="G243">
            <v>0.51165051126727523</v>
          </cell>
          <cell r="J243">
            <v>326.5</v>
          </cell>
          <cell r="L243">
            <v>0.32053881229872222</v>
          </cell>
          <cell r="M243">
            <v>0.52311276659926031</v>
          </cell>
        </row>
        <row r="244">
          <cell r="D244">
            <v>0.54350611734813215</v>
          </cell>
          <cell r="G244">
            <v>0.5316359950011692</v>
          </cell>
          <cell r="J244">
            <v>326.5</v>
          </cell>
          <cell r="L244">
            <v>0.3330593181483324</v>
          </cell>
          <cell r="M244">
            <v>0.54350611734813215</v>
          </cell>
        </row>
        <row r="245">
          <cell r="D245">
            <v>0.55561377416814139</v>
          </cell>
          <cell r="G245">
            <v>0.54350149868477871</v>
          </cell>
          <cell r="J245">
            <v>326.5</v>
          </cell>
          <cell r="L245">
            <v>0.34049281889604011</v>
          </cell>
          <cell r="M245">
            <v>0.55561377416814139</v>
          </cell>
        </row>
        <row r="246">
          <cell r="D246">
            <v>0.44965537185660981</v>
          </cell>
          <cell r="G246">
            <v>0.43966226441947759</v>
          </cell>
          <cell r="J246">
            <v>326.5</v>
          </cell>
          <cell r="L246">
            <v>0.27424908893679956</v>
          </cell>
          <cell r="M246">
            <v>0.44965537185660981</v>
          </cell>
        </row>
        <row r="247">
          <cell r="D247">
            <v>0.35965289128516703</v>
          </cell>
          <cell r="G247">
            <v>0.35145983345946358</v>
          </cell>
          <cell r="J247">
            <v>326.5</v>
          </cell>
          <cell r="L247">
            <v>0.22063568457566285</v>
          </cell>
          <cell r="M247">
            <v>0.35965289128516703</v>
          </cell>
        </row>
        <row r="248">
          <cell r="D248">
            <v>1.2348331063773965</v>
          </cell>
          <cell r="G248">
            <v>1.1232322455653023</v>
          </cell>
          <cell r="J248">
            <v>326.5</v>
          </cell>
          <cell r="L248">
            <v>0.68906445187655319</v>
          </cell>
          <cell r="M248">
            <v>1.1489289076928497</v>
          </cell>
        </row>
        <row r="249">
          <cell r="D249">
            <v>3.4090792545954609</v>
          </cell>
          <cell r="G249">
            <v>2.2645272365705433</v>
          </cell>
          <cell r="J249">
            <v>326.5</v>
          </cell>
          <cell r="L249">
            <v>1.3633843239214938</v>
          </cell>
          <cell r="M249">
            <v>2.3337088216624533</v>
          </cell>
        </row>
        <row r="250">
          <cell r="D250">
            <v>2.7941609363044457</v>
          </cell>
          <cell r="G250">
            <v>2.0702651731191422</v>
          </cell>
          <cell r="J250">
            <v>326.5</v>
          </cell>
          <cell r="L250">
            <v>1.2483139663410106</v>
          </cell>
          <cell r="M250">
            <v>2.1271483918452319</v>
          </cell>
        </row>
        <row r="251">
          <cell r="D251">
            <v>2.3659730329356972</v>
          </cell>
          <cell r="G251">
            <v>1.6340811372071178</v>
          </cell>
          <cell r="J251">
            <v>326.5</v>
          </cell>
          <cell r="L251">
            <v>0.99017016326732032</v>
          </cell>
          <cell r="M251">
            <v>1.6824005978658314</v>
          </cell>
        </row>
        <row r="252">
          <cell r="D252">
            <v>0.60926445646383109</v>
          </cell>
          <cell r="G252">
            <v>0.59607916733455446</v>
          </cell>
          <cell r="J252">
            <v>326.5</v>
          </cell>
          <cell r="L252">
            <v>0.3710606282730492</v>
          </cell>
          <cell r="M252">
            <v>0.60926445646383109</v>
          </cell>
        </row>
        <row r="253">
          <cell r="D253">
            <v>0.70520853529938476</v>
          </cell>
          <cell r="G253">
            <v>0.69010436459339719</v>
          </cell>
          <cell r="J253">
            <v>326.5</v>
          </cell>
          <cell r="L253">
            <v>0.42738727825830969</v>
          </cell>
          <cell r="M253">
            <v>0.70520853529938476</v>
          </cell>
        </row>
        <row r="254">
          <cell r="D254">
            <v>0.44265621853712228</v>
          </cell>
          <cell r="G254">
            <v>0.43280309416638002</v>
          </cell>
          <cell r="J254">
            <v>326.5</v>
          </cell>
          <cell r="L254">
            <v>0.2711424824333537</v>
          </cell>
          <cell r="M254">
            <v>0.44265621853712228</v>
          </cell>
        </row>
        <row r="255">
          <cell r="D255">
            <v>0.5028186854031641</v>
          </cell>
          <cell r="G255">
            <v>0.49176231169510087</v>
          </cell>
          <cell r="J255">
            <v>326.5</v>
          </cell>
          <cell r="L255">
            <v>0.30807925303074651</v>
          </cell>
          <cell r="M255">
            <v>0.5028186854031641</v>
          </cell>
        </row>
        <row r="256">
          <cell r="D256">
            <v>0.54400675220387573</v>
          </cell>
          <cell r="G256">
            <v>0.53212661715979781</v>
          </cell>
          <cell r="J256">
            <v>326.5</v>
          </cell>
          <cell r="L256">
            <v>0.33336668311827011</v>
          </cell>
          <cell r="M256">
            <v>0.54400675220387573</v>
          </cell>
        </row>
        <row r="257">
          <cell r="D257">
            <v>0.58506284701861744</v>
          </cell>
          <cell r="G257">
            <v>0.57236159007824483</v>
          </cell>
          <cell r="J257">
            <v>326.5</v>
          </cell>
          <cell r="L257">
            <v>0.35857308895221884</v>
          </cell>
          <cell r="M257">
            <v>0.58506284701861744</v>
          </cell>
        </row>
        <row r="258">
          <cell r="D258">
            <v>0.55089736397190181</v>
          </cell>
          <cell r="G258">
            <v>0.53887941669246364</v>
          </cell>
          <cell r="J258">
            <v>326.5</v>
          </cell>
          <cell r="L258">
            <v>0.33578862964842626</v>
          </cell>
          <cell r="M258">
            <v>0.55089736397190181</v>
          </cell>
        </row>
        <row r="259">
          <cell r="D259">
            <v>0.81337671511467868</v>
          </cell>
          <cell r="G259">
            <v>0.79610918081238524</v>
          </cell>
          <cell r="J259">
            <v>326.5</v>
          </cell>
          <cell r="L259">
            <v>0.490911418594279</v>
          </cell>
          <cell r="M259">
            <v>0.81337671511467868</v>
          </cell>
        </row>
        <row r="260">
          <cell r="D260">
            <v>2.0274112098377883</v>
          </cell>
          <cell r="G260">
            <v>1.8438338308905622</v>
          </cell>
          <cell r="J260">
            <v>326.5</v>
          </cell>
          <cell r="L260">
            <v>1.1145434530453451</v>
          </cell>
          <cell r="M260">
            <v>1.8853820550873179</v>
          </cell>
        </row>
        <row r="261">
          <cell r="D261">
            <v>3.0550526761265147</v>
          </cell>
          <cell r="G261">
            <v>2.2637475052830154</v>
          </cell>
          <cell r="J261">
            <v>326.5</v>
          </cell>
          <cell r="L261">
            <v>1.3642783391821482</v>
          </cell>
          <cell r="M261">
            <v>2.3258485588055464</v>
          </cell>
        </row>
        <row r="262">
          <cell r="D262">
            <v>3.3103952730041271</v>
          </cell>
          <cell r="G262">
            <v>2.2791347335402925</v>
          </cell>
          <cell r="J262">
            <v>326.5</v>
          </cell>
          <cell r="L262">
            <v>1.3726125570634318</v>
          </cell>
          <cell r="M262">
            <v>2.3463426390003761</v>
          </cell>
        </row>
        <row r="263">
          <cell r="D263">
            <v>2.1199641830992944</v>
          </cell>
          <cell r="G263">
            <v>1.8687070440797169</v>
          </cell>
          <cell r="J263">
            <v>326.5</v>
          </cell>
          <cell r="L263">
            <v>1.1298479378601403</v>
          </cell>
          <cell r="M263">
            <v>1.9121063277417021</v>
          </cell>
        </row>
        <row r="264">
          <cell r="D264">
            <v>0.72001166354653279</v>
          </cell>
          <cell r="G264">
            <v>0.70461143027560202</v>
          </cell>
          <cell r="J264">
            <v>326.5</v>
          </cell>
          <cell r="L264">
            <v>0.43772200656045002</v>
          </cell>
          <cell r="M264">
            <v>0.72001166354653279</v>
          </cell>
        </row>
        <row r="265">
          <cell r="D265">
            <v>0.38627592237633251</v>
          </cell>
          <cell r="G265">
            <v>0.37755040392880579</v>
          </cell>
          <cell r="J265">
            <v>326.5</v>
          </cell>
          <cell r="L265">
            <v>0.23596120210092075</v>
          </cell>
          <cell r="M265">
            <v>0.38627592237633251</v>
          </cell>
        </row>
        <row r="266">
          <cell r="D266">
            <v>0.53090388872649563</v>
          </cell>
          <cell r="G266">
            <v>0.5192858109519658</v>
          </cell>
          <cell r="J266">
            <v>326.5</v>
          </cell>
          <cell r="L266">
            <v>0.3253221748451875</v>
          </cell>
          <cell r="M266">
            <v>0.53090388872649563</v>
          </cell>
        </row>
        <row r="267">
          <cell r="D267">
            <v>0.50201820853448309</v>
          </cell>
          <cell r="G267">
            <v>0.49097784436379355</v>
          </cell>
          <cell r="J267">
            <v>326.5</v>
          </cell>
          <cell r="L267">
            <v>0.30758779993702912</v>
          </cell>
          <cell r="M267">
            <v>0.50201820853448309</v>
          </cell>
        </row>
        <row r="268">
          <cell r="D268">
            <v>0.63910403496638379</v>
          </cell>
          <cell r="G268">
            <v>0.62532195426705639</v>
          </cell>
          <cell r="J268">
            <v>326.5</v>
          </cell>
          <cell r="L268">
            <v>0.39147985099194282</v>
          </cell>
          <cell r="M268">
            <v>0.63910403496638379</v>
          </cell>
        </row>
        <row r="269">
          <cell r="D269">
            <v>0.65468630290522989</v>
          </cell>
          <cell r="G269">
            <v>0.64059257684712523</v>
          </cell>
          <cell r="J269">
            <v>326.5</v>
          </cell>
          <cell r="L269">
            <v>0.40121472318893669</v>
          </cell>
          <cell r="M269">
            <v>0.65468630290522989</v>
          </cell>
        </row>
        <row r="270">
          <cell r="D270">
            <v>0.2805529125786092</v>
          </cell>
          <cell r="G270">
            <v>0.2739418543270371</v>
          </cell>
          <cell r="J270">
            <v>326.5</v>
          </cell>
          <cell r="L270">
            <v>0.172435784291606</v>
          </cell>
          <cell r="M270">
            <v>0.2805529125786092</v>
          </cell>
        </row>
        <row r="271">
          <cell r="D271">
            <v>0.47829735860576528</v>
          </cell>
          <cell r="G271">
            <v>0.46773141143365005</v>
          </cell>
          <cell r="J271">
            <v>326.5</v>
          </cell>
          <cell r="L271">
            <v>0.29263752238776081</v>
          </cell>
          <cell r="M271">
            <v>0.47829735860576528</v>
          </cell>
        </row>
        <row r="272">
          <cell r="D272">
            <v>2.3900908428581054</v>
          </cell>
          <cell r="G272">
            <v>1.9543564233980653</v>
          </cell>
          <cell r="J272">
            <v>326.5</v>
          </cell>
          <cell r="L272">
            <v>1.1810427160974923</v>
          </cell>
          <cell r="M272">
            <v>2.0031582402552273</v>
          </cell>
        </row>
        <row r="273">
          <cell r="D273">
            <v>3.6157152615878032</v>
          </cell>
          <cell r="G273">
            <v>2.27963477444422</v>
          </cell>
          <cell r="J273">
            <v>326.5</v>
          </cell>
          <cell r="L273">
            <v>1.3715216894662428</v>
          </cell>
          <cell r="M273">
            <v>2.3529490796759767</v>
          </cell>
        </row>
        <row r="274">
          <cell r="D274">
            <v>4.6764461929618362</v>
          </cell>
          <cell r="G274">
            <v>2.2529971895130649</v>
          </cell>
          <cell r="J274">
            <v>326.5</v>
          </cell>
          <cell r="L274">
            <v>1.3537923007076136</v>
          </cell>
          <cell r="M274">
            <v>2.3475261133723015</v>
          </cell>
        </row>
        <row r="275">
          <cell r="D275">
            <v>5.2051212729817209</v>
          </cell>
          <cell r="G275">
            <v>2.1862846287847328</v>
          </cell>
          <cell r="J275">
            <v>326.5</v>
          </cell>
          <cell r="L275">
            <v>1.3119574155123768</v>
          </cell>
          <cell r="M275">
            <v>2.2913870542443671</v>
          </cell>
        </row>
        <row r="276">
          <cell r="D276">
            <v>0.52476073979462556</v>
          </cell>
          <cell r="G276">
            <v>0.51326552499873324</v>
          </cell>
          <cell r="J276">
            <v>326.5</v>
          </cell>
          <cell r="L276">
            <v>0.32156911267210869</v>
          </cell>
          <cell r="M276">
            <v>0.52476073979462556</v>
          </cell>
        </row>
        <row r="277">
          <cell r="D277">
            <v>0.71506954579778881</v>
          </cell>
          <cell r="G277">
            <v>0.69976815488183286</v>
          </cell>
          <cell r="J277">
            <v>326.5</v>
          </cell>
          <cell r="L277">
            <v>0.43104743925334377</v>
          </cell>
          <cell r="M277">
            <v>0.71506954579778881</v>
          </cell>
        </row>
        <row r="278">
          <cell r="D278">
            <v>0.7207832885349752</v>
          </cell>
          <cell r="G278">
            <v>0.70536762276427589</v>
          </cell>
          <cell r="J278">
            <v>326.5</v>
          </cell>
          <cell r="L278">
            <v>0.43976168251422926</v>
          </cell>
          <cell r="M278">
            <v>0.7207832885349752</v>
          </cell>
        </row>
        <row r="279">
          <cell r="D279">
            <v>0.77401817700589381</v>
          </cell>
          <cell r="G279">
            <v>0.75753781346577609</v>
          </cell>
          <cell r="J279">
            <v>326.5</v>
          </cell>
          <cell r="L279">
            <v>0.46807487608025117</v>
          </cell>
          <cell r="M279">
            <v>0.77401817700589381</v>
          </cell>
        </row>
        <row r="280">
          <cell r="D280">
            <v>0.63910403496638379</v>
          </cell>
          <cell r="G280">
            <v>0.62532195426705639</v>
          </cell>
          <cell r="J280">
            <v>326.5</v>
          </cell>
          <cell r="L280">
            <v>0.39147985099194282</v>
          </cell>
          <cell r="M280">
            <v>0.63910403496638379</v>
          </cell>
        </row>
        <row r="281">
          <cell r="D281">
            <v>0.65468630290522989</v>
          </cell>
          <cell r="G281">
            <v>0.64059257684712523</v>
          </cell>
          <cell r="J281">
            <v>326.5</v>
          </cell>
          <cell r="L281">
            <v>0.40121472318893669</v>
          </cell>
          <cell r="M281">
            <v>0.65468630290522989</v>
          </cell>
        </row>
        <row r="282">
          <cell r="D282">
            <v>0.2805529125786092</v>
          </cell>
          <cell r="G282">
            <v>0.2739418543270371</v>
          </cell>
          <cell r="J282">
            <v>326.5</v>
          </cell>
          <cell r="L282">
            <v>0.172435784291606</v>
          </cell>
          <cell r="M282">
            <v>0.2805529125786092</v>
          </cell>
        </row>
        <row r="283">
          <cell r="D283">
            <v>0.47829735860576528</v>
          </cell>
          <cell r="G283">
            <v>0.46773141143365005</v>
          </cell>
          <cell r="J283">
            <v>326.5</v>
          </cell>
          <cell r="L283">
            <v>0.29263752238776081</v>
          </cell>
          <cell r="M283">
            <v>0.47829735860576528</v>
          </cell>
        </row>
        <row r="284">
          <cell r="D284">
            <v>2.3900908428581054</v>
          </cell>
          <cell r="G284">
            <v>1.9543564233980653</v>
          </cell>
          <cell r="J284">
            <v>326.5</v>
          </cell>
          <cell r="L284">
            <v>1.1810427160974923</v>
          </cell>
          <cell r="M284">
            <v>2.0031582402552273</v>
          </cell>
        </row>
        <row r="285">
          <cell r="D285">
            <v>3.6157152615878032</v>
          </cell>
          <cell r="G285">
            <v>2.27963477444422</v>
          </cell>
          <cell r="J285">
            <v>326.5</v>
          </cell>
          <cell r="L285">
            <v>1.3715216894662428</v>
          </cell>
          <cell r="M285">
            <v>2.3529490796759767</v>
          </cell>
        </row>
        <row r="286">
          <cell r="D286">
            <v>4.6764461929618362</v>
          </cell>
          <cell r="G286">
            <v>2.2529971895130649</v>
          </cell>
          <cell r="J286">
            <v>326.5</v>
          </cell>
          <cell r="L286">
            <v>1.3537923007076136</v>
          </cell>
          <cell r="M286">
            <v>2.3475261133723015</v>
          </cell>
        </row>
        <row r="287">
          <cell r="D287">
            <v>5.2051212729817209</v>
          </cell>
          <cell r="G287">
            <v>2.1862846287847328</v>
          </cell>
          <cell r="J287">
            <v>326.5</v>
          </cell>
          <cell r="L287">
            <v>1.3119574155123768</v>
          </cell>
          <cell r="M287">
            <v>2.2913870542443671</v>
          </cell>
        </row>
        <row r="288">
          <cell r="D288">
            <v>0.52476073979462556</v>
          </cell>
          <cell r="G288">
            <v>0.51326552499873324</v>
          </cell>
          <cell r="J288">
            <v>326.5</v>
          </cell>
          <cell r="L288">
            <v>0.32156911267210869</v>
          </cell>
          <cell r="M288">
            <v>0.52476073979462556</v>
          </cell>
        </row>
        <row r="289">
          <cell r="D289">
            <v>0.71506954579778881</v>
          </cell>
          <cell r="G289">
            <v>0.69976815488183286</v>
          </cell>
          <cell r="J289">
            <v>326.5</v>
          </cell>
          <cell r="L289">
            <v>0.43104743925334377</v>
          </cell>
          <cell r="M289">
            <v>0.71506954579778881</v>
          </cell>
        </row>
        <row r="290">
          <cell r="D290">
            <v>0.7207832885349752</v>
          </cell>
          <cell r="G290">
            <v>0.70536762276427589</v>
          </cell>
          <cell r="J290">
            <v>326.5</v>
          </cell>
          <cell r="L290">
            <v>0.43976168251422926</v>
          </cell>
          <cell r="M290">
            <v>0.7207832885349752</v>
          </cell>
        </row>
        <row r="291">
          <cell r="D291">
            <v>0.77401817700589381</v>
          </cell>
          <cell r="G291">
            <v>0.75753781346577609</v>
          </cell>
          <cell r="J291">
            <v>326.5</v>
          </cell>
          <cell r="L291">
            <v>0.46807487608025117</v>
          </cell>
          <cell r="M291">
            <v>0.77401817700589381</v>
          </cell>
        </row>
        <row r="383">
          <cell r="J383">
            <v>326.5</v>
          </cell>
        </row>
      </sheetData>
      <sheetData sheetId="2" refreshError="1"/>
      <sheetData sheetId="3" refreshError="1"/>
      <sheetData sheetId="4" refreshError="1"/>
      <sheetData sheetId="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00000000"/>
      <sheetName val="10000000"/>
      <sheetName val="Vatu"/>
      <sheetName val="khluongconlai"/>
      <sheetName val="Bao cao"/>
      <sheetName val="XL4Test5"/>
      <sheetName val="Bang khoi luong"/>
      <sheetName val="Bang phan tich"/>
      <sheetName val="TH vat tu"/>
      <sheetName val="TH kinh phi"/>
      <sheetName val="TH May TC"/>
      <sheetName val="TH nhan cong"/>
      <sheetName val="Thong ke thiet bi"/>
      <sheetName val="Dinh muc CP KTCB khac"/>
      <sheetName val="dtkt"/>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tkhai"/>
      <sheetName val="muavao"/>
      <sheetName val="banra"/>
      <sheetName val="BCSDHDNam"/>
      <sheetName val="SDHDThang"/>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tuyen chinh"/>
      <sheetName val="00000080"/>
      <sheetName val="m doc"/>
      <sheetName val="THmp03"/>
      <sheetName val="K²OK"/>
      <sheetName val="QUY TIEN MAT"/>
      <sheetName val="Tongcongchixdnha"/>
      <sheetName val="QUY XAY DUNG NHA HANG"/>
      <sheetName val="ngn"/>
      <sheetName val="tl/khovt"/>
      <sheetName val="Chi tieu ngoak bang - OK"/>
      <sheetName val="CtietQK"/>
      <sheetName val="Thong ke thigt bi"/>
      <sheetName val="truc tiep"/>
      <sheetName val="Luong T1- 03"/>
      <sheetName val="Luong T2- 03"/>
      <sheetName val="Luong T3- 03"/>
      <sheetName val="Bke(10"/>
      <sheetName val="Vat tu"/>
      <sheetName val="giathanh1"/>
      <sheetName val="dt-tkkttc1-1"/>
      <sheetName val="MTO REV.0"/>
      <sheetName val="CC.huyen"/>
      <sheetName val="tra-vat-lieu"/>
      <sheetName val="K²??OK"/>
      <sheetName val="Dinh muc CP KTCB kêac"/>
      <sheetName val="410-goc"/>
      <sheetName val="420-goc"/>
      <sheetName val="430-goc"/>
      <sheetName val="44-goc"/>
      <sheetName val="45-goc"/>
      <sheetName val="410"/>
      <sheetName val="420"/>
      <sheetName val="430"/>
      <sheetName val="440"/>
      <sheetName val="450"/>
      <sheetName val="~         "/>
      <sheetName val="RECAP"/>
      <sheetName val="soban"/>
      <sheetName val="stock"/>
      <sheetName val="220"/>
      <sheetName val="230"/>
      <sheetName val="250"/>
      <sheetName val="240"/>
      <sheetName val="cho giao"/>
      <sheetName val="choban"/>
      <sheetName val="Ban"/>
      <sheetName val="Cadencier 410"/>
      <sheetName val="Cadencier 420"/>
      <sheetName val="Car"/>
      <sheetName val="NC"/>
      <sheetName val="coctuatrenda"/>
      <sheetName val="K²€OK"/>
      <sheetName val="K²??€OK"/>
      <sheetName val="PNT_QUOT__3"/>
      <sheetName val="COAT_WRAP_QIOT__3"/>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
      <sheetName val="tl_khovt"/>
      <sheetName val="K²__OK"/>
      <sheetName val="THop 3"/>
      <sheetName val="Sheet26"/>
      <sheetName val="K²__€OK"/>
      <sheetName val="TOONG HOP"/>
      <sheetName val="ten ncc"/>
      <sheetName val="cho g iao"/>
      <sheetName val="0204"/>
      <sheetName val="ton "/>
      <sheetName val="0000000000"/>
      <sheetName val="Can"/>
      <sheetName val="CISCO"/>
      <sheetName val="Phai tra - OC"/>
      <sheetName val="Sÿÿÿÿÿÿ"/>
      <sheetName val="Payment"/>
      <sheetName val="Agg-Require-Asphalt"/>
      <sheetName val="LEGEND"/>
      <sheetName val="Bag cao"/>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QU[ TIEN MAT"/>
      <sheetName val=""/>
      <sheetName val="t-dt/an"/>
      <sheetName val="X_x000c_4Poppy"/>
      <sheetName val="QU_ TIEN MAT"/>
      <sheetName val="THop12Ɽ̖_x0004__xd928_̕"/>
      <sheetName val="t-dt_an"/>
      <sheetName val="CD tah khoan"/>
      <sheetName val="C "/>
      <sheetName val="C4iet11"/>
      <sheetName val="B`ng phan tich"/>
      <sheetName val="TH khnh phi"/>
      <sheetName val="Dinh mub CP KTCB khac"/>
      <sheetName val="px2,tb,tl"/>
      <sheetName val="Sheet00"/>
      <sheetName val="THop12??_x0004_??"/>
      <sheetName val="]Ctiet12???_x0004_?"/>
      <sheetName val="DGchitiet "/>
      <sheetName val="List of 2 digit codes"/>
      <sheetName val="CdietQII"/>
      <sheetName val="_Ctiet12"/>
      <sheetName val="THop12???????????Ɽ̖?_x0004_??????_xd928_̕??"/>
      <sheetName val="THop12___________Ɽ̖__x0004________xd928_̕__"/>
      <sheetName val="[dt-tkkttc1-1.xls][dt-tkkttc1-1"/>
      <sheetName val="ND"/>
      <sheetName val="THop12Ɽ̖_x0004__xd928_̕✠̖t_x0019_[dt-tkkttc"/>
      <sheetName val="KKKKKKKK"/>
      <sheetName val="????????"/>
      <sheetName val="[dt-tkkttc1-1.xls]tl/khovt"/>
      <sheetName val="[dt-tkkttc1-1.xls]t-dt/an"/>
      <sheetName val="_dt-tkkttc1-1.xls__dt-tkkttc1-1"/>
      <sheetName val="________"/>
      <sheetName val="_dt-tkkttc1-1.xls_tl_khovt"/>
      <sheetName val="_dt-tkkttc1-1.xls_t-dt_an"/>
      <sheetName val="Package1"/>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K²?OK"/>
      <sheetName val="CANDOI"/>
      <sheetName val="Nhap VT oto"/>
      <sheetName val="tl_khovt 䀠Ԗ_x0004_ᓰԗ"/>
      <sheetName val="ThongSo"/>
      <sheetName val="K²_OK"/>
      <sheetName val="K²_x005f_x0000__x005f_x0000_OK"/>
      <sheetName val="K²_x005f_x0000__x005f_x0000_€OK"/>
      <sheetName val="ESTI."/>
      <sheetName val="DI-ESTI"/>
      <sheetName val="IBASE"/>
      <sheetName val="[dt-tkkttc1-1.xl"/>
      <sheetName val="_dt-tkkttc1-1.xl"/>
      <sheetName val="_x0013_heet2"/>
      <sheetName val="]Ctiet12"/>
      <sheetName val="ctdg"/>
      <sheetName val="tl_khovt????????? ?䀠Ԗ?_x0004_??????ᓰԗ"/>
      <sheetName val="K²?€OK"/>
      <sheetName val="K²_x005f_x005f_x005f_x0000__x005f_x005f_x005f_x0000_OK"/>
      <sheetName val="K²_x005f_x005f_x005f_x0000__x005f_x005f_x005f_x0000_€OK"/>
      <sheetName val="K²_x005f_x005f_x005f_x005f_x005f_x005f_x005f_x0000__x00"/>
      <sheetName val="nc-m"/>
      <sheetName val="DG"/>
      <sheetName val="Giavl"/>
      <sheetName val="TONGKE3p "/>
      <sheetName val="TDTKP"/>
      <sheetName val="tl_khovt_________ _䀠Ԗ__x0004_______ᓰԗ"/>
      <sheetName val="THop12?Ɽ̖?_x0004_?_xd928_̕?✠̖?t?_x0019_[dt-tkkttc"/>
      <sheetName val="Thuc thanh"/>
      <sheetName val="GTXL2"/>
      <sheetName val="THop12??????????????_x0004_??????????"/>
      <sheetName val="VL,NC"/>
      <sheetName val="Page 3"/>
      <sheetName val="dg-VTu"/>
      <sheetName val="MTL$-INTER"/>
      <sheetName val="X_x005f_x000C_4Poppy"/>
      <sheetName val="THop12___________Ɽ̖__x005f_x0004_____"/>
      <sheetName val="tl_khovt_________ _䀠Ԗ__x005f_x0004___"/>
      <sheetName val="THop12??_x0004_????t_x0019_[dt-tkkttc"/>
      <sheetName val="THop12_______________x0004___________"/>
      <sheetName val="t-$t_an"/>
      <sheetName val="]Ctiet12???????????????_x0004_???????"/>
      <sheetName val="NhanCong"/>
      <sheetName val="Config"/>
      <sheetName val="CP Du phong"/>
      <sheetName val="THCP Lap dat"/>
      <sheetName val="THCP xay dung"/>
      <sheetName val="Don gia LD"/>
      <sheetName val="Ts"/>
      <sheetName val="Du toan XD"/>
      <sheetName val="THDT goi thau TB"/>
      <sheetName val="Tong hop kinh phi"/>
      <sheetName val="THDT goi thau XD"/>
      <sheetName val="Don gia XD"/>
      <sheetName val="Tho lai may"/>
      <sheetName val="Tien do TV"/>
      <sheetName val="K²_€OK"/>
      <sheetName val="THop12_Ɽ̖__x0004___xd928_̕_✠̖_t__x0019__dt-tkkttc"/>
      <sheetName val="_Ctiet12________________x0004________"/>
      <sheetName val="THop12________________________2"/>
      <sheetName val="THop12___x0004___"/>
      <sheetName val="_Ctiet12____x0004__"/>
      <sheetName val="THop12Ɽ̖_x0004__xd928_̕✠̖t_x0019__dt-tkkttc"/>
      <sheetName val="THop12________________________3"/>
      <sheetName val="THop12________________________4"/>
      <sheetName val="tl_khovt______________________2"/>
      <sheetName val="[dt-tkkttc1-1.xls]_dt_tkkttc1_2"/>
      <sheetName val="[dt-tkkttc1-1.xls]_dt_tkkttc1_3"/>
      <sheetName val="PTDG"/>
      <sheetName val="Tnam"/>
      <sheetName val="??Tnam"/>
      <sheetName val="Bao_cao1"/>
      <sheetName val="C_tietTH6T1"/>
      <sheetName val="C_tiet_051"/>
      <sheetName val="Den_31,71"/>
      <sheetName val="Bke_101"/>
      <sheetName val="UOc_T101"/>
      <sheetName val="Bke_111"/>
      <sheetName val="Uoc_20051"/>
      <sheetName val="Bke_121"/>
      <sheetName val="TG_TSCD_-_OK1"/>
      <sheetName val="LC_tien_te1"/>
      <sheetName val="QT_TNDN1"/>
      <sheetName val="Trang_bia1"/>
      <sheetName val="CD_tai_khoan1"/>
      <sheetName val="CDKT_-_OK1"/>
      <sheetName val="Chi_tieu_ngoai_bang_-_OK1"/>
      <sheetName val="GTGT_duoc_KT,_hoan_lai,_mien0k1"/>
      <sheetName val="Bang_ke_chi_phi1"/>
      <sheetName val="Phai_thu_-_OK1"/>
      <sheetName val="Phai_tra_-_OK1"/>
      <sheetName val="Tam_ung1"/>
      <sheetName val="XNT_-_OK1"/>
      <sheetName val="Thu_noi_bo1"/>
      <sheetName val="Phai_tra_noi_bo1"/>
      <sheetName val="Tinh_hinh_thu_nhap_CBCNV_-_OK1"/>
      <sheetName val="Bang_khoi_luong1"/>
      <sheetName val="Bang_phan_tich1"/>
      <sheetName val="TH_vat_tu1"/>
      <sheetName val="TH_kinh_phi1"/>
      <sheetName val="TH_May_TC1"/>
      <sheetName val="TH_nhan_cong1"/>
      <sheetName val="Thong_ke_thiet_bi1"/>
      <sheetName val="Dinh_muc_CP_KTCB_khac1"/>
      <sheetName val="MTO_REV_0"/>
      <sheetName val="CC_huyen"/>
      <sheetName val="THop_3"/>
      <sheetName val="TOONG_HOP"/>
      <sheetName val="ten_ncc"/>
      <sheetName val="cho_g_iao"/>
      <sheetName val="ton_"/>
      <sheetName val="Phai_tra_-_OC"/>
      <sheetName val="Bag_cao"/>
      <sheetName val="Intl_with_Acq"/>
      <sheetName val="CY_FCST"/>
      <sheetName val="CY_PLAN"/>
      <sheetName val="INT'L_DAILY"/>
      <sheetName val="INTL_03"/>
      <sheetName val="2002_ACT"/>
      <sheetName val="2003_ACT"/>
      <sheetName val="Intl_Nomex"/>
      <sheetName val="Intl_Nomex_Noweb"/>
      <sheetName val="OV_(2)"/>
      <sheetName val="Wu_com"/>
      <sheetName val="Wu_com_Mex"/>
      <sheetName val="INTL_02"/>
      <sheetName val="THop12Ɽ̖̕"/>
      <sheetName val="X4Poppy"/>
      <sheetName val="B`ng_phan_tich"/>
      <sheetName val="TH_khnh_phi"/>
      <sheetName val="Dinh_mub_CP_KTCB_khac"/>
      <sheetName val="QU[_TIEN_MAT"/>
      <sheetName val="QU__TIEN_MAT"/>
      <sheetName val="XXXXXX"/>
      <sheetName val="THop12___________Ɽ̖_________xd928_̕_2"/>
      <sheetName val="tl_khovt___________䀠__________2"/>
      <sheetName val="SITE-E"/>
      <sheetName val="THKP"/>
      <sheetName val="Du_lieu"/>
      <sheetName val="CDchitiet"/>
      <sheetName val="ctiet-KVThanhTri-YUR"/>
      <sheetName val="op mai-HC"/>
      <sheetName val="THop12____________̖_________̕_2"/>
      <sheetName val="tl_khovt____________Ԗ_________2"/>
      <sheetName val="THop12____________̖_________̕_3"/>
      <sheetName val="tl_khovt____________Ԗ_________3"/>
      <sheetName val="K__x005f_x005f_x005f_x005f_x005f_x005f_x005f_x0000__x_2"/>
      <sheetName val="K__x005f_x005f_x005f_x005f_x005f_x005f_x005f_x0000__x_3"/>
      <sheetName val="NKC+SQ"/>
      <sheetName val="Kiem-Toan"/>
      <sheetName val="m_doc1"/>
      <sheetName val="DTCT-tuyen_chinh1"/>
      <sheetName val="QUY_TIEN_MAT1"/>
      <sheetName val="QUY_XAY_DUNG_NHA_HANG1"/>
      <sheetName val="truc_tiep1"/>
      <sheetName val="Luong_T1-_031"/>
      <sheetName val="Luong_T2-_031"/>
      <sheetName val="Luong_T3-_031"/>
      <sheetName val="Chi_tieu_ngoak_bang_-_OK1"/>
      <sheetName val="Thong_ke_thigt_bi1"/>
      <sheetName val="Vat_tu1"/>
      <sheetName val="Dinh_muc_CP_KTCB_kêac1"/>
      <sheetName val="~_________1"/>
      <sheetName val="Cho_giao1"/>
      <sheetName val="Cadencier_4101"/>
      <sheetName val="Cadencier_4201"/>
      <sheetName val="DGchitiet_"/>
      <sheetName val="List_of_2_digit_codes"/>
      <sheetName val="Bao_cao2"/>
      <sheetName val="TG_TSCD_-_OK2"/>
      <sheetName val="LC_tien_te2"/>
      <sheetName val="QT_TNDN2"/>
      <sheetName val="Trang_bia2"/>
      <sheetName val="CD_tai_khoan2"/>
      <sheetName val="CDKT_-_OK2"/>
      <sheetName val="Chi_tieu_ngoai_bang_-_OK2"/>
      <sheetName val="GTGT_duoc_KT,_hoan_lai,_mien0k2"/>
      <sheetName val="Bang_ke_chi_phi2"/>
      <sheetName val="Phai_thu_-_OK2"/>
      <sheetName val="Phai_tra_-_OK2"/>
      <sheetName val="Tam_ung2"/>
      <sheetName val="XNT_-_OK2"/>
      <sheetName val="Thu_noi_bo2"/>
      <sheetName val="Phai_tra_noi_bo2"/>
      <sheetName val="Tinh_hinh_thu_nhap_CBCNV_-_OK2"/>
      <sheetName val="Bang_khoi_luong2"/>
      <sheetName val="Bang_phan_tich2"/>
      <sheetName val="TH_vat_tu2"/>
      <sheetName val="TH_kinh_phi2"/>
      <sheetName val="TH_May_TC2"/>
      <sheetName val="TH_nhan_cong2"/>
      <sheetName val="Thong_ke_thiet_bi2"/>
      <sheetName val="Dinh_muc_CP_KTCB_khac2"/>
      <sheetName val="C_tietTH6T2"/>
      <sheetName val="C_tiet_052"/>
      <sheetName val="Den_31,72"/>
      <sheetName val="Bke_102"/>
      <sheetName val="UOc_T102"/>
      <sheetName val="Bke_112"/>
      <sheetName val="Uoc_20052"/>
      <sheetName val="Bke_122"/>
      <sheetName val="m_doc2"/>
      <sheetName val="DTCT-tuyen_chinh2"/>
      <sheetName val="QUY_TIEN_MAT2"/>
      <sheetName val="QUY_XAY_DUNG_NHA_HANG2"/>
      <sheetName val="truc_tiep2"/>
      <sheetName val="Luong_T1-_032"/>
      <sheetName val="Luong_T2-_032"/>
      <sheetName val="Luong_T3-_032"/>
      <sheetName val="Chi_tieu_ngoak_bang_-_OK2"/>
      <sheetName val="Thong_ke_thigt_bi2"/>
      <sheetName val="Vat_tu2"/>
      <sheetName val="Dinh_muc_CP_KTCB_kêac2"/>
      <sheetName val="~_________2"/>
      <sheetName val="Cho_giao2"/>
      <sheetName val="Cadencier_4102"/>
      <sheetName val="Cadencier_4202"/>
      <sheetName val="MTO_REV_01"/>
      <sheetName val="CC_huyen1"/>
      <sheetName val="TOONG_HOP1"/>
      <sheetName val="tl_khovt_x0000__x0000__x0000__x0000__x0000__x0000__x0000__x0000__x0000__x0009__x0000_䀠Ԗ_x0000__x0004__x0000__x0000__x0000__x0000__x0000__x0000_ᓰԗ"/>
      <sheetName val="tl_khovt?????????_x0009_?䀠Ԗ?_x0004_??????ᓰԗ"/>
      <sheetName val="tl_khovt__________x0009__䀠Ԗ__x0004_______ᓰԗ"/>
      <sheetName val="THop12___x0004_____t_x0019__dt-tkkttc"/>
      <sheetName val="THop12________________________5"/>
      <sheetName val="[dt-tkkttc1-1.xls]_dt_tkkttc1_4"/>
      <sheetName val="[dt-tkkttc1-1.xls]_dt_tkkttc1_5"/>
      <sheetName val="tl_khovt______________________3"/>
    </sheetNames>
    <sheetDataSet>
      <sheetData sheetId="0" refreshError="1"/>
      <sheetData sheetId="1" refreshError="1"/>
      <sheetData sheetId="2" refreshError="1"/>
      <sheetData sheetId="3" refreshError="1"/>
      <sheetData sheetId="4" refreshError="1"/>
      <sheetData sheetId="5" refreshError="1">
        <row r="64">
          <cell r="Q64">
            <v>5000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refreshError="1"/>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refreshError="1"/>
      <sheetData sheetId="278"/>
      <sheetData sheetId="279"/>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refreshError="1"/>
      <sheetData sheetId="296"/>
      <sheetData sheetId="297"/>
      <sheetData sheetId="298"/>
      <sheetData sheetId="299" refreshError="1"/>
      <sheetData sheetId="300" refreshError="1"/>
      <sheetData sheetId="301" refreshError="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sheetData sheetId="529"/>
      <sheetData sheetId="530"/>
      <sheetData sheetId="53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ia"/>
      <sheetName val="TH "/>
      <sheetName val="van chuyen"/>
      <sheetName val="bu"/>
      <sheetName val="KL"/>
      <sheetName val="Phan-Tich"/>
      <sheetName val="00000000"/>
      <sheetName val="10000000"/>
      <sheetName val="20000000"/>
      <sheetName val="30000000"/>
      <sheetName val="XL4Test5"/>
      <sheetName val="MTO REV.0"/>
      <sheetName val="C45"/>
      <sheetName val="C47A"/>
      <sheetName val="C47B"/>
      <sheetName val="C46"/>
      <sheetName val="DsachYT"/>
      <sheetName val="00"/>
      <sheetName val="Bhxhoi"/>
      <sheetName val="Gia_thau"/>
      <sheetName val="Tong_GT_ohac_Pbo_vao_GT"/>
      <sheetName val="Chi_tiÆ_x0007_Æ_x0007_Æ_x0007_Æ"/>
      <sheetName val="Don gia"/>
      <sheetName val="Bang ve"/>
      <sheetName val="Bang tong ke"/>
      <sheetName val="Liet ke vat tu"/>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Thang02"/>
      <sheetName val="Thang03"/>
      <sheetName val="thang04"/>
      <sheetName val="Sheet2"/>
      <sheetName val="Sheet3"/>
      <sheetName val="Sheet4"/>
      <sheetName val="Sheet5"/>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VL_NC_溼_XL_khac"/>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H-Q1,Q2,01"/>
      <sheetName val="vtôiuhoi"/>
      <sheetName val="K,DTt5-6"/>
      <sheetName val="K,DTt7-11"/>
      <sheetName val="K,DTt5-6 (2)"/>
      <sheetName val="K,DTt7-11 (2)"/>
      <sheetName val="BIA HUD_x0001_ LON"/>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HXM-tr"/>
      <sheetName val="pp3x!"/>
      <sheetName val="THANG 4"/>
      <sheetName val="Sheet6"/>
      <sheetName val="Sheet17"/>
      <sheetName val="Sheet7"/>
      <sheetName val="Sheet8"/>
      <sheetName val="Sheet9"/>
      <sheetName val="Sheet10"/>
      <sheetName val="Sheet11"/>
      <sheetName val="Sheet12"/>
      <sheetName val="Sheet13"/>
      <sheetName val="Sheet14"/>
      <sheetName val="Sheet15"/>
      <sheetName val="Sheet16"/>
      <sheetName val="KL_dak_Lap_dat"/>
      <sheetName val="KL_cot[thep"/>
      <sheetName val="桃彩楴瑥损瑯灟慨_x0012_䌀楨瑥瑟湩彨潤"/>
      <sheetName val="_x0004_T3714"/>
      <sheetName val="1"/>
      <sheetName val="၃hi_tiet_cot_pha"/>
      <sheetName val="h"/>
      <sheetName val="Chart1"/>
      <sheetName val="TDTH"/>
      <sheetName val=""/>
      <sheetName val="Rheet30"/>
      <sheetName val="Tinh_CT_dao_dat_Lue"/>
      <sheetName val="Khoi luong"/>
      <sheetName val="MTO REV.2(ARMOR)"/>
      <sheetName val="Tong_GT_khac_Pbo_v!n_GT"/>
      <sheetName val="ctdg"/>
      <sheetName val="k,dd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Tinh_CT__x0003_o_dat"/>
      <sheetName val="VL_NC_?_XL_khac"/>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BAOGIATHANG"/>
      <sheetName val="DAODAT"/>
      <sheetName val="vanchuyen TC"/>
      <sheetName val="1-1"/>
      <sheetName val="Vat tu"/>
      <sheetName val="CL177"/>
      <sheetName val="giathanh1"/>
      <sheetName val="T1"/>
      <sheetName val="PTT1"/>
      <sheetName val="pT12"/>
      <sheetName val="Sua"/>
      <sheetName val="TT661"/>
      <sheetName val="T661-2"/>
      <sheetName val="T661"/>
      <sheetName val="NEW-PANEL"/>
      <sheetName val="PTCT"/>
      <sheetName val="Soî"/>
      <sheetName val="DONGIA"/>
      <sheetName val="TTVanChuyen"/>
      <sheetName val="DGXDCB_DD"/>
      <sheetName val="DG CANTHO"/>
      <sheetName val="Dutoan KL"/>
      <sheetName val="PT VATTU"/>
      <sheetName val="DS-nop"/>
      <sheetName val="DS-nop T12.03"/>
      <sheetName val="DS nop quý IV"/>
      <sheetName val="DS nop quý IV.04"/>
      <sheetName val="DSnop quý III.04"/>
      <sheetName val="DSnop quý II.04"/>
      <sheetName val="DSnop quý I.04"/>
      <sheetName val="DS-nop T11.03"/>
      <sheetName val="thang 1"/>
      <sheetName val="THANG 3"/>
      <sheetName val="Cty"/>
      <sheetName val="Trả nợ"/>
      <sheetName val="Nhập"/>
      <sheetName val="K.Toan"/>
      <sheetName val="KTNXT"/>
      <sheetName val="CL28&quot;8"/>
      <sheetName val="tbam3x25"/>
      <sheetName val="`p1p"/>
      <sheetName val="Chi_tiet_gm"/>
      <sheetName val="Don_giaíCTC"/>
      <sheetName val="DATA"/>
      <sheetName val="Summary"/>
      <sheetName val="YEM O_x0014_O 1100-20"/>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Tinh__x0003_T__x0003_o_dat"/>
      <sheetName val="LK1111"/>
      <sheetName val="S-SKTM"/>
      <sheetName val="S-BDMTK"/>
      <sheetName val="SQTM"/>
      <sheetName val="SNKTT"/>
      <sheetName val="BCDTKKT"/>
      <sheetName val="BCKQHDKD"/>
      <sheetName val="TGTGTDKT"/>
      <sheetName val="SOCAI"/>
      <sheetName val="ManhԀȀ"/>
      <sheetName val="Manh︀ᇕ԰缀"/>
      <sheetName val="ManhԀ"/>
      <sheetName val="DãtDao"/>
      <sheetName val="TH C_x0017_O"/>
      <sheetName val="KLãCONG TO"/>
      <sheetName val="TH DZ0,t"/>
      <sheetName val="CT THAO EO"/>
      <sheetName val="ÈL_dak_Lap_dat"/>
      <sheetName val="PTDG_x0006_DGTHDC_x0002_GM_x0003_GVL_x0003_GN@_x0004_"/>
      <sheetName val="Manh??"/>
      <sheetName val="Manh԰"/>
      <sheetName val="PTDG_x0006_DGTHDC_x0002_GM_x0003_GVL_x0003_GN@_x0004_DKT"/>
      <sheetName val="TH MUONG_x0007_Sheet24_x0007_heet25_x0007_"/>
      <sheetName val="Manh????"/>
      <sheetName val="Manh?"/>
      <sheetName val="????????_x0012_???????"/>
      <sheetName val="PTDG_x0006_??DGTHDC_x0002_??GM_x0003_??GVL_x0003_??GN@_x0004_"/>
      <sheetName val="ManhԀ???Ȁ"/>
      <sheetName val="Manh︀ᇕ԰?缀"/>
      <sheetName val="ManhԀ???"/>
      <sheetName val="PTDG_x0006_?DGTHDC_x0002_?GM_x0003_?GVL_x0003_?GN@_x0004_?DKT"/>
      <sheetName val="Manh?????"/>
      <sheetName val="TH MUONG_x0007_??Sheet24_x0007_??heet25_x0007_??"/>
      <sheetName val="Manh??????"/>
      <sheetName val="ManhԀ???Ȁ?"/>
      <sheetName val="Manh???"/>
      <sheetName val="TH MUONG_x0007_?Sheet24_x0007_?heet25_x0007_?"/>
      <sheetName val="PTDG_x0006_?DGTHDC_x0002_?GM_x0003_?GVL_x0003_?GN@_x0004_"/>
      <sheetName val="?hi_tiet_cot_pha"/>
      <sheetName val="Tr? n?"/>
      <sheetName val="Nh?p"/>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DGchitiet "/>
      <sheetName val="dtxl"/>
      <sheetName val="DANHPHAP"/>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sheetData sheetId="490" refreshError="1"/>
      <sheetData sheetId="49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sheetData sheetId="572" refreshError="1"/>
      <sheetData sheetId="573"/>
      <sheetData sheetId="574"/>
      <sheetData sheetId="575"/>
      <sheetData sheetId="576"/>
      <sheetData sheetId="577"/>
      <sheetData sheetId="578"/>
      <sheetData sheetId="579"/>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sheetData sheetId="594"/>
      <sheetData sheetId="595"/>
      <sheetData sheetId="596"/>
      <sheetData sheetId="597" refreshError="1"/>
      <sheetData sheetId="598" refreshError="1"/>
      <sheetData sheetId="599"/>
      <sheetData sheetId="600"/>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refreshError="1"/>
      <sheetData sheetId="663" refreshError="1"/>
      <sheetData sheetId="664" refreshError="1"/>
      <sheetData sheetId="665" refreshError="1"/>
      <sheetData sheetId="666" refreshError="1"/>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sheetData sheetId="687"/>
      <sheetData sheetId="688"/>
      <sheetData sheetId="689"/>
      <sheetData sheetId="690"/>
      <sheetData sheetId="691"/>
      <sheetData sheetId="692" refreshError="1"/>
      <sheetData sheetId="693" refreshError="1"/>
      <sheetData sheetId="69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XL4Poppy"/>
      <sheetName val="DUONG"/>
      <sheetName val="KHANH"/>
      <sheetName val="PHONG"/>
      <sheetName val="XXXXXXXX"/>
      <sheetName val="Sheet6"/>
      <sheetName val="Sheet7"/>
      <sheetName val="Sheet4"/>
      <sheetName val="Sheet5"/>
      <sheetName val="(1)TK_ThueGTGT_Thang"/>
      <sheetName val="(2)Bangkebanra"/>
      <sheetName val="(3)BKMuavao-Co HDGTGT"/>
      <sheetName val="(4)BKMuavao-KTru 3% "/>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Code"/>
      <sheetName val="Theodoichung"/>
      <sheetName val="T.D.C.Tiet"/>
      <sheetName val="C.tiet"/>
      <sheetName val="Khuyenmai"/>
      <sheetName val="10000000"/>
      <sheetName val="Chiet tinh dz22"/>
      <sheetName val="DanhMuc"/>
      <sheetName val="MTO REV.2(ARMOR)"/>
      <sheetName val="mau1"/>
      <sheetName val="inth2"/>
      <sheetName val="mau3"/>
      <sheetName val="mau4"/>
      <sheetName val="MAU TH5"/>
      <sheetName val="mau6"/>
      <sheetName val="mau7"/>
      <sheetName val="mau8"/>
      <sheetName val="mauTH9"/>
      <sheetName val="mauTH 10"/>
      <sheetName val="HIEU QUA DAO TAO PC"/>
      <sheetName val="XL4Test5"/>
      <sheetName val="Overhead &amp; Profit B-1"/>
      <sheetName val="Chi tiet"/>
      <sheetName val="HY35"/>
      <sheetName val="co huu"/>
      <sheetName val="to kho"/>
      <sheetName val="PU"/>
      <sheetName val="NHAN"/>
      <sheetName val="luong moc"/>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Sheet8"/>
      <sheetName val="SS02-_x0010_5-10"/>
      <sheetName val="K? HO?CH THANG 05"/>
      <sheetName val="PL5 CS ÐiêÒm baìn"/>
      <sheetName val="PL5 CS Ðiê?m ba´n"/>
      <sheetName val="Trich Du Toan"/>
      <sheetName val="K_ HO_CH THANG 05"/>
      <sheetName val="PL5 CS Ðiê_m ba´n"/>
      <sheetName val="dongia (2)"/>
      <sheetName val="KLHT"/>
      <sheetName val="NON HCMC SALES"/>
      <sheetName val="HANOI SALES"/>
      <sheetName val="SOUTH"/>
      <sheetName val="〳_x0007_匀敨瑥ㄳ_x0007_"/>
      <sheetName val="ㄳ_x0007_匀敨瑥㈳_x0007_匀敨瑥㌳"/>
      <sheetName val="匀敨瑥㌳_x0007_匀敨瑥㐳_x0007_匀敨瑥㔳_x0007_"/>
      <sheetName val="_x0007_匀"/>
      <sheetName val="敥㍴"/>
      <sheetName val="_x0007_匀敨瑥㘳_x0007_"/>
      <sheetName val="ܶ桓敥㍴ܷ"/>
      <sheetName val="㜳_x0007_匀敨瑥㠳"/>
      <sheetName val="匀敨瑥〴"/>
      <sheetName val="ܰ桓敥㑴ܱ桓"/>
      <sheetName val="_x0007_匀敨瑥㈴_x0007_匀"/>
      <sheetName val="_x0007_匀敨瑥㌴_x0007_"/>
      <sheetName val="㤴_x0007_匀敨瑥〵_x0002_"/>
      <sheetName val="〵_x0002_一Ƀ䱖_x0004_吀"/>
      <sheetName val="ь䡔呄_x0004_吀先Ք"/>
      <sheetName val="䡔呑_x0005_䌀⁔呈_x0006_䈀"/>
      <sheetName val="ٔ⁂楴桮_x0002_堀݄䡔嘠⁔݁畏汴瑥ͳ"/>
      <sheetName val="呖䄠_x0007_伀瑵敬獴_x0003_倀"/>
      <sheetName val="獴_x0003_倀獇_x0006_嘀䅔慣"/>
      <sheetName val="敥㍴ܹ"/>
      <sheetName val="㍴ܸ桓敥"/>
      <sheetName val="ܳ桓敥㑴ܴ"/>
      <sheetName val="㐴_x0007_匀敨瑥㔴_x0007_"/>
      <sheetName val="㔴_x0007_匀敨瑥㘴_x0007_"/>
      <sheetName val="㘴_x0007_匀敨瑥㜴_x0007_"/>
      <sheetName val="㜴_x0007_匀敨瑥㠴_x0007_"/>
      <sheetName val="㠴_x0007_匀敨瑥㤴_x0007_"/>
      <sheetName val="SOH_HN"/>
      <sheetName val="Week 3"/>
      <sheetName val="PNT-QUOT-#3"/>
      <sheetName val="COAT&amp;WRAP-QIOT-#3"/>
      <sheetName val="ܶ"/>
      <sheetName val="ܰ"/>
      <sheetName val="〵_x0002_一Ƀ"/>
      <sheetName val="ь"/>
      <sheetName val="ٔ"/>
      <sheetName val="㍴ܸ"/>
      <sheetName val="ܳ"/>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DG"/>
      <sheetName val="ܶ_桓敥㍴ܷ"/>
      <sheetName val="ܰ_桓敥㑴ܱ_桓"/>
      <sheetName val="〵_x0002_一Ƀ_䱖_x0004_吀"/>
      <sheetName val="ь_䡔呄_x0004_吀先Ք"/>
      <sheetName val="ٔ_⁂楴桮_x0002_堀݄_䡔嘠⁔݁_畏汴瑥ͳ"/>
      <sheetName val="敥㍴ܹ_"/>
      <sheetName val="㍴ܸ_桓敥"/>
      <sheetName val="ܳ_桓敥㑴ܴ"/>
      <sheetName val="T_D_C_Tiet"/>
      <sheetName val="C_tiet"/>
      <sheetName val="MAU_TH5"/>
      <sheetName val="mauTH_10"/>
      <sheetName val="HIEU_QUA_DAO_TAO_PC"/>
      <sheetName val="SS02-_x005f_x0010_5-10"/>
      <sheetName val="〳_x005f_x0007_匀敨瑥ㄳ_x005f_x0007_"/>
      <sheetName val="ㄳ_x005f_x0007_匀敨瑥㈳_x005f_x0007_匀敨瑥㌳"/>
      <sheetName val="匀敨瑥㌳_x005f_x0007_匀敨瑥㐳_x005f_x0007_匀敨瑥㔳_x000"/>
      <sheetName val="_x005f_x0007_匀"/>
      <sheetName val="_x005f_x0007_匀敨瑥㘳_x005f_x0007_"/>
      <sheetName val="㜳_x005f_x0007_匀敨瑥㠳"/>
      <sheetName val="_x005f_x0007_匀敨瑥㈴_x005f_x0007_匀"/>
      <sheetName val="_x005f_x0007_匀敨瑥㌴_x005f_x0007_"/>
      <sheetName val="㤴_x005f_x0007_匀敨瑥〵_x005f_x0002_"/>
      <sheetName val="〵_x005f_x0002_一Ƀ"/>
      <sheetName val="䡔呑_x005f_x0005_䌀⁔呈_x005f_x0006_䈀"/>
      <sheetName val="呖䄠_x005f_x0007_伀瑵敬獴_x005f_x0003_倀"/>
      <sheetName val="獴_x005f_x0003_倀獇_x005f_x0006_嘀䅔慣"/>
      <sheetName val="㐴_x005f_x0007_匀敨瑥㔴_x005f_x0007_"/>
      <sheetName val="㔴_x005f_x0007_匀敨瑥㘴_x005f_x0007_"/>
      <sheetName val="㘴_x005f_x0007_匀敨瑥㜴_x005f_x0007_"/>
      <sheetName val="㜴_x005f_x0007_匀敨瑥㠴_x005f_x0007_"/>
      <sheetName val="㠴_x005f_x0007_匀敨瑥㤴_x005f_x0007_"/>
      <sheetName val="co_huu"/>
      <sheetName val="to_kho"/>
      <sheetName val="luong_moc"/>
      <sheetName val="Overhead_&amp;_Profit_B-1"/>
      <sheetName val="Chi_tiet"/>
      <sheetName val="KẾ_HOẠCH_THANG_05"/>
      <sheetName val="PL01_Giao_chi_tieu_NV"/>
      <sheetName val="PL02_Giao_chi_tieu_CTV"/>
      <sheetName val="PL03_phan_ca"/>
      <sheetName val="PL04_BH_vung_lom"/>
      <sheetName val="PL5_CS_Điểm_bán"/>
      <sheetName val="PL6_Du_tru_hang_hoa"/>
      <sheetName val="Tien_do_theo_tuan"/>
      <sheetName val="MTO_REV_2(ARMOR)"/>
      <sheetName val="SP_RUOT"/>
      <sheetName val="SP_VO"/>
      <sheetName val="SP_TPCS"/>
      <sheetName val="dg-VTu"/>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refreshError="1"/>
      <sheetData sheetId="149"/>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DT"/>
      <sheetName val="TH-DZ35"/>
      <sheetName val="VL-NC-DZ35"/>
      <sheetName val="CHI TIET DZ35"/>
      <sheetName val="CUOC 36 DZ 35 KV"/>
      <sheetName val="TH-TBA35"/>
      <sheetName val="MSAM-TB-TBA"/>
      <sheetName val="VL-NC-TBA"/>
      <sheetName val="CHITI£T-TBA"/>
      <sheetName val="CUOC 36 TBA "/>
      <sheetName val="TH-DZ04"/>
      <sheetName val="VL-NC-DZ04"/>
      <sheetName val="CHITIET-DZ04"/>
      <sheetName val="CUOC36 DZ 0,4 KV"/>
      <sheetName val="CHITIET_DZ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1">
          <cell r="K31">
            <v>1490909</v>
          </cell>
        </row>
      </sheetData>
      <sheetData sheetId="13" refreshError="1"/>
      <sheetData sheetId="14"/>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 val="TBA"/>
      <sheetName val="DZ22"/>
      <sheetName val="NCong-Day-Su"/>
    </sheetNames>
    <sheetDataSet>
      <sheetData sheetId="0"/>
      <sheetData sheetId="1"/>
      <sheetData sheetId="2"/>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Bæ sung"/>
      <sheetName val="TH"/>
      <sheetName val="BT"/>
      <sheetName val="klThep"/>
      <sheetName val="CT"/>
      <sheetName val="TB_TB+VLC"/>
      <sheetName val="VC"/>
      <sheetName val="thoatdau"/>
      <sheetName val="x"/>
      <sheetName val="chenhlech"/>
      <sheetName val="phuluc"/>
      <sheetName val="Bæ_sung"/>
      <sheetName val="TT_10KV"/>
      <sheetName val="ThongSo"/>
    </sheetNames>
    <sheetDataSet>
      <sheetData sheetId="0"/>
      <sheetData sheetId="1"/>
      <sheetData sheetId="2"/>
      <sheetData sheetId="3"/>
      <sheetData sheetId="4"/>
      <sheetData sheetId="5"/>
      <sheetData sheetId="6"/>
      <sheetData sheetId="7"/>
      <sheetData sheetId="8"/>
      <sheetData sheetId="9"/>
      <sheetData sheetId="10" refreshError="1">
        <row r="43">
          <cell r="I43">
            <v>-1966835.6140885209</v>
          </cell>
        </row>
      </sheetData>
      <sheetData sheetId="11"/>
      <sheetData sheetId="12"/>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 val="Sheet&amp;"/>
      <sheetName val="gVL"/>
    </sheetNames>
    <sheetDataSet>
      <sheetData sheetId="0"/>
      <sheetData sheetId="1" refreshError="1">
        <row r="2">
          <cell r="B2">
            <v>1.07</v>
          </cell>
        </row>
        <row r="3">
          <cell r="B3">
            <v>0.71</v>
          </cell>
        </row>
        <row r="4">
          <cell r="B4">
            <v>0.06</v>
          </cell>
        </row>
        <row r="14">
          <cell r="B14">
            <v>1.6439599999999999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gvt"/>
      <sheetName val="ATGT"/>
      <sheetName val="DG-TH"/>
      <sheetName val="Tuong-chan"/>
      <sheetName val="Dau-cong"/>
      <sheetName val="dtoan (4)"/>
      <sheetName val="GTXL"/>
      <sheetName val="tmdtu"/>
      <sheetName val="gpmb"/>
      <sheetName val="Sheet3"/>
      <sheetName val="tong hop"/>
      <sheetName val="phan tich DG"/>
      <sheetName val="gia vat lieu"/>
      <sheetName val="gia xe may"/>
      <sheetName val="gia nhan cong"/>
      <sheetName val="Vatu"/>
      <sheetName val="khluongconlai"/>
      <sheetName val="Bao cao"/>
      <sheetName val="00000000"/>
      <sheetName val="Vp"/>
      <sheetName val="Taichinh"/>
      <sheetName val="NN-PTNT"/>
      <sheetName val="TC-LD"/>
      <sheetName val="KH-DT"/>
      <sheetName val="Tu phap"/>
      <sheetName val="T.TRA"/>
      <sheetName val="QLKTTH"/>
      <sheetName val="QLDA"/>
      <sheetName val="Dan so"/>
      <sheetName val=""/>
      <sheetName val="dapƌ_x0004_㝌ƌƌ_x0007_"/>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TT_10KV"/>
      <sheetName val="Sheet1"/>
      <sheetName val="Tuong-#han"/>
      <sheetName val="dtct cong"/>
      <sheetName val="DTCT-tuyen chinh"/>
      <sheetName val="Sheet2"/>
      <sheetName val="tra-vat-lieu"/>
      <sheetName val="IBASE"/>
      <sheetName val="tuong"/>
      <sheetName val="Chart1"/>
      <sheetName val="Chart2"/>
      <sheetName val=" 8"/>
      <sheetName val="XL4Poppy"/>
      <sheetName val="Giai trinh"/>
      <sheetName val="DG "/>
      <sheetName val="Tra_bang"/>
      <sheetName val="Tra KS"/>
      <sheetName val="Du_lieu"/>
      <sheetName val="GPXL-duong"/>
      <sheetName val="dap??ƌ?_x0004_??????㝌ƌ????????ƌ??_x0007_?"/>
      <sheetName val="DTCT"/>
      <sheetName val="DLDT"/>
      <sheetName val="??_x0004_????_x0007_"/>
      <sheetName val="????_x0004_????????????????????_x0007_?????"/>
      <sheetName val="Sheet4"/>
      <sheetName val="nhiemvu2006"/>
      <sheetName val="RutTM"/>
      <sheetName val="10000000"/>
      <sheetName val="20000000"/>
      <sheetName val="30000000"/>
      <sheetName val="g)a vat lieu"/>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GiaVL"/>
      <sheetName val="Thuc thanh"/>
      <sheetName val="dtct_cong"/>
      <sheetName val="dapƌ㝌ƌƌ"/>
      <sheetName val="dap??_x0004_????_x0007_"/>
      <sheetName val="dap?????_x0004_????????????????????_x0007_?"/>
      <sheetName val="_____x0004______________________x0007______"/>
      <sheetName val="LEGEND"/>
      <sheetName val="Gia"/>
      <sheetName val="DG-THǲẜǰ_x0004_ǰ"/>
      <sheetName val="dap______x0004______________________x0007__"/>
      <sheetName val="gihaxe may"/>
      <sheetName val="Gia KS"/>
      <sheetName val="__"/>
      <sheetName val="Giai trũnh"/>
      <sheetName val="dap__??__x0004_______??________??___x0007__"/>
      <sheetName val="dap??????"/>
      <sheetName val="DG-TH?ǲ??????????ẜǰ?_x0004_??????ǰ??"/>
      <sheetName val="???_x0004_???????_x0007_?"/>
      <sheetName val="PutTM"/>
      <sheetName val="DTCT-tuyen_chinh"/>
      <sheetName val="Tra_KS"/>
      <sheetName val="_8"/>
      <sheetName val="Giai_trinh"/>
      <sheetName val="DG_"/>
      <sheetName val="g)a_vat_lieu"/>
      <sheetName val="??????"/>
      <sheetName val="?????????????????????????????"/>
      <sheetName val="dap??ƌ???????㝌ƌ????????ƌ???"/>
      <sheetName val="KKKKKKKK"/>
      <sheetName val="?_x001f_??"/>
      <sheetName val="DG-TH???_x0004_??"/>
      <sheetName val="Giai tr?nh"/>
      <sheetName val="dap??????????????????????????"/>
      <sheetName val="???_x001f_???????????????????????????"/>
      <sheetName val="DG-TH???????????????_x0004_??????????"/>
      <sheetName val="j_x001f_?j"/>
      <sheetName val="DG-TH??j_x0004_?j"/>
      <sheetName val="Giai trunh"/>
      <sheetName val="j??_x001f_??????????????????????????j"/>
      <sheetName val="DG-TH?????????????j?_x0004_???????j??"/>
      <sheetName val="dap______"/>
      <sheetName val="DG-TH_ǲ__________ẜǰ__x0004_______ǰ__"/>
      <sheetName val="____x0004_________x0007__"/>
      <sheetName val="dap?ƌ?_x0004_?㝌ƌ?ƌ?_x0007_?"/>
      <sheetName val="???_x0004_??????_x0007_?"/>
      <sheetName val="dap????_x0004_???????_x0007_?"/>
      <sheetName val="dap_ƌ__x0004__㝌ƌ_ƌ__x0007__"/>
      <sheetName val="____x0004________x0007__"/>
      <sheetName val="dap_____x0004_________x0007__"/>
      <sheetName val="______"/>
      <sheetName val="_____________________________"/>
      <sheetName val="dap__ƌ_______㝌ƌ________ƌ___"/>
      <sheetName val="_"/>
      <sheetName val="Giai tr_nh"/>
      <sheetName val="dap__________________________"/>
      <sheetName val="____x001f____________________________"/>
      <sheetName val="DG-TH________________x0004___________"/>
      <sheetName val="j"/>
      <sheetName val="j___x001f___________________________j"/>
      <sheetName val="DG-TH_____________j__x0004________j__"/>
      <sheetName val="C4iet-dien"/>
      <sheetName val="fattu"/>
      <sheetName val="MTO REV.2(ARMOR)"/>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Package1"/>
      <sheetName val="MTO REV.0"/>
      <sheetName val="dap__ƌ__x005f_x0004_______㝌ƌ________"/>
      <sheetName val="????_x0004_????????????_xffff_???????_x0007_?????"/>
      <sheetName val="Xst5"/>
      <sheetName val="dtct_cong1"/>
      <sheetName val="Thuc_thanh"/>
      <sheetName val="?"/>
      <sheetName val="??"/>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SILICATE"/>
      <sheetName val="DG-TH_ǲ__________ẜǰ_______ǰ__"/>
      <sheetName val="___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Loading"/>
      <sheetName val="Check C"/>
      <sheetName val="Sheet_x0011_"/>
      <sheetName val="VANKHUON"/>
      <sheetName val="????_x0004_???????????????Ŀ????_x0007_?????"/>
      <sheetName val="Nhat ky - socai thang 1"/>
      <sheetName val="_____x0004________________Ŀ_____x0007______"/>
      <sheetName val="Gia tri vat tu"/>
      <sheetName val="dap__ƌ__x0004_______㝌ƌ________"/>
      <sheetName val="_____x0004_____________________"/>
      <sheetName val="dap______x0004_________________"/>
      <sheetName val="____x005f_x0004_________x005f_x0007__"/>
      <sheetName val="DG-TH_ǲ__________ẜǰ__x005f_x0004_____"/>
      <sheetName val="THOP XL"/>
      <sheetName val="X"/>
      <sheetName val="_____x0004______________xffff_________x0007______"/>
      <sheetName val="dap___________________________2"/>
      <sheetName val="dap___________________________3"/>
      <sheetName val="DG_TH_________________________2"/>
      <sheetName val="DG_TH_________________________3"/>
      <sheetName val="___x0004______x0007_"/>
      <sheetName val="dap___x0004______x0007_"/>
      <sheetName val="__x001f___"/>
      <sheetName val="DG-TH____x0004___"/>
      <sheetName val="j_x001f__j"/>
      <sheetName val="DG-TH__j_x0004__j"/>
      <sheetName val="dap___________________________4"/>
      <sheetName val="dap___________________________5"/>
      <sheetName val="DG_TH_________________________4"/>
      <sheetName val="DG_TH_________________________5"/>
      <sheetName val="dap______x005f_x0004________________2"/>
      <sheetName val="DSCBGV"/>
      <sheetName val="dscbgvcdd"/>
      <sheetName val="DSDKhoc them"/>
      <sheetName val="DSCBGVDH"/>
      <sheetName val="GTTBA"/>
      <sheetName val="dap_________________________2"/>
      <sheetName val="dap_________________________3"/>
      <sheetName val="DG_TH_ǲ__________ẜǰ________ǰ_2"/>
      <sheetName val="DG_TH_ǲ__________ẜǰ________ǰ_3"/>
      <sheetName val="gia_.han_cong2"/>
      <sheetName val="____________O________________"/>
      <sheetName val="dap___ƌ_________ƌ_________ƌ___2"/>
      <sheetName val="DG_TH_ǲ_______________________2"/>
      <sheetName val="DG_TH_ǲ_______________________3"/>
      <sheetName val="dap_x005f_x0000__x005f_x0000__ƌ_x005f_x0000__x0_2"/>
      <sheetName val="dap___ƌ__x005f_x0004________ƌ_______2"/>
      <sheetName val="_x005f_x0000____x005f_x0000__x005f_x0004__x005f_x0000_2"/>
      <sheetName val="_____x005f_x0004____________________2"/>
      <sheetName val="dap___ƌ__x005f_x0004________ƌ_______3"/>
      <sheetName val="_____x005f_x0004____________________3"/>
      <sheetName val="dap_x005f_x0000__x005f_x0000____x005f_x0000__x0_2"/>
      <sheetName val="dap______x005f_x0004________________3"/>
      <sheetName val="dap______x005f_x0004________________4"/>
      <sheetName val="dap_x005f_x005f_x005f_x0000__x005f_x005f_x005f_x0000__2"/>
      <sheetName val="dap___ƌ__x005f_x005f_x005f_x0004________ƌ_2"/>
      <sheetName val="_x005f_x005f_x005f_x0000____x005f_x005f_x005f_x0000___2"/>
      <sheetName val="_____x005f_x005f_x005f_x0004______________2"/>
      <sheetName val="dap______x005f_x005f_x005f_x0004__________2"/>
      <sheetName val="dap_x005f_x005f_x005f_x0000__x005f_x005f_x005f_x0000__3"/>
      <sheetName val="dap_x005f_x005f_x005f_x005f_x005f_x005f_x005f_x0000___2"/>
      <sheetName val="dap___ƌ__x005f_x005f_x005f_x005f_x005f_x005f_x0_2"/>
      <sheetName val="_x005f_x005f_x005f_x005f_x005f_x005f_x005f_x0000____x_2"/>
      <sheetName val="_____x005f_x005f_x005f_x005f_x005f_x005f_x005f_x0004__2"/>
      <sheetName val="dap______x005f_x005f_x005f_x005f_x005f_x005f_x0_2"/>
      <sheetName val="dap_x005f_x005f_x005f_x005f_x005f_x005f_x005f_x0000___3"/>
      <sheetName val="chenhlech"/>
      <sheetName val="Vat tu"/>
      <sheetName val="HCDHO"/>
      <sheetName val="DAMAT"/>
      <sheetName val="DA4x6"/>
      <sheetName val="gihaxe_may"/>
      <sheetName val="Gia VL"/>
      <sheetName val="dap____________㝌_____________2"/>
      <sheetName val="Config"/>
      <sheetName val="係数"/>
      <sheetName val="Master"/>
      <sheetName val="Code"/>
      <sheetName val="ctiet-KVThanhTri-YUR"/>
      <sheetName val="DGchitiet "/>
      <sheetName val="単価表"/>
      <sheetName val="CDHT"/>
      <sheetName val="DG-TH_x005f_x0000_ǲ_x005f_x0000__x005f_x0000__x00"/>
      <sheetName val="___x005f_x0000__x005f_x0004__x005f_x0000____x0000"/>
      <sheetName val="GB1"/>
      <sheetName val="D &amp; W sizes"/>
      <sheetName val="EXTERNAL"/>
      <sheetName val="실행철강하도"/>
      <sheetName val="MTO_REV_2(ARMOR)"/>
      <sheetName val="NC"/>
      <sheetName val="vua(c)"/>
      <sheetName val="FAB별"/>
      <sheetName val="SITE-E"/>
      <sheetName val="TONG HOP VL-NC"/>
      <sheetName val="TT04"/>
      <sheetName val="???_x005f_x0004_???????_x005f_x0007_?"/>
      <sheetName val="??_x005f_x0000__x005f_x0004__x005f_x0000_??_x0000"/>
      <sheetName val="DG-TH?ǲ??????????ẜǰ?_x005f_x0004_????"/>
      <sheetName val="Main_Mech"/>
      <sheetName val="Sub_Mech"/>
      <sheetName val="tra_vat_lieu"/>
      <sheetName val="C. NEW BLDG-PLUMBING WORK"/>
      <sheetName val="Ｎｏ.13"/>
      <sheetName val="L-Mechanical"/>
      <sheetName val="Bangia"/>
      <sheetName val="Earthwork"/>
      <sheetName val="CFS3"/>
      <sheetName val="8 QD957"/>
      <sheetName val="#REF"/>
      <sheetName val="ctinh"/>
      <sheetName val="TL"/>
      <sheetName val="DC"/>
      <sheetName val="dap_x005f_x0000__x005f_x0000____x005f_x0000__x0_3"/>
      <sheetName val="dap______x005f_x0004________________5"/>
      <sheetName val="dap______x005f_x0004________________6"/>
      <sheetName val="dap______x005f_x005f_x005f_x0004__________3"/>
      <sheetName val="dap______x005f_x005f_x005f_x005f_x005f_x005f_x0_3"/>
      <sheetName val="gihaxe_may1"/>
      <sheetName val="Giai_trũnh1"/>
      <sheetName val="dapƌ_x000"/>
      <sheetName val="___x0004__"/>
      <sheetName val="dap___x000"/>
      <sheetName val="dap??ƌ?_x0004_??????㝌ƌ????????"/>
      <sheetName val="??_x0004__"/>
      <sheetName val="????_x0004_????????????????????"/>
      <sheetName val="dap__??__x0004_______??________"/>
      <sheetName val="dap??_x000"/>
      <sheetName val="dap?????_x0004_????????????????"/>
      <sheetName val="dap_x005f_x0000__x005f_x0000_ƌ"/>
      <sheetName val="dap__ƌ__x005f_x0004_______㝌ƌ__"/>
      <sheetName val="_x005f_x0000____x005f_x0000__x0"/>
      <sheetName val="_____x005f_x0004_______________"/>
      <sheetName val="dap______x005f_x0004___________"/>
      <sheetName val="dap_x005f_x0000__x005f_x0000___"/>
      <sheetName val="dap_x005f_x005f_x005f_x0000__x0"/>
      <sheetName val="_x005f_x005f_x005f_x0000____x00"/>
      <sheetName val="_____x005f_x005f_x005f_x0004___"/>
      <sheetName val="dap___________________________6"/>
      <sheetName val="DG_TH_________________________6"/>
      <sheetName val="DG_TH_________________________7"/>
      <sheetName val="[dt-CX-G1.xlsɝphan_tich_DG3"/>
      <sheetName val="[dt-CX-G1.xlsŝgia_vat_lieu4"/>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sheetData sheetId="218"/>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refreshError="1"/>
      <sheetData sheetId="364" refreshError="1"/>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refreshError="1"/>
      <sheetData sheetId="449" refreshError="1"/>
      <sheetData sheetId="450" refreshError="1"/>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refreshError="1"/>
      <sheetData sheetId="474"/>
      <sheetData sheetId="47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mb"/>
      <sheetName val="HS-phucap"/>
      <sheetName val="DG-vua"/>
      <sheetName val="DG-atgt"/>
      <sheetName val="DG-cong"/>
      <sheetName val="DG-mat"/>
      <sheetName val="DG-nen"/>
      <sheetName val="Gvl"/>
      <sheetName val="KL nen,mat DT"/>
      <sheetName val="DT-ddnuoc"/>
      <sheetName val="THKP-ddnuoc"/>
      <sheetName val="DT-cpd"/>
      <sheetName val="THKP-cpd"/>
      <sheetName val="00000000"/>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an1"/>
      <sheetName val="ctnm1"/>
      <sheetName val="ctke1 "/>
      <sheetName val="cong1doan1"/>
      <sheetName val="cong2doan1"/>
      <sheetName val="cong3doan1"/>
      <sheetName val="doan3"/>
      <sheetName val="ctnm3"/>
      <sheetName val="ctke3"/>
      <sheetName val="phtichvtudoan3CAMAY"/>
      <sheetName val="phtichdoan3VATLIEU"/>
      <sheetName val="dgiachitiet"/>
      <sheetName val="cong1doan3"/>
      <sheetName val="cong2doan3"/>
      <sheetName val="cong3doan3"/>
      <sheetName val="Luong+may"/>
      <sheetName val="Doan4"/>
      <sheetName val="ptichvtudoan4camay"/>
      <sheetName val="ctnm4"/>
      <sheetName val="ctke4"/>
      <sheetName val="cong1doan4"/>
      <sheetName val="cong2doan4"/>
      <sheetName val="Doan6"/>
      <sheetName val="ctnm6"/>
      <sheetName val="ctke6"/>
      <sheetName val="cong1doan6"/>
      <sheetName val="cong2doan6 "/>
      <sheetName val="Doan7"/>
      <sheetName val="ctnm7"/>
      <sheetName val="cong1doan7"/>
      <sheetName val="cong2doan7"/>
      <sheetName val="GiaVL"/>
      <sheetName val="thchung"/>
      <sheetName val="CPVua"/>
      <sheetName val="XL4Poppy"/>
      <sheetName val="XXXXXX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nh tong hop du toan"/>
    </sheetNames>
    <definedNames>
      <definedName name="cplhsmt"/>
      <definedName name="cptdhsmt"/>
      <definedName name="cptdtdt"/>
      <definedName name="cptdtkkt"/>
      <definedName name="gsktxd"/>
      <definedName name="qlda"/>
      <definedName name="tinhqt"/>
      <definedName name="tkpdt"/>
    </defined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P"/>
      <sheetName val="CPTV"/>
      <sheetName val="DLNS"/>
      <sheetName val="TONGHOP"/>
      <sheetName val="BT"/>
      <sheetName val="dtchi tietCS"/>
      <sheetName val="DGIAVC22KV"/>
      <sheetName val="dt chi tiet TT"/>
      <sheetName val="dt chi tiet HT "/>
      <sheetName val="Phan thi nghiem DZ"/>
      <sheetName val="VANCHUYEN"/>
      <sheetName val="LKE VL&amp;TB 250"/>
      <sheetName val="LKE TB&amp;VL320"/>
      <sheetName val="DT250 T1&amp;TH2TRAM"/>
      <sheetName val="320 LECH XT- T3"/>
      <sheetName val="LKTBA T1,2&amp;3"/>
      <sheetName val="TBA320 CANBANG-T2"/>
      <sheetName val="LKE VL&amp;TB 270"/>
      <sheetName val="LKE&quot;TB&amp;VL322"/>
      <sheetName val="TBA320 CANBANG-U2"/>
      <sheetName val="dthc"/>
      <sheetName val="dt chi piet TT"/>
      <sheetName val="SL dau tien"/>
      <sheetName val="HSKVUC"/>
      <sheetName val="Giai trinh"/>
      <sheetName val="PHAN DS 22 KV"/>
      <sheetName val="TL"/>
      <sheetName val="DC"/>
      <sheetName val="Du_lieu"/>
      <sheetName val="Data"/>
      <sheetName val="DMQT"/>
      <sheetName val="Chi tiet VL-NC-MT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truc tiep"/>
      <sheetName val="phu tro"/>
      <sheetName val="THANH PHAM"/>
      <sheetName val="gian tiep"/>
      <sheetName val="CHI TIET"/>
      <sheetName val="XL4Poppy"/>
      <sheetName val="bang tien luong"/>
    </sheetNames>
    <sheetDataSet>
      <sheetData sheetId="0"/>
      <sheetData sheetId="1"/>
      <sheetData sheetId="2"/>
      <sheetData sheetId="3"/>
      <sheetData sheetId="4"/>
      <sheetData sheetId="5"/>
      <sheetData sheetId="6"/>
      <sheetData sheetId="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AI"/>
      <sheetName val="BANLE"/>
      <sheetName val="t.kho"/>
      <sheetName val="CLB"/>
      <sheetName val="phong"/>
      <sheetName val="hoat"/>
      <sheetName val="tong BH"/>
      <sheetName val="nhapkho"/>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C45"/>
      <sheetName val="C47A"/>
      <sheetName val="C47B"/>
      <sheetName val="C46"/>
      <sheetName val="DsachYT"/>
      <sheetName val="00"/>
      <sheetName val="Bhxhoi"/>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6"/>
      <sheetName val="Mau"/>
      <sheetName val="KH LDTL"/>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SP-KH"/>
      <sheetName val="Xuatkho"/>
      <sheetName val="PT"/>
      <sheetName val="SILICAT_x0003_"/>
      <sheetName val="1-12"/>
      <sheetName val="LUONG CHO HUU"/>
      <sheetName val="thu BHXH,YT"/>
      <sheetName val="Phan bo"/>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MTL$-INTER"/>
      <sheetName val="TH VL, NC, DDHT Thanhphuoc"/>
      <sheetName val="Summary"/>
      <sheetName val="Design &amp; Applications"/>
      <sheetName val="Building Summary"/>
      <sheetName val="Building"/>
      <sheetName val="External Works"/>
      <sheetName val="Pivot(Silica|e)"/>
      <sheetName val="Pi6ot(Urethan)"/>
      <sheetName val="gvl"/>
      <sheetName val="S¶_x001d_et2"/>
      <sheetName val="TH T19"/>
      <sheetName val="??-BLDG"/>
      <sheetName val=""/>
      <sheetName val="Giai trinh"/>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ROCK WO_x0003_"/>
      <sheetName val="Piwot(Silicate)"/>
      <sheetName val="Chiet tinh dz22"/>
      <sheetName val="Pivot(RckWool)"/>
      <sheetName val="Dieu chinh"/>
      <sheetName val="So -03"/>
      <sheetName val="SoLD"/>
      <sheetName val="So-02"/>
      <sheetName val="INSUL"/>
      <sheetName val="???????-BLDG"/>
      <sheetName val="Sheed4"/>
      <sheetName val="hoat࣭ ᭬࣫_x0004_ᑜ࣭"/>
      <sheetName val="TH_x0001_NG2"/>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vi_du_n"/>
      <sheetName val="vi_du"/>
      <sheetName val="Bieu 2"/>
      <sheetName val="biªu 3"/>
      <sheetName val="bieu1 CTy"/>
      <sheetName val="b2 cty"/>
      <sheetName val="b 3 cty"/>
      <sheetName val="bieu 7"/>
      <sheetName val="bieu 9"/>
      <sheetName val="b14"/>
      <sheetName val="Sheet12"/>
      <sheetName val="báo cáo thang11 m?i"/>
      <sheetName val="Pivot(_x0007_lass Wool)"/>
      <sheetName val="bcôhang"/>
      <sheetName val="RDP013"/>
      <sheetName val="DU TRU LUONG 06 TH@NG"/>
      <sheetName val="AN CA DH 10"/>
      <sheetName val="TAM UNG LNC TH 08"/>
      <sheetName val="Leong thoi gian th 10"/>
      <sheetName val="Luong thoa gian th 11"/>
      <sheetName val="at lns th 10"/>
      <sheetName val="tam ung DNS th 11"/>
      <sheetName val="XL4Test4"/>
      <sheetName val="Du_lieu"/>
      <sheetName val="TH4ℨʢ_x0004_崬ʢ"/>
      <sheetName val="Luong moÿÿngay cong khao sat"/>
      <sheetName val="Q2-00"/>
      <sheetName val="Sheev6"/>
      <sheetName val="Nhap fon gia VL dia phuong"/>
      <sheetName val="MTO REV.2(ARMOR)"/>
      <sheetName val="NEW-PANEL"/>
      <sheetName val="ctTBA"/>
      <sheetName val="TT_10KV"/>
      <sheetName val="뜃맟뭁돽띿맟?-BLDG"/>
      <sheetName val="CAT_5"/>
      <sheetName val="현장관리비"/>
      <sheetName val="실행내역"/>
      <sheetName val="#REF"/>
      <sheetName val="적용환율"/>
      <sheetName val="合成単価作成表-BLDG"/>
      <sheetName val="??????"/>
      <sheetName val="ROCK WO_x0003_?"/>
      <sheetName val="hoat?࣭???????? ?᭬࣫?_x0004_??????ᑜ࣭???"/>
      <sheetName val="간접비내역-1"/>
      <sheetName val="LABTOTAL"/>
      <sheetName val="용기"/>
      <sheetName val="DESIGN CRITERIA"/>
      <sheetName val="적용률"/>
      <sheetName val="EQUIPMENT -2"/>
      <sheetName val="전차선로 물량표"/>
      <sheetName val="Basic"/>
      <sheetName val="SILICCTE"/>
      <sheetName val="PNT-QUOT-#3"/>
      <sheetName val="COAT&amp;WRAP-QIOT-#3"/>
      <sheetName val="PACK"/>
      <sheetName val="INV"/>
      <sheetName val="TK-XUAT"/>
      <sheetName val="TK-NHAP"/>
      <sheetName val="DT 1"/>
      <sheetName val="DT 2"/>
      <sheetName val="DT 3"/>
      <sheetName val="DM"/>
      <sheetName val="SP"/>
      <sheetName val="NPL"/>
      <sheetName val="공통가설"/>
      <sheetName val="PBS"/>
      <sheetName val="_x0010_iwot(Silicate)"/>
      <sheetName val="TH4???????????ℨʢ?_x0004_??????崬ʢ?????"/>
      <sheetName val="tong l² ban"/>
      <sheetName val="TH VL_ NC_ DDHT Thanhphuoc"/>
      <sheetName val="\uong mot ngay cong xay lap"/>
      <sheetName val="Luong mot ngay conw0khao sat"/>
      <sheetName val="thu BHXH&lt;YT"/>
      <sheetName val="DG"/>
      <sheetName val="Tong hop QL4( - 3"/>
      <sheetName val="_x0010_ivot(Glass Wool)"/>
      <sheetName val="She%t1"/>
      <sheetName val="XL4Pop`y"/>
      <sheetName val="Chitieu-dam c!c loai"/>
      <sheetName val="@Gdg"/>
      <sheetName val="CocKJ1m"/>
      <sheetName val="TA²NH"/>
      <sheetName val="SN C£GNV"/>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ㅮԷ慊ㅮԸ"/>
      <sheetName val="㠱_x0005_䨀湡〲_x0005_"/>
      <sheetName val="԰慊㉮Ա"/>
      <sheetName val="_x0005_䨀湡㈲_x0005_䨀"/>
      <sheetName val="慊㉮Գ慊㉮Դ"/>
      <sheetName val="湡㐲_x0005_䨀湡㔲_x0005_"/>
      <sheetName val="㔲_x0005_䨀"/>
      <sheetName val=" ??_x0004_????"/>
      <sheetName val="MTO REV.0"/>
      <sheetName val="hoat࣭ ᭬࣫_x0004_ᑜ࣭ڬ࣫"/>
      <sheetName val="hoat?࣭? ᭬࣫?_x0004_?ᑜ࣭?ڬ࣫?"/>
      <sheetName val="湡㘱_x0005_䨀湡㜱"/>
      <sheetName val="Gia vat tu"/>
      <sheetName val="TK"/>
      <sheetName val="BRCT"/>
      <sheetName val="SDHD"/>
      <sheetName val="SDHD QUY"/>
      <sheetName val="GTGT135"/>
      <sheetName val="BRCN135"/>
      <sheetName val="MV135"/>
      <sheetName val="SDHDCN"/>
      <sheetName val="SDHDCN quy"/>
      <sheetName val="NXT.CN03"/>
      <sheetName val="bl"/>
      <sheetName val="20000000"/>
      <sheetName val="truythu"/>
      <sheetName val="Phan tich don ႀ￸a chi tiet"/>
      <sheetName val="Pivnt(RockWool)"/>
      <sheetName val="@ivot(Form Glass)"/>
      <sheetName val="Pivot(Gl!ss Wool)"/>
      <sheetName val="ROCK WOKL"/>
      <sheetName val="He co"/>
      <sheetName val="Bhitieu-dam cac loai"/>
      <sheetName val="TCTiet"/>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HVT"/>
      <sheetName val="PTDM"/>
      <sheetName val="100000P0"/>
      <sheetName val="RFP0_x0010_6"/>
      <sheetName val="RFP_x0010_07"/>
      <sheetName val="RFP_x0011_1(2)"/>
      <sheetName val="Q_x0012_-02"/>
      <sheetName val="Q_x0013_-02"/>
      <sheetName val="Du toan chi Tiet cocnuoc"/>
      <sheetName val="Nhapdon gia VL dia phuong"/>
      <sheetName val="Luong mot ngay Cong xaylap"/>
      <sheetName val="DU TRU LUONG06 THANG"/>
      <sheetName val="PP tinh Thue thunhap"/>
      <sheetName val="Luong TG thang _x0010_9"/>
      <sheetName val="QT LUONG NST 07"/>
      <sheetName val="TAMUNG LUONG NS TH 10"/>
      <sheetName val="T.Tinh"/>
      <sheetName val="BCDTK"/>
      <sheetName val="soktmay"/>
      <sheetName val="PTDGDT"/>
      <sheetName val="_______-BLDG"/>
      <sheetName val="__-BLDG"/>
      <sheetName val="뜃맟뭁돽띿맟_-BLDG"/>
      <sheetName val="báo cáo thang11 m_i"/>
      <sheetName val="truy"/>
      <sheetName val="POTAL"/>
      <sheetName val="?????"/>
      <sheetName val="????"/>
      <sheetName val=" thoat nuog nc"/>
      <sheetName val="POWER"/>
      <sheetName val="견적조건"/>
      <sheetName val="BQ_Equip_Pipe"/>
      <sheetName val="BLR-S"/>
      <sheetName val="Est-Hotpp"/>
      <sheetName val="PipWT"/>
      <sheetName val="piping"/>
      <sheetName val="BREAKDOWN(철거설치)"/>
      <sheetName val="COA-17"/>
      <sheetName val="C-18"/>
      <sheetName val=" thoau nuoc nc"/>
      <sheetName val="tong l²?? ban"/>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 ????_x0004_????????????????????"/>
      <sheetName val="hoat? ??_x0004_????"/>
      <sheetName val="hoat?????????? ????_x0004_???????????"/>
      <sheetName val="Coc$0x40cm"/>
      <sheetName val="&quot;0ngay"/>
      <sheetName val="báo cák thang11 mới"/>
      <sheetName val="THANG'"/>
      <sheetName val="CN"/>
      <sheetName val="BCN"/>
      <sheetName val="Q TOAN"/>
      <sheetName val="NO MUA"/>
      <sheetName val="VO CHAI"/>
      <sheetName val="VC THU HOI"/>
      <sheetName val="CAI TK 112"/>
      <sheetName val="To*K hop"/>
      <sheetName val="Luo _x0008__x0010__x0006__x0005__x001c_ Í_x0007_ÉÀ_x0006__x0003_á_x0002_°"/>
      <sheetName val="呅吠ь"/>
      <sheetName val="㔳_x000c_吀⁈畱敹瑴慯ծ"/>
      <sheetName val="䨀湡в"/>
      <sheetName val="湡г"/>
      <sheetName val="д"/>
      <sheetName val="慊ㅮԵ"/>
      <sheetName val="ㅮԷ"/>
      <sheetName val="d' cOng"/>
      <sheetName val="CAPTHOAP"/>
      <sheetName val=" t`oat nuoc nc"/>
      <sheetName val="hoat??? ???_x0004_???????"/>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_x0005_"/>
      <sheetName val="??_x0005_???_x0005_"/>
      <sheetName val="?_x0005_?"/>
      <sheetName val="??_x0005_???"/>
      <sheetName val="???? ???"/>
      <sheetName val="?????-1"/>
      <sheetName val="??"/>
      <sheetName val="báo cák thang11 m?i"/>
      <sheetName val="???????"/>
      <sheetName val="??????_x0005_???_x000c_????"/>
      <sheetName val="?_x000c_?????????????"/>
      <sheetName val="?????????????_x0003_??_x0003_"/>
      <sheetName val="???_x0003_??_x0003_??_x0008_????"/>
      <sheetName val="??????_x000d_???????_x000b_??"/>
      <sheetName val="????_x0005_?"/>
      <sheetName val="?????_x0004_"/>
      <sheetName val="????_x0004_?"/>
      <sheetName val="???_x0004_??"/>
      <sheetName val="????????"/>
      <sheetName val="______"/>
      <sheetName val="ROCK WO_x0003__"/>
      <sheetName val="hoat_࣭________ _᭬࣫__x0004_______ᑜ࣭___"/>
      <sheetName val="hoat_࣭_ ᭬࣫__x0004__ᑜ࣭_ڬ࣫_"/>
      <sheetName val="THANG_"/>
      <sheetName val="_____ _____x0004_____________________"/>
      <sheetName val="hoat__________ _____x0004____________"/>
      <sheetName val="hoat___ ____x0004________"/>
      <sheetName val="Bia"/>
      <sheetName val="So lieu"/>
      <sheetName val="DT"/>
      <sheetName val="TSCD"/>
      <sheetName val="Tro giup"/>
      <sheetName val="báo cáo thang11 mớa"/>
      <sheetName val="[INSUL.XLSɝROCK WOOL"/>
      <sheetName val="KLHT"/>
      <sheetName val="TKP"/>
      <sheetName val="tong l²"/>
      <sheetName val="G䁄MN.2"/>
      <sheetName val="VV-NTKL NHA _x000b_HO DOT 2"/>
      <sheetName val="THA_x000e_G 8"/>
      <sheetName val="DGdW"/>
      <sheetName val="To~g hop"/>
      <sheetName val="TXANG7"/>
      <sheetName val="Sxeet4"/>
      <sheetName val="To~g hop Q\47"/>
      <sheetName val="ࡍ慂杮朠慩_x000a_䠀乁⁇䥔久䈠佁_x000b_吀⁈"/>
      <sheetName val="재료비"/>
      <sheetName val="BQ List"/>
      <sheetName val="PIPE"/>
      <sheetName val="FLANGE"/>
      <sheetName val="VALVE"/>
      <sheetName val="Mech_1030"/>
      <sheetName val="BAO CAO"/>
      <sheetName val="DG "/>
      <sheetName val="DI-ESTI"/>
      <sheetName val="Quantity"/>
      <sheetName val="TA²??NH"/>
      <sheetName val="TA²"/>
      <sheetName val="KHQT-00-01"/>
      <sheetName val=" ???_x0004_???????"/>
      <sheetName val="[I"/>
      <sheetName val="Chitieu-dam cacloai"/>
      <sheetName val="ፌ"/>
      <sheetName val="Nhap"/>
      <sheetName val="Luong mot ngay Cong xay"/>
      <sheetName val="DU TRU LUONG"/>
      <sheetName val="PP tinh Thue thu"/>
      <sheetName val="QT LUONG NS"/>
      <sheetName val="TAM"/>
      <sheetName val="Luo _x0008__x0010_"/>
      <sheetName val="hoat__________________________2"/>
      <sheetName val="TH4___________________________2"/>
      <sheetName val="hoat__________________________3"/>
      <sheetName val="TXANG_x0005_"/>
      <sheetName val="CT 1md &amp; daõ cong"/>
      <sheetName val="truc tiep"/>
      <sheetName val="QMCT"/>
      <sheetName val="THPT&gt;5"/>
      <sheetName val="TH4ℨʢ_x0004_崬ʢ⋤"/>
      <sheetName val="hoat࣭ ԰Ȁ᐀銖恱ኖȀ"/>
      <sheetName val="hoat࣭ ᭬԰槨ᒄ⩬?誜="/>
      <sheetName val="Du toan chi Tiet coc?nuoc"/>
      <sheetName val="Nhap?don gia VL dia phuong"/>
      <sheetName val="Luong mot ngay Cong xay?lap"/>
      <sheetName val="DU TRU LUONG?06 THANG"/>
      <sheetName val="PP tinh Thue thu?nhap"/>
      <sheetName val="QT LUONG NS?T 07"/>
      <sheetName val="TAM?UNG LUONG NS TH 10"/>
      <sheetName val="ࡍ"/>
      <sheetName val="TH4ℨʢ_x0004_崬ʢ㐬ʢJ_x000e_[INSUL.XLS]TH"/>
      <sheetName val="hoat?࣭???????? ?᭬࣫?_x0004_??_x0005_沀Ɠ"/>
      <sheetName val="hoat?࣭???????? ?᭬࣫?_x0004_??萹_x0013_ㅔț뻘ඒ반ඒ㳨"/>
      <sheetName val="hoat?࣭???????? ?᭬࣫?_x0004_??ﾈȟ萹ãㅔÃĀᦢ΀"/>
      <sheetName val="hoat?࣭???????? ?᭬࣫?_x0004_??萹ₜɼ᪃᪃㳨"/>
      <sheetName val="?TCTiet"/>
      <sheetName val="AN CA _x0014_HANG 08"/>
      <sheetName val="Xuatkh/"/>
      <sheetName val="táng QT245 (14Xe("/>
      <sheetName val="T2giam TSCD"/>
      <sheetName val="MTO REV_0"/>
      <sheetName val="ct thinghiem"/>
      <sheetName val="Van chuyen"/>
      <sheetName val="KLLAP TH KHO"/>
      <sheetName val="LUong motngay cong khao sat"/>
      <sheetName val="Can doi TK(2)"/>
      <sheetName val="hoat_x0000_࣭_x0000__x0000__x0000__x0000__x0000__x0000__x0000__x0000__x0009__x0000_᭬࣫_x0000__x0004__x0000__x0000__x0000__x0000__x0000__x0000_ᑜ࣭_x0000__x0000__x0000_"/>
      <sheetName val="hoat?࣭????????_x0009_?᭬࣫?_x0004_??????ᑜ࣭???"/>
      <sheetName val="_x0000__x0000__x0000__x0000__x0000__x0009__x0000_??_x0000__x0004__x0000__x0000__x0000__x0000__x0000__x0000_??_x0000__x0000__x0000__x0000__x0000__x0000__x0000__x0000_??_x0000__x0000_"/>
      <sheetName val="hoat_x0000_࣭_x0000__x0009_᭬࣫_x0000__x0004__x0000_ᑜ࣭_x0000_ڬ࣫_x0000_"/>
      <sheetName val="hoat?࣭?_x0009_᭬࣫?_x0004_?ᑜ࣭?ڬ࣫?"/>
      <sheetName val="?????_x0009_????_x0004_????????????????????"/>
      <sheetName val="hoat_x0000_?_x0000__x0009_??_x0000__x0004__x0000_??_x0000_??_x0000_"/>
      <sheetName val="hoat??????????_x0009_????_x0004_???????????"/>
      <sheetName val="Luo_x0009__x0008__x0010__x0000__x0000__x0006__x0005__x0000__x001c_ Í_x0007_ÉÀ_x0000__x0000__x0006__x0003__x0000__x0000_á_x0000__x0002__x0000_°"/>
      <sheetName val="hoat???_x0009_???_x0004_???????"/>
      <sheetName val="hoat_࣭_________x0009__᭬࣫__x0004_______ᑜ࣭___"/>
      <sheetName val="hoat_࣭__x0009_᭬࣫__x0004__ᑜ࣭_ڬ࣫_"/>
      <sheetName val="______x0009______x0004_____________________"/>
      <sheetName val="hoat___________x0009______x0004____________"/>
      <sheetName val="hoat____x0009_____x0004________"/>
      <sheetName val="_x0009_???_x0004_???????"/>
      <sheetName val="hoat_x0000_࣭_x0000__x0000__x0000__x0000__x0000__x0000__x0000__x0000__x0009__x0000_԰_x0000__x0000__x0000_Ȁ_x0000_᐀銖恱ኖȀ_x0000__x0000__x0000__x0000_"/>
      <sheetName val="hoat_x0000_࣭_x0000__x0009_᭬԰_x0000__x0000__x0000_槨ᒄ⩬?誜="/>
      <sheetName val="hoat?࣭????????_x0009_?᭬࣫?_x0004_??_x0000__x0000__x0005__x0000_沀Ɠ_x0000__x0000_"/>
      <sheetName val="hoat?࣭????????_x0009_?᭬࣫?_x0004_??萹_x0013_ㅔț뻘ඒ반ඒ㳨"/>
      <sheetName val="hoat?࣭????????_x0009_?᭬࣫?_x0004_??ﾈȟ萹ãㅔÃĀᦢ΀"/>
      <sheetName val="hoat?࣭????????_x0009_?᭬࣫?_x0004_??萹ₜɼ᪃᪃㳨"/>
      <sheetName val="_x000e_[INSUL.XLS]TH5"/>
      <sheetName val="???"/>
      <sheetName val="?????????_x000e_[INSUL.XLS]TH5???????"/>
      <sheetName val="[INSUL.XLS][INSUL.XLS]\uong mot"/>
      <sheetName val="_uong mot ngay cong xay lap"/>
      <sheetName val="DTࠠBH"/>
      <sheetName val="TH4___________ℨʢ__x0004_______崬ʢ_____"/>
      <sheetName val="báo cák thang_x0005__x0002_"/>
      <sheetName val="hoat?࣭????????_x0009_?᭬࣫?_x0004_က㗧E_x0000__x0000__x0001__x0000__x0000_Ԁ_x0000__x0000_"/>
      <sheetName val="ࡍ?慂杮朠慩_x000a_䠀乁⁇䥔久䈠佁_x000b_吀⁈"/>
      <sheetName val="S`eet9"/>
      <sheetName val="²_x0000__x0000_han"/>
      <sheetName val="[INSUL.XLS][INSUL.XLS][INSUL.XL"/>
      <sheetName val="[INSUL.XLS][INSUL.XLS]To~g hop "/>
      <sheetName val="Phan tich don ??a chi ti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sheetData sheetId="272"/>
      <sheetData sheetId="273"/>
      <sheetData sheetId="274"/>
      <sheetData sheetId="275"/>
      <sheetData sheetId="276"/>
      <sheetData sheetId="277" refreshError="1"/>
      <sheetData sheetId="278" refreshError="1"/>
      <sheetData sheetId="279"/>
      <sheetData sheetId="280"/>
      <sheetData sheetId="281" refreshError="1"/>
      <sheetData sheetId="282" refreshError="1"/>
      <sheetData sheetId="283" refreshError="1"/>
      <sheetData sheetId="284"/>
      <sheetData sheetId="285"/>
      <sheetData sheetId="286"/>
      <sheetData sheetId="287" refreshError="1"/>
      <sheetData sheetId="288" refreshError="1"/>
      <sheetData sheetId="289"/>
      <sheetData sheetId="290"/>
      <sheetData sheetId="291"/>
      <sheetData sheetId="292"/>
      <sheetData sheetId="293"/>
      <sheetData sheetId="294"/>
      <sheetData sheetId="295"/>
      <sheetData sheetId="296"/>
      <sheetData sheetId="297" refreshError="1"/>
      <sheetData sheetId="298"/>
      <sheetData sheetId="299" refreshError="1"/>
      <sheetData sheetId="300"/>
      <sheetData sheetId="301"/>
      <sheetData sheetId="302"/>
      <sheetData sheetId="303"/>
      <sheetData sheetId="304"/>
      <sheetData sheetId="305"/>
      <sheetData sheetId="306" refreshError="1"/>
      <sheetData sheetId="307"/>
      <sheetData sheetId="308" refreshError="1"/>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sheetData sheetId="391"/>
      <sheetData sheetId="392"/>
      <sheetData sheetId="393" refreshError="1"/>
      <sheetData sheetId="394" refreshError="1"/>
      <sheetData sheetId="395" refreshError="1"/>
      <sheetData sheetId="396" refreshError="1"/>
      <sheetData sheetId="397" refreshError="1"/>
      <sheetData sheetId="398"/>
      <sheetData sheetId="399"/>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refreshError="1"/>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sheetData sheetId="667"/>
      <sheetData sheetId="668" refreshError="1"/>
      <sheetData sheetId="669" refreshError="1"/>
      <sheetData sheetId="670"/>
      <sheetData sheetId="671"/>
      <sheetData sheetId="672"/>
      <sheetData sheetId="673"/>
      <sheetData sheetId="674"/>
      <sheetData sheetId="675"/>
      <sheetData sheetId="676"/>
      <sheetData sheetId="677" refreshError="1"/>
      <sheetData sheetId="678"/>
      <sheetData sheetId="679"/>
      <sheetData sheetId="680"/>
      <sheetData sheetId="681"/>
      <sheetData sheetId="682"/>
      <sheetData sheetId="683" refreshError="1"/>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refreshError="1"/>
      <sheetData sheetId="711" refreshError="1"/>
      <sheetData sheetId="712"/>
      <sheetData sheetId="713"/>
      <sheetData sheetId="714"/>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refreshError="1"/>
      <sheetData sheetId="728" refreshError="1"/>
      <sheetData sheetId="729"/>
      <sheetData sheetId="73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Don gia"/>
      <sheetName val="dra"/>
      <sheetName val="dvao"/>
      <sheetName val="dauphu"/>
      <sheetName val="bkeT5"/>
      <sheetName val="xang T5"/>
      <sheetName val="SILICATE"/>
      <sheetName val="th¸mo"/>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4"/>
      <sheetName val="XL4Test5"/>
      <sheetName val="ct luong "/>
      <sheetName val="Nhap 6T"/>
      <sheetName val="baocaochinh(qui1.05) (DC)"/>
      <sheetName val="Ctuluongq.1.05"/>
      <sheetName val="BANG PHAN BO qui1.05(DC)"/>
      <sheetName val="BANG PHAN BO quiII.05"/>
      <sheetName val="bao cac cinh Qui II-2005"/>
      <sheetName val="CT_TRAMPHANPHOI軸ơ_x0004_﹜ơ"/>
      <sheetName val="CT_thietbipianphoi"/>
      <sheetName val="Giathanh1m3BT"/>
      <sheetName val="TH__x0003_T_TRAM_HB"/>
      <sheetName val="MTO REV.2(ARMOR)"/>
      <sheetName val="_x0014_[DALATddd.XLS]THPHPP"/>
      <sheetName val="dg tphcm"/>
      <sheetName val=""/>
      <sheetName val="dg"/>
      <sheetName val="DON GIA TRAM _3_"/>
      <sheetName val="dmVUA"/>
      <sheetName val="TH2hopPP"/>
      <sheetName val="DATA"/>
      <sheetName val="DIALOG"/>
      <sheetName val="Macro1"/>
      <sheetName val="Bang TH"/>
      <sheetName val="TTgia"/>
      <sheetName val="PTDG"/>
      <sheetName val="Dutoan KL"/>
      <sheetName val="PT VATTU"/>
      <sheetName val="DG CANTHO"/>
      <sheetName val="Cuoc VC"/>
      <sheetName val="TH Vattu"/>
      <sheetName val="TMDT"/>
      <sheetName val="MAHIEU"/>
      <sheetName val="TK kinh phi"/>
      <sheetName val="vankhuon"/>
      <sheetName val="Sheet6"/>
      <sheetName val="Sheet7"/>
      <sheetName val="Sheet8"/>
      <sheetName val="Sheet9"/>
      <sheetName val="Sheet10"/>
      <sheetName val="Sheet11"/>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MTL$-INTER"/>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Ge"/>
      <sheetName val="check-Moment"/>
      <sheetName val="Check-Shear"/>
      <sheetName val="Load_Pilecap"/>
      <sheetName val="Comb_Pilecap"/>
      <sheetName val="Check_Pilecap"/>
      <sheetName val="P2L--"/>
      <sheetName val="Dgia vat tu"/>
      <sheetName val="Don gia_III"/>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Don 'ia_III"/>
      <sheetName val="CHITIET VL-NC-TT -1p"/>
      <sheetName val="CHITIET VL-NC-TT-3p"/>
      <sheetName val="Don gia vung III"/>
      <sheetName val="LK TBA 1 PHA 1x37,5k_x0016_A"/>
      <sheetName val="BETON"/>
      <sheetName val="nen"/>
      <sheetName val="mat"/>
      <sheetName val="cong"/>
      <sheetName val="rph"/>
      <sheetName val="dtoan"/>
      <sheetName val="dtoan -ctiet"/>
      <sheetName val="dt-kphi"/>
      <sheetName val="dt-kphi (2)"/>
      <sheetName val="dt-kphi-ctiet"/>
      <sheetName val="bth-kphi"/>
      <sheetName val="KluongKm2,4"/>
      <sheetName val="B.cao"/>
      <sheetName val="T.tiet"/>
      <sheetName val="T.N"/>
      <sheetName val="Congty"/>
      <sheetName val="VPPN"/>
      <sheetName val="XN74"/>
      <sheetName val="XN54"/>
      <sheetName val="XN33"/>
      <sheetName val="NK96"/>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XXXXXXX1"/>
      <sheetName val="dn"/>
      <sheetName val="DU TOAN"/>
      <sheetName val="CHI TIET"/>
      <sheetName val="KLnt"/>
      <sheetName val="PHAN TICH"/>
      <sheetName val="Sheet12"/>
      <sheetName val="Sheet13"/>
      <sheetName val="Sheet14"/>
      <sheetName val="Sheet15"/>
      <sheetName val="Sheet16"/>
      <sheetName val="YEU TO CONG"/>
      <sheetName val="TD 3DIEM"/>
      <sheetName val="TD 2DIEM"/>
      <sheetName val="TO HUNG"/>
      <sheetName val="CONGNHAN NE"/>
      <sheetName val="XINGUYEP"/>
      <sheetName val="TH33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XN79"/>
      <sheetName val="CTMT"/>
      <sheetName val="ptvl0-1"/>
      <sheetName val="0-1"/>
      <sheetName val="ptvl4-5"/>
      <sheetName val="4-5"/>
      <sheetName val="ptvl3-4"/>
      <sheetName val="3-4"/>
      <sheetName val="ptvl2-3"/>
      <sheetName val="2-3"/>
      <sheetName val="vlcong"/>
      <sheetName val="ptvl1-2"/>
      <sheetName val="1-2"/>
      <sheetName val="Sheet3 (2)"/>
      <sheetName val="dt-iphi"/>
      <sheetName val="Sheet_x0001_1"/>
      <sheetName val="FPPN"/>
      <sheetName val="CHITIET"/>
      <sheetName val="rph (2)"/>
      <sheetName val="dap"/>
      <sheetName val="gpmb"/>
      <sheetName val="dt-kphi-iso-tong"/>
      <sheetName val="dt-kphi-iso-ctiet"/>
      <sheetName val="ìtoan"/>
      <sheetName val="Kluong"/>
      <sheetName val="Giatri"/>
      <sheetName val="sut&lt;100"/>
      <sheetName val="sut duong"/>
      <sheetName val="sut am"/>
      <sheetName val="bu lun"/>
      <sheetName val="xoi lo chan ke"/>
      <sheetName val="GTXL"/>
      <sheetName val="TDT"/>
      <sheetName val="CRC"/>
      <sheetName val="GIATRI-DAILY"/>
      <sheetName val="NVBH KHAC"/>
      <sheetName val="NVBH HOAN"/>
      <sheetName val="TONKHODAILY"/>
      <sheetName val="gvt"/>
      <sheetName val="ATGT"/>
      <sheetName val="DG-TH"/>
      <sheetName val="Tuong-chan"/>
      <sheetName val="Dau-cong"/>
      <sheetName val="dtoan (4)"/>
      <sheetName val="tmdtu"/>
      <sheetName val="NhapSl"/>
      <sheetName val="Nluc"/>
      <sheetName val="Tohop"/>
      <sheetName val="KT_Tthan"/>
      <sheetName val="Tra_TTTD"/>
      <sheetName val="ESTI."/>
      <sheetName val="DI-ESTI"/>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am"/>
      <sheetName val="Mocantho"/>
      <sheetName val="MoQL91"/>
      <sheetName val="tru"/>
      <sheetName val="10mduongsaumo"/>
      <sheetName val="ctt"/>
      <sheetName val="thanmkhao"/>
      <sheetName val="monho"/>
      <sheetName val="Don gia chi tiet"/>
      <sheetName val="Du thau"/>
      <sheetName val="Tro giup"/>
      <sheetName val="HK1"/>
      <sheetName val="HK2"/>
      <sheetName val="CANAM"/>
      <sheetName val="T1"/>
      <sheetName val="T2"/>
      <sheetName val="T3"/>
      <sheetName val="T4"/>
      <sheetName val="T5"/>
      <sheetName val="T6"/>
      <sheetName val="T7"/>
      <sheetName val="T8"/>
      <sheetName val="T9"/>
      <sheetName val="T10"/>
      <sheetName val="T11"/>
      <sheetName val="T12"/>
      <sheetName val="t1.3"/>
      <sheetName val="DGCT_x0006_"/>
      <sheetName val="P3-PanAn-Factored"/>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Ё䀤_x0001_䀶_x0001_晦晦晦䀙_x0001_㿰_x0001_H-ਈ"/>
      <sheetName val="Du_lieu"/>
      <sheetName val="PTCT"/>
      <sheetName val="ma-pt"/>
      <sheetName val="`u lun"/>
      <sheetName val="Nhap don gia VL dia _x0003_uong"/>
      <sheetName val="Phan tich don gia chi Uet"/>
      <sheetName val="GiaVL"/>
      <sheetName val="PBCPCHUNG CHO CAC _x0007_{WÑNG"/>
      <sheetName val="TT_35NH"/>
      <sheetName val="ctTBA"/>
      <sheetName val="Shet9"/>
      <sheetName val="Du toan chi tiet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coc duc"/>
      <sheetName val="CHI"/>
      <sheetName val="Nhap don gia VL dia _x0003_"/>
      <sheetName val="Ё䀤_x0001_䀶_x0001_晦晦晦䀙_x0001_㿰_x0001_H-ਈꏗ㵰휊䀁_x0001_尩슏⣵䀂"/>
      <sheetName val="????_x0001_?_x0001_H-?????_x0001_????_x0001_"/>
      <sheetName val="Ё"/>
      <sheetName val="??_x0001_?_x0001_????_x0001_?_x0001_H-?????_x0001_????"/>
      <sheetName val="Phan tich don gia chi ˆUet"/>
      <sheetName val="tai"/>
      <sheetName val="hoang"/>
      <sheetName val="hoang (2)"/>
      <sheetName val="hoang (3)"/>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_x0001_?_x0001_????_x0001_?_x0001_H-?"/>
      <sheetName val="Khu xu ly nuoc THiep-XD"/>
      <sheetName val="dt-kphi-ÿÿo-ctiet"/>
      <sheetName val="NHAP"/>
      <sheetName val="???????_x0001_?????_x0001_?????_x0001_?????_x0001_H-???"/>
      <sheetName val="She?t9"/>
      <sheetName val="10mduongsa{ío"/>
      <sheetName val="Box-Girder"/>
      <sheetName val="dv-kphi-cviet"/>
      <sheetName val="bvh-kphi"/>
      <sheetName val="PCCPCHUNG CHO CAC DTUONG"/>
      <sheetName val="Piers of Main Flyower (1)"/>
      <sheetName val="Dbþgia"/>
      <sheetName val="TN"/>
      <sheetName val="ND"/>
      <sheetName val="Pier"/>
      <sheetName val="Pile"/>
      <sheetName val="ptvì0-1"/>
      <sheetName val="CTC_x000f_NG_02"/>
      <sheetName val="_x0004_GCong"/>
      <sheetName val="IBASE"/>
      <sheetName val="Số liệu"/>
      <sheetName val="TKKYI"/>
      <sheetName val="TKKYII"/>
      <sheetName val="Tổng hợp theo học sinh"/>
      <sheetName val="XL4Test5 (2)"/>
      <sheetName val="dtct cong"/>
      <sheetName val="0ﱸ͕_x0004_͕列͕_x0013_"/>
      <sheetName val="Thuc thanh"/>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NHTN"/>
      <sheetName val="QLDD"/>
      <sheetName val="Moi truong"/>
      <sheetName val="KHĐ"/>
      <sheetName val="vua韘࿊_x0004_酐࿊"/>
      <sheetName val="She"/>
      <sheetName val="0"/>
      <sheetName val="CDPS"/>
      <sheetName val="md5!-52"/>
      <sheetName val="coctuatrenda"/>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fej"/>
      <sheetName val="DT1__x0010_3"/>
      <sheetName val="DGKE_00"/>
      <sheetName val="P4-T`nAn-Factored"/>
      <sheetName val="Piers of Main Flylyer (1)"/>
      <sheetName val="NVBH(HOAN"/>
      <sheetName val="dt-cphi-ctieT"/>
      <sheetName val="CHI TI"/>
      <sheetName val="TinhToan"/>
      <sheetName val="??_x0013__x001f_[dtT"/>
      <sheetName val="TD &quot;DIEM"/>
      <sheetName val="T_x0004_ 3DIEM"/>
      <sheetName val="Rheet10"/>
      <sheetName val="KLD_x0007_TT&lt;120%"/>
      <sheetName val="S²2"/>
      <sheetName val="bth-kpha"/>
      <sheetName val="NKC"/>
      <sheetName val="SoCaiT"/>
      <sheetName val="THDU"/>
      <sheetName val="Nhatkychung"/>
      <sheetName val="She%t11"/>
      <sheetName val="Nhap don gia VL dia áhuong"/>
      <sheetName val="uong mot ngay cong xay lap"/>
      <sheetName val="Du toan chi tiet"/>
      <sheetName val="Sheet3ٺ_x0001_2)"/>
      <sheetName val="COC KHOAN0T5"/>
      <sheetName val="Tuong-ٺ_x0001_an"/>
      <sheetName val="DG೼�_02"/>
      <sheetName val="CPVUE_03"/>
      <sheetName val="dt-kphi_x0010_øÿet"/>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Du toan chi tiet coc juoc"/>
      <sheetName val="Du toanchi tiet coc"/>
      <sheetName val="???_x0001_??_x0001_?????_x0001_??_x0001_H-???"/>
      <sheetName val="INV"/>
      <sheetName val="XXXXXXX2"/>
      <sheetName val="XXXXXXX3"/>
      <sheetName val="XXXXXXX4"/>
      <sheetName val="hoane (3)"/>
      <sheetName val="KLDGTT&lt;1ü_x000c_(2)"/>
      <sheetName val="____x0001____x0001_______x0001____x0001_H-___"/>
      <sheetName val="Luong_mot_ngay_cong_k`ao_sat"/>
      <sheetName val="Sheet1 (3)"/>
      <sheetName val="dt-k0hi (2)"/>
      <sheetName val="DT_x0003_T_02"/>
      <sheetName val="Eodule1"/>
      <sheetName val="DGAT_02"/>
      <sheetName val="t1_3"/>
      <sheetName val="Don_gia_chi_tiet"/>
      <sheetName val="Du_thau"/>
      <sheetName val="Tro_giup"/>
      <sheetName val="Ё䀤_x0001_䀶_x0001_晦晦晦䀙_x0001_"/>
      <sheetName val="Load"/>
      <sheetName val="S? li?u"/>
      <sheetName val="T?ng h?p theo h?c sinh"/>
      <sheetName val="TH_11"/>
      <sheetName val="CUAHANG"/>
      <sheetName val="MAKHACH"/>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0ﱸ͕_x0004_͕ՍᎶ䘀䫕簧᎖"/>
      <sheetName val="Gca may Buu dien"/>
      <sheetName val="882"/>
      <sheetName val="Giamay"/>
      <sheetName val="DM_GVT"/>
      <sheetName val="May chuyen nganh"/>
      <sheetName val="TT06"/>
      <sheetName val="DEF"/>
      <sheetName val="DothiP1"/>
      <sheetName val="CtVKdamƦ"/>
      <sheetName val="CtVKdam?Ʀ?????"/>
      <sheetName val="tra±@Z"/>
      <sheetName val="DGAT_0é"/>
      <sheetName val="DGAT_0t"/>
      <sheetName val="DGAT_0"/>
      <sheetName val="DGAT_0_x0008_"/>
      <sheetName val="CtVKdam"/>
      <sheetName val="CtVKdam_Ʀ_____"/>
      <sheetName val="tra"/>
      <sheetName val="S_ li_u"/>
      <sheetName val="ma_pt"/>
    </sheetNames>
    <sheetDataSet>
      <sheetData sheetId="0"/>
      <sheetData sheetId="1" refreshError="1"/>
      <sheetData sheetId="2"/>
      <sheetData sheetId="3"/>
      <sheetData sheetId="4">
        <row r="74">
          <cell r="F74">
            <v>38074.024000000005</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refreshError="1"/>
      <sheetData sheetId="487"/>
      <sheetData sheetId="488" refreshError="1"/>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sheetData sheetId="524"/>
      <sheetData sheetId="525"/>
      <sheetData sheetId="526" refreshError="1"/>
      <sheetData sheetId="527"/>
      <sheetData sheetId="528"/>
      <sheetData sheetId="529"/>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refreshError="1"/>
      <sheetData sheetId="546" refreshError="1"/>
      <sheetData sheetId="547" refreshError="1"/>
      <sheetData sheetId="548"/>
      <sheetData sheetId="549"/>
      <sheetData sheetId="550" refreshError="1"/>
      <sheetData sheetId="551" refreshError="1"/>
      <sheetData sheetId="552" refreshError="1"/>
      <sheetData sheetId="553" refreshError="1"/>
      <sheetData sheetId="554" refreshError="1"/>
      <sheetData sheetId="555"/>
      <sheetData sheetId="556"/>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sheetData sheetId="601"/>
      <sheetData sheetId="602"/>
      <sheetData sheetId="603"/>
      <sheetData sheetId="604" refreshError="1"/>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sheetData sheetId="621"/>
      <sheetData sheetId="622" refreshError="1"/>
      <sheetData sheetId="623"/>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refreshError="1"/>
      <sheetData sheetId="643"/>
      <sheetData sheetId="644"/>
      <sheetData sheetId="645"/>
      <sheetData sheetId="646"/>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refreshError="1"/>
      <sheetData sheetId="747"/>
      <sheetData sheetId="748"/>
      <sheetData sheetId="749"/>
      <sheetData sheetId="750"/>
      <sheetData sheetId="751" refreshError="1"/>
      <sheetData sheetId="752" refreshError="1"/>
      <sheetData sheetId="753" refreshError="1"/>
      <sheetData sheetId="754" refreshError="1"/>
      <sheetData sheetId="75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ç khoan LK1"/>
      <sheetName val="dimention"/>
      <sheetName val="subload"/>
      <sheetName val="Gia"/>
      <sheetName val="gVL"/>
      <sheetName val="B-B"/>
      <sheetName val="CUOC"/>
      <sheetName val="L? khoan LK1"/>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TINH LUN do khai thac (2)"/>
      <sheetName val="KT(D-D)"/>
      <sheetName val="Tai tr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nhan cong"/>
      <sheetName val="SILICATE"/>
      <sheetName val="khao sat"/>
      <sheetName val="Thiet ke"/>
      <sheetName val="BBNT"/>
      <sheetName val="sheet"/>
      <sheetName val="BKL"/>
      <sheetName val="DonGia"/>
      <sheetName val=""/>
      <sheetName val="TH-Dien"/>
      <sheetName val="PA2"/>
      <sheetName val="PA3"/>
      <sheetName val="CHIET TINH DZ 10 KV"/>
      <sheetName val="IBASE"/>
      <sheetName val="MTL$-INTER"/>
      <sheetName val="Control"/>
      <sheetName val="THVATTU"/>
      <sheetName val="tinh lun"/>
      <sheetName val="XL4Poppy"/>
      <sheetName val="pt"/>
      <sheetName val="GVT"/>
      <sheetName val="So lieu"/>
      <sheetName val="HS"/>
    </sheetNames>
    <sheetDataSet>
      <sheetData sheetId="0" refreshError="1">
        <row r="8">
          <cell r="K8">
            <v>1</v>
          </cell>
        </row>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TH"/>
      <sheetName val="Du_lieu"/>
      <sheetName val="DLNS"/>
      <sheetName val="dongia (2)"/>
      <sheetName val="gtrinh"/>
      <sheetName val="lam-moi"/>
      <sheetName val="chitiet"/>
      <sheetName val="giathanh1"/>
      <sheetName val="DONGIA"/>
      <sheetName val="thao-go"/>
      <sheetName val="#REF"/>
      <sheetName val="TH XL"/>
      <sheetName val="TH VL, NC, DDHT Thanhphuoc"/>
      <sheetName val="TK"/>
      <sheetName val="sat"/>
      <sheetName val="ptvt"/>
      <sheetName val="TONG HOP VL-NC"/>
      <sheetName val="BSQ3"/>
      <sheetName val="dtxl"/>
      <sheetName val="Sheet1"/>
      <sheetName val="du lieu du toan"/>
      <sheetName val="Sheet2"/>
      <sheetName val="Chi tiet VL-NC-MTC"/>
      <sheetName val="gVL"/>
      <sheetName val="DU TOAN"/>
      <sheetName val="khung ten TD"/>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SO_CHUNG"/>
      <sheetName val="th dt dz&amp;tba shoa"/>
      <sheetName val="CBKC-110"/>
      <sheetName val="chitimc"/>
      <sheetName val="kstk"/>
      <sheetName val="CPVCBX"/>
      <sheetName val="Gia"/>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 val="thkp"/>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PDMoi  (2)"/>
      <sheetName val="CT35"/>
      <sheetName val="Giai trinh"/>
      <sheetName val="VL"/>
      <sheetName val="AC_DATA"/>
      <sheetName val="chenhlech"/>
      <sheetName val="VC"/>
      <sheetName val="BT"/>
      <sheetName val="Lç_khoan_LK1"/>
      <sheetName val="Bia"/>
      <sheetName val="THDT"/>
      <sheetName val="THDG"/>
      <sheetName val="CTBT"/>
      <sheetName val="CPBT"/>
      <sheetName val="TB"/>
      <sheetName val="BANG KE"/>
      <sheetName val="SoLieu"/>
      <sheetName val="gia vt,nc,may"/>
      <sheetName val="Chiet tinh 0,4KV"/>
      <sheetName val="VPC"/>
      <sheetName val="Trại tạm giam CAT"/>
      <sheetName val="Nhà tạm giữ 09 huyện"/>
      <sheetName val="M+MC"/>
      <sheetName val="TT_10KV"/>
      <sheetName val="HO SO"/>
      <sheetName val="PCT"/>
      <sheetName val="CT"/>
      <sheetName val="CT21-6-5"/>
      <sheetName val="CT2"/>
      <sheetName val="CT3"/>
      <sheetName val="CT4"/>
      <sheetName val="CT5"/>
      <sheetName val="CT6"/>
      <sheetName val="CT7"/>
      <sheetName val="CT8"/>
      <sheetName val="BG2"/>
      <sheetName val="BG3"/>
      <sheetName val="BG4"/>
      <sheetName val="BG5"/>
      <sheetName val="BG6"/>
      <sheetName val="BG7"/>
      <sheetName val="BG8"/>
      <sheetName val="BG"/>
      <sheetName val="Thong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gialap"/>
      <sheetName val="BTPGiapgialap"/>
      <sheetName val="ctkl"/>
      <sheetName val="ctBT"/>
      <sheetName val="BTXD"/>
      <sheetName val="CPvattu"/>
      <sheetName val="Sheet1"/>
      <sheetName val="BTlapdien"/>
      <sheetName val="VLdien"/>
      <sheetName val="Vchuyen"/>
      <sheetName val="THchitiet"/>
      <sheetName val="THtram"/>
      <sheetName val="TH tbo"/>
      <sheetName val="lapmay"/>
      <sheetName val="kho,bai"/>
      <sheetName val="thi nghiem"/>
      <sheetName val="TH_tbo"/>
      <sheetName val="thi_nghiem"/>
      <sheetName val="BT"/>
      <sheetName val="Vat tu"/>
      <sheetName val="dongia (2)"/>
      <sheetName val="DLDT"/>
      <sheetName val="chenhlech"/>
    </sheetNames>
    <sheetDataSet>
      <sheetData sheetId="0"/>
      <sheetData sheetId="1"/>
      <sheetData sheetId="2"/>
      <sheetData sheetId="3" refreshError="1">
        <row r="4">
          <cell r="C4" t="str">
            <v>Bª t«ng ®¸ 1x2 M100 mãng réng &gt;250</v>
          </cell>
          <cell r="H4">
            <v>341160.95624999999</v>
          </cell>
          <cell r="I4">
            <v>20357</v>
          </cell>
          <cell r="J4">
            <v>12480</v>
          </cell>
        </row>
        <row r="5">
          <cell r="C5" t="str">
            <v xml:space="preserve">Xi m¨ng </v>
          </cell>
          <cell r="D5" t="str">
            <v>m3</v>
          </cell>
          <cell r="E5">
            <v>218</v>
          </cell>
          <cell r="F5">
            <v>1.0249999999999999</v>
          </cell>
          <cell r="G5">
            <v>780</v>
          </cell>
          <cell r="H5">
            <v>174291</v>
          </cell>
        </row>
        <row r="6">
          <cell r="C6" t="str">
            <v>c¸t vµng</v>
          </cell>
          <cell r="D6" t="str">
            <v>m3</v>
          </cell>
          <cell r="E6">
            <v>0.51600000000000001</v>
          </cell>
          <cell r="F6">
            <v>1.0249999999999999</v>
          </cell>
          <cell r="G6">
            <v>50000</v>
          </cell>
          <cell r="H6">
            <v>26444.999999999996</v>
          </cell>
        </row>
        <row r="7">
          <cell r="C7" t="str">
            <v>®¸ d¨m</v>
          </cell>
          <cell r="D7" t="str">
            <v>m3</v>
          </cell>
          <cell r="E7">
            <v>0.90500000000000003</v>
          </cell>
          <cell r="F7">
            <v>1.0249999999999999</v>
          </cell>
          <cell r="G7">
            <v>125000</v>
          </cell>
          <cell r="H7">
            <v>115953.12499999999</v>
          </cell>
        </row>
        <row r="8">
          <cell r="C8" t="str">
            <v>gç v¸n</v>
          </cell>
          <cell r="D8" t="str">
            <v>m3</v>
          </cell>
          <cell r="E8">
            <v>1.4999999999999999E-2</v>
          </cell>
          <cell r="F8">
            <v>1</v>
          </cell>
          <cell r="G8">
            <v>1273000</v>
          </cell>
          <cell r="H8">
            <v>19095</v>
          </cell>
        </row>
        <row r="9">
          <cell r="C9" t="str">
            <v>®inh</v>
          </cell>
          <cell r="D9" t="str">
            <v>kg</v>
          </cell>
          <cell r="E9">
            <v>0.122</v>
          </cell>
          <cell r="F9">
            <v>1</v>
          </cell>
          <cell r="G9">
            <v>6500</v>
          </cell>
          <cell r="H9">
            <v>793</v>
          </cell>
        </row>
        <row r="10">
          <cell r="C10" t="str">
            <v xml:space="preserve"> ®inh ®Øa</v>
          </cell>
          <cell r="D10" t="str">
            <v>c¸i</v>
          </cell>
          <cell r="E10">
            <v>0.60299999999999998</v>
          </cell>
          <cell r="F10">
            <v>1</v>
          </cell>
          <cell r="G10">
            <v>2000</v>
          </cell>
          <cell r="H10">
            <v>1206</v>
          </cell>
        </row>
        <row r="11">
          <cell r="C11" t="str">
            <v>vl kh¸c</v>
          </cell>
          <cell r="D11" t="str">
            <v>%</v>
          </cell>
          <cell r="E11">
            <v>1</v>
          </cell>
          <cell r="H11">
            <v>3377.8312500000002</v>
          </cell>
        </row>
        <row r="12">
          <cell r="C12" t="str">
            <v>Nh©n c«ng</v>
          </cell>
          <cell r="E12">
            <v>2.41</v>
          </cell>
          <cell r="I12">
            <v>20357</v>
          </cell>
          <cell r="J12">
            <v>12480</v>
          </cell>
        </row>
        <row r="13">
          <cell r="C13" t="str">
            <v>m¸y</v>
          </cell>
        </row>
        <row r="14">
          <cell r="C14" t="str">
            <v>Bª t«ng ®¸ 1x2 M200 mãng réng &gt;250</v>
          </cell>
          <cell r="H14">
            <v>448169.57250000001</v>
          </cell>
          <cell r="I14">
            <v>20357</v>
          </cell>
          <cell r="J14">
            <v>12480</v>
          </cell>
        </row>
        <row r="15">
          <cell r="C15" t="str">
            <v xml:space="preserve">Xi m¨ng </v>
          </cell>
          <cell r="D15" t="str">
            <v>m3</v>
          </cell>
          <cell r="E15">
            <v>361</v>
          </cell>
          <cell r="F15">
            <v>1.0249999999999999</v>
          </cell>
          <cell r="G15">
            <v>780</v>
          </cell>
          <cell r="H15">
            <v>288619.5</v>
          </cell>
        </row>
        <row r="16">
          <cell r="C16" t="str">
            <v>c¸t vµng</v>
          </cell>
          <cell r="D16" t="str">
            <v>m3</v>
          </cell>
          <cell r="E16">
            <v>0.45</v>
          </cell>
          <cell r="F16">
            <v>1.0249999999999999</v>
          </cell>
          <cell r="G16">
            <v>50000</v>
          </cell>
          <cell r="H16">
            <v>23062.5</v>
          </cell>
        </row>
        <row r="17">
          <cell r="C17" t="str">
            <v>®¸ d¨m</v>
          </cell>
          <cell r="D17" t="str">
            <v>m3</v>
          </cell>
          <cell r="E17">
            <v>0.86599999999999999</v>
          </cell>
          <cell r="F17">
            <v>1.0249999999999999</v>
          </cell>
          <cell r="G17">
            <v>125000</v>
          </cell>
          <cell r="H17">
            <v>110956.24999999999</v>
          </cell>
        </row>
        <row r="18">
          <cell r="C18" t="str">
            <v>gç v¸n</v>
          </cell>
          <cell r="D18" t="str">
            <v>m3</v>
          </cell>
          <cell r="E18">
            <v>1.4999999999999999E-2</v>
          </cell>
          <cell r="F18">
            <v>1</v>
          </cell>
          <cell r="G18">
            <v>1273000</v>
          </cell>
          <cell r="H18">
            <v>19095</v>
          </cell>
        </row>
        <row r="19">
          <cell r="C19" t="str">
            <v>®inh</v>
          </cell>
          <cell r="D19" t="str">
            <v>kg</v>
          </cell>
          <cell r="E19">
            <v>0.122</v>
          </cell>
          <cell r="F19">
            <v>1</v>
          </cell>
          <cell r="G19">
            <v>6500</v>
          </cell>
          <cell r="H19">
            <v>793</v>
          </cell>
        </row>
        <row r="20">
          <cell r="C20" t="str">
            <v xml:space="preserve"> ®inh ®Øa</v>
          </cell>
          <cell r="D20" t="str">
            <v>c¸i</v>
          </cell>
          <cell r="E20">
            <v>0.60299999999999998</v>
          </cell>
          <cell r="F20">
            <v>1</v>
          </cell>
          <cell r="G20">
            <v>2000</v>
          </cell>
          <cell r="H20">
            <v>1206</v>
          </cell>
        </row>
        <row r="21">
          <cell r="C21" t="str">
            <v>vl kh¸c</v>
          </cell>
          <cell r="D21" t="str">
            <v>%</v>
          </cell>
          <cell r="E21">
            <v>1</v>
          </cell>
          <cell r="H21">
            <v>4437.3225000000002</v>
          </cell>
        </row>
        <row r="22">
          <cell r="C22" t="str">
            <v>Nh©n c«ng</v>
          </cell>
          <cell r="D22" t="str">
            <v>c«ng</v>
          </cell>
          <cell r="E22">
            <v>2.41</v>
          </cell>
          <cell r="I22">
            <v>20357</v>
          </cell>
        </row>
        <row r="23">
          <cell r="C23" t="str">
            <v>m¸y</v>
          </cell>
          <cell r="J23">
            <v>12480</v>
          </cell>
        </row>
        <row r="24">
          <cell r="C24" t="str">
            <v>Bª t«ng ®¸ 1x2 M200 trô réng &gt;250</v>
          </cell>
          <cell r="H24">
            <v>448169.57250000001</v>
          </cell>
          <cell r="I24">
            <v>20357</v>
          </cell>
          <cell r="J24">
            <v>12480</v>
          </cell>
        </row>
        <row r="25">
          <cell r="C25" t="str">
            <v xml:space="preserve">Xi m¨ng </v>
          </cell>
          <cell r="D25" t="str">
            <v>m3</v>
          </cell>
          <cell r="E25">
            <v>361</v>
          </cell>
          <cell r="F25">
            <v>1.0249999999999999</v>
          </cell>
          <cell r="G25">
            <v>780</v>
          </cell>
          <cell r="H25">
            <v>288619.5</v>
          </cell>
        </row>
        <row r="26">
          <cell r="C26" t="str">
            <v>c¸t vµng</v>
          </cell>
          <cell r="D26" t="str">
            <v>m3</v>
          </cell>
          <cell r="E26">
            <v>0.45</v>
          </cell>
          <cell r="F26">
            <v>1.0249999999999999</v>
          </cell>
          <cell r="G26">
            <v>50000</v>
          </cell>
          <cell r="H26">
            <v>23062.5</v>
          </cell>
        </row>
        <row r="27">
          <cell r="C27" t="str">
            <v>®¸ d¨m</v>
          </cell>
          <cell r="D27" t="str">
            <v>m3</v>
          </cell>
          <cell r="E27">
            <v>0.86599999999999999</v>
          </cell>
          <cell r="F27">
            <v>1.0249999999999999</v>
          </cell>
          <cell r="G27">
            <v>125000</v>
          </cell>
          <cell r="H27">
            <v>110956.24999999999</v>
          </cell>
        </row>
        <row r="28">
          <cell r="C28" t="str">
            <v>gç v¸n</v>
          </cell>
          <cell r="D28" t="str">
            <v>m3</v>
          </cell>
          <cell r="E28">
            <v>1.4999999999999999E-2</v>
          </cell>
          <cell r="F28">
            <v>1</v>
          </cell>
          <cell r="G28">
            <v>1273000</v>
          </cell>
          <cell r="H28">
            <v>19095</v>
          </cell>
        </row>
        <row r="29">
          <cell r="C29" t="str">
            <v>®inh</v>
          </cell>
          <cell r="D29" t="str">
            <v>kg</v>
          </cell>
          <cell r="E29">
            <v>0.122</v>
          </cell>
          <cell r="F29">
            <v>1</v>
          </cell>
          <cell r="G29">
            <v>6500</v>
          </cell>
          <cell r="H29">
            <v>793</v>
          </cell>
        </row>
        <row r="30">
          <cell r="C30" t="str">
            <v xml:space="preserve"> ®inh ®Øa</v>
          </cell>
          <cell r="D30" t="str">
            <v>c¸i</v>
          </cell>
          <cell r="E30">
            <v>0.60299999999999998</v>
          </cell>
          <cell r="F30">
            <v>1</v>
          </cell>
          <cell r="G30">
            <v>2000</v>
          </cell>
          <cell r="H30">
            <v>1206</v>
          </cell>
        </row>
        <row r="31">
          <cell r="C31" t="str">
            <v>vl kh¸c</v>
          </cell>
          <cell r="D31" t="str">
            <v>%</v>
          </cell>
          <cell r="E31">
            <v>1</v>
          </cell>
          <cell r="H31">
            <v>4437.3225000000002</v>
          </cell>
        </row>
        <row r="32">
          <cell r="C32" t="str">
            <v>Nh©n c«ng</v>
          </cell>
          <cell r="D32" t="str">
            <v>c«ng</v>
          </cell>
          <cell r="E32">
            <v>2.41</v>
          </cell>
          <cell r="I32">
            <v>20357</v>
          </cell>
        </row>
        <row r="33">
          <cell r="C33" t="str">
            <v>m¸y</v>
          </cell>
          <cell r="J33">
            <v>12480</v>
          </cell>
        </row>
        <row r="34">
          <cell r="C34" t="str">
            <v>Bª t«ng sái 1x2 M200 mãng réng &gt;250</v>
          </cell>
          <cell r="H34">
            <v>401550.19449999998</v>
          </cell>
          <cell r="I34">
            <v>20357</v>
          </cell>
          <cell r="J34">
            <v>12480</v>
          </cell>
        </row>
        <row r="35">
          <cell r="C35" t="str">
            <v xml:space="preserve">Xi m¨ng </v>
          </cell>
          <cell r="D35" t="str">
            <v>m3</v>
          </cell>
          <cell r="E35">
            <v>361</v>
          </cell>
          <cell r="F35">
            <v>1.0249999999999999</v>
          </cell>
          <cell r="G35">
            <v>780</v>
          </cell>
          <cell r="H35">
            <v>288619.5</v>
          </cell>
        </row>
        <row r="36">
          <cell r="C36" t="str">
            <v>c¸t vµng</v>
          </cell>
          <cell r="D36" t="str">
            <v>m3</v>
          </cell>
          <cell r="E36">
            <v>0.45</v>
          </cell>
          <cell r="F36">
            <v>1.0249999999999999</v>
          </cell>
          <cell r="G36">
            <v>50000</v>
          </cell>
          <cell r="H36">
            <v>23062.5</v>
          </cell>
        </row>
        <row r="37">
          <cell r="C37" t="str">
            <v>Sái 1x2</v>
          </cell>
          <cell r="D37" t="str">
            <v>m3</v>
          </cell>
          <cell r="E37">
            <v>0.86599999999999999</v>
          </cell>
          <cell r="F37">
            <v>1.0249999999999999</v>
          </cell>
          <cell r="G37">
            <v>73000</v>
          </cell>
          <cell r="H37">
            <v>64798.45</v>
          </cell>
        </row>
        <row r="38">
          <cell r="C38" t="str">
            <v>gç v¸n</v>
          </cell>
          <cell r="D38" t="str">
            <v>m3</v>
          </cell>
          <cell r="E38">
            <v>1.4999999999999999E-2</v>
          </cell>
          <cell r="F38">
            <v>1</v>
          </cell>
          <cell r="G38">
            <v>1273000</v>
          </cell>
          <cell r="H38">
            <v>19095</v>
          </cell>
        </row>
        <row r="39">
          <cell r="C39" t="str">
            <v>®inh</v>
          </cell>
          <cell r="D39" t="str">
            <v>kg</v>
          </cell>
          <cell r="E39">
            <v>0.122</v>
          </cell>
          <cell r="F39">
            <v>1</v>
          </cell>
          <cell r="G39">
            <v>6500</v>
          </cell>
          <cell r="H39">
            <v>793</v>
          </cell>
        </row>
        <row r="40">
          <cell r="C40" t="str">
            <v xml:space="preserve"> ®inh ®Øa</v>
          </cell>
          <cell r="D40" t="str">
            <v>c¸i</v>
          </cell>
          <cell r="E40">
            <v>0.60299999999999998</v>
          </cell>
          <cell r="F40">
            <v>1</v>
          </cell>
          <cell r="G40">
            <v>2000</v>
          </cell>
          <cell r="H40">
            <v>1206</v>
          </cell>
        </row>
        <row r="41">
          <cell r="C41" t="str">
            <v>vl kh¸c</v>
          </cell>
          <cell r="D41" t="str">
            <v>%</v>
          </cell>
          <cell r="E41">
            <v>1</v>
          </cell>
          <cell r="H41">
            <v>3975.7445000000002</v>
          </cell>
        </row>
        <row r="42">
          <cell r="C42" t="str">
            <v>Nh©n c«ng</v>
          </cell>
          <cell r="D42" t="str">
            <v>c«ng</v>
          </cell>
          <cell r="E42">
            <v>2.41</v>
          </cell>
          <cell r="I42">
            <v>20357</v>
          </cell>
        </row>
        <row r="43">
          <cell r="C43" t="str">
            <v>m¸y</v>
          </cell>
          <cell r="J43">
            <v>12480</v>
          </cell>
        </row>
        <row r="44">
          <cell r="C44" t="str">
            <v>Bª t«ng ®¸ 1x2 M150 t­êng</v>
          </cell>
          <cell r="H44">
            <v>448072.10249999998</v>
          </cell>
          <cell r="I44">
            <v>33206</v>
          </cell>
          <cell r="J44">
            <v>31362</v>
          </cell>
        </row>
        <row r="45">
          <cell r="C45" t="str">
            <v xml:space="preserve">Xi m¨ng </v>
          </cell>
          <cell r="D45" t="str">
            <v>m3</v>
          </cell>
          <cell r="E45">
            <v>296</v>
          </cell>
          <cell r="F45">
            <v>1.0249999999999999</v>
          </cell>
          <cell r="G45">
            <v>780</v>
          </cell>
          <cell r="H45">
            <v>236651.99999999997</v>
          </cell>
        </row>
        <row r="46">
          <cell r="C46" t="str">
            <v>c¸t vµng</v>
          </cell>
          <cell r="D46" t="str">
            <v>m3</v>
          </cell>
          <cell r="E46">
            <v>0.47499999999999998</v>
          </cell>
          <cell r="F46">
            <v>1.0249999999999999</v>
          </cell>
          <cell r="G46">
            <v>50000</v>
          </cell>
          <cell r="H46">
            <v>24343.749999999996</v>
          </cell>
        </row>
        <row r="47">
          <cell r="C47" t="str">
            <v>®¸ d¨m</v>
          </cell>
          <cell r="D47" t="str">
            <v>m3</v>
          </cell>
          <cell r="E47">
            <v>0.88100000000000001</v>
          </cell>
          <cell r="F47">
            <v>1.0249999999999999</v>
          </cell>
          <cell r="G47">
            <v>125000</v>
          </cell>
          <cell r="H47">
            <v>112878.125</v>
          </cell>
        </row>
        <row r="48">
          <cell r="C48" t="str">
            <v>gç v¸n</v>
          </cell>
          <cell r="D48" t="str">
            <v>m3</v>
          </cell>
          <cell r="E48">
            <v>4.9000000000000002E-2</v>
          </cell>
          <cell r="F48">
            <v>1</v>
          </cell>
          <cell r="G48">
            <v>1273000</v>
          </cell>
          <cell r="H48">
            <v>62377</v>
          </cell>
        </row>
        <row r="49">
          <cell r="C49" t="str">
            <v>®inh</v>
          </cell>
          <cell r="D49" t="str">
            <v>kg</v>
          </cell>
          <cell r="E49">
            <v>0.19900000000000001</v>
          </cell>
          <cell r="F49">
            <v>1</v>
          </cell>
          <cell r="G49">
            <v>6500</v>
          </cell>
          <cell r="H49">
            <v>1293.5</v>
          </cell>
        </row>
        <row r="50">
          <cell r="C50" t="str">
            <v xml:space="preserve"> ®inh ®Øa</v>
          </cell>
          <cell r="D50" t="str">
            <v>c¸i</v>
          </cell>
          <cell r="E50">
            <v>0.871</v>
          </cell>
          <cell r="F50">
            <v>1</v>
          </cell>
          <cell r="G50">
            <v>2000</v>
          </cell>
          <cell r="H50">
            <v>1742</v>
          </cell>
        </row>
        <row r="51">
          <cell r="C51" t="str">
            <v>vl kh¸c</v>
          </cell>
          <cell r="D51" t="str">
            <v>%</v>
          </cell>
          <cell r="E51">
            <v>2</v>
          </cell>
          <cell r="H51">
            <v>8785.7275000000009</v>
          </cell>
        </row>
        <row r="52">
          <cell r="C52" t="str">
            <v>Nh©n c«ng</v>
          </cell>
          <cell r="D52" t="str">
            <v>c«ng</v>
          </cell>
          <cell r="E52">
            <v>2.41</v>
          </cell>
          <cell r="I52">
            <v>33206</v>
          </cell>
        </row>
        <row r="53">
          <cell r="C53" t="str">
            <v>m¸y</v>
          </cell>
          <cell r="H53">
            <v>31362</v>
          </cell>
          <cell r="J53">
            <v>31362</v>
          </cell>
        </row>
        <row r="54">
          <cell r="C54" t="str">
            <v>Bª t«ng ®¸ 1x2 M200 t­êng</v>
          </cell>
          <cell r="H54">
            <v>497811.76500000001</v>
          </cell>
          <cell r="I54">
            <v>33206</v>
          </cell>
          <cell r="J54">
            <v>31362</v>
          </cell>
        </row>
        <row r="55">
          <cell r="C55" t="str">
            <v xml:space="preserve">Xi m¨ng </v>
          </cell>
          <cell r="D55" t="str">
            <v>m3</v>
          </cell>
          <cell r="E55">
            <v>361</v>
          </cell>
          <cell r="F55">
            <v>1.0249999999999999</v>
          </cell>
          <cell r="G55">
            <v>780</v>
          </cell>
          <cell r="H55">
            <v>288619.5</v>
          </cell>
        </row>
        <row r="56">
          <cell r="C56" t="str">
            <v>c¸t vµng</v>
          </cell>
          <cell r="D56" t="str">
            <v>m3</v>
          </cell>
          <cell r="E56">
            <v>0.45</v>
          </cell>
          <cell r="F56">
            <v>1.0249999999999999</v>
          </cell>
          <cell r="G56">
            <v>50000</v>
          </cell>
          <cell r="H56">
            <v>23062.5</v>
          </cell>
        </row>
        <row r="57">
          <cell r="C57" t="str">
            <v>®¸ d¨m</v>
          </cell>
          <cell r="D57" t="str">
            <v>m3</v>
          </cell>
          <cell r="E57">
            <v>0.86599999999999999</v>
          </cell>
          <cell r="F57">
            <v>1.0249999999999999</v>
          </cell>
          <cell r="G57">
            <v>125000</v>
          </cell>
          <cell r="H57">
            <v>110956.24999999999</v>
          </cell>
        </row>
        <row r="58">
          <cell r="C58" t="str">
            <v>gç v¸n</v>
          </cell>
          <cell r="D58" t="str">
            <v>m3</v>
          </cell>
          <cell r="E58">
            <v>4.9000000000000002E-2</v>
          </cell>
          <cell r="F58">
            <v>1</v>
          </cell>
          <cell r="G58">
            <v>1273000</v>
          </cell>
          <cell r="H58">
            <v>62377</v>
          </cell>
        </row>
        <row r="59">
          <cell r="C59" t="str">
            <v>®inh</v>
          </cell>
          <cell r="D59" t="str">
            <v>kg</v>
          </cell>
          <cell r="E59">
            <v>0.19900000000000001</v>
          </cell>
          <cell r="F59">
            <v>1</v>
          </cell>
          <cell r="G59">
            <v>6500</v>
          </cell>
          <cell r="H59">
            <v>1293.5</v>
          </cell>
        </row>
        <row r="60">
          <cell r="C60" t="str">
            <v xml:space="preserve"> ®inh ®Øa</v>
          </cell>
          <cell r="D60" t="str">
            <v>c¸i</v>
          </cell>
          <cell r="E60">
            <v>0.871</v>
          </cell>
          <cell r="F60">
            <v>1</v>
          </cell>
          <cell r="G60">
            <v>2000</v>
          </cell>
          <cell r="H60">
            <v>1742</v>
          </cell>
        </row>
        <row r="61">
          <cell r="C61" t="str">
            <v>vl kh¸c</v>
          </cell>
          <cell r="D61" t="str">
            <v>%</v>
          </cell>
          <cell r="E61">
            <v>2</v>
          </cell>
          <cell r="H61">
            <v>9761.0149999999994</v>
          </cell>
        </row>
        <row r="62">
          <cell r="C62" t="str">
            <v>Nh©n c«ng</v>
          </cell>
          <cell r="D62" t="str">
            <v>c«ng</v>
          </cell>
          <cell r="E62">
            <v>2.41</v>
          </cell>
          <cell r="I62">
            <v>33206</v>
          </cell>
        </row>
        <row r="63">
          <cell r="C63" t="str">
            <v>m¸y</v>
          </cell>
          <cell r="J63">
            <v>31362</v>
          </cell>
        </row>
        <row r="64">
          <cell r="C64" t="str">
            <v>Bª t«ng ®¸ 1x2 M300 cét</v>
          </cell>
          <cell r="H64">
            <v>535186.47750000004</v>
          </cell>
          <cell r="I64">
            <v>58370</v>
          </cell>
          <cell r="J64">
            <v>15888</v>
          </cell>
        </row>
        <row r="65">
          <cell r="C65" t="str">
            <v xml:space="preserve">Xi m¨ng </v>
          </cell>
          <cell r="D65" t="str">
            <v>m3</v>
          </cell>
          <cell r="E65">
            <v>458</v>
          </cell>
          <cell r="F65">
            <v>1.0249999999999999</v>
          </cell>
          <cell r="G65">
            <v>780</v>
          </cell>
          <cell r="H65">
            <v>366170.99999999994</v>
          </cell>
        </row>
        <row r="66">
          <cell r="C66" t="str">
            <v>c¸t vµng</v>
          </cell>
          <cell r="D66" t="str">
            <v>m3</v>
          </cell>
          <cell r="E66">
            <v>0.42399999999999999</v>
          </cell>
          <cell r="F66">
            <v>1.0249999999999999</v>
          </cell>
          <cell r="G66">
            <v>50000</v>
          </cell>
          <cell r="H66">
            <v>21729.999999999996</v>
          </cell>
        </row>
        <row r="67">
          <cell r="C67" t="str">
            <v>®¸ d¨m</v>
          </cell>
          <cell r="D67" t="str">
            <v>m3</v>
          </cell>
          <cell r="E67">
            <v>0.86099999999999999</v>
          </cell>
          <cell r="F67">
            <v>1.0249999999999999</v>
          </cell>
          <cell r="G67">
            <v>125000</v>
          </cell>
          <cell r="H67">
            <v>110315.62499999999</v>
          </cell>
        </row>
        <row r="68">
          <cell r="C68" t="str">
            <v>gç v¸n</v>
          </cell>
          <cell r="D68" t="str">
            <v>m3</v>
          </cell>
          <cell r="E68">
            <v>0.02</v>
          </cell>
          <cell r="F68">
            <v>1</v>
          </cell>
          <cell r="G68">
            <v>1273000</v>
          </cell>
          <cell r="H68">
            <v>25460</v>
          </cell>
        </row>
        <row r="69">
          <cell r="C69" t="str">
            <v>®inh</v>
          </cell>
          <cell r="D69" t="str">
            <v>kg</v>
          </cell>
          <cell r="E69">
            <v>4.8000000000000001E-2</v>
          </cell>
          <cell r="F69">
            <v>1</v>
          </cell>
          <cell r="G69">
            <v>6500</v>
          </cell>
          <cell r="H69">
            <v>312</v>
          </cell>
        </row>
        <row r="70">
          <cell r="C70" t="str">
            <v xml:space="preserve"> ®inh ®Øa</v>
          </cell>
          <cell r="D70" t="str">
            <v>c¸i</v>
          </cell>
          <cell r="E70">
            <v>0.35199999999999998</v>
          </cell>
          <cell r="F70">
            <v>1</v>
          </cell>
          <cell r="G70">
            <v>2000</v>
          </cell>
          <cell r="H70">
            <v>704</v>
          </cell>
        </row>
        <row r="71">
          <cell r="C71" t="str">
            <v>vl kh¸c</v>
          </cell>
          <cell r="D71" t="str">
            <v>%</v>
          </cell>
          <cell r="E71">
            <v>2</v>
          </cell>
          <cell r="H71">
            <v>10493.852500000001</v>
          </cell>
        </row>
        <row r="72">
          <cell r="C72" t="str">
            <v>Nh©n c«ng</v>
          </cell>
          <cell r="D72" t="str">
            <v>c«ng</v>
          </cell>
          <cell r="E72">
            <v>1.64</v>
          </cell>
          <cell r="I72">
            <v>58370</v>
          </cell>
        </row>
        <row r="73">
          <cell r="C73" t="str">
            <v>m¸y</v>
          </cell>
          <cell r="J73">
            <v>15888</v>
          </cell>
        </row>
        <row r="74">
          <cell r="C74" t="str">
            <v>Bª t«ng ®¸ 1x2 M400 cét</v>
          </cell>
          <cell r="H74">
            <v>467673.31499999994</v>
          </cell>
          <cell r="I74">
            <v>58370</v>
          </cell>
          <cell r="J74">
            <v>15888</v>
          </cell>
        </row>
        <row r="75">
          <cell r="C75" t="str">
            <v xml:space="preserve">Xi m¨ng </v>
          </cell>
          <cell r="D75" t="str">
            <v>m3</v>
          </cell>
          <cell r="E75">
            <v>458</v>
          </cell>
          <cell r="F75">
            <v>1.0249999999999999</v>
          </cell>
          <cell r="G75">
            <v>780</v>
          </cell>
          <cell r="H75">
            <v>366170.99999999994</v>
          </cell>
        </row>
        <row r="76">
          <cell r="C76" t="str">
            <v>c¸t vµng</v>
          </cell>
          <cell r="D76" t="str">
            <v>m3</v>
          </cell>
          <cell r="E76">
            <v>0.42399999999999999</v>
          </cell>
          <cell r="F76">
            <v>1.0249999999999999</v>
          </cell>
          <cell r="G76">
            <v>50000</v>
          </cell>
          <cell r="H76">
            <v>21729.999999999996</v>
          </cell>
        </row>
        <row r="77">
          <cell r="C77" t="str">
            <v>®¸ d¨m</v>
          </cell>
          <cell r="D77" t="str">
            <v>m3</v>
          </cell>
          <cell r="E77">
            <v>0.86099999999999999</v>
          </cell>
          <cell r="F77">
            <v>1.0249999999999999</v>
          </cell>
          <cell r="G77">
            <v>50000</v>
          </cell>
          <cell r="H77">
            <v>44126.249999999993</v>
          </cell>
        </row>
        <row r="78">
          <cell r="C78" t="str">
            <v>gç v¸n</v>
          </cell>
          <cell r="D78" t="str">
            <v>m3</v>
          </cell>
          <cell r="E78">
            <v>0.02</v>
          </cell>
          <cell r="F78">
            <v>1</v>
          </cell>
          <cell r="G78">
            <v>1273000</v>
          </cell>
          <cell r="H78">
            <v>25460</v>
          </cell>
        </row>
        <row r="79">
          <cell r="C79" t="str">
            <v>®inh</v>
          </cell>
          <cell r="D79" t="str">
            <v>kg</v>
          </cell>
          <cell r="E79">
            <v>4.8000000000000001E-2</v>
          </cell>
          <cell r="F79">
            <v>1</v>
          </cell>
          <cell r="G79">
            <v>6500</v>
          </cell>
          <cell r="H79">
            <v>312</v>
          </cell>
        </row>
        <row r="80">
          <cell r="C80" t="str">
            <v xml:space="preserve"> ®inh ®Øa</v>
          </cell>
          <cell r="D80" t="str">
            <v>c¸i</v>
          </cell>
          <cell r="E80">
            <v>0.35199999999999998</v>
          </cell>
          <cell r="F80">
            <v>1</v>
          </cell>
          <cell r="G80">
            <v>2000</v>
          </cell>
          <cell r="H80">
            <v>704</v>
          </cell>
        </row>
        <row r="81">
          <cell r="C81" t="str">
            <v>vl kh¸c</v>
          </cell>
          <cell r="D81" t="str">
            <v>%</v>
          </cell>
          <cell r="E81">
            <v>2</v>
          </cell>
          <cell r="H81">
            <v>9170.0649999999987</v>
          </cell>
        </row>
        <row r="82">
          <cell r="C82" t="str">
            <v>Nh©n c«ng</v>
          </cell>
          <cell r="D82" t="str">
            <v>c«ng</v>
          </cell>
          <cell r="E82">
            <v>1.64</v>
          </cell>
          <cell r="I82">
            <v>58370</v>
          </cell>
        </row>
        <row r="83">
          <cell r="C83" t="str">
            <v>m¸y</v>
          </cell>
          <cell r="J83">
            <v>15888</v>
          </cell>
        </row>
        <row r="84">
          <cell r="C84" t="str">
            <v>Bª t«ng ®¸ 1x2 M200 nÒn</v>
          </cell>
          <cell r="H84">
            <v>426864.63250000001</v>
          </cell>
          <cell r="I84">
            <v>7200</v>
          </cell>
          <cell r="J84">
            <v>21360</v>
          </cell>
        </row>
        <row r="85">
          <cell r="C85" t="str">
            <v xml:space="preserve">Xi m¨ng </v>
          </cell>
          <cell r="D85" t="str">
            <v>m3</v>
          </cell>
          <cell r="E85">
            <v>361</v>
          </cell>
          <cell r="F85">
            <v>1.0249999999999999</v>
          </cell>
          <cell r="G85">
            <v>780</v>
          </cell>
          <cell r="H85">
            <v>288619.5</v>
          </cell>
        </row>
        <row r="86">
          <cell r="C86" t="str">
            <v>c¸t vµng</v>
          </cell>
          <cell r="D86" t="str">
            <v>m3</v>
          </cell>
          <cell r="E86">
            <v>0.45</v>
          </cell>
          <cell r="F86">
            <v>1.0249999999999999</v>
          </cell>
          <cell r="G86">
            <v>50000</v>
          </cell>
          <cell r="H86">
            <v>23062.5</v>
          </cell>
        </row>
        <row r="87">
          <cell r="C87" t="str">
            <v>®¸ d¨m</v>
          </cell>
          <cell r="D87" t="str">
            <v>m3</v>
          </cell>
          <cell r="E87">
            <v>0.86599999999999999</v>
          </cell>
          <cell r="F87">
            <v>1.0249999999999999</v>
          </cell>
          <cell r="G87">
            <v>125000</v>
          </cell>
          <cell r="H87">
            <v>110956.24999999999</v>
          </cell>
        </row>
        <row r="88">
          <cell r="C88" t="str">
            <v>vl kh¸c</v>
          </cell>
          <cell r="D88" t="str">
            <v>%</v>
          </cell>
          <cell r="E88">
            <v>2</v>
          </cell>
          <cell r="H88">
            <v>4226.3824999999997</v>
          </cell>
        </row>
        <row r="89">
          <cell r="C89" t="str">
            <v>Nh©n c«ng</v>
          </cell>
          <cell r="D89" t="str">
            <v>c«ng</v>
          </cell>
          <cell r="E89">
            <v>2.41</v>
          </cell>
          <cell r="I89">
            <v>7200</v>
          </cell>
        </row>
        <row r="90">
          <cell r="C90" t="str">
            <v>m¸y</v>
          </cell>
          <cell r="J90">
            <v>21360</v>
          </cell>
        </row>
        <row r="91">
          <cell r="C91" t="str">
            <v>Bª t«ng ®¸ 1x2 M200 tÊm ®an</v>
          </cell>
          <cell r="H91">
            <v>314798.82</v>
          </cell>
          <cell r="I91">
            <v>7200</v>
          </cell>
          <cell r="J91">
            <v>21360</v>
          </cell>
        </row>
        <row r="92">
          <cell r="C92" t="str">
            <v xml:space="preserve">Xi m¨ng </v>
          </cell>
          <cell r="D92" t="str">
            <v>m3</v>
          </cell>
          <cell r="E92">
            <v>361</v>
          </cell>
          <cell r="F92">
            <v>1.0249999999999999</v>
          </cell>
          <cell r="G92">
            <v>780</v>
          </cell>
          <cell r="H92">
            <v>288619.5</v>
          </cell>
        </row>
        <row r="93">
          <cell r="C93" t="str">
            <v>c¸t vµng</v>
          </cell>
          <cell r="D93" t="str">
            <v>m3</v>
          </cell>
          <cell r="E93">
            <v>0.45</v>
          </cell>
          <cell r="F93">
            <v>1.0249999999999999</v>
          </cell>
          <cell r="G93">
            <v>50000</v>
          </cell>
          <cell r="H93">
            <v>23062.5</v>
          </cell>
        </row>
        <row r="94">
          <cell r="C94" t="str">
            <v>®¸ d¨m</v>
          </cell>
          <cell r="D94" t="str">
            <v>m3</v>
          </cell>
          <cell r="E94">
            <v>0.86599999999999999</v>
          </cell>
          <cell r="F94">
            <v>1.0249999999999999</v>
          </cell>
          <cell r="G94">
            <v>0</v>
          </cell>
          <cell r="H94">
            <v>0</v>
          </cell>
        </row>
        <row r="95">
          <cell r="C95" t="str">
            <v>vl kh¸c</v>
          </cell>
          <cell r="D95" t="str">
            <v>%</v>
          </cell>
          <cell r="E95">
            <v>2</v>
          </cell>
          <cell r="H95">
            <v>3116.82</v>
          </cell>
        </row>
        <row r="96">
          <cell r="C96" t="str">
            <v>Nh©n c«ng</v>
          </cell>
          <cell r="D96" t="str">
            <v>c«ng</v>
          </cell>
          <cell r="E96">
            <v>2.41</v>
          </cell>
          <cell r="I96">
            <v>7200</v>
          </cell>
        </row>
        <row r="97">
          <cell r="C97" t="str">
            <v>m¸y</v>
          </cell>
          <cell r="J97">
            <v>21360</v>
          </cell>
        </row>
        <row r="98">
          <cell r="C98" t="str">
            <v>Bª t«ng ®¸ 1x2 M100 nÒn</v>
          </cell>
          <cell r="H98">
            <v>329054.21250000002</v>
          </cell>
          <cell r="I98">
            <v>7200</v>
          </cell>
          <cell r="J98">
            <v>21360</v>
          </cell>
        </row>
        <row r="99">
          <cell r="C99" t="str">
            <v xml:space="preserve">Xi m¨ng </v>
          </cell>
          <cell r="D99" t="str">
            <v>m3</v>
          </cell>
          <cell r="E99">
            <v>230</v>
          </cell>
          <cell r="F99">
            <v>1.0249999999999999</v>
          </cell>
          <cell r="G99">
            <v>780</v>
          </cell>
          <cell r="H99">
            <v>183884.99999999997</v>
          </cell>
        </row>
        <row r="100">
          <cell r="C100" t="str">
            <v>c¸t vµng</v>
          </cell>
          <cell r="D100" t="str">
            <v>m3</v>
          </cell>
          <cell r="E100">
            <v>0.51400000000000001</v>
          </cell>
          <cell r="F100">
            <v>1.0249999999999999</v>
          </cell>
          <cell r="G100">
            <v>50000</v>
          </cell>
          <cell r="H100">
            <v>26342.499999999996</v>
          </cell>
        </row>
        <row r="101">
          <cell r="C101" t="str">
            <v>®¸ d¨m</v>
          </cell>
          <cell r="D101" t="str">
            <v>m3</v>
          </cell>
          <cell r="E101">
            <v>0.90200000000000002</v>
          </cell>
          <cell r="F101">
            <v>1.0249999999999999</v>
          </cell>
          <cell r="G101">
            <v>125000</v>
          </cell>
          <cell r="H101">
            <v>115568.75</v>
          </cell>
        </row>
        <row r="102">
          <cell r="C102" t="str">
            <v>vl kh¸c</v>
          </cell>
          <cell r="D102" t="str">
            <v>%</v>
          </cell>
          <cell r="E102">
            <v>2</v>
          </cell>
          <cell r="H102">
            <v>3257.9625000000001</v>
          </cell>
        </row>
        <row r="103">
          <cell r="C103" t="str">
            <v>Nh©n c«ng</v>
          </cell>
          <cell r="I103">
            <v>7200</v>
          </cell>
        </row>
        <row r="104">
          <cell r="C104" t="str">
            <v>m¸y</v>
          </cell>
          <cell r="J104">
            <v>21360</v>
          </cell>
        </row>
        <row r="105">
          <cell r="C105" t="str">
            <v>Bª t«ng ®¸ 1x2 M100 cét</v>
          </cell>
          <cell r="H105">
            <v>354624.36874999997</v>
          </cell>
          <cell r="I105">
            <v>58370</v>
          </cell>
          <cell r="J105">
            <v>15888</v>
          </cell>
        </row>
        <row r="106">
          <cell r="C106" t="str">
            <v xml:space="preserve">Xi m¨ng </v>
          </cell>
          <cell r="D106" t="str">
            <v>m3</v>
          </cell>
          <cell r="E106">
            <v>230</v>
          </cell>
          <cell r="F106">
            <v>1.0249999999999999</v>
          </cell>
          <cell r="G106">
            <v>780</v>
          </cell>
          <cell r="H106">
            <v>183884.99999999997</v>
          </cell>
        </row>
        <row r="107">
          <cell r="C107" t="str">
            <v>c¸t vµng</v>
          </cell>
          <cell r="D107" t="str">
            <v>m3</v>
          </cell>
          <cell r="E107">
            <v>0.49399999999999999</v>
          </cell>
          <cell r="F107">
            <v>1.0249999999999999</v>
          </cell>
          <cell r="G107">
            <v>50000</v>
          </cell>
          <cell r="H107">
            <v>25317.5</v>
          </cell>
        </row>
        <row r="108">
          <cell r="C108" t="str">
            <v>®¸ d¨m</v>
          </cell>
          <cell r="D108" t="str">
            <v>m3</v>
          </cell>
          <cell r="E108">
            <v>0.90300000000000002</v>
          </cell>
          <cell r="F108">
            <v>1.0249999999999999</v>
          </cell>
          <cell r="G108">
            <v>125000</v>
          </cell>
          <cell r="H108">
            <v>115696.87499999999</v>
          </cell>
        </row>
        <row r="109">
          <cell r="C109" t="str">
            <v>gç v¸n</v>
          </cell>
          <cell r="D109" t="str">
            <v>m3</v>
          </cell>
          <cell r="E109">
            <v>0.02</v>
          </cell>
          <cell r="F109">
            <v>1</v>
          </cell>
          <cell r="G109">
            <v>1273000</v>
          </cell>
          <cell r="H109">
            <v>25460</v>
          </cell>
        </row>
        <row r="110">
          <cell r="C110" t="str">
            <v>®inh</v>
          </cell>
          <cell r="D110" t="str">
            <v>kg</v>
          </cell>
          <cell r="E110">
            <v>4.8000000000000001E-2</v>
          </cell>
          <cell r="F110">
            <v>1</v>
          </cell>
          <cell r="G110">
            <v>6500</v>
          </cell>
          <cell r="H110">
            <v>312</v>
          </cell>
        </row>
        <row r="111">
          <cell r="C111" t="str">
            <v xml:space="preserve"> ®inh ®Øa</v>
          </cell>
          <cell r="D111" t="str">
            <v>c¸i</v>
          </cell>
          <cell r="E111">
            <v>0.35199999999999998</v>
          </cell>
          <cell r="F111">
            <v>1</v>
          </cell>
          <cell r="G111">
            <v>2000</v>
          </cell>
          <cell r="H111">
            <v>704</v>
          </cell>
        </row>
        <row r="112">
          <cell r="C112" t="str">
            <v>vl kh¸c</v>
          </cell>
          <cell r="D112" t="str">
            <v>%</v>
          </cell>
          <cell r="E112">
            <v>1</v>
          </cell>
          <cell r="H112">
            <v>3248.9937499999996</v>
          </cell>
        </row>
        <row r="113">
          <cell r="C113" t="str">
            <v>Nh©n c«ng</v>
          </cell>
          <cell r="I113">
            <v>58370</v>
          </cell>
        </row>
        <row r="114">
          <cell r="C114" t="str">
            <v>m¸y</v>
          </cell>
          <cell r="J114">
            <v>15888</v>
          </cell>
        </row>
        <row r="115">
          <cell r="C115" t="str">
            <v>Bª t«ng ®¸ 1x2 M200 cét</v>
          </cell>
          <cell r="H115">
            <v>317607.87299999996</v>
          </cell>
          <cell r="I115">
            <v>58370</v>
          </cell>
          <cell r="J115">
            <v>15888</v>
          </cell>
        </row>
        <row r="116">
          <cell r="C116" t="str">
            <v xml:space="preserve">Xi m¨ng </v>
          </cell>
          <cell r="D116" t="str">
            <v>m3</v>
          </cell>
          <cell r="E116">
            <v>361</v>
          </cell>
          <cell r="F116">
            <v>1.0249999999999999</v>
          </cell>
          <cell r="G116">
            <v>780</v>
          </cell>
          <cell r="H116">
            <v>288619.5</v>
          </cell>
        </row>
        <row r="117">
          <cell r="C117" t="str">
            <v>c¸t vµng</v>
          </cell>
          <cell r="D117" t="str">
            <v>m3</v>
          </cell>
          <cell r="E117">
            <v>0.45</v>
          </cell>
          <cell r="F117">
            <v>1.0249999999999999</v>
          </cell>
          <cell r="G117">
            <v>50000</v>
          </cell>
          <cell r="H117">
            <v>23062.5</v>
          </cell>
        </row>
        <row r="118">
          <cell r="C118" t="str">
            <v>®¸ d¨m</v>
          </cell>
          <cell r="D118" t="str">
            <v>m3</v>
          </cell>
          <cell r="E118">
            <v>0.86599999999999999</v>
          </cell>
          <cell r="F118">
            <v>1.0249999999999999</v>
          </cell>
          <cell r="G118">
            <v>2000</v>
          </cell>
          <cell r="H118">
            <v>1775.3</v>
          </cell>
        </row>
        <row r="119">
          <cell r="C119" t="str">
            <v>gç v¸n</v>
          </cell>
          <cell r="D119" t="str">
            <v>m3</v>
          </cell>
          <cell r="E119">
            <v>0.02</v>
          </cell>
          <cell r="F119">
            <v>1</v>
          </cell>
          <cell r="G119">
            <v>0</v>
          </cell>
          <cell r="H119">
            <v>0</v>
          </cell>
        </row>
        <row r="120">
          <cell r="C120" t="str">
            <v>®inh</v>
          </cell>
          <cell r="D120" t="str">
            <v>kg</v>
          </cell>
          <cell r="E120">
            <v>4.8000000000000001E-2</v>
          </cell>
          <cell r="F120">
            <v>1</v>
          </cell>
          <cell r="G120">
            <v>6500</v>
          </cell>
          <cell r="H120">
            <v>312</v>
          </cell>
        </row>
        <row r="121">
          <cell r="C121" t="str">
            <v xml:space="preserve"> ®inh ®Øa</v>
          </cell>
          <cell r="D121" t="str">
            <v>c¸i</v>
          </cell>
          <cell r="E121">
            <v>0.35199999999999998</v>
          </cell>
          <cell r="F121">
            <v>1</v>
          </cell>
          <cell r="G121">
            <v>2000</v>
          </cell>
          <cell r="H121">
            <v>704</v>
          </cell>
        </row>
        <row r="122">
          <cell r="C122" t="str">
            <v>vl kh¸c</v>
          </cell>
          <cell r="D122" t="str">
            <v>%</v>
          </cell>
          <cell r="E122">
            <v>1</v>
          </cell>
          <cell r="H122">
            <v>3134.5729999999999</v>
          </cell>
        </row>
        <row r="123">
          <cell r="C123" t="str">
            <v>Nh©n c«ng</v>
          </cell>
          <cell r="I123">
            <v>58370</v>
          </cell>
        </row>
        <row r="124">
          <cell r="C124" t="str">
            <v>m¸y</v>
          </cell>
          <cell r="J124">
            <v>15888</v>
          </cell>
        </row>
        <row r="125">
          <cell r="C125" t="str">
            <v>Bª t«ng ®¸ 1x2 M150 nÒn</v>
          </cell>
          <cell r="H125">
            <v>377612.61375000002</v>
          </cell>
          <cell r="I125">
            <v>7200</v>
          </cell>
          <cell r="J125">
            <v>21360</v>
          </cell>
        </row>
        <row r="126">
          <cell r="C126" t="str">
            <v xml:space="preserve">Xi m¨ng </v>
          </cell>
          <cell r="D126" t="str">
            <v>m3</v>
          </cell>
          <cell r="E126">
            <v>296</v>
          </cell>
          <cell r="F126">
            <v>1.0249999999999999</v>
          </cell>
          <cell r="G126">
            <v>780</v>
          </cell>
          <cell r="H126">
            <v>236651.99999999997</v>
          </cell>
        </row>
        <row r="127">
          <cell r="C127" t="str">
            <v>c¸t vµng</v>
          </cell>
          <cell r="D127" t="str">
            <v>m3</v>
          </cell>
          <cell r="E127">
            <v>0.47499999999999998</v>
          </cell>
          <cell r="F127">
            <v>1.0249999999999999</v>
          </cell>
          <cell r="G127">
            <v>50000</v>
          </cell>
          <cell r="H127">
            <v>24343.749999999996</v>
          </cell>
        </row>
        <row r="128">
          <cell r="C128" t="str">
            <v>®¸ d¨m</v>
          </cell>
          <cell r="D128" t="str">
            <v>m3</v>
          </cell>
          <cell r="E128">
            <v>0.88100000000000001</v>
          </cell>
          <cell r="F128">
            <v>1.0249999999999999</v>
          </cell>
          <cell r="G128">
            <v>125000</v>
          </cell>
          <cell r="H128">
            <v>112878.125</v>
          </cell>
        </row>
        <row r="129">
          <cell r="C129" t="str">
            <v>vl kh¸c</v>
          </cell>
          <cell r="D129" t="str">
            <v>%</v>
          </cell>
          <cell r="E129">
            <v>2</v>
          </cell>
          <cell r="H129">
            <v>3738.73875</v>
          </cell>
        </row>
        <row r="130">
          <cell r="C130" t="str">
            <v>Nh©n c«ng</v>
          </cell>
          <cell r="D130" t="str">
            <v>c«ng</v>
          </cell>
          <cell r="E130">
            <v>2.41</v>
          </cell>
          <cell r="I130">
            <v>7200</v>
          </cell>
        </row>
        <row r="131">
          <cell r="C131" t="str">
            <v>m¸y</v>
          </cell>
          <cell r="J131">
            <v>21360</v>
          </cell>
        </row>
        <row r="132">
          <cell r="C132" t="str">
            <v xml:space="preserve">Cèt thÐp tÊm ®an ®k&lt;10 </v>
          </cell>
          <cell r="D132" t="str">
            <v>tÊn</v>
          </cell>
          <cell r="H132">
            <v>4794835.4999999991</v>
          </cell>
          <cell r="I132">
            <v>146832</v>
          </cell>
          <cell r="J132">
            <v>15916</v>
          </cell>
        </row>
        <row r="133">
          <cell r="C133" t="str">
            <v>thÐp trßn</v>
          </cell>
          <cell r="D133" t="str">
            <v>kg</v>
          </cell>
          <cell r="E133">
            <v>1005</v>
          </cell>
          <cell r="F133">
            <v>1.0049999999999999</v>
          </cell>
          <cell r="G133">
            <v>4620</v>
          </cell>
          <cell r="H133">
            <v>4666315.4999999991</v>
          </cell>
        </row>
        <row r="134">
          <cell r="C134" t="str">
            <v>thÐp buéc</v>
          </cell>
          <cell r="D134" t="str">
            <v>kg</v>
          </cell>
          <cell r="E134">
            <v>21.42</v>
          </cell>
          <cell r="F134">
            <v>1</v>
          </cell>
          <cell r="G134">
            <v>6000</v>
          </cell>
          <cell r="H134">
            <v>128520.00000000001</v>
          </cell>
        </row>
        <row r="135">
          <cell r="C135" t="str">
            <v>que hµn</v>
          </cell>
          <cell r="D135" t="str">
            <v>kg</v>
          </cell>
          <cell r="E135">
            <v>0</v>
          </cell>
          <cell r="G135">
            <v>9500</v>
          </cell>
          <cell r="H135">
            <v>0</v>
          </cell>
        </row>
        <row r="136">
          <cell r="C136" t="str">
            <v>Nh©n c«ng</v>
          </cell>
          <cell r="D136" t="str">
            <v>c«ng</v>
          </cell>
          <cell r="E136">
            <v>11.32</v>
          </cell>
          <cell r="G136">
            <v>146832</v>
          </cell>
        </row>
        <row r="137">
          <cell r="C137" t="str">
            <v>m¸y</v>
          </cell>
          <cell r="G137">
            <v>15916</v>
          </cell>
        </row>
        <row r="138">
          <cell r="C138" t="str">
            <v>Cèt thÐp cét ®k&lt;10</v>
          </cell>
          <cell r="D138" t="str">
            <v>tÊn</v>
          </cell>
          <cell r="H138">
            <v>4794835.4999999991</v>
          </cell>
          <cell r="I138">
            <v>146832</v>
          </cell>
          <cell r="J138">
            <v>15916</v>
          </cell>
        </row>
        <row r="139">
          <cell r="C139" t="str">
            <v>thÐp trßn</v>
          </cell>
          <cell r="D139" t="str">
            <v>kg</v>
          </cell>
          <cell r="E139">
            <v>1005</v>
          </cell>
          <cell r="F139">
            <v>1.0049999999999999</v>
          </cell>
          <cell r="G139">
            <v>4620</v>
          </cell>
          <cell r="H139">
            <v>4666315.4999999991</v>
          </cell>
        </row>
        <row r="140">
          <cell r="C140" t="str">
            <v>thÐp buéc</v>
          </cell>
          <cell r="D140" t="str">
            <v>kg</v>
          </cell>
          <cell r="E140">
            <v>21.42</v>
          </cell>
          <cell r="F140">
            <v>1</v>
          </cell>
          <cell r="G140">
            <v>6000</v>
          </cell>
          <cell r="H140">
            <v>128520.00000000001</v>
          </cell>
        </row>
        <row r="141">
          <cell r="C141" t="str">
            <v>que hµn</v>
          </cell>
          <cell r="D141" t="str">
            <v>kg</v>
          </cell>
          <cell r="E141">
            <v>0</v>
          </cell>
          <cell r="G141">
            <v>9500</v>
          </cell>
          <cell r="H141">
            <v>0</v>
          </cell>
        </row>
        <row r="142">
          <cell r="C142" t="str">
            <v>Nh©n c«ng</v>
          </cell>
          <cell r="D142" t="str">
            <v>c«ng</v>
          </cell>
          <cell r="E142">
            <v>14.88</v>
          </cell>
          <cell r="G142">
            <v>146832</v>
          </cell>
        </row>
        <row r="143">
          <cell r="C143" t="str">
            <v>m¸y</v>
          </cell>
          <cell r="G143">
            <v>15916</v>
          </cell>
        </row>
        <row r="144">
          <cell r="C144" t="str">
            <v>Cèt thÐp mãng ®k&lt;10</v>
          </cell>
          <cell r="D144" t="str">
            <v>tÊn</v>
          </cell>
          <cell r="H144">
            <v>4794835.4999999991</v>
          </cell>
          <cell r="I144">
            <v>146832</v>
          </cell>
          <cell r="J144">
            <v>15916</v>
          </cell>
        </row>
        <row r="145">
          <cell r="C145" t="str">
            <v>thÐp trßn</v>
          </cell>
          <cell r="D145" t="str">
            <v>kg</v>
          </cell>
          <cell r="E145">
            <v>1005</v>
          </cell>
          <cell r="F145">
            <v>1.0049999999999999</v>
          </cell>
          <cell r="G145">
            <v>4620</v>
          </cell>
          <cell r="H145">
            <v>4666315.4999999991</v>
          </cell>
        </row>
        <row r="146">
          <cell r="C146" t="str">
            <v>thÐp buéc</v>
          </cell>
          <cell r="D146" t="str">
            <v>kg</v>
          </cell>
          <cell r="E146">
            <v>21.42</v>
          </cell>
          <cell r="F146">
            <v>1</v>
          </cell>
          <cell r="G146">
            <v>6000</v>
          </cell>
          <cell r="H146">
            <v>128520.00000000001</v>
          </cell>
        </row>
        <row r="147">
          <cell r="C147" t="str">
            <v>que hµn</v>
          </cell>
          <cell r="D147" t="str">
            <v>kg</v>
          </cell>
          <cell r="E147">
            <v>0</v>
          </cell>
          <cell r="G147">
            <v>9500</v>
          </cell>
          <cell r="H147">
            <v>0</v>
          </cell>
        </row>
        <row r="148">
          <cell r="C148" t="str">
            <v>Nh©n c«ng</v>
          </cell>
          <cell r="D148" t="str">
            <v>c«ng</v>
          </cell>
          <cell r="E148">
            <v>11.32</v>
          </cell>
          <cell r="I148">
            <v>146832</v>
          </cell>
        </row>
        <row r="149">
          <cell r="C149" t="str">
            <v>m¸y</v>
          </cell>
          <cell r="J149">
            <v>15916</v>
          </cell>
        </row>
        <row r="150">
          <cell r="C150" t="str">
            <v>Cèt thÐp trô ®k&lt;10</v>
          </cell>
          <cell r="D150" t="str">
            <v>tÊn</v>
          </cell>
          <cell r="H150">
            <v>4794835.4999999991</v>
          </cell>
          <cell r="I150">
            <v>146832</v>
          </cell>
          <cell r="J150">
            <v>15916</v>
          </cell>
        </row>
        <row r="151">
          <cell r="C151" t="str">
            <v>thÐp trßn</v>
          </cell>
          <cell r="D151" t="str">
            <v>kg</v>
          </cell>
          <cell r="E151">
            <v>1005</v>
          </cell>
          <cell r="F151">
            <v>1.0049999999999999</v>
          </cell>
          <cell r="G151">
            <v>4620</v>
          </cell>
          <cell r="H151">
            <v>4666315.4999999991</v>
          </cell>
        </row>
        <row r="152">
          <cell r="C152" t="str">
            <v>thÐp buéc</v>
          </cell>
          <cell r="D152" t="str">
            <v>kg</v>
          </cell>
          <cell r="E152">
            <v>21.42</v>
          </cell>
          <cell r="F152">
            <v>1</v>
          </cell>
          <cell r="G152">
            <v>6000</v>
          </cell>
          <cell r="H152">
            <v>128520.00000000001</v>
          </cell>
        </row>
        <row r="153">
          <cell r="C153" t="str">
            <v>que hµn</v>
          </cell>
          <cell r="D153" t="str">
            <v>kg</v>
          </cell>
          <cell r="E153">
            <v>0</v>
          </cell>
          <cell r="G153">
            <v>9500</v>
          </cell>
          <cell r="H153">
            <v>0</v>
          </cell>
        </row>
        <row r="154">
          <cell r="C154" t="str">
            <v>Nh©n c«ng</v>
          </cell>
          <cell r="D154" t="str">
            <v>c«ng</v>
          </cell>
          <cell r="E154">
            <v>11.32</v>
          </cell>
          <cell r="I154">
            <v>146832</v>
          </cell>
        </row>
        <row r="155">
          <cell r="C155" t="str">
            <v>m¸y</v>
          </cell>
          <cell r="J155">
            <v>15916</v>
          </cell>
        </row>
        <row r="156">
          <cell r="C156" t="str">
            <v>Cèt thÐp mãng ®k&lt;18</v>
          </cell>
          <cell r="D156" t="str">
            <v>tÊn</v>
          </cell>
          <cell r="H156">
            <v>4936408</v>
          </cell>
          <cell r="I156">
            <v>108178</v>
          </cell>
          <cell r="J156">
            <v>99351</v>
          </cell>
        </row>
        <row r="157">
          <cell r="C157" t="str">
            <v>thÐp trßn</v>
          </cell>
          <cell r="D157" t="str">
            <v>kg</v>
          </cell>
          <cell r="E157">
            <v>1020</v>
          </cell>
          <cell r="F157">
            <v>1.02</v>
          </cell>
          <cell r="G157">
            <v>4620</v>
          </cell>
          <cell r="H157">
            <v>4806648</v>
          </cell>
        </row>
        <row r="158">
          <cell r="C158" t="str">
            <v>thÐp buéc</v>
          </cell>
          <cell r="D158" t="str">
            <v>kg</v>
          </cell>
          <cell r="E158">
            <v>14.28</v>
          </cell>
          <cell r="F158">
            <v>1</v>
          </cell>
          <cell r="G158">
            <v>6000</v>
          </cell>
          <cell r="H158">
            <v>85680</v>
          </cell>
        </row>
        <row r="159">
          <cell r="C159" t="str">
            <v>que hµn</v>
          </cell>
          <cell r="D159" t="str">
            <v>kg</v>
          </cell>
          <cell r="E159">
            <v>4.6399999999999997</v>
          </cell>
          <cell r="F159">
            <v>1</v>
          </cell>
          <cell r="G159">
            <v>9500</v>
          </cell>
          <cell r="H159">
            <v>44080</v>
          </cell>
        </row>
        <row r="160">
          <cell r="C160" t="str">
            <v>Nh©n c«ng</v>
          </cell>
          <cell r="D160" t="str">
            <v>c«ng</v>
          </cell>
          <cell r="E160">
            <v>8.34</v>
          </cell>
          <cell r="I160">
            <v>108178</v>
          </cell>
        </row>
        <row r="161">
          <cell r="C161" t="str">
            <v>m¸y</v>
          </cell>
          <cell r="J161">
            <v>99351</v>
          </cell>
        </row>
        <row r="162">
          <cell r="C162" t="str">
            <v>Cèt thÐp trô ®k&lt;18</v>
          </cell>
          <cell r="D162" t="str">
            <v>tÊn</v>
          </cell>
          <cell r="H162">
            <v>4936408</v>
          </cell>
          <cell r="I162">
            <v>108178</v>
          </cell>
          <cell r="J162">
            <v>99351</v>
          </cell>
        </row>
        <row r="163">
          <cell r="C163" t="str">
            <v>thÐp trßn</v>
          </cell>
          <cell r="D163" t="str">
            <v>kg</v>
          </cell>
          <cell r="E163">
            <v>1020</v>
          </cell>
          <cell r="F163">
            <v>1.02</v>
          </cell>
          <cell r="G163">
            <v>4620</v>
          </cell>
          <cell r="H163">
            <v>4806648</v>
          </cell>
        </row>
        <row r="164">
          <cell r="C164" t="str">
            <v>thÐp buéc</v>
          </cell>
          <cell r="D164" t="str">
            <v>kg</v>
          </cell>
          <cell r="E164">
            <v>14.28</v>
          </cell>
          <cell r="F164">
            <v>1</v>
          </cell>
          <cell r="G164">
            <v>6000</v>
          </cell>
          <cell r="H164">
            <v>85680</v>
          </cell>
        </row>
        <row r="165">
          <cell r="C165" t="str">
            <v>que hµn</v>
          </cell>
          <cell r="D165" t="str">
            <v>kg</v>
          </cell>
          <cell r="E165">
            <v>4.6399999999999997</v>
          </cell>
          <cell r="F165">
            <v>1</v>
          </cell>
          <cell r="G165">
            <v>9500</v>
          </cell>
          <cell r="H165">
            <v>44080</v>
          </cell>
        </row>
        <row r="166">
          <cell r="C166" t="str">
            <v>Nh©n c«ng</v>
          </cell>
          <cell r="D166" t="str">
            <v>c«ng</v>
          </cell>
          <cell r="E166">
            <v>8.34</v>
          </cell>
          <cell r="I166">
            <v>108178</v>
          </cell>
        </row>
        <row r="167">
          <cell r="C167" t="str">
            <v>m¸y</v>
          </cell>
          <cell r="J167">
            <v>99351</v>
          </cell>
        </row>
        <row r="168">
          <cell r="C168" t="str">
            <v>Cèt thÐp cét ®k&lt;18</v>
          </cell>
          <cell r="D168" t="str">
            <v>tÊn</v>
          </cell>
          <cell r="H168">
            <v>4938308</v>
          </cell>
          <cell r="I168">
            <v>108178</v>
          </cell>
          <cell r="J168">
            <v>99351</v>
          </cell>
        </row>
        <row r="169">
          <cell r="C169" t="str">
            <v>thÐp trßn</v>
          </cell>
          <cell r="D169" t="str">
            <v>kg</v>
          </cell>
          <cell r="E169">
            <v>1020</v>
          </cell>
          <cell r="F169">
            <v>1.02</v>
          </cell>
          <cell r="G169">
            <v>4620</v>
          </cell>
          <cell r="H169">
            <v>4806648</v>
          </cell>
        </row>
        <row r="170">
          <cell r="C170" t="str">
            <v>thÐp buéc</v>
          </cell>
          <cell r="D170" t="str">
            <v>kg</v>
          </cell>
          <cell r="E170">
            <v>14.28</v>
          </cell>
          <cell r="F170">
            <v>1</v>
          </cell>
          <cell r="G170">
            <v>6000</v>
          </cell>
          <cell r="H170">
            <v>85680</v>
          </cell>
        </row>
        <row r="171">
          <cell r="C171" t="str">
            <v>que hµn</v>
          </cell>
          <cell r="D171" t="str">
            <v>kg</v>
          </cell>
          <cell r="E171">
            <v>4.84</v>
          </cell>
          <cell r="F171">
            <v>1</v>
          </cell>
          <cell r="G171">
            <v>9500</v>
          </cell>
          <cell r="H171">
            <v>45980</v>
          </cell>
        </row>
        <row r="172">
          <cell r="C172" t="str">
            <v>Nh©n c«ng</v>
          </cell>
          <cell r="D172" t="str">
            <v>c«ng</v>
          </cell>
          <cell r="E172">
            <v>8.34</v>
          </cell>
          <cell r="I172">
            <v>108178</v>
          </cell>
        </row>
        <row r="173">
          <cell r="C173" t="str">
            <v>m¸y</v>
          </cell>
          <cell r="J173">
            <v>99351</v>
          </cell>
        </row>
        <row r="174">
          <cell r="C174" t="str">
            <v>Cèt thÐp mãng ®k&gt;18</v>
          </cell>
          <cell r="D174" t="str">
            <v>tÊn</v>
          </cell>
          <cell r="H174">
            <v>4848430</v>
          </cell>
          <cell r="I174">
            <v>82366</v>
          </cell>
          <cell r="J174">
            <v>104585</v>
          </cell>
        </row>
        <row r="175">
          <cell r="C175" t="str">
            <v>thÐp trßn</v>
          </cell>
          <cell r="D175" t="str">
            <v>kg</v>
          </cell>
          <cell r="E175">
            <v>1000</v>
          </cell>
          <cell r="F175">
            <v>1.02</v>
          </cell>
          <cell r="G175">
            <v>4620</v>
          </cell>
          <cell r="H175">
            <v>4712400</v>
          </cell>
        </row>
        <row r="176">
          <cell r="C176" t="str">
            <v>thÐp buéc</v>
          </cell>
          <cell r="D176" t="str">
            <v>kg</v>
          </cell>
          <cell r="E176">
            <v>14.28</v>
          </cell>
          <cell r="F176">
            <v>1</v>
          </cell>
          <cell r="G176">
            <v>6000</v>
          </cell>
          <cell r="H176">
            <v>85680</v>
          </cell>
        </row>
        <row r="177">
          <cell r="C177" t="str">
            <v>que hµn</v>
          </cell>
          <cell r="D177" t="str">
            <v>kg</v>
          </cell>
          <cell r="E177">
            <v>5.3</v>
          </cell>
          <cell r="F177">
            <v>1</v>
          </cell>
          <cell r="G177">
            <v>9500</v>
          </cell>
          <cell r="H177">
            <v>50350</v>
          </cell>
        </row>
        <row r="178">
          <cell r="C178" t="str">
            <v>Nh©n c«ng</v>
          </cell>
          <cell r="D178" t="str">
            <v>c«ng</v>
          </cell>
          <cell r="E178">
            <v>6.35</v>
          </cell>
          <cell r="I178">
            <v>82366</v>
          </cell>
        </row>
        <row r="179">
          <cell r="C179" t="str">
            <v>m¸y</v>
          </cell>
          <cell r="J179">
            <v>104585</v>
          </cell>
        </row>
        <row r="180">
          <cell r="C180" t="str">
            <v>X©y mãng g¹ch ®Æc M75 dµy &gt;33</v>
          </cell>
          <cell r="H180">
            <v>262403.52</v>
          </cell>
          <cell r="I180">
            <v>21662</v>
          </cell>
          <cell r="J180">
            <v>0</v>
          </cell>
        </row>
        <row r="181">
          <cell r="C181" t="str">
            <v>g¹ch</v>
          </cell>
          <cell r="D181" t="str">
            <v>kg</v>
          </cell>
          <cell r="E181">
            <v>539</v>
          </cell>
          <cell r="F181">
            <v>1</v>
          </cell>
          <cell r="G181">
            <v>330</v>
          </cell>
          <cell r="H181">
            <v>177870</v>
          </cell>
        </row>
        <row r="182">
          <cell r="C182" t="str">
            <v>XM</v>
          </cell>
          <cell r="D182" t="str">
            <v>kg</v>
          </cell>
          <cell r="E182">
            <v>320.02999999999997</v>
          </cell>
          <cell r="F182">
            <v>0.3</v>
          </cell>
          <cell r="G182">
            <v>780</v>
          </cell>
          <cell r="H182">
            <v>74887.01999999999</v>
          </cell>
        </row>
        <row r="183">
          <cell r="C183" t="str">
            <v>c¸t</v>
          </cell>
          <cell r="D183" t="str">
            <v>kg</v>
          </cell>
          <cell r="E183">
            <v>1.0900000000000001</v>
          </cell>
          <cell r="F183">
            <v>0.3</v>
          </cell>
          <cell r="G183">
            <v>29500</v>
          </cell>
          <cell r="H183">
            <v>9646.5</v>
          </cell>
        </row>
        <row r="184">
          <cell r="C184" t="str">
            <v>Nh©n c«ng</v>
          </cell>
          <cell r="D184" t="str">
            <v>c«ng</v>
          </cell>
          <cell r="E184">
            <v>1.49</v>
          </cell>
          <cell r="I184">
            <v>21662</v>
          </cell>
        </row>
        <row r="185">
          <cell r="C185" t="str">
            <v>m¸y</v>
          </cell>
          <cell r="J185">
            <v>0</v>
          </cell>
        </row>
        <row r="186">
          <cell r="C186" t="str">
            <v>X©y t­êng g¹ch ®Æc M75 dµy 110</v>
          </cell>
          <cell r="H186">
            <v>294104.42599999998</v>
          </cell>
          <cell r="I186">
            <v>31260</v>
          </cell>
          <cell r="J186">
            <v>1631</v>
          </cell>
        </row>
        <row r="187">
          <cell r="C187" t="str">
            <v>g¹ch</v>
          </cell>
          <cell r="D187" t="str">
            <v>viªn</v>
          </cell>
          <cell r="E187">
            <v>643</v>
          </cell>
          <cell r="F187">
            <v>1</v>
          </cell>
          <cell r="G187">
            <v>330</v>
          </cell>
          <cell r="H187">
            <v>212190</v>
          </cell>
        </row>
        <row r="188">
          <cell r="C188" t="str">
            <v>XM</v>
          </cell>
          <cell r="D188" t="str">
            <v>m3</v>
          </cell>
          <cell r="E188">
            <v>360.04</v>
          </cell>
          <cell r="F188">
            <v>0.23</v>
          </cell>
          <cell r="G188">
            <v>780</v>
          </cell>
          <cell r="H188">
            <v>64591.176000000007</v>
          </cell>
        </row>
        <row r="189">
          <cell r="C189" t="str">
            <v>c¸t</v>
          </cell>
          <cell r="D189" t="str">
            <v>m3</v>
          </cell>
          <cell r="E189">
            <v>1.05</v>
          </cell>
          <cell r="F189">
            <v>0.23</v>
          </cell>
          <cell r="G189">
            <v>29500</v>
          </cell>
          <cell r="H189">
            <v>7124.2500000000009</v>
          </cell>
        </row>
        <row r="190">
          <cell r="C190" t="str">
            <v>c©y chèng</v>
          </cell>
          <cell r="D190" t="str">
            <v>c©y</v>
          </cell>
          <cell r="E190">
            <v>0.5</v>
          </cell>
          <cell r="F190">
            <v>1</v>
          </cell>
          <cell r="G190">
            <v>10000</v>
          </cell>
          <cell r="H190">
            <v>5000</v>
          </cell>
        </row>
        <row r="191">
          <cell r="C191" t="str">
            <v>v¸n</v>
          </cell>
          <cell r="D191" t="str">
            <v>m3</v>
          </cell>
          <cell r="E191">
            <v>3.0000000000000001E-3</v>
          </cell>
          <cell r="F191">
            <v>1</v>
          </cell>
          <cell r="G191">
            <v>1273000</v>
          </cell>
          <cell r="H191">
            <v>3819</v>
          </cell>
        </row>
        <row r="192">
          <cell r="C192" t="str">
            <v>d©y buéc</v>
          </cell>
          <cell r="D192" t="str">
            <v>kg</v>
          </cell>
          <cell r="E192">
            <v>0.23</v>
          </cell>
          <cell r="F192">
            <v>1</v>
          </cell>
          <cell r="G192">
            <v>6000</v>
          </cell>
          <cell r="H192">
            <v>1380</v>
          </cell>
        </row>
        <row r="193">
          <cell r="C193" t="str">
            <v>Nh©n c«ng</v>
          </cell>
          <cell r="D193" t="str">
            <v>c«ng</v>
          </cell>
          <cell r="E193">
            <v>1.49</v>
          </cell>
          <cell r="I193">
            <v>31260</v>
          </cell>
        </row>
        <row r="194">
          <cell r="C194" t="str">
            <v>m¸y</v>
          </cell>
          <cell r="J194">
            <v>1631</v>
          </cell>
        </row>
        <row r="195">
          <cell r="C195" t="str">
            <v>X©y t­êng g¹ch ®Æc M75 dµy &lt;33</v>
          </cell>
          <cell r="H195">
            <v>282122.79800000001</v>
          </cell>
          <cell r="I195">
            <v>24904</v>
          </cell>
          <cell r="J195">
            <v>1631</v>
          </cell>
        </row>
        <row r="196">
          <cell r="C196" t="str">
            <v>g¹ch</v>
          </cell>
          <cell r="D196" t="str">
            <v>viªn</v>
          </cell>
          <cell r="E196">
            <v>550</v>
          </cell>
          <cell r="F196">
            <v>1</v>
          </cell>
          <cell r="G196">
            <v>330</v>
          </cell>
          <cell r="H196">
            <v>181500</v>
          </cell>
        </row>
        <row r="197">
          <cell r="C197" t="str">
            <v>XM</v>
          </cell>
          <cell r="D197" t="str">
            <v>m3</v>
          </cell>
          <cell r="E197">
            <v>360.04</v>
          </cell>
          <cell r="F197">
            <v>0.28999999999999998</v>
          </cell>
          <cell r="G197">
            <v>780</v>
          </cell>
          <cell r="H197">
            <v>81441.047999999995</v>
          </cell>
        </row>
        <row r="198">
          <cell r="C198" t="str">
            <v>c¸t</v>
          </cell>
          <cell r="D198" t="str">
            <v>m3</v>
          </cell>
          <cell r="E198">
            <v>1.05</v>
          </cell>
          <cell r="F198">
            <v>0.28999999999999998</v>
          </cell>
          <cell r="G198">
            <v>29500</v>
          </cell>
          <cell r="H198">
            <v>8982.75</v>
          </cell>
        </row>
        <row r="199">
          <cell r="C199" t="str">
            <v>c©y chèng</v>
          </cell>
          <cell r="D199" t="str">
            <v>c©y</v>
          </cell>
          <cell r="E199">
            <v>0.5</v>
          </cell>
          <cell r="F199">
            <v>1</v>
          </cell>
          <cell r="G199">
            <v>10000</v>
          </cell>
          <cell r="H199">
            <v>5000</v>
          </cell>
        </row>
        <row r="200">
          <cell r="C200" t="str">
            <v>v¸n</v>
          </cell>
          <cell r="D200" t="str">
            <v>m3</v>
          </cell>
          <cell r="E200">
            <v>3.0000000000000001E-3</v>
          </cell>
          <cell r="F200">
            <v>1</v>
          </cell>
          <cell r="G200">
            <v>1273000</v>
          </cell>
          <cell r="H200">
            <v>3819</v>
          </cell>
        </row>
        <row r="201">
          <cell r="C201" t="str">
            <v>d©y buéc</v>
          </cell>
          <cell r="D201" t="str">
            <v>kg</v>
          </cell>
          <cell r="E201">
            <v>0.23</v>
          </cell>
          <cell r="F201">
            <v>1</v>
          </cell>
          <cell r="G201">
            <v>6000</v>
          </cell>
          <cell r="H201">
            <v>1380</v>
          </cell>
        </row>
        <row r="202">
          <cell r="C202" t="str">
            <v>Nh©n c«ng</v>
          </cell>
          <cell r="D202" t="str">
            <v>c«ng</v>
          </cell>
          <cell r="E202">
            <v>2.4</v>
          </cell>
          <cell r="I202">
            <v>24904</v>
          </cell>
        </row>
        <row r="203">
          <cell r="C203" t="str">
            <v>m¸y</v>
          </cell>
          <cell r="J203">
            <v>1631</v>
          </cell>
        </row>
        <row r="204">
          <cell r="C204" t="str">
            <v>X©y bÖ ®ì g¹ch ®Æc M75 dµy &lt;33</v>
          </cell>
          <cell r="H204">
            <v>282122.79800000001</v>
          </cell>
          <cell r="I204">
            <v>24904</v>
          </cell>
          <cell r="J204">
            <v>1631</v>
          </cell>
        </row>
        <row r="205">
          <cell r="C205" t="str">
            <v>g¹ch</v>
          </cell>
          <cell r="D205" t="str">
            <v>viªn</v>
          </cell>
          <cell r="E205">
            <v>550</v>
          </cell>
          <cell r="F205">
            <v>1</v>
          </cell>
          <cell r="G205">
            <v>330</v>
          </cell>
          <cell r="H205">
            <v>181500</v>
          </cell>
        </row>
        <row r="206">
          <cell r="C206" t="str">
            <v>XM</v>
          </cell>
          <cell r="D206" t="str">
            <v>m3</v>
          </cell>
          <cell r="E206">
            <v>360.04</v>
          </cell>
          <cell r="F206">
            <v>0.28999999999999998</v>
          </cell>
          <cell r="G206">
            <v>780</v>
          </cell>
          <cell r="H206">
            <v>81441.047999999995</v>
          </cell>
        </row>
        <row r="207">
          <cell r="C207" t="str">
            <v>c¸t</v>
          </cell>
          <cell r="D207" t="str">
            <v>m3</v>
          </cell>
          <cell r="E207">
            <v>1.05</v>
          </cell>
          <cell r="F207">
            <v>0.28999999999999998</v>
          </cell>
          <cell r="G207">
            <v>29500</v>
          </cell>
          <cell r="H207">
            <v>8982.75</v>
          </cell>
        </row>
        <row r="208">
          <cell r="C208" t="str">
            <v>c©y chèng</v>
          </cell>
          <cell r="D208" t="str">
            <v>c©y</v>
          </cell>
          <cell r="E208">
            <v>0.5</v>
          </cell>
          <cell r="F208">
            <v>1</v>
          </cell>
          <cell r="G208">
            <v>10000</v>
          </cell>
          <cell r="H208">
            <v>5000</v>
          </cell>
        </row>
        <row r="209">
          <cell r="C209" t="str">
            <v>v¸n</v>
          </cell>
          <cell r="D209" t="str">
            <v>m3</v>
          </cell>
          <cell r="E209">
            <v>3.0000000000000001E-3</v>
          </cell>
          <cell r="F209">
            <v>1</v>
          </cell>
          <cell r="G209">
            <v>1273000</v>
          </cell>
          <cell r="H209">
            <v>3819</v>
          </cell>
        </row>
        <row r="210">
          <cell r="C210" t="str">
            <v>d©y buéc</v>
          </cell>
          <cell r="D210" t="str">
            <v>kg</v>
          </cell>
          <cell r="E210">
            <v>0.23</v>
          </cell>
          <cell r="F210">
            <v>1</v>
          </cell>
          <cell r="G210">
            <v>6000</v>
          </cell>
          <cell r="H210">
            <v>1380</v>
          </cell>
        </row>
        <row r="211">
          <cell r="C211" t="str">
            <v>Nh©n c«ng</v>
          </cell>
          <cell r="D211" t="str">
            <v>c«ng</v>
          </cell>
          <cell r="E211">
            <v>2.4</v>
          </cell>
          <cell r="I211">
            <v>24904</v>
          </cell>
        </row>
        <row r="212">
          <cell r="C212" t="str">
            <v>m¸y</v>
          </cell>
          <cell r="J212">
            <v>1631</v>
          </cell>
        </row>
        <row r="213">
          <cell r="C213" t="str">
            <v>Tr¸t t­êng dµy 1,5cm</v>
          </cell>
          <cell r="H213">
            <v>3741.6744000000003</v>
          </cell>
          <cell r="I213">
            <v>1808</v>
          </cell>
          <cell r="J213">
            <v>136</v>
          </cell>
        </row>
        <row r="214">
          <cell r="C214" t="str">
            <v>XM</v>
          </cell>
          <cell r="D214" t="str">
            <v>m3</v>
          </cell>
          <cell r="E214">
            <v>360.04</v>
          </cell>
          <cell r="F214">
            <v>1.2E-2</v>
          </cell>
          <cell r="G214">
            <v>780</v>
          </cell>
          <cell r="H214">
            <v>3369.9744000000005</v>
          </cell>
        </row>
        <row r="215">
          <cell r="C215" t="str">
            <v>c¸t</v>
          </cell>
          <cell r="D215" t="str">
            <v>m3</v>
          </cell>
          <cell r="E215">
            <v>1.05</v>
          </cell>
          <cell r="F215">
            <v>1.2E-2</v>
          </cell>
          <cell r="G215">
            <v>29500</v>
          </cell>
          <cell r="H215">
            <v>371.7</v>
          </cell>
        </row>
        <row r="216">
          <cell r="C216" t="str">
            <v>Nh©n c«ng</v>
          </cell>
          <cell r="D216" t="str">
            <v>c«ng</v>
          </cell>
          <cell r="E216">
            <v>0.13700000000000001</v>
          </cell>
          <cell r="I216">
            <v>1808</v>
          </cell>
        </row>
        <row r="217">
          <cell r="C217" t="str">
            <v>m¸y</v>
          </cell>
          <cell r="J217">
            <v>136</v>
          </cell>
        </row>
        <row r="218">
          <cell r="C218" t="str">
            <v>Tr¸t tÊm ®an v÷a xi m¨ng M75 dµy 15</v>
          </cell>
          <cell r="H218">
            <v>3741.6744000000003</v>
          </cell>
          <cell r="I218">
            <v>1808</v>
          </cell>
          <cell r="J218">
            <v>136</v>
          </cell>
        </row>
        <row r="219">
          <cell r="C219" t="str">
            <v>XM</v>
          </cell>
          <cell r="D219" t="str">
            <v>m3</v>
          </cell>
          <cell r="E219">
            <v>360.04</v>
          </cell>
          <cell r="F219">
            <v>1.2E-2</v>
          </cell>
          <cell r="G219">
            <v>780</v>
          </cell>
          <cell r="H219">
            <v>3369.9744000000005</v>
          </cell>
        </row>
        <row r="220">
          <cell r="C220" t="str">
            <v>c¸t</v>
          </cell>
          <cell r="D220" t="str">
            <v>m3</v>
          </cell>
          <cell r="E220">
            <v>1.05</v>
          </cell>
          <cell r="F220">
            <v>1.2E-2</v>
          </cell>
          <cell r="G220">
            <v>29500</v>
          </cell>
          <cell r="H220">
            <v>371.7</v>
          </cell>
        </row>
        <row r="221">
          <cell r="C221" t="str">
            <v>Nh©n c«ng</v>
          </cell>
          <cell r="D221" t="str">
            <v>c«ng</v>
          </cell>
          <cell r="E221">
            <v>0.13700000000000001</v>
          </cell>
          <cell r="I221">
            <v>1808</v>
          </cell>
        </row>
        <row r="222">
          <cell r="C222" t="str">
            <v>m¸y</v>
          </cell>
          <cell r="J222">
            <v>136</v>
          </cell>
        </row>
        <row r="223">
          <cell r="C223" t="str">
            <v>S¬n chèng gØ 5 n­íc</v>
          </cell>
          <cell r="H223">
            <v>1630.14</v>
          </cell>
          <cell r="I223">
            <v>1622</v>
          </cell>
          <cell r="J223">
            <v>0</v>
          </cell>
        </row>
        <row r="224">
          <cell r="C224" t="str">
            <v>S¬n</v>
          </cell>
          <cell r="D224" t="str">
            <v>kg</v>
          </cell>
          <cell r="E224">
            <v>0.34699999999999998</v>
          </cell>
          <cell r="G224">
            <v>2000</v>
          </cell>
          <cell r="H224">
            <v>694</v>
          </cell>
        </row>
        <row r="225">
          <cell r="C225" t="str">
            <v>x¨ng</v>
          </cell>
          <cell r="D225" t="str">
            <v>kg</v>
          </cell>
          <cell r="E225">
            <v>0.2</v>
          </cell>
          <cell r="G225">
            <v>4600</v>
          </cell>
          <cell r="H225">
            <v>920</v>
          </cell>
        </row>
        <row r="226">
          <cell r="C226" t="str">
            <v>vl kh¸c</v>
          </cell>
          <cell r="D226" t="str">
            <v>%</v>
          </cell>
          <cell r="E226">
            <v>1</v>
          </cell>
          <cell r="H226">
            <v>16.14</v>
          </cell>
        </row>
        <row r="227">
          <cell r="C227" t="str">
            <v>Nh©n c«ng</v>
          </cell>
          <cell r="I227">
            <v>1622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vchu甜en"/>
      <sheetName val="CTNC"/>
      <sheetName val="CTVL"/>
      <sheetName val="vchu?en"/>
      <sheetName val="gVL"/>
      <sheetName val="_REF_"/>
      <sheetName val="gia vt,nc,may"/>
      <sheetName val="thop`toan"/>
      <sheetName val="vt21"/>
      <sheetName val="vchu_en"/>
      <sheetName val="BK04"/>
      <sheetName val="GT_THu_hoi"/>
      <sheetName val="n_cong"/>
      <sheetName val="vt2"/>
      <sheetName val="ctdg"/>
      <sheetName val="vt2??1"/>
      <sheetName val="vt2__1"/>
      <sheetName val="ctBT"/>
      <sheetName val="SILICATE"/>
      <sheetName val="Gia"/>
      <sheetName val="Chiet tinh cong to"/>
      <sheetName val="CTFS"/>
      <sheetName val="Chiet tinh 0,4KV"/>
      <sheetName val="MTO REV.0"/>
      <sheetName val="BK-C T"/>
      <sheetName val="TH VL, NC, DDHT Thanhphuoc"/>
      <sheetName val="XL4Poppy"/>
      <sheetName val="giathanh1"/>
      <sheetName val="CHITIET VL-NC-TT-3p"/>
      <sheetName val="VCV-BE-TONG"/>
      <sheetName val="TTTr"/>
      <sheetName val="GT_THu_hoi4"/>
      <sheetName val="n_cong4"/>
      <sheetName val="GT_THu_hoi1"/>
      <sheetName val="n_cong1"/>
      <sheetName val="GT_THu_hoi2"/>
      <sheetName val="n_cong2"/>
      <sheetName val="GT_THu_hoi3"/>
      <sheetName val="n_cong3"/>
      <sheetName val="GT_THu_hoi5"/>
      <sheetName val="n_cong5"/>
      <sheetName val="GT_THu_hoi6"/>
      <sheetName val="n_cong6"/>
      <sheetName val="GT_THu_hoi7"/>
      <sheetName val="n_cong7"/>
      <sheetName val="GT_THu_hoi8"/>
      <sheetName val="n_cong8"/>
      <sheetName val="Sheet1"/>
      <sheetName val="Sheet2"/>
      <sheetName val="Sheet3"/>
      <sheetName val="dongia (2)"/>
      <sheetName val="chitimc"/>
      <sheetName val="Vat tu"/>
      <sheetName val="Quyet toan TBA Dong Mo"/>
      <sheetName val="klbtong"/>
      <sheetName val="vt2??€1"/>
      <sheetName val="vt2__€1"/>
      <sheetName val="gia_vt,nc,may"/>
      <sheetName val="vt2€1"/>
      <sheetName val="ctiet mong"/>
      <sheetName val="CHITIET-DZ04"/>
      <sheetName val="gia_vt,nc,may5"/>
      <sheetName val="CHITIET_VL-NC-TT-3p4"/>
      <sheetName val="gia_vt,nc,may2"/>
      <sheetName val="CHITIET_VL-NC-TT-3p"/>
      <sheetName val="CHITIET_VL-NC-TT-3p1"/>
      <sheetName val="gia_vt,nc,may1"/>
      <sheetName val="gia_vt,nc,may3"/>
      <sheetName val="CHITIET_VL-NC-TT-3p2"/>
      <sheetName val="gia_vt,nc,may4"/>
      <sheetName val="CHITIET_VL-NC-TT-3p3"/>
      <sheetName val="gia_vt,nc,may6"/>
      <sheetName val="CHITIET_VL-NC-TT-3p5"/>
      <sheetName val="CT-DZ22"/>
      <sheetName val="Chietinh"/>
      <sheetName val="M+MC"/>
      <sheetName val="TT_10KV"/>
      <sheetName val="CTDZ0,4"/>
    </sheetNames>
    <sheetDataSet>
      <sheetData sheetId="0" refreshError="1"/>
      <sheetData sheetId="1" refreshError="1">
        <row r="8">
          <cell r="B8" t="str">
            <v>Bª t«ng M100</v>
          </cell>
          <cell r="C8" t="str">
            <v>M3</v>
          </cell>
          <cell r="D8">
            <v>1</v>
          </cell>
          <cell r="E8"/>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cell r="D38"/>
          <cell r="E38"/>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cell r="D46"/>
          <cell r="E46"/>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cell r="D54"/>
          <cell r="E54"/>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cell r="D62"/>
          <cell r="E62"/>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n chuyen"/>
      <sheetName val="VTTHoi"/>
      <sheetName val="CTVL"/>
      <sheetName val="CTNC"/>
      <sheetName val="BTH"/>
      <sheetName val="THDT"/>
      <sheetName val="THDT (2)"/>
      <sheetName val="to bia"/>
      <sheetName val="VL,NC,MTC"/>
      <sheetName val="CHITIET-DZ04"/>
      <sheetName val="van_chuyen"/>
      <sheetName val="THDT_(2)"/>
      <sheetName val="to_bia"/>
      <sheetName val="ctinh"/>
      <sheetName val="Thuc thanh"/>
      <sheetName val="Chiettinh dz0,4"/>
      <sheetName val="CT-Lap dat tbi"/>
      <sheetName val="CTTra"/>
    </sheetNames>
    <sheetDataSet>
      <sheetData sheetId="0"/>
      <sheetData sheetId="1"/>
      <sheetData sheetId="2" refreshError="1">
        <row r="6">
          <cell r="B6" t="str">
            <v>Bª t«ng M150</v>
          </cell>
          <cell r="C6">
            <v>0</v>
          </cell>
          <cell r="D6">
            <v>0</v>
          </cell>
          <cell r="E6">
            <v>0</v>
          </cell>
          <cell r="F6">
            <v>302510.60800000001</v>
          </cell>
        </row>
        <row r="7">
          <cell r="B7" t="str">
            <v>Xi m¨ng PC 300</v>
          </cell>
          <cell r="C7" t="str">
            <v>kg</v>
          </cell>
          <cell r="D7">
            <v>296</v>
          </cell>
          <cell r="E7">
            <v>720</v>
          </cell>
          <cell r="F7">
            <v>213120</v>
          </cell>
        </row>
        <row r="8">
          <cell r="B8" t="str">
            <v>C¸t</v>
          </cell>
          <cell r="C8" t="str">
            <v>m3</v>
          </cell>
          <cell r="D8">
            <v>0.48799999999999999</v>
          </cell>
          <cell r="E8">
            <v>58721</v>
          </cell>
          <cell r="F8">
            <v>28655.847999999998</v>
          </cell>
        </row>
        <row r="9">
          <cell r="B9" t="str">
            <v>Sái 2 x 4</v>
          </cell>
          <cell r="C9" t="str">
            <v>m3</v>
          </cell>
          <cell r="D9">
            <v>0.88800000000000001</v>
          </cell>
          <cell r="E9">
            <v>68395</v>
          </cell>
          <cell r="F9">
            <v>60734.76</v>
          </cell>
        </row>
        <row r="10">
          <cell r="B10" t="str">
            <v>L¾p xµ X 1 - 4</v>
          </cell>
          <cell r="C10">
            <v>60734.75</v>
          </cell>
          <cell r="D10">
            <v>8.7124999999999986</v>
          </cell>
          <cell r="E10">
            <v>8.712493896484375</v>
          </cell>
          <cell r="F10">
            <v>66711.612499999988</v>
          </cell>
        </row>
        <row r="11">
          <cell r="B11" t="str">
            <v>ThÐp L63 x 63 x 6</v>
          </cell>
          <cell r="C11" t="str">
            <v>kg</v>
          </cell>
          <cell r="D11">
            <v>7.9949999999999992</v>
          </cell>
          <cell r="E11">
            <v>7657</v>
          </cell>
          <cell r="F11">
            <v>61217.714999999997</v>
          </cell>
        </row>
        <row r="12">
          <cell r="B12" t="str">
            <v>ThÐp CT 3 F 16</v>
          </cell>
          <cell r="C12" t="str">
            <v>kg</v>
          </cell>
          <cell r="D12">
            <v>0.71749999999999992</v>
          </cell>
          <cell r="E12">
            <v>7657</v>
          </cell>
          <cell r="F12">
            <v>5493.8974999999991</v>
          </cell>
        </row>
        <row r="13">
          <cell r="B13" t="str">
            <v>L¾p xµ X 3 - 4</v>
          </cell>
          <cell r="C13">
            <v>5493.89453125</v>
          </cell>
          <cell r="D13">
            <v>15.784999999999998</v>
          </cell>
          <cell r="E13">
            <v>15.784996032714844</v>
          </cell>
          <cell r="F13">
            <v>120865.74499999998</v>
          </cell>
        </row>
        <row r="14">
          <cell r="B14" t="str">
            <v>ThÐp L63 x 63 x 6</v>
          </cell>
          <cell r="C14" t="str">
            <v>kg</v>
          </cell>
          <cell r="D14">
            <v>14.042499999999999</v>
          </cell>
          <cell r="E14">
            <v>7657</v>
          </cell>
          <cell r="F14">
            <v>107523.42249999999</v>
          </cell>
        </row>
        <row r="15">
          <cell r="B15" t="str">
            <v>ThÐp CT 3 F 16</v>
          </cell>
          <cell r="C15" t="str">
            <v>kg</v>
          </cell>
          <cell r="D15">
            <v>1.7424999999999997</v>
          </cell>
          <cell r="E15">
            <v>7657</v>
          </cell>
          <cell r="F15">
            <v>13342.322499999998</v>
          </cell>
        </row>
        <row r="16">
          <cell r="B16" t="str">
            <v xml:space="preserve"> L¾p xµ X4 - 4</v>
          </cell>
          <cell r="C16">
            <v>13342.3203125</v>
          </cell>
          <cell r="D16">
            <v>15.477499999999999</v>
          </cell>
          <cell r="E16">
            <v>15.477493286132813</v>
          </cell>
          <cell r="F16">
            <v>118511.2175</v>
          </cell>
        </row>
        <row r="17">
          <cell r="B17" t="str">
            <v>ThÐp L63 x 63 x 6</v>
          </cell>
          <cell r="C17" t="str">
            <v>kg</v>
          </cell>
          <cell r="D17">
            <v>12.914999999999999</v>
          </cell>
          <cell r="E17">
            <v>7657</v>
          </cell>
          <cell r="F17">
            <v>98890.154999999999</v>
          </cell>
        </row>
        <row r="18">
          <cell r="B18" t="str">
            <v>Bu l«ng M16 x 220</v>
          </cell>
          <cell r="C18" t="str">
            <v>kg</v>
          </cell>
          <cell r="D18">
            <v>2.5625</v>
          </cell>
          <cell r="E18">
            <v>7657</v>
          </cell>
          <cell r="F18">
            <v>19621.0625</v>
          </cell>
        </row>
        <row r="19">
          <cell r="B19" t="str">
            <v xml:space="preserve"> Xµ ®ì d©y ra sau c«ng t¬</v>
          </cell>
          <cell r="C19">
            <v>19621.0625</v>
          </cell>
          <cell r="D19">
            <v>4.7799999999999994</v>
          </cell>
          <cell r="E19">
            <v>4.779998779296875</v>
          </cell>
          <cell r="F19">
            <v>36600.46</v>
          </cell>
        </row>
        <row r="20">
          <cell r="B20" t="str">
            <v>ThÐp L 50 x 50 x 5</v>
          </cell>
          <cell r="C20" t="str">
            <v>kg</v>
          </cell>
          <cell r="D20">
            <v>2.87</v>
          </cell>
          <cell r="E20">
            <v>7657</v>
          </cell>
          <cell r="F20">
            <v>21975.59</v>
          </cell>
        </row>
        <row r="21">
          <cell r="B21" t="str">
            <v>ThÐp L60 x 6</v>
          </cell>
          <cell r="C21" t="str">
            <v>kg</v>
          </cell>
          <cell r="D21">
            <v>1.1499999999999999</v>
          </cell>
          <cell r="E21">
            <v>7657</v>
          </cell>
          <cell r="F21">
            <v>8805.5499999999993</v>
          </cell>
        </row>
        <row r="22">
          <cell r="B22" t="str">
            <v>Bu l«ng M16 x 24</v>
          </cell>
          <cell r="C22" t="str">
            <v>kg</v>
          </cell>
          <cell r="D22">
            <v>0.76</v>
          </cell>
          <cell r="E22">
            <v>7657</v>
          </cell>
          <cell r="F22">
            <v>5819.32</v>
          </cell>
        </row>
        <row r="23">
          <cell r="B23" t="str">
            <v>C¨ng d©y lÊy ®é vâng d©y AP 95</v>
          </cell>
          <cell r="C23">
            <v>5819.31640625</v>
          </cell>
          <cell r="D23">
            <v>5819.31640625</v>
          </cell>
          <cell r="E23">
            <v>5819.31640625</v>
          </cell>
          <cell r="F23">
            <v>10935350</v>
          </cell>
        </row>
        <row r="24">
          <cell r="B24" t="str">
            <v>D©y AP95</v>
          </cell>
          <cell r="C24" t="str">
            <v>km</v>
          </cell>
          <cell r="D24">
            <v>1</v>
          </cell>
          <cell r="E24">
            <v>10682000</v>
          </cell>
          <cell r="F24">
            <v>10682000</v>
          </cell>
        </row>
        <row r="25">
          <cell r="B25" t="str">
            <v>X¨ng</v>
          </cell>
          <cell r="C25" t="str">
            <v>kg</v>
          </cell>
          <cell r="D25">
            <v>0.25</v>
          </cell>
          <cell r="E25">
            <v>4500</v>
          </cell>
          <cell r="F25">
            <v>1125</v>
          </cell>
        </row>
        <row r="26">
          <cell r="B26" t="str">
            <v>D©y thÐp f 1</v>
          </cell>
          <cell r="C26" t="str">
            <v>kg</v>
          </cell>
          <cell r="D26">
            <v>0.03</v>
          </cell>
          <cell r="E26">
            <v>7500</v>
          </cell>
          <cell r="F26">
            <v>225</v>
          </cell>
        </row>
        <row r="27">
          <cell r="B27" t="str">
            <v>Tre c©y 8m, f80</v>
          </cell>
          <cell r="C27" t="str">
            <v>c©y</v>
          </cell>
          <cell r="D27">
            <v>21</v>
          </cell>
          <cell r="E27">
            <v>12000</v>
          </cell>
          <cell r="F27">
            <v>252000</v>
          </cell>
        </row>
        <row r="28">
          <cell r="B28" t="str">
            <v>C¨ng d©y lÊy ®é vâng d©y AP 70</v>
          </cell>
          <cell r="C28">
            <v>252000</v>
          </cell>
          <cell r="D28">
            <v>252000</v>
          </cell>
          <cell r="E28">
            <v>252000</v>
          </cell>
          <cell r="F28">
            <v>8526350</v>
          </cell>
        </row>
        <row r="29">
          <cell r="B29" t="str">
            <v>D©y AP70</v>
          </cell>
          <cell r="C29" t="str">
            <v>km</v>
          </cell>
          <cell r="D29">
            <v>1</v>
          </cell>
          <cell r="E29">
            <v>8273000</v>
          </cell>
          <cell r="F29">
            <v>8273000</v>
          </cell>
        </row>
        <row r="30">
          <cell r="B30" t="str">
            <v>X¨ng</v>
          </cell>
          <cell r="C30" t="str">
            <v>kg</v>
          </cell>
          <cell r="D30">
            <v>0.25</v>
          </cell>
          <cell r="E30">
            <v>4500</v>
          </cell>
          <cell r="F30">
            <v>1125</v>
          </cell>
        </row>
        <row r="31">
          <cell r="B31" t="str">
            <v>D©y thÐp f 1</v>
          </cell>
          <cell r="C31" t="str">
            <v>kg</v>
          </cell>
          <cell r="D31">
            <v>0.03</v>
          </cell>
          <cell r="E31">
            <v>7500</v>
          </cell>
          <cell r="F31">
            <v>225</v>
          </cell>
        </row>
        <row r="32">
          <cell r="B32" t="str">
            <v>Tre c©y 8m, f80</v>
          </cell>
          <cell r="C32" t="str">
            <v>c©y</v>
          </cell>
          <cell r="D32">
            <v>21</v>
          </cell>
          <cell r="E32">
            <v>12000</v>
          </cell>
          <cell r="F32">
            <v>252000</v>
          </cell>
        </row>
        <row r="33">
          <cell r="B33" t="str">
            <v>C¨ng d©y lÊy ®é vâng d©y AP 50</v>
          </cell>
          <cell r="C33">
            <v>252000</v>
          </cell>
          <cell r="D33">
            <v>252000</v>
          </cell>
          <cell r="E33">
            <v>252000</v>
          </cell>
          <cell r="F33">
            <v>6391350</v>
          </cell>
        </row>
        <row r="34">
          <cell r="B34" t="str">
            <v>D©y AP50</v>
          </cell>
          <cell r="C34" t="str">
            <v>km</v>
          </cell>
          <cell r="D34">
            <v>1</v>
          </cell>
          <cell r="E34">
            <v>6210000</v>
          </cell>
          <cell r="F34">
            <v>6210000</v>
          </cell>
        </row>
        <row r="35">
          <cell r="B35" t="str">
            <v>X¨ng</v>
          </cell>
          <cell r="C35" t="str">
            <v>kg</v>
          </cell>
          <cell r="D35">
            <v>0.25</v>
          </cell>
          <cell r="E35">
            <v>4500</v>
          </cell>
          <cell r="F35">
            <v>1125</v>
          </cell>
        </row>
        <row r="36">
          <cell r="B36" t="str">
            <v>D©y thÐp f 1</v>
          </cell>
          <cell r="C36" t="str">
            <v>kg</v>
          </cell>
          <cell r="D36">
            <v>0.03</v>
          </cell>
          <cell r="E36">
            <v>7500</v>
          </cell>
          <cell r="F36">
            <v>225</v>
          </cell>
        </row>
        <row r="37">
          <cell r="B37" t="str">
            <v>Tre c©y 8m, f80</v>
          </cell>
          <cell r="C37" t="str">
            <v>c©y</v>
          </cell>
          <cell r="D37">
            <v>15</v>
          </cell>
          <cell r="E37">
            <v>12000</v>
          </cell>
          <cell r="F37">
            <v>180000</v>
          </cell>
        </row>
        <row r="38">
          <cell r="B38" t="str">
            <v>Mãng cét M1 - 8</v>
          </cell>
          <cell r="C38">
            <v>180000</v>
          </cell>
          <cell r="D38">
            <v>180000</v>
          </cell>
          <cell r="E38">
            <v>180000</v>
          </cell>
          <cell r="F38">
            <v>232933.16816</v>
          </cell>
        </row>
        <row r="39">
          <cell r="B39" t="str">
            <v>Bª t«ng M150</v>
          </cell>
          <cell r="C39" t="str">
            <v>m3</v>
          </cell>
          <cell r="D39">
            <v>0.77</v>
          </cell>
          <cell r="E39">
            <v>302510.60800000001</v>
          </cell>
          <cell r="F39">
            <v>232933.16816</v>
          </cell>
        </row>
        <row r="40">
          <cell r="B40" t="str">
            <v>Mãng cét M2 - 8</v>
          </cell>
          <cell r="C40">
            <v>232933.125</v>
          </cell>
          <cell r="D40">
            <v>232933.125</v>
          </cell>
          <cell r="E40">
            <v>232933.125</v>
          </cell>
          <cell r="F40">
            <v>423514.85119999998</v>
          </cell>
        </row>
        <row r="41">
          <cell r="B41" t="str">
            <v>Bª t«ng M150</v>
          </cell>
          <cell r="C41" t="str">
            <v>m3</v>
          </cell>
          <cell r="D41">
            <v>1.4</v>
          </cell>
          <cell r="E41">
            <v>302510.60800000001</v>
          </cell>
          <cell r="F41">
            <v>423514.85119999998</v>
          </cell>
        </row>
        <row r="42">
          <cell r="B42" t="str">
            <v>Dùng cét bª t«ng H1 - 8,5</v>
          </cell>
          <cell r="C42">
            <v>423514.75</v>
          </cell>
          <cell r="D42">
            <v>423514.75</v>
          </cell>
          <cell r="E42">
            <v>423514.75</v>
          </cell>
          <cell r="F42">
            <v>599863.68000000005</v>
          </cell>
        </row>
        <row r="43">
          <cell r="B43" t="str">
            <v>Cét ®IÖn H1 - 8,5</v>
          </cell>
          <cell r="C43" t="str">
            <v>cét</v>
          </cell>
          <cell r="D43">
            <v>1</v>
          </cell>
          <cell r="E43">
            <v>590700</v>
          </cell>
          <cell r="F43">
            <v>590700</v>
          </cell>
        </row>
        <row r="44">
          <cell r="B44" t="str">
            <v>Gç kª</v>
          </cell>
          <cell r="C44" t="str">
            <v>m3</v>
          </cell>
          <cell r="D44">
            <v>6.0000000000000001E-3</v>
          </cell>
          <cell r="E44">
            <v>1200000</v>
          </cell>
          <cell r="F44">
            <v>7200</v>
          </cell>
        </row>
        <row r="45">
          <cell r="B45" t="str">
            <v>S¬n</v>
          </cell>
          <cell r="C45" t="str">
            <v>kg</v>
          </cell>
          <cell r="D45">
            <v>0.12</v>
          </cell>
          <cell r="E45">
            <v>16364</v>
          </cell>
          <cell r="F45">
            <v>1963.6799999999998</v>
          </cell>
        </row>
        <row r="46">
          <cell r="B46" t="str">
            <v>TiÕp ®Þa lÆp l¹i</v>
          </cell>
          <cell r="C46">
            <v>1963.6796875</v>
          </cell>
          <cell r="D46">
            <v>63.866</v>
          </cell>
          <cell r="E46">
            <v>63.865997314453125</v>
          </cell>
          <cell r="F46">
            <v>315461.40999999997</v>
          </cell>
        </row>
        <row r="47">
          <cell r="B47" t="str">
            <v>ThÐp L 63 x 63 x 6 x 1500</v>
          </cell>
          <cell r="C47" t="str">
            <v>kg</v>
          </cell>
          <cell r="D47">
            <v>43.972499999999997</v>
          </cell>
          <cell r="E47">
            <v>4779</v>
          </cell>
          <cell r="F47">
            <v>210144.57749999998</v>
          </cell>
        </row>
        <row r="48">
          <cell r="B48" t="str">
            <v>ThÐp F 10</v>
          </cell>
          <cell r="C48" t="str">
            <v>kg</v>
          </cell>
          <cell r="D48">
            <v>1.5449999999999999</v>
          </cell>
          <cell r="E48">
            <v>4161</v>
          </cell>
          <cell r="F48">
            <v>6428.7449999999999</v>
          </cell>
        </row>
        <row r="49">
          <cell r="B49" t="str">
            <v>S¬n chèng rØ</v>
          </cell>
          <cell r="C49" t="str">
            <v>kg</v>
          </cell>
          <cell r="D49">
            <v>0.17</v>
          </cell>
          <cell r="E49">
            <v>16364</v>
          </cell>
          <cell r="F49">
            <v>2781.88</v>
          </cell>
        </row>
        <row r="50">
          <cell r="B50" t="str">
            <v>Que hµn 3 mm</v>
          </cell>
          <cell r="C50" t="str">
            <v>kg</v>
          </cell>
          <cell r="D50">
            <v>0.5</v>
          </cell>
          <cell r="E50">
            <v>7500</v>
          </cell>
          <cell r="F50">
            <v>3750</v>
          </cell>
        </row>
        <row r="51">
          <cell r="B51" t="str">
            <v>ThiÕc hµn</v>
          </cell>
          <cell r="C51" t="str">
            <v>kg</v>
          </cell>
          <cell r="D51">
            <v>0.1</v>
          </cell>
          <cell r="E51">
            <v>52000</v>
          </cell>
          <cell r="F51">
            <v>5200</v>
          </cell>
        </row>
        <row r="52">
          <cell r="B52" t="str">
            <v>Bu l«ng M12 x 50</v>
          </cell>
          <cell r="C52" t="str">
            <v>kg</v>
          </cell>
          <cell r="D52">
            <v>0.20600000000000002</v>
          </cell>
          <cell r="E52">
            <v>2200</v>
          </cell>
          <cell r="F52">
            <v>453.20000000000005</v>
          </cell>
        </row>
        <row r="53">
          <cell r="B53" t="str">
            <v>ThÐp D 40 x 4</v>
          </cell>
          <cell r="C53" t="str">
            <v>kg</v>
          </cell>
          <cell r="D53">
            <v>18.142499999999998</v>
          </cell>
          <cell r="E53">
            <v>4779</v>
          </cell>
          <cell r="F53">
            <v>86703.007499999992</v>
          </cell>
        </row>
        <row r="54">
          <cell r="B54" t="str">
            <v>Hßm c«ng t¬ Composite 2« 1 pha</v>
          </cell>
          <cell r="C54">
            <v>86703</v>
          </cell>
          <cell r="D54">
            <v>86703</v>
          </cell>
          <cell r="E54">
            <v>86703</v>
          </cell>
          <cell r="F54">
            <v>281818</v>
          </cell>
        </row>
        <row r="55">
          <cell r="B55" t="str">
            <v>Hßm c«ng t¬</v>
          </cell>
          <cell r="C55" t="str">
            <v>hßm</v>
          </cell>
          <cell r="D55">
            <v>1</v>
          </cell>
          <cell r="E55">
            <v>281818</v>
          </cell>
          <cell r="F55">
            <v>281818</v>
          </cell>
        </row>
        <row r="56">
          <cell r="B56" t="str">
            <v>Hßm c«ng t¬ Composite 4« 1 pha</v>
          </cell>
          <cell r="C56">
            <v>281818</v>
          </cell>
          <cell r="D56">
            <v>281818</v>
          </cell>
          <cell r="E56">
            <v>281818</v>
          </cell>
          <cell r="F56">
            <v>367272</v>
          </cell>
        </row>
        <row r="57">
          <cell r="B57" t="str">
            <v>Hßm c«ng t¬</v>
          </cell>
          <cell r="C57" t="str">
            <v>hßm</v>
          </cell>
          <cell r="D57">
            <v>1</v>
          </cell>
          <cell r="E57">
            <v>367272</v>
          </cell>
          <cell r="F57">
            <v>367272</v>
          </cell>
        </row>
        <row r="58">
          <cell r="B58" t="str">
            <v>KÌm ®ì hép c«ng t¬ (H4, 3 pha)</v>
          </cell>
          <cell r="C58">
            <v>367272</v>
          </cell>
          <cell r="D58">
            <v>367272</v>
          </cell>
          <cell r="E58">
            <v>367272</v>
          </cell>
          <cell r="F58">
            <v>20839.2912</v>
          </cell>
        </row>
        <row r="59">
          <cell r="B59" t="str">
            <v>S¾t D40x 40</v>
          </cell>
          <cell r="C59" t="str">
            <v>kg</v>
          </cell>
          <cell r="D59">
            <v>2.7216</v>
          </cell>
          <cell r="E59">
            <v>7657</v>
          </cell>
          <cell r="F59">
            <v>20839.2912</v>
          </cell>
        </row>
        <row r="60">
          <cell r="B60" t="str">
            <v>KÌm ®ì hép c«ng t¬ (H2)</v>
          </cell>
          <cell r="C60">
            <v>20839.28125</v>
          </cell>
          <cell r="D60">
            <v>20839.28125</v>
          </cell>
          <cell r="E60">
            <v>20839.28125</v>
          </cell>
          <cell r="F60">
            <v>10419.6456</v>
          </cell>
        </row>
        <row r="61">
          <cell r="B61" t="str">
            <v>S¾t D40x 40</v>
          </cell>
          <cell r="C61" t="str">
            <v>kg</v>
          </cell>
          <cell r="D61">
            <v>1.3608</v>
          </cell>
          <cell r="E61">
            <v>7657</v>
          </cell>
          <cell r="F61">
            <v>10419.6456</v>
          </cell>
        </row>
        <row r="62">
          <cell r="B62" t="str">
            <v>KÐo d©y v­ît ®­êng</v>
          </cell>
          <cell r="C62">
            <v>10419.640625</v>
          </cell>
          <cell r="D62">
            <v>10419.640625</v>
          </cell>
          <cell r="E62">
            <v>10419.640625</v>
          </cell>
          <cell r="F62">
            <v>131250</v>
          </cell>
        </row>
        <row r="63">
          <cell r="B63" t="str">
            <v>Tre c©y 8m, f80</v>
          </cell>
          <cell r="C63" t="str">
            <v>c©y</v>
          </cell>
          <cell r="D63">
            <v>10</v>
          </cell>
          <cell r="E63">
            <v>12000</v>
          </cell>
          <cell r="F63">
            <v>120000</v>
          </cell>
        </row>
        <row r="64">
          <cell r="B64" t="str">
            <v>D©y thÐp buéc</v>
          </cell>
          <cell r="C64" t="str">
            <v>kg</v>
          </cell>
          <cell r="D64">
            <v>1.5</v>
          </cell>
          <cell r="E64">
            <v>7500</v>
          </cell>
          <cell r="F64">
            <v>11250</v>
          </cell>
        </row>
      </sheetData>
      <sheetData sheetId="3" refreshError="1">
        <row r="6">
          <cell r="C6" t="str">
            <v>Xµ X1 -4</v>
          </cell>
          <cell r="D6">
            <v>11250</v>
          </cell>
          <cell r="E6">
            <v>11250</v>
          </cell>
          <cell r="F6">
            <v>11250</v>
          </cell>
          <cell r="G6">
            <v>11250</v>
          </cell>
          <cell r="H6">
            <v>11250</v>
          </cell>
          <cell r="I6">
            <v>1.2335004999999999</v>
          </cell>
          <cell r="J6">
            <v>1.2335004806518555</v>
          </cell>
          <cell r="K6">
            <v>12427.315488075001</v>
          </cell>
        </row>
        <row r="7">
          <cell r="C7" t="str">
            <v>L¾p xµ X 1 - 4</v>
          </cell>
          <cell r="D7" t="str">
            <v>bé</v>
          </cell>
          <cell r="E7" t="str">
            <v>3,5/7</v>
          </cell>
          <cell r="F7">
            <v>1</v>
          </cell>
          <cell r="G7">
            <v>0.94</v>
          </cell>
          <cell r="H7">
            <v>1.3</v>
          </cell>
          <cell r="I7">
            <v>1.222</v>
          </cell>
          <cell r="J7">
            <v>10080</v>
          </cell>
          <cell r="K7">
            <v>12317.76</v>
          </cell>
        </row>
        <row r="8">
          <cell r="C8" t="str">
            <v>VËn chuyÓn néi tuyÕn cù ly 150m</v>
          </cell>
          <cell r="D8" t="str">
            <v>tÊn</v>
          </cell>
          <cell r="E8" t="str">
            <v>3,0/7</v>
          </cell>
          <cell r="F8">
            <v>8.712499999999998E-3</v>
          </cell>
          <cell r="G8">
            <v>1.32</v>
          </cell>
          <cell r="H8">
            <v>1</v>
          </cell>
          <cell r="I8">
            <v>1.1500499999999999E-2</v>
          </cell>
          <cell r="J8">
            <v>9526.15</v>
          </cell>
          <cell r="K8">
            <v>109.55548807499999</v>
          </cell>
        </row>
        <row r="9">
          <cell r="C9" t="str">
            <v>L¾p xµ X 3 - 4</v>
          </cell>
          <cell r="D9">
            <v>109.55548095703125</v>
          </cell>
          <cell r="E9">
            <v>109.55548095703125</v>
          </cell>
          <cell r="F9">
            <v>109.55548095703125</v>
          </cell>
          <cell r="G9">
            <v>109.55548095703125</v>
          </cell>
          <cell r="H9">
            <v>109.55548095703125</v>
          </cell>
          <cell r="I9">
            <v>1.2428361999999999</v>
          </cell>
          <cell r="J9">
            <v>1.2428359985351563</v>
          </cell>
          <cell r="K9">
            <v>12516.245641200001</v>
          </cell>
        </row>
        <row r="10">
          <cell r="C10" t="str">
            <v>L¾p xµ X 3 - 4</v>
          </cell>
          <cell r="D10" t="str">
            <v>bé</v>
          </cell>
          <cell r="E10" t="str">
            <v>3,5/7</v>
          </cell>
          <cell r="F10">
            <v>1</v>
          </cell>
          <cell r="G10">
            <v>0.94</v>
          </cell>
          <cell r="H10">
            <v>1.3</v>
          </cell>
          <cell r="I10">
            <v>1.222</v>
          </cell>
          <cell r="J10">
            <v>10080</v>
          </cell>
          <cell r="K10">
            <v>12317.76</v>
          </cell>
        </row>
        <row r="11">
          <cell r="C11" t="str">
            <v>VËn chuyÓn néi tuyÕn cù ly 150m</v>
          </cell>
          <cell r="D11" t="str">
            <v>tÊn</v>
          </cell>
          <cell r="E11" t="str">
            <v>3,0/7</v>
          </cell>
          <cell r="F11">
            <v>1.5784999999999997E-2</v>
          </cell>
          <cell r="G11">
            <v>1.32</v>
          </cell>
          <cell r="H11">
            <v>1</v>
          </cell>
          <cell r="I11">
            <v>2.0836199999999996E-2</v>
          </cell>
          <cell r="J11">
            <v>9526</v>
          </cell>
          <cell r="K11">
            <v>198.48564119999995</v>
          </cell>
        </row>
        <row r="12">
          <cell r="C12" t="str">
            <v xml:space="preserve"> L¾p xµ X4 - 4</v>
          </cell>
          <cell r="D12">
            <v>198.485595703125</v>
          </cell>
          <cell r="E12">
            <v>198.485595703125</v>
          </cell>
          <cell r="F12">
            <v>198.485595703125</v>
          </cell>
          <cell r="G12">
            <v>198.485595703125</v>
          </cell>
          <cell r="H12">
            <v>198.485595703125</v>
          </cell>
          <cell r="I12">
            <v>1.2424302999999999</v>
          </cell>
          <cell r="J12">
            <v>1.2424297332763672</v>
          </cell>
          <cell r="K12">
            <v>12512.379037799999</v>
          </cell>
        </row>
        <row r="13">
          <cell r="C13" t="str">
            <v>L¾p xµ X 4 - 4</v>
          </cell>
          <cell r="D13" t="str">
            <v>bé</v>
          </cell>
          <cell r="E13" t="str">
            <v>3,5/7</v>
          </cell>
          <cell r="F13">
            <v>1</v>
          </cell>
          <cell r="G13">
            <v>0.94</v>
          </cell>
          <cell r="H13">
            <v>1.3</v>
          </cell>
          <cell r="I13">
            <v>1.222</v>
          </cell>
          <cell r="J13">
            <v>10080</v>
          </cell>
          <cell r="K13">
            <v>12317.76</v>
          </cell>
        </row>
        <row r="14">
          <cell r="C14" t="str">
            <v>VËn chuyÓn néi tuyÕn cù ly 150m</v>
          </cell>
          <cell r="D14" t="str">
            <v>tÊn</v>
          </cell>
          <cell r="E14" t="str">
            <v>3,0/7</v>
          </cell>
          <cell r="F14">
            <v>1.54775E-2</v>
          </cell>
          <cell r="G14">
            <v>1.32</v>
          </cell>
          <cell r="H14">
            <v>1</v>
          </cell>
          <cell r="I14">
            <v>2.0430300000000002E-2</v>
          </cell>
          <cell r="J14">
            <v>9526</v>
          </cell>
          <cell r="K14">
            <v>194.61903780000003</v>
          </cell>
        </row>
        <row r="15">
          <cell r="C15" t="str">
            <v>D©y AP 95</v>
          </cell>
          <cell r="D15">
            <v>194.6190185546875</v>
          </cell>
          <cell r="E15">
            <v>194.6190185546875</v>
          </cell>
          <cell r="F15">
            <v>194.6190185546875</v>
          </cell>
          <cell r="G15">
            <v>194.6190185546875</v>
          </cell>
          <cell r="H15">
            <v>194.6190185546875</v>
          </cell>
          <cell r="I15">
            <v>27.396399999999996</v>
          </cell>
          <cell r="J15">
            <v>27.396392822265625</v>
          </cell>
          <cell r="K15">
            <v>278846.34639999998</v>
          </cell>
        </row>
        <row r="16">
          <cell r="C16" t="str">
            <v>C¨ng d©y lÊy ®é vâng d©y AP 95</v>
          </cell>
          <cell r="D16" t="str">
            <v>km</v>
          </cell>
          <cell r="E16" t="str">
            <v>3,6/7</v>
          </cell>
          <cell r="F16">
            <v>1</v>
          </cell>
          <cell r="G16">
            <v>23.4</v>
          </cell>
          <cell r="H16">
            <v>1.1499999999999999</v>
          </cell>
          <cell r="I16">
            <v>26.909999999999997</v>
          </cell>
          <cell r="J16">
            <v>10190</v>
          </cell>
          <cell r="K16">
            <v>274212.89999999997</v>
          </cell>
        </row>
        <row r="17">
          <cell r="C17" t="str">
            <v>VËn chuyÓn néi tuyÕn cù ly 150m</v>
          </cell>
          <cell r="D17" t="str">
            <v>tÊn</v>
          </cell>
          <cell r="E17" t="str">
            <v>3,0/7</v>
          </cell>
          <cell r="F17">
            <v>0.38</v>
          </cell>
          <cell r="G17">
            <v>1.28</v>
          </cell>
          <cell r="H17">
            <v>1</v>
          </cell>
          <cell r="I17">
            <v>0.4864</v>
          </cell>
          <cell r="J17">
            <v>9526</v>
          </cell>
          <cell r="K17">
            <v>4633.4463999999998</v>
          </cell>
        </row>
        <row r="18">
          <cell r="C18" t="str">
            <v>D©y AP70</v>
          </cell>
          <cell r="D18">
            <v>4633.4453125</v>
          </cell>
          <cell r="E18">
            <v>4633.4453125</v>
          </cell>
          <cell r="F18">
            <v>4633.4453125</v>
          </cell>
          <cell r="G18">
            <v>4633.4453125</v>
          </cell>
          <cell r="H18">
            <v>4633.4453125</v>
          </cell>
          <cell r="I18">
            <v>20.148599999999998</v>
          </cell>
          <cell r="J18">
            <v>20.148590087890625</v>
          </cell>
          <cell r="K18">
            <v>205084.75559999997</v>
          </cell>
        </row>
        <row r="19">
          <cell r="C19" t="str">
            <v>C¨ng d©y lÊy ®é vâng d©y AP 70</v>
          </cell>
          <cell r="D19" t="str">
            <v>km</v>
          </cell>
          <cell r="E19" t="str">
            <v>3,6/7</v>
          </cell>
          <cell r="F19">
            <v>1</v>
          </cell>
          <cell r="G19">
            <v>17.22</v>
          </cell>
          <cell r="H19">
            <v>1.1499999999999999</v>
          </cell>
          <cell r="I19">
            <v>19.802999999999997</v>
          </cell>
          <cell r="J19">
            <v>10190</v>
          </cell>
          <cell r="K19">
            <v>201792.56999999998</v>
          </cell>
        </row>
        <row r="20">
          <cell r="C20" t="str">
            <v>VËn chuyÓn néi tuyÕn cù ly 150m</v>
          </cell>
          <cell r="D20" t="str">
            <v>tÊn</v>
          </cell>
          <cell r="E20" t="str">
            <v>3,0/7</v>
          </cell>
          <cell r="F20">
            <v>0.27</v>
          </cell>
          <cell r="G20">
            <v>1.28</v>
          </cell>
          <cell r="H20">
            <v>1</v>
          </cell>
          <cell r="I20">
            <v>0.34560000000000002</v>
          </cell>
          <cell r="J20">
            <v>9526</v>
          </cell>
          <cell r="K20">
            <v>3292.1856000000002</v>
          </cell>
        </row>
        <row r="21">
          <cell r="C21" t="str">
            <v>D©y AP50</v>
          </cell>
          <cell r="D21">
            <v>3292.185546875</v>
          </cell>
          <cell r="E21">
            <v>3292.185546875</v>
          </cell>
          <cell r="F21">
            <v>3292.185546875</v>
          </cell>
          <cell r="G21">
            <v>3292.185546875</v>
          </cell>
          <cell r="H21">
            <v>3292.185546875</v>
          </cell>
          <cell r="I21">
            <v>14.951699999999997</v>
          </cell>
          <cell r="J21">
            <v>14.951698303222656</v>
          </cell>
          <cell r="K21">
            <v>152196.33819999997</v>
          </cell>
        </row>
        <row r="22">
          <cell r="C22" t="str">
            <v>C¨ng d©y lÊy ®é vâng d©y AP 50</v>
          </cell>
          <cell r="D22" t="str">
            <v>km</v>
          </cell>
          <cell r="E22" t="str">
            <v>3,6/7</v>
          </cell>
          <cell r="F22">
            <v>1</v>
          </cell>
          <cell r="G22">
            <v>12.79</v>
          </cell>
          <cell r="H22">
            <v>1.1499999999999999</v>
          </cell>
          <cell r="I22">
            <v>14.708499999999997</v>
          </cell>
          <cell r="J22">
            <v>10190</v>
          </cell>
          <cell r="K22">
            <v>149879.61499999996</v>
          </cell>
        </row>
        <row r="23">
          <cell r="C23" t="str">
            <v>VËn chuyÓn néi tuyÕn cù ly 150m</v>
          </cell>
          <cell r="D23" t="str">
            <v>tÊn</v>
          </cell>
          <cell r="E23" t="str">
            <v>3,0/7</v>
          </cell>
          <cell r="F23">
            <v>0.19</v>
          </cell>
          <cell r="G23">
            <v>1.28</v>
          </cell>
          <cell r="H23">
            <v>1</v>
          </cell>
          <cell r="I23">
            <v>0.2432</v>
          </cell>
          <cell r="J23">
            <v>9526</v>
          </cell>
          <cell r="K23">
            <v>2316.7231999999999</v>
          </cell>
        </row>
        <row r="24">
          <cell r="C24" t="str">
            <v>Mãng cét M1 - 8</v>
          </cell>
          <cell r="D24">
            <v>2316.72265625</v>
          </cell>
          <cell r="E24">
            <v>2316.72265625</v>
          </cell>
          <cell r="F24">
            <v>2316.72265625</v>
          </cell>
          <cell r="G24">
            <v>2316.72265625</v>
          </cell>
          <cell r="H24">
            <v>2316.72265625</v>
          </cell>
          <cell r="I24">
            <v>5.6666848000000005</v>
          </cell>
          <cell r="J24">
            <v>5.6666831970214844</v>
          </cell>
          <cell r="K24">
            <v>54718.981549800003</v>
          </cell>
        </row>
        <row r="25">
          <cell r="C25" t="str">
            <v>§µo ®Êt mãng cét (§Êt cÊp3)</v>
          </cell>
          <cell r="D25" t="str">
            <v>m3</v>
          </cell>
          <cell r="E25" t="str">
            <v>3,0/7</v>
          </cell>
          <cell r="F25">
            <v>1.2</v>
          </cell>
          <cell r="G25">
            <v>1.51</v>
          </cell>
          <cell r="H25">
            <v>1</v>
          </cell>
          <cell r="I25">
            <v>1.8119999999999998</v>
          </cell>
          <cell r="J25">
            <v>9526</v>
          </cell>
          <cell r="K25">
            <v>17261.111999999997</v>
          </cell>
        </row>
        <row r="26">
          <cell r="C26" t="str">
            <v>§æ bª t«ng mãng cét</v>
          </cell>
          <cell r="D26" t="str">
            <v>m3</v>
          </cell>
          <cell r="E26" t="str">
            <v>3,2/7</v>
          </cell>
          <cell r="F26">
            <v>0.77</v>
          </cell>
          <cell r="G26">
            <v>3.25</v>
          </cell>
          <cell r="H26">
            <v>1</v>
          </cell>
          <cell r="I26">
            <v>2.5024999999999999</v>
          </cell>
          <cell r="J26">
            <v>9747.69</v>
          </cell>
          <cell r="K26">
            <v>24393.594225000001</v>
          </cell>
        </row>
        <row r="27">
          <cell r="C27" t="str">
            <v>LÊp ®Êt ®Çm chÆt mãng</v>
          </cell>
          <cell r="D27" t="str">
            <v>m3</v>
          </cell>
          <cell r="E27" t="str">
            <v>3,5/7</v>
          </cell>
          <cell r="F27">
            <v>0.49399999999999994</v>
          </cell>
          <cell r="G27">
            <v>0.67</v>
          </cell>
          <cell r="H27">
            <v>1</v>
          </cell>
          <cell r="I27">
            <v>0.33098</v>
          </cell>
          <cell r="J27">
            <v>10080</v>
          </cell>
          <cell r="K27">
            <v>3336.2784000000001</v>
          </cell>
        </row>
        <row r="28">
          <cell r="C28" t="str">
            <v>VËn chuyÓn c¸t cù ly 150m</v>
          </cell>
          <cell r="D28" t="str">
            <v>m3</v>
          </cell>
          <cell r="E28" t="str">
            <v>3,0/7</v>
          </cell>
          <cell r="F28">
            <v>0.37575999999999998</v>
          </cell>
          <cell r="G28">
            <v>0.71</v>
          </cell>
          <cell r="H28">
            <v>1</v>
          </cell>
          <cell r="I28">
            <v>0.26678959999999996</v>
          </cell>
          <cell r="J28">
            <v>9526</v>
          </cell>
          <cell r="K28">
            <v>2541.4377295999998</v>
          </cell>
        </row>
        <row r="29">
          <cell r="C29" t="str">
            <v>VËn chuyÓn sái cù ly 150m</v>
          </cell>
          <cell r="D29" t="str">
            <v>m3</v>
          </cell>
          <cell r="E29" t="str">
            <v>3,0/7</v>
          </cell>
          <cell r="F29">
            <v>0.68376000000000003</v>
          </cell>
          <cell r="G29">
            <v>0.83</v>
          </cell>
          <cell r="H29">
            <v>1</v>
          </cell>
          <cell r="I29">
            <v>0.56752080000000005</v>
          </cell>
          <cell r="J29">
            <v>9526</v>
          </cell>
          <cell r="K29">
            <v>5406.2031408000003</v>
          </cell>
        </row>
        <row r="30">
          <cell r="C30" t="str">
            <v>VËn chuyÓn xi m¨ng cù ly 150m</v>
          </cell>
          <cell r="D30" t="str">
            <v>tÊn</v>
          </cell>
          <cell r="E30" t="str">
            <v>3,0/7</v>
          </cell>
          <cell r="F30">
            <v>0.22792000000000001</v>
          </cell>
          <cell r="G30">
            <v>0.82</v>
          </cell>
          <cell r="H30">
            <v>1</v>
          </cell>
          <cell r="I30">
            <v>0.18689439999999999</v>
          </cell>
          <cell r="J30">
            <v>9526</v>
          </cell>
          <cell r="K30">
            <v>1780.3560543999999</v>
          </cell>
        </row>
        <row r="31">
          <cell r="C31" t="str">
            <v>Mãng cét M2 - 8</v>
          </cell>
          <cell r="D31">
            <v>1780.35546875</v>
          </cell>
          <cell r="E31">
            <v>1780.35546875</v>
          </cell>
          <cell r="F31">
            <v>1780.35546875</v>
          </cell>
          <cell r="G31">
            <v>1780.35546875</v>
          </cell>
          <cell r="H31">
            <v>1780.35546875</v>
          </cell>
          <cell r="I31">
            <v>10.692575999999999</v>
          </cell>
          <cell r="J31">
            <v>10.692573547363281</v>
          </cell>
          <cell r="K31">
            <v>103274.39225599999</v>
          </cell>
        </row>
        <row r="32">
          <cell r="C32" t="str">
            <v>§µo ®Êt mãng cét (§Êt cÊp3)</v>
          </cell>
          <cell r="D32" t="str">
            <v>m3</v>
          </cell>
          <cell r="E32" t="str">
            <v>3,0/7</v>
          </cell>
          <cell r="F32">
            <v>2.3519999999999994</v>
          </cell>
          <cell r="G32">
            <v>1.51</v>
          </cell>
          <cell r="H32">
            <v>1</v>
          </cell>
          <cell r="I32">
            <v>3.5515199999999991</v>
          </cell>
          <cell r="J32">
            <v>9526</v>
          </cell>
          <cell r="K32">
            <v>33831.779519999989</v>
          </cell>
        </row>
        <row r="33">
          <cell r="C33" t="str">
            <v>§æ bª t«ng mãng cét</v>
          </cell>
          <cell r="D33" t="str">
            <v>m3</v>
          </cell>
          <cell r="E33" t="str">
            <v>3,2/7</v>
          </cell>
          <cell r="F33">
            <v>1.4</v>
          </cell>
          <cell r="G33">
            <v>3.25</v>
          </cell>
          <cell r="H33">
            <v>1</v>
          </cell>
          <cell r="I33">
            <v>4.55</v>
          </cell>
          <cell r="J33">
            <v>9748</v>
          </cell>
          <cell r="K33">
            <v>44353.4</v>
          </cell>
        </row>
        <row r="34">
          <cell r="C34" t="str">
            <v>LÊp ®Êt ®Çm chÆt mãng</v>
          </cell>
          <cell r="D34" t="str">
            <v>m3</v>
          </cell>
          <cell r="E34" t="str">
            <v>3,5/7</v>
          </cell>
          <cell r="F34">
            <v>1.0959999999999994</v>
          </cell>
          <cell r="G34">
            <v>0.67</v>
          </cell>
          <cell r="H34">
            <v>1</v>
          </cell>
          <cell r="I34">
            <v>0.73431999999999964</v>
          </cell>
          <cell r="J34">
            <v>10080</v>
          </cell>
          <cell r="K34">
            <v>7401.9455999999964</v>
          </cell>
        </row>
        <row r="35">
          <cell r="C35" t="str">
            <v>VËn chuyÓn c¸t cù ly 150m</v>
          </cell>
          <cell r="D35" t="str">
            <v>m3</v>
          </cell>
          <cell r="E35" t="str">
            <v>3,0/7</v>
          </cell>
          <cell r="F35">
            <v>0.68319999999999992</v>
          </cell>
          <cell r="G35">
            <v>0.71</v>
          </cell>
          <cell r="H35">
            <v>1</v>
          </cell>
          <cell r="I35">
            <v>0.48507199999999989</v>
          </cell>
          <cell r="J35">
            <v>9526</v>
          </cell>
          <cell r="K35">
            <v>4620.7958719999988</v>
          </cell>
        </row>
        <row r="36">
          <cell r="C36" t="str">
            <v>VËn chuyÓn ®¸ cù ly 150m</v>
          </cell>
          <cell r="D36" t="str">
            <v>m3</v>
          </cell>
          <cell r="E36" t="str">
            <v>3,0/7</v>
          </cell>
          <cell r="F36">
            <v>1.2431999999999999</v>
          </cell>
          <cell r="G36">
            <v>0.83</v>
          </cell>
          <cell r="H36">
            <v>1</v>
          </cell>
          <cell r="I36">
            <v>1.0318559999999999</v>
          </cell>
          <cell r="J36">
            <v>9526</v>
          </cell>
          <cell r="K36">
            <v>9829.4602559999985</v>
          </cell>
        </row>
        <row r="37">
          <cell r="C37" t="str">
            <v>VËn chuyÓn xi m¨ng cù ly 150m</v>
          </cell>
          <cell r="D37" t="str">
            <v>tÊn</v>
          </cell>
          <cell r="E37" t="str">
            <v>3,0/7</v>
          </cell>
          <cell r="F37">
            <v>0.41439999999999999</v>
          </cell>
          <cell r="G37">
            <v>0.82</v>
          </cell>
          <cell r="H37">
            <v>1</v>
          </cell>
          <cell r="I37">
            <v>0.339808</v>
          </cell>
          <cell r="J37">
            <v>9526</v>
          </cell>
          <cell r="K37">
            <v>3237.0110079999999</v>
          </cell>
        </row>
        <row r="38">
          <cell r="C38" t="str">
            <v>Cét bª t«ng H - 8,5m</v>
          </cell>
          <cell r="D38">
            <v>3237.009765625</v>
          </cell>
          <cell r="E38">
            <v>3237.009765625</v>
          </cell>
          <cell r="F38">
            <v>3237.009765625</v>
          </cell>
          <cell r="G38">
            <v>3237.009765625</v>
          </cell>
          <cell r="H38">
            <v>3237.009765625</v>
          </cell>
          <cell r="I38">
            <v>4.1356000000000002</v>
          </cell>
          <cell r="J38">
            <v>4.1355972290039063</v>
          </cell>
          <cell r="K38">
            <v>39395.725599999998</v>
          </cell>
        </row>
        <row r="39">
          <cell r="C39" t="str">
            <v>Dùng cét bª t«ng H - 8,5</v>
          </cell>
          <cell r="D39" t="str">
            <v>cét</v>
          </cell>
          <cell r="E39" t="str">
            <v>3,0/7</v>
          </cell>
          <cell r="F39">
            <v>1</v>
          </cell>
          <cell r="G39">
            <v>3</v>
          </cell>
          <cell r="H39">
            <v>1</v>
          </cell>
          <cell r="I39">
            <v>3</v>
          </cell>
          <cell r="J39">
            <v>9526</v>
          </cell>
          <cell r="K39">
            <v>28578</v>
          </cell>
        </row>
        <row r="40">
          <cell r="C40" t="str">
            <v>VËn chuyÓn néi tuyÕn cù ly 150m</v>
          </cell>
          <cell r="D40" t="str">
            <v>tÊn</v>
          </cell>
          <cell r="E40" t="str">
            <v>3,0/7</v>
          </cell>
          <cell r="F40">
            <v>0.68</v>
          </cell>
          <cell r="G40">
            <v>1.67</v>
          </cell>
          <cell r="H40">
            <v>1</v>
          </cell>
          <cell r="I40">
            <v>1.1355999999999999</v>
          </cell>
          <cell r="J40">
            <v>9526</v>
          </cell>
          <cell r="K40">
            <v>10817.7256</v>
          </cell>
        </row>
        <row r="41">
          <cell r="C41" t="str">
            <v>TiÕp ®Þa lÆp l¹i</v>
          </cell>
          <cell r="D41">
            <v>10817.71875</v>
          </cell>
          <cell r="E41">
            <v>10817.71875</v>
          </cell>
          <cell r="F41">
            <v>10817.71875</v>
          </cell>
          <cell r="G41">
            <v>10817.71875</v>
          </cell>
          <cell r="H41">
            <v>10817.71875</v>
          </cell>
          <cell r="I41">
            <v>15.128350000000001</v>
          </cell>
          <cell r="J41">
            <v>15.128349304199219</v>
          </cell>
          <cell r="K41">
            <v>150250.06800000003</v>
          </cell>
        </row>
        <row r="42">
          <cell r="C42" t="str">
            <v>§µo r·nh tiÕp ®Þa ( §Êt cÊp 3)</v>
          </cell>
          <cell r="D42" t="str">
            <v>m3</v>
          </cell>
          <cell r="E42" t="str">
            <v>3,5/7</v>
          </cell>
          <cell r="F42">
            <v>5.6000000000000005</v>
          </cell>
          <cell r="G42">
            <v>1.35</v>
          </cell>
          <cell r="H42">
            <v>1</v>
          </cell>
          <cell r="I42">
            <v>7.5600000000000014</v>
          </cell>
          <cell r="J42">
            <v>10080</v>
          </cell>
          <cell r="K42">
            <v>76204.800000000017</v>
          </cell>
        </row>
        <row r="43">
          <cell r="C43" t="str">
            <v>Gia c«ng d©y tiÕp ®Þa</v>
          </cell>
          <cell r="D43" t="str">
            <v>kg</v>
          </cell>
          <cell r="E43" t="str">
            <v>3,5/7</v>
          </cell>
          <cell r="F43">
            <v>1.5449999999999999</v>
          </cell>
          <cell r="G43">
            <v>0.02</v>
          </cell>
          <cell r="H43">
            <v>1</v>
          </cell>
          <cell r="I43">
            <v>3.09E-2</v>
          </cell>
          <cell r="J43">
            <v>10080</v>
          </cell>
          <cell r="K43">
            <v>311.47199999999998</v>
          </cell>
        </row>
        <row r="44">
          <cell r="C44" t="str">
            <v>Gia c«ng cäc tiÕp ®Þa</v>
          </cell>
          <cell r="D44" t="str">
            <v>cäc</v>
          </cell>
          <cell r="E44" t="str">
            <v>3,0/7</v>
          </cell>
          <cell r="F44">
            <v>5</v>
          </cell>
          <cell r="G44">
            <v>0.37</v>
          </cell>
          <cell r="H44">
            <v>1</v>
          </cell>
          <cell r="I44">
            <v>1.85</v>
          </cell>
          <cell r="J44">
            <v>9526</v>
          </cell>
          <cell r="K44">
            <v>17623.100000000002</v>
          </cell>
        </row>
        <row r="45">
          <cell r="C45" t="str">
            <v>R¶I d©y tiÕp ®Þa</v>
          </cell>
          <cell r="D45" t="str">
            <v>kg</v>
          </cell>
          <cell r="E45" t="str">
            <v>3,5/7</v>
          </cell>
          <cell r="F45">
            <v>1.5449999999999999</v>
          </cell>
          <cell r="G45">
            <v>0.01</v>
          </cell>
          <cell r="H45">
            <v>1</v>
          </cell>
          <cell r="I45">
            <v>1.545E-2</v>
          </cell>
          <cell r="J45">
            <v>10080</v>
          </cell>
          <cell r="K45">
            <v>155.73599999999999</v>
          </cell>
        </row>
        <row r="46">
          <cell r="C46" t="str">
            <v>§ãng cäc tiÕp ®Þa</v>
          </cell>
          <cell r="D46" t="str">
            <v>cäc</v>
          </cell>
          <cell r="E46" t="str">
            <v>3,0/7</v>
          </cell>
          <cell r="F46">
            <v>5</v>
          </cell>
          <cell r="G46">
            <v>0.44</v>
          </cell>
          <cell r="H46">
            <v>1</v>
          </cell>
          <cell r="I46">
            <v>2.2000000000000002</v>
          </cell>
          <cell r="J46">
            <v>9526</v>
          </cell>
          <cell r="K46">
            <v>20957.2</v>
          </cell>
        </row>
        <row r="47">
          <cell r="C47" t="str">
            <v>LÊp ®Êt ®Çm chÆt r·nh</v>
          </cell>
          <cell r="D47" t="str">
            <v>m3</v>
          </cell>
          <cell r="E47" t="str">
            <v>3,5/7</v>
          </cell>
          <cell r="F47">
            <v>5.6000000000000005</v>
          </cell>
          <cell r="G47">
            <v>0.62</v>
          </cell>
          <cell r="H47">
            <v>1</v>
          </cell>
          <cell r="I47">
            <v>3.4720000000000004</v>
          </cell>
          <cell r="J47">
            <v>10080</v>
          </cell>
          <cell r="K47">
            <v>34997.760000000002</v>
          </cell>
        </row>
        <row r="48">
          <cell r="C48" t="str">
            <v>M¸y thi c«ng( M¸y hµn ®IÖn xoay chiÒu)</v>
          </cell>
          <cell r="D48" t="str">
            <v>ca</v>
          </cell>
          <cell r="E48">
            <v>34997.75</v>
          </cell>
          <cell r="F48">
            <v>0.5</v>
          </cell>
          <cell r="G48">
            <v>0.5</v>
          </cell>
          <cell r="H48">
            <v>0.5</v>
          </cell>
          <cell r="I48">
            <v>0</v>
          </cell>
          <cell r="J48">
            <v>0</v>
          </cell>
          <cell r="K48">
            <v>0</v>
          </cell>
        </row>
        <row r="49">
          <cell r="C49" t="str">
            <v>Xµ ®ì d©y ra sau c«ng t¬</v>
          </cell>
          <cell r="D49">
            <v>0</v>
          </cell>
          <cell r="E49">
            <v>0</v>
          </cell>
          <cell r="F49">
            <v>0</v>
          </cell>
          <cell r="G49">
            <v>0</v>
          </cell>
          <cell r="H49">
            <v>0</v>
          </cell>
          <cell r="I49">
            <v>1.2283096</v>
          </cell>
          <cell r="J49">
            <v>1.2283086776733398</v>
          </cell>
          <cell r="K49">
            <v>12377.8652496</v>
          </cell>
        </row>
        <row r="50">
          <cell r="C50" t="str">
            <v>L¾p xµ ®ì d©y ra sau c«ng t¬</v>
          </cell>
          <cell r="D50" t="str">
            <v>bé</v>
          </cell>
          <cell r="E50" t="str">
            <v>3,5/7</v>
          </cell>
          <cell r="F50">
            <v>1</v>
          </cell>
          <cell r="G50">
            <v>0.94</v>
          </cell>
          <cell r="H50">
            <v>1.3</v>
          </cell>
          <cell r="I50">
            <v>1.222</v>
          </cell>
          <cell r="J50">
            <v>10080</v>
          </cell>
          <cell r="K50">
            <v>12317.76</v>
          </cell>
        </row>
        <row r="51">
          <cell r="C51" t="str">
            <v>VËn chuyÓn néi tuyÕn cù ly 150m</v>
          </cell>
          <cell r="D51" t="str">
            <v>tÊn</v>
          </cell>
          <cell r="E51" t="str">
            <v>3,0/7</v>
          </cell>
          <cell r="F51">
            <v>4.7799999999999995E-3</v>
          </cell>
          <cell r="G51">
            <v>1.32</v>
          </cell>
          <cell r="H51">
            <v>1</v>
          </cell>
          <cell r="I51">
            <v>6.3095999999999994E-3</v>
          </cell>
          <cell r="J51">
            <v>9526</v>
          </cell>
          <cell r="K51">
            <v>60.105249599999993</v>
          </cell>
        </row>
        <row r="52">
          <cell r="C52" t="str">
            <v>L¾p hßm c«ng t¬ Composite 4« 1 pha</v>
          </cell>
          <cell r="D52" t="str">
            <v>bé</v>
          </cell>
          <cell r="E52" t="str">
            <v>3,5/7</v>
          </cell>
          <cell r="F52">
            <v>1</v>
          </cell>
          <cell r="G52">
            <v>0.94</v>
          </cell>
          <cell r="H52">
            <v>1.3</v>
          </cell>
          <cell r="I52">
            <v>0.63319999999999999</v>
          </cell>
          <cell r="J52">
            <v>10080</v>
          </cell>
          <cell r="K52">
            <v>6308.8631999999998</v>
          </cell>
        </row>
        <row r="53">
          <cell r="C53" t="str">
            <v>L¾p hßm trªn cét ®· dùng</v>
          </cell>
          <cell r="D53" t="str">
            <v>hßm</v>
          </cell>
          <cell r="E53" t="str">
            <v>3,5/7</v>
          </cell>
          <cell r="F53">
            <v>1</v>
          </cell>
          <cell r="G53">
            <v>0.5</v>
          </cell>
          <cell r="H53">
            <v>1</v>
          </cell>
          <cell r="I53">
            <v>0.5</v>
          </cell>
          <cell r="J53">
            <v>10080</v>
          </cell>
          <cell r="K53">
            <v>5040</v>
          </cell>
        </row>
        <row r="54">
          <cell r="C54" t="str">
            <v>VËn chuyÓn néi tuyÕn cù ly 150m</v>
          </cell>
          <cell r="D54" t="str">
            <v>tÊn</v>
          </cell>
          <cell r="E54" t="str">
            <v>3,0/7</v>
          </cell>
          <cell r="F54">
            <v>1.4999999999999999E-2</v>
          </cell>
          <cell r="G54">
            <v>8.8800000000000008</v>
          </cell>
          <cell r="H54">
            <v>1</v>
          </cell>
          <cell r="I54">
            <v>0.13320000000000001</v>
          </cell>
          <cell r="J54">
            <v>9526</v>
          </cell>
          <cell r="K54">
            <v>1268.8632000000002</v>
          </cell>
        </row>
        <row r="55">
          <cell r="C55" t="str">
            <v>L¾p hßm c«ng t¬ Composite 2« 1 pha</v>
          </cell>
          <cell r="D55">
            <v>1268.8623046875</v>
          </cell>
          <cell r="E55">
            <v>1268.8623046875</v>
          </cell>
          <cell r="F55">
            <v>1268.8623046875</v>
          </cell>
          <cell r="G55">
            <v>1268.8623046875</v>
          </cell>
          <cell r="H55">
            <v>1268.8623046875</v>
          </cell>
          <cell r="I55">
            <v>0.63319999999999999</v>
          </cell>
          <cell r="J55">
            <v>0.63319969177246094</v>
          </cell>
          <cell r="K55">
            <v>6308.8631999999998</v>
          </cell>
        </row>
        <row r="56">
          <cell r="C56" t="str">
            <v>L¾p hßm trªn cét ®· dùng</v>
          </cell>
          <cell r="D56" t="str">
            <v>hßm</v>
          </cell>
          <cell r="E56" t="str">
            <v>3,5/7</v>
          </cell>
          <cell r="F56">
            <v>1</v>
          </cell>
          <cell r="G56">
            <v>0.5</v>
          </cell>
          <cell r="H56">
            <v>1</v>
          </cell>
          <cell r="I56">
            <v>0.5</v>
          </cell>
          <cell r="J56">
            <v>10080</v>
          </cell>
          <cell r="K56">
            <v>5040</v>
          </cell>
        </row>
        <row r="57">
          <cell r="C57" t="str">
            <v>VËn chuyÓn néi tuyÕn cù ly 150m</v>
          </cell>
          <cell r="D57" t="str">
            <v>tÊn</v>
          </cell>
          <cell r="E57" t="str">
            <v>3,0/7</v>
          </cell>
          <cell r="F57">
            <v>1.4999999999999999E-2</v>
          </cell>
          <cell r="G57">
            <v>8.8800000000000008</v>
          </cell>
          <cell r="H57">
            <v>1</v>
          </cell>
          <cell r="I57">
            <v>0.13320000000000001</v>
          </cell>
          <cell r="J57">
            <v>9526</v>
          </cell>
          <cell r="K57">
            <v>1268.8632000000002</v>
          </cell>
        </row>
      </sheetData>
      <sheetData sheetId="4"/>
      <sheetData sheetId="5"/>
      <sheetData sheetId="6"/>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 val="chitimc"/>
      <sheetName val="Xe 13T"/>
      <sheetName val="chieu day"/>
      <sheetName val="Ref"/>
      <sheetName val="Gia"/>
      <sheetName val="Du_lieu"/>
      <sheetName val="KH LUOI DIEN"/>
      <sheetName val="GIAO THONG"/>
      <sheetName val="TINH GT SX"/>
      <sheetName val="TONG GTTT"/>
      <sheetName val="Sheet2"/>
      <sheetName val="GDP"/>
      <sheetName val="Sheet1"/>
      <sheetName val="TONG HOP"/>
      <sheetName val="XXXXXXXX"/>
      <sheetName val="TT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KHAI TOAN"/>
      <sheetName val="THDZ35KV"/>
      <sheetName val="THDZ10KV"/>
      <sheetName val="VL-NC-MTC DZ35"/>
      <sheetName val="VL-NC-MTC DZ10"/>
      <sheetName val="CTBT"/>
      <sheetName val="CT DZ35"/>
      <sheetName val="CT DZ10 "/>
      <sheetName val="KL-DAO DAT"/>
      <sheetName val="TH-TBA35"/>
      <sheetName val="TH-TBA10"/>
      <sheetName val="VL-NC-TBA 10"/>
      <sheetName val="VL-NC-TBA 35"/>
      <sheetName val="THIET BI+TNGIEM 35"/>
      <sheetName val="THIET BI+TNGIEM 10"/>
      <sheetName val="CUOC 89 TBA"/>
      <sheetName val="CTTBA10"/>
      <sheetName val="CTTBA35"/>
      <sheetName val="CP-KSAT"/>
      <sheetName val="0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chiÕt tÝnh chi tiÕt TBA 10kv</v>
          </cell>
        </row>
        <row r="3">
          <cell r="A3" t="str">
            <v>TT</v>
          </cell>
          <cell r="B3" t="str">
            <v>M· hiÖu</v>
          </cell>
          <cell r="C3" t="str">
            <v>C«ng viÖc</v>
          </cell>
          <cell r="D3" t="str">
            <v>§¬n vÞ</v>
          </cell>
          <cell r="E3" t="str">
            <v>Khèi l­îng</v>
          </cell>
          <cell r="G3" t="str">
            <v>§¬n gi¸</v>
          </cell>
          <cell r="H3" t="str">
            <v>Thµnh tiÒn</v>
          </cell>
        </row>
        <row r="4">
          <cell r="E4" t="str">
            <v>ThiÕt kÕ</v>
          </cell>
          <cell r="F4" t="str">
            <v>TLHH</v>
          </cell>
          <cell r="H4" t="str">
            <v xml:space="preserve"> VËt liÖu </v>
          </cell>
          <cell r="I4" t="str">
            <v xml:space="preserve"> Nh©n c«ng </v>
          </cell>
          <cell r="J4" t="str">
            <v xml:space="preserve"> MTC </v>
          </cell>
        </row>
        <row r="5">
          <cell r="C5" t="str">
            <v xml:space="preserve">PhÇn cét ®iÖn LT12B; Mãng cét MT-3 tÝnh nh­ phÇn ®­êng d©y </v>
          </cell>
        </row>
        <row r="7">
          <cell r="A7">
            <v>1</v>
          </cell>
          <cell r="C7" t="str">
            <v>TiÕp ®Þa tr¹m</v>
          </cell>
          <cell r="D7" t="str">
            <v>HT</v>
          </cell>
          <cell r="H7">
            <v>1481712.1712500001</v>
          </cell>
          <cell r="I7">
            <v>2096587.6199999999</v>
          </cell>
          <cell r="J7">
            <v>104152</v>
          </cell>
        </row>
        <row r="8">
          <cell r="A8" t="str">
            <v>a</v>
          </cell>
          <cell r="C8" t="str">
            <v>VËt liÖu:</v>
          </cell>
        </row>
        <row r="9">
          <cell r="B9" t="str">
            <v>04.7002/66</v>
          </cell>
          <cell r="C9" t="str">
            <v>D©y tiÕp ®Þa</v>
          </cell>
          <cell r="D9" t="str">
            <v>m</v>
          </cell>
          <cell r="E9">
            <v>124</v>
          </cell>
          <cell r="F9">
            <v>1.0249999999999999</v>
          </cell>
          <cell r="G9">
            <v>3803.2</v>
          </cell>
          <cell r="H9">
            <v>483386.72</v>
          </cell>
        </row>
        <row r="10">
          <cell r="B10" t="str">
            <v>04.7002/66</v>
          </cell>
          <cell r="C10" t="str">
            <v>VËt liÖu kh¸c</v>
          </cell>
          <cell r="D10" t="str">
            <v>%</v>
          </cell>
          <cell r="E10">
            <v>2</v>
          </cell>
          <cell r="F10">
            <v>1.0249999999999999</v>
          </cell>
          <cell r="G10">
            <v>12678</v>
          </cell>
          <cell r="H10">
            <v>25989.899999999998</v>
          </cell>
        </row>
        <row r="11">
          <cell r="B11" t="str">
            <v>04.7001/66</v>
          </cell>
          <cell r="C11" t="str">
            <v>Cäc tiÕp ®Þa L63x63x6</v>
          </cell>
          <cell r="D11" t="str">
            <v>cäc</v>
          </cell>
          <cell r="E11">
            <v>18</v>
          </cell>
          <cell r="F11">
            <v>1.0249999999999999</v>
          </cell>
          <cell r="G11">
            <v>51037</v>
          </cell>
          <cell r="H11">
            <v>941632.64999999991</v>
          </cell>
        </row>
        <row r="12">
          <cell r="B12" t="str">
            <v>04.7001/66</v>
          </cell>
          <cell r="C12" t="str">
            <v>VËt liÖu kh¸c</v>
          </cell>
          <cell r="D12" t="str">
            <v>%</v>
          </cell>
          <cell r="E12">
            <v>2</v>
          </cell>
          <cell r="F12">
            <v>1.0249999999999999</v>
          </cell>
          <cell r="G12">
            <v>9232</v>
          </cell>
          <cell r="H12">
            <v>18925.599999999999</v>
          </cell>
        </row>
        <row r="13">
          <cell r="C13" t="str">
            <v>Que hµn</v>
          </cell>
          <cell r="D13" t="str">
            <v>kg</v>
          </cell>
          <cell r="E13">
            <v>1.607</v>
          </cell>
          <cell r="F13">
            <v>1.0249999999999999</v>
          </cell>
          <cell r="G13">
            <v>7150</v>
          </cell>
          <cell r="H13">
            <v>11777.301249999999</v>
          </cell>
        </row>
        <row r="14">
          <cell r="A14" t="str">
            <v>b</v>
          </cell>
          <cell r="C14" t="str">
            <v>Nh©n c«ng:</v>
          </cell>
        </row>
        <row r="15">
          <cell r="B15" t="str">
            <v>03.3103</v>
          </cell>
          <cell r="C15" t="str">
            <v>§µo ®Êt cÊp 3: Réng=0,8/0,6m; s©u=0,8m</v>
          </cell>
          <cell r="D15" t="str">
            <v>m3</v>
          </cell>
          <cell r="E15">
            <v>58.24</v>
          </cell>
          <cell r="F15">
            <v>1</v>
          </cell>
          <cell r="G15">
            <v>21926</v>
          </cell>
          <cell r="H15">
            <v>1276970.24</v>
          </cell>
          <cell r="I15">
            <v>1276970.24</v>
          </cell>
        </row>
        <row r="16">
          <cell r="B16" t="str">
            <v>03.3203</v>
          </cell>
          <cell r="C16" t="str">
            <v>LÊp r·nh tiÕp ®Þa cÊp 3</v>
          </cell>
          <cell r="D16" t="str">
            <v>m3</v>
          </cell>
          <cell r="E16">
            <v>58.24</v>
          </cell>
          <cell r="F16">
            <v>1</v>
          </cell>
          <cell r="G16">
            <v>10007</v>
          </cell>
          <cell r="H16">
            <v>582807.68000000005</v>
          </cell>
          <cell r="I16">
            <v>582807.68000000005</v>
          </cell>
        </row>
        <row r="17">
          <cell r="B17" t="str">
            <v>04.7002</v>
          </cell>
          <cell r="C17" t="str">
            <v xml:space="preserve">SX vµ r¶i d©y tiÕp ®Þa </v>
          </cell>
          <cell r="D17" t="str">
            <v>m</v>
          </cell>
          <cell r="E17">
            <v>124</v>
          </cell>
          <cell r="F17">
            <v>1</v>
          </cell>
          <cell r="G17">
            <v>438.8</v>
          </cell>
          <cell r="H17">
            <v>54411.200000000004</v>
          </cell>
          <cell r="I17">
            <v>54411.200000000004</v>
          </cell>
        </row>
        <row r="18">
          <cell r="B18" t="str">
            <v>06.04.10/366</v>
          </cell>
          <cell r="C18" t="str">
            <v>SX cäc tiÕp ®Þa</v>
          </cell>
          <cell r="D18" t="str">
            <v xml:space="preserve">c¸i </v>
          </cell>
          <cell r="E18">
            <v>18</v>
          </cell>
          <cell r="F18">
            <v>1</v>
          </cell>
          <cell r="G18">
            <v>4916.25</v>
          </cell>
          <cell r="H18">
            <v>88492.5</v>
          </cell>
          <cell r="I18">
            <v>88492.5</v>
          </cell>
        </row>
        <row r="19">
          <cell r="B19" t="str">
            <v>04.7001</v>
          </cell>
          <cell r="C19" t="str">
            <v xml:space="preserve"> §ãng cäc tiÕp ®Þa</v>
          </cell>
          <cell r="D19" t="str">
            <v>cäc</v>
          </cell>
          <cell r="E19">
            <v>18</v>
          </cell>
          <cell r="F19">
            <v>1</v>
          </cell>
          <cell r="G19">
            <v>5217</v>
          </cell>
          <cell r="H19">
            <v>93906</v>
          </cell>
          <cell r="I19">
            <v>93906</v>
          </cell>
        </row>
        <row r="20">
          <cell r="A20" t="str">
            <v>c</v>
          </cell>
          <cell r="C20" t="str">
            <v>M¸y thi c«ng</v>
          </cell>
        </row>
        <row r="21">
          <cell r="B21" t="str">
            <v>04.7002</v>
          </cell>
          <cell r="C21" t="str">
            <v>M¸y hµn (HQ) 14kW</v>
          </cell>
          <cell r="D21" t="str">
            <v>ca</v>
          </cell>
          <cell r="E21">
            <v>0.67600000000000005</v>
          </cell>
          <cell r="F21">
            <v>1</v>
          </cell>
          <cell r="G21">
            <v>154071</v>
          </cell>
          <cell r="H21">
            <v>104151.99600000001</v>
          </cell>
          <cell r="I21">
            <v>104151.99600000001</v>
          </cell>
          <cell r="J21">
            <v>104152</v>
          </cell>
        </row>
        <row r="23">
          <cell r="A23">
            <v>3</v>
          </cell>
          <cell r="C23" t="str">
            <v>Xµ ®Çu tr¹m X§D (6 sø ®øng)</v>
          </cell>
          <cell r="H23">
            <v>772117.87864999997</v>
          </cell>
          <cell r="I23">
            <v>11296.975160000002</v>
          </cell>
        </row>
        <row r="24">
          <cell r="A24" t="str">
            <v>a</v>
          </cell>
          <cell r="C24" t="str">
            <v>VËt liÖu:</v>
          </cell>
        </row>
        <row r="25">
          <cell r="B25" t="str">
            <v>PL§G</v>
          </cell>
          <cell r="C25" t="str">
            <v>S¾t m¹ kÏm</v>
          </cell>
          <cell r="D25" t="str">
            <v>kg</v>
          </cell>
          <cell r="E25">
            <v>70.61</v>
          </cell>
          <cell r="F25">
            <v>1</v>
          </cell>
          <cell r="G25">
            <v>10925</v>
          </cell>
          <cell r="H25">
            <v>771414.25</v>
          </cell>
        </row>
        <row r="26">
          <cell r="B26" t="str">
            <v>04.9102</v>
          </cell>
          <cell r="C26" t="str">
            <v>VËt liÖu phô</v>
          </cell>
          <cell r="D26" t="str">
            <v>tÊn</v>
          </cell>
          <cell r="E26">
            <v>7.0610000000000006E-2</v>
          </cell>
          <cell r="F26">
            <v>1</v>
          </cell>
          <cell r="G26">
            <v>9965</v>
          </cell>
          <cell r="H26">
            <v>703.62865000000011</v>
          </cell>
        </row>
        <row r="27">
          <cell r="A27" t="str">
            <v>b</v>
          </cell>
          <cell r="C27" t="str">
            <v>Nh©n c«ng:</v>
          </cell>
        </row>
        <row r="28">
          <cell r="B28" t="str">
            <v>04.9102</v>
          </cell>
          <cell r="C28" t="str">
            <v>L¾p xµ</v>
          </cell>
          <cell r="D28" t="str">
            <v>tÊn</v>
          </cell>
          <cell r="E28">
            <v>7.0610000000000006E-2</v>
          </cell>
          <cell r="F28">
            <v>0.8</v>
          </cell>
          <cell r="G28">
            <v>181470</v>
          </cell>
          <cell r="H28">
            <v>10250.877360000002</v>
          </cell>
          <cell r="I28">
            <v>10250.877360000002</v>
          </cell>
        </row>
        <row r="29">
          <cell r="B29" t="str">
            <v>02.3161/67</v>
          </cell>
          <cell r="C29" t="str">
            <v>VËn chuyÓn, bèc dì s¾t thÐp</v>
          </cell>
          <cell r="D29" t="str">
            <v>tÊn</v>
          </cell>
          <cell r="E29">
            <v>7.0610000000000006E-2</v>
          </cell>
          <cell r="F29">
            <v>1</v>
          </cell>
          <cell r="G29">
            <v>15613.400000000001</v>
          </cell>
          <cell r="H29">
            <v>1046.0978000000002</v>
          </cell>
          <cell r="I29">
            <v>1046.0978000000002</v>
          </cell>
        </row>
        <row r="30">
          <cell r="A30">
            <v>4</v>
          </cell>
          <cell r="C30" t="str">
            <v xml:space="preserve">Xµ ®ì CSV vµ sø ®ì </v>
          </cell>
          <cell r="D30" t="str">
            <v>bé</v>
          </cell>
          <cell r="H30">
            <v>731877.2074500001</v>
          </cell>
          <cell r="I30">
            <v>10772.889800000001</v>
          </cell>
        </row>
        <row r="31">
          <cell r="A31" t="str">
            <v>a</v>
          </cell>
          <cell r="C31" t="str">
            <v>VËt liÖu:</v>
          </cell>
        </row>
        <row r="32">
          <cell r="B32" t="str">
            <v>PL§G</v>
          </cell>
          <cell r="C32" t="str">
            <v>S¾t m¹ kÏm</v>
          </cell>
          <cell r="D32" t="str">
            <v>kg</v>
          </cell>
          <cell r="E32">
            <v>66.930000000000007</v>
          </cell>
          <cell r="F32">
            <v>1</v>
          </cell>
          <cell r="G32">
            <v>10925</v>
          </cell>
          <cell r="H32">
            <v>731210.25000000012</v>
          </cell>
        </row>
        <row r="33">
          <cell r="B33" t="str">
            <v>04.9102</v>
          </cell>
          <cell r="C33" t="str">
            <v>VËt liÖu phô</v>
          </cell>
          <cell r="D33" t="str">
            <v>tÊn</v>
          </cell>
          <cell r="E33">
            <v>6.6930000000000003E-2</v>
          </cell>
          <cell r="F33">
            <v>1</v>
          </cell>
          <cell r="G33">
            <v>9965</v>
          </cell>
          <cell r="H33">
            <v>666.95744999999999</v>
          </cell>
        </row>
        <row r="34">
          <cell r="A34" t="str">
            <v>b</v>
          </cell>
          <cell r="C34" t="str">
            <v>Nh©n c«ng:</v>
          </cell>
        </row>
        <row r="35">
          <cell r="B35" t="str">
            <v>04.9102</v>
          </cell>
          <cell r="C35" t="str">
            <v>L¾p xµ</v>
          </cell>
          <cell r="D35" t="str">
            <v>tÊn</v>
          </cell>
          <cell r="E35">
            <v>6.7000000000000004E-2</v>
          </cell>
          <cell r="F35">
            <v>0.8</v>
          </cell>
          <cell r="G35">
            <v>181470</v>
          </cell>
          <cell r="H35">
            <v>9726.7920000000013</v>
          </cell>
          <cell r="I35">
            <v>9726.7920000000013</v>
          </cell>
        </row>
        <row r="36">
          <cell r="B36" t="str">
            <v>02.3161</v>
          </cell>
          <cell r="C36" t="str">
            <v>VËn chuyÓn, bèc dì s¾t thÐp</v>
          </cell>
          <cell r="D36" t="str">
            <v>tÊn</v>
          </cell>
          <cell r="E36">
            <v>6.7000000000000004E-2</v>
          </cell>
          <cell r="F36">
            <v>1</v>
          </cell>
          <cell r="G36">
            <v>15613.400000000001</v>
          </cell>
          <cell r="H36">
            <v>1046.0978000000002</v>
          </cell>
          <cell r="I36">
            <v>1046.0978000000002</v>
          </cell>
        </row>
        <row r="37">
          <cell r="A37">
            <v>5</v>
          </cell>
          <cell r="C37" t="str">
            <v>Xµ ®ì  cÇu ch× SI</v>
          </cell>
          <cell r="H37">
            <v>778022.75975000008</v>
          </cell>
          <cell r="I37">
            <v>11440.165810000002</v>
          </cell>
        </row>
        <row r="38">
          <cell r="A38" t="str">
            <v>a</v>
          </cell>
          <cell r="C38" t="str">
            <v xml:space="preserve">VËt liÖu </v>
          </cell>
        </row>
        <row r="39">
          <cell r="B39" t="str">
            <v>PL§G</v>
          </cell>
          <cell r="C39" t="str">
            <v>S¾t m¹ kÏm</v>
          </cell>
          <cell r="D39" t="str">
            <v>kg</v>
          </cell>
          <cell r="E39">
            <v>71.150000000000006</v>
          </cell>
          <cell r="F39">
            <v>1</v>
          </cell>
          <cell r="G39">
            <v>10925</v>
          </cell>
          <cell r="H39">
            <v>777313.75000000012</v>
          </cell>
        </row>
        <row r="40">
          <cell r="B40" t="str">
            <v>04.9102</v>
          </cell>
          <cell r="C40" t="str">
            <v>VËt liÖu phô</v>
          </cell>
          <cell r="D40" t="str">
            <v>tÊn</v>
          </cell>
          <cell r="E40">
            <v>7.1150000000000005E-2</v>
          </cell>
          <cell r="F40">
            <v>1</v>
          </cell>
          <cell r="G40">
            <v>9965</v>
          </cell>
          <cell r="H40">
            <v>709.00975000000005</v>
          </cell>
        </row>
        <row r="41">
          <cell r="A41" t="str">
            <v>b</v>
          </cell>
          <cell r="C41" t="str">
            <v>Nh©n c«ng:</v>
          </cell>
        </row>
        <row r="42">
          <cell r="B42" t="str">
            <v>04.9102</v>
          </cell>
          <cell r="C42" t="str">
            <v>L¾p xµ</v>
          </cell>
          <cell r="D42" t="str">
            <v>tÊn</v>
          </cell>
          <cell r="E42">
            <v>7.1150000000000005E-2</v>
          </cell>
          <cell r="F42">
            <v>0.8</v>
          </cell>
          <cell r="G42">
            <v>181470</v>
          </cell>
          <cell r="H42">
            <v>10329.272400000002</v>
          </cell>
          <cell r="I42">
            <v>10329.272400000002</v>
          </cell>
        </row>
        <row r="43">
          <cell r="B43" t="str">
            <v>02.3161</v>
          </cell>
          <cell r="C43" t="str">
            <v>VËn chuyÓn, bèc dì s¾t thÐp</v>
          </cell>
          <cell r="D43" t="str">
            <v>tÊn</v>
          </cell>
          <cell r="E43">
            <v>7.1150000000000005E-2</v>
          </cell>
          <cell r="F43">
            <v>1</v>
          </cell>
          <cell r="G43">
            <v>15613.400000000001</v>
          </cell>
          <cell r="H43">
            <v>1110.8934100000001</v>
          </cell>
          <cell r="I43">
            <v>1110.8934100000001</v>
          </cell>
        </row>
        <row r="44">
          <cell r="A44">
            <v>6</v>
          </cell>
          <cell r="C44" t="str">
            <v>Xµ ®ì MBA: G§M</v>
          </cell>
          <cell r="H44">
            <v>3270051.9252000004</v>
          </cell>
          <cell r="I44">
            <v>48076.030599999998</v>
          </cell>
        </row>
        <row r="45">
          <cell r="A45" t="str">
            <v>a</v>
          </cell>
          <cell r="C45" t="str">
            <v xml:space="preserve">VËt liÖu </v>
          </cell>
        </row>
        <row r="46">
          <cell r="B46" t="str">
            <v>PL§G</v>
          </cell>
          <cell r="C46" t="str">
            <v>S¾t m¹ kÏm</v>
          </cell>
          <cell r="D46" t="str">
            <v>kg</v>
          </cell>
          <cell r="E46">
            <v>299.10000000000002</v>
          </cell>
          <cell r="F46">
            <v>1</v>
          </cell>
          <cell r="G46">
            <v>10925</v>
          </cell>
          <cell r="H46">
            <v>3267667.5000000005</v>
          </cell>
        </row>
        <row r="47">
          <cell r="B47" t="str">
            <v>04.9102</v>
          </cell>
          <cell r="C47" t="str">
            <v>VËt liÖu phô</v>
          </cell>
          <cell r="D47" t="str">
            <v>TB</v>
          </cell>
          <cell r="E47">
            <v>0.29910000000000003</v>
          </cell>
          <cell r="F47">
            <v>0.8</v>
          </cell>
          <cell r="G47">
            <v>9965</v>
          </cell>
          <cell r="H47">
            <v>2384.4252000000006</v>
          </cell>
        </row>
        <row r="48">
          <cell r="A48" t="str">
            <v>b</v>
          </cell>
          <cell r="C48" t="str">
            <v>Nh©n c«ng:</v>
          </cell>
        </row>
        <row r="49">
          <cell r="B49" t="str">
            <v>04.9102</v>
          </cell>
          <cell r="C49" t="str">
            <v>L¾p xµ</v>
          </cell>
          <cell r="D49" t="str">
            <v>tÊn</v>
          </cell>
          <cell r="E49">
            <v>0.29899999999999999</v>
          </cell>
          <cell r="F49">
            <v>0.8</v>
          </cell>
          <cell r="G49">
            <v>181470</v>
          </cell>
          <cell r="H49">
            <v>43407.623999999996</v>
          </cell>
          <cell r="I49">
            <v>43407.623999999996</v>
          </cell>
        </row>
        <row r="50">
          <cell r="B50" t="str">
            <v>02.3161</v>
          </cell>
          <cell r="C50" t="str">
            <v>VËn chuyÓn, bèc dì s¾t thÐp</v>
          </cell>
          <cell r="D50" t="str">
            <v>tÊn</v>
          </cell>
          <cell r="E50">
            <v>0.29899999999999999</v>
          </cell>
          <cell r="F50">
            <v>1</v>
          </cell>
          <cell r="G50">
            <v>15613.400000000001</v>
          </cell>
          <cell r="H50">
            <v>4668.4066000000003</v>
          </cell>
          <cell r="I50">
            <v>4668.4066000000003</v>
          </cell>
        </row>
        <row r="51">
          <cell r="A51">
            <v>7</v>
          </cell>
          <cell r="C51" t="str">
            <v xml:space="preserve">GhÕ thao t¸c </v>
          </cell>
          <cell r="H51">
            <v>2957616.0000000005</v>
          </cell>
          <cell r="I51">
            <v>41335.467400000009</v>
          </cell>
        </row>
        <row r="52">
          <cell r="A52" t="str">
            <v>a</v>
          </cell>
          <cell r="C52" t="str">
            <v xml:space="preserve">VËt liÖu </v>
          </cell>
        </row>
        <row r="53">
          <cell r="B53" t="str">
            <v>PL§G</v>
          </cell>
          <cell r="C53" t="str">
            <v>S¾t m¹ kÏm</v>
          </cell>
          <cell r="D53" t="str">
            <v>kg</v>
          </cell>
          <cell r="E53">
            <v>270.72000000000003</v>
          </cell>
          <cell r="F53">
            <v>1</v>
          </cell>
          <cell r="G53">
            <v>10925</v>
          </cell>
          <cell r="H53">
            <v>2957616.0000000005</v>
          </cell>
        </row>
        <row r="54">
          <cell r="A54" t="str">
            <v>b</v>
          </cell>
          <cell r="C54" t="str">
            <v>Nh©n c«ng:</v>
          </cell>
        </row>
        <row r="55">
          <cell r="B55" t="str">
            <v>04.8101</v>
          </cell>
          <cell r="C55" t="str">
            <v>L¾p ghÕ thao t¸c</v>
          </cell>
          <cell r="D55" t="str">
            <v>tÊn</v>
          </cell>
          <cell r="E55">
            <v>0.27100000000000002</v>
          </cell>
          <cell r="F55">
            <v>0.8</v>
          </cell>
          <cell r="G55">
            <v>171145</v>
          </cell>
          <cell r="H55">
            <v>37104.236000000004</v>
          </cell>
          <cell r="I55">
            <v>37104.236000000004</v>
          </cell>
        </row>
        <row r="56">
          <cell r="B56" t="str">
            <v>02.3161</v>
          </cell>
          <cell r="C56" t="str">
            <v>VËn chuyÓn, bèc dì s¾t thÐp</v>
          </cell>
          <cell r="D56" t="str">
            <v>tÊn</v>
          </cell>
          <cell r="E56">
            <v>0.27100000000000002</v>
          </cell>
          <cell r="F56">
            <v>1</v>
          </cell>
          <cell r="G56">
            <v>15613.400000000001</v>
          </cell>
          <cell r="H56">
            <v>4231.2314000000006</v>
          </cell>
          <cell r="I56">
            <v>4231.2314000000006</v>
          </cell>
        </row>
        <row r="57">
          <cell r="A57">
            <v>8</v>
          </cell>
          <cell r="C57" t="str">
            <v>Gi¸ ®ì tñ ®iÖn</v>
          </cell>
          <cell r="H57">
            <v>204953.00000000003</v>
          </cell>
          <cell r="I57">
            <v>2661.5617999999999</v>
          </cell>
        </row>
        <row r="58">
          <cell r="C58" t="str">
            <v xml:space="preserve">VËt liÖu </v>
          </cell>
        </row>
        <row r="59">
          <cell r="B59" t="str">
            <v>PL§G</v>
          </cell>
          <cell r="C59" t="str">
            <v>S¾t m¹ kÏm</v>
          </cell>
          <cell r="D59" t="str">
            <v>kg</v>
          </cell>
          <cell r="E59">
            <v>18.760000000000002</v>
          </cell>
          <cell r="F59">
            <v>1</v>
          </cell>
          <cell r="G59">
            <v>10925</v>
          </cell>
          <cell r="H59">
            <v>204953.00000000003</v>
          </cell>
        </row>
        <row r="60">
          <cell r="A60" t="str">
            <v>b</v>
          </cell>
          <cell r="C60" t="str">
            <v>Nh©n c«ng:</v>
          </cell>
        </row>
        <row r="61">
          <cell r="B61" t="str">
            <v>04.8102</v>
          </cell>
          <cell r="C61" t="str">
            <v>L¾p gi¸ ®ì</v>
          </cell>
          <cell r="D61" t="str">
            <v>tÊn</v>
          </cell>
          <cell r="E61">
            <v>1.9E-2</v>
          </cell>
          <cell r="F61">
            <v>0.8</v>
          </cell>
          <cell r="G61">
            <v>155586</v>
          </cell>
          <cell r="H61">
            <v>2364.9072000000001</v>
          </cell>
          <cell r="I61">
            <v>2364.9072000000001</v>
          </cell>
        </row>
        <row r="62">
          <cell r="B62" t="str">
            <v>02.3161</v>
          </cell>
          <cell r="C62" t="str">
            <v>VËn chuyÓn, bèc dì s¾t thÐp</v>
          </cell>
          <cell r="D62" t="str">
            <v>tÊn</v>
          </cell>
          <cell r="E62">
            <v>1.9E-2</v>
          </cell>
          <cell r="F62">
            <v>1</v>
          </cell>
          <cell r="G62">
            <v>15613.400000000001</v>
          </cell>
          <cell r="H62">
            <v>296.65460000000002</v>
          </cell>
          <cell r="I62">
            <v>296.65460000000002</v>
          </cell>
        </row>
        <row r="63">
          <cell r="A63">
            <v>9</v>
          </cell>
          <cell r="C63" t="str">
            <v>Thang trÌo</v>
          </cell>
          <cell r="H63">
            <v>406956.25</v>
          </cell>
          <cell r="I63">
            <v>5681.7201500000001</v>
          </cell>
        </row>
        <row r="64">
          <cell r="A64" t="str">
            <v>a</v>
          </cell>
          <cell r="C64" t="str">
            <v xml:space="preserve">VËt liÖu </v>
          </cell>
        </row>
        <row r="65">
          <cell r="C65" t="str">
            <v>S¾t m¹ kÏm</v>
          </cell>
          <cell r="D65" t="str">
            <v>kg</v>
          </cell>
          <cell r="E65">
            <v>37.25</v>
          </cell>
          <cell r="F65">
            <v>1</v>
          </cell>
          <cell r="G65">
            <v>10925</v>
          </cell>
          <cell r="H65">
            <v>406956.25</v>
          </cell>
        </row>
        <row r="66">
          <cell r="A66" t="str">
            <v>b</v>
          </cell>
          <cell r="C66" t="str">
            <v>Nh©n c«ng:</v>
          </cell>
        </row>
        <row r="67">
          <cell r="B67" t="str">
            <v>04.8101</v>
          </cell>
          <cell r="C67" t="str">
            <v>L¾p thang</v>
          </cell>
          <cell r="D67" t="str">
            <v>tÊn</v>
          </cell>
          <cell r="E67">
            <v>3.7249999999999998E-2</v>
          </cell>
          <cell r="F67">
            <v>0.8</v>
          </cell>
          <cell r="G67">
            <v>171145</v>
          </cell>
          <cell r="H67">
            <v>5100.1210000000001</v>
          </cell>
          <cell r="I67">
            <v>5100.1210000000001</v>
          </cell>
        </row>
        <row r="68">
          <cell r="B68" t="str">
            <v>02.3161</v>
          </cell>
          <cell r="C68" t="str">
            <v>VËn chuyÓn, bèc dì s¾t thÐp</v>
          </cell>
          <cell r="D68" t="str">
            <v>tÊn</v>
          </cell>
          <cell r="E68">
            <v>3.7249999999999998E-2</v>
          </cell>
          <cell r="F68">
            <v>1</v>
          </cell>
          <cell r="G68">
            <v>15613.400000000001</v>
          </cell>
          <cell r="H68">
            <v>581.59915000000001</v>
          </cell>
          <cell r="I68">
            <v>581.59915000000001</v>
          </cell>
        </row>
        <row r="69">
          <cell r="A69">
            <v>10</v>
          </cell>
          <cell r="C69" t="str">
            <v>Thanh dÉn ®ång F8</v>
          </cell>
          <cell r="H69">
            <v>35936.5</v>
          </cell>
          <cell r="I69">
            <v>2685.2</v>
          </cell>
          <cell r="J69">
            <v>2119</v>
          </cell>
        </row>
        <row r="70">
          <cell r="A70" t="str">
            <v>a</v>
          </cell>
          <cell r="C70" t="str">
            <v xml:space="preserve">VËt liÖu </v>
          </cell>
        </row>
        <row r="71">
          <cell r="B71" t="str">
            <v>PL§G</v>
          </cell>
          <cell r="C71" t="str">
            <v xml:space="preserve">Thanh ®ång  F8 </v>
          </cell>
          <cell r="D71" t="str">
            <v>m</v>
          </cell>
          <cell r="E71">
            <v>1</v>
          </cell>
          <cell r="F71">
            <v>1.02</v>
          </cell>
          <cell r="G71">
            <v>35000</v>
          </cell>
          <cell r="H71">
            <v>35700</v>
          </cell>
        </row>
        <row r="72">
          <cell r="B72" t="str">
            <v>04.5201</v>
          </cell>
          <cell r="C72" t="str">
            <v>VËt liÖu phô</v>
          </cell>
          <cell r="D72" t="str">
            <v>m</v>
          </cell>
          <cell r="E72">
            <v>1</v>
          </cell>
          <cell r="F72">
            <v>1</v>
          </cell>
          <cell r="G72">
            <v>236.5</v>
          </cell>
          <cell r="H72">
            <v>236.5</v>
          </cell>
        </row>
        <row r="73">
          <cell r="A73" t="str">
            <v>b</v>
          </cell>
          <cell r="C73" t="str">
            <v>Nh©n c«ng:</v>
          </cell>
        </row>
        <row r="74">
          <cell r="B74" t="str">
            <v>04.5201</v>
          </cell>
          <cell r="C74" t="str">
            <v xml:space="preserve">L¾p thanh dÉn ®ång </v>
          </cell>
          <cell r="D74" t="str">
            <v>m</v>
          </cell>
          <cell r="E74">
            <v>1</v>
          </cell>
          <cell r="F74">
            <v>1</v>
          </cell>
          <cell r="G74">
            <v>2685.2</v>
          </cell>
          <cell r="H74">
            <v>2685.2</v>
          </cell>
          <cell r="I74">
            <v>2685.2</v>
          </cell>
        </row>
        <row r="75">
          <cell r="A75" t="str">
            <v>c</v>
          </cell>
          <cell r="C75" t="str">
            <v>M¸y thi c«ng</v>
          </cell>
        </row>
        <row r="76">
          <cell r="B76" t="str">
            <v>04.5201</v>
          </cell>
          <cell r="C76" t="str">
            <v>M¸y l¾p</v>
          </cell>
          <cell r="D76" t="str">
            <v>m</v>
          </cell>
          <cell r="E76">
            <v>1</v>
          </cell>
          <cell r="F76">
            <v>1</v>
          </cell>
          <cell r="G76">
            <v>195.9</v>
          </cell>
          <cell r="H76">
            <v>195.9</v>
          </cell>
          <cell r="J76">
            <v>2119</v>
          </cell>
        </row>
        <row r="78">
          <cell r="A78">
            <v>11</v>
          </cell>
          <cell r="C78" t="str">
            <v>C¸p ®ång bäc Cu/XLPE/PVC 3 x 95+1x70</v>
          </cell>
          <cell r="H78">
            <v>152167.5</v>
          </cell>
          <cell r="I78">
            <v>5063.5</v>
          </cell>
        </row>
        <row r="79">
          <cell r="A79" t="str">
            <v>a</v>
          </cell>
          <cell r="C79" t="str">
            <v xml:space="preserve">VËt liÖu </v>
          </cell>
        </row>
        <row r="80">
          <cell r="C80" t="str">
            <v>C¸p bäc Cu/XLPE/PVC 3 x 50+1x35</v>
          </cell>
          <cell r="D80" t="str">
            <v>m</v>
          </cell>
          <cell r="E80">
            <v>1</v>
          </cell>
          <cell r="F80">
            <v>1.02</v>
          </cell>
          <cell r="G80">
            <v>145000</v>
          </cell>
          <cell r="H80">
            <v>147900</v>
          </cell>
        </row>
        <row r="81">
          <cell r="B81" t="str">
            <v>03.1402</v>
          </cell>
          <cell r="C81" t="str">
            <v>VËt liÖu phô</v>
          </cell>
          <cell r="D81" t="str">
            <v>m</v>
          </cell>
          <cell r="E81">
            <v>1</v>
          </cell>
          <cell r="F81">
            <v>1</v>
          </cell>
          <cell r="G81">
            <v>4267.5</v>
          </cell>
          <cell r="H81">
            <v>4267.5</v>
          </cell>
        </row>
        <row r="82">
          <cell r="A82" t="str">
            <v>b</v>
          </cell>
          <cell r="C82" t="str">
            <v>Nh©n c«ng:</v>
          </cell>
        </row>
        <row r="83">
          <cell r="B83" t="str">
            <v>03.1402</v>
          </cell>
          <cell r="C83" t="str">
            <v xml:space="preserve">L¾p ®Æt c¸p lùc trong èng nhùa:TL&lt;=2kg/m </v>
          </cell>
          <cell r="D83" t="str">
            <v>m</v>
          </cell>
          <cell r="E83">
            <v>1</v>
          </cell>
          <cell r="F83">
            <v>1</v>
          </cell>
          <cell r="G83">
            <v>5063.5</v>
          </cell>
          <cell r="H83">
            <v>5063.5</v>
          </cell>
          <cell r="I83">
            <v>5063.5</v>
          </cell>
        </row>
        <row r="84">
          <cell r="A84">
            <v>12</v>
          </cell>
          <cell r="C84" t="str">
            <v>C¸p ®ång bäc Cu/XLPE/PVC 3 x 70+1x50</v>
          </cell>
          <cell r="H84">
            <v>126667.5</v>
          </cell>
          <cell r="I84">
            <v>5063.5</v>
          </cell>
        </row>
        <row r="85">
          <cell r="A85" t="str">
            <v>a</v>
          </cell>
          <cell r="C85" t="str">
            <v xml:space="preserve">VËt liÖu </v>
          </cell>
        </row>
        <row r="86">
          <cell r="C86" t="str">
            <v>C¸p bäc Cu/XLPE/PVC 3 x 70+1x50</v>
          </cell>
          <cell r="D86" t="str">
            <v>m</v>
          </cell>
          <cell r="E86">
            <v>1</v>
          </cell>
          <cell r="F86">
            <v>1.02</v>
          </cell>
          <cell r="G86">
            <v>120000</v>
          </cell>
          <cell r="H86">
            <v>122400</v>
          </cell>
        </row>
        <row r="87">
          <cell r="B87" t="str">
            <v>03.1402</v>
          </cell>
          <cell r="C87" t="str">
            <v>VËt liÖu phô</v>
          </cell>
          <cell r="D87" t="str">
            <v>m</v>
          </cell>
          <cell r="E87">
            <v>1</v>
          </cell>
          <cell r="F87">
            <v>1</v>
          </cell>
          <cell r="G87">
            <v>4267.5</v>
          </cell>
          <cell r="H87">
            <v>4267.5</v>
          </cell>
        </row>
        <row r="88">
          <cell r="A88" t="str">
            <v>b</v>
          </cell>
          <cell r="C88" t="str">
            <v>Nh©n c«ng:</v>
          </cell>
        </row>
        <row r="89">
          <cell r="B89" t="str">
            <v>03.1402</v>
          </cell>
          <cell r="C89" t="str">
            <v xml:space="preserve">L¾p ®Æt c¸p lùc trong èng nhùa:TL&lt;=2kg/m </v>
          </cell>
          <cell r="D89" t="str">
            <v>m</v>
          </cell>
          <cell r="E89">
            <v>1</v>
          </cell>
          <cell r="F89">
            <v>1</v>
          </cell>
          <cell r="G89">
            <v>5063.5</v>
          </cell>
          <cell r="H89">
            <v>5063.5</v>
          </cell>
          <cell r="I89">
            <v>5063.5</v>
          </cell>
        </row>
        <row r="91">
          <cell r="A91">
            <v>13</v>
          </cell>
          <cell r="C91" t="str">
            <v>Sø ®øng VHD10kV</v>
          </cell>
          <cell r="H91">
            <v>66859</v>
          </cell>
          <cell r="I91">
            <v>3680.4243999999999</v>
          </cell>
        </row>
        <row r="92">
          <cell r="A92" t="str">
            <v>a</v>
          </cell>
          <cell r="C92" t="str">
            <v xml:space="preserve">VËt liÖu </v>
          </cell>
        </row>
        <row r="93">
          <cell r="C93" t="str">
            <v>Sø 10kV Hoµng Liªn S¬n+ty m¹</v>
          </cell>
          <cell r="D93" t="str">
            <v>qu¶</v>
          </cell>
          <cell r="E93">
            <v>1</v>
          </cell>
          <cell r="F93">
            <v>1.002</v>
          </cell>
          <cell r="G93">
            <v>65000</v>
          </cell>
          <cell r="H93">
            <v>65130</v>
          </cell>
        </row>
        <row r="94">
          <cell r="B94" t="str">
            <v>04.2201</v>
          </cell>
          <cell r="C94" t="str">
            <v>VËt liÖu phô</v>
          </cell>
          <cell r="D94" t="str">
            <v>qu¶</v>
          </cell>
          <cell r="E94">
            <v>1</v>
          </cell>
          <cell r="F94">
            <v>1</v>
          </cell>
          <cell r="G94">
            <v>1729</v>
          </cell>
          <cell r="H94">
            <v>1729</v>
          </cell>
        </row>
        <row r="95">
          <cell r="A95" t="str">
            <v>b</v>
          </cell>
          <cell r="C95" t="str">
            <v xml:space="preserve">Nh©n c«ng </v>
          </cell>
        </row>
        <row r="96">
          <cell r="B96" t="str">
            <v>04.2201</v>
          </cell>
          <cell r="C96" t="str">
            <v>L¾p sø trªn cét</v>
          </cell>
          <cell r="D96" t="str">
            <v>qu¶</v>
          </cell>
          <cell r="E96">
            <v>1</v>
          </cell>
          <cell r="F96">
            <v>1</v>
          </cell>
          <cell r="G96">
            <v>3529</v>
          </cell>
          <cell r="H96">
            <v>3529</v>
          </cell>
          <cell r="I96">
            <v>3529</v>
          </cell>
        </row>
        <row r="97">
          <cell r="B97" t="str">
            <v>02.1431</v>
          </cell>
          <cell r="C97" t="str">
            <v xml:space="preserve">VËn chuyÓn, bèc dì thñ c«ng </v>
          </cell>
          <cell r="D97" t="str">
            <v>tÊn</v>
          </cell>
          <cell r="E97">
            <v>6.0000000000000001E-3</v>
          </cell>
          <cell r="F97">
            <v>1</v>
          </cell>
          <cell r="G97">
            <v>25237.4</v>
          </cell>
          <cell r="H97">
            <v>151.42440000000002</v>
          </cell>
          <cell r="I97">
            <v>151.42440000000002</v>
          </cell>
        </row>
        <row r="98">
          <cell r="A98">
            <v>14</v>
          </cell>
          <cell r="C98" t="str">
            <v>Sø ®øng VHD 35kV</v>
          </cell>
          <cell r="H98">
            <v>107941</v>
          </cell>
          <cell r="I98">
            <v>3680.4243999999999</v>
          </cell>
        </row>
        <row r="99">
          <cell r="A99" t="str">
            <v>a</v>
          </cell>
          <cell r="C99" t="str">
            <v xml:space="preserve">VËt liÖu </v>
          </cell>
        </row>
        <row r="100">
          <cell r="C100" t="str">
            <v>Sø 35kV Hoµng Liªn S¬n+ty m¹</v>
          </cell>
          <cell r="D100" t="str">
            <v>qu¶</v>
          </cell>
          <cell r="E100">
            <v>1</v>
          </cell>
          <cell r="F100">
            <v>1.002</v>
          </cell>
          <cell r="G100">
            <v>106000</v>
          </cell>
          <cell r="H100">
            <v>106212</v>
          </cell>
        </row>
        <row r="101">
          <cell r="B101" t="str">
            <v>04.2201</v>
          </cell>
          <cell r="C101" t="str">
            <v>VËt liÖu phô</v>
          </cell>
          <cell r="D101" t="str">
            <v>qu¶</v>
          </cell>
          <cell r="E101">
            <v>1</v>
          </cell>
          <cell r="F101">
            <v>1</v>
          </cell>
          <cell r="G101">
            <v>1729</v>
          </cell>
          <cell r="H101">
            <v>1729</v>
          </cell>
        </row>
        <row r="102">
          <cell r="A102" t="str">
            <v>b</v>
          </cell>
          <cell r="C102" t="str">
            <v xml:space="preserve">Nh©n c«ng </v>
          </cell>
        </row>
        <row r="103">
          <cell r="B103" t="str">
            <v>04.2201</v>
          </cell>
          <cell r="C103" t="str">
            <v>L¾p sø trªn cét</v>
          </cell>
          <cell r="D103" t="str">
            <v>qu¶</v>
          </cell>
          <cell r="E103">
            <v>1</v>
          </cell>
          <cell r="F103">
            <v>1</v>
          </cell>
          <cell r="G103">
            <v>3529</v>
          </cell>
          <cell r="H103">
            <v>3529</v>
          </cell>
          <cell r="I103">
            <v>3529</v>
          </cell>
        </row>
        <row r="104">
          <cell r="B104" t="str">
            <v>02.1431</v>
          </cell>
          <cell r="C104" t="str">
            <v xml:space="preserve">VËn chuyÓn, bèc dì thñ c«ng </v>
          </cell>
          <cell r="D104" t="str">
            <v>tÊn</v>
          </cell>
          <cell r="E104">
            <v>6.0000000000000001E-3</v>
          </cell>
          <cell r="F104">
            <v>1</v>
          </cell>
          <cell r="G104">
            <v>25237.4</v>
          </cell>
          <cell r="H104">
            <v>151.42440000000002</v>
          </cell>
          <cell r="I104">
            <v>151.42440000000002</v>
          </cell>
        </row>
      </sheetData>
      <sheetData sheetId="17" refreshError="1"/>
      <sheetData sheetId="18" refreshError="1"/>
      <sheetData sheetId="1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Tra"/>
      <sheetName val="NEW-PANEL"/>
    </sheetNames>
    <sheetDataSet>
      <sheetData sheetId="0" refreshError="1">
        <row r="1">
          <cell r="A1">
            <v>9726</v>
          </cell>
          <cell r="B1" t="str">
            <v>B¶ng dù to¸n chi tiÕt</v>
          </cell>
          <cell r="P1" t="str">
            <v>Gi¸ xµ m¹</v>
          </cell>
          <cell r="Q1">
            <v>9726</v>
          </cell>
        </row>
        <row r="2">
          <cell r="A2">
            <v>0.1</v>
          </cell>
        </row>
        <row r="3">
          <cell r="A3" t="str">
            <v>Code</v>
          </cell>
          <cell r="B3" t="str">
            <v>STT</v>
          </cell>
          <cell r="C3" t="str">
            <v>M· hiÖu</v>
          </cell>
          <cell r="D3" t="str">
            <v>Néi dung c«ng viÖc</v>
          </cell>
          <cell r="E3" t="str">
            <v>§¬n vÞ</v>
          </cell>
          <cell r="F3" t="str">
            <v>Khèi l­îng</v>
          </cell>
          <cell r="G3" t="str">
            <v>TLHH/HS</v>
          </cell>
          <cell r="H3" t="str">
            <v>§¬n gi¸</v>
          </cell>
          <cell r="L3" t="str">
            <v>Thµnh tiÒn</v>
          </cell>
        </row>
        <row r="4">
          <cell r="H4" t="str">
            <v>VËt liÖu l¾p ®Æt</v>
          </cell>
          <cell r="I4" t="str">
            <v xml:space="preserve">VËt liÖu </v>
          </cell>
          <cell r="J4" t="str">
            <v>Nh©n c«ng</v>
          </cell>
          <cell r="K4" t="str">
            <v>M¸y thi c«ng</v>
          </cell>
          <cell r="L4" t="str">
            <v>VËt liÖu l¾p ®Æt</v>
          </cell>
          <cell r="M4" t="str">
            <v xml:space="preserve">VËt liÖu </v>
          </cell>
          <cell r="N4" t="str">
            <v>Nh©n c«ng</v>
          </cell>
          <cell r="O4" t="str">
            <v>M¸y thi c«ng</v>
          </cell>
          <cell r="W4" t="str">
            <v>B¶ng tÝnh chi tiÕt sø chuçi PC-70 (4 b¸t/chuçi)</v>
          </cell>
        </row>
        <row r="5">
          <cell r="A5">
            <v>1</v>
          </cell>
          <cell r="D5" t="str">
            <v>Mãng cét MT-3</v>
          </cell>
          <cell r="L5">
            <v>0</v>
          </cell>
          <cell r="M5">
            <v>685853.38608749991</v>
          </cell>
          <cell r="N5">
            <v>127197.05025500001</v>
          </cell>
          <cell r="O5">
            <v>180.2</v>
          </cell>
          <cell r="P5" t="str">
            <v>Mãng cét MT-3</v>
          </cell>
          <cell r="Q5">
            <v>2</v>
          </cell>
        </row>
        <row r="6">
          <cell r="B6">
            <v>1</v>
          </cell>
          <cell r="C6" t="str">
            <v>04.3101a</v>
          </cell>
          <cell r="D6" t="str">
            <v>Bª t«ng lãt M50</v>
          </cell>
          <cell r="E6" t="str">
            <v>m3</v>
          </cell>
          <cell r="F6">
            <v>0.25</v>
          </cell>
          <cell r="G6">
            <v>1</v>
          </cell>
          <cell r="H6">
            <v>0</v>
          </cell>
          <cell r="I6">
            <v>215508.54599999997</v>
          </cell>
          <cell r="J6">
            <v>12011.873599999999</v>
          </cell>
          <cell r="L6">
            <v>0</v>
          </cell>
          <cell r="M6">
            <v>53877.136499999993</v>
          </cell>
          <cell r="N6">
            <v>3002.9683999999997</v>
          </cell>
          <cell r="Q6">
            <v>2</v>
          </cell>
          <cell r="W6" t="str">
            <v>STT</v>
          </cell>
          <cell r="X6" t="str">
            <v>Tªn chi tiÕt</v>
          </cell>
          <cell r="Y6" t="str">
            <v>§¬n vÞ</v>
          </cell>
          <cell r="Z6" t="str">
            <v>Sè l­îng</v>
          </cell>
          <cell r="AA6" t="str">
            <v>§¬n gi¸</v>
          </cell>
          <cell r="AB6" t="str">
            <v>Thµnh tiÒn</v>
          </cell>
        </row>
        <row r="7">
          <cell r="B7">
            <v>2</v>
          </cell>
          <cell r="C7" t="str">
            <v>04.3312</v>
          </cell>
          <cell r="D7" t="str">
            <v>Bª t«ng ®óc M150</v>
          </cell>
          <cell r="E7" t="str">
            <v>m3</v>
          </cell>
          <cell r="F7">
            <v>1.35</v>
          </cell>
          <cell r="G7">
            <v>1</v>
          </cell>
          <cell r="H7">
            <v>0</v>
          </cell>
          <cell r="I7">
            <v>304523.83049999992</v>
          </cell>
          <cell r="J7">
            <v>12372.692300000001</v>
          </cell>
          <cell r="L7">
            <v>0</v>
          </cell>
          <cell r="M7">
            <v>411107.17117499991</v>
          </cell>
          <cell r="N7">
            <v>16703.134605000003</v>
          </cell>
          <cell r="Q7">
            <v>2</v>
          </cell>
          <cell r="W7">
            <v>1</v>
          </cell>
          <cell r="X7" t="str">
            <v>Mãc treo ch÷ U-MT-9</v>
          </cell>
          <cell r="Y7" t="str">
            <v>C¸i</v>
          </cell>
          <cell r="Z7">
            <v>1</v>
          </cell>
          <cell r="AA7">
            <v>9727</v>
          </cell>
          <cell r="AB7">
            <v>9727</v>
          </cell>
        </row>
        <row r="8">
          <cell r="B8">
            <v>3</v>
          </cell>
          <cell r="C8" t="str">
            <v>04.3113</v>
          </cell>
          <cell r="D8" t="str">
            <v>Bª t«ng chÌn M200</v>
          </cell>
          <cell r="E8" t="str">
            <v>m3</v>
          </cell>
          <cell r="F8">
            <v>0.25</v>
          </cell>
          <cell r="G8">
            <v>1</v>
          </cell>
          <cell r="H8">
            <v>0</v>
          </cell>
          <cell r="I8">
            <v>361162.16324999998</v>
          </cell>
          <cell r="J8">
            <v>12541.1322</v>
          </cell>
          <cell r="L8">
            <v>0</v>
          </cell>
          <cell r="M8">
            <v>90290.540812499996</v>
          </cell>
          <cell r="N8">
            <v>3135.28305</v>
          </cell>
          <cell r="Q8">
            <v>2</v>
          </cell>
          <cell r="W8">
            <v>2</v>
          </cell>
          <cell r="X8" t="str">
            <v>Mãc treo ch÷ U-MT-6</v>
          </cell>
          <cell r="Y8" t="str">
            <v>C¸i</v>
          </cell>
          <cell r="Z8">
            <v>1</v>
          </cell>
          <cell r="AA8">
            <v>7363</v>
          </cell>
          <cell r="AB8">
            <v>7363</v>
          </cell>
        </row>
        <row r="9">
          <cell r="B9">
            <v>4</v>
          </cell>
          <cell r="C9" t="str">
            <v>04.1101</v>
          </cell>
          <cell r="D9" t="str">
            <v>Cèt thÐp CT3, d=8</v>
          </cell>
          <cell r="E9" t="str">
            <v>kg</v>
          </cell>
          <cell r="F9">
            <v>5</v>
          </cell>
          <cell r="G9">
            <v>1.0049999999999999</v>
          </cell>
          <cell r="H9">
            <v>0</v>
          </cell>
          <cell r="I9">
            <v>4450</v>
          </cell>
          <cell r="J9">
            <v>201.59299999999999</v>
          </cell>
          <cell r="K9">
            <v>17</v>
          </cell>
          <cell r="L9">
            <v>0</v>
          </cell>
          <cell r="M9">
            <v>22250</v>
          </cell>
          <cell r="N9">
            <v>1007.9649999999999</v>
          </cell>
          <cell r="O9">
            <v>85</v>
          </cell>
          <cell r="Q9">
            <v>2</v>
          </cell>
          <cell r="W9">
            <v>3</v>
          </cell>
          <cell r="X9" t="str">
            <v>M¾t nèi l¾p r¸p NR-6</v>
          </cell>
          <cell r="Y9" t="str">
            <v>C¸i</v>
          </cell>
          <cell r="Z9">
            <v>1</v>
          </cell>
          <cell r="AA9">
            <v>16477</v>
          </cell>
          <cell r="AB9">
            <v>16477</v>
          </cell>
        </row>
        <row r="10">
          <cell r="B10">
            <v>5</v>
          </cell>
          <cell r="C10" t="str">
            <v>04.1101</v>
          </cell>
          <cell r="D10" t="str">
            <v>Cèt thÐp CT3, d=10</v>
          </cell>
          <cell r="E10" t="str">
            <v>kg</v>
          </cell>
          <cell r="F10">
            <v>5.6</v>
          </cell>
          <cell r="G10">
            <v>1.0049999999999999</v>
          </cell>
          <cell r="H10">
            <v>0</v>
          </cell>
          <cell r="I10">
            <v>4250</v>
          </cell>
          <cell r="J10">
            <v>202</v>
          </cell>
          <cell r="K10">
            <v>17</v>
          </cell>
          <cell r="L10">
            <v>0</v>
          </cell>
          <cell r="M10">
            <v>23800</v>
          </cell>
          <cell r="N10">
            <v>1131.1999999999998</v>
          </cell>
          <cell r="O10">
            <v>95.199999999999989</v>
          </cell>
          <cell r="Q10">
            <v>2</v>
          </cell>
          <cell r="S10" t="str">
            <v>Cèp pha</v>
          </cell>
          <cell r="W10">
            <v>4</v>
          </cell>
          <cell r="X10" t="str">
            <v>M¾t vßng treo ®Çu trßn VT-6</v>
          </cell>
          <cell r="Y10" t="str">
            <v>C¸i</v>
          </cell>
          <cell r="Z10">
            <v>1</v>
          </cell>
          <cell r="AA10">
            <v>5114</v>
          </cell>
          <cell r="AB10">
            <v>5114</v>
          </cell>
        </row>
        <row r="11">
          <cell r="B11">
            <v>6</v>
          </cell>
          <cell r="C11" t="str">
            <v>04.2001</v>
          </cell>
          <cell r="D11" t="str">
            <v>GhÐp v¸n khu«n mãng</v>
          </cell>
          <cell r="E11" t="str">
            <v>m2</v>
          </cell>
          <cell r="F11">
            <v>4.4800000000000004</v>
          </cell>
          <cell r="G11">
            <v>1</v>
          </cell>
          <cell r="H11">
            <v>0</v>
          </cell>
          <cell r="I11">
            <v>18600.12</v>
          </cell>
          <cell r="J11">
            <v>5309.19</v>
          </cell>
          <cell r="M11">
            <v>83328.537600000011</v>
          </cell>
          <cell r="N11">
            <v>23785.171200000001</v>
          </cell>
          <cell r="Q11">
            <v>2</v>
          </cell>
          <cell r="S11">
            <v>4.4800000000000004</v>
          </cell>
          <cell r="W11">
            <v>5</v>
          </cell>
          <cell r="X11" t="str">
            <v>M¾t nèi kÐp MN2-6</v>
          </cell>
          <cell r="Y11" t="str">
            <v>C¸i</v>
          </cell>
          <cell r="Z11">
            <v>1</v>
          </cell>
          <cell r="AA11">
            <v>11364</v>
          </cell>
          <cell r="AB11">
            <v>11364</v>
          </cell>
        </row>
        <row r="12">
          <cell r="B12">
            <v>7</v>
          </cell>
          <cell r="C12" t="str">
            <v>PL§G</v>
          </cell>
          <cell r="D12" t="str">
            <v>D©y thÐp buéc</v>
          </cell>
          <cell r="E12" t="str">
            <v>m3</v>
          </cell>
          <cell r="F12">
            <v>0.2</v>
          </cell>
          <cell r="G12">
            <v>1</v>
          </cell>
          <cell r="H12">
            <v>0</v>
          </cell>
          <cell r="I12">
            <v>6000</v>
          </cell>
          <cell r="L12">
            <v>0</v>
          </cell>
          <cell r="M12">
            <v>1200</v>
          </cell>
          <cell r="N12">
            <v>0</v>
          </cell>
          <cell r="Q12">
            <v>2</v>
          </cell>
          <cell r="S12" t="str">
            <v>V®µo</v>
          </cell>
          <cell r="U12">
            <v>0.8</v>
          </cell>
          <cell r="W12">
            <v>6</v>
          </cell>
          <cell r="X12" t="str">
            <v>M¾t nèi trung gian</v>
          </cell>
          <cell r="Y12" t="str">
            <v>C¸i</v>
          </cell>
          <cell r="Z12">
            <v>1</v>
          </cell>
          <cell r="AA12">
            <v>7500</v>
          </cell>
          <cell r="AB12">
            <v>7500</v>
          </cell>
        </row>
        <row r="13">
          <cell r="B13">
            <v>8</v>
          </cell>
          <cell r="C13" t="str">
            <v>03.1112</v>
          </cell>
          <cell r="D13" t="str">
            <v>§µo ®Êt cÊp II s©u &gt;1m, S&lt;5m2</v>
          </cell>
          <cell r="E13" t="str">
            <v>m3</v>
          </cell>
          <cell r="F13">
            <v>3.4560000000000004</v>
          </cell>
          <cell r="G13">
            <v>1</v>
          </cell>
          <cell r="H13">
            <v>0</v>
          </cell>
          <cell r="J13">
            <v>16776</v>
          </cell>
          <cell r="L13">
            <v>0</v>
          </cell>
          <cell r="M13">
            <v>0</v>
          </cell>
          <cell r="N13">
            <v>57977.856000000007</v>
          </cell>
          <cell r="Q13">
            <v>2</v>
          </cell>
          <cell r="R13">
            <v>0.75</v>
          </cell>
          <cell r="T13" t="str">
            <v>Taluy =0,25</v>
          </cell>
          <cell r="W13">
            <v>7</v>
          </cell>
          <cell r="X13" t="str">
            <v>Kho¸ nÐo d©y N912</v>
          </cell>
          <cell r="Y13" t="str">
            <v>C¸i</v>
          </cell>
          <cell r="Z13">
            <v>1</v>
          </cell>
          <cell r="AA13">
            <v>32925</v>
          </cell>
          <cell r="AB13">
            <v>32925</v>
          </cell>
        </row>
        <row r="14">
          <cell r="B14">
            <v>9</v>
          </cell>
          <cell r="C14" t="str">
            <v>03.2202</v>
          </cell>
          <cell r="D14" t="str">
            <v>LÊp ®Êt + ®¾p lèc mãng cét</v>
          </cell>
          <cell r="E14" t="str">
            <v>m3</v>
          </cell>
          <cell r="F14">
            <v>2.1060000000000003</v>
          </cell>
          <cell r="G14">
            <v>1</v>
          </cell>
          <cell r="H14">
            <v>0</v>
          </cell>
          <cell r="J14">
            <v>9712</v>
          </cell>
          <cell r="L14">
            <v>0</v>
          </cell>
          <cell r="M14">
            <v>0</v>
          </cell>
          <cell r="N14">
            <v>20453.472000000002</v>
          </cell>
          <cell r="Q14">
            <v>2</v>
          </cell>
          <cell r="R14" t="str">
            <v>S1=</v>
          </cell>
          <cell r="S14">
            <v>2.16</v>
          </cell>
          <cell r="W14">
            <v>8</v>
          </cell>
          <cell r="X14" t="str">
            <v>C¸ch ®iÖn b¸t PC-70</v>
          </cell>
          <cell r="Y14" t="str">
            <v>C¸i</v>
          </cell>
          <cell r="Z14">
            <v>4</v>
          </cell>
          <cell r="AA14">
            <v>85000</v>
          </cell>
          <cell r="AB14">
            <v>340000</v>
          </cell>
        </row>
        <row r="15">
          <cell r="A15">
            <v>2</v>
          </cell>
          <cell r="D15" t="str">
            <v>Cét bª t«ng ly t©m 12B (ThÞnh LiÖt)</v>
          </cell>
          <cell r="L15">
            <v>8490</v>
          </cell>
          <cell r="M15">
            <v>1680000</v>
          </cell>
          <cell r="N15">
            <v>104452.21</v>
          </cell>
          <cell r="O15">
            <v>0</v>
          </cell>
          <cell r="P15" t="str">
            <v>Cét bª t«ng ly t©m 12B (ThÞnh LiÖt)</v>
          </cell>
          <cell r="Q15">
            <v>2</v>
          </cell>
          <cell r="R15" t="str">
            <v>S2=</v>
          </cell>
          <cell r="S15">
            <v>5.2</v>
          </cell>
          <cell r="X15" t="str">
            <v>Tæng céng</v>
          </cell>
          <cell r="AB15">
            <v>430470</v>
          </cell>
        </row>
        <row r="16">
          <cell r="B16">
            <v>1</v>
          </cell>
          <cell r="C16" t="str">
            <v>HD - T6</v>
          </cell>
          <cell r="D16" t="str">
            <v>Cét bª t«ng ly t©m 12B (ThÞnh LiÖt)</v>
          </cell>
          <cell r="E16" t="str">
            <v>Cét</v>
          </cell>
          <cell r="F16">
            <v>1</v>
          </cell>
          <cell r="G16">
            <v>1</v>
          </cell>
          <cell r="I16">
            <v>1680000</v>
          </cell>
          <cell r="M16">
            <v>1680000</v>
          </cell>
          <cell r="N16">
            <v>0</v>
          </cell>
          <cell r="Q16">
            <v>2</v>
          </cell>
          <cell r="R16" t="str">
            <v>V=</v>
          </cell>
          <cell r="S16">
            <v>5.7</v>
          </cell>
        </row>
        <row r="17">
          <cell r="B17">
            <v>2</v>
          </cell>
          <cell r="C17" t="str">
            <v xml:space="preserve">05.5213 </v>
          </cell>
          <cell r="D17" t="str">
            <v>Dùng cét bª t«ng 12m (thñ c«ng)</v>
          </cell>
          <cell r="E17" t="str">
            <v>Cét</v>
          </cell>
          <cell r="F17">
            <v>1</v>
          </cell>
          <cell r="G17">
            <v>1</v>
          </cell>
          <cell r="H17">
            <v>8490</v>
          </cell>
          <cell r="J17">
            <v>86293</v>
          </cell>
          <cell r="L17">
            <v>8490</v>
          </cell>
          <cell r="M17">
            <v>0</v>
          </cell>
          <cell r="N17">
            <v>86293</v>
          </cell>
          <cell r="Q17">
            <v>2</v>
          </cell>
        </row>
        <row r="18">
          <cell r="B18">
            <v>3</v>
          </cell>
          <cell r="C18" t="str">
            <v>02.1461</v>
          </cell>
          <cell r="D18" t="str">
            <v>VËn chuyÓn cét</v>
          </cell>
          <cell r="E18" t="str">
            <v>TÊn</v>
          </cell>
          <cell r="F18">
            <v>1.1000000000000001</v>
          </cell>
          <cell r="G18">
            <v>1</v>
          </cell>
          <cell r="J18">
            <v>14024.1</v>
          </cell>
          <cell r="M18">
            <v>0</v>
          </cell>
          <cell r="N18">
            <v>15426.510000000002</v>
          </cell>
        </row>
        <row r="19">
          <cell r="B19">
            <v>4</v>
          </cell>
          <cell r="C19" t="str">
            <v>02.1481</v>
          </cell>
          <cell r="D19" t="str">
            <v>VËn chuyÓn dông cô thi c«ng</v>
          </cell>
          <cell r="E19" t="str">
            <v>TÊn</v>
          </cell>
          <cell r="F19">
            <v>0.3</v>
          </cell>
          <cell r="G19">
            <v>1</v>
          </cell>
          <cell r="J19">
            <v>9109</v>
          </cell>
          <cell r="M19">
            <v>0</v>
          </cell>
          <cell r="N19">
            <v>2732.7</v>
          </cell>
        </row>
        <row r="20">
          <cell r="A20">
            <v>3</v>
          </cell>
          <cell r="D20" t="str">
            <v>Xµ ®ãn d©y ®Õn X2P-6N</v>
          </cell>
          <cell r="L20">
            <v>669.76758000000007</v>
          </cell>
          <cell r="M20">
            <v>653703.91200000001</v>
          </cell>
          <cell r="N20">
            <v>10431.127648800002</v>
          </cell>
          <cell r="O20">
            <v>0</v>
          </cell>
          <cell r="P20" t="str">
            <v>Xµ ®ãn d©y ®Õn X2P-6N</v>
          </cell>
          <cell r="Q20">
            <v>1</v>
          </cell>
          <cell r="W20" t="str">
            <v>STT</v>
          </cell>
          <cell r="X20" t="str">
            <v>Tªn chi tiÕt</v>
          </cell>
          <cell r="Y20" t="str">
            <v>§¬n vÞ</v>
          </cell>
          <cell r="Z20" t="str">
            <v>Sè l­îng</v>
          </cell>
          <cell r="AA20" t="str">
            <v>§¬n gi¸</v>
          </cell>
          <cell r="AB20" t="str">
            <v>Thµnh tiÒn</v>
          </cell>
        </row>
        <row r="21">
          <cell r="B21">
            <v>1</v>
          </cell>
          <cell r="C21" t="str">
            <v>PL§G</v>
          </cell>
          <cell r="D21" t="str">
            <v xml:space="preserve">ThÐp lµm xµ + bu l«ng m¹ </v>
          </cell>
          <cell r="E21" t="str">
            <v>kg</v>
          </cell>
          <cell r="F21">
            <v>67.212000000000003</v>
          </cell>
          <cell r="G21">
            <v>1</v>
          </cell>
          <cell r="I21">
            <v>9726</v>
          </cell>
          <cell r="L21">
            <v>0</v>
          </cell>
          <cell r="M21">
            <v>653703.91200000001</v>
          </cell>
          <cell r="N21">
            <v>0</v>
          </cell>
          <cell r="O21">
            <v>0</v>
          </cell>
          <cell r="Q21">
            <v>1</v>
          </cell>
          <cell r="W21">
            <v>1</v>
          </cell>
          <cell r="X21" t="str">
            <v>Mãc treo ch÷ U-MT-9</v>
          </cell>
          <cell r="Y21" t="str">
            <v>C¸i</v>
          </cell>
          <cell r="Z21">
            <v>1</v>
          </cell>
          <cell r="AA21">
            <v>9727</v>
          </cell>
          <cell r="AB21">
            <v>9727</v>
          </cell>
        </row>
        <row r="22">
          <cell r="B22">
            <v>2</v>
          </cell>
          <cell r="C22" t="str">
            <v>04.9102</v>
          </cell>
          <cell r="D22" t="str">
            <v>L¾p xµ trªn cét ®· dùng</v>
          </cell>
          <cell r="E22" t="str">
            <v>TÊn</v>
          </cell>
          <cell r="F22">
            <v>6.7212000000000008E-2</v>
          </cell>
          <cell r="G22">
            <v>0.8</v>
          </cell>
          <cell r="H22">
            <v>9965</v>
          </cell>
          <cell r="J22">
            <v>181470</v>
          </cell>
          <cell r="L22">
            <v>669.76758000000007</v>
          </cell>
          <cell r="M22">
            <v>0</v>
          </cell>
          <cell r="N22">
            <v>9757.5693120000014</v>
          </cell>
          <cell r="O22">
            <v>0</v>
          </cell>
          <cell r="Q22">
            <v>1</v>
          </cell>
          <cell r="W22">
            <v>2</v>
          </cell>
          <cell r="X22" t="str">
            <v>Mãc treo ch÷ U-MT-6</v>
          </cell>
          <cell r="Y22" t="str">
            <v>C¸i</v>
          </cell>
          <cell r="Z22">
            <v>1</v>
          </cell>
          <cell r="AA22">
            <v>7363</v>
          </cell>
          <cell r="AB22">
            <v>7363</v>
          </cell>
        </row>
        <row r="23">
          <cell r="B23">
            <v>3</v>
          </cell>
          <cell r="C23" t="str">
            <v>02.1361</v>
          </cell>
          <cell r="D23" t="str">
            <v>VËn chuyÓn xµ</v>
          </cell>
          <cell r="E23" t="str">
            <v>TÊn</v>
          </cell>
          <cell r="F23">
            <v>6.7212000000000008E-2</v>
          </cell>
          <cell r="G23">
            <v>1</v>
          </cell>
          <cell r="J23">
            <v>10021.400000000001</v>
          </cell>
          <cell r="L23">
            <v>0</v>
          </cell>
          <cell r="M23">
            <v>0</v>
          </cell>
          <cell r="N23">
            <v>673.55833680000012</v>
          </cell>
          <cell r="O23">
            <v>0</v>
          </cell>
          <cell r="W23">
            <v>3</v>
          </cell>
          <cell r="X23" t="str">
            <v>M¾t nèi l¾p r¸p NR-6</v>
          </cell>
          <cell r="Y23" t="str">
            <v>C¸i</v>
          </cell>
          <cell r="Z23">
            <v>1</v>
          </cell>
          <cell r="AA23">
            <v>16477</v>
          </cell>
          <cell r="AB23">
            <v>16477</v>
          </cell>
        </row>
        <row r="24">
          <cell r="A24">
            <v>4</v>
          </cell>
          <cell r="D24" t="str">
            <v>Chi tiÕt ®ì chèng sÐt van PBO-10</v>
          </cell>
          <cell r="L24">
            <v>224.89809199999999</v>
          </cell>
          <cell r="M24">
            <v>219504.1488</v>
          </cell>
          <cell r="N24">
            <v>3502.6190811200004</v>
          </cell>
          <cell r="O24">
            <v>0</v>
          </cell>
          <cell r="P24" t="str">
            <v>Chi tiÕt ®ì chèng sÐt van PBO-10</v>
          </cell>
          <cell r="Q24">
            <v>1</v>
          </cell>
          <cell r="W24">
            <v>4</v>
          </cell>
          <cell r="X24" t="str">
            <v>M¾t vßng treo ®Çu trßn VT-6</v>
          </cell>
          <cell r="Y24" t="str">
            <v>C¸i</v>
          </cell>
          <cell r="Z24">
            <v>1</v>
          </cell>
          <cell r="AA24">
            <v>5114</v>
          </cell>
          <cell r="AB24">
            <v>5114</v>
          </cell>
        </row>
        <row r="25">
          <cell r="B25">
            <v>1</v>
          </cell>
          <cell r="C25" t="str">
            <v>PL§G</v>
          </cell>
          <cell r="D25" t="str">
            <v xml:space="preserve">ThÐp lµm xµ + bu l«ng m¹ </v>
          </cell>
          <cell r="E25" t="str">
            <v>kg</v>
          </cell>
          <cell r="F25">
            <v>22.5688</v>
          </cell>
          <cell r="G25">
            <v>1</v>
          </cell>
          <cell r="I25">
            <v>9726</v>
          </cell>
          <cell r="L25">
            <v>0</v>
          </cell>
          <cell r="M25">
            <v>219504.1488</v>
          </cell>
          <cell r="N25">
            <v>0</v>
          </cell>
          <cell r="O25">
            <v>0</v>
          </cell>
          <cell r="Q25">
            <v>1</v>
          </cell>
          <cell r="W25">
            <v>5</v>
          </cell>
          <cell r="X25" t="str">
            <v>M¾t nèi kÐp MN2-6</v>
          </cell>
          <cell r="Y25" t="str">
            <v>C¸i</v>
          </cell>
          <cell r="Z25">
            <v>1</v>
          </cell>
          <cell r="AA25">
            <v>11364</v>
          </cell>
          <cell r="AB25">
            <v>11364</v>
          </cell>
        </row>
        <row r="26">
          <cell r="B26">
            <v>2</v>
          </cell>
          <cell r="C26" t="str">
            <v>04.9102</v>
          </cell>
          <cell r="D26" t="str">
            <v>L¾p xµ trªn cét ®· dùng</v>
          </cell>
          <cell r="E26" t="str">
            <v>TÊn</v>
          </cell>
          <cell r="F26">
            <v>2.25688E-2</v>
          </cell>
          <cell r="G26">
            <v>0.8</v>
          </cell>
          <cell r="H26">
            <v>9965</v>
          </cell>
          <cell r="J26">
            <v>181470</v>
          </cell>
          <cell r="L26">
            <v>224.89809199999999</v>
          </cell>
          <cell r="M26">
            <v>0</v>
          </cell>
          <cell r="N26">
            <v>3276.4481088000002</v>
          </cell>
          <cell r="O26">
            <v>0</v>
          </cell>
          <cell r="Q26">
            <v>1</v>
          </cell>
          <cell r="W26">
            <v>6</v>
          </cell>
          <cell r="X26" t="str">
            <v>M¾t nèi trung gian</v>
          </cell>
          <cell r="Y26" t="str">
            <v>C¸i</v>
          </cell>
          <cell r="Z26">
            <v>1</v>
          </cell>
          <cell r="AA26">
            <v>7500</v>
          </cell>
          <cell r="AB26">
            <v>7500</v>
          </cell>
        </row>
        <row r="27">
          <cell r="B27">
            <v>3</v>
          </cell>
          <cell r="C27" t="str">
            <v>02.1361</v>
          </cell>
          <cell r="D27" t="str">
            <v>VËn chuyÓn xµ</v>
          </cell>
          <cell r="E27" t="str">
            <v>TÊn</v>
          </cell>
          <cell r="F27">
            <v>2.25688E-2</v>
          </cell>
          <cell r="G27">
            <v>1</v>
          </cell>
          <cell r="J27">
            <v>10021.400000000001</v>
          </cell>
          <cell r="L27">
            <v>0</v>
          </cell>
          <cell r="M27">
            <v>0</v>
          </cell>
          <cell r="N27">
            <v>226.17097232000003</v>
          </cell>
          <cell r="O27">
            <v>0</v>
          </cell>
          <cell r="W27">
            <v>7</v>
          </cell>
          <cell r="X27" t="str">
            <v>Kho¸ nÐo d©y N912</v>
          </cell>
          <cell r="Y27" t="str">
            <v>C¸i</v>
          </cell>
          <cell r="Z27">
            <v>1</v>
          </cell>
          <cell r="AA27">
            <v>32925</v>
          </cell>
          <cell r="AB27">
            <v>32925</v>
          </cell>
        </row>
        <row r="30">
          <cell r="A30">
            <v>5</v>
          </cell>
          <cell r="D30" t="str">
            <v>Xµ ®ì TI &amp; cÇu dao liªn ®éng</v>
          </cell>
          <cell r="L30">
            <v>1273.5429440000003</v>
          </cell>
          <cell r="M30">
            <v>1242998.3616000002</v>
          </cell>
          <cell r="N30">
            <v>19834.476035840002</v>
          </cell>
          <cell r="O30">
            <v>0</v>
          </cell>
          <cell r="P30" t="str">
            <v>Xµ ®ì TI &amp; cÇu dao liªn ®éng</v>
          </cell>
          <cell r="Q30">
            <v>1</v>
          </cell>
          <cell r="W30">
            <v>8</v>
          </cell>
          <cell r="X30" t="str">
            <v>C¸ch ®iÖn b¸t PC-70</v>
          </cell>
          <cell r="Y30" t="str">
            <v>C¸i</v>
          </cell>
          <cell r="Z30">
            <v>4</v>
          </cell>
          <cell r="AA30">
            <v>85000</v>
          </cell>
          <cell r="AB30">
            <v>340000</v>
          </cell>
        </row>
        <row r="31">
          <cell r="B31">
            <v>1</v>
          </cell>
          <cell r="C31" t="str">
            <v>PL§G</v>
          </cell>
          <cell r="D31" t="str">
            <v xml:space="preserve">ThÐp lµm xµ + bu l«ng m¹ </v>
          </cell>
          <cell r="E31" t="str">
            <v>kg</v>
          </cell>
          <cell r="F31">
            <v>127.80160000000001</v>
          </cell>
          <cell r="G31">
            <v>1</v>
          </cell>
          <cell r="I31">
            <v>9726</v>
          </cell>
          <cell r="L31">
            <v>0</v>
          </cell>
          <cell r="M31">
            <v>1242998.3616000002</v>
          </cell>
          <cell r="N31">
            <v>0</v>
          </cell>
          <cell r="O31">
            <v>0</v>
          </cell>
          <cell r="Q31">
            <v>1</v>
          </cell>
          <cell r="X31" t="str">
            <v>Tæng céng</v>
          </cell>
          <cell r="AB31">
            <v>430470</v>
          </cell>
        </row>
        <row r="32">
          <cell r="B32">
            <v>2</v>
          </cell>
          <cell r="C32" t="str">
            <v>04.9102</v>
          </cell>
          <cell r="D32" t="str">
            <v>L¾p xµ trªn cét ®· dùng</v>
          </cell>
          <cell r="E32" t="str">
            <v>TÊn</v>
          </cell>
          <cell r="F32">
            <v>0.12780160000000002</v>
          </cell>
          <cell r="G32">
            <v>0.8</v>
          </cell>
          <cell r="H32">
            <v>9965</v>
          </cell>
          <cell r="J32">
            <v>181470</v>
          </cell>
          <cell r="L32">
            <v>1273.5429440000003</v>
          </cell>
          <cell r="M32">
            <v>0</v>
          </cell>
          <cell r="N32">
            <v>18553.725081600001</v>
          </cell>
          <cell r="O32">
            <v>0</v>
          </cell>
          <cell r="Q32">
            <v>1</v>
          </cell>
        </row>
        <row r="33">
          <cell r="B33">
            <v>3</v>
          </cell>
          <cell r="C33" t="str">
            <v>02.1361</v>
          </cell>
          <cell r="D33" t="str">
            <v>VËn chuyÓn xµ</v>
          </cell>
          <cell r="E33" t="str">
            <v>TÊn</v>
          </cell>
          <cell r="F33">
            <v>0.12780160000000002</v>
          </cell>
          <cell r="G33">
            <v>1</v>
          </cell>
          <cell r="J33">
            <v>10021.400000000001</v>
          </cell>
          <cell r="L33">
            <v>0</v>
          </cell>
          <cell r="M33">
            <v>0</v>
          </cell>
          <cell r="N33">
            <v>1280.7509542400003</v>
          </cell>
          <cell r="O33">
            <v>0</v>
          </cell>
          <cell r="Q33">
            <v>1</v>
          </cell>
        </row>
        <row r="34">
          <cell r="A34">
            <v>6</v>
          </cell>
          <cell r="D34" t="str">
            <v>Thanh xµ ®ì TI</v>
          </cell>
          <cell r="L34">
            <v>603.89494400000001</v>
          </cell>
          <cell r="M34">
            <v>589411.16159999999</v>
          </cell>
          <cell r="N34">
            <v>9405.2107558400021</v>
          </cell>
          <cell r="O34">
            <v>0</v>
          </cell>
          <cell r="P34" t="str">
            <v>Thanh xµ ®ì TI</v>
          </cell>
          <cell r="Q34">
            <v>1</v>
          </cell>
        </row>
        <row r="35">
          <cell r="B35">
            <v>1</v>
          </cell>
          <cell r="C35" t="str">
            <v>PL§G</v>
          </cell>
          <cell r="D35" t="str">
            <v xml:space="preserve">ThÐp lµm xµ + bu l«ng m¹ </v>
          </cell>
          <cell r="E35" t="str">
            <v>kg</v>
          </cell>
          <cell r="F35">
            <v>60.601600000000005</v>
          </cell>
          <cell r="G35">
            <v>1</v>
          </cell>
          <cell r="I35">
            <v>9726</v>
          </cell>
          <cell r="L35">
            <v>0</v>
          </cell>
          <cell r="M35">
            <v>589411.16159999999</v>
          </cell>
          <cell r="N35">
            <v>0</v>
          </cell>
          <cell r="O35">
            <v>0</v>
          </cell>
          <cell r="Q35">
            <v>1</v>
          </cell>
        </row>
        <row r="36">
          <cell r="B36">
            <v>2</v>
          </cell>
          <cell r="C36" t="str">
            <v>04.9102</v>
          </cell>
          <cell r="D36" t="str">
            <v>L¾p xµ trªn cét ®· dùng</v>
          </cell>
          <cell r="E36" t="str">
            <v>TÊn</v>
          </cell>
          <cell r="F36">
            <v>6.0601600000000005E-2</v>
          </cell>
          <cell r="G36">
            <v>0.8</v>
          </cell>
          <cell r="H36">
            <v>9965</v>
          </cell>
          <cell r="J36">
            <v>181470</v>
          </cell>
          <cell r="L36">
            <v>603.89494400000001</v>
          </cell>
          <cell r="M36">
            <v>0</v>
          </cell>
          <cell r="N36">
            <v>8797.8978816000017</v>
          </cell>
          <cell r="O36">
            <v>0</v>
          </cell>
          <cell r="Q36">
            <v>1</v>
          </cell>
        </row>
        <row r="37">
          <cell r="B37">
            <v>3</v>
          </cell>
          <cell r="C37" t="str">
            <v>02.1361</v>
          </cell>
          <cell r="D37" t="str">
            <v>VËn chuyÓn xµ</v>
          </cell>
          <cell r="E37" t="str">
            <v>TÊn</v>
          </cell>
          <cell r="F37">
            <v>6.0601600000000005E-2</v>
          </cell>
          <cell r="G37">
            <v>1</v>
          </cell>
          <cell r="J37">
            <v>10021.400000000001</v>
          </cell>
          <cell r="L37">
            <v>0</v>
          </cell>
          <cell r="M37">
            <v>0</v>
          </cell>
          <cell r="N37">
            <v>607.31287424000016</v>
          </cell>
          <cell r="O37">
            <v>0</v>
          </cell>
          <cell r="Q37">
            <v>1</v>
          </cell>
        </row>
        <row r="38">
          <cell r="A38">
            <v>7</v>
          </cell>
          <cell r="D38" t="str">
            <v>Thanh xµ ®ì cÇu dao liªn ®éng</v>
          </cell>
          <cell r="L38">
            <v>612.60435399999994</v>
          </cell>
          <cell r="M38">
            <v>597911.68559999997</v>
          </cell>
          <cell r="N38">
            <v>9540.8532834400012</v>
          </cell>
          <cell r="O38">
            <v>0</v>
          </cell>
          <cell r="P38" t="str">
            <v>Thanh xµ ®ì cÇu dao liªn ®éng</v>
          </cell>
          <cell r="Q38">
            <v>1</v>
          </cell>
        </row>
        <row r="39">
          <cell r="B39">
            <v>1</v>
          </cell>
          <cell r="C39" t="str">
            <v>PL§G</v>
          </cell>
          <cell r="D39" t="str">
            <v xml:space="preserve">ThÐp lµm xµ + bu l«ng m¹ </v>
          </cell>
          <cell r="E39" t="str">
            <v>kg</v>
          </cell>
          <cell r="F39">
            <v>61.4756</v>
          </cell>
          <cell r="G39">
            <v>1</v>
          </cell>
          <cell r="I39">
            <v>9726</v>
          </cell>
          <cell r="L39">
            <v>0</v>
          </cell>
          <cell r="M39">
            <v>597911.68559999997</v>
          </cell>
          <cell r="N39">
            <v>0</v>
          </cell>
          <cell r="O39">
            <v>0</v>
          </cell>
          <cell r="Q39">
            <v>1</v>
          </cell>
        </row>
        <row r="40">
          <cell r="B40">
            <v>2</v>
          </cell>
          <cell r="C40" t="str">
            <v>04.9102</v>
          </cell>
          <cell r="D40" t="str">
            <v>L¾p xµ trªn cét ®· dùng</v>
          </cell>
          <cell r="E40" t="str">
            <v>TÊn</v>
          </cell>
          <cell r="F40">
            <v>6.1475599999999998E-2</v>
          </cell>
          <cell r="G40">
            <v>0.8</v>
          </cell>
          <cell r="H40">
            <v>9965</v>
          </cell>
          <cell r="J40">
            <v>181470</v>
          </cell>
          <cell r="L40">
            <v>612.60435399999994</v>
          </cell>
          <cell r="M40">
            <v>0</v>
          </cell>
          <cell r="N40">
            <v>8924.7817056000004</v>
          </cell>
          <cell r="O40">
            <v>0</v>
          </cell>
          <cell r="Q40">
            <v>1</v>
          </cell>
        </row>
        <row r="41">
          <cell r="B41">
            <v>3</v>
          </cell>
          <cell r="C41" t="str">
            <v>02.1361</v>
          </cell>
          <cell r="D41" t="str">
            <v>VËn chuyÓn xµ</v>
          </cell>
          <cell r="E41" t="str">
            <v>TÊn</v>
          </cell>
          <cell r="F41">
            <v>6.1475599999999998E-2</v>
          </cell>
          <cell r="G41">
            <v>1</v>
          </cell>
          <cell r="J41">
            <v>10021.400000000001</v>
          </cell>
          <cell r="L41">
            <v>0</v>
          </cell>
          <cell r="M41">
            <v>0</v>
          </cell>
          <cell r="N41">
            <v>616.07157784000003</v>
          </cell>
          <cell r="O41">
            <v>0</v>
          </cell>
          <cell r="Q41">
            <v>1</v>
          </cell>
        </row>
        <row r="42">
          <cell r="A42">
            <v>8</v>
          </cell>
          <cell r="D42" t="str">
            <v>Tay thao t¸c + chi tiÕt truyÒn ®éng</v>
          </cell>
          <cell r="L42">
            <v>431.18555000000003</v>
          </cell>
          <cell r="M42">
            <v>343662.62000000005</v>
          </cell>
          <cell r="N42">
            <v>6715.391498</v>
          </cell>
          <cell r="O42">
            <v>0</v>
          </cell>
          <cell r="P42" t="str">
            <v>Tay thao t¸c + chi tiÕt truyÒn ®éng</v>
          </cell>
          <cell r="Q42">
            <v>12</v>
          </cell>
        </row>
        <row r="43">
          <cell r="B43">
            <v>1</v>
          </cell>
          <cell r="C43" t="str">
            <v>PL§G</v>
          </cell>
          <cell r="D43" t="str">
            <v xml:space="preserve">ThÐp lµm xµ + bu l«ng m¹ </v>
          </cell>
          <cell r="E43" t="str">
            <v>kg</v>
          </cell>
          <cell r="F43">
            <v>24.370000000000005</v>
          </cell>
          <cell r="G43">
            <v>1</v>
          </cell>
          <cell r="I43">
            <v>9726</v>
          </cell>
          <cell r="L43">
            <v>0</v>
          </cell>
          <cell r="M43">
            <v>237022.62000000005</v>
          </cell>
          <cell r="N43">
            <v>0</v>
          </cell>
          <cell r="O43">
            <v>0</v>
          </cell>
          <cell r="Q43">
            <v>12</v>
          </cell>
        </row>
        <row r="44">
          <cell r="B44">
            <v>2</v>
          </cell>
          <cell r="C44" t="str">
            <v>HD - T6</v>
          </cell>
          <cell r="D44" t="str">
            <v>ThÐp èng m¹ kÏm F 33x41 m¹ kÏm</v>
          </cell>
          <cell r="E44" t="str">
            <v>m</v>
          </cell>
          <cell r="F44">
            <v>4.96</v>
          </cell>
          <cell r="G44">
            <v>1</v>
          </cell>
          <cell r="I44">
            <v>21500</v>
          </cell>
          <cell r="L44">
            <v>0</v>
          </cell>
          <cell r="M44">
            <v>106640</v>
          </cell>
          <cell r="N44">
            <v>0</v>
          </cell>
          <cell r="O44">
            <v>0</v>
          </cell>
        </row>
        <row r="45">
          <cell r="B45">
            <v>3</v>
          </cell>
          <cell r="C45" t="str">
            <v>04.9102</v>
          </cell>
          <cell r="D45" t="str">
            <v>L¾p chi tiÕt trªn cét ®· dùng</v>
          </cell>
          <cell r="E45" t="str">
            <v>TÊn</v>
          </cell>
          <cell r="F45">
            <v>4.3270000000000003E-2</v>
          </cell>
          <cell r="G45">
            <v>0.8</v>
          </cell>
          <cell r="H45">
            <v>9965</v>
          </cell>
          <cell r="J45">
            <v>181470</v>
          </cell>
          <cell r="L45">
            <v>431.18555000000003</v>
          </cell>
          <cell r="M45">
            <v>0</v>
          </cell>
          <cell r="N45">
            <v>6281.7655199999999</v>
          </cell>
          <cell r="O45">
            <v>0</v>
          </cell>
          <cell r="Q45">
            <v>12</v>
          </cell>
        </row>
        <row r="46">
          <cell r="B46">
            <v>4</v>
          </cell>
          <cell r="C46" t="str">
            <v>02.1361</v>
          </cell>
          <cell r="D46" t="str">
            <v>VËn chuyÓn xµ</v>
          </cell>
          <cell r="E46" t="str">
            <v>TÊn</v>
          </cell>
          <cell r="F46">
            <v>4.3270000000000003E-2</v>
          </cell>
          <cell r="G46">
            <v>1</v>
          </cell>
          <cell r="J46">
            <v>10021.400000000001</v>
          </cell>
          <cell r="L46">
            <v>0</v>
          </cell>
          <cell r="M46">
            <v>0</v>
          </cell>
          <cell r="N46">
            <v>433.62597800000009</v>
          </cell>
          <cell r="O46">
            <v>0</v>
          </cell>
          <cell r="Q46">
            <v>6</v>
          </cell>
        </row>
        <row r="47">
          <cell r="A47">
            <v>9</v>
          </cell>
          <cell r="D47" t="str">
            <v>Xµ ®ì thanh c¸i</v>
          </cell>
          <cell r="L47">
            <v>326.23018400000001</v>
          </cell>
          <cell r="M47">
            <v>318405.89760000003</v>
          </cell>
          <cell r="N47">
            <v>5080.7904022399998</v>
          </cell>
          <cell r="O47">
            <v>0</v>
          </cell>
          <cell r="Q47">
            <v>6</v>
          </cell>
        </row>
        <row r="48">
          <cell r="B48">
            <v>1</v>
          </cell>
          <cell r="C48" t="str">
            <v>PL§G</v>
          </cell>
          <cell r="D48" t="str">
            <v xml:space="preserve">ThÐp lµm xµ + bu l«ng m¹ </v>
          </cell>
          <cell r="E48" t="str">
            <v>kg</v>
          </cell>
          <cell r="F48">
            <v>32.7376</v>
          </cell>
          <cell r="G48">
            <v>1</v>
          </cell>
          <cell r="I48">
            <v>9726</v>
          </cell>
          <cell r="L48">
            <v>0</v>
          </cell>
          <cell r="M48">
            <v>318405.89760000003</v>
          </cell>
          <cell r="N48">
            <v>0</v>
          </cell>
          <cell r="O48">
            <v>0</v>
          </cell>
          <cell r="Q48">
            <v>6</v>
          </cell>
        </row>
        <row r="49">
          <cell r="B49">
            <v>2</v>
          </cell>
          <cell r="C49" t="str">
            <v>04.9102</v>
          </cell>
          <cell r="D49" t="str">
            <v>L¾p xµ trªn cét ®· dùng</v>
          </cell>
          <cell r="E49" t="str">
            <v>TÊn</v>
          </cell>
          <cell r="F49">
            <v>3.2737599999999999E-2</v>
          </cell>
          <cell r="G49">
            <v>0.8</v>
          </cell>
          <cell r="H49">
            <v>9965</v>
          </cell>
          <cell r="J49">
            <v>181470</v>
          </cell>
          <cell r="L49">
            <v>326.23018400000001</v>
          </cell>
          <cell r="M49">
            <v>0</v>
          </cell>
          <cell r="N49">
            <v>4752.7138175999999</v>
          </cell>
          <cell r="O49">
            <v>0</v>
          </cell>
          <cell r="Q49">
            <v>1</v>
          </cell>
        </row>
        <row r="50">
          <cell r="B50">
            <v>3</v>
          </cell>
          <cell r="C50" t="str">
            <v>02.1361</v>
          </cell>
          <cell r="D50" t="str">
            <v>VËn chuyÓn xµ</v>
          </cell>
          <cell r="E50" t="str">
            <v>TÊn</v>
          </cell>
          <cell r="F50">
            <v>3.2737599999999999E-2</v>
          </cell>
          <cell r="G50">
            <v>1</v>
          </cell>
          <cell r="J50">
            <v>10021.400000000001</v>
          </cell>
          <cell r="L50">
            <v>0</v>
          </cell>
          <cell r="M50">
            <v>0</v>
          </cell>
          <cell r="N50">
            <v>328.07658464000002</v>
          </cell>
          <cell r="O50">
            <v>0</v>
          </cell>
          <cell r="Q50">
            <v>1</v>
          </cell>
        </row>
        <row r="51">
          <cell r="A51">
            <v>10</v>
          </cell>
          <cell r="D51" t="str">
            <v>Xµ ®ì cÇu ch× tù r¬i</v>
          </cell>
          <cell r="L51">
            <v>401.82866000000001</v>
          </cell>
          <cell r="M51">
            <v>392191.22399999999</v>
          </cell>
          <cell r="N51">
            <v>6258.1799576000003</v>
          </cell>
          <cell r="O51">
            <v>0</v>
          </cell>
          <cell r="Q51">
            <v>1</v>
          </cell>
        </row>
        <row r="52">
          <cell r="B52">
            <v>1</v>
          </cell>
          <cell r="C52" t="str">
            <v>PL§G</v>
          </cell>
          <cell r="D52" t="str">
            <v xml:space="preserve">ThÐp lµm xµ + bu l«ng m¹ </v>
          </cell>
          <cell r="E52" t="str">
            <v>kg</v>
          </cell>
          <cell r="F52">
            <v>40.323999999999998</v>
          </cell>
          <cell r="G52">
            <v>1</v>
          </cell>
          <cell r="I52">
            <v>9726</v>
          </cell>
          <cell r="L52">
            <v>0</v>
          </cell>
          <cell r="M52">
            <v>392191.22399999999</v>
          </cell>
          <cell r="N52">
            <v>0</v>
          </cell>
          <cell r="O52">
            <v>0</v>
          </cell>
          <cell r="Q52">
            <v>5</v>
          </cell>
        </row>
        <row r="53">
          <cell r="B53">
            <v>2</v>
          </cell>
          <cell r="C53" t="str">
            <v>04.9102</v>
          </cell>
          <cell r="D53" t="str">
            <v>L¾p xµ trªn cét ®· dùng</v>
          </cell>
          <cell r="E53" t="str">
            <v>TÊn</v>
          </cell>
          <cell r="F53">
            <v>4.0323999999999999E-2</v>
          </cell>
          <cell r="G53">
            <v>0.8</v>
          </cell>
          <cell r="H53">
            <v>9965</v>
          </cell>
          <cell r="J53">
            <v>181470</v>
          </cell>
          <cell r="L53">
            <v>401.82866000000001</v>
          </cell>
          <cell r="M53">
            <v>0</v>
          </cell>
          <cell r="N53">
            <v>5854.0770240000002</v>
          </cell>
          <cell r="O53">
            <v>0</v>
          </cell>
        </row>
        <row r="54">
          <cell r="B54">
            <v>3</v>
          </cell>
          <cell r="C54" t="str">
            <v>02.1361</v>
          </cell>
          <cell r="D54" t="str">
            <v>VËn chuyÓn xµ</v>
          </cell>
          <cell r="E54" t="str">
            <v>TÊn</v>
          </cell>
          <cell r="F54">
            <v>4.0323999999999999E-2</v>
          </cell>
          <cell r="G54">
            <v>1</v>
          </cell>
          <cell r="J54">
            <v>10021.400000000001</v>
          </cell>
          <cell r="L54">
            <v>0</v>
          </cell>
          <cell r="M54">
            <v>0</v>
          </cell>
          <cell r="N54">
            <v>404.10293360000003</v>
          </cell>
          <cell r="O54">
            <v>0</v>
          </cell>
        </row>
        <row r="55">
          <cell r="A55">
            <v>11</v>
          </cell>
          <cell r="D55" t="str">
            <v>Xµ ®ì TU + thanh ®ì TU</v>
          </cell>
          <cell r="L55">
            <v>890.91883199999995</v>
          </cell>
          <cell r="M55">
            <v>869551.08479999995</v>
          </cell>
          <cell r="N55">
            <v>13875.392507519999</v>
          </cell>
          <cell r="O55">
            <v>0</v>
          </cell>
        </row>
        <row r="56">
          <cell r="B56">
            <v>1</v>
          </cell>
          <cell r="C56" t="str">
            <v>PL§G</v>
          </cell>
          <cell r="D56" t="str">
            <v xml:space="preserve">ThÐp lµm xµ + bu l«ng m¹ </v>
          </cell>
          <cell r="E56" t="str">
            <v>kg</v>
          </cell>
          <cell r="F56">
            <v>89.404799999999994</v>
          </cell>
          <cell r="G56">
            <v>1</v>
          </cell>
          <cell r="I56">
            <v>9726</v>
          </cell>
          <cell r="L56">
            <v>0</v>
          </cell>
          <cell r="M56">
            <v>869551.08479999995</v>
          </cell>
          <cell r="N56">
            <v>0</v>
          </cell>
          <cell r="O56">
            <v>0</v>
          </cell>
        </row>
        <row r="57">
          <cell r="B57">
            <v>2</v>
          </cell>
          <cell r="C57" t="str">
            <v>04.9102</v>
          </cell>
          <cell r="D57" t="str">
            <v>L¾p xµ trªn cét ®· dùng</v>
          </cell>
          <cell r="E57" t="str">
            <v>TÊn</v>
          </cell>
          <cell r="F57">
            <v>8.9404799999999993E-2</v>
          </cell>
          <cell r="G57">
            <v>0.8</v>
          </cell>
          <cell r="H57">
            <v>9965</v>
          </cell>
          <cell r="J57">
            <v>181470</v>
          </cell>
          <cell r="L57">
            <v>890.91883199999995</v>
          </cell>
          <cell r="M57">
            <v>0</v>
          </cell>
          <cell r="N57">
            <v>12979.431244799998</v>
          </cell>
          <cell r="O57">
            <v>0</v>
          </cell>
          <cell r="Q57">
            <v>5</v>
          </cell>
        </row>
        <row r="58">
          <cell r="B58">
            <v>3</v>
          </cell>
          <cell r="C58" t="str">
            <v>02.1361</v>
          </cell>
          <cell r="D58" t="str">
            <v>VËn chuyÓn xµ</v>
          </cell>
          <cell r="E58" t="str">
            <v>TÊn</v>
          </cell>
          <cell r="F58">
            <v>8.9404799999999993E-2</v>
          </cell>
          <cell r="G58">
            <v>1</v>
          </cell>
          <cell r="J58">
            <v>10021.400000000001</v>
          </cell>
          <cell r="L58">
            <v>0</v>
          </cell>
          <cell r="M58">
            <v>0</v>
          </cell>
          <cell r="N58">
            <v>895.96126272000004</v>
          </cell>
          <cell r="O58">
            <v>0</v>
          </cell>
          <cell r="Q58">
            <v>5</v>
          </cell>
        </row>
        <row r="59">
          <cell r="A59">
            <v>12</v>
          </cell>
          <cell r="D59" t="str">
            <v>Xµ ®ì ghÕ thao t¸c; ghÕ thao t¸c; sµn TT</v>
          </cell>
          <cell r="L59">
            <v>0</v>
          </cell>
          <cell r="M59">
            <v>2685451.3065600004</v>
          </cell>
          <cell r="N59">
            <v>50021.956157184002</v>
          </cell>
          <cell r="O59">
            <v>0</v>
          </cell>
          <cell r="Q59" t="e">
            <v>#REF!</v>
          </cell>
        </row>
        <row r="60">
          <cell r="B60">
            <v>1</v>
          </cell>
          <cell r="C60" t="str">
            <v>PL§G</v>
          </cell>
          <cell r="D60" t="str">
            <v xml:space="preserve">ThÐp lµm xµ; ghÕ; sµn + bu l«ng m¹ </v>
          </cell>
          <cell r="E60" t="str">
            <v>kg</v>
          </cell>
          <cell r="F60">
            <v>276.11056000000002</v>
          </cell>
          <cell r="G60">
            <v>1</v>
          </cell>
          <cell r="I60">
            <v>9726</v>
          </cell>
          <cell r="L60">
            <v>0</v>
          </cell>
          <cell r="M60">
            <v>2685451.3065600004</v>
          </cell>
          <cell r="N60">
            <v>0</v>
          </cell>
          <cell r="O60">
            <v>0</v>
          </cell>
          <cell r="Q60" t="e">
            <v>#REF!</v>
          </cell>
        </row>
        <row r="61">
          <cell r="B61">
            <v>2</v>
          </cell>
          <cell r="C61" t="str">
            <v>04.8101</v>
          </cell>
          <cell r="D61" t="str">
            <v>L¾p ghÕ trªn cét ®· dùng</v>
          </cell>
          <cell r="E61" t="str">
            <v>TÊn</v>
          </cell>
          <cell r="F61">
            <v>0.27611056</v>
          </cell>
          <cell r="G61">
            <v>1</v>
          </cell>
          <cell r="J61">
            <v>171145</v>
          </cell>
          <cell r="L61">
            <v>0</v>
          </cell>
          <cell r="M61">
            <v>0</v>
          </cell>
          <cell r="N61">
            <v>47254.941791199999</v>
          </cell>
          <cell r="O61">
            <v>0</v>
          </cell>
        </row>
        <row r="62">
          <cell r="B62">
            <v>3</v>
          </cell>
          <cell r="C62" t="str">
            <v>02.1361</v>
          </cell>
          <cell r="D62" t="str">
            <v>VËn chuyÓn xµ</v>
          </cell>
          <cell r="E62" t="str">
            <v>TÊn</v>
          </cell>
          <cell r="F62">
            <v>0.27611056</v>
          </cell>
          <cell r="G62">
            <v>1</v>
          </cell>
          <cell r="J62">
            <v>10021.400000000001</v>
          </cell>
          <cell r="L62">
            <v>0</v>
          </cell>
          <cell r="M62">
            <v>0</v>
          </cell>
          <cell r="N62">
            <v>2767.0143659840005</v>
          </cell>
          <cell r="O62">
            <v>0</v>
          </cell>
        </row>
        <row r="63">
          <cell r="A63">
            <v>13</v>
          </cell>
          <cell r="D63" t="str">
            <v>Thang trÌo</v>
          </cell>
          <cell r="L63">
            <v>0</v>
          </cell>
          <cell r="M63">
            <v>464980.60799999995</v>
          </cell>
          <cell r="N63">
            <v>8661.2032511999987</v>
          </cell>
          <cell r="O63">
            <v>0</v>
          </cell>
        </row>
        <row r="64">
          <cell r="B64">
            <v>1</v>
          </cell>
          <cell r="C64" t="str">
            <v>PL§G</v>
          </cell>
          <cell r="D64" t="str">
            <v xml:space="preserve">ThÐp lµm thang + bu l«ng m¹ </v>
          </cell>
          <cell r="E64" t="str">
            <v>kg</v>
          </cell>
          <cell r="F64">
            <v>47.807999999999993</v>
          </cell>
          <cell r="G64">
            <v>1</v>
          </cell>
          <cell r="I64">
            <v>9726</v>
          </cell>
          <cell r="L64">
            <v>0</v>
          </cell>
          <cell r="M64">
            <v>464980.60799999995</v>
          </cell>
          <cell r="N64">
            <v>0</v>
          </cell>
          <cell r="O64">
            <v>0</v>
          </cell>
        </row>
        <row r="65">
          <cell r="B65">
            <v>2</v>
          </cell>
          <cell r="C65" t="str">
            <v>04.8101</v>
          </cell>
          <cell r="D65" t="str">
            <v>L¾p thang trªn cét ®· dùng</v>
          </cell>
          <cell r="E65" t="str">
            <v>TÊn</v>
          </cell>
          <cell r="F65">
            <v>4.7807999999999989E-2</v>
          </cell>
          <cell r="G65">
            <v>1</v>
          </cell>
          <cell r="J65">
            <v>171145</v>
          </cell>
          <cell r="L65">
            <v>0</v>
          </cell>
          <cell r="M65">
            <v>0</v>
          </cell>
          <cell r="N65">
            <v>8182.1001599999981</v>
          </cell>
          <cell r="O65">
            <v>0</v>
          </cell>
        </row>
        <row r="66">
          <cell r="B66">
            <v>3</v>
          </cell>
          <cell r="C66" t="str">
            <v>02.1361</v>
          </cell>
          <cell r="D66" t="str">
            <v>VËn chuyÓn thang</v>
          </cell>
          <cell r="E66" t="str">
            <v>TÊn</v>
          </cell>
          <cell r="F66">
            <v>4.7807999999999989E-2</v>
          </cell>
          <cell r="G66">
            <v>1</v>
          </cell>
          <cell r="J66">
            <v>10021.400000000001</v>
          </cell>
          <cell r="L66">
            <v>0</v>
          </cell>
          <cell r="M66">
            <v>0</v>
          </cell>
          <cell r="N66">
            <v>479.10309119999994</v>
          </cell>
          <cell r="O66">
            <v>0</v>
          </cell>
        </row>
        <row r="67">
          <cell r="A67">
            <v>14</v>
          </cell>
          <cell r="D67" t="str">
            <v>Gi¸ ®ì tñ h¹ thÕ</v>
          </cell>
          <cell r="L67">
            <v>0</v>
          </cell>
          <cell r="M67">
            <v>267854.03999999998</v>
          </cell>
          <cell r="N67">
            <v>4560.8277959999996</v>
          </cell>
          <cell r="O67">
            <v>0</v>
          </cell>
        </row>
        <row r="68">
          <cell r="B68">
            <v>1</v>
          </cell>
          <cell r="C68" t="str">
            <v>PL§G</v>
          </cell>
          <cell r="D68" t="str">
            <v xml:space="preserve">ThÐp lµm gi¸ + bu l«ng m¹ </v>
          </cell>
          <cell r="E68" t="str">
            <v>kg</v>
          </cell>
          <cell r="F68">
            <v>27.54</v>
          </cell>
          <cell r="G68">
            <v>1</v>
          </cell>
          <cell r="I68">
            <v>9726</v>
          </cell>
          <cell r="L68">
            <v>0</v>
          </cell>
          <cell r="M68">
            <v>267854.03999999998</v>
          </cell>
          <cell r="N68">
            <v>0</v>
          </cell>
          <cell r="O68">
            <v>0</v>
          </cell>
        </row>
        <row r="69">
          <cell r="B69">
            <v>2</v>
          </cell>
          <cell r="C69" t="str">
            <v>04.8102</v>
          </cell>
          <cell r="D69" t="str">
            <v>L¾p gi¸ trªn cét ®· dùng</v>
          </cell>
          <cell r="E69" t="str">
            <v>TÊn</v>
          </cell>
          <cell r="F69">
            <v>2.7539999999999999E-2</v>
          </cell>
          <cell r="G69">
            <v>1</v>
          </cell>
          <cell r="J69">
            <v>155586</v>
          </cell>
          <cell r="L69">
            <v>0</v>
          </cell>
          <cell r="M69">
            <v>0</v>
          </cell>
          <cell r="N69">
            <v>4284.8384399999995</v>
          </cell>
          <cell r="O69">
            <v>0</v>
          </cell>
        </row>
        <row r="70">
          <cell r="B70">
            <v>3</v>
          </cell>
          <cell r="C70" t="str">
            <v>02.1361</v>
          </cell>
          <cell r="D70" t="str">
            <v>VËn chuyÓn gi¸</v>
          </cell>
          <cell r="E70" t="str">
            <v>TÊn</v>
          </cell>
          <cell r="F70">
            <v>2.7539999999999999E-2</v>
          </cell>
          <cell r="G70">
            <v>1</v>
          </cell>
          <cell r="J70">
            <v>10021.400000000001</v>
          </cell>
          <cell r="L70">
            <v>0</v>
          </cell>
          <cell r="M70">
            <v>0</v>
          </cell>
          <cell r="N70">
            <v>275.98935600000004</v>
          </cell>
          <cell r="O70">
            <v>0</v>
          </cell>
        </row>
        <row r="71">
          <cell r="A71">
            <v>15</v>
          </cell>
          <cell r="D71" t="str">
            <v>Tñ ®o ®Õm</v>
          </cell>
          <cell r="L71">
            <v>34454</v>
          </cell>
          <cell r="M71">
            <v>1254782.1168000002</v>
          </cell>
          <cell r="N71">
            <v>49714.14</v>
          </cell>
          <cell r="O71">
            <v>30633</v>
          </cell>
        </row>
        <row r="72">
          <cell r="B72">
            <v>1</v>
          </cell>
          <cell r="C72" t="str">
            <v>PL§G</v>
          </cell>
          <cell r="D72" t="str">
            <v xml:space="preserve">ThÐp lµm tñ m¹ </v>
          </cell>
          <cell r="E72" t="str">
            <v>kg</v>
          </cell>
          <cell r="F72">
            <v>103.99000000000001</v>
          </cell>
          <cell r="G72">
            <v>1</v>
          </cell>
          <cell r="I72">
            <v>9726</v>
          </cell>
          <cell r="L72">
            <v>0</v>
          </cell>
          <cell r="M72">
            <v>1011406.7400000001</v>
          </cell>
          <cell r="N72">
            <v>0</v>
          </cell>
          <cell r="O72">
            <v>0</v>
          </cell>
        </row>
        <row r="73">
          <cell r="B73">
            <v>2</v>
          </cell>
          <cell r="C73" t="str">
            <v>HD - T6</v>
          </cell>
          <cell r="D73" t="str">
            <v>B¶ng gç 500x950x30</v>
          </cell>
          <cell r="E73" t="str">
            <v>C¸i</v>
          </cell>
          <cell r="F73">
            <v>1</v>
          </cell>
          <cell r="G73">
            <v>1</v>
          </cell>
          <cell r="I73">
            <v>38475</v>
          </cell>
          <cell r="L73">
            <v>0</v>
          </cell>
          <cell r="M73">
            <v>38475</v>
          </cell>
          <cell r="N73">
            <v>0</v>
          </cell>
          <cell r="O73">
            <v>0</v>
          </cell>
        </row>
        <row r="74">
          <cell r="B74">
            <v>3</v>
          </cell>
          <cell r="D74" t="str">
            <v>B¶n lÒ quay m¹</v>
          </cell>
          <cell r="E74" t="str">
            <v>Bé</v>
          </cell>
          <cell r="F74">
            <v>8</v>
          </cell>
          <cell r="G74">
            <v>1</v>
          </cell>
          <cell r="I74">
            <v>3000</v>
          </cell>
          <cell r="L74">
            <v>0</v>
          </cell>
          <cell r="M74">
            <v>24000</v>
          </cell>
          <cell r="N74">
            <v>0</v>
          </cell>
          <cell r="O74">
            <v>0</v>
          </cell>
        </row>
        <row r="75">
          <cell r="B75">
            <v>4</v>
          </cell>
          <cell r="D75" t="str">
            <v>Mãc kho¸ m¹</v>
          </cell>
          <cell r="E75" t="str">
            <v>Bé</v>
          </cell>
          <cell r="F75">
            <v>4</v>
          </cell>
          <cell r="G75">
            <v>1</v>
          </cell>
          <cell r="I75">
            <v>3000</v>
          </cell>
          <cell r="L75">
            <v>0</v>
          </cell>
          <cell r="M75">
            <v>12000</v>
          </cell>
          <cell r="N75">
            <v>0</v>
          </cell>
          <cell r="O75">
            <v>0</v>
          </cell>
        </row>
        <row r="76">
          <cell r="B76">
            <v>5</v>
          </cell>
          <cell r="D76" t="str">
            <v>Kho¸ ViÖt - TiÖp</v>
          </cell>
          <cell r="E76" t="str">
            <v>c¸i</v>
          </cell>
          <cell r="F76">
            <v>2</v>
          </cell>
          <cell r="G76">
            <v>1</v>
          </cell>
          <cell r="I76">
            <v>15000</v>
          </cell>
          <cell r="L76">
            <v>0</v>
          </cell>
          <cell r="M76">
            <v>30000</v>
          </cell>
          <cell r="N76">
            <v>0</v>
          </cell>
          <cell r="O76">
            <v>0</v>
          </cell>
        </row>
        <row r="77">
          <cell r="B77">
            <v>6</v>
          </cell>
          <cell r="D77" t="str">
            <v>§Ìn b¸o mÊt fa 220V-5W</v>
          </cell>
          <cell r="E77" t="str">
            <v>C¸i</v>
          </cell>
          <cell r="F77">
            <v>3</v>
          </cell>
          <cell r="G77">
            <v>1</v>
          </cell>
          <cell r="I77">
            <v>2500</v>
          </cell>
          <cell r="L77">
            <v>0</v>
          </cell>
          <cell r="M77">
            <v>7500</v>
          </cell>
          <cell r="N77">
            <v>0</v>
          </cell>
          <cell r="O77">
            <v>0</v>
          </cell>
        </row>
        <row r="78">
          <cell r="B78">
            <v>7</v>
          </cell>
          <cell r="C78" t="str">
            <v>HD - T6</v>
          </cell>
          <cell r="D78" t="str">
            <v>èng nhùa PVC T.P H¶i Phßng F 34</v>
          </cell>
          <cell r="E78" t="str">
            <v>m</v>
          </cell>
          <cell r="F78">
            <v>20</v>
          </cell>
          <cell r="G78">
            <v>1</v>
          </cell>
          <cell r="I78">
            <v>4400</v>
          </cell>
          <cell r="L78">
            <v>0</v>
          </cell>
          <cell r="M78">
            <v>88000</v>
          </cell>
          <cell r="N78">
            <v>0</v>
          </cell>
          <cell r="O78">
            <v>0</v>
          </cell>
        </row>
        <row r="79">
          <cell r="B79">
            <v>8</v>
          </cell>
          <cell r="C79" t="str">
            <v>HD - T6</v>
          </cell>
          <cell r="D79" t="str">
            <v>Cót nhùa PVC T.P H¶i Phßng F 34</v>
          </cell>
          <cell r="E79" t="str">
            <v>c¸i</v>
          </cell>
          <cell r="F79">
            <v>12</v>
          </cell>
          <cell r="G79">
            <v>1</v>
          </cell>
          <cell r="I79">
            <v>2700</v>
          </cell>
          <cell r="L79">
            <v>0</v>
          </cell>
          <cell r="M79">
            <v>32400</v>
          </cell>
          <cell r="N79">
            <v>0</v>
          </cell>
          <cell r="O79">
            <v>0</v>
          </cell>
        </row>
        <row r="80">
          <cell r="B80">
            <v>9</v>
          </cell>
          <cell r="D80" t="str">
            <v>TÊm kÝnh cöa ®äc chØ sè ®ång hå</v>
          </cell>
          <cell r="E80" t="str">
            <v>C¸i</v>
          </cell>
          <cell r="F80">
            <v>8</v>
          </cell>
          <cell r="G80">
            <v>1</v>
          </cell>
          <cell r="I80">
            <v>1000</v>
          </cell>
          <cell r="L80">
            <v>0</v>
          </cell>
          <cell r="M80">
            <v>8000</v>
          </cell>
          <cell r="N80">
            <v>0</v>
          </cell>
          <cell r="O80">
            <v>0</v>
          </cell>
        </row>
        <row r="81">
          <cell r="B81">
            <v>10</v>
          </cell>
          <cell r="D81" t="str">
            <v>VÝt b¾t b¶ng gç M 5x20</v>
          </cell>
          <cell r="E81" t="str">
            <v>C¸i</v>
          </cell>
          <cell r="F81">
            <v>6</v>
          </cell>
          <cell r="G81">
            <v>1</v>
          </cell>
          <cell r="I81">
            <v>100</v>
          </cell>
          <cell r="L81">
            <v>0</v>
          </cell>
          <cell r="M81">
            <v>600</v>
          </cell>
          <cell r="N81">
            <v>0</v>
          </cell>
          <cell r="O81">
            <v>0</v>
          </cell>
        </row>
        <row r="82">
          <cell r="B82">
            <v>11</v>
          </cell>
          <cell r="D82" t="str">
            <v>Bu l«ng M10x50 + ªcu</v>
          </cell>
          <cell r="E82" t="str">
            <v>C¸i</v>
          </cell>
          <cell r="F82">
            <v>4</v>
          </cell>
          <cell r="G82">
            <v>1</v>
          </cell>
          <cell r="I82">
            <v>600.0942</v>
          </cell>
          <cell r="L82">
            <v>0</v>
          </cell>
          <cell r="M82">
            <v>2400.3768</v>
          </cell>
          <cell r="N82">
            <v>0</v>
          </cell>
          <cell r="O82">
            <v>0</v>
          </cell>
        </row>
        <row r="83">
          <cell r="B83">
            <v>12</v>
          </cell>
          <cell r="C83" t="str">
            <v>05.1102</v>
          </cell>
          <cell r="D83" t="str">
            <v>L¾p tñ ®iÖn</v>
          </cell>
          <cell r="E83" t="str">
            <v>C¸i</v>
          </cell>
          <cell r="F83">
            <v>1</v>
          </cell>
          <cell r="G83">
            <v>1</v>
          </cell>
          <cell r="H83">
            <v>34454</v>
          </cell>
          <cell r="J83">
            <v>48712</v>
          </cell>
          <cell r="K83">
            <v>30633</v>
          </cell>
          <cell r="L83">
            <v>34454</v>
          </cell>
          <cell r="M83">
            <v>0</v>
          </cell>
          <cell r="N83">
            <v>48712</v>
          </cell>
          <cell r="O83">
            <v>30633</v>
          </cell>
        </row>
        <row r="84">
          <cell r="B84">
            <v>13</v>
          </cell>
          <cell r="C84" t="str">
            <v>02.1361</v>
          </cell>
          <cell r="D84" t="str">
            <v>VËn chuyÓn tñ</v>
          </cell>
          <cell r="E84" t="str">
            <v>TÊn</v>
          </cell>
          <cell r="F84">
            <v>0.1</v>
          </cell>
          <cell r="G84">
            <v>1</v>
          </cell>
          <cell r="J84">
            <v>10021.400000000001</v>
          </cell>
          <cell r="L84">
            <v>0</v>
          </cell>
          <cell r="M84">
            <v>0</v>
          </cell>
          <cell r="N84">
            <v>1002.1400000000002</v>
          </cell>
          <cell r="O84">
            <v>0</v>
          </cell>
        </row>
        <row r="85">
          <cell r="A85">
            <v>16</v>
          </cell>
          <cell r="D85" t="str">
            <v>TiÕp ®Þa tr¹m</v>
          </cell>
          <cell r="L85">
            <v>3003.2</v>
          </cell>
          <cell r="M85">
            <v>330615.53999999998</v>
          </cell>
          <cell r="N85">
            <v>176716.03798744001</v>
          </cell>
          <cell r="O85">
            <v>23134</v>
          </cell>
        </row>
        <row r="86">
          <cell r="B86">
            <v>1</v>
          </cell>
          <cell r="C86" t="str">
            <v>HD - T6</v>
          </cell>
          <cell r="D86" t="str">
            <v>S¾t  L.50x50x5</v>
          </cell>
          <cell r="E86" t="str">
            <v>kg</v>
          </cell>
          <cell r="F86">
            <v>37.700000000000003</v>
          </cell>
          <cell r="G86">
            <v>1.02</v>
          </cell>
          <cell r="I86">
            <v>4150</v>
          </cell>
          <cell r="J86">
            <v>0</v>
          </cell>
          <cell r="K86">
            <v>0</v>
          </cell>
          <cell r="L86">
            <v>0</v>
          </cell>
          <cell r="M86">
            <v>159584.1</v>
          </cell>
          <cell r="N86">
            <v>0</v>
          </cell>
          <cell r="O86">
            <v>0</v>
          </cell>
        </row>
        <row r="87">
          <cell r="B87">
            <v>2</v>
          </cell>
          <cell r="C87" t="str">
            <v>HD - T6</v>
          </cell>
          <cell r="D87" t="str">
            <v xml:space="preserve">S¾t dÑt 40x4 </v>
          </cell>
          <cell r="E87" t="str">
            <v>kg</v>
          </cell>
          <cell r="F87">
            <v>25.2</v>
          </cell>
          <cell r="G87">
            <v>1.02</v>
          </cell>
          <cell r="I87">
            <v>4100</v>
          </cell>
          <cell r="J87">
            <v>0</v>
          </cell>
          <cell r="K87">
            <v>0</v>
          </cell>
          <cell r="L87">
            <v>0</v>
          </cell>
          <cell r="M87">
            <v>105386.40000000001</v>
          </cell>
          <cell r="N87">
            <v>0</v>
          </cell>
          <cell r="O87">
            <v>0</v>
          </cell>
        </row>
        <row r="88">
          <cell r="B88">
            <v>3</v>
          </cell>
          <cell r="C88" t="str">
            <v>HD - T6</v>
          </cell>
          <cell r="D88" t="str">
            <v>S¾t F12</v>
          </cell>
          <cell r="E88" t="str">
            <v>kg</v>
          </cell>
          <cell r="F88">
            <v>13.32</v>
          </cell>
          <cell r="G88">
            <v>1.02</v>
          </cell>
          <cell r="I88">
            <v>4100</v>
          </cell>
          <cell r="J88">
            <v>0</v>
          </cell>
          <cell r="K88">
            <v>0</v>
          </cell>
          <cell r="L88">
            <v>0</v>
          </cell>
          <cell r="M88">
            <v>55704.240000000005</v>
          </cell>
          <cell r="N88">
            <v>0</v>
          </cell>
          <cell r="O88">
            <v>0</v>
          </cell>
        </row>
        <row r="89">
          <cell r="B89">
            <v>4</v>
          </cell>
          <cell r="C89" t="str">
            <v>PL§G</v>
          </cell>
          <cell r="D89" t="str">
            <v>Chi tiÕt m¹ kÏm + bu l«ng m¹</v>
          </cell>
          <cell r="E89" t="str">
            <v>kg</v>
          </cell>
          <cell r="F89">
            <v>1.0464</v>
          </cell>
          <cell r="G89">
            <v>1</v>
          </cell>
          <cell r="I89">
            <v>9500</v>
          </cell>
          <cell r="J89">
            <v>0</v>
          </cell>
          <cell r="K89">
            <v>0</v>
          </cell>
          <cell r="L89">
            <v>0</v>
          </cell>
          <cell r="M89">
            <v>9940.7999999999993</v>
          </cell>
          <cell r="N89">
            <v>0</v>
          </cell>
          <cell r="O89">
            <v>0</v>
          </cell>
        </row>
        <row r="90">
          <cell r="B90">
            <v>5</v>
          </cell>
          <cell r="C90" t="str">
            <v>03.3102</v>
          </cell>
          <cell r="D90" t="str">
            <v>§µo r·nh tiÕp ®Þa ®Êt cÊp II</v>
          </cell>
          <cell r="E90" t="str">
            <v>m3</v>
          </cell>
          <cell r="F90">
            <v>6.4</v>
          </cell>
          <cell r="G90">
            <v>1</v>
          </cell>
          <cell r="I90">
            <v>0</v>
          </cell>
          <cell r="J90">
            <v>14716</v>
          </cell>
          <cell r="K90">
            <v>0</v>
          </cell>
          <cell r="L90">
            <v>0</v>
          </cell>
          <cell r="M90">
            <v>0</v>
          </cell>
          <cell r="N90">
            <v>94182.400000000009</v>
          </cell>
          <cell r="O90">
            <v>0</v>
          </cell>
        </row>
        <row r="91">
          <cell r="B91">
            <v>6</v>
          </cell>
          <cell r="C91" t="str">
            <v>03.3202</v>
          </cell>
          <cell r="D91" t="str">
            <v>§¾p r·nh tiÕp ®Þa ®Êt cÊp II</v>
          </cell>
          <cell r="E91" t="str">
            <v>,,</v>
          </cell>
          <cell r="F91">
            <v>6.4</v>
          </cell>
          <cell r="G91">
            <v>1</v>
          </cell>
          <cell r="I91">
            <v>0</v>
          </cell>
          <cell r="J91">
            <v>8682</v>
          </cell>
          <cell r="K91">
            <v>0</v>
          </cell>
          <cell r="L91">
            <v>0</v>
          </cell>
          <cell r="M91">
            <v>0</v>
          </cell>
          <cell r="N91">
            <v>55564.800000000003</v>
          </cell>
          <cell r="O91">
            <v>0</v>
          </cell>
        </row>
        <row r="92">
          <cell r="B92">
            <v>7</v>
          </cell>
          <cell r="C92" t="str">
            <v>05.8002</v>
          </cell>
          <cell r="D92" t="str">
            <v>§ãng cäc tiÕp ®Þa</v>
          </cell>
          <cell r="E92" t="str">
            <v>cäc</v>
          </cell>
          <cell r="F92">
            <v>4</v>
          </cell>
          <cell r="G92">
            <v>1</v>
          </cell>
          <cell r="H92">
            <v>750.8</v>
          </cell>
          <cell r="I92">
            <v>0</v>
          </cell>
          <cell r="J92">
            <v>4335.3</v>
          </cell>
          <cell r="K92">
            <v>776</v>
          </cell>
          <cell r="L92">
            <v>3003.2</v>
          </cell>
          <cell r="M92">
            <v>0</v>
          </cell>
          <cell r="N92">
            <v>17341.2</v>
          </cell>
          <cell r="O92">
            <v>3104</v>
          </cell>
        </row>
        <row r="93">
          <cell r="B93">
            <v>8</v>
          </cell>
          <cell r="C93" t="str">
            <v>04.7002</v>
          </cell>
          <cell r="D93" t="str">
            <v xml:space="preserve">S¶n xuÊt vµ r¶i d©y tiÕp ®Þa </v>
          </cell>
          <cell r="E93" t="str">
            <v>m</v>
          </cell>
          <cell r="F93">
            <v>20</v>
          </cell>
          <cell r="G93">
            <v>1</v>
          </cell>
          <cell r="I93">
            <v>0</v>
          </cell>
          <cell r="J93">
            <v>438.8</v>
          </cell>
          <cell r="K93">
            <v>1001.5</v>
          </cell>
          <cell r="L93">
            <v>0</v>
          </cell>
          <cell r="M93">
            <v>0</v>
          </cell>
          <cell r="N93">
            <v>8776</v>
          </cell>
          <cell r="O93">
            <v>20030</v>
          </cell>
        </row>
        <row r="94">
          <cell r="B94">
            <v>9</v>
          </cell>
          <cell r="C94" t="str">
            <v>02.1351</v>
          </cell>
          <cell r="D94" t="str">
            <v>VËn chuyÓn tiÕp ®Þa</v>
          </cell>
          <cell r="E94" t="str">
            <v>tÊn</v>
          </cell>
          <cell r="F94">
            <v>7.7266399999999999E-2</v>
          </cell>
          <cell r="G94">
            <v>1</v>
          </cell>
          <cell r="I94">
            <v>0</v>
          </cell>
          <cell r="J94">
            <v>11022.1</v>
          </cell>
          <cell r="L94">
            <v>0</v>
          </cell>
          <cell r="M94">
            <v>0</v>
          </cell>
          <cell r="N94">
            <v>851.63798743999996</v>
          </cell>
          <cell r="O94">
            <v>0</v>
          </cell>
        </row>
        <row r="786">
          <cell r="B786"/>
          <cell r="C786" t="str">
            <v>02.1461</v>
          </cell>
          <cell r="D786" t="str">
            <v>VËn chuyÓn cét</v>
          </cell>
          <cell r="E786" t="str">
            <v>TÊn</v>
          </cell>
          <cell r="F786">
            <v>1.1000000000000001</v>
          </cell>
          <cell r="G786">
            <v>1</v>
          </cell>
        </row>
        <row r="45647">
          <cell r="I45647"/>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 val="DATA"/>
      <sheetName val="DIALOG"/>
      <sheetName val="Macro1"/>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DZ 0.4"/>
      <sheetName val="TT04"/>
      <sheetName val="TH-XL"/>
      <sheetName val="MTL(AG)"/>
      <sheetName val="MTL$-INTER"/>
      <sheetName val="CaMay"/>
      <sheetName val="DGiaT"/>
      <sheetName val="DGiaTN"/>
      <sheetName val="TT"/>
      <sheetName val="dongia"/>
      <sheetName val="DZ 35"/>
      <sheetName val="Cto"/>
      <sheetName val="Work-Condition"/>
      <sheetName val="äp_x0007_07.5102_x0007_07.51024Hoäp noái c"/>
      <sheetName val="CTDZ6kv (gd1) "/>
      <sheetName val="CTDZ 0.4+cto (GD1)"/>
      <sheetName val="CTTBA (gd1)"/>
      <sheetName val="gvl"/>
      <sheetName val="äp?_x0007_07.5102_x0007_07.51024Hoäp noái c"/>
      <sheetName val="07.5103_x0007_07.51035Hoäp noái caùp "/>
      <sheetName val="PLQN99"/>
      <sheetName val="äp"/>
      <sheetName val="Du Toan"/>
      <sheetName val="DM67"/>
      <sheetName val="DongiaVCTC"/>
      <sheetName val="DM66"/>
      <sheetName val="DTChitiet"/>
      <sheetName val="Cuoc89"/>
      <sheetName val="KLtheptinhsan"/>
      <sheetName val="Caphoi"/>
      <sheetName val="Cuoc36"/>
      <sheetName val="gtrinh"/>
      <sheetName val="TN3982 (SCL)"/>
      <sheetName val="DG248"/>
      <sheetName val="DG3983"/>
      <sheetName val="DG3285"/>
      <sheetName val="3983"/>
      <sheetName val="3285"/>
      <sheetName val="Q.Roaddv (2)"/>
      <sheetName val="Mobilizate"/>
      <sheetName val="month_quant"/>
      <sheetName val="DAH-2"/>
      <sheetName val="äp__x0007_07.5102_x0007_07.51024Hoäp noái c"/>
      <sheetName val="Chart1"/>
      <sheetName val="Phantich"/>
      <sheetName val="Toan_DA"/>
      <sheetName val="2004"/>
      <sheetName val="2005"/>
      <sheetName val="XL4Test5"/>
      <sheetName val="KB"/>
      <sheetName val="_p__07_5102_07_51024Ho_p_no_i_2"/>
      <sheetName val="_p__07_5102_07_51024Ho_p_no_i_3"/>
      <sheetName val="chiettinh"/>
      <sheetName val="THVT"/>
      <sheetName val="PTDM"/>
      <sheetName val="CHITIET VL-NC-TT1p"/>
      <sheetName val="TONGKE3p"/>
      <sheetName val="Heso"/>
      <sheetName val="MTO REV.2(ARMOR)"/>
      <sheetName val="giathanh1"/>
      <sheetName val="Dinh Muc VT"/>
      <sheetName val="Tien Luong"/>
      <sheetName val="DG"/>
      <sheetName val="Dutoan KL"/>
      <sheetName val="vankhuon"/>
      <sheetName val="Para"/>
      <sheetName val="Don gia"/>
      <sheetName val="ctbetong"/>
      <sheetName val="DGCLVC3285"/>
      <sheetName val="th"/>
      <sheetName val="phu luc"/>
      <sheetName val="vc dd tba"/>
      <sheetName val="bia TBA "/>
      <sheetName val="250 KVA"/>
      <sheetName val="chi tiet TBA"/>
      <sheetName val="chi tiet C"/>
      <sheetName val="DM 85"/>
      <sheetName val="tong HOP TBA"/>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VC dd TBA "/>
      <sheetName val="TB TBA"/>
      <sheetName val="Phan dien TBA "/>
      <sheetName val="DM 66"/>
      <sheetName val="TH TBA"/>
      <sheetName val="tkct"/>
      <sheetName val="CLVCTC DZ 0.4"/>
      <sheetName val="KHOI LUONG XA"/>
      <sheetName val="chitietdatdao"/>
      <sheetName val="TON DZ 0.4 KV"/>
      <sheetName val="TONG KE DZ 22 KV"/>
      <sheetName val="THVT0,4 6 TBA"/>
      <sheetName val="tieuhaoVT DZ 22"/>
      <sheetName val="THVT0,4 3 TBA"/>
      <sheetName val="THUECD"/>
      <sheetName val="LTTHIEU"/>
      <sheetName val="tt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THPDMoi  (2)"/>
      <sheetName val="TGT"/>
      <sheetName val="PL II"/>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ÖCDD DZ 22"/>
      <sheetName val="TONG KE DZ 0.4 KV"/>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KSTK0,4Ġ3 TBA"/>
      <sheetName val="Tong hop DZ &quot;2"/>
      <sheetName val="KSTK0,4 ೼_xfffe_TBA"/>
    </sheetNames>
    <sheetDataSet>
      <sheetData sheetId="0" refreshError="1">
        <row r="74">
          <cell r="F74">
            <v>38074.024000000005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V.LIEU"/>
      <sheetName val="THANG11"/>
      <sheetName val="Sheet3"/>
      <sheetName val="XL4Poppy"/>
    </sheetNames>
    <sheetDataSet>
      <sheetData sheetId="0"/>
      <sheetData sheetId="1"/>
      <sheetData sheetId="2"/>
      <sheetData sheetId="3" refreshError="1">
        <row r="31">
          <cell r="C31" t="b">
            <v>1</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thanh"/>
      <sheetName val="to bia"/>
      <sheetName val="Thuyet minh"/>
      <sheetName val="THQTct"/>
      <sheetName val="THQT"/>
      <sheetName val="TH_ DZ22"/>
      <sheetName val="VL-nc-mtc dz22"/>
      <sheetName val="CT-DZ22"/>
      <sheetName val="Cuoc phi Vc-22KV"/>
      <sheetName val="TH-TBA"/>
      <sheetName val="Thiet bi"/>
      <sheetName val="MTC-NC-VL TBA"/>
      <sheetName val="CT - TBA"/>
      <sheetName val="Cuoc vc TBA"/>
      <sheetName val="Thi nghiemTBA"/>
      <sheetName val="TH-DZ0,4"/>
      <sheetName val="VL-NC-MTC  0,4kv"/>
      <sheetName val="Chiet tinh 0,4KV"/>
      <sheetName val="Cuoc vc DZ0,4"/>
      <sheetName val="THcong to"/>
      <sheetName val="VL-NC-MTC  Cong to"/>
      <sheetName val="Chiet tinh cong to"/>
      <sheetName val="Cuoc vc Cong to"/>
      <sheetName val="KB + DCQ"/>
      <sheetName val="THQT FS"/>
      <sheetName val="TH_ DZ22 FS"/>
      <sheetName val="TH-TBA FS"/>
      <sheetName val="TH-DZ0,4FS"/>
      <sheetName val="THcong toFS"/>
      <sheetName val="VL-nc-mtc FS"/>
      <sheetName val="CTFS"/>
      <sheetName val="XL4Poppy"/>
      <sheetName val="Chiet tinh 0_4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
          <cell r="C4" t="str">
            <v xml:space="preserve"> Néi dung c«ng viÖc </v>
          </cell>
          <cell r="D4" t="str">
            <v>§VT</v>
          </cell>
          <cell r="E4" t="str">
            <v xml:space="preserve">Khèi l­îng </v>
          </cell>
          <cell r="G4" t="str">
            <v xml:space="preserve">§¬n gi¸ </v>
          </cell>
          <cell r="H4" t="str">
            <v xml:space="preserve">Thµnh tiÒn </v>
          </cell>
        </row>
        <row r="5">
          <cell r="E5" t="str">
            <v>TK</v>
          </cell>
          <cell r="F5" t="str">
            <v>TLHH</v>
          </cell>
          <cell r="H5" t="str">
            <v>VËt liÖu</v>
          </cell>
          <cell r="I5" t="str">
            <v xml:space="preserve">Nh©n c«ng </v>
          </cell>
          <cell r="J5" t="str">
            <v>MTC</v>
          </cell>
        </row>
        <row r="6">
          <cell r="C6" t="str">
            <v xml:space="preserve">Gi¸ vËt liÖu vµ nh©n c«ng 1m3bª t«ng </v>
          </cell>
        </row>
        <row r="8">
          <cell r="C8" t="str">
            <v>Bª t«ng lãt M50</v>
          </cell>
          <cell r="H8">
            <v>151083.34564999997</v>
          </cell>
          <cell r="I8">
            <v>0</v>
          </cell>
        </row>
        <row r="9">
          <cell r="C9" t="str">
            <v xml:space="preserve">VËt liÖu </v>
          </cell>
        </row>
        <row r="10">
          <cell r="C10" t="str">
            <v xml:space="preserve">Xi m¨ng </v>
          </cell>
          <cell r="D10" t="str">
            <v>Kg</v>
          </cell>
          <cell r="E10">
            <v>168</v>
          </cell>
          <cell r="F10">
            <v>1.0249999999999999</v>
          </cell>
          <cell r="G10">
            <v>564</v>
          </cell>
          <cell r="H10">
            <v>97120.799999999988</v>
          </cell>
        </row>
        <row r="11">
          <cell r="C11" t="str">
            <v>C¸t vµng</v>
          </cell>
          <cell r="D11" t="str">
            <v>M3</v>
          </cell>
          <cell r="E11">
            <v>0.51200000000000001</v>
          </cell>
          <cell r="F11">
            <v>1.0249999999999999</v>
          </cell>
          <cell r="G11">
            <v>40952</v>
          </cell>
          <cell r="H11">
            <v>21491.609599999996</v>
          </cell>
        </row>
        <row r="12">
          <cell r="C12" t="str">
            <v>§¸ 4x6</v>
          </cell>
          <cell r="D12" t="str">
            <v>M3</v>
          </cell>
          <cell r="E12">
            <v>0.89900000000000002</v>
          </cell>
          <cell r="F12">
            <v>1.0249999999999999</v>
          </cell>
          <cell r="G12">
            <v>35238</v>
          </cell>
          <cell r="H12">
            <v>32470.936049999997</v>
          </cell>
        </row>
        <row r="13">
          <cell r="C13" t="str">
            <v>Nh©n c«ng (V/c néi tuyÕn = 100m)</v>
          </cell>
        </row>
        <row r="14">
          <cell r="C14" t="str">
            <v xml:space="preserve">Xi m¨ng </v>
          </cell>
          <cell r="D14" t="str">
            <v>TÊn</v>
          </cell>
          <cell r="E14">
            <v>0.16800000000000001</v>
          </cell>
          <cell r="F14">
            <v>1.0249999999999999</v>
          </cell>
          <cell r="G14">
            <v>0</v>
          </cell>
          <cell r="I14">
            <v>0</v>
          </cell>
        </row>
        <row r="15">
          <cell r="C15" t="str">
            <v>C¸t vµng</v>
          </cell>
          <cell r="D15" t="str">
            <v>M3</v>
          </cell>
          <cell r="E15">
            <v>0.51200000000000001</v>
          </cell>
          <cell r="F15">
            <v>1.0249999999999999</v>
          </cell>
          <cell r="G15">
            <v>0</v>
          </cell>
          <cell r="I15">
            <v>0</v>
          </cell>
        </row>
        <row r="16">
          <cell r="C16" t="str">
            <v>§¸ 4x6</v>
          </cell>
          <cell r="D16" t="str">
            <v>M3</v>
          </cell>
          <cell r="E16">
            <v>0.89900000000000002</v>
          </cell>
          <cell r="F16">
            <v>1.0249999999999999</v>
          </cell>
          <cell r="G16">
            <v>0</v>
          </cell>
          <cell r="I16">
            <v>0</v>
          </cell>
        </row>
        <row r="17">
          <cell r="C17" t="str">
            <v>N­íc</v>
          </cell>
          <cell r="D17" t="str">
            <v>M3</v>
          </cell>
          <cell r="E17">
            <v>0.17499999999999999</v>
          </cell>
          <cell r="F17">
            <v>1.0249999999999999</v>
          </cell>
          <cell r="G17">
            <v>0</v>
          </cell>
          <cell r="I17">
            <v>0</v>
          </cell>
        </row>
        <row r="19">
          <cell r="C19" t="str">
            <v>Bª t«ng lãt M150</v>
          </cell>
          <cell r="H19">
            <v>232502.899775</v>
          </cell>
          <cell r="I19">
            <v>0</v>
          </cell>
        </row>
        <row r="20">
          <cell r="C20" t="str">
            <v xml:space="preserve">VËt liÖu </v>
          </cell>
        </row>
        <row r="21">
          <cell r="C21" t="str">
            <v xml:space="preserve">Xi m¨ng </v>
          </cell>
          <cell r="D21" t="str">
            <v>Kg</v>
          </cell>
          <cell r="E21">
            <v>263</v>
          </cell>
          <cell r="F21">
            <v>1.0249999999999999</v>
          </cell>
          <cell r="G21">
            <v>564</v>
          </cell>
          <cell r="H21">
            <v>152040.29999999999</v>
          </cell>
        </row>
        <row r="22">
          <cell r="C22" t="str">
            <v>C¸t vµng</v>
          </cell>
          <cell r="D22" t="str">
            <v>M3</v>
          </cell>
          <cell r="E22">
            <v>0.47299999999999998</v>
          </cell>
          <cell r="F22">
            <v>1.0249999999999999</v>
          </cell>
          <cell r="G22">
            <v>40952</v>
          </cell>
          <cell r="H22">
            <v>19854.553399999997</v>
          </cell>
        </row>
        <row r="23">
          <cell r="C23" t="str">
            <v>§¸ 2x4</v>
          </cell>
          <cell r="D23" t="str">
            <v>M3</v>
          </cell>
          <cell r="E23">
            <v>0.871</v>
          </cell>
          <cell r="F23">
            <v>1.0249999999999999</v>
          </cell>
          <cell r="G23">
            <v>41905</v>
          </cell>
          <cell r="H23">
            <v>37411.736374999993</v>
          </cell>
        </row>
        <row r="24">
          <cell r="C24" t="str">
            <v xml:space="preserve">Gç cèt pha </v>
          </cell>
          <cell r="D24" t="str">
            <v>M3</v>
          </cell>
          <cell r="E24">
            <v>1.4999999999999999E-2</v>
          </cell>
          <cell r="F24">
            <v>1</v>
          </cell>
          <cell r="G24">
            <v>1182000</v>
          </cell>
          <cell r="H24">
            <v>17730</v>
          </cell>
        </row>
        <row r="25">
          <cell r="C25" t="str">
            <v>Tre chèng</v>
          </cell>
          <cell r="D25" t="str">
            <v>C©y</v>
          </cell>
          <cell r="E25">
            <v>0.63</v>
          </cell>
          <cell r="F25">
            <v>1</v>
          </cell>
          <cell r="G25">
            <v>6666</v>
          </cell>
          <cell r="H25">
            <v>4199.58</v>
          </cell>
        </row>
        <row r="26">
          <cell r="C26" t="str">
            <v>§inh c¸c lo¹i</v>
          </cell>
          <cell r="D26" t="str">
            <v>Kg</v>
          </cell>
          <cell r="E26">
            <v>0.19</v>
          </cell>
          <cell r="F26">
            <v>1</v>
          </cell>
          <cell r="G26">
            <v>6667</v>
          </cell>
          <cell r="H26">
            <v>1266.73</v>
          </cell>
        </row>
        <row r="27">
          <cell r="C27" t="str">
            <v>Nh©n c«ng (V/c néi tuyÕn = 100m)</v>
          </cell>
        </row>
        <row r="28">
          <cell r="C28" t="str">
            <v xml:space="preserve">Xi m¨ng </v>
          </cell>
          <cell r="D28" t="str">
            <v>TÊn</v>
          </cell>
          <cell r="E28">
            <v>0.26300000000000001</v>
          </cell>
          <cell r="F28">
            <v>1.0249999999999999</v>
          </cell>
          <cell r="G28">
            <v>0</v>
          </cell>
          <cell r="I28">
            <v>0</v>
          </cell>
        </row>
        <row r="29">
          <cell r="C29" t="str">
            <v>C¸t vµng</v>
          </cell>
          <cell r="D29" t="str">
            <v>M3</v>
          </cell>
          <cell r="E29">
            <v>0.47299999999999998</v>
          </cell>
          <cell r="F29">
            <v>1.0249999999999999</v>
          </cell>
          <cell r="G29">
            <v>0</v>
          </cell>
          <cell r="I29">
            <v>0</v>
          </cell>
        </row>
        <row r="30">
          <cell r="C30" t="str">
            <v>§¸ 2x4</v>
          </cell>
          <cell r="D30" t="str">
            <v>M3</v>
          </cell>
          <cell r="E30">
            <v>0.871</v>
          </cell>
          <cell r="F30">
            <v>1.0249999999999999</v>
          </cell>
          <cell r="G30">
            <v>0</v>
          </cell>
          <cell r="I30">
            <v>0</v>
          </cell>
        </row>
        <row r="31">
          <cell r="C31" t="str">
            <v xml:space="preserve">Gç cèt pha +dông cô bµn trén </v>
          </cell>
          <cell r="D31" t="str">
            <v>tÊn</v>
          </cell>
          <cell r="E31">
            <v>0.1</v>
          </cell>
          <cell r="F31">
            <v>1</v>
          </cell>
          <cell r="G31">
            <v>0</v>
          </cell>
          <cell r="I31">
            <v>0</v>
          </cell>
        </row>
        <row r="33">
          <cell r="C33" t="str">
            <v>Bª t«ng lãt M200</v>
          </cell>
          <cell r="H33">
            <v>261485.40582499997</v>
          </cell>
          <cell r="I33">
            <v>0</v>
          </cell>
        </row>
        <row r="34">
          <cell r="C34" t="str">
            <v>VËt liÖu</v>
          </cell>
        </row>
        <row r="35">
          <cell r="C35" t="str">
            <v xml:space="preserve">Xi m¨ng </v>
          </cell>
          <cell r="D35" t="str">
            <v>Kg</v>
          </cell>
          <cell r="E35">
            <v>357</v>
          </cell>
          <cell r="F35">
            <v>1.0249999999999999</v>
          </cell>
          <cell r="G35">
            <v>564</v>
          </cell>
          <cell r="H35">
            <v>206381.69999999998</v>
          </cell>
        </row>
        <row r="36">
          <cell r="C36" t="str">
            <v>C¸t vµng</v>
          </cell>
          <cell r="D36" t="str">
            <v>M3</v>
          </cell>
          <cell r="E36">
            <v>0.441</v>
          </cell>
          <cell r="F36">
            <v>1.0249999999999999</v>
          </cell>
          <cell r="G36">
            <v>40952</v>
          </cell>
          <cell r="H36">
            <v>18511.327799999999</v>
          </cell>
        </row>
        <row r="37">
          <cell r="C37" t="str">
            <v>§¸ 1x2</v>
          </cell>
          <cell r="D37" t="str">
            <v>M3</v>
          </cell>
          <cell r="E37">
            <v>0.83299999999999996</v>
          </cell>
          <cell r="F37">
            <v>1.0249999999999999</v>
          </cell>
          <cell r="G37">
            <v>42857</v>
          </cell>
          <cell r="H37">
            <v>36592.378024999991</v>
          </cell>
        </row>
        <row r="38">
          <cell r="C38" t="str">
            <v>Nh©n c«ng (V/c néi tuyÕn = 100m)</v>
          </cell>
        </row>
        <row r="39">
          <cell r="C39" t="str">
            <v xml:space="preserve">Xi m¨ng </v>
          </cell>
          <cell r="D39" t="str">
            <v>tÊn</v>
          </cell>
          <cell r="E39">
            <v>0.35699999999999998</v>
          </cell>
          <cell r="F39">
            <v>1.0249999999999999</v>
          </cell>
          <cell r="G39">
            <v>0</v>
          </cell>
          <cell r="I39">
            <v>0</v>
          </cell>
        </row>
        <row r="40">
          <cell r="C40" t="str">
            <v>C¸t vµng</v>
          </cell>
          <cell r="D40" t="str">
            <v>M3</v>
          </cell>
          <cell r="E40">
            <v>0.441</v>
          </cell>
          <cell r="F40">
            <v>1.0249999999999999</v>
          </cell>
          <cell r="G40">
            <v>0</v>
          </cell>
          <cell r="I40">
            <v>0</v>
          </cell>
        </row>
        <row r="41">
          <cell r="C41" t="str">
            <v>§¸ 1x2</v>
          </cell>
          <cell r="D41" t="str">
            <v>M3</v>
          </cell>
          <cell r="E41">
            <v>0.83299999999999996</v>
          </cell>
          <cell r="F41">
            <v>1.0249999999999999</v>
          </cell>
          <cell r="G41">
            <v>0</v>
          </cell>
          <cell r="I41">
            <v>0</v>
          </cell>
        </row>
        <row r="42">
          <cell r="C42" t="str">
            <v xml:space="preserve">Gç cèt pha +dông cô bµn trén </v>
          </cell>
          <cell r="D42" t="str">
            <v>tÊn</v>
          </cell>
          <cell r="I42">
            <v>0</v>
          </cell>
        </row>
        <row r="44">
          <cell r="C44" t="str">
            <v>Bª t«ng lãt M100</v>
          </cell>
          <cell r="H44">
            <v>171127.86434999999</v>
          </cell>
          <cell r="I44">
            <v>0</v>
          </cell>
        </row>
        <row r="45">
          <cell r="C45" t="str">
            <v>VËt liÖu</v>
          </cell>
        </row>
        <row r="46">
          <cell r="C46" t="str">
            <v xml:space="preserve">Xi m¨ng </v>
          </cell>
          <cell r="D46" t="str">
            <v>Kg</v>
          </cell>
          <cell r="E46">
            <v>205</v>
          </cell>
          <cell r="F46">
            <v>1.0249999999999999</v>
          </cell>
          <cell r="G46">
            <v>564</v>
          </cell>
          <cell r="H46">
            <v>118510.49999999999</v>
          </cell>
        </row>
        <row r="47">
          <cell r="C47" t="str">
            <v>C¸t vµng</v>
          </cell>
          <cell r="D47" t="str">
            <v>M3</v>
          </cell>
          <cell r="E47">
            <v>0.49199999999999999</v>
          </cell>
          <cell r="F47">
            <v>1.0249999999999999</v>
          </cell>
          <cell r="G47">
            <v>40952</v>
          </cell>
          <cell r="H47">
            <v>20652.0936</v>
          </cell>
        </row>
        <row r="48">
          <cell r="C48" t="str">
            <v>§¸ 4 x 6</v>
          </cell>
          <cell r="D48" t="str">
            <v>M3</v>
          </cell>
          <cell r="E48">
            <v>0.88500000000000001</v>
          </cell>
          <cell r="F48">
            <v>1.0249999999999999</v>
          </cell>
          <cell r="G48">
            <v>35238</v>
          </cell>
          <cell r="H48">
            <v>31965.27075</v>
          </cell>
        </row>
        <row r="49">
          <cell r="C49" t="str">
            <v>Nh©n c«ng (V/c néi tuyÕn = 100m)</v>
          </cell>
        </row>
        <row r="50">
          <cell r="C50" t="str">
            <v xml:space="preserve">Xi m¨ng </v>
          </cell>
          <cell r="D50" t="str">
            <v>tÊn</v>
          </cell>
          <cell r="E50">
            <v>0.20499999999999999</v>
          </cell>
          <cell r="F50">
            <v>1.0249999999999999</v>
          </cell>
          <cell r="G50">
            <v>0</v>
          </cell>
          <cell r="I50">
            <v>0</v>
          </cell>
        </row>
        <row r="51">
          <cell r="C51" t="str">
            <v>C¸t vµng</v>
          </cell>
          <cell r="D51" t="str">
            <v>M3</v>
          </cell>
          <cell r="E51">
            <v>0.49199999999999999</v>
          </cell>
          <cell r="F51">
            <v>1.0249999999999999</v>
          </cell>
          <cell r="G51">
            <v>0</v>
          </cell>
          <cell r="I51">
            <v>0</v>
          </cell>
        </row>
        <row r="52">
          <cell r="C52" t="str">
            <v>§¸ 1x2</v>
          </cell>
          <cell r="D52" t="str">
            <v>M3</v>
          </cell>
          <cell r="E52">
            <v>0.88500000000000001</v>
          </cell>
          <cell r="F52">
            <v>1.0249999999999999</v>
          </cell>
          <cell r="G52">
            <v>0</v>
          </cell>
          <cell r="I52">
            <v>0</v>
          </cell>
        </row>
        <row r="55">
          <cell r="C55" t="str">
            <v xml:space="preserve">* PhÇn mãng vµ tiÕp ®Þa </v>
          </cell>
        </row>
        <row r="56">
          <cell r="C56" t="str">
            <v>Mãng MH-1</v>
          </cell>
          <cell r="H56">
            <v>150851.32112114999</v>
          </cell>
          <cell r="I56">
            <v>68065.816799999986</v>
          </cell>
        </row>
        <row r="57">
          <cell r="C57" t="str">
            <v xml:space="preserve">VËt liÖu </v>
          </cell>
        </row>
        <row r="58">
          <cell r="C58" t="str">
            <v>Bª t«ng M100</v>
          </cell>
          <cell r="D58" t="str">
            <v>M3</v>
          </cell>
          <cell r="E58">
            <v>0.81</v>
          </cell>
          <cell r="F58">
            <v>1</v>
          </cell>
          <cell r="G58">
            <v>171127.86434999999</v>
          </cell>
          <cell r="H58">
            <v>138613.57012349999</v>
          </cell>
        </row>
        <row r="59">
          <cell r="C59" t="str">
            <v>Bª t«ng M50</v>
          </cell>
          <cell r="D59" t="str">
            <v>M3</v>
          </cell>
          <cell r="E59">
            <v>8.1000000000000003E-2</v>
          </cell>
          <cell r="F59">
            <v>1</v>
          </cell>
          <cell r="G59">
            <v>151083.34564999997</v>
          </cell>
          <cell r="H59">
            <v>12237.750997649999</v>
          </cell>
        </row>
        <row r="60">
          <cell r="C60" t="str">
            <v xml:space="preserve">Nh©n c«ng </v>
          </cell>
        </row>
        <row r="61">
          <cell r="C61" t="str">
            <v>§µo ®Êt cÊp 3 s©u &gt;1m S&lt;5m2</v>
          </cell>
          <cell r="D61" t="str">
            <v>M3</v>
          </cell>
          <cell r="E61">
            <v>1.05</v>
          </cell>
          <cell r="F61">
            <v>1</v>
          </cell>
          <cell r="G61">
            <v>24428</v>
          </cell>
          <cell r="I61">
            <v>25649.4</v>
          </cell>
        </row>
        <row r="62">
          <cell r="C62" t="str">
            <v>LÊp ®Êt</v>
          </cell>
          <cell r="D62" t="str">
            <v>M3</v>
          </cell>
          <cell r="E62">
            <v>0.159</v>
          </cell>
          <cell r="F62">
            <v>1</v>
          </cell>
          <cell r="G62">
            <v>10890</v>
          </cell>
          <cell r="I62">
            <v>1731.51</v>
          </cell>
        </row>
        <row r="63">
          <cell r="C63" t="str">
            <v xml:space="preserve">§¾p ®Êt ch©n cét </v>
          </cell>
          <cell r="D63" t="str">
            <v>M3</v>
          </cell>
          <cell r="I63">
            <v>0</v>
          </cell>
        </row>
        <row r="64">
          <cell r="C64" t="str">
            <v>§æ bª t«ng M100</v>
          </cell>
          <cell r="D64" t="str">
            <v>M3</v>
          </cell>
          <cell r="E64">
            <v>0.81</v>
          </cell>
          <cell r="F64">
            <v>1.0249999999999999</v>
          </cell>
          <cell r="G64">
            <v>45030</v>
          </cell>
          <cell r="I64">
            <v>37386.157499999994</v>
          </cell>
        </row>
        <row r="65">
          <cell r="C65" t="str">
            <v>§æ bª t«ng M50</v>
          </cell>
          <cell r="D65" t="str">
            <v>M3</v>
          </cell>
          <cell r="E65">
            <v>8.1000000000000003E-2</v>
          </cell>
          <cell r="F65">
            <v>1.0249999999999999</v>
          </cell>
          <cell r="G65">
            <v>39732</v>
          </cell>
          <cell r="I65">
            <v>3298.7492999999999</v>
          </cell>
        </row>
        <row r="66">
          <cell r="C66" t="str">
            <v>VËn chuyÓn bª t«ng M100</v>
          </cell>
          <cell r="D66" t="str">
            <v>M3</v>
          </cell>
          <cell r="E66">
            <v>0.81</v>
          </cell>
          <cell r="F66">
            <v>1.0249999999999999</v>
          </cell>
          <cell r="G66">
            <v>0</v>
          </cell>
          <cell r="I66">
            <v>0</v>
          </cell>
        </row>
        <row r="67">
          <cell r="C67" t="str">
            <v>VËn chuyÓn bª t«ng M50</v>
          </cell>
          <cell r="D67" t="str">
            <v>M3</v>
          </cell>
          <cell r="E67">
            <v>8.1000000000000003E-2</v>
          </cell>
          <cell r="F67">
            <v>1.0249999999999999</v>
          </cell>
          <cell r="G67">
            <v>0</v>
          </cell>
          <cell r="I67">
            <v>0</v>
          </cell>
        </row>
        <row r="68">
          <cell r="C68" t="str">
            <v xml:space="preserve">VËn chuyÓn dông cô thi c«ng </v>
          </cell>
          <cell r="D68" t="str">
            <v xml:space="preserve">TÊn </v>
          </cell>
          <cell r="I68">
            <v>0</v>
          </cell>
        </row>
        <row r="70">
          <cell r="C70" t="str">
            <v>Mãng MH-2</v>
          </cell>
          <cell r="H70">
            <v>186236.19891499999</v>
          </cell>
          <cell r="I70">
            <v>84162.68</v>
          </cell>
        </row>
        <row r="71">
          <cell r="C71" t="str">
            <v>VËt liÖu</v>
          </cell>
        </row>
        <row r="72">
          <cell r="C72" t="str">
            <v>Bª t«ng M100</v>
          </cell>
          <cell r="D72" t="str">
            <v>M3</v>
          </cell>
          <cell r="E72">
            <v>1</v>
          </cell>
          <cell r="F72">
            <v>1</v>
          </cell>
          <cell r="G72">
            <v>171127.86434999999</v>
          </cell>
          <cell r="H72">
            <v>171127.86434999999</v>
          </cell>
        </row>
        <row r="73">
          <cell r="C73" t="str">
            <v>Bª t«ng M50</v>
          </cell>
          <cell r="D73" t="str">
            <v>M3</v>
          </cell>
          <cell r="E73">
            <v>0.1</v>
          </cell>
          <cell r="F73">
            <v>1</v>
          </cell>
          <cell r="G73">
            <v>151083.34564999997</v>
          </cell>
          <cell r="H73">
            <v>15108.334564999997</v>
          </cell>
        </row>
        <row r="74">
          <cell r="C74" t="str">
            <v xml:space="preserve">Nh©n c«ng </v>
          </cell>
        </row>
        <row r="75">
          <cell r="C75" t="str">
            <v>§µo ®Êt cÊp 3 s©u &gt;1m S&lt;5m2</v>
          </cell>
          <cell r="D75" t="str">
            <v>M3</v>
          </cell>
          <cell r="E75">
            <v>1.3</v>
          </cell>
          <cell r="F75">
            <v>1</v>
          </cell>
          <cell r="G75">
            <v>24428</v>
          </cell>
          <cell r="I75">
            <v>31756.400000000001</v>
          </cell>
        </row>
        <row r="76">
          <cell r="C76" t="str">
            <v>LÊp ®Êt</v>
          </cell>
          <cell r="D76" t="str">
            <v>M3</v>
          </cell>
          <cell r="E76">
            <v>0.2</v>
          </cell>
          <cell r="F76">
            <v>1</v>
          </cell>
          <cell r="G76">
            <v>10890</v>
          </cell>
          <cell r="I76">
            <v>2178</v>
          </cell>
        </row>
        <row r="77">
          <cell r="C77" t="str">
            <v xml:space="preserve">§¾p ®Êt ch©n cét </v>
          </cell>
          <cell r="D77" t="str">
            <v>M3</v>
          </cell>
          <cell r="F77">
            <v>1</v>
          </cell>
          <cell r="G77">
            <v>10890</v>
          </cell>
          <cell r="I77">
            <v>0</v>
          </cell>
        </row>
        <row r="78">
          <cell r="C78" t="str">
            <v>§æ bª t«ng M100</v>
          </cell>
          <cell r="D78" t="str">
            <v>M3</v>
          </cell>
          <cell r="E78">
            <v>1</v>
          </cell>
          <cell r="F78">
            <v>1.0249999999999999</v>
          </cell>
          <cell r="G78">
            <v>45030</v>
          </cell>
          <cell r="I78">
            <v>46155.749999999993</v>
          </cell>
        </row>
        <row r="79">
          <cell r="C79" t="str">
            <v>§æ bª t«ng M50</v>
          </cell>
          <cell r="D79" t="str">
            <v>M3</v>
          </cell>
          <cell r="E79">
            <v>0.1</v>
          </cell>
          <cell r="F79">
            <v>1.0249999999999999</v>
          </cell>
          <cell r="G79">
            <v>39732</v>
          </cell>
          <cell r="I79">
            <v>4072.5299999999997</v>
          </cell>
        </row>
        <row r="80">
          <cell r="C80" t="str">
            <v>VËn chuyÓn bª t«ng M100</v>
          </cell>
          <cell r="D80" t="str">
            <v>M3</v>
          </cell>
          <cell r="E80">
            <v>1</v>
          </cell>
          <cell r="F80">
            <v>1.0249999999999999</v>
          </cell>
          <cell r="G80">
            <v>0</v>
          </cell>
          <cell r="I80">
            <v>0</v>
          </cell>
        </row>
        <row r="81">
          <cell r="C81" t="str">
            <v>VËn chuyÓn bª t«ng M50</v>
          </cell>
          <cell r="D81" t="str">
            <v>M3</v>
          </cell>
          <cell r="E81">
            <v>0.1</v>
          </cell>
          <cell r="F81">
            <v>1.0249999999999999</v>
          </cell>
          <cell r="G81">
            <v>0</v>
          </cell>
          <cell r="I81">
            <v>0</v>
          </cell>
        </row>
        <row r="82">
          <cell r="C82" t="str">
            <v xml:space="preserve">VËn chuyÓn dông cô thi c«ng </v>
          </cell>
          <cell r="D82" t="str">
            <v xml:space="preserve">TÊn </v>
          </cell>
          <cell r="G82">
            <v>0</v>
          </cell>
          <cell r="I82">
            <v>0</v>
          </cell>
        </row>
        <row r="84">
          <cell r="C84" t="str">
            <v>Mãng cét MH-3</v>
          </cell>
          <cell r="H84">
            <v>290528.47030739998</v>
          </cell>
          <cell r="I84">
            <v>129409.732</v>
          </cell>
        </row>
        <row r="85">
          <cell r="C85" t="str">
            <v xml:space="preserve">VËt liÖu </v>
          </cell>
        </row>
        <row r="86">
          <cell r="C86" t="str">
            <v>Bª t«ng M100</v>
          </cell>
          <cell r="D86" t="str">
            <v>M3</v>
          </cell>
          <cell r="E86">
            <v>1.56</v>
          </cell>
          <cell r="F86">
            <v>1</v>
          </cell>
          <cell r="G86">
            <v>171127.86434999999</v>
          </cell>
          <cell r="H86">
            <v>266959.46838599996</v>
          </cell>
        </row>
        <row r="87">
          <cell r="C87" t="str">
            <v>Bª t«ng M50</v>
          </cell>
          <cell r="D87" t="str">
            <v>M3</v>
          </cell>
          <cell r="E87">
            <v>0.156</v>
          </cell>
          <cell r="F87">
            <v>1</v>
          </cell>
          <cell r="G87">
            <v>151083.34564999997</v>
          </cell>
          <cell r="H87">
            <v>23569.001921399995</v>
          </cell>
        </row>
        <row r="88">
          <cell r="C88" t="str">
            <v xml:space="preserve">Nh©n c«ng </v>
          </cell>
        </row>
        <row r="89">
          <cell r="C89" t="str">
            <v>§µo ®Êt cÊp 3 s©u &gt;1m S&lt;5m2</v>
          </cell>
          <cell r="D89" t="str">
            <v>M3</v>
          </cell>
          <cell r="E89">
            <v>2.0299999999999998</v>
          </cell>
          <cell r="F89">
            <v>1</v>
          </cell>
          <cell r="G89">
            <v>24428</v>
          </cell>
          <cell r="I89">
            <v>49588.84</v>
          </cell>
        </row>
        <row r="90">
          <cell r="C90" t="str">
            <v>LÊp ®Êt</v>
          </cell>
          <cell r="D90" t="str">
            <v>M3</v>
          </cell>
          <cell r="E90">
            <v>0.31</v>
          </cell>
          <cell r="F90">
            <v>1</v>
          </cell>
          <cell r="G90">
            <v>10890</v>
          </cell>
          <cell r="I90">
            <v>3375.9</v>
          </cell>
        </row>
        <row r="91">
          <cell r="C91" t="str">
            <v xml:space="preserve">§¾p ®Êt ch©n cét </v>
          </cell>
          <cell r="D91" t="str">
            <v>M3</v>
          </cell>
          <cell r="I91">
            <v>0</v>
          </cell>
        </row>
        <row r="92">
          <cell r="C92" t="str">
            <v>§æ bª t«ng M100</v>
          </cell>
          <cell r="D92" t="str">
            <v>M3</v>
          </cell>
          <cell r="E92">
            <v>1.56</v>
          </cell>
          <cell r="F92">
            <v>1</v>
          </cell>
          <cell r="G92">
            <v>45030</v>
          </cell>
          <cell r="I92">
            <v>70246.8</v>
          </cell>
        </row>
        <row r="93">
          <cell r="C93" t="str">
            <v>§æ bª t«ng M50</v>
          </cell>
          <cell r="D93" t="str">
            <v>M3</v>
          </cell>
          <cell r="E93">
            <v>0.156</v>
          </cell>
          <cell r="F93">
            <v>1</v>
          </cell>
          <cell r="G93">
            <v>39732</v>
          </cell>
          <cell r="I93">
            <v>6198.192</v>
          </cell>
        </row>
        <row r="94">
          <cell r="C94" t="str">
            <v>VËn chuyÓn bª t«ng M100</v>
          </cell>
          <cell r="D94" t="str">
            <v>M3</v>
          </cell>
          <cell r="E94">
            <v>1.56</v>
          </cell>
          <cell r="F94">
            <v>1.0249999999999999</v>
          </cell>
          <cell r="G94">
            <v>0</v>
          </cell>
          <cell r="I94">
            <v>0</v>
          </cell>
        </row>
        <row r="95">
          <cell r="C95" t="str">
            <v>VËn chuyÓn bª t«ng M50</v>
          </cell>
          <cell r="D95" t="str">
            <v>M3</v>
          </cell>
          <cell r="E95">
            <v>0.156</v>
          </cell>
          <cell r="F95">
            <v>1.0249999999999999</v>
          </cell>
          <cell r="G95">
            <v>0</v>
          </cell>
          <cell r="I95">
            <v>0</v>
          </cell>
        </row>
        <row r="96">
          <cell r="C96" t="str">
            <v xml:space="preserve">VËn chuyÓn dông cô thi c«ng </v>
          </cell>
          <cell r="D96" t="str">
            <v xml:space="preserve">TÊn </v>
          </cell>
          <cell r="G96">
            <v>0</v>
          </cell>
          <cell r="I96">
            <v>0</v>
          </cell>
        </row>
        <row r="98">
          <cell r="C98" t="str">
            <v>Mãng M1(LT8,5)</v>
          </cell>
          <cell r="H98">
            <v>206771.54263700001</v>
          </cell>
          <cell r="I98">
            <v>86163.199999999997</v>
          </cell>
        </row>
        <row r="99">
          <cell r="C99" t="str">
            <v xml:space="preserve">VËt liÖu </v>
          </cell>
        </row>
        <row r="100">
          <cell r="C100" t="str">
            <v>Bª t«ng M100</v>
          </cell>
          <cell r="D100" t="str">
            <v>M3</v>
          </cell>
          <cell r="E100">
            <v>1.1200000000000001</v>
          </cell>
          <cell r="F100">
            <v>1</v>
          </cell>
          <cell r="G100">
            <v>171127.86434999999</v>
          </cell>
          <cell r="H100">
            <v>191663.20807200001</v>
          </cell>
        </row>
        <row r="101">
          <cell r="C101" t="str">
            <v>Bª t«ng M50</v>
          </cell>
          <cell r="D101" t="str">
            <v>M3</v>
          </cell>
          <cell r="E101">
            <v>0.1</v>
          </cell>
          <cell r="F101">
            <v>1</v>
          </cell>
          <cell r="G101">
            <v>151083.34564999997</v>
          </cell>
          <cell r="H101">
            <v>15108.334564999997</v>
          </cell>
        </row>
        <row r="102">
          <cell r="C102" t="str">
            <v xml:space="preserve">Nh©n c«ng </v>
          </cell>
        </row>
        <row r="103">
          <cell r="C103" t="str">
            <v>§µo ®Êt cÊp 3 s©u &gt;1m S&lt;5m2</v>
          </cell>
          <cell r="D103" t="str">
            <v>M3</v>
          </cell>
          <cell r="E103">
            <v>1.3</v>
          </cell>
          <cell r="F103">
            <v>1</v>
          </cell>
          <cell r="G103">
            <v>24428</v>
          </cell>
          <cell r="I103">
            <v>31756.400000000001</v>
          </cell>
        </row>
        <row r="104">
          <cell r="C104" t="str">
            <v>LÊp ®Êt</v>
          </cell>
          <cell r="D104" t="str">
            <v>M3</v>
          </cell>
          <cell r="E104">
            <v>0</v>
          </cell>
          <cell r="F104">
            <v>1</v>
          </cell>
          <cell r="G104">
            <v>10890</v>
          </cell>
          <cell r="I104">
            <v>0</v>
          </cell>
        </row>
        <row r="105">
          <cell r="C105" t="str">
            <v xml:space="preserve">§¾p ®Êt ch©n cét </v>
          </cell>
          <cell r="D105" t="str">
            <v>M3</v>
          </cell>
          <cell r="F105">
            <v>1</v>
          </cell>
          <cell r="G105">
            <v>10890</v>
          </cell>
          <cell r="I105">
            <v>0</v>
          </cell>
        </row>
        <row r="106">
          <cell r="C106" t="str">
            <v>§æ bª t«ng M100</v>
          </cell>
          <cell r="D106" t="str">
            <v>M3</v>
          </cell>
          <cell r="E106">
            <v>1.1200000000000001</v>
          </cell>
          <cell r="F106">
            <v>1</v>
          </cell>
          <cell r="G106">
            <v>45030</v>
          </cell>
          <cell r="I106">
            <v>50433.600000000006</v>
          </cell>
        </row>
        <row r="107">
          <cell r="C107" t="str">
            <v>§æ bª t«ng M50</v>
          </cell>
          <cell r="D107" t="str">
            <v>M3</v>
          </cell>
          <cell r="E107">
            <v>0.1</v>
          </cell>
          <cell r="F107">
            <v>1</v>
          </cell>
          <cell r="G107">
            <v>39732</v>
          </cell>
          <cell r="I107">
            <v>3973.2000000000003</v>
          </cell>
        </row>
        <row r="108">
          <cell r="C108" t="str">
            <v>VËn chuyÓn bª t«ng M100</v>
          </cell>
          <cell r="D108" t="str">
            <v>M3</v>
          </cell>
          <cell r="E108">
            <v>1.1200000000000001</v>
          </cell>
          <cell r="F108">
            <v>1.0249999999999999</v>
          </cell>
          <cell r="G108">
            <v>0</v>
          </cell>
          <cell r="I108">
            <v>0</v>
          </cell>
        </row>
        <row r="109">
          <cell r="C109" t="str">
            <v>VËn chuyÓn bª t«ng M50</v>
          </cell>
          <cell r="D109" t="str">
            <v>M3</v>
          </cell>
          <cell r="E109">
            <v>0.1</v>
          </cell>
          <cell r="F109">
            <v>1.0249999999999999</v>
          </cell>
          <cell r="G109">
            <v>0</v>
          </cell>
          <cell r="I109">
            <v>0</v>
          </cell>
        </row>
        <row r="110">
          <cell r="C110" t="str">
            <v xml:space="preserve">VËn chuyÓn dông cô thi c«ng </v>
          </cell>
          <cell r="D110" t="str">
            <v xml:space="preserve">TÊn </v>
          </cell>
          <cell r="I110">
            <v>0</v>
          </cell>
        </row>
        <row r="112">
          <cell r="C112" t="str">
            <v>Mãng M2(LT8,5 ®óp)</v>
          </cell>
          <cell r="H112">
            <v>328981.37903399998</v>
          </cell>
          <cell r="I112">
            <v>144793.5</v>
          </cell>
        </row>
        <row r="113">
          <cell r="C113" t="str">
            <v xml:space="preserve">VËt liÖu </v>
          </cell>
        </row>
        <row r="114">
          <cell r="C114" t="str">
            <v>Bª t«ng M100</v>
          </cell>
          <cell r="D114" t="str">
            <v>M3</v>
          </cell>
          <cell r="E114">
            <v>1.79</v>
          </cell>
          <cell r="F114">
            <v>1</v>
          </cell>
          <cell r="G114">
            <v>171127.86434999999</v>
          </cell>
          <cell r="H114">
            <v>306318.8771865</v>
          </cell>
        </row>
        <row r="115">
          <cell r="C115" t="str">
            <v>Bª t«ng M50</v>
          </cell>
          <cell r="D115" t="str">
            <v>M3</v>
          </cell>
          <cell r="E115">
            <v>0.15</v>
          </cell>
          <cell r="F115">
            <v>1</v>
          </cell>
          <cell r="G115">
            <v>151083.34564999997</v>
          </cell>
          <cell r="H115">
            <v>22662.501847499996</v>
          </cell>
        </row>
        <row r="116">
          <cell r="C116" t="str">
            <v xml:space="preserve">Nh©n c«ng </v>
          </cell>
        </row>
        <row r="117">
          <cell r="C117" t="str">
            <v>§µo ®Êt cÊp 3 s©u &gt;1m S&lt;5m2</v>
          </cell>
          <cell r="D117" t="str">
            <v>M3</v>
          </cell>
          <cell r="E117">
            <v>2.25</v>
          </cell>
          <cell r="F117">
            <v>1</v>
          </cell>
          <cell r="G117">
            <v>24428</v>
          </cell>
          <cell r="I117">
            <v>54963</v>
          </cell>
        </row>
        <row r="118">
          <cell r="C118" t="str">
            <v>LÊp ®Êt</v>
          </cell>
          <cell r="D118" t="str">
            <v>M3</v>
          </cell>
          <cell r="E118">
            <v>0.3</v>
          </cell>
          <cell r="F118">
            <v>1</v>
          </cell>
          <cell r="G118">
            <v>10890</v>
          </cell>
          <cell r="I118">
            <v>3267</v>
          </cell>
        </row>
        <row r="119">
          <cell r="C119" t="str">
            <v xml:space="preserve">§¾p ®Êt ch©n cét </v>
          </cell>
          <cell r="D119" t="str">
            <v>M3</v>
          </cell>
          <cell r="I119">
            <v>0</v>
          </cell>
        </row>
        <row r="120">
          <cell r="C120" t="str">
            <v>§æ bª t«ng M100</v>
          </cell>
          <cell r="D120" t="str">
            <v>M3</v>
          </cell>
          <cell r="E120">
            <v>1.79</v>
          </cell>
          <cell r="F120">
            <v>1</v>
          </cell>
          <cell r="G120">
            <v>45030</v>
          </cell>
          <cell r="I120">
            <v>80603.7</v>
          </cell>
        </row>
        <row r="121">
          <cell r="C121" t="str">
            <v>§æ bª t«ng M50</v>
          </cell>
          <cell r="D121" t="str">
            <v>M3</v>
          </cell>
          <cell r="E121">
            <v>0.15</v>
          </cell>
          <cell r="F121">
            <v>1</v>
          </cell>
          <cell r="G121">
            <v>39732</v>
          </cell>
          <cell r="I121">
            <v>5959.8</v>
          </cell>
        </row>
        <row r="122">
          <cell r="C122" t="str">
            <v>VËn chuyÓn bª t«ng M100</v>
          </cell>
          <cell r="D122" t="str">
            <v>M3</v>
          </cell>
          <cell r="E122">
            <v>1.79</v>
          </cell>
          <cell r="F122">
            <v>1.0249999999999999</v>
          </cell>
          <cell r="G122">
            <v>0</v>
          </cell>
          <cell r="I122">
            <v>0</v>
          </cell>
        </row>
        <row r="123">
          <cell r="C123" t="str">
            <v>VËn chuyÓn bª t«ng M50</v>
          </cell>
          <cell r="D123" t="str">
            <v>M3</v>
          </cell>
          <cell r="E123">
            <v>0.15</v>
          </cell>
          <cell r="F123">
            <v>1.0249999999999999</v>
          </cell>
          <cell r="G123">
            <v>0</v>
          </cell>
          <cell r="I123">
            <v>0</v>
          </cell>
        </row>
        <row r="124">
          <cell r="C124" t="str">
            <v xml:space="preserve">VËn chuyÓn dông cô thi c«ng </v>
          </cell>
          <cell r="D124" t="str">
            <v xml:space="preserve">TÊn </v>
          </cell>
          <cell r="I124">
            <v>0</v>
          </cell>
        </row>
        <row r="126">
          <cell r="C126" t="str">
            <v>TiÕp ®Þa lÆp l¹i RC-4</v>
          </cell>
          <cell r="H126">
            <v>202770.978</v>
          </cell>
          <cell r="I126">
            <v>196174.83669999999</v>
          </cell>
          <cell r="J126">
            <v>3104</v>
          </cell>
        </row>
        <row r="127">
          <cell r="C127" t="str">
            <v>VËt liÖu</v>
          </cell>
        </row>
        <row r="128">
          <cell r="C128" t="str">
            <v xml:space="preserve">S¾t lµm tiÕp ®Þa </v>
          </cell>
          <cell r="D128" t="str">
            <v>Kg</v>
          </cell>
          <cell r="E128">
            <v>45.76</v>
          </cell>
          <cell r="F128">
            <v>1.0249999999999999</v>
          </cell>
          <cell r="G128">
            <v>4257</v>
          </cell>
          <cell r="H128">
            <v>199670.32799999998</v>
          </cell>
        </row>
        <row r="129">
          <cell r="C129" t="str">
            <v>VËt liÖu phô kÐo r¶i d©y</v>
          </cell>
          <cell r="D129" t="str">
            <v>Kg</v>
          </cell>
          <cell r="E129">
            <v>19.490000000000002</v>
          </cell>
          <cell r="F129">
            <v>1</v>
          </cell>
          <cell r="G129">
            <v>5</v>
          </cell>
          <cell r="H129">
            <v>97.450000000000017</v>
          </cell>
        </row>
        <row r="130">
          <cell r="C130" t="str">
            <v>VËt liÖu phô ®ãng cäc tiÕp ®Þa</v>
          </cell>
          <cell r="D130" t="str">
            <v>cäc</v>
          </cell>
          <cell r="E130">
            <v>4</v>
          </cell>
          <cell r="F130">
            <v>1</v>
          </cell>
          <cell r="G130">
            <v>750.8</v>
          </cell>
          <cell r="H130">
            <v>3003.2</v>
          </cell>
        </row>
        <row r="131">
          <cell r="C131" t="str">
            <v>s¾t dÑt</v>
          </cell>
          <cell r="D131" t="str">
            <v>kg</v>
          </cell>
          <cell r="E131">
            <v>0.3</v>
          </cell>
          <cell r="F131">
            <v>1.0249999999999999</v>
          </cell>
          <cell r="G131">
            <v>1.0249999999999999</v>
          </cell>
          <cell r="H131">
            <v>0.3151874999999999</v>
          </cell>
        </row>
        <row r="132">
          <cell r="C132" t="str">
            <v xml:space="preserve">Nh©n c«ng </v>
          </cell>
        </row>
        <row r="133">
          <cell r="C133" t="str">
            <v xml:space="preserve">§µo r·nh tiÕp ®Þa ®Êt cÊp 3 </v>
          </cell>
          <cell r="D133" t="str">
            <v>m3</v>
          </cell>
          <cell r="E133">
            <v>4.8</v>
          </cell>
          <cell r="F133">
            <v>1</v>
          </cell>
          <cell r="G133">
            <v>21926</v>
          </cell>
          <cell r="I133">
            <v>105244.8</v>
          </cell>
        </row>
        <row r="134">
          <cell r="C134" t="str">
            <v>LÊp ®Êt r·nh tiÕp ®Þa</v>
          </cell>
          <cell r="D134" t="str">
            <v>m3</v>
          </cell>
          <cell r="E134">
            <v>4.8</v>
          </cell>
          <cell r="F134">
            <v>1</v>
          </cell>
          <cell r="G134">
            <v>10007</v>
          </cell>
          <cell r="I134">
            <v>48033.599999999999</v>
          </cell>
        </row>
        <row r="135">
          <cell r="C135" t="str">
            <v>KÐo r¶i d©y tiÕp ®Þa</v>
          </cell>
          <cell r="D135" t="str">
            <v>kg</v>
          </cell>
          <cell r="E135">
            <v>19.490000000000002</v>
          </cell>
          <cell r="F135">
            <v>1</v>
          </cell>
          <cell r="G135">
            <v>154.83000000000001</v>
          </cell>
          <cell r="I135">
            <v>3017.6367000000005</v>
          </cell>
        </row>
        <row r="136">
          <cell r="C136" t="str">
            <v>Gia c«ng cäc tiÕp ®Þa</v>
          </cell>
          <cell r="D136" t="str">
            <v>cäc</v>
          </cell>
          <cell r="E136">
            <v>4</v>
          </cell>
          <cell r="F136">
            <v>1</v>
          </cell>
          <cell r="G136">
            <v>3188</v>
          </cell>
          <cell r="I136">
            <v>12752</v>
          </cell>
        </row>
        <row r="137">
          <cell r="C137" t="str">
            <v>§ãng cäc tiÕp ®Þa</v>
          </cell>
          <cell r="D137" t="str">
            <v>cäc</v>
          </cell>
          <cell r="E137">
            <v>4</v>
          </cell>
          <cell r="F137">
            <v>1</v>
          </cell>
          <cell r="G137">
            <v>6781.7</v>
          </cell>
          <cell r="I137">
            <v>27126.799999999999</v>
          </cell>
        </row>
        <row r="138">
          <cell r="C138" t="str">
            <v>M¸y thi c«ng</v>
          </cell>
        </row>
        <row r="139">
          <cell r="C139" t="str">
            <v>M¸y hµn</v>
          </cell>
          <cell r="D139" t="str">
            <v>cäc</v>
          </cell>
          <cell r="E139">
            <v>4</v>
          </cell>
          <cell r="F139">
            <v>1</v>
          </cell>
          <cell r="G139">
            <v>776</v>
          </cell>
          <cell r="J139">
            <v>3104</v>
          </cell>
        </row>
        <row r="141">
          <cell r="C141" t="str">
            <v xml:space="preserve">L¸t lai vØa hÌ tiÕp ®Þa </v>
          </cell>
          <cell r="H141">
            <v>105306.26</v>
          </cell>
          <cell r="I141">
            <v>12275</v>
          </cell>
        </row>
        <row r="142">
          <cell r="C142" t="str">
            <v xml:space="preserve">VËt liÖu </v>
          </cell>
        </row>
        <row r="143">
          <cell r="C143" t="str">
            <v xml:space="preserve">G¹ch xi m¨ng </v>
          </cell>
          <cell r="D143" t="str">
            <v xml:space="preserve">Viªn </v>
          </cell>
          <cell r="E143">
            <v>46</v>
          </cell>
          <cell r="F143">
            <v>1</v>
          </cell>
          <cell r="G143">
            <v>1454</v>
          </cell>
          <cell r="H143">
            <v>66884</v>
          </cell>
        </row>
        <row r="144">
          <cell r="C144" t="str">
            <v>V÷a M50</v>
          </cell>
          <cell r="D144" t="str">
            <v>M3</v>
          </cell>
          <cell r="E144">
            <v>0.12</v>
          </cell>
          <cell r="F144">
            <v>1</v>
          </cell>
          <cell r="G144">
            <v>217583</v>
          </cell>
          <cell r="H144">
            <v>26109.96</v>
          </cell>
        </row>
        <row r="145">
          <cell r="C145" t="str">
            <v xml:space="preserve">Xi m¨ng </v>
          </cell>
          <cell r="D145" t="str">
            <v>Kg</v>
          </cell>
          <cell r="E145">
            <v>16.8</v>
          </cell>
          <cell r="F145">
            <v>1.0249999999999999</v>
          </cell>
          <cell r="G145">
            <v>715</v>
          </cell>
          <cell r="H145">
            <v>12312.3</v>
          </cell>
        </row>
        <row r="146">
          <cell r="C146" t="str">
            <v xml:space="preserve">Nh©n c«ng </v>
          </cell>
        </row>
        <row r="147">
          <cell r="C147" t="str">
            <v>BËc thî 4/7</v>
          </cell>
          <cell r="D147" t="str">
            <v xml:space="preserve">C«ng </v>
          </cell>
          <cell r="E147">
            <v>0.8</v>
          </cell>
          <cell r="F147">
            <v>1</v>
          </cell>
          <cell r="G147">
            <v>15343.75</v>
          </cell>
          <cell r="I147">
            <v>12275</v>
          </cell>
        </row>
        <row r="149">
          <cell r="C149" t="str">
            <v>PhÇn cét , d©y dÉn , phô kiÖn</v>
          </cell>
        </row>
        <row r="151">
          <cell r="C151" t="str">
            <v>Cét H8,5A( Ninh b×nh)</v>
          </cell>
          <cell r="H151">
            <v>591190</v>
          </cell>
          <cell r="I151">
            <v>92962.062000000005</v>
          </cell>
        </row>
        <row r="152">
          <cell r="C152" t="str">
            <v xml:space="preserve">VËt liÖu </v>
          </cell>
        </row>
        <row r="153">
          <cell r="C153" t="str">
            <v>Cét H 8,5A( Ninh B×nh )</v>
          </cell>
          <cell r="D153" t="str">
            <v xml:space="preserve">Cét </v>
          </cell>
          <cell r="E153">
            <v>1</v>
          </cell>
          <cell r="F153">
            <v>1</v>
          </cell>
          <cell r="G153">
            <v>582700</v>
          </cell>
          <cell r="H153">
            <v>582700</v>
          </cell>
        </row>
        <row r="154">
          <cell r="C154" t="str">
            <v>VËt liÖu phô dùng cét</v>
          </cell>
          <cell r="D154" t="str">
            <v>cét</v>
          </cell>
          <cell r="E154">
            <v>1</v>
          </cell>
          <cell r="F154">
            <v>1</v>
          </cell>
          <cell r="G154">
            <v>8490</v>
          </cell>
          <cell r="H154">
            <v>8490</v>
          </cell>
        </row>
        <row r="155">
          <cell r="C155" t="str">
            <v xml:space="preserve">Nh©n c«ng </v>
          </cell>
        </row>
        <row r="156">
          <cell r="C156" t="str">
            <v xml:space="preserve">Dùng cét </v>
          </cell>
          <cell r="D156" t="str">
            <v>C¸i</v>
          </cell>
          <cell r="E156">
            <v>1</v>
          </cell>
          <cell r="F156">
            <v>1</v>
          </cell>
          <cell r="G156">
            <v>80605</v>
          </cell>
          <cell r="I156">
            <v>80605</v>
          </cell>
        </row>
        <row r="157">
          <cell r="C157" t="str">
            <v>V/C cét bª t«ng 100m</v>
          </cell>
          <cell r="D157" t="str">
            <v>TÊn</v>
          </cell>
          <cell r="E157">
            <v>0.57799999999999996</v>
          </cell>
          <cell r="F157">
            <v>1</v>
          </cell>
          <cell r="G157">
            <v>21379</v>
          </cell>
          <cell r="I157">
            <v>12357.062</v>
          </cell>
        </row>
        <row r="158">
          <cell r="C158" t="str">
            <v>V/C dông cô dùng cét</v>
          </cell>
          <cell r="D158" t="str">
            <v>TÊn</v>
          </cell>
          <cell r="E158">
            <v>0.3</v>
          </cell>
          <cell r="F158">
            <v>1</v>
          </cell>
          <cell r="G158">
            <v>0</v>
          </cell>
          <cell r="I158">
            <v>0</v>
          </cell>
        </row>
        <row r="160">
          <cell r="C160" t="str">
            <v>Cét H 8,5B( Ninh B×nh )</v>
          </cell>
          <cell r="H160">
            <v>526690</v>
          </cell>
          <cell r="I160">
            <v>92962.062000000005</v>
          </cell>
        </row>
        <row r="161">
          <cell r="C161" t="str">
            <v xml:space="preserve">VËt liÖu </v>
          </cell>
        </row>
        <row r="162">
          <cell r="C162" t="str">
            <v>Cét vu«ng H8,5m</v>
          </cell>
          <cell r="D162" t="str">
            <v xml:space="preserve">Cét </v>
          </cell>
          <cell r="E162">
            <v>1</v>
          </cell>
          <cell r="F162">
            <v>1</v>
          </cell>
          <cell r="G162">
            <v>518200</v>
          </cell>
          <cell r="H162">
            <v>518200</v>
          </cell>
        </row>
        <row r="163">
          <cell r="C163" t="str">
            <v xml:space="preserve">VËt liÖu phô </v>
          </cell>
          <cell r="D163" t="str">
            <v xml:space="preserve">Cét </v>
          </cell>
          <cell r="E163">
            <v>1</v>
          </cell>
          <cell r="F163">
            <v>1</v>
          </cell>
          <cell r="G163">
            <v>8490</v>
          </cell>
          <cell r="H163">
            <v>8490</v>
          </cell>
        </row>
        <row r="164">
          <cell r="C164" t="str">
            <v xml:space="preserve">Nh©n c«ng </v>
          </cell>
        </row>
        <row r="165">
          <cell r="C165" t="str">
            <v xml:space="preserve">Dùng cét bª t«ng </v>
          </cell>
          <cell r="D165" t="str">
            <v xml:space="preserve">c¸i </v>
          </cell>
          <cell r="E165">
            <v>1</v>
          </cell>
          <cell r="F165">
            <v>1</v>
          </cell>
          <cell r="G165">
            <v>80605</v>
          </cell>
          <cell r="I165">
            <v>80605</v>
          </cell>
        </row>
        <row r="166">
          <cell r="C166" t="str">
            <v xml:space="preserve">VËn chuyÓn  cét </v>
          </cell>
          <cell r="D166" t="str">
            <v xml:space="preserve">T¸n </v>
          </cell>
          <cell r="E166">
            <v>0.57799999999999996</v>
          </cell>
          <cell r="F166">
            <v>1</v>
          </cell>
          <cell r="G166">
            <v>21379</v>
          </cell>
          <cell r="I166">
            <v>12357.062</v>
          </cell>
        </row>
        <row r="167">
          <cell r="C167" t="str">
            <v xml:space="preserve">VËn chuyÓn dông cô thi c«ng </v>
          </cell>
          <cell r="D167" t="str">
            <v xml:space="preserve">TÊn </v>
          </cell>
          <cell r="E167">
            <v>0.3</v>
          </cell>
          <cell r="F167">
            <v>1</v>
          </cell>
          <cell r="G167">
            <v>0</v>
          </cell>
          <cell r="I167">
            <v>0</v>
          </cell>
        </row>
        <row r="169">
          <cell r="C169" t="str">
            <v>Cét ly t©m LT 8,5A( Ninh b×nh)</v>
          </cell>
          <cell r="H169">
            <v>617590</v>
          </cell>
          <cell r="I169">
            <v>95784.09</v>
          </cell>
        </row>
        <row r="170">
          <cell r="C170" t="str">
            <v xml:space="preserve">VËt liÖu </v>
          </cell>
        </row>
        <row r="171">
          <cell r="C171" t="str">
            <v>Cét LT-8,5A</v>
          </cell>
          <cell r="D171" t="str">
            <v xml:space="preserve">Cét </v>
          </cell>
          <cell r="E171">
            <v>1</v>
          </cell>
          <cell r="F171">
            <v>1</v>
          </cell>
          <cell r="G171">
            <v>609100</v>
          </cell>
          <cell r="H171">
            <v>609100</v>
          </cell>
        </row>
        <row r="172">
          <cell r="C172" t="str">
            <v xml:space="preserve">VËt liÖu phô </v>
          </cell>
          <cell r="D172" t="str">
            <v xml:space="preserve">Cét </v>
          </cell>
          <cell r="E172">
            <v>1</v>
          </cell>
          <cell r="F172">
            <v>1</v>
          </cell>
          <cell r="G172">
            <v>8490</v>
          </cell>
          <cell r="H172">
            <v>8490</v>
          </cell>
        </row>
        <row r="173">
          <cell r="C173" t="str">
            <v xml:space="preserve">Nh©n c«ng </v>
          </cell>
        </row>
        <row r="174">
          <cell r="C174" t="str">
            <v xml:space="preserve">Dùng cét bª t«ng </v>
          </cell>
          <cell r="D174" t="str">
            <v xml:space="preserve">c¸i </v>
          </cell>
          <cell r="E174">
            <v>1</v>
          </cell>
          <cell r="F174">
            <v>1</v>
          </cell>
          <cell r="G174">
            <v>80605</v>
          </cell>
          <cell r="I174">
            <v>80605</v>
          </cell>
        </row>
        <row r="175">
          <cell r="C175" t="str">
            <v xml:space="preserve">VËn chuyÓn  cét </v>
          </cell>
          <cell r="D175" t="str">
            <v xml:space="preserve">T¸n </v>
          </cell>
          <cell r="E175">
            <v>0.71</v>
          </cell>
          <cell r="F175">
            <v>1</v>
          </cell>
          <cell r="G175">
            <v>21379</v>
          </cell>
          <cell r="I175">
            <v>15179.09</v>
          </cell>
        </row>
        <row r="176">
          <cell r="C176" t="str">
            <v xml:space="preserve">VËn chuyÓn dông cô thi c«ng </v>
          </cell>
          <cell r="D176" t="str">
            <v xml:space="preserve">TÊn </v>
          </cell>
          <cell r="E176">
            <v>0.3</v>
          </cell>
          <cell r="F176">
            <v>1</v>
          </cell>
          <cell r="G176">
            <v>0</v>
          </cell>
          <cell r="I176">
            <v>0</v>
          </cell>
        </row>
        <row r="178">
          <cell r="C178" t="str">
            <v>Cét bª t«ng LT-8,5B ( Ninh B×nh )</v>
          </cell>
          <cell r="H178">
            <v>662990</v>
          </cell>
          <cell r="I178">
            <v>95784.09</v>
          </cell>
        </row>
        <row r="179">
          <cell r="C179" t="str">
            <v xml:space="preserve">VËt liÖu </v>
          </cell>
        </row>
        <row r="180">
          <cell r="C180" t="str">
            <v>Cét LT 8,5B</v>
          </cell>
          <cell r="D180" t="str">
            <v xml:space="preserve">Cét </v>
          </cell>
          <cell r="E180">
            <v>1</v>
          </cell>
          <cell r="F180">
            <v>1</v>
          </cell>
          <cell r="G180">
            <v>654500</v>
          </cell>
          <cell r="H180">
            <v>654500</v>
          </cell>
        </row>
        <row r="181">
          <cell r="C181" t="str">
            <v xml:space="preserve">VËt t­ phô </v>
          </cell>
          <cell r="D181" t="str">
            <v xml:space="preserve">Cét </v>
          </cell>
          <cell r="E181">
            <v>1</v>
          </cell>
          <cell r="F181">
            <v>1</v>
          </cell>
          <cell r="G181">
            <v>8490</v>
          </cell>
          <cell r="H181">
            <v>8490</v>
          </cell>
        </row>
        <row r="182">
          <cell r="C182" t="str">
            <v xml:space="preserve">Nh©n c«ng </v>
          </cell>
        </row>
        <row r="183">
          <cell r="C183" t="str">
            <v xml:space="preserve">Dùng cét bª t«ng </v>
          </cell>
          <cell r="D183" t="str">
            <v xml:space="preserve">c¸i </v>
          </cell>
          <cell r="E183">
            <v>1</v>
          </cell>
          <cell r="F183">
            <v>1</v>
          </cell>
          <cell r="G183">
            <v>80605</v>
          </cell>
          <cell r="I183">
            <v>80605</v>
          </cell>
        </row>
        <row r="184">
          <cell r="C184" t="str">
            <v xml:space="preserve">VËn chuyÓn cét </v>
          </cell>
          <cell r="D184" t="str">
            <v xml:space="preserve">T¸n </v>
          </cell>
          <cell r="E184">
            <v>0.71</v>
          </cell>
          <cell r="F184">
            <v>1</v>
          </cell>
          <cell r="G184">
            <v>21379</v>
          </cell>
          <cell r="I184">
            <v>15179.09</v>
          </cell>
        </row>
        <row r="185">
          <cell r="C185" t="str">
            <v xml:space="preserve">VËn chuyÓn dông cô thi c«ng </v>
          </cell>
          <cell r="D185" t="str">
            <v xml:space="preserve">TÊn </v>
          </cell>
          <cell r="E185">
            <v>0.45</v>
          </cell>
          <cell r="F185">
            <v>1</v>
          </cell>
          <cell r="G185">
            <v>0</v>
          </cell>
          <cell r="I185">
            <v>0</v>
          </cell>
        </row>
        <row r="187">
          <cell r="C187" t="str">
            <v>Cét ly t©m LT 10A( Ninh b×nh)</v>
          </cell>
          <cell r="H187">
            <v>786690</v>
          </cell>
          <cell r="I187">
            <v>98777.15</v>
          </cell>
        </row>
        <row r="188">
          <cell r="C188" t="str">
            <v xml:space="preserve">VËt liÖu </v>
          </cell>
        </row>
        <row r="189">
          <cell r="C189" t="str">
            <v>Cét LT -10A</v>
          </cell>
          <cell r="D189" t="str">
            <v xml:space="preserve">Cét </v>
          </cell>
          <cell r="E189">
            <v>1</v>
          </cell>
          <cell r="F189">
            <v>1</v>
          </cell>
          <cell r="G189">
            <v>778200</v>
          </cell>
          <cell r="H189">
            <v>778200</v>
          </cell>
        </row>
        <row r="190">
          <cell r="C190" t="str">
            <v xml:space="preserve">VËt liÖu phô </v>
          </cell>
          <cell r="D190" t="str">
            <v xml:space="preserve">Cét </v>
          </cell>
          <cell r="E190">
            <v>1</v>
          </cell>
          <cell r="F190">
            <v>1</v>
          </cell>
          <cell r="G190">
            <v>8490</v>
          </cell>
          <cell r="H190">
            <v>8490</v>
          </cell>
        </row>
        <row r="191">
          <cell r="C191" t="str">
            <v xml:space="preserve">Nh©n c«ng </v>
          </cell>
        </row>
        <row r="192">
          <cell r="C192" t="str">
            <v xml:space="preserve">Dùng cét bª t«ng </v>
          </cell>
          <cell r="D192" t="str">
            <v xml:space="preserve">c¸i </v>
          </cell>
          <cell r="E192">
            <v>1</v>
          </cell>
          <cell r="F192">
            <v>1</v>
          </cell>
          <cell r="G192">
            <v>80605</v>
          </cell>
          <cell r="I192">
            <v>80605</v>
          </cell>
        </row>
        <row r="193">
          <cell r="C193" t="str">
            <v xml:space="preserve">VËn chuyÓn  cét </v>
          </cell>
          <cell r="D193" t="str">
            <v xml:space="preserve">T¸n </v>
          </cell>
          <cell r="E193">
            <v>0.85</v>
          </cell>
          <cell r="F193">
            <v>1</v>
          </cell>
          <cell r="G193">
            <v>21379</v>
          </cell>
          <cell r="I193">
            <v>18172.149999999998</v>
          </cell>
        </row>
        <row r="194">
          <cell r="C194" t="str">
            <v xml:space="preserve">VËn chuyÓn dông cô thi c«ng </v>
          </cell>
          <cell r="D194" t="str">
            <v xml:space="preserve">TÊn </v>
          </cell>
          <cell r="E194">
            <v>0.3</v>
          </cell>
          <cell r="F194">
            <v>1</v>
          </cell>
          <cell r="G194">
            <v>0</v>
          </cell>
          <cell r="I194">
            <v>0</v>
          </cell>
        </row>
        <row r="196">
          <cell r="C196" t="str">
            <v>Cét ly t©m LT 10B( Ninh b×nh)</v>
          </cell>
          <cell r="H196">
            <v>956690</v>
          </cell>
          <cell r="I196">
            <v>98777.15</v>
          </cell>
        </row>
        <row r="197">
          <cell r="C197" t="str">
            <v xml:space="preserve">VËt liÖu </v>
          </cell>
        </row>
        <row r="198">
          <cell r="C198" t="str">
            <v>Cét LT10B</v>
          </cell>
          <cell r="D198" t="str">
            <v xml:space="preserve">Cét </v>
          </cell>
          <cell r="E198">
            <v>1</v>
          </cell>
          <cell r="F198">
            <v>1</v>
          </cell>
          <cell r="G198">
            <v>948200</v>
          </cell>
          <cell r="H198">
            <v>948200</v>
          </cell>
        </row>
        <row r="199">
          <cell r="C199" t="str">
            <v xml:space="preserve">VËt liÖu phô </v>
          </cell>
          <cell r="D199" t="str">
            <v xml:space="preserve">Cét </v>
          </cell>
          <cell r="E199">
            <v>1</v>
          </cell>
          <cell r="F199">
            <v>1</v>
          </cell>
          <cell r="G199">
            <v>8490</v>
          </cell>
          <cell r="H199">
            <v>8490</v>
          </cell>
        </row>
        <row r="200">
          <cell r="C200" t="str">
            <v xml:space="preserve">Nh©n c«ng </v>
          </cell>
        </row>
        <row r="201">
          <cell r="C201" t="str">
            <v xml:space="preserve">Dùng cét bª t«ng </v>
          </cell>
          <cell r="D201" t="str">
            <v xml:space="preserve">c¸i </v>
          </cell>
          <cell r="E201">
            <v>1</v>
          </cell>
          <cell r="F201">
            <v>1</v>
          </cell>
          <cell r="G201">
            <v>80605</v>
          </cell>
          <cell r="I201">
            <v>80605</v>
          </cell>
        </row>
        <row r="202">
          <cell r="C202" t="str">
            <v xml:space="preserve">VËn chuyÓn  cét </v>
          </cell>
          <cell r="D202" t="str">
            <v xml:space="preserve">T¸n </v>
          </cell>
          <cell r="E202">
            <v>0.85</v>
          </cell>
          <cell r="F202">
            <v>1</v>
          </cell>
          <cell r="G202">
            <v>21379</v>
          </cell>
          <cell r="I202">
            <v>18172.149999999998</v>
          </cell>
        </row>
        <row r="203">
          <cell r="C203" t="str">
            <v xml:space="preserve">VËn chuyÓn dông cô thi c«ng </v>
          </cell>
          <cell r="D203" t="str">
            <v xml:space="preserve">TÊn </v>
          </cell>
          <cell r="E203">
            <v>0.3</v>
          </cell>
          <cell r="F203">
            <v>1</v>
          </cell>
          <cell r="G203">
            <v>0</v>
          </cell>
          <cell r="I203">
            <v>0</v>
          </cell>
        </row>
        <row r="205">
          <cell r="C205" t="str">
            <v>Cét ly t©m LT 10C( Ninh b×nh)</v>
          </cell>
          <cell r="H205">
            <v>1346690</v>
          </cell>
          <cell r="I205">
            <v>98777.15</v>
          </cell>
        </row>
        <row r="206">
          <cell r="C206" t="str">
            <v xml:space="preserve">VËt liÖu </v>
          </cell>
        </row>
        <row r="207">
          <cell r="C207" t="str">
            <v>Cét LT-10C</v>
          </cell>
          <cell r="D207" t="str">
            <v xml:space="preserve">Cét </v>
          </cell>
          <cell r="E207">
            <v>1</v>
          </cell>
          <cell r="F207">
            <v>1</v>
          </cell>
          <cell r="G207">
            <v>1338200</v>
          </cell>
          <cell r="H207">
            <v>1338200</v>
          </cell>
        </row>
        <row r="208">
          <cell r="C208" t="str">
            <v xml:space="preserve">VËt liÖu phô </v>
          </cell>
          <cell r="D208" t="str">
            <v xml:space="preserve">Cét </v>
          </cell>
          <cell r="E208">
            <v>1</v>
          </cell>
          <cell r="F208">
            <v>1</v>
          </cell>
          <cell r="G208">
            <v>8490</v>
          </cell>
          <cell r="H208">
            <v>8490</v>
          </cell>
        </row>
        <row r="209">
          <cell r="C209" t="str">
            <v xml:space="preserve">Nh©n c«ng </v>
          </cell>
        </row>
        <row r="210">
          <cell r="C210" t="str">
            <v xml:space="preserve">Dùng cét bª t«ng </v>
          </cell>
          <cell r="D210" t="str">
            <v xml:space="preserve">c¸i </v>
          </cell>
          <cell r="E210">
            <v>1</v>
          </cell>
          <cell r="F210">
            <v>1</v>
          </cell>
          <cell r="G210">
            <v>80605</v>
          </cell>
          <cell r="I210">
            <v>80605</v>
          </cell>
        </row>
        <row r="211">
          <cell r="C211" t="str">
            <v xml:space="preserve">VËn chuyÓn  cét </v>
          </cell>
          <cell r="D211" t="str">
            <v xml:space="preserve">T¸n </v>
          </cell>
          <cell r="E211">
            <v>0.85</v>
          </cell>
          <cell r="F211">
            <v>1</v>
          </cell>
          <cell r="G211">
            <v>21379</v>
          </cell>
          <cell r="I211">
            <v>18172.149999999998</v>
          </cell>
        </row>
        <row r="212">
          <cell r="C212" t="str">
            <v xml:space="preserve">VËn chuyÓn dông cô thi c«ng </v>
          </cell>
          <cell r="D212" t="str">
            <v xml:space="preserve">TÊn </v>
          </cell>
          <cell r="E212">
            <v>0.3</v>
          </cell>
          <cell r="F212">
            <v>1</v>
          </cell>
          <cell r="G212">
            <v>0</v>
          </cell>
          <cell r="I212">
            <v>0</v>
          </cell>
        </row>
        <row r="214">
          <cell r="C214" t="str">
            <v>Xµ gi÷ mãc nÐp c¸p cét LT</v>
          </cell>
          <cell r="H214">
            <v>44904.511999999995</v>
          </cell>
          <cell r="I214">
            <v>19839.549640000001</v>
          </cell>
        </row>
        <row r="215">
          <cell r="C215" t="str">
            <v>VËt liÖu</v>
          </cell>
        </row>
        <row r="216">
          <cell r="C216" t="str">
            <v xml:space="preserve">S¾t gia c«ng b¶o vÖ b»ng s¬n </v>
          </cell>
          <cell r="D216" t="str">
            <v>kg</v>
          </cell>
          <cell r="E216">
            <v>6.28</v>
          </cell>
          <cell r="F216">
            <v>1.0249999999999999</v>
          </cell>
          <cell r="G216">
            <v>6976</v>
          </cell>
          <cell r="H216">
            <v>44904.511999999995</v>
          </cell>
        </row>
        <row r="217">
          <cell r="C217" t="str">
            <v xml:space="preserve">Nh©n c«ng </v>
          </cell>
        </row>
        <row r="218">
          <cell r="C218" t="str">
            <v>L¾p xµ</v>
          </cell>
          <cell r="D218" t="str">
            <v xml:space="preserve">Bé </v>
          </cell>
          <cell r="E218">
            <v>1</v>
          </cell>
          <cell r="F218">
            <v>1.5</v>
          </cell>
          <cell r="G218">
            <v>13161</v>
          </cell>
          <cell r="I218">
            <v>19741.5</v>
          </cell>
        </row>
        <row r="219">
          <cell r="C219" t="str">
            <v xml:space="preserve"> V/C xµ s¾t </v>
          </cell>
          <cell r="D219" t="str">
            <v xml:space="preserve">TÊn </v>
          </cell>
          <cell r="E219">
            <v>6.28E-3</v>
          </cell>
          <cell r="F219">
            <v>1</v>
          </cell>
          <cell r="G219">
            <v>15613</v>
          </cell>
          <cell r="I219">
            <v>98.049639999999997</v>
          </cell>
        </row>
        <row r="221">
          <cell r="C221" t="str">
            <v>Xµ treo c¸p cét LT §n XLT-a</v>
          </cell>
          <cell r="H221">
            <v>70474.342399999994</v>
          </cell>
          <cell r="I221">
            <v>26397.881728</v>
          </cell>
        </row>
        <row r="222">
          <cell r="C222" t="str">
            <v xml:space="preserve">VËt liÖu </v>
          </cell>
        </row>
        <row r="223">
          <cell r="C223" t="str">
            <v xml:space="preserve">S¾t gia c«ng b¶o vÖ b»ng s¬n </v>
          </cell>
          <cell r="D223" t="str">
            <v>Kg</v>
          </cell>
          <cell r="E223">
            <v>9.8559999999999999</v>
          </cell>
          <cell r="F223">
            <v>1.0249999999999999</v>
          </cell>
          <cell r="G223">
            <v>6976</v>
          </cell>
          <cell r="H223">
            <v>70474.342399999994</v>
          </cell>
        </row>
        <row r="224">
          <cell r="C224" t="str">
            <v xml:space="preserve">Nh©n c«ng </v>
          </cell>
        </row>
        <row r="225">
          <cell r="C225" t="str">
            <v xml:space="preserve">L¾p xµ </v>
          </cell>
          <cell r="D225" t="str">
            <v xml:space="preserve">Bé </v>
          </cell>
          <cell r="E225">
            <v>1</v>
          </cell>
          <cell r="F225">
            <v>1.5</v>
          </cell>
          <cell r="G225">
            <v>17496</v>
          </cell>
          <cell r="I225">
            <v>26244</v>
          </cell>
        </row>
        <row r="226">
          <cell r="C226" t="str">
            <v xml:space="preserve">V/C xµ s¾t </v>
          </cell>
          <cell r="D226" t="str">
            <v xml:space="preserve">TÊn </v>
          </cell>
          <cell r="E226">
            <v>9.8560000000000002E-3</v>
          </cell>
          <cell r="F226">
            <v>1</v>
          </cell>
          <cell r="G226">
            <v>15613</v>
          </cell>
          <cell r="I226">
            <v>153.88172800000001</v>
          </cell>
        </row>
        <row r="228">
          <cell r="C228" t="str">
            <v>Xµ treo c¸p cét LT §n XLT-b</v>
          </cell>
          <cell r="H228">
            <v>52312.326399999991</v>
          </cell>
          <cell r="I228">
            <v>17610.224708000002</v>
          </cell>
        </row>
        <row r="229">
          <cell r="C229" t="str">
            <v>VËt liÖu</v>
          </cell>
        </row>
        <row r="230">
          <cell r="C230" t="str">
            <v xml:space="preserve">S¾t gia c«ng b¶o vÖ b»ng s¬n </v>
          </cell>
          <cell r="D230" t="str">
            <v>Kg</v>
          </cell>
          <cell r="E230">
            <v>7.3159999999999998</v>
          </cell>
          <cell r="F230">
            <v>1.0249999999999999</v>
          </cell>
          <cell r="G230">
            <v>6976</v>
          </cell>
          <cell r="H230">
            <v>52312.326399999991</v>
          </cell>
        </row>
        <row r="231">
          <cell r="C231" t="str">
            <v xml:space="preserve">Nh©n c«ng </v>
          </cell>
        </row>
        <row r="232">
          <cell r="C232" t="str">
            <v xml:space="preserve">L¾p xµ </v>
          </cell>
          <cell r="D232" t="str">
            <v xml:space="preserve">Bé </v>
          </cell>
          <cell r="E232">
            <v>1</v>
          </cell>
          <cell r="F232">
            <v>1</v>
          </cell>
          <cell r="G232">
            <v>17496</v>
          </cell>
          <cell r="I232">
            <v>17496</v>
          </cell>
        </row>
        <row r="233">
          <cell r="C233" t="str">
            <v xml:space="preserve">V/C xµ s¾t </v>
          </cell>
          <cell r="D233" t="str">
            <v xml:space="preserve">TÊn </v>
          </cell>
          <cell r="E233">
            <v>7.3159999999999996E-3</v>
          </cell>
          <cell r="F233">
            <v>1</v>
          </cell>
          <cell r="G233">
            <v>15613</v>
          </cell>
          <cell r="I233">
            <v>114.22470799999999</v>
          </cell>
        </row>
        <row r="235">
          <cell r="C235" t="str">
            <v>Xµ treo c¸p cét LT §nH XV-a</v>
          </cell>
          <cell r="H235">
            <v>48737.126399999994</v>
          </cell>
          <cell r="I235">
            <v>13267.418207999999</v>
          </cell>
        </row>
        <row r="236">
          <cell r="C236" t="str">
            <v xml:space="preserve">VËt liÖu </v>
          </cell>
        </row>
        <row r="237">
          <cell r="C237" t="str">
            <v xml:space="preserve">S¾t gia c«ng b¶o vÖ b»ng s¬n </v>
          </cell>
          <cell r="D237" t="str">
            <v>Kg</v>
          </cell>
          <cell r="E237">
            <v>6.8159999999999998</v>
          </cell>
          <cell r="F237">
            <v>1.0249999999999999</v>
          </cell>
          <cell r="G237">
            <v>6976</v>
          </cell>
          <cell r="H237">
            <v>48737.126399999994</v>
          </cell>
        </row>
        <row r="238">
          <cell r="C238" t="str">
            <v xml:space="preserve">Nh©n c«ng </v>
          </cell>
        </row>
        <row r="239">
          <cell r="C239" t="str">
            <v xml:space="preserve">L¾p xµ </v>
          </cell>
          <cell r="D239" t="str">
            <v xml:space="preserve">Bé </v>
          </cell>
          <cell r="E239">
            <v>1</v>
          </cell>
          <cell r="F239">
            <v>1</v>
          </cell>
          <cell r="G239">
            <v>13161</v>
          </cell>
          <cell r="I239">
            <v>13161</v>
          </cell>
        </row>
        <row r="240">
          <cell r="C240" t="str">
            <v xml:space="preserve">V/C xµ s¾t </v>
          </cell>
          <cell r="D240" t="str">
            <v xml:space="preserve">T¸n </v>
          </cell>
          <cell r="E240">
            <v>6.816E-3</v>
          </cell>
          <cell r="F240">
            <v>1</v>
          </cell>
          <cell r="G240">
            <v>15613</v>
          </cell>
          <cell r="I240">
            <v>106.41820800000001</v>
          </cell>
        </row>
        <row r="242">
          <cell r="C242" t="str">
            <v>Xµ treo c¸p cét LT §nH XV-b</v>
          </cell>
          <cell r="H242">
            <v>39012.582399999999</v>
          </cell>
          <cell r="I242">
            <v>13246.184528</v>
          </cell>
        </row>
        <row r="243">
          <cell r="C243" t="str">
            <v xml:space="preserve">VËt liÖu </v>
          </cell>
        </row>
        <row r="244">
          <cell r="C244" t="str">
            <v xml:space="preserve">S¾t gia c«ng b¶o vÖ b»ng s¬n </v>
          </cell>
          <cell r="D244" t="str">
            <v>Kg</v>
          </cell>
          <cell r="E244">
            <v>5.4560000000000004</v>
          </cell>
          <cell r="F244">
            <v>1.0249999999999999</v>
          </cell>
          <cell r="G244">
            <v>6976</v>
          </cell>
          <cell r="H244">
            <v>39012.582399999999</v>
          </cell>
        </row>
        <row r="245">
          <cell r="C245" t="str">
            <v xml:space="preserve">Nh©n c«ng </v>
          </cell>
        </row>
        <row r="246">
          <cell r="C246" t="str">
            <v xml:space="preserve">L¾p xµ </v>
          </cell>
          <cell r="D246" t="str">
            <v xml:space="preserve">Bé </v>
          </cell>
          <cell r="E246">
            <v>1</v>
          </cell>
          <cell r="F246">
            <v>1</v>
          </cell>
          <cell r="G246">
            <v>13161</v>
          </cell>
          <cell r="I246">
            <v>13161</v>
          </cell>
        </row>
        <row r="247">
          <cell r="C247" t="str">
            <v xml:space="preserve">V/C xµ s¾t </v>
          </cell>
          <cell r="D247" t="str">
            <v xml:space="preserve">T¸n </v>
          </cell>
          <cell r="E247">
            <v>5.4560000000000008E-3</v>
          </cell>
          <cell r="F247">
            <v>1</v>
          </cell>
          <cell r="G247">
            <v>15613</v>
          </cell>
          <cell r="I247">
            <v>85.184528000000014</v>
          </cell>
        </row>
        <row r="249">
          <cell r="C249" t="str">
            <v xml:space="preserve">D©y dÉn vµ phô kiÖn </v>
          </cell>
        </row>
        <row r="250">
          <cell r="C250" t="str">
            <v>C¸p vÆn xo¾n LV ABC 4*95</v>
          </cell>
          <cell r="H250">
            <v>49430505.327999994</v>
          </cell>
          <cell r="I250">
            <v>729602.54999999993</v>
          </cell>
        </row>
        <row r="251">
          <cell r="C251" t="str">
            <v xml:space="preserve">VËt liÖu </v>
          </cell>
        </row>
        <row r="252">
          <cell r="C252" t="str">
            <v>C¸p vÆn xo¾n LV ABC 4*95</v>
          </cell>
          <cell r="D252" t="str">
            <v>Km</v>
          </cell>
          <cell r="E252">
            <v>1</v>
          </cell>
          <cell r="F252">
            <v>1.0149999999999999</v>
          </cell>
          <cell r="G252">
            <v>48700000</v>
          </cell>
          <cell r="H252">
            <v>49430499.999999993</v>
          </cell>
        </row>
        <row r="253">
          <cell r="C253" t="str">
            <v xml:space="preserve">VËt liÖu phô </v>
          </cell>
          <cell r="D253" t="str">
            <v>Km</v>
          </cell>
          <cell r="E253">
            <v>1</v>
          </cell>
          <cell r="F253">
            <v>1</v>
          </cell>
          <cell r="G253">
            <v>5.3280000000000003</v>
          </cell>
          <cell r="H253">
            <v>5.3280000000000003</v>
          </cell>
        </row>
        <row r="254">
          <cell r="C254" t="str">
            <v xml:space="preserve">Nh©n c«ng </v>
          </cell>
        </row>
        <row r="255">
          <cell r="C255" t="str">
            <v>KÐo d©y VX 4*95</v>
          </cell>
          <cell r="D255" t="str">
            <v>Km</v>
          </cell>
          <cell r="E255">
            <v>1</v>
          </cell>
          <cell r="F255">
            <v>1.1499999999999999</v>
          </cell>
          <cell r="G255">
            <v>634437</v>
          </cell>
          <cell r="I255">
            <v>729602.54999999993</v>
          </cell>
        </row>
        <row r="256">
          <cell r="C256" t="str">
            <v xml:space="preserve">VËn chuyÓn d©y cù ly 100m </v>
          </cell>
          <cell r="D256" t="str">
            <v xml:space="preserve">TÊn </v>
          </cell>
          <cell r="E256">
            <v>1.1399999999999999</v>
          </cell>
          <cell r="G256">
            <v>17085</v>
          </cell>
          <cell r="I256">
            <v>0</v>
          </cell>
        </row>
        <row r="258">
          <cell r="C258" t="str">
            <v>C¸p vÆn xo¾n LV ABC 4*70</v>
          </cell>
          <cell r="H258">
            <v>36597512</v>
          </cell>
          <cell r="I258">
            <v>540605.85</v>
          </cell>
        </row>
        <row r="259">
          <cell r="C259" t="str">
            <v xml:space="preserve">VËt  liÖu </v>
          </cell>
        </row>
        <row r="260">
          <cell r="C260" t="str">
            <v>C¸p vÆn xo¾n LV ABC 4*70</v>
          </cell>
          <cell r="D260" t="str">
            <v>Km</v>
          </cell>
          <cell r="E260">
            <v>1</v>
          </cell>
          <cell r="F260">
            <v>1.0249999999999999</v>
          </cell>
          <cell r="G260">
            <v>35700000</v>
          </cell>
          <cell r="H260">
            <v>36592500</v>
          </cell>
        </row>
        <row r="261">
          <cell r="C261" t="str">
            <v xml:space="preserve">VËt liÖu phô </v>
          </cell>
          <cell r="D261" t="str">
            <v>Km</v>
          </cell>
          <cell r="E261">
            <v>1</v>
          </cell>
          <cell r="F261">
            <v>1</v>
          </cell>
          <cell r="G261">
            <v>5012</v>
          </cell>
          <cell r="H261">
            <v>5012</v>
          </cell>
        </row>
        <row r="262">
          <cell r="C262" t="str">
            <v xml:space="preserve">Nh©n c«ng </v>
          </cell>
        </row>
        <row r="263">
          <cell r="C263" t="str">
            <v>KÐo d©y VX 4*70</v>
          </cell>
          <cell r="D263" t="str">
            <v>Km</v>
          </cell>
          <cell r="E263">
            <v>1</v>
          </cell>
          <cell r="F263">
            <v>1.1499999999999999</v>
          </cell>
          <cell r="G263">
            <v>457464</v>
          </cell>
          <cell r="I263">
            <v>526083.6</v>
          </cell>
        </row>
        <row r="264">
          <cell r="C264" t="str">
            <v xml:space="preserve">VËn chuyÓn d©y cù ly 100m </v>
          </cell>
          <cell r="D264" t="str">
            <v xml:space="preserve">TÊn </v>
          </cell>
          <cell r="E264">
            <v>0.85</v>
          </cell>
          <cell r="F264">
            <v>1</v>
          </cell>
          <cell r="G264">
            <v>17085</v>
          </cell>
          <cell r="I264">
            <v>14522.25</v>
          </cell>
        </row>
        <row r="266">
          <cell r="C266" t="str">
            <v>C¸p vÆn xo¾n LV ABC 4*50</v>
          </cell>
          <cell r="H266">
            <v>26191686.999999996</v>
          </cell>
          <cell r="I266">
            <v>455119.49999999994</v>
          </cell>
        </row>
        <row r="267">
          <cell r="C267" t="str">
            <v>VËt liÖu</v>
          </cell>
        </row>
        <row r="268">
          <cell r="C268" t="str">
            <v>C¸p vÆn xo¾n LV ABC 4*50</v>
          </cell>
          <cell r="D268" t="str">
            <v>Km</v>
          </cell>
          <cell r="E268">
            <v>1</v>
          </cell>
          <cell r="F268">
            <v>1.0149999999999999</v>
          </cell>
          <cell r="G268">
            <v>25800000</v>
          </cell>
          <cell r="H268">
            <v>26186999.999999996</v>
          </cell>
        </row>
        <row r="269">
          <cell r="C269" t="str">
            <v>VËt t­ phô</v>
          </cell>
          <cell r="D269" t="str">
            <v>Km</v>
          </cell>
          <cell r="E269">
            <v>1</v>
          </cell>
          <cell r="F269">
            <v>1</v>
          </cell>
          <cell r="G269">
            <v>4687</v>
          </cell>
          <cell r="H269">
            <v>4687</v>
          </cell>
        </row>
        <row r="270">
          <cell r="C270" t="str">
            <v xml:space="preserve">Nh©n c«ng </v>
          </cell>
        </row>
        <row r="271">
          <cell r="C271" t="str">
            <v>Keã d©y VX 4*50</v>
          </cell>
          <cell r="D271" t="str">
            <v>Km</v>
          </cell>
          <cell r="E271">
            <v>1</v>
          </cell>
          <cell r="F271">
            <v>1.1499999999999999</v>
          </cell>
          <cell r="G271">
            <v>387585</v>
          </cell>
          <cell r="I271">
            <v>445722.74999999994</v>
          </cell>
        </row>
        <row r="272">
          <cell r="C272" t="str">
            <v xml:space="preserve">VËn chuyÓn d©y cù ly 100m </v>
          </cell>
          <cell r="D272" t="str">
            <v xml:space="preserve">TÊn </v>
          </cell>
          <cell r="E272">
            <v>0.55000000000000004</v>
          </cell>
          <cell r="F272">
            <v>1</v>
          </cell>
          <cell r="G272">
            <v>17085</v>
          </cell>
          <cell r="I272">
            <v>9396.75</v>
          </cell>
        </row>
        <row r="274">
          <cell r="C274" t="str">
            <v>C¸p vÆn xo¾n LV ABC 4*35</v>
          </cell>
          <cell r="H274">
            <v>18984872</v>
          </cell>
          <cell r="I274">
            <v>375527.6</v>
          </cell>
        </row>
        <row r="275">
          <cell r="C275" t="str">
            <v>VËt liÖu</v>
          </cell>
        </row>
        <row r="276">
          <cell r="C276" t="str">
            <v>C¸p vÆn xo¾n LV ABC 4*35</v>
          </cell>
          <cell r="D276" t="str">
            <v>Km</v>
          </cell>
          <cell r="E276">
            <v>1</v>
          </cell>
          <cell r="F276">
            <v>1.0149999999999999</v>
          </cell>
          <cell r="G276">
            <v>18700000</v>
          </cell>
          <cell r="H276">
            <v>18980500</v>
          </cell>
        </row>
        <row r="277">
          <cell r="C277" t="str">
            <v>VËt t­ phô</v>
          </cell>
          <cell r="D277" t="str">
            <v>Km</v>
          </cell>
          <cell r="E277">
            <v>1</v>
          </cell>
          <cell r="F277">
            <v>1</v>
          </cell>
          <cell r="G277">
            <v>4372</v>
          </cell>
          <cell r="H277">
            <v>4372</v>
          </cell>
        </row>
        <row r="278">
          <cell r="C278" t="str">
            <v xml:space="preserve">Nh©n c«ng </v>
          </cell>
        </row>
        <row r="279">
          <cell r="C279" t="str">
            <v>KÐo d©y VX 4*35</v>
          </cell>
          <cell r="D279" t="str">
            <v>Km</v>
          </cell>
          <cell r="E279">
            <v>1</v>
          </cell>
          <cell r="F279">
            <v>1.1499999999999999</v>
          </cell>
          <cell r="G279">
            <v>320306</v>
          </cell>
          <cell r="I279">
            <v>368351.89999999997</v>
          </cell>
        </row>
        <row r="280">
          <cell r="C280" t="str">
            <v xml:space="preserve">VËn chuyÓn d©y cù ly 100m </v>
          </cell>
          <cell r="D280" t="str">
            <v xml:space="preserve">TÊn </v>
          </cell>
          <cell r="E280">
            <v>0.42</v>
          </cell>
          <cell r="F280">
            <v>1</v>
          </cell>
          <cell r="G280">
            <v>17085</v>
          </cell>
          <cell r="I280">
            <v>7175.7</v>
          </cell>
        </row>
        <row r="282">
          <cell r="C282" t="str">
            <v>C¸p vÆn xo¾n LV ABC 2*35</v>
          </cell>
          <cell r="H282">
            <v>9646872</v>
          </cell>
          <cell r="I282">
            <v>261434.17999999996</v>
          </cell>
        </row>
        <row r="283">
          <cell r="C283" t="str">
            <v>VËt liÖu</v>
          </cell>
        </row>
        <row r="284">
          <cell r="C284" t="str">
            <v>C¸p vÆn xo¾n LVABC 2*35</v>
          </cell>
          <cell r="D284" t="str">
            <v>Km</v>
          </cell>
          <cell r="E284">
            <v>1</v>
          </cell>
          <cell r="F284">
            <v>1.0149999999999999</v>
          </cell>
          <cell r="G284">
            <v>9500000</v>
          </cell>
          <cell r="H284">
            <v>9642500</v>
          </cell>
        </row>
        <row r="285">
          <cell r="C285" t="str">
            <v>VËt t­ phô</v>
          </cell>
          <cell r="D285" t="str">
            <v>Km</v>
          </cell>
          <cell r="E285">
            <v>1</v>
          </cell>
          <cell r="F285">
            <v>1</v>
          </cell>
          <cell r="G285">
            <v>4372</v>
          </cell>
          <cell r="H285">
            <v>4372</v>
          </cell>
        </row>
        <row r="286">
          <cell r="C286" t="str">
            <v xml:space="preserve">Nh©n c«ng </v>
          </cell>
        </row>
        <row r="287">
          <cell r="C287" t="str">
            <v>KÐo d©y VX 2*35</v>
          </cell>
          <cell r="D287" t="str">
            <v>Km</v>
          </cell>
          <cell r="E287">
            <v>1</v>
          </cell>
          <cell r="F287">
            <v>1.1499999999999999</v>
          </cell>
          <cell r="G287">
            <v>224214.19999999998</v>
          </cell>
          <cell r="I287">
            <v>257846.32999999996</v>
          </cell>
        </row>
        <row r="288">
          <cell r="C288" t="str">
            <v xml:space="preserve">VËn chuyÓn d©y cù ly 100m </v>
          </cell>
          <cell r="D288" t="str">
            <v xml:space="preserve">TÊn </v>
          </cell>
          <cell r="E288">
            <v>0.21</v>
          </cell>
          <cell r="F288">
            <v>1</v>
          </cell>
          <cell r="G288">
            <v>17085</v>
          </cell>
          <cell r="I288">
            <v>3587.85</v>
          </cell>
        </row>
        <row r="290">
          <cell r="C290" t="str">
            <v xml:space="preserve">KÐo d©y v­ît ®­êng giao th«ng </v>
          </cell>
          <cell r="H290">
            <v>218318.1</v>
          </cell>
          <cell r="I290">
            <v>159014</v>
          </cell>
        </row>
        <row r="291">
          <cell r="C291" t="str">
            <v xml:space="preserve">VËt liÖu </v>
          </cell>
          <cell r="D291" t="str">
            <v xml:space="preserve">VÞ trÝ </v>
          </cell>
          <cell r="E291">
            <v>1</v>
          </cell>
          <cell r="F291">
            <v>1.05</v>
          </cell>
          <cell r="G291">
            <v>207922</v>
          </cell>
          <cell r="H291">
            <v>218318.1</v>
          </cell>
        </row>
        <row r="292">
          <cell r="C292" t="str">
            <v xml:space="preserve">Nh©n c«ng </v>
          </cell>
        </row>
        <row r="293">
          <cell r="C293" t="str">
            <v xml:space="preserve">KÐo d©y v­ît ®­êng giao th«ng </v>
          </cell>
          <cell r="D293" t="str">
            <v xml:space="preserve">VÞ trÝ </v>
          </cell>
          <cell r="E293">
            <v>1</v>
          </cell>
          <cell r="F293">
            <v>1</v>
          </cell>
          <cell r="G293">
            <v>159014</v>
          </cell>
          <cell r="I293">
            <v>159014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VCMay"/>
      <sheetName val="giai trinh"/>
      <sheetName val="KL sosanh"/>
      <sheetName val="THC-TRUNG"/>
      <sheetName val="ptdg"/>
      <sheetName val="261+518"/>
      <sheetName val="270+881"/>
      <sheetName val="269+307"/>
      <sheetName val="269+438"/>
      <sheetName val="dien nang"/>
      <sheetName val="TH-Dien nang"/>
    </sheetNames>
    <sheetDataSet>
      <sheetData sheetId="0"/>
      <sheetData sheetId="1">
        <row r="209">
          <cell r="A209">
            <v>4</v>
          </cell>
          <cell r="B209" t="str">
            <v>§¸ d¨m 4x6</v>
          </cell>
          <cell r="C209" t="str">
            <v>m3</v>
          </cell>
          <cell r="D209">
            <v>1.55</v>
          </cell>
          <cell r="E209">
            <v>2</v>
          </cell>
          <cell r="F209">
            <v>1.1000000000000001</v>
          </cell>
          <cell r="G209">
            <v>1.1499999999999999</v>
          </cell>
          <cell r="H209">
            <v>2325</v>
          </cell>
        </row>
        <row r="210">
          <cell r="A210" t="str">
            <v>c</v>
          </cell>
          <cell r="B210" t="str">
            <v>C¸t vµng</v>
          </cell>
          <cell r="C210" t="str">
            <v>m3</v>
          </cell>
          <cell r="D210">
            <v>1.4</v>
          </cell>
          <cell r="E210">
            <v>1</v>
          </cell>
          <cell r="F210">
            <v>1</v>
          </cell>
          <cell r="G210">
            <v>1.1499999999999999</v>
          </cell>
          <cell r="H210">
            <v>2100</v>
          </cell>
        </row>
        <row r="211">
          <cell r="A211" t="str">
            <v>dh</v>
          </cell>
          <cell r="B211" t="str">
            <v xml:space="preserve">§¸ héc </v>
          </cell>
          <cell r="C211" t="str">
            <v>m3</v>
          </cell>
          <cell r="D211">
            <v>1.5</v>
          </cell>
          <cell r="E211">
            <v>2</v>
          </cell>
          <cell r="F211">
            <v>1.1000000000000001</v>
          </cell>
          <cell r="G211">
            <v>1.1499999999999999</v>
          </cell>
          <cell r="H211">
            <v>2250</v>
          </cell>
        </row>
        <row r="212">
          <cell r="A212" t="str">
            <v>dm</v>
          </cell>
          <cell r="B212" t="str">
            <v>§¸ m¹t</v>
          </cell>
          <cell r="C212" t="str">
            <v>m3</v>
          </cell>
          <cell r="D212">
            <v>1.6</v>
          </cell>
          <cell r="E212">
            <v>2</v>
          </cell>
          <cell r="F212">
            <v>1.1000000000000001</v>
          </cell>
          <cell r="G212">
            <v>1.1499999999999999</v>
          </cell>
          <cell r="H212">
            <v>2400</v>
          </cell>
        </row>
        <row r="213">
          <cell r="A213" t="str">
            <v>gv</v>
          </cell>
          <cell r="B213" t="str">
            <v>Gç v¸n</v>
          </cell>
          <cell r="C213" t="str">
            <v>m3</v>
          </cell>
          <cell r="D213">
            <v>0.77</v>
          </cell>
          <cell r="E213">
            <v>2</v>
          </cell>
          <cell r="F213">
            <v>1.1000000000000001</v>
          </cell>
          <cell r="G213">
            <v>1</v>
          </cell>
          <cell r="H213">
            <v>7000</v>
          </cell>
        </row>
        <row r="214">
          <cell r="A214" t="str">
            <v>x</v>
          </cell>
          <cell r="B214" t="str">
            <v>Xim¨ng PC-300</v>
          </cell>
          <cell r="C214" t="str">
            <v>TÊn</v>
          </cell>
          <cell r="D214">
            <v>1</v>
          </cell>
          <cell r="E214">
            <v>3</v>
          </cell>
          <cell r="F214">
            <v>1.3</v>
          </cell>
          <cell r="G214">
            <v>1</v>
          </cell>
          <cell r="H214">
            <v>7000</v>
          </cell>
        </row>
        <row r="215">
          <cell r="A215" t="str">
            <v>x400</v>
          </cell>
          <cell r="B215" t="str">
            <v>Xim¨ng PC-400</v>
          </cell>
          <cell r="C215" t="str">
            <v>TÊn</v>
          </cell>
          <cell r="D215">
            <v>1</v>
          </cell>
          <cell r="E215">
            <v>3</v>
          </cell>
          <cell r="F215">
            <v>1.3</v>
          </cell>
          <cell r="G215">
            <v>1</v>
          </cell>
          <cell r="H215">
            <v>7000</v>
          </cell>
        </row>
        <row r="216">
          <cell r="A216" t="str">
            <v>n</v>
          </cell>
          <cell r="B216" t="str">
            <v>Nhùa ®­êng</v>
          </cell>
          <cell r="C216" t="str">
            <v>TÊn</v>
          </cell>
          <cell r="D216">
            <v>1</v>
          </cell>
          <cell r="E216">
            <v>3</v>
          </cell>
          <cell r="F216">
            <v>1.3</v>
          </cell>
          <cell r="G216">
            <v>1</v>
          </cell>
          <cell r="H216">
            <v>7000</v>
          </cell>
        </row>
        <row r="217">
          <cell r="A217" t="str">
            <v>n</v>
          </cell>
          <cell r="B217" t="str">
            <v>Nhùa ®­êng</v>
          </cell>
          <cell r="C217" t="str">
            <v>TÊn</v>
          </cell>
          <cell r="D217">
            <v>1</v>
          </cell>
          <cell r="E217">
            <v>3</v>
          </cell>
          <cell r="F217">
            <v>1.3</v>
          </cell>
          <cell r="G217">
            <v>1</v>
          </cell>
          <cell r="H217">
            <v>7000</v>
          </cell>
        </row>
        <row r="218">
          <cell r="A218" t="str">
            <v>cpdd</v>
          </cell>
          <cell r="B218" t="str">
            <v>CÊp phèi ®¸ d¨m</v>
          </cell>
          <cell r="C218" t="str">
            <v>m3</v>
          </cell>
          <cell r="D218">
            <v>1.6</v>
          </cell>
          <cell r="E218">
            <v>2</v>
          </cell>
          <cell r="F218">
            <v>1.1000000000000001</v>
          </cell>
          <cell r="G218">
            <v>1.1499999999999999</v>
          </cell>
          <cell r="H218">
            <v>2400</v>
          </cell>
        </row>
        <row r="219">
          <cell r="A219" t="str">
            <v>bd</v>
          </cell>
          <cell r="B219" t="str">
            <v xml:space="preserve">Bét ®¸ </v>
          </cell>
          <cell r="C219" t="str">
            <v>TÊn</v>
          </cell>
          <cell r="D219">
            <v>1</v>
          </cell>
          <cell r="E219">
            <v>2</v>
          </cell>
          <cell r="F219">
            <v>1.1000000000000001</v>
          </cell>
          <cell r="G219">
            <v>1</v>
          </cell>
          <cell r="H219">
            <v>7000</v>
          </cell>
        </row>
        <row r="220">
          <cell r="A220">
            <v>0.5</v>
          </cell>
          <cell r="B220" t="str">
            <v>§¸ d¨m 0,5x1</v>
          </cell>
          <cell r="C220" t="str">
            <v>m3</v>
          </cell>
          <cell r="D220">
            <v>1.6</v>
          </cell>
          <cell r="E220">
            <v>2</v>
          </cell>
          <cell r="F220">
            <v>1.1000000000000001</v>
          </cell>
          <cell r="G220">
            <v>1.1499999999999999</v>
          </cell>
          <cell r="H220">
            <v>2400</v>
          </cell>
        </row>
        <row r="221">
          <cell r="A221">
            <v>2</v>
          </cell>
          <cell r="B221" t="str">
            <v>§¸ d¨m 2x4</v>
          </cell>
          <cell r="C221" t="str">
            <v>m3</v>
          </cell>
          <cell r="D221">
            <v>1.6</v>
          </cell>
          <cell r="E221">
            <v>2</v>
          </cell>
          <cell r="F221">
            <v>1.1000000000000001</v>
          </cell>
          <cell r="G221">
            <v>1.1499999999999999</v>
          </cell>
          <cell r="H221">
            <v>2400</v>
          </cell>
        </row>
        <row r="223">
          <cell r="A223">
            <v>1</v>
          </cell>
          <cell r="B223">
            <v>2</v>
          </cell>
          <cell r="C223">
            <v>3</v>
          </cell>
          <cell r="D223">
            <v>4</v>
          </cell>
          <cell r="E223">
            <v>5</v>
          </cell>
          <cell r="F223">
            <v>6</v>
          </cell>
          <cell r="G223">
            <v>7</v>
          </cell>
          <cell r="H223">
            <v>8</v>
          </cell>
        </row>
        <row r="228">
          <cell r="A228">
            <v>3</v>
          </cell>
          <cell r="B228">
            <v>2200</v>
          </cell>
          <cell r="C228">
            <v>2332</v>
          </cell>
          <cell r="D228">
            <v>3032</v>
          </cell>
          <cell r="E228">
            <v>3790</v>
          </cell>
          <cell r="F228">
            <v>4927</v>
          </cell>
          <cell r="G228">
            <v>5912.4</v>
          </cell>
        </row>
        <row r="229">
          <cell r="A229">
            <v>4</v>
          </cell>
          <cell r="B229">
            <v>1800</v>
          </cell>
          <cell r="C229">
            <v>1910</v>
          </cell>
          <cell r="D229">
            <v>2483</v>
          </cell>
          <cell r="E229">
            <v>3104</v>
          </cell>
          <cell r="F229">
            <v>4035</v>
          </cell>
          <cell r="G229">
            <v>4842</v>
          </cell>
        </row>
        <row r="230">
          <cell r="A230">
            <v>5</v>
          </cell>
          <cell r="B230">
            <v>1530</v>
          </cell>
          <cell r="C230">
            <v>1622</v>
          </cell>
          <cell r="D230">
            <v>2107</v>
          </cell>
          <cell r="E230">
            <v>2634</v>
          </cell>
          <cell r="F230">
            <v>3424</v>
          </cell>
          <cell r="G230">
            <v>4108.8</v>
          </cell>
        </row>
        <row r="231">
          <cell r="A231">
            <v>6</v>
          </cell>
          <cell r="B231">
            <v>1300</v>
          </cell>
          <cell r="C231">
            <v>1378</v>
          </cell>
          <cell r="D231">
            <v>1792</v>
          </cell>
          <cell r="E231">
            <v>2240</v>
          </cell>
          <cell r="F231">
            <v>2912</v>
          </cell>
          <cell r="G231">
            <v>3494.4</v>
          </cell>
        </row>
        <row r="232">
          <cell r="A232">
            <v>7</v>
          </cell>
          <cell r="B232">
            <v>1200</v>
          </cell>
          <cell r="C232">
            <v>1272</v>
          </cell>
          <cell r="D232">
            <v>1654</v>
          </cell>
          <cell r="E232">
            <v>2068</v>
          </cell>
          <cell r="F232">
            <v>2688</v>
          </cell>
          <cell r="G232">
            <v>3225.6</v>
          </cell>
        </row>
        <row r="233">
          <cell r="A233">
            <v>8</v>
          </cell>
          <cell r="B233">
            <v>1120</v>
          </cell>
          <cell r="C233">
            <v>1188</v>
          </cell>
          <cell r="D233">
            <v>1545</v>
          </cell>
          <cell r="E233">
            <v>1931</v>
          </cell>
          <cell r="F233">
            <v>2510</v>
          </cell>
          <cell r="G233">
            <v>3012</v>
          </cell>
        </row>
        <row r="234">
          <cell r="A234">
            <v>9</v>
          </cell>
          <cell r="B234">
            <v>1060</v>
          </cell>
          <cell r="C234">
            <v>1124</v>
          </cell>
          <cell r="D234">
            <v>1462</v>
          </cell>
          <cell r="E234">
            <v>1828</v>
          </cell>
          <cell r="F234">
            <v>2376</v>
          </cell>
          <cell r="G234">
            <v>2851.2</v>
          </cell>
        </row>
        <row r="235">
          <cell r="A235">
            <v>10</v>
          </cell>
          <cell r="B235">
            <v>1030</v>
          </cell>
          <cell r="C235">
            <v>1092</v>
          </cell>
          <cell r="D235">
            <v>1420</v>
          </cell>
          <cell r="E235">
            <v>1775</v>
          </cell>
          <cell r="F235">
            <v>2308</v>
          </cell>
          <cell r="G235">
            <v>2769.6</v>
          </cell>
        </row>
        <row r="236">
          <cell r="A236">
            <v>11</v>
          </cell>
          <cell r="B236">
            <v>937</v>
          </cell>
          <cell r="C236">
            <v>1012</v>
          </cell>
          <cell r="D236">
            <v>1336</v>
          </cell>
          <cell r="E236">
            <v>1670</v>
          </cell>
          <cell r="F236">
            <v>1171</v>
          </cell>
          <cell r="G236">
            <v>1405.2</v>
          </cell>
        </row>
        <row r="237">
          <cell r="A237">
            <v>12</v>
          </cell>
          <cell r="B237">
            <v>864</v>
          </cell>
          <cell r="C237">
            <v>942</v>
          </cell>
          <cell r="D237">
            <v>1244</v>
          </cell>
          <cell r="E237">
            <v>1555</v>
          </cell>
          <cell r="F237">
            <v>2022</v>
          </cell>
          <cell r="G237">
            <v>2426.4</v>
          </cell>
        </row>
        <row r="238">
          <cell r="A238">
            <v>13</v>
          </cell>
          <cell r="B238">
            <v>840</v>
          </cell>
          <cell r="C238">
            <v>907</v>
          </cell>
          <cell r="D238">
            <v>1206</v>
          </cell>
          <cell r="E238">
            <v>1508</v>
          </cell>
          <cell r="F238">
            <v>1960</v>
          </cell>
          <cell r="G238">
            <v>2352</v>
          </cell>
        </row>
        <row r="239">
          <cell r="A239">
            <v>14</v>
          </cell>
          <cell r="B239">
            <v>807</v>
          </cell>
          <cell r="C239">
            <v>880</v>
          </cell>
          <cell r="D239">
            <v>1170</v>
          </cell>
          <cell r="E239">
            <v>1463</v>
          </cell>
          <cell r="F239">
            <v>1902</v>
          </cell>
          <cell r="G239">
            <v>2282.4</v>
          </cell>
        </row>
        <row r="240">
          <cell r="A240">
            <v>15</v>
          </cell>
          <cell r="B240">
            <v>794</v>
          </cell>
          <cell r="C240">
            <v>865</v>
          </cell>
          <cell r="D240">
            <v>1150</v>
          </cell>
          <cell r="E240">
            <v>1438</v>
          </cell>
          <cell r="F240">
            <v>1869</v>
          </cell>
          <cell r="G240">
            <v>2242.8000000000002</v>
          </cell>
        </row>
        <row r="241">
          <cell r="A241">
            <v>16</v>
          </cell>
          <cell r="B241">
            <v>773</v>
          </cell>
          <cell r="C241">
            <v>835</v>
          </cell>
          <cell r="D241">
            <v>1111</v>
          </cell>
          <cell r="E241">
            <v>1389</v>
          </cell>
          <cell r="F241">
            <v>1806</v>
          </cell>
          <cell r="G241">
            <v>2167.1999999999998</v>
          </cell>
        </row>
        <row r="242">
          <cell r="A242">
            <v>17</v>
          </cell>
          <cell r="B242">
            <v>755</v>
          </cell>
          <cell r="C242">
            <v>823</v>
          </cell>
          <cell r="D242">
            <v>1095</v>
          </cell>
          <cell r="E242">
            <v>1369</v>
          </cell>
          <cell r="F242">
            <v>1780</v>
          </cell>
          <cell r="G242">
            <v>2136</v>
          </cell>
        </row>
        <row r="243">
          <cell r="A243">
            <v>18</v>
          </cell>
          <cell r="B243">
            <v>735</v>
          </cell>
          <cell r="C243">
            <v>801</v>
          </cell>
          <cell r="D243">
            <v>1065</v>
          </cell>
          <cell r="E243">
            <v>1331</v>
          </cell>
          <cell r="F243">
            <v>1730</v>
          </cell>
          <cell r="G243">
            <v>2076</v>
          </cell>
        </row>
        <row r="244">
          <cell r="A244">
            <v>19</v>
          </cell>
          <cell r="B244">
            <v>717</v>
          </cell>
          <cell r="C244">
            <v>782</v>
          </cell>
          <cell r="D244">
            <v>1040</v>
          </cell>
          <cell r="E244">
            <v>1300</v>
          </cell>
          <cell r="F244">
            <v>1690</v>
          </cell>
          <cell r="G244">
            <v>2028</v>
          </cell>
        </row>
        <row r="245">
          <cell r="A245">
            <v>20</v>
          </cell>
          <cell r="B245">
            <v>706</v>
          </cell>
          <cell r="C245">
            <v>770</v>
          </cell>
          <cell r="D245">
            <v>1024</v>
          </cell>
          <cell r="E245">
            <v>1280</v>
          </cell>
          <cell r="F245">
            <v>1664</v>
          </cell>
          <cell r="G245">
            <v>1996.8</v>
          </cell>
        </row>
        <row r="246">
          <cell r="A246">
            <v>21</v>
          </cell>
          <cell r="B246">
            <v>684</v>
          </cell>
          <cell r="C246">
            <v>746</v>
          </cell>
          <cell r="D246">
            <v>992</v>
          </cell>
          <cell r="E246">
            <v>1260</v>
          </cell>
          <cell r="F246">
            <v>1654</v>
          </cell>
          <cell r="G246">
            <v>1984.8</v>
          </cell>
        </row>
        <row r="247">
          <cell r="A247">
            <v>22</v>
          </cell>
          <cell r="B247">
            <v>657</v>
          </cell>
          <cell r="C247">
            <v>723</v>
          </cell>
          <cell r="D247">
            <v>971</v>
          </cell>
          <cell r="E247">
            <v>1246</v>
          </cell>
          <cell r="F247">
            <v>1649</v>
          </cell>
          <cell r="G247">
            <v>1978.8</v>
          </cell>
        </row>
        <row r="248">
          <cell r="A248">
            <v>23</v>
          </cell>
          <cell r="B248">
            <v>640</v>
          </cell>
          <cell r="C248">
            <v>704</v>
          </cell>
          <cell r="D248">
            <v>950</v>
          </cell>
          <cell r="E248">
            <v>1234</v>
          </cell>
          <cell r="F248">
            <v>1638</v>
          </cell>
          <cell r="G248">
            <v>1965.6</v>
          </cell>
        </row>
        <row r="249">
          <cell r="A249">
            <v>24</v>
          </cell>
          <cell r="B249">
            <v>620</v>
          </cell>
          <cell r="C249">
            <v>682</v>
          </cell>
          <cell r="D249">
            <v>921</v>
          </cell>
          <cell r="E249">
            <v>1225</v>
          </cell>
          <cell r="F249">
            <v>1631</v>
          </cell>
          <cell r="G249">
            <v>1957.2</v>
          </cell>
        </row>
        <row r="250">
          <cell r="A250">
            <v>25</v>
          </cell>
          <cell r="B250">
            <v>604</v>
          </cell>
          <cell r="C250">
            <v>665</v>
          </cell>
          <cell r="D250">
            <v>898</v>
          </cell>
          <cell r="E250">
            <v>1203</v>
          </cell>
          <cell r="F250">
            <v>1624</v>
          </cell>
          <cell r="G250">
            <v>1948.8</v>
          </cell>
        </row>
        <row r="251">
          <cell r="A251">
            <v>26</v>
          </cell>
          <cell r="B251">
            <v>590</v>
          </cell>
          <cell r="C251">
            <v>649</v>
          </cell>
          <cell r="D251">
            <v>876</v>
          </cell>
          <cell r="E251">
            <v>1174</v>
          </cell>
          <cell r="F251">
            <v>1585</v>
          </cell>
          <cell r="G251">
            <v>1902</v>
          </cell>
        </row>
        <row r="252">
          <cell r="A252">
            <v>27</v>
          </cell>
          <cell r="B252">
            <v>572</v>
          </cell>
          <cell r="C252">
            <v>635</v>
          </cell>
          <cell r="D252">
            <v>857</v>
          </cell>
          <cell r="E252">
            <v>1148</v>
          </cell>
          <cell r="F252">
            <v>1550</v>
          </cell>
          <cell r="G252">
            <v>1860</v>
          </cell>
        </row>
        <row r="253">
          <cell r="A253">
            <v>28</v>
          </cell>
          <cell r="B253">
            <v>556</v>
          </cell>
          <cell r="C253">
            <v>617</v>
          </cell>
          <cell r="D253">
            <v>833</v>
          </cell>
          <cell r="E253">
            <v>1125</v>
          </cell>
          <cell r="F253">
            <v>1530</v>
          </cell>
          <cell r="G253">
            <v>1836</v>
          </cell>
        </row>
        <row r="254">
          <cell r="A254">
            <v>29</v>
          </cell>
          <cell r="B254">
            <v>540</v>
          </cell>
          <cell r="C254">
            <v>600</v>
          </cell>
          <cell r="D254">
            <v>810</v>
          </cell>
          <cell r="E254">
            <v>1094</v>
          </cell>
          <cell r="F254">
            <v>1488</v>
          </cell>
          <cell r="G254">
            <v>1785.6</v>
          </cell>
        </row>
        <row r="255">
          <cell r="A255">
            <v>30</v>
          </cell>
          <cell r="B255">
            <v>525</v>
          </cell>
          <cell r="C255">
            <v>583</v>
          </cell>
          <cell r="D255">
            <v>787</v>
          </cell>
          <cell r="E255">
            <v>1062</v>
          </cell>
          <cell r="F255">
            <v>1449</v>
          </cell>
          <cell r="G255">
            <v>1738.8</v>
          </cell>
        </row>
        <row r="256">
          <cell r="A256">
            <v>31</v>
          </cell>
          <cell r="B256">
            <v>525</v>
          </cell>
          <cell r="C256">
            <v>583</v>
          </cell>
          <cell r="D256">
            <v>787</v>
          </cell>
          <cell r="E256">
            <v>1062</v>
          </cell>
          <cell r="F256">
            <v>1449</v>
          </cell>
          <cell r="G256">
            <v>1738.8</v>
          </cell>
        </row>
        <row r="257">
          <cell r="A257">
            <v>32</v>
          </cell>
          <cell r="B257">
            <v>525</v>
          </cell>
          <cell r="C257">
            <v>583</v>
          </cell>
          <cell r="D257">
            <v>787</v>
          </cell>
          <cell r="E257">
            <v>1062</v>
          </cell>
          <cell r="F257">
            <v>1449</v>
          </cell>
          <cell r="G257">
            <v>1738.8</v>
          </cell>
        </row>
        <row r="258">
          <cell r="A258">
            <v>33</v>
          </cell>
          <cell r="B258">
            <v>525</v>
          </cell>
          <cell r="C258">
            <v>583</v>
          </cell>
          <cell r="D258">
            <v>787</v>
          </cell>
          <cell r="E258">
            <v>1062</v>
          </cell>
          <cell r="F258">
            <v>1449</v>
          </cell>
          <cell r="G258">
            <v>1738.8</v>
          </cell>
        </row>
        <row r="259">
          <cell r="A259">
            <v>34</v>
          </cell>
          <cell r="B259">
            <v>525</v>
          </cell>
          <cell r="C259">
            <v>583</v>
          </cell>
          <cell r="D259">
            <v>787</v>
          </cell>
          <cell r="E259">
            <v>1062</v>
          </cell>
          <cell r="F259">
            <v>1449</v>
          </cell>
          <cell r="G259">
            <v>1738.8</v>
          </cell>
        </row>
        <row r="260">
          <cell r="A260">
            <v>35</v>
          </cell>
          <cell r="B260">
            <v>525</v>
          </cell>
          <cell r="C260">
            <v>583</v>
          </cell>
          <cell r="D260">
            <v>787</v>
          </cell>
          <cell r="E260">
            <v>1062</v>
          </cell>
          <cell r="F260">
            <v>1449</v>
          </cell>
          <cell r="G260">
            <v>1738.8</v>
          </cell>
        </row>
        <row r="261">
          <cell r="A261">
            <v>36</v>
          </cell>
          <cell r="B261">
            <v>498</v>
          </cell>
          <cell r="C261">
            <v>560</v>
          </cell>
          <cell r="D261">
            <v>767</v>
          </cell>
          <cell r="E261">
            <v>1035</v>
          </cell>
          <cell r="F261">
            <v>1420</v>
          </cell>
          <cell r="G261">
            <v>1704</v>
          </cell>
        </row>
        <row r="262">
          <cell r="A262">
            <v>37</v>
          </cell>
          <cell r="B262">
            <v>498</v>
          </cell>
          <cell r="C262">
            <v>560</v>
          </cell>
          <cell r="D262">
            <v>767</v>
          </cell>
          <cell r="E262">
            <v>1035</v>
          </cell>
          <cell r="F262">
            <v>1420</v>
          </cell>
          <cell r="G262">
            <v>1704</v>
          </cell>
        </row>
        <row r="263">
          <cell r="A263">
            <v>38</v>
          </cell>
          <cell r="B263">
            <v>498</v>
          </cell>
          <cell r="C263">
            <v>560</v>
          </cell>
          <cell r="D263">
            <v>767</v>
          </cell>
          <cell r="E263">
            <v>1035</v>
          </cell>
          <cell r="F263">
            <v>1420</v>
          </cell>
          <cell r="G263">
            <v>1704</v>
          </cell>
        </row>
        <row r="264">
          <cell r="A264">
            <v>39</v>
          </cell>
          <cell r="B264">
            <v>498</v>
          </cell>
          <cell r="C264">
            <v>560</v>
          </cell>
          <cell r="D264">
            <v>767</v>
          </cell>
          <cell r="E264">
            <v>1035</v>
          </cell>
          <cell r="F264">
            <v>1420</v>
          </cell>
          <cell r="G264">
            <v>1704</v>
          </cell>
        </row>
        <row r="265">
          <cell r="A265">
            <v>40</v>
          </cell>
          <cell r="B265">
            <v>498</v>
          </cell>
          <cell r="C265">
            <v>560</v>
          </cell>
          <cell r="D265">
            <v>767</v>
          </cell>
          <cell r="E265">
            <v>1035</v>
          </cell>
          <cell r="F265">
            <v>1420</v>
          </cell>
          <cell r="G265">
            <v>1704</v>
          </cell>
        </row>
        <row r="266">
          <cell r="A266">
            <v>41</v>
          </cell>
          <cell r="B266">
            <v>487</v>
          </cell>
          <cell r="C266">
            <v>548</v>
          </cell>
          <cell r="D266">
            <v>756</v>
          </cell>
          <cell r="E266">
            <v>1021</v>
          </cell>
          <cell r="F266">
            <v>1409</v>
          </cell>
          <cell r="G266">
            <v>1690.8</v>
          </cell>
        </row>
        <row r="267">
          <cell r="A267">
            <v>42</v>
          </cell>
          <cell r="B267">
            <v>487</v>
          </cell>
          <cell r="C267">
            <v>548</v>
          </cell>
          <cell r="D267">
            <v>756</v>
          </cell>
          <cell r="E267">
            <v>1021</v>
          </cell>
          <cell r="F267">
            <v>1409</v>
          </cell>
          <cell r="G267">
            <v>1690.8</v>
          </cell>
        </row>
        <row r="268">
          <cell r="A268">
            <v>43</v>
          </cell>
          <cell r="B268">
            <v>487</v>
          </cell>
          <cell r="C268">
            <v>548</v>
          </cell>
          <cell r="D268">
            <v>756</v>
          </cell>
          <cell r="E268">
            <v>1021</v>
          </cell>
          <cell r="F268">
            <v>1409</v>
          </cell>
          <cell r="G268">
            <v>1690.8</v>
          </cell>
        </row>
        <row r="269">
          <cell r="A269">
            <v>44</v>
          </cell>
          <cell r="B269">
            <v>487</v>
          </cell>
          <cell r="C269">
            <v>548</v>
          </cell>
          <cell r="D269">
            <v>756</v>
          </cell>
          <cell r="E269">
            <v>1021</v>
          </cell>
          <cell r="F269">
            <v>1409</v>
          </cell>
          <cell r="G269">
            <v>1690.8</v>
          </cell>
        </row>
        <row r="270">
          <cell r="A270">
            <v>45</v>
          </cell>
          <cell r="B270">
            <v>487</v>
          </cell>
          <cell r="C270">
            <v>548</v>
          </cell>
          <cell r="D270">
            <v>756</v>
          </cell>
          <cell r="E270">
            <v>1021</v>
          </cell>
          <cell r="F270">
            <v>1409</v>
          </cell>
          <cell r="G270">
            <v>1690.8</v>
          </cell>
        </row>
        <row r="271">
          <cell r="A271">
            <v>46</v>
          </cell>
          <cell r="B271">
            <v>477</v>
          </cell>
          <cell r="C271">
            <v>537</v>
          </cell>
          <cell r="D271">
            <v>745</v>
          </cell>
          <cell r="E271">
            <v>1006</v>
          </cell>
          <cell r="F271">
            <v>1398</v>
          </cell>
          <cell r="G271">
            <v>1677.6</v>
          </cell>
        </row>
        <row r="272">
          <cell r="A272">
            <v>47</v>
          </cell>
          <cell r="B272">
            <v>477</v>
          </cell>
          <cell r="C272">
            <v>537</v>
          </cell>
          <cell r="D272">
            <v>745</v>
          </cell>
          <cell r="E272">
            <v>1006</v>
          </cell>
          <cell r="F272">
            <v>1398</v>
          </cell>
          <cell r="G272">
            <v>1677.6</v>
          </cell>
        </row>
        <row r="273">
          <cell r="A273">
            <v>48</v>
          </cell>
          <cell r="B273">
            <v>477</v>
          </cell>
          <cell r="C273">
            <v>537</v>
          </cell>
          <cell r="D273">
            <v>745</v>
          </cell>
          <cell r="E273">
            <v>1006</v>
          </cell>
          <cell r="F273">
            <v>1398</v>
          </cell>
          <cell r="G273">
            <v>1677.6</v>
          </cell>
        </row>
        <row r="274">
          <cell r="A274">
            <v>49</v>
          </cell>
          <cell r="B274">
            <v>477</v>
          </cell>
          <cell r="C274">
            <v>537</v>
          </cell>
          <cell r="D274">
            <v>745</v>
          </cell>
          <cell r="E274">
            <v>1006</v>
          </cell>
          <cell r="F274">
            <v>1398</v>
          </cell>
          <cell r="G274">
            <v>1677.6</v>
          </cell>
        </row>
        <row r="275">
          <cell r="A275">
            <v>50</v>
          </cell>
          <cell r="B275">
            <v>477</v>
          </cell>
          <cell r="C275">
            <v>537</v>
          </cell>
          <cell r="D275">
            <v>745</v>
          </cell>
          <cell r="E275">
            <v>1006</v>
          </cell>
          <cell r="F275">
            <v>1398</v>
          </cell>
          <cell r="G275">
            <v>1677.6</v>
          </cell>
        </row>
        <row r="276">
          <cell r="A276">
            <v>51</v>
          </cell>
          <cell r="B276">
            <v>468</v>
          </cell>
          <cell r="C276">
            <v>527</v>
          </cell>
          <cell r="D276">
            <v>733</v>
          </cell>
          <cell r="E276">
            <v>990</v>
          </cell>
          <cell r="F276">
            <v>1386</v>
          </cell>
          <cell r="G276">
            <v>1663.2</v>
          </cell>
        </row>
        <row r="277">
          <cell r="A277">
            <v>52</v>
          </cell>
          <cell r="B277">
            <v>468</v>
          </cell>
          <cell r="C277">
            <v>527</v>
          </cell>
          <cell r="D277">
            <v>733</v>
          </cell>
          <cell r="E277">
            <v>990</v>
          </cell>
          <cell r="F277">
            <v>1386</v>
          </cell>
          <cell r="G277">
            <v>1663.2</v>
          </cell>
        </row>
        <row r="278">
          <cell r="A278">
            <v>53</v>
          </cell>
          <cell r="B278">
            <v>468</v>
          </cell>
          <cell r="C278">
            <v>527</v>
          </cell>
          <cell r="D278">
            <v>733</v>
          </cell>
          <cell r="E278">
            <v>990</v>
          </cell>
          <cell r="F278">
            <v>1386</v>
          </cell>
          <cell r="G278">
            <v>1663.2</v>
          </cell>
        </row>
        <row r="279">
          <cell r="A279">
            <v>54</v>
          </cell>
          <cell r="B279">
            <v>468</v>
          </cell>
          <cell r="C279">
            <v>527</v>
          </cell>
          <cell r="D279">
            <v>733</v>
          </cell>
          <cell r="E279">
            <v>990</v>
          </cell>
          <cell r="F279">
            <v>1386</v>
          </cell>
          <cell r="G279">
            <v>1663.2</v>
          </cell>
        </row>
        <row r="280">
          <cell r="A280">
            <v>55</v>
          </cell>
          <cell r="B280">
            <v>468</v>
          </cell>
          <cell r="C280">
            <v>527</v>
          </cell>
          <cell r="D280">
            <v>733</v>
          </cell>
          <cell r="E280">
            <v>990</v>
          </cell>
          <cell r="F280">
            <v>1386</v>
          </cell>
          <cell r="G280">
            <v>1663.2</v>
          </cell>
        </row>
        <row r="281">
          <cell r="A281">
            <v>55</v>
          </cell>
          <cell r="B281">
            <v>468</v>
          </cell>
          <cell r="C281">
            <v>527</v>
          </cell>
          <cell r="D281">
            <v>733</v>
          </cell>
          <cell r="E281">
            <v>990</v>
          </cell>
          <cell r="F281">
            <v>1386</v>
          </cell>
          <cell r="G281">
            <v>1663.2</v>
          </cell>
        </row>
        <row r="282">
          <cell r="A282">
            <v>56</v>
          </cell>
          <cell r="B282">
            <v>460</v>
          </cell>
          <cell r="C282">
            <v>518</v>
          </cell>
          <cell r="D282">
            <v>725</v>
          </cell>
          <cell r="E282">
            <v>979</v>
          </cell>
          <cell r="F282">
            <v>1371</v>
          </cell>
          <cell r="G282">
            <v>1645.2</v>
          </cell>
        </row>
        <row r="283">
          <cell r="A283">
            <v>57</v>
          </cell>
          <cell r="B283">
            <v>460</v>
          </cell>
          <cell r="C283">
            <v>518</v>
          </cell>
          <cell r="D283">
            <v>725</v>
          </cell>
          <cell r="E283">
            <v>979</v>
          </cell>
          <cell r="F283">
            <v>1371</v>
          </cell>
          <cell r="G283">
            <v>1645.2</v>
          </cell>
        </row>
        <row r="284">
          <cell r="A284">
            <v>58</v>
          </cell>
          <cell r="B284">
            <v>460</v>
          </cell>
          <cell r="C284">
            <v>518</v>
          </cell>
          <cell r="D284">
            <v>725</v>
          </cell>
          <cell r="E284">
            <v>979</v>
          </cell>
          <cell r="F284">
            <v>1371</v>
          </cell>
          <cell r="G284">
            <v>1645.2</v>
          </cell>
        </row>
        <row r="285">
          <cell r="A285">
            <v>59</v>
          </cell>
          <cell r="B285">
            <v>460</v>
          </cell>
          <cell r="C285">
            <v>518</v>
          </cell>
          <cell r="D285">
            <v>725</v>
          </cell>
          <cell r="E285">
            <v>979</v>
          </cell>
          <cell r="F285">
            <v>1371</v>
          </cell>
          <cell r="G285">
            <v>1645.2</v>
          </cell>
        </row>
        <row r="286">
          <cell r="A286">
            <v>60</v>
          </cell>
          <cell r="B286">
            <v>460</v>
          </cell>
          <cell r="C286">
            <v>518</v>
          </cell>
          <cell r="D286">
            <v>725</v>
          </cell>
          <cell r="E286">
            <v>979</v>
          </cell>
          <cell r="F286">
            <v>1371</v>
          </cell>
          <cell r="G286">
            <v>1645.2</v>
          </cell>
        </row>
        <row r="287">
          <cell r="A287">
            <v>61</v>
          </cell>
          <cell r="B287">
            <v>453</v>
          </cell>
          <cell r="C287">
            <v>510</v>
          </cell>
          <cell r="D287">
            <v>714</v>
          </cell>
          <cell r="E287">
            <v>967</v>
          </cell>
          <cell r="F287">
            <v>1354</v>
          </cell>
          <cell r="G287">
            <v>1624.8</v>
          </cell>
        </row>
        <row r="288">
          <cell r="A288">
            <v>62</v>
          </cell>
          <cell r="B288">
            <v>453</v>
          </cell>
          <cell r="C288">
            <v>510</v>
          </cell>
          <cell r="D288">
            <v>714</v>
          </cell>
          <cell r="E288">
            <v>967</v>
          </cell>
          <cell r="F288">
            <v>1354</v>
          </cell>
          <cell r="G288">
            <v>1624.8</v>
          </cell>
        </row>
        <row r="289">
          <cell r="A289">
            <v>63</v>
          </cell>
          <cell r="B289">
            <v>453</v>
          </cell>
          <cell r="C289">
            <v>510</v>
          </cell>
          <cell r="D289">
            <v>714</v>
          </cell>
          <cell r="E289">
            <v>967</v>
          </cell>
          <cell r="F289">
            <v>1354</v>
          </cell>
          <cell r="G289">
            <v>1624.8</v>
          </cell>
        </row>
        <row r="290">
          <cell r="A290">
            <v>64</v>
          </cell>
          <cell r="B290">
            <v>453</v>
          </cell>
          <cell r="C290">
            <v>510</v>
          </cell>
          <cell r="D290">
            <v>714</v>
          </cell>
          <cell r="E290">
            <v>967</v>
          </cell>
          <cell r="F290">
            <v>1354</v>
          </cell>
          <cell r="G290">
            <v>1624.8</v>
          </cell>
        </row>
        <row r="291">
          <cell r="A291">
            <v>65</v>
          </cell>
          <cell r="B291">
            <v>453</v>
          </cell>
          <cell r="C291">
            <v>510</v>
          </cell>
          <cell r="D291">
            <v>714</v>
          </cell>
          <cell r="E291">
            <v>967</v>
          </cell>
          <cell r="F291">
            <v>1354</v>
          </cell>
          <cell r="G291">
            <v>1624.8</v>
          </cell>
        </row>
        <row r="292">
          <cell r="A292">
            <v>66</v>
          </cell>
          <cell r="B292">
            <v>453</v>
          </cell>
          <cell r="C292">
            <v>510</v>
          </cell>
          <cell r="D292">
            <v>714</v>
          </cell>
          <cell r="E292">
            <v>967</v>
          </cell>
          <cell r="F292">
            <v>1354</v>
          </cell>
          <cell r="G292">
            <v>1624.8</v>
          </cell>
        </row>
        <row r="293">
          <cell r="A293">
            <v>67</v>
          </cell>
          <cell r="B293">
            <v>453</v>
          </cell>
          <cell r="C293">
            <v>510</v>
          </cell>
          <cell r="D293">
            <v>714</v>
          </cell>
          <cell r="E293">
            <v>967</v>
          </cell>
          <cell r="F293">
            <v>1354</v>
          </cell>
          <cell r="G293">
            <v>1624.8</v>
          </cell>
        </row>
        <row r="294">
          <cell r="A294">
            <v>68</v>
          </cell>
          <cell r="B294">
            <v>453</v>
          </cell>
          <cell r="C294">
            <v>510</v>
          </cell>
          <cell r="D294">
            <v>714</v>
          </cell>
          <cell r="E294">
            <v>967</v>
          </cell>
          <cell r="F294">
            <v>1354</v>
          </cell>
          <cell r="G294">
            <v>1624.8</v>
          </cell>
        </row>
        <row r="295">
          <cell r="A295">
            <v>69</v>
          </cell>
          <cell r="B295">
            <v>453</v>
          </cell>
          <cell r="C295">
            <v>510</v>
          </cell>
          <cell r="D295">
            <v>714</v>
          </cell>
          <cell r="E295">
            <v>967</v>
          </cell>
          <cell r="F295">
            <v>1354</v>
          </cell>
          <cell r="G295">
            <v>1624.8</v>
          </cell>
        </row>
        <row r="296">
          <cell r="A296">
            <v>70</v>
          </cell>
          <cell r="B296">
            <v>453</v>
          </cell>
          <cell r="C296">
            <v>510</v>
          </cell>
          <cell r="D296">
            <v>714</v>
          </cell>
          <cell r="E296">
            <v>967</v>
          </cell>
          <cell r="F296">
            <v>1354</v>
          </cell>
          <cell r="G296">
            <v>1624.8</v>
          </cell>
        </row>
        <row r="297">
          <cell r="A297">
            <v>71</v>
          </cell>
          <cell r="B297">
            <v>447</v>
          </cell>
          <cell r="C297">
            <v>503</v>
          </cell>
          <cell r="D297">
            <v>705</v>
          </cell>
          <cell r="E297">
            <v>956</v>
          </cell>
          <cell r="F297">
            <v>1338</v>
          </cell>
          <cell r="G297">
            <v>1605.6</v>
          </cell>
        </row>
        <row r="298">
          <cell r="A298">
            <v>72</v>
          </cell>
          <cell r="B298">
            <v>447</v>
          </cell>
          <cell r="C298">
            <v>503</v>
          </cell>
          <cell r="D298">
            <v>705</v>
          </cell>
          <cell r="E298">
            <v>956</v>
          </cell>
          <cell r="F298">
            <v>1338</v>
          </cell>
          <cell r="G298">
            <v>1605.6</v>
          </cell>
        </row>
        <row r="299">
          <cell r="A299">
            <v>73</v>
          </cell>
          <cell r="B299">
            <v>447</v>
          </cell>
          <cell r="C299">
            <v>503</v>
          </cell>
          <cell r="D299">
            <v>705</v>
          </cell>
          <cell r="E299">
            <v>956</v>
          </cell>
          <cell r="F299">
            <v>1338</v>
          </cell>
          <cell r="G299">
            <v>1605.6</v>
          </cell>
        </row>
        <row r="300">
          <cell r="A300">
            <v>74</v>
          </cell>
          <cell r="B300">
            <v>447</v>
          </cell>
          <cell r="C300">
            <v>503</v>
          </cell>
          <cell r="D300">
            <v>705</v>
          </cell>
          <cell r="E300">
            <v>956</v>
          </cell>
          <cell r="F300">
            <v>1338</v>
          </cell>
          <cell r="G300">
            <v>1605.6</v>
          </cell>
        </row>
        <row r="301">
          <cell r="A301">
            <v>75</v>
          </cell>
          <cell r="B301">
            <v>447</v>
          </cell>
          <cell r="C301">
            <v>503</v>
          </cell>
          <cell r="D301">
            <v>705</v>
          </cell>
          <cell r="E301">
            <v>956</v>
          </cell>
          <cell r="F301">
            <v>1338</v>
          </cell>
          <cell r="G301">
            <v>1605.6</v>
          </cell>
        </row>
        <row r="302">
          <cell r="A302">
            <v>76</v>
          </cell>
          <cell r="B302">
            <v>447</v>
          </cell>
          <cell r="C302">
            <v>503</v>
          </cell>
          <cell r="D302">
            <v>705</v>
          </cell>
          <cell r="E302">
            <v>956</v>
          </cell>
          <cell r="F302">
            <v>1338</v>
          </cell>
          <cell r="G302">
            <v>1605.6</v>
          </cell>
        </row>
        <row r="303">
          <cell r="A303">
            <v>77</v>
          </cell>
          <cell r="B303">
            <v>447</v>
          </cell>
          <cell r="C303">
            <v>503</v>
          </cell>
          <cell r="D303">
            <v>705</v>
          </cell>
          <cell r="E303">
            <v>956</v>
          </cell>
          <cell r="F303">
            <v>1338</v>
          </cell>
          <cell r="G303">
            <v>1605.6</v>
          </cell>
        </row>
        <row r="304">
          <cell r="A304">
            <v>78</v>
          </cell>
          <cell r="B304">
            <v>447</v>
          </cell>
          <cell r="C304">
            <v>503</v>
          </cell>
          <cell r="D304">
            <v>705</v>
          </cell>
          <cell r="E304">
            <v>956</v>
          </cell>
          <cell r="F304">
            <v>1338</v>
          </cell>
          <cell r="G304">
            <v>1605.6</v>
          </cell>
        </row>
        <row r="305">
          <cell r="A305">
            <v>79</v>
          </cell>
          <cell r="B305">
            <v>447</v>
          </cell>
          <cell r="C305">
            <v>503</v>
          </cell>
          <cell r="D305">
            <v>705</v>
          </cell>
          <cell r="E305">
            <v>956</v>
          </cell>
          <cell r="F305">
            <v>1338</v>
          </cell>
          <cell r="G305">
            <v>1605.6</v>
          </cell>
        </row>
        <row r="306">
          <cell r="A306">
            <v>80</v>
          </cell>
          <cell r="B306">
            <v>447</v>
          </cell>
          <cell r="C306">
            <v>503</v>
          </cell>
          <cell r="D306">
            <v>705</v>
          </cell>
          <cell r="E306">
            <v>956</v>
          </cell>
          <cell r="F306">
            <v>1338</v>
          </cell>
          <cell r="G306">
            <v>1605.6</v>
          </cell>
        </row>
        <row r="307">
          <cell r="A307">
            <v>81</v>
          </cell>
          <cell r="B307">
            <v>442</v>
          </cell>
          <cell r="C307">
            <v>498</v>
          </cell>
          <cell r="D307">
            <v>698</v>
          </cell>
          <cell r="E307">
            <v>946</v>
          </cell>
          <cell r="F307">
            <v>1325</v>
          </cell>
          <cell r="G307">
            <v>1590</v>
          </cell>
        </row>
        <row r="308">
          <cell r="A308">
            <v>82</v>
          </cell>
          <cell r="B308">
            <v>442</v>
          </cell>
          <cell r="C308">
            <v>498</v>
          </cell>
          <cell r="D308">
            <v>698</v>
          </cell>
          <cell r="E308">
            <v>946</v>
          </cell>
          <cell r="F308">
            <v>1325</v>
          </cell>
          <cell r="G308">
            <v>1590</v>
          </cell>
        </row>
        <row r="309">
          <cell r="A309">
            <v>83</v>
          </cell>
          <cell r="B309">
            <v>442</v>
          </cell>
          <cell r="C309">
            <v>498</v>
          </cell>
          <cell r="D309">
            <v>698</v>
          </cell>
          <cell r="E309">
            <v>946</v>
          </cell>
          <cell r="F309">
            <v>1325</v>
          </cell>
          <cell r="G309">
            <v>1590</v>
          </cell>
        </row>
        <row r="310">
          <cell r="A310">
            <v>84</v>
          </cell>
          <cell r="B310">
            <v>442</v>
          </cell>
          <cell r="C310">
            <v>498</v>
          </cell>
          <cell r="D310">
            <v>698</v>
          </cell>
          <cell r="E310">
            <v>946</v>
          </cell>
          <cell r="F310">
            <v>1325</v>
          </cell>
          <cell r="G310">
            <v>1590</v>
          </cell>
        </row>
        <row r="311">
          <cell r="A311">
            <v>85</v>
          </cell>
          <cell r="B311">
            <v>442</v>
          </cell>
          <cell r="C311">
            <v>498</v>
          </cell>
          <cell r="D311">
            <v>698</v>
          </cell>
          <cell r="E311">
            <v>946</v>
          </cell>
          <cell r="F311">
            <v>1325</v>
          </cell>
          <cell r="G311">
            <v>1590</v>
          </cell>
        </row>
        <row r="312">
          <cell r="A312">
            <v>86</v>
          </cell>
          <cell r="B312">
            <v>442</v>
          </cell>
          <cell r="C312">
            <v>498</v>
          </cell>
          <cell r="D312">
            <v>698</v>
          </cell>
          <cell r="E312">
            <v>946</v>
          </cell>
          <cell r="F312">
            <v>1325</v>
          </cell>
          <cell r="G312">
            <v>1590</v>
          </cell>
        </row>
        <row r="313">
          <cell r="A313">
            <v>87</v>
          </cell>
          <cell r="B313">
            <v>442</v>
          </cell>
          <cell r="C313">
            <v>498</v>
          </cell>
          <cell r="D313">
            <v>698</v>
          </cell>
          <cell r="E313">
            <v>946</v>
          </cell>
          <cell r="F313">
            <v>1325</v>
          </cell>
          <cell r="G313">
            <v>1590</v>
          </cell>
        </row>
        <row r="314">
          <cell r="A314">
            <v>88</v>
          </cell>
          <cell r="B314">
            <v>442</v>
          </cell>
          <cell r="C314">
            <v>498</v>
          </cell>
          <cell r="D314">
            <v>698</v>
          </cell>
          <cell r="E314">
            <v>946</v>
          </cell>
          <cell r="F314">
            <v>1325</v>
          </cell>
          <cell r="G314">
            <v>1590</v>
          </cell>
        </row>
        <row r="315">
          <cell r="A315">
            <v>89</v>
          </cell>
          <cell r="B315">
            <v>442</v>
          </cell>
          <cell r="C315">
            <v>498</v>
          </cell>
          <cell r="D315">
            <v>698</v>
          </cell>
          <cell r="E315">
            <v>946</v>
          </cell>
          <cell r="F315">
            <v>1325</v>
          </cell>
          <cell r="G315">
            <v>1590</v>
          </cell>
        </row>
        <row r="316">
          <cell r="A316">
            <v>90</v>
          </cell>
          <cell r="B316">
            <v>442</v>
          </cell>
          <cell r="C316">
            <v>498</v>
          </cell>
          <cell r="D316">
            <v>698</v>
          </cell>
          <cell r="E316">
            <v>946</v>
          </cell>
          <cell r="F316">
            <v>1325</v>
          </cell>
          <cell r="G316">
            <v>1590</v>
          </cell>
        </row>
        <row r="317">
          <cell r="A317">
            <v>91</v>
          </cell>
          <cell r="B317">
            <v>438</v>
          </cell>
          <cell r="C317">
            <v>493</v>
          </cell>
          <cell r="D317">
            <v>692</v>
          </cell>
          <cell r="E317">
            <v>938</v>
          </cell>
          <cell r="F317">
            <v>1314</v>
          </cell>
          <cell r="G317">
            <v>1576.8</v>
          </cell>
        </row>
        <row r="318">
          <cell r="A318">
            <v>92</v>
          </cell>
          <cell r="B318">
            <v>438</v>
          </cell>
          <cell r="C318">
            <v>493</v>
          </cell>
          <cell r="D318">
            <v>692</v>
          </cell>
          <cell r="E318">
            <v>938</v>
          </cell>
          <cell r="F318">
            <v>1314</v>
          </cell>
          <cell r="G318">
            <v>1576.8</v>
          </cell>
        </row>
        <row r="319">
          <cell r="A319">
            <v>93</v>
          </cell>
          <cell r="B319">
            <v>438</v>
          </cell>
          <cell r="C319">
            <v>493</v>
          </cell>
          <cell r="D319">
            <v>692</v>
          </cell>
          <cell r="E319">
            <v>938</v>
          </cell>
          <cell r="F319">
            <v>1314</v>
          </cell>
          <cell r="G319">
            <v>1576.8</v>
          </cell>
        </row>
        <row r="320">
          <cell r="A320">
            <v>94</v>
          </cell>
          <cell r="B320">
            <v>438</v>
          </cell>
          <cell r="C320">
            <v>493</v>
          </cell>
          <cell r="D320">
            <v>692</v>
          </cell>
          <cell r="E320">
            <v>938</v>
          </cell>
          <cell r="F320">
            <v>1314</v>
          </cell>
          <cell r="G320">
            <v>1576.8</v>
          </cell>
        </row>
        <row r="321">
          <cell r="A321">
            <v>95</v>
          </cell>
          <cell r="B321">
            <v>438</v>
          </cell>
          <cell r="C321">
            <v>493</v>
          </cell>
          <cell r="D321">
            <v>692</v>
          </cell>
          <cell r="E321">
            <v>938</v>
          </cell>
          <cell r="F321">
            <v>1314</v>
          </cell>
          <cell r="G321">
            <v>1576.8</v>
          </cell>
        </row>
        <row r="322">
          <cell r="A322">
            <v>96</v>
          </cell>
          <cell r="B322">
            <v>438</v>
          </cell>
          <cell r="C322">
            <v>493</v>
          </cell>
          <cell r="D322">
            <v>692</v>
          </cell>
          <cell r="E322">
            <v>938</v>
          </cell>
          <cell r="F322">
            <v>1314</v>
          </cell>
          <cell r="G322">
            <v>1576.8</v>
          </cell>
        </row>
        <row r="323">
          <cell r="A323">
            <v>97</v>
          </cell>
          <cell r="B323">
            <v>438</v>
          </cell>
          <cell r="C323">
            <v>493</v>
          </cell>
          <cell r="D323">
            <v>692</v>
          </cell>
          <cell r="E323">
            <v>938</v>
          </cell>
          <cell r="F323">
            <v>1314</v>
          </cell>
          <cell r="G323">
            <v>1576.8</v>
          </cell>
        </row>
        <row r="324">
          <cell r="A324">
            <v>98</v>
          </cell>
          <cell r="B324">
            <v>438</v>
          </cell>
          <cell r="C324">
            <v>493</v>
          </cell>
          <cell r="D324">
            <v>692</v>
          </cell>
          <cell r="E324">
            <v>938</v>
          </cell>
          <cell r="F324">
            <v>1314</v>
          </cell>
          <cell r="G324">
            <v>1576.8</v>
          </cell>
        </row>
        <row r="325">
          <cell r="A325">
            <v>99</v>
          </cell>
          <cell r="B325">
            <v>438</v>
          </cell>
          <cell r="C325">
            <v>493</v>
          </cell>
          <cell r="D325">
            <v>692</v>
          </cell>
          <cell r="E325">
            <v>938</v>
          </cell>
          <cell r="F325">
            <v>1314</v>
          </cell>
          <cell r="G325">
            <v>1576.8</v>
          </cell>
        </row>
        <row r="326">
          <cell r="A326">
            <v>100</v>
          </cell>
          <cell r="B326">
            <v>438</v>
          </cell>
          <cell r="C326">
            <v>493</v>
          </cell>
          <cell r="D326">
            <v>692</v>
          </cell>
          <cell r="E326">
            <v>938</v>
          </cell>
          <cell r="F326">
            <v>1314</v>
          </cell>
          <cell r="G326">
            <v>1576.8</v>
          </cell>
        </row>
        <row r="327">
          <cell r="A327">
            <v>101</v>
          </cell>
          <cell r="B327">
            <v>435</v>
          </cell>
          <cell r="C327">
            <v>489</v>
          </cell>
          <cell r="D327">
            <v>686</v>
          </cell>
          <cell r="E327">
            <v>930</v>
          </cell>
          <cell r="F327">
            <v>1304</v>
          </cell>
          <cell r="G327">
            <v>1564.8</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Sheet4"/>
      <sheetName val="Sheet1"/>
      <sheetName val="tonghoptt"/>
      <sheetName val="Sheet2"/>
      <sheetName val="Sheet3"/>
      <sheetName val="ximang"/>
      <sheetName val="da 1x2"/>
      <sheetName val="cat vang"/>
      <sheetName val="phugia555"/>
      <sheetName val="phugia561"/>
      <sheetName val="XL4Poppy"/>
      <sheetName val="XL4Test5"/>
      <sheetName val="tong hop"/>
      <sheetName val="phan tich DG"/>
      <sheetName val="gia vat lieu"/>
      <sheetName val="gia xe may"/>
      <sheetName val="gia nhan cong"/>
      <sheetName val=""/>
      <sheetName val="THDT"/>
      <sheetName val="DM-Goc"/>
      <sheetName val="Gia-CT"/>
      <sheetName val="PTCP"/>
      <sheetName val="cphoi"/>
      <sheetName val="tra_vat_lieu"/>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IEN L"/>
      <sheetName val="THKL"/>
      <sheetName val="BVL"/>
      <sheetName val="PTVL"/>
      <sheetName val="DT"/>
      <sheetName val="KLdat"/>
      <sheetName val="KLthep"/>
      <sheetName val="DG"/>
      <sheetName val="DTKS"/>
      <sheetName val="TH"/>
      <sheetName val="DTCT"/>
      <sheetName val="Tai khoan"/>
      <sheetName val="PNT-QUOT-#3"/>
      <sheetName val="COAT&amp;WRAP-QIOT-#3"/>
      <sheetName val="ESTI."/>
      <sheetName val="DI-ESTI"/>
      <sheetName val="Mau NT cho doi"/>
      <sheetName val="THDG- Nha VS"/>
      <sheetName val="THDG- Mong thiet bi"/>
      <sheetName val="CANDOI"/>
      <sheetName val="GT"/>
      <sheetName val="GITHICH"/>
      <sheetName val="KQ"/>
      <sheetName val="GT KQ"/>
      <sheetName val="NS"/>
      <sheetName val="GT NS"/>
      <sheetName val="CNO"/>
      <sheetName val="CHITIEU"/>
      <sheetName val="THCT"/>
      <sheetName val="THDZ0,4"/>
      <sheetName val="TH DZ35"/>
      <sheetName val="THTram"/>
      <sheetName val="son-c"/>
      <sheetName val="duc"/>
      <sheetName val="n4"/>
      <sheetName val="bang "/>
      <sheetName val="373.e6"/>
      <sheetName val="678e5"/>
      <sheetName val="372 e6"/>
      <sheetName val="373 e4"/>
      <sheetName val="677e5"/>
      <sheetName val="gVL"/>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SILICATE"/>
      <sheetName val="cat vaɮѧ"/>
      <sheetName val="MTL$-INTER"/>
      <sheetName val="Bu_vat_lieu"/>
      <sheetName val="Gia KS"/>
      <sheetName val="DTCT-TB"/>
      <sheetName val="Tong hop phan bo nhien lieu"/>
      <sheetName val="XD Ninh Quang"/>
      <sheetName val="K10"/>
      <sheetName val="PB chi tiet"/>
      <sheetName val="tong hop phan bo nhien lieu "/>
      <sheetName val="[TKKT_15Alan1-dg.xlsYPTDG"/>
      <sheetName val="tong hgp"/>
      <sheetName val="YL4Test5"/>
      <sheetName val="\HKP22-46"/>
      <sheetName val="[TKKT_15Alan1-dg.xls࡝DTCTNÀNG"/>
      <sheetName val="cat va??"/>
      <sheetName val="¢çeet9"/>
      <sheetName val="CT35"/>
      <sheetName val="ႀ￸B"/>
      <sheetName val="VL,NC"/>
      <sheetName val="_x000d_BTA"/>
      <sheetName val="D_x0014_CTQD"/>
      <sheetName val="_x0004_TCT22-46"/>
      <sheetName val="_x0007_XL"/>
      <sheetName val="_x0013_heet2"/>
      <sheetName val="to.ghoptt"/>
      <sheetName val="_TKKT_15Alan1-dg.xlsYPTDG"/>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TKKT_15Ala"/>
      <sheetName val="_x000a_BTA"/>
      <sheetName val="FD"/>
      <sheetName val="GI"/>
      <sheetName val="EE (3)"/>
      <sheetName val="PAVEMENT"/>
      <sheetName val="TRAFFIC"/>
      <sheetName val="cat va__"/>
      <sheetName val="GiaVL"/>
      <sheetName val="_HKP22-46"/>
      <sheetName val="CHITIET"/>
      <sheetName val="Gia"/>
      <sheetName val="TK"/>
      <sheetName val="Giaitrinh"/>
      <sheetName val="M02"/>
      <sheetName val="M03"/>
      <sheetName val="M5"/>
      <sheetName val="hd01"/>
      <sheetName val="[TKKT_15Alan1-dg.xls?DTCTNÀNG"/>
      <sheetName val="??B"/>
      <sheetName val="¸TCT30+8"/>
      <sheetName val="_TKKT_15Alan1-dg.xls࡝DTCTNÀNG"/>
      <sheetName val="_TKKT_15Ala"/>
      <sheetName val="chiet tifh khoan son "/>
      <sheetName val="TNBHͧ_x001f_[TKKT_15Alan1-dg.xls]tls"/>
      <sheetName val="#REF"/>
      <sheetName val="Du_lieu"/>
      <sheetName val="TH_DZ35"/>
      <sheetName val="chiet tinh Khoan gib cong"/>
      <sheetName val="TH VL, NC, DDHT Thanhphuoc"/>
      <sheetName val="_TKKT_15Alan1-dg.xls?DTCTNÀNG"/>
      <sheetName val="ctdg"/>
      <sheetName val="Lç khoan LK1"/>
      <sheetName val="TH khoan ha"/>
      <sheetName val="Don gia kꦤoan son "/>
      <sheetName val="Sheeô4"/>
      <sheetName val="TNBH?ͧ_x001f_[TKKT_15Alan1-dg.xls]tls"/>
      <sheetName val="__B"/>
      <sheetName val="_BTA"/>
      <sheetName val="????±"/>
      <sheetName val="_TKKT_15Alan1-dg.xls_DTCTNÀNG"/>
      <sheetName val="dbgt(tuyan)"/>
      <sheetName val="ESUI."/>
      <sheetName val="TKKT_15Alan1-dg"/>
      <sheetName val="DATA"/>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TH khoan ha?"/>
      <sheetName val="CTTra"/>
      <sheetName val="Tongh/p"/>
      <sheetName val="VAB"/>
      <sheetName val="[TKKT_15Alan1-䡤g.xlsYPTDG"/>
      <sheetName val="chi tiet Khoan GB+HTP"/>
      <sheetName val="400000p0"/>
      <sheetName val="ND"/>
      <sheetName val="t#m"/>
      <sheetName val="Tongh_p"/>
      <sheetName val="RA"/>
      <sheetName val="VAO"/>
      <sheetName val="Tai khgan"/>
      <sheetName val="Sheet02"/>
      <sheetName val="²hoan GC+HTP"/>
      <sheetName val="²"/>
      <sheetName val="dtct cong"/>
      <sheetName val="BANGTRA"/>
      <sheetName val="TH-XL"/>
      <sheetName val="\ra_bang"/>
      <sheetName val="TH khoan`han"/>
      <sheetName val="VL"/>
      <sheetName val="DTKPSADUONO"/>
      <sheetName val="chiet tinh Khoan gia cono"/>
      <sheetName val="??????????????????±????????????"/>
      <sheetName val="Da tmn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 "/>
      <sheetName val="cad vang"/>
      <sheetName val="TNBH??_x001f_[TKKT_15Alan1-dg.xls]tls"/>
      <sheetName val="KKKKKKKK"/>
      <sheetName val="TH khoan ha_"/>
      <sheetName val="tra,vat-lieu"/>
      <sheetName val="chiet tinh Khoan gia cofg"/>
      <sheetName val="chi tiet Kho`n GC+HTP"/>
      <sheetName val="BO"/>
      <sheetName val="TNBH_ͧ_x001f__TKKT_15Alan1-dg.xls_tls"/>
      <sheetName val="tc_Bia_TC_(3-"/>
      <sheetName val="TH_khoan_GC+@TP"/>
      <sheetName val="Dongia_khoan_gia_cong"/>
      <sheetName val="DongiaK_lap_TB"/>
      <sheetName val="ES\I_"/>
      <sheetName val="Mau_NT_cho_doy"/>
      <sheetName val="_TKKT_15Alan1-䡤g.xlsYPTDG"/>
      <sheetName val="ၛTKKT_15Alan1-dg.xls_THKPTNANG"/>
      <sheetName val="[TKKT_15Alan1-dg.xls䁝GXL"/>
      <sheetName val="_TKKT_15Alan1-dg.xls䁝GXL"/>
      <sheetName val="chiet tGh khoan son "/>
      <sheetName val="373 ²"/>
      <sheetName val="DTCTFÀNG"/>
      <sheetName val="Thuc thanh"/>
      <sheetName val="caࡴ vaɮѧ"/>
      <sheetName val="TJGTXL05"/>
      <sheetName val="px#_x000a_tl"/>
      <sheetName val="BKTH"/>
      <sheetName val="nhap_xuat_ton"/>
      <sheetName val="TNBH?_x001f_[TKKT_15Alan1-dg.xls]tls"/>
      <sheetName val="373 ²?"/>
      <sheetName val="dtct cau"/>
      <sheetName val="C䁑D"/>
      <sheetName val="_x0004__x0014_CTQD"/>
      <sheetName val="[TKKT_15Alan1-dg.xl۬gia vat li"/>
      <sheetName val="Da tmn?dung"/>
      <sheetName val="²??hoan GC+HTP"/>
      <sheetName val="Da_tan_dung2"/>
      <sheetName val="tong_hop2"/>
      <sheetName val="phan_tich_DG2"/>
      <sheetName val="gia_vat_lieu2"/>
      <sheetName val="gia_xe_may2"/>
      <sheetName val="gia_nhan_cong2"/>
      <sheetName val="Tai_khoan2"/>
      <sheetName val="TM_Gach2"/>
      <sheetName val="Don gia k?oan son "/>
      <sheetName val="[TKKT_15Alan1-?g.xlsYPTDG"/>
      <sheetName val="TNBH_?_x001f__TKKT_15Alan1-dg.xls_tls"/>
      <sheetName val="[TKKT_15Alan1-dg_xls?DTCTNÀNG"/>
      <sheetName val="_TKKT_15Alan1-dg_xls?DTCTNÀNG"/>
      <sheetName val="_TKKT_15Alan1-?g.xlsYPTDG"/>
      <sheetName val="[TKKT_15Alan1-dg.xls?DTC_x0014_NÀNG"/>
      <sheetName val="_TKKT_15Alan1-dg.xls?DTC_x0014_NÀNG"/>
      <sheetName val="[TKKT_15Alan1-dg.xls][TKKT_15Al"/>
      <sheetName val="TVL"/>
      <sheetName val="phugia56_x0011_"/>
      <sheetName val="Da tmn"/>
      <sheetName val="[TKKT_15Alan1-dg.xl۬"/>
      <sheetName val="Bang chiet tinh TBA"/>
      <sheetName val="DMTK"/>
      <sheetName val="TN"/>
      <sheetName val=" BTA"/>
      <sheetName val="D_x005f_x0014_CTQD"/>
      <sheetName val="_x005f_x0004_TCT22-46"/>
      <sheetName val="_x005f_x0007_XL"/>
      <sheetName val="_x005f_x0013_heet2"/>
      <sheetName val="_ra_bang"/>
      <sheetName val="TNBHͧ_x001f_[TKKT_15Alan1-dg.xls]t_2"/>
      <sheetName val="TNBH?ͧ_x001f_[TKKT_15Alan1-dg.xls]t_2"/>
      <sheetName val="Level Checking Form(cat)"/>
      <sheetName val="ESTI琮"/>
      <sheetName val="Tong hop phan 瑢o n瑨ien lieu"/>
      <sheetName val="BangkeNX"/>
      <sheetName val="SoTHVT"/>
      <sheetName val="THDZ0_4"/>
      <sheetName val="_HKP22-4&amp;"/>
      <sheetName val="__________________±____________"/>
      <sheetName val="da_1x22"/>
      <sheetName val="HM_bao_gia2"/>
      <sheetName val="BiaTong_Khoan2"/>
      <sheetName val="BiaT_K12"/>
      <sheetName val="TH_khoan_GC+H+L+S2"/>
      <sheetName val="DG "/>
      <sheetName val="Da tmn_dung"/>
      <sheetName val="caࡴ蠀ñ"/>
      <sheetName val="[TKKT_15Alan1-dg.xls]\HKP22-46"/>
      <sheetName val="[TKKT_15Alan1-dg.xls]Tongh/p"/>
      <sheetName val="TNBH___x001f__TKKT_15Alan1-dg.xls_tls"/>
      <sheetName val="TM_Khoan_HAN2"/>
      <sheetName val="TM_Khoan_GC2"/>
      <sheetName val="TM_Khoan_SON2"/>
      <sheetName val="caࡴ栀蠰Ѝ"/>
      <sheetName val="tc_phan_tich_don_gia2"/>
      <sheetName val="tc_chi_tiet_TC2"/>
      <sheetName val="tc_chiet_tinh_TC2"/>
      <sheetName val="tc_Don_gia2"/>
      <sheetName val="tc_TH_-_TC2"/>
      <sheetName val="tc_Bia_TC_(3)2"/>
      <sheetName val="cat_vang2"/>
      <sheetName val="HG_x0001_L3"/>
      <sheetName val="NC"/>
      <sheetName val="[TKKT_15Alan1-dg.xls]\ra_bang"/>
      <sheetName val="[TKKT_15Alan1-dg.xls]\HKP22-4&amp;"/>
      <sheetName val="TONG_HOPVAT_TU_MO_x0009_"/>
      <sheetName val="TNBH_x005f_x0000_ͧ_x005f_x001f_[TKKT_15Alan"/>
      <sheetName val="_x005f_x000d_BTA"/>
      <sheetName val="????????"/>
      <sheetName val="de12"/>
      <sheetName val="TNBH_x0000_ͧ_x001f_[TKKT_15Alan1-dg.xls]t_3"/>
      <sheetName val="TNBH?ͧ_x001f_[TKKT_15Alan1-dg.xls]t_3"/>
      <sheetName val="[TKKT_15Alan1-dg.xls]_TKKT_15_2"/>
      <sheetName val="caࡴX_x0000_Ԁ_x0000_瀀"/>
      <sheetName val="caࡴ_x0000__x0000_Ԁ_x0000_怀"/>
      <sheetName val="caࡴ_x0000__x0000_Ԁ_x0000_뀀"/>
      <sheetName val="caࡴp_x0000_Ԁ_x0000_退"/>
      <sheetName val="caࡴ_x0000__x0000_Ԁ_x0000_"/>
      <sheetName val="caࡴ_x0000__x0000_Ԁ_x0000_ "/>
      <sheetName val="caࡴX_x0000_Ԁ_x0000_　"/>
      <sheetName val="caࡴ_x0000__x0000_Ԁ_x0000__x0000_"/>
      <sheetName val="caࡴX_x0000_Ԁ_x0000_"/>
      <sheetName val="caࡴ_x0000__x0000_Ԁ_x0000_耀"/>
      <sheetName val="caࡴ_x0000__x0000_Ԁ_x0000_瀀"/>
      <sheetName val="caࡴ_x0000__x0000_Ԁ_x0000_倀"/>
      <sheetName val="caࡴp_x0000_Ԁ_x0000_怀"/>
      <sheetName val="caࡴ_x0000__x0000_Ԁ_x0000_퀀"/>
      <sheetName val="caࡴ_x0000__x0000_Ԁ_x0000_　"/>
      <sheetName val="caࡴ_x0000__x0000_Ԁ_x0000_쀀"/>
      <sheetName val="caࡴX_x0000_Ԁ_x0000_"/>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sheetData sheetId="227" refreshError="1"/>
      <sheetData sheetId="228" refreshError="1"/>
      <sheetData sheetId="229"/>
      <sheetData sheetId="230" refreshError="1"/>
      <sheetData sheetId="231"/>
      <sheetData sheetId="232"/>
      <sheetData sheetId="233"/>
      <sheetData sheetId="234"/>
      <sheetData sheetId="235"/>
      <sheetData sheetId="236" refreshError="1"/>
      <sheetData sheetId="237"/>
      <sheetData sheetId="238"/>
      <sheetData sheetId="239"/>
      <sheetData sheetId="240" refreshError="1"/>
      <sheetData sheetId="241" refreshError="1"/>
      <sheetData sheetId="242" refreshError="1"/>
      <sheetData sheetId="243" refreshError="1"/>
      <sheetData sheetId="244"/>
      <sheetData sheetId="245" refreshError="1"/>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sheetData sheetId="459" refreshError="1"/>
      <sheetData sheetId="460"/>
      <sheetData sheetId="461"/>
      <sheetData sheetId="462" refreshError="1"/>
      <sheetData sheetId="463"/>
      <sheetData sheetId="464" refreshError="1"/>
      <sheetData sheetId="465" refreshError="1"/>
      <sheetData sheetId="466" refreshError="1"/>
      <sheetData sheetId="467" refreshError="1"/>
      <sheetData sheetId="468"/>
      <sheetData sheetId="469"/>
      <sheetData sheetId="470" refreshError="1"/>
      <sheetData sheetId="471" refreshError="1"/>
      <sheetData sheetId="472" refreshError="1"/>
      <sheetData sheetId="473" refreshError="1"/>
      <sheetData sheetId="474" refreshError="1"/>
      <sheetData sheetId="475"/>
      <sheetData sheetId="476" refreshError="1"/>
      <sheetData sheetId="477"/>
      <sheetData sheetId="478"/>
      <sheetData sheetId="479" refreshError="1"/>
      <sheetData sheetId="480" refreshError="1"/>
      <sheetData sheetId="481" refreshError="1"/>
      <sheetData sheetId="482"/>
      <sheetData sheetId="483"/>
      <sheetData sheetId="484" refreshError="1"/>
      <sheetData sheetId="485"/>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sheetData sheetId="495" refreshError="1"/>
      <sheetData sheetId="496" refreshError="1"/>
      <sheetData sheetId="497" refreshError="1"/>
      <sheetData sheetId="498" refreshError="1"/>
      <sheetData sheetId="499" refreshError="1"/>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sheetData sheetId="516" refreshError="1"/>
      <sheetData sheetId="517"/>
      <sheetData sheetId="518" refreshError="1"/>
      <sheetData sheetId="519"/>
      <sheetData sheetId="520" refreshError="1"/>
      <sheetData sheetId="521" refreshError="1"/>
      <sheetData sheetId="522" refreshError="1"/>
      <sheetData sheetId="523" refreshError="1"/>
      <sheetData sheetId="524" refreshError="1"/>
      <sheetData sheetId="525"/>
      <sheetData sheetId="526"/>
      <sheetData sheetId="527"/>
      <sheetData sheetId="528" refreshError="1"/>
      <sheetData sheetId="529" refreshError="1"/>
      <sheetData sheetId="530"/>
      <sheetData sheetId="531"/>
      <sheetData sheetId="532"/>
      <sheetData sheetId="533"/>
      <sheetData sheetId="534"/>
      <sheetData sheetId="535"/>
      <sheetData sheetId="536"/>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sheetData sheetId="549" refreshError="1"/>
      <sheetData sheetId="550"/>
      <sheetData sheetId="551" refreshError="1"/>
      <sheetData sheetId="552" refreshError="1"/>
      <sheetData sheetId="553"/>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refreshError="1"/>
      <sheetData sheetId="566" refreshError="1"/>
      <sheetData sheetId="567" refreshError="1"/>
      <sheetData sheetId="568" refreshError="1"/>
      <sheetData sheetId="569" refreshError="1"/>
      <sheetData sheetId="570"/>
      <sheetData sheetId="571"/>
      <sheetData sheetId="572"/>
      <sheetData sheetId="573"/>
      <sheetData sheetId="574"/>
      <sheetData sheetId="575" refreshError="1"/>
      <sheetData sheetId="576" refreshError="1"/>
      <sheetData sheetId="577"/>
      <sheetData sheetId="578"/>
      <sheetData sheetId="579" refreshError="1"/>
      <sheetData sheetId="580" refreshError="1"/>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s>
    <sheetDataSet>
      <sheetData sheetId="0" refreshError="1">
        <row r="2">
          <cell r="A2" t="str">
            <v>Cù ly</v>
          </cell>
          <cell r="B2" t="str">
            <v>Lo¹i ®­êng (Ch­a cã thuÕ gi¸ trÞ gia t¨ng)</v>
          </cell>
        </row>
        <row r="3">
          <cell r="A3" t="str">
            <v>(km)</v>
          </cell>
          <cell r="B3">
            <v>1</v>
          </cell>
          <cell r="C3">
            <v>2</v>
          </cell>
          <cell r="D3">
            <v>3</v>
          </cell>
          <cell r="E3">
            <v>4</v>
          </cell>
          <cell r="F3">
            <v>5</v>
          </cell>
          <cell r="G3">
            <v>6</v>
          </cell>
          <cell r="H3" t="str">
            <v>&lt;=3T</v>
          </cell>
        </row>
        <row r="5">
          <cell r="A5">
            <v>0</v>
          </cell>
          <cell r="B5">
            <v>0</v>
          </cell>
          <cell r="C5">
            <v>0</v>
          </cell>
          <cell r="D5">
            <v>0</v>
          </cell>
          <cell r="E5">
            <v>0</v>
          </cell>
          <cell r="F5">
            <v>0</v>
          </cell>
          <cell r="G5">
            <v>0</v>
          </cell>
          <cell r="H5">
            <v>0</v>
          </cell>
        </row>
        <row r="6">
          <cell r="A6">
            <v>1</v>
          </cell>
          <cell r="B6">
            <v>5333</v>
          </cell>
          <cell r="C6">
            <v>6347</v>
          </cell>
          <cell r="D6">
            <v>9330</v>
          </cell>
          <cell r="E6">
            <v>13528</v>
          </cell>
          <cell r="F6">
            <v>19615</v>
          </cell>
          <cell r="G6">
            <v>22557.25</v>
          </cell>
          <cell r="H6">
            <v>29324.424999999999</v>
          </cell>
        </row>
        <row r="7">
          <cell r="A7">
            <v>2</v>
          </cell>
          <cell r="B7">
            <v>2952</v>
          </cell>
          <cell r="C7">
            <v>3513</v>
          </cell>
          <cell r="D7">
            <v>5165</v>
          </cell>
          <cell r="E7">
            <v>7489</v>
          </cell>
          <cell r="F7">
            <v>10859</v>
          </cell>
          <cell r="G7">
            <v>12487.849999999999</v>
          </cell>
          <cell r="H7">
            <v>16234.204999999998</v>
          </cell>
        </row>
        <row r="8">
          <cell r="A8">
            <v>3</v>
          </cell>
          <cell r="B8">
            <v>2124</v>
          </cell>
          <cell r="C8">
            <v>2528</v>
          </cell>
          <cell r="D8">
            <v>3715</v>
          </cell>
          <cell r="E8">
            <v>5387</v>
          </cell>
          <cell r="F8">
            <v>7811</v>
          </cell>
          <cell r="G8">
            <v>8982.65</v>
          </cell>
          <cell r="H8">
            <v>11677.445</v>
          </cell>
        </row>
        <row r="9">
          <cell r="A9">
            <v>4</v>
          </cell>
          <cell r="B9">
            <v>1738</v>
          </cell>
          <cell r="C9">
            <v>2069</v>
          </cell>
          <cell r="D9">
            <v>3040</v>
          </cell>
          <cell r="E9">
            <v>4409</v>
          </cell>
          <cell r="F9">
            <v>6392</v>
          </cell>
          <cell r="G9">
            <v>7350.7999999999993</v>
          </cell>
          <cell r="H9">
            <v>9556.0399999999991</v>
          </cell>
        </row>
        <row r="10">
          <cell r="A10">
            <v>5</v>
          </cell>
          <cell r="B10">
            <v>1524</v>
          </cell>
          <cell r="C10">
            <v>1813</v>
          </cell>
          <cell r="D10">
            <v>2666</v>
          </cell>
          <cell r="E10">
            <v>3865</v>
          </cell>
          <cell r="F10">
            <v>5605</v>
          </cell>
          <cell r="G10">
            <v>6445.7499999999991</v>
          </cell>
          <cell r="H10">
            <v>8379.4749999999985</v>
          </cell>
        </row>
        <row r="11">
          <cell r="A11">
            <v>6</v>
          </cell>
          <cell r="B11">
            <v>1377</v>
          </cell>
          <cell r="C11">
            <v>1639</v>
          </cell>
          <cell r="D11">
            <v>2409</v>
          </cell>
          <cell r="E11">
            <v>3493</v>
          </cell>
          <cell r="F11">
            <v>5065</v>
          </cell>
          <cell r="G11">
            <v>5824.75</v>
          </cell>
          <cell r="H11">
            <v>7572.1750000000002</v>
          </cell>
        </row>
        <row r="12">
          <cell r="A12">
            <v>7</v>
          </cell>
          <cell r="B12">
            <v>1270</v>
          </cell>
          <cell r="C12">
            <v>1510</v>
          </cell>
          <cell r="D12">
            <v>2221</v>
          </cell>
          <cell r="E12">
            <v>3220</v>
          </cell>
          <cell r="F12">
            <v>4670</v>
          </cell>
          <cell r="G12">
            <v>5370.5</v>
          </cell>
          <cell r="H12">
            <v>6981.6500000000005</v>
          </cell>
        </row>
        <row r="13">
          <cell r="A13">
            <v>8</v>
          </cell>
          <cell r="B13">
            <v>1186</v>
          </cell>
          <cell r="C13">
            <v>1411</v>
          </cell>
          <cell r="D13">
            <v>2074</v>
          </cell>
          <cell r="E13">
            <v>3008</v>
          </cell>
          <cell r="F13">
            <v>4361</v>
          </cell>
          <cell r="G13">
            <v>5015.1499999999996</v>
          </cell>
          <cell r="H13">
            <v>6519.6949999999997</v>
          </cell>
        </row>
        <row r="14">
          <cell r="A14">
            <v>9</v>
          </cell>
          <cell r="B14">
            <v>1117</v>
          </cell>
          <cell r="C14">
            <v>1330</v>
          </cell>
          <cell r="D14">
            <v>1954</v>
          </cell>
          <cell r="E14">
            <v>2833</v>
          </cell>
          <cell r="F14">
            <v>4109</v>
          </cell>
          <cell r="G14">
            <v>4725.3499999999995</v>
          </cell>
          <cell r="H14">
            <v>6142.9549999999999</v>
          </cell>
        </row>
        <row r="15">
          <cell r="A15">
            <v>10</v>
          </cell>
          <cell r="B15">
            <v>1061</v>
          </cell>
          <cell r="C15">
            <v>1263</v>
          </cell>
          <cell r="D15">
            <v>1856</v>
          </cell>
          <cell r="E15">
            <v>2691</v>
          </cell>
          <cell r="F15">
            <v>3902</v>
          </cell>
          <cell r="G15">
            <v>4487.2999999999993</v>
          </cell>
          <cell r="H15">
            <v>5833.4899999999989</v>
          </cell>
        </row>
        <row r="16">
          <cell r="A16">
            <v>11</v>
          </cell>
          <cell r="B16">
            <v>1012</v>
          </cell>
          <cell r="C16">
            <v>1205</v>
          </cell>
          <cell r="D16">
            <v>1771</v>
          </cell>
          <cell r="E16">
            <v>2568</v>
          </cell>
          <cell r="F16">
            <v>3724</v>
          </cell>
          <cell r="G16">
            <v>4282.5999999999995</v>
          </cell>
          <cell r="H16">
            <v>5567.3799999999992</v>
          </cell>
        </row>
        <row r="17">
          <cell r="A17">
            <v>12</v>
          </cell>
          <cell r="B17">
            <v>968</v>
          </cell>
          <cell r="C17">
            <v>1151</v>
          </cell>
          <cell r="D17">
            <v>1692</v>
          </cell>
          <cell r="E17">
            <v>2454</v>
          </cell>
          <cell r="F17">
            <v>3559</v>
          </cell>
          <cell r="G17">
            <v>4092.85</v>
          </cell>
          <cell r="H17">
            <v>5320.7049999999999</v>
          </cell>
        </row>
        <row r="18">
          <cell r="A18">
            <v>13</v>
          </cell>
          <cell r="B18">
            <v>922</v>
          </cell>
          <cell r="C18">
            <v>1097</v>
          </cell>
          <cell r="D18">
            <v>1612</v>
          </cell>
          <cell r="E18">
            <v>2338</v>
          </cell>
          <cell r="F18">
            <v>3390</v>
          </cell>
          <cell r="G18">
            <v>3898.4999999999995</v>
          </cell>
          <cell r="H18">
            <v>5068.0499999999993</v>
          </cell>
        </row>
        <row r="19">
          <cell r="A19">
            <v>14</v>
          </cell>
          <cell r="B19">
            <v>880</v>
          </cell>
          <cell r="C19">
            <v>1048</v>
          </cell>
          <cell r="D19">
            <v>1539</v>
          </cell>
          <cell r="E19">
            <v>2232</v>
          </cell>
          <cell r="F19">
            <v>3236</v>
          </cell>
          <cell r="G19">
            <v>3721.3999999999996</v>
          </cell>
          <cell r="H19">
            <v>4837.82</v>
          </cell>
        </row>
        <row r="20">
          <cell r="A20">
            <v>15</v>
          </cell>
          <cell r="B20">
            <v>841</v>
          </cell>
          <cell r="C20">
            <v>1001</v>
          </cell>
          <cell r="D20">
            <v>1471</v>
          </cell>
          <cell r="E20">
            <v>2133</v>
          </cell>
          <cell r="F20">
            <v>3093</v>
          </cell>
          <cell r="G20">
            <v>3556.95</v>
          </cell>
          <cell r="H20">
            <v>4624.0349999999999</v>
          </cell>
        </row>
        <row r="21">
          <cell r="A21">
            <v>16</v>
          </cell>
          <cell r="B21">
            <v>806</v>
          </cell>
          <cell r="C21">
            <v>959</v>
          </cell>
          <cell r="D21">
            <v>1410</v>
          </cell>
          <cell r="E21">
            <v>2044</v>
          </cell>
          <cell r="F21">
            <v>2964</v>
          </cell>
          <cell r="G21">
            <v>3408.6</v>
          </cell>
          <cell r="H21">
            <v>4431.18</v>
          </cell>
        </row>
        <row r="22">
          <cell r="A22">
            <v>17</v>
          </cell>
          <cell r="B22">
            <v>781</v>
          </cell>
          <cell r="C22">
            <v>930</v>
          </cell>
          <cell r="D22">
            <v>1366</v>
          </cell>
          <cell r="E22">
            <v>1981</v>
          </cell>
          <cell r="F22">
            <v>2872</v>
          </cell>
          <cell r="G22">
            <v>3302.7999999999997</v>
          </cell>
          <cell r="H22">
            <v>4293.6399999999994</v>
          </cell>
        </row>
        <row r="23">
          <cell r="A23">
            <v>18</v>
          </cell>
          <cell r="B23">
            <v>761</v>
          </cell>
          <cell r="C23">
            <v>906</v>
          </cell>
          <cell r="D23">
            <v>1331</v>
          </cell>
          <cell r="E23">
            <v>1930</v>
          </cell>
          <cell r="F23">
            <v>2799</v>
          </cell>
          <cell r="G23">
            <v>3218.85</v>
          </cell>
          <cell r="H23">
            <v>4184.5050000000001</v>
          </cell>
        </row>
        <row r="24">
          <cell r="A24">
            <v>19</v>
          </cell>
          <cell r="B24">
            <v>739</v>
          </cell>
          <cell r="C24">
            <v>879</v>
          </cell>
          <cell r="D24">
            <v>1292</v>
          </cell>
          <cell r="E24">
            <v>1874</v>
          </cell>
          <cell r="F24">
            <v>2718</v>
          </cell>
          <cell r="G24">
            <v>3125.7</v>
          </cell>
          <cell r="H24">
            <v>4063.41</v>
          </cell>
        </row>
        <row r="25">
          <cell r="A25">
            <v>20</v>
          </cell>
          <cell r="B25">
            <v>714</v>
          </cell>
          <cell r="C25">
            <v>850</v>
          </cell>
          <cell r="D25">
            <v>1250</v>
          </cell>
          <cell r="E25">
            <v>1811</v>
          </cell>
          <cell r="F25">
            <v>2627</v>
          </cell>
          <cell r="G25">
            <v>3021.0499999999997</v>
          </cell>
          <cell r="H25">
            <v>3927.3649999999998</v>
          </cell>
        </row>
        <row r="26">
          <cell r="A26">
            <v>21</v>
          </cell>
          <cell r="B26">
            <v>686</v>
          </cell>
          <cell r="C26">
            <v>816</v>
          </cell>
          <cell r="D26">
            <v>1199</v>
          </cell>
          <cell r="E26">
            <v>1739</v>
          </cell>
          <cell r="F26">
            <v>2522</v>
          </cell>
          <cell r="G26">
            <v>2900.2999999999997</v>
          </cell>
          <cell r="H26">
            <v>3770.39</v>
          </cell>
        </row>
        <row r="27">
          <cell r="A27">
            <v>22</v>
          </cell>
          <cell r="B27">
            <v>659</v>
          </cell>
          <cell r="C27">
            <v>784</v>
          </cell>
          <cell r="D27">
            <v>1153</v>
          </cell>
          <cell r="E27">
            <v>1671</v>
          </cell>
          <cell r="F27">
            <v>2424</v>
          </cell>
          <cell r="G27">
            <v>2787.6</v>
          </cell>
          <cell r="H27">
            <v>3623.88</v>
          </cell>
        </row>
        <row r="28">
          <cell r="A28">
            <v>23</v>
          </cell>
          <cell r="B28">
            <v>635</v>
          </cell>
          <cell r="C28">
            <v>756</v>
          </cell>
          <cell r="D28">
            <v>1111</v>
          </cell>
          <cell r="E28">
            <v>1611</v>
          </cell>
          <cell r="F28">
            <v>2336</v>
          </cell>
          <cell r="G28">
            <v>2686.3999999999996</v>
          </cell>
          <cell r="H28">
            <v>3492.3199999999997</v>
          </cell>
        </row>
        <row r="29">
          <cell r="A29">
            <v>24</v>
          </cell>
          <cell r="B29">
            <v>614</v>
          </cell>
          <cell r="C29">
            <v>731</v>
          </cell>
          <cell r="D29">
            <v>1074</v>
          </cell>
          <cell r="E29">
            <v>1558</v>
          </cell>
          <cell r="F29">
            <v>2259</v>
          </cell>
          <cell r="G29">
            <v>2597.85</v>
          </cell>
          <cell r="H29">
            <v>3377.2049999999999</v>
          </cell>
        </row>
        <row r="30">
          <cell r="A30">
            <v>25</v>
          </cell>
          <cell r="B30">
            <v>594</v>
          </cell>
          <cell r="C30">
            <v>708</v>
          </cell>
          <cell r="D30">
            <v>1040</v>
          </cell>
          <cell r="E30">
            <v>1508</v>
          </cell>
          <cell r="F30">
            <v>2186</v>
          </cell>
          <cell r="G30">
            <v>2513.8999999999996</v>
          </cell>
          <cell r="H30">
            <v>3268.0699999999997</v>
          </cell>
        </row>
        <row r="31">
          <cell r="A31">
            <v>26</v>
          </cell>
          <cell r="B31">
            <v>575</v>
          </cell>
          <cell r="C31">
            <v>685</v>
          </cell>
          <cell r="D31">
            <v>1007</v>
          </cell>
          <cell r="E31">
            <v>1459</v>
          </cell>
          <cell r="F31">
            <v>2115</v>
          </cell>
          <cell r="G31">
            <v>2432.25</v>
          </cell>
          <cell r="H31">
            <v>3161.9250000000002</v>
          </cell>
        </row>
        <row r="32">
          <cell r="A32">
            <v>27</v>
          </cell>
          <cell r="B32">
            <v>556</v>
          </cell>
          <cell r="C32">
            <v>662</v>
          </cell>
          <cell r="D32">
            <v>973</v>
          </cell>
          <cell r="E32">
            <v>1410</v>
          </cell>
          <cell r="F32">
            <v>2046</v>
          </cell>
          <cell r="G32">
            <v>2352.8999999999996</v>
          </cell>
          <cell r="H32">
            <v>3058.7699999999995</v>
          </cell>
        </row>
        <row r="33">
          <cell r="A33">
            <v>28</v>
          </cell>
          <cell r="B33">
            <v>537</v>
          </cell>
          <cell r="C33">
            <v>639</v>
          </cell>
          <cell r="D33">
            <v>940</v>
          </cell>
          <cell r="E33">
            <v>1363</v>
          </cell>
          <cell r="F33">
            <v>1975</v>
          </cell>
          <cell r="G33">
            <v>2271.25</v>
          </cell>
          <cell r="H33">
            <v>2952.625</v>
          </cell>
        </row>
        <row r="34">
          <cell r="A34">
            <v>29</v>
          </cell>
          <cell r="B34">
            <v>519</v>
          </cell>
          <cell r="C34">
            <v>618</v>
          </cell>
          <cell r="D34">
            <v>908</v>
          </cell>
          <cell r="E34">
            <v>1316</v>
          </cell>
          <cell r="F34">
            <v>1909</v>
          </cell>
          <cell r="G34">
            <v>2195.35</v>
          </cell>
          <cell r="H34">
            <v>2853.9549999999999</v>
          </cell>
        </row>
        <row r="35">
          <cell r="A35">
            <v>30</v>
          </cell>
          <cell r="B35">
            <v>503</v>
          </cell>
          <cell r="C35">
            <v>598</v>
          </cell>
          <cell r="D35">
            <v>880</v>
          </cell>
          <cell r="E35">
            <v>1275</v>
          </cell>
          <cell r="F35">
            <v>1850</v>
          </cell>
          <cell r="G35">
            <v>2127.5</v>
          </cell>
          <cell r="H35">
            <v>2765.75</v>
          </cell>
        </row>
        <row r="36">
          <cell r="A36">
            <v>31</v>
          </cell>
          <cell r="B36">
            <v>488</v>
          </cell>
          <cell r="C36">
            <v>580</v>
          </cell>
          <cell r="D36">
            <v>853</v>
          </cell>
          <cell r="E36">
            <v>1237</v>
          </cell>
          <cell r="F36">
            <v>1793</v>
          </cell>
          <cell r="G36">
            <v>2061.9499999999998</v>
          </cell>
          <cell r="H36">
            <v>2680.5349999999999</v>
          </cell>
        </row>
        <row r="37">
          <cell r="A37">
            <v>32</v>
          </cell>
          <cell r="B37">
            <v>488</v>
          </cell>
          <cell r="C37">
            <v>580</v>
          </cell>
          <cell r="D37">
            <v>853</v>
          </cell>
          <cell r="E37">
            <v>1237</v>
          </cell>
          <cell r="F37">
            <v>1793</v>
          </cell>
          <cell r="G37">
            <v>2061.9499999999998</v>
          </cell>
          <cell r="H37">
            <v>2680.5349999999999</v>
          </cell>
        </row>
        <row r="38">
          <cell r="A38">
            <v>33</v>
          </cell>
          <cell r="B38">
            <v>488</v>
          </cell>
          <cell r="C38">
            <v>580</v>
          </cell>
          <cell r="D38">
            <v>853</v>
          </cell>
          <cell r="E38">
            <v>1237</v>
          </cell>
          <cell r="F38">
            <v>1793</v>
          </cell>
          <cell r="G38">
            <v>2061.9499999999998</v>
          </cell>
          <cell r="H38">
            <v>2680.5349999999999</v>
          </cell>
        </row>
        <row r="39">
          <cell r="A39">
            <v>34</v>
          </cell>
          <cell r="B39">
            <v>488</v>
          </cell>
          <cell r="C39">
            <v>580</v>
          </cell>
          <cell r="D39">
            <v>853</v>
          </cell>
          <cell r="E39">
            <v>1237</v>
          </cell>
          <cell r="F39">
            <v>1793</v>
          </cell>
          <cell r="G39">
            <v>2061.9499999999998</v>
          </cell>
          <cell r="H39">
            <v>2680.5349999999999</v>
          </cell>
        </row>
        <row r="40">
          <cell r="A40">
            <v>35</v>
          </cell>
          <cell r="B40">
            <v>488</v>
          </cell>
          <cell r="C40">
            <v>580</v>
          </cell>
          <cell r="D40">
            <v>853</v>
          </cell>
          <cell r="E40">
            <v>1237</v>
          </cell>
          <cell r="F40">
            <v>1793</v>
          </cell>
          <cell r="G40">
            <v>2061.9499999999998</v>
          </cell>
          <cell r="H40">
            <v>2680.5349999999999</v>
          </cell>
        </row>
        <row r="41">
          <cell r="A41">
            <v>36</v>
          </cell>
          <cell r="B41">
            <v>474</v>
          </cell>
          <cell r="C41">
            <v>565</v>
          </cell>
          <cell r="D41">
            <v>830</v>
          </cell>
          <cell r="E41">
            <v>1203</v>
          </cell>
          <cell r="F41">
            <v>1745</v>
          </cell>
          <cell r="G41">
            <v>2006.7499999999998</v>
          </cell>
          <cell r="H41">
            <v>2608.7749999999996</v>
          </cell>
        </row>
        <row r="42">
          <cell r="A42">
            <v>37</v>
          </cell>
          <cell r="B42">
            <v>474</v>
          </cell>
          <cell r="C42">
            <v>565</v>
          </cell>
          <cell r="D42">
            <v>830</v>
          </cell>
          <cell r="E42">
            <v>1203</v>
          </cell>
          <cell r="F42">
            <v>1745</v>
          </cell>
          <cell r="G42">
            <v>2006.7499999999998</v>
          </cell>
          <cell r="H42">
            <v>2608.7749999999996</v>
          </cell>
        </row>
        <row r="43">
          <cell r="A43">
            <v>38</v>
          </cell>
          <cell r="B43">
            <v>474</v>
          </cell>
          <cell r="C43">
            <v>565</v>
          </cell>
          <cell r="D43">
            <v>830</v>
          </cell>
          <cell r="E43">
            <v>1203</v>
          </cell>
          <cell r="F43">
            <v>1745</v>
          </cell>
          <cell r="G43">
            <v>2006.7499999999998</v>
          </cell>
          <cell r="H43">
            <v>2608.7749999999996</v>
          </cell>
        </row>
        <row r="44">
          <cell r="A44">
            <v>39</v>
          </cell>
          <cell r="B44">
            <v>474</v>
          </cell>
          <cell r="C44">
            <v>565</v>
          </cell>
          <cell r="D44">
            <v>830</v>
          </cell>
          <cell r="E44">
            <v>1203</v>
          </cell>
          <cell r="F44">
            <v>1745</v>
          </cell>
          <cell r="G44">
            <v>2006.7499999999998</v>
          </cell>
          <cell r="H44">
            <v>2608.7749999999996</v>
          </cell>
        </row>
        <row r="45">
          <cell r="A45">
            <v>40</v>
          </cell>
          <cell r="B45">
            <v>474</v>
          </cell>
          <cell r="C45">
            <v>565</v>
          </cell>
          <cell r="D45">
            <v>830</v>
          </cell>
          <cell r="E45">
            <v>1203</v>
          </cell>
          <cell r="F45">
            <v>1745</v>
          </cell>
          <cell r="G45">
            <v>2006.7499999999998</v>
          </cell>
          <cell r="H45">
            <v>2608.7749999999996</v>
          </cell>
        </row>
        <row r="46">
          <cell r="A46">
            <v>41</v>
          </cell>
          <cell r="B46">
            <v>464</v>
          </cell>
          <cell r="C46">
            <v>552</v>
          </cell>
          <cell r="D46">
            <v>811</v>
          </cell>
          <cell r="E46">
            <v>1176</v>
          </cell>
          <cell r="F46">
            <v>1706</v>
          </cell>
          <cell r="G46">
            <v>1961.8999999999999</v>
          </cell>
          <cell r="H46">
            <v>2550.4699999999998</v>
          </cell>
        </row>
        <row r="47">
          <cell r="A47">
            <v>42</v>
          </cell>
          <cell r="B47">
            <v>464</v>
          </cell>
          <cell r="C47">
            <v>552</v>
          </cell>
          <cell r="D47">
            <v>811</v>
          </cell>
          <cell r="E47">
            <v>1176</v>
          </cell>
          <cell r="F47">
            <v>1706</v>
          </cell>
          <cell r="G47">
            <v>1961.8999999999999</v>
          </cell>
          <cell r="H47">
            <v>2550.4699999999998</v>
          </cell>
        </row>
        <row r="48">
          <cell r="A48">
            <v>43</v>
          </cell>
          <cell r="B48">
            <v>464</v>
          </cell>
          <cell r="C48">
            <v>552</v>
          </cell>
          <cell r="D48">
            <v>811</v>
          </cell>
          <cell r="E48">
            <v>1176</v>
          </cell>
          <cell r="F48">
            <v>1706</v>
          </cell>
          <cell r="G48">
            <v>1961.8999999999999</v>
          </cell>
          <cell r="H48">
            <v>2550.4699999999998</v>
          </cell>
        </row>
        <row r="49">
          <cell r="A49">
            <v>44</v>
          </cell>
          <cell r="B49">
            <v>464</v>
          </cell>
          <cell r="C49">
            <v>552</v>
          </cell>
          <cell r="D49">
            <v>811</v>
          </cell>
          <cell r="E49">
            <v>1176</v>
          </cell>
          <cell r="F49">
            <v>1706</v>
          </cell>
          <cell r="G49">
            <v>1961.8999999999999</v>
          </cell>
          <cell r="H49">
            <v>2550.4699999999998</v>
          </cell>
        </row>
        <row r="50">
          <cell r="A50">
            <v>45</v>
          </cell>
          <cell r="B50">
            <v>464</v>
          </cell>
          <cell r="C50">
            <v>552</v>
          </cell>
          <cell r="D50">
            <v>811</v>
          </cell>
          <cell r="E50">
            <v>1176</v>
          </cell>
          <cell r="F50">
            <v>1706</v>
          </cell>
          <cell r="G50">
            <v>1961.8999999999999</v>
          </cell>
          <cell r="H50">
            <v>2550.4699999999998</v>
          </cell>
        </row>
        <row r="51">
          <cell r="A51">
            <v>46</v>
          </cell>
          <cell r="B51">
            <v>454</v>
          </cell>
          <cell r="C51">
            <v>541</v>
          </cell>
          <cell r="D51">
            <v>794</v>
          </cell>
          <cell r="E51">
            <v>1152</v>
          </cell>
          <cell r="F51">
            <v>1670</v>
          </cell>
          <cell r="G51">
            <v>1920.4999999999998</v>
          </cell>
          <cell r="H51">
            <v>2496.6499999999996</v>
          </cell>
        </row>
        <row r="52">
          <cell r="A52">
            <v>47</v>
          </cell>
          <cell r="B52">
            <v>454</v>
          </cell>
          <cell r="C52">
            <v>541</v>
          </cell>
          <cell r="D52">
            <v>794</v>
          </cell>
          <cell r="E52">
            <v>1152</v>
          </cell>
          <cell r="F52">
            <v>1670</v>
          </cell>
          <cell r="G52">
            <v>1920.4999999999998</v>
          </cell>
          <cell r="H52">
            <v>2496.6499999999996</v>
          </cell>
        </row>
        <row r="53">
          <cell r="A53">
            <v>48</v>
          </cell>
          <cell r="B53">
            <v>454</v>
          </cell>
          <cell r="C53">
            <v>541</v>
          </cell>
          <cell r="D53">
            <v>794</v>
          </cell>
          <cell r="E53">
            <v>1152</v>
          </cell>
          <cell r="F53">
            <v>1670</v>
          </cell>
          <cell r="G53">
            <v>1920.4999999999998</v>
          </cell>
          <cell r="H53">
            <v>2496.6499999999996</v>
          </cell>
        </row>
        <row r="54">
          <cell r="A54">
            <v>49</v>
          </cell>
          <cell r="B54">
            <v>454</v>
          </cell>
          <cell r="C54">
            <v>541</v>
          </cell>
          <cell r="D54">
            <v>794</v>
          </cell>
          <cell r="E54">
            <v>1152</v>
          </cell>
          <cell r="F54">
            <v>1670</v>
          </cell>
          <cell r="G54">
            <v>1920.4999999999998</v>
          </cell>
          <cell r="H54">
            <v>2496.6499999999996</v>
          </cell>
        </row>
        <row r="55">
          <cell r="A55">
            <v>50</v>
          </cell>
          <cell r="B55">
            <v>454</v>
          </cell>
          <cell r="C55">
            <v>541</v>
          </cell>
          <cell r="D55">
            <v>794</v>
          </cell>
          <cell r="E55">
            <v>1152</v>
          </cell>
          <cell r="F55">
            <v>1670</v>
          </cell>
          <cell r="G55">
            <v>1920.4999999999998</v>
          </cell>
          <cell r="H55">
            <v>2496.6499999999996</v>
          </cell>
        </row>
        <row r="56">
          <cell r="A56">
            <v>51</v>
          </cell>
          <cell r="B56">
            <v>446</v>
          </cell>
          <cell r="C56">
            <v>530</v>
          </cell>
          <cell r="D56">
            <v>780</v>
          </cell>
          <cell r="E56">
            <v>1130</v>
          </cell>
          <cell r="F56">
            <v>1639</v>
          </cell>
          <cell r="G56">
            <v>1884.85</v>
          </cell>
          <cell r="H56">
            <v>2450.3049999999998</v>
          </cell>
        </row>
        <row r="57">
          <cell r="A57">
            <v>52</v>
          </cell>
          <cell r="B57">
            <v>446</v>
          </cell>
          <cell r="C57">
            <v>530</v>
          </cell>
          <cell r="D57">
            <v>780</v>
          </cell>
          <cell r="E57">
            <v>1130</v>
          </cell>
          <cell r="F57">
            <v>1639</v>
          </cell>
          <cell r="G57">
            <v>1884.85</v>
          </cell>
          <cell r="H57">
            <v>2450.3049999999998</v>
          </cell>
        </row>
        <row r="58">
          <cell r="A58">
            <v>53</v>
          </cell>
          <cell r="B58">
            <v>446</v>
          </cell>
          <cell r="C58">
            <v>530</v>
          </cell>
          <cell r="D58">
            <v>780</v>
          </cell>
          <cell r="E58">
            <v>1130</v>
          </cell>
          <cell r="F58">
            <v>1639</v>
          </cell>
          <cell r="G58">
            <v>1884.85</v>
          </cell>
          <cell r="H58">
            <v>2450.3049999999998</v>
          </cell>
        </row>
        <row r="59">
          <cell r="A59">
            <v>54</v>
          </cell>
          <cell r="B59">
            <v>446</v>
          </cell>
          <cell r="C59">
            <v>530</v>
          </cell>
          <cell r="D59">
            <v>780</v>
          </cell>
          <cell r="E59">
            <v>1130</v>
          </cell>
          <cell r="F59">
            <v>1639</v>
          </cell>
          <cell r="G59">
            <v>1884.85</v>
          </cell>
          <cell r="H59">
            <v>2450.3049999999998</v>
          </cell>
        </row>
        <row r="60">
          <cell r="A60">
            <v>55</v>
          </cell>
          <cell r="B60">
            <v>446</v>
          </cell>
          <cell r="C60">
            <v>530</v>
          </cell>
          <cell r="D60">
            <v>780</v>
          </cell>
          <cell r="E60">
            <v>1130</v>
          </cell>
          <cell r="F60">
            <v>1639</v>
          </cell>
          <cell r="G60">
            <v>1884.85</v>
          </cell>
          <cell r="H60">
            <v>2450.3049999999998</v>
          </cell>
        </row>
        <row r="61">
          <cell r="A61">
            <v>56</v>
          </cell>
          <cell r="B61">
            <v>438</v>
          </cell>
          <cell r="C61">
            <v>521</v>
          </cell>
          <cell r="D61">
            <v>767</v>
          </cell>
          <cell r="E61">
            <v>1111</v>
          </cell>
          <cell r="F61">
            <v>1611</v>
          </cell>
          <cell r="G61">
            <v>1852.6499999999999</v>
          </cell>
          <cell r="H61">
            <v>2408.4449999999997</v>
          </cell>
        </row>
        <row r="62">
          <cell r="A62">
            <v>57</v>
          </cell>
          <cell r="B62">
            <v>438</v>
          </cell>
          <cell r="C62">
            <v>521</v>
          </cell>
          <cell r="D62">
            <v>767</v>
          </cell>
          <cell r="E62">
            <v>1111</v>
          </cell>
          <cell r="F62">
            <v>1611</v>
          </cell>
          <cell r="G62">
            <v>1852.6499999999999</v>
          </cell>
          <cell r="H62">
            <v>2408.4449999999997</v>
          </cell>
        </row>
        <row r="63">
          <cell r="A63">
            <v>58</v>
          </cell>
          <cell r="B63">
            <v>438</v>
          </cell>
          <cell r="C63">
            <v>521</v>
          </cell>
          <cell r="D63">
            <v>767</v>
          </cell>
          <cell r="E63">
            <v>1111</v>
          </cell>
          <cell r="F63">
            <v>1611</v>
          </cell>
          <cell r="G63">
            <v>1852.6499999999999</v>
          </cell>
          <cell r="H63">
            <v>2408.4449999999997</v>
          </cell>
        </row>
        <row r="64">
          <cell r="A64">
            <v>59</v>
          </cell>
          <cell r="B64">
            <v>438</v>
          </cell>
          <cell r="C64">
            <v>521</v>
          </cell>
          <cell r="D64">
            <v>767</v>
          </cell>
          <cell r="E64">
            <v>1111</v>
          </cell>
          <cell r="F64">
            <v>1611</v>
          </cell>
          <cell r="G64">
            <v>1852.6499999999999</v>
          </cell>
          <cell r="H64">
            <v>2408.4449999999997</v>
          </cell>
        </row>
        <row r="65">
          <cell r="A65">
            <v>60</v>
          </cell>
          <cell r="B65">
            <v>438</v>
          </cell>
          <cell r="C65">
            <v>521</v>
          </cell>
          <cell r="D65">
            <v>767</v>
          </cell>
          <cell r="E65">
            <v>1111</v>
          </cell>
          <cell r="F65">
            <v>1611</v>
          </cell>
          <cell r="G65">
            <v>1852.6499999999999</v>
          </cell>
          <cell r="H65">
            <v>2408.4449999999997</v>
          </cell>
        </row>
        <row r="66">
          <cell r="A66">
            <v>61</v>
          </cell>
          <cell r="B66">
            <v>431</v>
          </cell>
          <cell r="C66">
            <v>513</v>
          </cell>
          <cell r="D66">
            <v>754</v>
          </cell>
          <cell r="E66">
            <v>1094</v>
          </cell>
          <cell r="F66">
            <v>1587</v>
          </cell>
          <cell r="G66">
            <v>1825.05</v>
          </cell>
          <cell r="H66">
            <v>2372.5650000000001</v>
          </cell>
        </row>
        <row r="67">
          <cell r="A67">
            <v>62</v>
          </cell>
          <cell r="B67">
            <v>431</v>
          </cell>
          <cell r="C67">
            <v>513</v>
          </cell>
          <cell r="D67">
            <v>754</v>
          </cell>
          <cell r="E67">
            <v>1094</v>
          </cell>
          <cell r="F67">
            <v>1587</v>
          </cell>
          <cell r="G67">
            <v>1825.05</v>
          </cell>
          <cell r="H67">
            <v>2372.5650000000001</v>
          </cell>
        </row>
        <row r="68">
          <cell r="A68">
            <v>63</v>
          </cell>
          <cell r="B68">
            <v>431</v>
          </cell>
          <cell r="C68">
            <v>513</v>
          </cell>
          <cell r="D68">
            <v>754</v>
          </cell>
          <cell r="E68">
            <v>1094</v>
          </cell>
          <cell r="F68">
            <v>1587</v>
          </cell>
          <cell r="G68">
            <v>1825.05</v>
          </cell>
          <cell r="H68">
            <v>2372.5650000000001</v>
          </cell>
        </row>
        <row r="69">
          <cell r="A69">
            <v>64</v>
          </cell>
          <cell r="B69">
            <v>431</v>
          </cell>
          <cell r="C69">
            <v>513</v>
          </cell>
          <cell r="D69">
            <v>754</v>
          </cell>
          <cell r="E69">
            <v>1094</v>
          </cell>
          <cell r="F69">
            <v>1587</v>
          </cell>
          <cell r="G69">
            <v>1825.05</v>
          </cell>
          <cell r="H69">
            <v>2372.5650000000001</v>
          </cell>
        </row>
        <row r="70">
          <cell r="A70">
            <v>65</v>
          </cell>
          <cell r="B70">
            <v>431</v>
          </cell>
          <cell r="C70">
            <v>513</v>
          </cell>
          <cell r="D70">
            <v>754</v>
          </cell>
          <cell r="E70">
            <v>1094</v>
          </cell>
          <cell r="F70">
            <v>1587</v>
          </cell>
          <cell r="G70">
            <v>1825.05</v>
          </cell>
          <cell r="H70">
            <v>2372.5650000000001</v>
          </cell>
        </row>
        <row r="71">
          <cell r="A71">
            <v>66</v>
          </cell>
          <cell r="B71">
            <v>431</v>
          </cell>
          <cell r="C71">
            <v>513</v>
          </cell>
          <cell r="D71">
            <v>754</v>
          </cell>
          <cell r="E71">
            <v>1094</v>
          </cell>
          <cell r="F71">
            <v>1587</v>
          </cell>
          <cell r="G71">
            <v>1825.05</v>
          </cell>
          <cell r="H71">
            <v>2372.5650000000001</v>
          </cell>
        </row>
        <row r="72">
          <cell r="A72">
            <v>67</v>
          </cell>
          <cell r="B72">
            <v>431</v>
          </cell>
          <cell r="C72">
            <v>513</v>
          </cell>
          <cell r="D72">
            <v>754</v>
          </cell>
          <cell r="E72">
            <v>1094</v>
          </cell>
          <cell r="F72">
            <v>1587</v>
          </cell>
          <cell r="G72">
            <v>1825.05</v>
          </cell>
          <cell r="H72">
            <v>2372.5650000000001</v>
          </cell>
        </row>
        <row r="73">
          <cell r="A73">
            <v>68</v>
          </cell>
          <cell r="B73">
            <v>431</v>
          </cell>
          <cell r="C73">
            <v>513</v>
          </cell>
          <cell r="D73">
            <v>754</v>
          </cell>
          <cell r="E73">
            <v>1094</v>
          </cell>
          <cell r="F73">
            <v>1587</v>
          </cell>
          <cell r="G73">
            <v>1825.05</v>
          </cell>
          <cell r="H73">
            <v>2372.5650000000001</v>
          </cell>
        </row>
        <row r="74">
          <cell r="A74">
            <v>69</v>
          </cell>
          <cell r="B74">
            <v>431</v>
          </cell>
          <cell r="C74">
            <v>513</v>
          </cell>
          <cell r="D74">
            <v>754</v>
          </cell>
          <cell r="E74">
            <v>1094</v>
          </cell>
          <cell r="F74">
            <v>1587</v>
          </cell>
          <cell r="G74">
            <v>1825.05</v>
          </cell>
          <cell r="H74">
            <v>2372.5650000000001</v>
          </cell>
        </row>
        <row r="75">
          <cell r="A75">
            <v>70</v>
          </cell>
          <cell r="B75">
            <v>431</v>
          </cell>
          <cell r="C75">
            <v>513</v>
          </cell>
          <cell r="D75">
            <v>754</v>
          </cell>
          <cell r="E75">
            <v>1094</v>
          </cell>
          <cell r="F75">
            <v>1587</v>
          </cell>
          <cell r="G75">
            <v>1825.05</v>
          </cell>
          <cell r="H75">
            <v>2372.5650000000001</v>
          </cell>
        </row>
        <row r="76">
          <cell r="A76">
            <v>71</v>
          </cell>
          <cell r="B76">
            <v>426</v>
          </cell>
          <cell r="C76">
            <v>507</v>
          </cell>
          <cell r="D76">
            <v>745</v>
          </cell>
          <cell r="E76">
            <v>1080</v>
          </cell>
          <cell r="F76">
            <v>1566</v>
          </cell>
          <cell r="G76">
            <v>1800.8999999999999</v>
          </cell>
          <cell r="H76">
            <v>2341.17</v>
          </cell>
        </row>
        <row r="77">
          <cell r="A77">
            <v>72</v>
          </cell>
          <cell r="B77">
            <v>426</v>
          </cell>
          <cell r="C77">
            <v>507</v>
          </cell>
          <cell r="D77">
            <v>745</v>
          </cell>
          <cell r="E77">
            <v>1080</v>
          </cell>
          <cell r="F77">
            <v>1566</v>
          </cell>
          <cell r="G77">
            <v>1800.8999999999999</v>
          </cell>
          <cell r="H77">
            <v>2341.17</v>
          </cell>
        </row>
        <row r="78">
          <cell r="A78">
            <v>73</v>
          </cell>
          <cell r="B78">
            <v>426</v>
          </cell>
          <cell r="C78">
            <v>507</v>
          </cell>
          <cell r="D78">
            <v>745</v>
          </cell>
          <cell r="E78">
            <v>1080</v>
          </cell>
          <cell r="F78">
            <v>1566</v>
          </cell>
          <cell r="G78">
            <v>1800.8999999999999</v>
          </cell>
          <cell r="H78">
            <v>2341.17</v>
          </cell>
        </row>
        <row r="79">
          <cell r="A79">
            <v>74</v>
          </cell>
          <cell r="B79">
            <v>426</v>
          </cell>
          <cell r="C79">
            <v>507</v>
          </cell>
          <cell r="D79">
            <v>745</v>
          </cell>
          <cell r="E79">
            <v>1080</v>
          </cell>
          <cell r="F79">
            <v>1566</v>
          </cell>
          <cell r="G79">
            <v>1800.8999999999999</v>
          </cell>
          <cell r="H79">
            <v>2341.17</v>
          </cell>
        </row>
        <row r="80">
          <cell r="A80">
            <v>75</v>
          </cell>
          <cell r="B80">
            <v>426</v>
          </cell>
          <cell r="C80">
            <v>507</v>
          </cell>
          <cell r="D80">
            <v>745</v>
          </cell>
          <cell r="E80">
            <v>1080</v>
          </cell>
          <cell r="F80">
            <v>1566</v>
          </cell>
          <cell r="G80">
            <v>1800.8999999999999</v>
          </cell>
          <cell r="H80">
            <v>2341.17</v>
          </cell>
        </row>
        <row r="81">
          <cell r="A81">
            <v>76</v>
          </cell>
          <cell r="B81">
            <v>426</v>
          </cell>
          <cell r="C81">
            <v>507</v>
          </cell>
          <cell r="D81">
            <v>745</v>
          </cell>
          <cell r="E81">
            <v>1080</v>
          </cell>
          <cell r="F81">
            <v>1566</v>
          </cell>
          <cell r="G81">
            <v>1800.8999999999999</v>
          </cell>
          <cell r="H81">
            <v>2341.17</v>
          </cell>
        </row>
        <row r="82">
          <cell r="A82">
            <v>77</v>
          </cell>
          <cell r="B82">
            <v>426</v>
          </cell>
          <cell r="C82">
            <v>507</v>
          </cell>
          <cell r="D82">
            <v>745</v>
          </cell>
          <cell r="E82">
            <v>1080</v>
          </cell>
          <cell r="F82">
            <v>1566</v>
          </cell>
          <cell r="G82">
            <v>1800.8999999999999</v>
          </cell>
          <cell r="H82">
            <v>2341.17</v>
          </cell>
        </row>
        <row r="83">
          <cell r="A83">
            <v>78</v>
          </cell>
          <cell r="B83">
            <v>426</v>
          </cell>
          <cell r="C83">
            <v>507</v>
          </cell>
          <cell r="D83">
            <v>745</v>
          </cell>
          <cell r="E83">
            <v>1080</v>
          </cell>
          <cell r="F83">
            <v>1566</v>
          </cell>
          <cell r="G83">
            <v>1800.8999999999999</v>
          </cell>
          <cell r="H83">
            <v>2341.17</v>
          </cell>
        </row>
        <row r="84">
          <cell r="A84">
            <v>79</v>
          </cell>
          <cell r="B84">
            <v>426</v>
          </cell>
          <cell r="C84">
            <v>507</v>
          </cell>
          <cell r="D84">
            <v>745</v>
          </cell>
          <cell r="E84">
            <v>1080</v>
          </cell>
          <cell r="F84">
            <v>1566</v>
          </cell>
          <cell r="G84">
            <v>1800.8999999999999</v>
          </cell>
          <cell r="H84">
            <v>2341.17</v>
          </cell>
        </row>
        <row r="85">
          <cell r="A85">
            <v>80</v>
          </cell>
          <cell r="B85">
            <v>426</v>
          </cell>
          <cell r="C85">
            <v>507</v>
          </cell>
          <cell r="D85">
            <v>745</v>
          </cell>
          <cell r="E85">
            <v>1080</v>
          </cell>
          <cell r="F85">
            <v>1566</v>
          </cell>
          <cell r="G85">
            <v>1800.8999999999999</v>
          </cell>
          <cell r="H85">
            <v>2341.17</v>
          </cell>
        </row>
        <row r="86">
          <cell r="A86">
            <v>81</v>
          </cell>
          <cell r="B86">
            <v>421</v>
          </cell>
          <cell r="C86">
            <v>501</v>
          </cell>
          <cell r="D86">
            <v>736</v>
          </cell>
          <cell r="E86">
            <v>1068</v>
          </cell>
          <cell r="F86">
            <v>1549</v>
          </cell>
          <cell r="G86">
            <v>1781.35</v>
          </cell>
          <cell r="H86">
            <v>2315.7550000000001</v>
          </cell>
        </row>
        <row r="87">
          <cell r="A87">
            <v>82</v>
          </cell>
          <cell r="B87">
            <v>421</v>
          </cell>
          <cell r="C87">
            <v>501</v>
          </cell>
          <cell r="D87">
            <v>736</v>
          </cell>
          <cell r="E87">
            <v>1068</v>
          </cell>
          <cell r="F87">
            <v>1549</v>
          </cell>
          <cell r="G87">
            <v>1781.35</v>
          </cell>
          <cell r="H87">
            <v>2315.7550000000001</v>
          </cell>
        </row>
        <row r="88">
          <cell r="A88">
            <v>83</v>
          </cell>
          <cell r="B88">
            <v>421</v>
          </cell>
          <cell r="C88">
            <v>501</v>
          </cell>
          <cell r="D88">
            <v>736</v>
          </cell>
          <cell r="E88">
            <v>1068</v>
          </cell>
          <cell r="F88">
            <v>1549</v>
          </cell>
          <cell r="G88">
            <v>1781.35</v>
          </cell>
          <cell r="H88">
            <v>2315.7550000000001</v>
          </cell>
        </row>
        <row r="89">
          <cell r="A89">
            <v>84</v>
          </cell>
          <cell r="B89">
            <v>421</v>
          </cell>
          <cell r="C89">
            <v>501</v>
          </cell>
          <cell r="D89">
            <v>736</v>
          </cell>
          <cell r="E89">
            <v>1068</v>
          </cell>
          <cell r="F89">
            <v>1549</v>
          </cell>
          <cell r="G89">
            <v>1781.35</v>
          </cell>
          <cell r="H89">
            <v>2315.7550000000001</v>
          </cell>
        </row>
        <row r="90">
          <cell r="A90">
            <v>85</v>
          </cell>
          <cell r="B90">
            <v>421</v>
          </cell>
          <cell r="C90">
            <v>501</v>
          </cell>
          <cell r="D90">
            <v>736</v>
          </cell>
          <cell r="E90">
            <v>1068</v>
          </cell>
          <cell r="F90">
            <v>1549</v>
          </cell>
          <cell r="G90">
            <v>1781.35</v>
          </cell>
          <cell r="H90">
            <v>2315.7550000000001</v>
          </cell>
        </row>
        <row r="91">
          <cell r="A91">
            <v>86</v>
          </cell>
          <cell r="B91">
            <v>421</v>
          </cell>
          <cell r="C91">
            <v>501</v>
          </cell>
          <cell r="D91">
            <v>736</v>
          </cell>
          <cell r="E91">
            <v>1068</v>
          </cell>
          <cell r="F91">
            <v>1549</v>
          </cell>
          <cell r="G91">
            <v>1781.35</v>
          </cell>
          <cell r="H91">
            <v>2315.7550000000001</v>
          </cell>
        </row>
        <row r="92">
          <cell r="A92">
            <v>87</v>
          </cell>
          <cell r="B92">
            <v>421</v>
          </cell>
          <cell r="C92">
            <v>501</v>
          </cell>
          <cell r="D92">
            <v>736</v>
          </cell>
          <cell r="E92">
            <v>1068</v>
          </cell>
          <cell r="F92">
            <v>1549</v>
          </cell>
          <cell r="G92">
            <v>1781.35</v>
          </cell>
          <cell r="H92">
            <v>2315.7550000000001</v>
          </cell>
        </row>
        <row r="93">
          <cell r="A93">
            <v>88</v>
          </cell>
          <cell r="B93">
            <v>421</v>
          </cell>
          <cell r="C93">
            <v>501</v>
          </cell>
          <cell r="D93">
            <v>736</v>
          </cell>
          <cell r="E93">
            <v>1068</v>
          </cell>
          <cell r="F93">
            <v>1549</v>
          </cell>
          <cell r="G93">
            <v>1781.35</v>
          </cell>
          <cell r="H93">
            <v>2315.7550000000001</v>
          </cell>
        </row>
        <row r="94">
          <cell r="A94">
            <v>89</v>
          </cell>
          <cell r="B94">
            <v>421</v>
          </cell>
          <cell r="C94">
            <v>501</v>
          </cell>
          <cell r="D94">
            <v>736</v>
          </cell>
          <cell r="E94">
            <v>1068</v>
          </cell>
          <cell r="F94">
            <v>1549</v>
          </cell>
          <cell r="G94">
            <v>1781.35</v>
          </cell>
          <cell r="H94">
            <v>2315.7550000000001</v>
          </cell>
        </row>
        <row r="95">
          <cell r="A95">
            <v>90</v>
          </cell>
          <cell r="B95">
            <v>421</v>
          </cell>
          <cell r="C95">
            <v>501</v>
          </cell>
          <cell r="D95">
            <v>736</v>
          </cell>
          <cell r="E95">
            <v>1068</v>
          </cell>
          <cell r="F95">
            <v>1549</v>
          </cell>
          <cell r="G95">
            <v>1781.35</v>
          </cell>
          <cell r="H95">
            <v>2315.7550000000001</v>
          </cell>
        </row>
        <row r="96">
          <cell r="A96">
            <v>91</v>
          </cell>
          <cell r="B96">
            <v>417</v>
          </cell>
          <cell r="C96">
            <v>496</v>
          </cell>
          <cell r="D96">
            <v>730</v>
          </cell>
          <cell r="E96">
            <v>1058</v>
          </cell>
          <cell r="F96">
            <v>1534</v>
          </cell>
          <cell r="G96">
            <v>1764.1</v>
          </cell>
          <cell r="H96">
            <v>2293.33</v>
          </cell>
        </row>
        <row r="97">
          <cell r="A97">
            <v>92</v>
          </cell>
          <cell r="B97">
            <v>417</v>
          </cell>
          <cell r="C97">
            <v>496</v>
          </cell>
          <cell r="D97">
            <v>730</v>
          </cell>
          <cell r="E97">
            <v>1058</v>
          </cell>
          <cell r="F97">
            <v>1534</v>
          </cell>
          <cell r="G97">
            <v>1764.1</v>
          </cell>
          <cell r="H97">
            <v>2293.33</v>
          </cell>
        </row>
        <row r="98">
          <cell r="A98">
            <v>93</v>
          </cell>
          <cell r="B98">
            <v>417</v>
          </cell>
          <cell r="C98">
            <v>496</v>
          </cell>
          <cell r="D98">
            <v>730</v>
          </cell>
          <cell r="E98">
            <v>1058</v>
          </cell>
          <cell r="F98">
            <v>1534</v>
          </cell>
          <cell r="G98">
            <v>1764.1</v>
          </cell>
          <cell r="H98">
            <v>2293.33</v>
          </cell>
        </row>
        <row r="99">
          <cell r="A99">
            <v>94</v>
          </cell>
          <cell r="B99">
            <v>417</v>
          </cell>
          <cell r="C99">
            <v>496</v>
          </cell>
          <cell r="D99">
            <v>730</v>
          </cell>
          <cell r="E99">
            <v>1058</v>
          </cell>
          <cell r="F99">
            <v>1534</v>
          </cell>
          <cell r="G99">
            <v>1764.1</v>
          </cell>
          <cell r="H99">
            <v>2293.33</v>
          </cell>
        </row>
        <row r="100">
          <cell r="A100">
            <v>95</v>
          </cell>
          <cell r="B100">
            <v>417</v>
          </cell>
          <cell r="C100">
            <v>496</v>
          </cell>
          <cell r="D100">
            <v>730</v>
          </cell>
          <cell r="E100">
            <v>1058</v>
          </cell>
          <cell r="F100">
            <v>1534</v>
          </cell>
          <cell r="G100">
            <v>1764.1</v>
          </cell>
          <cell r="H100">
            <v>2293.33</v>
          </cell>
        </row>
        <row r="101">
          <cell r="A101">
            <v>96</v>
          </cell>
          <cell r="B101">
            <v>417</v>
          </cell>
          <cell r="C101">
            <v>496</v>
          </cell>
          <cell r="D101">
            <v>730</v>
          </cell>
          <cell r="E101">
            <v>1058</v>
          </cell>
          <cell r="F101">
            <v>1534</v>
          </cell>
          <cell r="G101">
            <v>1764.1</v>
          </cell>
          <cell r="H101">
            <v>2293.33</v>
          </cell>
        </row>
        <row r="102">
          <cell r="A102">
            <v>97</v>
          </cell>
          <cell r="B102">
            <v>417</v>
          </cell>
          <cell r="C102">
            <v>496</v>
          </cell>
          <cell r="D102">
            <v>730</v>
          </cell>
          <cell r="E102">
            <v>1058</v>
          </cell>
          <cell r="F102">
            <v>1534</v>
          </cell>
          <cell r="G102">
            <v>1764.1</v>
          </cell>
          <cell r="H102">
            <v>2293.33</v>
          </cell>
        </row>
        <row r="103">
          <cell r="A103">
            <v>98</v>
          </cell>
          <cell r="B103">
            <v>417</v>
          </cell>
          <cell r="C103">
            <v>496</v>
          </cell>
          <cell r="D103">
            <v>730</v>
          </cell>
          <cell r="E103">
            <v>1058</v>
          </cell>
          <cell r="F103">
            <v>1534</v>
          </cell>
          <cell r="G103">
            <v>1764.1</v>
          </cell>
          <cell r="H103">
            <v>2293.33</v>
          </cell>
        </row>
        <row r="104">
          <cell r="A104">
            <v>99</v>
          </cell>
          <cell r="B104">
            <v>417</v>
          </cell>
          <cell r="C104">
            <v>496</v>
          </cell>
          <cell r="D104">
            <v>730</v>
          </cell>
          <cell r="E104">
            <v>1058</v>
          </cell>
          <cell r="F104">
            <v>1534</v>
          </cell>
          <cell r="G104">
            <v>1764.1</v>
          </cell>
          <cell r="H104">
            <v>2293.33</v>
          </cell>
        </row>
        <row r="105">
          <cell r="A105">
            <v>100</v>
          </cell>
          <cell r="B105">
            <v>417</v>
          </cell>
          <cell r="C105">
            <v>496</v>
          </cell>
          <cell r="D105">
            <v>730</v>
          </cell>
          <cell r="E105">
            <v>1058</v>
          </cell>
          <cell r="F105">
            <v>1534</v>
          </cell>
          <cell r="G105">
            <v>1764.1</v>
          </cell>
          <cell r="H105">
            <v>2293.33</v>
          </cell>
        </row>
        <row r="106">
          <cell r="A106" t="str">
            <v>&gt;100</v>
          </cell>
          <cell r="B106">
            <v>414</v>
          </cell>
          <cell r="C106">
            <v>493</v>
          </cell>
          <cell r="D106">
            <v>725</v>
          </cell>
          <cell r="E106">
            <v>1050</v>
          </cell>
          <cell r="F106">
            <v>1524</v>
          </cell>
          <cell r="G106">
            <v>1752.6</v>
          </cell>
          <cell r="H106">
            <v>2278.38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TH An ca"/>
      <sheetName val="XN SL An ca"/>
      <sheetName val="Dang ky an ca"/>
      <sheetName val="Dang ky an ca T2"/>
      <sheetName val="Sheet2"/>
      <sheetName val="Sheet3"/>
      <sheetName val="XL4Test5"/>
      <sheetName val="bg+th45"/>
      <sheetName val="4-5"/>
      <sheetName val="bg+th34"/>
      <sheetName val="3-4"/>
      <sheetName val="bg+th23"/>
      <sheetName val="2-3"/>
      <sheetName val="bg+th12"/>
      <sheetName val="1-2"/>
      <sheetName val="bg+th"/>
      <sheetName val="ptvl"/>
      <sheetName val="0-1"/>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DTduong"/>
      <sheetName val="Nhahat"/>
      <sheetName val="Sheet4"/>
      <sheetName val="Sheet5"/>
      <sheetName val="Sheet6"/>
      <sheetName val="NC"/>
      <sheetName val="M"/>
      <sheetName val="TSo"/>
      <sheetName val="PC"/>
      <sheetName val="Vua"/>
      <sheetName val="KL"/>
      <sheetName val="VC"/>
      <sheetName val="DGduong"/>
      <sheetName val="DT"/>
      <sheetName val="Thu"/>
      <sheetName val="XXXXXXXX"/>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DT-THL7"/>
      <sheetName val="C47-456"/>
      <sheetName val="C46"/>
      <sheetName val="C47-PII"/>
      <sheetName val="T2"/>
      <sheetName val="T3"/>
      <sheetName val="T4"/>
      <sheetName val="T5"/>
      <sheetName val="THop"/>
      <sheetName val="THKD"/>
      <sheetName val="10000000"/>
      <sheetName val="20000000"/>
      <sheetName val="30000000"/>
      <sheetName val="40000000"/>
      <sheetName val="50000000"/>
      <sheetName val="60000000"/>
      <sheetName val="XL4Uest5"/>
      <sheetName val="tra-vat-lieu"/>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Lç khoan LK1"/>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Tinh Qmax (Xoko)"/>
      <sheetName val="Hinh thai"/>
      <sheetName val="Khau do Kasin"/>
      <sheetName val="Khau do cau nho"/>
      <sheetName val="Tinh Qmax"/>
      <sheetName val="H2%"/>
      <sheetName val="H~Q~V"/>
      <sheetName val="Tra K"/>
      <sheetName val="b_ tra"/>
      <sheetName val="klmchitiet"/>
      <sheetName val="DGXDCB_DD"/>
      <sheetName val="glv"/>
      <sheetName val="Gia"/>
      <sheetName val="Bcaonhanh"/>
      <sheetName val="Tonghop"/>
      <sheetName val="chitieth.chinh"/>
      <sheetName val="trinhEVN29.8"/>
      <sheetName val="hieuchinh30.11"/>
      <sheetName val="TH-XL"/>
      <sheetName val="S`eet12"/>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HTram"/>
      <sheetName val="IBASE"/>
      <sheetName val="TT35"/>
      <sheetName val="Congty"/>
      <sheetName val="VPPN"/>
      <sheetName val="XN74"/>
      <sheetName val="XN54"/>
      <sheetName val="XN33"/>
      <sheetName val="NK96"/>
      <sheetName val="DG "/>
      <sheetName val="TNHCHINH"/>
      <sheetName val="chiet tinh"/>
      <sheetName val="TH VL, NC, DDHT Thanhphuoc"/>
      <sheetName val="PBCPCHUNG CHO CAC ETUONG"/>
      <sheetName val="KLCT"/>
      <sheetName val="TSCD DUNE CHUNG "/>
      <sheetName val="KHKHAUHAOTSCHUNE"/>
      <sheetName val="Dinhmub du poan"/>
      <sheetName val="AutgClose"/>
      <sheetName val="tatlieu"/>
      <sheetName val="CHIT ET"/>
      <sheetName val="_x0014_Hgoi2"/>
      <sheetName val="THgoi_x0013_"/>
      <sheetName val="RBI(eng)SW"/>
      <sheetName val="VLiau"/>
      <sheetName val="Chart1"/>
      <sheetName val="Phuong an"/>
      <sheetName val="Phuong an NS"/>
      <sheetName val="Tong hop NS"/>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기둥"/>
      <sheetName val="저판(버림100)"/>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CHIT_x0009_ET"/>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refreshError="1"/>
      <sheetData sheetId="182"/>
      <sheetData sheetId="183" refreshError="1"/>
      <sheetData sheetId="184"/>
      <sheetData sheetId="185"/>
      <sheetData sheetId="186"/>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refreshError="1"/>
      <sheetData sheetId="224"/>
      <sheetData sheetId="225"/>
      <sheetData sheetId="226" refreshError="1"/>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h nghia"/>
      <sheetName val="Liet ke TT 3 pha"/>
      <sheetName val="Liet ke TT 1 pha"/>
      <sheetName val="Liet ke HTDL"/>
      <sheetName val="Liet ke HTHH"/>
      <sheetName val="Liet ke TBA 1x25"/>
      <sheetName val="Liet ke TBA 1x15"/>
      <sheetName val="Liet ke TBA 3x15"/>
      <sheetName val="Liet ke TBA 1x50"/>
      <sheetName val="Khoi luong VC"/>
      <sheetName val="Huong dan"/>
      <sheetName val="tong du toan"/>
      <sheetName val="Don gia III"/>
      <sheetName val="Don gia CT"/>
      <sheetName val="Liet ke TBA 1x1_x0003_"/>
      <sheetName val=""/>
      <sheetName val="CHITIET VL-NC-TT1p"/>
      <sheetName val="[Bang liet ke cong trinh so 45."/>
      <sheetName val="Liet C_x000f_BA 3x15"/>
      <sheetName val="Gia vat tu"/>
      <sheetName val="Liet C_x000f_"/>
      <sheetName val="Define finishing"/>
      <sheetName val="TONGKE3p"/>
      <sheetName val="CHITIET VL-NC"/>
      <sheetName val="gvl"/>
      <sheetName val="Liet C_x000f_??BA 3x15"/>
      <sheetName val="Liet ke TT 3 p(a"/>
      <sheetName val="_Bang liet ke cong trinh so 45."/>
      <sheetName val="CHITIET VL-NC-TT -1p"/>
      <sheetName val="CHITIET VL-NC-TT-3p"/>
      <sheetName val="Liet C_x000f___BA 3x15"/>
      <sheetName val="CaMay"/>
      <sheetName val="DGiaT"/>
      <sheetName val="DGiaTN"/>
      <sheetName val="TT"/>
      <sheetName val="Chiet tinh dz35"/>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QMCT"/>
      <sheetName val="phuluc1"/>
      <sheetName val="TONG HOP VL-NC"/>
      <sheetName val="CDTK1"/>
      <sheetName val="KT"/>
      <sheetName val="Overall Notes"/>
      <sheetName val="MTP"/>
      <sheetName val="Don gia Dak Lak"/>
      <sheetName val="chi tiet"/>
      <sheetName val="TH-XLap"/>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00:02:22T 1 pha"/>
      <sheetName val="Liet C_x000f_?BA 3x15"/>
      <sheetName val="00_02_22"/>
      <sheetName val="Liet C_x000f__BA 3x15"/>
      <sheetName val="단가"/>
      <sheetName val="00:02:22?T 1 pha"/>
      <sheetName val="Liet ke VT 3 pha"/>
      <sheetName val="00_02_22_T 1 pha"/>
      <sheetName val="p1L_l_21m"/>
      <sheetName val="tong_du_toan"/>
      <sheetName val="Liet_CBA_3x15"/>
      <sheetName val="Liet_C"/>
      <sheetName val="Gia_vat_tu"/>
      <sheetName val="Liet_C??BA_3x15"/>
      <sheetName val="CHITIET_VL-NC-TT1p"/>
      <sheetName val="Liet_ke_TT_3_p(a"/>
      <sheetName val="00:02:22T_1_pha"/>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Dinh_nghia1"/>
      <sheetName val="Huong_dan1"/>
      <sheetName val="tong_du_toan1"/>
      <sheetName val="Don_gia_III1"/>
      <sheetName val="Don_gia_CT1"/>
      <sheetName val="Gia_vat_tu1"/>
      <sheetName val="Define_finishing1"/>
      <sheetName val="CHITIET_VL-NC1"/>
      <sheetName val="CHITIET_VL-NC-TT1p1"/>
      <sheetName val="Liet_ke_TT_3_p(a1"/>
      <sheetName val="[Bang_liet_ke_cong_trinh_so_45_"/>
      <sheetName val="CHITIET_VL-NC-TT_-1p"/>
      <sheetName val="CHITIET_VL-NC-TT-3p"/>
      <sheetName val="_Bang_liet_ke_cong_trinh_so_45_"/>
      <sheetName val="Liet_C?BA_3x15"/>
      <sheetName val="Liet_ke_VT_3_pha"/>
      <sheetName val="Liet_C__BA_3x15"/>
      <sheetName val="TONG_HOP_VL-NC"/>
      <sheetName val="chi_tiet"/>
      <sheetName val="Don_gia_Dak_Lak"/>
      <sheetName val="Chiet_tinh_dz35"/>
      <sheetName val="THPDMoi__(2)"/>
      <sheetName val="dongia_(2)"/>
      <sheetName val="TONGKE3p_"/>
      <sheetName val="TH_VL,_NC,_DDHT_Thanhphuoc"/>
      <sheetName val="DON_GIA"/>
      <sheetName val="t-h_HA_THE"/>
      <sheetName val="TONG_HOP_VL-NC_TT"/>
      <sheetName val="TH_XL"/>
      <sheetName val="KPVC-BD_"/>
      <sheetName val="Overall_Notes"/>
      <sheetName val="00:02:22?T_1_pha"/>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00_02_22T_1_pha"/>
      <sheetName val="Liet ke TBA 1x1_x005f_x0003_"/>
      <sheetName val="Liet C_x005f_x000f_"/>
      <sheetName val="Liet C_x005f_x000f___BA 3x15"/>
      <sheetName val="Liet_C_BA_3x15"/>
      <sheetName val="00_02_22_T_1_pha"/>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s>
    <sheetDataSet>
      <sheetData sheetId="0"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ket qua"/>
      <sheetName val="Von tang dien nang giam"/>
      <sheetName val="Von tang 10%"/>
      <sheetName val="Dien nang giam 10%"/>
      <sheetName val="Co so"/>
      <sheetName val="Tai khoan"/>
      <sheetName val="#REF"/>
    </sheetNames>
    <sheetDataSet>
      <sheetData sheetId="0"/>
      <sheetData sheetId="1"/>
      <sheetData sheetId="2"/>
      <sheetData sheetId="3"/>
      <sheetData sheetId="4" refreshError="1">
        <row r="5">
          <cell r="C5" t="str">
            <v>Thuû ®iÖn suèi T©n 1 tØnh Lµo Cai</v>
          </cell>
        </row>
        <row r="6">
          <cell r="C6" t="str">
            <v>C«ng ty t­ vÊn vµ ph¸t triÓn n¨ng l­îng</v>
          </cell>
        </row>
        <row r="9">
          <cell r="O9">
            <v>12750</v>
          </cell>
        </row>
        <row r="10">
          <cell r="C10">
            <v>46117</v>
          </cell>
          <cell r="O10">
            <v>6375</v>
          </cell>
        </row>
        <row r="11">
          <cell r="O11">
            <v>6375</v>
          </cell>
        </row>
        <row r="13">
          <cell r="C13">
            <v>0.1</v>
          </cell>
          <cell r="O13">
            <v>816.4</v>
          </cell>
        </row>
        <row r="14">
          <cell r="C14">
            <v>157</v>
          </cell>
          <cell r="O14">
            <v>392.5</v>
          </cell>
        </row>
        <row r="21">
          <cell r="C21">
            <v>2004</v>
          </cell>
        </row>
      </sheetData>
      <sheetData sheetId="5" refreshError="1"/>
      <sheetData sheetId="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KT DOAN IR"/>
      <sheetName val="Sheet4"/>
      <sheetName val="TLS + CTieu."/>
      <sheetName val="RANH DOAN."/>
      <sheetName val="Bien bao."/>
      <sheetName val="Ranh dinh."/>
      <sheetName val="Bac nuoc."/>
      <sheetName val="Op mai."/>
      <sheetName val="TCHAN."/>
      <sheetName val="THCONG."/>
      <sheetName val="THCONG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ke"/>
      <sheetName val="Du-lieu"/>
      <sheetName val="Don gia"/>
      <sheetName val="Tu van"/>
      <sheetName val="Tach von"/>
      <sheetName val="Tong hop"/>
      <sheetName val="TDT"/>
      <sheetName val="THDT"/>
      <sheetName val="THVL-NC"/>
      <sheetName val="VL.Dien"/>
      <sheetName val="Lapdat-DSu"/>
      <sheetName val="VCDai-04Kv"/>
      <sheetName val="VC-TC"/>
      <sheetName val="Bu VL"/>
      <sheetName val="DT Cap"/>
      <sheetName val="VL cap"/>
      <sheetName val="lap cap"/>
      <sheetName val="VCDai-Cap"/>
      <sheetName val="DT Cto"/>
      <sheetName val="VLCto"/>
      <sheetName val="LapCto"/>
      <sheetName val="VCDai-Cto"/>
      <sheetName val="DT T.nghiem"/>
      <sheetName val="Thi nghiem"/>
      <sheetName val="DT thaodo"/>
      <sheetName val="Thao do"/>
      <sheetName val="TH Kho"/>
      <sheetName val="Kho"/>
      <sheetName val="Culi-VC"/>
      <sheetName val="Den bu"/>
      <sheetName val="Lap Cto"/>
      <sheetName val="Khao sat"/>
      <sheetName val="KS Cto"/>
      <sheetName val="TM.BSung"/>
      <sheetName val="BS.HTinh"/>
      <sheetName val="DGKS"/>
      <sheetName val="Luong-KS"/>
      <sheetName val="Luong CN"/>
      <sheetName val="Be tong"/>
      <sheetName val="Mong"/>
      <sheetName val="Cot"/>
      <sheetName val="Xa"/>
      <sheetName val="Ch.tinh Cto"/>
      <sheetName val="DTCto(gop)"/>
      <sheetName val="LapCto(gop)"/>
      <sheetName val="Dao dat"/>
      <sheetName val="00000000"/>
      <sheetName val="10000000"/>
      <sheetName val="20000000"/>
      <sheetName val="Tk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Input"/>
      <sheetName val="4_HSPBngang"/>
      <sheetName val="6_Tinh tai"/>
      <sheetName val="13_BANG CT"/>
      <sheetName val="14_MMUS GIUA NHIP"/>
      <sheetName val="15_MMUS GOI"/>
      <sheetName val="17_US CHU tho a_b"/>
      <sheetName val="TTDZ 679"/>
      <sheetName val="LoaiDay"/>
      <sheetName val="XL4Popp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HC"/>
      <sheetName val="QLN"/>
      <sheetName val="KTHUAT"/>
      <sheetName val="KT"/>
      <sheetName val="CN"/>
      <sheetName val="DLo"/>
      <sheetName val="BDa"/>
      <sheetName val="CDong"/>
      <sheetName val="KTang"/>
      <sheetName val="PBat"/>
      <sheetName val="TThuy"/>
      <sheetName val="CXa"/>
      <sheetName val="THop"/>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u bao LL xe"/>
      <sheetName val="K.Tra do vong dan hoi"/>
      <sheetName val="Tinh truot"/>
      <sheetName val="Tinh Keo uon"/>
      <sheetName val="Cac bang tra"/>
      <sheetName val="About"/>
      <sheetName val="DM tt van DZ 35 kV"/>
      <sheetName val="Du_lieu"/>
      <sheetName val="SILICATE"/>
      <sheetName val="ctdz35"/>
      <sheetName val="DGKV1"/>
      <sheetName val="GVTKV1"/>
      <sheetName val="gtrin⁨"/>
      <sheetName val="MTO REV.0"/>
      <sheetName val="dieuchinh"/>
      <sheetName val="Thep dia"/>
      <sheetName val="THDT DZ 010 kV"/>
      <sheetName val="XL4Poppy"/>
      <sheetName val="LKVL_CK_HT_GD1"/>
      <sheetName val="CHITIET VL_NC"/>
      <sheetName val="VCV_BE_TONG"/>
      <sheetName val="13.BANG CT"/>
      <sheetName val="14.MMUS GIUA NHIP"/>
      <sheetName val="4.HSPBngang"/>
      <sheetName val="6.Tinh tai"/>
      <sheetName val="2 NSl"/>
      <sheetName val="17.US CHU tho a_b"/>
      <sheetName val="15.MMUS GOI"/>
      <sheetName val="5.BANG I"/>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_QUANG NINH"/>
      <sheetName val="Hướng dẫn"/>
      <sheetName val="Ví dụ hàm Vlookup"/>
      <sheetName val="Gvl_QN"/>
      <sheetName val="Gvlks_QN"/>
      <sheetName val="chitimc"/>
      <sheetName val="dtxl"/>
      <sheetName val="KH-Q1,Q2,01"/>
      <sheetName val="     ien 110 kV"/>
      <sheetName val="NC Day su      ien"/>
      <sheetName val="     ien 35 kV"/>
      <sheetName val="Tien lumng MB-2"/>
      <sheetName val="Tien lumng MB-5"/>
      <sheetName val="CT -THVLNC"/>
      <sheetName val="Income Statement"/>
      <sheetName val="Shareholders' Equity"/>
      <sheetName val="PTDG (2)"/>
      <sheetName val="MTL$-INTER"/>
      <sheetName val="VL-NCf 35 KV"/>
      <sheetName val="Hu?ng d?n"/>
      <sheetName val="Ví d? hàm Vlookup"/>
      <sheetName val="DE tu van"/>
      <sheetName val="gtrin?"/>
      <sheetName val="Hoá Ðon NV"/>
      <sheetName val="NHATKY"/>
      <sheetName val="cot_xa"/>
      <sheetName val="Mong"/>
      <sheetName val="TTDZ22"/>
      <sheetName val="Chiettinh dz0,4"/>
      <sheetName val="gvl쉘ž_x0004_॔ǥ"/>
      <sheetName val="ctdg"/>
      <sheetName val="tonghop"/>
      <sheetName val="M@-2"/>
      <sheetName val="Hu_ng d_n"/>
      <sheetName val="Ví d_ hàm Vlookup"/>
      <sheetName val="Tien luonc LB-2"/>
      <sheetName val="Tien luong MB%4"/>
      <sheetName val="Tien luong LBK"/>
      <sheetName val="Tien duong MP-12"/>
      <sheetName val="ML18-6"/>
      <sheetName val="Sheut2"/>
      <sheetName val="gaathanh1"/>
      <sheetName val="gvl????????????쉘ž?_x0004_??????॔ǥ????"/>
      <sheetName val="TTVanChuyen"/>
      <sheetName val="Hý?ng d?n"/>
      <sheetName val="Hoá Ðõn NV"/>
      <sheetName val="gtrin_"/>
      <sheetName val="gvl____________쉘ž__x0004_______॔ǥ____"/>
      <sheetName val="DG_LANG SON"/>
      <sheetName val="Gvl_LS"/>
      <sheetName val="Gvlks_LS"/>
      <sheetName val="J[DZ110K~1.XLS]THPD"/>
      <sheetName val="????????????J[DZ110K~1.XLS]THPD"/>
      <sheetName val="gvl____________?__x0004_______?g____"/>
      <sheetName val="Revenue"/>
      <sheetName val="THCT"/>
      <sheetName val="THDZ0,4"/>
      <sheetName val="TH DZ35"/>
      <sheetName val="THTram"/>
      <sheetName val="kinh phí XD"/>
      <sheetName val="tm"/>
      <sheetName val="ck"/>
      <sheetName val="th"/>
      <sheetName val="xl"/>
      <sheetName val="dt"/>
      <sheetName val="cl"/>
      <sheetName val="sl"/>
      <sheetName val="dth"/>
      <sheetName val="vt"/>
      <sheetName val="vc1"/>
      <sheetName val="vc2"/>
      <sheetName val="db"/>
      <sheetName val="nl"/>
      <sheetName val="tra2"/>
      <sheetName val="Hý_ng d_n"/>
      <sheetName val=""/>
      <sheetName val="____________J_DZ110K~1.XLS_THPD"/>
      <sheetName val="gvl_______________x0004________g____"/>
      <sheetName val="VL,NC,MTC"/>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ÿhaoÿgo"/>
      <sheetName val="DZ 35"/>
      <sheetName val="Ct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gvl쉘ž_x0004_॔ǥ쌄žOJ[DZ110K~1.XLS"/>
      <sheetName val="PTVT"/>
      <sheetName val="DGKS"/>
      <sheetName val="KSTK"/>
      <sheetName val="THKP"/>
      <sheetName val="DTCT"/>
      <sheetName val="PTDG"/>
      <sheetName val="GiaTB"/>
      <sheetName val="THMayTC"/>
      <sheetName val="THVT"/>
      <sheetName val="TONG_x000b_E3p "/>
      <sheetName val="'iathanh1"/>
      <sheetName val="CHITIE_x0004_ VL-NC-_x0004_T -1p"/>
      <sheetName val="CHITIET _x0016_L-NC"/>
      <sheetName val="_x0006_C"/>
      <sheetName val="KP_x0016_C-BD "/>
      <sheetName val="Tie~ luong M4T-1"/>
      <sheetName val="KB"/>
      <sheetName val="DZ 0.4"/>
      <sheetName val="gvl?_x0004_?g"/>
      <sheetName val="gvl??????????????_x0004_???????g????"/>
      <sheetName val="gvl?_x0004_?g?OJ[DZ110K~1.XLS"/>
      <sheetName val="T_x000f_NG HOP VL-NC TT"/>
      <sheetName val="MP_x000a_12"/>
      <sheetName val="BK-C T"/>
      <sheetName val="Balance Sheet"/>
      <sheetName val="NC Dai su Phu kien"/>
      <sheetName val="gvl?쉘ž?_x0004_?॔ǥ?쌄ž?O?J[DZ110K~1.XLS"/>
      <sheetName val="Gia_GC_Satthep"/>
      <sheetName val="ru4Test5"/>
      <sheetName val="gvl??_x0004_??"/>
      <sheetName val="gvl???????????????_x0004_????????????"/>
      <sheetName val="gvl____________??__x0004_______??____"/>
      <sheetName val="Phu kien 1?0 kV"/>
      <sheetName val="gvl??_x0004_????OJ[DZ110K~1.XLS"/>
      <sheetName val="gvl????_x0004_???????O?J[DZ110K~1.XLS"/>
      <sheetName val="gvl???_x0004_??g???O?J[DZ110K~1.XLS"/>
      <sheetName val="_iathanh1"/>
      <sheetName val="MP_12"/>
      <sheetName val="gvl_쉘ž__x0004__॔ǥ_쌄ž_O_J_DZ110K~1.XLS"/>
      <sheetName val="gvl________________x0004_____________"/>
      <sheetName val="Phu kien 1_0 kV"/>
      <sheetName val="gvl_____x0004________O_J_DZ110K~1.XLS"/>
      <sheetName val="gvl____x0004___g___O_J_DZ110K~1.XLS"/>
      <sheetName val="BK04"/>
      <sheetName val="T01"/>
      <sheetName val="T02"/>
      <sheetName val="T03"/>
      <sheetName val="T5"/>
      <sheetName val="T6"/>
      <sheetName val="T7"/>
      <sheetName val="T8"/>
      <sheetName val="T9"/>
      <sheetName val="T10"/>
      <sheetName val="T11"/>
      <sheetName val="T12"/>
      <sheetName val="tᮧ hỵp"/>
      <sheetName val="lam-moi ═Х_x0004_Х"/>
      <sheetName val="t? h?p"/>
      <sheetName val="gvl____________쉘ž__x005f_x0004_______"/>
      <sheetName val="gvl_______________x005f_x0004_______"/>
      <sheetName val="LJVL-CK-HT-GD1"/>
      <sheetName val="DGVT"/>
      <sheetName val="Dinh nghia"/>
      <sheetName val="VL-NCfƒ 35 KV"/>
      <sheetName val="CT_LCGT"/>
      <sheetName val="CT_LCTT"/>
      <sheetName val="TM_ChenhLechCT"/>
      <sheetName val="DM"/>
      <sheetName val="Dieu_chinh"/>
      <sheetName val="Danh_muc"/>
      <sheetName val="Tong_hop"/>
      <sheetName val="Bao_cao"/>
      <sheetName val="Phan_bo"/>
      <sheetName val="Thong_tin"/>
      <sheetName val="gvl_x005f_x0000__x005f_x0000__x005f_x0000__x005f_x0000_"/>
      <sheetName val="_x005f_x0000__x005f_x0000__x005f_x0000__x005f_x0000__x0"/>
      <sheetName val="gvl????????????쉘ž?_x005f_x0004_??????"/>
      <sheetName val="gvl??????????????_x005f_x0004_??????"/>
      <sheetName val="gvl____________?__x005f_x0004_______"/>
      <sheetName val="Tong hop"/>
      <sheetName val="T_xffff_T.5"/>
      <sheetName val="TT_10KV"/>
      <sheetName val="Sheet4"/>
      <sheetName val="KHAU TRU 6%"/>
      <sheetName val="TRUY LUONG 350000"/>
      <sheetName val="00000001"/>
      <sheetName val="DI-ESTI"/>
      <sheetName val="dtct cong"/>
      <sheetName val="Tbuoc thue)"/>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Tien lunng MBK"/>
      <sheetName val="Hư໛ng dẫn"/>
      <sheetName val="LKVLWCK_HT_GD1"/>
      <sheetName val="DE tu fan"/>
      <sheetName val="Dong hop 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ctinh"/>
      <sheetName val="gvl___________________________2"/>
      <sheetName val="gvl___________________________3"/>
      <sheetName val="J_DZ110K~1.XLS_THPD"/>
      <sheetName val="gvl쉘ž_x0004_॔ǥ쌄žOJ_DZ110K~1.XLS"/>
      <sheetName val="gvl__x0004__g"/>
      <sheetName val="gvl__x0004__g_OJ_DZ110K~1.XLS"/>
      <sheetName val="gvl___x0004___"/>
      <sheetName val="gvl___________________________4"/>
      <sheetName val="gvl___________________________5"/>
      <sheetName val="gvl_x005f_x0000__x005f_x0000__x005f_x0000__x000_2"/>
      <sheetName val="gvl________________x005f_x0004______2"/>
      <sheetName val="_x005f_x0000__x005f_x0000__x005f_x0000__x005f_x0000___2"/>
      <sheetName val="gvl________________x005f_x0004______3"/>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CHITIE_VL-NC-T_-1p"/>
      <sheetName val="CHITIET_L-NC"/>
      <sheetName val="C"/>
      <sheetName val="KPC-BD_"/>
      <sheetName val="TH_DZ35"/>
      <sheetName val="kinh_phí_XD"/>
      <sheetName val="J[DZ110K~1_XLS]THPD"/>
      <sheetName val="????????????J[DZ110K~1_XLS]THPD"/>
      <sheetName val="t_ h_p"/>
      <sheetName val="[DZ110K~1.XLS}MB-6"/>
      <sheetName val="lam-moi -?_x0004_??"/>
      <sheetName val="XN54"/>
      <sheetName val="THCONG."/>
      <sheetName val="4.16-30"/>
      <sheetName val="Sheet10"/>
      <sheetName val="2.Them Gio"/>
      <sheetName val="6.1-15"/>
      <sheetName val="_DZ110K~1.XLS}MB-6"/>
      <sheetName val="gvl_x005f_x0000_쉘ž_x005f_x0000__x005f_x0004__x000"/>
      <sheetName val="TONG_x005f_x000b_E3p "/>
      <sheetName val="CHITIE_x005f_x0004_ VL-NC-_x005f_x0004_T -1"/>
      <sheetName val="CHITIET _x005f_x0016_L-NC"/>
      <sheetName val="_x005f_x0006_C"/>
      <sheetName val="KP_x005f_x0016_C-BD "/>
      <sheetName val="DG-LAP6"/>
      <sheetName val="lam-moi?????????? ?═Х?_x0004_??????Х"/>
      <sheetName val="Solieutinh"/>
      <sheetName val="tra-vat-lieu"/>
      <sheetName val="lam-moi?????????? ?-??_x0004_????????"/>
      <sheetName val="13_BANG CT"/>
      <sheetName val="14_MMUS GIUA NHIP"/>
      <sheetName val="6_Tinh tai"/>
      <sheetName val="17_US CHU tho a_b"/>
      <sheetName val="15_MMUS GOI"/>
      <sheetName val="5_BANG I"/>
      <sheetName val="Don gia vung III"/>
      <sheetName val="gvl____________?_______?g____"/>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L"/>
      <sheetName val="giaVL"/>
      <sheetName val="25D(1-10)"/>
      <sheetName val="KKKKKKKK"/>
      <sheetName val="gvl____________쉘______________2"/>
      <sheetName val="gvl____________쉘______________3"/>
      <sheetName val="lam_moi____________═Х_________2"/>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Tien_luong_MP-122"/>
      <sheetName val="Truoc_thue)2"/>
      <sheetName val="Tong_hop_12"/>
      <sheetName val="Xay_lap2"/>
      <sheetName val="Chi_tiet12"/>
      <sheetName val="Chi_tiet3"/>
      <sheetName val="Bu_VL2"/>
      <sheetName val="gvl____________?ž__x0004_______?g____"/>
      <sheetName val="gvl_____________ž__x0004________g____"/>
      <sheetName val="gvl?ž_x0004_?g"/>
      <sheetName val="gvl?????????????ž?_x0004_???????g????"/>
      <sheetName val="gvl?ž_x0004_?g?žOJ[DZ110K~1.XLS"/>
      <sheetName val="gvl_____________ž__x005f_x0004_______"/>
      <sheetName val="gvl?????????????ž?_x005f_x0004_??????"/>
      <sheetName val="gvl____________?ž__x005f_x0004_______"/>
      <sheetName val="lam-moi_x0000__x0000__x0000__x0000__x0000__x0000__x0000__x0000__x0000__x0000__x0009__x0000_═Х_x0000__x0004__x0000__x0000__x0000__x0000__x0000__x0000_Х"/>
      <sheetName val="lam-moi_x0000__x0000__x0000__x0000__x0000__x0000__x0000__x0000__x0000__x0000__x0009__x0000_-?_x0000__x0004__x0000__x0000__x0000__x0000__x0000__x0000_??"/>
      <sheetName val="lam-moi??????????_x0009_?═Х?_x0004_??????Х"/>
      <sheetName val="lam-moi??????????_x0009_?-??_x0004_????????"/>
      <sheetName val="gvl_x005f_x0000__x005f_x0000__x005f_x0000__x000_3"/>
      <sheetName val="gvl________________x005f_x0004______4"/>
      <sheetName val="gvl________________x005f_x0004______5"/>
      <sheetName val="lam_moi_______________________2"/>
      <sheetName val="gvl___________________________6"/>
      <sheetName val="gvl___________________________7"/>
      <sheetName val="_x005f_x0000__x005f_x0000__x005f_x0000__x005f_x0000___3"/>
      <sheetName val="gvl_x005f_x0000__x005f_x0000__x005f_x0000__x000_4"/>
      <sheetName val="gvl________________x005f_x0004______6"/>
      <sheetName val="gvl________________x005f_x0004______7"/>
      <sheetName val="Varible"/>
      <sheetName val="MP 12"/>
      <sheetName val="gvl____________쉘ž__x0004_______"/>
      <sheetName val="gvl_______________x0004_______"/>
      <sheetName val="_x0000__x0000__x0000__x0000__x0"/>
      <sheetName val="gvl????????????쉘ž?_x0004_??????"/>
      <sheetName val="gvl??????????????_x0004_??????"/>
      <sheetName val="gvl____________?__x0004_______"/>
    </sheetNames>
    <sheetDataSet>
      <sheetData sheetId="0"/>
      <sheetData sheetId="1"/>
      <sheetData sheetId="2"/>
      <sheetData sheetId="3" refreshError="1">
        <row r="3">
          <cell r="A3" t="str">
            <v>03.1112</v>
          </cell>
          <cell r="B3" t="str">
            <v>Ñaøo ñaát hoá theá saâu &gt;1m S ñaùy hoá £ 5 m 2  ñaát C2</v>
          </cell>
          <cell r="C3" t="str">
            <v>m 3</v>
          </cell>
          <cell r="D3"/>
          <cell r="E3">
            <v>16776</v>
          </cell>
          <cell r="F3"/>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cell r="E5">
            <v>10890</v>
          </cell>
          <cell r="F5"/>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cell r="G7" t="str">
            <v>03.1123</v>
          </cell>
        </row>
        <row r="8">
          <cell r="A8" t="str">
            <v>03.1132</v>
          </cell>
          <cell r="B8" t="str">
            <v>Ñaøo moùng baèng TC ñaát C2  saâu £ 3 m dieän tích ñaùy moùng £ 15 m2</v>
          </cell>
          <cell r="C8" t="str">
            <v>m 3</v>
          </cell>
          <cell r="D8">
            <v>1670.4761904761904</v>
          </cell>
          <cell r="E8">
            <v>11773</v>
          </cell>
          <cell r="F8"/>
          <cell r="G8" t="str">
            <v>03.1132</v>
          </cell>
        </row>
        <row r="9">
          <cell r="A9" t="str">
            <v>03.1133</v>
          </cell>
          <cell r="B9" t="str">
            <v>Ñaøo moùng baèng TC ñaát C3  saâu £ 3 m dieän tích ñaùy moùng £ 15 m2</v>
          </cell>
          <cell r="C9" t="str">
            <v>m 3</v>
          </cell>
          <cell r="D9">
            <v>1.3</v>
          </cell>
          <cell r="E9">
            <v>17659</v>
          </cell>
          <cell r="F9"/>
          <cell r="G9" t="str">
            <v>03.1133</v>
          </cell>
        </row>
        <row r="10">
          <cell r="A10" t="str">
            <v>03.1152</v>
          </cell>
          <cell r="B10" t="str">
            <v>Ñaøo moùng baèng TC ñaát C2  saâu £ 2 m dieän tích ñaùy moùng £ 25 m2</v>
          </cell>
          <cell r="C10" t="str">
            <v>m 3</v>
          </cell>
          <cell r="D10">
            <v>1</v>
          </cell>
          <cell r="E10">
            <v>11478</v>
          </cell>
          <cell r="F10"/>
          <cell r="G10" t="str">
            <v>03.1152</v>
          </cell>
        </row>
        <row r="11">
          <cell r="A11" t="str">
            <v>03.1153</v>
          </cell>
          <cell r="B11" t="str">
            <v>Ñaøo moùng baèng TC ñaát C3  saâu £ 2 m dieän tích ñaùy moùng £ 25 m2</v>
          </cell>
          <cell r="C11" t="str">
            <v>m 3</v>
          </cell>
          <cell r="D11">
            <v>0.2</v>
          </cell>
          <cell r="E11">
            <v>17365</v>
          </cell>
          <cell r="F11"/>
          <cell r="G11" t="str">
            <v>03.1153</v>
          </cell>
        </row>
        <row r="12">
          <cell r="A12" t="str">
            <v>03.1162</v>
          </cell>
          <cell r="B12" t="str">
            <v>Ñaøo moùng baèng TC ñaát C2  saâu £ 3 m dieän tích ñaùy moùng £ 25 m2</v>
          </cell>
          <cell r="C12" t="str">
            <v>m 3</v>
          </cell>
          <cell r="D12">
            <v>34538</v>
          </cell>
          <cell r="E12">
            <v>12508</v>
          </cell>
          <cell r="F12"/>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cell r="G14" t="str">
            <v>03.1182</v>
          </cell>
        </row>
        <row r="15">
          <cell r="A15" t="str">
            <v>03.1183</v>
          </cell>
          <cell r="B15" t="str">
            <v>Ñaøo moùng baèng TC ñaát C3  saâu £ 2 m dieän tích ñaùy moùng £ 35 m2</v>
          </cell>
          <cell r="C15" t="str">
            <v>m 3</v>
          </cell>
          <cell r="D15">
            <v>5.5600000000000005</v>
          </cell>
          <cell r="E15">
            <v>18100</v>
          </cell>
          <cell r="F15"/>
          <cell r="G15" t="str">
            <v>03.1183</v>
          </cell>
        </row>
        <row r="16">
          <cell r="A16" t="str">
            <v>03.1192</v>
          </cell>
          <cell r="B16" t="str">
            <v>Ñaøo moùng baèng TC ñaát C2  saâu £ 3 m dieän tích ñaùy moùng £ 35 m2</v>
          </cell>
          <cell r="C16" t="str">
            <v>m 3</v>
          </cell>
          <cell r="D16"/>
          <cell r="E16">
            <v>13097</v>
          </cell>
          <cell r="F16"/>
          <cell r="G16" t="str">
            <v>03.1192</v>
          </cell>
        </row>
        <row r="17">
          <cell r="A17" t="str">
            <v>03.1193</v>
          </cell>
          <cell r="B17" t="str">
            <v>Ñaøo moùng baèng TC ñaát C3  saâu £ 3 m dieän tích ñaùy moùng £ 35 m2</v>
          </cell>
          <cell r="C17" t="str">
            <v>m 3</v>
          </cell>
          <cell r="D17"/>
          <cell r="E17">
            <v>19425</v>
          </cell>
          <cell r="F17"/>
          <cell r="G17" t="str">
            <v>03.1193</v>
          </cell>
        </row>
        <row r="18">
          <cell r="A18" t="str">
            <v>03.1212</v>
          </cell>
          <cell r="B18" t="str">
            <v>Ñaøo moùng baèng TC ñaát C2  saâu £ 2 m dieän tích ñaùy moùng £ 50 m2</v>
          </cell>
          <cell r="C18" t="str">
            <v>m 3</v>
          </cell>
          <cell r="D18">
            <v>5.5</v>
          </cell>
          <cell r="E18">
            <v>12803</v>
          </cell>
          <cell r="F18"/>
          <cell r="G18" t="str">
            <v>03.1212</v>
          </cell>
        </row>
        <row r="19">
          <cell r="A19" t="str">
            <v>03.1213</v>
          </cell>
          <cell r="B19" t="str">
            <v>Ñaøo moùng baèng TC ñaát C3  saâu £ 2 m dieän tích ñaùy moùng £ 50 m2</v>
          </cell>
          <cell r="C19" t="str">
            <v>m 3</v>
          </cell>
          <cell r="D19">
            <v>4.5199999999999996</v>
          </cell>
          <cell r="E19">
            <v>19130</v>
          </cell>
          <cell r="F19"/>
          <cell r="G19" t="str">
            <v>03.1213</v>
          </cell>
        </row>
        <row r="20">
          <cell r="A20" t="str">
            <v>03.1222</v>
          </cell>
          <cell r="B20" t="str">
            <v>Ñaøo moùng baèng TC ñaát C2  saâu £ 3 m dieän tích ñaùy moùng £ 50 m2</v>
          </cell>
          <cell r="C20" t="str">
            <v>m 3</v>
          </cell>
          <cell r="D20">
            <v>25.06</v>
          </cell>
          <cell r="E20">
            <v>13833</v>
          </cell>
          <cell r="F20"/>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cell r="E27">
            <v>20308</v>
          </cell>
          <cell r="F27"/>
          <cell r="G27" t="str">
            <v>03.1293</v>
          </cell>
        </row>
        <row r="28">
          <cell r="A28" t="str">
            <v>03.1302</v>
          </cell>
          <cell r="B28" t="str">
            <v>Ñaøo moùng baèng TC ñaát C2  saâu £ 3 m dieän tích ñaùy moùng £ 100 m2</v>
          </cell>
          <cell r="C28" t="str">
            <v>m 3</v>
          </cell>
          <cell r="D28"/>
          <cell r="E28">
            <v>14569</v>
          </cell>
          <cell r="F28"/>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cell r="E30">
            <v>14127</v>
          </cell>
          <cell r="F30"/>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cell r="G32" t="str">
            <v>03.1342</v>
          </cell>
        </row>
        <row r="33">
          <cell r="A33" t="str">
            <v>03.1343</v>
          </cell>
          <cell r="B33" t="str">
            <v>Ñaøo moùng baèng TC ñaát C3  saâu £ 3 m dieän tích ñaùy moùng £ 150 m2</v>
          </cell>
          <cell r="C33" t="str">
            <v>m 3</v>
          </cell>
          <cell r="D33">
            <v>1670.4761904761904</v>
          </cell>
          <cell r="E33">
            <v>22809</v>
          </cell>
          <cell r="F33"/>
          <cell r="G33" t="str">
            <v>03.1343</v>
          </cell>
        </row>
        <row r="34">
          <cell r="A34" t="str">
            <v>03.1352</v>
          </cell>
          <cell r="B34" t="str">
            <v>Ñaøo moùng baèng TC ñaát C2  saâu £ 4 m dieän tích ñaùy moùng £ 150 m2</v>
          </cell>
          <cell r="C34" t="str">
            <v>m 3</v>
          </cell>
          <cell r="D34">
            <v>1.3</v>
          </cell>
          <cell r="E34">
            <v>16629</v>
          </cell>
          <cell r="F34"/>
          <cell r="G34" t="str">
            <v>03.1352</v>
          </cell>
        </row>
        <row r="35">
          <cell r="A35" t="str">
            <v>03.1353</v>
          </cell>
          <cell r="B35" t="str">
            <v>Ñaøo moùng baèng TC ñaát C3  saâu £ 4 m dieän tích ñaùy moùng £ 150 m2</v>
          </cell>
          <cell r="C35" t="str">
            <v>m 3</v>
          </cell>
          <cell r="D35">
            <v>1</v>
          </cell>
          <cell r="E35">
            <v>24134</v>
          </cell>
          <cell r="F35"/>
          <cell r="G35" t="str">
            <v>03.1353</v>
          </cell>
        </row>
        <row r="36">
          <cell r="A36" t="str">
            <v>03.1372</v>
          </cell>
          <cell r="B36" t="str">
            <v>Ñaøo moùng baèng TC ñaát C2  saâu £ 2 m dieän tích ñaùy moùng £ 200 m2</v>
          </cell>
          <cell r="C36" t="str">
            <v>m 3</v>
          </cell>
          <cell r="D36">
            <v>0.2</v>
          </cell>
          <cell r="E36">
            <v>14716</v>
          </cell>
          <cell r="F36"/>
          <cell r="G36" t="str">
            <v>03.1372</v>
          </cell>
        </row>
        <row r="37">
          <cell r="A37" t="str">
            <v>03.1373</v>
          </cell>
          <cell r="B37" t="str">
            <v>Ñaøo moùng baèng TC ñaát C3  saâu £ 2 m dieän tích ñaùy moùng £ 200 m2</v>
          </cell>
          <cell r="C37" t="str">
            <v>m 3</v>
          </cell>
          <cell r="D37">
            <v>34538</v>
          </cell>
          <cell r="E37">
            <v>22074</v>
          </cell>
          <cell r="F37"/>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cell r="G39" t="str">
            <v>03.1383</v>
          </cell>
        </row>
        <row r="40">
          <cell r="A40" t="str">
            <v>03.1392</v>
          </cell>
          <cell r="B40" t="str">
            <v>Ñaøo moùng baèng TC ñaát C2  saâu £ 3 m dieän tích ñaùy moùng £ 200 m2</v>
          </cell>
          <cell r="C40" t="str">
            <v>m 3</v>
          </cell>
          <cell r="D40">
            <v>4.7</v>
          </cell>
          <cell r="E40">
            <v>17512</v>
          </cell>
          <cell r="F40"/>
          <cell r="G40" t="str">
            <v>03.1392</v>
          </cell>
        </row>
        <row r="41">
          <cell r="A41" t="str">
            <v>03.1393</v>
          </cell>
          <cell r="B41" t="str">
            <v>Ñaøo moùng baèng TC ñaát C3  saâu £ 3 m dieän tích ñaùy moùng £ 200 m2</v>
          </cell>
          <cell r="C41" t="str">
            <v>m 3</v>
          </cell>
          <cell r="D41"/>
          <cell r="E41">
            <v>25311</v>
          </cell>
          <cell r="F41"/>
          <cell r="G41" t="str">
            <v>03.1393</v>
          </cell>
        </row>
        <row r="42">
          <cell r="A42" t="str">
            <v>03.1422</v>
          </cell>
          <cell r="B42" t="str">
            <v>Ñaøo moùng baèng TC ñaát C2  saâu £ 2 m dieän tích ñaùy moùng &gt; 200 m2</v>
          </cell>
          <cell r="C42" t="str">
            <v>m 3</v>
          </cell>
          <cell r="D42"/>
          <cell r="E42">
            <v>16187</v>
          </cell>
          <cell r="F42"/>
          <cell r="G42" t="str">
            <v>03.1422</v>
          </cell>
        </row>
        <row r="43">
          <cell r="A43" t="str">
            <v>03.1423</v>
          </cell>
          <cell r="B43" t="str">
            <v>Ñaøo moùng baèng TC ñaát C3  saâu £ 2 m dieän tích ñaùy moùng &gt; 200 m2</v>
          </cell>
          <cell r="C43" t="str">
            <v>m 3</v>
          </cell>
          <cell r="D43">
            <v>4.7</v>
          </cell>
          <cell r="E43">
            <v>24281</v>
          </cell>
          <cell r="F43"/>
          <cell r="G43" t="str">
            <v>03.1423</v>
          </cell>
        </row>
        <row r="44">
          <cell r="A44" t="str">
            <v>03.1432</v>
          </cell>
          <cell r="B44" t="str">
            <v>Ñaøo moùng baèng TC ñaát C2  saâu £ 3 m dieän tích ñaùy moùng &gt; 200 m2</v>
          </cell>
          <cell r="C44" t="str">
            <v>m 3</v>
          </cell>
          <cell r="D44">
            <v>4.5199999999999996</v>
          </cell>
          <cell r="E44">
            <v>17217</v>
          </cell>
          <cell r="F44"/>
          <cell r="G44" t="str">
            <v>03.1432</v>
          </cell>
        </row>
        <row r="45">
          <cell r="A45" t="str">
            <v>03.1433</v>
          </cell>
          <cell r="B45" t="str">
            <v>Ñaøo moùng baèng TC ñaát C3  saâu £ 3 m dieän tích ñaùy moùng &gt; 200 m2</v>
          </cell>
          <cell r="C45" t="str">
            <v>m 3</v>
          </cell>
          <cell r="D45">
            <v>21.443999999999999</v>
          </cell>
          <cell r="E45">
            <v>25458</v>
          </cell>
          <cell r="F45"/>
          <cell r="G45" t="str">
            <v>03.1433</v>
          </cell>
        </row>
        <row r="46">
          <cell r="A46" t="str">
            <v>03.1442</v>
          </cell>
          <cell r="B46" t="str">
            <v>Ñaøo moùng baèng TC ñaát C2  saâu £ 3 m dieän tích ñaùy moùng &gt; 200 m2</v>
          </cell>
          <cell r="C46" t="str">
            <v>m 3</v>
          </cell>
          <cell r="D46">
            <v>34538</v>
          </cell>
          <cell r="E46">
            <v>18836</v>
          </cell>
          <cell r="F46"/>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cell r="E52">
            <v>8682</v>
          </cell>
          <cell r="F52"/>
          <cell r="G52" t="str">
            <v>03.3202</v>
          </cell>
        </row>
        <row r="53">
          <cell r="A53" t="str">
            <v>03.3203</v>
          </cell>
          <cell r="B53" t="str">
            <v>Laáp ñaát raõnh tieáp ñòa ñaát C3</v>
          </cell>
          <cell r="C53" t="str">
            <v>m 3</v>
          </cell>
          <cell r="D53"/>
          <cell r="E53">
            <v>10007</v>
          </cell>
          <cell r="F53"/>
          <cell r="G53" t="str">
            <v>03.3203</v>
          </cell>
        </row>
        <row r="54">
          <cell r="A54" t="str">
            <v>03.4001</v>
          </cell>
          <cell r="B54" t="str">
            <v>Ñaép bôø bao ñoä saâu buøn nöôùc £ 30cm</v>
          </cell>
          <cell r="C54" t="str">
            <v>m</v>
          </cell>
          <cell r="D54"/>
          <cell r="E54">
            <v>5592</v>
          </cell>
          <cell r="F54"/>
          <cell r="G54" t="str">
            <v>03.4001</v>
          </cell>
        </row>
        <row r="55">
          <cell r="A55" t="str">
            <v>03.4002</v>
          </cell>
          <cell r="B55" t="str">
            <v>Ñaép bôø bao ñoä saâu buøn nöôùc £ 50cm</v>
          </cell>
          <cell r="C55" t="str">
            <v>m</v>
          </cell>
          <cell r="D55">
            <v>22400</v>
          </cell>
          <cell r="E55">
            <v>8241</v>
          </cell>
          <cell r="F55"/>
          <cell r="G55" t="str">
            <v>03.4002</v>
          </cell>
        </row>
        <row r="56">
          <cell r="A56" t="str">
            <v>03.4003</v>
          </cell>
          <cell r="B56" t="str">
            <v>Ñaép bôø bao ñoä saâu buøn nöôùc £ 80cm</v>
          </cell>
          <cell r="C56" t="str">
            <v>m</v>
          </cell>
          <cell r="D56">
            <v>35000</v>
          </cell>
          <cell r="E56">
            <v>12655</v>
          </cell>
          <cell r="F56"/>
          <cell r="G56" t="str">
            <v>03.4003</v>
          </cell>
        </row>
        <row r="57">
          <cell r="A57" t="str">
            <v>03.4004</v>
          </cell>
          <cell r="B57" t="str">
            <v>Ñaép bôø bao ñoä saâu buøn nöôùc £ 100cm</v>
          </cell>
          <cell r="C57" t="str">
            <v>m</v>
          </cell>
          <cell r="D57">
            <v>42000</v>
          </cell>
          <cell r="E57">
            <v>16187</v>
          </cell>
          <cell r="F57"/>
          <cell r="G57" t="str">
            <v>03.4004</v>
          </cell>
        </row>
        <row r="58">
          <cell r="A58" t="str">
            <v>03.5100</v>
          </cell>
          <cell r="B58" t="str">
            <v xml:space="preserve">Bôm taùt nöôùc baèng thuû coâng </v>
          </cell>
          <cell r="C58" t="str">
            <v>m 3</v>
          </cell>
          <cell r="D58"/>
          <cell r="E58"/>
          <cell r="F58"/>
          <cell r="G58" t="str">
            <v>03.5100</v>
          </cell>
        </row>
        <row r="59">
          <cell r="A59" t="str">
            <v>03.5200</v>
          </cell>
          <cell r="B59" t="str">
            <v>Bôm taùt nöôùc baèng maùy</v>
          </cell>
          <cell r="C59" t="str">
            <v>m 3</v>
          </cell>
          <cell r="D59"/>
          <cell r="E59"/>
          <cell r="F59"/>
          <cell r="G59" t="str">
            <v>03.5200</v>
          </cell>
        </row>
        <row r="60">
          <cell r="A60" t="str">
            <v>03.7001</v>
          </cell>
          <cell r="B60" t="str">
            <v>Ñaép caùt coâng trình</v>
          </cell>
          <cell r="C60" t="str">
            <v>m 3</v>
          </cell>
          <cell r="D60">
            <v>27750</v>
          </cell>
          <cell r="E60">
            <v>9124</v>
          </cell>
          <cell r="F60"/>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cell r="G65" t="str">
            <v>04.3210</v>
          </cell>
        </row>
        <row r="66">
          <cell r="A66" t="str">
            <v>04.3210</v>
          </cell>
          <cell r="B66" t="str">
            <v>Beâ toâng loùt M#150 ñaù 4x6</v>
          </cell>
          <cell r="C66" t="str">
            <v>m 3</v>
          </cell>
          <cell r="D66">
            <v>306285</v>
          </cell>
          <cell r="E66">
            <v>39732</v>
          </cell>
          <cell r="F66"/>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cell r="E74">
            <v>24214</v>
          </cell>
          <cell r="F74"/>
          <cell r="G74" t="str">
            <v>04.3802</v>
          </cell>
        </row>
        <row r="75">
          <cell r="A75" t="str">
            <v>04.3803</v>
          </cell>
          <cell r="B75" t="str">
            <v>Laép ñaët moùng neùo troïng löôïng &gt; 0,5T</v>
          </cell>
          <cell r="C75" t="str">
            <v>caùi</v>
          </cell>
          <cell r="D75"/>
          <cell r="E75">
            <v>42252</v>
          </cell>
          <cell r="F75"/>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cell r="G85" t="str">
            <v>05.5103</v>
          </cell>
        </row>
        <row r="86">
          <cell r="A86" t="str">
            <v>05.5211</v>
          </cell>
          <cell r="B86" t="str">
            <v>Döïng coät beâ toâng baèng thuû coâng (chieáu cao £ 8m)</v>
          </cell>
          <cell r="C86" t="str">
            <v>coät</v>
          </cell>
          <cell r="D86">
            <v>8490</v>
          </cell>
          <cell r="E86">
            <v>74917</v>
          </cell>
          <cell r="F86"/>
          <cell r="G86" t="str">
            <v>05.5211</v>
          </cell>
        </row>
        <row r="87">
          <cell r="A87" t="str">
            <v>05.5212</v>
          </cell>
          <cell r="B87" t="str">
            <v>Döïng coät beâ toâng baèng thuû coâng (chieáu cao £ 10m)</v>
          </cell>
          <cell r="C87" t="str">
            <v>coät</v>
          </cell>
          <cell r="D87">
            <v>8490</v>
          </cell>
          <cell r="E87">
            <v>80605</v>
          </cell>
          <cell r="F87"/>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cell r="G91" t="str">
            <v>05.5216</v>
          </cell>
        </row>
        <row r="92">
          <cell r="A92" t="str">
            <v>05.5217</v>
          </cell>
          <cell r="B92" t="str">
            <v>Döïng coät beâ toâng baèng thuû coâng (chieáu cao £ 20m)</v>
          </cell>
          <cell r="C92" t="str">
            <v>coät</v>
          </cell>
          <cell r="D92">
            <v>9854</v>
          </cell>
          <cell r="E92">
            <v>177460</v>
          </cell>
          <cell r="F92"/>
          <cell r="G92" t="str">
            <v>05.5217</v>
          </cell>
        </row>
        <row r="93">
          <cell r="A93" t="str">
            <v>05.5218</v>
          </cell>
          <cell r="B93" t="str">
            <v>Döïng coät beâ toâng baèng thuû coâng (chieáu cao &gt; 20m)</v>
          </cell>
          <cell r="C93" t="str">
            <v>coät</v>
          </cell>
          <cell r="D93">
            <v>9854</v>
          </cell>
          <cell r="E93">
            <v>193711</v>
          </cell>
          <cell r="F93"/>
          <cell r="G93" t="str">
            <v>05.5218</v>
          </cell>
        </row>
        <row r="94">
          <cell r="A94" t="str">
            <v>05.6011</v>
          </cell>
          <cell r="B94" t="str">
            <v>Laép ñaët xaø theùp cho coät ñôõ (troïng löôïng 25 kg)</v>
          </cell>
          <cell r="C94" t="str">
            <v>boä</v>
          </cell>
          <cell r="D94">
            <v>1</v>
          </cell>
          <cell r="E94">
            <v>13161</v>
          </cell>
          <cell r="F94"/>
          <cell r="G94" t="str">
            <v>05.6011</v>
          </cell>
        </row>
        <row r="95">
          <cell r="A95" t="str">
            <v>05.6021</v>
          </cell>
          <cell r="B95" t="str">
            <v>Laép ñaët xaø theùp cho coät ñôõ (troïng löôïng 50 kg)</v>
          </cell>
          <cell r="C95" t="str">
            <v>boä</v>
          </cell>
          <cell r="D95">
            <v>0.2</v>
          </cell>
          <cell r="E95">
            <v>17806</v>
          </cell>
          <cell r="F95"/>
          <cell r="G95" t="str">
            <v>05.6021</v>
          </cell>
        </row>
        <row r="96">
          <cell r="A96" t="str">
            <v>05.6031</v>
          </cell>
          <cell r="B96" t="str">
            <v>Laép ñaët xaø theùp cho coät ñôõ (troïng löôïng 100 kg)</v>
          </cell>
          <cell r="C96" t="str">
            <v>boä</v>
          </cell>
          <cell r="D96">
            <v>34538</v>
          </cell>
          <cell r="E96">
            <v>23999</v>
          </cell>
          <cell r="F96"/>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cell r="G98" t="str">
            <v>05.6051</v>
          </cell>
        </row>
        <row r="99">
          <cell r="A99" t="str">
            <v>05.6061</v>
          </cell>
          <cell r="B99" t="str">
            <v>Laép ñaët xaø theùp cho coät ñôõ (troïng löôïng 320 kg)</v>
          </cell>
          <cell r="C99" t="str">
            <v>boä</v>
          </cell>
          <cell r="D99">
            <v>4.96</v>
          </cell>
          <cell r="E99">
            <v>50785</v>
          </cell>
          <cell r="F99"/>
          <cell r="G99" t="str">
            <v>05.6061</v>
          </cell>
        </row>
        <row r="100">
          <cell r="A100" t="str">
            <v>05.6071</v>
          </cell>
          <cell r="B100" t="str">
            <v>Laép ñaët xaø theùp cho coät ñôõ (troïng löôïng 410 kg)</v>
          </cell>
          <cell r="C100" t="str">
            <v>boä</v>
          </cell>
          <cell r="D100"/>
          <cell r="E100">
            <v>59920</v>
          </cell>
          <cell r="F100"/>
          <cell r="G100" t="str">
            <v>05.6071</v>
          </cell>
        </row>
        <row r="101">
          <cell r="A101" t="str">
            <v>05.6081</v>
          </cell>
          <cell r="B101" t="str">
            <v>Laép ñaët xaø theùp cho coät ñôõ (troïng löôïng 500 kg)</v>
          </cell>
          <cell r="C101" t="str">
            <v>boä</v>
          </cell>
          <cell r="D101"/>
          <cell r="E101">
            <v>70759</v>
          </cell>
          <cell r="F101"/>
          <cell r="G101" t="str">
            <v>05.6081</v>
          </cell>
        </row>
        <row r="102">
          <cell r="A102" t="str">
            <v>05.6012</v>
          </cell>
          <cell r="B102" t="str">
            <v>Laép ñaët xaø theùp cho coät neùo (troïng löôïng 25 kg)</v>
          </cell>
          <cell r="C102" t="str">
            <v>boä</v>
          </cell>
          <cell r="D102">
            <v>4.3</v>
          </cell>
          <cell r="E102">
            <v>17496</v>
          </cell>
          <cell r="F102"/>
          <cell r="G102" t="str">
            <v>05.6012</v>
          </cell>
        </row>
        <row r="103">
          <cell r="A103" t="str">
            <v>05.6022</v>
          </cell>
          <cell r="B103" t="str">
            <v>Laép ñaët xaø theùp cho coät neùoõ (troïng löôïng 50 kg)</v>
          </cell>
          <cell r="C103" t="str">
            <v>boä</v>
          </cell>
          <cell r="D103">
            <v>4.5199999999999996</v>
          </cell>
          <cell r="E103">
            <v>23689</v>
          </cell>
          <cell r="F103"/>
          <cell r="G103" t="str">
            <v>05.6022</v>
          </cell>
        </row>
        <row r="104">
          <cell r="A104" t="str">
            <v>05.6032</v>
          </cell>
          <cell r="B104" t="str">
            <v>Laép ñaët xaø theùp cho coät neùo (troïng löôïng 100 kg)</v>
          </cell>
          <cell r="C104" t="str">
            <v>boä</v>
          </cell>
          <cell r="D104">
            <v>19.635999999999996</v>
          </cell>
          <cell r="E104">
            <v>31896</v>
          </cell>
          <cell r="F104"/>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cell r="E111">
            <v>46295</v>
          </cell>
          <cell r="F111"/>
          <cell r="G111" t="str">
            <v>05.6053</v>
          </cell>
        </row>
        <row r="112">
          <cell r="A112" t="str">
            <v>05.6063</v>
          </cell>
          <cell r="B112" t="str">
            <v>Laép ñaët xaø theùp cho coät ñuùp (troïng löôïng 320 kg)</v>
          </cell>
          <cell r="C112" t="str">
            <v>boä</v>
          </cell>
          <cell r="D112"/>
          <cell r="E112">
            <v>58062</v>
          </cell>
          <cell r="F112" t="str">
            <v xml:space="preserve">         </v>
          </cell>
          <cell r="G112" t="str">
            <v>05.6063</v>
          </cell>
        </row>
        <row r="113">
          <cell r="A113" t="str">
            <v>05.6073</v>
          </cell>
          <cell r="B113" t="str">
            <v>Laép ñaët xaø theùp cho coät ñuùp (troïng löôïng 410 kg)</v>
          </cell>
          <cell r="C113" t="str">
            <v>boä</v>
          </cell>
          <cell r="D113"/>
          <cell r="E113">
            <v>64101</v>
          </cell>
          <cell r="F113"/>
          <cell r="G113" t="str">
            <v>05.6073</v>
          </cell>
        </row>
        <row r="114">
          <cell r="A114" t="str">
            <v>05.6083</v>
          </cell>
          <cell r="B114" t="str">
            <v>Laép ñaët xaø theùp cho coät ñuùp (troïng löôïng 500 kg)</v>
          </cell>
          <cell r="C114" t="str">
            <v>boä</v>
          </cell>
          <cell r="D114"/>
          <cell r="E114">
            <v>69985</v>
          </cell>
          <cell r="F114"/>
          <cell r="G114" t="str">
            <v>05.6083</v>
          </cell>
        </row>
        <row r="115">
          <cell r="A115" t="str">
            <v>05.6093</v>
          </cell>
          <cell r="B115" t="str">
            <v>Laép ñaët xaø theùp cho coät ñuùp (troïng löôïng 750 kg)</v>
          </cell>
          <cell r="C115" t="str">
            <v>boä</v>
          </cell>
          <cell r="D115"/>
          <cell r="E115">
            <v>89648</v>
          </cell>
          <cell r="F115"/>
          <cell r="G115" t="str">
            <v>05.6093</v>
          </cell>
        </row>
        <row r="116">
          <cell r="A116" t="str">
            <v>05.6103</v>
          </cell>
          <cell r="B116" t="str">
            <v>Laép ñaët xaø theùp cho coät ñuùp (troïng löôïng 1000 kg)</v>
          </cell>
          <cell r="C116" t="str">
            <v>boä</v>
          </cell>
          <cell r="D116"/>
          <cell r="E116">
            <v>105751</v>
          </cell>
          <cell r="F116"/>
          <cell r="G116" t="str">
            <v>05.6103</v>
          </cell>
        </row>
        <row r="117">
          <cell r="A117" t="str">
            <v>05.6044</v>
          </cell>
          <cell r="B117" t="str">
            <v>Laép ñaët xaø theùp cho coät ñuùp (troïng löôïng 140 kg)</v>
          </cell>
          <cell r="C117" t="str">
            <v>boä</v>
          </cell>
          <cell r="D117"/>
          <cell r="E117">
            <v>36076</v>
          </cell>
          <cell r="F117"/>
          <cell r="G117" t="str">
            <v>05.6044</v>
          </cell>
        </row>
        <row r="118">
          <cell r="A118" t="str">
            <v>05.6054</v>
          </cell>
          <cell r="B118" t="str">
            <v>Laép ñaët xaø theùp cho coät ñuùp (troïng löôïng 230 kg)</v>
          </cell>
          <cell r="C118" t="str">
            <v>boä</v>
          </cell>
          <cell r="D118"/>
          <cell r="E118">
            <v>51559</v>
          </cell>
          <cell r="F118"/>
          <cell r="G118" t="str">
            <v>05.6054</v>
          </cell>
        </row>
        <row r="119">
          <cell r="A119" t="str">
            <v>05.6064</v>
          </cell>
          <cell r="B119" t="str">
            <v>Laép ñaët xaø theùp cho coät ñuùp (troïng löôïng 320 kg)</v>
          </cell>
          <cell r="C119" t="str">
            <v>boä</v>
          </cell>
          <cell r="D119"/>
          <cell r="E119">
            <v>64565</v>
          </cell>
          <cell r="F119"/>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cell r="E121">
            <v>77726</v>
          </cell>
          <cell r="F121"/>
          <cell r="G121" t="str">
            <v>05.6084</v>
          </cell>
        </row>
        <row r="122">
          <cell r="A122" t="str">
            <v>05.6094</v>
          </cell>
          <cell r="B122" t="str">
            <v>Laép ñaët xaø theùp cho coät ñuùp (troïng löôïng 750 kg)</v>
          </cell>
          <cell r="C122" t="str">
            <v>boä</v>
          </cell>
          <cell r="D122"/>
          <cell r="E122">
            <v>99558</v>
          </cell>
          <cell r="F122">
            <v>1.3</v>
          </cell>
          <cell r="G122" t="str">
            <v>05.6094</v>
          </cell>
        </row>
        <row r="123">
          <cell r="A123" t="str">
            <v>05.6104</v>
          </cell>
          <cell r="B123" t="str">
            <v>Laép ñaët xaø theùp cho coät ñuùp (troïng löôïng 1000 kg)</v>
          </cell>
          <cell r="C123" t="str">
            <v>boä</v>
          </cell>
          <cell r="D123"/>
          <cell r="E123">
            <v>117518</v>
          </cell>
          <cell r="F123">
            <v>1.3</v>
          </cell>
          <cell r="G123" t="str">
            <v>05.6104</v>
          </cell>
        </row>
        <row r="124">
          <cell r="A124" t="str">
            <v>06.1105</v>
          </cell>
          <cell r="B124" t="str">
            <v>Laép ñaët söù ñöùng 22 kV</v>
          </cell>
          <cell r="C124" t="str">
            <v>söù</v>
          </cell>
          <cell r="D124">
            <v>155</v>
          </cell>
          <cell r="E124">
            <v>3499.2</v>
          </cell>
          <cell r="F124"/>
          <cell r="G124" t="str">
            <v>06.1105</v>
          </cell>
        </row>
        <row r="125">
          <cell r="A125" t="str">
            <v>06.1106</v>
          </cell>
          <cell r="B125" t="str">
            <v>Laép ñaët söù ñöùng 35 kV</v>
          </cell>
          <cell r="C125" t="str">
            <v>söù</v>
          </cell>
          <cell r="D125">
            <v>155</v>
          </cell>
          <cell r="E125">
            <v>4459.2</v>
          </cell>
          <cell r="F125"/>
          <cell r="G125" t="str">
            <v>06.1106</v>
          </cell>
        </row>
        <row r="126">
          <cell r="A126" t="str">
            <v>06.1213</v>
          </cell>
          <cell r="B126" t="str">
            <v>Laép ñaët söù ñöùng haï theá loaïi 2 söù</v>
          </cell>
          <cell r="C126" t="str">
            <v>söù</v>
          </cell>
          <cell r="D126">
            <v>4735.5</v>
          </cell>
          <cell r="E126">
            <v>2884.3</v>
          </cell>
          <cell r="F126"/>
          <cell r="G126" t="str">
            <v>06.1213</v>
          </cell>
        </row>
        <row r="127">
          <cell r="A127" t="str">
            <v>06.1214</v>
          </cell>
          <cell r="B127" t="str">
            <v>Laép ñaët söù ñöùng haï theá loaïi 3 söù</v>
          </cell>
          <cell r="C127" t="str">
            <v>söù</v>
          </cell>
          <cell r="D127">
            <v>14490</v>
          </cell>
          <cell r="E127">
            <v>4017.4</v>
          </cell>
          <cell r="F127"/>
          <cell r="G127" t="str">
            <v>06.1214</v>
          </cell>
        </row>
        <row r="128">
          <cell r="A128" t="str">
            <v>06.1215</v>
          </cell>
          <cell r="B128" t="str">
            <v>Laép ñaët söù ñöùng haï theá loaïi 4 söù</v>
          </cell>
          <cell r="C128" t="str">
            <v>söù</v>
          </cell>
          <cell r="D128">
            <v>21000</v>
          </cell>
          <cell r="E128">
            <v>5665.5</v>
          </cell>
          <cell r="F128"/>
          <cell r="G128" t="str">
            <v>06.1215</v>
          </cell>
        </row>
        <row r="129">
          <cell r="A129" t="str">
            <v>06.1411</v>
          </cell>
          <cell r="B129" t="str">
            <v>Laép ñaët chuoãi söù ñôõ £ 2 baùt chieàu cao £ 20m</v>
          </cell>
          <cell r="C129" t="str">
            <v>chuoãi</v>
          </cell>
          <cell r="D129">
            <v>405</v>
          </cell>
          <cell r="E129">
            <v>2925</v>
          </cell>
          <cell r="F129"/>
          <cell r="G129" t="str">
            <v>06.1411</v>
          </cell>
        </row>
        <row r="130">
          <cell r="A130" t="str">
            <v>06.1412</v>
          </cell>
          <cell r="B130" t="str">
            <v>Laép ñaët chuoãi söù ñôõ £ 2 baùt chieàu cao £ 30m</v>
          </cell>
          <cell r="C130" t="str">
            <v>chuoãi</v>
          </cell>
          <cell r="D130">
            <v>405</v>
          </cell>
          <cell r="E130">
            <v>3738</v>
          </cell>
          <cell r="F130"/>
          <cell r="G130" t="str">
            <v>06.1412</v>
          </cell>
        </row>
        <row r="131">
          <cell r="A131" t="str">
            <v>06.1421</v>
          </cell>
          <cell r="B131" t="str">
            <v>Laép ñaët chuoãi söù ñôõ £ 5 baùt chieàu cao £ 20m</v>
          </cell>
          <cell r="C131" t="str">
            <v>chuoãi</v>
          </cell>
          <cell r="D131">
            <v>610</v>
          </cell>
          <cell r="E131">
            <v>6500</v>
          </cell>
          <cell r="F131"/>
          <cell r="G131" t="str">
            <v>06.1421</v>
          </cell>
        </row>
        <row r="132">
          <cell r="A132" t="str">
            <v>06.1422</v>
          </cell>
          <cell r="B132" t="str">
            <v>Laép ñaët chuoãi söù ñôõ £ 5 baùt chieàu cao £ 30m</v>
          </cell>
          <cell r="C132" t="str">
            <v>chuoãi</v>
          </cell>
          <cell r="D132">
            <v>610</v>
          </cell>
          <cell r="E132">
            <v>6825</v>
          </cell>
          <cell r="F132"/>
          <cell r="G132" t="str">
            <v>06.1422</v>
          </cell>
        </row>
        <row r="133">
          <cell r="A133" t="str">
            <v>06.1431</v>
          </cell>
          <cell r="B133" t="str">
            <v>Laép ñaët chuoãi söù ñôõ £ 8 baùt chieàu cao £ 20m</v>
          </cell>
          <cell r="C133" t="str">
            <v>chuoãi</v>
          </cell>
          <cell r="D133">
            <v>975</v>
          </cell>
          <cell r="E133">
            <v>10401</v>
          </cell>
          <cell r="F133"/>
          <cell r="G133" t="str">
            <v>06.1431</v>
          </cell>
        </row>
        <row r="134">
          <cell r="A134" t="str">
            <v>06.1432</v>
          </cell>
          <cell r="B134" t="str">
            <v>Laép ñaët chuoãi söù ñôõ £ 8 baùt chieàu cao £ 30m</v>
          </cell>
          <cell r="C134" t="str">
            <v>chuoãi</v>
          </cell>
          <cell r="D134">
            <v>975</v>
          </cell>
          <cell r="E134">
            <v>10888</v>
          </cell>
          <cell r="F134"/>
          <cell r="G134" t="str">
            <v>06.1432</v>
          </cell>
        </row>
        <row r="135">
          <cell r="A135" t="str">
            <v>06.1441</v>
          </cell>
          <cell r="B135" t="str">
            <v>Laép ñaët chuoãi söù ñôõ £ 11 baùt chieàu cao £ 20m</v>
          </cell>
          <cell r="C135" t="str">
            <v>chuoãi</v>
          </cell>
          <cell r="D135">
            <v>1335</v>
          </cell>
          <cell r="E135">
            <v>14626</v>
          </cell>
          <cell r="F135"/>
          <cell r="G135" t="str">
            <v>06.1441</v>
          </cell>
        </row>
        <row r="136">
          <cell r="A136" t="str">
            <v>06.1442</v>
          </cell>
          <cell r="B136" t="str">
            <v>Laép ñaët chuoãi söù ñôõ £ 11 baùt chieàu cao £ 30m</v>
          </cell>
          <cell r="C136" t="str">
            <v>chuoãi</v>
          </cell>
          <cell r="D136">
            <v>1335</v>
          </cell>
          <cell r="E136">
            <v>15438</v>
          </cell>
          <cell r="F136"/>
          <cell r="G136" t="str">
            <v>06.1442</v>
          </cell>
        </row>
        <row r="137">
          <cell r="A137" t="str">
            <v>06.1511</v>
          </cell>
          <cell r="B137" t="str">
            <v>Laép ñaët chuoãi söù neùo £ 2 baùt chieàu cao £ 20m</v>
          </cell>
          <cell r="C137" t="str">
            <v>chuoãi</v>
          </cell>
          <cell r="D137">
            <v>405</v>
          </cell>
          <cell r="E137">
            <v>3088</v>
          </cell>
          <cell r="F137"/>
          <cell r="G137" t="str">
            <v>06.1511</v>
          </cell>
        </row>
        <row r="138">
          <cell r="A138" t="str">
            <v>06.1512</v>
          </cell>
          <cell r="B138" t="str">
            <v>Laép ñaët chuoãi söù neùo £ 2 baùt chieàu cao £ 30m</v>
          </cell>
          <cell r="C138" t="str">
            <v>chuoãi</v>
          </cell>
          <cell r="D138">
            <v>405</v>
          </cell>
          <cell r="E138">
            <v>3900</v>
          </cell>
          <cell r="F138"/>
          <cell r="G138" t="str">
            <v>06.1512</v>
          </cell>
        </row>
        <row r="139">
          <cell r="A139" t="str">
            <v>06.1521</v>
          </cell>
          <cell r="B139" t="str">
            <v>Laép ñaët chuoãi söù neùo £ 5 baùt chieàu cao £ 20m</v>
          </cell>
          <cell r="C139" t="str">
            <v>chuoãi</v>
          </cell>
          <cell r="D139">
            <v>610</v>
          </cell>
          <cell r="E139">
            <v>7313</v>
          </cell>
          <cell r="F139"/>
          <cell r="G139" t="str">
            <v>06.1521</v>
          </cell>
        </row>
        <row r="140">
          <cell r="A140" t="str">
            <v>06.1522</v>
          </cell>
          <cell r="B140" t="str">
            <v>Laép ñaët chuoãi söù neùo £ 5 baùt chieàu cao £ 30m</v>
          </cell>
          <cell r="C140" t="str">
            <v>chuoãi</v>
          </cell>
          <cell r="D140">
            <v>610</v>
          </cell>
          <cell r="E140">
            <v>7638</v>
          </cell>
          <cell r="F140"/>
          <cell r="G140" t="str">
            <v>06.1522</v>
          </cell>
        </row>
        <row r="141">
          <cell r="A141" t="str">
            <v>06.1531</v>
          </cell>
          <cell r="B141" t="str">
            <v>Laép ñaët chuoãi söù neùo £ 8 baùt chieàu cao £ 20m</v>
          </cell>
          <cell r="C141" t="str">
            <v>chuoãi</v>
          </cell>
          <cell r="D141">
            <v>975</v>
          </cell>
          <cell r="E141">
            <v>11538</v>
          </cell>
          <cell r="F141"/>
          <cell r="G141" t="str">
            <v>06.1531</v>
          </cell>
        </row>
        <row r="142">
          <cell r="A142" t="str">
            <v>06.1532</v>
          </cell>
          <cell r="B142" t="str">
            <v>Laép ñaët chuoãi söù neùo £ 8 baùt chieàu cao £ 30m</v>
          </cell>
          <cell r="C142" t="str">
            <v>chuoãi</v>
          </cell>
          <cell r="D142">
            <v>975</v>
          </cell>
          <cell r="E142">
            <v>12188</v>
          </cell>
          <cell r="F142"/>
          <cell r="G142" t="str">
            <v>06.1532</v>
          </cell>
        </row>
        <row r="143">
          <cell r="A143" t="str">
            <v>06.1541</v>
          </cell>
          <cell r="B143" t="str">
            <v>Laép ñaët chuoãi söù neùo £ 11 baùt chieàu cao £ 20m</v>
          </cell>
          <cell r="C143" t="str">
            <v>chuoãi</v>
          </cell>
          <cell r="D143">
            <v>1335</v>
          </cell>
          <cell r="E143">
            <v>16413</v>
          </cell>
          <cell r="F143"/>
          <cell r="G143" t="str">
            <v>06.1541</v>
          </cell>
        </row>
        <row r="144">
          <cell r="A144" t="str">
            <v>06.1542</v>
          </cell>
          <cell r="B144" t="str">
            <v>Laép ñaët chuoãi söù neùo £ 11 baùt chieàu cao £ 30m</v>
          </cell>
          <cell r="C144" t="str">
            <v>chuoãi</v>
          </cell>
          <cell r="D144">
            <v>1335</v>
          </cell>
          <cell r="E144">
            <v>17389</v>
          </cell>
          <cell r="F144"/>
          <cell r="G144" t="str">
            <v>06.1542</v>
          </cell>
        </row>
        <row r="145">
          <cell r="A145" t="str">
            <v>06.2011</v>
          </cell>
          <cell r="B145" t="str">
            <v>Laép taï choáng rung (Coät coù chieàu cao £ 20m)</v>
          </cell>
          <cell r="C145" t="str">
            <v>boä</v>
          </cell>
          <cell r="D145"/>
          <cell r="E145">
            <v>5850</v>
          </cell>
          <cell r="F145"/>
          <cell r="G145" t="str">
            <v>06.2011</v>
          </cell>
        </row>
        <row r="146">
          <cell r="A146" t="str">
            <v>06.2012</v>
          </cell>
          <cell r="B146" t="str">
            <v>Laép taï choáng rung (Coät coù chieàu cao £ 30m)</v>
          </cell>
          <cell r="C146" t="str">
            <v>boä</v>
          </cell>
          <cell r="D146"/>
          <cell r="E146">
            <v>6175</v>
          </cell>
          <cell r="F146"/>
          <cell r="G146" t="str">
            <v>06.2012</v>
          </cell>
        </row>
        <row r="147">
          <cell r="A147" t="str">
            <v>06.2013</v>
          </cell>
          <cell r="B147" t="str">
            <v>Laép taï choáng rung (Coät coù chieàu cao £ 40m)</v>
          </cell>
          <cell r="C147" t="str">
            <v>boä</v>
          </cell>
          <cell r="D147"/>
          <cell r="E147">
            <v>6988</v>
          </cell>
          <cell r="F147"/>
          <cell r="G147" t="str">
            <v>06.2013</v>
          </cell>
        </row>
        <row r="148">
          <cell r="A148" t="str">
            <v>06.2014</v>
          </cell>
          <cell r="B148" t="str">
            <v>Laép taï choáng rung (Coät coù chieàu cao £ 50m)</v>
          </cell>
          <cell r="C148" t="str">
            <v>boä</v>
          </cell>
          <cell r="D148"/>
          <cell r="E148">
            <v>7963</v>
          </cell>
          <cell r="F148"/>
          <cell r="G148" t="str">
            <v>06.2014</v>
          </cell>
        </row>
        <row r="149">
          <cell r="A149" t="str">
            <v>06.2015</v>
          </cell>
          <cell r="B149" t="str">
            <v>Laép taï choáng rung (Coät coù chieàu cao &gt; 50m)</v>
          </cell>
          <cell r="C149" t="str">
            <v>boä</v>
          </cell>
          <cell r="D149"/>
          <cell r="E149">
            <v>8776</v>
          </cell>
          <cell r="F149"/>
          <cell r="G149" t="str">
            <v>06.2015</v>
          </cell>
        </row>
        <row r="150">
          <cell r="A150" t="str">
            <v>06.2110</v>
          </cell>
          <cell r="B150" t="str">
            <v>Laép ñaët coå deà</v>
          </cell>
          <cell r="C150" t="str">
            <v>boä</v>
          </cell>
          <cell r="D150"/>
          <cell r="E150">
            <v>5688</v>
          </cell>
          <cell r="F150"/>
          <cell r="G150" t="str">
            <v>06.2110</v>
          </cell>
        </row>
        <row r="151">
          <cell r="A151" t="str">
            <v>06.2120</v>
          </cell>
          <cell r="B151" t="str">
            <v xml:space="preserve">Laép ñaët daây neùo </v>
          </cell>
          <cell r="C151" t="str">
            <v>boä</v>
          </cell>
          <cell r="D151"/>
          <cell r="E151">
            <v>7313</v>
          </cell>
          <cell r="F151"/>
          <cell r="G151" t="str">
            <v>06.2120</v>
          </cell>
        </row>
        <row r="152">
          <cell r="A152" t="str">
            <v>06.2141</v>
          </cell>
          <cell r="B152" t="str">
            <v>Laép ñaët khoùa ñôõ daây choáng seùt tieát dieän £ 70 (Coät coù chieàu cao £ 20m)</v>
          </cell>
          <cell r="C152" t="str">
            <v>boä</v>
          </cell>
          <cell r="D152"/>
          <cell r="E152">
            <v>1788</v>
          </cell>
          <cell r="F152"/>
          <cell r="G152" t="str">
            <v>06.2141</v>
          </cell>
        </row>
        <row r="153">
          <cell r="A153" t="str">
            <v>06.2142</v>
          </cell>
          <cell r="B153" t="str">
            <v>Laép ñaët khoùa ñôõ daây choáng seùt tieát dieän £ 70 (Coät coù chieàu cao £ 30m)</v>
          </cell>
          <cell r="C153" t="str">
            <v>boä</v>
          </cell>
          <cell r="D153"/>
          <cell r="E153">
            <v>1950</v>
          </cell>
          <cell r="F153"/>
          <cell r="G153" t="str">
            <v>06.2142</v>
          </cell>
        </row>
        <row r="154">
          <cell r="A154" t="str">
            <v>06.2151</v>
          </cell>
          <cell r="B154" t="str">
            <v>Laép ñaët khoùa ñôõ daây choáng seùt tieát dieän £ 240 (Coät coù chieàu cao £ 20m)</v>
          </cell>
          <cell r="C154" t="str">
            <v>boä</v>
          </cell>
          <cell r="D154">
            <v>75046</v>
          </cell>
          <cell r="E154">
            <v>2763</v>
          </cell>
          <cell r="F154"/>
          <cell r="G154" t="str">
            <v>06.2151</v>
          </cell>
        </row>
        <row r="155">
          <cell r="A155" t="str">
            <v>06.2152</v>
          </cell>
          <cell r="B155" t="str">
            <v>Laép ñaët khoùa ñôõ daây choáng seùt tieát dieän £ 240 (Coät coù chieàu cao £ 30m)</v>
          </cell>
          <cell r="C155" t="str">
            <v>boä</v>
          </cell>
          <cell r="D155"/>
          <cell r="E155">
            <v>2925</v>
          </cell>
          <cell r="F155"/>
          <cell r="G155" t="str">
            <v>06.2152</v>
          </cell>
        </row>
        <row r="156">
          <cell r="A156" t="str">
            <v>06.2161</v>
          </cell>
          <cell r="B156" t="str">
            <v>Laép ñaët khoùa ñôõ daây choáng seùt tieát dieän &gt; 240 (Coät coù chieàu cao £ 20m)</v>
          </cell>
          <cell r="C156" t="str">
            <v>boä</v>
          </cell>
          <cell r="D156"/>
          <cell r="E156">
            <v>5688</v>
          </cell>
          <cell r="F156"/>
          <cell r="G156" t="str">
            <v>06.2161</v>
          </cell>
        </row>
        <row r="157">
          <cell r="A157" t="str">
            <v>06.2162</v>
          </cell>
          <cell r="B157" t="str">
            <v>Laép ñaët khoùa ñôõ daây choáng seùt tieát dieän &gt; 240 (Coät coù chieàu cao £ 30m)</v>
          </cell>
          <cell r="C157" t="str">
            <v>boä</v>
          </cell>
          <cell r="D157"/>
          <cell r="E157">
            <v>5850</v>
          </cell>
          <cell r="F157"/>
          <cell r="G157" t="str">
            <v>06.2162</v>
          </cell>
        </row>
        <row r="158">
          <cell r="A158" t="str">
            <v>06.5011</v>
          </cell>
          <cell r="B158" t="str">
            <v>Vöôït ñöôøng daây thoâng tin tieát dieän daây £ 50</v>
          </cell>
          <cell r="C158" t="str">
            <v>V.trí</v>
          </cell>
          <cell r="D158">
            <v>75046</v>
          </cell>
          <cell r="E158">
            <v>78346</v>
          </cell>
          <cell r="F158"/>
          <cell r="G158" t="str">
            <v>06.5011</v>
          </cell>
        </row>
        <row r="159">
          <cell r="A159" t="str">
            <v>06.5012</v>
          </cell>
          <cell r="B159" t="str">
            <v>Vöôït ñöôøng daây thoâng tin tieát dieän daây £ 95</v>
          </cell>
          <cell r="C159" t="str">
            <v>V.trí</v>
          </cell>
          <cell r="D159">
            <v>104623</v>
          </cell>
          <cell r="E159">
            <v>90887</v>
          </cell>
          <cell r="F159"/>
          <cell r="G159" t="str">
            <v>06.5012</v>
          </cell>
        </row>
        <row r="160">
          <cell r="A160" t="str">
            <v>06.5013</v>
          </cell>
          <cell r="B160" t="str">
            <v>Vöôït ñöôøng daây thoâng tin tieát dieän daây £ 150</v>
          </cell>
          <cell r="C160" t="str">
            <v>V.trí</v>
          </cell>
          <cell r="D160">
            <v>134516</v>
          </cell>
          <cell r="E160">
            <v>127737</v>
          </cell>
          <cell r="F160"/>
          <cell r="G160" t="str">
            <v>06.5013</v>
          </cell>
        </row>
        <row r="161">
          <cell r="A161" t="str">
            <v>06.5014</v>
          </cell>
          <cell r="B161" t="str">
            <v>Vöôït ñöôøng daây thoâng tin tieát dieän daây £ 240</v>
          </cell>
          <cell r="C161" t="str">
            <v>V.trí</v>
          </cell>
          <cell r="D161">
            <v>163462</v>
          </cell>
          <cell r="E161">
            <v>143530</v>
          </cell>
          <cell r="F161"/>
          <cell r="G161" t="str">
            <v>06.5014</v>
          </cell>
        </row>
        <row r="162">
          <cell r="A162" t="str">
            <v>06.5015</v>
          </cell>
          <cell r="B162" t="str">
            <v>Vöôït ñöôøng daây thoâng tin tieát dieän daây &gt; 240</v>
          </cell>
          <cell r="C162" t="str">
            <v>V.trí</v>
          </cell>
          <cell r="D162">
            <v>223247</v>
          </cell>
          <cell r="E162">
            <v>226521</v>
          </cell>
          <cell r="F162"/>
          <cell r="G162" t="str">
            <v>06.5015</v>
          </cell>
        </row>
        <row r="163">
          <cell r="A163" t="str">
            <v>06.5011</v>
          </cell>
          <cell r="B163" t="str">
            <v>Vöôït ñöôøng daây haï theá tieát dieän daây £ 50</v>
          </cell>
          <cell r="C163" t="str">
            <v>V.trí</v>
          </cell>
          <cell r="D163">
            <v>75046</v>
          </cell>
          <cell r="E163">
            <v>78346</v>
          </cell>
          <cell r="F163"/>
          <cell r="G163" t="str">
            <v>06.5011</v>
          </cell>
        </row>
        <row r="164">
          <cell r="A164" t="str">
            <v>06.5012</v>
          </cell>
          <cell r="B164" t="str">
            <v>Vöôït ñöôøng daây haï theá tieát dieän daây £ 95</v>
          </cell>
          <cell r="C164" t="str">
            <v>V.trí</v>
          </cell>
          <cell r="D164">
            <v>104623</v>
          </cell>
          <cell r="E164">
            <v>90887</v>
          </cell>
          <cell r="F164"/>
          <cell r="G164" t="str">
            <v>06.5012</v>
          </cell>
        </row>
        <row r="165">
          <cell r="A165" t="str">
            <v>06.5013</v>
          </cell>
          <cell r="B165" t="str">
            <v>Vöôït ñöôøng daây haï theá tieát dieän daây £ 150</v>
          </cell>
          <cell r="C165" t="str">
            <v>V.trí</v>
          </cell>
          <cell r="D165">
            <v>134516</v>
          </cell>
          <cell r="E165">
            <v>127737</v>
          </cell>
          <cell r="F165"/>
          <cell r="G165" t="str">
            <v>06.5013</v>
          </cell>
        </row>
        <row r="166">
          <cell r="A166" t="str">
            <v>06.5014</v>
          </cell>
          <cell r="B166" t="str">
            <v>Vöôït ñöôøng daây haï theá tieát dieän daây £ 240</v>
          </cell>
          <cell r="C166" t="str">
            <v>V.trí</v>
          </cell>
          <cell r="D166">
            <v>163462</v>
          </cell>
          <cell r="E166">
            <v>143530</v>
          </cell>
          <cell r="F166"/>
          <cell r="G166" t="str">
            <v>06.5014</v>
          </cell>
        </row>
        <row r="167">
          <cell r="A167" t="str">
            <v>06.5015</v>
          </cell>
          <cell r="B167" t="str">
            <v>Vöôït ñöôøng daây haï theá tieát dieän daây &gt; 240</v>
          </cell>
          <cell r="C167" t="str">
            <v>V.trí</v>
          </cell>
          <cell r="D167">
            <v>223247</v>
          </cell>
          <cell r="E167">
            <v>226521</v>
          </cell>
          <cell r="F167"/>
          <cell r="G167" t="str">
            <v>06.5015</v>
          </cell>
        </row>
        <row r="168">
          <cell r="A168" t="str">
            <v>06.5021</v>
          </cell>
          <cell r="B168" t="str">
            <v>Vöôït ñöôøng daây 35 kV tieát dieän daây £ 50</v>
          </cell>
          <cell r="C168" t="str">
            <v>V.trí</v>
          </cell>
          <cell r="D168">
            <v>119570</v>
          </cell>
          <cell r="E168">
            <v>105596</v>
          </cell>
          <cell r="F168"/>
          <cell r="G168" t="str">
            <v>06.5021</v>
          </cell>
        </row>
        <row r="169">
          <cell r="A169" t="str">
            <v>06.5022</v>
          </cell>
          <cell r="B169" t="str">
            <v>Vöôït ñöôøng daây 35 kV tieát dieän daây £ 95</v>
          </cell>
          <cell r="C169" t="str">
            <v>V.trí</v>
          </cell>
          <cell r="D169">
            <v>149462</v>
          </cell>
          <cell r="E169">
            <v>121544</v>
          </cell>
          <cell r="F169"/>
          <cell r="G169" t="str">
            <v>06.5022</v>
          </cell>
        </row>
        <row r="170">
          <cell r="A170" t="str">
            <v>06.5023</v>
          </cell>
          <cell r="B170" t="str">
            <v>Vöôït ñöôøng daây 35 kV tieát dieän daây £ 150</v>
          </cell>
          <cell r="C170" t="str">
            <v>V.trí</v>
          </cell>
          <cell r="D170">
            <v>178093</v>
          </cell>
          <cell r="E170">
            <v>148495</v>
          </cell>
          <cell r="F170"/>
          <cell r="G170" t="str">
            <v>06.5023</v>
          </cell>
        </row>
        <row r="171">
          <cell r="A171" t="str">
            <v>06.5024</v>
          </cell>
          <cell r="B171" t="str">
            <v>Vöôït ñöôøng daây 35 kV tieát dieän daây £ 240</v>
          </cell>
          <cell r="C171" t="str">
            <v>V.trí</v>
          </cell>
          <cell r="D171">
            <v>224193</v>
          </cell>
          <cell r="E171">
            <v>166446</v>
          </cell>
          <cell r="F171"/>
          <cell r="G171" t="str">
            <v>06.5024</v>
          </cell>
        </row>
        <row r="172">
          <cell r="A172" t="str">
            <v>06.5025</v>
          </cell>
          <cell r="B172" t="str">
            <v>Vöôït ñöôøng daây 35 kV tieát dieän daây &gt; 240</v>
          </cell>
          <cell r="C172" t="str">
            <v>V.trí</v>
          </cell>
          <cell r="D172">
            <v>313870</v>
          </cell>
          <cell r="E172">
            <v>290467</v>
          </cell>
          <cell r="F172"/>
          <cell r="G172" t="str">
            <v>06.5025</v>
          </cell>
        </row>
        <row r="173">
          <cell r="A173" t="str">
            <v>06.5061</v>
          </cell>
          <cell r="B173" t="str">
            <v>Vöôït ñöôøng giao thoâng &gt;10m tieát dieän daây £ 50</v>
          </cell>
          <cell r="C173" t="str">
            <v>V.trí</v>
          </cell>
          <cell r="D173">
            <v>177462</v>
          </cell>
          <cell r="E173">
            <v>143995</v>
          </cell>
          <cell r="F173"/>
          <cell r="G173" t="str">
            <v>06.5061</v>
          </cell>
        </row>
        <row r="174">
          <cell r="A174" t="str">
            <v>06.5062</v>
          </cell>
          <cell r="B174" t="str">
            <v>Vöôït ñöôøng giao thoâng &gt;10m tieát dieän daây £ 95</v>
          </cell>
          <cell r="C174" t="str">
            <v>V.trí</v>
          </cell>
          <cell r="D174">
            <v>252130</v>
          </cell>
          <cell r="E174">
            <v>190445</v>
          </cell>
          <cell r="F174"/>
          <cell r="G174" t="str">
            <v>06.5062</v>
          </cell>
        </row>
        <row r="175">
          <cell r="A175" t="str">
            <v>06.5063</v>
          </cell>
          <cell r="B175" t="str">
            <v>Vöôït ñöôøng giao thoâng &gt;10m tieát dieän daây £ 150</v>
          </cell>
          <cell r="C175" t="str">
            <v>V.trí</v>
          </cell>
          <cell r="D175">
            <v>328186</v>
          </cell>
          <cell r="E175">
            <v>233024</v>
          </cell>
          <cell r="F175"/>
          <cell r="G175" t="str">
            <v>06.5063</v>
          </cell>
        </row>
        <row r="176">
          <cell r="A176" t="str">
            <v>06.5064</v>
          </cell>
          <cell r="B176" t="str">
            <v>Vöôït ñöôøng giao thoâng &gt;10m tieát dieän daây £ 240</v>
          </cell>
          <cell r="C176" t="str">
            <v>V.trí</v>
          </cell>
          <cell r="D176">
            <v>285447</v>
          </cell>
          <cell r="E176">
            <v>261823</v>
          </cell>
          <cell r="F176"/>
          <cell r="G176" t="str">
            <v>06.5064</v>
          </cell>
        </row>
        <row r="177">
          <cell r="A177" t="str">
            <v>06.5065</v>
          </cell>
          <cell r="B177" t="str">
            <v>Vöôït ñöôøng giao thoâng &gt;10m tieát dieän daây &gt; 240</v>
          </cell>
          <cell r="C177" t="str">
            <v>V.trí</v>
          </cell>
          <cell r="D177">
            <v>532260</v>
          </cell>
          <cell r="E177">
            <v>410618</v>
          </cell>
          <cell r="F177"/>
          <cell r="G177" t="str">
            <v>06.5065</v>
          </cell>
        </row>
        <row r="178">
          <cell r="A178" t="str">
            <v>06.5071</v>
          </cell>
          <cell r="B178" t="str">
            <v>Vò trí beû goùc tieát dieän daây £ 50</v>
          </cell>
          <cell r="C178" t="str">
            <v>V.trí</v>
          </cell>
          <cell r="D178"/>
          <cell r="E178">
            <v>30697</v>
          </cell>
          <cell r="F178"/>
          <cell r="G178" t="str">
            <v>06.5071</v>
          </cell>
        </row>
        <row r="179">
          <cell r="A179" t="str">
            <v>06.5072</v>
          </cell>
          <cell r="B179" t="str">
            <v>Vò trí beû goùc tieát dieän daây £ 95</v>
          </cell>
          <cell r="C179" t="str">
            <v>V.trí</v>
          </cell>
          <cell r="D179"/>
          <cell r="E179">
            <v>61933</v>
          </cell>
          <cell r="F179"/>
          <cell r="G179" t="str">
            <v>06.5072</v>
          </cell>
        </row>
        <row r="180">
          <cell r="A180" t="str">
            <v>06.5073</v>
          </cell>
          <cell r="B180" t="str">
            <v>Vò trí beû goùc tieát dieän daây £ 150</v>
          </cell>
          <cell r="C180" t="str">
            <v>V.trí</v>
          </cell>
          <cell r="D180"/>
          <cell r="E180">
            <v>78346</v>
          </cell>
          <cell r="F180"/>
          <cell r="G180" t="str">
            <v>06.5073</v>
          </cell>
        </row>
        <row r="181">
          <cell r="A181" t="str">
            <v>06.5074</v>
          </cell>
          <cell r="B181" t="str">
            <v>Vò trí beû goùc tieát dieän daây £ 240</v>
          </cell>
          <cell r="C181" t="str">
            <v>V.trí</v>
          </cell>
          <cell r="D181"/>
          <cell r="E181">
            <v>80978</v>
          </cell>
          <cell r="F181"/>
          <cell r="G181" t="str">
            <v>06.5074</v>
          </cell>
        </row>
        <row r="182">
          <cell r="A182" t="str">
            <v>06.5075</v>
          </cell>
          <cell r="B182" t="str">
            <v>Vò trí beû goùc tieát dieän daây &gt; 240</v>
          </cell>
          <cell r="C182" t="str">
            <v>V.trí</v>
          </cell>
          <cell r="D182"/>
          <cell r="E182">
            <v>150188</v>
          </cell>
          <cell r="F182"/>
          <cell r="G182" t="str">
            <v>06.5075</v>
          </cell>
        </row>
        <row r="183">
          <cell r="A183" t="str">
            <v>06.6104</v>
          </cell>
          <cell r="B183" t="str">
            <v>Raûi caêng daây laáy ñoä voõng daây AC-50mm 2</v>
          </cell>
          <cell r="C183" t="str">
            <v>km</v>
          </cell>
          <cell r="D183">
            <v>212189</v>
          </cell>
          <cell r="E183">
            <v>261153</v>
          </cell>
          <cell r="F183"/>
          <cell r="G183" t="str">
            <v>06.6104</v>
          </cell>
        </row>
        <row r="184">
          <cell r="A184" t="str">
            <v>06.6105</v>
          </cell>
          <cell r="B184" t="str">
            <v>Raûi caêng daây laáy ñoä voõng daây AC-70mm 2</v>
          </cell>
          <cell r="C184" t="str">
            <v>km</v>
          </cell>
          <cell r="D184">
            <v>212789</v>
          </cell>
          <cell r="E184">
            <v>348908</v>
          </cell>
          <cell r="F184"/>
          <cell r="G184" t="str">
            <v>06.6105</v>
          </cell>
        </row>
        <row r="185">
          <cell r="A185" t="str">
            <v>06.6106</v>
          </cell>
          <cell r="B185" t="str">
            <v>Raûi caêng daây laáy ñoä voõng daây AC-95mm 2</v>
          </cell>
          <cell r="C185" t="str">
            <v>km</v>
          </cell>
          <cell r="D185">
            <v>212789</v>
          </cell>
          <cell r="E185">
            <v>475178</v>
          </cell>
          <cell r="F185"/>
          <cell r="G185" t="str">
            <v>06.6106</v>
          </cell>
        </row>
        <row r="186">
          <cell r="A186" t="str">
            <v>06.6107</v>
          </cell>
          <cell r="B186" t="str">
            <v>Raûi caêng daây laáy ñoä voõng daây AC-120mm 2</v>
          </cell>
          <cell r="C186" t="str">
            <v>km</v>
          </cell>
          <cell r="D186">
            <v>298671</v>
          </cell>
          <cell r="E186">
            <v>588862</v>
          </cell>
          <cell r="F186"/>
          <cell r="G186" t="str">
            <v>06.6107</v>
          </cell>
        </row>
        <row r="187">
          <cell r="A187" t="str">
            <v>06.6108</v>
          </cell>
          <cell r="B187" t="str">
            <v>Raûi caêng daây laáy ñoä voõng daây AC-150mm 2</v>
          </cell>
          <cell r="C187" t="str">
            <v>km</v>
          </cell>
          <cell r="D187">
            <v>298671</v>
          </cell>
          <cell r="E187">
            <v>712550</v>
          </cell>
          <cell r="F187"/>
          <cell r="G187" t="str">
            <v>06.6108</v>
          </cell>
        </row>
        <row r="188">
          <cell r="A188" t="str">
            <v>06.6109</v>
          </cell>
          <cell r="B188" t="str">
            <v>Raûi caêng daây laáy ñoä voõng daây AC-185mm 2</v>
          </cell>
          <cell r="C188" t="str">
            <v>km</v>
          </cell>
          <cell r="D188">
            <v>298671</v>
          </cell>
          <cell r="E188">
            <v>840899</v>
          </cell>
          <cell r="F188"/>
          <cell r="G188" t="str">
            <v>06.6109</v>
          </cell>
        </row>
        <row r="189">
          <cell r="A189" t="str">
            <v>06.6110</v>
          </cell>
          <cell r="B189" t="str">
            <v>Raûi caêng daây laáy ñoä voõng daây AC-240mm 2</v>
          </cell>
          <cell r="C189" t="str">
            <v>km</v>
          </cell>
          <cell r="D189">
            <v>298671</v>
          </cell>
          <cell r="E189">
            <v>924792</v>
          </cell>
          <cell r="F189"/>
          <cell r="G189" t="str">
            <v>06.6110</v>
          </cell>
        </row>
        <row r="190">
          <cell r="A190" t="str">
            <v>06.6124</v>
          </cell>
          <cell r="B190" t="str">
            <v>Raûi caêng daây laáy ñoä voõng daây A-50mm 2</v>
          </cell>
          <cell r="C190" t="str">
            <v>km</v>
          </cell>
          <cell r="D190">
            <v>212189</v>
          </cell>
          <cell r="E190">
            <v>208012</v>
          </cell>
          <cell r="F190"/>
          <cell r="G190" t="str">
            <v>06.6124</v>
          </cell>
        </row>
        <row r="191">
          <cell r="A191" t="str">
            <v>06.6125</v>
          </cell>
          <cell r="B191" t="str">
            <v>Raûi caêng daây laáy ñoä voõng daây A-70mm 2</v>
          </cell>
          <cell r="C191" t="str">
            <v>km</v>
          </cell>
          <cell r="D191">
            <v>212189</v>
          </cell>
          <cell r="E191">
            <v>279516</v>
          </cell>
          <cell r="F191"/>
          <cell r="G191" t="str">
            <v>06.6125</v>
          </cell>
        </row>
        <row r="192">
          <cell r="A192" t="str">
            <v>06.6126</v>
          </cell>
          <cell r="B192" t="str">
            <v>Raûi caêng daây laáy ñoä voõng daây A-95mm 2</v>
          </cell>
          <cell r="C192" t="str">
            <v>km</v>
          </cell>
          <cell r="D192">
            <v>212189</v>
          </cell>
          <cell r="E192">
            <v>381897</v>
          </cell>
          <cell r="F192"/>
          <cell r="G192" t="str">
            <v>06.6126</v>
          </cell>
        </row>
        <row r="193">
          <cell r="A193" t="str">
            <v>06.6133</v>
          </cell>
          <cell r="B193" t="str">
            <v>Raûi caêng daây choáng seùt tieát dieän 35mm 2</v>
          </cell>
          <cell r="C193" t="str">
            <v>km</v>
          </cell>
          <cell r="D193">
            <v>211789</v>
          </cell>
          <cell r="E193">
            <v>365484</v>
          </cell>
          <cell r="F193"/>
          <cell r="G193" t="str">
            <v>06.6133</v>
          </cell>
        </row>
        <row r="194">
          <cell r="A194" t="str">
            <v>06.6134</v>
          </cell>
          <cell r="B194" t="str">
            <v>Raûi caêng daây choáng seùt tieát dieän 50mm 2</v>
          </cell>
          <cell r="C194" t="str">
            <v>km</v>
          </cell>
          <cell r="D194">
            <v>211789</v>
          </cell>
          <cell r="E194">
            <v>409524</v>
          </cell>
          <cell r="F194"/>
          <cell r="G194" t="str">
            <v>06.6134</v>
          </cell>
        </row>
        <row r="195">
          <cell r="A195" t="str">
            <v>06.6135</v>
          </cell>
          <cell r="B195" t="str">
            <v>Raûi caêng daây choáng seùt tieát dieän 70mm 2</v>
          </cell>
          <cell r="C195" t="str">
            <v>km</v>
          </cell>
          <cell r="D195">
            <v>211789</v>
          </cell>
          <cell r="E195">
            <v>491429</v>
          </cell>
          <cell r="F195"/>
          <cell r="G195" t="str">
            <v>06.6135</v>
          </cell>
        </row>
        <row r="197">
          <cell r="A197" t="str">
            <v>02.1211</v>
          </cell>
          <cell r="B197" t="str">
            <v>Vaän chuyeån xi maêng cöï ly 100m</v>
          </cell>
          <cell r="C197" t="str">
            <v>taán</v>
          </cell>
          <cell r="D197"/>
          <cell r="E197">
            <v>71813</v>
          </cell>
        </row>
        <row r="198">
          <cell r="A198" t="str">
            <v>02.1212</v>
          </cell>
          <cell r="B198" t="str">
            <v>Vaän chuyeån xi maêng cöï ly 300m</v>
          </cell>
          <cell r="C198" t="str">
            <v>taán</v>
          </cell>
          <cell r="D198"/>
          <cell r="E198">
            <v>67545</v>
          </cell>
        </row>
        <row r="199">
          <cell r="A199" t="str">
            <v>02.1213</v>
          </cell>
          <cell r="B199" t="str">
            <v>Vaän chuyeån xi maêng cöï ly 500m</v>
          </cell>
          <cell r="C199" t="str">
            <v>taán</v>
          </cell>
          <cell r="D199"/>
          <cell r="E199">
            <v>66956</v>
          </cell>
        </row>
        <row r="200">
          <cell r="A200" t="str">
            <v>02.1214</v>
          </cell>
          <cell r="B200" t="str">
            <v>Vaän chuyeån xi maêng cöï ly &gt;500m</v>
          </cell>
          <cell r="C200" t="str">
            <v>taán</v>
          </cell>
          <cell r="D200"/>
          <cell r="E200">
            <v>66515</v>
          </cell>
        </row>
        <row r="202">
          <cell r="A202" t="str">
            <v>02.1241</v>
          </cell>
          <cell r="B202" t="str">
            <v xml:space="preserve">Vaän chuyeån ñaù </v>
          </cell>
          <cell r="C202" t="str">
            <v>m3</v>
          </cell>
          <cell r="D202"/>
          <cell r="E202">
            <v>70635</v>
          </cell>
        </row>
        <row r="203">
          <cell r="A203" t="str">
            <v>02.1242</v>
          </cell>
          <cell r="B203" t="str">
            <v xml:space="preserve">Vaän chuyeån ñaù </v>
          </cell>
          <cell r="C203" t="str">
            <v>m3</v>
          </cell>
          <cell r="D203"/>
          <cell r="E203">
            <v>67692</v>
          </cell>
        </row>
        <row r="204">
          <cell r="A204" t="str">
            <v>02.1243</v>
          </cell>
          <cell r="B204" t="str">
            <v xml:space="preserve">Vaän chuyeån ñaù </v>
          </cell>
          <cell r="C204" t="str">
            <v>m3</v>
          </cell>
          <cell r="D204"/>
          <cell r="E204">
            <v>67104</v>
          </cell>
        </row>
        <row r="205">
          <cell r="A205" t="str">
            <v>02.1244</v>
          </cell>
          <cell r="B205" t="str">
            <v xml:space="preserve">Vaän chuyeån ñaù </v>
          </cell>
          <cell r="C205" t="str">
            <v>m3</v>
          </cell>
          <cell r="D205"/>
          <cell r="E205">
            <v>66662</v>
          </cell>
        </row>
        <row r="206">
          <cell r="A206" t="str">
            <v>02.1232</v>
          </cell>
          <cell r="B206" t="str">
            <v>Vaän chuyeån caÙt</v>
          </cell>
          <cell r="C206" t="str">
            <v>m3</v>
          </cell>
        </row>
        <row r="207">
          <cell r="A207" t="str">
            <v>02.1231</v>
          </cell>
          <cell r="B207" t="str">
            <v>Vaän chuyeån caùt</v>
          </cell>
          <cell r="C207" t="str">
            <v>m3</v>
          </cell>
          <cell r="D207"/>
          <cell r="E207">
            <v>67251</v>
          </cell>
        </row>
        <row r="208">
          <cell r="A208" t="str">
            <v>02.1232</v>
          </cell>
          <cell r="B208" t="str">
            <v>Vaän chuyeån caùt</v>
          </cell>
          <cell r="C208" t="str">
            <v>m3</v>
          </cell>
          <cell r="D208"/>
          <cell r="E208">
            <v>64308</v>
          </cell>
        </row>
        <row r="209">
          <cell r="A209" t="str">
            <v>02.1233</v>
          </cell>
          <cell r="B209" t="str">
            <v>Vaän chuyeån caùt</v>
          </cell>
          <cell r="C209" t="str">
            <v>m3</v>
          </cell>
          <cell r="D209"/>
          <cell r="E209">
            <v>63719</v>
          </cell>
        </row>
        <row r="210">
          <cell r="A210" t="str">
            <v>02.1234</v>
          </cell>
          <cell r="B210" t="str">
            <v>Vaän chuyeån caùt</v>
          </cell>
          <cell r="C210" t="str">
            <v>m3</v>
          </cell>
          <cell r="D210"/>
          <cell r="E210">
            <v>62983</v>
          </cell>
        </row>
        <row r="212">
          <cell r="A212" t="str">
            <v>02.1351</v>
          </cell>
          <cell r="B212" t="str">
            <v>Vaän chuyeån coát theùp + bulon</v>
          </cell>
          <cell r="C212" t="str">
            <v>Taán</v>
          </cell>
          <cell r="D212"/>
          <cell r="E212">
            <v>110221</v>
          </cell>
        </row>
        <row r="213">
          <cell r="A213" t="str">
            <v>02.1352</v>
          </cell>
          <cell r="B213" t="str">
            <v>Vaän chuyeån coát theùp + bulon</v>
          </cell>
          <cell r="C213" t="str">
            <v>Taán</v>
          </cell>
          <cell r="D213"/>
          <cell r="E213">
            <v>103451</v>
          </cell>
        </row>
        <row r="214">
          <cell r="A214" t="str">
            <v>02.1353</v>
          </cell>
          <cell r="B214" t="str">
            <v>Vaän chuyeån coát theùp + bulon</v>
          </cell>
          <cell r="C214" t="str">
            <v>Taán</v>
          </cell>
          <cell r="D214"/>
          <cell r="E214">
            <v>102127</v>
          </cell>
        </row>
        <row r="215">
          <cell r="A215" t="str">
            <v>02.1354</v>
          </cell>
          <cell r="B215" t="str">
            <v>Vaän chuyeån coát theùp + bulon</v>
          </cell>
          <cell r="C215" t="str">
            <v>Taán</v>
          </cell>
          <cell r="D215"/>
          <cell r="E215">
            <v>93739</v>
          </cell>
        </row>
        <row r="217">
          <cell r="A217" t="str">
            <v>02.1331</v>
          </cell>
          <cell r="B217" t="str">
            <v>Vaän chuyeån vaùn khuoân</v>
          </cell>
          <cell r="C217" t="str">
            <v>m3</v>
          </cell>
          <cell r="D217"/>
          <cell r="E217">
            <v>57391</v>
          </cell>
        </row>
        <row r="218">
          <cell r="A218" t="str">
            <v>02.1332</v>
          </cell>
          <cell r="B218" t="str">
            <v>Vaän chuyeån vaùn khuoân</v>
          </cell>
          <cell r="C218" t="str">
            <v>m3</v>
          </cell>
          <cell r="D218"/>
          <cell r="E218">
            <v>55037</v>
          </cell>
        </row>
        <row r="219">
          <cell r="A219" t="str">
            <v>02.1333</v>
          </cell>
          <cell r="B219" t="str">
            <v>Vaän chuyeån vaùn khuoân</v>
          </cell>
          <cell r="C219" t="str">
            <v>m3</v>
          </cell>
          <cell r="D219"/>
          <cell r="E219">
            <v>54301</v>
          </cell>
        </row>
        <row r="220">
          <cell r="A220" t="str">
            <v>02.1334</v>
          </cell>
          <cell r="B220" t="str">
            <v>Vaän chuyeån vaùn khuoân</v>
          </cell>
          <cell r="C220" t="str">
            <v>m3</v>
          </cell>
          <cell r="D220"/>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cell r="E223">
            <v>56950</v>
          </cell>
        </row>
        <row r="224">
          <cell r="A224" t="str">
            <v>02.1323</v>
          </cell>
          <cell r="B224" t="str">
            <v>Vaän chuyeån nöôùc</v>
          </cell>
          <cell r="C224" t="str">
            <v>m3</v>
          </cell>
          <cell r="D224"/>
          <cell r="E224">
            <v>49592</v>
          </cell>
        </row>
        <row r="225">
          <cell r="A225" t="str">
            <v>02.1324</v>
          </cell>
          <cell r="B225" t="str">
            <v>Vaän chuyeån nöôùc</v>
          </cell>
          <cell r="C225" t="str">
            <v>m3</v>
          </cell>
          <cell r="D225"/>
          <cell r="E225">
            <v>48415</v>
          </cell>
        </row>
        <row r="227">
          <cell r="A227" t="str">
            <v>02.1391</v>
          </cell>
          <cell r="B227" t="str">
            <v>Vaän chuyeån coïc tre</v>
          </cell>
          <cell r="C227" t="str">
            <v>coïc</v>
          </cell>
          <cell r="D227"/>
          <cell r="E227">
            <v>17953</v>
          </cell>
        </row>
        <row r="228">
          <cell r="A228" t="str">
            <v>02.1392</v>
          </cell>
          <cell r="B228" t="str">
            <v>Vaän chuyeån coïc tre</v>
          </cell>
          <cell r="C228" t="str">
            <v>coïc</v>
          </cell>
          <cell r="D228"/>
          <cell r="E228">
            <v>16923</v>
          </cell>
        </row>
        <row r="229">
          <cell r="A229" t="str">
            <v>02.1393</v>
          </cell>
          <cell r="B229" t="str">
            <v>Vaän chuyeån coïc tre</v>
          </cell>
          <cell r="C229" t="str">
            <v>coïc</v>
          </cell>
          <cell r="D229"/>
          <cell r="E229">
            <v>16776</v>
          </cell>
        </row>
        <row r="230">
          <cell r="A230" t="str">
            <v>02.1394</v>
          </cell>
          <cell r="B230" t="str">
            <v>Vaän chuyeån coïc tre</v>
          </cell>
          <cell r="C230" t="str">
            <v>coïc</v>
          </cell>
          <cell r="D230"/>
          <cell r="E230">
            <v>16629</v>
          </cell>
        </row>
        <row r="232">
          <cell r="A232" t="str">
            <v>02.1391</v>
          </cell>
          <cell r="B232" t="str">
            <v>Vaän chuyeån coùt eùp</v>
          </cell>
          <cell r="C232" t="str">
            <v>taám</v>
          </cell>
          <cell r="D232"/>
          <cell r="E232">
            <v>17953</v>
          </cell>
        </row>
        <row r="233">
          <cell r="A233" t="str">
            <v>02.1392</v>
          </cell>
          <cell r="B233" t="str">
            <v>Vaän chuyeån coùt eùp</v>
          </cell>
          <cell r="C233" t="str">
            <v>taám</v>
          </cell>
          <cell r="D233"/>
          <cell r="E233">
            <v>16923</v>
          </cell>
        </row>
        <row r="234">
          <cell r="A234" t="str">
            <v>02.1393</v>
          </cell>
          <cell r="B234" t="str">
            <v>Vaän chuyeån coùt eùp</v>
          </cell>
          <cell r="C234" t="str">
            <v>taám</v>
          </cell>
          <cell r="D234"/>
          <cell r="E234">
            <v>16776</v>
          </cell>
        </row>
        <row r="235">
          <cell r="A235" t="str">
            <v>02.1394</v>
          </cell>
          <cell r="B235" t="str">
            <v>Vaän chuyeån coùt eùp</v>
          </cell>
          <cell r="C235" t="str">
            <v>taám</v>
          </cell>
          <cell r="D235"/>
          <cell r="E235">
            <v>16629</v>
          </cell>
        </row>
        <row r="237">
          <cell r="A237" t="str">
            <v>02.1481</v>
          </cell>
          <cell r="B237" t="str">
            <v>Vaän chuyeån DCTC</v>
          </cell>
          <cell r="C237" t="str">
            <v>Taán</v>
          </cell>
          <cell r="D237"/>
          <cell r="E237">
            <v>91090</v>
          </cell>
        </row>
        <row r="238">
          <cell r="A238" t="str">
            <v>02.1482</v>
          </cell>
          <cell r="B238" t="str">
            <v>Vaän chuyeån DCTC</v>
          </cell>
          <cell r="C238" t="str">
            <v>Taán</v>
          </cell>
          <cell r="D238"/>
          <cell r="E238">
            <v>84615</v>
          </cell>
        </row>
        <row r="239">
          <cell r="A239" t="str">
            <v>02.1483</v>
          </cell>
          <cell r="B239" t="str">
            <v>Vaän chuyeån DCTC</v>
          </cell>
          <cell r="C239" t="str">
            <v>Taán</v>
          </cell>
          <cell r="D239"/>
          <cell r="E239">
            <v>83585</v>
          </cell>
        </row>
        <row r="240">
          <cell r="A240" t="str">
            <v>02.1484</v>
          </cell>
          <cell r="B240" t="str">
            <v>Vaän chuyeån DCTC</v>
          </cell>
          <cell r="C240" t="str">
            <v>Taán</v>
          </cell>
          <cell r="D240"/>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refreshError="1"/>
      <sheetData sheetId="384"/>
      <sheetData sheetId="385"/>
      <sheetData sheetId="386"/>
      <sheetData sheetId="387"/>
      <sheetData sheetId="388" refreshError="1"/>
      <sheetData sheetId="389" refreshError="1"/>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Don 'ia_III"/>
      <sheetName val="CHITIET VL-NC-TT -1p"/>
      <sheetName val="CHITIET VL-NC-TT-3p"/>
      <sheetName val="Don gia vung III"/>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TK-TUBU"/>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MTL$-INTER"/>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Tile"/>
      <sheetName val="Properties"/>
      <sheetName val="drawing"/>
      <sheetName val="Load1"/>
      <sheetName val="HS"/>
      <sheetName val="Tile1"/>
      <sheetName val="Check1"/>
      <sheetName val="Momen at transfer"/>
      <sheetName val="Stress at transfer"/>
      <sheetName val="Camber"/>
      <sheetName val="loss_Stress"/>
      <sheetName val="Congot-tubien"/>
      <sheetName val="Chart1"/>
      <sheetName val="load2"/>
      <sheetName val="KT_Momen"/>
      <sheetName val="Capacity"/>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XL4Test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biGvattu_Acap"/>
      <sheetName val="daysu_    ien"/>
      <sheetName val="XA 81K 8421"/>
      <sheetName val="DON GIA TRAM (3)"/>
      <sheetName val="V.c noi bo"/>
      <sheetName val="lfat_tram"/>
      <sheetName val="dnc4"/>
      <sheetName val="DG"/>
      <sheetName val=" Phu"/>
      <sheetName val="BV  "/>
      <sheetName val="NV-TCay"/>
      <sheetName val="Phep NV-BV-TCay"/>
      <sheetName val="tamung"/>
      <sheetName val="10000000"/>
      <sheetName val="THVT"/>
      <sheetName val="Bia"/>
      <sheetName val="KTCH"/>
      <sheetName val="Gioi thieu"/>
      <sheetName val="HSPPN"/>
      <sheetName val="HesophanboTT"/>
      <sheetName val="Tai trong"/>
      <sheetName val="TohoptaitrongB"/>
      <sheetName val="Xa mu"/>
      <sheetName val="PcacolCot"/>
      <sheetName val="Day be"/>
      <sheetName val="Coc dong"/>
      <sheetName val="PcacolCoc"/>
      <sheetName val="Dinh be"/>
      <sheetName val="Phan"/>
      <sheetName val="Bang TH"/>
      <sheetName val="TTgia"/>
      <sheetName val="PTDG"/>
      <sheetName val="Gia"/>
      <sheetName val="Nhan cong"/>
      <sheetName val="vua"/>
      <sheetName val="BTN min"/>
      <sheetName val="BTN tho"/>
      <sheetName val="DATA"/>
      <sheetName val="DIALOG"/>
      <sheetName val="Macro1"/>
      <sheetName val="danh muc"/>
      <sheetName val="HHBR 03 (2)"/>
      <sheetName val="HHBR 03"/>
      <sheetName val="X-N-T-TP"/>
      <sheetName val="HDBH01"/>
      <sheetName val="HDGTGT"/>
      <sheetName val="TOKHAI (3)"/>
      <sheetName val="TOKHAI"/>
      <sheetName val="LISTHD 01"/>
      <sheetName val="SDHD 01"/>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TNHC"/>
      <sheetName val="Don gia"/>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Phan XD TBA 110kV Tan uyen.xls"/>
      <sheetName val="A 110kV Tan uyen.xls?THDT duong"/>
      <sheetName val="Dgia vat tu"/>
      <sheetName val="Don gia_III"/>
      <sheetName val="VL-NT- M Hang rao"/>
      <sheetName val="_Phan XD TBA 110kV Tan uyen.xls"/>
      <sheetName val="Mong MT­4"/>
      <sheetName val="dg tp(cm"/>
      <sheetName val="A 110kV Tan uyen.xls_THDT duong"/>
      <sheetName val="VL_NV_ M san nen"/>
      <sheetName val="VL_NC_M Nha dieu khien"/>
      <sheetName val="CHITIET VL-NC"/>
      <sheetName val="CL Hang ra/ (2)"/>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THDT hang rao䥜ƌ_x0004_"/>
      <sheetName val="THDT hang rao????????????䥜ƌ?_x0004_"/>
      <sheetName val="CL Hang ra_ (2)"/>
      <sheetName val="Don gia Tay Ninh"/>
      <sheetName val="THDT hang rao____________䥜ƌ__x0004_"/>
      <sheetName val="CHITIET VL-NC-TT -1p"/>
      <sheetName val="CHITIET VL-NC-TT-3p"/>
      <sheetName val="DG vat tu"/>
      <sheetName val="TH VL, NC, DDHT Thanhphuoc"/>
      <sheetName val="Mong_MT­4"/>
      <sheetName val="dg_tp(cm"/>
      <sheetName val="_Phan_XD_TBA_110kV_Tan_uyen_xls"/>
      <sheetName val="A_110kV_Tan_uyen_xls?THDT_duong"/>
      <sheetName val="DG_vat_tu"/>
      <sheetName val="Don_gia_Tay_Ninh"/>
      <sheetName val="CL_Hang_ra/_(2)"/>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VL-NT-_M_Hang_rao1"/>
      <sheetName val="_Phan_XD_TBA_110kV_Tan_uyen_xl1"/>
      <sheetName val="Mong_MT­41"/>
      <sheetName val="Dgia_vat_tu1"/>
      <sheetName val="Don_gia_III1"/>
      <sheetName val="A_110kV_Tan_uyen_xls?THDT_duon1"/>
      <sheetName val="dg_tp(cm1"/>
      <sheetName val="[Phan_XD_TBA_110kV_Tan_uyen_xls"/>
      <sheetName val="VL_NV__M_san_nen"/>
      <sheetName val="VL_NC_M_Nha_dieu_khien"/>
      <sheetName val="CHITIET_VL-NC"/>
      <sheetName val="CL_Hang_ra/_(2)1"/>
      <sheetName val="CL_Hang_ra__(2)"/>
      <sheetName val="VL-NV-_M_dung"/>
      <sheetName val="THDT_hang_rao䥜ƌ"/>
      <sheetName val="THDT_hang_rao????????????䥜ƌ?"/>
      <sheetName val="A_110kV_Tan_uyen_xls_THDT_duong"/>
      <sheetName val="THDT_hang_rao____________䥜ƌ_"/>
      <sheetName val="DG_vat_tu1"/>
      <sheetName val="Don_gia_Tay_Ninh1"/>
      <sheetName val="CHITIET_VL-NC-TT_-1p"/>
      <sheetName val="CHITIET_VL-NC-TT-3p"/>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Don gia vung III"/>
      <sheetName val="T_x000a_ä_x0007_RP`©B-1"/>
      <sheetName val="A_110kV_Tan_uyen_xls_THDT_duon1"/>
      <sheetName val="CL_Hang_ra__(2)1"/>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VL-NC-M_Nha_dieu_khien5"/>
      <sheetName val="TL_Nha_dieu_khien5"/>
      <sheetName val="Don_gia_Binh_Duong5"/>
      <sheetName val="THDT_Nha_DHSX5"/>
      <sheetName val="VL-NC-M_Nha_DHSX5"/>
      <sheetName val="TL_Nha_DHSX5"/>
      <sheetName val="Don_gia_Vung_Tau5"/>
      <sheetName val="dg_tphcm5"/>
      <sheetName val="Don_gia_Dak_Lak5"/>
      <sheetName val="Dgia_vat_tu5"/>
      <sheetName val="Don_gia_III5"/>
      <sheetName val="THDT_san_nen6"/>
      <sheetName val="VL-NV-_M_san_nen6"/>
      <sheetName val="TL_san_nen6"/>
      <sheetName val="THDT_duong6"/>
      <sheetName val="VL-NV-_M_duong6"/>
      <sheetName val="TL_duong6"/>
      <sheetName val="CL_duong6"/>
      <sheetName val="THDT_hang_rao6"/>
      <sheetName val="VL-NV-_M_Hang_rao6"/>
      <sheetName val="CL_Hang_rao6"/>
      <sheetName val="T"/>
      <sheetName val="UP"/>
    </sheetNames>
    <sheetDataSet>
      <sheetData sheetId="0" refreshError="1">
        <row r="2">
          <cell r="G2" t="str">
            <v>dung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B-B"/>
      <sheetName val="Analysis"/>
      <sheetName val="C-C"/>
      <sheetName val="D-D"/>
      <sheetName val="Don gia"/>
      <sheetName val="13.BANG CT"/>
      <sheetName val="14.MMUS GIUA NHIP"/>
      <sheetName val="4.HSPBngang"/>
      <sheetName val="6.Tinh tai"/>
      <sheetName val="2 NSl"/>
      <sheetName val="17.US CHU tho a_b"/>
      <sheetName val="15.MMUS GOI"/>
      <sheetName val="5.BANG I"/>
      <sheetName val="DG"/>
      <sheetName val="NSL"/>
      <sheetName val="A6,MAY"/>
      <sheetName val="Sheet3"/>
      <sheetName val="DG "/>
      <sheetName val="Sheet1"/>
      <sheetName val="Xuly Data"/>
      <sheetName val="tra-vat-lieu"/>
      <sheetName val="SILICATE"/>
      <sheetName val="KH-Q1,Q2,01"/>
      <sheetName val="Du_lieu"/>
      <sheetName val="gvl"/>
      <sheetName val="PNT-QUOT-#3"/>
      <sheetName val="COAT&amp;WRAP-QIOT-#3"/>
      <sheetName val="XXXXXXX_x0018_"/>
      <sheetName val="GTXL1"/>
      <sheetName val="Control"/>
      <sheetName val="THVATTU"/>
      <sheetName val="vlieu"/>
      <sheetName val="Lç khoan LK1"/>
      <sheetName val="TINHMOA2"/>
      <sheetName val="Input"/>
      <sheetName val="Chekk D"/>
      <sheetName val="nenmat"/>
      <sheetName val="THKL"/>
      <sheetName val="Bang chiet tinh TBA"/>
      <sheetName val="Chiet tinh DZ 22"/>
      <sheetName val="TTDZ22"/>
      <sheetName val="ChackB"/>
      <sheetName val="HL4Poppy"/>
      <sheetName val="Chk F"/>
      <sheetName val="VL,NC"/>
      <sheetName val="BKTH"/>
      <sheetName val="nhap_xuat_ton"/>
      <sheetName val="giathanh1"/>
      <sheetName val="ptvt-dg"/>
      <sheetName val="Giai trinh"/>
      <sheetName val="Ch"/>
      <sheetName val="VL-NC-M"/>
      <sheetName val="Sheet2"/>
      <sheetName val="Mo M1"/>
      <sheetName val=" (2)"/>
      <sheetName val=""/>
      <sheetName val="???????? (2)"/>
      <sheetName val="????????"/>
      <sheetName val="khung ten TD"/>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KKKKKKKK (2)"/>
      <sheetName val="KKKKKKKK"/>
      <sheetName val="Ch??k F"/>
      <sheetName val="Names"/>
      <sheetName val="Ch__k F"/>
      <sheetName val="________ (2)"/>
      <sheetName val="________"/>
      <sheetName val="LE"/>
      <sheetName val="Quantity"/>
      <sheetName val="dongia"/>
      <sheetName val="XXXXXXX_x005f_x0018_"/>
      <sheetName val="CHI TIET"/>
      <sheetName val="DG NC+ MAY"/>
      <sheetName val="5.Don gia XD"/>
      <sheetName val="10.NhanCong"/>
      <sheetName val="DLC DIEN AP"/>
      <sheetName val="SL dau tien"/>
      <sheetName val="HSKVUC"/>
      <sheetName val="VCDD_TBA"/>
      <sheetName val="TN"/>
      <sheetName val="ND"/>
      <sheetName val="Links"/>
      <sheetName val="Lead"/>
      <sheetName val="DG dien"/>
      <sheetName val="P2"/>
      <sheetName val="A6"/>
      <sheetName val="Bcao"/>
      <sheetName val="Nhaplieusp"/>
      <sheetName val="Ch_x005f_x0000__x005f_x0000_k F"/>
      <sheetName val="solieu"/>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GyaVL"/>
      <sheetName val="GVL"/>
      <sheetName val="Loading"/>
      <sheetName val="C &amp; G RHS"/>
      <sheetName val="공통가설"/>
      <sheetName val="LVTRIN~1"/>
      <sheetName val="포장복구집계"/>
      <sheetName val="project management"/>
      <sheetName val="변경집계표"/>
      <sheetName val="jobhist"/>
      <sheetName val="Project Brief"/>
      <sheetName val="Check C"/>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
          <cell r="A15" t="b">
            <v>1</v>
          </cell>
        </row>
      </sheetData>
      <sheetData sheetId="9" refreshError="1"/>
      <sheetData sheetId="10" refreshError="1"/>
      <sheetData sheetId="11" refreshError="1"/>
      <sheetData sheetId="12" refreshError="1"/>
      <sheetData sheetId="1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THSDHD QUY III"/>
      <sheetName val="BKBL HH,DV"/>
      <sheetName val="TK TNCN"/>
      <sheetName val=".xls]PHIEU XAC MINH"/>
      <sheetName val=".xls]SO XAC MINH (TH)"/>
      <sheetName val=".xls_PHIEU XAC MINH"/>
      <sheetName val=".xls_SO XAC MINH (TH)"/>
      <sheetName val="XL4Poppy"/>
    </sheetNames>
    <sheetDataSet>
      <sheetData sheetId="0"/>
      <sheetData sheetId="1" refreshError="1">
        <row r="2">
          <cell r="A2" t="str">
            <v>0600003563</v>
          </cell>
          <cell r="B2" t="str">
            <v>Cty TNHH Ñöùc Phöông - Tænh Nam Ñònh</v>
          </cell>
          <cell r="C2" t="str">
            <v>Cty TNHH Ñöùc Phöông - 291 Hoøang Vaên Thuï, TP.Nam Ñònh, Tænh Nam Ñònh</v>
          </cell>
        </row>
        <row r="3">
          <cell r="A3">
            <v>2900325445</v>
          </cell>
          <cell r="B3" t="str">
            <v>Cty CP TM Ngheä An - Ngheä An</v>
          </cell>
          <cell r="C3" t="str">
            <v>Cty CP TM Ngheä An - 19 Quang Trung, TP.Vinh, Ngheä An</v>
          </cell>
        </row>
        <row r="4">
          <cell r="A4" t="str">
            <v>0302183649</v>
          </cell>
          <cell r="B4" t="str">
            <v>Cty TNHH SX-TM Huy Hoøang- Q.1</v>
          </cell>
          <cell r="C4" t="str">
            <v>Cty TNHH SX-TM Huy Hoøang - 265 Lyù Töï Troïng, Q.1</v>
          </cell>
        </row>
        <row r="5">
          <cell r="A5">
            <v>2900325445</v>
          </cell>
          <cell r="B5" t="str">
            <v>Cty CP TM Ngheä An - Ngheä An</v>
          </cell>
          <cell r="C5" t="str">
            <v>Cty CP TM Ngheä An - 19 Quang Trung, TP.Vinh, Ngheä An</v>
          </cell>
        </row>
        <row r="6">
          <cell r="A6">
            <v>2900325445</v>
          </cell>
          <cell r="B6" t="str">
            <v>Cty CP TM Ngheä An - Ngheä An</v>
          </cell>
          <cell r="C6" t="str">
            <v>Cty CP TM Ngheä An - 19 Quang Trung, TP.Vinh, Ngheä An</v>
          </cell>
        </row>
        <row r="7">
          <cell r="A7" t="str">
            <v>0302183649</v>
          </cell>
          <cell r="B7" t="str">
            <v>Cty TNHH SX-TM Huy Hoøang - Q.1</v>
          </cell>
          <cell r="C7" t="str">
            <v>Cty TNHH SX-TM Huy Hoøang - 265 Lyù Töï Troïng, Q.1</v>
          </cell>
        </row>
        <row r="8">
          <cell r="A8" t="str">
            <v>0300865043</v>
          </cell>
          <cell r="B8" t="str">
            <v>Cty TNHH Hoøang Chung - Q.1</v>
          </cell>
          <cell r="C8" t="str">
            <v>Cty TNHH Hoøang Chung - 148 Leâ Lai, Q.1</v>
          </cell>
        </row>
        <row r="9">
          <cell r="A9" t="str">
            <v>0301927038</v>
          </cell>
          <cell r="B9" t="str">
            <v>Cty TNHH Nam Thònh - Q.5</v>
          </cell>
          <cell r="C9" t="str">
            <v>Cty TNHH Nam Thònh-100Q An Döông Vöông, Q.5</v>
          </cell>
        </row>
        <row r="10">
          <cell r="A10" t="str">
            <v>0600003563</v>
          </cell>
          <cell r="B10" t="str">
            <v>Cty TNHH Ñöùc Phöông , Tænh Nam Ñònh</v>
          </cell>
          <cell r="C10" t="str">
            <v>Cty TNHH Ñöùc Phöông - 291 Hoøang Vaên Thuï, TP.Nam Ñònh, Tænh Nam Ñònh</v>
          </cell>
        </row>
        <row r="11">
          <cell r="A11" t="str">
            <v>0302021285</v>
          </cell>
          <cell r="B11" t="str">
            <v>Cty TNHH Ñoâ Thanh , H.Bình Chaùnh</v>
          </cell>
          <cell r="C11" t="str">
            <v>Cty TNHH Ñoâ Thanh - 4/25 Aáp 3 , Xaõ Taân Quyù Taây, H.Bình Chaùnh</v>
          </cell>
        </row>
        <row r="12">
          <cell r="A12" t="str">
            <v>0302183649</v>
          </cell>
          <cell r="B12" t="str">
            <v>Cty TNHH SX-TM Huy Hoøang , Q.1</v>
          </cell>
          <cell r="C12" t="str">
            <v>Cty TNHH SX-TM Huy Hoøang - 265 Lyù Töï Troïng, Q.1</v>
          </cell>
        </row>
        <row r="13">
          <cell r="A13" t="str">
            <v>0302918861</v>
          </cell>
          <cell r="B13" t="str">
            <v>Cty TNHH TM-DV Ñaøo Khang Duy, Q.8</v>
          </cell>
          <cell r="C13" t="str">
            <v>Cty TNHH TM-DV Ñaøo Khang Duy-690/15 Nguyeãn Duy, P.12, Q.8</v>
          </cell>
        </row>
        <row r="14">
          <cell r="A14" t="str">
            <v>0302789824</v>
          </cell>
          <cell r="B14" t="str">
            <v>DNTN Lieân Thaønh , Q.Bình Taân</v>
          </cell>
          <cell r="C14" t="str">
            <v>DNTN Lieân Thaønh - B1/80 TL10, P.Taân Taïo, Q.Bình Taân</v>
          </cell>
        </row>
        <row r="15">
          <cell r="A15" t="str">
            <v>0301911983</v>
          </cell>
          <cell r="B15" t="str">
            <v>Cty TNHH TM Kim Tín , Q.5</v>
          </cell>
          <cell r="C15" t="str">
            <v>Cty TNHH TM Kim Tín - 48 Trònh Hoaøi Ñöùc, P.13, Q.5</v>
          </cell>
        </row>
        <row r="16">
          <cell r="A16">
            <v>3700549859</v>
          </cell>
          <cell r="B16" t="str">
            <v>Cty TNHH TM Tröôøng Haûi, H.Thuaän An, BD</v>
          </cell>
          <cell r="C16" t="str">
            <v>Cty TNHH TM Tröôøng Haûi-60 Ñöôøng soá 3, xaõ Bình Hoøa, H.Thuaän An, BD</v>
          </cell>
        </row>
        <row r="17">
          <cell r="A17" t="str">
            <v>0302415434</v>
          </cell>
          <cell r="B17" t="str">
            <v>Cty TNHH TM Taân Tieán Thaønh, Taân Nhöït, BC</v>
          </cell>
          <cell r="C17" t="str">
            <v>Cty TNHH TM Taân Tieán Thaønh-B19/400D Traàn Ñaïi Nghóa, Taân Nhöït, BC</v>
          </cell>
        </row>
        <row r="18">
          <cell r="A18" t="str">
            <v>0301974905</v>
          </cell>
          <cell r="B18" t="str">
            <v>Cty TNHH Taân Theù KyûVN , P.4, Q.TB</v>
          </cell>
          <cell r="C18" t="str">
            <v>Cty TNHH Taân Theù KyûVN - 107 Traàn Quoác Hoøan, P.4, Q.TB</v>
          </cell>
        </row>
        <row r="19">
          <cell r="A19" t="str">
            <v>0302930160</v>
          </cell>
          <cell r="B19" t="str">
            <v>Cty TNHH TM Vónh Cao Thaêng , P.13, Q.11</v>
          </cell>
          <cell r="C19" t="str">
            <v>Cty TNHH TM Vónh Cao Thaêng - 194 Laõnh Binh Thaêng, P.13, Q.11</v>
          </cell>
        </row>
        <row r="20">
          <cell r="A20" t="str">
            <v>0303273983</v>
          </cell>
          <cell r="B20" t="str">
            <v>Cty TNHH TM Theùp Sinh Ích , P.11, Q.5</v>
          </cell>
          <cell r="C20" t="str">
            <v>Cty TNHH TM Theùp Sinh Ích - 49 Phuø Ñoång Thieân Vöông, P.11, Q.5</v>
          </cell>
        </row>
        <row r="21">
          <cell r="A21" t="str">
            <v>0300951119</v>
          </cell>
          <cell r="B21" t="str">
            <v>Ñieän löïc Bình Chaùnh, BC</v>
          </cell>
          <cell r="C21" t="str">
            <v>Ñieän löïc Bình Chaùnh - B5/6 Nguyeãn Höõu Tri, BC</v>
          </cell>
        </row>
        <row r="22">
          <cell r="A22" t="str">
            <v>0303138906</v>
          </cell>
          <cell r="B22" t="str">
            <v>Cty TNHH CN Vónh Phuù Höng , Q.Btaân</v>
          </cell>
          <cell r="C22" t="str">
            <v>Cty TNHH CN Vónh Phuù Höng - 11 Ñöôøng C, KCN Taân Taïo, Q.Btaân</v>
          </cell>
        </row>
        <row r="23">
          <cell r="A23" t="str">
            <v>0301726236</v>
          </cell>
          <cell r="B23" t="str">
            <v>DNTN TM Quaûng Döông , Q.11</v>
          </cell>
          <cell r="C23" t="str">
            <v>DNTN TM Quaûng Döông - 140/10 Bình Thôùi, P.14, Q.11</v>
          </cell>
        </row>
        <row r="24">
          <cell r="A24" t="str">
            <v>0301726236</v>
          </cell>
          <cell r="B24" t="str">
            <v>DNTN TM Quaûng Döông , Q.11</v>
          </cell>
          <cell r="C24" t="str">
            <v>DNTN TM Quaûng Döông - 140/10 Bình Thôùi, P.14, Q.11</v>
          </cell>
        </row>
        <row r="25">
          <cell r="A25" t="str">
            <v>0301911983</v>
          </cell>
          <cell r="B25" t="str">
            <v>Cty TNHH TM Kim Tín , Q.5</v>
          </cell>
          <cell r="C25" t="str">
            <v>Cty TNHH TM Kim Tín - 48 Trònh Hoaøi Ñöùc, P.13, Q.5</v>
          </cell>
        </row>
        <row r="26">
          <cell r="A26" t="str">
            <v>0300559007</v>
          </cell>
          <cell r="B26" t="str">
            <v>Cty CP Baùch HoÙa Mieàn Nam , Q.1</v>
          </cell>
          <cell r="C26" t="str">
            <v>Cty CP Baùch HoÙa Mieàn Nam - 16 Toân Thaát Thieäp, Q.1</v>
          </cell>
        </row>
        <row r="27">
          <cell r="A27" t="str">
            <v>0302151968</v>
          </cell>
          <cell r="B27" t="str">
            <v>DNTN SX-TM Thieàn Kyù , P.Taân Taïo, Btaân</v>
          </cell>
          <cell r="C27" t="str">
            <v>DNTN SX-TM Thieàn Kyù - B7/168 Traàn Ñaïi Nghóa, P.Taân Taïo, Btaân</v>
          </cell>
        </row>
        <row r="28">
          <cell r="A28" t="str">
            <v>3700236207-001</v>
          </cell>
          <cell r="B28" t="str">
            <v>Cty TNHH Sun Steel CN TP.HCM, P.12, Q.10</v>
          </cell>
          <cell r="C28" t="str">
            <v>Cty TNHH Sun Steel CN TP.HCM - 512F-512G Nguyeãn Tri Phöông, P.12, Q.10</v>
          </cell>
        </row>
        <row r="29">
          <cell r="A29" t="str">
            <v>0300951119</v>
          </cell>
          <cell r="B29" t="str">
            <v>Ñieän löïc Bình Chaùnh , BC</v>
          </cell>
          <cell r="C29" t="str">
            <v>Ñieän löïc Bình Chaùnh - B5/6 Nguyeãn Höõu Tri, BC</v>
          </cell>
        </row>
        <row r="30">
          <cell r="A30">
            <v>3600430176</v>
          </cell>
          <cell r="B30" t="str">
            <v>Cty TNHH Acetylen H.Long Thaønh, ÑN</v>
          </cell>
          <cell r="C30" t="str">
            <v>Cty TNHH Acetylen 263 - Xaõ Phöôùc Taân, H.Long Thaønh, ÑN</v>
          </cell>
        </row>
        <row r="31">
          <cell r="A31">
            <v>3600430176</v>
          </cell>
          <cell r="B31" t="str">
            <v>Cty TNHH Acetylen, H.Long Thaønh, ÑN</v>
          </cell>
          <cell r="C31" t="str">
            <v>Cty TNHH Acetylen 263 - Xaõ Phöôùc Taân, H.Long Thaønh, ÑN</v>
          </cell>
        </row>
        <row r="32">
          <cell r="A32" t="str">
            <v>0302151968</v>
          </cell>
          <cell r="B32" t="str">
            <v>DNTN SX-TM Thieàn Kyù, P.Taân Taïo, Btaân</v>
          </cell>
          <cell r="C32" t="str">
            <v>DNTN SX-TM Thieàn Kyù - B7/168 Traàn Ñaïi Nghóa, P.Taân Taïo, Btaân</v>
          </cell>
        </row>
        <row r="33">
          <cell r="A33" t="str">
            <v>0302940137</v>
          </cell>
          <cell r="B33" t="str">
            <v>Cty TNHH Toøan Höõu , Q.Btaân</v>
          </cell>
          <cell r="C33" t="str">
            <v>Cty TNHH Toøan Höõu - 53/115 KP.8, P.An Laïc, Q.Btaân</v>
          </cell>
        </row>
        <row r="34">
          <cell r="A34" t="str">
            <v>0302177370</v>
          </cell>
          <cell r="B34" t="str">
            <v>DNTN Hieäp Phaùt ï, P.13, Q.GV</v>
          </cell>
          <cell r="C34" t="str">
            <v>DNTN Hieäp Phaùt - 61/1 Leâ Ñöùc Thoï, P.13, Q.GV</v>
          </cell>
        </row>
        <row r="35">
          <cell r="A35" t="str">
            <v>0200414209</v>
          </cell>
          <cell r="B35" t="str">
            <v>Cty TNHH Ñöùc Ñaït - 4 Nguyeãn Traõi, HP</v>
          </cell>
          <cell r="C35" t="str">
            <v>Cty TNHH Ñöùc Ñaït - 4 Nguyeãn Traõi, HP</v>
          </cell>
        </row>
        <row r="36">
          <cell r="A36" t="str">
            <v>0302415120</v>
          </cell>
          <cell r="B36" t="str">
            <v>CS Caét Saét Coâng Danh , P.Hieäp Taân, Q.Tphuù</v>
          </cell>
          <cell r="C36" t="str">
            <v>CS Caét Saét Coâng Danh - 151/48E Luõy Baùn Bích, P.Hieäp Taân, Q.Tphuù</v>
          </cell>
        </row>
        <row r="37">
          <cell r="A37" t="str">
            <v>0301980923</v>
          </cell>
          <cell r="B37" t="str">
            <v>Cty TNHH TM Hieäp Thaønh Höng , Q.Tphuù</v>
          </cell>
          <cell r="C37" t="str">
            <v>Cty TNHH TM Hieäp Thaønh Höng - 120/83 Löông Theá Vinh, P.Taân Thôùi Hoøa, Q.Tphuù</v>
          </cell>
        </row>
        <row r="38">
          <cell r="A38" t="str">
            <v>0300743380</v>
          </cell>
          <cell r="B38" t="str">
            <v>Cty CP CN-TM Höõu Nghò , Q.1, TP.HCM</v>
          </cell>
          <cell r="C38" t="str">
            <v>Cty CP CN-TM Höõu Nghò - 35 Leâ Lôïi, Q.1, TP.HCM</v>
          </cell>
        </row>
        <row r="39">
          <cell r="A39" t="str">
            <v>0301939629</v>
          </cell>
          <cell r="B39" t="str">
            <v>DNTN Caåm Phaùt , P.4, Q.TB</v>
          </cell>
          <cell r="C39" t="str">
            <v>DNTN Caåm Phaùt - 27/17 Haäu Giang, P.4, Q.TB</v>
          </cell>
        </row>
        <row r="40">
          <cell r="A40" t="str">
            <v>0303138906</v>
          </cell>
          <cell r="B40" t="str">
            <v>Cty TNHH CN Vónh Phuù Höng , Q.Btaân</v>
          </cell>
          <cell r="C40" t="str">
            <v>Cty TNHH CN Vónh Phuù Höng - 11 Ñöôøng C, KCN Taân Taïo, Q.Btaân</v>
          </cell>
        </row>
        <row r="41">
          <cell r="A41" t="str">
            <v>0301821049</v>
          </cell>
          <cell r="B41" t="str">
            <v>Cty Taøi Lôïi  P.Taân Taïo, Q.Btaân</v>
          </cell>
          <cell r="C41" t="str">
            <v>Cty Taøi Lôïi - 34 Traàn Ñaïi Nghóa, P.Taân Taïo, Q.Btaân</v>
          </cell>
        </row>
        <row r="42">
          <cell r="A42" t="str">
            <v>0300954529</v>
          </cell>
          <cell r="B42" t="str">
            <v xml:space="preserve">Böu ñieän TP.HCM </v>
          </cell>
          <cell r="C42" t="str">
            <v xml:space="preserve">Böu ñieän TP.HCM </v>
          </cell>
        </row>
        <row r="43">
          <cell r="A43" t="str">
            <v>0301077528</v>
          </cell>
          <cell r="B43" t="str">
            <v>HTX Vaä Taûi Cô Giôùi Q11 , Q.11</v>
          </cell>
          <cell r="C43" t="str">
            <v>HTX Vaä Taûi Cô Giôùi Q11 - 1160 Ñöôøng 3/2, P.12, Q.11</v>
          </cell>
        </row>
        <row r="44">
          <cell r="A44" t="str">
            <v>0300361624</v>
          </cell>
          <cell r="B44" t="str">
            <v>Nhôn Höng , P.16, Q.11</v>
          </cell>
          <cell r="C44" t="str">
            <v>Nhôn Höng - 428 Hoàng Baøng, P.16, Q.11</v>
          </cell>
        </row>
        <row r="45">
          <cell r="A45" t="str">
            <v>0300575841</v>
          </cell>
          <cell r="B45" t="str">
            <v>Chaâu Vónh Khaùnh , P.13, Q.5</v>
          </cell>
          <cell r="C45" t="str">
            <v>Chaâu Vónh Khaùnh - 76-78 Phuøng Höng, P.13, Q.5</v>
          </cell>
        </row>
        <row r="46">
          <cell r="A46" t="str">
            <v>0302062789</v>
          </cell>
          <cell r="B46" t="str">
            <v>Vöông Chí Cöôøng -, P.15, Q.5</v>
          </cell>
          <cell r="C46" t="str">
            <v>Vöông Chí Cöôøng - 136 Taân Thaønh, P.15, Q.5</v>
          </cell>
        </row>
        <row r="47">
          <cell r="A47" t="str">
            <v>0302766136</v>
          </cell>
          <cell r="B47" t="str">
            <v>Laâm Böûu Quyønh , P.13, Q.5</v>
          </cell>
          <cell r="C47" t="str">
            <v>Laâm Böûu Quyønh - 195 Haûi Thöôïng Laõn Oâng, P.13, Q.5</v>
          </cell>
        </row>
        <row r="48">
          <cell r="A48" t="str">
            <v>0302485015</v>
          </cell>
          <cell r="B48" t="str">
            <v>CS Vónh Thuaän , P.8, Q.6</v>
          </cell>
          <cell r="C48" t="str">
            <v>CS Vónh Thuaän - 233 Bình Tieân, P.8, Q.6</v>
          </cell>
        </row>
        <row r="49">
          <cell r="A49" t="str">
            <v>0300766500</v>
          </cell>
          <cell r="B49" t="str">
            <v>Cty CP Nhöïa Saøi Goøn ù P9,Q5</v>
          </cell>
          <cell r="C49" t="str">
            <v>Cty CP Nhöïa Saøi Goøn - 242 Traàn Phuù P9,Q5</v>
          </cell>
        </row>
        <row r="50">
          <cell r="A50" t="str">
            <v>0302626178</v>
          </cell>
          <cell r="B50" t="str">
            <v>Cty CP Thaêng Long ( Q.1)</v>
          </cell>
          <cell r="C50" t="str">
            <v>Cty CP Thaêng Long- (126 Söông Nguyeät Aùnh, Q.1)</v>
          </cell>
        </row>
        <row r="51">
          <cell r="A51" t="str">
            <v>0400398681</v>
          </cell>
          <cell r="B51" t="str">
            <v>Cty CP VT OÂ toâ &amp; DV Toång hôïp, Ñaø naüng</v>
          </cell>
          <cell r="C51" t="str">
            <v>Cty CP VT OÂ toâ &amp; DV Toång hôïp-276/3 Nuùi Thaønh, Ñaø naüng</v>
          </cell>
        </row>
        <row r="52">
          <cell r="A52" t="str">
            <v>0300284842</v>
          </cell>
          <cell r="B52" t="str">
            <v>Vaên Taán KD Caân caùc loaïi, P13, Q5</v>
          </cell>
          <cell r="C52" t="str">
            <v>Vaên Taán KD Caân caùc loaïi- 28 Haûi Thöôïng Laõn Oâng, P13, Q5</v>
          </cell>
        </row>
        <row r="53">
          <cell r="A53" t="str">
            <v>0301764175</v>
          </cell>
          <cell r="B53" t="str">
            <v>Cty TNHH Tieán Loäc (237 Nguyeãn Traõi, Q.1 )</v>
          </cell>
          <cell r="C53" t="str">
            <v>Cty TNHH Tieán Loäc- (237 Nguyeãn Traõi, Q.1 )</v>
          </cell>
        </row>
        <row r="54">
          <cell r="A54" t="str">
            <v>2900325445</v>
          </cell>
          <cell r="B54" t="str">
            <v>Cty CP TM Ngheä An ( Quang Trung - Ngheä An)</v>
          </cell>
          <cell r="C54" t="str">
            <v>Cty CP TM Ngheä An- ( Quang Trung - Ngheä An)</v>
          </cell>
        </row>
        <row r="55">
          <cell r="A55">
            <v>4400115122</v>
          </cell>
          <cell r="B55" t="str">
            <v>Cty SX - SNK Coâng Nghieäp Phuù Yeân (Phuù Yeân)</v>
          </cell>
          <cell r="C55" t="str">
            <v>Cty SX - SNK Coâng Nghieäp Phuù Yeân- (Phuù Yeân)</v>
          </cell>
        </row>
        <row r="56">
          <cell r="A56" t="str">
            <v>0600003563</v>
          </cell>
          <cell r="B56" t="str">
            <v>Cty TNHH Ñöùc Phöông (Nam Ñònh)</v>
          </cell>
          <cell r="C56" t="str">
            <v>Cty TNHH Ñöùc Phöông- (Nam Ñònh)</v>
          </cell>
        </row>
        <row r="57">
          <cell r="A57" t="str">
            <v>0301927038</v>
          </cell>
          <cell r="B57" t="str">
            <v>Cty TNHH Nam Thònh (Q.5)</v>
          </cell>
          <cell r="C57" t="str">
            <v>Cty TNHH Nam Thònh- (Q.5)</v>
          </cell>
        </row>
        <row r="58">
          <cell r="A58" t="str">
            <v>0400101588</v>
          </cell>
          <cell r="B58" t="str">
            <v>Nhaø maùy sx phuï tuøng xe maùy (Ñaøù Naüng)</v>
          </cell>
          <cell r="C58" t="str">
            <v>Nhaø maùy sx phuï tuøng xe maùy- (Ñaøù Naüng)</v>
          </cell>
        </row>
        <row r="59">
          <cell r="A59" t="str">
            <v>0302183649</v>
          </cell>
          <cell r="B59" t="str">
            <v>Cty TNHH Huy Hoaøng (Q.1)</v>
          </cell>
          <cell r="C59" t="str">
            <v>Cty TNHH Huy Hoaøng -(Q.1)</v>
          </cell>
        </row>
        <row r="60">
          <cell r="A60" t="str">
            <v>0400100827</v>
          </cell>
          <cell r="B60" t="str">
            <v>Cty ñieän maùy vaø kyõ thuaät CN - Ñaø Naüng</v>
          </cell>
          <cell r="C60" t="str">
            <v>Cty ñieän maùy vaø kyõ thuaät CN - Ñaø Naüng</v>
          </cell>
        </row>
        <row r="61">
          <cell r="A61" t="str">
            <v>0302183649</v>
          </cell>
          <cell r="B61" t="str">
            <v>Cty TNHH Huy Hoaøng (Q.1)</v>
          </cell>
          <cell r="C61" t="str">
            <v>Cty TNHH Huy Hoaøng- (Q.1)</v>
          </cell>
        </row>
        <row r="62">
          <cell r="A62" t="str">
            <v>0302566200</v>
          </cell>
          <cell r="B62" t="str">
            <v>Cty TNHH xe vaø maùy FMC (Q.1)</v>
          </cell>
          <cell r="C62" t="str">
            <v>Cty TNHH xe vaø maùy FMC- (Q.1)</v>
          </cell>
        </row>
        <row r="63">
          <cell r="A63" t="str">
            <v>0303505352</v>
          </cell>
          <cell r="B63" t="str">
            <v>Cty TNHH SX- Gia Toaùn DaTaSa ( BChaùnh)</v>
          </cell>
          <cell r="C63" t="str">
            <v>Cty TNHH SX- Gia Toaùn DaTaSa -( BChaùnh)</v>
          </cell>
        </row>
        <row r="64">
          <cell r="A64" t="str">
            <v>0302183649</v>
          </cell>
          <cell r="B64" t="str">
            <v>Cty TNHH Huy Hoaøng (Q.1)</v>
          </cell>
          <cell r="C64" t="str">
            <v>Cty TNHH Huy Hoaøng- (Q.1)</v>
          </cell>
        </row>
        <row r="65">
          <cell r="A65" t="str">
            <v>0302483427</v>
          </cell>
          <cell r="B65" t="str">
            <v>CH Leâ Thanh Haûi-Q1</v>
          </cell>
          <cell r="C65" t="str">
            <v>CH Leâ Thanh Haûi - 3D Soá 33 Yersin ,P.Caáu Oâng Laõnh,Q1</v>
          </cell>
        </row>
        <row r="66">
          <cell r="A66" t="str">
            <v>0301033778</v>
          </cell>
          <cell r="B66" t="str">
            <v>DNTN SX TM Taân Bình Minh - Q11</v>
          </cell>
          <cell r="C66" t="str">
            <v>DNTN SX TM Taân Bình Minh - 159/3 Laïc Long Quaân,P1, Q11</v>
          </cell>
        </row>
        <row r="67">
          <cell r="A67" t="str">
            <v>0302682006</v>
          </cell>
          <cell r="B67" t="str">
            <v>Cty TNHH TM DV Vónh Phong - Q6</v>
          </cell>
          <cell r="C67" t="str">
            <v>Cty TNHH TM DV Vónh Phong - 21D C/X Phuù Laâm, Ñ.Lyù Chieâu Hoaøng, P10, Q6Q6</v>
          </cell>
        </row>
        <row r="68">
          <cell r="A68" t="str">
            <v>0302935232</v>
          </cell>
          <cell r="B68" t="str">
            <v>DNTN TM Kim Ñòa - Q11</v>
          </cell>
          <cell r="C68" t="str">
            <v>DNTN TM Kim Ñòa - 100A Phuù Thoï , P2, Q11</v>
          </cell>
        </row>
        <row r="69">
          <cell r="A69" t="str">
            <v>0302744012</v>
          </cell>
          <cell r="B69" t="str">
            <v>DNTN Tuyeàn Töôøng  - Q.Tphuù</v>
          </cell>
          <cell r="C69" t="str">
            <v>DNTN Tuyeàn Töôøng  - 30/19 Buøi Theá Myõ, P.Hieäp Taân, Q.Tphuù</v>
          </cell>
        </row>
        <row r="70">
          <cell r="A70" t="str">
            <v>0300358607</v>
          </cell>
          <cell r="B70" t="str">
            <v>Vöông Toâ Haø - Q5</v>
          </cell>
          <cell r="C70" t="str">
            <v>Vöông Toâ Haø - S41 chôï Taï Uyeân, P15,Q5</v>
          </cell>
        </row>
        <row r="71">
          <cell r="A71" t="str">
            <v>0300427272</v>
          </cell>
          <cell r="B71" t="str">
            <v>Cô Sôû Döông Dung , Q11</v>
          </cell>
          <cell r="C71" t="str">
            <v>Cô Sôû Döông Dung - 116 Nguyeãn Chí Thanh, P16, Q11</v>
          </cell>
        </row>
        <row r="72">
          <cell r="A72" t="str">
            <v>0303285668</v>
          </cell>
          <cell r="B72" t="str">
            <v>Quaùn Höông Vy - P15, Q11</v>
          </cell>
          <cell r="C72" t="str">
            <v>Quaùn Höông Vy - 281/3 Lyù Thöôøng Kieät ,P15, Q11</v>
          </cell>
        </row>
        <row r="73">
          <cell r="A73" t="str">
            <v>0100104429</v>
          </cell>
          <cell r="B73" t="str">
            <v>Toång Cty coâng nghieäp oâ toâ VN - Hoaøn Kieám,HN</v>
          </cell>
          <cell r="C73" t="str">
            <v>Toång Cty coâng nghieäp oâ toâ VN - 120, Haøng Troáng , Hoaøn Kieám,HN</v>
          </cell>
        </row>
        <row r="74">
          <cell r="A74" t="str">
            <v>0300448995</v>
          </cell>
          <cell r="B74" t="str">
            <v>Cty CP Kieåm Toaùn vaø Tö Vaán Taøi Chính Keá Toaùn</v>
          </cell>
          <cell r="C74" t="str">
            <v>Cty CP Kieåm Toaùn vaø Tö Vaán Taøi Chính Keá Toaùn-138 Nguyeãn Thò Minh Khai, Q.3</v>
          </cell>
        </row>
        <row r="75">
          <cell r="A75" t="str">
            <v>0301305220</v>
          </cell>
          <cell r="B75" t="str">
            <v>Cty DV Du Lòch Chôï Lôùn</v>
          </cell>
          <cell r="C75" t="str">
            <v>Cty DV Du Lòch Chôï Lôùn - 134 Nguyeãn Tri Phöông , P.9, Q.5</v>
          </cell>
        </row>
        <row r="76">
          <cell r="A76" t="str">
            <v>0302201048</v>
          </cell>
          <cell r="B76" t="str">
            <v>Cty TNHH ÑT vaø PT CNTH Nguyeãn Hoaøng</v>
          </cell>
          <cell r="C76" t="str">
            <v>Cty TNHH ÑT vaø PT CNTH Nguyeãn Hoaøng-104, Nguyeãn Vaên Cöø, Q.1</v>
          </cell>
        </row>
        <row r="77">
          <cell r="A77" t="str">
            <v>0303310064</v>
          </cell>
          <cell r="B77" t="str">
            <v>Cty TNHH ÑT- VT Vuõ Huy Hoaøng</v>
          </cell>
          <cell r="C77" t="str">
            <v>Cty TNHH ÑT- VT Vuõ Huy Hoaøng - 32 Huøng Vöông , P.1, Q.10</v>
          </cell>
        </row>
        <row r="78">
          <cell r="A78" t="str">
            <v>0301224860</v>
          </cell>
          <cell r="B78" t="str">
            <v>Cty TNHH TM Hoaøng Thònh</v>
          </cell>
          <cell r="C78" t="str">
            <v>Cty TNHH TM Hoaøng Thònh - 19 nguyeãn Thi , Q.5</v>
          </cell>
        </row>
        <row r="79">
          <cell r="A79" t="str">
            <v>0301331710</v>
          </cell>
          <cell r="B79" t="str">
            <v>Cty TNHH TM Ñaïi Nam</v>
          </cell>
          <cell r="C79" t="str">
            <v>Cty TNHH TM Ñaïi Nam - 678-680 Traàn Höng Ñaïo, P.2 ,Q.5</v>
          </cell>
        </row>
        <row r="80">
          <cell r="A80" t="str">
            <v>0301307933</v>
          </cell>
          <cell r="B80" t="str">
            <v>XN Cô Ñieän Töû Tin Hoïc CHOLIMEX</v>
          </cell>
          <cell r="C80" t="str">
            <v>XN Cô Ñieän Töû Tin Hoïc CHOLIMEX - 708 Nguyeãn Traõi P.11 , Q.5</v>
          </cell>
        </row>
        <row r="81">
          <cell r="A81" t="str">
            <v>3600430176</v>
          </cell>
          <cell r="B81" t="str">
            <v>Cty TNHH Acetylen 263</v>
          </cell>
          <cell r="C81" t="str">
            <v>Cty TNHH Acetylen 263 - Xaõ Phöôùc Taân, H.Long Thaønh, ÑN</v>
          </cell>
        </row>
        <row r="82">
          <cell r="A82" t="str">
            <v>0301464051</v>
          </cell>
          <cell r="B82" t="str">
            <v>Baùo Saøi Goøn Giaûi Phoùng( Tieáng Hoa) - Q.5</v>
          </cell>
          <cell r="C82" t="str">
            <v>Baùo Saøi Goøn Giaûi Phoùng( Tieáng Hoa)-41 Haûi Thöôïng Laõng Oâng, Q.5</v>
          </cell>
        </row>
        <row r="83">
          <cell r="A83" t="str">
            <v>0303678556</v>
          </cell>
          <cell r="B83" t="str">
            <v>Cty TNHH Tam Sanh Theùp - Q.Taân Phuù</v>
          </cell>
          <cell r="C83" t="str">
            <v>Cty TNHH TM.XNK Tam Sanh Theùp - 18A Ñoã Ñöùc Duïc, Q.Taân Phuù</v>
          </cell>
        </row>
        <row r="84">
          <cell r="A84" t="str">
            <v>0301758862</v>
          </cell>
          <cell r="B84" t="str">
            <v>Cty TNHH TM Phaùt Loäc -  Q.3</v>
          </cell>
          <cell r="C84" t="str">
            <v>Cty TNHH TM Phaùt Loäc - 613 Nguyeãn Ñình Chieåu, P.2, Q.3</v>
          </cell>
        </row>
        <row r="85">
          <cell r="A85" t="str">
            <v>0302887282</v>
          </cell>
          <cell r="B85" t="str">
            <v>Cty TNHH Taân Huøng Thaùi -  Bình Chaùnh</v>
          </cell>
          <cell r="C85" t="str">
            <v>Cty TNHH Taân Huøng Thaùi - Loâ H1 ñöôøng soá 1, KCN Leâ Minh Xuaân, Bình Chaùnh</v>
          </cell>
        </row>
        <row r="86">
          <cell r="A86" t="str">
            <v>0301281040</v>
          </cell>
          <cell r="B86" t="str">
            <v>TT kyõ thuaät TC.ÑL.CL 3 - 49 Pasteur, Q.1</v>
          </cell>
        </row>
        <row r="87">
          <cell r="A87" t="str">
            <v>0300631013</v>
          </cell>
          <cell r="B87" t="str">
            <v>Cty CP Nhieän Lieäu Saøi Goøn - Q.1</v>
          </cell>
          <cell r="C87" t="str">
            <v>Cty CP Nhieän Lieäu Saøi Goøn - 1A Phaïm Ngoïc Thaïch, Q.1</v>
          </cell>
        </row>
        <row r="88">
          <cell r="A88" t="str">
            <v>0301465048</v>
          </cell>
          <cell r="B88" t="str">
            <v>Chi cuïc tieâu chuaån ÑL.CL 3 - Q.3</v>
          </cell>
          <cell r="C88" t="str">
            <v>Chi cuïc tieâu chuaån ÑL.CL 3 - 263 Ñieän Bieân Phuû, P.7, Q.3</v>
          </cell>
        </row>
        <row r="89">
          <cell r="A89" t="str">
            <v>0100814612</v>
          </cell>
          <cell r="B89" t="str">
            <v>Cty TNHH Duy Thònh - Haø Taây</v>
          </cell>
        </row>
        <row r="90">
          <cell r="A90" t="str">
            <v>0303839154</v>
          </cell>
          <cell r="B90" t="str">
            <v>Cty OÂ Toâ Xe Maùy Huøng Vieät - Q7</v>
          </cell>
        </row>
        <row r="91">
          <cell r="A91" t="str">
            <v>0303678556</v>
          </cell>
          <cell r="B91" t="str">
            <v>Cty TNHH TM XNK Tam Sanh Theùp - Q.TP</v>
          </cell>
        </row>
        <row r="92">
          <cell r="A92" t="str">
            <v>0301196596</v>
          </cell>
          <cell r="B92" t="str">
            <v>Cty TNHH Vaïn Thònh Phaùt - Q1</v>
          </cell>
        </row>
        <row r="93">
          <cell r="A93" t="str">
            <v>0303161895</v>
          </cell>
          <cell r="B93" t="str">
            <v>Cty CP Ñaït Vieät Theùp - Q BTaân</v>
          </cell>
        </row>
        <row r="94">
          <cell r="A94" t="str">
            <v>0301223867</v>
          </cell>
          <cell r="B94" t="str">
            <v>Cty TNHH TM DV THANG LONG  - Q 5</v>
          </cell>
        </row>
        <row r="95">
          <cell r="A95" t="str">
            <v>0303001651</v>
          </cell>
          <cell r="B95" t="str">
            <v>Cty CP TM T . E . M - Q 7</v>
          </cell>
        </row>
        <row r="96">
          <cell r="A96" t="str">
            <v>0400437997</v>
          </cell>
          <cell r="B96" t="str">
            <v>Cty TNHH TM &amp; DV VT Nhaát Trung - ÑN</v>
          </cell>
        </row>
        <row r="97">
          <cell r="A97" t="str">
            <v>0100519952</v>
          </cell>
          <cell r="B97" t="str">
            <v>CN Cty TNHH XD AÙ Ñoâng - Q1</v>
          </cell>
        </row>
        <row r="98">
          <cell r="A98" t="str">
            <v>0302881072</v>
          </cell>
          <cell r="B98" t="str">
            <v>Cty TNHH TM&amp;DV&amp;SX Kieán Nguyeân - Q11</v>
          </cell>
        </row>
        <row r="99">
          <cell r="A99" t="str">
            <v>0301354933</v>
          </cell>
          <cell r="B99" t="str">
            <v>Hieäu Ñöùc Quyønh,tuû nhoâm- Q.3</v>
          </cell>
        </row>
        <row r="100">
          <cell r="A100" t="str">
            <v>0302499882</v>
          </cell>
          <cell r="B100" t="str">
            <v>VLXD TTNT Ngoïc Vaân -Taân Kieân, BC</v>
          </cell>
        </row>
        <row r="101">
          <cell r="A101" t="str">
            <v>0300309215</v>
          </cell>
          <cell r="B101" t="str">
            <v>Tieäm côm Phuøng Nguyeân - P.6,Q.10</v>
          </cell>
        </row>
        <row r="102">
          <cell r="A102" t="str">
            <v>0301292275</v>
          </cell>
          <cell r="B102" t="str">
            <v>Cty TNHH Hoaø Thònh - P.12, Q.6</v>
          </cell>
        </row>
        <row r="103">
          <cell r="A103" t="str">
            <v>0302030353</v>
          </cell>
          <cell r="B103" t="str">
            <v>Cty TNHH TMDV Trang Nguyeân - Thuû Ñöùc</v>
          </cell>
        </row>
        <row r="104">
          <cell r="A104" t="str">
            <v>0302290400</v>
          </cell>
          <cell r="B104" t="str">
            <v>Cty CP Höõu Lieân AÙ Chaâu - P.Taân Taïo,Q.BT</v>
          </cell>
        </row>
        <row r="105">
          <cell r="A105" t="str">
            <v>0302918861</v>
          </cell>
          <cell r="B105" t="str">
            <v>Cty TNHH TM DV Ñaøo Duy Khang Q.8</v>
          </cell>
          <cell r="C105" t="str">
            <v>Cty TNHH TM DV Ñaøo Duy Khang Q.8</v>
          </cell>
        </row>
        <row r="106">
          <cell r="A106" t="str">
            <v>0301173158</v>
          </cell>
          <cell r="B106" t="str">
            <v>Cty TNHH VLXD Ñoâng DöôngP14,Q10</v>
          </cell>
          <cell r="C106" t="str">
            <v>Cty TNHH VLXD Ñoâng DöôngP14,Q10</v>
          </cell>
        </row>
        <row r="107">
          <cell r="A107" t="str">
            <v>0302789824</v>
          </cell>
          <cell r="B107" t="str">
            <v>DNTN Lieân Thaønh , Q.Bình Taân</v>
          </cell>
          <cell r="C107" t="str">
            <v>DNTN Lieân Thaønh , Q.Bình Taân</v>
          </cell>
        </row>
        <row r="108">
          <cell r="A108" t="str">
            <v>0301049697-001-1</v>
          </cell>
          <cell r="B108" t="str">
            <v>CN Cty TNHH SX-TM Kim Phong Ñoàng Nai</v>
          </cell>
          <cell r="C108" t="str">
            <v>CN Cty TNHH SX-TM Kim Phong Ñoàng Nai</v>
          </cell>
        </row>
        <row r="109">
          <cell r="A109" t="str">
            <v>3600430176001</v>
          </cell>
          <cell r="B109" t="str">
            <v>CN Cty TNHH Traân  LöôngQ.10</v>
          </cell>
          <cell r="C109" t="str">
            <v>CN Cty TNHH Traân  LöôngQ.10</v>
          </cell>
        </row>
        <row r="110">
          <cell r="A110" t="str">
            <v>0303273983</v>
          </cell>
          <cell r="B110" t="str">
            <v xml:space="preserve">Cty TNHH TM SX Theùp SINH ICH Q.5 </v>
          </cell>
          <cell r="C110" t="str">
            <v xml:space="preserve">Cty TNHH TM SX Theùp SINH ICH Q.5 </v>
          </cell>
        </row>
        <row r="111">
          <cell r="A111" t="str">
            <v>0301911983</v>
          </cell>
          <cell r="B111" t="str">
            <v>Cty TNHHTM Kim TínP.13 Q 5</v>
          </cell>
          <cell r="C111" t="str">
            <v>Cty TNHHTM Kim TínP.13 Q 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 muc"/>
      <sheetName val="HHBR 03 (2)"/>
      <sheetName val="HHBR 03"/>
      <sheetName val="X-N-T-TP"/>
      <sheetName val="HDBH01"/>
      <sheetName val="HDGTGT"/>
      <sheetName val="TOKHAI (3)"/>
      <sheetName val="TOKHAI"/>
      <sheetName val="LISTHD 01"/>
      <sheetName val="SDHD 01"/>
      <sheetName val="XXXXXXXX"/>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DM67"/>
      <sheetName val="DongiaVCTC"/>
      <sheetName val="DM66"/>
      <sheetName val="DTChitiet"/>
      <sheetName val="Cuoc89"/>
      <sheetName val="KLtheptinhsan"/>
      <sheetName val="Caphoi"/>
      <sheetName val="Cuoc36"/>
      <sheetName val="gtrinh"/>
      <sheetName val="TN3982 (SCL)"/>
      <sheetName val="DG248"/>
      <sheetName val="DG3983"/>
      <sheetName val="DG3285"/>
      <sheetName val="3983"/>
      <sheetName val="3285"/>
      <sheetName val="248-35 (3)"/>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TH_thaogo"/>
      <sheetName val="chitiet_thaogo"/>
      <sheetName val="DT_congtrinh"/>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ct luong "/>
      <sheetName val="Nhap 6T"/>
      <sheetName val="baocaochinh(qui1.05) (DC)"/>
      <sheetName val="Ctuluongq.1.05"/>
      <sheetName val="BANG PHAN BO qui1.05(DC)"/>
      <sheetName val="BANG PHAN BO quiII.05"/>
      <sheetName val="bao cac cinh Qui II-2005"/>
      <sheetName val="CT_thietbipianphoi"/>
      <sheetName val="CT_TRAMPHANPHOI軸ơ_x0004_﹜ơ"/>
      <sheetName val="Giathanh1m3BT"/>
      <sheetName val="TH__x0003_T_TRAM_HB"/>
      <sheetName val="MTO REV.2(ARMOR)"/>
      <sheetName val="_x0014_[DALATddd.XLS]THPHPP"/>
      <sheetName val="dg tphcm"/>
      <sheetName val=""/>
      <sheetName val="TH2hopPP"/>
      <sheetName val="dg"/>
      <sheetName val="DON GIA TRAM _3_"/>
      <sheetName val="dmVUA"/>
      <sheetName val="Q.Roaddv (2)"/>
      <sheetName val="Mobilizate"/>
      <sheetName val="month_quant"/>
      <sheetName val="Gia"/>
      <sheetName val="Bang TH"/>
      <sheetName val="TTgia"/>
      <sheetName val="PTDG"/>
      <sheetName val="vua"/>
      <sheetName val="BTN min"/>
      <sheetName val="BTN tho"/>
      <sheetName val="DATA"/>
      <sheetName val="DIALOG"/>
      <sheetName val="Macro1"/>
      <sheetName val="Dutoan KL"/>
      <sheetName val="PT VATTU"/>
      <sheetName val="DG CANTHO"/>
      <sheetName val="Cuoc VC"/>
      <sheetName val="TH Vattu"/>
      <sheetName val="TMDT"/>
      <sheetName val="MAHIEU"/>
      <sheetName val="TK kinh phi"/>
      <sheetName val="vankhuon"/>
      <sheetName val="DSach"/>
      <sheetName val="Sen"/>
      <sheetName val="Sen (2)"/>
      <sheetName val="Phe duyet"/>
      <sheetName val="DN bo-sung"/>
      <sheetName val="Tong-hợp vạt tư xa,cođe,Ađiem"/>
      <sheetName val="Lá-xích"/>
      <sheetName val="Phân công vông việc các tổ"/>
      <sheetName val="Bulông-Anten-dây co"/>
      <sheetName val="tu-dieu-khien-PX3"/>
      <sheetName val="Cot-angten-day-co"/>
      <sheetName val="xuat hang26.09.2008 (2)"/>
      <sheetName val="kl tung pđ krhn"/>
      <sheetName val="BK TBPHAP"/>
      <sheetName val="KPVC-BD "/>
      <sheetName val="Vi Thanh-Can Tho"/>
      <sheetName val="KLHT"/>
      <sheetName val="CHITIET VL-NC-TT1p"/>
      <sheetName val="Tong-h?p v?t tu xa,code,Adiem"/>
      <sheetName val="Phân công vông vi?c các t?"/>
      <sheetName val="kl tung pd krhn"/>
      <sheetName val="Bang chiet tinh TBA"/>
      <sheetName val="MTL$-INTER"/>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dtxl"/>
      <sheetName val="thopxlc"/>
      <sheetName val="thxlk"/>
      <sheetName val="vldien"/>
      <sheetName val="vlcaqu"/>
      <sheetName val="chitimc"/>
      <sheetName val="dien"/>
      <sheetName val="vcdd"/>
      <sheetName val="vcdn"/>
      <sheetName val="beton"/>
      <sheetName val="cpdbu"/>
      <sheetName val="chenh"/>
      <sheetName val="dg1"/>
      <sheetName val="ESTI."/>
      <sheetName val="DI-ESTI"/>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TT04"/>
      <sheetName val="DZ 0.4"/>
      <sheetName val="TH-XL"/>
      <sheetName val="MTL(AG)"/>
      <sheetName val="PLQN99"/>
      <sheetName val="Work-Condition"/>
      <sheetName val="äp_x0007_07.5102_x0007_07.51024Hoäp noái c"/>
      <sheetName val="CTDZ6kv (gd1) "/>
      <sheetName val="CTDZ 0.4+cto (GD1)"/>
      <sheetName val="CTTBA (gd1)"/>
      <sheetName val="dongia"/>
      <sheetName val="CaMay"/>
      <sheetName val="DGiaT"/>
      <sheetName val="DGiaTN"/>
      <sheetName val="TT"/>
      <sheetName val="DZ 35"/>
      <sheetName val="Cto"/>
      <sheetName val="äp?_x0007_07.5102_x0007_07.51024Hoäp noái c"/>
      <sheetName val="Du Toan"/>
      <sheetName val="07.5103_x0007_07.51035Hoäp noái caùp "/>
    </sheetNames>
    <sheetDataSet>
      <sheetData sheetId="0" refreshError="1">
        <row r="3">
          <cell r="A3" t="str">
            <v>1200340245</v>
          </cell>
          <cell r="B3" t="str">
            <v>Quaùn Côm Mai Vieân</v>
          </cell>
        </row>
        <row r="4">
          <cell r="A4" t="str">
            <v>0302845941</v>
          </cell>
          <cell r="B4" t="str">
            <v>Nguyeãn Thò Huyeàn Nga</v>
          </cell>
        </row>
        <row r="5">
          <cell r="A5" t="str">
            <v>3500409484</v>
          </cell>
          <cell r="B5" t="str">
            <v>Quaùn Caây Baøng Xanh</v>
          </cell>
        </row>
        <row r="6">
          <cell r="A6" t="str">
            <v>0302769708</v>
          </cell>
          <cell r="B6" t="str">
            <v>Möa Röøng</v>
          </cell>
        </row>
        <row r="7">
          <cell r="A7" t="str">
            <v>0302804832</v>
          </cell>
          <cell r="B7" t="str">
            <v>Kim Tieàn - Traàn Phi Phöông</v>
          </cell>
        </row>
        <row r="8">
          <cell r="A8" t="str">
            <v>0301643607-4</v>
          </cell>
          <cell r="B8" t="str">
            <v>CH 138</v>
          </cell>
        </row>
        <row r="9">
          <cell r="A9" t="str">
            <v>0301125299-3</v>
          </cell>
          <cell r="B9" t="str">
            <v>CH Leâ Töôøng</v>
          </cell>
        </row>
        <row r="10">
          <cell r="A10" t="str">
            <v>0301643607-4</v>
          </cell>
          <cell r="B10" t="str">
            <v>CH 138</v>
          </cell>
        </row>
        <row r="11">
          <cell r="A11" t="str">
            <v>0301206357-4</v>
          </cell>
          <cell r="B11" t="str">
            <v>CH Ñoã Hoàng Quan</v>
          </cell>
        </row>
        <row r="12">
          <cell r="A12" t="str">
            <v>0301538722-3</v>
          </cell>
          <cell r="B12" t="str">
            <v>ACM Computer</v>
          </cell>
        </row>
        <row r="13">
          <cell r="A13" t="str">
            <v>4200286635</v>
          </cell>
          <cell r="B13" t="str">
            <v>DNTN Haûi Sôn</v>
          </cell>
        </row>
        <row r="14">
          <cell r="A14" t="str">
            <v>1500216753-002-1</v>
          </cell>
          <cell r="B14" t="str">
            <v>Khaùch saïn Thaùi Bình</v>
          </cell>
        </row>
        <row r="15">
          <cell r="A15" t="str">
            <v>1800155131-009-1</v>
          </cell>
          <cell r="B15" t="str">
            <v>Cty Du Lòch Caàn Thô - Khaùch Saïn Taây Hoà</v>
          </cell>
        </row>
        <row r="16">
          <cell r="A16" t="str">
            <v>1800155131-009-1</v>
          </cell>
          <cell r="B16" t="str">
            <v>Cty Du Lòch Caàn Thô - Khaùch Saïn Taây Hoà</v>
          </cell>
        </row>
        <row r="17">
          <cell r="A17" t="str">
            <v>1900136622-004-1</v>
          </cell>
          <cell r="B17" t="str">
            <v>Nhaø Haøng Khaùch Saïn Sao Mai</v>
          </cell>
        </row>
        <row r="18">
          <cell r="A18" t="str">
            <v>1600167852-004</v>
          </cell>
          <cell r="B18" t="str">
            <v>CN KS Thaùi Bình Döông</v>
          </cell>
        </row>
        <row r="19">
          <cell r="A19" t="str">
            <v>0302786460</v>
          </cell>
          <cell r="B19" t="str">
            <v>Cty TNHH Thoâng Tin Ñaàu Tö Doanh Thöông VN</v>
          </cell>
        </row>
        <row r="20">
          <cell r="A20" t="str">
            <v>0302166107</v>
          </cell>
          <cell r="B20" t="str">
            <v>Cty TNHH DV-SX-TM Trí Ñöùc</v>
          </cell>
        </row>
        <row r="21">
          <cell r="A21" t="str">
            <v>0100686209002-1</v>
          </cell>
          <cell r="B21" t="str">
            <v>Cty Thoâng Tin Di Ñoäng - VMS</v>
          </cell>
        </row>
        <row r="22">
          <cell r="A22" t="str">
            <v>0302010607</v>
          </cell>
          <cell r="B22" t="str">
            <v>Cty SX TM XNK Taây Nam - CH Xaêng Daàu 195</v>
          </cell>
        </row>
        <row r="23">
          <cell r="A23" t="str">
            <v>0302010607</v>
          </cell>
          <cell r="B23" t="str">
            <v>Cty SX TM XNK Taây Nam - CH Xaêng Daàu 195</v>
          </cell>
        </row>
        <row r="24">
          <cell r="A24" t="str">
            <v>0302390204</v>
          </cell>
          <cell r="B24" t="str">
            <v>CH Nguyeãn Bieåu - Ñinh Vaên Höông</v>
          </cell>
        </row>
        <row r="25">
          <cell r="A25" t="str">
            <v>0301907722</v>
          </cell>
          <cell r="B25" t="str">
            <v>Cty TNHH SX - TM- TV - DT HVN</v>
          </cell>
        </row>
        <row r="26">
          <cell r="A26" t="str">
            <v>0300954529-1</v>
          </cell>
          <cell r="B26" t="str">
            <v>Böu Ñieän TPHCM</v>
          </cell>
        </row>
        <row r="27">
          <cell r="A27" t="str">
            <v>0300954529-1</v>
          </cell>
          <cell r="B27" t="str">
            <v>Böu Ñieän TPHCM</v>
          </cell>
        </row>
        <row r="28">
          <cell r="A28" t="str">
            <v>0300954529-1</v>
          </cell>
          <cell r="B28" t="str">
            <v>Böu Ñieän TPHCM</v>
          </cell>
        </row>
        <row r="29">
          <cell r="A29" t="str">
            <v>0100109106-1</v>
          </cell>
          <cell r="B29" t="str">
            <v>Vietel</v>
          </cell>
        </row>
        <row r="30">
          <cell r="A30" t="str">
            <v>0300954529-1</v>
          </cell>
          <cell r="B30" t="str">
            <v>Böu Ñieän TPHCM</v>
          </cell>
        </row>
        <row r="31">
          <cell r="A31" t="str">
            <v>0300954529-1</v>
          </cell>
          <cell r="B31" t="str">
            <v>Böu Ñieän TPHCM</v>
          </cell>
        </row>
        <row r="32">
          <cell r="A32" t="str">
            <v>0100109106-1</v>
          </cell>
          <cell r="B32" t="str">
            <v>Vietel</v>
          </cell>
        </row>
        <row r="33">
          <cell r="A33" t="str">
            <v>0300954529-1</v>
          </cell>
          <cell r="B33" t="str">
            <v>Böu Ñieän TPHCM</v>
          </cell>
        </row>
        <row r="34">
          <cell r="A34" t="str">
            <v>0301473338-1</v>
          </cell>
          <cell r="B34" t="str">
            <v>Cty TM - Thieát Keá Myõ Thuaät Orient</v>
          </cell>
        </row>
        <row r="35">
          <cell r="A35" t="str">
            <v>0301171827-1</v>
          </cell>
          <cell r="B35" t="str">
            <v>Cty DV DL Beán Thaønh</v>
          </cell>
        </row>
        <row r="36">
          <cell r="A36" t="str">
            <v>0302012795</v>
          </cell>
          <cell r="B36" t="str">
            <v>Cty TNHH SX-TM-DV Naêng Löôïng</v>
          </cell>
        </row>
        <row r="37">
          <cell r="A37" t="str">
            <v>0302012795</v>
          </cell>
          <cell r="B37" t="str">
            <v>Cty TNHH SX-TM-DV Naêng Löôïng</v>
          </cell>
        </row>
        <row r="38">
          <cell r="A38" t="str">
            <v>0300954529-1</v>
          </cell>
          <cell r="B38" t="str">
            <v>Böu Ñieän TPHCM</v>
          </cell>
        </row>
        <row r="39">
          <cell r="A39" t="str">
            <v>0300631013</v>
          </cell>
          <cell r="B39" t="str">
            <v>Cty CP Nhieân Lieäu Saøi Goøn</v>
          </cell>
        </row>
        <row r="40">
          <cell r="A40" t="str">
            <v>0300631013</v>
          </cell>
          <cell r="B40" t="str">
            <v>Cty CP Nhieân Lieäu Saøi Goøn</v>
          </cell>
        </row>
        <row r="41">
          <cell r="A41" t="str">
            <v>0300954529-1</v>
          </cell>
          <cell r="B41" t="str">
            <v>Böu Ñieän TPHCM</v>
          </cell>
        </row>
        <row r="42">
          <cell r="A42" t="str">
            <v>0100237475-001</v>
          </cell>
          <cell r="B42" t="str">
            <v>CN CTY TNHH SHTT Thaûo Thoï Quyeán</v>
          </cell>
        </row>
        <row r="43">
          <cell r="A43" t="str">
            <v>0302193679</v>
          </cell>
          <cell r="B43" t="str">
            <v>Cty TNHH Phöôùc Thieân</v>
          </cell>
        </row>
        <row r="44">
          <cell r="A44" t="str">
            <v>0301762146-1</v>
          </cell>
          <cell r="B44" t="str">
            <v>Cty TNHH TM-DV Ñoàng Thanh</v>
          </cell>
        </row>
        <row r="45">
          <cell r="A45" t="str">
            <v>0302040947</v>
          </cell>
          <cell r="B45" t="str">
            <v>DNTN TM Taân Song Haø</v>
          </cell>
        </row>
        <row r="46">
          <cell r="A46" t="str">
            <v>0302012795</v>
          </cell>
          <cell r="B46" t="str">
            <v>Cty TNHH SX-TM-DV Naêng Löôïng</v>
          </cell>
        </row>
        <row r="47">
          <cell r="A47" t="str">
            <v>0302012795</v>
          </cell>
          <cell r="B47" t="str">
            <v>Cty TNHH SX-TM-DV Naêng Löôïng</v>
          </cell>
        </row>
        <row r="48">
          <cell r="A48" t="str">
            <v>0301452948004-1</v>
          </cell>
          <cell r="B48" t="str">
            <v>Ngaân haøng AÙ Chaâu - Chi Nhaùnh ACB - CN Saøi Goøn</v>
          </cell>
        </row>
        <row r="49">
          <cell r="A49" t="str">
            <v>0302166107</v>
          </cell>
          <cell r="B49" t="str">
            <v>Cty TNHH DV-SX-TM Trí Ñöùc</v>
          </cell>
        </row>
        <row r="50">
          <cell r="A50" t="str">
            <v>0300954529-1</v>
          </cell>
          <cell r="B50" t="str">
            <v>Böu Ñieän TPHCM</v>
          </cell>
        </row>
        <row r="51">
          <cell r="A51" t="str">
            <v>0301452948004-1</v>
          </cell>
          <cell r="B51" t="str">
            <v>Ngaân haøng AÙ Chaâu - Chi Nhaùnh ACB - CN Saøi Goøn</v>
          </cell>
        </row>
        <row r="52">
          <cell r="A52" t="str">
            <v>6000387245</v>
          </cell>
          <cell r="B52" t="str">
            <v>Cty Ñoàng Khaùnh</v>
          </cell>
        </row>
        <row r="53">
          <cell r="A53" t="str">
            <v>0302338204</v>
          </cell>
          <cell r="B53" t="str">
            <v>Cty TNHH Giao Nhaän Vaän Taûi Haøng Hoùa I.T.L</v>
          </cell>
        </row>
        <row r="54">
          <cell r="A54" t="str">
            <v>0302338204</v>
          </cell>
          <cell r="B54" t="str">
            <v>Cty TNHH Giao Nhaän Vaän Taûi Haøng Hoùa I.T.L</v>
          </cell>
        </row>
        <row r="55">
          <cell r="B55" t="str">
            <v>TEXCHEM SINGAPORE PTE. LTD</v>
          </cell>
        </row>
        <row r="56">
          <cell r="A56" t="str">
            <v>6000387245</v>
          </cell>
          <cell r="B56" t="str">
            <v>Cty Ñoàng Khaùnh</v>
          </cell>
        </row>
        <row r="57">
          <cell r="A57" t="str">
            <v>4200286635</v>
          </cell>
          <cell r="B57" t="str">
            <v>DNTN Haûi Sôn</v>
          </cell>
        </row>
        <row r="58">
          <cell r="A58" t="str">
            <v>0300954529-1</v>
          </cell>
          <cell r="B58" t="str">
            <v>Böu Ñieän TPHCM</v>
          </cell>
        </row>
        <row r="59">
          <cell r="A59" t="str">
            <v>1500174197-1</v>
          </cell>
          <cell r="B59" t="str">
            <v>Nhaø Khaùch Coâng Ñoaøn</v>
          </cell>
        </row>
        <row r="60">
          <cell r="A60" t="str">
            <v>1900136622-0041</v>
          </cell>
          <cell r="B60" t="str">
            <v>CN Cty TN Baïc Lieâu Taïi Caø Mau - Nhaø Haøng Khaùch Saïn Sao Mai</v>
          </cell>
        </row>
        <row r="61">
          <cell r="A61" t="str">
            <v>3700148705-002</v>
          </cell>
          <cell r="B61" t="str">
            <v>CN Cty TNHH Bia Thaùi Bình Döông</v>
          </cell>
        </row>
        <row r="62">
          <cell r="A62" t="str">
            <v>0301926323</v>
          </cell>
          <cell r="B62" t="str">
            <v>Cty TNHH TMDV GN Ñieän Bieân</v>
          </cell>
        </row>
        <row r="63">
          <cell r="A63" t="str">
            <v>0301465369-1</v>
          </cell>
          <cell r="B63" t="str">
            <v>Cty Cho Thueâ Taøi Chính Quoác Teá VN</v>
          </cell>
        </row>
        <row r="64">
          <cell r="A64" t="str">
            <v>0301907722</v>
          </cell>
          <cell r="B64" t="str">
            <v>Cty TNHH SX - TM- TV - DT HVN</v>
          </cell>
        </row>
        <row r="65">
          <cell r="A65" t="str">
            <v>0301225896-1</v>
          </cell>
          <cell r="B65" t="str">
            <v>Vieän Pasteur - TP. Hoà Chí Minh</v>
          </cell>
        </row>
        <row r="66">
          <cell r="A66" t="str">
            <v>0301225896-1</v>
          </cell>
          <cell r="B66" t="str">
            <v>Vieän Pasteur - TP. Hoà Chí Minh</v>
          </cell>
        </row>
        <row r="67">
          <cell r="A67" t="str">
            <v>3600447123</v>
          </cell>
          <cell r="B67" t="str">
            <v>DNTN Thaønh Thaùi</v>
          </cell>
        </row>
        <row r="68">
          <cell r="A68" t="str">
            <v>3600447123</v>
          </cell>
          <cell r="B68" t="str">
            <v>DNTN Thaønh Thaùi</v>
          </cell>
        </row>
        <row r="69">
          <cell r="A69" t="str">
            <v>0302672054</v>
          </cell>
          <cell r="B69" t="str">
            <v>Cty TNHH Tröôøng Thaønh</v>
          </cell>
        </row>
        <row r="70">
          <cell r="A70" t="str">
            <v>0301459742001</v>
          </cell>
          <cell r="B70" t="str">
            <v>Traïm Cung ÖÙng Bieåu Maãu Thoáng Keâ</v>
          </cell>
        </row>
        <row r="71">
          <cell r="A71" t="str">
            <v>0100686209002-1</v>
          </cell>
          <cell r="B71" t="str">
            <v>Cty Thoâng Tin Di Ñoäng - VMS</v>
          </cell>
        </row>
        <row r="72">
          <cell r="A72" t="str">
            <v>0100686209002-1</v>
          </cell>
          <cell r="B72" t="str">
            <v>Cty Thoâng Tin Di Ñoäng - VMS</v>
          </cell>
        </row>
        <row r="73">
          <cell r="A73" t="str">
            <v>0100686209002-1</v>
          </cell>
          <cell r="B73" t="str">
            <v>Cty Thoâng Tin Di Ñoäng - VMS</v>
          </cell>
        </row>
        <row r="74">
          <cell r="A74" t="str">
            <v>0100686209002-1</v>
          </cell>
          <cell r="B74" t="str">
            <v>Cty Thoâng Tin Di Ñoäng - VMS</v>
          </cell>
        </row>
        <row r="75">
          <cell r="A75" t="str">
            <v>0100686209002-1</v>
          </cell>
          <cell r="B75" t="str">
            <v>Cty Thoâng Tin Di Ñoäng - VMS</v>
          </cell>
        </row>
        <row r="76">
          <cell r="A76" t="str">
            <v>0300481551-1</v>
          </cell>
          <cell r="B76" t="str">
            <v>Cty Cô Khí OÂtoâ Saøi Goøn  - XN Coâng Nghieäp &amp; Dòch Vuï OÂtoâ (ISAMCO)</v>
          </cell>
        </row>
        <row r="77">
          <cell r="A77" t="str">
            <v>0100255844-1</v>
          </cell>
          <cell r="B77" t="str">
            <v>Cty TNHH Ñònh Anh</v>
          </cell>
        </row>
        <row r="78">
          <cell r="A78" t="str">
            <v>1200100363-1</v>
          </cell>
          <cell r="B78" t="str">
            <v>Cty KS.DL Coâng Ñoaøn TG</v>
          </cell>
        </row>
        <row r="79">
          <cell r="A79" t="str">
            <v>0300555450-001-1</v>
          </cell>
          <cell r="B79" t="str">
            <v>XN Baùn Leû Xaêng Daàu</v>
          </cell>
        </row>
        <row r="80">
          <cell r="A80" t="str">
            <v>0300555450-001-1</v>
          </cell>
          <cell r="B80" t="str">
            <v>XN Baùn Leû Xaêng Daàu</v>
          </cell>
        </row>
        <row r="81">
          <cell r="A81" t="str">
            <v>0301418256-1</v>
          </cell>
          <cell r="B81" t="str">
            <v>Cty TNHH TM Khaùnh Huy</v>
          </cell>
        </row>
        <row r="82">
          <cell r="A82" t="str">
            <v>0302166107</v>
          </cell>
          <cell r="B82" t="str">
            <v>Cty TNHH DV-SX-TM Trí Ñöùc</v>
          </cell>
        </row>
        <row r="83">
          <cell r="A83" t="str">
            <v>0302830790</v>
          </cell>
          <cell r="B83" t="str">
            <v>Cty TNHH Hoùa Chaát Ñaïi Vieät</v>
          </cell>
        </row>
        <row r="84">
          <cell r="A84" t="str">
            <v>0302830790</v>
          </cell>
          <cell r="B84" t="str">
            <v>Cty TNHH Hoùa Chaát Ñaïi Vieät</v>
          </cell>
        </row>
        <row r="85">
          <cell r="A85" t="str">
            <v>03009545291</v>
          </cell>
          <cell r="B85" t="str">
            <v>Böu Ñieän TPHCM</v>
          </cell>
        </row>
        <row r="86">
          <cell r="A86" t="str">
            <v>1100253535-1</v>
          </cell>
          <cell r="B86" t="str">
            <v>Cty TNHH SX/TM Nam Phöông</v>
          </cell>
        </row>
        <row r="87">
          <cell r="A87" t="str">
            <v>0300695842</v>
          </cell>
          <cell r="B87" t="str">
            <v>Cty Taùm Nghieäp Saigon (FORIMEX)</v>
          </cell>
        </row>
        <row r="88">
          <cell r="A88" t="str">
            <v>0302030561-1</v>
          </cell>
          <cell r="B88" t="str">
            <v>Vieän Kyõ Thuaät Nhieät Ñôùi Vaø Baûo Veä Moâi Tröôøng</v>
          </cell>
        </row>
        <row r="89">
          <cell r="A89" t="str">
            <v>0302830790</v>
          </cell>
          <cell r="B89" t="str">
            <v>Cty TNHH Hoùa Chaát Ñaïi Vieät</v>
          </cell>
        </row>
        <row r="90">
          <cell r="A90" t="str">
            <v>0302383077</v>
          </cell>
          <cell r="B90" t="str">
            <v>Cty TNHH Xaây Döng Thöông Maïi Ñoâng Hôïp</v>
          </cell>
        </row>
        <row r="91">
          <cell r="A91" t="str">
            <v>3600257771</v>
          </cell>
          <cell r="B91" t="str">
            <v>Xí Nghieäp Xaây Laép Soá 1- Cty Phaùt Trieån Ñoâ Thò Vaø KCN</v>
          </cell>
        </row>
        <row r="92">
          <cell r="A92" t="str">
            <v>1200227024-4</v>
          </cell>
          <cell r="B92" t="str">
            <v>VLXD TIA</v>
          </cell>
        </row>
        <row r="93">
          <cell r="A93" t="str">
            <v>0300378152-1</v>
          </cell>
          <cell r="B93" t="str">
            <v>Xí Nghieäp 4 - Coâng Ty 5</v>
          </cell>
        </row>
        <row r="94">
          <cell r="A94" t="str">
            <v>3600275107 005 1</v>
          </cell>
          <cell r="B94" t="str">
            <v>Cty Xaây Döïng vaø Saûn Xuaát VLXD Bieân Hoøa</v>
          </cell>
        </row>
        <row r="95">
          <cell r="A95" t="str">
            <v>3600275107 005 1</v>
          </cell>
          <cell r="B95" t="str">
            <v>Cty Xaây Döïng vaø Saûn Xuaát VLXD Bieân Hoøa</v>
          </cell>
        </row>
        <row r="96">
          <cell r="A96" t="str">
            <v>3600275107 005 1</v>
          </cell>
          <cell r="B96" t="str">
            <v>Cty Xaây Döïng vaø Saûn Xuaát VLXD Bieân Hoøa</v>
          </cell>
        </row>
        <row r="97">
          <cell r="A97" t="str">
            <v>3600275107 005 1</v>
          </cell>
          <cell r="B97" t="str">
            <v>Cty Xaây Döïng vaø Saûn Xuaát VLXD Bieân Hoøa</v>
          </cell>
        </row>
        <row r="98">
          <cell r="A98" t="str">
            <v>3600510590</v>
          </cell>
          <cell r="B98" t="str">
            <v>Cty Coå Phaàn Xaây Döïng Ñoàng Nai</v>
          </cell>
        </row>
        <row r="99">
          <cell r="A99" t="str">
            <v>5700197689</v>
          </cell>
          <cell r="B99" t="str">
            <v>Cöûa haøng Phöông Tuyeát</v>
          </cell>
        </row>
        <row r="100">
          <cell r="A100" t="str">
            <v>5900264477</v>
          </cell>
          <cell r="B100" t="str">
            <v>Cty TM Dòch Vuï Theá Daân</v>
          </cell>
        </row>
        <row r="101">
          <cell r="A101" t="str">
            <v>37001494801</v>
          </cell>
          <cell r="B101" t="str">
            <v>Cty Xaây Döïng Vieät Höng</v>
          </cell>
        </row>
        <row r="102">
          <cell r="A102" t="str">
            <v>3500106440-001-1</v>
          </cell>
          <cell r="B102" t="str">
            <v>Cty OSCAT/AEA Vieät Nam Co.LTD</v>
          </cell>
        </row>
        <row r="103">
          <cell r="A103" t="str">
            <v>0100105045-003</v>
          </cell>
          <cell r="B103" t="str">
            <v>Cty Ñaàu Tö Xaây Döïng Haø Noäi Chi Nhaùnh TP.HCM</v>
          </cell>
        </row>
        <row r="104">
          <cell r="A104" t="str">
            <v>0302861806</v>
          </cell>
          <cell r="B104" t="str">
            <v>Cty CP XD TM DV Ñaêng Minh</v>
          </cell>
        </row>
        <row r="105">
          <cell r="A105" t="str">
            <v>0302415402</v>
          </cell>
          <cell r="B105" t="str">
            <v>Cty TNHH Soâng Lam</v>
          </cell>
        </row>
        <row r="106">
          <cell r="A106" t="str">
            <v>1300131929-4</v>
          </cell>
          <cell r="B106" t="str">
            <v>Cöûa haøng Sôn Taøi Phaùt</v>
          </cell>
        </row>
        <row r="107">
          <cell r="A107" t="str">
            <v>0300588664-1</v>
          </cell>
          <cell r="B107" t="str">
            <v>Cty Xaây Laép vaø Vaät Tö Xaây Döïng</v>
          </cell>
        </row>
        <row r="108">
          <cell r="A108" t="str">
            <v>0301308380</v>
          </cell>
          <cell r="B108" t="str">
            <v>Cty TNHH TM DV An Thaønh</v>
          </cell>
        </row>
        <row r="109">
          <cell r="A109" t="str">
            <v>0301443407-001</v>
          </cell>
          <cell r="B109" t="str">
            <v>Xí Nghieäp Xaây Döïng Soá 1</v>
          </cell>
        </row>
        <row r="110">
          <cell r="A110" t="str">
            <v>0301443407-001</v>
          </cell>
          <cell r="B110" t="str">
            <v>Xí Nghieäp Xaây Döïng Soá 1</v>
          </cell>
        </row>
        <row r="111">
          <cell r="A111" t="str">
            <v>4200455072</v>
          </cell>
          <cell r="B111" t="str">
            <v>DNTN Quoác Taøi</v>
          </cell>
        </row>
        <row r="112">
          <cell r="A112" t="str">
            <v>4200455072</v>
          </cell>
          <cell r="B112" t="str">
            <v>DNTN Quoác Taøi</v>
          </cell>
        </row>
        <row r="113">
          <cell r="A113" t="str">
            <v>4200455072</v>
          </cell>
          <cell r="B113" t="str">
            <v>DNTN Quoác Taøi</v>
          </cell>
        </row>
        <row r="114">
          <cell r="A114" t="str">
            <v>2000268956</v>
          </cell>
          <cell r="B114" t="str">
            <v>Cöûa haøng Sôn Suõng</v>
          </cell>
        </row>
        <row r="115">
          <cell r="A115" t="str">
            <v>2000268956</v>
          </cell>
          <cell r="B115" t="str">
            <v>Cöûa haøng Sôn Suõng</v>
          </cell>
        </row>
        <row r="116">
          <cell r="A116" t="str">
            <v>3600485898</v>
          </cell>
          <cell r="B116" t="str">
            <v>Hoaøng Vaên Haûi</v>
          </cell>
        </row>
        <row r="117">
          <cell r="A117" t="str">
            <v>3600485898</v>
          </cell>
          <cell r="B117" t="str">
            <v>Hoaøng Vaên Haûi</v>
          </cell>
        </row>
        <row r="118">
          <cell r="A118" t="str">
            <v>3600485898</v>
          </cell>
          <cell r="B118" t="str">
            <v>Hoaøng Vaên Haûi</v>
          </cell>
        </row>
        <row r="119">
          <cell r="A119" t="str">
            <v>0300605479-1</v>
          </cell>
          <cell r="B119" t="str">
            <v>Cty Xaây Laép vaø Vaät Tö Xaây Döïng 4</v>
          </cell>
        </row>
        <row r="120">
          <cell r="A120" t="str">
            <v>0301440501-1</v>
          </cell>
          <cell r="B120" t="str">
            <v>Cty Coâng Trình Ñoâ Thò Phuù Nhuaän</v>
          </cell>
        </row>
        <row r="121">
          <cell r="A121" t="str">
            <v>0300842751-1</v>
          </cell>
          <cell r="B121" t="str">
            <v>Cty Phaùt Trieån vaø Dòch Vuï Nhaø Q.1</v>
          </cell>
        </row>
        <row r="122">
          <cell r="A122" t="str">
            <v>3600256545-1</v>
          </cell>
          <cell r="B122" t="str">
            <v>Cty Xaây Döïng Mieàn Ñoâng</v>
          </cell>
        </row>
        <row r="123">
          <cell r="A123" t="str">
            <v>0300588664-1</v>
          </cell>
          <cell r="B123" t="str">
            <v>Cty Xaây Laép vaø Vaät Tö Xaây Döïng</v>
          </cell>
        </row>
        <row r="124">
          <cell r="A124" t="str">
            <v>0302553843</v>
          </cell>
          <cell r="B124" t="str">
            <v>Cty Coâå Phaàn SCD Vieät Nam</v>
          </cell>
        </row>
        <row r="125">
          <cell r="A125" t="str">
            <v>0302046561</v>
          </cell>
          <cell r="B125" t="str">
            <v>Cty TNHH SEI LPS</v>
          </cell>
        </row>
        <row r="126">
          <cell r="A126" t="str">
            <v>1500365522</v>
          </cell>
          <cell r="B126" t="str">
            <v>Duõng Phaùt II</v>
          </cell>
        </row>
        <row r="127">
          <cell r="A127" t="str">
            <v>3600629980</v>
          </cell>
          <cell r="B127" t="str">
            <v>Cty TNHH Xaây Döïng KORAVINA</v>
          </cell>
        </row>
        <row r="128">
          <cell r="A128" t="str">
            <v>3500102799002</v>
          </cell>
          <cell r="B128" t="str">
            <v>CH VLXD Trang Trí Noäi Thaát 125</v>
          </cell>
        </row>
        <row r="129">
          <cell r="A129" t="str">
            <v>0302696827</v>
          </cell>
          <cell r="B129" t="str">
            <v>Cty TNHH TM Xaây Döïng Theá Heä Môùi</v>
          </cell>
        </row>
        <row r="130">
          <cell r="A130" t="str">
            <v>01001042670081</v>
          </cell>
          <cell r="B130" t="str">
            <v>CN Toång Cty XD Noâng Nghieäp vaø Phaùt Trieån Noâng Thoân</v>
          </cell>
        </row>
        <row r="131">
          <cell r="A131" t="str">
            <v>0302786358</v>
          </cell>
          <cell r="B131" t="str">
            <v>Cty TNHH Xaây Döïng Nhaø Vieät</v>
          </cell>
        </row>
        <row r="132">
          <cell r="A132" t="str">
            <v>3500142304</v>
          </cell>
          <cell r="B132" t="str">
            <v>Cöûa haøng VLXD Phöôùc An</v>
          </cell>
        </row>
        <row r="133">
          <cell r="B133" t="str">
            <v>Cöûa haøng VLXD Chín AÂn</v>
          </cell>
        </row>
        <row r="134">
          <cell r="A134" t="str">
            <v>36002751070051</v>
          </cell>
          <cell r="B134" t="str">
            <v>Trung Taâm Dòch Vuï Xaây Döïng &amp; VLXD Bieân Hoøa</v>
          </cell>
        </row>
        <row r="135">
          <cell r="A135" t="str">
            <v>36002751070051</v>
          </cell>
          <cell r="B135" t="str">
            <v>Trung Taâm Dòch Vuï Xaây Döïng &amp; VLXD Bieân Hoøa</v>
          </cell>
        </row>
        <row r="136">
          <cell r="A136" t="str">
            <v>0301440501-1</v>
          </cell>
          <cell r="B136" t="str">
            <v>Cty Coâng Trình Ñoâ Thò Phuù Nhuaän</v>
          </cell>
        </row>
        <row r="137">
          <cell r="A137" t="str">
            <v>36002751070051</v>
          </cell>
          <cell r="B137" t="str">
            <v>Trung Taâm Dòch Vuï Xaây Döïng &amp; VLXD Bieân Hoøa</v>
          </cell>
        </row>
        <row r="138">
          <cell r="A138" t="str">
            <v>36002751070051</v>
          </cell>
          <cell r="B138" t="str">
            <v>Trung Taâm Dòch Vuï Xaây Döïng &amp; VLXD Bieân Hoøa</v>
          </cell>
        </row>
        <row r="139">
          <cell r="A139" t="str">
            <v>0301465231-1</v>
          </cell>
          <cell r="B139" t="str">
            <v>Cty SX DV XNK - KHKT SCITECHIMEX</v>
          </cell>
          <cell r="C139" t="str">
            <v>Soá 1 Maïc Ñónh Chi, Q.1</v>
          </cell>
        </row>
        <row r="140">
          <cell r="A140" t="str">
            <v>0300348084-2</v>
          </cell>
          <cell r="B140" t="str">
            <v>CH Voõ Thò Lôøi</v>
          </cell>
          <cell r="C140" t="str">
            <v>S17/1D Chôï Taân Thaønh, P.15,Q.5</v>
          </cell>
        </row>
        <row r="141">
          <cell r="A141" t="str">
            <v>0302636176</v>
          </cell>
          <cell r="B141" t="str">
            <v>CH 191</v>
          </cell>
          <cell r="C141" t="str">
            <v>191 NKKN, F7, Q.3</v>
          </cell>
          <cell r="D141">
            <v>9325004</v>
          </cell>
        </row>
        <row r="142">
          <cell r="A142" t="str">
            <v>0302727627</v>
          </cell>
          <cell r="B142" t="str">
            <v>DNTN Nhaø Haøng Höông Röøng</v>
          </cell>
          <cell r="C142" t="str">
            <v>146 Hai Baø Tröng, P.Ña Kao, Q.1</v>
          </cell>
        </row>
        <row r="143">
          <cell r="A143" t="str">
            <v>0301647552</v>
          </cell>
          <cell r="B143" t="str">
            <v>Cty TNHH SX - TM Nhaät Tieán</v>
          </cell>
          <cell r="C143" t="str">
            <v>A3/15 Nguyeãn Cöõu Phuù- Taân Kieân - BC</v>
          </cell>
        </row>
        <row r="144">
          <cell r="A144" t="str">
            <v>0301196596</v>
          </cell>
          <cell r="B144" t="str">
            <v>Cty TNHH Vaïn Thònh Phaùt - Nhaø Haøng Höõu Nghò</v>
          </cell>
          <cell r="C144" t="str">
            <v>55-57 Nguyeãn Hueä , Q.1</v>
          </cell>
        </row>
        <row r="145">
          <cell r="A145" t="str">
            <v>0302578446</v>
          </cell>
          <cell r="B145" t="str">
            <v>Cô sôû Ñöùc Phaùt 2</v>
          </cell>
          <cell r="C145" t="str">
            <v>543A Nguyeãn Kieäm, P.9, PN</v>
          </cell>
        </row>
        <row r="146">
          <cell r="A146" t="str">
            <v>0302439114</v>
          </cell>
          <cell r="B146" t="str">
            <v>Cty TNHH Quang Trung</v>
          </cell>
          <cell r="C146" t="str">
            <v>96 Quang Trung, P.11, Q.GV</v>
          </cell>
        </row>
        <row r="147">
          <cell r="A147" t="str">
            <v>0301490534-1</v>
          </cell>
          <cell r="B147" t="str">
            <v>TTNC ÖÙng Duïng Coâng Ngheä &amp; Quaûn Lyù Moâi Tröôøng CENTEMA</v>
          </cell>
          <cell r="C147" t="str">
            <v>C4/5-6 Ñinh Boä Lónh, P.26, Q.BT</v>
          </cell>
        </row>
        <row r="148">
          <cell r="A148" t="str">
            <v>0302430489</v>
          </cell>
          <cell r="B148" t="str">
            <v>Cty TNHH Töông Phaûn</v>
          </cell>
          <cell r="C148" t="str">
            <v>20 Traàn Cao Vaân, P.Ña Kao, Q.1</v>
          </cell>
          <cell r="D148">
            <v>8227217</v>
          </cell>
        </row>
        <row r="149">
          <cell r="A149" t="str">
            <v>0301426948-1</v>
          </cell>
          <cell r="B149" t="str">
            <v>DNTN Nöôùc Uoáng Tinh Khieát Saøi Goøn</v>
          </cell>
          <cell r="C149" t="str">
            <v>9 Quang Trung, Q.Goø Vaáp, TP.HCM</v>
          </cell>
          <cell r="D149">
            <v>848.8941466</v>
          </cell>
        </row>
        <row r="150">
          <cell r="A150" t="str">
            <v>0301473338</v>
          </cell>
          <cell r="B150" t="str">
            <v>Cty TM - Thieát Keá Myõ Thuaät Orient</v>
          </cell>
        </row>
        <row r="151">
          <cell r="A151" t="str">
            <v>0302022539</v>
          </cell>
          <cell r="B151" t="str">
            <v>Cty TNHH T&amp; H</v>
          </cell>
          <cell r="C151" t="str">
            <v>202 bis Nguyeãn Thò Minh Khai, Q.3, TP.HCM</v>
          </cell>
          <cell r="D151">
            <v>9303470</v>
          </cell>
        </row>
        <row r="152">
          <cell r="A152" t="str">
            <v>0301959791</v>
          </cell>
          <cell r="B152" t="str">
            <v>Cty TNHH TM &amp; TKTM P &amp; T</v>
          </cell>
          <cell r="C152" t="str">
            <v>214/19/19 Nguyeãn Höõu Caûnh, F.Taân Ñònh, Q.1</v>
          </cell>
          <cell r="D152">
            <v>8483098</v>
          </cell>
        </row>
        <row r="153">
          <cell r="A153" t="str">
            <v>0302005170</v>
          </cell>
          <cell r="B153" t="str">
            <v>Vaên Phoøng Phaåm Vuõ</v>
          </cell>
          <cell r="C153" t="str">
            <v>49 Leâ Lôïi</v>
          </cell>
          <cell r="D153">
            <v>8210647</v>
          </cell>
        </row>
        <row r="154">
          <cell r="A154" t="str">
            <v>0301473338-1</v>
          </cell>
          <cell r="B154" t="str">
            <v>Cty TNHH Thieát Keá Taïo Maãu AÙ Ñoâng</v>
          </cell>
          <cell r="C154" t="str">
            <v>74 Maïc Ñónh Chi, Q.1</v>
          </cell>
        </row>
        <row r="155">
          <cell r="A155" t="str">
            <v>1600184590-008-1</v>
          </cell>
          <cell r="B155" t="str">
            <v>Cty Xaêng Daàu An Giang- CH Xaêng Daàu Myõ Long</v>
          </cell>
          <cell r="C155" t="str">
            <v>Long Xuyeân</v>
          </cell>
        </row>
        <row r="156">
          <cell r="A156" t="str">
            <v>0301828326</v>
          </cell>
          <cell r="B156" t="str">
            <v>Cty TNHH SX - TM Ngoâi Sao Xanh</v>
          </cell>
        </row>
        <row r="157">
          <cell r="A157" t="str">
            <v>0301987340</v>
          </cell>
          <cell r="B157" t="str">
            <v>CH Vöông Vaên Phaùt</v>
          </cell>
          <cell r="C157" t="str">
            <v>5D Huøng Vöông, P.1, Q.10</v>
          </cell>
        </row>
        <row r="158">
          <cell r="A158" t="str">
            <v>0300712488</v>
          </cell>
          <cell r="B158" t="str">
            <v>Cty Ñieän Cô LIDICO</v>
          </cell>
          <cell r="C158" t="str">
            <v>181 Ñieän Bieân Phuû, P.15, Q.BT</v>
          </cell>
        </row>
        <row r="159">
          <cell r="A159" t="str">
            <v>0302454144</v>
          </cell>
          <cell r="B159" t="str">
            <v>CH Thieân Phuùc</v>
          </cell>
          <cell r="C159" t="str">
            <v>77C Buøi Thò Xuaân, Q.1</v>
          </cell>
        </row>
        <row r="160">
          <cell r="A160" t="str">
            <v>0302681806</v>
          </cell>
          <cell r="B160" t="str">
            <v>Cty Coå Phaàn XD-TM-DV Ñaêng Minh</v>
          </cell>
          <cell r="C160" t="str">
            <v>L11-L12 Mieáu Noåi, F.3, Q.BT</v>
          </cell>
        </row>
        <row r="161">
          <cell r="A161" t="str">
            <v>0302218940</v>
          </cell>
          <cell r="B161" t="str">
            <v>CH Nguyeãn Thò Yeân</v>
          </cell>
          <cell r="C161" t="str">
            <v>919 Laïc Long Quaân, F11 - TB</v>
          </cell>
        </row>
        <row r="162">
          <cell r="A162" t="str">
            <v>0302276808</v>
          </cell>
          <cell r="B162" t="str">
            <v>Cty TNHH SX Bao Bì Nhöïa TM N &amp; N</v>
          </cell>
          <cell r="C162" t="str">
            <v>F10/76 AÁp 6, Bình Trò Ñoâng - BC</v>
          </cell>
        </row>
        <row r="163">
          <cell r="A163" t="str">
            <v>0302538450</v>
          </cell>
          <cell r="B163" t="str">
            <v>Ñieän Thoaïi Trung Taâm Leâ Thaønh Phuù</v>
          </cell>
          <cell r="C163" t="str">
            <v>5A Huøng Vöông, P.4, Q.5</v>
          </cell>
        </row>
        <row r="164">
          <cell r="A164" t="str">
            <v>0301465256</v>
          </cell>
          <cell r="B164" t="str">
            <v>Baùo Tuoåi Treû</v>
          </cell>
          <cell r="C164" t="str">
            <v>161 Lyù Chính Thaéng, Q.3, TP.HCM</v>
          </cell>
        </row>
        <row r="165">
          <cell r="A165" t="str">
            <v>0302201048</v>
          </cell>
          <cell r="B165" t="str">
            <v>Cty ÑT &amp; PT CN Tin Hoïc Nguyeãn Hoaøng</v>
          </cell>
          <cell r="C165" t="str">
            <v>Soá 02 Buøi Thò Xuaân, Q.1, Tp.HCM</v>
          </cell>
          <cell r="D165">
            <v>9252549</v>
          </cell>
        </row>
        <row r="166">
          <cell r="A166" t="str">
            <v>1200503404</v>
          </cell>
          <cell r="B166" t="str">
            <v>DNTN Ñaït</v>
          </cell>
          <cell r="C166" t="str">
            <v>142/5 Lyù Thöôøng Kieät, F,6, Myõ Tho- Tieàn Giang</v>
          </cell>
        </row>
        <row r="167">
          <cell r="A167" t="str">
            <v>3600262080-1</v>
          </cell>
          <cell r="B167" t="str">
            <v>Cty TNHH VIKOGLOWIN</v>
          </cell>
          <cell r="C167" t="str">
            <v>KCN Bieân Hoøa - Ñoàng Nai</v>
          </cell>
        </row>
        <row r="168">
          <cell r="A168" t="str">
            <v>3900318249</v>
          </cell>
          <cell r="B168" t="str">
            <v>DNTN VLXD &amp; Trang Trí Noäi Thaát Phöôùc Thaønh</v>
          </cell>
          <cell r="C168" t="str">
            <v>Khu phoá 4/9 Thò Traán Goø Daàu - Taây Ninh</v>
          </cell>
        </row>
        <row r="169">
          <cell r="A169" t="str">
            <v>0300361977-1</v>
          </cell>
          <cell r="B169" t="str">
            <v>Coâng ty CoTec</v>
          </cell>
          <cell r="C169" t="str">
            <v>19 Hoà Tuøng Maäu, Q.1</v>
          </cell>
        </row>
        <row r="170">
          <cell r="A170" t="str">
            <v>4100266378</v>
          </cell>
          <cell r="B170" t="str">
            <v>Cty TNHH Tö Vaán Xaây Döïng ATT Bình Ñònh</v>
          </cell>
          <cell r="C170" t="str">
            <v>51 Leâ Hoàng Phong, TP.Qui Nhôn</v>
          </cell>
        </row>
        <row r="171">
          <cell r="A171" t="str">
            <v>0302487703</v>
          </cell>
          <cell r="B171" t="str">
            <v>DNTN Baûo Haân</v>
          </cell>
          <cell r="C171" t="str">
            <v>118/24 Nguyeãn Sôn, F18, Q.TB</v>
          </cell>
        </row>
        <row r="172">
          <cell r="A172" t="str">
            <v>3600486179</v>
          </cell>
          <cell r="B172" t="str">
            <v>Cty TNHH Xaây Döïng Coâng Minh</v>
          </cell>
          <cell r="C172" t="str">
            <v>P.Taân Mai Bieân Hoøa - Ñoàng Nai</v>
          </cell>
        </row>
        <row r="173">
          <cell r="A173" t="str">
            <v>3600517645</v>
          </cell>
          <cell r="B173" t="str">
            <v>Cty TNHH Vónh Nam</v>
          </cell>
          <cell r="C173" t="str">
            <v xml:space="preserve">Ñöôøng Soá 9 Khu Coâng Nghieäp Bieân Hoøa </v>
          </cell>
        </row>
        <row r="174">
          <cell r="A174" t="str">
            <v>1500376436</v>
          </cell>
          <cell r="B174" t="str">
            <v>Khaùch Saïn Phöôïng Hoaøng</v>
          </cell>
          <cell r="C174" t="str">
            <v>2H - 2R Huøng Vöông, P.1, TXVL</v>
          </cell>
        </row>
        <row r="175">
          <cell r="A175" t="str">
            <v>0301696408</v>
          </cell>
          <cell r="B175" t="str">
            <v>Cty TNHH TM - DV Tröôøng Nghieäp</v>
          </cell>
          <cell r="C175" t="str">
            <v>25 B nguyeãn Hieàn (Cö Xaù Ñoâ Thaønh), P.4, Q.3, TP.HCM</v>
          </cell>
        </row>
        <row r="176">
          <cell r="A176" t="str">
            <v>0300625210-011-1</v>
          </cell>
          <cell r="B176" t="str">
            <v>SaigonTourist - Palace Hotel</v>
          </cell>
          <cell r="C176" t="str">
            <v>56-66 Nguyeãn Hueå, Q.1, TP.HCM</v>
          </cell>
        </row>
        <row r="177">
          <cell r="A177" t="str">
            <v>3600339093</v>
          </cell>
          <cell r="B177" t="str">
            <v>CH VLXD &amp; TTNT Thaønh Loäc</v>
          </cell>
          <cell r="C177" t="str">
            <v>11A, Taân Hieäp, Bieân Hoøa, Ñoàng Nai</v>
          </cell>
          <cell r="D177" t="str">
            <v>061-824410</v>
          </cell>
        </row>
        <row r="178">
          <cell r="A178" t="str">
            <v>0302019913</v>
          </cell>
          <cell r="B178" t="str">
            <v>Cty TNHH C.T.D</v>
          </cell>
          <cell r="C178" t="str">
            <v>90A1 bis Lyù Thöôøng Kieät, P.14, Q.10</v>
          </cell>
          <cell r="D178" t="str">
            <v>8655065</v>
          </cell>
        </row>
        <row r="179">
          <cell r="A179" t="str">
            <v>3800231749</v>
          </cell>
          <cell r="B179" t="str">
            <v>Cöûa haøng Vieát Khaùnh</v>
          </cell>
          <cell r="C179" t="str">
            <v>235 Ñöôøng Phuù Rieàng Ñoû, Ngaõ tö Ñoàng Xoaøi, Bình Phöôùc</v>
          </cell>
        </row>
        <row r="180">
          <cell r="A180" t="str">
            <v>3600525533</v>
          </cell>
          <cell r="B180" t="str">
            <v>Cty Höõu Haïn Khoa Hoïc Kyõ Thuaät Zoeng Chang Vieät Nam</v>
          </cell>
          <cell r="C180" t="str">
            <v>KCN Hoá Nai 3, Thoáng Nhaát, Ñoàng Nai</v>
          </cell>
        </row>
        <row r="181">
          <cell r="A181" t="str">
            <v>0301460184-1</v>
          </cell>
          <cell r="B181" t="str">
            <v>Coâng ty Xaây Laép</v>
          </cell>
          <cell r="C181" t="str">
            <v>225 Beán Chöông Döông, Q.1</v>
          </cell>
        </row>
        <row r="182">
          <cell r="A182" t="str">
            <v>1600619202</v>
          </cell>
          <cell r="B182" t="str">
            <v>DNTN Nhö Mai</v>
          </cell>
          <cell r="C182" t="str">
            <v>Soá 2 Phaïm Hoàng Thaùi - Long Xuyeân</v>
          </cell>
        </row>
        <row r="183">
          <cell r="A183" t="str">
            <v>0100107518-1</v>
          </cell>
          <cell r="B183" t="str">
            <v>Haõng HKQG Vieät Nam - Ñaïi Lyù Baùn Veù Maùy Bay ATS</v>
          </cell>
        </row>
        <row r="184">
          <cell r="A184" t="str">
            <v>1500152394-002</v>
          </cell>
          <cell r="B184" t="str">
            <v>Khaùch Saïn Ngoïc Trang</v>
          </cell>
          <cell r="C184" t="str">
            <v>18 Huøng Vöông, P.1 - TXVL</v>
          </cell>
        </row>
        <row r="185">
          <cell r="A185" t="str">
            <v>0900992066-1</v>
          </cell>
          <cell r="B185" t="str">
            <v>Cty TNHH TM-DV An Phong</v>
          </cell>
        </row>
        <row r="186">
          <cell r="A186" t="str">
            <v>3700148857001</v>
          </cell>
          <cell r="B186" t="str">
            <v xml:space="preserve">CN Cty TNHH Vónh Phuù </v>
          </cell>
          <cell r="C186" t="str">
            <v>591 Hoaøng Vaên Thuï, Q.TB, TP.HCM</v>
          </cell>
        </row>
        <row r="187">
          <cell r="A187" t="str">
            <v>0301428529-1</v>
          </cell>
          <cell r="B187" t="str">
            <v>Cty TNHH TM DV San Ha</v>
          </cell>
          <cell r="C187" t="str">
            <v>225/20 Buøi Thò Xuaân</v>
          </cell>
        </row>
        <row r="188">
          <cell r="A188" t="str">
            <v>0302070853</v>
          </cell>
          <cell r="B188" t="str">
            <v>Nguyeãn Huøng</v>
          </cell>
          <cell r="C188" t="str">
            <v>13 Loâ C Chôï lôùn, P.11, Q.6</v>
          </cell>
        </row>
        <row r="189">
          <cell r="A189" t="str">
            <v>0302041122</v>
          </cell>
          <cell r="B189" t="str">
            <v>CN DNTN Nguyeãn Thu Kim</v>
          </cell>
          <cell r="C189" t="str">
            <v>24 Toân Thaát Tuøng, Q.1</v>
          </cell>
        </row>
        <row r="190">
          <cell r="A190" t="str">
            <v>0302461504</v>
          </cell>
          <cell r="B190" t="str">
            <v>Cty TNHH DV-QC &amp; TM Myõ Sôn</v>
          </cell>
          <cell r="C190" t="str">
            <v>414 Nguyeãn Kieäm, P.3, Q.PN</v>
          </cell>
        </row>
        <row r="191">
          <cell r="A191" t="str">
            <v>3700370844-001</v>
          </cell>
          <cell r="B191" t="str">
            <v>Traïm Xaêng Daàu Töôøng Phaùt II</v>
          </cell>
          <cell r="C191" t="str">
            <v>Khu Phoá 4-Thò Traán Myõ Phöôùc, Huyeän Beán Caùt - Tænh Bình Döông</v>
          </cell>
        </row>
        <row r="192">
          <cell r="A192" t="str">
            <v>0302049869-1</v>
          </cell>
          <cell r="B192" t="str">
            <v>Cty TNHH Thuaän Thaønh</v>
          </cell>
          <cell r="C192" t="str">
            <v>61 Bình Giaõ, F.13, Q.TB</v>
          </cell>
        </row>
        <row r="193">
          <cell r="A193" t="str">
            <v>0301438936-1</v>
          </cell>
          <cell r="B193" t="str">
            <v>Cty Xaây Döïng Nhaø Nam Long</v>
          </cell>
          <cell r="C193" t="str">
            <v>38 Tröôøng Sôn, F.2, Q.TB</v>
          </cell>
        </row>
        <row r="194">
          <cell r="A194" t="str">
            <v>1400166040-4</v>
          </cell>
          <cell r="B194" t="str">
            <v>Döông Thò Beù Naêm</v>
          </cell>
          <cell r="C194" t="str">
            <v>164 Traàn Höng Ñaïo, KP1, P.1, TX SaDec Ñoàng Thaùp</v>
          </cell>
        </row>
        <row r="195">
          <cell r="A195" t="str">
            <v>0301712868</v>
          </cell>
          <cell r="B195" t="str">
            <v>Cty TNHH Xaây Döïng Thuï Vieân</v>
          </cell>
          <cell r="C195" t="str">
            <v>95/4 Tröông Vónh Kyù, P.12, Q.TB</v>
          </cell>
        </row>
        <row r="196">
          <cell r="A196" t="str">
            <v>0301706751-1</v>
          </cell>
          <cell r="B196" t="str">
            <v>Cty TNHH SX - TM Taân Minh Hoa</v>
          </cell>
          <cell r="C196" t="str">
            <v>C5/7 Bình Höng, Chaùnh Höng - Bình Chaùnh</v>
          </cell>
        </row>
        <row r="197">
          <cell r="A197" t="str">
            <v>5900188427-1</v>
          </cell>
          <cell r="B197" t="str">
            <v>Khaùch Saïn Thuaän Haûi</v>
          </cell>
          <cell r="C197" t="str">
            <v>98 Traàn Phuù, Pleiku</v>
          </cell>
        </row>
        <row r="198">
          <cell r="A198" t="str">
            <v>0301981934</v>
          </cell>
          <cell r="B198" t="str">
            <v>Cty TNHH TM &amp; DV Saøi Goøn - Boâng Sen</v>
          </cell>
          <cell r="C198" t="str">
            <v>11-13 Coâng Tröôøng Lam Sôn, Q.1</v>
          </cell>
        </row>
        <row r="199">
          <cell r="A199" t="str">
            <v>0302613958</v>
          </cell>
          <cell r="B199" t="str">
            <v>Cty Coå Phaàn ÑT CN Cao N.E.V.V.C</v>
          </cell>
          <cell r="C199" t="str">
            <v>152 Buøi Thò Xuaân, Q.1</v>
          </cell>
        </row>
        <row r="200">
          <cell r="A200" t="str">
            <v>3700257616-001</v>
          </cell>
          <cell r="B200" t="str">
            <v>CN Cty Tieán Sôn Taïi TP.HCM</v>
          </cell>
          <cell r="C200" t="str">
            <v>561 Ñöôøng 3/2, P,8, Q.10, TP.HCM</v>
          </cell>
        </row>
        <row r="201">
          <cell r="A201" t="str">
            <v>0302331417</v>
          </cell>
          <cell r="B201" t="str">
            <v>Cty TNHH Xaây Döïng TM - SX Leâ Thaùi</v>
          </cell>
          <cell r="C201" t="str">
            <v>748/23A Hoàng Baøng, F1, Q.11</v>
          </cell>
        </row>
        <row r="202">
          <cell r="A202" t="str">
            <v>0300405952-1</v>
          </cell>
          <cell r="B202" t="str">
            <v>Cty Thöïc Phaåm Saøi Goøn</v>
          </cell>
          <cell r="C202" t="str">
            <v>70/1 Quoác loä 1A, P.Linh Xuaân.Q.Thuû Ñöùc. TP.HCM</v>
          </cell>
          <cell r="D202" t="str">
            <v>Quoác loä 1A, P.Linh Xuaân.Q.Thuû Ñöùc. TP.HCM</v>
          </cell>
        </row>
        <row r="203">
          <cell r="A203" t="str">
            <v>3600447204-1</v>
          </cell>
          <cell r="B203" t="str">
            <v>Cty TNHH Ngoïc Thaïch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Sheet2"/>
      <sheetName val="Sheet3"/>
      <sheetName val="Sheet4"/>
      <sheetName val="Sheet5"/>
      <sheetName val="Sheet6"/>
      <sheetName val="Sheet7"/>
      <sheetName val="Sheet8"/>
      <sheetName val="00000000"/>
      <sheetName val="XL4Poppy"/>
      <sheetName val="danh muc"/>
    </sheetNames>
    <sheetDataSet>
      <sheetData sheetId="0"/>
      <sheetData sheetId="1">
        <row r="9">
          <cell r="E9">
            <v>3</v>
          </cell>
        </row>
        <row r="10">
          <cell r="E10">
            <v>0.5</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SILICATE"/>
      <sheetName val="dongia (2)"/>
      <sheetName val="Luong+may"/>
      <sheetName val="REGION"/>
      <sheetName val="Gia 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PIPE-03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 VL"/>
      <sheetName val="Bang gia ca may"/>
      <sheetName val="Bang luong CB"/>
      <sheetName val="Bang P.tich CT"/>
      <sheetName val="D.toan chi tiet"/>
      <sheetName val="Bang TH Dtoan"/>
      <sheetName val="XXXXXXXX"/>
      <sheetName val="1"/>
      <sheetName val="MD"/>
      <sheetName val="ND"/>
      <sheetName val="CONG"/>
      <sheetName val="DGCT"/>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Chi tiet - Dv lap"/>
      <sheetName val="TH KHTC"/>
      <sheetName val="000"/>
      <sheetName val="BC_KKTSCD"/>
      <sheetName val="Chitiet"/>
      <sheetName val="Sheet2 (2)"/>
      <sheetName val="Mau_BC_KKTSCD"/>
      <sheetName val="Chart2"/>
      <sheetName val="Tonghop"/>
      <sheetName val="TM"/>
      <sheetName val="Bia"/>
      <sheetName val="BU-gian"/>
      <sheetName val="Bu-Ha"/>
      <sheetName val="PTVT"/>
      <sheetName val="Gia DAN"/>
      <sheetName val="Dan"/>
      <sheetName val="Cuoc"/>
      <sheetName val="Bugia"/>
      <sheetName val="KL57"/>
      <sheetName val="Congty"/>
      <sheetName val="VPPN"/>
      <sheetName val="XN74"/>
      <sheetName val="XN54"/>
      <sheetName val="XN33"/>
      <sheetName val="NK96"/>
      <sheetName val="XL4Test5"/>
      <sheetName val="KH12"/>
      <sheetName val="CN12"/>
      <sheetName val="HD12"/>
      <sheetName val="KH1"/>
      <sheetName val="THCT"/>
      <sheetName val="cap cho cac DT"/>
      <sheetName val="Ung - hoan"/>
      <sheetName val="CP may"/>
      <sheetName val="SS"/>
      <sheetName val="NVL"/>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ong Thu"/>
      <sheetName val="Tong Chi"/>
      <sheetName val="Truong hoc"/>
      <sheetName val="Cty CP"/>
      <sheetName val="G.thau 3B"/>
      <sheetName val="T.Hop Thu-chi"/>
      <sheetName val="DTHH"/>
      <sheetName val="Bang1"/>
      <sheetName val="TAI TRONG"/>
      <sheetName val="NOI LUC"/>
      <sheetName val="TINH DUYET THTT CHINH"/>
      <sheetName val="TDUYET THTT PHU"/>
      <sheetName val="TINH DAO DONG VA DO VONG"/>
      <sheetName val="TINH NEO"/>
      <sheetName val="Phu luc"/>
      <sheetName val="Gia trÞ"/>
      <sheetName val="T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uyet minh"/>
      <sheetName val="CQ-HQ"/>
      <sheetName val="be tong"/>
      <sheetName val="Thep"/>
      <sheetName val="Tong hop thep"/>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Thep "/>
      <sheetName val="Chi tiet Khoi luong"/>
      <sheetName val="TH khoi luong"/>
      <sheetName val="Chiet tinh vat lieu "/>
      <sheetName val="TH KL VL"/>
      <sheetName val="phan tich DG"/>
      <sheetName val="gia vat lieu"/>
      <sheetName val="gia xe may"/>
      <sheetName val="gia nhan c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TCT"/>
      <sheetName val="CDghino"/>
      <sheetName val="TH (T1-6)"/>
      <sheetName val="ThueTB"/>
      <sheetName val="SCD5"/>
      <sheetName val=" NL"/>
      <sheetName val="CPVL-CPM"/>
      <sheetName val="PTVL"/>
      <sheetName val="CD1"/>
      <sheetName val=" NL (2)"/>
      <sheetName val="CDTHCT"/>
      <sheetName val="CDTHCT (3)"/>
      <sheetName val="dutoan1"/>
      <sheetName val="Anhtoan"/>
      <sheetName val="dutoan2"/>
      <sheetName val="vat tu"/>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CHIT"/>
      <sheetName val="THXH"/>
      <sheetName val="BHXH"/>
      <sheetName val="Phu luc HD"/>
      <sheetName val="Gia du thau"/>
      <sheetName val="PTDG"/>
      <sheetName val="Ca xe"/>
      <sheetName val="CT xa"/>
      <sheetName val="TLGC"/>
      <sheetName val="BL"/>
      <sheetName val="tscd"/>
      <sheetName val="KM"/>
      <sheetName val="KHOANMUC"/>
      <sheetName val="CPQL"/>
      <sheetName val="SANLUONG"/>
      <sheetName val="SSCP-SL"/>
      <sheetName val="CPSX"/>
      <sheetName val="KQKD"/>
      <sheetName val="CDSL (2)"/>
      <sheetName val="00000001"/>
      <sheetName val="00000002"/>
      <sheetName val="00000003"/>
      <sheetName val="00000004"/>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T"/>
      <sheetName val="DM-Goc"/>
      <sheetName val="Gia-CT"/>
      <sheetName val="PTCP"/>
      <sheetName val="cphoi"/>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inh do"/>
      <sheetName val="cot lieu"/>
      <sheetName val="van khuon"/>
      <sheetName val="CT BT"/>
      <sheetName val="lay mau"/>
      <sheetName val="mat ngoai goi"/>
      <sheetName val="coc tram-bt"/>
      <sheetName val="THDGK"/>
      <sheetName val="THDGTT"/>
      <sheetName val="Cong hop"/>
      <sheetName val="nt+dd+cl"/>
      <sheetName val="kc+conlaiql"/>
      <sheetName val="gvl"/>
      <sheetName val="Q1-02"/>
      <sheetName val="Q2-02"/>
      <sheetName val="Q3-02"/>
      <sheetName val="sent to"/>
      <sheetName val="KH 200³ (moi max)"/>
      <sheetName val="T1(T1)04"/>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kc+clai(107)"/>
      <sheetName val="duong(107)"/>
      <sheetName val="qui1"/>
      <sheetName val="1,3-30,4"/>
      <sheetName val="kldukien"/>
      <sheetName val="kldukien (107)"/>
      <sheetName val="thang4"/>
      <sheetName val="qui1 (2)"/>
      <sheetName val="Tien ung"/>
      <sheetName val="phi luong3"/>
      <sheetName val="Quyet toan"/>
      <sheetName val="Thu hoi"/>
      <sheetName val="Lai vay"/>
      <sheetName val="Tien vay"/>
      <sheetName val="Cong no"/>
      <sheetName val="Cop pha"/>
      <sheetName val="20000000"/>
      <sheetName val="Cau 2(3)"/>
      <sheetName val="XE DAU"/>
      <sheetName val="XE XANG"/>
      <sheetName val="KH-2001"/>
      <sheetName val="KH-2002"/>
      <sheetName val="KH-2003"/>
      <sheetName val="DGTL"/>
      <sheetName val="®¬ngi¸"/>
      <sheetName val="dongle"/>
      <sheetName val="DGXDCB"/>
      <sheetName val="DEM"/>
      <sheetName val="00000005"/>
      <sheetName val="00000006"/>
      <sheetName val="KHOILUONG"/>
      <sheetName val="DONGIA"/>
      <sheetName val="CPKSTK"/>
      <sheetName val="THIETBI"/>
      <sheetName val="VC1"/>
      <sheetName val="VC2"/>
      <sheetName val="VC3"/>
      <sheetName val="VC4"/>
      <sheetName val="VC5"/>
      <sheetName val="BaoCao"/>
      <sheetName val="TT"/>
      <sheetName val="CO SO DU LIEU PTVL"/>
      <sheetName val="HTSD6LD"/>
      <sheetName val="HTSDDNN"/>
      <sheetName val="HTSDKT"/>
      <sheetName val="BD"/>
      <sheetName val="HTNT"/>
      <sheetName val="CHART"/>
      <sheetName val="HTDT"/>
      <sheetName val="HTSDD"/>
      <sheetName val="clvl"/>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C45A-BH"/>
      <sheetName val="C46A-BH"/>
      <sheetName val="C47A-BH"/>
      <sheetName val="C48A-BH"/>
      <sheetName val="S-53-1"/>
      <sheetName val="Chenh lech"/>
      <sheetName val="Kinh phí"/>
      <sheetName val="T12"/>
      <sheetName val="T11"/>
      <sheetName val="T10"/>
      <sheetName val="T9"/>
      <sheetName val="T8"/>
      <sheetName val="T7"/>
      <sheetName val="T6"/>
      <sheetName val="T5"/>
      <sheetName val="T4"/>
      <sheetName val="T3"/>
      <sheetName val="T2"/>
      <sheetName val="T1"/>
      <sheetName val="TH mau moi tu T10"/>
      <sheetName val="Tong hop Quy IV"/>
      <sheetName val="cong bien t10"/>
      <sheetName val="luong t9 "/>
      <sheetName val="bb t9"/>
      <sheetName val="XETT10-03"/>
      <sheetName val="bxet"/>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IEN"/>
      <sheetName val="PHUONG"/>
      <sheetName val="ANH"/>
      <sheetName val="HUYNH"/>
      <sheetName val="TONKHO"/>
      <sheetName val="BANLE"/>
      <sheetName val="NHAPKHO"/>
      <sheetName val="DTCT"/>
      <sheetName val="THVT"/>
      <sheetName val="THGT"/>
      <sheetName val="Thang 12"/>
      <sheetName val="Thang 1"/>
      <sheetName val="moi"/>
      <sheetName val="Thang 12 (2)"/>
      <sheetName val="Thang 01"/>
      <sheetName val="NAM 2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TH du toan "/>
      <sheetName val="Du toan "/>
      <sheetName val="C.Tinh"/>
      <sheetName val="TK_cap"/>
      <sheetName val="C47T11"/>
      <sheetName val="C45T11"/>
      <sheetName val="C45 T10"/>
      <sheetName val="C47-t10"/>
      <sheetName val="PIPE-03E.XLS"/>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XN79"/>
      <sheetName val="CTMT"/>
      <sheetName val="N1111"/>
      <sheetName val="C1111"/>
      <sheetName val="1121"/>
      <sheetName val="daura"/>
      <sheetName val="dauvao"/>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11"/>
      <sheetName val="THop"/>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luong thang 10"/>
      <sheetName val="tong hop thang 10"/>
      <sheetName val="loung11"/>
      <sheetName val="TH 11"/>
      <sheetName val="T122"/>
      <sheetName val="T121"/>
      <sheetName val="px khai thac 2"/>
      <sheetName val="dao lo so 2"/>
      <sheetName val="luong vp thang 10"/>
      <sheetName val="T_x0003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5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
      <sheetName val="TDþ"/>
      <sheetName val="BU13-_x0003_+"/>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Ԁ가"/>
      <sheetName val="kinh phí XD"/>
      <sheetName val="D.HopKL"/>
      <sheetName val="MTL$-INTER"/>
      <sheetName val="Du_lieu"/>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PNT-QUOT-#3"/>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MD13-13o334"/>
      <sheetName val="N13-13+374_x0004_軈ş@_x0004_"/>
      <sheetName val="ND1u-12"/>
      <sheetName val="MD10-11Ş"/>
      <sheetName val="K"/>
      <sheetName val="Analysis"/>
      <sheetName val="C-C"/>
      <sheetName val="D-D"/>
      <sheetName val="QG"/>
      <sheetName val="Check C"/>
      <sheetName val="ၔonghop"/>
      <sheetName val="Sheet2 (&quot;)"/>
      <sheetName val="THV CHI 6"/>
      <sheetName val="27+500-700.4(k85)"/>
      <sheetName val="n`nh"/>
      <sheetName val="??-BLDG"/>
      <sheetName val="KHTTSP"/>
      <sheetName val="Chi tieu KT-KT"/>
      <sheetName val="CP"/>
      <sheetName val="dbld"/>
      <sheetName val="THTL"/>
      <sheetName val="CTKT"/>
      <sheetName val="GT"/>
      <sheetName val="BGDO Sdong"/>
      <sheetName val="BBtrang SD"/>
      <sheetName val="Vuong do l2 sd 17"/>
      <sheetName val="Vuong do SD17"/>
      <sheetName val="BG T SD17"/>
      <sheetName val="BGDSD"/>
      <sheetName val="SD 17"/>
      <sheetName val="dn x"/>
      <sheetName val="dn xay"/>
      <sheetName val="DN"/>
      <sheetName val="DN d72"/>
      <sheetName val="ADuong"/>
      <sheetName val="DN72"/>
      <sheetName val="XN ! gach nen"/>
      <sheetName val="Anh Dung 100"/>
      <sheetName val="Anh Duong"/>
      <sheetName val="XN So 1"/>
      <sheetName val="Gach XN 725"/>
      <sheetName val="KHOA 27"/>
      <sheetName val="KHOA 28"/>
      <sheetName val="KHOA 29"/>
      <sheetName val="TGTGT"/>
      <sheetName val="Kenlon"/>
      <sheetName val="Ken chai"/>
      <sheetName val="Tigerlon"/>
      <sheetName val="Tigerchainho"/>
      <sheetName val="Tiger chai lon"/>
      <sheetName val="Sai gon do"/>
      <sheetName val="Tong cong no"/>
      <sheetName val="Chitietcongno quan "/>
      <sheetName val="GHKII"/>
      <sheetName val="TH K II"/>
      <sheetName val="TH K I"/>
      <sheetName val="phieu-dgio"/>
      <sheetName val="Menu qly"/>
      <sheetName val="BQ1"/>
      <sheetName val="VTD-TLANG"/>
      <sheetName val="TNHAT-N.PHUOC"/>
      <sheetName val="KPhong - ap3PTTA"/>
      <sheetName val="Q1"/>
      <sheetName val="Q2"/>
      <sheetName val="6 thang dau nam"/>
      <sheetName val="Q3"/>
      <sheetName val="Q4"/>
      <sheetName val="2007"/>
      <sheetName val="CT Thang Mo"/>
      <sheetName val="CT  PL"/>
      <sheetName val="chiet tinh TBA"/>
      <sheetName val="S`eet7"/>
      <sheetName val="GTCL"/>
      <sheetName val="B"/>
      <sheetName val="C"/>
      <sheetName val="Mucluc"/>
      <sheetName val="TMDT"/>
      <sheetName val="PBVDT"/>
      <sheetName val="LPS"/>
      <sheetName val="VONTB"/>
      <sheetName val="KHTN"/>
      <sheetName val="Chart5"/>
      <sheetName val="LL"/>
      <sheetName val="CDTN"/>
      <sheetName val="HV"/>
      <sheetName val="lUONGTIEN"/>
      <sheetName val="Chart4"/>
      <sheetName val="Chart6"/>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TTVanChuyen"/>
      <sheetName val="Bang 2B"/>
    </sheetNames>
    <definedNames>
      <definedName name="DataFilter"/>
      <definedName name="DataSort"/>
      <definedName name="GoBack"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sheetData sheetId="722"/>
      <sheetData sheetId="723"/>
      <sheetData sheetId="724" refreshError="1"/>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refreshError="1"/>
      <sheetData sheetId="795" refreshError="1"/>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sheetData sheetId="869"/>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sheetData sheetId="885" refreshError="1"/>
      <sheetData sheetId="886"/>
      <sheetData sheetId="887"/>
      <sheetData sheetId="888"/>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refreshError="1"/>
      <sheetData sheetId="952" refreshError="1"/>
      <sheetData sheetId="953" refreshError="1"/>
      <sheetData sheetId="954" refreshError="1"/>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sheetData sheetId="1157"/>
      <sheetData sheetId="1158"/>
      <sheetData sheetId="1159" refreshError="1"/>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refreshError="1"/>
      <sheetData sheetId="1256" refreshError="1"/>
      <sheetData sheetId="1257" refreshError="1"/>
      <sheetData sheetId="1258"/>
      <sheetData sheetId="1259" refreshError="1"/>
      <sheetData sheetId="1260"/>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sheetData sheetId="1322"/>
      <sheetData sheetId="1323"/>
      <sheetData sheetId="1324"/>
      <sheetData sheetId="1325"/>
      <sheetData sheetId="1326"/>
      <sheetData sheetId="1327"/>
      <sheetData sheetId="1328" refreshError="1"/>
      <sheetData sheetId="1329" refreshError="1"/>
      <sheetData sheetId="1330" refreshError="1"/>
      <sheetData sheetId="1331" refreshError="1"/>
      <sheetData sheetId="1332" refreshError="1"/>
      <sheetData sheetId="1333"/>
      <sheetData sheetId="1334"/>
      <sheetData sheetId="1335"/>
      <sheetData sheetId="1336"/>
      <sheetData sheetId="1337"/>
      <sheetData sheetId="1338"/>
      <sheetData sheetId="1339"/>
      <sheetData sheetId="1340"/>
      <sheetData sheetId="1341" refreshError="1"/>
      <sheetData sheetId="1342"/>
      <sheetData sheetId="1343"/>
      <sheetData sheetId="1344"/>
      <sheetData sheetId="1345" refreshError="1"/>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refreshError="1"/>
      <sheetData sheetId="1361" refreshError="1"/>
      <sheetData sheetId="1362" refreshError="1"/>
      <sheetData sheetId="1363" refreshError="1"/>
      <sheetData sheetId="1364" refreshError="1"/>
      <sheetData sheetId="1365" refreshError="1"/>
      <sheetData sheetId="1366" refreshError="1"/>
      <sheetData sheetId="1367"/>
      <sheetData sheetId="1368"/>
      <sheetData sheetId="1369"/>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sheetData sheetId="138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sheetData sheetId="1499"/>
      <sheetData sheetId="1500"/>
      <sheetData sheetId="1501" refreshError="1"/>
      <sheetData sheetId="1502" refreshError="1"/>
      <sheetData sheetId="1503" refreshError="1"/>
      <sheetData sheetId="1504"/>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sheetData sheetId="1607" refreshError="1"/>
      <sheetData sheetId="1608" refreshError="1"/>
      <sheetData sheetId="1609" refreshError="1"/>
      <sheetData sheetId="1610" refreshError="1"/>
      <sheetData sheetId="1611" refreshError="1"/>
      <sheetData sheetId="1612"/>
      <sheetData sheetId="1613" refreshError="1"/>
      <sheetData sheetId="1614" refreshError="1"/>
      <sheetData sheetId="1615" refreshError="1"/>
      <sheetData sheetId="1616"/>
      <sheetData sheetId="1617"/>
      <sheetData sheetId="1618" refreshError="1"/>
      <sheetData sheetId="1619" refreshError="1"/>
      <sheetData sheetId="1620" refreshError="1"/>
      <sheetData sheetId="1621" refreshError="1"/>
      <sheetData sheetId="1622" refreshError="1"/>
      <sheetData sheetId="1623" refreshError="1"/>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K phi dinh ky"/>
      <sheetName val="BK phi dau tien"/>
      <sheetName val="Bao cao tien mat"/>
      <sheetName val="DNTT chua chi"/>
      <sheetName val="Theo doi Chung tu"/>
      <sheetName val="Dinh muc ton quy"/>
      <sheetName val="Bao cao TKCT"/>
      <sheetName val="Kiem tra du lieu"/>
      <sheetName val="Hop dong mat hieu luc"/>
      <sheetName val="data"/>
      <sheetName val="Mau bao cao quy tien mat 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TSNO"/>
      <sheetName val="TSCO"/>
      <sheetName val="TSNo-xd"/>
      <sheetName val="TSCO-XD"/>
      <sheetName val="ngoai bang"/>
      <sheetName val="PL1Viet"/>
      <sheetName val="PL2Viet"/>
      <sheetName val="PL3Viet"/>
      <sheetName val="TSNOE"/>
      <sheetName val="TSCOE"/>
      <sheetName val="PL1Eng"/>
      <sheetName val="PL2Eng"/>
      <sheetName val="PL3Eng"/>
      <sheetName val="TSNO-DC"/>
      <sheetName val="TSCO-DC"/>
      <sheetName val="PL1-Adj"/>
      <sheetName val="PTich BS no"/>
      <sheetName val="Ptich BS co"/>
      <sheetName val="Ptich PL"/>
      <sheetName val="index"/>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C6" t="str">
            <v>Maõ soá</v>
          </cell>
          <cell r="D6" t="str">
            <v>T/chieáu</v>
          </cell>
          <cell r="E6" t="str">
            <v>Soá cuoái kyø</v>
          </cell>
          <cell r="F6" t="str">
            <v>Soá ñieàu chænh</v>
          </cell>
          <cell r="G6" t="str">
            <v>Soá sau ñ/chænh</v>
          </cell>
          <cell r="H6" t="str">
            <v>T/chieáu</v>
          </cell>
        </row>
        <row r="7">
          <cell r="C7">
            <v>-2</v>
          </cell>
          <cell r="D7">
            <v>-2</v>
          </cell>
          <cell r="E7">
            <v>-3</v>
          </cell>
          <cell r="F7">
            <v>-4</v>
          </cell>
          <cell r="G7">
            <v>-5</v>
          </cell>
        </row>
        <row r="8">
          <cell r="C8">
            <v>100</v>
          </cell>
          <cell r="E8">
            <v>4439163671</v>
          </cell>
          <cell r="F8">
            <v>0</v>
          </cell>
          <cell r="G8">
            <v>4439163671</v>
          </cell>
        </row>
        <row r="9">
          <cell r="G9">
            <v>0</v>
          </cell>
        </row>
        <row r="10">
          <cell r="C10">
            <v>110</v>
          </cell>
          <cell r="E10">
            <v>38846493</v>
          </cell>
          <cell r="F10">
            <v>0</v>
          </cell>
          <cell r="G10">
            <v>38846493</v>
          </cell>
        </row>
        <row r="11">
          <cell r="C11">
            <v>111</v>
          </cell>
          <cell r="E11">
            <v>38846493</v>
          </cell>
          <cell r="G11">
            <v>38846493</v>
          </cell>
        </row>
        <row r="12">
          <cell r="C12">
            <v>112</v>
          </cell>
          <cell r="G12">
            <v>0</v>
          </cell>
        </row>
        <row r="13">
          <cell r="C13">
            <v>113</v>
          </cell>
          <cell r="E13">
            <v>0</v>
          </cell>
          <cell r="G13">
            <v>0</v>
          </cell>
        </row>
        <row r="14">
          <cell r="G14">
            <v>0</v>
          </cell>
        </row>
        <row r="15">
          <cell r="C15">
            <v>120</v>
          </cell>
          <cell r="E15">
            <v>0</v>
          </cell>
          <cell r="F15">
            <v>0</v>
          </cell>
          <cell r="G15">
            <v>0</v>
          </cell>
        </row>
        <row r="16">
          <cell r="C16">
            <v>121</v>
          </cell>
          <cell r="E16">
            <v>0</v>
          </cell>
          <cell r="G16">
            <v>0</v>
          </cell>
        </row>
        <row r="17">
          <cell r="C17">
            <v>128</v>
          </cell>
          <cell r="G17">
            <v>0</v>
          </cell>
        </row>
        <row r="18">
          <cell r="C18">
            <v>129</v>
          </cell>
          <cell r="E18">
            <v>0</v>
          </cell>
          <cell r="G18">
            <v>0</v>
          </cell>
        </row>
        <row r="19">
          <cell r="G19">
            <v>0</v>
          </cell>
        </row>
        <row r="20">
          <cell r="C20">
            <v>130</v>
          </cell>
          <cell r="E20">
            <v>2077572280</v>
          </cell>
          <cell r="F20">
            <v>0</v>
          </cell>
          <cell r="G20">
            <v>2077572280</v>
          </cell>
        </row>
        <row r="21">
          <cell r="C21">
            <v>131</v>
          </cell>
          <cell r="D21" t="str">
            <v>1a,1b,5,6</v>
          </cell>
          <cell r="E21">
            <v>2064772280</v>
          </cell>
          <cell r="G21">
            <v>2064772280</v>
          </cell>
        </row>
        <row r="22">
          <cell r="C22">
            <v>132</v>
          </cell>
          <cell r="G22">
            <v>0</v>
          </cell>
        </row>
        <row r="23">
          <cell r="C23">
            <v>133</v>
          </cell>
          <cell r="G23">
            <v>0</v>
          </cell>
        </row>
        <row r="24">
          <cell r="C24">
            <v>134</v>
          </cell>
          <cell r="E24">
            <v>0</v>
          </cell>
          <cell r="G24">
            <v>0</v>
          </cell>
        </row>
        <row r="25">
          <cell r="C25">
            <v>135</v>
          </cell>
          <cell r="E25">
            <v>0</v>
          </cell>
          <cell r="G25">
            <v>0</v>
          </cell>
        </row>
        <row r="26">
          <cell r="C26">
            <v>136</v>
          </cell>
          <cell r="E26">
            <v>0</v>
          </cell>
          <cell r="G26">
            <v>0</v>
          </cell>
        </row>
        <row r="27">
          <cell r="C27">
            <v>138</v>
          </cell>
          <cell r="E27">
            <v>12800000</v>
          </cell>
          <cell r="G27">
            <v>12800000</v>
          </cell>
        </row>
        <row r="28">
          <cell r="C28">
            <v>139</v>
          </cell>
          <cell r="G28">
            <v>0</v>
          </cell>
        </row>
        <row r="29">
          <cell r="G29">
            <v>0</v>
          </cell>
        </row>
        <row r="30">
          <cell r="C30">
            <v>140</v>
          </cell>
          <cell r="E30">
            <v>218944357</v>
          </cell>
          <cell r="F30">
            <v>0</v>
          </cell>
          <cell r="G30">
            <v>218944357</v>
          </cell>
        </row>
        <row r="31">
          <cell r="C31">
            <v>141</v>
          </cell>
          <cell r="G31">
            <v>0</v>
          </cell>
        </row>
        <row r="32">
          <cell r="C32">
            <v>142</v>
          </cell>
          <cell r="E32">
            <v>218117957</v>
          </cell>
          <cell r="G32">
            <v>218117957</v>
          </cell>
        </row>
        <row r="33">
          <cell r="C33">
            <v>143</v>
          </cell>
          <cell r="D33">
            <v>-7</v>
          </cell>
          <cell r="E33">
            <v>826400</v>
          </cell>
          <cell r="G33">
            <v>826400</v>
          </cell>
        </row>
        <row r="34">
          <cell r="C34">
            <v>144</v>
          </cell>
          <cell r="D34" t="str">
            <v>(4) , (7)</v>
          </cell>
          <cell r="G34">
            <v>0</v>
          </cell>
        </row>
        <row r="35">
          <cell r="C35">
            <v>145</v>
          </cell>
          <cell r="G35">
            <v>0</v>
          </cell>
        </row>
        <row r="36">
          <cell r="C36">
            <v>146</v>
          </cell>
          <cell r="G36">
            <v>0</v>
          </cell>
        </row>
        <row r="37">
          <cell r="C37">
            <v>147</v>
          </cell>
          <cell r="G37">
            <v>0</v>
          </cell>
        </row>
        <row r="38">
          <cell r="C38">
            <v>148</v>
          </cell>
          <cell r="G38">
            <v>0</v>
          </cell>
        </row>
        <row r="39">
          <cell r="C39">
            <v>149</v>
          </cell>
          <cell r="E39">
            <v>0</v>
          </cell>
          <cell r="G39">
            <v>0</v>
          </cell>
        </row>
        <row r="40">
          <cell r="G40">
            <v>0</v>
          </cell>
        </row>
        <row r="41">
          <cell r="C41">
            <v>150</v>
          </cell>
          <cell r="E41">
            <v>2103800541</v>
          </cell>
          <cell r="F41">
            <v>0</v>
          </cell>
          <cell r="G41">
            <v>2103800541</v>
          </cell>
        </row>
        <row r="42">
          <cell r="C42">
            <v>151</v>
          </cell>
          <cell r="E42">
            <v>172300000</v>
          </cell>
          <cell r="G42">
            <v>172300000</v>
          </cell>
        </row>
        <row r="43">
          <cell r="C43">
            <v>152</v>
          </cell>
          <cell r="G43">
            <v>0</v>
          </cell>
        </row>
        <row r="44">
          <cell r="C44">
            <v>153</v>
          </cell>
          <cell r="E44">
            <v>1931500541</v>
          </cell>
          <cell r="G44">
            <v>1931500541</v>
          </cell>
        </row>
        <row r="45">
          <cell r="C45">
            <v>154</v>
          </cell>
          <cell r="G45">
            <v>0</v>
          </cell>
        </row>
        <row r="46">
          <cell r="C46">
            <v>155</v>
          </cell>
          <cell r="G46">
            <v>0</v>
          </cell>
        </row>
        <row r="47">
          <cell r="C47">
            <v>160</v>
          </cell>
          <cell r="F47">
            <v>0</v>
          </cell>
          <cell r="G47">
            <v>0</v>
          </cell>
        </row>
        <row r="48">
          <cell r="C48">
            <v>161</v>
          </cell>
          <cell r="E48">
            <v>0</v>
          </cell>
          <cell r="G48">
            <v>0</v>
          </cell>
        </row>
        <row r="49">
          <cell r="C49">
            <v>162</v>
          </cell>
          <cell r="E49">
            <v>0</v>
          </cell>
          <cell r="G49">
            <v>0</v>
          </cell>
        </row>
        <row r="50">
          <cell r="G50">
            <v>0</v>
          </cell>
        </row>
        <row r="51">
          <cell r="C51">
            <v>200</v>
          </cell>
          <cell r="E51">
            <v>7578455530</v>
          </cell>
          <cell r="F51">
            <v>0</v>
          </cell>
          <cell r="G51">
            <v>7578455530</v>
          </cell>
        </row>
        <row r="52">
          <cell r="G52">
            <v>0</v>
          </cell>
        </row>
        <row r="53">
          <cell r="C53">
            <v>210</v>
          </cell>
          <cell r="E53">
            <v>6205040791</v>
          </cell>
          <cell r="F53">
            <v>0</v>
          </cell>
          <cell r="G53">
            <v>6205040791</v>
          </cell>
        </row>
        <row r="54">
          <cell r="C54">
            <v>211</v>
          </cell>
          <cell r="E54">
            <v>6156704791</v>
          </cell>
          <cell r="F54">
            <v>0</v>
          </cell>
          <cell r="G54">
            <v>6156704791</v>
          </cell>
        </row>
        <row r="55">
          <cell r="C55">
            <v>212</v>
          </cell>
          <cell r="E55">
            <v>17180863070</v>
          </cell>
          <cell r="G55">
            <v>17180863070</v>
          </cell>
        </row>
        <row r="56">
          <cell r="C56">
            <v>213</v>
          </cell>
          <cell r="E56">
            <v>-11024158279</v>
          </cell>
          <cell r="G56">
            <v>-11024158279</v>
          </cell>
        </row>
        <row r="57">
          <cell r="C57">
            <v>214</v>
          </cell>
          <cell r="E57">
            <v>0</v>
          </cell>
          <cell r="F57">
            <v>0</v>
          </cell>
          <cell r="G57">
            <v>0</v>
          </cell>
        </row>
        <row r="58">
          <cell r="C58">
            <v>215</v>
          </cell>
          <cell r="G58">
            <v>0</v>
          </cell>
        </row>
        <row r="59">
          <cell r="C59">
            <v>216</v>
          </cell>
          <cell r="E59">
            <v>0</v>
          </cell>
          <cell r="G59">
            <v>0</v>
          </cell>
        </row>
        <row r="60">
          <cell r="C60">
            <v>217</v>
          </cell>
          <cell r="E60">
            <v>48336000</v>
          </cell>
          <cell r="F60">
            <v>0</v>
          </cell>
          <cell r="G60">
            <v>48336000</v>
          </cell>
        </row>
        <row r="61">
          <cell r="C61">
            <v>218</v>
          </cell>
          <cell r="E61">
            <v>48336000</v>
          </cell>
          <cell r="G61">
            <v>48336000</v>
          </cell>
        </row>
        <row r="62">
          <cell r="C62">
            <v>219</v>
          </cell>
          <cell r="G62">
            <v>0</v>
          </cell>
        </row>
        <row r="63">
          <cell r="G63">
            <v>0</v>
          </cell>
        </row>
        <row r="64">
          <cell r="C64">
            <v>220</v>
          </cell>
          <cell r="E64">
            <v>0</v>
          </cell>
          <cell r="F64">
            <v>0</v>
          </cell>
          <cell r="G64">
            <v>0</v>
          </cell>
        </row>
        <row r="65">
          <cell r="C65">
            <v>221</v>
          </cell>
          <cell r="G65">
            <v>0</v>
          </cell>
        </row>
        <row r="66">
          <cell r="C66">
            <v>222</v>
          </cell>
          <cell r="G66">
            <v>0</v>
          </cell>
        </row>
        <row r="67">
          <cell r="C67">
            <v>228</v>
          </cell>
          <cell r="E67">
            <v>0</v>
          </cell>
          <cell r="G67">
            <v>0</v>
          </cell>
        </row>
        <row r="68">
          <cell r="C68">
            <v>229</v>
          </cell>
          <cell r="G68">
            <v>0</v>
          </cell>
        </row>
        <row r="69">
          <cell r="G69">
            <v>0</v>
          </cell>
        </row>
        <row r="70">
          <cell r="C70">
            <v>230</v>
          </cell>
          <cell r="E70">
            <v>1373414739</v>
          </cell>
          <cell r="G70">
            <v>1373414739</v>
          </cell>
        </row>
        <row r="71">
          <cell r="G71">
            <v>0</v>
          </cell>
        </row>
        <row r="72">
          <cell r="C72">
            <v>240</v>
          </cell>
          <cell r="E72">
            <v>0</v>
          </cell>
          <cell r="G72">
            <v>0</v>
          </cell>
        </row>
        <row r="74">
          <cell r="C74">
            <v>241</v>
          </cell>
          <cell r="G74">
            <v>0</v>
          </cell>
        </row>
        <row r="76">
          <cell r="C76">
            <v>250</v>
          </cell>
          <cell r="E76">
            <v>12017619201</v>
          </cell>
          <cell r="F76">
            <v>0</v>
          </cell>
          <cell r="G76">
            <v>12017619201</v>
          </cell>
        </row>
      </sheetData>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Sheet1"/>
      <sheetName val="Sheet2"/>
      <sheetName val="Sheet3"/>
      <sheetName val="NoiLuc"/>
      <sheetName val="Tendon"/>
      <sheetName val="Main"/>
      <sheetName val="Toadocap"/>
      <sheetName val="Tra TTTD "/>
      <sheetName val="Chiet tinh dz35"/>
      <sheetName val="LoaiDay"/>
      <sheetName val="gVL"/>
      <sheetName val="Sec_Pier"/>
      <sheetName val="Cross_Head"/>
      <sheetName val="Sec_C_H"/>
      <sheetName val="Pile_Cap"/>
      <sheetName val="Sec_PC"/>
      <sheetName val="TraTV"/>
      <sheetName val="KLThep"/>
      <sheetName val="Input"/>
      <sheetName val="S"/>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Loading"/>
      <sheetName val="CSDL"/>
      <sheetName val="khung ten TD"/>
      <sheetName val=""/>
      <sheetName val="M1"/>
      <sheetName val="TLBT_M1"/>
      <sheetName val="Chiet_tinh_dz35"/>
      <sheetName val="TSNO-DC"/>
    </sheetNames>
    <sheetDataSet>
      <sheetData sheetId="0" refreshError="1"/>
      <sheetData sheetId="1"/>
      <sheetData sheetId="2" refreshError="1"/>
      <sheetData sheetId="3" refreshError="1">
        <row r="5">
          <cell r="K5">
            <v>12</v>
          </cell>
        </row>
        <row r="13">
          <cell r="K13">
            <v>1.8</v>
          </cell>
        </row>
        <row r="21">
          <cell r="K21">
            <v>12.75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E230">
            <v>0</v>
          </cell>
        </row>
        <row r="231">
          <cell r="E231">
            <v>1.1000000000000001</v>
          </cell>
        </row>
        <row r="232">
          <cell r="E232">
            <v>0</v>
          </cell>
        </row>
        <row r="233">
          <cell r="E233">
            <v>1.1000000000000001</v>
          </cell>
        </row>
        <row r="234">
          <cell r="E234">
            <v>0</v>
          </cell>
        </row>
        <row r="235">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5">
          <cell r="G315">
            <v>95</v>
          </cell>
        </row>
        <row r="316">
          <cell r="G316">
            <v>8</v>
          </cell>
        </row>
        <row r="318">
          <cell r="G318">
            <v>115000</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00"/>
      <sheetName val="000"/>
      <sheetName val="TH"/>
      <sheetName val="Chao_thau"/>
      <sheetName val="CT-35"/>
      <sheetName val="Che_do"/>
      <sheetName val="CT-0.4KV"/>
      <sheetName val="CT tram"/>
      <sheetName val="THVL_CTo"/>
      <sheetName val="TN"/>
      <sheetName val="TBA-31,5"/>
      <sheetName val="Don_gia"/>
      <sheetName val="CT-BETONG"/>
      <sheetName val="Chi tiet VC"/>
      <sheetName val="50Slon"/>
      <sheetName val="50Snanh"/>
      <sheetName val="XXXXXXXX"/>
      <sheetName val="Pier"/>
      <sheetName val="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sheetName val="MSBOX"/>
      <sheetName val="Noisuy-LLL"/>
      <sheetName val="TCT"/>
      <sheetName val="Function"/>
      <sheetName val="Sheet1"/>
      <sheetName val="Noisuy_LLL"/>
      <sheetName val="gvl"/>
      <sheetName val="Sheet2"/>
      <sheetName val="Sheet3"/>
      <sheetName val="Pier"/>
      <sheetName val="Pile"/>
      <sheetName val="nhan cong"/>
      <sheetName val="Dien (HT)"/>
      <sheetName val="Cap nuoc (HT)"/>
      <sheetName val="TH"/>
      <sheetName val="Giao thong (HT)"/>
      <sheetName val="thoat nuoc mat"/>
      <sheetName val="PTCT"/>
      <sheetName val="Don gia du thau chi tiet"/>
      <sheetName val="Vat lieu"/>
      <sheetName val="NC"/>
      <sheetName val="may"/>
      <sheetName val="cp vua"/>
      <sheetName val="DTCT"/>
      <sheetName val="CT-35"/>
      <sheetName val="NS-LLL"/>
      <sheetName val="Cover"/>
      <sheetName val="TableofContent"/>
      <sheetName val="Assum"/>
      <sheetName val="SUP"/>
      <sheetName val="LC"/>
      <sheetName val="Sec_Forces"/>
      <sheetName val="Sec_Check1"/>
      <sheetName val="Sec_Check2"/>
      <sheetName val="Sec_Check3"/>
      <sheetName val="Piles"/>
      <sheetName val="Windwall"/>
      <sheetName val="Cthep"/>
      <sheetName val="Noisuy"/>
      <sheetName val="00000000"/>
      <sheetName val="10000000"/>
      <sheetName val="support1"/>
      <sheetName val="Gtable(19)"/>
      <sheetName val="CT-0.4KV"/>
    </sheetNames>
    <sheetDataSet>
      <sheetData sheetId="0" refreshError="1">
        <row r="15">
          <cell r="A15" t="str">
            <v>DEFINENAME</v>
          </cell>
        </row>
      </sheetData>
      <sheetData sheetId="1"/>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cuocVL"/>
      <sheetName val="GiavlCT"/>
      <sheetName val="NC"/>
      <sheetName val="DGVTuV÷a"/>
      <sheetName val="BdoXM-ND- satthep  "/>
      <sheetName val="VT"/>
      <sheetName val="PTVL"/>
      <sheetName val="PTM"/>
      <sheetName val="02100-1"/>
      <sheetName val="02100-2"/>
      <sheetName val="02200-2"/>
      <sheetName val="02200-3"/>
      <sheetName val="02200-4"/>
      <sheetName val="02200-5"/>
      <sheetName val="02200-8"/>
      <sheetName val="02200-9"/>
      <sheetName val="03100-1"/>
      <sheetName val="03960-1"/>
      <sheetName val="03960-2,"/>
      <sheetName val="DG.1"/>
      <sheetName val="DG.2"/>
      <sheetName val="DG.3"/>
      <sheetName val="DG.4"/>
      <sheetName val="DG.5"/>
      <sheetName val="DG.6."/>
      <sheetName val="DG.7."/>
      <sheetName val="04300-1"/>
      <sheetName val="DG.8"/>
      <sheetName val="DG.9"/>
      <sheetName val="04310-1"/>
      <sheetName val="04320-1"/>
      <sheetName val="04320-2"/>
      <sheetName val="04320-3"/>
      <sheetName val="04320-4"/>
      <sheetName val="04320-5."/>
      <sheetName val="04320-6."/>
      <sheetName val="04320-8"/>
      <sheetName val="05100-1"/>
      <sheetName val="05200-1"/>
      <sheetName val="SXBTNMin1"/>
      <sheetName val="05300-1"/>
      <sheetName val="SXnhua mau"/>
      <sheetName val="05300-3."/>
      <sheetName val="SXBTNtho 1"/>
      <sheetName val="05300-4"/>
      <sheetName val="05300-5"/>
      <sheetName val="DG.10"/>
      <sheetName val="DG.11"/>
      <sheetName val="05600-1"/>
      <sheetName val="06100-4"/>
      <sheetName val="06100-7"/>
      <sheetName val="06100-8"/>
      <sheetName val="08300-1"/>
      <sheetName val="08300-2"/>
      <sheetName val="08550-1"/>
      <sheetName val="08600-1"/>
      <sheetName val="08600-2."/>
      <sheetName val="08600-12"/>
      <sheetName val="08600-14"/>
      <sheetName val="08650-1"/>
      <sheetName val="DG.12"/>
      <sheetName val="DG.13"/>
      <sheetName val="08910-3."/>
      <sheetName val="DG.14"/>
      <sheetName val="08910-5"/>
      <sheetName val="DG.15"/>
      <sheetName val="08920-1"/>
      <sheetName val="08920-2"/>
      <sheetName val="DG.16"/>
      <sheetName val="08920-4"/>
      <sheetName val="DG.17"/>
      <sheetName val="08920-5"/>
      <sheetName val="08920-6"/>
      <sheetName val="DG.18"/>
      <sheetName val="08920-10"/>
      <sheetName val="BTH"/>
      <sheetName val="XL4Poppy"/>
      <sheetName val="Open"/>
      <sheetName val="Function"/>
      <sheetName val="Noisuy-L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hn"/>
      <sheetName val="Sheet1"/>
      <sheetName val="Sheet2"/>
      <sheetName val="Sheet3"/>
      <sheetName val="GVT"/>
      <sheetName val="dm56"/>
      <sheetName val="dgth"/>
      <sheetName val="RECORD"/>
      <sheetName val="KHU1"/>
      <sheetName val="XL4Poppy"/>
      <sheetName val="NEW-PANEL"/>
      <sheetName val="PEDESB"/>
      <sheetName val="CT-35"/>
      <sheetName val="StartUp"/>
      <sheetName val="VL"/>
      <sheetName val="NC"/>
      <sheetName val="M"/>
      <sheetName val="DLPTVL"/>
      <sheetName val="957"/>
      <sheetName val="csdlvc"/>
      <sheetName val="TDT"/>
      <sheetName val="CPXD"/>
      <sheetName val="CPK"/>
      <sheetName val="thiet bi"/>
      <sheetName val="DGCT PLHD"/>
      <sheetName val="DGCT"/>
      <sheetName val="VCVL"/>
      <sheetName val="Gia VL-NC-M"/>
      <sheetName val="PLHD"/>
      <sheetName val="XXXXXX"/>
      <sheetName val="XXXXXXXX"/>
      <sheetName val="XXXXXXX0"/>
      <sheetName val="XXXXXXX1"/>
      <sheetName val="00000000"/>
      <sheetName val="DGCT DC"/>
      <sheetName val="TT DC"/>
      <sheetName val="TT1"/>
      <sheetName val="TT2"/>
      <sheetName val="THKL"/>
      <sheetName val="DGDT"/>
      <sheetName val="H4"/>
      <sheetName val="KLHT"/>
      <sheetName val="Bang chiet tinh TBA"/>
      <sheetName val="PTCT"/>
      <sheetName val="CT-0.4KV"/>
      <sheetName val="Cheet2"/>
    </sheetNames>
    <sheetDataSet>
      <sheetData sheetId="0" refreshError="1">
        <row r="4">
          <cell r="A4">
            <v>20011</v>
          </cell>
          <cell r="B4" t="str">
            <v xml:space="preserve">  PhŸ dë tõéng g­ch th¶p hçn 4m        </v>
          </cell>
          <cell r="C4" t="str">
            <v>m3</v>
          </cell>
          <cell r="D4">
            <v>0</v>
          </cell>
          <cell r="E4">
            <v>13079</v>
          </cell>
          <cell r="F4">
            <v>0</v>
          </cell>
        </row>
        <row r="5">
          <cell r="A5">
            <v>20012</v>
          </cell>
          <cell r="B5" t="str">
            <v xml:space="preserve">  PhŸ ½ë tõéng g­ch  cao hçn 4m        </v>
          </cell>
          <cell r="C5" t="str">
            <v>m3</v>
          </cell>
          <cell r="D5">
            <v>0</v>
          </cell>
          <cell r="E5">
            <v>22808</v>
          </cell>
          <cell r="F5">
            <v>0</v>
          </cell>
        </row>
        <row r="6">
          <cell r="A6">
            <v>20013</v>
          </cell>
          <cell r="B6" t="str">
            <v xml:space="preserve"> PhŸ dë tõéng ½Ÿ th¶p hçn 4m          </v>
          </cell>
          <cell r="C6" t="str">
            <v>m3</v>
          </cell>
          <cell r="D6">
            <v>0</v>
          </cell>
          <cell r="E6">
            <v>16430</v>
          </cell>
          <cell r="F6">
            <v>0</v>
          </cell>
        </row>
        <row r="7">
          <cell r="A7">
            <v>20014</v>
          </cell>
          <cell r="B7" t="str">
            <v xml:space="preserve"> PhŸ dë tuéng ½Ÿ    cao hon 4m        </v>
          </cell>
          <cell r="C7" t="str">
            <v>m3</v>
          </cell>
          <cell r="D7">
            <v>0</v>
          </cell>
          <cell r="E7">
            <v>26158</v>
          </cell>
          <cell r="F7">
            <v>0</v>
          </cell>
        </row>
        <row r="8">
          <cell r="A8">
            <v>20015</v>
          </cell>
          <cell r="B8" t="str">
            <v xml:space="preserve"> PhŸ dë BT g­ch vë &lt;= 4m              </v>
          </cell>
          <cell r="C8" t="str">
            <v>m3</v>
          </cell>
          <cell r="D8">
            <v>0</v>
          </cell>
          <cell r="E8">
            <v>18051</v>
          </cell>
          <cell r="F8">
            <v>0</v>
          </cell>
        </row>
        <row r="9">
          <cell r="A9">
            <v>20016</v>
          </cell>
          <cell r="B9" t="str">
            <v xml:space="preserve"> PhŸ dë BT g­ch vë &lt;= 4m              </v>
          </cell>
          <cell r="C9" t="str">
            <v>m3</v>
          </cell>
          <cell r="D9">
            <v>0</v>
          </cell>
          <cell r="E9">
            <v>21727</v>
          </cell>
          <cell r="F9">
            <v>0</v>
          </cell>
        </row>
        <row r="10">
          <cell r="A10">
            <v>20017</v>
          </cell>
          <cell r="B10" t="str">
            <v xml:space="preserve"> PhŸ dë bÅ táng than x×                   </v>
          </cell>
          <cell r="C10" t="str">
            <v>m3</v>
          </cell>
          <cell r="D10">
            <v>0</v>
          </cell>
          <cell r="E10">
            <v>19673</v>
          </cell>
          <cell r="F10">
            <v>0</v>
          </cell>
        </row>
        <row r="11">
          <cell r="A11">
            <v>20021</v>
          </cell>
          <cell r="B11" t="str">
            <v xml:space="preserve"> PhŸ dë BT t¨ng réi                       </v>
          </cell>
          <cell r="C11" t="str">
            <v>m3</v>
          </cell>
          <cell r="D11">
            <v>0</v>
          </cell>
          <cell r="E11">
            <v>20213</v>
          </cell>
          <cell r="F11">
            <v>0</v>
          </cell>
        </row>
        <row r="12">
          <cell r="A12">
            <v>20022</v>
          </cell>
          <cell r="B12" t="str">
            <v xml:space="preserve"> PhŸ dë BT nËn,mÜng  (kháng ct)           </v>
          </cell>
          <cell r="C12" t="str">
            <v>m3</v>
          </cell>
          <cell r="D12">
            <v>0</v>
          </cell>
          <cell r="E12">
            <v>38481</v>
          </cell>
          <cell r="F12">
            <v>0</v>
          </cell>
        </row>
        <row r="13">
          <cell r="A13">
            <v>20023</v>
          </cell>
          <cell r="B13" t="str">
            <v xml:space="preserve"> PhŸ dë BT nËn,mÜng  (cÜ th¾p )           </v>
          </cell>
          <cell r="C13" t="str">
            <v>m3</v>
          </cell>
          <cell r="D13">
            <v>0</v>
          </cell>
          <cell r="E13">
            <v>55127</v>
          </cell>
          <cell r="F13">
            <v>0</v>
          </cell>
        </row>
        <row r="14">
          <cell r="A14">
            <v>20024</v>
          </cell>
          <cell r="B14" t="str">
            <v xml:space="preserve"> PhŸ dë tõéng,cæt th¶p hçn 4m         </v>
          </cell>
          <cell r="C14" t="str">
            <v>m3</v>
          </cell>
          <cell r="D14">
            <v>0</v>
          </cell>
          <cell r="E14">
            <v>50803</v>
          </cell>
          <cell r="F14">
            <v>0</v>
          </cell>
        </row>
        <row r="15">
          <cell r="A15">
            <v>20025</v>
          </cell>
          <cell r="B15" t="str">
            <v xml:space="preserve"> PhŸ dë tõéng cæt   cao hçn 4m        </v>
          </cell>
          <cell r="C15" t="str">
            <v>m3</v>
          </cell>
          <cell r="D15">
            <v>0</v>
          </cell>
          <cell r="E15">
            <v>96094</v>
          </cell>
          <cell r="F15">
            <v>0</v>
          </cell>
        </row>
        <row r="16">
          <cell r="A16">
            <v>20026</v>
          </cell>
          <cell r="B16" t="str">
            <v xml:space="preserve"> PhŸ dë BT x¡,d·m  th¶p hçn 4m        </v>
          </cell>
          <cell r="C16" t="str">
            <v>m3</v>
          </cell>
          <cell r="D16">
            <v>0</v>
          </cell>
          <cell r="E16">
            <v>57289</v>
          </cell>
          <cell r="F16">
            <v>0</v>
          </cell>
        </row>
        <row r="17">
          <cell r="A17">
            <v>20027</v>
          </cell>
          <cell r="B17" t="str">
            <v xml:space="preserve"> PhŸ dë BT x¡ d·m   cao hon 4m        </v>
          </cell>
          <cell r="C17" t="str">
            <v>m3</v>
          </cell>
          <cell r="D17">
            <v>0</v>
          </cell>
          <cell r="E17">
            <v>98364</v>
          </cell>
          <cell r="F17">
            <v>0</v>
          </cell>
        </row>
        <row r="18">
          <cell r="A18">
            <v>20031</v>
          </cell>
          <cell r="B18" t="str">
            <v xml:space="preserve"> PhŸ dë kÆt c¶u gå th¶p hçn 4m        </v>
          </cell>
          <cell r="C18" t="str">
            <v>m3</v>
          </cell>
          <cell r="D18">
            <v>0</v>
          </cell>
          <cell r="E18">
            <v>20429</v>
          </cell>
          <cell r="F18">
            <v>0</v>
          </cell>
        </row>
        <row r="19">
          <cell r="A19">
            <v>20032</v>
          </cell>
          <cell r="B19" t="str">
            <v xml:space="preserve"> PhŸ dë kÆt c¶u gå  cao hçn 4m        </v>
          </cell>
          <cell r="C19" t="str">
            <v>m3</v>
          </cell>
          <cell r="D19">
            <v>0</v>
          </cell>
          <cell r="E19">
            <v>32320</v>
          </cell>
          <cell r="F19">
            <v>0</v>
          </cell>
        </row>
        <row r="20">
          <cell r="A20">
            <v>20033</v>
          </cell>
          <cell r="B20" t="str">
            <v xml:space="preserve"> PhŸ dë kÆt c¶u s°t th¶p hçn 4m       </v>
          </cell>
          <cell r="C20" t="str">
            <v>t¶n</v>
          </cell>
          <cell r="D20">
            <v>0</v>
          </cell>
          <cell r="E20">
            <v>70260</v>
          </cell>
          <cell r="F20">
            <v>0</v>
          </cell>
        </row>
        <row r="21">
          <cell r="A21">
            <v>20034</v>
          </cell>
          <cell r="B21" t="str">
            <v xml:space="preserve"> PhŸ dë kÆt c¶u s°t cao hçn 4m        </v>
          </cell>
          <cell r="C21" t="str">
            <v>t¶n</v>
          </cell>
          <cell r="D21">
            <v>0</v>
          </cell>
          <cell r="E21">
            <v>95121</v>
          </cell>
          <cell r="F21">
            <v>0</v>
          </cell>
        </row>
        <row r="22">
          <cell r="A22">
            <v>20041</v>
          </cell>
          <cell r="B22" t="str">
            <v xml:space="preserve"> ThŸo dë mŸi ngÜi th¶p hçn 4m         </v>
          </cell>
          <cell r="C22" t="str">
            <v>m2</v>
          </cell>
          <cell r="D22">
            <v>0</v>
          </cell>
          <cell r="E22">
            <v>649</v>
          </cell>
          <cell r="F22">
            <v>0</v>
          </cell>
        </row>
        <row r="23">
          <cell r="A23">
            <v>20042</v>
          </cell>
          <cell r="B23" t="str">
            <v xml:space="preserve"> ThŸo dë mŸi ngÜi cao hçn   4m        </v>
          </cell>
          <cell r="C23" t="str">
            <v>m2</v>
          </cell>
          <cell r="D23">
            <v>0</v>
          </cell>
          <cell r="E23">
            <v>973</v>
          </cell>
          <cell r="F23">
            <v>0</v>
          </cell>
        </row>
        <row r="24">
          <cell r="A24">
            <v>20043</v>
          </cell>
          <cell r="B24" t="str">
            <v xml:space="preserve"> ThŸo dë mŸi tán th¶p hçn   4m        </v>
          </cell>
          <cell r="C24" t="str">
            <v>m2</v>
          </cell>
          <cell r="D24">
            <v>0</v>
          </cell>
          <cell r="E24">
            <v>324</v>
          </cell>
          <cell r="F24">
            <v>0</v>
          </cell>
        </row>
        <row r="25">
          <cell r="A25">
            <v>20044</v>
          </cell>
          <cell r="B25" t="str">
            <v xml:space="preserve"> ThŸo dë mŸi tán cao hçn    4m        </v>
          </cell>
          <cell r="C25" t="str">
            <v>m2</v>
          </cell>
          <cell r="D25">
            <v>0</v>
          </cell>
          <cell r="E25">
            <v>432</v>
          </cell>
          <cell r="F25">
            <v>0</v>
          </cell>
        </row>
        <row r="26">
          <cell r="A26">
            <v>20045</v>
          </cell>
          <cell r="B26" t="str">
            <v xml:space="preserve"> ThŸo dë mŸi fibroximang  &lt; 4m        </v>
          </cell>
          <cell r="C26" t="str">
            <v>m2</v>
          </cell>
          <cell r="D26">
            <v>0</v>
          </cell>
          <cell r="E26">
            <v>541</v>
          </cell>
          <cell r="F26">
            <v>0</v>
          </cell>
        </row>
        <row r="27">
          <cell r="A27">
            <v>20046</v>
          </cell>
          <cell r="B27" t="str">
            <v xml:space="preserve"> ThŸo dë mŸi fibro XM cao hçn 4m      </v>
          </cell>
          <cell r="C27" t="str">
            <v>m2</v>
          </cell>
          <cell r="D27">
            <v>0</v>
          </cell>
          <cell r="E27">
            <v>649</v>
          </cell>
          <cell r="F27">
            <v>0</v>
          </cell>
        </row>
        <row r="28">
          <cell r="A28">
            <v>20051</v>
          </cell>
          <cell r="B28" t="str">
            <v xml:space="preserve"> ThŸo dë tr·n                             </v>
          </cell>
          <cell r="C28" t="str">
            <v>m2</v>
          </cell>
          <cell r="D28">
            <v>0</v>
          </cell>
          <cell r="E28">
            <v>649</v>
          </cell>
          <cell r="F28">
            <v>0</v>
          </cell>
        </row>
        <row r="29">
          <cell r="A29">
            <v>20052</v>
          </cell>
          <cell r="B29" t="str">
            <v xml:space="preserve"> ThŸo dë cða                              </v>
          </cell>
          <cell r="C29" t="str">
            <v>m2</v>
          </cell>
          <cell r="D29">
            <v>0</v>
          </cell>
          <cell r="E29">
            <v>432</v>
          </cell>
          <cell r="F29">
            <v>0</v>
          </cell>
        </row>
        <row r="30">
          <cell r="A30">
            <v>20053</v>
          </cell>
          <cell r="B30" t="str">
            <v xml:space="preserve"> ThŸo dë g­ch âp tõéng                    </v>
          </cell>
          <cell r="C30" t="str">
            <v>m2</v>
          </cell>
          <cell r="D30">
            <v>0</v>
          </cell>
          <cell r="E30">
            <v>1189</v>
          </cell>
          <cell r="F30">
            <v>0</v>
          </cell>
        </row>
        <row r="31">
          <cell r="A31">
            <v>20054</v>
          </cell>
          <cell r="B31" t="str">
            <v xml:space="preserve"> ThŸo dë g­ch âp chµn tõéng               </v>
          </cell>
          <cell r="C31" t="str">
            <v>m2</v>
          </cell>
          <cell r="D31">
            <v>0</v>
          </cell>
          <cell r="E31">
            <v>1405</v>
          </cell>
          <cell r="F31">
            <v>0</v>
          </cell>
        </row>
        <row r="32">
          <cell r="A32">
            <v>20061</v>
          </cell>
          <cell r="B32" t="str">
            <v xml:space="preserve"> Khung m°t cŸo                            </v>
          </cell>
          <cell r="C32" t="str">
            <v>m2</v>
          </cell>
          <cell r="D32">
            <v>0</v>
          </cell>
          <cell r="E32">
            <v>324</v>
          </cell>
          <cell r="F32">
            <v>0</v>
          </cell>
        </row>
        <row r="33">
          <cell r="A33">
            <v>20062</v>
          </cell>
          <cell r="B33" t="str">
            <v xml:space="preserve"> ThŸo dë gi¶y ¾p,vŸn ¾p                   </v>
          </cell>
          <cell r="C33" t="str">
            <v>m2</v>
          </cell>
          <cell r="D33">
            <v>0</v>
          </cell>
          <cell r="E33">
            <v>432</v>
          </cell>
          <cell r="F33">
            <v>0</v>
          </cell>
        </row>
        <row r="34">
          <cell r="A34">
            <v>20063</v>
          </cell>
          <cell r="B34" t="str">
            <v xml:space="preserve"> ThŸo dë chµn tõéng gå                    </v>
          </cell>
          <cell r="C34" t="str">
            <v>m2</v>
          </cell>
          <cell r="D34">
            <v>0</v>
          </cell>
          <cell r="E34">
            <v>432</v>
          </cell>
          <cell r="F34">
            <v>0</v>
          </cell>
        </row>
        <row r="35">
          <cell r="A35">
            <v>20064</v>
          </cell>
          <cell r="B35" t="str">
            <v xml:space="preserve"> ThŸo dë vŸn s¡n                          </v>
          </cell>
          <cell r="C35" t="str">
            <v>m2</v>
          </cell>
          <cell r="D35">
            <v>0</v>
          </cell>
          <cell r="E35">
            <v>649</v>
          </cell>
          <cell r="F35">
            <v>0</v>
          </cell>
        </row>
        <row r="36">
          <cell r="A36">
            <v>20071</v>
          </cell>
          <cell r="B36" t="str">
            <v xml:space="preserve"> PhŸ nËn xi m¯ng kháng cât th¾p           </v>
          </cell>
          <cell r="C36" t="str">
            <v>m2</v>
          </cell>
          <cell r="D36">
            <v>0</v>
          </cell>
          <cell r="E36">
            <v>324</v>
          </cell>
          <cell r="F36">
            <v>0</v>
          </cell>
        </row>
        <row r="37">
          <cell r="A37">
            <v>20072</v>
          </cell>
          <cell r="B37" t="str">
            <v xml:space="preserve"> PhŸ nËn xi m¯ng    cÜ cât th¾p           </v>
          </cell>
          <cell r="C37" t="str">
            <v>m2</v>
          </cell>
          <cell r="D37">
            <v>0</v>
          </cell>
          <cell r="E37">
            <v>541</v>
          </cell>
          <cell r="F37">
            <v>0</v>
          </cell>
        </row>
        <row r="38">
          <cell r="A38">
            <v>20073</v>
          </cell>
          <cell r="B38" t="str">
            <v xml:space="preserve"> PhŸ nËn xi m¯ng ½an bÅ táng              </v>
          </cell>
          <cell r="C38" t="str">
            <v>m2</v>
          </cell>
          <cell r="D38">
            <v>0</v>
          </cell>
          <cell r="E38">
            <v>973</v>
          </cell>
          <cell r="F38">
            <v>0</v>
          </cell>
        </row>
        <row r="39">
          <cell r="A39">
            <v>20074</v>
          </cell>
          <cell r="B39" t="str">
            <v xml:space="preserve"> PhŸ nËn g­ch lŸ nem                  </v>
          </cell>
          <cell r="C39" t="str">
            <v>m2</v>
          </cell>
          <cell r="D39">
            <v>0</v>
          </cell>
          <cell r="E39">
            <v>757</v>
          </cell>
          <cell r="F39">
            <v>0</v>
          </cell>
        </row>
        <row r="40">
          <cell r="A40">
            <v>20075</v>
          </cell>
          <cell r="B40" t="str">
            <v xml:space="preserve"> PhŸ nËn g­ch x× m¯ng                     </v>
          </cell>
          <cell r="C40" t="str">
            <v>m2</v>
          </cell>
          <cell r="D40">
            <v>0</v>
          </cell>
          <cell r="E40">
            <v>865</v>
          </cell>
          <cell r="F40">
            <v>0</v>
          </cell>
        </row>
        <row r="41">
          <cell r="A41">
            <v>20076</v>
          </cell>
          <cell r="B41" t="str">
            <v xml:space="preserve"> PhŸ nËn g­ch ch× n±m                 </v>
          </cell>
          <cell r="C41" t="str">
            <v>m2</v>
          </cell>
          <cell r="D41">
            <v>0</v>
          </cell>
          <cell r="E41">
            <v>649</v>
          </cell>
          <cell r="F41">
            <v>0</v>
          </cell>
        </row>
        <row r="42">
          <cell r="A42">
            <v>20077</v>
          </cell>
          <cell r="B42" t="str">
            <v xml:space="preserve"> PhŸ nËn g­ch ch× nghiÅng                 </v>
          </cell>
          <cell r="C42" t="str">
            <v>m2</v>
          </cell>
          <cell r="D42">
            <v>0</v>
          </cell>
          <cell r="E42">
            <v>432</v>
          </cell>
          <cell r="F42">
            <v>0</v>
          </cell>
        </row>
        <row r="43">
          <cell r="A43">
            <v>20081</v>
          </cell>
          <cell r="B43" t="str">
            <v xml:space="preserve"> ‡¡o bÞ m´t ½õéng nhúa d¡y &lt;=7cm      </v>
          </cell>
          <cell r="C43" t="str">
            <v>m2</v>
          </cell>
          <cell r="D43">
            <v>0</v>
          </cell>
          <cell r="E43">
            <v>97</v>
          </cell>
          <cell r="F43">
            <v>0</v>
          </cell>
        </row>
        <row r="44">
          <cell r="A44">
            <v>20082</v>
          </cell>
          <cell r="B44" t="str">
            <v xml:space="preserve"> ‡¡o bÞ m´t ½õéng nhúa d¡y&lt;=10cm      </v>
          </cell>
          <cell r="C44" t="str">
            <v>m2</v>
          </cell>
          <cell r="D44">
            <v>0</v>
          </cell>
          <cell r="E44">
            <v>216</v>
          </cell>
          <cell r="F44">
            <v>0</v>
          </cell>
        </row>
        <row r="45">
          <cell r="A45">
            <v>20091</v>
          </cell>
          <cell r="B45" t="str">
            <v xml:space="preserve"> PhŸ h¡ng r¡o dµy kÁm gai 3 lèp           </v>
          </cell>
          <cell r="C45" t="str">
            <v>m</v>
          </cell>
          <cell r="D45">
            <v>0</v>
          </cell>
          <cell r="E45">
            <v>216</v>
          </cell>
          <cell r="F45">
            <v>0</v>
          </cell>
        </row>
        <row r="46">
          <cell r="A46">
            <v>20092</v>
          </cell>
          <cell r="B46" t="str">
            <v xml:space="preserve"> PhŸ h¡ng r¡o dµy kÁm gai 5 lèp           </v>
          </cell>
          <cell r="C46" t="str">
            <v>m</v>
          </cell>
          <cell r="D46">
            <v>0</v>
          </cell>
          <cell r="E46">
            <v>378</v>
          </cell>
          <cell r="F46">
            <v>0</v>
          </cell>
        </row>
        <row r="47">
          <cell r="A47">
            <v>20093</v>
          </cell>
          <cell r="B47" t="str">
            <v xml:space="preserve"> PhŸ h¡ng r¡o song s°t ½çn gi¨n           </v>
          </cell>
          <cell r="C47" t="str">
            <v>m</v>
          </cell>
          <cell r="D47">
            <v>0</v>
          </cell>
          <cell r="E47">
            <v>865</v>
          </cell>
          <cell r="F47">
            <v>0</v>
          </cell>
        </row>
        <row r="48">
          <cell r="A48">
            <v>20094</v>
          </cell>
          <cell r="B48" t="str">
            <v xml:space="preserve"> PhŸ h¡ng r¡o song s°t phöc t­p           </v>
          </cell>
          <cell r="C48" t="str">
            <v>m</v>
          </cell>
          <cell r="D48">
            <v>0</v>
          </cell>
          <cell r="E48">
            <v>1038</v>
          </cell>
          <cell r="F48">
            <v>0</v>
          </cell>
        </row>
        <row r="49">
          <cell r="A49">
            <v>20101</v>
          </cell>
          <cell r="B49" t="str">
            <v xml:space="preserve"> PhŸ dë bãn t°m                       </v>
          </cell>
          <cell r="C49" t="str">
            <v>CŸi</v>
          </cell>
          <cell r="D49">
            <v>0</v>
          </cell>
          <cell r="E49">
            <v>2702</v>
          </cell>
          <cell r="F49">
            <v>0</v>
          </cell>
        </row>
        <row r="50">
          <cell r="A50">
            <v>20102</v>
          </cell>
          <cell r="B50" t="str">
            <v xml:space="preserve"> PhŸ dë chau røa                          </v>
          </cell>
          <cell r="C50" t="str">
            <v>CŸi</v>
          </cell>
          <cell r="D50">
            <v>0</v>
          </cell>
          <cell r="E50">
            <v>1081</v>
          </cell>
          <cell r="F50">
            <v>0</v>
          </cell>
        </row>
        <row r="51">
          <cell r="A51">
            <v>20103</v>
          </cell>
          <cell r="B51" t="str">
            <v xml:space="preserve"> PhŸ dë bÎ xÏ                             </v>
          </cell>
          <cell r="C51" t="str">
            <v>CŸi</v>
          </cell>
          <cell r="D51">
            <v>0</v>
          </cell>
          <cell r="E51">
            <v>1351</v>
          </cell>
          <cell r="F51">
            <v>0</v>
          </cell>
        </row>
        <row r="52">
          <cell r="A52">
            <v>20104</v>
          </cell>
          <cell r="B52" t="str">
            <v xml:space="preserve"> PhŸ dë chºu tiÌu                         </v>
          </cell>
          <cell r="C52" t="str">
            <v>CŸi</v>
          </cell>
          <cell r="D52">
            <v>0</v>
          </cell>
          <cell r="E52">
            <v>1621</v>
          </cell>
          <cell r="F52">
            <v>0</v>
          </cell>
        </row>
        <row r="53">
          <cell r="A53" t="str">
            <v xml:space="preserve">        </v>
          </cell>
          <cell r="B53" t="str">
            <v xml:space="preserve"> B.  cáng tŸc ½¡o, ½°p ½¶t, ½Ÿ, cŸt</v>
          </cell>
          <cell r="C53" t="str">
            <v xml:space="preserve">        </v>
          </cell>
          <cell r="D53">
            <v>0</v>
          </cell>
          <cell r="E53">
            <v>0</v>
          </cell>
          <cell r="F53">
            <v>0</v>
          </cell>
        </row>
        <row r="54">
          <cell r="A54" t="str">
            <v xml:space="preserve">        </v>
          </cell>
          <cell r="B54" t="str">
            <v>(b±ng thð cáng)</v>
          </cell>
          <cell r="C54" t="str">
            <v xml:space="preserve">        </v>
          </cell>
          <cell r="D54">
            <v>0</v>
          </cell>
          <cell r="E54">
            <v>0</v>
          </cell>
          <cell r="F54">
            <v>0</v>
          </cell>
        </row>
        <row r="55">
          <cell r="A55">
            <v>31101</v>
          </cell>
          <cell r="B55" t="str">
            <v xml:space="preserve"> ‡¡o bïn ½´c                              </v>
          </cell>
          <cell r="C55" t="str">
            <v>m3</v>
          </cell>
          <cell r="D55">
            <v>0</v>
          </cell>
          <cell r="E55">
            <v>7009</v>
          </cell>
          <cell r="F55">
            <v>0</v>
          </cell>
        </row>
        <row r="56">
          <cell r="A56">
            <v>31102</v>
          </cell>
          <cell r="B56" t="str">
            <v xml:space="preserve"> ‡¡o bïn l¹n rŸc                          </v>
          </cell>
          <cell r="C56" t="str">
            <v>m3</v>
          </cell>
          <cell r="D56">
            <v>0</v>
          </cell>
          <cell r="E56">
            <v>8146</v>
          </cell>
          <cell r="F56">
            <v>0</v>
          </cell>
        </row>
        <row r="57">
          <cell r="A57">
            <v>31103</v>
          </cell>
          <cell r="B57" t="str">
            <v xml:space="preserve"> ‡¡o bïn l¹n sÞi ½Ÿ                       </v>
          </cell>
          <cell r="C57" t="str">
            <v>m3</v>
          </cell>
          <cell r="D57">
            <v>0</v>
          </cell>
          <cell r="E57">
            <v>11840</v>
          </cell>
          <cell r="F57">
            <v>0</v>
          </cell>
        </row>
        <row r="58">
          <cell r="A58">
            <v>31104</v>
          </cell>
          <cell r="B58" t="str">
            <v xml:space="preserve"> ‡¡o bïn lÞng                             </v>
          </cell>
          <cell r="C58" t="str">
            <v>m3</v>
          </cell>
          <cell r="D58">
            <v>0</v>
          </cell>
          <cell r="E58">
            <v>9472</v>
          </cell>
          <cell r="F58">
            <v>0</v>
          </cell>
        </row>
        <row r="59">
          <cell r="A59">
            <v>31111</v>
          </cell>
          <cell r="B59" t="str">
            <v xml:space="preserve"> VC tiÆp 10m Bïn ½´c                      </v>
          </cell>
          <cell r="C59" t="str">
            <v>m3</v>
          </cell>
          <cell r="D59">
            <v>0</v>
          </cell>
          <cell r="E59">
            <v>133</v>
          </cell>
          <cell r="F59">
            <v>0</v>
          </cell>
        </row>
        <row r="60">
          <cell r="A60">
            <v>31112</v>
          </cell>
          <cell r="B60" t="str">
            <v xml:space="preserve"> VC tiÆp 10m Bïn l¹n rŸc                  </v>
          </cell>
          <cell r="C60" t="str">
            <v>m3</v>
          </cell>
          <cell r="D60">
            <v>0</v>
          </cell>
          <cell r="E60">
            <v>133</v>
          </cell>
          <cell r="F60">
            <v>0</v>
          </cell>
        </row>
        <row r="61">
          <cell r="A61">
            <v>31113</v>
          </cell>
          <cell r="B61" t="str">
            <v xml:space="preserve"> VC tiÆp 10m bïn l¹n sÞi ½Ÿ               </v>
          </cell>
          <cell r="C61" t="str">
            <v>m3</v>
          </cell>
          <cell r="D61">
            <v>0</v>
          </cell>
          <cell r="E61">
            <v>625</v>
          </cell>
          <cell r="F61">
            <v>0</v>
          </cell>
        </row>
        <row r="62">
          <cell r="A62">
            <v>31114</v>
          </cell>
          <cell r="B62" t="str">
            <v xml:space="preserve"> VC tiÆp 10m bïn lÞng                     </v>
          </cell>
          <cell r="C62" t="str">
            <v>m3</v>
          </cell>
          <cell r="D62">
            <v>0</v>
          </cell>
          <cell r="E62">
            <v>625</v>
          </cell>
          <cell r="F62">
            <v>0</v>
          </cell>
        </row>
        <row r="63">
          <cell r="A63">
            <v>31201</v>
          </cell>
          <cell r="B63" t="str">
            <v xml:space="preserve"> ‡¡o ½¶t ½Ì ½°p ½¶t c¶p I                 </v>
          </cell>
          <cell r="C63" t="str">
            <v>m3</v>
          </cell>
          <cell r="D63">
            <v>0</v>
          </cell>
          <cell r="E63">
            <v>4262</v>
          </cell>
          <cell r="F63">
            <v>0</v>
          </cell>
        </row>
        <row r="64">
          <cell r="A64">
            <v>31202</v>
          </cell>
          <cell r="B64" t="str">
            <v xml:space="preserve"> ‡¡o ½¶t ½Ì ½°p ½¶t c¶p II                </v>
          </cell>
          <cell r="C64" t="str">
            <v>m3</v>
          </cell>
          <cell r="D64">
            <v>0</v>
          </cell>
          <cell r="E64">
            <v>5872</v>
          </cell>
          <cell r="F64">
            <v>0</v>
          </cell>
        </row>
        <row r="65">
          <cell r="A65">
            <v>31203</v>
          </cell>
          <cell r="B65" t="str">
            <v xml:space="preserve"> ‡¡o ½¶t ½Ì ½°p ½¶t c¶p III               </v>
          </cell>
          <cell r="C65" t="str">
            <v>m3</v>
          </cell>
          <cell r="D65">
            <v>0</v>
          </cell>
          <cell r="E65">
            <v>7388</v>
          </cell>
          <cell r="F65">
            <v>0</v>
          </cell>
        </row>
        <row r="66">
          <cell r="A66">
            <v>31211</v>
          </cell>
          <cell r="B66" t="str">
            <v xml:space="preserve"> Vºn chuyÌn tiÆp 10m ½¶t c¶p I            </v>
          </cell>
          <cell r="C66" t="str">
            <v>m3</v>
          </cell>
          <cell r="D66">
            <v>0</v>
          </cell>
          <cell r="E66">
            <v>294</v>
          </cell>
          <cell r="F66">
            <v>0</v>
          </cell>
        </row>
        <row r="67">
          <cell r="A67">
            <v>31212</v>
          </cell>
          <cell r="B67" t="str">
            <v xml:space="preserve"> Vºn chuyÌn tiÆp 10m ½¶t c¶p II           </v>
          </cell>
          <cell r="C67" t="str">
            <v>m3</v>
          </cell>
          <cell r="D67">
            <v>0</v>
          </cell>
          <cell r="E67">
            <v>303</v>
          </cell>
          <cell r="F67">
            <v>0</v>
          </cell>
        </row>
        <row r="68">
          <cell r="A68">
            <v>31213</v>
          </cell>
          <cell r="B68" t="str">
            <v xml:space="preserve"> Vºn chuyÌn tiÆp 10m ½¶t c¶p III          </v>
          </cell>
          <cell r="C68" t="str">
            <v>m3</v>
          </cell>
          <cell r="D68">
            <v>0</v>
          </cell>
          <cell r="E68">
            <v>332</v>
          </cell>
          <cell r="F68">
            <v>0</v>
          </cell>
        </row>
        <row r="69">
          <cell r="A69">
            <v>31311</v>
          </cell>
          <cell r="B69" t="str">
            <v xml:space="preserve"> ‡¡o mÜng b¯ng B&lt;3m,H&lt;1m ‡c¶p I           </v>
          </cell>
          <cell r="C69" t="str">
            <v>m3</v>
          </cell>
          <cell r="D69">
            <v>0</v>
          </cell>
          <cell r="E69">
            <v>5646</v>
          </cell>
          <cell r="F69">
            <v>0</v>
          </cell>
        </row>
        <row r="70">
          <cell r="A70">
            <v>31312</v>
          </cell>
          <cell r="B70" t="str">
            <v xml:space="preserve"> ‡¡o mÜng b¯ng B&lt;3m,H&lt;1m ‡c¶p II          </v>
          </cell>
          <cell r="C70" t="str">
            <v>m3</v>
          </cell>
          <cell r="D70">
            <v>0</v>
          </cell>
          <cell r="E70">
            <v>8268</v>
          </cell>
          <cell r="F70">
            <v>0</v>
          </cell>
        </row>
        <row r="71">
          <cell r="A71">
            <v>31313</v>
          </cell>
          <cell r="B71" t="str">
            <v xml:space="preserve"> ‡¡o mÜng b¯ng B&lt;3m,H&lt;1m ‡c¶pIII          </v>
          </cell>
          <cell r="C71" t="str">
            <v>m3</v>
          </cell>
          <cell r="D71">
            <v>0</v>
          </cell>
          <cell r="E71">
            <v>12502</v>
          </cell>
          <cell r="F71">
            <v>0</v>
          </cell>
        </row>
        <row r="72">
          <cell r="A72">
            <v>31314</v>
          </cell>
          <cell r="B72" t="str">
            <v xml:space="preserve"> ‡¡o mÜng b¯ng B&lt;3m,H&lt;1m ‡c¶p IV          </v>
          </cell>
          <cell r="C72" t="str">
            <v>m3</v>
          </cell>
          <cell r="D72">
            <v>0</v>
          </cell>
          <cell r="E72">
            <v>19459</v>
          </cell>
          <cell r="F72">
            <v>0</v>
          </cell>
        </row>
        <row r="73">
          <cell r="A73">
            <v>31321</v>
          </cell>
          <cell r="B73" t="str">
            <v xml:space="preserve"> ‡¡o mÜng b¯ng B&lt;3m,H&lt;2m ‡c¶p I           </v>
          </cell>
          <cell r="C73" t="str">
            <v>m3</v>
          </cell>
          <cell r="D73">
            <v>0</v>
          </cell>
          <cell r="E73">
            <v>6251</v>
          </cell>
          <cell r="F73">
            <v>0</v>
          </cell>
        </row>
        <row r="74">
          <cell r="A74">
            <v>31322</v>
          </cell>
          <cell r="B74" t="str">
            <v xml:space="preserve"> ‡¡o mÜng b¯ng B&lt;3m,H&lt;2m ‡c¶p II          </v>
          </cell>
          <cell r="C74" t="str">
            <v>m3</v>
          </cell>
          <cell r="D74">
            <v>0</v>
          </cell>
          <cell r="E74">
            <v>8872</v>
          </cell>
          <cell r="F74">
            <v>0</v>
          </cell>
        </row>
        <row r="75">
          <cell r="A75">
            <v>31323</v>
          </cell>
          <cell r="B75" t="str">
            <v xml:space="preserve"> ‡¡o mÜng b¯ng B&lt;3m,H&lt;2m ‡c¶pIII          </v>
          </cell>
          <cell r="C75" t="str">
            <v>m3</v>
          </cell>
          <cell r="D75">
            <v>0</v>
          </cell>
          <cell r="E75">
            <v>13208</v>
          </cell>
          <cell r="F75">
            <v>0</v>
          </cell>
        </row>
        <row r="76">
          <cell r="A76">
            <v>31324</v>
          </cell>
          <cell r="B76" t="str">
            <v xml:space="preserve"> ‡¡o mÜng b¯ng B&lt;3m,H&lt;2m ‡c¶p IV          </v>
          </cell>
          <cell r="C76" t="str">
            <v>m3</v>
          </cell>
          <cell r="D76">
            <v>0</v>
          </cell>
          <cell r="E76">
            <v>20165</v>
          </cell>
          <cell r="F76">
            <v>0</v>
          </cell>
        </row>
        <row r="77">
          <cell r="A77">
            <v>31331</v>
          </cell>
          <cell r="B77" t="str">
            <v xml:space="preserve"> ‡¡o mÜng b¯ng B&lt;3m,H&lt;3m ‡c¶p I           </v>
          </cell>
          <cell r="C77" t="str">
            <v>m3</v>
          </cell>
          <cell r="D77">
            <v>0</v>
          </cell>
          <cell r="E77">
            <v>6856</v>
          </cell>
          <cell r="F77">
            <v>0</v>
          </cell>
        </row>
        <row r="78">
          <cell r="A78">
            <v>31332</v>
          </cell>
          <cell r="B78" t="str">
            <v xml:space="preserve"> ‡¡o mÜng b¯ng B&lt;3m,H&lt;3m ‡c¶p II          </v>
          </cell>
          <cell r="C78" t="str">
            <v>m3</v>
          </cell>
          <cell r="D78">
            <v>0</v>
          </cell>
          <cell r="E78">
            <v>9578</v>
          </cell>
          <cell r="F78">
            <v>0</v>
          </cell>
        </row>
        <row r="79">
          <cell r="A79">
            <v>31333</v>
          </cell>
          <cell r="B79" t="str">
            <v xml:space="preserve"> ‡¡o mÜng b¯ng B&lt;3m,H&lt;3m ‡c¶pIII          </v>
          </cell>
          <cell r="C79" t="str">
            <v>m3</v>
          </cell>
          <cell r="D79">
            <v>0</v>
          </cell>
          <cell r="E79">
            <v>13914</v>
          </cell>
          <cell r="F79">
            <v>0</v>
          </cell>
        </row>
        <row r="80">
          <cell r="A80">
            <v>31334</v>
          </cell>
          <cell r="B80" t="str">
            <v xml:space="preserve"> ‡¡o mÜng b¯ng B&lt;3m,H&lt;3m ‡c¶p IV          </v>
          </cell>
          <cell r="C80" t="str">
            <v>m3</v>
          </cell>
          <cell r="D80">
            <v>0</v>
          </cell>
          <cell r="E80">
            <v>21173</v>
          </cell>
          <cell r="F80">
            <v>0</v>
          </cell>
        </row>
        <row r="81">
          <cell r="A81">
            <v>31341</v>
          </cell>
          <cell r="B81" t="str">
            <v xml:space="preserve"> ‡¡o mÜng b¯ng B&lt;3m,H&gt;3m ‡c¶p I           </v>
          </cell>
          <cell r="C81" t="str">
            <v>m3</v>
          </cell>
          <cell r="D81">
            <v>0</v>
          </cell>
          <cell r="E81">
            <v>7663</v>
          </cell>
          <cell r="F81">
            <v>0</v>
          </cell>
        </row>
        <row r="82">
          <cell r="A82">
            <v>31342</v>
          </cell>
          <cell r="B82" t="str">
            <v xml:space="preserve"> ‡¡o mÜng b¯ng B&lt;3m,H&gt;3m ‡c¶p II          </v>
          </cell>
          <cell r="C82" t="str">
            <v>m3</v>
          </cell>
          <cell r="D82">
            <v>0</v>
          </cell>
          <cell r="E82">
            <v>10586</v>
          </cell>
          <cell r="F82">
            <v>0</v>
          </cell>
        </row>
        <row r="83">
          <cell r="A83">
            <v>31343</v>
          </cell>
          <cell r="B83" t="str">
            <v xml:space="preserve"> ‡¡o mÜng b¯ng B&lt;3m,H&gt;3m ‡c¶pIII          </v>
          </cell>
          <cell r="C83" t="str">
            <v>m3</v>
          </cell>
          <cell r="D83">
            <v>0</v>
          </cell>
          <cell r="E83">
            <v>15023</v>
          </cell>
          <cell r="F83">
            <v>0</v>
          </cell>
        </row>
        <row r="84">
          <cell r="A84">
            <v>31344</v>
          </cell>
          <cell r="B84" t="str">
            <v xml:space="preserve"> ‡¡o mÜng b¯ng B&lt;3m,H&gt;3m ‡c¶p IV          </v>
          </cell>
          <cell r="C84" t="str">
            <v>m3</v>
          </cell>
          <cell r="D84">
            <v>0</v>
          </cell>
          <cell r="E84">
            <v>22484</v>
          </cell>
          <cell r="F84">
            <v>0</v>
          </cell>
        </row>
        <row r="85">
          <cell r="A85">
            <v>31351</v>
          </cell>
          <cell r="B85" t="str">
            <v xml:space="preserve"> ‡¡o mÜng b¯ng B&gt;3m,H&lt;1m ‡c¶p I           </v>
          </cell>
          <cell r="C85" t="str">
            <v>m3</v>
          </cell>
          <cell r="D85">
            <v>0</v>
          </cell>
          <cell r="E85">
            <v>4638</v>
          </cell>
          <cell r="F85">
            <v>0</v>
          </cell>
        </row>
        <row r="86">
          <cell r="A86">
            <v>31352</v>
          </cell>
          <cell r="B86" t="str">
            <v xml:space="preserve"> ‡¡o mÜng b¯ng B&gt;3m,H&lt;1m ‡c¶p II          </v>
          </cell>
          <cell r="C86" t="str">
            <v>m3</v>
          </cell>
          <cell r="D86">
            <v>0</v>
          </cell>
          <cell r="E86">
            <v>6352</v>
          </cell>
          <cell r="F86">
            <v>0</v>
          </cell>
        </row>
        <row r="87">
          <cell r="A87">
            <v>31353</v>
          </cell>
          <cell r="B87" t="str">
            <v xml:space="preserve"> ‡¡o mÜng b¯ng B&lt;3m,H&lt;1m ‡c¶pIII          </v>
          </cell>
          <cell r="C87" t="str">
            <v>m3</v>
          </cell>
          <cell r="D87">
            <v>0</v>
          </cell>
          <cell r="E87">
            <v>9780</v>
          </cell>
          <cell r="F87">
            <v>0</v>
          </cell>
        </row>
        <row r="88">
          <cell r="A88">
            <v>31354</v>
          </cell>
          <cell r="B88" t="str">
            <v xml:space="preserve"> ‡¡o mÜng b¯ng B&gt;3m,H&lt;1m ‡c¶p IV          </v>
          </cell>
          <cell r="C88" t="str">
            <v>m3</v>
          </cell>
          <cell r="D88">
            <v>0</v>
          </cell>
          <cell r="E88">
            <v>14720</v>
          </cell>
          <cell r="F88">
            <v>0</v>
          </cell>
        </row>
        <row r="89">
          <cell r="A89">
            <v>31361</v>
          </cell>
          <cell r="B89" t="str">
            <v xml:space="preserve"> ‡¡o mÜng b¯ng B&gt;3m,H&lt;2m ‡c¶p I           </v>
          </cell>
          <cell r="C89" t="str">
            <v>m3</v>
          </cell>
          <cell r="D89">
            <v>0</v>
          </cell>
          <cell r="E89">
            <v>5041</v>
          </cell>
          <cell r="F89">
            <v>0</v>
          </cell>
        </row>
        <row r="90">
          <cell r="A90">
            <v>31362</v>
          </cell>
          <cell r="B90" t="str">
            <v xml:space="preserve"> ‡¡o mÜng b¯ng B&gt;3m,H&lt;2m ‡c¶p II          </v>
          </cell>
          <cell r="C90" t="str">
            <v>m3</v>
          </cell>
          <cell r="D90">
            <v>0</v>
          </cell>
          <cell r="E90">
            <v>6856</v>
          </cell>
          <cell r="F90">
            <v>0</v>
          </cell>
        </row>
        <row r="91">
          <cell r="A91">
            <v>31363</v>
          </cell>
          <cell r="B91" t="str">
            <v xml:space="preserve"> ‡¡o mÜng b¯ng B&gt;3m,H&lt;2m ‡c¶pIII          </v>
          </cell>
          <cell r="C91" t="str">
            <v>m3</v>
          </cell>
          <cell r="D91">
            <v>0</v>
          </cell>
          <cell r="E91">
            <v>10284</v>
          </cell>
          <cell r="F91">
            <v>0</v>
          </cell>
        </row>
        <row r="92">
          <cell r="A92">
            <v>31364</v>
          </cell>
          <cell r="B92" t="str">
            <v xml:space="preserve"> ‡¡o mÜng b¯ng B&gt;3m,H&lt;2m ‡c¶p IV          </v>
          </cell>
          <cell r="C92" t="str">
            <v>m3</v>
          </cell>
          <cell r="D92">
            <v>0</v>
          </cell>
          <cell r="E92">
            <v>15325</v>
          </cell>
          <cell r="F92">
            <v>0</v>
          </cell>
        </row>
        <row r="93">
          <cell r="A93">
            <v>31371</v>
          </cell>
          <cell r="B93" t="str">
            <v xml:space="preserve"> ‡¡o mÜng b¯ng B&gt;3m,H&lt;3m ‡c¶p I           </v>
          </cell>
          <cell r="C93" t="str">
            <v>m3</v>
          </cell>
          <cell r="D93">
            <v>0</v>
          </cell>
          <cell r="E93">
            <v>5444</v>
          </cell>
          <cell r="F93">
            <v>0</v>
          </cell>
        </row>
        <row r="94">
          <cell r="A94">
            <v>31372</v>
          </cell>
          <cell r="B94" t="str">
            <v xml:space="preserve"> ‡¡o mÜng b¯ng B&gt;3m,H&lt;3m ‡c¶p II          </v>
          </cell>
          <cell r="C94" t="str">
            <v>m3</v>
          </cell>
          <cell r="D94">
            <v>0</v>
          </cell>
          <cell r="E94">
            <v>7360</v>
          </cell>
          <cell r="F94">
            <v>0</v>
          </cell>
        </row>
        <row r="95">
          <cell r="A95">
            <v>31373</v>
          </cell>
          <cell r="B95" t="str">
            <v xml:space="preserve"> ‡¡o mÜng b¯ng B&gt;3m,H&lt;3m ‡c¶pIII          </v>
          </cell>
          <cell r="C95" t="str">
            <v>m3</v>
          </cell>
          <cell r="D95">
            <v>0</v>
          </cell>
          <cell r="E95">
            <v>10990</v>
          </cell>
          <cell r="F95">
            <v>0</v>
          </cell>
        </row>
        <row r="96">
          <cell r="A96">
            <v>31374</v>
          </cell>
          <cell r="B96" t="str">
            <v xml:space="preserve"> ‡¡o mÜng b¯ng B&gt;3m,H&lt;3m ‡c¶p IV          </v>
          </cell>
          <cell r="C96" t="str">
            <v>m3</v>
          </cell>
          <cell r="D96">
            <v>0</v>
          </cell>
          <cell r="E96">
            <v>16132</v>
          </cell>
          <cell r="F96">
            <v>0</v>
          </cell>
        </row>
        <row r="97">
          <cell r="A97">
            <v>31381</v>
          </cell>
          <cell r="B97" t="str">
            <v xml:space="preserve"> ‡¡o mÜng b¯ng B&gt;3m,H&gt;3m ‡c¶p I           </v>
          </cell>
          <cell r="C97" t="str">
            <v>m3</v>
          </cell>
          <cell r="D97">
            <v>0</v>
          </cell>
          <cell r="E97">
            <v>6049</v>
          </cell>
          <cell r="F97">
            <v>0</v>
          </cell>
        </row>
        <row r="98">
          <cell r="A98">
            <v>31382</v>
          </cell>
          <cell r="B98" t="str">
            <v xml:space="preserve"> ‡¡o mÜng b¯ng B&gt;3m,H&gt;3m ‡c¶p II          </v>
          </cell>
          <cell r="C98" t="str">
            <v>m3</v>
          </cell>
          <cell r="D98">
            <v>0</v>
          </cell>
          <cell r="E98">
            <v>8066</v>
          </cell>
          <cell r="F98">
            <v>0</v>
          </cell>
        </row>
        <row r="99">
          <cell r="A99">
            <v>31383</v>
          </cell>
          <cell r="B99" t="str">
            <v xml:space="preserve"> ‡¡o mÜng b¯ng B&gt;3m,H&gt;3m ‡c¶pIII          </v>
          </cell>
          <cell r="C99" t="str">
            <v>m3</v>
          </cell>
          <cell r="D99">
            <v>0</v>
          </cell>
          <cell r="E99">
            <v>11696</v>
          </cell>
          <cell r="F99">
            <v>0</v>
          </cell>
        </row>
        <row r="100">
          <cell r="A100">
            <v>31384</v>
          </cell>
          <cell r="B100" t="str">
            <v xml:space="preserve"> ‡¡o mÜng b¯ng B&gt;3m,H&gt;3m ‡c¶p IV          </v>
          </cell>
          <cell r="C100" t="str">
            <v>m3</v>
          </cell>
          <cell r="D100">
            <v>0</v>
          </cell>
          <cell r="E100">
            <v>17140</v>
          </cell>
          <cell r="F100">
            <v>0</v>
          </cell>
        </row>
        <row r="101">
          <cell r="A101">
            <v>31391</v>
          </cell>
          <cell r="B101" t="str">
            <v xml:space="preserve"> Vºn chuyÌn tiÆp 10m ½¶t c¶p I            </v>
          </cell>
          <cell r="C101" t="str">
            <v>m3</v>
          </cell>
          <cell r="D101">
            <v>0</v>
          </cell>
          <cell r="E101">
            <v>313</v>
          </cell>
          <cell r="F101">
            <v>0</v>
          </cell>
        </row>
        <row r="102">
          <cell r="A102">
            <v>31392</v>
          </cell>
          <cell r="B102" t="str">
            <v xml:space="preserve"> Vºn chuyÌn tiÆp 10m ½¶t c¶p II           </v>
          </cell>
          <cell r="C102" t="str">
            <v>m3</v>
          </cell>
          <cell r="D102">
            <v>0</v>
          </cell>
          <cell r="E102">
            <v>323</v>
          </cell>
          <cell r="F102">
            <v>0</v>
          </cell>
        </row>
        <row r="103">
          <cell r="A103">
            <v>31393</v>
          </cell>
          <cell r="B103" t="str">
            <v xml:space="preserve"> Vºn chuyÌn tiÆp 10m ½¶t c¶p III          </v>
          </cell>
          <cell r="C103" t="str">
            <v>m3</v>
          </cell>
          <cell r="D103">
            <v>0</v>
          </cell>
          <cell r="E103">
            <v>353</v>
          </cell>
          <cell r="F103">
            <v>0</v>
          </cell>
        </row>
        <row r="104">
          <cell r="A104">
            <v>31394</v>
          </cell>
          <cell r="B104" t="str">
            <v xml:space="preserve"> Vºn chuyÌn tiÆp 10m ½¶t c¶p IV           </v>
          </cell>
          <cell r="C104" t="str">
            <v>m3</v>
          </cell>
          <cell r="D104">
            <v>0</v>
          </cell>
          <cell r="E104">
            <v>373</v>
          </cell>
          <cell r="F104">
            <v>0</v>
          </cell>
        </row>
        <row r="105">
          <cell r="A105" t="str">
            <v xml:space="preserve">        </v>
          </cell>
          <cell r="B105" t="str">
            <v xml:space="preserve">  4. ½¡o mÜng cæt (cæt, trò, hâ ktra)     </v>
          </cell>
          <cell r="C105" t="str">
            <v xml:space="preserve">        </v>
          </cell>
          <cell r="D105">
            <v>0</v>
          </cell>
          <cell r="E105">
            <v>0</v>
          </cell>
          <cell r="F105">
            <v>0</v>
          </cell>
        </row>
        <row r="106">
          <cell r="A106" t="str">
            <v xml:space="preserve">        </v>
          </cell>
          <cell r="B106" t="str">
            <v>(b±ng thð cáng)</v>
          </cell>
          <cell r="C106" t="str">
            <v xml:space="preserve">        </v>
          </cell>
          <cell r="D106">
            <v>0</v>
          </cell>
          <cell r="E106">
            <v>0</v>
          </cell>
          <cell r="F106">
            <v>0</v>
          </cell>
        </row>
        <row r="107">
          <cell r="A107">
            <v>31411</v>
          </cell>
          <cell r="B107" t="str">
            <v xml:space="preserve"> ‡¡o mÜng cæt..B&lt;1m,H&lt;1m ‡c¶p I           </v>
          </cell>
          <cell r="C107" t="str">
            <v>m3</v>
          </cell>
          <cell r="D107">
            <v>0</v>
          </cell>
          <cell r="E107">
            <v>7663</v>
          </cell>
          <cell r="F107">
            <v>0</v>
          </cell>
        </row>
        <row r="108">
          <cell r="A108">
            <v>31412</v>
          </cell>
          <cell r="B108" t="str">
            <v xml:space="preserve"> ‡¡o mÜng cæt..B&lt;1m,H&lt;1m ‡c¶p II          </v>
          </cell>
          <cell r="C108" t="str">
            <v>m3</v>
          </cell>
          <cell r="D108">
            <v>0</v>
          </cell>
          <cell r="E108">
            <v>11998</v>
          </cell>
          <cell r="F108">
            <v>0</v>
          </cell>
        </row>
        <row r="109">
          <cell r="A109">
            <v>31413</v>
          </cell>
          <cell r="B109" t="str">
            <v xml:space="preserve"> ‡¡o mÜng cæt..B&lt;1m,H&lt;1m ‡c¶pIII          </v>
          </cell>
          <cell r="C109" t="str">
            <v>m3</v>
          </cell>
          <cell r="D109">
            <v>0</v>
          </cell>
          <cell r="E109">
            <v>19156</v>
          </cell>
          <cell r="F109">
            <v>0</v>
          </cell>
        </row>
        <row r="110">
          <cell r="A110">
            <v>31414</v>
          </cell>
          <cell r="B110" t="str">
            <v xml:space="preserve"> ‡¡o mÜng cæt..B&lt;1m,H&lt;1m ‡c¶p IV          </v>
          </cell>
          <cell r="C110" t="str">
            <v>m3</v>
          </cell>
          <cell r="D110">
            <v>0</v>
          </cell>
          <cell r="E110">
            <v>31255</v>
          </cell>
          <cell r="F110">
            <v>0</v>
          </cell>
        </row>
        <row r="111">
          <cell r="A111">
            <v>31421</v>
          </cell>
          <cell r="B111" t="str">
            <v xml:space="preserve"> ‡¡o mÜng cæt..B&lt;1m,H&gt;1m ‡c¶p I           </v>
          </cell>
          <cell r="C111" t="str">
            <v>m3</v>
          </cell>
          <cell r="D111">
            <v>0</v>
          </cell>
          <cell r="E111">
            <v>10990</v>
          </cell>
          <cell r="F111">
            <v>0</v>
          </cell>
        </row>
        <row r="112">
          <cell r="A112">
            <v>31422</v>
          </cell>
          <cell r="B112" t="str">
            <v xml:space="preserve"> ‡¡o mÜng cæt..B&lt;1m,H&gt;1m ‡c¶p II          </v>
          </cell>
          <cell r="C112" t="str">
            <v>m3</v>
          </cell>
          <cell r="D112">
            <v>0</v>
          </cell>
          <cell r="E112">
            <v>15930</v>
          </cell>
          <cell r="F112">
            <v>0</v>
          </cell>
        </row>
        <row r="113">
          <cell r="A113">
            <v>31423</v>
          </cell>
          <cell r="B113" t="str">
            <v xml:space="preserve"> ‡¡o mÜng cæt..B&lt;1m,H&gt;1m ‡c¶pIII          </v>
          </cell>
          <cell r="C113" t="str">
            <v>m3</v>
          </cell>
          <cell r="D113">
            <v>0</v>
          </cell>
          <cell r="E113">
            <v>23593</v>
          </cell>
          <cell r="F113">
            <v>0</v>
          </cell>
        </row>
        <row r="114">
          <cell r="A114">
            <v>31424</v>
          </cell>
          <cell r="B114" t="str">
            <v xml:space="preserve"> ‡¡o mÜng cæt..B&lt;1m,H&gt;1m ‡c¶p IV          </v>
          </cell>
          <cell r="C114" t="str">
            <v>m3</v>
          </cell>
          <cell r="D114">
            <v>0</v>
          </cell>
          <cell r="E114">
            <v>36296</v>
          </cell>
          <cell r="F114">
            <v>0</v>
          </cell>
        </row>
        <row r="115">
          <cell r="A115">
            <v>31431</v>
          </cell>
          <cell r="B115" t="str">
            <v xml:space="preserve"> ‡¡o mÜng cæt..B&gt;1m,H&lt;1m ‡c¶p I           </v>
          </cell>
          <cell r="C115" t="str">
            <v>m3</v>
          </cell>
          <cell r="D115">
            <v>0</v>
          </cell>
          <cell r="E115">
            <v>5041</v>
          </cell>
          <cell r="F115">
            <v>0</v>
          </cell>
        </row>
        <row r="116">
          <cell r="A116">
            <v>31432</v>
          </cell>
          <cell r="B116" t="str">
            <v xml:space="preserve"> ‡¡o mÜng cæt..B&gt;1m,H&lt;1m ‡c¶p II          </v>
          </cell>
          <cell r="C116" t="str">
            <v>m3</v>
          </cell>
          <cell r="D116">
            <v>0</v>
          </cell>
          <cell r="E116">
            <v>7763</v>
          </cell>
          <cell r="F116">
            <v>0</v>
          </cell>
        </row>
        <row r="117">
          <cell r="A117">
            <v>31433</v>
          </cell>
          <cell r="B117" t="str">
            <v xml:space="preserve"> ‡¡o mÜng cæt..B&gt;1m,H&lt;1m ‡c¶pIII          </v>
          </cell>
          <cell r="C117" t="str">
            <v>m3</v>
          </cell>
          <cell r="D117">
            <v>0</v>
          </cell>
          <cell r="E117">
            <v>12603</v>
          </cell>
          <cell r="F117">
            <v>0</v>
          </cell>
        </row>
        <row r="118">
          <cell r="A118">
            <v>31434</v>
          </cell>
          <cell r="B118" t="str">
            <v xml:space="preserve"> ‡¡o mÜng cæt..B&gt;1m,H&lt;1m ‡c¶p IV          </v>
          </cell>
          <cell r="C118" t="str">
            <v>m3</v>
          </cell>
          <cell r="D118">
            <v>0</v>
          </cell>
          <cell r="E118">
            <v>20165</v>
          </cell>
          <cell r="F118">
            <v>0</v>
          </cell>
        </row>
        <row r="119">
          <cell r="A119">
            <v>31441</v>
          </cell>
          <cell r="B119" t="str">
            <v xml:space="preserve"> ‡¡o mÜng cæt..B&gt;1m,H&gt;1m ‡c¶p I           </v>
          </cell>
          <cell r="C119" t="str">
            <v>m3</v>
          </cell>
          <cell r="D119">
            <v>0</v>
          </cell>
          <cell r="E119">
            <v>7158</v>
          </cell>
          <cell r="F119">
            <v>0</v>
          </cell>
        </row>
        <row r="120">
          <cell r="A120">
            <v>31442</v>
          </cell>
          <cell r="B120" t="str">
            <v xml:space="preserve"> ‡¡o mÜng cæt..B&gt;1m,H&gt;1m ‡c¶p II          </v>
          </cell>
          <cell r="C120" t="str">
            <v>m3</v>
          </cell>
          <cell r="D120">
            <v>0</v>
          </cell>
          <cell r="E120">
            <v>10486</v>
          </cell>
          <cell r="F120">
            <v>0</v>
          </cell>
        </row>
        <row r="121">
          <cell r="A121">
            <v>31443</v>
          </cell>
          <cell r="B121" t="str">
            <v xml:space="preserve"> ‡¡o mÜng cæt..B&gt;1m,H&gt;1m ‡c¶pIII          </v>
          </cell>
          <cell r="C121" t="str">
            <v>m3</v>
          </cell>
          <cell r="D121">
            <v>0</v>
          </cell>
          <cell r="E121">
            <v>15224</v>
          </cell>
          <cell r="F121">
            <v>0</v>
          </cell>
        </row>
        <row r="122">
          <cell r="A122">
            <v>31444</v>
          </cell>
          <cell r="B122" t="str">
            <v xml:space="preserve"> ‡¡o mÜng cæt..B&gt;1m,H&gt;1m ‡c¶p IV          </v>
          </cell>
          <cell r="C122" t="str">
            <v>m3</v>
          </cell>
          <cell r="D122">
            <v>0</v>
          </cell>
          <cell r="E122">
            <v>23593</v>
          </cell>
          <cell r="F122">
            <v>0</v>
          </cell>
        </row>
        <row r="123">
          <cell r="A123">
            <v>31451</v>
          </cell>
          <cell r="B123" t="str">
            <v xml:space="preserve"> Vºn chuyÌn tiÆp 10m ½¶t c¶p I            </v>
          </cell>
          <cell r="C123" t="str">
            <v>m3</v>
          </cell>
          <cell r="D123">
            <v>0</v>
          </cell>
          <cell r="E123">
            <v>313</v>
          </cell>
          <cell r="F123">
            <v>0</v>
          </cell>
        </row>
        <row r="124">
          <cell r="A124">
            <v>31452</v>
          </cell>
          <cell r="B124" t="str">
            <v xml:space="preserve"> Vºn chuyÌn tiÆp 10m ½¶t c¶p II           </v>
          </cell>
          <cell r="C124" t="str">
            <v>m3</v>
          </cell>
          <cell r="D124">
            <v>0</v>
          </cell>
          <cell r="E124">
            <v>323</v>
          </cell>
          <cell r="F124">
            <v>0</v>
          </cell>
        </row>
        <row r="125">
          <cell r="A125">
            <v>31453</v>
          </cell>
          <cell r="B125" t="str">
            <v xml:space="preserve"> Vºn chuyÌn tiÆp 10m ½¶t c¶p III          </v>
          </cell>
          <cell r="C125" t="str">
            <v>m3</v>
          </cell>
          <cell r="D125">
            <v>0</v>
          </cell>
          <cell r="E125">
            <v>353</v>
          </cell>
          <cell r="F125">
            <v>0</v>
          </cell>
        </row>
        <row r="126">
          <cell r="A126">
            <v>31454</v>
          </cell>
          <cell r="B126" t="str">
            <v xml:space="preserve"> Vºn chuyÌn tiÆp 10m ½¶t c¶p IV           </v>
          </cell>
          <cell r="C126" t="str">
            <v>m3</v>
          </cell>
          <cell r="D126">
            <v>0</v>
          </cell>
          <cell r="E126">
            <v>373</v>
          </cell>
          <cell r="F126">
            <v>0</v>
          </cell>
        </row>
        <row r="127">
          <cell r="A127">
            <v>31511</v>
          </cell>
          <cell r="B127" t="str">
            <v xml:space="preserve"> ‡¡o Mõçng,r¬nh B&lt;3m,H&lt;1m ½c¶p I          </v>
          </cell>
          <cell r="C127" t="str">
            <v>m3</v>
          </cell>
          <cell r="D127">
            <v>0</v>
          </cell>
          <cell r="E127">
            <v>6150</v>
          </cell>
          <cell r="F127">
            <v>0</v>
          </cell>
        </row>
        <row r="128">
          <cell r="A128">
            <v>31512</v>
          </cell>
          <cell r="B128" t="str">
            <v xml:space="preserve"> ‡¡o Mõçng,r¬nh B&lt;3m,H&lt;1m ½c¶pII          </v>
          </cell>
          <cell r="C128" t="str">
            <v>m3</v>
          </cell>
          <cell r="D128">
            <v>0</v>
          </cell>
          <cell r="E128">
            <v>9175</v>
          </cell>
          <cell r="F128">
            <v>0</v>
          </cell>
        </row>
        <row r="129">
          <cell r="A129">
            <v>31513</v>
          </cell>
          <cell r="B129" t="str">
            <v xml:space="preserve"> ‡¡o Mõçng,r¬nh B&lt;3m,H&lt;1m c¶pIII          </v>
          </cell>
          <cell r="C129" t="str">
            <v>m3</v>
          </cell>
          <cell r="D129">
            <v>0</v>
          </cell>
          <cell r="E129">
            <v>13611</v>
          </cell>
          <cell r="F129">
            <v>0</v>
          </cell>
        </row>
        <row r="130">
          <cell r="A130">
            <v>31514</v>
          </cell>
          <cell r="B130" t="str">
            <v xml:space="preserve"> ‡¡o Mõçng,r¬nh B&lt;3m,H&lt;1m ½c¶pIV          </v>
          </cell>
          <cell r="C130" t="str">
            <v>m3</v>
          </cell>
          <cell r="D130">
            <v>0</v>
          </cell>
          <cell r="E130">
            <v>20770</v>
          </cell>
          <cell r="F130">
            <v>0</v>
          </cell>
        </row>
        <row r="131">
          <cell r="A131">
            <v>31521</v>
          </cell>
          <cell r="B131" t="str">
            <v xml:space="preserve"> ‡¡o Mõçng,r¬nh B&lt;3m,H&lt;2m ½c¶p I          </v>
          </cell>
          <cell r="C131" t="str">
            <v>m3</v>
          </cell>
          <cell r="D131">
            <v>0</v>
          </cell>
          <cell r="E131">
            <v>6856</v>
          </cell>
          <cell r="F131">
            <v>0</v>
          </cell>
        </row>
        <row r="132">
          <cell r="A132">
            <v>31522</v>
          </cell>
          <cell r="B132" t="str">
            <v xml:space="preserve"> ‡¡o Mõçng,r¬nh B&lt;3m,H&lt;2m ½c¶pII          </v>
          </cell>
          <cell r="C132" t="str">
            <v>m3</v>
          </cell>
          <cell r="D132">
            <v>0</v>
          </cell>
          <cell r="E132">
            <v>9477</v>
          </cell>
          <cell r="F132">
            <v>0</v>
          </cell>
        </row>
        <row r="133">
          <cell r="A133">
            <v>31523</v>
          </cell>
          <cell r="B133" t="str">
            <v xml:space="preserve"> ‡¡o Mõçng,r¬nh B&lt;3m,H&lt;2m c¶pIII          </v>
          </cell>
          <cell r="C133" t="str">
            <v>m3</v>
          </cell>
          <cell r="D133">
            <v>0</v>
          </cell>
          <cell r="E133">
            <v>13813</v>
          </cell>
          <cell r="F133">
            <v>0</v>
          </cell>
        </row>
        <row r="134">
          <cell r="A134">
            <v>31524</v>
          </cell>
          <cell r="B134" t="str">
            <v xml:space="preserve"> ‡¡o Mõçng,r¬nh B&lt;3m,H&lt;2m ½c¶pIV          </v>
          </cell>
          <cell r="C134" t="str">
            <v>m3</v>
          </cell>
          <cell r="D134">
            <v>0</v>
          </cell>
          <cell r="E134">
            <v>20971</v>
          </cell>
          <cell r="F134">
            <v>0</v>
          </cell>
        </row>
        <row r="135">
          <cell r="A135">
            <v>31531</v>
          </cell>
          <cell r="B135" t="str">
            <v xml:space="preserve"> ‡¡o Mõçng,r¬nh B&lt;3m,H&lt;3m ½c¶p I          </v>
          </cell>
          <cell r="C135" t="str">
            <v>m3</v>
          </cell>
          <cell r="D135">
            <v>0</v>
          </cell>
          <cell r="E135">
            <v>7259</v>
          </cell>
          <cell r="F135">
            <v>0</v>
          </cell>
        </row>
        <row r="136">
          <cell r="A136">
            <v>31532</v>
          </cell>
          <cell r="B136" t="str">
            <v xml:space="preserve"> ‡¡o Mõçng,r¬nh B&lt;3m,H&lt;3m ½c¶pII          </v>
          </cell>
          <cell r="C136" t="str">
            <v>m3</v>
          </cell>
          <cell r="D136">
            <v>0</v>
          </cell>
          <cell r="E136">
            <v>10082</v>
          </cell>
          <cell r="F136">
            <v>0</v>
          </cell>
        </row>
        <row r="137">
          <cell r="A137">
            <v>31533</v>
          </cell>
          <cell r="B137" t="str">
            <v xml:space="preserve"> ‡¡o Mõçng,r¬nh B&lt;3m,H&lt;3m c¶pIII          </v>
          </cell>
          <cell r="C137" t="str">
            <v>m3</v>
          </cell>
          <cell r="D137">
            <v>0</v>
          </cell>
          <cell r="E137">
            <v>14519</v>
          </cell>
          <cell r="F137">
            <v>0</v>
          </cell>
        </row>
        <row r="138">
          <cell r="A138">
            <v>31534</v>
          </cell>
          <cell r="B138" t="str">
            <v xml:space="preserve"> ‡¡o Mõçng,r¬nh B&lt;3m,H&lt;3m ½c¶pIV          </v>
          </cell>
          <cell r="C138" t="str">
            <v>m3</v>
          </cell>
          <cell r="D138">
            <v>0</v>
          </cell>
          <cell r="E138">
            <v>21879</v>
          </cell>
          <cell r="F138">
            <v>0</v>
          </cell>
        </row>
        <row r="139">
          <cell r="A139">
            <v>31541</v>
          </cell>
          <cell r="B139" t="str">
            <v xml:space="preserve"> ‡¡o Mõçng,r¬nh B&lt;3m,H&gt;3m ½c¶p I          </v>
          </cell>
          <cell r="C139" t="str">
            <v>m3</v>
          </cell>
          <cell r="D139">
            <v>0</v>
          </cell>
          <cell r="E139">
            <v>7965</v>
          </cell>
          <cell r="F139">
            <v>0</v>
          </cell>
        </row>
        <row r="140">
          <cell r="A140">
            <v>31542</v>
          </cell>
          <cell r="B140" t="str">
            <v xml:space="preserve"> ‡¡o Mõçng,r¬nh B&lt;3m,H&gt;3m ½c¶pII          </v>
          </cell>
          <cell r="C140" t="str">
            <v>m3</v>
          </cell>
          <cell r="D140">
            <v>0</v>
          </cell>
          <cell r="E140">
            <v>10990</v>
          </cell>
          <cell r="F140">
            <v>0</v>
          </cell>
        </row>
        <row r="141">
          <cell r="A141">
            <v>31543</v>
          </cell>
          <cell r="B141" t="str">
            <v xml:space="preserve"> ‡¡o Mõçng,r¬nh B&lt;3m,H&gt;3m c¶pIII          </v>
          </cell>
          <cell r="C141" t="str">
            <v>m3</v>
          </cell>
          <cell r="D141">
            <v>0</v>
          </cell>
          <cell r="E141">
            <v>18249</v>
          </cell>
          <cell r="F141">
            <v>0</v>
          </cell>
        </row>
        <row r="142">
          <cell r="A142">
            <v>31544</v>
          </cell>
          <cell r="B142" t="str">
            <v xml:space="preserve"> ‡¡o Mõçng,r¬nh B&lt;3m,H&gt;3m ½c¶pIV          </v>
          </cell>
          <cell r="C142" t="str">
            <v>m3</v>
          </cell>
          <cell r="D142">
            <v>0</v>
          </cell>
          <cell r="E142">
            <v>23996</v>
          </cell>
          <cell r="F142">
            <v>0</v>
          </cell>
        </row>
        <row r="143">
          <cell r="A143">
            <v>31551</v>
          </cell>
          <cell r="B143" t="str">
            <v xml:space="preserve"> ‡¡o Mõçng,r¬nh B&gt;3m,H&lt;1m ½c¶p I          </v>
          </cell>
          <cell r="C143" t="str">
            <v>m3</v>
          </cell>
          <cell r="D143">
            <v>0</v>
          </cell>
          <cell r="E143">
            <v>5243</v>
          </cell>
          <cell r="F143">
            <v>0</v>
          </cell>
        </row>
        <row r="144">
          <cell r="A144">
            <v>31552</v>
          </cell>
          <cell r="B144" t="str">
            <v xml:space="preserve"> ‡¡o Mõçng,r¬nh B&gt;3m,H&lt;1m ½c¶pII          </v>
          </cell>
          <cell r="C144" t="str">
            <v>m3</v>
          </cell>
          <cell r="D144">
            <v>0</v>
          </cell>
          <cell r="E144">
            <v>7058</v>
          </cell>
          <cell r="F144">
            <v>0</v>
          </cell>
        </row>
        <row r="145">
          <cell r="A145">
            <v>31553</v>
          </cell>
          <cell r="B145" t="str">
            <v xml:space="preserve"> ‡¡o Mõçng,r¬nh B&gt;3m,H&lt;1m c¶pIII          </v>
          </cell>
          <cell r="C145" t="str">
            <v>m3</v>
          </cell>
          <cell r="D145">
            <v>0</v>
          </cell>
          <cell r="E145">
            <v>10586</v>
          </cell>
          <cell r="F145">
            <v>0</v>
          </cell>
        </row>
        <row r="146">
          <cell r="A146">
            <v>31554</v>
          </cell>
          <cell r="B146" t="str">
            <v xml:space="preserve"> ‡¡o Mõçng,r¬nh B&gt;3m,H&lt;1m ½c¶pIV          </v>
          </cell>
          <cell r="C146" t="str">
            <v>m3</v>
          </cell>
          <cell r="D146">
            <v>0</v>
          </cell>
          <cell r="E146">
            <v>15829</v>
          </cell>
          <cell r="F146">
            <v>0</v>
          </cell>
        </row>
        <row r="147">
          <cell r="A147">
            <v>31561</v>
          </cell>
          <cell r="B147" t="str">
            <v xml:space="preserve"> ‡¡o Mõçng,r¬nh B&gt;3m,H&lt;2m ½c¶p I          </v>
          </cell>
          <cell r="C147" t="str">
            <v>m3</v>
          </cell>
          <cell r="D147">
            <v>0</v>
          </cell>
          <cell r="E147">
            <v>5444</v>
          </cell>
          <cell r="F147">
            <v>0</v>
          </cell>
        </row>
        <row r="148">
          <cell r="A148">
            <v>31562</v>
          </cell>
          <cell r="B148" t="str">
            <v xml:space="preserve"> ‡¡o Mõçng,r¬nh B&gt;3m,H&lt;2m ½c¶pII          </v>
          </cell>
          <cell r="C148" t="str">
            <v>m3</v>
          </cell>
          <cell r="D148">
            <v>0</v>
          </cell>
          <cell r="E148">
            <v>7360</v>
          </cell>
          <cell r="F148">
            <v>0</v>
          </cell>
        </row>
        <row r="149">
          <cell r="A149">
            <v>31563</v>
          </cell>
          <cell r="B149" t="str">
            <v xml:space="preserve"> ‡¡o Mõçng,r¬nh B&gt;3m,H&lt;2m c¶pIII          </v>
          </cell>
          <cell r="C149" t="str">
            <v>m3</v>
          </cell>
          <cell r="D149">
            <v>0</v>
          </cell>
          <cell r="E149">
            <v>10889</v>
          </cell>
          <cell r="F149">
            <v>0</v>
          </cell>
        </row>
        <row r="150">
          <cell r="A150">
            <v>31564</v>
          </cell>
          <cell r="B150" t="str">
            <v xml:space="preserve"> ‡¡o Mõçng,r¬nh B&gt;3m,H&lt;2m ½c¶pIV          </v>
          </cell>
          <cell r="C150" t="str">
            <v>m3</v>
          </cell>
          <cell r="D150">
            <v>0</v>
          </cell>
          <cell r="E150">
            <v>16031</v>
          </cell>
          <cell r="F150">
            <v>0</v>
          </cell>
        </row>
        <row r="151">
          <cell r="A151">
            <v>31571</v>
          </cell>
          <cell r="B151" t="str">
            <v xml:space="preserve"> ‡¡o Mõçng,r¬nh B&gt;3m,H&lt;3m ½c¶p I          </v>
          </cell>
          <cell r="C151" t="str">
            <v>m3</v>
          </cell>
          <cell r="D151">
            <v>0</v>
          </cell>
          <cell r="E151">
            <v>6049</v>
          </cell>
          <cell r="F151">
            <v>0</v>
          </cell>
        </row>
        <row r="152">
          <cell r="A152">
            <v>31572</v>
          </cell>
          <cell r="B152" t="str">
            <v xml:space="preserve"> ‡¡o Mõçng,r¬nh B&gt;3m,H&lt;3m ½c¶pII          </v>
          </cell>
          <cell r="C152" t="str">
            <v>m3</v>
          </cell>
          <cell r="D152">
            <v>0</v>
          </cell>
          <cell r="E152">
            <v>8368</v>
          </cell>
          <cell r="F152">
            <v>0</v>
          </cell>
        </row>
        <row r="153">
          <cell r="A153">
            <v>31573</v>
          </cell>
          <cell r="B153" t="str">
            <v xml:space="preserve"> ‡¡o Mõçng,r¬nh B&gt;3m,H&lt;3m c¶pIII          </v>
          </cell>
          <cell r="C153" t="str">
            <v>m3</v>
          </cell>
          <cell r="D153">
            <v>0</v>
          </cell>
          <cell r="E153">
            <v>11393</v>
          </cell>
          <cell r="F153">
            <v>0</v>
          </cell>
        </row>
        <row r="154">
          <cell r="A154">
            <v>31574</v>
          </cell>
          <cell r="B154" t="str">
            <v xml:space="preserve"> ‡¡o Mõçng,r¬nh B&gt;3m,H&lt;3m ½c¶pIV          </v>
          </cell>
          <cell r="C154" t="str">
            <v>m3</v>
          </cell>
          <cell r="D154">
            <v>0</v>
          </cell>
          <cell r="E154">
            <v>16636</v>
          </cell>
          <cell r="F154">
            <v>0</v>
          </cell>
        </row>
        <row r="155">
          <cell r="A155">
            <v>31581</v>
          </cell>
          <cell r="B155" t="str">
            <v xml:space="preserve"> ‡¡o Mõçng,r¬nh B&gt;3m,H&gt;3m ½c¶p I          </v>
          </cell>
          <cell r="C155" t="str">
            <v>m3</v>
          </cell>
          <cell r="D155">
            <v>0</v>
          </cell>
          <cell r="E155">
            <v>6554</v>
          </cell>
          <cell r="F155">
            <v>0</v>
          </cell>
        </row>
        <row r="156">
          <cell r="A156">
            <v>31582</v>
          </cell>
          <cell r="B156" t="str">
            <v xml:space="preserve"> ‡¡o Mõçng,r¬nh B&gt;3m,H&gt;3m ½c¶pII          </v>
          </cell>
          <cell r="C156" t="str">
            <v>m3</v>
          </cell>
          <cell r="D156">
            <v>0</v>
          </cell>
          <cell r="E156">
            <v>9074</v>
          </cell>
          <cell r="F156">
            <v>0</v>
          </cell>
        </row>
        <row r="157">
          <cell r="A157">
            <v>31583</v>
          </cell>
          <cell r="B157" t="str">
            <v xml:space="preserve"> ‡¡o Mõçng,r¬nh B&gt;3m,H&gt;3m c¶pIII          </v>
          </cell>
          <cell r="C157" t="str">
            <v>m3</v>
          </cell>
          <cell r="D157">
            <v>0</v>
          </cell>
          <cell r="E157">
            <v>11897</v>
          </cell>
          <cell r="F157">
            <v>0</v>
          </cell>
        </row>
        <row r="158">
          <cell r="A158">
            <v>31584</v>
          </cell>
          <cell r="B158" t="str">
            <v xml:space="preserve"> ‡¡o Mõçng,r¬nh B&gt;3m,H&gt;3m ½c¶pIV          </v>
          </cell>
          <cell r="C158" t="str">
            <v>m3</v>
          </cell>
          <cell r="D158">
            <v>0</v>
          </cell>
          <cell r="E158">
            <v>17442</v>
          </cell>
          <cell r="F158">
            <v>0</v>
          </cell>
        </row>
        <row r="159">
          <cell r="A159">
            <v>31591</v>
          </cell>
          <cell r="B159" t="str">
            <v xml:space="preserve"> Vºn chuyÌn tiÆp 10m ½¶t c¶p I            </v>
          </cell>
          <cell r="C159" t="str">
            <v>m3</v>
          </cell>
          <cell r="D159">
            <v>0</v>
          </cell>
          <cell r="E159">
            <v>313</v>
          </cell>
          <cell r="F159">
            <v>0</v>
          </cell>
        </row>
        <row r="160">
          <cell r="A160">
            <v>31592</v>
          </cell>
          <cell r="B160" t="str">
            <v xml:space="preserve"> Vºn chuyÌn tiÆp 10m ½¶t c¶p II           </v>
          </cell>
          <cell r="C160" t="str">
            <v>m3</v>
          </cell>
          <cell r="D160">
            <v>0</v>
          </cell>
          <cell r="E160">
            <v>323</v>
          </cell>
          <cell r="F160">
            <v>0</v>
          </cell>
        </row>
        <row r="161">
          <cell r="A161">
            <v>31593</v>
          </cell>
          <cell r="B161" t="str">
            <v xml:space="preserve"> Vºn chuyÌn tiÆp 10m ½¶t c¶p III          </v>
          </cell>
          <cell r="C161" t="str">
            <v>m3</v>
          </cell>
          <cell r="D161">
            <v>0</v>
          </cell>
          <cell r="E161">
            <v>353</v>
          </cell>
          <cell r="F161">
            <v>0</v>
          </cell>
        </row>
        <row r="162">
          <cell r="A162">
            <v>31594</v>
          </cell>
          <cell r="B162" t="str">
            <v xml:space="preserve"> Vºn chuyÌn tiÆp 10m ½¶t c¶p IV           </v>
          </cell>
          <cell r="C162" t="str">
            <v>m3</v>
          </cell>
          <cell r="D162">
            <v>0</v>
          </cell>
          <cell r="E162">
            <v>373</v>
          </cell>
          <cell r="F162">
            <v>0</v>
          </cell>
        </row>
        <row r="163">
          <cell r="A163" t="str">
            <v xml:space="preserve">        </v>
          </cell>
          <cell r="B163" t="str">
            <v xml:space="preserve">  5.  ½¡o nËn ½õéng ( b±ng thð cáng)  </v>
          </cell>
          <cell r="C163" t="str">
            <v xml:space="preserve">        </v>
          </cell>
          <cell r="D163">
            <v>0</v>
          </cell>
          <cell r="E163">
            <v>0</v>
          </cell>
          <cell r="F163">
            <v>0</v>
          </cell>
        </row>
        <row r="164">
          <cell r="A164">
            <v>31611</v>
          </cell>
          <cell r="B164" t="str">
            <v xml:space="preserve"> ‡¡o nËn ½õéng mê ræng ‡c¶p I             </v>
          </cell>
          <cell r="C164" t="str">
            <v>m3</v>
          </cell>
          <cell r="D164">
            <v>0</v>
          </cell>
          <cell r="E164">
            <v>5646</v>
          </cell>
          <cell r="F164">
            <v>0</v>
          </cell>
        </row>
        <row r="165">
          <cell r="A165">
            <v>31612</v>
          </cell>
          <cell r="B165" t="str">
            <v xml:space="preserve"> ‡¡o nËn ½õéng mê ræng ‡c¶p II            </v>
          </cell>
          <cell r="C165" t="str">
            <v>m3</v>
          </cell>
          <cell r="D165">
            <v>0</v>
          </cell>
          <cell r="E165">
            <v>7461</v>
          </cell>
          <cell r="F165">
            <v>0</v>
          </cell>
        </row>
        <row r="166">
          <cell r="A166">
            <v>31613</v>
          </cell>
          <cell r="B166" t="str">
            <v xml:space="preserve"> ‡¡o nËn ½õéng mê ræng ‡c¶p III           </v>
          </cell>
          <cell r="C166" t="str">
            <v>m3</v>
          </cell>
          <cell r="D166">
            <v>0</v>
          </cell>
          <cell r="E166">
            <v>10788</v>
          </cell>
          <cell r="F166">
            <v>0</v>
          </cell>
        </row>
        <row r="167">
          <cell r="A167">
            <v>31614</v>
          </cell>
          <cell r="B167" t="str">
            <v xml:space="preserve"> ‡¡o nËn ½õéng mê ræng ‡c¶p IV            </v>
          </cell>
          <cell r="C167" t="str">
            <v>m3</v>
          </cell>
          <cell r="D167">
            <v>0</v>
          </cell>
          <cell r="E167">
            <v>15930</v>
          </cell>
          <cell r="F167">
            <v>0</v>
          </cell>
        </row>
        <row r="168">
          <cell r="A168">
            <v>31621</v>
          </cell>
          <cell r="B168" t="str">
            <v xml:space="preserve"> ‡¡o nËn ½õéng l¡m mèi ‡c¶p I             </v>
          </cell>
          <cell r="C168" t="str">
            <v>m3</v>
          </cell>
          <cell r="D168">
            <v>0</v>
          </cell>
          <cell r="E168">
            <v>3630</v>
          </cell>
          <cell r="F168">
            <v>0</v>
          </cell>
        </row>
        <row r="169">
          <cell r="A169">
            <v>31622</v>
          </cell>
          <cell r="B169" t="str">
            <v xml:space="preserve"> ‡¡o nËn ½õéng l¡m mèi ‡c¶p II            </v>
          </cell>
          <cell r="C169" t="str">
            <v>m3</v>
          </cell>
          <cell r="D169">
            <v>0</v>
          </cell>
          <cell r="E169">
            <v>5444</v>
          </cell>
          <cell r="F169">
            <v>0</v>
          </cell>
        </row>
        <row r="170">
          <cell r="A170">
            <v>31623</v>
          </cell>
          <cell r="B170" t="str">
            <v xml:space="preserve"> ‡¡o nËn ½õéng l¡m mèi ‡c¶p III           </v>
          </cell>
          <cell r="C170" t="str">
            <v>m3</v>
          </cell>
          <cell r="D170">
            <v>0</v>
          </cell>
          <cell r="E170">
            <v>8772</v>
          </cell>
          <cell r="F170">
            <v>0</v>
          </cell>
        </row>
        <row r="171">
          <cell r="A171">
            <v>31624</v>
          </cell>
          <cell r="B171" t="str">
            <v xml:space="preserve"> ‡¡o nËn ½õéng l¡m mèi ‡c¶p IV            </v>
          </cell>
          <cell r="C171" t="str">
            <v>m3</v>
          </cell>
          <cell r="D171">
            <v>0</v>
          </cell>
          <cell r="E171">
            <v>13914</v>
          </cell>
          <cell r="F171">
            <v>0</v>
          </cell>
        </row>
        <row r="172">
          <cell r="A172">
            <v>31631</v>
          </cell>
          <cell r="B172" t="str">
            <v xml:space="preserve"> Vºn chuyÌn tiÆp 10m ½¶t c¶p I            </v>
          </cell>
          <cell r="C172" t="str">
            <v>m3</v>
          </cell>
          <cell r="D172">
            <v>0</v>
          </cell>
          <cell r="E172">
            <v>313</v>
          </cell>
          <cell r="F172">
            <v>0</v>
          </cell>
        </row>
        <row r="173">
          <cell r="A173">
            <v>31632</v>
          </cell>
          <cell r="B173" t="str">
            <v xml:space="preserve"> Vºn chuyÌn tiÆp 10m ½¶t c¶p II           </v>
          </cell>
          <cell r="C173" t="str">
            <v>m3</v>
          </cell>
          <cell r="D173">
            <v>0</v>
          </cell>
          <cell r="E173">
            <v>323</v>
          </cell>
          <cell r="F173">
            <v>0</v>
          </cell>
        </row>
        <row r="174">
          <cell r="A174">
            <v>31633</v>
          </cell>
          <cell r="B174" t="str">
            <v xml:space="preserve"> Vºn chuyÌn tiÆp 10m ½¶t c¶p III          </v>
          </cell>
          <cell r="C174" t="str">
            <v>m3</v>
          </cell>
          <cell r="D174">
            <v>0</v>
          </cell>
          <cell r="E174">
            <v>353</v>
          </cell>
          <cell r="F174">
            <v>0</v>
          </cell>
        </row>
        <row r="175">
          <cell r="A175">
            <v>31634</v>
          </cell>
          <cell r="B175" t="str">
            <v xml:space="preserve"> Vºn chuyÌn tiÆp 10m ½¶t c¶p IV           </v>
          </cell>
          <cell r="C175" t="str">
            <v>m3</v>
          </cell>
          <cell r="D175">
            <v>0</v>
          </cell>
          <cell r="E175">
            <v>373</v>
          </cell>
          <cell r="F175">
            <v>0</v>
          </cell>
        </row>
        <row r="176">
          <cell r="A176" t="str">
            <v xml:space="preserve">        </v>
          </cell>
          <cell r="B176" t="str">
            <v xml:space="preserve">  5. ½¡o khuán ½õéng (b±ng thð cáng)   </v>
          </cell>
          <cell r="C176" t="str">
            <v xml:space="preserve">        </v>
          </cell>
          <cell r="D176">
            <v>0</v>
          </cell>
          <cell r="E176">
            <v>0</v>
          </cell>
          <cell r="F176">
            <v>0</v>
          </cell>
        </row>
        <row r="177">
          <cell r="A177">
            <v>31711</v>
          </cell>
          <cell r="B177" t="str">
            <v xml:space="preserve"> ‡¡o khuán ½õéng H&lt;15cm ‡c¶p I            </v>
          </cell>
          <cell r="C177" t="str">
            <v>m3</v>
          </cell>
          <cell r="D177">
            <v>0</v>
          </cell>
          <cell r="E177">
            <v>7763</v>
          </cell>
          <cell r="F177">
            <v>0</v>
          </cell>
        </row>
        <row r="178">
          <cell r="A178">
            <v>31712</v>
          </cell>
          <cell r="B178" t="str">
            <v xml:space="preserve"> ‡¡o khuán ½õéng H&lt;15cm ‡c¶p II           </v>
          </cell>
          <cell r="C178" t="str">
            <v>m3</v>
          </cell>
          <cell r="D178">
            <v>0</v>
          </cell>
          <cell r="E178">
            <v>9679</v>
          </cell>
          <cell r="F178">
            <v>0</v>
          </cell>
        </row>
        <row r="179">
          <cell r="A179">
            <v>31713</v>
          </cell>
          <cell r="B179" t="str">
            <v xml:space="preserve"> ‡¡o khuán ½õéng H&lt;15cm ‡c¶p III          </v>
          </cell>
          <cell r="C179" t="str">
            <v>m3</v>
          </cell>
          <cell r="D179">
            <v>0</v>
          </cell>
          <cell r="E179">
            <v>14014</v>
          </cell>
          <cell r="F179">
            <v>0</v>
          </cell>
        </row>
        <row r="180">
          <cell r="A180">
            <v>31714</v>
          </cell>
          <cell r="B180" t="str">
            <v xml:space="preserve"> ‡¡o khuán ½õéng H&lt;15cm ‡c¶p IV           </v>
          </cell>
          <cell r="C180" t="str">
            <v>m3</v>
          </cell>
          <cell r="D180">
            <v>0</v>
          </cell>
          <cell r="E180">
            <v>21375</v>
          </cell>
          <cell r="F180">
            <v>0</v>
          </cell>
        </row>
        <row r="181">
          <cell r="A181">
            <v>31721</v>
          </cell>
          <cell r="B181" t="str">
            <v xml:space="preserve"> ‡¡o khuán ½õéng H&lt;30cm ‡c¶p I            </v>
          </cell>
          <cell r="C181" t="str">
            <v>m3</v>
          </cell>
          <cell r="D181">
            <v>0</v>
          </cell>
          <cell r="E181">
            <v>7058</v>
          </cell>
          <cell r="F181">
            <v>0</v>
          </cell>
        </row>
        <row r="182">
          <cell r="A182">
            <v>31722</v>
          </cell>
          <cell r="B182" t="str">
            <v xml:space="preserve"> ‡¡o khuán ½õéng H&lt;30cm ‡c¶p II           </v>
          </cell>
          <cell r="C182" t="str">
            <v>m3</v>
          </cell>
          <cell r="D182">
            <v>0</v>
          </cell>
          <cell r="E182">
            <v>8772</v>
          </cell>
          <cell r="F182">
            <v>0</v>
          </cell>
        </row>
        <row r="183">
          <cell r="A183">
            <v>31723</v>
          </cell>
          <cell r="B183" t="str">
            <v xml:space="preserve"> ‡¡o khuán ½õéng H&lt;30cm ‡c¶p III          </v>
          </cell>
          <cell r="C183" t="str">
            <v>m3</v>
          </cell>
          <cell r="D183">
            <v>0</v>
          </cell>
          <cell r="E183">
            <v>12805</v>
          </cell>
          <cell r="F183">
            <v>0</v>
          </cell>
        </row>
        <row r="184">
          <cell r="A184">
            <v>31724</v>
          </cell>
          <cell r="B184" t="str">
            <v xml:space="preserve"> ‡¡o khuán ½õéng H&lt;30cm ‡c¶p IV           </v>
          </cell>
          <cell r="C184" t="str">
            <v>m3</v>
          </cell>
          <cell r="D184">
            <v>0</v>
          </cell>
          <cell r="E184">
            <v>19661</v>
          </cell>
          <cell r="F184">
            <v>0</v>
          </cell>
        </row>
        <row r="185">
          <cell r="A185">
            <v>31731</v>
          </cell>
          <cell r="B185" t="str">
            <v xml:space="preserve"> ‡¡o khuán ½õéng H&gt;30cm ‡c¶p I            </v>
          </cell>
          <cell r="C185" t="str">
            <v>m3</v>
          </cell>
          <cell r="D185">
            <v>0</v>
          </cell>
          <cell r="E185">
            <v>6453</v>
          </cell>
          <cell r="F185">
            <v>0</v>
          </cell>
        </row>
        <row r="186">
          <cell r="A186">
            <v>31732</v>
          </cell>
          <cell r="B186" t="str">
            <v xml:space="preserve"> ‡¡o khuán ½õéng H&gt;30cm ‡c¶p II           </v>
          </cell>
          <cell r="C186" t="str">
            <v>m3</v>
          </cell>
          <cell r="D186">
            <v>0</v>
          </cell>
          <cell r="E186">
            <v>8066</v>
          </cell>
          <cell r="F186">
            <v>0</v>
          </cell>
        </row>
        <row r="187">
          <cell r="A187">
            <v>31733</v>
          </cell>
          <cell r="B187" t="str">
            <v xml:space="preserve"> ‡¡o khuán ½õéng H&gt;30cm ‡c¶p III          </v>
          </cell>
          <cell r="C187" t="str">
            <v>m3</v>
          </cell>
          <cell r="D187">
            <v>0</v>
          </cell>
          <cell r="E187">
            <v>11796</v>
          </cell>
          <cell r="F187">
            <v>0</v>
          </cell>
        </row>
        <row r="188">
          <cell r="A188">
            <v>31734</v>
          </cell>
          <cell r="B188" t="str">
            <v xml:space="preserve"> ‡¡o khuán ½õéng H&gt;30cm ‡c¶p IV           </v>
          </cell>
          <cell r="C188" t="str">
            <v>m3</v>
          </cell>
          <cell r="D188">
            <v>0</v>
          </cell>
          <cell r="E188">
            <v>18350</v>
          </cell>
          <cell r="F188">
            <v>0</v>
          </cell>
        </row>
        <row r="189">
          <cell r="A189">
            <v>31741</v>
          </cell>
          <cell r="B189" t="str">
            <v xml:space="preserve"> Vºn chuyÌn tiÆp 10m ½¶t c¶p I            </v>
          </cell>
          <cell r="C189" t="str">
            <v>m3</v>
          </cell>
          <cell r="D189">
            <v>0</v>
          </cell>
          <cell r="E189">
            <v>313</v>
          </cell>
          <cell r="F189">
            <v>0</v>
          </cell>
        </row>
        <row r="190">
          <cell r="A190">
            <v>31742</v>
          </cell>
          <cell r="B190" t="str">
            <v xml:space="preserve"> Vºn chuyÌn tiÆp 10m ½¶t c¶p II           </v>
          </cell>
          <cell r="C190" t="str">
            <v>m3</v>
          </cell>
          <cell r="D190">
            <v>0</v>
          </cell>
          <cell r="E190">
            <v>323</v>
          </cell>
          <cell r="F190">
            <v>0</v>
          </cell>
        </row>
        <row r="191">
          <cell r="A191">
            <v>31743</v>
          </cell>
          <cell r="B191" t="str">
            <v xml:space="preserve"> Vºn chuyÌn tiÆp 10m ½¶t c¶p III          </v>
          </cell>
          <cell r="C191" t="str">
            <v>m3</v>
          </cell>
          <cell r="D191">
            <v>0</v>
          </cell>
          <cell r="E191">
            <v>353</v>
          </cell>
          <cell r="F191">
            <v>0</v>
          </cell>
        </row>
        <row r="192">
          <cell r="A192">
            <v>31744</v>
          </cell>
          <cell r="B192" t="str">
            <v xml:space="preserve"> Vºn chuyÌn tiÆp 10m ½¶t c¶p IV           </v>
          </cell>
          <cell r="C192" t="str">
            <v>m3</v>
          </cell>
          <cell r="D192">
            <v>0</v>
          </cell>
          <cell r="E192">
            <v>373</v>
          </cell>
          <cell r="F192">
            <v>0</v>
          </cell>
        </row>
        <row r="193">
          <cell r="A193" t="str">
            <v xml:space="preserve">        </v>
          </cell>
          <cell r="B193" t="str">
            <v>6.  ½°p ½¶t nËn cáng trÖnh</v>
          </cell>
          <cell r="C193" t="str">
            <v xml:space="preserve">        </v>
          </cell>
          <cell r="D193">
            <v>0</v>
          </cell>
          <cell r="E193">
            <v>0</v>
          </cell>
          <cell r="F193">
            <v>0</v>
          </cell>
        </row>
        <row r="194">
          <cell r="A194" t="str">
            <v xml:space="preserve">        </v>
          </cell>
          <cell r="B194" t="str">
            <v>(b±ng thð cáng)</v>
          </cell>
          <cell r="C194" t="str">
            <v xml:space="preserve">        </v>
          </cell>
          <cell r="D194">
            <v>0</v>
          </cell>
          <cell r="E194">
            <v>0</v>
          </cell>
          <cell r="F194">
            <v>0</v>
          </cell>
        </row>
        <row r="195">
          <cell r="A195">
            <v>41111</v>
          </cell>
          <cell r="B195" t="str">
            <v xml:space="preserve"> ‡°p mÜng cáng trÖnh     ‡c¶p I           </v>
          </cell>
          <cell r="C195" t="str">
            <v>m3</v>
          </cell>
          <cell r="D195">
            <v>0</v>
          </cell>
          <cell r="E195">
            <v>5275</v>
          </cell>
          <cell r="F195">
            <v>0</v>
          </cell>
        </row>
        <row r="196">
          <cell r="A196">
            <v>41112</v>
          </cell>
          <cell r="B196" t="str">
            <v xml:space="preserve"> ‡°p mÜng cáng trÖnh     ‡c¶p II          </v>
          </cell>
          <cell r="C196" t="str">
            <v>m3</v>
          </cell>
          <cell r="D196">
            <v>0</v>
          </cell>
          <cell r="E196">
            <v>6206</v>
          </cell>
          <cell r="F196">
            <v>0</v>
          </cell>
        </row>
        <row r="197">
          <cell r="A197">
            <v>41113</v>
          </cell>
          <cell r="B197" t="str">
            <v xml:space="preserve"> ‡°p mÜng cáng trÖnh     ‡c¶pIII          </v>
          </cell>
          <cell r="C197" t="str">
            <v>m3</v>
          </cell>
          <cell r="D197">
            <v>0</v>
          </cell>
          <cell r="E197">
            <v>6931</v>
          </cell>
          <cell r="F197">
            <v>0</v>
          </cell>
        </row>
        <row r="198">
          <cell r="A198">
            <v>41114</v>
          </cell>
          <cell r="B198" t="str">
            <v xml:space="preserve"> ‡°p mÜng cáng trÖnh     ‡c¶p IV          </v>
          </cell>
          <cell r="C198" t="str">
            <v>m3</v>
          </cell>
          <cell r="D198">
            <v>0</v>
          </cell>
          <cell r="E198">
            <v>6931</v>
          </cell>
          <cell r="F198">
            <v>0</v>
          </cell>
        </row>
        <row r="199">
          <cell r="A199">
            <v>41121</v>
          </cell>
          <cell r="B199" t="str">
            <v xml:space="preserve"> ‡°p mÜng ½õéng âng      ‡c¶p I           </v>
          </cell>
          <cell r="C199" t="str">
            <v>m3</v>
          </cell>
          <cell r="D199">
            <v>0</v>
          </cell>
          <cell r="E199">
            <v>4758</v>
          </cell>
          <cell r="F199">
            <v>0</v>
          </cell>
        </row>
        <row r="200">
          <cell r="A200">
            <v>41122</v>
          </cell>
          <cell r="B200" t="str">
            <v xml:space="preserve"> ‡°p mÜng ½õéng âng      ‡c¶p II          </v>
          </cell>
          <cell r="C200" t="str">
            <v>m3</v>
          </cell>
          <cell r="D200">
            <v>0</v>
          </cell>
          <cell r="E200">
            <v>5586</v>
          </cell>
          <cell r="F200">
            <v>0</v>
          </cell>
        </row>
        <row r="201">
          <cell r="A201">
            <v>41123</v>
          </cell>
          <cell r="B201" t="str">
            <v xml:space="preserve"> ‡°p mÜng ½õéng âng      ‡c¶pIII          </v>
          </cell>
          <cell r="C201" t="str">
            <v>m3</v>
          </cell>
          <cell r="D201">
            <v>0</v>
          </cell>
          <cell r="E201">
            <v>6413</v>
          </cell>
          <cell r="F201">
            <v>0</v>
          </cell>
        </row>
        <row r="202">
          <cell r="A202">
            <v>41124</v>
          </cell>
          <cell r="B202" t="str">
            <v xml:space="preserve"> ‡°p mÜng ½õéng âng      ‡c¶p IV          </v>
          </cell>
          <cell r="C202" t="str">
            <v>m3</v>
          </cell>
          <cell r="D202">
            <v>0</v>
          </cell>
          <cell r="E202">
            <v>6413</v>
          </cell>
          <cell r="F202">
            <v>0</v>
          </cell>
        </row>
        <row r="203">
          <cell r="A203" t="str">
            <v xml:space="preserve">        </v>
          </cell>
          <cell r="B203" t="str">
            <v>c.  cáng tŸc ½¡o ½°p ½¶t, ½Ÿ, cŸt</v>
          </cell>
          <cell r="C203" t="str">
            <v xml:space="preserve">        </v>
          </cell>
          <cell r="D203">
            <v>0</v>
          </cell>
          <cell r="E203">
            <v>0</v>
          </cell>
          <cell r="F203">
            <v>0</v>
          </cell>
        </row>
        <row r="204">
          <cell r="A204" t="str">
            <v xml:space="preserve">        </v>
          </cell>
          <cell r="B204" t="str">
            <v>(b±ng mŸy)</v>
          </cell>
          <cell r="C204" t="str">
            <v xml:space="preserve">        </v>
          </cell>
          <cell r="D204">
            <v>0</v>
          </cell>
          <cell r="E204">
            <v>0</v>
          </cell>
          <cell r="F204">
            <v>0</v>
          </cell>
        </row>
        <row r="205">
          <cell r="A205">
            <v>53111</v>
          </cell>
          <cell r="B205" t="str">
            <v xml:space="preserve"> ‡¡o mÜng b¿,ê c­n,mŸy&lt;=0.8m3 ‡c¶p I      </v>
          </cell>
          <cell r="C205" t="str">
            <v>m3</v>
          </cell>
          <cell r="D205">
            <v>0</v>
          </cell>
          <cell r="E205">
            <v>203.78</v>
          </cell>
          <cell r="F205">
            <v>1657.47</v>
          </cell>
        </row>
        <row r="206">
          <cell r="A206">
            <v>53112</v>
          </cell>
          <cell r="B206" t="str">
            <v xml:space="preserve"> ‡¡o mÜng b¿,ê c­n,mŸy&lt;=0.8m3 ‡c¶p II     </v>
          </cell>
          <cell r="C206" t="str">
            <v>m3</v>
          </cell>
          <cell r="D206">
            <v>0</v>
          </cell>
          <cell r="E206">
            <v>266.88</v>
          </cell>
          <cell r="F206">
            <v>1964.17</v>
          </cell>
        </row>
        <row r="207">
          <cell r="A207">
            <v>53113</v>
          </cell>
          <cell r="B207" t="str">
            <v xml:space="preserve"> ‡¡o mÜng b¿,ê c­n,mŸy&lt;=0.8m3 ‡c¶p III    </v>
          </cell>
          <cell r="C207" t="str">
            <v>m3</v>
          </cell>
          <cell r="D207">
            <v>0</v>
          </cell>
          <cell r="E207">
            <v>328.94</v>
          </cell>
          <cell r="F207">
            <v>2475.69</v>
          </cell>
        </row>
        <row r="208">
          <cell r="A208">
            <v>53114</v>
          </cell>
          <cell r="B208" t="str">
            <v xml:space="preserve"> ‡¡o mÜng b¿,ê c­n,mŸy&lt;=0.8m3 ‡c¶p IV     </v>
          </cell>
          <cell r="C208" t="str">
            <v>m3</v>
          </cell>
          <cell r="D208">
            <v>0</v>
          </cell>
          <cell r="E208">
            <v>524.44000000000005</v>
          </cell>
          <cell r="F208">
            <v>3166.44</v>
          </cell>
        </row>
        <row r="209">
          <cell r="A209">
            <v>53121</v>
          </cell>
          <cell r="B209" t="str">
            <v xml:space="preserve"> ‡¡o mÜng b¿,ê c­n,mŸy&lt;=1.25m3 ‡c¶p I     </v>
          </cell>
          <cell r="C209" t="str">
            <v>m3</v>
          </cell>
          <cell r="D209">
            <v>0</v>
          </cell>
          <cell r="E209">
            <v>203.78</v>
          </cell>
          <cell r="F209">
            <v>2061</v>
          </cell>
        </row>
        <row r="210">
          <cell r="A210">
            <v>53122</v>
          </cell>
          <cell r="B210" t="str">
            <v xml:space="preserve"> ‡¡o mÜng b¿,ê c­n,mŸy&lt;=1.25m3 ‡c¶p II    </v>
          </cell>
          <cell r="C210" t="str">
            <v>m3</v>
          </cell>
          <cell r="D210">
            <v>0</v>
          </cell>
          <cell r="E210">
            <v>266.88</v>
          </cell>
          <cell r="F210">
            <v>2401.83</v>
          </cell>
        </row>
        <row r="211">
          <cell r="A211">
            <v>53123</v>
          </cell>
          <cell r="B211" t="str">
            <v xml:space="preserve"> ‡¡o mÜng b¿,ê c­n,mŸy&lt;=1.25m3 ‡c¶p III   </v>
          </cell>
          <cell r="C211" t="str">
            <v>m3</v>
          </cell>
          <cell r="D211">
            <v>0</v>
          </cell>
          <cell r="E211">
            <v>328.94</v>
          </cell>
          <cell r="F211">
            <v>2819.9</v>
          </cell>
        </row>
        <row r="212">
          <cell r="A212">
            <v>53124</v>
          </cell>
          <cell r="B212" t="str">
            <v xml:space="preserve"> ‡¡o mÜng b¿,ê c­n,mŸy&lt;=1.25m3 ‡c¶p IV    </v>
          </cell>
          <cell r="C212" t="str">
            <v>m3</v>
          </cell>
          <cell r="D212">
            <v>0</v>
          </cell>
          <cell r="E212">
            <v>524.44000000000005</v>
          </cell>
          <cell r="F212">
            <v>3813.02</v>
          </cell>
        </row>
        <row r="213">
          <cell r="A213">
            <v>53131</v>
          </cell>
          <cell r="B213" t="str">
            <v xml:space="preserve"> ‡¡o mÜng b¿,ê c­n,mŸy&lt;=1.6m3 ‡c¶p I      </v>
          </cell>
          <cell r="C213" t="str">
            <v>m3</v>
          </cell>
          <cell r="D213">
            <v>0</v>
          </cell>
          <cell r="E213">
            <v>203.78</v>
          </cell>
          <cell r="F213">
            <v>1982.84</v>
          </cell>
        </row>
        <row r="214">
          <cell r="A214">
            <v>53132</v>
          </cell>
          <cell r="B214" t="str">
            <v xml:space="preserve"> ‡¡o mÜng b¿,ê c­n,mŸy&lt;=1.6m3 ‡c¶p II     </v>
          </cell>
          <cell r="C214" t="str">
            <v>m3</v>
          </cell>
          <cell r="D214">
            <v>0</v>
          </cell>
          <cell r="E214">
            <v>266.88</v>
          </cell>
          <cell r="F214">
            <v>2255.9699999999998</v>
          </cell>
        </row>
        <row r="215">
          <cell r="A215">
            <v>53133</v>
          </cell>
          <cell r="B215" t="str">
            <v xml:space="preserve"> ‡¡o mÜng b¿,ê c­n,mŸy&lt;=1.6m3 ‡c¶p III    </v>
          </cell>
          <cell r="C215" t="str">
            <v>m3</v>
          </cell>
          <cell r="D215">
            <v>0</v>
          </cell>
          <cell r="E215">
            <v>328.94</v>
          </cell>
          <cell r="F215">
            <v>2678.02</v>
          </cell>
        </row>
        <row r="216">
          <cell r="A216">
            <v>53134</v>
          </cell>
          <cell r="B216" t="str">
            <v xml:space="preserve"> ‡¡o mÜng b¿,ê c­n,mŸy&lt;=1.6m3 ‡c¶p IV     </v>
          </cell>
          <cell r="C216" t="str">
            <v>m3</v>
          </cell>
          <cell r="D216">
            <v>0</v>
          </cell>
          <cell r="E216">
            <v>524.44000000000005</v>
          </cell>
          <cell r="F216">
            <v>3844.68</v>
          </cell>
        </row>
        <row r="217">
          <cell r="A217">
            <v>53141</v>
          </cell>
          <cell r="B217" t="str">
            <v xml:space="preserve"> ‡¡o mÜng b¿,ê c­n,mŸy&lt;=2.3m3 ‡c¶p I      </v>
          </cell>
          <cell r="C217" t="str">
            <v>m3</v>
          </cell>
          <cell r="D217">
            <v>0</v>
          </cell>
          <cell r="E217">
            <v>203.78</v>
          </cell>
          <cell r="F217">
            <v>1961.52</v>
          </cell>
        </row>
        <row r="218">
          <cell r="A218">
            <v>53142</v>
          </cell>
          <cell r="B218" t="str">
            <v xml:space="preserve"> ‡¡o mÜng b¿,ê c­n,mŸy&lt;=2.3m3 ‡c¶p II     </v>
          </cell>
          <cell r="C218" t="str">
            <v>m3</v>
          </cell>
          <cell r="D218">
            <v>0</v>
          </cell>
          <cell r="E218">
            <v>266.88</v>
          </cell>
          <cell r="F218">
            <v>2395.46</v>
          </cell>
        </row>
        <row r="219">
          <cell r="A219">
            <v>53143</v>
          </cell>
          <cell r="B219" t="str">
            <v xml:space="preserve"> ‡¡o mÜng b¿,ê c­n,mŸy&lt;=2.3m3 ‡c¶p III    </v>
          </cell>
          <cell r="C219" t="str">
            <v>m3</v>
          </cell>
          <cell r="D219">
            <v>0</v>
          </cell>
          <cell r="E219">
            <v>328.94</v>
          </cell>
          <cell r="F219">
            <v>3014.58</v>
          </cell>
        </row>
        <row r="220">
          <cell r="A220">
            <v>53144</v>
          </cell>
          <cell r="B220" t="str">
            <v xml:space="preserve"> ‡¡o mÜng b¿,ê c­n,mŸy&lt;=2.3m3 ‡c¶p IV     </v>
          </cell>
          <cell r="C220" t="str">
            <v>m3</v>
          </cell>
          <cell r="D220">
            <v>0</v>
          </cell>
          <cell r="E220">
            <v>524.44000000000005</v>
          </cell>
          <cell r="F220">
            <v>4258.68</v>
          </cell>
        </row>
        <row r="221">
          <cell r="A221">
            <v>53151</v>
          </cell>
          <cell r="B221" t="str">
            <v xml:space="preserve"> ‡¡o mÜng dõèi nõèc,= g·u,H&lt;=2m ‡c¶p I    </v>
          </cell>
          <cell r="C221" t="str">
            <v>m3</v>
          </cell>
          <cell r="D221">
            <v>0</v>
          </cell>
          <cell r="E221">
            <v>238.85</v>
          </cell>
          <cell r="F221">
            <v>3183.25</v>
          </cell>
        </row>
        <row r="222">
          <cell r="A222">
            <v>53152</v>
          </cell>
          <cell r="B222" t="str">
            <v xml:space="preserve"> ‡¡o mÜng dõèi nõèc,= g·u,H&lt;=2m ‡c¶p II   </v>
          </cell>
          <cell r="C222" t="str">
            <v>m3</v>
          </cell>
          <cell r="D222">
            <v>0</v>
          </cell>
          <cell r="E222">
            <v>347.56</v>
          </cell>
          <cell r="F222">
            <v>3183.25</v>
          </cell>
        </row>
        <row r="223">
          <cell r="A223">
            <v>53161</v>
          </cell>
          <cell r="B223" t="str">
            <v xml:space="preserve"> ‡¡o mÜng dõèi nõèc,= g·u,H&lt;=5m ‡c¶p I    </v>
          </cell>
          <cell r="C223" t="str">
            <v>m3</v>
          </cell>
          <cell r="D223">
            <v>0</v>
          </cell>
          <cell r="E223">
            <v>286.52999999999997</v>
          </cell>
          <cell r="F223">
            <v>8926.1200000000008</v>
          </cell>
        </row>
        <row r="224">
          <cell r="A224">
            <v>53162</v>
          </cell>
          <cell r="B224" t="str">
            <v xml:space="preserve"> ‡¡o mÜng dõèi nõèc,= g·u,H&lt;=5m ‡c¶p II   </v>
          </cell>
          <cell r="C224" t="str">
            <v>m3</v>
          </cell>
          <cell r="D224">
            <v>0</v>
          </cell>
          <cell r="E224">
            <v>416.86</v>
          </cell>
          <cell r="F224">
            <v>8926.1200000000008</v>
          </cell>
        </row>
        <row r="225">
          <cell r="A225">
            <v>53171</v>
          </cell>
          <cell r="B225" t="str">
            <v xml:space="preserve"> ‡¡o mÜng dõèi nõèc,= g·u,H&gt; 5m ‡c¶p I    </v>
          </cell>
          <cell r="C225" t="str">
            <v>m3</v>
          </cell>
          <cell r="D225">
            <v>0</v>
          </cell>
          <cell r="E225">
            <v>344.46</v>
          </cell>
          <cell r="F225">
            <v>9484.4</v>
          </cell>
        </row>
        <row r="226">
          <cell r="A226">
            <v>53172</v>
          </cell>
          <cell r="B226" t="str">
            <v xml:space="preserve"> ‡¡o mÜng dõèi nõèc,= g·u,H&gt; 5m ‡c¶p II   </v>
          </cell>
          <cell r="C226" t="str">
            <v>m3</v>
          </cell>
          <cell r="D226">
            <v>0</v>
          </cell>
          <cell r="E226">
            <v>463.41</v>
          </cell>
          <cell r="F226">
            <v>9484.4</v>
          </cell>
        </row>
        <row r="227">
          <cell r="A227">
            <v>53181</v>
          </cell>
          <cell r="B227" t="str">
            <v xml:space="preserve"> ‡¡o mÜng cæt b±ng mŸy          ‡c¶p I    </v>
          </cell>
          <cell r="C227" t="str">
            <v>m3</v>
          </cell>
          <cell r="D227">
            <v>0</v>
          </cell>
          <cell r="E227">
            <v>305.14999999999998</v>
          </cell>
          <cell r="F227">
            <v>1462.27</v>
          </cell>
        </row>
        <row r="228">
          <cell r="A228">
            <v>53182</v>
          </cell>
          <cell r="B228" t="str">
            <v xml:space="preserve"> ‡¡o mÜng cæt b±ng mŸy          ‡c¶p II   </v>
          </cell>
          <cell r="C228" t="str">
            <v>m3</v>
          </cell>
          <cell r="D228">
            <v>0</v>
          </cell>
          <cell r="E228">
            <v>400.31</v>
          </cell>
          <cell r="F228">
            <v>1828.56</v>
          </cell>
        </row>
        <row r="229">
          <cell r="A229">
            <v>53183</v>
          </cell>
          <cell r="B229" t="str">
            <v xml:space="preserve"> ‡¡o mÜng cæt b±ng mŸy          ‡c¶p III  </v>
          </cell>
          <cell r="C229" t="str">
            <v>m3</v>
          </cell>
          <cell r="D229">
            <v>0</v>
          </cell>
          <cell r="E229">
            <v>493.41</v>
          </cell>
          <cell r="F229">
            <v>2279.16</v>
          </cell>
        </row>
        <row r="230">
          <cell r="A230">
            <v>53184</v>
          </cell>
          <cell r="B230" t="str">
            <v xml:space="preserve"> ‡¡o mÜng cæt b±ng mŸy          ‡c¶p IV   </v>
          </cell>
          <cell r="C230" t="str">
            <v>m3</v>
          </cell>
          <cell r="D230">
            <v>0</v>
          </cell>
          <cell r="E230">
            <v>787.18</v>
          </cell>
          <cell r="F230">
            <v>3197.8</v>
          </cell>
        </row>
        <row r="231">
          <cell r="A231">
            <v>62111</v>
          </cell>
          <cell r="B231" t="str">
            <v xml:space="preserve"> San ½·m ½¶t m´t b±ng,‡·m  9t¶n ‡c¶p I    </v>
          </cell>
          <cell r="C231" t="str">
            <v>m3</v>
          </cell>
          <cell r="D231">
            <v>0</v>
          </cell>
          <cell r="E231">
            <v>0</v>
          </cell>
          <cell r="F231">
            <v>1084.93</v>
          </cell>
        </row>
        <row r="232">
          <cell r="A232">
            <v>62112</v>
          </cell>
          <cell r="B232" t="str">
            <v xml:space="preserve"> San ½·m ½¶t m´t b±ng,‡·m  9t¶n ‡c¶p II   </v>
          </cell>
          <cell r="C232" t="str">
            <v>m3</v>
          </cell>
          <cell r="D232">
            <v>0</v>
          </cell>
          <cell r="E232">
            <v>0</v>
          </cell>
          <cell r="F232">
            <v>1203.0899999999999</v>
          </cell>
        </row>
        <row r="233">
          <cell r="A233">
            <v>62113</v>
          </cell>
          <cell r="B233" t="str">
            <v xml:space="preserve"> San ½·m ½¶t m´t b±ng,‡·m  9t¶n ‡c¶p III  </v>
          </cell>
          <cell r="C233" t="str">
            <v>m3</v>
          </cell>
          <cell r="D233">
            <v>0</v>
          </cell>
          <cell r="E233">
            <v>0</v>
          </cell>
          <cell r="F233">
            <v>1471.64</v>
          </cell>
        </row>
        <row r="234">
          <cell r="A234">
            <v>62114</v>
          </cell>
          <cell r="B234" t="str">
            <v xml:space="preserve"> San ½·m ½¶t m´t b±ng,‡·m  9t¶n ‡c¶p IV   </v>
          </cell>
          <cell r="C234" t="str">
            <v>m3</v>
          </cell>
          <cell r="D234">
            <v>0</v>
          </cell>
          <cell r="E234">
            <v>0</v>
          </cell>
          <cell r="F234">
            <v>1747.79</v>
          </cell>
        </row>
        <row r="235">
          <cell r="A235">
            <v>62211</v>
          </cell>
          <cell r="B235" t="str">
            <v xml:space="preserve"> San ½·m ½¶t m´t b±ng,‡·m 16t¶n ‡c¶p I    </v>
          </cell>
          <cell r="C235" t="str">
            <v>m3</v>
          </cell>
          <cell r="D235">
            <v>0</v>
          </cell>
          <cell r="E235">
            <v>0</v>
          </cell>
          <cell r="F235">
            <v>1497.88</v>
          </cell>
        </row>
        <row r="236">
          <cell r="A236">
            <v>62212</v>
          </cell>
          <cell r="B236" t="str">
            <v xml:space="preserve"> San ½·m ½¶t m´t b±ng,‡·m 16t¶n ‡c¶p II   </v>
          </cell>
          <cell r="C236" t="str">
            <v>m3</v>
          </cell>
          <cell r="D236">
            <v>0</v>
          </cell>
          <cell r="E236">
            <v>0</v>
          </cell>
          <cell r="F236">
            <v>1657.31</v>
          </cell>
        </row>
        <row r="237">
          <cell r="A237">
            <v>62213</v>
          </cell>
          <cell r="B237" t="str">
            <v xml:space="preserve"> San ½·m ½¶t m´t b±ng,‡·m 16t¶n ‡c¶p III  </v>
          </cell>
          <cell r="C237" t="str">
            <v>m3</v>
          </cell>
          <cell r="D237">
            <v>0</v>
          </cell>
          <cell r="E237">
            <v>0</v>
          </cell>
          <cell r="F237">
            <v>2027.16</v>
          </cell>
        </row>
        <row r="238">
          <cell r="A238">
            <v>62214</v>
          </cell>
          <cell r="B238" t="str">
            <v xml:space="preserve"> San ½·m ½¶t m´t b±ng,‡·m 16t¶n ‡c¶p IV   </v>
          </cell>
          <cell r="C238" t="str">
            <v>m3</v>
          </cell>
          <cell r="D238">
            <v>0</v>
          </cell>
          <cell r="E238">
            <v>0</v>
          </cell>
          <cell r="F238">
            <v>2581.9299999999998</v>
          </cell>
        </row>
        <row r="239">
          <cell r="A239">
            <v>62311</v>
          </cell>
          <cell r="B239" t="str">
            <v xml:space="preserve"> San ½·m ½¶t m´t b±ng,‡·m 25t¶n ‡c¶p I    </v>
          </cell>
          <cell r="C239" t="str">
            <v>m3</v>
          </cell>
          <cell r="D239">
            <v>0</v>
          </cell>
          <cell r="E239">
            <v>0</v>
          </cell>
          <cell r="F239">
            <v>2164.96</v>
          </cell>
        </row>
        <row r="240">
          <cell r="A240">
            <v>62312</v>
          </cell>
          <cell r="B240" t="str">
            <v xml:space="preserve"> San ½·m ½¶t m´t b±ng,‡·m 25t¶n ‡c¶p II   </v>
          </cell>
          <cell r="C240" t="str">
            <v>m3</v>
          </cell>
          <cell r="D240">
            <v>0</v>
          </cell>
          <cell r="E240">
            <v>0</v>
          </cell>
          <cell r="F240">
            <v>2378.41</v>
          </cell>
        </row>
        <row r="241">
          <cell r="A241">
            <v>62313</v>
          </cell>
          <cell r="B241" t="str">
            <v xml:space="preserve"> San ½·m ½¶t m´t b±ng,‡·m 25t¶n ‡c¶p III  </v>
          </cell>
          <cell r="C241" t="str">
            <v>m3</v>
          </cell>
          <cell r="D241">
            <v>0</v>
          </cell>
          <cell r="E241">
            <v>0</v>
          </cell>
          <cell r="F241">
            <v>2927.27</v>
          </cell>
        </row>
        <row r="242">
          <cell r="A242">
            <v>62314</v>
          </cell>
          <cell r="B242" t="str">
            <v xml:space="preserve"> San ½·m ½¶t m´t b±ng,‡·m 25t¶n ‡c¶p IV   </v>
          </cell>
          <cell r="C242" t="str">
            <v>m3</v>
          </cell>
          <cell r="D242">
            <v>0</v>
          </cell>
          <cell r="E242">
            <v>0</v>
          </cell>
          <cell r="F242">
            <v>3720.07</v>
          </cell>
        </row>
        <row r="243">
          <cell r="A243" t="str">
            <v xml:space="preserve">        </v>
          </cell>
          <cell r="B243" t="str">
            <v xml:space="preserve"> D.  cáng tŸc ½Üng càc thð cáng    </v>
          </cell>
          <cell r="C243" t="str">
            <v xml:space="preserve">        </v>
          </cell>
          <cell r="D243">
            <v>0</v>
          </cell>
          <cell r="E243">
            <v>0</v>
          </cell>
          <cell r="F243">
            <v>0</v>
          </cell>
        </row>
        <row r="244">
          <cell r="A244">
            <v>81110</v>
          </cell>
          <cell r="B244" t="str">
            <v xml:space="preserve"> ‡Üng càc tre ngºp ½¶t &lt;=2,5m ½¶t bïn    </v>
          </cell>
          <cell r="C244" t="str">
            <v>m</v>
          </cell>
          <cell r="D244">
            <v>1290.8900000000001</v>
          </cell>
          <cell r="E244">
            <v>149.16999999999999</v>
          </cell>
          <cell r="F244">
            <v>0</v>
          </cell>
        </row>
        <row r="245">
          <cell r="A245">
            <v>81120</v>
          </cell>
          <cell r="B245" t="str">
            <v xml:space="preserve"> ‡Üng càc tre ngºp ½¶t &lt;=2,5m ½¶t c¶p I  </v>
          </cell>
          <cell r="C245" t="str">
            <v>m</v>
          </cell>
          <cell r="D245">
            <v>1338.93</v>
          </cell>
          <cell r="E245">
            <v>180.51</v>
          </cell>
          <cell r="F245">
            <v>0</v>
          </cell>
        </row>
        <row r="246">
          <cell r="A246">
            <v>81130</v>
          </cell>
          <cell r="B246" t="str">
            <v xml:space="preserve"> ‡Üng càc tre ngºp ½¶t &lt;=2,5m ½¶t c¶p II </v>
          </cell>
          <cell r="C246" t="str">
            <v>m</v>
          </cell>
          <cell r="D246">
            <v>1338.93</v>
          </cell>
          <cell r="E246">
            <v>194.57</v>
          </cell>
          <cell r="F246">
            <v>0</v>
          </cell>
        </row>
        <row r="247">
          <cell r="A247">
            <v>81210</v>
          </cell>
          <cell r="B247" t="str">
            <v xml:space="preserve"> ‡Üng càc tre ngºp ½¶t &gt; 2,5m ½¶t bïn    </v>
          </cell>
          <cell r="C247" t="str">
            <v>m</v>
          </cell>
          <cell r="D247">
            <v>1352.63</v>
          </cell>
          <cell r="E247">
            <v>226.99</v>
          </cell>
          <cell r="F247">
            <v>0</v>
          </cell>
        </row>
        <row r="248">
          <cell r="A248">
            <v>81220</v>
          </cell>
          <cell r="B248" t="str">
            <v xml:space="preserve"> ‡Üng càc tre ngºp ½¶t &gt; 2,5m ½¶t c¶p I  </v>
          </cell>
          <cell r="C248" t="str">
            <v>m</v>
          </cell>
          <cell r="D248">
            <v>1352.63</v>
          </cell>
          <cell r="E248">
            <v>273.47000000000003</v>
          </cell>
          <cell r="F248">
            <v>0</v>
          </cell>
        </row>
        <row r="249">
          <cell r="A249">
            <v>81230</v>
          </cell>
          <cell r="B249" t="str">
            <v xml:space="preserve"> ‡Üng càc tre ngºp ½¶t &gt; 2,5m ½¶t c¶p II </v>
          </cell>
          <cell r="C249" t="str">
            <v>m</v>
          </cell>
          <cell r="D249">
            <v>1352.63</v>
          </cell>
          <cell r="E249">
            <v>303.74</v>
          </cell>
          <cell r="F249">
            <v>0</v>
          </cell>
        </row>
        <row r="250">
          <cell r="A250">
            <v>82110</v>
          </cell>
          <cell r="B250" t="str">
            <v xml:space="preserve"> ‡Üng càc gå D8-10,ngºp ½¶t &lt;=2,5m ‡bïn   </v>
          </cell>
          <cell r="C250" t="str">
            <v>m</v>
          </cell>
          <cell r="D250">
            <v>238.31</v>
          </cell>
          <cell r="E250">
            <v>180.51</v>
          </cell>
          <cell r="F250">
            <v>0</v>
          </cell>
        </row>
        <row r="251">
          <cell r="A251">
            <v>82120</v>
          </cell>
          <cell r="B251" t="str">
            <v xml:space="preserve"> ‡Üng càc gå D8-10,ngºp ½¶t &lt;=2,5m ‡c¶p I </v>
          </cell>
          <cell r="C251" t="str">
            <v>m</v>
          </cell>
          <cell r="D251">
            <v>250.91</v>
          </cell>
          <cell r="E251">
            <v>234.56</v>
          </cell>
          <cell r="F251">
            <v>0</v>
          </cell>
        </row>
        <row r="252">
          <cell r="A252">
            <v>82130</v>
          </cell>
          <cell r="B252" t="str">
            <v xml:space="preserve"> ‡Üng càc gå D8-10,ngºp ½¶t &lt;=2,5m ‡c¶pII </v>
          </cell>
          <cell r="C252" t="str">
            <v>m</v>
          </cell>
          <cell r="D252">
            <v>250.91</v>
          </cell>
          <cell r="E252">
            <v>248.61</v>
          </cell>
          <cell r="F252">
            <v>0</v>
          </cell>
        </row>
        <row r="253">
          <cell r="A253">
            <v>82210</v>
          </cell>
          <cell r="B253" t="str">
            <v xml:space="preserve"> ‡Üng càc gå D8-10,ngºp ½¶t &gt; 2,5m ‡bïn   </v>
          </cell>
          <cell r="C253" t="str">
            <v>m</v>
          </cell>
          <cell r="D253">
            <v>255.98</v>
          </cell>
          <cell r="E253">
            <v>312.39</v>
          </cell>
          <cell r="F253">
            <v>0</v>
          </cell>
        </row>
        <row r="254">
          <cell r="A254">
            <v>82220</v>
          </cell>
          <cell r="B254" t="str">
            <v xml:space="preserve"> ‡Üng càc gå D8-10,ngºp ½¶t &gt; 2,5m ‡c¶p I </v>
          </cell>
          <cell r="C254" t="str">
            <v>m</v>
          </cell>
          <cell r="D254">
            <v>269.77999999999997</v>
          </cell>
          <cell r="E254">
            <v>353.37</v>
          </cell>
          <cell r="F254">
            <v>0</v>
          </cell>
        </row>
        <row r="255">
          <cell r="A255">
            <v>82230</v>
          </cell>
          <cell r="B255" t="str">
            <v xml:space="preserve"> ‡Üng càc gå D8-10,ngºp ½¶t &gt; 2,5m ‡c¶pII </v>
          </cell>
          <cell r="C255" t="str">
            <v>m</v>
          </cell>
          <cell r="D255">
            <v>269.77999999999997</v>
          </cell>
          <cell r="E255">
            <v>391.29</v>
          </cell>
          <cell r="F255">
            <v>0</v>
          </cell>
        </row>
        <row r="256">
          <cell r="A256">
            <v>83110</v>
          </cell>
          <cell r="B256" t="str">
            <v xml:space="preserve"> ‡Üng c÷ gå d¡i &lt;=4m,TDiÎn  8x25cm ‡c¶p I </v>
          </cell>
          <cell r="C256" t="str">
            <v>m</v>
          </cell>
          <cell r="D256">
            <v>53664</v>
          </cell>
          <cell r="E256">
            <v>3404.91</v>
          </cell>
          <cell r="F256">
            <v>0</v>
          </cell>
        </row>
        <row r="257">
          <cell r="A257">
            <v>83120</v>
          </cell>
          <cell r="B257" t="str">
            <v xml:space="preserve"> ‡Üng c÷ gå d¡i &lt;=4m,TDiÎn  8x25cm ‡c¶pII </v>
          </cell>
          <cell r="C257" t="str">
            <v>m</v>
          </cell>
          <cell r="D257">
            <v>53664</v>
          </cell>
          <cell r="E257">
            <v>4129.13</v>
          </cell>
          <cell r="F257">
            <v>0</v>
          </cell>
        </row>
        <row r="258">
          <cell r="A258">
            <v>83130</v>
          </cell>
          <cell r="B258" t="str">
            <v xml:space="preserve"> ‡Üng c÷ gå d¡i &lt;=4m,TDiÎn 12x25cm ‡c¶p I </v>
          </cell>
          <cell r="C258" t="str">
            <v>m</v>
          </cell>
          <cell r="D258">
            <v>53664</v>
          </cell>
          <cell r="E258">
            <v>3469.76</v>
          </cell>
          <cell r="F258">
            <v>0</v>
          </cell>
        </row>
        <row r="259">
          <cell r="A259">
            <v>83140</v>
          </cell>
          <cell r="B259" t="str">
            <v xml:space="preserve"> ‡Üng c÷ gå d¡i &lt;=4m,TDiÎn 12x25cm ‡c¶pII </v>
          </cell>
          <cell r="C259" t="str">
            <v>m</v>
          </cell>
          <cell r="D259">
            <v>53664</v>
          </cell>
          <cell r="E259">
            <v>4345.3100000000004</v>
          </cell>
          <cell r="F259">
            <v>0</v>
          </cell>
        </row>
        <row r="260">
          <cell r="A260">
            <v>83210</v>
          </cell>
          <cell r="B260" t="str">
            <v xml:space="preserve"> ‡Üng c÷ gå d¡i &gt; 4m,TDiÎn  8x25cm ‡c¶p I </v>
          </cell>
          <cell r="C260" t="str">
            <v>m</v>
          </cell>
          <cell r="D260">
            <v>20427</v>
          </cell>
          <cell r="E260">
            <v>3783.23</v>
          </cell>
          <cell r="F260">
            <v>0</v>
          </cell>
        </row>
        <row r="261">
          <cell r="A261">
            <v>83220</v>
          </cell>
          <cell r="B261" t="str">
            <v xml:space="preserve"> ‡Üng c÷ gå d¡i &gt; 4m,TDiÎn  8x25cm ‡c¶pII </v>
          </cell>
          <cell r="C261" t="str">
            <v>m</v>
          </cell>
          <cell r="D261">
            <v>20427</v>
          </cell>
          <cell r="E261">
            <v>4626.3500000000004</v>
          </cell>
          <cell r="F261">
            <v>0</v>
          </cell>
        </row>
        <row r="262">
          <cell r="A262">
            <v>83230</v>
          </cell>
          <cell r="B262" t="str">
            <v xml:space="preserve"> ‡Üng c÷ gå d¡i &gt; 4m,TDiÎn 12x25cm ‡c¶p I </v>
          </cell>
          <cell r="C262" t="str">
            <v>m</v>
          </cell>
          <cell r="D262">
            <v>20427</v>
          </cell>
          <cell r="E262">
            <v>3934.56</v>
          </cell>
          <cell r="F262">
            <v>0</v>
          </cell>
        </row>
        <row r="263">
          <cell r="A263">
            <v>83240</v>
          </cell>
          <cell r="B263" t="str">
            <v xml:space="preserve"> ‡Üng c÷ gå d¡i &gt; 4m,TDiÎn 12x25cm ‡c¶pII </v>
          </cell>
          <cell r="C263" t="str">
            <v>m</v>
          </cell>
          <cell r="D263">
            <v>20427</v>
          </cell>
          <cell r="E263">
            <v>5015.4799999999996</v>
          </cell>
          <cell r="F263">
            <v>0</v>
          </cell>
        </row>
        <row r="264">
          <cell r="A264">
            <v>83310</v>
          </cell>
          <cell r="B264" t="str">
            <v xml:space="preserve"> ‡Üng c÷ gå d¡i &lt;=4m,TDiÎn  8x25cm ‡c¶p I </v>
          </cell>
          <cell r="C264" t="str">
            <v>m</v>
          </cell>
          <cell r="D264">
            <v>53664</v>
          </cell>
          <cell r="E264">
            <v>4475.0200000000004</v>
          </cell>
          <cell r="F264">
            <v>0</v>
          </cell>
        </row>
        <row r="265">
          <cell r="A265">
            <v>83320</v>
          </cell>
          <cell r="B265" t="str">
            <v xml:space="preserve"> ‡Üng c÷ gå d¡i &lt;=4m,TDiÎn  8x25cm ‡c¶pII </v>
          </cell>
          <cell r="C265" t="str">
            <v>m</v>
          </cell>
          <cell r="D265">
            <v>53664</v>
          </cell>
          <cell r="E265">
            <v>5015.4799999999996</v>
          </cell>
          <cell r="F265">
            <v>0</v>
          </cell>
        </row>
        <row r="266">
          <cell r="A266">
            <v>83330</v>
          </cell>
          <cell r="B266" t="str">
            <v xml:space="preserve"> ‡Üng c÷ gå d¡i &lt;=4m,TDiÎn 12x25cm ‡c¶p I </v>
          </cell>
          <cell r="C266" t="str">
            <v>m</v>
          </cell>
          <cell r="D266">
            <v>53664</v>
          </cell>
          <cell r="E266">
            <v>4820.92</v>
          </cell>
          <cell r="F266">
            <v>0</v>
          </cell>
        </row>
        <row r="267">
          <cell r="A267">
            <v>83340</v>
          </cell>
          <cell r="B267" t="str">
            <v xml:space="preserve"> ‡Üng c÷ gå d¡i &lt;=4m,TDiÎn 12x25cm ‡c¶pII </v>
          </cell>
          <cell r="C267" t="str">
            <v>m</v>
          </cell>
          <cell r="D267">
            <v>53664</v>
          </cell>
          <cell r="E267">
            <v>5210.05</v>
          </cell>
          <cell r="F267">
            <v>0</v>
          </cell>
        </row>
        <row r="268">
          <cell r="A268">
            <v>83410</v>
          </cell>
          <cell r="B268" t="str">
            <v xml:space="preserve"> ‡Üng c÷ gå d¡i &gt; 4m,TDiÎn  8x25cm ‡c¶p I </v>
          </cell>
          <cell r="C268" t="str">
            <v>m</v>
          </cell>
          <cell r="D268">
            <v>20427</v>
          </cell>
          <cell r="E268">
            <v>4712.82</v>
          </cell>
          <cell r="F268">
            <v>0</v>
          </cell>
        </row>
        <row r="269">
          <cell r="A269">
            <v>83420</v>
          </cell>
          <cell r="B269" t="str">
            <v xml:space="preserve"> ‡Üng c÷ gå d¡i &gt; 4m,TDiÎn  8x25cm ‡c¶pII </v>
          </cell>
          <cell r="C269" t="str">
            <v>m</v>
          </cell>
          <cell r="D269">
            <v>20427</v>
          </cell>
          <cell r="E269">
            <v>5318.14</v>
          </cell>
          <cell r="F269">
            <v>0</v>
          </cell>
        </row>
        <row r="270">
          <cell r="A270">
            <v>83430</v>
          </cell>
          <cell r="B270" t="str">
            <v xml:space="preserve"> ‡Üng c÷ gå d¡i &gt; 4m,TDiÎn 12x25cm ‡c¶p I </v>
          </cell>
          <cell r="C270" t="str">
            <v>m</v>
          </cell>
          <cell r="D270">
            <v>20427</v>
          </cell>
          <cell r="E270">
            <v>5156</v>
          </cell>
          <cell r="F270">
            <v>0</v>
          </cell>
        </row>
        <row r="271">
          <cell r="A271">
            <v>83440</v>
          </cell>
          <cell r="B271" t="str">
            <v xml:space="preserve"> ‡Üng c÷ gå d¡i &gt; 4m,TDiÎn 12x25cm ‡c¶pII </v>
          </cell>
          <cell r="C271" t="str">
            <v>m</v>
          </cell>
          <cell r="D271">
            <v>20427</v>
          </cell>
          <cell r="E271">
            <v>5415.42</v>
          </cell>
          <cell r="F271">
            <v>0</v>
          </cell>
        </row>
        <row r="272">
          <cell r="A272" t="str">
            <v xml:space="preserve">        </v>
          </cell>
          <cell r="B272" t="str">
            <v>d.  cáng tŸc ½Üng càc b±ng mŸy</v>
          </cell>
          <cell r="C272" t="str">
            <v xml:space="preserve">        </v>
          </cell>
          <cell r="D272">
            <v>0</v>
          </cell>
          <cell r="E272">
            <v>0</v>
          </cell>
          <cell r="F272">
            <v>0</v>
          </cell>
        </row>
        <row r="273">
          <cell r="A273">
            <v>91110</v>
          </cell>
          <cell r="B273" t="str">
            <v xml:space="preserve"> ‡Üng càc Gå 20x20,L&lt;=10m,trÅn c­n,‡c¶p I </v>
          </cell>
          <cell r="C273" t="str">
            <v>m</v>
          </cell>
          <cell r="D273">
            <v>0</v>
          </cell>
          <cell r="E273">
            <v>606.4</v>
          </cell>
          <cell r="F273">
            <v>12442.7</v>
          </cell>
        </row>
        <row r="274">
          <cell r="A274">
            <v>91120</v>
          </cell>
          <cell r="B274" t="str">
            <v xml:space="preserve"> ‡Üng càc Gå 20x20,L&lt;=10m,trÅn c­n,‡c¶pII </v>
          </cell>
          <cell r="C274" t="str">
            <v>m</v>
          </cell>
          <cell r="D274">
            <v>0</v>
          </cell>
          <cell r="E274">
            <v>594.51</v>
          </cell>
          <cell r="F274">
            <v>13110.12</v>
          </cell>
        </row>
        <row r="275">
          <cell r="A275">
            <v>91130</v>
          </cell>
          <cell r="B275" t="str">
            <v xml:space="preserve"> ‡Üng càc Gå 20x20,L&gt; 10m,trÅn c­n,‡c¶p I </v>
          </cell>
          <cell r="C275" t="str">
            <v>m</v>
          </cell>
          <cell r="D275">
            <v>0</v>
          </cell>
          <cell r="E275">
            <v>849.61</v>
          </cell>
          <cell r="F275">
            <v>18735.560000000001</v>
          </cell>
        </row>
        <row r="276">
          <cell r="A276">
            <v>91140</v>
          </cell>
          <cell r="B276" t="str">
            <v xml:space="preserve"> ‡Üng càc Gå 20x20,L&gt; 10m,trÅn c­n,‡c¶pII </v>
          </cell>
          <cell r="C276" t="str">
            <v>m</v>
          </cell>
          <cell r="D276">
            <v>0</v>
          </cell>
          <cell r="E276">
            <v>907.98</v>
          </cell>
          <cell r="F276">
            <v>24265.64</v>
          </cell>
        </row>
        <row r="277">
          <cell r="A277">
            <v>91210</v>
          </cell>
          <cell r="B277" t="str">
            <v xml:space="preserve"> ‡Üng càc Gå 20x20,L&lt;=10m,dõèi nõèc‡c¶p I </v>
          </cell>
          <cell r="C277" t="str">
            <v>m</v>
          </cell>
          <cell r="D277">
            <v>0</v>
          </cell>
          <cell r="E277">
            <v>907.98</v>
          </cell>
          <cell r="F277">
            <v>14874.03</v>
          </cell>
        </row>
        <row r="278">
          <cell r="A278">
            <v>91220</v>
          </cell>
          <cell r="B278" t="str">
            <v xml:space="preserve"> ‡Üng càc Gå 20x20,L&lt;=10m,dõèi nõèc‡c¶pII </v>
          </cell>
          <cell r="C278" t="str">
            <v>m</v>
          </cell>
          <cell r="D278">
            <v>0</v>
          </cell>
          <cell r="E278">
            <v>724.22</v>
          </cell>
          <cell r="F278">
            <v>15970.51</v>
          </cell>
        </row>
        <row r="279">
          <cell r="A279">
            <v>91230</v>
          </cell>
          <cell r="B279" t="str">
            <v xml:space="preserve"> ‡Üng càc Gå 20x20,L&gt; 10m,dõèi nõèc‡c¶p I </v>
          </cell>
          <cell r="C279" t="str">
            <v>m</v>
          </cell>
          <cell r="D279">
            <v>0</v>
          </cell>
          <cell r="E279">
            <v>1016.07</v>
          </cell>
          <cell r="F279">
            <v>22406.3</v>
          </cell>
        </row>
        <row r="280">
          <cell r="A280">
            <v>91240</v>
          </cell>
          <cell r="B280" t="str">
            <v xml:space="preserve"> ‡Üng càc Gå 20x20,L&gt; 10m,dõèi nõèc‡c¶pII </v>
          </cell>
          <cell r="C280" t="str">
            <v>m</v>
          </cell>
          <cell r="D280">
            <v>0</v>
          </cell>
          <cell r="E280">
            <v>1106.8699999999999</v>
          </cell>
          <cell r="F280">
            <v>24408.66</v>
          </cell>
        </row>
        <row r="281">
          <cell r="A281">
            <v>92110</v>
          </cell>
          <cell r="B281" t="str">
            <v xml:space="preserve"> ‡Üng c÷ gå 12x15cm       ‡¶t c¶p I   </v>
          </cell>
          <cell r="C281" t="str">
            <v>m</v>
          </cell>
          <cell r="D281">
            <v>0</v>
          </cell>
          <cell r="E281">
            <v>670.17</v>
          </cell>
          <cell r="F281">
            <v>14488.9</v>
          </cell>
        </row>
        <row r="282">
          <cell r="A282">
            <v>92120</v>
          </cell>
          <cell r="B282" t="str">
            <v xml:space="preserve"> ‡Üng c÷ gå 12x15cm       ‡¶t c¶p II  </v>
          </cell>
          <cell r="C282" t="str">
            <v>m</v>
          </cell>
          <cell r="D282">
            <v>0</v>
          </cell>
          <cell r="E282">
            <v>706.92</v>
          </cell>
          <cell r="F282">
            <v>15283.46</v>
          </cell>
        </row>
        <row r="283">
          <cell r="A283">
            <v>93111</v>
          </cell>
          <cell r="B283" t="str">
            <v xml:space="preserve"> Càc BT20x20 L&lt;12m,Bîa&lt;1.2T,‡g/th²ng ‡cI  </v>
          </cell>
          <cell r="C283" t="str">
            <v>m</v>
          </cell>
          <cell r="D283">
            <v>0</v>
          </cell>
          <cell r="E283">
            <v>518.84</v>
          </cell>
          <cell r="F283">
            <v>11890.25</v>
          </cell>
        </row>
        <row r="284">
          <cell r="A284">
            <v>93112</v>
          </cell>
          <cell r="B284" t="str">
            <v xml:space="preserve"> Càc BT25x25 L&lt;12m,Bîa&lt;1.2T,‡g/th²ng ‡cI  </v>
          </cell>
          <cell r="C284" t="str">
            <v>m</v>
          </cell>
          <cell r="D284">
            <v>0</v>
          </cell>
          <cell r="E284">
            <v>540.46</v>
          </cell>
          <cell r="F284">
            <v>13871.96</v>
          </cell>
        </row>
        <row r="285">
          <cell r="A285">
            <v>93113</v>
          </cell>
          <cell r="B285" t="str">
            <v xml:space="preserve"> Càc BT30x30 L&lt;12m,Bîa&lt;1.2T,‡g/th²ng ‡cI  </v>
          </cell>
          <cell r="C285" t="str">
            <v>m</v>
          </cell>
          <cell r="D285">
            <v>0</v>
          </cell>
          <cell r="E285">
            <v>735.03</v>
          </cell>
          <cell r="F285">
            <v>16844.52</v>
          </cell>
        </row>
        <row r="286">
          <cell r="A286">
            <v>93121</v>
          </cell>
          <cell r="B286" t="str">
            <v xml:space="preserve"> Càc BT20x20 L&lt;12m,Bîa&lt;1.2T,‡g/th²ng ‡cII </v>
          </cell>
          <cell r="C286" t="str">
            <v>m</v>
          </cell>
          <cell r="D286">
            <v>0</v>
          </cell>
          <cell r="E286">
            <v>566.4</v>
          </cell>
          <cell r="F286">
            <v>12980.19</v>
          </cell>
        </row>
        <row r="287">
          <cell r="A287">
            <v>93122</v>
          </cell>
          <cell r="B287" t="str">
            <v xml:space="preserve"> Càc BT25x25 L&lt;12m,Bîa&lt;1.2T,‡g/th²ng ‡cII </v>
          </cell>
          <cell r="C287" t="str">
            <v>m</v>
          </cell>
          <cell r="D287">
            <v>0</v>
          </cell>
          <cell r="E287">
            <v>700.44</v>
          </cell>
          <cell r="F287">
            <v>16051.84</v>
          </cell>
        </row>
        <row r="288">
          <cell r="A288">
            <v>93123</v>
          </cell>
          <cell r="B288" t="str">
            <v xml:space="preserve"> Càc BT30x30 L&lt;12m,Bîa&lt;1.2T,‡g/th²ng ‡cII </v>
          </cell>
          <cell r="C288" t="str">
            <v>m</v>
          </cell>
          <cell r="D288">
            <v>0</v>
          </cell>
          <cell r="E288">
            <v>843.12</v>
          </cell>
          <cell r="F288">
            <v>19321.66</v>
          </cell>
        </row>
        <row r="289">
          <cell r="A289">
            <v>93211</v>
          </cell>
          <cell r="B289" t="str">
            <v xml:space="preserve"> Càc BT20x20 L&gt;12m,Bîa&lt;1.2T,‡g/th²ng ‡cI  </v>
          </cell>
          <cell r="C289" t="str">
            <v>m</v>
          </cell>
          <cell r="D289">
            <v>0</v>
          </cell>
          <cell r="E289">
            <v>423</v>
          </cell>
          <cell r="F289">
            <v>9710.3700000000008</v>
          </cell>
        </row>
        <row r="290">
          <cell r="A290">
            <v>93212</v>
          </cell>
          <cell r="B290" t="str">
            <v xml:space="preserve"> Càc BT25x25 L&gt;12m,Bîa&lt;1.2T,‡g/th²ng ‡cI  </v>
          </cell>
          <cell r="C290" t="str">
            <v>m</v>
          </cell>
          <cell r="D290">
            <v>0</v>
          </cell>
          <cell r="E290">
            <v>508.03</v>
          </cell>
          <cell r="F290">
            <v>11642.54</v>
          </cell>
        </row>
        <row r="291">
          <cell r="A291">
            <v>93213</v>
          </cell>
          <cell r="B291" t="str">
            <v xml:space="preserve"> Càc BT30x30 L&gt;12m,Bîa&lt;1.2T,‡g/th²ng ‡cI  </v>
          </cell>
          <cell r="C291" t="str">
            <v>m</v>
          </cell>
          <cell r="D291">
            <v>0</v>
          </cell>
          <cell r="E291">
            <v>622.61</v>
          </cell>
          <cell r="F291">
            <v>14268.3</v>
          </cell>
        </row>
        <row r="292">
          <cell r="A292">
            <v>93221</v>
          </cell>
          <cell r="B292" t="str">
            <v xml:space="preserve"> Càc BT20x20 L&gt;12m,Bîa&lt;1.2T,‡g/th²ng ‡cII </v>
          </cell>
          <cell r="C292" t="str">
            <v>m</v>
          </cell>
          <cell r="D292">
            <v>0</v>
          </cell>
          <cell r="E292">
            <v>510.2</v>
          </cell>
          <cell r="F292">
            <v>11692.08</v>
          </cell>
        </row>
        <row r="293">
          <cell r="A293">
            <v>93222</v>
          </cell>
          <cell r="B293" t="str">
            <v xml:space="preserve"> Càc BT25x25 L&gt;12m,Bîa&lt;1.2T,‡g/th²ng ‡cII </v>
          </cell>
          <cell r="C293" t="str">
            <v>m</v>
          </cell>
          <cell r="D293">
            <v>0</v>
          </cell>
          <cell r="E293">
            <v>592.35</v>
          </cell>
          <cell r="F293">
            <v>13574.7</v>
          </cell>
        </row>
        <row r="294">
          <cell r="A294">
            <v>93223</v>
          </cell>
          <cell r="B294" t="str">
            <v xml:space="preserve"> Càc BT30x30 L&gt;12m,Bîa&lt;1.2T,‡g/th²ng ‡cII </v>
          </cell>
          <cell r="C294" t="str">
            <v>m</v>
          </cell>
          <cell r="D294">
            <v>0</v>
          </cell>
          <cell r="E294">
            <v>752.32</v>
          </cell>
          <cell r="F294">
            <v>17240.86</v>
          </cell>
        </row>
        <row r="295">
          <cell r="A295">
            <v>93311</v>
          </cell>
          <cell r="B295" t="str">
            <v xml:space="preserve"> Càc BT20x20 L&lt;12m,Bîa&lt;1.8T,‡g/th²ng ‡cI  </v>
          </cell>
          <cell r="C295" t="str">
            <v>m</v>
          </cell>
          <cell r="D295">
            <v>0</v>
          </cell>
          <cell r="E295">
            <v>412.91</v>
          </cell>
          <cell r="F295">
            <v>12471.78</v>
          </cell>
        </row>
        <row r="296">
          <cell r="A296">
            <v>93312</v>
          </cell>
          <cell r="B296" t="str">
            <v xml:space="preserve"> Càc BT25x25 L&lt;12m,Bîa&lt;1.8T,‡g/th²ng ‡cI  </v>
          </cell>
          <cell r="C296" t="str">
            <v>m</v>
          </cell>
          <cell r="D296">
            <v>0</v>
          </cell>
          <cell r="E296">
            <v>495.06</v>
          </cell>
          <cell r="F296">
            <v>14953.08</v>
          </cell>
        </row>
        <row r="297">
          <cell r="A297">
            <v>93313</v>
          </cell>
          <cell r="B297" t="str">
            <v xml:space="preserve"> Càc BT30x30 L&lt;12m,Bîa&lt;1.8T,‡g/th²ng ‡cI  </v>
          </cell>
          <cell r="C297" t="str">
            <v>m</v>
          </cell>
          <cell r="D297">
            <v>0</v>
          </cell>
          <cell r="E297">
            <v>609.64</v>
          </cell>
          <cell r="F297">
            <v>18413.830000000002</v>
          </cell>
        </row>
        <row r="298">
          <cell r="A298">
            <v>93314</v>
          </cell>
          <cell r="B298" t="str">
            <v xml:space="preserve"> Càc BT35x35 L&lt;12m,Bîa&lt;1.8T,‡g/th²ng ‡cI  </v>
          </cell>
          <cell r="C298" t="str">
            <v>m</v>
          </cell>
          <cell r="D298">
            <v>0</v>
          </cell>
          <cell r="E298">
            <v>743.68</v>
          </cell>
          <cell r="F298">
            <v>22462.26</v>
          </cell>
        </row>
        <row r="299">
          <cell r="A299">
            <v>93321</v>
          </cell>
          <cell r="B299" t="str">
            <v xml:space="preserve"> Càc BT20x20 L&lt;12m,Bîa&lt;1.8T,‡g/th²ng ‡cII </v>
          </cell>
          <cell r="C299" t="str">
            <v>m</v>
          </cell>
          <cell r="D299">
            <v>0</v>
          </cell>
          <cell r="E299">
            <v>495.06</v>
          </cell>
          <cell r="F299">
            <v>14953.08</v>
          </cell>
        </row>
        <row r="300">
          <cell r="A300">
            <v>93322</v>
          </cell>
          <cell r="B300" t="str">
            <v xml:space="preserve"> Càc BT25x25 L&lt;12m,Bîa&lt;1.8T,‡g/th²ng ‡cII </v>
          </cell>
          <cell r="C300" t="str">
            <v>m</v>
          </cell>
          <cell r="D300">
            <v>0</v>
          </cell>
          <cell r="E300">
            <v>594.51</v>
          </cell>
          <cell r="F300">
            <v>17956.75</v>
          </cell>
        </row>
        <row r="301">
          <cell r="A301">
            <v>93323</v>
          </cell>
          <cell r="B301" t="str">
            <v xml:space="preserve"> Càc BT30x30 L&lt;12m,Bîa&lt;1.8T,‡g/th²ng ‡cII </v>
          </cell>
          <cell r="C301" t="str">
            <v>m</v>
          </cell>
          <cell r="D301">
            <v>0</v>
          </cell>
          <cell r="E301">
            <v>719.9</v>
          </cell>
          <cell r="F301">
            <v>21743.99</v>
          </cell>
        </row>
        <row r="302">
          <cell r="A302">
            <v>93324</v>
          </cell>
          <cell r="B302" t="str">
            <v xml:space="preserve"> Càc BT35x35 L&lt;12m,Bîa&lt;1.8T,‡g/th²ng ‡cII </v>
          </cell>
          <cell r="C302" t="str">
            <v>m</v>
          </cell>
          <cell r="D302">
            <v>0</v>
          </cell>
          <cell r="E302">
            <v>897.17</v>
          </cell>
          <cell r="F302">
            <v>26967.77</v>
          </cell>
        </row>
        <row r="303">
          <cell r="A303">
            <v>93411</v>
          </cell>
          <cell r="B303" t="str">
            <v xml:space="preserve"> Càc BT20x20 L&gt;12m,Bîa&lt;1.8T,‡g/th²ng ‡cI  </v>
          </cell>
          <cell r="C303" t="str">
            <v>m</v>
          </cell>
          <cell r="D303">
            <v>0</v>
          </cell>
          <cell r="E303">
            <v>397.78</v>
          </cell>
          <cell r="F303">
            <v>12014.7</v>
          </cell>
        </row>
        <row r="304">
          <cell r="A304">
            <v>93412</v>
          </cell>
          <cell r="B304" t="str">
            <v xml:space="preserve"> Càc BT25x25 L&gt;12m,Bîa&lt;1.8T,‡g/th²ng ‡cI  </v>
          </cell>
          <cell r="C304" t="str">
            <v>m</v>
          </cell>
          <cell r="D304">
            <v>0</v>
          </cell>
          <cell r="E304">
            <v>441.02</v>
          </cell>
          <cell r="F304">
            <v>13320.64</v>
          </cell>
        </row>
        <row r="305">
          <cell r="A305">
            <v>93413</v>
          </cell>
          <cell r="B305" t="str">
            <v xml:space="preserve"> Càc BT30x30 L&gt;12m,Bîa&lt;1.8T,‡g/th²ng ‡cI  </v>
          </cell>
          <cell r="C305" t="str">
            <v>m</v>
          </cell>
          <cell r="D305">
            <v>0</v>
          </cell>
          <cell r="E305">
            <v>540.46</v>
          </cell>
          <cell r="F305">
            <v>16324.32</v>
          </cell>
        </row>
        <row r="306">
          <cell r="A306">
            <v>93414</v>
          </cell>
          <cell r="B306" t="str">
            <v xml:space="preserve"> Càc BT35x35 L&gt;12m,Bîa&lt;1.8T,‡g/th²ng ‡cI  </v>
          </cell>
          <cell r="C306" t="str">
            <v>m</v>
          </cell>
          <cell r="D306">
            <v>0</v>
          </cell>
          <cell r="E306">
            <v>622.61</v>
          </cell>
          <cell r="F306">
            <v>18805.61</v>
          </cell>
        </row>
        <row r="307">
          <cell r="A307">
            <v>93421</v>
          </cell>
          <cell r="B307" t="str">
            <v xml:space="preserve"> Càc BT20x20 L&gt;12m,Bîa&lt;1.8T,‡g/th²ng ‡cII </v>
          </cell>
          <cell r="C307" t="str">
            <v>m</v>
          </cell>
          <cell r="D307">
            <v>0</v>
          </cell>
          <cell r="E307">
            <v>479.93</v>
          </cell>
          <cell r="F307">
            <v>14495.99</v>
          </cell>
        </row>
        <row r="308">
          <cell r="A308">
            <v>93422</v>
          </cell>
          <cell r="B308" t="str">
            <v xml:space="preserve"> Càc BT25x25 L&gt;12m,Bîa&lt;1.8T,‡g/th²ng ‡cII </v>
          </cell>
          <cell r="C308" t="str">
            <v>m</v>
          </cell>
          <cell r="D308">
            <v>0</v>
          </cell>
          <cell r="E308">
            <v>555.59</v>
          </cell>
          <cell r="F308">
            <v>16781.400000000001</v>
          </cell>
        </row>
        <row r="309">
          <cell r="A309">
            <v>93423</v>
          </cell>
          <cell r="B309" t="str">
            <v xml:space="preserve"> Càc BT30x30 L&gt;12m,Bîa&lt;1.8T,‡g/th²ng ‡cII </v>
          </cell>
          <cell r="C309" t="str">
            <v>m</v>
          </cell>
          <cell r="D309">
            <v>0</v>
          </cell>
          <cell r="E309">
            <v>676.66</v>
          </cell>
          <cell r="F309">
            <v>20438.05</v>
          </cell>
        </row>
        <row r="310">
          <cell r="A310">
            <v>93424</v>
          </cell>
          <cell r="B310" t="str">
            <v xml:space="preserve"> Càc BT35x35 L&gt;12m,Bîa&lt;1.8T,‡g/th²ng ‡cII </v>
          </cell>
          <cell r="C310" t="str">
            <v>m</v>
          </cell>
          <cell r="D310">
            <v>0</v>
          </cell>
          <cell r="E310">
            <v>832.31</v>
          </cell>
          <cell r="F310">
            <v>25139.45</v>
          </cell>
        </row>
        <row r="311">
          <cell r="A311">
            <v>93512</v>
          </cell>
          <cell r="B311" t="str">
            <v xml:space="preserve"> Càc BT25x25 L&lt;12m,Bîa&lt;2.5T,‡g/th²ng ‡cI  </v>
          </cell>
          <cell r="C311" t="str">
            <v>m</v>
          </cell>
          <cell r="D311">
            <v>0</v>
          </cell>
          <cell r="E311">
            <v>475.61</v>
          </cell>
          <cell r="F311">
            <v>16326.61</v>
          </cell>
        </row>
        <row r="312">
          <cell r="A312">
            <v>93513</v>
          </cell>
          <cell r="B312" t="str">
            <v xml:space="preserve"> Càc BT30x30 L&lt;12m,Bîa&lt;2.5T,‡g/th²ng ‡cI  </v>
          </cell>
          <cell r="C312" t="str">
            <v>m</v>
          </cell>
          <cell r="D312">
            <v>0</v>
          </cell>
          <cell r="E312">
            <v>553.42999999999995</v>
          </cell>
          <cell r="F312">
            <v>18775.599999999999</v>
          </cell>
        </row>
        <row r="313">
          <cell r="A313">
            <v>93514</v>
          </cell>
          <cell r="B313" t="str">
            <v xml:space="preserve"> Càc BT35x35 L&lt;12m,Bîa&lt;2.5T,‡g/th²ng ‡cI  </v>
          </cell>
          <cell r="C313" t="str">
            <v>m</v>
          </cell>
          <cell r="D313">
            <v>0</v>
          </cell>
          <cell r="E313">
            <v>642.07000000000005</v>
          </cell>
          <cell r="F313">
            <v>21796.02</v>
          </cell>
        </row>
        <row r="314">
          <cell r="A314">
            <v>93515</v>
          </cell>
          <cell r="B314" t="str">
            <v xml:space="preserve"> Càc BT40x40 L&lt;12m,Bîa&lt;2.5T,‡g/th²ng ‡cI  </v>
          </cell>
          <cell r="C314" t="str">
            <v>m</v>
          </cell>
          <cell r="D314">
            <v>0</v>
          </cell>
          <cell r="E314">
            <v>791.24</v>
          </cell>
          <cell r="F314">
            <v>26938.9</v>
          </cell>
        </row>
        <row r="315">
          <cell r="A315">
            <v>93522</v>
          </cell>
          <cell r="B315" t="str">
            <v xml:space="preserve"> Càc BT25x25 L&lt;12m,Bîa&lt;2.5T,‡g/th²ng ‡cII </v>
          </cell>
          <cell r="C315" t="str">
            <v>m</v>
          </cell>
          <cell r="D315">
            <v>0</v>
          </cell>
          <cell r="E315">
            <v>529.65</v>
          </cell>
          <cell r="F315">
            <v>17551.099999999999</v>
          </cell>
        </row>
        <row r="316">
          <cell r="A316">
            <v>93523</v>
          </cell>
          <cell r="B316" t="str">
            <v xml:space="preserve"> Càc BT30x30 L&lt;12m,Bîa&lt;2.5T,‡g/th²ng ‡cII </v>
          </cell>
          <cell r="C316" t="str">
            <v>m</v>
          </cell>
          <cell r="D316">
            <v>0</v>
          </cell>
          <cell r="E316">
            <v>672.33</v>
          </cell>
          <cell r="F316">
            <v>21551.119999999999</v>
          </cell>
        </row>
        <row r="317">
          <cell r="A317">
            <v>93524</v>
          </cell>
          <cell r="B317" t="str">
            <v xml:space="preserve"> Càc BT35x35 L&lt;12m,Bîa&lt;2.5T,‡g/th²ng ‡cII </v>
          </cell>
          <cell r="C317" t="str">
            <v>m</v>
          </cell>
          <cell r="D317">
            <v>0</v>
          </cell>
          <cell r="E317">
            <v>778.27</v>
          </cell>
          <cell r="F317">
            <v>24972.71</v>
          </cell>
        </row>
        <row r="318">
          <cell r="A318">
            <v>93525</v>
          </cell>
          <cell r="B318" t="str">
            <v xml:space="preserve"> Càc BT40x40 L&lt;12m,Bîa&lt;2.5T,‡g/th²ng ‡cII </v>
          </cell>
          <cell r="C318" t="str">
            <v>m</v>
          </cell>
          <cell r="D318">
            <v>0</v>
          </cell>
          <cell r="E318">
            <v>957.7</v>
          </cell>
          <cell r="F318">
            <v>30775.66</v>
          </cell>
        </row>
        <row r="319">
          <cell r="A319">
            <v>93612</v>
          </cell>
          <cell r="B319" t="str">
            <v xml:space="preserve"> Càc BT25x25 L&gt;12m,Bîa&lt;2.5T,‡g/th²ng ‡cI  </v>
          </cell>
          <cell r="C319" t="str">
            <v>m</v>
          </cell>
          <cell r="D319">
            <v>0</v>
          </cell>
          <cell r="E319">
            <v>432.37</v>
          </cell>
          <cell r="F319">
            <v>16326.61</v>
          </cell>
        </row>
        <row r="320">
          <cell r="A320">
            <v>93613</v>
          </cell>
          <cell r="B320" t="str">
            <v xml:space="preserve"> Càc BT30x30 L&gt;12m,Bîa&lt;2.5T,‡g/th²ng ‡cI  </v>
          </cell>
          <cell r="C320" t="str">
            <v>m</v>
          </cell>
          <cell r="D320">
            <v>0</v>
          </cell>
          <cell r="E320">
            <v>501.55</v>
          </cell>
          <cell r="F320">
            <v>18938.87</v>
          </cell>
        </row>
        <row r="321">
          <cell r="A321">
            <v>93614</v>
          </cell>
          <cell r="B321" t="str">
            <v xml:space="preserve"> Càc BT35x35 L&gt;12m,Bîa&lt;2.5T,‡g/th²ng ‡cI  </v>
          </cell>
          <cell r="C321" t="str">
            <v>m</v>
          </cell>
          <cell r="D321">
            <v>0</v>
          </cell>
          <cell r="E321">
            <v>570.73</v>
          </cell>
          <cell r="F321">
            <v>21551.119999999999</v>
          </cell>
        </row>
        <row r="322">
          <cell r="A322">
            <v>93615</v>
          </cell>
          <cell r="B322" t="str">
            <v xml:space="preserve"> Càc BT40x40 L&gt;12m,Bîa&lt;2.5T,‡g/th²ng ‡cI  </v>
          </cell>
          <cell r="C322" t="str">
            <v>m</v>
          </cell>
          <cell r="D322">
            <v>0</v>
          </cell>
          <cell r="E322">
            <v>700.44</v>
          </cell>
          <cell r="F322">
            <v>26449.1</v>
          </cell>
        </row>
        <row r="323">
          <cell r="A323">
            <v>93622</v>
          </cell>
          <cell r="B323" t="str">
            <v xml:space="preserve"> Càc BT25x25 L&gt;12m,Bîa&lt;2.5T,‡g/th²ng ‡cII </v>
          </cell>
          <cell r="C323" t="str">
            <v>m</v>
          </cell>
          <cell r="D323">
            <v>0</v>
          </cell>
          <cell r="E323">
            <v>518.84</v>
          </cell>
          <cell r="F323">
            <v>17632.740000000002</v>
          </cell>
        </row>
        <row r="324">
          <cell r="A324">
            <v>93623</v>
          </cell>
          <cell r="B324" t="str">
            <v xml:space="preserve"> Càc BT30x30 L&gt;12m,Bîa&lt;2.5T,‡g/th²ng ‡cII </v>
          </cell>
          <cell r="C324" t="str">
            <v>m</v>
          </cell>
          <cell r="D324">
            <v>0</v>
          </cell>
          <cell r="E324">
            <v>570.73</v>
          </cell>
          <cell r="F324">
            <v>21551.119999999999</v>
          </cell>
        </row>
        <row r="325">
          <cell r="A325">
            <v>93624</v>
          </cell>
          <cell r="B325" t="str">
            <v xml:space="preserve"> Càc BT35x35 L&gt;12m,Bîa&lt;2.5T,‡g/th²ng ‡cII </v>
          </cell>
          <cell r="C325" t="str">
            <v>m</v>
          </cell>
          <cell r="D325">
            <v>0</v>
          </cell>
          <cell r="E325">
            <v>683.14</v>
          </cell>
          <cell r="F325">
            <v>25796.04</v>
          </cell>
        </row>
        <row r="326">
          <cell r="A326">
            <v>93625</v>
          </cell>
          <cell r="B326" t="str">
            <v xml:space="preserve"> Càc BT40x40 L&gt;12m,Bîa&lt;2.5T,‡g/th²ng ‡cII </v>
          </cell>
          <cell r="C326" t="str">
            <v>m</v>
          </cell>
          <cell r="D326">
            <v>0</v>
          </cell>
          <cell r="E326">
            <v>782.59</v>
          </cell>
          <cell r="F326">
            <v>29551.16</v>
          </cell>
        </row>
        <row r="327">
          <cell r="A327">
            <v>93713</v>
          </cell>
          <cell r="B327" t="str">
            <v xml:space="preserve"> Càc BT30x30 L&lt;12m,Bîa&gt;2.5T,‡g/th²ng ‡cI  </v>
          </cell>
          <cell r="C327" t="str">
            <v>m</v>
          </cell>
          <cell r="D327">
            <v>0</v>
          </cell>
          <cell r="E327">
            <v>505.87</v>
          </cell>
          <cell r="F327">
            <v>18640.900000000001</v>
          </cell>
        </row>
        <row r="328">
          <cell r="A328">
            <v>93714</v>
          </cell>
          <cell r="B328" t="str">
            <v xml:space="preserve"> Càc BT35x35 L&lt;12m,Bîa&gt;2.5T,‡g/th²ng ‡cI  </v>
          </cell>
          <cell r="C328" t="str">
            <v>m</v>
          </cell>
          <cell r="D328">
            <v>0</v>
          </cell>
          <cell r="E328">
            <v>594.51</v>
          </cell>
          <cell r="F328">
            <v>21747.79</v>
          </cell>
        </row>
        <row r="329">
          <cell r="A329">
            <v>93715</v>
          </cell>
          <cell r="B329" t="str">
            <v xml:space="preserve"> Càc BT40x40 L&lt;12m,Bîa&gt;2.5T,‡g/th²ng ‡cI  </v>
          </cell>
          <cell r="C329" t="str">
            <v>m</v>
          </cell>
          <cell r="D329">
            <v>0</v>
          </cell>
          <cell r="E329">
            <v>713.41</v>
          </cell>
          <cell r="F329">
            <v>26042.44</v>
          </cell>
        </row>
        <row r="330">
          <cell r="A330">
            <v>93723</v>
          </cell>
          <cell r="B330" t="str">
            <v xml:space="preserve"> Càc BT30x30 L&lt;12m,Bîa&gt;2.5T,‡g/th²ng ‡cII </v>
          </cell>
          <cell r="C330" t="str">
            <v>m</v>
          </cell>
          <cell r="D330">
            <v>0</v>
          </cell>
          <cell r="E330">
            <v>594.51</v>
          </cell>
          <cell r="F330">
            <v>22661.49</v>
          </cell>
        </row>
        <row r="331">
          <cell r="A331">
            <v>93724</v>
          </cell>
          <cell r="B331" t="str">
            <v xml:space="preserve"> Càc BT35x35 L&lt;12m,Bîa&gt;2.5T,‡g/th²ng ‡cII </v>
          </cell>
          <cell r="C331" t="str">
            <v>m</v>
          </cell>
          <cell r="D331">
            <v>0</v>
          </cell>
          <cell r="E331">
            <v>680.98</v>
          </cell>
          <cell r="F331">
            <v>26042.44</v>
          </cell>
        </row>
        <row r="332">
          <cell r="A332">
            <v>93725</v>
          </cell>
          <cell r="B332" t="str">
            <v xml:space="preserve"> Càc BT40x40 L&lt;12m,Bîa&gt;2.5T,‡g/th²ng ‡cII </v>
          </cell>
          <cell r="C332" t="str">
            <v>m</v>
          </cell>
          <cell r="D332">
            <v>0</v>
          </cell>
          <cell r="E332">
            <v>778.27</v>
          </cell>
          <cell r="F332">
            <v>31250.93</v>
          </cell>
        </row>
        <row r="333">
          <cell r="A333">
            <v>93813</v>
          </cell>
          <cell r="B333" t="str">
            <v xml:space="preserve"> Càc BT30x30 L&gt;12m,Bîa&gt;2.5T,‡g/th²ng ‡cI  </v>
          </cell>
          <cell r="C333" t="str">
            <v>m</v>
          </cell>
          <cell r="D333">
            <v>0</v>
          </cell>
          <cell r="E333">
            <v>425.88</v>
          </cell>
          <cell r="F333">
            <v>18001.27</v>
          </cell>
        </row>
        <row r="334">
          <cell r="A334">
            <v>93814</v>
          </cell>
          <cell r="B334" t="str">
            <v xml:space="preserve"> Càc BT35x35 L&gt;12m,Bîa&gt;2.5T,‡g/th²ng ‡cI  </v>
          </cell>
          <cell r="C334" t="str">
            <v>m</v>
          </cell>
          <cell r="D334">
            <v>0</v>
          </cell>
          <cell r="E334">
            <v>495.06</v>
          </cell>
          <cell r="F334">
            <v>20925.330000000002</v>
          </cell>
        </row>
        <row r="335">
          <cell r="A335">
            <v>93815</v>
          </cell>
          <cell r="B335" t="str">
            <v xml:space="preserve"> Càc BT40x40 L&gt;12m,Bîa&gt;2.5T,‡g/th²ng ‡cI  </v>
          </cell>
          <cell r="C335" t="str">
            <v>m</v>
          </cell>
          <cell r="D335">
            <v>0</v>
          </cell>
          <cell r="E335">
            <v>607.48</v>
          </cell>
          <cell r="F335">
            <v>25676.93</v>
          </cell>
        </row>
        <row r="336">
          <cell r="A336">
            <v>93823</v>
          </cell>
          <cell r="B336" t="str">
            <v xml:space="preserve"> Càc BT30x30 L&gt;12m,Bîa&gt;2.5T,‡g/th²ng ‡cII </v>
          </cell>
          <cell r="C336" t="str">
            <v>m</v>
          </cell>
          <cell r="D336">
            <v>0</v>
          </cell>
          <cell r="E336">
            <v>516.67999999999995</v>
          </cell>
          <cell r="F336">
            <v>21839.1</v>
          </cell>
        </row>
        <row r="337">
          <cell r="A337">
            <v>93824</v>
          </cell>
          <cell r="B337" t="str">
            <v xml:space="preserve"> Càc BT35x35 L&gt;12m,Bîa&gt;2.5T,‡g/th²ng ‡cII </v>
          </cell>
          <cell r="C337" t="str">
            <v>m</v>
          </cell>
          <cell r="D337">
            <v>0</v>
          </cell>
          <cell r="E337">
            <v>605.32000000000005</v>
          </cell>
          <cell r="F337">
            <v>25585.56</v>
          </cell>
        </row>
        <row r="338">
          <cell r="A338">
            <v>93825</v>
          </cell>
          <cell r="B338" t="str">
            <v xml:space="preserve"> Càc BT40x40 L&gt;12m,Bîa&gt;2.5T,‡g/th²ng ‡cII </v>
          </cell>
          <cell r="C338" t="str">
            <v>m</v>
          </cell>
          <cell r="D338">
            <v>0</v>
          </cell>
          <cell r="E338">
            <v>730.7</v>
          </cell>
          <cell r="F338">
            <v>30885.42</v>
          </cell>
        </row>
        <row r="339">
          <cell r="A339">
            <v>98110</v>
          </cell>
          <cell r="B339" t="str">
            <v xml:space="preserve"> ¾p rung càc cŸt D330 L&lt;=7m,‡¶t c¶p I     </v>
          </cell>
          <cell r="C339" t="str">
            <v>m</v>
          </cell>
          <cell r="D339">
            <v>2266.2800000000002</v>
          </cell>
          <cell r="E339">
            <v>756.65</v>
          </cell>
          <cell r="F339">
            <v>47295.05</v>
          </cell>
        </row>
        <row r="340">
          <cell r="A340">
            <v>98120</v>
          </cell>
          <cell r="B340" t="str">
            <v xml:space="preserve"> ¾p rung càc cŸt D430 L&lt;=7m,‡¶t c¶p I     </v>
          </cell>
          <cell r="C340" t="str">
            <v>m</v>
          </cell>
          <cell r="D340">
            <v>6286.56</v>
          </cell>
          <cell r="E340">
            <v>1354.4</v>
          </cell>
          <cell r="F340">
            <v>50448.06</v>
          </cell>
        </row>
        <row r="341">
          <cell r="A341">
            <v>98130</v>
          </cell>
          <cell r="B341" t="str">
            <v xml:space="preserve"> ¾p rung càc cŸt D330 L&lt;=7m,‡¶t c¶p II    </v>
          </cell>
          <cell r="C341" t="str">
            <v>m</v>
          </cell>
          <cell r="D341">
            <v>2266.2800000000002</v>
          </cell>
          <cell r="E341">
            <v>810.69</v>
          </cell>
          <cell r="F341">
            <v>50448.06</v>
          </cell>
        </row>
        <row r="342">
          <cell r="A342">
            <v>98140</v>
          </cell>
          <cell r="B342" t="str">
            <v xml:space="preserve"> ¾p rung càc cŸt D430 L&lt;=7m,‡¶t c¶p II    </v>
          </cell>
          <cell r="C342" t="str">
            <v>m</v>
          </cell>
          <cell r="D342">
            <v>3955.43</v>
          </cell>
          <cell r="E342">
            <v>1451.68</v>
          </cell>
          <cell r="F342">
            <v>55177.56</v>
          </cell>
        </row>
        <row r="343">
          <cell r="A343">
            <v>98210</v>
          </cell>
          <cell r="B343" t="str">
            <v xml:space="preserve"> ¾p rung càc cŸt D330 L&gt; 7m,‡¶t c¶p I     </v>
          </cell>
          <cell r="C343" t="str">
            <v>m</v>
          </cell>
          <cell r="D343">
            <v>2266.2800000000002</v>
          </cell>
          <cell r="E343">
            <v>864.74</v>
          </cell>
          <cell r="F343">
            <v>42565.55</v>
          </cell>
        </row>
        <row r="344">
          <cell r="A344">
            <v>98220</v>
          </cell>
          <cell r="B344" t="str">
            <v xml:space="preserve"> ¾p rung càc cŸt D430 L&gt; 7m,‡¶t c¶p I     </v>
          </cell>
          <cell r="C344" t="str">
            <v>m</v>
          </cell>
          <cell r="D344">
            <v>3955.43</v>
          </cell>
          <cell r="E344">
            <v>1547.88</v>
          </cell>
          <cell r="F344">
            <v>45403.25</v>
          </cell>
        </row>
        <row r="345">
          <cell r="A345">
            <v>98230</v>
          </cell>
          <cell r="B345" t="str">
            <v xml:space="preserve"> ¾p rung càc cŸt D330 L&gt; 7m,‡¶t c¶p II    </v>
          </cell>
          <cell r="C345" t="str">
            <v>m</v>
          </cell>
          <cell r="D345">
            <v>2266.2800000000002</v>
          </cell>
          <cell r="E345">
            <v>918.79</v>
          </cell>
          <cell r="F345">
            <v>45403.25</v>
          </cell>
        </row>
        <row r="346">
          <cell r="A346">
            <v>98240</v>
          </cell>
          <cell r="B346" t="str">
            <v xml:space="preserve"> ¾p rung càc cŸt D430 L&gt; 7m,‡¶t c¶p II    </v>
          </cell>
          <cell r="C346" t="str">
            <v>m</v>
          </cell>
          <cell r="D346">
            <v>3955.43</v>
          </cell>
          <cell r="E346">
            <v>1645.17</v>
          </cell>
          <cell r="F346">
            <v>49659.81</v>
          </cell>
        </row>
        <row r="347">
          <cell r="A347">
            <v>98310</v>
          </cell>
          <cell r="B347" t="str">
            <v xml:space="preserve"> ¾p rung càc cŸt D330 L&gt;12m,‡¶t c¶p I     </v>
          </cell>
          <cell r="C347" t="str">
            <v>m</v>
          </cell>
          <cell r="D347">
            <v>2266.2800000000002</v>
          </cell>
          <cell r="E347">
            <v>972.83</v>
          </cell>
          <cell r="F347">
            <v>38308.99</v>
          </cell>
        </row>
        <row r="348">
          <cell r="A348">
            <v>98320</v>
          </cell>
          <cell r="B348" t="str">
            <v xml:space="preserve"> ¾p rung càc cŸt D430 L&gt;12m,‡¶t c¶p I     </v>
          </cell>
          <cell r="C348" t="str">
            <v>m</v>
          </cell>
          <cell r="D348">
            <v>3955.43</v>
          </cell>
          <cell r="E348">
            <v>1741.37</v>
          </cell>
          <cell r="F348">
            <v>40831.4</v>
          </cell>
        </row>
        <row r="349">
          <cell r="A349">
            <v>98330</v>
          </cell>
          <cell r="B349" t="str">
            <v xml:space="preserve"> ¾p rung càc cŸt D330 L&gt;12m,‡¶t c¶p II    </v>
          </cell>
          <cell r="C349" t="str">
            <v>m</v>
          </cell>
          <cell r="D349">
            <v>2266.2800000000002</v>
          </cell>
          <cell r="E349">
            <v>1026.8800000000001</v>
          </cell>
          <cell r="F349">
            <v>40831.4</v>
          </cell>
        </row>
        <row r="350">
          <cell r="A350">
            <v>98340</v>
          </cell>
          <cell r="B350" t="str">
            <v xml:space="preserve"> ¾p rung càc cŸt D430 L&gt;12m,‡¶t c¶p II    </v>
          </cell>
          <cell r="C350" t="str">
            <v>m</v>
          </cell>
          <cell r="D350">
            <v>3955.43</v>
          </cell>
          <cell r="E350">
            <v>1838.65</v>
          </cell>
          <cell r="F350">
            <v>45718.55</v>
          </cell>
        </row>
        <row r="351">
          <cell r="A351">
            <v>99110</v>
          </cell>
          <cell r="B351" t="str">
            <v xml:space="preserve"> ¾p trõèc càc BTCT 15x15 L&lt;=4m,‡¶t c¶p I  </v>
          </cell>
          <cell r="C351" t="str">
            <v>m</v>
          </cell>
          <cell r="D351">
            <v>0</v>
          </cell>
          <cell r="E351">
            <v>734.49</v>
          </cell>
          <cell r="F351">
            <v>11965.39</v>
          </cell>
        </row>
        <row r="352">
          <cell r="A352">
            <v>99111</v>
          </cell>
          <cell r="B352" t="str">
            <v xml:space="preserve"> ¾p trõèc càc BTCT 20x20 L&lt;=4m,‡¶t c¶p I  </v>
          </cell>
          <cell r="C352" t="str">
            <v>m</v>
          </cell>
          <cell r="D352">
            <v>0</v>
          </cell>
          <cell r="E352">
            <v>1330.43</v>
          </cell>
          <cell r="F352">
            <v>17339.07</v>
          </cell>
        </row>
        <row r="353">
          <cell r="A353">
            <v>99112</v>
          </cell>
          <cell r="B353" t="str">
            <v xml:space="preserve"> ¾p trõèc càc BTCT 25x25 L&lt;=4m,‡¶t c¶p I  </v>
          </cell>
          <cell r="C353" t="str">
            <v>m</v>
          </cell>
          <cell r="D353">
            <v>0</v>
          </cell>
          <cell r="E353">
            <v>1566.83</v>
          </cell>
          <cell r="F353">
            <v>20419.98</v>
          </cell>
        </row>
        <row r="354">
          <cell r="A354">
            <v>99210</v>
          </cell>
          <cell r="B354" t="str">
            <v xml:space="preserve"> ¾p trõèc càc BTCT 15x15 L&lt;=4m,‡¶t c¶p II </v>
          </cell>
          <cell r="C354" t="str">
            <v>m</v>
          </cell>
          <cell r="D354">
            <v>0</v>
          </cell>
          <cell r="E354">
            <v>844.44</v>
          </cell>
          <cell r="F354">
            <v>13756.62</v>
          </cell>
        </row>
        <row r="355">
          <cell r="A355">
            <v>99211</v>
          </cell>
          <cell r="B355" t="str">
            <v xml:space="preserve"> ¾p trõèc càc BTCT 20x20 L&lt;=4m,‡¶t c¶p II </v>
          </cell>
          <cell r="C355" t="str">
            <v>m</v>
          </cell>
          <cell r="D355">
            <v>0</v>
          </cell>
          <cell r="E355">
            <v>1528.35</v>
          </cell>
          <cell r="F355">
            <v>19918.439999999999</v>
          </cell>
        </row>
        <row r="356">
          <cell r="A356">
            <v>99212</v>
          </cell>
          <cell r="B356" t="str">
            <v xml:space="preserve"> ¾p trõèc càc BTCT 25x25 L&lt;=4m,‡¶t c¶p II </v>
          </cell>
          <cell r="C356" t="str">
            <v>m</v>
          </cell>
          <cell r="D356">
            <v>0</v>
          </cell>
          <cell r="E356">
            <v>1913.18</v>
          </cell>
          <cell r="F356">
            <v>24933.88</v>
          </cell>
        </row>
        <row r="357">
          <cell r="A357">
            <v>99310</v>
          </cell>
          <cell r="B357" t="str">
            <v xml:space="preserve"> ¾p trõèc càc BTCT 15x15 L&gt; 4m,‡¶t c¶p I  </v>
          </cell>
          <cell r="C357" t="str">
            <v>m</v>
          </cell>
          <cell r="D357">
            <v>0</v>
          </cell>
          <cell r="E357">
            <v>681.71</v>
          </cell>
          <cell r="F357">
            <v>11105.61</v>
          </cell>
        </row>
        <row r="358">
          <cell r="A358">
            <v>99311</v>
          </cell>
          <cell r="B358" t="str">
            <v xml:space="preserve"> ¾p trõèc càc BTCT 20x20 L&gt; 4m,‡¶t c¶p I  </v>
          </cell>
          <cell r="C358" t="str">
            <v>m</v>
          </cell>
          <cell r="D358">
            <v>0</v>
          </cell>
          <cell r="E358">
            <v>1236.97</v>
          </cell>
          <cell r="F358">
            <v>16121.04</v>
          </cell>
        </row>
        <row r="359">
          <cell r="A359">
            <v>99312</v>
          </cell>
          <cell r="B359" t="str">
            <v xml:space="preserve"> ¾p trõèc càc BTCT 25x25 L&gt; 4m,‡¶t c¶p I  </v>
          </cell>
          <cell r="C359" t="str">
            <v>m</v>
          </cell>
          <cell r="D359">
            <v>0</v>
          </cell>
          <cell r="E359">
            <v>1374.41</v>
          </cell>
          <cell r="F359">
            <v>17912.27</v>
          </cell>
        </row>
        <row r="360">
          <cell r="A360">
            <v>99410</v>
          </cell>
          <cell r="B360" t="str">
            <v xml:space="preserve"> ¾p trõèc càc BTCT 15x15 L&gt; 4m,‡¶t c¶p II </v>
          </cell>
          <cell r="C360" t="str">
            <v>m</v>
          </cell>
          <cell r="D360">
            <v>0</v>
          </cell>
          <cell r="E360">
            <v>800.46</v>
          </cell>
          <cell r="F360">
            <v>13040.13</v>
          </cell>
        </row>
        <row r="361">
          <cell r="A361">
            <v>99411</v>
          </cell>
          <cell r="B361" t="str">
            <v xml:space="preserve"> ¾p trõèc càc BTCT 20x20 L&gt; 4m,‡¶t c¶p II </v>
          </cell>
          <cell r="C361" t="str">
            <v>m</v>
          </cell>
          <cell r="D361">
            <v>0</v>
          </cell>
          <cell r="E361">
            <v>1346.93</v>
          </cell>
          <cell r="F361">
            <v>17554.02</v>
          </cell>
        </row>
        <row r="362">
          <cell r="A362">
            <v>99412</v>
          </cell>
          <cell r="B362" t="str">
            <v xml:space="preserve"> ¾p trõèc càc BTCT 25x25 L&gt; 4m,‡¶t c¶p II </v>
          </cell>
          <cell r="C362" t="str">
            <v>m</v>
          </cell>
          <cell r="D362">
            <v>0</v>
          </cell>
          <cell r="E362">
            <v>1687.78</v>
          </cell>
          <cell r="F362">
            <v>21852.97</v>
          </cell>
        </row>
        <row r="363">
          <cell r="A363">
            <v>113110</v>
          </cell>
          <cell r="B363" t="str">
            <v xml:space="preserve"> MÜng ½õéng = ½Ÿ lèp mÜng ½¬ l¿n d¡y 15cm </v>
          </cell>
          <cell r="C363" t="str">
            <v>m2</v>
          </cell>
          <cell r="D363">
            <v>10173.42</v>
          </cell>
          <cell r="E363">
            <v>846.91</v>
          </cell>
          <cell r="F363">
            <v>328.63</v>
          </cell>
        </row>
        <row r="364">
          <cell r="A364">
            <v>113120</v>
          </cell>
          <cell r="B364" t="str">
            <v xml:space="preserve"> MÜng ½õéng = ½Ÿ lèp mÜng ½¬ l¿n d¡y 20cm </v>
          </cell>
          <cell r="C364" t="str">
            <v>m2</v>
          </cell>
          <cell r="D364">
            <v>13564.56</v>
          </cell>
          <cell r="E364">
            <v>1129.22</v>
          </cell>
          <cell r="F364">
            <v>328.63</v>
          </cell>
        </row>
        <row r="365">
          <cell r="A365">
            <v>113130</v>
          </cell>
          <cell r="B365" t="str">
            <v xml:space="preserve"> MÜng ½õéng = ½Ÿ lèp mÜng ½¬ l¿n d¡y 25cm </v>
          </cell>
          <cell r="C365" t="str">
            <v>m2</v>
          </cell>
          <cell r="D365">
            <v>16955.7</v>
          </cell>
          <cell r="E365">
            <v>1621.24</v>
          </cell>
          <cell r="F365">
            <v>328.63</v>
          </cell>
        </row>
        <row r="366">
          <cell r="A366">
            <v>113140</v>
          </cell>
          <cell r="B366" t="str">
            <v xml:space="preserve"> MÜng ½õéng = ½Ÿ lèp mÜng ½¬ l¿n d¡y 30cm </v>
          </cell>
          <cell r="C366" t="str">
            <v>m2</v>
          </cell>
          <cell r="D366">
            <v>20346.84</v>
          </cell>
          <cell r="E366">
            <v>1944.88</v>
          </cell>
          <cell r="F366">
            <v>328.63</v>
          </cell>
        </row>
        <row r="367">
          <cell r="A367">
            <v>113210</v>
          </cell>
          <cell r="B367" t="str">
            <v xml:space="preserve"> MÜng ½õéng =cŸt lèp mÜng ½¬ l¿n d¡y 10cm </v>
          </cell>
          <cell r="C367" t="str">
            <v>m2</v>
          </cell>
          <cell r="D367">
            <v>1601.86</v>
          </cell>
          <cell r="E367">
            <v>135.1</v>
          </cell>
          <cell r="F367">
            <v>328.63</v>
          </cell>
        </row>
        <row r="368">
          <cell r="A368">
            <v>113220</v>
          </cell>
          <cell r="B368" t="str">
            <v xml:space="preserve"> MÜng ½õéng =cŸt lèp mÜng ½¬ l¿n d¡y 15cm </v>
          </cell>
          <cell r="C368" t="str">
            <v>m2</v>
          </cell>
          <cell r="D368">
            <v>2402.79</v>
          </cell>
          <cell r="E368">
            <v>202.65</v>
          </cell>
          <cell r="F368">
            <v>328.63</v>
          </cell>
        </row>
        <row r="369">
          <cell r="A369">
            <v>113230</v>
          </cell>
          <cell r="B369" t="str">
            <v xml:space="preserve"> MÜng ½õéng =cŸt lèp mÜng ½¬ l¿n d¡y 20cm </v>
          </cell>
          <cell r="C369" t="str">
            <v>m2</v>
          </cell>
          <cell r="D369">
            <v>3203.72</v>
          </cell>
          <cell r="E369">
            <v>270.20999999999998</v>
          </cell>
          <cell r="F369">
            <v>328.63</v>
          </cell>
        </row>
        <row r="370">
          <cell r="A370">
            <v>113240</v>
          </cell>
          <cell r="B370" t="str">
            <v xml:space="preserve"> MÜng ½õéng =cŸt lèp mÜng ½¬ l¿n d¡y 25cm </v>
          </cell>
          <cell r="C370" t="str">
            <v>m2</v>
          </cell>
          <cell r="D370">
            <v>4004.65</v>
          </cell>
          <cell r="E370">
            <v>338.77</v>
          </cell>
          <cell r="F370">
            <v>657.26</v>
          </cell>
        </row>
        <row r="371">
          <cell r="A371">
            <v>113250</v>
          </cell>
          <cell r="B371" t="str">
            <v xml:space="preserve"> MÜng ½õéng =cŸt lèp mÜng ½¬ l¿n d¡y 30cm </v>
          </cell>
          <cell r="C371" t="str">
            <v>m2</v>
          </cell>
          <cell r="D371">
            <v>4805.58</v>
          </cell>
          <cell r="E371">
            <v>406.32</v>
          </cell>
          <cell r="F371">
            <v>657.26</v>
          </cell>
        </row>
        <row r="372">
          <cell r="A372">
            <v>113311</v>
          </cell>
          <cell r="B372" t="str">
            <v xml:space="preserve"> MÜng cŸt v¡ng g/câ 6%XM T/træn 20-25m3/h </v>
          </cell>
          <cell r="C372" t="str">
            <v>m3</v>
          </cell>
          <cell r="D372">
            <v>124543.78</v>
          </cell>
          <cell r="E372">
            <v>3269.59</v>
          </cell>
          <cell r="F372">
            <v>12971.12</v>
          </cell>
        </row>
        <row r="373">
          <cell r="A373">
            <v>113312</v>
          </cell>
          <cell r="B373" t="str">
            <v xml:space="preserve"> MÜng cŸt v¡ng g/câ 8%XM T/træn 20-25m3/h </v>
          </cell>
          <cell r="C373" t="str">
            <v>m3</v>
          </cell>
          <cell r="D373">
            <v>149742.81</v>
          </cell>
          <cell r="E373">
            <v>3382.34</v>
          </cell>
          <cell r="F373">
            <v>12971.12</v>
          </cell>
        </row>
        <row r="374">
          <cell r="A374">
            <v>113313</v>
          </cell>
          <cell r="B374" t="str">
            <v xml:space="preserve"> MÜng cŸt v¡ng g/câ 6%XM T/træn 30m3/h    </v>
          </cell>
          <cell r="C374" t="str">
            <v>m3</v>
          </cell>
          <cell r="D374">
            <v>124543.78</v>
          </cell>
          <cell r="E374">
            <v>3269.59</v>
          </cell>
          <cell r="F374">
            <v>18529.27</v>
          </cell>
        </row>
        <row r="375">
          <cell r="A375">
            <v>113314</v>
          </cell>
          <cell r="B375" t="str">
            <v xml:space="preserve"> MÜng cŸt v¡ng g/câ 8%XM T/træn 30m3/h    </v>
          </cell>
          <cell r="C375" t="str">
            <v>m3</v>
          </cell>
          <cell r="D375">
            <v>149742.81</v>
          </cell>
          <cell r="E375">
            <v>3382.34</v>
          </cell>
          <cell r="F375">
            <v>18529.27</v>
          </cell>
        </row>
        <row r="376">
          <cell r="A376">
            <v>113315</v>
          </cell>
          <cell r="B376" t="str">
            <v xml:space="preserve"> MÜng cŸt v¡ng g/câ 6%XM T/træn 50m3/h    </v>
          </cell>
          <cell r="C376" t="str">
            <v>m3</v>
          </cell>
          <cell r="D376">
            <v>124543.78</v>
          </cell>
          <cell r="E376">
            <v>3269.59</v>
          </cell>
          <cell r="F376">
            <v>12543.17</v>
          </cell>
        </row>
        <row r="377">
          <cell r="A377">
            <v>113316</v>
          </cell>
          <cell r="B377" t="str">
            <v xml:space="preserve"> MÜng cŸt v¡ng g/câ 8%XM T/træn 50m3/h    </v>
          </cell>
          <cell r="C377" t="str">
            <v>m3</v>
          </cell>
          <cell r="D377">
            <v>149742.81</v>
          </cell>
          <cell r="E377">
            <v>3382.34</v>
          </cell>
          <cell r="F377">
            <v>12543.17</v>
          </cell>
        </row>
        <row r="378">
          <cell r="A378">
            <v>113321</v>
          </cell>
          <cell r="B378" t="str">
            <v xml:space="preserve"> MÜng cŸt ½en  g/câ 6%XM T/træn 20-25m3/h </v>
          </cell>
          <cell r="C378" t="str">
            <v>m3</v>
          </cell>
          <cell r="D378">
            <v>89976.4</v>
          </cell>
          <cell r="E378">
            <v>3269.59</v>
          </cell>
          <cell r="F378">
            <v>12971.12</v>
          </cell>
        </row>
        <row r="379">
          <cell r="A379">
            <v>113322</v>
          </cell>
          <cell r="B379" t="str">
            <v xml:space="preserve"> MÜng cŸt ½en  g/câ 8%XM T/træn 20-25m3/h </v>
          </cell>
          <cell r="C379" t="str">
            <v>m3</v>
          </cell>
          <cell r="D379">
            <v>111950.31</v>
          </cell>
          <cell r="E379">
            <v>3382.34</v>
          </cell>
          <cell r="F379">
            <v>12971.12</v>
          </cell>
        </row>
        <row r="380">
          <cell r="A380">
            <v>113313</v>
          </cell>
          <cell r="B380" t="str">
            <v xml:space="preserve"> MÜng cŸt ½en  g/câ 6%XM T/træn 30m3/h    </v>
          </cell>
          <cell r="C380" t="str">
            <v>m3</v>
          </cell>
          <cell r="D380">
            <v>89976.4</v>
          </cell>
          <cell r="E380">
            <v>3269.59</v>
          </cell>
          <cell r="F380">
            <v>13529.27</v>
          </cell>
        </row>
        <row r="381">
          <cell r="A381">
            <v>113314</v>
          </cell>
          <cell r="B381" t="str">
            <v xml:space="preserve"> MÜng cŸt ½en  g/câ 8%XM T/træn 30m3/h    </v>
          </cell>
          <cell r="C381" t="str">
            <v>m3</v>
          </cell>
          <cell r="D381">
            <v>111950.31</v>
          </cell>
          <cell r="E381">
            <v>3382.34</v>
          </cell>
          <cell r="F381">
            <v>13529.27</v>
          </cell>
        </row>
        <row r="382">
          <cell r="A382">
            <v>113315</v>
          </cell>
          <cell r="B382" t="str">
            <v xml:space="preserve"> MÜng cŸt ½en  g/câ 6%XM T/træn 50m3/h    </v>
          </cell>
          <cell r="C382" t="str">
            <v>m3</v>
          </cell>
          <cell r="D382">
            <v>89976.4</v>
          </cell>
          <cell r="E382">
            <v>3269.59</v>
          </cell>
          <cell r="F382">
            <v>12543.17</v>
          </cell>
        </row>
        <row r="383">
          <cell r="A383">
            <v>113316</v>
          </cell>
          <cell r="B383" t="str">
            <v xml:space="preserve"> MÜng cŸt ½en  g/câ 8%XM T/træn 50m3/h    </v>
          </cell>
          <cell r="C383" t="str">
            <v>m3</v>
          </cell>
          <cell r="D383">
            <v>111950.31</v>
          </cell>
          <cell r="E383">
            <v>3382.34</v>
          </cell>
          <cell r="F383">
            <v>12543.17</v>
          </cell>
        </row>
        <row r="384">
          <cell r="A384">
            <v>114111</v>
          </cell>
          <cell r="B384" t="str">
            <v xml:space="preserve"> Lèp trÅn m´t ½õéng ½¬ l¿n ¾p  8cm ½Ÿ d¯m </v>
          </cell>
          <cell r="C384" t="str">
            <v>m2</v>
          </cell>
          <cell r="D384">
            <v>7907.57</v>
          </cell>
          <cell r="E384">
            <v>1129.22</v>
          </cell>
          <cell r="F384">
            <v>2172.6</v>
          </cell>
        </row>
        <row r="385">
          <cell r="A385">
            <v>114112</v>
          </cell>
          <cell r="B385" t="str">
            <v xml:space="preserve"> Lèp trÅn m´t ½õéng ½¬ l¿n ¾p 10cm ½Ÿ d¯m </v>
          </cell>
          <cell r="C385" t="str">
            <v>m2</v>
          </cell>
          <cell r="D385">
            <v>9826.2900000000009</v>
          </cell>
          <cell r="E385">
            <v>1209.8800000000001</v>
          </cell>
          <cell r="F385">
            <v>2683.79</v>
          </cell>
        </row>
        <row r="386">
          <cell r="A386">
            <v>114113</v>
          </cell>
          <cell r="B386" t="str">
            <v xml:space="preserve"> Lèp trÅn m´t ½õéng ½¬ l¿n ¾p 12cm ½Ÿ d¯m </v>
          </cell>
          <cell r="C386" t="str">
            <v>m2</v>
          </cell>
          <cell r="D386">
            <v>11698.25</v>
          </cell>
          <cell r="E386">
            <v>1267.3499999999999</v>
          </cell>
          <cell r="F386">
            <v>3213.25</v>
          </cell>
        </row>
        <row r="387">
          <cell r="A387">
            <v>114114</v>
          </cell>
          <cell r="B387" t="str">
            <v xml:space="preserve"> Lèp trÅn m´t ½õéng ½¬ l¿n ¾p 14cm ½Ÿ d¯m </v>
          </cell>
          <cell r="C387" t="str">
            <v>m2</v>
          </cell>
          <cell r="D387">
            <v>13656.07</v>
          </cell>
          <cell r="E387">
            <v>1321.79</v>
          </cell>
          <cell r="F387">
            <v>3742.71</v>
          </cell>
        </row>
        <row r="388">
          <cell r="A388">
            <v>114115</v>
          </cell>
          <cell r="B388" t="str">
            <v xml:space="preserve"> Lèp trÅn m´t ½õéng ½¬ l¿n ¾p 15cm ½Ÿ d¯m </v>
          </cell>
          <cell r="C388" t="str">
            <v>m2</v>
          </cell>
          <cell r="D388">
            <v>14604.82</v>
          </cell>
          <cell r="E388">
            <v>1354.05</v>
          </cell>
          <cell r="F388">
            <v>3998.31</v>
          </cell>
        </row>
        <row r="389">
          <cell r="A389">
            <v>114121</v>
          </cell>
          <cell r="B389" t="str">
            <v xml:space="preserve"> Lèp dõèi m´t ½õéng ½¬ l¿n ¾p  8cm ½Ÿ d¯m </v>
          </cell>
          <cell r="C389" t="str">
            <v>m2</v>
          </cell>
          <cell r="D389">
            <v>6837.52</v>
          </cell>
          <cell r="E389">
            <v>551.5</v>
          </cell>
          <cell r="F389">
            <v>1825.71</v>
          </cell>
        </row>
        <row r="390">
          <cell r="A390">
            <v>114122</v>
          </cell>
          <cell r="B390" t="str">
            <v xml:space="preserve"> Lèp dõèi m´t ½õéng ½¬ l¿n ¾p 10cm ½Ÿ d¯m </v>
          </cell>
          <cell r="C390" t="str">
            <v>m2</v>
          </cell>
          <cell r="D390">
            <v>8538.82</v>
          </cell>
          <cell r="E390">
            <v>618.04999999999995</v>
          </cell>
          <cell r="F390">
            <v>2190.85</v>
          </cell>
        </row>
        <row r="391">
          <cell r="A391">
            <v>114123</v>
          </cell>
          <cell r="B391" t="str">
            <v xml:space="preserve"> Lèp dõèi m´t ½õéng ½¬ l¿n ¾p 12cm ½Ÿ d¯m </v>
          </cell>
          <cell r="C391" t="str">
            <v>m2</v>
          </cell>
          <cell r="D391">
            <v>10246.58</v>
          </cell>
          <cell r="E391">
            <v>661.4</v>
          </cell>
          <cell r="F391">
            <v>2866.37</v>
          </cell>
        </row>
        <row r="392">
          <cell r="A392">
            <v>114124</v>
          </cell>
          <cell r="B392" t="str">
            <v xml:space="preserve"> Lèp dõèi m´t ½õéng ½¬ l¿n ¾p 14cm ½Ÿ d¯m </v>
          </cell>
          <cell r="C392" t="str">
            <v>m2</v>
          </cell>
          <cell r="D392">
            <v>11954.34</v>
          </cell>
          <cell r="E392">
            <v>705.76</v>
          </cell>
          <cell r="F392">
            <v>3176.74</v>
          </cell>
        </row>
        <row r="393">
          <cell r="A393">
            <v>114125</v>
          </cell>
          <cell r="B393" t="str">
            <v xml:space="preserve"> Lèp dõèi m´t ½õéng ½¬ l¿n ¾p 15cm ½Ÿ d¯m </v>
          </cell>
          <cell r="C393" t="str">
            <v>m2</v>
          </cell>
          <cell r="D393">
            <v>12769.41</v>
          </cell>
          <cell r="E393">
            <v>727.94</v>
          </cell>
          <cell r="F393">
            <v>3395.82</v>
          </cell>
        </row>
        <row r="394">
          <cell r="A394">
            <v>114211</v>
          </cell>
          <cell r="B394" t="str">
            <v xml:space="preserve"> Lèp trÅn M½õéng c¶p phâi ½¬ l¿n ¾p  6cm  </v>
          </cell>
          <cell r="C394" t="str">
            <v>m2</v>
          </cell>
          <cell r="D394">
            <v>1923.38</v>
          </cell>
          <cell r="E394">
            <v>331.91</v>
          </cell>
          <cell r="F394">
            <v>1296.25</v>
          </cell>
        </row>
        <row r="395">
          <cell r="A395">
            <v>114212</v>
          </cell>
          <cell r="B395" t="str">
            <v xml:space="preserve"> Lèp trÅn M½õéng c¶p phâi ½¬ l¿n ¾p  8cm  </v>
          </cell>
          <cell r="C395" t="str">
            <v>m2</v>
          </cell>
          <cell r="D395">
            <v>2497.46</v>
          </cell>
          <cell r="E395">
            <v>352.72</v>
          </cell>
          <cell r="F395">
            <v>1789.2</v>
          </cell>
        </row>
        <row r="396">
          <cell r="A396">
            <v>114213</v>
          </cell>
          <cell r="B396" t="str">
            <v xml:space="preserve"> Lèp trÅn M½õéng c¶p phâi ½¬ l¿n ¾p 10cm  </v>
          </cell>
          <cell r="C396" t="str">
            <v>m2</v>
          </cell>
          <cell r="D396">
            <v>3073.55</v>
          </cell>
          <cell r="E396">
            <v>374.59</v>
          </cell>
          <cell r="F396">
            <v>2190.85</v>
          </cell>
        </row>
        <row r="397">
          <cell r="A397">
            <v>114214</v>
          </cell>
          <cell r="B397" t="str">
            <v xml:space="preserve"> Lèp trÅn M½õéng c¶p phâi ½¬ l¿n ¾p 12cm  </v>
          </cell>
          <cell r="C397" t="str">
            <v>m2</v>
          </cell>
          <cell r="D397">
            <v>3649.64</v>
          </cell>
          <cell r="E397">
            <v>396.31</v>
          </cell>
          <cell r="F397">
            <v>2665.54</v>
          </cell>
        </row>
        <row r="398">
          <cell r="A398">
            <v>114215</v>
          </cell>
          <cell r="B398" t="str">
            <v xml:space="preserve"> Lèp trÅn M½õéng c¶p phâi ½¬ l¿n ¾p 14cm  </v>
          </cell>
          <cell r="C398" t="str">
            <v>m2</v>
          </cell>
          <cell r="D398">
            <v>4223.71</v>
          </cell>
          <cell r="E398">
            <v>418.11</v>
          </cell>
          <cell r="F398">
            <v>3103.71</v>
          </cell>
        </row>
        <row r="399">
          <cell r="A399">
            <v>114216</v>
          </cell>
          <cell r="B399" t="str">
            <v xml:space="preserve"> Lèp trÅn M½õéng c¶p phâi ½¬ l¿n ¾p 16cm  </v>
          </cell>
          <cell r="C399" t="str">
            <v>m2</v>
          </cell>
          <cell r="D399">
            <v>4799.8</v>
          </cell>
          <cell r="E399">
            <v>439.91</v>
          </cell>
          <cell r="F399">
            <v>3487.11</v>
          </cell>
        </row>
        <row r="400">
          <cell r="A400">
            <v>114217</v>
          </cell>
          <cell r="B400" t="str">
            <v xml:space="preserve"> Lèp trÅn M½õéng c¶p phâi ½¬ l¿n ¾p 18cm  </v>
          </cell>
          <cell r="C400" t="str">
            <v>m2</v>
          </cell>
          <cell r="D400">
            <v>5373.88</v>
          </cell>
          <cell r="E400">
            <v>460.72</v>
          </cell>
          <cell r="F400">
            <v>3961.79</v>
          </cell>
        </row>
        <row r="401">
          <cell r="A401">
            <v>114218</v>
          </cell>
          <cell r="B401" t="str">
            <v xml:space="preserve"> Lèp trÅn M½õéng c¶p phâi ½¬ l¿n ¾p 20cm  </v>
          </cell>
          <cell r="C401" t="str">
            <v>m2</v>
          </cell>
          <cell r="D401">
            <v>5949.97</v>
          </cell>
          <cell r="E401">
            <v>482.51</v>
          </cell>
          <cell r="F401">
            <v>4399.96</v>
          </cell>
        </row>
        <row r="402">
          <cell r="A402">
            <v>114221</v>
          </cell>
          <cell r="B402" t="str">
            <v xml:space="preserve"> Lèp dõèi M½õéng c¶p phâi ½¬ l¿n ¾p  6cm  </v>
          </cell>
          <cell r="C402" t="str">
            <v>m2</v>
          </cell>
          <cell r="D402">
            <v>1726.26</v>
          </cell>
          <cell r="E402">
            <v>196.18</v>
          </cell>
          <cell r="F402">
            <v>931.11</v>
          </cell>
        </row>
        <row r="403">
          <cell r="A403">
            <v>114222</v>
          </cell>
          <cell r="B403" t="str">
            <v xml:space="preserve">          M½õéng c¶p phâi ½¬ l¿n ¾p  8cm  </v>
          </cell>
          <cell r="C403" t="str">
            <v>m2</v>
          </cell>
          <cell r="D403">
            <v>2300.33</v>
          </cell>
          <cell r="E403">
            <v>217.97</v>
          </cell>
          <cell r="F403">
            <v>1278</v>
          </cell>
        </row>
        <row r="404">
          <cell r="A404">
            <v>114223</v>
          </cell>
          <cell r="B404" t="str">
            <v xml:space="preserve">          M½õéng c¶p phâi ½¬ l¿n ¾p 10cm  </v>
          </cell>
          <cell r="C404" t="str">
            <v>m2</v>
          </cell>
          <cell r="D404">
            <v>2876.42</v>
          </cell>
          <cell r="E404">
            <v>239.77</v>
          </cell>
          <cell r="F404">
            <v>1551.85</v>
          </cell>
        </row>
        <row r="405">
          <cell r="A405">
            <v>114224</v>
          </cell>
          <cell r="B405" t="str">
            <v xml:space="preserve">          M½õéng c¶p phâi ½¬ l¿n ¾p 12cm  </v>
          </cell>
          <cell r="C405" t="str">
            <v>m2</v>
          </cell>
          <cell r="D405">
            <v>3452.51</v>
          </cell>
          <cell r="E405">
            <v>261.57</v>
          </cell>
          <cell r="F405">
            <v>1898.74</v>
          </cell>
        </row>
        <row r="406">
          <cell r="A406">
            <v>114225</v>
          </cell>
          <cell r="B406" t="str">
            <v xml:space="preserve">          M½õéng c¶p phâi ½¬ l¿n ¾p 14cm  </v>
          </cell>
          <cell r="C406" t="str">
            <v>m2</v>
          </cell>
          <cell r="D406">
            <v>4026.59</v>
          </cell>
          <cell r="E406">
            <v>283.37</v>
          </cell>
          <cell r="F406">
            <v>2209.11</v>
          </cell>
        </row>
        <row r="407">
          <cell r="A407">
            <v>114226</v>
          </cell>
          <cell r="B407" t="str">
            <v xml:space="preserve">          M½õéng c¶p phâi ½¬ l¿n ¾p 16cm  </v>
          </cell>
          <cell r="C407" t="str">
            <v>m2</v>
          </cell>
          <cell r="D407">
            <v>4602.68</v>
          </cell>
          <cell r="E407">
            <v>304.17</v>
          </cell>
          <cell r="F407">
            <v>2482.9699999999998</v>
          </cell>
        </row>
        <row r="408">
          <cell r="A408">
            <v>114227</v>
          </cell>
          <cell r="B408" t="str">
            <v xml:space="preserve">          M½õéng c¶p phâi ½¬ l¿n ¾p 18cm  </v>
          </cell>
          <cell r="C408" t="str">
            <v>m2</v>
          </cell>
          <cell r="D408">
            <v>5176.75</v>
          </cell>
          <cell r="E408">
            <v>325.97000000000003</v>
          </cell>
          <cell r="F408">
            <v>2829.85</v>
          </cell>
        </row>
        <row r="409">
          <cell r="A409">
            <v>114228</v>
          </cell>
          <cell r="B409" t="str">
            <v xml:space="preserve">          M½õéng c¶p phâi ½¬ l¿n ¾p 20cm  </v>
          </cell>
          <cell r="C409" t="str">
            <v>m2</v>
          </cell>
          <cell r="D409">
            <v>5752.84</v>
          </cell>
          <cell r="E409">
            <v>347.77</v>
          </cell>
          <cell r="F409">
            <v>3249.76</v>
          </cell>
        </row>
        <row r="410">
          <cell r="A410">
            <v>114311</v>
          </cell>
          <cell r="B410" t="str">
            <v xml:space="preserve"> ‡õéng ½Ÿ d¯m lŸng nhúa 3.0kg/m2,d¡y  8cm </v>
          </cell>
          <cell r="C410" t="str">
            <v>m2</v>
          </cell>
          <cell r="D410">
            <v>17234.21</v>
          </cell>
          <cell r="E410">
            <v>1089.8599999999999</v>
          </cell>
          <cell r="F410">
            <v>2555.9899999999998</v>
          </cell>
        </row>
        <row r="411">
          <cell r="A411">
            <v>114312</v>
          </cell>
          <cell r="B411" t="str">
            <v xml:space="preserve"> ‡õéng ½Ÿ d¯m lŸng nhúa 3.0kg/m2 d¡y 10cm </v>
          </cell>
          <cell r="C411" t="str">
            <v>m2</v>
          </cell>
          <cell r="D411">
            <v>19114.349999999999</v>
          </cell>
          <cell r="E411">
            <v>1204.6400000000001</v>
          </cell>
          <cell r="F411">
            <v>3377.56</v>
          </cell>
        </row>
        <row r="412">
          <cell r="A412">
            <v>114313</v>
          </cell>
          <cell r="B412" t="str">
            <v xml:space="preserve"> ‡õéng ½Ÿ d¯m lŸng nhúa 3.0kg/m2 d¡y 12cm </v>
          </cell>
          <cell r="C412" t="str">
            <v>m2</v>
          </cell>
          <cell r="D412">
            <v>20981.85</v>
          </cell>
          <cell r="E412">
            <v>1204.6400000000001</v>
          </cell>
          <cell r="F412">
            <v>3377.56</v>
          </cell>
        </row>
        <row r="413">
          <cell r="A413">
            <v>114314</v>
          </cell>
          <cell r="B413" t="str">
            <v xml:space="preserve"> ‡õéng ½Ÿ d¯m lŸng nhúa 3.0kg/m2 d¡y 14cm </v>
          </cell>
          <cell r="C413" t="str">
            <v>m2</v>
          </cell>
          <cell r="D413">
            <v>22907.58</v>
          </cell>
          <cell r="E413">
            <v>1204.6400000000001</v>
          </cell>
          <cell r="F413">
            <v>3377.56</v>
          </cell>
        </row>
        <row r="414">
          <cell r="A414">
            <v>114315</v>
          </cell>
          <cell r="B414" t="str">
            <v xml:space="preserve"> ‡õéng ½Ÿ d¯m lŸng nhúa 3.0kg/m2 d¡y 15cm </v>
          </cell>
          <cell r="C414" t="str">
            <v>m2</v>
          </cell>
          <cell r="D414">
            <v>23785.83</v>
          </cell>
          <cell r="E414">
            <v>1318.42</v>
          </cell>
          <cell r="F414">
            <v>4217.3900000000003</v>
          </cell>
        </row>
        <row r="415">
          <cell r="A415">
            <v>114321</v>
          </cell>
          <cell r="B415" t="str">
            <v xml:space="preserve"> ‡õéng ½Ÿ d¯m lŸng nhúa 3.5kg/m2,d¡y  8cm </v>
          </cell>
          <cell r="C415" t="str">
            <v>m2</v>
          </cell>
          <cell r="D415">
            <v>18552.509999999998</v>
          </cell>
          <cell r="E415">
            <v>1089.8599999999999</v>
          </cell>
          <cell r="F415">
            <v>2555.9899999999998</v>
          </cell>
        </row>
        <row r="416">
          <cell r="A416">
            <v>114322</v>
          </cell>
          <cell r="B416" t="str">
            <v xml:space="preserve"> ‡õéng ½Ÿ d¯m lŸng nhúa 3.5kg/m2 d¡y 10cm </v>
          </cell>
          <cell r="C416" t="str">
            <v>m2</v>
          </cell>
          <cell r="D416">
            <v>20432.650000000001</v>
          </cell>
          <cell r="E416">
            <v>1204.6400000000001</v>
          </cell>
          <cell r="F416">
            <v>3377.56</v>
          </cell>
        </row>
        <row r="417">
          <cell r="A417">
            <v>114323</v>
          </cell>
          <cell r="B417" t="str">
            <v xml:space="preserve"> ‡õéng ½Ÿ d¯m lŸng nhúa 3.5kg/m2 d¡y 12cm </v>
          </cell>
          <cell r="C417" t="str">
            <v>m2</v>
          </cell>
          <cell r="D417">
            <v>22300.15</v>
          </cell>
          <cell r="E417">
            <v>1204.6400000000001</v>
          </cell>
          <cell r="F417">
            <v>3377.56</v>
          </cell>
        </row>
        <row r="418">
          <cell r="A418">
            <v>114324</v>
          </cell>
          <cell r="B418" t="str">
            <v xml:space="preserve"> ‡õéng ½Ÿ d¯m lŸng nhúa 3.5kg/m2 d¡y 14cm </v>
          </cell>
          <cell r="C418" t="str">
            <v>m2</v>
          </cell>
          <cell r="D418">
            <v>24225.88</v>
          </cell>
          <cell r="E418">
            <v>1204.6400000000001</v>
          </cell>
          <cell r="F418">
            <v>3377.56</v>
          </cell>
        </row>
        <row r="419">
          <cell r="A419">
            <v>114325</v>
          </cell>
          <cell r="B419" t="str">
            <v xml:space="preserve"> ‡õéng ½Ÿ d¯m lŸng nhúa 3.5kg/m2 d¡y 15cm </v>
          </cell>
          <cell r="C419" t="str">
            <v>m2</v>
          </cell>
          <cell r="D419">
            <v>25104.13</v>
          </cell>
          <cell r="E419">
            <v>1319.42</v>
          </cell>
          <cell r="F419">
            <v>4217.3900000000003</v>
          </cell>
        </row>
        <row r="420">
          <cell r="A420">
            <v>114331</v>
          </cell>
          <cell r="B420" t="str">
            <v xml:space="preserve"> ‡õéng ½Ÿ d¯m lŸng nhúa 5.0kg/m2,d¡y  8cm </v>
          </cell>
          <cell r="C420" t="str">
            <v>m2</v>
          </cell>
          <cell r="D420">
            <v>22504.51</v>
          </cell>
          <cell r="E420">
            <v>1434.2</v>
          </cell>
          <cell r="F420">
            <v>2738.57</v>
          </cell>
        </row>
        <row r="421">
          <cell r="A421">
            <v>114332</v>
          </cell>
          <cell r="B421" t="str">
            <v xml:space="preserve"> ‡õéng ½Ÿ d¯m lŸng nhúa 5.0kg/m2 d¡y 10cm </v>
          </cell>
          <cell r="C421" t="str">
            <v>m2</v>
          </cell>
          <cell r="D421">
            <v>24384.65</v>
          </cell>
          <cell r="E421">
            <v>1548.98</v>
          </cell>
          <cell r="F421">
            <v>3651.42</v>
          </cell>
        </row>
        <row r="422">
          <cell r="A422">
            <v>114333</v>
          </cell>
          <cell r="B422" t="str">
            <v xml:space="preserve"> ‡õéng ½Ÿ d¯m lŸng nhúa 5.0kg/m2 d¡y 12cm </v>
          </cell>
          <cell r="C422" t="str">
            <v>m2</v>
          </cell>
          <cell r="D422">
            <v>26252.15</v>
          </cell>
          <cell r="E422">
            <v>1548.98</v>
          </cell>
          <cell r="F422">
            <v>3651.42</v>
          </cell>
        </row>
        <row r="423">
          <cell r="A423">
            <v>114334</v>
          </cell>
          <cell r="B423" t="str">
            <v xml:space="preserve"> ‡õéng ½Ÿ d¯m lŸng nhúa 5.0kg/m2 d¡y 14cm </v>
          </cell>
          <cell r="C423" t="str">
            <v>m2</v>
          </cell>
          <cell r="D423">
            <v>28177.88</v>
          </cell>
          <cell r="E423">
            <v>1548.98</v>
          </cell>
          <cell r="F423">
            <v>3651.42</v>
          </cell>
        </row>
        <row r="424">
          <cell r="A424">
            <v>114335</v>
          </cell>
          <cell r="B424" t="str">
            <v xml:space="preserve"> ‡õéng ½Ÿ d¯m lŸng nhúa 5.0kg/m2 d¡y 15cm </v>
          </cell>
          <cell r="C424" t="str">
            <v>m2</v>
          </cell>
          <cell r="D424">
            <v>29056.13</v>
          </cell>
          <cell r="E424">
            <v>1663.75</v>
          </cell>
          <cell r="F424">
            <v>4564.28</v>
          </cell>
        </row>
        <row r="425">
          <cell r="A425">
            <v>114341</v>
          </cell>
          <cell r="B425" t="str">
            <v xml:space="preserve"> ‡õéng ½Ÿ d¯m lŸng nhúa 6.0kg/m2,d¡y  8cm </v>
          </cell>
          <cell r="C425" t="str">
            <v>m2</v>
          </cell>
          <cell r="D425">
            <v>25159.66</v>
          </cell>
          <cell r="E425">
            <v>1434.2</v>
          </cell>
          <cell r="F425">
            <v>2738.57</v>
          </cell>
        </row>
        <row r="426">
          <cell r="A426">
            <v>114342</v>
          </cell>
          <cell r="B426" t="str">
            <v xml:space="preserve"> ‡õéng ½Ÿ d¯m lŸng nhúa 6.0kg/m2 d¡y 10cm </v>
          </cell>
          <cell r="C426" t="str">
            <v>m2</v>
          </cell>
          <cell r="D426">
            <v>27039.8</v>
          </cell>
          <cell r="E426">
            <v>1548.98</v>
          </cell>
          <cell r="F426">
            <v>3651.42</v>
          </cell>
        </row>
        <row r="427">
          <cell r="A427">
            <v>114343</v>
          </cell>
          <cell r="B427" t="str">
            <v xml:space="preserve"> ‡õéng ½Ÿ d¯m lŸng nhúa 6.0kg/m2 d¡y 12cm </v>
          </cell>
          <cell r="C427" t="str">
            <v>m2</v>
          </cell>
          <cell r="D427">
            <v>28907.3</v>
          </cell>
          <cell r="E427">
            <v>1548.98</v>
          </cell>
          <cell r="F427">
            <v>3651.42</v>
          </cell>
        </row>
        <row r="428">
          <cell r="A428">
            <v>114344</v>
          </cell>
          <cell r="B428" t="str">
            <v xml:space="preserve"> ‡õéng ½Ÿ d¯m lŸng nhúa 6.0kg/m2 d¡y 14cm </v>
          </cell>
          <cell r="C428" t="str">
            <v>m2</v>
          </cell>
          <cell r="D428">
            <v>30833.03</v>
          </cell>
          <cell r="E428">
            <v>1548.98</v>
          </cell>
          <cell r="F428">
            <v>3651.42</v>
          </cell>
        </row>
        <row r="429">
          <cell r="A429">
            <v>114345</v>
          </cell>
          <cell r="B429" t="str">
            <v xml:space="preserve"> ‡õéng ½Ÿ d¯m lŸng nhúa 6.0kg/m2 d¡y 15cm </v>
          </cell>
          <cell r="C429" t="str">
            <v>m2</v>
          </cell>
          <cell r="D429">
            <v>31711.279999999999</v>
          </cell>
          <cell r="E429">
            <v>1663.75</v>
          </cell>
          <cell r="F429">
            <v>4564.28</v>
          </cell>
        </row>
        <row r="430">
          <cell r="A430">
            <v>114351</v>
          </cell>
          <cell r="B430" t="str">
            <v xml:space="preserve"> ‡õéng ½Ÿ d¯m lŸng nhúa 6.5kg/m2,d¡y  8cm </v>
          </cell>
          <cell r="C430" t="str">
            <v>m2</v>
          </cell>
          <cell r="D430">
            <v>27562.9</v>
          </cell>
          <cell r="E430">
            <v>1778.53</v>
          </cell>
          <cell r="F430">
            <v>2921.14</v>
          </cell>
        </row>
        <row r="431">
          <cell r="A431">
            <v>114352</v>
          </cell>
          <cell r="B431" t="str">
            <v xml:space="preserve"> ‡õéng ½Ÿ d¯m lŸng nhúa 6.5kg/m2 d¡y 10cm </v>
          </cell>
          <cell r="C431" t="str">
            <v>m2</v>
          </cell>
          <cell r="D431">
            <v>29443.040000000001</v>
          </cell>
          <cell r="E431">
            <v>1893.31</v>
          </cell>
          <cell r="F431">
            <v>3833.99</v>
          </cell>
        </row>
        <row r="432">
          <cell r="A432">
            <v>114353</v>
          </cell>
          <cell r="B432" t="str">
            <v xml:space="preserve"> ‡õéng ½Ÿ d¯m lŸng nhúa 6.5kg/m2 d¡y 12cm </v>
          </cell>
          <cell r="C432" t="str">
            <v>m2</v>
          </cell>
          <cell r="D432">
            <v>31310.54</v>
          </cell>
          <cell r="E432">
            <v>1893.31</v>
          </cell>
          <cell r="F432">
            <v>3833.99</v>
          </cell>
        </row>
        <row r="433">
          <cell r="A433">
            <v>114354</v>
          </cell>
          <cell r="B433" t="str">
            <v xml:space="preserve"> ‡õéng ½Ÿ d¯m lŸng nhúa 6.5kg/m2 d¡y 14cm </v>
          </cell>
          <cell r="C433" t="str">
            <v>m2</v>
          </cell>
          <cell r="D433">
            <v>33236.269999999997</v>
          </cell>
          <cell r="E433">
            <v>1893.31</v>
          </cell>
          <cell r="F433">
            <v>3833.99</v>
          </cell>
        </row>
        <row r="434">
          <cell r="A434">
            <v>114355</v>
          </cell>
          <cell r="B434" t="str">
            <v xml:space="preserve"> ‡õéng ½Ÿ d¯m lŸng nhúa 6.5kg/m2 d¡y 15cm </v>
          </cell>
          <cell r="C434" t="str">
            <v>m2</v>
          </cell>
          <cell r="D434">
            <v>34114.519999999997</v>
          </cell>
          <cell r="E434">
            <v>2008.09</v>
          </cell>
          <cell r="F434">
            <v>4564.28</v>
          </cell>
        </row>
        <row r="435">
          <cell r="A435">
            <v>114361</v>
          </cell>
          <cell r="B435" t="str">
            <v xml:space="preserve"> ‡õéng ½Ÿ d¯m lŸng nhúa 8.0kg/m2,d¡y  8cm </v>
          </cell>
          <cell r="C435" t="str">
            <v>m2</v>
          </cell>
          <cell r="D435">
            <v>31525.62</v>
          </cell>
          <cell r="E435">
            <v>1778.53</v>
          </cell>
          <cell r="F435">
            <v>2921.14</v>
          </cell>
        </row>
        <row r="436">
          <cell r="A436">
            <v>114362</v>
          </cell>
          <cell r="B436" t="str">
            <v xml:space="preserve"> ‡õéng ½Ÿ d¯m lŸng nhúa 8.0kg/m2 d¡y 10cm </v>
          </cell>
          <cell r="C436" t="str">
            <v>m2</v>
          </cell>
          <cell r="D436">
            <v>33405.760000000002</v>
          </cell>
          <cell r="E436">
            <v>1893.31</v>
          </cell>
          <cell r="F436">
            <v>3833.99</v>
          </cell>
        </row>
        <row r="437">
          <cell r="A437">
            <v>114363</v>
          </cell>
          <cell r="B437" t="str">
            <v xml:space="preserve"> ‡õéng ½Ÿ d¯m lŸng nhúa 8.0kg/m2 d¡y 12cm </v>
          </cell>
          <cell r="C437" t="str">
            <v>m2</v>
          </cell>
          <cell r="D437">
            <v>35273.269999999997</v>
          </cell>
          <cell r="E437">
            <v>1893.31</v>
          </cell>
          <cell r="F437">
            <v>3833.99</v>
          </cell>
        </row>
        <row r="438">
          <cell r="A438">
            <v>114364</v>
          </cell>
          <cell r="B438" t="str">
            <v xml:space="preserve"> ‡õéng ½Ÿ d¯m lŸng nhúa 8.0kg/m2 d¡y 14cm </v>
          </cell>
          <cell r="C438" t="str">
            <v>m2</v>
          </cell>
          <cell r="D438">
            <v>37198.99</v>
          </cell>
          <cell r="E438">
            <v>1893.31</v>
          </cell>
          <cell r="F438">
            <v>3833.99</v>
          </cell>
        </row>
        <row r="439">
          <cell r="A439">
            <v>114365</v>
          </cell>
          <cell r="B439" t="str">
            <v xml:space="preserve"> ‡õéng ½Ÿ d¯m lŸng nhúa 8.0kg/m2 d¡y 15cm </v>
          </cell>
          <cell r="C439" t="str">
            <v>m2</v>
          </cell>
          <cell r="D439">
            <v>38077.24</v>
          </cell>
          <cell r="E439">
            <v>2008.09</v>
          </cell>
          <cell r="F439">
            <v>4564.28</v>
          </cell>
        </row>
        <row r="440">
          <cell r="A440">
            <v>114412</v>
          </cell>
          <cell r="B440" t="str">
            <v xml:space="preserve"> ‡õéng ½d¯m nhúa thµm nhºp 5.5kg/m2,H 6cm </v>
          </cell>
          <cell r="C440" t="str">
            <v>m2</v>
          </cell>
          <cell r="D440">
            <v>23488.94</v>
          </cell>
          <cell r="E440">
            <v>1578.15</v>
          </cell>
          <cell r="F440">
            <v>2373.42</v>
          </cell>
        </row>
        <row r="441">
          <cell r="A441">
            <v>114413</v>
          </cell>
          <cell r="B441" t="str">
            <v xml:space="preserve"> ‡õéng ½d¯m nhúa thµm nhºp 5.5kg/m2,H 7cm </v>
          </cell>
          <cell r="C441" t="str">
            <v>m2</v>
          </cell>
          <cell r="D441">
            <v>24481.8</v>
          </cell>
          <cell r="E441">
            <v>1578.15</v>
          </cell>
          <cell r="F441">
            <v>2373.42</v>
          </cell>
        </row>
        <row r="442">
          <cell r="A442">
            <v>114414</v>
          </cell>
          <cell r="B442" t="str">
            <v xml:space="preserve"> ‡õéng ½d¯m nhúa thµm nhºp 5.5kg/m2,H 8cm </v>
          </cell>
          <cell r="C442" t="str">
            <v>m2</v>
          </cell>
          <cell r="D442">
            <v>25474.65</v>
          </cell>
          <cell r="E442">
            <v>1578.15</v>
          </cell>
          <cell r="F442">
            <v>2373.42</v>
          </cell>
        </row>
        <row r="443">
          <cell r="A443">
            <v>114415</v>
          </cell>
          <cell r="B443" t="str">
            <v xml:space="preserve"> ‡õéng ½d¯m nhúa thµm nhºp 5.5kg/m2,H 9cm </v>
          </cell>
          <cell r="C443" t="str">
            <v>m2</v>
          </cell>
          <cell r="D443">
            <v>25869.17</v>
          </cell>
          <cell r="E443">
            <v>1578.15</v>
          </cell>
          <cell r="F443">
            <v>2373.42</v>
          </cell>
        </row>
        <row r="444">
          <cell r="A444">
            <v>114416</v>
          </cell>
          <cell r="B444" t="str">
            <v xml:space="preserve"> ‡õéng ½d¯m nhúa thµm nhºp 5.5kg/m2,H10cm </v>
          </cell>
          <cell r="C444" t="str">
            <v>m2</v>
          </cell>
          <cell r="D444">
            <v>27958.05</v>
          </cell>
          <cell r="E444">
            <v>1725.15</v>
          </cell>
          <cell r="F444">
            <v>3468.85</v>
          </cell>
        </row>
        <row r="445">
          <cell r="A445">
            <v>114417</v>
          </cell>
          <cell r="B445" t="str">
            <v xml:space="preserve"> ‡õéng ½d¯m nhúa thµm nhºp 5.5kg/m2,H12cm </v>
          </cell>
          <cell r="C445" t="str">
            <v>m2</v>
          </cell>
          <cell r="D445">
            <v>30040.62</v>
          </cell>
          <cell r="E445">
            <v>1725.15</v>
          </cell>
          <cell r="F445">
            <v>3468.85</v>
          </cell>
        </row>
        <row r="446">
          <cell r="A446">
            <v>114418</v>
          </cell>
          <cell r="B446" t="str">
            <v xml:space="preserve"> ‡õéng ½d¯m nhúa thµm nhºp 5.5kg/m2,H14cm </v>
          </cell>
          <cell r="C446" t="str">
            <v>m2</v>
          </cell>
          <cell r="D446">
            <v>32130.25</v>
          </cell>
          <cell r="E446">
            <v>1725.15</v>
          </cell>
          <cell r="F446">
            <v>3468.85</v>
          </cell>
        </row>
        <row r="447">
          <cell r="A447">
            <v>114419</v>
          </cell>
          <cell r="B447" t="str">
            <v xml:space="preserve"> ‡õéng ½d¯m nhúa thµm nhºp 5.5kg/m2,H15cm </v>
          </cell>
          <cell r="C447" t="str">
            <v>m2</v>
          </cell>
          <cell r="D447">
            <v>33164.61</v>
          </cell>
          <cell r="E447">
            <v>1818.11</v>
          </cell>
          <cell r="F447">
            <v>3833.99</v>
          </cell>
        </row>
        <row r="448">
          <cell r="A448">
            <v>114420</v>
          </cell>
          <cell r="B448" t="str">
            <v xml:space="preserve"> ‡õéng ½d¯m nhúa thµm nhºp 6.0kg/m2,H 4cm </v>
          </cell>
          <cell r="C448" t="str">
            <v>m2</v>
          </cell>
          <cell r="D448">
            <v>22446.57</v>
          </cell>
          <cell r="E448">
            <v>1370.61</v>
          </cell>
          <cell r="F448">
            <v>2063.0500000000002</v>
          </cell>
        </row>
        <row r="449">
          <cell r="A449">
            <v>114421</v>
          </cell>
          <cell r="B449" t="str">
            <v xml:space="preserve"> ‡õéng ½d¯m nhúa thµm nhºp 6.0kg/m2,H 5cm </v>
          </cell>
          <cell r="C449" t="str">
            <v>m2</v>
          </cell>
          <cell r="D449">
            <v>23340.05</v>
          </cell>
          <cell r="E449">
            <v>1370.61</v>
          </cell>
          <cell r="F449">
            <v>2063.0500000000002</v>
          </cell>
        </row>
        <row r="450">
          <cell r="A450">
            <v>114422</v>
          </cell>
          <cell r="B450" t="str">
            <v xml:space="preserve"> ‡õéng ½d¯m nhúa thµm nhºp 6.0kg/m2,H 6cm </v>
          </cell>
          <cell r="C450" t="str">
            <v>m2</v>
          </cell>
          <cell r="D450">
            <v>24836.52</v>
          </cell>
          <cell r="E450">
            <v>1578.15</v>
          </cell>
          <cell r="F450">
            <v>2373.42</v>
          </cell>
        </row>
        <row r="451">
          <cell r="A451">
            <v>114423</v>
          </cell>
          <cell r="B451" t="str">
            <v xml:space="preserve"> ‡õéng ½d¯m nhúa thµm nhºp 6.0kg/m2,H 7cm </v>
          </cell>
          <cell r="C451" t="str">
            <v>m2</v>
          </cell>
          <cell r="D451">
            <v>25829.37</v>
          </cell>
          <cell r="E451">
            <v>1578.15</v>
          </cell>
          <cell r="F451">
            <v>2373.42</v>
          </cell>
        </row>
        <row r="452">
          <cell r="A452">
            <v>114424</v>
          </cell>
          <cell r="B452" t="str">
            <v xml:space="preserve"> ‡õéng ½d¯m nhúa thµm nhºp 6.0kg/m2,H 8cm </v>
          </cell>
          <cell r="C452" t="str">
            <v>m2</v>
          </cell>
          <cell r="D452">
            <v>26822.22</v>
          </cell>
          <cell r="E452">
            <v>1578.15</v>
          </cell>
          <cell r="F452">
            <v>2373.42</v>
          </cell>
        </row>
        <row r="453">
          <cell r="A453">
            <v>114425</v>
          </cell>
          <cell r="B453" t="str">
            <v xml:space="preserve"> ‡õéng ½d¯m nhúa thµm nhºp 6.0kg/m2,H 9cm </v>
          </cell>
          <cell r="C453" t="str">
            <v>m2</v>
          </cell>
          <cell r="D453">
            <v>27216.74</v>
          </cell>
          <cell r="E453">
            <v>1578.15</v>
          </cell>
          <cell r="F453">
            <v>2373.42</v>
          </cell>
        </row>
        <row r="454">
          <cell r="A454">
            <v>114426</v>
          </cell>
          <cell r="B454" t="str">
            <v xml:space="preserve"> ‡õéng ½d¯m nhúa thµm nhºp 6.0kg/m2,H10cm </v>
          </cell>
          <cell r="C454" t="str">
            <v>m2</v>
          </cell>
          <cell r="D454">
            <v>29305.63</v>
          </cell>
          <cell r="E454">
            <v>1725.15</v>
          </cell>
          <cell r="F454">
            <v>3468.85</v>
          </cell>
        </row>
        <row r="455">
          <cell r="A455">
            <v>114427</v>
          </cell>
          <cell r="B455" t="str">
            <v xml:space="preserve"> ‡õéng ½d¯m nhúa thµm nhºp 6.0kg/m2,H12cm </v>
          </cell>
          <cell r="C455" t="str">
            <v>m2</v>
          </cell>
          <cell r="D455">
            <v>31388.19</v>
          </cell>
          <cell r="E455">
            <v>1725.15</v>
          </cell>
          <cell r="F455">
            <v>3468.85</v>
          </cell>
        </row>
        <row r="456">
          <cell r="A456">
            <v>114428</v>
          </cell>
          <cell r="B456" t="str">
            <v xml:space="preserve"> ‡õéng ½d¯m nhúa thµm nhºp 6.0kg/m2,H14cm </v>
          </cell>
          <cell r="C456" t="str">
            <v>m2</v>
          </cell>
          <cell r="D456">
            <v>33477.83</v>
          </cell>
          <cell r="E456">
            <v>1725.15</v>
          </cell>
          <cell r="F456">
            <v>3468.85</v>
          </cell>
        </row>
        <row r="457">
          <cell r="A457">
            <v>114429</v>
          </cell>
          <cell r="B457" t="str">
            <v xml:space="preserve"> ‡õéng ½d¯m nhúa thµm nhºp 6.0kg/m2,H15cm </v>
          </cell>
          <cell r="C457" t="str">
            <v>m2</v>
          </cell>
          <cell r="D457">
            <v>34512.19</v>
          </cell>
          <cell r="E457">
            <v>1818.11</v>
          </cell>
          <cell r="F457">
            <v>3833.99</v>
          </cell>
        </row>
        <row r="458">
          <cell r="A458">
            <v>114430</v>
          </cell>
          <cell r="B458" t="str">
            <v xml:space="preserve"> ‡õéng ½d¯m nhúa thµm nhºp 7.0kg/m2,H 4cm </v>
          </cell>
          <cell r="C458" t="str">
            <v>m2</v>
          </cell>
          <cell r="D458">
            <v>25061.72</v>
          </cell>
          <cell r="E458">
            <v>1370.61</v>
          </cell>
          <cell r="F458">
            <v>2063.0500000000002</v>
          </cell>
        </row>
        <row r="459">
          <cell r="A459">
            <v>114431</v>
          </cell>
          <cell r="B459" t="str">
            <v xml:space="preserve"> ‡õéng ½d¯m nhúa thµm nhºp 7.0kg/m2,H 5cm </v>
          </cell>
          <cell r="C459" t="str">
            <v>m2</v>
          </cell>
          <cell r="D459">
            <v>25955.200000000001</v>
          </cell>
          <cell r="E459">
            <v>1370.61</v>
          </cell>
          <cell r="F459">
            <v>2063.0500000000002</v>
          </cell>
        </row>
        <row r="460">
          <cell r="A460">
            <v>114432</v>
          </cell>
          <cell r="B460" t="str">
            <v xml:space="preserve"> ‡õéng ½d¯m nhúa thµm nhºp 7.0kg/m2,H 6cm </v>
          </cell>
          <cell r="C460" t="str">
            <v>m2</v>
          </cell>
          <cell r="D460">
            <v>27651.67</v>
          </cell>
          <cell r="E460">
            <v>1578.15</v>
          </cell>
          <cell r="F460">
            <v>2373.42</v>
          </cell>
        </row>
        <row r="461">
          <cell r="A461">
            <v>114433</v>
          </cell>
          <cell r="B461" t="str">
            <v xml:space="preserve"> ‡õéng ½d¯m nhúa thµm nhºp 7.0kg/m2,H 7cm </v>
          </cell>
          <cell r="C461" t="str">
            <v>m2</v>
          </cell>
          <cell r="D461">
            <v>28644.52</v>
          </cell>
          <cell r="E461">
            <v>1578.15</v>
          </cell>
          <cell r="F461">
            <v>2373.42</v>
          </cell>
        </row>
        <row r="462">
          <cell r="A462">
            <v>114434</v>
          </cell>
          <cell r="B462" t="str">
            <v xml:space="preserve"> ‡õéng ½d¯m nhúa thµm nhºp 7.0kg/m2,H 8cm </v>
          </cell>
          <cell r="C462" t="str">
            <v>m2</v>
          </cell>
          <cell r="D462">
            <v>29637.37</v>
          </cell>
          <cell r="E462">
            <v>1578.15</v>
          </cell>
          <cell r="F462">
            <v>2373.42</v>
          </cell>
        </row>
        <row r="463">
          <cell r="A463">
            <v>114442</v>
          </cell>
          <cell r="B463" t="str">
            <v xml:space="preserve"> ‡õéng ½d¯m nhúa thµm nhºp 8.0kg/m2,H 6cm </v>
          </cell>
          <cell r="C463" t="str">
            <v>m2</v>
          </cell>
          <cell r="D463">
            <v>29989.72</v>
          </cell>
          <cell r="E463">
            <v>1578.15</v>
          </cell>
          <cell r="F463">
            <v>2373.42</v>
          </cell>
        </row>
        <row r="464">
          <cell r="A464">
            <v>114443</v>
          </cell>
          <cell r="B464" t="str">
            <v xml:space="preserve"> ‡õéng ½d¯m nhúa thµm nhºp 8.0kg/m2,H 7cm </v>
          </cell>
          <cell r="C464" t="str">
            <v>m2</v>
          </cell>
          <cell r="D464">
            <v>30982.57</v>
          </cell>
          <cell r="E464">
            <v>1578.15</v>
          </cell>
          <cell r="F464">
            <v>2373.42</v>
          </cell>
        </row>
        <row r="465">
          <cell r="A465">
            <v>114444</v>
          </cell>
          <cell r="B465" t="str">
            <v xml:space="preserve"> ‡õéng ½d¯m nhúa thµm nhºp 8.0kg/m2,H 8cm </v>
          </cell>
          <cell r="C465" t="str">
            <v>m2</v>
          </cell>
          <cell r="D465">
            <v>31975.42</v>
          </cell>
          <cell r="E465">
            <v>1578.15</v>
          </cell>
          <cell r="F465">
            <v>2373.42</v>
          </cell>
        </row>
        <row r="466">
          <cell r="A466">
            <v>114452</v>
          </cell>
          <cell r="B466" t="str">
            <v xml:space="preserve"> ‡õéng ½d¯m nhúa thµm nhºp 9.0kg/m2,H 6cm </v>
          </cell>
          <cell r="C466" t="str">
            <v>m2</v>
          </cell>
          <cell r="D466">
            <v>32241.97</v>
          </cell>
          <cell r="E466">
            <v>1578.15</v>
          </cell>
          <cell r="F466">
            <v>2373.42</v>
          </cell>
        </row>
        <row r="467">
          <cell r="A467">
            <v>114453</v>
          </cell>
          <cell r="B467" t="str">
            <v xml:space="preserve"> ‡õéng ½d¯m nhúa thµm nhºp 9.0kg/m2,H 7cm </v>
          </cell>
          <cell r="C467" t="str">
            <v>m2</v>
          </cell>
          <cell r="D467">
            <v>33234.82</v>
          </cell>
          <cell r="E467">
            <v>1578.15</v>
          </cell>
          <cell r="F467">
            <v>2373.42</v>
          </cell>
        </row>
        <row r="468">
          <cell r="A468">
            <v>114454</v>
          </cell>
          <cell r="B468" t="str">
            <v xml:space="preserve"> ‡õéng ½d¯m nhúa thµm nhºp 9.0kg/m2,H 8cm </v>
          </cell>
          <cell r="C468" t="str">
            <v>m2</v>
          </cell>
          <cell r="D468">
            <v>34227.67</v>
          </cell>
          <cell r="E468">
            <v>1578.15</v>
          </cell>
          <cell r="F468">
            <v>2373.42</v>
          </cell>
        </row>
        <row r="469">
          <cell r="A469">
            <v>114460</v>
          </cell>
          <cell r="B469" t="str">
            <v xml:space="preserve"> ‡õéng ½d¯m nhúa thµm nhºp  10kg/m2,H 4cm </v>
          </cell>
          <cell r="C469" t="str">
            <v>m2</v>
          </cell>
          <cell r="D469">
            <v>24791.67</v>
          </cell>
          <cell r="E469">
            <v>1163.07</v>
          </cell>
          <cell r="F469">
            <v>2190.85</v>
          </cell>
        </row>
        <row r="470">
          <cell r="A470">
            <v>114461</v>
          </cell>
          <cell r="B470" t="str">
            <v xml:space="preserve"> ‡õéng ½d¯m nhúa thµm nhºp  10kg/m2,H 5cm </v>
          </cell>
          <cell r="C470" t="str">
            <v>m2</v>
          </cell>
          <cell r="D470">
            <v>25685.15</v>
          </cell>
          <cell r="E470">
            <v>1163.07</v>
          </cell>
          <cell r="F470">
            <v>2190.85</v>
          </cell>
        </row>
        <row r="471">
          <cell r="A471">
            <v>114462</v>
          </cell>
          <cell r="B471" t="str">
            <v xml:space="preserve"> ‡õéng ½d¯m nhúa thµm nhºp  10kg/m2,H 6cm </v>
          </cell>
          <cell r="C471" t="str">
            <v>m2</v>
          </cell>
          <cell r="D471">
            <v>27181.62</v>
          </cell>
          <cell r="E471">
            <v>1436.55</v>
          </cell>
          <cell r="F471">
            <v>2610.77</v>
          </cell>
        </row>
        <row r="472">
          <cell r="A472">
            <v>114463</v>
          </cell>
          <cell r="B472" t="str">
            <v xml:space="preserve"> ‡õéng ½d¯m nhúa thµm nhºp  10kg/m2,H 7cm </v>
          </cell>
          <cell r="C472" t="str">
            <v>m2</v>
          </cell>
          <cell r="D472">
            <v>28174.47</v>
          </cell>
          <cell r="E472">
            <v>1436.55</v>
          </cell>
          <cell r="F472">
            <v>2610.77</v>
          </cell>
        </row>
        <row r="473">
          <cell r="A473">
            <v>114464</v>
          </cell>
          <cell r="B473" t="str">
            <v xml:space="preserve"> ‡õéng ½d¯m nhúa thµm nhºp  10kg/m2,H 8cm </v>
          </cell>
          <cell r="C473" t="str">
            <v>m2</v>
          </cell>
          <cell r="D473">
            <v>29167.32</v>
          </cell>
          <cell r="E473">
            <v>1436.55</v>
          </cell>
          <cell r="F473">
            <v>2610.77</v>
          </cell>
        </row>
        <row r="474">
          <cell r="A474">
            <v>114470</v>
          </cell>
          <cell r="B474" t="str">
            <v xml:space="preserve"> ‡õéng ½d¯m nhúa thµm nhºp 12kg/m2,H  4cm </v>
          </cell>
          <cell r="C474" t="str">
            <v>m2</v>
          </cell>
          <cell r="D474">
            <v>28422.87</v>
          </cell>
          <cell r="E474">
            <v>1163.07</v>
          </cell>
          <cell r="F474">
            <v>2190.85</v>
          </cell>
        </row>
        <row r="475">
          <cell r="A475">
            <v>114471</v>
          </cell>
          <cell r="B475" t="str">
            <v xml:space="preserve"> ‡õéng ½d¯m nhúa thµm nhºp 12kg/m2,H  5cm </v>
          </cell>
          <cell r="C475" t="str">
            <v>m2</v>
          </cell>
          <cell r="D475">
            <v>29316.35</v>
          </cell>
          <cell r="E475">
            <v>1163.07</v>
          </cell>
          <cell r="F475">
            <v>2190.85</v>
          </cell>
        </row>
        <row r="476">
          <cell r="A476">
            <v>114472</v>
          </cell>
          <cell r="B476" t="str">
            <v xml:space="preserve"> ‡õéng ½d¯m nhúa thµm nhºp 12kg/m2,H  6cm </v>
          </cell>
          <cell r="C476" t="str">
            <v>m2</v>
          </cell>
          <cell r="D476">
            <v>30812.82</v>
          </cell>
          <cell r="E476">
            <v>1436.55</v>
          </cell>
          <cell r="F476">
            <v>2610.77</v>
          </cell>
        </row>
        <row r="477">
          <cell r="A477">
            <v>114473</v>
          </cell>
          <cell r="B477" t="str">
            <v xml:space="preserve"> ‡õéng ½d¯m nhúa thµm nhºp 12kg/m2,H  7cm </v>
          </cell>
          <cell r="C477" t="str">
            <v>m2</v>
          </cell>
          <cell r="D477">
            <v>31805.67</v>
          </cell>
          <cell r="E477">
            <v>1436.55</v>
          </cell>
          <cell r="F477">
            <v>2610.77</v>
          </cell>
        </row>
        <row r="478">
          <cell r="A478">
            <v>114474</v>
          </cell>
          <cell r="B478" t="str">
            <v xml:space="preserve"> ‡õéng ½d¯m nhúa thµm nhºp 12kg/m2,H  8cm </v>
          </cell>
          <cell r="C478" t="str">
            <v>m2</v>
          </cell>
          <cell r="D478">
            <v>32798.519999999997</v>
          </cell>
          <cell r="E478">
            <v>1436.55</v>
          </cell>
          <cell r="F478">
            <v>2610.77</v>
          </cell>
        </row>
        <row r="479">
          <cell r="A479">
            <v>114475</v>
          </cell>
          <cell r="B479" t="str">
            <v xml:space="preserve"> ‡õéng ½d¯m nhúa thµm nhºp 12kg/m2,H  9cm </v>
          </cell>
          <cell r="C479" t="str">
            <v>m2</v>
          </cell>
          <cell r="D479">
            <v>33193.050000000003</v>
          </cell>
          <cell r="E479">
            <v>1436.55</v>
          </cell>
          <cell r="F479">
            <v>2610.77</v>
          </cell>
        </row>
        <row r="480">
          <cell r="A480">
            <v>114476</v>
          </cell>
          <cell r="B480" t="str">
            <v xml:space="preserve"> ‡õéng ½d¯m nhúa thµm nhºp 12kg/m2,H 10cm </v>
          </cell>
          <cell r="C480" t="str">
            <v>m2</v>
          </cell>
          <cell r="D480">
            <v>35281.93</v>
          </cell>
          <cell r="E480">
            <v>1582.47</v>
          </cell>
          <cell r="F480">
            <v>3760.96</v>
          </cell>
        </row>
        <row r="481">
          <cell r="A481">
            <v>114477</v>
          </cell>
          <cell r="B481" t="str">
            <v xml:space="preserve"> ‡õéng ½d¯m nhúa thµm nhºp 12kg/m2,H 12cm </v>
          </cell>
          <cell r="C481" t="str">
            <v>m2</v>
          </cell>
          <cell r="D481">
            <v>37364.49</v>
          </cell>
          <cell r="E481">
            <v>1582.47</v>
          </cell>
          <cell r="F481">
            <v>3760.96</v>
          </cell>
        </row>
        <row r="482">
          <cell r="A482">
            <v>114478</v>
          </cell>
          <cell r="B482" t="str">
            <v xml:space="preserve"> ‡õéng ½d¯m nhúa thµm nhºp 12kg/m2,H 14cm </v>
          </cell>
          <cell r="C482" t="str">
            <v>m2</v>
          </cell>
          <cell r="D482">
            <v>39454.129999999997</v>
          </cell>
          <cell r="E482">
            <v>1582.47</v>
          </cell>
          <cell r="F482">
            <v>3760.96</v>
          </cell>
        </row>
        <row r="483">
          <cell r="A483">
            <v>114479</v>
          </cell>
          <cell r="B483" t="str">
            <v xml:space="preserve"> ‡õéng ½d¯m nhúa thµm nhºp 12kg/m2,H 15cm </v>
          </cell>
          <cell r="C483" t="str">
            <v>m2</v>
          </cell>
          <cell r="D483">
            <v>40488.49</v>
          </cell>
          <cell r="E483">
            <v>1666.78</v>
          </cell>
          <cell r="F483">
            <v>4253.8999999999996</v>
          </cell>
        </row>
        <row r="484">
          <cell r="A484">
            <v>114482</v>
          </cell>
          <cell r="B484" t="str">
            <v xml:space="preserve"> ‡õéng ½d¯m nhúa thµm nhºp 14kg/m2,H  6cm </v>
          </cell>
          <cell r="C484" t="str">
            <v>m2</v>
          </cell>
          <cell r="D484">
            <v>34444.019999999997</v>
          </cell>
          <cell r="E484">
            <v>1948.9</v>
          </cell>
          <cell r="F484">
            <v>2610.77</v>
          </cell>
        </row>
        <row r="485">
          <cell r="A485">
            <v>114483</v>
          </cell>
          <cell r="B485" t="str">
            <v xml:space="preserve"> ‡õéng ½d¯m nhúa thµm nhºp 14kg/m2,H  7cm </v>
          </cell>
          <cell r="C485" t="str">
            <v>m2</v>
          </cell>
          <cell r="D485">
            <v>35436.870000000003</v>
          </cell>
          <cell r="E485">
            <v>1948.9</v>
          </cell>
          <cell r="F485">
            <v>2610.77</v>
          </cell>
        </row>
        <row r="486">
          <cell r="A486">
            <v>114484</v>
          </cell>
          <cell r="B486" t="str">
            <v xml:space="preserve"> ‡õéng ½d¯m nhúa thµm nhºp 14kg/m2,H  8cm </v>
          </cell>
          <cell r="C486" t="str">
            <v>m2</v>
          </cell>
          <cell r="D486">
            <v>36429.72</v>
          </cell>
          <cell r="E486">
            <v>1948.9</v>
          </cell>
          <cell r="F486">
            <v>2610.77</v>
          </cell>
        </row>
        <row r="487">
          <cell r="A487">
            <v>114485</v>
          </cell>
          <cell r="B487" t="str">
            <v xml:space="preserve"> ‡õéng ½d¯m nhúa thµm nhºp 14kg/m2,H  8cm </v>
          </cell>
          <cell r="C487" t="str">
            <v>m2</v>
          </cell>
          <cell r="D487">
            <v>36824.25</v>
          </cell>
          <cell r="E487">
            <v>1948.9</v>
          </cell>
          <cell r="F487">
            <v>2610.77</v>
          </cell>
        </row>
        <row r="488">
          <cell r="A488">
            <v>114486</v>
          </cell>
          <cell r="B488" t="str">
            <v xml:space="preserve"> ‡õéng ½d¯m nhúa thµm nhºp 14kg/m2,H 10cm </v>
          </cell>
          <cell r="C488" t="str">
            <v>m2</v>
          </cell>
          <cell r="D488">
            <v>38913.129999999997</v>
          </cell>
          <cell r="E488">
            <v>2077.5300000000002</v>
          </cell>
          <cell r="F488">
            <v>3760.96</v>
          </cell>
        </row>
        <row r="489">
          <cell r="A489">
            <v>114487</v>
          </cell>
          <cell r="B489" t="str">
            <v xml:space="preserve"> ‡õéng ½d¯m nhúa thµm nhºp 14kg/m2,H 12cm </v>
          </cell>
          <cell r="C489" t="str">
            <v>m2</v>
          </cell>
          <cell r="D489">
            <v>40995.69</v>
          </cell>
          <cell r="E489">
            <v>2077.5300000000002</v>
          </cell>
          <cell r="F489">
            <v>3760.96</v>
          </cell>
        </row>
        <row r="490">
          <cell r="A490">
            <v>114488</v>
          </cell>
          <cell r="B490" t="str">
            <v xml:space="preserve"> ‡õéng ½d¯m nhúa thµm nhºp 14kg/m2,H 14cm </v>
          </cell>
          <cell r="C490" t="str">
            <v>m2</v>
          </cell>
          <cell r="D490">
            <v>43085.33</v>
          </cell>
          <cell r="E490">
            <v>2077.5300000000002</v>
          </cell>
          <cell r="F490">
            <v>3760.96</v>
          </cell>
        </row>
        <row r="491">
          <cell r="A491">
            <v>114492</v>
          </cell>
          <cell r="B491" t="str">
            <v xml:space="preserve"> ‡õéng ½d¯m nhúa thµm nhºp 16kg/m2,H  6cm </v>
          </cell>
          <cell r="C491" t="str">
            <v>m2</v>
          </cell>
          <cell r="D491">
            <v>38075.22</v>
          </cell>
          <cell r="E491">
            <v>1948.9</v>
          </cell>
          <cell r="F491">
            <v>2610.77</v>
          </cell>
        </row>
        <row r="492">
          <cell r="A492">
            <v>114493</v>
          </cell>
          <cell r="B492" t="str">
            <v xml:space="preserve"> ‡õéng ½d¯m nhúa thµm nhºp 16kg/m2,H  7cm </v>
          </cell>
          <cell r="C492" t="str">
            <v>m2</v>
          </cell>
          <cell r="D492">
            <v>39068.07</v>
          </cell>
          <cell r="E492">
            <v>1948.9</v>
          </cell>
          <cell r="F492">
            <v>2610.77</v>
          </cell>
        </row>
        <row r="493">
          <cell r="A493">
            <v>114494</v>
          </cell>
          <cell r="B493" t="str">
            <v xml:space="preserve"> ‡õéng ½d¯m nhúa thµm nhºp 16kg/m2,H  8cm </v>
          </cell>
          <cell r="C493" t="str">
            <v>m2</v>
          </cell>
          <cell r="D493">
            <v>40060.92</v>
          </cell>
          <cell r="E493">
            <v>1948.9</v>
          </cell>
          <cell r="F493">
            <v>2610.77</v>
          </cell>
        </row>
        <row r="494">
          <cell r="A494">
            <v>114495</v>
          </cell>
          <cell r="B494" t="str">
            <v xml:space="preserve"> ‡õéng ½d¯m nhúa thµm nhºp 16kg/m2,H  9cm </v>
          </cell>
          <cell r="C494" t="str">
            <v>m2</v>
          </cell>
          <cell r="D494">
            <v>40455.449999999997</v>
          </cell>
          <cell r="E494">
            <v>1948.9</v>
          </cell>
          <cell r="F494">
            <v>2610.77</v>
          </cell>
        </row>
        <row r="495">
          <cell r="A495">
            <v>114496</v>
          </cell>
          <cell r="B495" t="str">
            <v xml:space="preserve"> ‡õéng ½d¯m nhúa thµm nhºp 16kg/m2,H 10cm </v>
          </cell>
          <cell r="C495" t="str">
            <v>m2</v>
          </cell>
          <cell r="D495">
            <v>42544.33</v>
          </cell>
          <cell r="E495">
            <v>2077.5300000000002</v>
          </cell>
          <cell r="F495">
            <v>3760.96</v>
          </cell>
        </row>
        <row r="496">
          <cell r="A496">
            <v>114497</v>
          </cell>
          <cell r="B496" t="str">
            <v xml:space="preserve"> ‡õéng ½d¯m nhúa thµm nhºp 16kg/m2,H 12cm </v>
          </cell>
          <cell r="C496" t="str">
            <v>m2</v>
          </cell>
          <cell r="D496">
            <v>44626.89</v>
          </cell>
          <cell r="E496">
            <v>2077.5300000000002</v>
          </cell>
          <cell r="F496">
            <v>3760.96</v>
          </cell>
        </row>
        <row r="497">
          <cell r="A497">
            <v>114498</v>
          </cell>
          <cell r="B497" t="str">
            <v xml:space="preserve"> ‡õéng ½d¯m nhúa thµm nhºp 16kg/m2,H 14cm </v>
          </cell>
          <cell r="C497" t="str">
            <v>m2</v>
          </cell>
          <cell r="D497">
            <v>46716.53</v>
          </cell>
          <cell r="E497">
            <v>2077.5300000000002</v>
          </cell>
          <cell r="F497">
            <v>3760.96</v>
          </cell>
        </row>
        <row r="498">
          <cell r="A498">
            <v>114511</v>
          </cell>
          <cell r="B498" t="str">
            <v xml:space="preserve"> ‡õéng c¶p phâi lŸng nhúa 3.5kg/m2,H  6cm </v>
          </cell>
          <cell r="C498" t="str">
            <v>m2</v>
          </cell>
          <cell r="D498">
            <v>14259.54</v>
          </cell>
          <cell r="E498">
            <v>957.85</v>
          </cell>
          <cell r="F498">
            <v>2738.57</v>
          </cell>
        </row>
        <row r="499">
          <cell r="A499">
            <v>114512</v>
          </cell>
          <cell r="B499" t="str">
            <v xml:space="preserve"> ‡õéng c¶p phâi lŸng nhúa 3.5kg/m2,H  8cm </v>
          </cell>
          <cell r="C499" t="str">
            <v>m2</v>
          </cell>
          <cell r="D499">
            <v>14829.59</v>
          </cell>
          <cell r="E499">
            <v>957.85</v>
          </cell>
          <cell r="F499">
            <v>2738.57</v>
          </cell>
        </row>
        <row r="500">
          <cell r="A500">
            <v>114513</v>
          </cell>
          <cell r="B500" t="str">
            <v xml:space="preserve"> ‡õéng c¶p phâi lŸng nhúa 3.5kg/m2,H 10cm </v>
          </cell>
          <cell r="C500" t="str">
            <v>m2</v>
          </cell>
          <cell r="D500">
            <v>15409.7</v>
          </cell>
          <cell r="E500">
            <v>1014.75</v>
          </cell>
          <cell r="F500">
            <v>3833.99</v>
          </cell>
        </row>
        <row r="501">
          <cell r="A501">
            <v>114514</v>
          </cell>
          <cell r="B501" t="str">
            <v xml:space="preserve"> ‡õéng c¶p phâi lŸng nhúa 3.5kg/m2,H 12cm </v>
          </cell>
          <cell r="C501" t="str">
            <v>m2</v>
          </cell>
          <cell r="D501">
            <v>15997.88</v>
          </cell>
          <cell r="E501">
            <v>1014.75</v>
          </cell>
          <cell r="F501">
            <v>3833.99</v>
          </cell>
        </row>
        <row r="502">
          <cell r="A502">
            <v>114515</v>
          </cell>
          <cell r="B502" t="str">
            <v xml:space="preserve"> ‡õéng c¶p phâi lŸng nhúa 3.5kg/m2,H 14cm </v>
          </cell>
          <cell r="C502" t="str">
            <v>m2</v>
          </cell>
          <cell r="D502">
            <v>16553.830000000002</v>
          </cell>
          <cell r="E502">
            <v>1014.75</v>
          </cell>
          <cell r="F502">
            <v>3833.99</v>
          </cell>
        </row>
        <row r="503">
          <cell r="A503">
            <v>114516</v>
          </cell>
          <cell r="B503" t="str">
            <v xml:space="preserve"> ‡õéng c¶p phâi lŸng nhúa 3.5kg/m2,H 16cm </v>
          </cell>
          <cell r="C503" t="str">
            <v>m2</v>
          </cell>
          <cell r="D503">
            <v>17135.96</v>
          </cell>
          <cell r="E503">
            <v>1127.5</v>
          </cell>
          <cell r="F503">
            <v>5294.56</v>
          </cell>
        </row>
        <row r="504">
          <cell r="A504">
            <v>114517</v>
          </cell>
          <cell r="B504" t="str">
            <v xml:space="preserve"> ‡õéng c¶p phâi lŸng nhúa 3.5kg/m2,H 18cm </v>
          </cell>
          <cell r="C504" t="str">
            <v>m2</v>
          </cell>
          <cell r="D504">
            <v>17710.04</v>
          </cell>
          <cell r="E504">
            <v>1127.5</v>
          </cell>
          <cell r="F504">
            <v>5294.56</v>
          </cell>
        </row>
        <row r="505">
          <cell r="A505">
            <v>114518</v>
          </cell>
          <cell r="B505" t="str">
            <v xml:space="preserve"> ‡õéng c¶p phâi lŸng nhúa 3.5kg/m2,H 20cm </v>
          </cell>
          <cell r="C505" t="str">
            <v>m2</v>
          </cell>
          <cell r="D505">
            <v>18286.13</v>
          </cell>
          <cell r="E505">
            <v>1127.5</v>
          </cell>
          <cell r="F505">
            <v>5294.56</v>
          </cell>
        </row>
        <row r="506">
          <cell r="A506">
            <v>114521</v>
          </cell>
          <cell r="B506" t="str">
            <v xml:space="preserve"> ‡õéng c¶p phâi lŸng nhúa 4.5kg/m2,H  6cm </v>
          </cell>
          <cell r="C506" t="str">
            <v>m2</v>
          </cell>
          <cell r="D506">
            <v>16874.689999999999</v>
          </cell>
          <cell r="E506">
            <v>957.85</v>
          </cell>
          <cell r="F506">
            <v>2738.57</v>
          </cell>
        </row>
        <row r="507">
          <cell r="A507">
            <v>114522</v>
          </cell>
          <cell r="B507" t="str">
            <v xml:space="preserve"> ‡õéng c¶p phâi lŸng nhúa 4.5kg/m2,H  8cm </v>
          </cell>
          <cell r="C507" t="str">
            <v>m2</v>
          </cell>
          <cell r="D507">
            <v>17444.740000000002</v>
          </cell>
          <cell r="E507">
            <v>957.85</v>
          </cell>
          <cell r="F507">
            <v>2738.57</v>
          </cell>
        </row>
        <row r="508">
          <cell r="A508">
            <v>114523</v>
          </cell>
          <cell r="B508" t="str">
            <v xml:space="preserve"> ‡õéng c¶p phâi lŸng nhúa 4.5kg/m2,H 10cm </v>
          </cell>
          <cell r="C508" t="str">
            <v>m2</v>
          </cell>
          <cell r="D508">
            <v>18024.849999999999</v>
          </cell>
          <cell r="E508">
            <v>1070.5999999999999</v>
          </cell>
          <cell r="F508">
            <v>3833.99</v>
          </cell>
        </row>
        <row r="509">
          <cell r="A509">
            <v>114524</v>
          </cell>
          <cell r="B509" t="str">
            <v xml:space="preserve"> ‡õéng c¶p phâi lŸng nhúa 4.5kg/m2,H 12cm </v>
          </cell>
          <cell r="C509" t="str">
            <v>m2</v>
          </cell>
          <cell r="D509">
            <v>18613.03</v>
          </cell>
          <cell r="E509">
            <v>1070.5999999999999</v>
          </cell>
          <cell r="F509">
            <v>3833.99</v>
          </cell>
        </row>
        <row r="510">
          <cell r="A510">
            <v>114525</v>
          </cell>
          <cell r="B510" t="str">
            <v xml:space="preserve"> ‡õéng c¶p phâi lŸng nhúa 4.5kg/m2,H 14cm </v>
          </cell>
          <cell r="C510" t="str">
            <v>m2</v>
          </cell>
          <cell r="D510">
            <v>19168.98</v>
          </cell>
          <cell r="E510">
            <v>1070.5999999999999</v>
          </cell>
          <cell r="F510">
            <v>3833.99</v>
          </cell>
        </row>
        <row r="511">
          <cell r="A511">
            <v>114526</v>
          </cell>
          <cell r="B511" t="str">
            <v xml:space="preserve"> ‡õéng c¶p phâi lŸng nhúa 4.5kg/m2,H 16cm </v>
          </cell>
          <cell r="C511" t="str">
            <v>m2</v>
          </cell>
          <cell r="D511">
            <v>19751.11</v>
          </cell>
          <cell r="E511">
            <v>1127.5</v>
          </cell>
          <cell r="F511">
            <v>5294.56</v>
          </cell>
        </row>
        <row r="512">
          <cell r="A512">
            <v>114527</v>
          </cell>
          <cell r="B512" t="str">
            <v xml:space="preserve"> ‡õéng c¶p phâi lŸng nhúa 4.5kg/m2,H 18cm </v>
          </cell>
          <cell r="C512" t="str">
            <v>m2</v>
          </cell>
          <cell r="D512">
            <v>20325.189999999999</v>
          </cell>
          <cell r="E512">
            <v>1127.5</v>
          </cell>
          <cell r="F512">
            <v>5294.56</v>
          </cell>
        </row>
        <row r="513">
          <cell r="A513">
            <v>114528</v>
          </cell>
          <cell r="B513" t="str">
            <v xml:space="preserve"> ‡õéng c¶p phâi lŸng nhúa 4.5kg/m2,H 20cm </v>
          </cell>
          <cell r="C513" t="str">
            <v>m2</v>
          </cell>
          <cell r="D513">
            <v>20901.28</v>
          </cell>
          <cell r="E513">
            <v>1127.5</v>
          </cell>
          <cell r="F513">
            <v>5294.56</v>
          </cell>
        </row>
        <row r="514">
          <cell r="A514">
            <v>114531</v>
          </cell>
          <cell r="B514" t="str">
            <v xml:space="preserve"> ‡õéng c¶p phâi lŸng nhúa 5.5kg/m2,H  6cm </v>
          </cell>
          <cell r="C514" t="str">
            <v>m2</v>
          </cell>
          <cell r="D514">
            <v>19621.14</v>
          </cell>
          <cell r="E514">
            <v>1353</v>
          </cell>
          <cell r="F514">
            <v>2921.14</v>
          </cell>
        </row>
        <row r="515">
          <cell r="A515">
            <v>114532</v>
          </cell>
          <cell r="B515" t="str">
            <v xml:space="preserve"> ‡õéng c¶p phâi lŸng nhúa 5.5kg/m2,H  8cm </v>
          </cell>
          <cell r="C515" t="str">
            <v>m2</v>
          </cell>
          <cell r="D515">
            <v>20191.18</v>
          </cell>
          <cell r="E515">
            <v>1353</v>
          </cell>
          <cell r="F515">
            <v>2921.14</v>
          </cell>
        </row>
        <row r="516">
          <cell r="A516">
            <v>114533</v>
          </cell>
          <cell r="B516" t="str">
            <v xml:space="preserve"> ‡õéng c¶p phâi lŸng nhúa 5.5kg/m2,H 10cm </v>
          </cell>
          <cell r="C516" t="str">
            <v>m2</v>
          </cell>
          <cell r="D516">
            <v>20771.3</v>
          </cell>
          <cell r="E516">
            <v>1408.85</v>
          </cell>
          <cell r="F516">
            <v>4199.13</v>
          </cell>
        </row>
        <row r="517">
          <cell r="A517">
            <v>114534</v>
          </cell>
          <cell r="B517" t="str">
            <v xml:space="preserve"> ‡õéng c¶p phâi lŸng nhúa 5.5kg/m2,H 12cm </v>
          </cell>
          <cell r="C517" t="str">
            <v>m2</v>
          </cell>
          <cell r="D517">
            <v>21359.48</v>
          </cell>
          <cell r="E517">
            <v>1408.85</v>
          </cell>
          <cell r="F517">
            <v>5050.96</v>
          </cell>
        </row>
        <row r="518">
          <cell r="A518">
            <v>114535</v>
          </cell>
          <cell r="B518" t="str">
            <v xml:space="preserve"> ‡õéng c¶p phâi lŸng nhúa 5.5kg/m2,H 14cm </v>
          </cell>
          <cell r="C518" t="str">
            <v>m2</v>
          </cell>
          <cell r="D518">
            <v>21915.42</v>
          </cell>
          <cell r="E518">
            <v>1408.85</v>
          </cell>
          <cell r="F518">
            <v>5050.96</v>
          </cell>
        </row>
        <row r="519">
          <cell r="A519">
            <v>114536</v>
          </cell>
          <cell r="B519" t="str">
            <v xml:space="preserve"> ‡õéng c¶p phâi lŸng nhúa 5.5kg/m2,H 16cm </v>
          </cell>
          <cell r="C519" t="str">
            <v>m2</v>
          </cell>
          <cell r="D519">
            <v>22497.56</v>
          </cell>
          <cell r="E519">
            <v>1465.75</v>
          </cell>
          <cell r="F519">
            <v>5477.13</v>
          </cell>
        </row>
        <row r="520">
          <cell r="A520">
            <v>114537</v>
          </cell>
          <cell r="B520" t="str">
            <v xml:space="preserve"> ‡õéng c¶p phâi lŸng nhúa 5.5kg/m2,H 18cm </v>
          </cell>
          <cell r="C520" t="str">
            <v>m2</v>
          </cell>
          <cell r="D520">
            <v>23071.63</v>
          </cell>
          <cell r="E520">
            <v>1465.75</v>
          </cell>
          <cell r="F520">
            <v>5477.13</v>
          </cell>
        </row>
        <row r="521">
          <cell r="A521">
            <v>114538</v>
          </cell>
          <cell r="B521" t="str">
            <v xml:space="preserve"> ‡õéng c¶p phâi lŸng nhúa 5.5kg/m2,H 20cm </v>
          </cell>
          <cell r="C521" t="str">
            <v>m2</v>
          </cell>
          <cell r="D521">
            <v>23647.72</v>
          </cell>
          <cell r="E521">
            <v>1465.75</v>
          </cell>
          <cell r="F521">
            <v>5477.13</v>
          </cell>
        </row>
        <row r="522">
          <cell r="A522">
            <v>114541</v>
          </cell>
          <cell r="B522" t="str">
            <v xml:space="preserve"> ‡õéng c¶p phâi lŸng nhúa 6.5kg/m2,H  6cm </v>
          </cell>
          <cell r="C522" t="str">
            <v>m2</v>
          </cell>
          <cell r="D522">
            <v>22556.29</v>
          </cell>
          <cell r="E522">
            <v>1353</v>
          </cell>
          <cell r="F522">
            <v>2921.14</v>
          </cell>
        </row>
        <row r="523">
          <cell r="A523">
            <v>114542</v>
          </cell>
          <cell r="B523" t="str">
            <v xml:space="preserve"> ‡õéng c¶p phâi lŸng nhúa 6.5kg/m2,H  8cm </v>
          </cell>
          <cell r="C523" t="str">
            <v>m2</v>
          </cell>
          <cell r="D523">
            <v>23126.33</v>
          </cell>
          <cell r="E523">
            <v>1353</v>
          </cell>
          <cell r="F523">
            <v>2921.14</v>
          </cell>
        </row>
        <row r="524">
          <cell r="A524">
            <v>114543</v>
          </cell>
          <cell r="B524" t="str">
            <v xml:space="preserve"> ‡õéng c¶p phâi lŸng nhúa 6.5kg/m2,H 10cm </v>
          </cell>
          <cell r="C524" t="str">
            <v>m2</v>
          </cell>
          <cell r="D524">
            <v>23706.45</v>
          </cell>
          <cell r="E524">
            <v>1429.54</v>
          </cell>
          <cell r="F524">
            <v>4199.13</v>
          </cell>
        </row>
        <row r="525">
          <cell r="A525">
            <v>114544</v>
          </cell>
          <cell r="B525" t="str">
            <v xml:space="preserve"> ‡õéng c¶p phâi lŸng nhúa 6.5kg/m2,H 12cm </v>
          </cell>
          <cell r="C525" t="str">
            <v>m2</v>
          </cell>
          <cell r="D525">
            <v>24294.63</v>
          </cell>
          <cell r="E525">
            <v>1429.54</v>
          </cell>
          <cell r="F525">
            <v>5050.96</v>
          </cell>
        </row>
        <row r="526">
          <cell r="A526">
            <v>114545</v>
          </cell>
          <cell r="B526" t="str">
            <v xml:space="preserve"> ‡õéng c¶p phâi lŸng nhúa 6.5kg/m2,H 14cm </v>
          </cell>
          <cell r="C526" t="str">
            <v>m2</v>
          </cell>
          <cell r="D526">
            <v>24850.57</v>
          </cell>
          <cell r="E526">
            <v>1429.54</v>
          </cell>
          <cell r="F526">
            <v>5050.96</v>
          </cell>
        </row>
        <row r="527">
          <cell r="A527">
            <v>114546</v>
          </cell>
          <cell r="B527" t="str">
            <v xml:space="preserve"> ‡õéng c¶p phâi lŸng nhúa 6.5kg/m2,H 16cm </v>
          </cell>
          <cell r="C527" t="str">
            <v>m2</v>
          </cell>
          <cell r="D527">
            <v>25432.71</v>
          </cell>
          <cell r="E527">
            <v>1465.75</v>
          </cell>
          <cell r="F527">
            <v>5477.13</v>
          </cell>
        </row>
        <row r="528">
          <cell r="A528">
            <v>114547</v>
          </cell>
          <cell r="B528" t="str">
            <v xml:space="preserve"> ‡õéng c¶p phâi lŸng nhúa 6.5kg/m2,H 18cm </v>
          </cell>
          <cell r="C528" t="str">
            <v>m2</v>
          </cell>
          <cell r="D528">
            <v>26006.78</v>
          </cell>
          <cell r="E528">
            <v>1465.75</v>
          </cell>
          <cell r="F528">
            <v>5477.13</v>
          </cell>
        </row>
        <row r="529">
          <cell r="A529">
            <v>114548</v>
          </cell>
          <cell r="B529" t="str">
            <v xml:space="preserve"> ‡õéng c¶p phâi lŸng nhúa 6.5kg/m2,H 20cm </v>
          </cell>
          <cell r="C529" t="str">
            <v>m2</v>
          </cell>
          <cell r="D529">
            <v>26582.87</v>
          </cell>
          <cell r="E529">
            <v>1465.75</v>
          </cell>
          <cell r="F529">
            <v>5477.13</v>
          </cell>
        </row>
        <row r="530">
          <cell r="A530">
            <v>114601</v>
          </cell>
          <cell r="B530" t="str">
            <v xml:space="preserve"> ‡õéng ½Ÿ d¯m kÂp ½¶t,½¬ l¿n ¾p d¡y  10cm </v>
          </cell>
          <cell r="C530" t="str">
            <v>m2</v>
          </cell>
          <cell r="D530">
            <v>10311.91</v>
          </cell>
          <cell r="E530">
            <v>1603.32</v>
          </cell>
          <cell r="F530">
            <v>1825.71</v>
          </cell>
        </row>
        <row r="531">
          <cell r="A531">
            <v>114602</v>
          </cell>
          <cell r="B531" t="str">
            <v xml:space="preserve"> ‡õéng ½Ÿ d¯m kÂp ½¶t,½¬ l¿n ¾p d¡y  12cm </v>
          </cell>
          <cell r="C531" t="str">
            <v>m2</v>
          </cell>
          <cell r="D531">
            <v>12673.4</v>
          </cell>
          <cell r="E531">
            <v>1655.04</v>
          </cell>
          <cell r="F531">
            <v>2190.85</v>
          </cell>
        </row>
        <row r="532">
          <cell r="A532">
            <v>114603</v>
          </cell>
          <cell r="B532" t="str">
            <v xml:space="preserve"> ‡õéng ½Ÿ d¯m kÂp ½¶t,½¬ l¿n ¾p d¡y  14cm </v>
          </cell>
          <cell r="C532" t="str">
            <v>m2</v>
          </cell>
          <cell r="D532">
            <v>15480.26</v>
          </cell>
          <cell r="E532">
            <v>1706.76</v>
          </cell>
          <cell r="F532">
            <v>2555.9899999999998</v>
          </cell>
        </row>
        <row r="533">
          <cell r="A533">
            <v>115111</v>
          </cell>
          <cell r="B533" t="str">
            <v xml:space="preserve"> ‡õéng ½Ÿ d¯m ½en,½¬ l¿n ¾p d¡y 3cm   </v>
          </cell>
          <cell r="C533" t="str">
            <v>m2</v>
          </cell>
          <cell r="D533">
            <v>11553.34</v>
          </cell>
          <cell r="E533">
            <v>96.96</v>
          </cell>
          <cell r="F533">
            <v>518.35</v>
          </cell>
        </row>
        <row r="534">
          <cell r="A534">
            <v>115112</v>
          </cell>
          <cell r="B534" t="str">
            <v xml:space="preserve"> ‡õéng ½Ÿ d¯m ½en,½¬ l¿n ¾p d¡y 4cm   </v>
          </cell>
          <cell r="C534" t="str">
            <v>m2</v>
          </cell>
          <cell r="D534">
            <v>16244.3</v>
          </cell>
          <cell r="E534">
            <v>128.53</v>
          </cell>
          <cell r="F534">
            <v>571.82000000000005</v>
          </cell>
        </row>
        <row r="535">
          <cell r="A535">
            <v>115113</v>
          </cell>
          <cell r="B535" t="str">
            <v xml:space="preserve"> ‡õéng ½Ÿ d¯m ½en,½¬ l¿n ¾p d¡y 5cm   </v>
          </cell>
          <cell r="C535" t="str">
            <v>m2</v>
          </cell>
          <cell r="D535">
            <v>19261.09</v>
          </cell>
          <cell r="E535">
            <v>161.22999999999999</v>
          </cell>
          <cell r="F535">
            <v>621.95000000000005</v>
          </cell>
        </row>
        <row r="536">
          <cell r="A536">
            <v>115114</v>
          </cell>
          <cell r="B536" t="str">
            <v xml:space="preserve"> ‡õéng ½Ÿ d¯m ½en,½¬ l¿n ¾p d¡y 6cm   </v>
          </cell>
          <cell r="C536" t="str">
            <v>m2</v>
          </cell>
          <cell r="D536">
            <v>23106.68</v>
          </cell>
          <cell r="E536">
            <v>192.79</v>
          </cell>
          <cell r="F536">
            <v>823.39</v>
          </cell>
        </row>
        <row r="537">
          <cell r="A537">
            <v>115115</v>
          </cell>
          <cell r="B537" t="str">
            <v xml:space="preserve"> ‡õéng ½Ÿ d¯m ½en,½¬ l¿n ¾p d¡y 7cm   </v>
          </cell>
          <cell r="C537" t="str">
            <v>m2</v>
          </cell>
          <cell r="D537">
            <v>26952.27</v>
          </cell>
          <cell r="E537">
            <v>226.62</v>
          </cell>
          <cell r="F537">
            <v>880.2</v>
          </cell>
        </row>
        <row r="538">
          <cell r="A538">
            <v>115116</v>
          </cell>
          <cell r="B538" t="str">
            <v xml:space="preserve"> ‡õéng ½Ÿ d¯m ½en,½¬ l¿n ¾p d¡y 8cm   </v>
          </cell>
          <cell r="C538" t="str">
            <v>m2</v>
          </cell>
          <cell r="D538">
            <v>30814.44</v>
          </cell>
          <cell r="E538">
            <v>258.19</v>
          </cell>
          <cell r="F538">
            <v>926.99</v>
          </cell>
        </row>
        <row r="539">
          <cell r="A539">
            <v>115121</v>
          </cell>
          <cell r="B539" t="str">
            <v xml:space="preserve"> ‡õéng BT nhúa h­t thá,½¬ l¿n ¾p d¡y 3cm  </v>
          </cell>
          <cell r="C539" t="str">
            <v>m2</v>
          </cell>
          <cell r="D539">
            <v>11159.71</v>
          </cell>
          <cell r="E539">
            <v>120.64</v>
          </cell>
          <cell r="F539">
            <v>592.91999999999996</v>
          </cell>
        </row>
        <row r="540">
          <cell r="A540">
            <v>115122</v>
          </cell>
          <cell r="B540" t="str">
            <v xml:space="preserve"> ‡õéng BT nhúa h­t thá,½¬ l¿n ¾p d¡y 4cm  </v>
          </cell>
          <cell r="C540" t="str">
            <v>m2</v>
          </cell>
          <cell r="D540">
            <v>14890.29</v>
          </cell>
          <cell r="E540">
            <v>161.22999999999999</v>
          </cell>
          <cell r="F540">
            <v>659.76</v>
          </cell>
        </row>
        <row r="541">
          <cell r="A541">
            <v>115123</v>
          </cell>
          <cell r="B541" t="str">
            <v xml:space="preserve"> ‡õéng BT nhúa h­t thá,½¬ l¿n ¾p d¡y 5cm  </v>
          </cell>
          <cell r="C541" t="str">
            <v>m2</v>
          </cell>
          <cell r="D541">
            <v>18604.86</v>
          </cell>
          <cell r="E541">
            <v>200.69</v>
          </cell>
          <cell r="F541">
            <v>761.62</v>
          </cell>
        </row>
        <row r="542">
          <cell r="A542">
            <v>115124</v>
          </cell>
          <cell r="B542" t="str">
            <v xml:space="preserve"> ‡õéng BT nhúa h­t thá,½¬ l¿n ¾p d¡y 6cm  </v>
          </cell>
          <cell r="C542" t="str">
            <v>m2</v>
          </cell>
          <cell r="D542">
            <v>22319.42</v>
          </cell>
          <cell r="E542">
            <v>241.27</v>
          </cell>
          <cell r="F542">
            <v>828.46</v>
          </cell>
        </row>
        <row r="543">
          <cell r="A543">
            <v>115125</v>
          </cell>
          <cell r="B543" t="str">
            <v xml:space="preserve"> ‡õéng BT nhúa h­t thá,½¬ l¿n ¾p d¡y 7cm  </v>
          </cell>
          <cell r="C543" t="str">
            <v>m2</v>
          </cell>
          <cell r="D543">
            <v>26033.99</v>
          </cell>
          <cell r="E543">
            <v>281.86</v>
          </cell>
          <cell r="F543">
            <v>898.64</v>
          </cell>
        </row>
        <row r="544">
          <cell r="A544">
            <v>115131</v>
          </cell>
          <cell r="B544" t="str">
            <v xml:space="preserve"> ‡õéng BT nhúa h­t mÙn,½¬ l¿n ¾p d¡y 3cm  </v>
          </cell>
          <cell r="C544" t="str">
            <v>m2</v>
          </cell>
          <cell r="D544">
            <v>13623.5</v>
          </cell>
          <cell r="E544">
            <v>125.15</v>
          </cell>
          <cell r="F544">
            <v>599.6</v>
          </cell>
        </row>
        <row r="545">
          <cell r="A545">
            <v>115132</v>
          </cell>
          <cell r="B545" t="str">
            <v xml:space="preserve"> ‡õéng BT nhúa h­t mÙn,½¬ l¿n ¾p d¡y 4cm  </v>
          </cell>
          <cell r="C545" t="str">
            <v>m2</v>
          </cell>
          <cell r="D545">
            <v>18164.669999999998</v>
          </cell>
          <cell r="E545">
            <v>166.86</v>
          </cell>
          <cell r="F545">
            <v>669.78</v>
          </cell>
        </row>
        <row r="546">
          <cell r="A546">
            <v>115133</v>
          </cell>
          <cell r="B546" t="str">
            <v xml:space="preserve"> ‡õéng BT nhúa h­t mÙn,½¬ l¿n ¾p d¡y 5cm  </v>
          </cell>
          <cell r="C546" t="str">
            <v>m2</v>
          </cell>
          <cell r="D546">
            <v>22705.83</v>
          </cell>
          <cell r="E546">
            <v>208.58</v>
          </cell>
          <cell r="F546">
            <v>771.65</v>
          </cell>
        </row>
        <row r="547">
          <cell r="A547">
            <v>115134</v>
          </cell>
          <cell r="B547" t="str">
            <v xml:space="preserve"> ‡õéng BT nhúa h­t mÙn,½¬ l¿n ¾p d¡y 6cm  </v>
          </cell>
          <cell r="C547" t="str">
            <v>m2</v>
          </cell>
          <cell r="D547">
            <v>27239.5</v>
          </cell>
          <cell r="E547">
            <v>250.29</v>
          </cell>
          <cell r="F547">
            <v>838.49</v>
          </cell>
        </row>
        <row r="548">
          <cell r="A548">
            <v>115135</v>
          </cell>
          <cell r="B548" t="str">
            <v xml:space="preserve"> ‡õéng BT nhúa h­t mÙn,½¬ l¿n ¾p d¡y 7cm  </v>
          </cell>
          <cell r="C548" t="str">
            <v>m2</v>
          </cell>
          <cell r="D548">
            <v>31791.91</v>
          </cell>
          <cell r="E548">
            <v>292.01</v>
          </cell>
          <cell r="F548">
            <v>805.07</v>
          </cell>
        </row>
        <row r="549">
          <cell r="A549">
            <v>115211</v>
          </cell>
          <cell r="B549" t="str">
            <v xml:space="preserve"> SX ½Ÿ d¯m ½en,      tr­m træn 20-25T/h   </v>
          </cell>
          <cell r="C549" t="str">
            <v>t¶n</v>
          </cell>
          <cell r="D549">
            <v>0</v>
          </cell>
          <cell r="E549">
            <v>0</v>
          </cell>
          <cell r="F549">
            <v>51554</v>
          </cell>
        </row>
        <row r="550">
          <cell r="A550">
            <v>115212</v>
          </cell>
          <cell r="B550" t="str">
            <v xml:space="preserve"> SX BT nhúa h­t thá, tr­m træn 20-25T/h   </v>
          </cell>
          <cell r="C550" t="str">
            <v>t¶n</v>
          </cell>
          <cell r="D550">
            <v>0</v>
          </cell>
          <cell r="E550">
            <v>0</v>
          </cell>
          <cell r="F550">
            <v>65013</v>
          </cell>
        </row>
        <row r="551">
          <cell r="A551">
            <v>115213</v>
          </cell>
          <cell r="B551" t="str">
            <v xml:space="preserve"> SX BT nhúa h­t mÙn, tr­m træn 20-25T/h   </v>
          </cell>
          <cell r="C551" t="str">
            <v>t¶n</v>
          </cell>
          <cell r="D551">
            <v>0</v>
          </cell>
          <cell r="E551">
            <v>0</v>
          </cell>
          <cell r="F551">
            <v>65013</v>
          </cell>
        </row>
        <row r="552">
          <cell r="A552">
            <v>115221</v>
          </cell>
          <cell r="B552" t="str">
            <v xml:space="preserve"> SX ½Ÿ d¯m ½en,      tr­m træn 50-60T/h   </v>
          </cell>
          <cell r="C552" t="str">
            <v>t¶n</v>
          </cell>
          <cell r="D552">
            <v>0</v>
          </cell>
          <cell r="E552">
            <v>0</v>
          </cell>
          <cell r="F552">
            <v>46015</v>
          </cell>
        </row>
        <row r="553">
          <cell r="A553">
            <v>115222</v>
          </cell>
          <cell r="B553" t="str">
            <v xml:space="preserve"> SX BT nhúa h­t thá, tr­m træn 50-60T/h   </v>
          </cell>
          <cell r="C553" t="str">
            <v>t¶n</v>
          </cell>
          <cell r="D553">
            <v>0</v>
          </cell>
          <cell r="E553">
            <v>0</v>
          </cell>
          <cell r="F553">
            <v>58128</v>
          </cell>
        </row>
        <row r="554">
          <cell r="A554">
            <v>115223</v>
          </cell>
          <cell r="B554" t="str">
            <v xml:space="preserve"> SX BT nhúa h­t mÙn, tr­m træn 50-60T/h   </v>
          </cell>
          <cell r="C554" t="str">
            <v>t¶n</v>
          </cell>
          <cell r="D554">
            <v>0</v>
          </cell>
          <cell r="E554">
            <v>0</v>
          </cell>
          <cell r="F554">
            <v>99008</v>
          </cell>
        </row>
        <row r="555">
          <cell r="A555">
            <v>115301</v>
          </cell>
          <cell r="B555" t="str">
            <v xml:space="preserve"> Lèp bŸm dÏnh = nhúa ½õéng (0.5kgnhúa/m2) </v>
          </cell>
          <cell r="C555" t="str">
            <v>m2</v>
          </cell>
          <cell r="D555">
            <v>1034.3699999999999</v>
          </cell>
          <cell r="E555">
            <v>33.94</v>
          </cell>
          <cell r="F555">
            <v>650.78</v>
          </cell>
        </row>
        <row r="556">
          <cell r="A556">
            <v>115302</v>
          </cell>
          <cell r="B556" t="str">
            <v xml:space="preserve"> Lèp bŸm dÏnh = nhúa ½õéng (0.8kgnhúa/m2) </v>
          </cell>
          <cell r="C556" t="str">
            <v>m2</v>
          </cell>
          <cell r="D556">
            <v>1895.25</v>
          </cell>
          <cell r="E556">
            <v>33.94</v>
          </cell>
          <cell r="F556">
            <v>650.78</v>
          </cell>
        </row>
        <row r="557">
          <cell r="A557">
            <v>115303</v>
          </cell>
          <cell r="B557" t="str">
            <v xml:space="preserve"> Lèp bŸm dÏnh = nhúa ½õéng (1.0kgnhúa/m2) </v>
          </cell>
          <cell r="C557" t="str">
            <v>m2</v>
          </cell>
          <cell r="D557">
            <v>2369.17</v>
          </cell>
          <cell r="E557">
            <v>33.94</v>
          </cell>
          <cell r="F557">
            <v>650.78</v>
          </cell>
        </row>
        <row r="558">
          <cell r="A558">
            <v>119311</v>
          </cell>
          <cell r="B558" t="str">
            <v xml:space="preserve"> BT âng câng D=0.75m,d¡y  8cm         </v>
          </cell>
          <cell r="C558" t="str">
            <v>m</v>
          </cell>
          <cell r="D558">
            <v>66302</v>
          </cell>
          <cell r="E558">
            <v>37188</v>
          </cell>
          <cell r="F558">
            <v>1796</v>
          </cell>
        </row>
        <row r="559">
          <cell r="A559">
            <v>119312</v>
          </cell>
          <cell r="B559" t="str">
            <v xml:space="preserve"> BT âng câng D=1.00m,d¡y  9cm         </v>
          </cell>
          <cell r="C559" t="str">
            <v>m</v>
          </cell>
          <cell r="D559">
            <v>101628</v>
          </cell>
          <cell r="E559">
            <v>45895</v>
          </cell>
          <cell r="F559">
            <v>2589</v>
          </cell>
        </row>
        <row r="560">
          <cell r="A560">
            <v>119313</v>
          </cell>
          <cell r="B560" t="str">
            <v xml:space="preserve"> BT âng câng D=1.00m,d¡y 12cm         </v>
          </cell>
          <cell r="C560" t="str">
            <v>m</v>
          </cell>
          <cell r="D560">
            <v>148636</v>
          </cell>
          <cell r="E560">
            <v>48631</v>
          </cell>
          <cell r="F560">
            <v>3384</v>
          </cell>
        </row>
        <row r="561">
          <cell r="A561">
            <v>119314</v>
          </cell>
          <cell r="B561" t="str">
            <v xml:space="preserve"> BT âng câng D=1.25m,d¡y 10cm         </v>
          </cell>
          <cell r="C561" t="str">
            <v>m</v>
          </cell>
          <cell r="D561">
            <v>149004</v>
          </cell>
          <cell r="E561">
            <v>52238</v>
          </cell>
          <cell r="F561">
            <v>3390</v>
          </cell>
        </row>
        <row r="562">
          <cell r="A562">
            <v>119315</v>
          </cell>
          <cell r="B562" t="str">
            <v xml:space="preserve"> BT âng câng D=1.25m,d¡y 13cm         </v>
          </cell>
          <cell r="C562" t="str">
            <v>m</v>
          </cell>
          <cell r="D562">
            <v>200915</v>
          </cell>
          <cell r="E562">
            <v>55969</v>
          </cell>
          <cell r="F562">
            <v>4830</v>
          </cell>
        </row>
        <row r="563">
          <cell r="A563">
            <v>119316</v>
          </cell>
          <cell r="B563" t="str">
            <v xml:space="preserve"> BT âng câng D=1.50m,d¡y 12cm         </v>
          </cell>
          <cell r="C563" t="str">
            <v>m</v>
          </cell>
          <cell r="D563">
            <v>212234</v>
          </cell>
          <cell r="E563">
            <v>63432</v>
          </cell>
          <cell r="F563">
            <v>3628</v>
          </cell>
        </row>
        <row r="564">
          <cell r="A564">
            <v>119317</v>
          </cell>
          <cell r="B564" t="str">
            <v xml:space="preserve"> BT âng câng D=1.50m,d¡y 15cm         </v>
          </cell>
          <cell r="C564" t="str">
            <v>m</v>
          </cell>
          <cell r="D564">
            <v>274226</v>
          </cell>
          <cell r="E564">
            <v>68780</v>
          </cell>
          <cell r="F564">
            <v>6278</v>
          </cell>
        </row>
        <row r="565">
          <cell r="A565">
            <v>119411</v>
          </cell>
          <cell r="B565" t="str">
            <v xml:space="preserve"> MÜng thµn câng ½çn lo­i I  D=0.75m   </v>
          </cell>
          <cell r="C565" t="str">
            <v>m</v>
          </cell>
          <cell r="D565">
            <v>0</v>
          </cell>
          <cell r="E565">
            <v>13510</v>
          </cell>
          <cell r="F565">
            <v>0</v>
          </cell>
        </row>
        <row r="566">
          <cell r="A566">
            <v>119412</v>
          </cell>
          <cell r="B566" t="str">
            <v xml:space="preserve"> MÜng thµn câng ½çn lo­i I  D=1.00m   </v>
          </cell>
          <cell r="C566" t="str">
            <v>m</v>
          </cell>
          <cell r="D566">
            <v>0</v>
          </cell>
          <cell r="E566">
            <v>18148</v>
          </cell>
          <cell r="F566">
            <v>0</v>
          </cell>
        </row>
        <row r="567">
          <cell r="A567">
            <v>119413</v>
          </cell>
          <cell r="B567" t="str">
            <v xml:space="preserve"> MÜng thµn câng ½çn lo­i I  D=1.25m   </v>
          </cell>
          <cell r="C567" t="str">
            <v>m</v>
          </cell>
          <cell r="D567">
            <v>0</v>
          </cell>
          <cell r="E567">
            <v>21375</v>
          </cell>
          <cell r="F567">
            <v>0</v>
          </cell>
        </row>
        <row r="568">
          <cell r="A568">
            <v>119414</v>
          </cell>
          <cell r="B568" t="str">
            <v xml:space="preserve"> MÜng thµn câng ½çn lo­i I  D=1.50m   </v>
          </cell>
          <cell r="C568" t="str">
            <v>m</v>
          </cell>
          <cell r="D568">
            <v>0</v>
          </cell>
          <cell r="E568">
            <v>28936</v>
          </cell>
          <cell r="F568">
            <v>0</v>
          </cell>
        </row>
        <row r="569">
          <cell r="A569">
            <v>119421</v>
          </cell>
          <cell r="B569" t="str">
            <v xml:space="preserve"> MÜng thµn câng ½çn lo­i II D=0.75m   </v>
          </cell>
          <cell r="C569" t="str">
            <v>m</v>
          </cell>
          <cell r="D569">
            <v>106718</v>
          </cell>
          <cell r="E569">
            <v>17039</v>
          </cell>
          <cell r="F569">
            <v>0</v>
          </cell>
        </row>
        <row r="570">
          <cell r="A570">
            <v>119422</v>
          </cell>
          <cell r="B570" t="str">
            <v xml:space="preserve"> MÜng thµn câng ½çn lo­i II D=1.00m   </v>
          </cell>
          <cell r="C570" t="str">
            <v>m</v>
          </cell>
          <cell r="D570">
            <v>156520</v>
          </cell>
          <cell r="E570">
            <v>21979</v>
          </cell>
          <cell r="F570">
            <v>0</v>
          </cell>
        </row>
        <row r="571">
          <cell r="A571">
            <v>119423</v>
          </cell>
          <cell r="B571" t="str">
            <v xml:space="preserve"> MÜng thµn câng ½çn lo­i II D=1.25m   </v>
          </cell>
          <cell r="C571" t="str">
            <v>m</v>
          </cell>
          <cell r="D571">
            <v>213436</v>
          </cell>
          <cell r="E571">
            <v>26315</v>
          </cell>
          <cell r="F571">
            <v>0</v>
          </cell>
        </row>
        <row r="572">
          <cell r="A572">
            <v>119424</v>
          </cell>
          <cell r="B572" t="str">
            <v xml:space="preserve"> MÜng thµn câng ½çn lo­i II D=1.50m   </v>
          </cell>
          <cell r="C572" t="str">
            <v>m</v>
          </cell>
          <cell r="D572">
            <v>284581</v>
          </cell>
          <cell r="E572">
            <v>36296</v>
          </cell>
          <cell r="F572">
            <v>0</v>
          </cell>
        </row>
        <row r="573">
          <cell r="A573">
            <v>119431</v>
          </cell>
          <cell r="B573" t="str">
            <v xml:space="preserve"> MÜng thµn câng ½çn lo­i III D=0.75m  </v>
          </cell>
          <cell r="C573" t="str">
            <v>m</v>
          </cell>
          <cell r="D573">
            <v>150433</v>
          </cell>
          <cell r="E573">
            <v>26315</v>
          </cell>
          <cell r="F573">
            <v>0</v>
          </cell>
        </row>
        <row r="574">
          <cell r="A574">
            <v>119432</v>
          </cell>
          <cell r="B574" t="str">
            <v xml:space="preserve"> MÜng thµn câng ½çn lo­i III D=1.00m  </v>
          </cell>
          <cell r="C574" t="str">
            <v>m</v>
          </cell>
          <cell r="D574">
            <v>214224</v>
          </cell>
          <cell r="E574">
            <v>37002</v>
          </cell>
          <cell r="F574">
            <v>0</v>
          </cell>
        </row>
        <row r="575">
          <cell r="A575">
            <v>119433</v>
          </cell>
          <cell r="B575" t="str">
            <v xml:space="preserve"> MÜng thµn câng ½çn lo­i III D=1.25m  </v>
          </cell>
          <cell r="C575" t="str">
            <v>m</v>
          </cell>
          <cell r="D575">
            <v>272262</v>
          </cell>
          <cell r="E575">
            <v>45975</v>
          </cell>
          <cell r="F575">
            <v>0</v>
          </cell>
        </row>
        <row r="576">
          <cell r="A576">
            <v>119434</v>
          </cell>
          <cell r="B576" t="str">
            <v xml:space="preserve"> MÜng thµn câng ½çn lo­i III D=1.50m  </v>
          </cell>
          <cell r="C576" t="str">
            <v>m</v>
          </cell>
          <cell r="D576">
            <v>337309</v>
          </cell>
          <cell r="E576">
            <v>58780</v>
          </cell>
          <cell r="F576">
            <v>0</v>
          </cell>
        </row>
        <row r="577">
          <cell r="A577">
            <v>119441</v>
          </cell>
          <cell r="B577" t="str">
            <v xml:space="preserve"> MÜng thµn câng ½çn lo­i IVa D=0.75m  </v>
          </cell>
          <cell r="C577" t="str">
            <v>m</v>
          </cell>
          <cell r="D577">
            <v>82529</v>
          </cell>
          <cell r="E577">
            <v>18451</v>
          </cell>
          <cell r="F577">
            <v>0</v>
          </cell>
        </row>
        <row r="578">
          <cell r="A578">
            <v>119442</v>
          </cell>
          <cell r="B578" t="str">
            <v xml:space="preserve"> MÜng thµn câng ½çn lo­i IVa D=1.00m  </v>
          </cell>
          <cell r="C578" t="str">
            <v>m</v>
          </cell>
          <cell r="D578">
            <v>130907</v>
          </cell>
          <cell r="E578">
            <v>25206</v>
          </cell>
          <cell r="F578">
            <v>0</v>
          </cell>
        </row>
        <row r="579">
          <cell r="A579">
            <v>119443</v>
          </cell>
          <cell r="B579" t="str">
            <v xml:space="preserve"> MÜng thµn câng ½çn lo­i IVa D=1.25m  </v>
          </cell>
          <cell r="C579" t="str">
            <v>m</v>
          </cell>
          <cell r="D579">
            <v>173595</v>
          </cell>
          <cell r="E579">
            <v>31457</v>
          </cell>
          <cell r="F579">
            <v>0</v>
          </cell>
        </row>
        <row r="580">
          <cell r="A580">
            <v>119444</v>
          </cell>
          <cell r="B580" t="str">
            <v xml:space="preserve"> MÜng thµn câng ½çn lo­i IVa D=1.50m  </v>
          </cell>
          <cell r="C580" t="str">
            <v>m</v>
          </cell>
          <cell r="D580">
            <v>224819</v>
          </cell>
          <cell r="E580">
            <v>41640</v>
          </cell>
          <cell r="F580">
            <v>0</v>
          </cell>
        </row>
        <row r="581">
          <cell r="A581">
            <v>119451</v>
          </cell>
          <cell r="B581" t="str">
            <v xml:space="preserve"> MÜng thµn câng ½ái lo­i IVb D=0.75m  </v>
          </cell>
          <cell r="C581" t="str">
            <v>m</v>
          </cell>
          <cell r="D581">
            <v>26035</v>
          </cell>
          <cell r="E581">
            <v>14619</v>
          </cell>
          <cell r="F581">
            <v>0</v>
          </cell>
        </row>
        <row r="582">
          <cell r="A582">
            <v>119452</v>
          </cell>
          <cell r="B582" t="str">
            <v xml:space="preserve"> MÜng thµn câng ½ái lo­i IVb D=1.00m  </v>
          </cell>
          <cell r="C582" t="str">
            <v>m</v>
          </cell>
          <cell r="D582">
            <v>47966</v>
          </cell>
          <cell r="E582">
            <v>19761</v>
          </cell>
          <cell r="F582">
            <v>0</v>
          </cell>
        </row>
        <row r="583">
          <cell r="A583">
            <v>119453</v>
          </cell>
          <cell r="B583" t="str">
            <v xml:space="preserve"> MÜng thµn câng ½ái lo­i IVb D=1.25m  </v>
          </cell>
          <cell r="C583" t="str">
            <v>m</v>
          </cell>
          <cell r="D583">
            <v>62695</v>
          </cell>
          <cell r="E583">
            <v>24298</v>
          </cell>
          <cell r="F583">
            <v>0</v>
          </cell>
        </row>
        <row r="584">
          <cell r="A584">
            <v>119454</v>
          </cell>
          <cell r="B584" t="str">
            <v xml:space="preserve"> MÜng thµn câng ½ái lo­i IVb D=1.50m  </v>
          </cell>
          <cell r="C584" t="str">
            <v>m</v>
          </cell>
          <cell r="D584">
            <v>88728</v>
          </cell>
          <cell r="E584">
            <v>32868</v>
          </cell>
          <cell r="F584">
            <v>0</v>
          </cell>
        </row>
        <row r="585">
          <cell r="A585">
            <v>119511</v>
          </cell>
          <cell r="B585" t="str">
            <v xml:space="preserve"> MÜng thµn câng ½ái lo­i I  D=0.75m   </v>
          </cell>
          <cell r="C585" t="str">
            <v>m</v>
          </cell>
          <cell r="D585">
            <v>94857</v>
          </cell>
          <cell r="E585">
            <v>36800</v>
          </cell>
          <cell r="F585">
            <v>0</v>
          </cell>
        </row>
        <row r="586">
          <cell r="A586">
            <v>119512</v>
          </cell>
          <cell r="B586" t="str">
            <v xml:space="preserve"> MÜng thµn câng ½ái lo­i I  D=1.00m   </v>
          </cell>
          <cell r="C586" t="str">
            <v>m</v>
          </cell>
          <cell r="D586">
            <v>177385</v>
          </cell>
          <cell r="E586">
            <v>49403</v>
          </cell>
          <cell r="F586">
            <v>0</v>
          </cell>
        </row>
        <row r="587">
          <cell r="A587">
            <v>119513</v>
          </cell>
          <cell r="B587" t="str">
            <v xml:space="preserve"> MÜng thµn câng ½ái lo­i I  D=1.25m   </v>
          </cell>
          <cell r="C587" t="str">
            <v>m</v>
          </cell>
          <cell r="D587">
            <v>234775</v>
          </cell>
          <cell r="E587">
            <v>58175</v>
          </cell>
          <cell r="F587">
            <v>0</v>
          </cell>
        </row>
        <row r="588">
          <cell r="A588">
            <v>119514</v>
          </cell>
          <cell r="B588" t="str">
            <v xml:space="preserve"> MÜng thµn câng ½ái lo­i I  D=1.50m   </v>
          </cell>
          <cell r="C588" t="str">
            <v>m</v>
          </cell>
          <cell r="D588">
            <v>297698</v>
          </cell>
          <cell r="E588">
            <v>74710</v>
          </cell>
          <cell r="F588">
            <v>0</v>
          </cell>
        </row>
        <row r="589">
          <cell r="A589">
            <v>119521</v>
          </cell>
          <cell r="B589" t="str">
            <v xml:space="preserve"> MÜng thµn câng ½ái lo­i II D=0.75m   </v>
          </cell>
          <cell r="C589" t="str">
            <v>m</v>
          </cell>
          <cell r="D589">
            <v>260863</v>
          </cell>
          <cell r="E589">
            <v>44161</v>
          </cell>
          <cell r="F589">
            <v>0</v>
          </cell>
        </row>
        <row r="590">
          <cell r="A590">
            <v>119522</v>
          </cell>
          <cell r="B590" t="str">
            <v xml:space="preserve"> MÜng thµn câng ½ái lo­i II D=1.00m   </v>
          </cell>
          <cell r="C590" t="str">
            <v>m</v>
          </cell>
          <cell r="D590">
            <v>402679</v>
          </cell>
          <cell r="E590">
            <v>59284</v>
          </cell>
          <cell r="F590">
            <v>0</v>
          </cell>
        </row>
        <row r="591">
          <cell r="A591">
            <v>119523</v>
          </cell>
          <cell r="B591" t="str">
            <v xml:space="preserve"> MÜng thµn câng ½ái lo­i II D=1.25m   </v>
          </cell>
          <cell r="C591" t="str">
            <v>m</v>
          </cell>
          <cell r="D591">
            <v>517143</v>
          </cell>
          <cell r="E591">
            <v>70879</v>
          </cell>
          <cell r="F591">
            <v>0</v>
          </cell>
        </row>
        <row r="592">
          <cell r="A592">
            <v>119524</v>
          </cell>
          <cell r="B592" t="str">
            <v xml:space="preserve"> MÜng thµn câng ½ái lo­i II D=1.50m   </v>
          </cell>
          <cell r="C592" t="str">
            <v>m</v>
          </cell>
          <cell r="D592">
            <v>636825</v>
          </cell>
          <cell r="E592">
            <v>90438</v>
          </cell>
          <cell r="F592">
            <v>0</v>
          </cell>
        </row>
        <row r="593">
          <cell r="A593">
            <v>119531</v>
          </cell>
          <cell r="B593" t="str">
            <v xml:space="preserve"> MÜng thµn câng ½ái lo­i III D=0.75m  </v>
          </cell>
          <cell r="C593" t="str">
            <v>m</v>
          </cell>
          <cell r="D593">
            <v>360693</v>
          </cell>
          <cell r="E593">
            <v>66442</v>
          </cell>
          <cell r="F593">
            <v>0</v>
          </cell>
        </row>
        <row r="594">
          <cell r="A594">
            <v>119532</v>
          </cell>
          <cell r="B594" t="str">
            <v xml:space="preserve"> MÜng thµn câng ½ái lo­i III D=1.00m  </v>
          </cell>
          <cell r="C594" t="str">
            <v>m</v>
          </cell>
          <cell r="D594">
            <v>518117</v>
          </cell>
          <cell r="E594">
            <v>90438</v>
          </cell>
          <cell r="F594">
            <v>0</v>
          </cell>
        </row>
        <row r="595">
          <cell r="A595">
            <v>119533</v>
          </cell>
          <cell r="B595" t="str">
            <v xml:space="preserve"> MÜng thµn câng ½ái lo­i III D=1.25m  </v>
          </cell>
          <cell r="C595" t="str">
            <v>m</v>
          </cell>
          <cell r="D595">
            <v>661779</v>
          </cell>
          <cell r="E595">
            <v>110200</v>
          </cell>
          <cell r="F595">
            <v>0</v>
          </cell>
        </row>
        <row r="596">
          <cell r="A596">
            <v>119534</v>
          </cell>
          <cell r="B596" t="str">
            <v xml:space="preserve"> MÜng thµn câng ½ái lo­i III D=1.50m  </v>
          </cell>
          <cell r="C596" t="str">
            <v>m</v>
          </cell>
          <cell r="D596">
            <v>795183</v>
          </cell>
          <cell r="E596">
            <v>138229</v>
          </cell>
          <cell r="F596">
            <v>0</v>
          </cell>
        </row>
        <row r="597">
          <cell r="A597">
            <v>119541</v>
          </cell>
          <cell r="B597" t="str">
            <v xml:space="preserve"> MÜng thµn câng ½ái lo­i IVa D=0.75m  </v>
          </cell>
          <cell r="C597" t="str">
            <v>m</v>
          </cell>
          <cell r="D597">
            <v>213433</v>
          </cell>
          <cell r="E597">
            <v>47790</v>
          </cell>
          <cell r="F597">
            <v>0</v>
          </cell>
        </row>
        <row r="598">
          <cell r="A598">
            <v>119542</v>
          </cell>
          <cell r="B598" t="str">
            <v xml:space="preserve"> MÜng thµn câng ½ái lo­i IVa D=1.00m  </v>
          </cell>
          <cell r="C598" t="str">
            <v>m</v>
          </cell>
          <cell r="D598">
            <v>333905</v>
          </cell>
          <cell r="E598">
            <v>64930</v>
          </cell>
          <cell r="F598">
            <v>0</v>
          </cell>
        </row>
        <row r="599">
          <cell r="A599">
            <v>119543</v>
          </cell>
          <cell r="B599" t="str">
            <v xml:space="preserve"> MÜng thµn câng ½ái lo­i IVa D=1.25m  </v>
          </cell>
          <cell r="C599" t="str">
            <v>m</v>
          </cell>
          <cell r="D599">
            <v>427026</v>
          </cell>
          <cell r="E599">
            <v>78440</v>
          </cell>
          <cell r="F599">
            <v>0</v>
          </cell>
        </row>
        <row r="600">
          <cell r="A600">
            <v>119544</v>
          </cell>
          <cell r="B600" t="str">
            <v xml:space="preserve"> MÜng thµn câng ½ái lo­i IVa D=1.50m  </v>
          </cell>
          <cell r="C600" t="str">
            <v>m</v>
          </cell>
          <cell r="D600">
            <v>530107</v>
          </cell>
          <cell r="E600">
            <v>99714</v>
          </cell>
          <cell r="F600">
            <v>0</v>
          </cell>
        </row>
        <row r="601">
          <cell r="A601">
            <v>119551</v>
          </cell>
          <cell r="B601" t="str">
            <v xml:space="preserve"> MÜng thµn câng ½ái lo­i IVb D=0.75m  </v>
          </cell>
          <cell r="C601" t="str">
            <v>m</v>
          </cell>
          <cell r="D601">
            <v>77008</v>
          </cell>
          <cell r="E601">
            <v>39422</v>
          </cell>
          <cell r="F601">
            <v>0</v>
          </cell>
        </row>
        <row r="602">
          <cell r="A602">
            <v>119552</v>
          </cell>
          <cell r="B602" t="str">
            <v xml:space="preserve"> MÜng thµn câng ½ái lo­i IVb D=1.00m  </v>
          </cell>
          <cell r="C602" t="str">
            <v>m</v>
          </cell>
          <cell r="D602">
            <v>141278</v>
          </cell>
          <cell r="E602">
            <v>54747</v>
          </cell>
          <cell r="F602">
            <v>0</v>
          </cell>
        </row>
        <row r="603">
          <cell r="A603">
            <v>119553</v>
          </cell>
          <cell r="B603" t="str">
            <v xml:space="preserve"> MÜng thµn câng ½ái lo­i IVb D=1.25m  </v>
          </cell>
          <cell r="C603" t="str">
            <v>m</v>
          </cell>
          <cell r="D603">
            <v>184182</v>
          </cell>
          <cell r="E603">
            <v>65333</v>
          </cell>
          <cell r="F603">
            <v>0</v>
          </cell>
        </row>
        <row r="604">
          <cell r="A604">
            <v>119554</v>
          </cell>
          <cell r="B604" t="str">
            <v xml:space="preserve"> MÜng thµn câng ½ái lo­i IVb D=1.50m  </v>
          </cell>
          <cell r="C604" t="str">
            <v>m</v>
          </cell>
          <cell r="D604">
            <v>228655</v>
          </cell>
          <cell r="E604">
            <v>84792</v>
          </cell>
          <cell r="F604">
            <v>0</v>
          </cell>
        </row>
        <row r="605">
          <cell r="A605">
            <v>119611</v>
          </cell>
          <cell r="B605" t="str">
            <v xml:space="preserve"> MÜng thµn câng ba  lo­i I  D=0.75m   </v>
          </cell>
          <cell r="C605" t="str">
            <v>m</v>
          </cell>
          <cell r="D605">
            <v>159835</v>
          </cell>
          <cell r="E605">
            <v>57167</v>
          </cell>
          <cell r="F605">
            <v>0</v>
          </cell>
        </row>
        <row r="606">
          <cell r="A606">
            <v>119612</v>
          </cell>
          <cell r="B606" t="str">
            <v xml:space="preserve"> MÜng thµn câng ba  lo­i I  D=1.00m   </v>
          </cell>
          <cell r="C606" t="str">
            <v>m</v>
          </cell>
          <cell r="D606">
            <v>298013</v>
          </cell>
          <cell r="E606">
            <v>76525</v>
          </cell>
          <cell r="F606">
            <v>0</v>
          </cell>
        </row>
        <row r="607">
          <cell r="A607">
            <v>119613</v>
          </cell>
          <cell r="B607" t="str">
            <v xml:space="preserve"> MÜng thµn câng ba  lo­i I  D=1.25m   </v>
          </cell>
          <cell r="C607" t="str">
            <v>m</v>
          </cell>
          <cell r="D607">
            <v>391608</v>
          </cell>
          <cell r="E607">
            <v>90741</v>
          </cell>
          <cell r="F607">
            <v>0</v>
          </cell>
        </row>
        <row r="608">
          <cell r="A608">
            <v>119614</v>
          </cell>
          <cell r="B608" t="str">
            <v xml:space="preserve"> MÜng thµn câng ba  lo­i I  D=1.50m   </v>
          </cell>
          <cell r="C608" t="str">
            <v>m</v>
          </cell>
          <cell r="D608">
            <v>483305</v>
          </cell>
          <cell r="E608">
            <v>116249</v>
          </cell>
          <cell r="F608">
            <v>0</v>
          </cell>
        </row>
        <row r="609">
          <cell r="A609">
            <v>119621</v>
          </cell>
          <cell r="B609" t="str">
            <v xml:space="preserve"> MÜng thµn câng ba  lo­i II D=0.75m   </v>
          </cell>
          <cell r="C609" t="str">
            <v>m</v>
          </cell>
          <cell r="D609">
            <v>420701</v>
          </cell>
          <cell r="E609">
            <v>68661</v>
          </cell>
          <cell r="F609">
            <v>0</v>
          </cell>
        </row>
        <row r="610">
          <cell r="A610">
            <v>119622</v>
          </cell>
          <cell r="B610" t="str">
            <v xml:space="preserve"> MÜng thµn câng ba  lo­i II D=1.00m   </v>
          </cell>
          <cell r="C610" t="str">
            <v>m</v>
          </cell>
          <cell r="D610">
            <v>646625</v>
          </cell>
          <cell r="E610">
            <v>92052</v>
          </cell>
          <cell r="F610">
            <v>0</v>
          </cell>
        </row>
        <row r="611">
          <cell r="A611">
            <v>119623</v>
          </cell>
          <cell r="B611" t="str">
            <v xml:space="preserve"> MÜng thµn câng ba  lo­i II D=1.25m   </v>
          </cell>
          <cell r="C611" t="str">
            <v>m</v>
          </cell>
          <cell r="D611">
            <v>820825</v>
          </cell>
          <cell r="E611">
            <v>109796</v>
          </cell>
          <cell r="F611">
            <v>0</v>
          </cell>
        </row>
        <row r="612">
          <cell r="A612">
            <v>119624</v>
          </cell>
          <cell r="B612" t="str">
            <v xml:space="preserve"> MÜng thµn câng ba  lo­i II D=1.50m   </v>
          </cell>
          <cell r="C612" t="str">
            <v>m</v>
          </cell>
          <cell r="D612">
            <v>993496</v>
          </cell>
          <cell r="E612">
            <v>138733</v>
          </cell>
          <cell r="F612">
            <v>0</v>
          </cell>
        </row>
        <row r="613">
          <cell r="A613">
            <v>119631</v>
          </cell>
          <cell r="B613" t="str">
            <v xml:space="preserve"> MÜng thµn câng ba  lo­i III D=0.75m  </v>
          </cell>
          <cell r="C613" t="str">
            <v>m</v>
          </cell>
          <cell r="D613">
            <v>587499</v>
          </cell>
          <cell r="E613">
            <v>102638</v>
          </cell>
          <cell r="F613">
            <v>0</v>
          </cell>
        </row>
        <row r="614">
          <cell r="A614">
            <v>119632</v>
          </cell>
          <cell r="B614" t="str">
            <v xml:space="preserve"> MÜng thµn câng ba  lo­i III D=1.00m  </v>
          </cell>
          <cell r="C614" t="str">
            <v>m</v>
          </cell>
          <cell r="D614">
            <v>838214</v>
          </cell>
          <cell r="E614">
            <v>139539</v>
          </cell>
          <cell r="F614">
            <v>0</v>
          </cell>
        </row>
        <row r="615">
          <cell r="A615">
            <v>119633</v>
          </cell>
          <cell r="B615" t="str">
            <v xml:space="preserve"> MÜng thµn câng ba  lo­i III D=1.25m  </v>
          </cell>
          <cell r="C615" t="str">
            <v>m</v>
          </cell>
          <cell r="D615">
            <v>1048114</v>
          </cell>
          <cell r="E615">
            <v>169585</v>
          </cell>
          <cell r="F615">
            <v>0</v>
          </cell>
        </row>
        <row r="616">
          <cell r="A616">
            <v>119634</v>
          </cell>
          <cell r="B616" t="str">
            <v xml:space="preserve"> MÜng thµn câng ba  lo­i III D=1.50m  </v>
          </cell>
          <cell r="C616" t="str">
            <v>m</v>
          </cell>
          <cell r="D616">
            <v>1271664</v>
          </cell>
          <cell r="E616">
            <v>212434</v>
          </cell>
          <cell r="F616">
            <v>0</v>
          </cell>
        </row>
        <row r="617">
          <cell r="A617">
            <v>119641</v>
          </cell>
          <cell r="B617" t="str">
            <v xml:space="preserve"> MÜng thµn câng ba  lo­i IVa D=0.75m  </v>
          </cell>
          <cell r="C617" t="str">
            <v>m</v>
          </cell>
          <cell r="D617">
            <v>340070</v>
          </cell>
          <cell r="E617">
            <v>73803</v>
          </cell>
          <cell r="F617">
            <v>0</v>
          </cell>
        </row>
        <row r="618">
          <cell r="A618">
            <v>119642</v>
          </cell>
          <cell r="B618" t="str">
            <v xml:space="preserve"> MÜng thµn câng ba  lo­i IVa D=1.00m  </v>
          </cell>
          <cell r="C618" t="str">
            <v>m</v>
          </cell>
          <cell r="D618">
            <v>535164</v>
          </cell>
          <cell r="E618">
            <v>100319</v>
          </cell>
          <cell r="F618">
            <v>0</v>
          </cell>
        </row>
        <row r="619">
          <cell r="A619">
            <v>119643</v>
          </cell>
          <cell r="B619" t="str">
            <v xml:space="preserve"> MÜng thµn câng ba  lo­i IVa D=1.25m  </v>
          </cell>
          <cell r="C619" t="str">
            <v>m</v>
          </cell>
          <cell r="D619">
            <v>680932</v>
          </cell>
          <cell r="E619">
            <v>119375</v>
          </cell>
          <cell r="F619">
            <v>0</v>
          </cell>
        </row>
        <row r="620">
          <cell r="A620">
            <v>119644</v>
          </cell>
          <cell r="B620" t="str">
            <v xml:space="preserve"> MÜng thµn câng ba  lo­i IVa D=1.50m  </v>
          </cell>
          <cell r="C620" t="str">
            <v>m</v>
          </cell>
          <cell r="D620">
            <v>834605</v>
          </cell>
          <cell r="E620">
            <v>152747</v>
          </cell>
          <cell r="F620">
            <v>0</v>
          </cell>
        </row>
        <row r="621">
          <cell r="A621">
            <v>119651</v>
          </cell>
          <cell r="B621" t="str">
            <v xml:space="preserve"> MÜng thµn câng ba  lo­i IVb D=0.75m  </v>
          </cell>
          <cell r="C621" t="str">
            <v>m</v>
          </cell>
          <cell r="D621">
            <v>143285</v>
          </cell>
          <cell r="E621">
            <v>62309</v>
          </cell>
          <cell r="F621">
            <v>0</v>
          </cell>
        </row>
        <row r="622">
          <cell r="A622">
            <v>119652</v>
          </cell>
          <cell r="B622" t="str">
            <v xml:space="preserve"> MÜng thµn câng ba  lo­i IVb D=1.00m  </v>
          </cell>
          <cell r="C622" t="str">
            <v>m</v>
          </cell>
          <cell r="D622">
            <v>259848</v>
          </cell>
          <cell r="E622">
            <v>86708</v>
          </cell>
          <cell r="F622">
            <v>0</v>
          </cell>
        </row>
        <row r="623">
          <cell r="A623">
            <v>119653</v>
          </cell>
          <cell r="B623" t="str">
            <v xml:space="preserve"> MÜng thµn câng ba  lo­i IVb D=1.25m  </v>
          </cell>
          <cell r="C623" t="str">
            <v>m</v>
          </cell>
          <cell r="D623">
            <v>340078</v>
          </cell>
          <cell r="E623">
            <v>103747</v>
          </cell>
          <cell r="F623">
            <v>0</v>
          </cell>
        </row>
        <row r="624">
          <cell r="A624">
            <v>119654</v>
          </cell>
          <cell r="B624" t="str">
            <v xml:space="preserve"> MÜng thµn câng ba  lo­i IVb D=1.50m  </v>
          </cell>
          <cell r="C624" t="str">
            <v>m</v>
          </cell>
          <cell r="D624">
            <v>414385</v>
          </cell>
          <cell r="E624">
            <v>131373</v>
          </cell>
          <cell r="F624">
            <v>0</v>
          </cell>
        </row>
        <row r="625">
          <cell r="A625">
            <v>119711</v>
          </cell>
          <cell r="B625" t="str">
            <v xml:space="preserve"> Xµy ½·u câng ½çn b±ng ½Ÿ    D=0.75m  </v>
          </cell>
          <cell r="C625" t="str">
            <v>CŸi</v>
          </cell>
          <cell r="D625">
            <v>955259</v>
          </cell>
          <cell r="E625">
            <v>154032</v>
          </cell>
          <cell r="F625">
            <v>0</v>
          </cell>
        </row>
        <row r="626">
          <cell r="A626">
            <v>119712</v>
          </cell>
          <cell r="B626" t="str">
            <v xml:space="preserve"> Xµy ½·u câng ½çn b±ng ½Ÿ    D=1.00m  </v>
          </cell>
          <cell r="C626" t="str">
            <v>CŸi</v>
          </cell>
          <cell r="D626">
            <v>1349854</v>
          </cell>
          <cell r="E626">
            <v>235641</v>
          </cell>
          <cell r="F626">
            <v>0</v>
          </cell>
        </row>
        <row r="627">
          <cell r="A627">
            <v>119713</v>
          </cell>
          <cell r="B627" t="str">
            <v xml:space="preserve"> Xµy ½·u câng ½çn b±ng ½Ÿ    D=1.25m  </v>
          </cell>
          <cell r="C627" t="str">
            <v>CŸi</v>
          </cell>
          <cell r="D627">
            <v>1928163</v>
          </cell>
          <cell r="E627">
            <v>346436</v>
          </cell>
          <cell r="F627">
            <v>0</v>
          </cell>
        </row>
        <row r="628">
          <cell r="A628">
            <v>119714</v>
          </cell>
          <cell r="B628" t="str">
            <v xml:space="preserve"> Xµy ½·u câng ½çn b±ng ½Ÿ    D=1.50m  </v>
          </cell>
          <cell r="C628" t="str">
            <v>CŸi</v>
          </cell>
          <cell r="D628">
            <v>2796888</v>
          </cell>
          <cell r="E628">
            <v>501224</v>
          </cell>
          <cell r="F628">
            <v>0</v>
          </cell>
        </row>
        <row r="629">
          <cell r="A629">
            <v>119721</v>
          </cell>
          <cell r="B629" t="str">
            <v xml:space="preserve"> Xµy ½·u câng ½ái,câng ba b±ng ½Ÿ D=0.75m </v>
          </cell>
          <cell r="C629" t="str">
            <v>CŸi</v>
          </cell>
          <cell r="D629">
            <v>1261006</v>
          </cell>
          <cell r="E629">
            <v>219536</v>
          </cell>
          <cell r="F629">
            <v>0</v>
          </cell>
        </row>
        <row r="630">
          <cell r="A630">
            <v>119722</v>
          </cell>
          <cell r="B630" t="str">
            <v xml:space="preserve"> Xµy ½·u câng ½ái,câng ba b±ng ½Ÿ D=1.00m </v>
          </cell>
          <cell r="C630" t="str">
            <v>CŸi</v>
          </cell>
          <cell r="D630">
            <v>1843930</v>
          </cell>
          <cell r="E630">
            <v>334870</v>
          </cell>
          <cell r="F630">
            <v>0</v>
          </cell>
        </row>
        <row r="631">
          <cell r="A631">
            <v>119723</v>
          </cell>
          <cell r="B631" t="str">
            <v xml:space="preserve"> Xµy ½·u câng ½ái,câng ba b±ng ½Ÿ D=1.25m </v>
          </cell>
          <cell r="C631" t="str">
            <v>CŸi</v>
          </cell>
          <cell r="D631">
            <v>2650847</v>
          </cell>
          <cell r="E631">
            <v>481443</v>
          </cell>
          <cell r="F631">
            <v>0</v>
          </cell>
        </row>
        <row r="632">
          <cell r="A632">
            <v>119724</v>
          </cell>
          <cell r="B632" t="str">
            <v xml:space="preserve"> Xµy ½·u câng ½ái,câng ba b±ng ½Ÿ D=1.50m </v>
          </cell>
          <cell r="C632" t="str">
            <v>CŸi</v>
          </cell>
          <cell r="D632">
            <v>3687860</v>
          </cell>
          <cell r="E632">
            <v>664119</v>
          </cell>
          <cell r="F632">
            <v>0</v>
          </cell>
        </row>
        <row r="633">
          <cell r="A633">
            <v>119811</v>
          </cell>
          <cell r="B633" t="str">
            <v xml:space="preserve"> L¡m hâ tò nõèc sµu 1.5m D=0.75m  </v>
          </cell>
          <cell r="C633" t="str">
            <v>CŸi</v>
          </cell>
          <cell r="D633">
            <v>1206498</v>
          </cell>
          <cell r="E633">
            <v>273590</v>
          </cell>
          <cell r="F633">
            <v>0</v>
          </cell>
        </row>
        <row r="634">
          <cell r="A634">
            <v>119812</v>
          </cell>
          <cell r="B634" t="str">
            <v xml:space="preserve"> L¡m hâ tò nõèc sµu 1.5m D=1.00m  </v>
          </cell>
          <cell r="C634" t="str">
            <v>CŸi</v>
          </cell>
          <cell r="D634">
            <v>1358123</v>
          </cell>
          <cell r="E634">
            <v>311746</v>
          </cell>
          <cell r="F634">
            <v>0</v>
          </cell>
        </row>
        <row r="635">
          <cell r="A635">
            <v>119813</v>
          </cell>
          <cell r="B635" t="str">
            <v xml:space="preserve"> L¡m hâ tò nõèc sµu 1.5m D=1.25m  </v>
          </cell>
          <cell r="C635" t="str">
            <v>CŸi</v>
          </cell>
          <cell r="D635">
            <v>1381599</v>
          </cell>
          <cell r="E635">
            <v>329898</v>
          </cell>
          <cell r="F635">
            <v>0</v>
          </cell>
        </row>
        <row r="636">
          <cell r="A636">
            <v>119814</v>
          </cell>
          <cell r="B636" t="str">
            <v xml:space="preserve"> L¡m hâ tò nõèc sµu 1.5m D=1.50m  </v>
          </cell>
          <cell r="C636" t="str">
            <v>CŸi</v>
          </cell>
          <cell r="D636">
            <v>1458423</v>
          </cell>
          <cell r="E636">
            <v>357461</v>
          </cell>
          <cell r="F636">
            <v>0</v>
          </cell>
        </row>
        <row r="637">
          <cell r="A637">
            <v>119821</v>
          </cell>
          <cell r="B637" t="str">
            <v xml:space="preserve"> L¡m hâ tò nõèc sµu 2.0m D=0.75m  </v>
          </cell>
          <cell r="C637" t="str">
            <v>CŸi</v>
          </cell>
          <cell r="D637">
            <v>1666806</v>
          </cell>
          <cell r="E637">
            <v>381133</v>
          </cell>
          <cell r="F637">
            <v>0</v>
          </cell>
        </row>
        <row r="638">
          <cell r="A638">
            <v>119822</v>
          </cell>
          <cell r="B638" t="str">
            <v xml:space="preserve"> L¡m hâ tò nõèc sµu 2.0m D=1.00m  </v>
          </cell>
          <cell r="C638" t="str">
            <v>CŸi</v>
          </cell>
          <cell r="D638">
            <v>1837655</v>
          </cell>
          <cell r="E638">
            <v>428262</v>
          </cell>
          <cell r="F638">
            <v>0</v>
          </cell>
        </row>
        <row r="639">
          <cell r="A639">
            <v>119823</v>
          </cell>
          <cell r="B639" t="str">
            <v xml:space="preserve"> L¡m hâ tò nõèc sµu 2.0m D=1.25m  </v>
          </cell>
          <cell r="C639" t="str">
            <v>CŸi</v>
          </cell>
          <cell r="D639">
            <v>1948012</v>
          </cell>
          <cell r="E639">
            <v>462851</v>
          </cell>
          <cell r="F639">
            <v>0</v>
          </cell>
        </row>
        <row r="640">
          <cell r="A640">
            <v>119824</v>
          </cell>
          <cell r="B640" t="str">
            <v xml:space="preserve"> L¡m hâ tò nõèc sµu 2.0m D=1.50m  </v>
          </cell>
          <cell r="C640" t="str">
            <v>CŸi</v>
          </cell>
          <cell r="D640">
            <v>2037809</v>
          </cell>
          <cell r="E640">
            <v>497441</v>
          </cell>
          <cell r="F640">
            <v>0</v>
          </cell>
        </row>
        <row r="641">
          <cell r="A641">
            <v>119831</v>
          </cell>
          <cell r="B641" t="str">
            <v xml:space="preserve"> L¡m hâ tò nõèc sµu 2.5m D=0.75m  </v>
          </cell>
          <cell r="C641" t="str">
            <v>CŸi</v>
          </cell>
          <cell r="D641">
            <v>2241800</v>
          </cell>
          <cell r="E641">
            <v>508050</v>
          </cell>
          <cell r="F641">
            <v>0</v>
          </cell>
        </row>
        <row r="642">
          <cell r="A642">
            <v>119832</v>
          </cell>
          <cell r="B642" t="str">
            <v xml:space="preserve"> L¡m hâ tò nõèc sµu 2.5m D=1.00m  </v>
          </cell>
          <cell r="C642" t="str">
            <v>CŸi</v>
          </cell>
          <cell r="D642">
            <v>2412379</v>
          </cell>
          <cell r="E642">
            <v>566377</v>
          </cell>
          <cell r="F642">
            <v>0</v>
          </cell>
        </row>
        <row r="643">
          <cell r="A643">
            <v>119833</v>
          </cell>
          <cell r="B643" t="str">
            <v xml:space="preserve"> L¡m hâ tò nõèc sµu 2.5m D=1.25m  </v>
          </cell>
          <cell r="C643" t="str">
            <v>CŸi</v>
          </cell>
          <cell r="D643">
            <v>2600001</v>
          </cell>
          <cell r="E643">
            <v>611386</v>
          </cell>
          <cell r="F643">
            <v>0</v>
          </cell>
        </row>
        <row r="644">
          <cell r="A644">
            <v>119834</v>
          </cell>
          <cell r="B644" t="str">
            <v xml:space="preserve"> L¡m hâ tò nõèc sµu 2.5m D=1.50m  </v>
          </cell>
          <cell r="C644" t="str">
            <v>CŸi</v>
          </cell>
          <cell r="D644">
            <v>2769111</v>
          </cell>
          <cell r="E644">
            <v>661525</v>
          </cell>
          <cell r="F644">
            <v>0</v>
          </cell>
        </row>
        <row r="645">
          <cell r="A645">
            <v>119911</v>
          </cell>
          <cell r="B645" t="str">
            <v xml:space="preserve"> Qu¾t nhúa châng th¶m,nâi âng ½çn D 0.75m </v>
          </cell>
          <cell r="C645" t="str">
            <v>CŸi</v>
          </cell>
          <cell r="D645">
            <v>30896</v>
          </cell>
          <cell r="E645">
            <v>4972</v>
          </cell>
          <cell r="F645">
            <v>0</v>
          </cell>
        </row>
        <row r="646">
          <cell r="A646">
            <v>119912</v>
          </cell>
          <cell r="B646" t="str">
            <v xml:space="preserve"> Qu¾t nhúa châng th¶m,nâi âng ½çn D 1.00m </v>
          </cell>
          <cell r="C646" t="str">
            <v>CŸi</v>
          </cell>
          <cell r="D646">
            <v>40828</v>
          </cell>
          <cell r="E646">
            <v>5837</v>
          </cell>
          <cell r="F646">
            <v>0</v>
          </cell>
        </row>
        <row r="647">
          <cell r="A647">
            <v>119913</v>
          </cell>
          <cell r="B647" t="str">
            <v xml:space="preserve"> Qu¾t nhúa châng th¶m,nâi âng ½çn D 1.25m </v>
          </cell>
          <cell r="C647" t="str">
            <v>CŸi</v>
          </cell>
          <cell r="D647">
            <v>50189</v>
          </cell>
          <cell r="E647">
            <v>8323</v>
          </cell>
          <cell r="F647">
            <v>0</v>
          </cell>
        </row>
        <row r="648">
          <cell r="A648">
            <v>119914</v>
          </cell>
          <cell r="B648" t="str">
            <v xml:space="preserve"> Qu¾t nhúa châng th¶m,nâi âng ½çn D 1.50m </v>
          </cell>
          <cell r="C648" t="str">
            <v>CŸi</v>
          </cell>
          <cell r="D648">
            <v>59745</v>
          </cell>
          <cell r="E648">
            <v>11025</v>
          </cell>
          <cell r="F648">
            <v>0</v>
          </cell>
        </row>
        <row r="649">
          <cell r="A649">
            <v>200111</v>
          </cell>
          <cell r="B649" t="str">
            <v xml:space="preserve"> Xµy mÜng ½Ÿ hæc D¡y &lt;=60cm  vùa M50  </v>
          </cell>
          <cell r="C649" t="str">
            <v>m3</v>
          </cell>
          <cell r="D649">
            <v>151778</v>
          </cell>
          <cell r="E649">
            <v>20646</v>
          </cell>
          <cell r="F649">
            <v>0</v>
          </cell>
        </row>
        <row r="650">
          <cell r="A650">
            <v>200112</v>
          </cell>
          <cell r="B650" t="str">
            <v xml:space="preserve"> Xµy mÜng ½Ÿ hæc D¡y &lt;=60cm  vùa M75  </v>
          </cell>
          <cell r="C650" t="str">
            <v>m3</v>
          </cell>
          <cell r="D650">
            <v>175539</v>
          </cell>
          <cell r="E650">
            <v>20646</v>
          </cell>
          <cell r="F650">
            <v>0</v>
          </cell>
        </row>
        <row r="651">
          <cell r="A651">
            <v>200121</v>
          </cell>
          <cell r="B651" t="str">
            <v xml:space="preserve"> Xµy mÜng ½Ÿ hæc D¡y &gt; 60cm  vùa M50  </v>
          </cell>
          <cell r="C651" t="str">
            <v>m3</v>
          </cell>
          <cell r="D651">
            <v>151778</v>
          </cell>
          <cell r="E651">
            <v>19889</v>
          </cell>
          <cell r="F651">
            <v>0</v>
          </cell>
        </row>
        <row r="652">
          <cell r="A652">
            <v>200122</v>
          </cell>
          <cell r="B652" t="str">
            <v xml:space="preserve"> Xµy mÜng ½Ÿ hæc D¡y &gt; 60cm  vùa M75  </v>
          </cell>
          <cell r="C652" t="str">
            <v>m3</v>
          </cell>
          <cell r="D652">
            <v>175539</v>
          </cell>
          <cell r="E652">
            <v>19889</v>
          </cell>
          <cell r="F652">
            <v>0</v>
          </cell>
        </row>
        <row r="653">
          <cell r="A653">
            <v>200211</v>
          </cell>
          <cell r="B653" t="str">
            <v xml:space="preserve"> Xµy tõéng th²ng ½Ÿ hæc B&lt;=60cm H&lt;=2m M50 </v>
          </cell>
          <cell r="C653" t="str">
            <v>m3</v>
          </cell>
          <cell r="D653">
            <v>151778</v>
          </cell>
          <cell r="E653">
            <v>23348</v>
          </cell>
          <cell r="F653">
            <v>0</v>
          </cell>
        </row>
        <row r="654">
          <cell r="A654">
            <v>200212</v>
          </cell>
          <cell r="B654" t="str">
            <v xml:space="preserve"> Xµy tõéng th²ng ½Ÿ hæc B&lt;=60cm H&lt;=2m M50 </v>
          </cell>
          <cell r="C654" t="str">
            <v>m3</v>
          </cell>
          <cell r="D654">
            <v>175539</v>
          </cell>
          <cell r="E654">
            <v>23348</v>
          </cell>
          <cell r="F654">
            <v>0</v>
          </cell>
        </row>
        <row r="655">
          <cell r="A655">
            <v>200221</v>
          </cell>
          <cell r="B655" t="str">
            <v xml:space="preserve"> Xµy tõéng th²ng ½Ÿ hæc B&lt;=60cm H&gt; 2m M50 </v>
          </cell>
          <cell r="C655" t="str">
            <v>m3</v>
          </cell>
          <cell r="D655">
            <v>174624</v>
          </cell>
          <cell r="E655">
            <v>27023</v>
          </cell>
          <cell r="F655">
            <v>0</v>
          </cell>
        </row>
        <row r="656">
          <cell r="A656">
            <v>200222</v>
          </cell>
          <cell r="B656" t="str">
            <v xml:space="preserve"> Xµy tõéng th²ng ½Ÿ hæc B&lt;=60cm H&gt; 2m M50 </v>
          </cell>
          <cell r="C656" t="str">
            <v>m3</v>
          </cell>
          <cell r="D656">
            <v>198385</v>
          </cell>
          <cell r="E656">
            <v>27023</v>
          </cell>
          <cell r="F656">
            <v>0</v>
          </cell>
        </row>
        <row r="657">
          <cell r="A657">
            <v>200231</v>
          </cell>
          <cell r="B657" t="str">
            <v xml:space="preserve"> Xµy tõéng th²ng ½Ÿ hæc B&gt; 60cm H&lt;=2m M50 </v>
          </cell>
          <cell r="C657" t="str">
            <v>m3</v>
          </cell>
          <cell r="D657">
            <v>151778</v>
          </cell>
          <cell r="E657">
            <v>22483</v>
          </cell>
          <cell r="F657">
            <v>0</v>
          </cell>
        </row>
        <row r="658">
          <cell r="A658">
            <v>200232</v>
          </cell>
          <cell r="B658" t="str">
            <v xml:space="preserve"> Xµy tõéng th²ng ½Ÿ hæc B&gt; 60cm H&lt;=2m M50 </v>
          </cell>
          <cell r="C658" t="str">
            <v>m3</v>
          </cell>
          <cell r="D658">
            <v>175539</v>
          </cell>
          <cell r="E658">
            <v>22483</v>
          </cell>
          <cell r="F658">
            <v>0</v>
          </cell>
        </row>
        <row r="659">
          <cell r="A659">
            <v>200241</v>
          </cell>
          <cell r="B659" t="str">
            <v xml:space="preserve"> Xµy tõéng th²ng ½Ÿ hæc B&gt; 60cm H&gt; 2m M50 </v>
          </cell>
          <cell r="C659" t="str">
            <v>m3</v>
          </cell>
          <cell r="D659">
            <v>168936</v>
          </cell>
          <cell r="E659">
            <v>25618</v>
          </cell>
          <cell r="F659">
            <v>0</v>
          </cell>
        </row>
        <row r="660">
          <cell r="A660">
            <v>200242</v>
          </cell>
          <cell r="B660" t="str">
            <v xml:space="preserve"> Xµy tõéng th²ng ½Ÿ hæc B&gt; 60cm H&gt; 2m M50 </v>
          </cell>
          <cell r="C660" t="str">
            <v>m3</v>
          </cell>
          <cell r="D660">
            <v>192696</v>
          </cell>
          <cell r="E660">
            <v>25618</v>
          </cell>
          <cell r="F660">
            <v>0</v>
          </cell>
        </row>
        <row r="661">
          <cell r="A661">
            <v>200541</v>
          </cell>
          <cell r="B661" t="str">
            <v xml:space="preserve"> XÆp ½Ÿ khan m´t b±ng             vùa M50 </v>
          </cell>
          <cell r="C661" t="str">
            <v>m3</v>
          </cell>
          <cell r="D661">
            <v>84573</v>
          </cell>
          <cell r="E661">
            <v>12971</v>
          </cell>
          <cell r="F661">
            <v>0</v>
          </cell>
        </row>
        <row r="662">
          <cell r="A662">
            <v>200542</v>
          </cell>
          <cell r="B662" t="str">
            <v xml:space="preserve"> XÆp ½Ÿ khan m´t b±ng             vùa M75 </v>
          </cell>
          <cell r="C662" t="str">
            <v>m3</v>
          </cell>
          <cell r="D662">
            <v>88364</v>
          </cell>
          <cell r="E662">
            <v>15155</v>
          </cell>
          <cell r="F662">
            <v>0</v>
          </cell>
        </row>
        <row r="663">
          <cell r="A663">
            <v>200551</v>
          </cell>
          <cell r="B663" t="str">
            <v xml:space="preserve"> XÆp ½Ÿ khan mŸi dâc th²ng        vùa M50 </v>
          </cell>
          <cell r="C663" t="str">
            <v>m3</v>
          </cell>
          <cell r="D663">
            <v>84573</v>
          </cell>
          <cell r="E663">
            <v>21446</v>
          </cell>
          <cell r="F663">
            <v>0</v>
          </cell>
        </row>
        <row r="664">
          <cell r="A664">
            <v>200552</v>
          </cell>
          <cell r="B664" t="str">
            <v xml:space="preserve"> XÆp ½Ÿ khan mŸi dâc th²ng        vùa M75 </v>
          </cell>
          <cell r="C664" t="str">
            <v>m3</v>
          </cell>
          <cell r="D664">
            <v>88364</v>
          </cell>
          <cell r="E664">
            <v>18916</v>
          </cell>
          <cell r="F664">
            <v>0</v>
          </cell>
        </row>
        <row r="665">
          <cell r="A665">
            <v>200561</v>
          </cell>
          <cell r="B665" t="str">
            <v xml:space="preserve"> XÆp ½Ÿ khan mŸi dâc cong         vùa M50 </v>
          </cell>
          <cell r="C665" t="str">
            <v>m3</v>
          </cell>
          <cell r="D665">
            <v>88520</v>
          </cell>
          <cell r="E665">
            <v>21727</v>
          </cell>
          <cell r="F665">
            <v>0</v>
          </cell>
        </row>
        <row r="666">
          <cell r="A666">
            <v>200562</v>
          </cell>
          <cell r="B666" t="str">
            <v xml:space="preserve"> XÆp ½Ÿ khan mŸi dâc cong         vùa M75 </v>
          </cell>
          <cell r="C666" t="str">
            <v>m3</v>
          </cell>
          <cell r="D666">
            <v>92311</v>
          </cell>
          <cell r="E666">
            <v>21727</v>
          </cell>
          <cell r="F666">
            <v>0</v>
          </cell>
        </row>
        <row r="667">
          <cell r="A667">
            <v>200610</v>
          </cell>
          <cell r="B667" t="str">
            <v xml:space="preserve"> XÆp ½Ÿ khan m´t b±ng,kháng tr¾t m­ch     </v>
          </cell>
          <cell r="C667" t="str">
            <v>m3</v>
          </cell>
          <cell r="D667">
            <v>71769</v>
          </cell>
          <cell r="E667">
            <v>12971</v>
          </cell>
          <cell r="F667">
            <v>0</v>
          </cell>
        </row>
        <row r="668">
          <cell r="A668">
            <v>200620</v>
          </cell>
          <cell r="B668" t="str">
            <v xml:space="preserve"> XÆp ½Ÿ khan mŸi dâc th²ng kháng tr¾tm­ch </v>
          </cell>
          <cell r="C668" t="str">
            <v>m3</v>
          </cell>
          <cell r="D668">
            <v>71769</v>
          </cell>
          <cell r="E668">
            <v>15155</v>
          </cell>
          <cell r="F668">
            <v>0</v>
          </cell>
        </row>
        <row r="669">
          <cell r="A669">
            <v>200630</v>
          </cell>
          <cell r="B669" t="str">
            <v xml:space="preserve"> XÆp ½Ÿ khan mŸi dâc cong kháng tr¾t m­ch </v>
          </cell>
          <cell r="C669" t="str">
            <v>m3</v>
          </cell>
          <cell r="D669">
            <v>76257</v>
          </cell>
          <cell r="E669">
            <v>21446</v>
          </cell>
          <cell r="F669">
            <v>0</v>
          </cell>
        </row>
        <row r="670">
          <cell r="A670">
            <v>200711</v>
          </cell>
          <cell r="B670" t="str">
            <v xml:space="preserve"> Xµy câng ½Ÿ hæc                  vùa M50 </v>
          </cell>
          <cell r="C670" t="str">
            <v>m3</v>
          </cell>
          <cell r="D670">
            <v>203572</v>
          </cell>
          <cell r="E670">
            <v>33292</v>
          </cell>
          <cell r="F670">
            <v>0</v>
          </cell>
        </row>
        <row r="671">
          <cell r="A671">
            <v>200712</v>
          </cell>
          <cell r="B671" t="str">
            <v xml:space="preserve"> Xµy câng ½Ÿ hæc                  vùa M75 </v>
          </cell>
          <cell r="C671" t="str">
            <v>m3</v>
          </cell>
          <cell r="D671">
            <v>227333</v>
          </cell>
          <cell r="E671">
            <v>33292</v>
          </cell>
          <cell r="F671">
            <v>0</v>
          </cell>
        </row>
        <row r="672">
          <cell r="A672">
            <v>200811</v>
          </cell>
          <cell r="B672" t="str">
            <v xml:space="preserve"> Xµy ½Ÿ hæc cŸc kÆt c¶u phöc t­p khŸc M50 </v>
          </cell>
          <cell r="C672" t="str">
            <v>m3</v>
          </cell>
          <cell r="D672">
            <v>165848</v>
          </cell>
          <cell r="E672">
            <v>44642</v>
          </cell>
          <cell r="F672">
            <v>0</v>
          </cell>
        </row>
        <row r="673">
          <cell r="A673">
            <v>200812</v>
          </cell>
          <cell r="B673" t="str">
            <v xml:space="preserve"> Xµy ½Ÿ hæc cŸc kÆt c¶u phöc t­p khŸc M75 </v>
          </cell>
          <cell r="C673" t="str">
            <v>m3</v>
          </cell>
          <cell r="D673">
            <v>189608</v>
          </cell>
          <cell r="E673">
            <v>44642</v>
          </cell>
          <cell r="F673">
            <v>0</v>
          </cell>
        </row>
        <row r="674">
          <cell r="A674">
            <v>203111</v>
          </cell>
          <cell r="B674" t="str">
            <v xml:space="preserve"> Xµy mÜng g­ch ch× 6.5x10.5x22 ,B&lt;=33cm, M50</v>
          </cell>
          <cell r="C674" t="str">
            <v>m3</v>
          </cell>
          <cell r="D674">
            <v>231958</v>
          </cell>
          <cell r="E674" t="str">
            <v>00      18051.00</v>
          </cell>
          <cell r="F674">
            <v>0</v>
          </cell>
        </row>
        <row r="675">
          <cell r="A675">
            <v>203112</v>
          </cell>
          <cell r="B675" t="str">
            <v xml:space="preserve"> Xµy mÜng g­ch ch× 6.5x10.5x22 ,B&lt;=33cm, M75</v>
          </cell>
          <cell r="C675" t="str">
            <v>m3</v>
          </cell>
          <cell r="D675">
            <v>248</v>
          </cell>
          <cell r="E675" t="str">
            <v>36      18051.00</v>
          </cell>
          <cell r="F675">
            <v>0</v>
          </cell>
        </row>
        <row r="676">
          <cell r="A676">
            <v>203121</v>
          </cell>
          <cell r="B676" t="str">
            <v xml:space="preserve"> Xµy mÜng g­ch ch× 6.5x10.5x22 ,B&gt; 33cm, M50</v>
          </cell>
          <cell r="C676" t="str">
            <v>m3</v>
          </cell>
          <cell r="D676">
            <v>230338</v>
          </cell>
          <cell r="E676" t="str">
            <v>00      16106.00</v>
          </cell>
          <cell r="F676">
            <v>0</v>
          </cell>
        </row>
        <row r="677">
          <cell r="A677">
            <v>203122</v>
          </cell>
          <cell r="B677" t="str">
            <v xml:space="preserve"> Xµy mÜng g­ch ch× 6.5x10.5x22 ,B&gt; 33cm, M75</v>
          </cell>
          <cell r="C677" t="str">
            <v>m3</v>
          </cell>
          <cell r="D677">
            <v>247310</v>
          </cell>
          <cell r="E677" t="str">
            <v>00      16106.00</v>
          </cell>
          <cell r="F677">
            <v>0</v>
          </cell>
        </row>
        <row r="678">
          <cell r="A678">
            <v>203211</v>
          </cell>
          <cell r="B678" t="str">
            <v xml:space="preserve"> Tõéng g­ch ch× 6.5x10.5x22,B&lt;=11,H&lt;=4m,M25</v>
          </cell>
          <cell r="C678" t="str">
            <v>m3</v>
          </cell>
          <cell r="D678">
            <v>248000</v>
          </cell>
          <cell r="E678">
            <v>26050</v>
          </cell>
          <cell r="F678">
            <v>924</v>
          </cell>
        </row>
        <row r="679">
          <cell r="A679">
            <v>203212</v>
          </cell>
          <cell r="B679" t="str">
            <v xml:space="preserve"> Tõéng g­ch ch× 6.5x10.5x22,B&lt;=11,H&lt;=4m,M50</v>
          </cell>
          <cell r="C679" t="str">
            <v>m3</v>
          </cell>
          <cell r="D679">
            <v>265837</v>
          </cell>
          <cell r="E679">
            <v>26050</v>
          </cell>
          <cell r="F679">
            <v>924</v>
          </cell>
        </row>
        <row r="680">
          <cell r="A680">
            <v>203221</v>
          </cell>
          <cell r="B680" t="str">
            <v xml:space="preserve"> Tõéng g­ch ch× 6.5x10.5x22,B&lt;=11,H&gt; 4m,M25</v>
          </cell>
          <cell r="C680" t="str">
            <v>m3</v>
          </cell>
          <cell r="D680">
            <v>263380</v>
          </cell>
          <cell r="E680">
            <v>26266</v>
          </cell>
          <cell r="F680">
            <v>2358</v>
          </cell>
        </row>
        <row r="681">
          <cell r="A681">
            <v>203222</v>
          </cell>
          <cell r="B681" t="str">
            <v xml:space="preserve"> Tõéng g­ch ch× 6.5x10.5x22,B&lt;=11,H&gt; 4m,M50</v>
          </cell>
          <cell r="C681" t="str">
            <v>m3</v>
          </cell>
          <cell r="D681">
            <v>281217</v>
          </cell>
          <cell r="E681">
            <v>26266</v>
          </cell>
          <cell r="F681">
            <v>2358</v>
          </cell>
        </row>
        <row r="682">
          <cell r="A682">
            <v>203231</v>
          </cell>
          <cell r="B682" t="str">
            <v xml:space="preserve"> Tõéng g­ch ch× 6.5x10.5x22,B&lt;=33,H&lt;=4m,M25</v>
          </cell>
          <cell r="C682" t="str">
            <v>m3</v>
          </cell>
          <cell r="D682">
            <v>227058</v>
          </cell>
          <cell r="E682" t="str">
            <v>0      20754.00</v>
          </cell>
          <cell r="F682">
            <v>924</v>
          </cell>
        </row>
        <row r="683">
          <cell r="A683">
            <v>203232</v>
          </cell>
          <cell r="B683" t="str">
            <v xml:space="preserve"> Tõéng g­ch ch× 6.5x10.5x22,B&lt;=33,H&lt;=4m,M50</v>
          </cell>
          <cell r="C683" t="str">
            <v>m3</v>
          </cell>
          <cell r="D683">
            <v>249548</v>
          </cell>
          <cell r="E683">
            <v>20754</v>
          </cell>
          <cell r="F683">
            <v>924</v>
          </cell>
        </row>
        <row r="684">
          <cell r="A684">
            <v>203241</v>
          </cell>
          <cell r="B684" t="str">
            <v xml:space="preserve"> Tõéng g­ch ch× 6.5x10.5x22,B&lt;=33,H&gt; 4m,M25</v>
          </cell>
          <cell r="C684" t="str">
            <v>m3</v>
          </cell>
          <cell r="D684">
            <v>242438</v>
          </cell>
          <cell r="E684" t="str">
            <v>0      21294.00</v>
          </cell>
          <cell r="F684">
            <v>2358</v>
          </cell>
        </row>
        <row r="685">
          <cell r="A685">
            <v>203242</v>
          </cell>
          <cell r="B685" t="str">
            <v xml:space="preserve"> Tõéng g­ch ch× 6.5x10.5x22,B&lt;=33,H&gt; 4m,M50</v>
          </cell>
          <cell r="C685" t="str">
            <v>m3</v>
          </cell>
          <cell r="D685">
            <v>264927</v>
          </cell>
          <cell r="E685" t="str">
            <v>0      21294.00</v>
          </cell>
          <cell r="F685">
            <v>2358</v>
          </cell>
        </row>
        <row r="686">
          <cell r="A686">
            <v>203251</v>
          </cell>
          <cell r="B686" t="str">
            <v xml:space="preserve"> Tõéng g­ch ch× 6.5x10.5x22,B&gt; 33,H&lt;=4m,M25</v>
          </cell>
          <cell r="C686" t="str">
            <v>m3</v>
          </cell>
          <cell r="D686">
            <v>223607</v>
          </cell>
          <cell r="E686" t="str">
            <v>0      17943.00</v>
          </cell>
          <cell r="F686">
            <v>924</v>
          </cell>
        </row>
        <row r="687">
          <cell r="A687">
            <v>203252</v>
          </cell>
          <cell r="B687" t="str">
            <v xml:space="preserve"> Tõéng g­ch ch× 6.5x10.5x22,B&gt; 33,H&lt;=4m,M50</v>
          </cell>
          <cell r="C687" t="str">
            <v>m3</v>
          </cell>
          <cell r="D687">
            <v>246872</v>
          </cell>
          <cell r="E687" t="str">
            <v>0      17943.00</v>
          </cell>
          <cell r="F687">
            <v>924</v>
          </cell>
        </row>
        <row r="688">
          <cell r="A688">
            <v>203261</v>
          </cell>
          <cell r="B688" t="str">
            <v xml:space="preserve"> Tõéng g­ch ch× 6.5x10.5x22,B&gt; 33,H&gt; 4m,M25</v>
          </cell>
          <cell r="C688" t="str">
            <v>m3</v>
          </cell>
          <cell r="D688">
            <v>234703</v>
          </cell>
          <cell r="E688">
            <v>19457</v>
          </cell>
          <cell r="F688">
            <v>2358</v>
          </cell>
        </row>
        <row r="689">
          <cell r="A689">
            <v>203262</v>
          </cell>
          <cell r="B689" t="str">
            <v xml:space="preserve"> Tõéng g­ch ch× 6.5x10.5x22,B&gt; 33,H&gt; 4m,M50</v>
          </cell>
          <cell r="C689" t="str">
            <v>m3</v>
          </cell>
          <cell r="D689">
            <v>257968</v>
          </cell>
          <cell r="E689">
            <v>19457</v>
          </cell>
          <cell r="F689">
            <v>2358</v>
          </cell>
        </row>
        <row r="690">
          <cell r="A690">
            <v>203311</v>
          </cell>
          <cell r="B690" t="str">
            <v xml:space="preserve"> Xµy cæt trò ½æc lºp trong mài ‡K vùa TH M25</v>
          </cell>
          <cell r="C690" t="str">
            <v>m3</v>
          </cell>
          <cell r="D690">
            <v>240392</v>
          </cell>
          <cell r="E690">
            <v>43237</v>
          </cell>
          <cell r="F690">
            <v>0</v>
          </cell>
        </row>
        <row r="691">
          <cell r="A691">
            <v>203312</v>
          </cell>
          <cell r="B691" t="str">
            <v xml:space="preserve"> Xµy cæt trò ½æc lºp trong mài ‡K vùa TH M50</v>
          </cell>
          <cell r="C691" t="str">
            <v>m3</v>
          </cell>
          <cell r="D691">
            <v>263657</v>
          </cell>
          <cell r="E691">
            <v>43237</v>
          </cell>
          <cell r="F691">
            <v>0</v>
          </cell>
        </row>
        <row r="692">
          <cell r="A692">
            <v>203411</v>
          </cell>
          <cell r="B692" t="str">
            <v xml:space="preserve"> Xµy tõéng cong d¡y&lt;=33cm, cao&lt;=4m vùa TH50</v>
          </cell>
          <cell r="C692" t="str">
            <v>m3</v>
          </cell>
          <cell r="D692">
            <v>239425</v>
          </cell>
          <cell r="E692">
            <v>30050</v>
          </cell>
          <cell r="F692">
            <v>959</v>
          </cell>
        </row>
        <row r="693">
          <cell r="A693">
            <v>203412</v>
          </cell>
          <cell r="B693" t="str">
            <v xml:space="preserve"> Xµy tõéng cong d¡y&lt;=33cm, cao&lt;=4m vùa TH75</v>
          </cell>
          <cell r="C693" t="str">
            <v>m3</v>
          </cell>
          <cell r="D693">
            <v>255831</v>
          </cell>
          <cell r="E693">
            <v>30050</v>
          </cell>
          <cell r="F693">
            <v>959</v>
          </cell>
        </row>
        <row r="694">
          <cell r="A694">
            <v>203421</v>
          </cell>
          <cell r="B694" t="str">
            <v xml:space="preserve"> Xµy tõéng cong d¡y&lt;=33cm, cao&gt; 4m vùa TH50</v>
          </cell>
          <cell r="C694" t="str">
            <v>m3</v>
          </cell>
          <cell r="D694">
            <v>254804</v>
          </cell>
          <cell r="E694">
            <v>33401</v>
          </cell>
          <cell r="F694">
            <v>959</v>
          </cell>
        </row>
        <row r="695">
          <cell r="A695">
            <v>203422</v>
          </cell>
          <cell r="B695" t="str">
            <v xml:space="preserve"> Xµy tõéng cong d¡y&lt;=33cm, cao&gt; 4m vùa TH75</v>
          </cell>
          <cell r="C695" t="str">
            <v>m3</v>
          </cell>
          <cell r="D695">
            <v>271210</v>
          </cell>
          <cell r="E695">
            <v>33401</v>
          </cell>
          <cell r="F695">
            <v>959</v>
          </cell>
        </row>
        <row r="696">
          <cell r="A696">
            <v>203411</v>
          </cell>
          <cell r="B696" t="str">
            <v xml:space="preserve"> Xµy tõéng cong d¡y&gt; 33cm, cao&lt;=4m vùa TH50</v>
          </cell>
          <cell r="C696" t="str">
            <v>m3</v>
          </cell>
          <cell r="D696">
            <v>236400</v>
          </cell>
          <cell r="E696">
            <v>28104</v>
          </cell>
          <cell r="F696">
            <v>959</v>
          </cell>
        </row>
        <row r="697">
          <cell r="A697">
            <v>203412</v>
          </cell>
          <cell r="B697" t="str">
            <v xml:space="preserve"> Xµy tõéng cong d¡y &gt;33cm, cao&lt;=4m vùa TH75</v>
          </cell>
          <cell r="C697" t="str">
            <v>m3</v>
          </cell>
          <cell r="D697">
            <v>253372</v>
          </cell>
          <cell r="E697">
            <v>28104</v>
          </cell>
          <cell r="F697">
            <v>959</v>
          </cell>
        </row>
        <row r="698">
          <cell r="A698">
            <v>203421</v>
          </cell>
          <cell r="B698" t="str">
            <v xml:space="preserve"> Xµy tõéng cong d¡y &gt;33cm, cao&gt; 4m vùa TH50</v>
          </cell>
          <cell r="C698" t="str">
            <v>m3</v>
          </cell>
          <cell r="D698">
            <v>247496</v>
          </cell>
          <cell r="E698">
            <v>31239</v>
          </cell>
          <cell r="F698">
            <v>959</v>
          </cell>
        </row>
        <row r="699">
          <cell r="A699">
            <v>203422</v>
          </cell>
          <cell r="B699" t="str">
            <v xml:space="preserve"> Xµy tõéng cong d¡y &gt;33cm, cao&gt; 4m vùa TH75</v>
          </cell>
          <cell r="C699" t="str">
            <v>m3</v>
          </cell>
          <cell r="D699">
            <v>264468</v>
          </cell>
          <cell r="E699">
            <v>31239</v>
          </cell>
          <cell r="F699">
            <v>959</v>
          </cell>
        </row>
        <row r="700">
          <cell r="A700">
            <v>203511</v>
          </cell>
          <cell r="B700" t="str">
            <v xml:space="preserve"> Xµy câng cuân cong vùa TH M50            </v>
          </cell>
          <cell r="C700" t="str">
            <v>m3</v>
          </cell>
          <cell r="D700">
            <v>283882</v>
          </cell>
          <cell r="E700">
            <v>50371</v>
          </cell>
          <cell r="F700">
            <v>924</v>
          </cell>
        </row>
        <row r="701">
          <cell r="A701">
            <v>203512</v>
          </cell>
          <cell r="B701" t="str">
            <v xml:space="preserve"> Xµy câng cuân cong vùa TH M75            </v>
          </cell>
          <cell r="C701" t="str">
            <v>m3</v>
          </cell>
          <cell r="D701">
            <v>299723</v>
          </cell>
          <cell r="E701">
            <v>50371</v>
          </cell>
          <cell r="F701">
            <v>924</v>
          </cell>
        </row>
        <row r="702">
          <cell r="A702">
            <v>203521</v>
          </cell>
          <cell r="B702" t="str">
            <v xml:space="preserve"> Xµy câng cuân th¡nh vÝm cong vùa TH M50  </v>
          </cell>
          <cell r="C702" t="str">
            <v>m3</v>
          </cell>
          <cell r="D702">
            <v>289003</v>
          </cell>
          <cell r="E702">
            <v>46264</v>
          </cell>
          <cell r="F702">
            <v>924</v>
          </cell>
        </row>
        <row r="703">
          <cell r="A703">
            <v>203522</v>
          </cell>
          <cell r="B703" t="str">
            <v xml:space="preserve"> Xµy câng cuân th¡nh vÝm cong vùa TH M75  </v>
          </cell>
          <cell r="C703" t="str">
            <v>m3</v>
          </cell>
          <cell r="D703">
            <v>305409</v>
          </cell>
          <cell r="E703">
            <v>46264</v>
          </cell>
          <cell r="F703">
            <v>924</v>
          </cell>
        </row>
        <row r="704">
          <cell r="A704">
            <v>203611</v>
          </cell>
          <cell r="B704" t="str">
            <v xml:space="preserve"> Xµy kÆt c¶u phöc t­p khŸcH&lt;=4m,M50       </v>
          </cell>
          <cell r="C704" t="str">
            <v>m3</v>
          </cell>
          <cell r="D704">
            <v>241044</v>
          </cell>
          <cell r="E704">
            <v>38913</v>
          </cell>
          <cell r="F704">
            <v>924</v>
          </cell>
        </row>
        <row r="705">
          <cell r="A705">
            <v>203612</v>
          </cell>
          <cell r="B705" t="str">
            <v xml:space="preserve"> Xµy kÆt c¶u phöc t­p khŸcH&lt;=4m,M75       </v>
          </cell>
          <cell r="C705" t="str">
            <v>m3</v>
          </cell>
          <cell r="D705">
            <v>256884</v>
          </cell>
          <cell r="E705">
            <v>38913</v>
          </cell>
          <cell r="F705">
            <v>924</v>
          </cell>
        </row>
        <row r="706">
          <cell r="A706">
            <v>203621</v>
          </cell>
          <cell r="B706" t="str">
            <v xml:space="preserve"> Xµy kÆt c¶u phöc t­p khŸcH &gt;4m,M50       </v>
          </cell>
          <cell r="C706" t="str">
            <v>m3</v>
          </cell>
          <cell r="D706">
            <v>250368</v>
          </cell>
          <cell r="E706">
            <v>43237</v>
          </cell>
          <cell r="F706">
            <v>924</v>
          </cell>
        </row>
        <row r="707">
          <cell r="A707">
            <v>203622</v>
          </cell>
          <cell r="B707" t="str">
            <v xml:space="preserve"> Xµy kÆt c¶u phöc t­p khŸcH &gt;4m,M75       </v>
          </cell>
          <cell r="C707" t="str">
            <v>m3</v>
          </cell>
          <cell r="D707">
            <v>266209</v>
          </cell>
          <cell r="E707">
            <v>43237</v>
          </cell>
          <cell r="F707">
            <v>924</v>
          </cell>
        </row>
        <row r="708">
          <cell r="A708">
            <v>205111</v>
          </cell>
          <cell r="B708" t="str">
            <v xml:space="preserve"> Xµy tõéng d¡y &lt;=10cm,H&lt;=4m,M50           </v>
          </cell>
          <cell r="C708" t="str">
            <v>m3</v>
          </cell>
          <cell r="D708">
            <v>185070</v>
          </cell>
          <cell r="E708">
            <v>16538</v>
          </cell>
          <cell r="F708">
            <v>616</v>
          </cell>
        </row>
        <row r="709">
          <cell r="A709">
            <v>205112</v>
          </cell>
          <cell r="B709" t="str">
            <v xml:space="preserve"> Xµy tõéng d¡y &lt;=10cm,H&lt;=4m,M75           </v>
          </cell>
          <cell r="C709" t="str">
            <v>m3</v>
          </cell>
          <cell r="D709">
            <v>187316</v>
          </cell>
          <cell r="E709">
            <v>16538</v>
          </cell>
          <cell r="F709">
            <v>616</v>
          </cell>
        </row>
        <row r="710">
          <cell r="A710">
            <v>205121</v>
          </cell>
          <cell r="B710" t="str">
            <v xml:space="preserve"> Xµy tõéng d¡y &lt;=10cm,H&gt; 4m,M50           </v>
          </cell>
          <cell r="C710" t="str">
            <v>m3</v>
          </cell>
          <cell r="D710">
            <v>200449</v>
          </cell>
          <cell r="E710">
            <v>18268</v>
          </cell>
          <cell r="F710">
            <v>616</v>
          </cell>
        </row>
        <row r="711">
          <cell r="A711">
            <v>205122</v>
          </cell>
          <cell r="B711" t="str">
            <v xml:space="preserve"> Xµy tõéng d¡y &lt;=10cm,H&gt; 4m,M75           </v>
          </cell>
          <cell r="C711" t="str">
            <v>m3</v>
          </cell>
          <cell r="D711">
            <v>202696</v>
          </cell>
          <cell r="E711">
            <v>18268</v>
          </cell>
          <cell r="F711">
            <v>2050</v>
          </cell>
        </row>
        <row r="712">
          <cell r="A712">
            <v>205131</v>
          </cell>
          <cell r="B712" t="str">
            <v xml:space="preserve"> Xµy tõéng d¡y &lt;=30cm,H&lt;=4m,M50           </v>
          </cell>
          <cell r="C712" t="str">
            <v>m3</v>
          </cell>
          <cell r="D712">
            <v>185336</v>
          </cell>
          <cell r="E712">
            <v>14917</v>
          </cell>
          <cell r="F712">
            <v>616</v>
          </cell>
        </row>
        <row r="713">
          <cell r="A713">
            <v>205132</v>
          </cell>
          <cell r="B713" t="str">
            <v xml:space="preserve"> Xµy tõéng d¡y &lt;=30cm,H&lt;=4m,M75           </v>
          </cell>
          <cell r="C713" t="str">
            <v>m3</v>
          </cell>
          <cell r="D713">
            <v>187807</v>
          </cell>
          <cell r="E713">
            <v>14917</v>
          </cell>
          <cell r="F713">
            <v>616</v>
          </cell>
        </row>
        <row r="714">
          <cell r="A714">
            <v>205141</v>
          </cell>
          <cell r="B714" t="str">
            <v xml:space="preserve"> Xµy tõéng d¡y &lt;=30cm,H&gt; 4m,M50           </v>
          </cell>
          <cell r="C714" t="str">
            <v>m3</v>
          </cell>
          <cell r="D714">
            <v>200716</v>
          </cell>
          <cell r="E714">
            <v>15349</v>
          </cell>
          <cell r="F714">
            <v>2050</v>
          </cell>
        </row>
        <row r="715">
          <cell r="A715">
            <v>205142</v>
          </cell>
          <cell r="B715" t="str">
            <v xml:space="preserve"> Xµy tõéng d¡y &lt;=30cm,H&gt; 4m,M75           </v>
          </cell>
          <cell r="C715" t="str">
            <v>m3</v>
          </cell>
          <cell r="D715">
            <v>203187</v>
          </cell>
          <cell r="E715">
            <v>15349</v>
          </cell>
          <cell r="F715">
            <v>2050</v>
          </cell>
        </row>
        <row r="716">
          <cell r="A716">
            <v>205151</v>
          </cell>
          <cell r="B716" t="str">
            <v xml:space="preserve"> Xµy tõéng d¡y  &gt;30cm,H&lt;=4m,M50           </v>
          </cell>
          <cell r="C716" t="str">
            <v>m3</v>
          </cell>
          <cell r="D716">
            <v>182841</v>
          </cell>
          <cell r="E716">
            <v>12214</v>
          </cell>
          <cell r="F716">
            <v>616</v>
          </cell>
        </row>
        <row r="717">
          <cell r="A717">
            <v>205152</v>
          </cell>
          <cell r="B717" t="str">
            <v xml:space="preserve"> Xµy tõéng d¡y  &gt;30cm,H&lt;=4m,M75           </v>
          </cell>
          <cell r="C717" t="str">
            <v>m3</v>
          </cell>
          <cell r="D717">
            <v>185447</v>
          </cell>
          <cell r="E717">
            <v>12214</v>
          </cell>
          <cell r="F717">
            <v>616</v>
          </cell>
        </row>
        <row r="718">
          <cell r="A718">
            <v>205161</v>
          </cell>
          <cell r="B718" t="str">
            <v xml:space="preserve"> Xµy tõéng d¡y  &gt;30cm,H&gt; 4m,M50           </v>
          </cell>
          <cell r="C718" t="str">
            <v>m3</v>
          </cell>
          <cell r="D718">
            <v>193937</v>
          </cell>
          <cell r="E718">
            <v>13512</v>
          </cell>
          <cell r="F718">
            <v>2050</v>
          </cell>
        </row>
        <row r="719">
          <cell r="A719">
            <v>205162</v>
          </cell>
          <cell r="B719" t="str">
            <v xml:space="preserve"> Xµy tõéng d¡y  &gt;30cm,H&gt; 4m,M75           </v>
          </cell>
          <cell r="C719" t="str">
            <v>m3</v>
          </cell>
          <cell r="D719">
            <v>193937</v>
          </cell>
          <cell r="E719">
            <v>13512</v>
          </cell>
          <cell r="F719">
            <v>2050</v>
          </cell>
        </row>
        <row r="720">
          <cell r="A720">
            <v>205311</v>
          </cell>
          <cell r="B720" t="str">
            <v xml:space="preserve"> Xµy tõéng g­ch rång6lå d¡y&lt;=10,H&lt;4m,M50  </v>
          </cell>
          <cell r="C720" t="str">
            <v>m3</v>
          </cell>
          <cell r="D720">
            <v>332738</v>
          </cell>
          <cell r="E720">
            <v>17295</v>
          </cell>
          <cell r="F720">
            <v>641</v>
          </cell>
        </row>
        <row r="721">
          <cell r="A721">
            <v>205312</v>
          </cell>
          <cell r="B721" t="str">
            <v xml:space="preserve"> Xµy tõéng g­ch rång6lå d¡y&lt;=10,H&lt;4m,M75  </v>
          </cell>
          <cell r="C721" t="str">
            <v>m3</v>
          </cell>
          <cell r="D721">
            <v>335284</v>
          </cell>
          <cell r="E721">
            <v>17295</v>
          </cell>
          <cell r="F721">
            <v>641</v>
          </cell>
        </row>
        <row r="722">
          <cell r="A722">
            <v>205321</v>
          </cell>
          <cell r="B722" t="str">
            <v xml:space="preserve"> Xµy tõéng g­ch rång6lå d¡y&lt;=10,H&gt;4m,M50  </v>
          </cell>
          <cell r="C722" t="str">
            <v>m3</v>
          </cell>
          <cell r="D722">
            <v>348117</v>
          </cell>
          <cell r="E722">
            <v>18268</v>
          </cell>
          <cell r="F722">
            <v>2076</v>
          </cell>
        </row>
        <row r="723">
          <cell r="A723">
            <v>205322</v>
          </cell>
          <cell r="B723" t="str">
            <v xml:space="preserve"> Xµy tõéng g­ch rång6lå d¡y&lt;=10,H&gt;4m,M75  </v>
          </cell>
          <cell r="C723" t="str">
            <v>m3</v>
          </cell>
          <cell r="D723">
            <v>350663</v>
          </cell>
          <cell r="E723">
            <v>18268</v>
          </cell>
          <cell r="F723">
            <v>2076</v>
          </cell>
        </row>
        <row r="724">
          <cell r="A724">
            <v>205331</v>
          </cell>
          <cell r="B724" t="str">
            <v xml:space="preserve"> Xµy tõéng g­ch rång6lå d¡y &gt;10,H&lt;4m,M50  </v>
          </cell>
          <cell r="C724" t="str">
            <v>m3</v>
          </cell>
          <cell r="D724">
            <v>323750</v>
          </cell>
          <cell r="E724">
            <v>14917</v>
          </cell>
          <cell r="F724">
            <v>641</v>
          </cell>
        </row>
        <row r="725">
          <cell r="A725">
            <v>205332</v>
          </cell>
          <cell r="B725" t="str">
            <v xml:space="preserve"> Xµy tõéng g­ch rång6lå d¡y &gt;10,H&lt;4m,M75  </v>
          </cell>
          <cell r="C725" t="str">
            <v>m3</v>
          </cell>
          <cell r="D725">
            <v>326461</v>
          </cell>
          <cell r="E725">
            <v>14917</v>
          </cell>
          <cell r="F725">
            <v>641</v>
          </cell>
        </row>
        <row r="726">
          <cell r="A726">
            <v>205341</v>
          </cell>
          <cell r="B726" t="str">
            <v xml:space="preserve"> Xµy tõéng g­ch rång6lå d¡y &gt;10,H&gt;4m,M50  </v>
          </cell>
          <cell r="C726" t="str">
            <v>m3</v>
          </cell>
          <cell r="D726">
            <v>339130</v>
          </cell>
          <cell r="E726">
            <v>15349</v>
          </cell>
          <cell r="F726">
            <v>2076</v>
          </cell>
        </row>
        <row r="727">
          <cell r="A727">
            <v>205342</v>
          </cell>
          <cell r="B727" t="str">
            <v xml:space="preserve"> Xµy tõéng g­ch rång6lå d¡y &gt;10,H&gt;4m,M75  </v>
          </cell>
          <cell r="C727" t="str">
            <v>m3</v>
          </cell>
          <cell r="D727">
            <v>341840</v>
          </cell>
          <cell r="E727">
            <v>15349</v>
          </cell>
          <cell r="F727">
            <v>2076</v>
          </cell>
        </row>
        <row r="728">
          <cell r="A728">
            <v>210111</v>
          </cell>
          <cell r="B728" t="str">
            <v xml:space="preserve"> BÅ táng g­ch vë B&lt;=100cm      M25    </v>
          </cell>
          <cell r="C728" t="str">
            <v>m3</v>
          </cell>
          <cell r="D728">
            <v>95919</v>
          </cell>
          <cell r="E728">
            <v>12103</v>
          </cell>
          <cell r="F728">
            <v>0</v>
          </cell>
        </row>
        <row r="729">
          <cell r="A729">
            <v>210112</v>
          </cell>
          <cell r="B729" t="str">
            <v xml:space="preserve"> BÅ táng g­ch vë B&lt;=100cm      M50    </v>
          </cell>
          <cell r="C729" t="str">
            <v>m3</v>
          </cell>
          <cell r="D729">
            <v>120157</v>
          </cell>
          <cell r="E729">
            <v>12103</v>
          </cell>
          <cell r="F729">
            <v>0</v>
          </cell>
        </row>
        <row r="730">
          <cell r="A730">
            <v>210113</v>
          </cell>
          <cell r="B730" t="str">
            <v xml:space="preserve"> BÅ táng g­ch vë B&lt;=100cm      M75    </v>
          </cell>
          <cell r="C730" t="str">
            <v>m3</v>
          </cell>
          <cell r="D730">
            <v>145114</v>
          </cell>
          <cell r="E730">
            <v>12103</v>
          </cell>
          <cell r="F730">
            <v>0</v>
          </cell>
        </row>
        <row r="731">
          <cell r="A731">
            <v>210121</v>
          </cell>
          <cell r="B731" t="str">
            <v xml:space="preserve"> BÅ táng g­ch vë B&gt; 100cm      M25    </v>
          </cell>
          <cell r="C731" t="str">
            <v>m3</v>
          </cell>
          <cell r="D731">
            <v>95919</v>
          </cell>
          <cell r="E731">
            <v>10241</v>
          </cell>
          <cell r="F731">
            <v>0</v>
          </cell>
        </row>
        <row r="732">
          <cell r="A732">
            <v>210122</v>
          </cell>
          <cell r="B732" t="str">
            <v xml:space="preserve"> BÅ táng g­ch vë B&gt; 100cm      M50    </v>
          </cell>
          <cell r="C732" t="str">
            <v>m3</v>
          </cell>
          <cell r="D732">
            <v>120157</v>
          </cell>
          <cell r="E732">
            <v>10241</v>
          </cell>
          <cell r="F732">
            <v>0</v>
          </cell>
        </row>
        <row r="733">
          <cell r="A733">
            <v>210123</v>
          </cell>
          <cell r="B733" t="str">
            <v xml:space="preserve"> BÅ táng g­ch vë B&gt; 100cm      M75    </v>
          </cell>
          <cell r="C733" t="str">
            <v>m3</v>
          </cell>
          <cell r="D733">
            <v>145114</v>
          </cell>
          <cell r="E733">
            <v>10241</v>
          </cell>
          <cell r="F733">
            <v>0</v>
          </cell>
        </row>
        <row r="734">
          <cell r="A734">
            <v>221111</v>
          </cell>
          <cell r="B734" t="str">
            <v xml:space="preserve"> BT ½Ÿ 4x6 lÜt mÜng,nËn B&lt;=250cm   M100   </v>
          </cell>
          <cell r="C734" t="str">
            <v>m3</v>
          </cell>
          <cell r="D734">
            <v>243080</v>
          </cell>
          <cell r="E734">
            <v>17068</v>
          </cell>
          <cell r="F734">
            <v>7398</v>
          </cell>
        </row>
        <row r="735">
          <cell r="A735">
            <v>221112</v>
          </cell>
          <cell r="B735" t="str">
            <v xml:space="preserve"> BT ½Ÿ 4x6 lÜt mÜng,nËn B&lt;=250cm   M150   </v>
          </cell>
          <cell r="C735" t="str">
            <v>m3</v>
          </cell>
          <cell r="D735">
            <v>276656</v>
          </cell>
          <cell r="E735">
            <v>17068</v>
          </cell>
          <cell r="F735">
            <v>7398</v>
          </cell>
        </row>
        <row r="736">
          <cell r="A736">
            <v>221121</v>
          </cell>
          <cell r="B736" t="str">
            <v xml:space="preserve"> BT ½Ÿ 4x6 lÜt mÜng,nËn B&gt; 250cm   M100   </v>
          </cell>
          <cell r="C736" t="str">
            <v>m3</v>
          </cell>
          <cell r="D736">
            <v>243080</v>
          </cell>
          <cell r="E736">
            <v>12206</v>
          </cell>
          <cell r="F736">
            <v>7398</v>
          </cell>
        </row>
        <row r="737">
          <cell r="A737">
            <v>221122</v>
          </cell>
          <cell r="B737" t="str">
            <v xml:space="preserve"> BT ½Ÿ 4x6 lÜt mÜng,nËn B&gt; 250cm   M150   </v>
          </cell>
          <cell r="C737" t="str">
            <v>m3</v>
          </cell>
          <cell r="D737">
            <v>276656</v>
          </cell>
          <cell r="E737">
            <v>12206</v>
          </cell>
          <cell r="F737">
            <v>7398</v>
          </cell>
        </row>
        <row r="738">
          <cell r="A738">
            <v>221125</v>
          </cell>
          <cell r="B738" t="str">
            <v xml:space="preserve"> BT ½Ÿ 1x2 lÜt mÜng,nËn B&gt; 250cm   M50    </v>
          </cell>
          <cell r="C738" t="str">
            <v>m3</v>
          </cell>
          <cell r="D738">
            <v>243080</v>
          </cell>
          <cell r="E738">
            <v>12206</v>
          </cell>
          <cell r="F738">
            <v>7398</v>
          </cell>
        </row>
        <row r="739">
          <cell r="A739">
            <v>221126</v>
          </cell>
          <cell r="B739" t="str">
            <v xml:space="preserve"> BT ½Ÿ 1x2 lÜt mÜng,nËn B&gt; 250cm   M75    </v>
          </cell>
          <cell r="C739" t="str">
            <v>m3</v>
          </cell>
          <cell r="D739">
            <v>276656</v>
          </cell>
          <cell r="E739">
            <v>12206</v>
          </cell>
          <cell r="F739">
            <v>7398</v>
          </cell>
        </row>
        <row r="740">
          <cell r="A740">
            <v>221211</v>
          </cell>
          <cell r="B740" t="str">
            <v xml:space="preserve"> BT ½Ÿ 4x6 MÜng(b¿,b¯ng),B&lt;=250cm  M150   </v>
          </cell>
          <cell r="C740" t="str">
            <v>m3</v>
          </cell>
          <cell r="D740">
            <v>300535</v>
          </cell>
          <cell r="E740">
            <v>22653</v>
          </cell>
          <cell r="F740">
            <v>7681</v>
          </cell>
        </row>
        <row r="741">
          <cell r="A741">
            <v>221212</v>
          </cell>
          <cell r="B741" t="str">
            <v xml:space="preserve"> BT ½Ÿ 4x6 MÜng(b¿,b¯ng),B&lt;=250cm  M200   </v>
          </cell>
          <cell r="C741" t="str">
            <v>m3</v>
          </cell>
          <cell r="D741">
            <v>339455</v>
          </cell>
          <cell r="E741">
            <v>22653</v>
          </cell>
          <cell r="F741">
            <v>7681</v>
          </cell>
        </row>
        <row r="742">
          <cell r="A742">
            <v>221213</v>
          </cell>
          <cell r="B742" t="str">
            <v xml:space="preserve"> BT ½Ÿ 4x6 MÜng(b¿,b¯ng),B&lt;=250cm  M250   </v>
          </cell>
          <cell r="C742" t="str">
            <v>m3</v>
          </cell>
          <cell r="D742">
            <v>383555</v>
          </cell>
          <cell r="E742">
            <v>22653</v>
          </cell>
          <cell r="F742">
            <v>7681</v>
          </cell>
        </row>
        <row r="743">
          <cell r="A743">
            <v>221221</v>
          </cell>
          <cell r="B743" t="str">
            <v xml:space="preserve"> BT ½Ÿ 4x6 MÜng(b¿,b¯ng),B &gt;250cm  M150   </v>
          </cell>
          <cell r="C743" t="str">
            <v>m3</v>
          </cell>
          <cell r="D743">
            <v>316022</v>
          </cell>
          <cell r="E743">
            <v>25343</v>
          </cell>
          <cell r="F743">
            <v>7681</v>
          </cell>
        </row>
        <row r="744">
          <cell r="A744">
            <v>221222</v>
          </cell>
          <cell r="B744" t="str">
            <v xml:space="preserve"> BT ½Ÿ 4x6 MÜng(b¿,b¯ng),B &gt;250cm  M200   </v>
          </cell>
          <cell r="C744" t="str">
            <v>m3</v>
          </cell>
          <cell r="D744">
            <v>354941</v>
          </cell>
          <cell r="E744">
            <v>25343</v>
          </cell>
          <cell r="F744">
            <v>7681</v>
          </cell>
        </row>
        <row r="745">
          <cell r="A745">
            <v>221223</v>
          </cell>
          <cell r="B745" t="str">
            <v xml:space="preserve"> BT ½Ÿ 4x6 MÜng(b¿,b¯ng),B &gt;250cm  M250   </v>
          </cell>
          <cell r="C745" t="str">
            <v>m3</v>
          </cell>
          <cell r="D745">
            <v>399041</v>
          </cell>
          <cell r="E745">
            <v>25343</v>
          </cell>
          <cell r="F745">
            <v>7681</v>
          </cell>
        </row>
        <row r="746">
          <cell r="A746">
            <v>221231</v>
          </cell>
          <cell r="B746" t="str">
            <v xml:space="preserve"> BT ½Ÿ 2x4 MÜng(b¿,b¯ng),B&lt;=250cm  M150   </v>
          </cell>
          <cell r="C746" t="str">
            <v>m3</v>
          </cell>
          <cell r="D746">
            <v>307972</v>
          </cell>
          <cell r="E746">
            <v>22653</v>
          </cell>
          <cell r="F746">
            <v>7681</v>
          </cell>
        </row>
        <row r="747">
          <cell r="A747">
            <v>221232</v>
          </cell>
          <cell r="B747" t="str">
            <v xml:space="preserve"> BT ½Ÿ 2x4 MÜng(b¿,b¯ng),B&lt;=250cm  M200   </v>
          </cell>
          <cell r="C747" t="str">
            <v>m3</v>
          </cell>
          <cell r="D747">
            <v>348049</v>
          </cell>
          <cell r="E747">
            <v>22653</v>
          </cell>
          <cell r="F747">
            <v>7681</v>
          </cell>
        </row>
        <row r="748">
          <cell r="A748">
            <v>221233</v>
          </cell>
          <cell r="B748" t="str">
            <v xml:space="preserve"> BT ½Ÿ 2x4 MÜng(b¿,b¯ng),B&lt;=250cm  M250   </v>
          </cell>
          <cell r="C748" t="str">
            <v>m3</v>
          </cell>
          <cell r="D748">
            <v>390281</v>
          </cell>
          <cell r="E748">
            <v>22653</v>
          </cell>
          <cell r="F748">
            <v>7681</v>
          </cell>
        </row>
        <row r="749">
          <cell r="A749">
            <v>221241</v>
          </cell>
          <cell r="B749" t="str">
            <v xml:space="preserve"> BT ½Ÿ 2x4 MÜng(b¿,b¯ng),B &gt;250cm  M150   </v>
          </cell>
          <cell r="C749" t="str">
            <v>m3</v>
          </cell>
          <cell r="D749">
            <v>323459</v>
          </cell>
          <cell r="E749">
            <v>25343</v>
          </cell>
          <cell r="F749">
            <v>7681</v>
          </cell>
        </row>
        <row r="750">
          <cell r="A750">
            <v>221242</v>
          </cell>
          <cell r="B750" t="str">
            <v xml:space="preserve"> BT ½Ÿ 2x4 MÜng(b¿,b¯ng),B &gt;250cm  M200   </v>
          </cell>
          <cell r="C750" t="str">
            <v>m3</v>
          </cell>
          <cell r="D750">
            <v>363536</v>
          </cell>
          <cell r="E750">
            <v>25343</v>
          </cell>
          <cell r="F750">
            <v>7681</v>
          </cell>
        </row>
        <row r="751">
          <cell r="A751">
            <v>221243</v>
          </cell>
          <cell r="B751" t="str">
            <v xml:space="preserve"> BT ½Ÿ 2x4 MÜng(b¿,b¯ng),B &gt;250cm  M250   </v>
          </cell>
          <cell r="C751" t="str">
            <v>m3</v>
          </cell>
          <cell r="D751">
            <v>405768</v>
          </cell>
          <cell r="E751">
            <v>25343</v>
          </cell>
          <cell r="F751">
            <v>7681</v>
          </cell>
        </row>
        <row r="752">
          <cell r="A752">
            <v>221251</v>
          </cell>
          <cell r="B752" t="str">
            <v xml:space="preserve"> BT ½Ÿ 1x2 MÜng(b¿,b¯ng),B&lt;=250cm  M150   </v>
          </cell>
          <cell r="C752" t="str">
            <v>m3</v>
          </cell>
          <cell r="D752">
            <v>318534</v>
          </cell>
          <cell r="E752">
            <v>22653</v>
          </cell>
          <cell r="F752">
            <v>7681</v>
          </cell>
        </row>
        <row r="753">
          <cell r="A753">
            <v>221252</v>
          </cell>
          <cell r="B753" t="str">
            <v xml:space="preserve"> BT ½Ÿ 1x2 MÜng(b¿,b¯ng),B&lt;=250cm  M200   </v>
          </cell>
          <cell r="C753" t="str">
            <v>m3</v>
          </cell>
          <cell r="D753">
            <v>363246</v>
          </cell>
          <cell r="E753">
            <v>22653</v>
          </cell>
          <cell r="F753">
            <v>7681</v>
          </cell>
        </row>
        <row r="754">
          <cell r="A754">
            <v>221253</v>
          </cell>
          <cell r="B754" t="str">
            <v xml:space="preserve"> BT ½Ÿ 1x2 MÜng(b¿,b¯ng),B&lt;=250cm  M250   </v>
          </cell>
          <cell r="C754" t="str">
            <v>m3</v>
          </cell>
          <cell r="D754">
            <v>396141</v>
          </cell>
          <cell r="E754">
            <v>22653</v>
          </cell>
          <cell r="F754">
            <v>7681</v>
          </cell>
        </row>
        <row r="755">
          <cell r="A755">
            <v>221261</v>
          </cell>
          <cell r="B755" t="str">
            <v xml:space="preserve"> BT ½Ÿ 1x2 MÜng(b¿,b¯ng),B &gt;250cm  M150   </v>
          </cell>
          <cell r="C755" t="str">
            <v>m3</v>
          </cell>
          <cell r="D755">
            <v>334021</v>
          </cell>
          <cell r="E755">
            <v>25343</v>
          </cell>
          <cell r="F755">
            <v>7681</v>
          </cell>
        </row>
        <row r="756">
          <cell r="A756">
            <v>221262</v>
          </cell>
          <cell r="B756" t="str">
            <v xml:space="preserve"> BT ½Ÿ 1x2 MÜng(b¿,b¯ng),B &gt;250cm  M200   </v>
          </cell>
          <cell r="C756" t="str">
            <v>m3</v>
          </cell>
          <cell r="D756">
            <v>378733</v>
          </cell>
          <cell r="E756">
            <v>25343</v>
          </cell>
          <cell r="F756">
            <v>7681</v>
          </cell>
        </row>
        <row r="757">
          <cell r="A757">
            <v>221263</v>
          </cell>
          <cell r="B757" t="str">
            <v xml:space="preserve"> BT ½Ÿ 1x2 MÜng(b¿,b¯ng),B &gt;250cm  M250   </v>
          </cell>
          <cell r="C757" t="str">
            <v>m3</v>
          </cell>
          <cell r="D757">
            <v>411628</v>
          </cell>
          <cell r="E757">
            <v>25343</v>
          </cell>
          <cell r="F757">
            <v>7681</v>
          </cell>
        </row>
        <row r="758">
          <cell r="A758">
            <v>221311</v>
          </cell>
          <cell r="B758" t="str">
            <v xml:space="preserve"> BT ½Ÿ 2x4 MÜng cæt                M150   </v>
          </cell>
          <cell r="C758" t="str">
            <v>m3</v>
          </cell>
          <cell r="D758">
            <v>344146</v>
          </cell>
          <cell r="E758">
            <v>35887</v>
          </cell>
          <cell r="F758">
            <v>7681</v>
          </cell>
        </row>
        <row r="759">
          <cell r="A759">
            <v>221312</v>
          </cell>
          <cell r="B759" t="str">
            <v xml:space="preserve"> BT ½Ÿ 2x4 MÜng cæt                M200   </v>
          </cell>
          <cell r="C759" t="str">
            <v>m3</v>
          </cell>
          <cell r="D759">
            <v>384224</v>
          </cell>
          <cell r="E759">
            <v>35887</v>
          </cell>
          <cell r="F759">
            <v>7681</v>
          </cell>
        </row>
        <row r="760">
          <cell r="A760">
            <v>221313</v>
          </cell>
          <cell r="B760" t="str">
            <v xml:space="preserve"> BT ½Ÿ 2x4 MÜng cæt                M250   </v>
          </cell>
          <cell r="C760" t="str">
            <v>m3</v>
          </cell>
          <cell r="D760">
            <v>426455</v>
          </cell>
          <cell r="E760">
            <v>35887</v>
          </cell>
          <cell r="F760">
            <v>7681</v>
          </cell>
        </row>
        <row r="761">
          <cell r="A761">
            <v>221321</v>
          </cell>
          <cell r="B761" t="str">
            <v xml:space="preserve"> BT ½Ÿ 2x4 MÜng mâ c·u             M150   </v>
          </cell>
          <cell r="C761" t="str">
            <v>m3</v>
          </cell>
          <cell r="D761">
            <v>300458</v>
          </cell>
          <cell r="E761">
            <v>26375</v>
          </cell>
          <cell r="F761">
            <v>7681</v>
          </cell>
        </row>
        <row r="762">
          <cell r="A762">
            <v>221322</v>
          </cell>
          <cell r="B762" t="str">
            <v xml:space="preserve"> BT ½Ÿ 2x4 MÜng mâ c·u             M200   </v>
          </cell>
          <cell r="C762" t="str">
            <v>m3</v>
          </cell>
          <cell r="D762">
            <v>340535</v>
          </cell>
          <cell r="E762">
            <v>26375</v>
          </cell>
          <cell r="F762">
            <v>7681</v>
          </cell>
        </row>
        <row r="763">
          <cell r="A763">
            <v>221323</v>
          </cell>
          <cell r="B763" t="str">
            <v xml:space="preserve"> BT ½Ÿ 2x4 MÜng mâ c·u             M250   </v>
          </cell>
          <cell r="C763" t="str">
            <v>m3</v>
          </cell>
          <cell r="D763">
            <v>382767</v>
          </cell>
          <cell r="E763">
            <v>26375</v>
          </cell>
          <cell r="F763">
            <v>7681</v>
          </cell>
        </row>
        <row r="764">
          <cell r="A764">
            <v>221331</v>
          </cell>
          <cell r="B764" t="str">
            <v xml:space="preserve"> BT ½Ÿ 2x4 MÜng trò c·u            M150   </v>
          </cell>
          <cell r="C764" t="str">
            <v>m3</v>
          </cell>
          <cell r="D764">
            <v>305279</v>
          </cell>
          <cell r="E764">
            <v>41940</v>
          </cell>
          <cell r="F764">
            <v>7681</v>
          </cell>
        </row>
        <row r="765">
          <cell r="A765">
            <v>221332</v>
          </cell>
          <cell r="B765" t="str">
            <v xml:space="preserve"> BT ½Ÿ 2x4 MÜng trò c·u            M200   </v>
          </cell>
          <cell r="C765" t="str">
            <v>m3</v>
          </cell>
          <cell r="D765">
            <v>345356</v>
          </cell>
          <cell r="E765">
            <v>41940</v>
          </cell>
          <cell r="F765">
            <v>7681</v>
          </cell>
        </row>
        <row r="766">
          <cell r="A766">
            <v>221333</v>
          </cell>
          <cell r="B766" t="str">
            <v xml:space="preserve"> BT ½Ÿ 2x4 MÜng trò c·u            M250   </v>
          </cell>
          <cell r="C766" t="str">
            <v>m3</v>
          </cell>
          <cell r="D766">
            <v>387588</v>
          </cell>
          <cell r="E766">
            <v>41940</v>
          </cell>
          <cell r="F766">
            <v>7681</v>
          </cell>
        </row>
        <row r="767">
          <cell r="A767">
            <v>221341</v>
          </cell>
          <cell r="B767" t="str">
            <v xml:space="preserve"> BT ½Ÿ 1x2 MÜng cæt                M150   </v>
          </cell>
          <cell r="C767" t="str">
            <v>m3</v>
          </cell>
          <cell r="D767">
            <v>354708</v>
          </cell>
          <cell r="E767">
            <v>35887</v>
          </cell>
          <cell r="F767">
            <v>7681</v>
          </cell>
        </row>
        <row r="768">
          <cell r="A768">
            <v>221342</v>
          </cell>
          <cell r="B768" t="str">
            <v xml:space="preserve"> BT ½Ÿ 1x2 MÜng cæt                M200   </v>
          </cell>
          <cell r="C768" t="str">
            <v>m3</v>
          </cell>
          <cell r="D768">
            <v>399420</v>
          </cell>
          <cell r="E768">
            <v>35887</v>
          </cell>
          <cell r="F768">
            <v>7681</v>
          </cell>
        </row>
        <row r="769">
          <cell r="A769">
            <v>221343</v>
          </cell>
          <cell r="B769" t="str">
            <v xml:space="preserve"> BT ½Ÿ 1x2 MÜng cæt                M250   </v>
          </cell>
          <cell r="C769" t="str">
            <v>m3</v>
          </cell>
          <cell r="D769">
            <v>432316</v>
          </cell>
          <cell r="E769">
            <v>35887</v>
          </cell>
          <cell r="F769">
            <v>7681</v>
          </cell>
        </row>
        <row r="770">
          <cell r="A770">
            <v>221411</v>
          </cell>
          <cell r="B770" t="str">
            <v xml:space="preserve"> BT ½Ÿ 2x4 MÜng trÝn ‡K&lt;=250cm M150   </v>
          </cell>
          <cell r="C770" t="str">
            <v>m3</v>
          </cell>
          <cell r="D770">
            <v>344056</v>
          </cell>
          <cell r="E770">
            <v>58754</v>
          </cell>
          <cell r="F770">
            <v>7681</v>
          </cell>
        </row>
        <row r="771">
          <cell r="A771">
            <v>221412</v>
          </cell>
          <cell r="B771" t="str">
            <v xml:space="preserve"> BT ½Ÿ 2x4 MÜng trÝn ‡K&lt;=250cm M200   </v>
          </cell>
          <cell r="C771" t="str">
            <v>m3</v>
          </cell>
          <cell r="D771">
            <v>384134</v>
          </cell>
          <cell r="E771">
            <v>58754</v>
          </cell>
          <cell r="F771">
            <v>7681</v>
          </cell>
        </row>
        <row r="772">
          <cell r="A772">
            <v>221413</v>
          </cell>
          <cell r="B772" t="str">
            <v xml:space="preserve"> BT ½Ÿ 2x4 MÜng trÝn ‡K&lt;=250cm M250   </v>
          </cell>
          <cell r="C772" t="str">
            <v>m3</v>
          </cell>
          <cell r="D772">
            <v>426365</v>
          </cell>
          <cell r="E772">
            <v>58754</v>
          </cell>
          <cell r="F772">
            <v>7681</v>
          </cell>
        </row>
        <row r="773">
          <cell r="A773">
            <v>221414</v>
          </cell>
          <cell r="B773" t="str">
            <v xml:space="preserve"> BT ½Ÿ 2x4 MÜng trÝn ‡K&lt;=300cm M150   </v>
          </cell>
          <cell r="C773" t="str">
            <v>m3</v>
          </cell>
          <cell r="D773">
            <v>436753</v>
          </cell>
          <cell r="E773">
            <v>58754</v>
          </cell>
          <cell r="F773">
            <v>7681</v>
          </cell>
        </row>
        <row r="774">
          <cell r="A774">
            <v>221421</v>
          </cell>
          <cell r="B774" t="str">
            <v xml:space="preserve"> BT ½Ÿ 2x4 MÜng trÝn ‡K&gt; 250cm M150   </v>
          </cell>
          <cell r="C774" t="str">
            <v>m3</v>
          </cell>
          <cell r="D774">
            <v>344056</v>
          </cell>
          <cell r="E774">
            <v>52237</v>
          </cell>
          <cell r="F774">
            <v>7681</v>
          </cell>
        </row>
        <row r="775">
          <cell r="A775">
            <v>221422</v>
          </cell>
          <cell r="B775" t="str">
            <v xml:space="preserve"> BT ½Ÿ 2x4 MÜng trÝn ‡K&gt; 250cm M200   </v>
          </cell>
          <cell r="C775" t="str">
            <v>m3</v>
          </cell>
          <cell r="D775">
            <v>384134</v>
          </cell>
          <cell r="E775">
            <v>52237</v>
          </cell>
          <cell r="F775">
            <v>7681</v>
          </cell>
        </row>
        <row r="776">
          <cell r="A776">
            <v>221423</v>
          </cell>
          <cell r="B776" t="str">
            <v xml:space="preserve"> BT ½Ÿ 2x4 MÜng trÝn ‡K&gt; 250cm M250   </v>
          </cell>
          <cell r="C776" t="str">
            <v>m3</v>
          </cell>
          <cell r="D776">
            <v>426365</v>
          </cell>
          <cell r="E776">
            <v>52237</v>
          </cell>
          <cell r="F776">
            <v>7681</v>
          </cell>
        </row>
        <row r="777">
          <cell r="A777">
            <v>221424</v>
          </cell>
          <cell r="B777" t="str">
            <v xml:space="preserve"> BT ½Ÿ 2x4 MÜng trÝn ‡K&gt; 250cm M150   </v>
          </cell>
          <cell r="C777" t="str">
            <v>m3</v>
          </cell>
          <cell r="D777">
            <v>436753</v>
          </cell>
          <cell r="E777">
            <v>52237</v>
          </cell>
          <cell r="F777">
            <v>7681</v>
          </cell>
        </row>
        <row r="778">
          <cell r="A778">
            <v>221501</v>
          </cell>
          <cell r="B778" t="str">
            <v xml:space="preserve"> BT ½Ÿ 1x2 NËn                     M100   </v>
          </cell>
          <cell r="C778" t="str">
            <v>m3</v>
          </cell>
          <cell r="D778">
            <v>273504</v>
          </cell>
          <cell r="E778">
            <v>18826</v>
          </cell>
          <cell r="F778">
            <v>7398</v>
          </cell>
        </row>
        <row r="779">
          <cell r="A779">
            <v>221502</v>
          </cell>
          <cell r="B779" t="str">
            <v xml:space="preserve"> BT ½Ÿ 1x2 NËn                     M150   </v>
          </cell>
          <cell r="C779" t="str">
            <v>m3</v>
          </cell>
          <cell r="D779">
            <v>306799</v>
          </cell>
          <cell r="E779">
            <v>18826</v>
          </cell>
          <cell r="F779">
            <v>7398</v>
          </cell>
        </row>
        <row r="780">
          <cell r="A780">
            <v>221503</v>
          </cell>
          <cell r="B780" t="str">
            <v xml:space="preserve"> BT ½Ÿ 1x2 NËn                     M200   </v>
          </cell>
          <cell r="C780" t="str">
            <v>m3</v>
          </cell>
          <cell r="D780">
            <v>351491</v>
          </cell>
          <cell r="E780">
            <v>18826</v>
          </cell>
          <cell r="F780">
            <v>7398</v>
          </cell>
        </row>
        <row r="781">
          <cell r="A781">
            <v>221511</v>
          </cell>
          <cell r="B781" t="str">
            <v xml:space="preserve"> BT ½Ÿ 2x4 NËn                     M100   </v>
          </cell>
          <cell r="C781" t="str">
            <v>m3</v>
          </cell>
          <cell r="D781">
            <v>258352</v>
          </cell>
          <cell r="E781">
            <v>18826</v>
          </cell>
          <cell r="F781">
            <v>7398</v>
          </cell>
        </row>
        <row r="782">
          <cell r="A782">
            <v>221512</v>
          </cell>
          <cell r="B782" t="str">
            <v xml:space="preserve"> BT ½Ÿ 2x4 NËn                     M150   </v>
          </cell>
          <cell r="C782" t="str">
            <v>m3</v>
          </cell>
          <cell r="D782">
            <v>296217</v>
          </cell>
          <cell r="E782">
            <v>18826</v>
          </cell>
          <cell r="F782">
            <v>7398</v>
          </cell>
        </row>
        <row r="783">
          <cell r="A783">
            <v>221513</v>
          </cell>
          <cell r="B783" t="str">
            <v xml:space="preserve"> BT ½Ÿ 2x4 NËn                     M200   </v>
          </cell>
          <cell r="C783" t="str">
            <v>m3</v>
          </cell>
          <cell r="D783">
            <v>336294</v>
          </cell>
          <cell r="E783">
            <v>18826</v>
          </cell>
          <cell r="F783">
            <v>7398</v>
          </cell>
        </row>
        <row r="784">
          <cell r="A784">
            <v>221531</v>
          </cell>
          <cell r="B784" t="str">
            <v xml:space="preserve"> BT ½Ÿ 4x6 NËn                     M100   </v>
          </cell>
          <cell r="C784" t="str">
            <v>m3</v>
          </cell>
          <cell r="D784">
            <v>255204</v>
          </cell>
          <cell r="E784">
            <v>18826</v>
          </cell>
          <cell r="F784">
            <v>7398</v>
          </cell>
        </row>
        <row r="785">
          <cell r="A785">
            <v>221532</v>
          </cell>
          <cell r="B785" t="str">
            <v xml:space="preserve"> BT ½Ÿ 4x6 NËn                     M150   </v>
          </cell>
          <cell r="C785" t="str">
            <v>m3</v>
          </cell>
          <cell r="D785">
            <v>288780</v>
          </cell>
          <cell r="E785">
            <v>18826</v>
          </cell>
          <cell r="F785">
            <v>7398</v>
          </cell>
        </row>
        <row r="786">
          <cell r="A786">
            <v>221533</v>
          </cell>
          <cell r="B786" t="str">
            <v xml:space="preserve"> BT ½Ÿ 4x6 NËn                     M200   </v>
          </cell>
          <cell r="C786" t="str">
            <v>m3</v>
          </cell>
          <cell r="D786">
            <v>327699</v>
          </cell>
          <cell r="E786">
            <v>18826</v>
          </cell>
          <cell r="F786">
            <v>7398</v>
          </cell>
        </row>
        <row r="787">
          <cell r="A787">
            <v>221601</v>
          </cell>
          <cell r="B787" t="str">
            <v xml:space="preserve"> BT ½Ÿ 1x2 BÎ mŸy                  M150   </v>
          </cell>
          <cell r="C787" t="str">
            <v>m3</v>
          </cell>
          <cell r="D787">
            <v>311389</v>
          </cell>
          <cell r="E787">
            <v>41583</v>
          </cell>
          <cell r="F787">
            <v>7681</v>
          </cell>
        </row>
        <row r="788">
          <cell r="A788">
            <v>221602</v>
          </cell>
          <cell r="B788" t="str">
            <v xml:space="preserve"> BT ½Ÿ 1x2 BÎ mŸy                  M200   </v>
          </cell>
          <cell r="C788" t="str">
            <v>m3</v>
          </cell>
          <cell r="D788">
            <v>356101</v>
          </cell>
          <cell r="E788">
            <v>41583</v>
          </cell>
          <cell r="F788">
            <v>7681</v>
          </cell>
        </row>
        <row r="789">
          <cell r="A789">
            <v>221603</v>
          </cell>
          <cell r="B789" t="str">
            <v xml:space="preserve"> BT ½Ÿ 1x2 BÎ mŸy                  M250   </v>
          </cell>
          <cell r="C789" t="str">
            <v>m3</v>
          </cell>
          <cell r="D789">
            <v>388997</v>
          </cell>
          <cell r="E789">
            <v>41583</v>
          </cell>
          <cell r="F789">
            <v>7681</v>
          </cell>
        </row>
        <row r="790">
          <cell r="A790">
            <v>221611</v>
          </cell>
          <cell r="B790" t="str">
            <v xml:space="preserve"> BT ½Ÿ 2x4 BÎ mŸy                  M150   </v>
          </cell>
          <cell r="C790" t="str">
            <v>m3</v>
          </cell>
          <cell r="D790">
            <v>300828</v>
          </cell>
          <cell r="E790">
            <v>41583</v>
          </cell>
          <cell r="F790">
            <v>7681</v>
          </cell>
        </row>
        <row r="791">
          <cell r="A791">
            <v>221612</v>
          </cell>
          <cell r="B791" t="str">
            <v xml:space="preserve"> BT ½Ÿ 2x4 BÎ mŸy                  M200   </v>
          </cell>
          <cell r="C791" t="str">
            <v>m3</v>
          </cell>
          <cell r="D791">
            <v>340905</v>
          </cell>
          <cell r="E791">
            <v>41583</v>
          </cell>
          <cell r="F791">
            <v>7681</v>
          </cell>
        </row>
        <row r="792">
          <cell r="A792">
            <v>221613</v>
          </cell>
          <cell r="B792" t="str">
            <v xml:space="preserve"> BT ½Ÿ 2x4 BÎ mŸy                  M250   </v>
          </cell>
          <cell r="C792" t="str">
            <v>m3</v>
          </cell>
          <cell r="D792">
            <v>383136</v>
          </cell>
          <cell r="E792">
            <v>41583</v>
          </cell>
          <cell r="F792">
            <v>7681</v>
          </cell>
        </row>
        <row r="793">
          <cell r="A793">
            <v>221631</v>
          </cell>
          <cell r="B793" t="str">
            <v xml:space="preserve"> BT ½Ÿ 4x6 BÎ mŸy                  M150   </v>
          </cell>
          <cell r="C793" t="str">
            <v>m3</v>
          </cell>
          <cell r="D793">
            <v>293390</v>
          </cell>
          <cell r="E793">
            <v>41583</v>
          </cell>
          <cell r="F793">
            <v>7681</v>
          </cell>
        </row>
        <row r="794">
          <cell r="A794">
            <v>221632</v>
          </cell>
          <cell r="B794" t="str">
            <v xml:space="preserve"> BT ½Ÿ 4x6 BÎ mŸy                  M200   </v>
          </cell>
          <cell r="C794" t="str">
            <v>m3</v>
          </cell>
          <cell r="D794">
            <v>332310</v>
          </cell>
          <cell r="E794">
            <v>41583</v>
          </cell>
          <cell r="F794">
            <v>7681</v>
          </cell>
        </row>
        <row r="795">
          <cell r="A795">
            <v>221633</v>
          </cell>
          <cell r="B795" t="str">
            <v xml:space="preserve"> BT ½Ÿ 4x6 BÎ mŸy                  M250   </v>
          </cell>
          <cell r="C795" t="str">
            <v>m3</v>
          </cell>
          <cell r="D795">
            <v>376410</v>
          </cell>
          <cell r="E795">
            <v>41583</v>
          </cell>
          <cell r="F795">
            <v>7681</v>
          </cell>
        </row>
        <row r="796">
          <cell r="A796">
            <v>222111</v>
          </cell>
          <cell r="B796" t="str">
            <v xml:space="preserve"> BT ½Ÿ 1x2 tõéng th²ng B&lt;=45cm H&lt;=4m,M150 </v>
          </cell>
          <cell r="C796" t="str">
            <v>m3</v>
          </cell>
          <cell r="D796">
            <v>418073</v>
          </cell>
          <cell r="E796">
            <v>82691</v>
          </cell>
          <cell r="F796">
            <v>10038</v>
          </cell>
        </row>
        <row r="797">
          <cell r="A797">
            <v>222112</v>
          </cell>
          <cell r="B797" t="str">
            <v xml:space="preserve"> BT ½Ÿ 1x2 tõéng th²ng B&lt;=45cm H&lt;=4m,M200 </v>
          </cell>
          <cell r="C797" t="str">
            <v>m3</v>
          </cell>
          <cell r="D797">
            <v>462786</v>
          </cell>
          <cell r="E797">
            <v>82691</v>
          </cell>
          <cell r="F797">
            <v>10038</v>
          </cell>
        </row>
        <row r="798">
          <cell r="A798">
            <v>222113</v>
          </cell>
          <cell r="B798" t="str">
            <v xml:space="preserve"> BT ½Ÿ 1x2 tõéng th²ng B&lt;=45cm H&lt;=4m,M250 </v>
          </cell>
          <cell r="C798" t="str">
            <v>m3</v>
          </cell>
          <cell r="D798">
            <v>495681</v>
          </cell>
          <cell r="E798">
            <v>82691</v>
          </cell>
          <cell r="F798">
            <v>10038</v>
          </cell>
        </row>
        <row r="799">
          <cell r="A799">
            <v>222121</v>
          </cell>
          <cell r="B799" t="str">
            <v xml:space="preserve"> BT ½Ÿ 1x2 tõéng th²ng B&lt;=45cm H&gt; 4m,M150 </v>
          </cell>
          <cell r="C799" t="str">
            <v>m3</v>
          </cell>
          <cell r="D799">
            <v>418073</v>
          </cell>
          <cell r="E799">
            <v>105931</v>
          </cell>
          <cell r="F799">
            <v>10038</v>
          </cell>
        </row>
        <row r="800">
          <cell r="A800">
            <v>222122</v>
          </cell>
          <cell r="B800" t="str">
            <v xml:space="preserve"> BT ½Ÿ 1x2 tõéng th²ng B&lt;=45cm H&gt; 4m,M200 </v>
          </cell>
          <cell r="C800" t="str">
            <v>m3</v>
          </cell>
          <cell r="D800">
            <v>462786</v>
          </cell>
          <cell r="E800">
            <v>105931</v>
          </cell>
          <cell r="F800">
            <v>10038</v>
          </cell>
        </row>
        <row r="801">
          <cell r="A801">
            <v>222123</v>
          </cell>
          <cell r="B801" t="str">
            <v xml:space="preserve"> BT ½Ÿ 1x2 tõéng th²ng B&lt;=45cm H&gt; 4m,M250 </v>
          </cell>
          <cell r="C801" t="str">
            <v>m3</v>
          </cell>
          <cell r="D801">
            <v>495681</v>
          </cell>
          <cell r="E801">
            <v>105931</v>
          </cell>
          <cell r="F801">
            <v>10038</v>
          </cell>
        </row>
        <row r="802">
          <cell r="A802">
            <v>222131</v>
          </cell>
          <cell r="B802" t="str">
            <v xml:space="preserve"> BT ½Ÿ 1x2 tõéng th²ng B&gt; 45cm H&lt;=4m,M150 </v>
          </cell>
          <cell r="C802" t="str">
            <v>m3</v>
          </cell>
          <cell r="D802">
            <v>395880</v>
          </cell>
          <cell r="E802">
            <v>53290</v>
          </cell>
          <cell r="F802">
            <v>10038</v>
          </cell>
        </row>
        <row r="803">
          <cell r="A803">
            <v>222132</v>
          </cell>
          <cell r="B803" t="str">
            <v xml:space="preserve"> BT ½Ÿ 1x2 tõéng th²ng B&gt; 45cm H&lt;=4m,M200 </v>
          </cell>
          <cell r="C803" t="str">
            <v>m3</v>
          </cell>
          <cell r="D803">
            <v>440592</v>
          </cell>
          <cell r="E803">
            <v>53290</v>
          </cell>
          <cell r="F803">
            <v>10038</v>
          </cell>
        </row>
        <row r="804">
          <cell r="A804">
            <v>222133</v>
          </cell>
          <cell r="B804" t="str">
            <v xml:space="preserve"> BT ½Ÿ 1x2 tõéng th²ng B&gt; 45cm H&lt;=4m,M250 </v>
          </cell>
          <cell r="C804" t="str">
            <v>m3</v>
          </cell>
          <cell r="D804">
            <v>473488</v>
          </cell>
          <cell r="E804">
            <v>53290</v>
          </cell>
          <cell r="F804">
            <v>10038</v>
          </cell>
        </row>
        <row r="805">
          <cell r="A805">
            <v>222141</v>
          </cell>
          <cell r="B805" t="str">
            <v xml:space="preserve"> BT ½Ÿ 1x2 tõéng th²ng B&gt; 45cm H&gt; 4m,M150 </v>
          </cell>
          <cell r="C805" t="str">
            <v>m3</v>
          </cell>
          <cell r="D805">
            <v>395880</v>
          </cell>
          <cell r="E805">
            <v>70152</v>
          </cell>
          <cell r="F805">
            <v>10038</v>
          </cell>
        </row>
        <row r="806">
          <cell r="A806">
            <v>222142</v>
          </cell>
          <cell r="B806" t="str">
            <v xml:space="preserve"> BT ½Ÿ 1x2 tõéng th²ng B&gt; 45cm H&gt; 4m,M200 </v>
          </cell>
          <cell r="C806" t="str">
            <v>m3</v>
          </cell>
          <cell r="D806">
            <v>440592</v>
          </cell>
          <cell r="E806">
            <v>70152</v>
          </cell>
          <cell r="F806">
            <v>10038</v>
          </cell>
        </row>
        <row r="807">
          <cell r="A807">
            <v>222143</v>
          </cell>
          <cell r="B807" t="str">
            <v xml:space="preserve"> BT ½Ÿ 1x2 tõéng th²ng B&gt; 45cm H&gt; 4m,M250 </v>
          </cell>
          <cell r="C807" t="str">
            <v>m3</v>
          </cell>
          <cell r="D807">
            <v>473488</v>
          </cell>
          <cell r="E807">
            <v>70152</v>
          </cell>
          <cell r="F807">
            <v>10038</v>
          </cell>
        </row>
        <row r="808">
          <cell r="A808">
            <v>222211</v>
          </cell>
          <cell r="B808" t="str">
            <v xml:space="preserve"> BT ½Ÿ 2x4 tõéng cong  B&lt;=45cm H&lt;=4m,M150 </v>
          </cell>
          <cell r="C808" t="str">
            <v>m3</v>
          </cell>
          <cell r="D808">
            <v>416898</v>
          </cell>
          <cell r="E808">
            <v>104309</v>
          </cell>
          <cell r="F808">
            <v>10038</v>
          </cell>
        </row>
        <row r="809">
          <cell r="A809">
            <v>222212</v>
          </cell>
          <cell r="B809" t="str">
            <v xml:space="preserve"> BT ½Ÿ 2x4 tõéng cong  B&lt;=45cm H&lt;=4m,M200 </v>
          </cell>
          <cell r="C809" t="str">
            <v>m3</v>
          </cell>
          <cell r="D809">
            <v>456975</v>
          </cell>
          <cell r="E809">
            <v>104309</v>
          </cell>
          <cell r="F809">
            <v>10038</v>
          </cell>
        </row>
        <row r="810">
          <cell r="A810">
            <v>222213</v>
          </cell>
          <cell r="B810" t="str">
            <v xml:space="preserve"> BT ½Ÿ 2x4 tõéng cong  B&lt;=45cm H&lt;=4m,M250 </v>
          </cell>
          <cell r="C810" t="str">
            <v>m3</v>
          </cell>
          <cell r="D810">
            <v>499207</v>
          </cell>
          <cell r="E810">
            <v>104309</v>
          </cell>
          <cell r="F810">
            <v>10038</v>
          </cell>
        </row>
        <row r="811">
          <cell r="A811">
            <v>222221</v>
          </cell>
          <cell r="B811" t="str">
            <v xml:space="preserve"> BT ½Ÿ 2x4 tõéng cong  B&lt;=45cm H&gt; 4m,M150 </v>
          </cell>
          <cell r="C811" t="str">
            <v>m3</v>
          </cell>
          <cell r="D811">
            <v>416898</v>
          </cell>
          <cell r="E811">
            <v>136196</v>
          </cell>
          <cell r="F811">
            <v>10038</v>
          </cell>
        </row>
        <row r="812">
          <cell r="A812">
            <v>222222</v>
          </cell>
          <cell r="B812" t="str">
            <v xml:space="preserve"> BT ½Ÿ 2x4 tõéng cong  B&lt;=45cm H&gt; 4m,M200 </v>
          </cell>
          <cell r="C812" t="str">
            <v>m3</v>
          </cell>
          <cell r="D812">
            <v>456975</v>
          </cell>
          <cell r="E812">
            <v>136196</v>
          </cell>
          <cell r="F812">
            <v>10038</v>
          </cell>
        </row>
        <row r="813">
          <cell r="A813">
            <v>222223</v>
          </cell>
          <cell r="B813" t="str">
            <v xml:space="preserve"> BT ½Ÿ 2x4 tõéng cong  B&lt;=45cm H&gt; 4m,M250 </v>
          </cell>
          <cell r="C813" t="str">
            <v>m3</v>
          </cell>
          <cell r="D813">
            <v>499207</v>
          </cell>
          <cell r="E813">
            <v>136196</v>
          </cell>
          <cell r="F813">
            <v>10038</v>
          </cell>
        </row>
        <row r="814">
          <cell r="A814">
            <v>222231</v>
          </cell>
          <cell r="B814" t="str">
            <v xml:space="preserve"> BT ½Ÿ 2x4 tõéng cong  B &gt;45cm H&lt;=4m,M150 </v>
          </cell>
          <cell r="C814" t="str">
            <v>m3</v>
          </cell>
          <cell r="D814">
            <v>389373</v>
          </cell>
          <cell r="E814">
            <v>61721</v>
          </cell>
          <cell r="F814">
            <v>10038</v>
          </cell>
        </row>
        <row r="815">
          <cell r="A815">
            <v>222232</v>
          </cell>
          <cell r="B815" t="str">
            <v xml:space="preserve"> BT ½Ÿ 2x4 tõéng cong  B &gt;45cm H&lt;=4m,M200 </v>
          </cell>
          <cell r="C815" t="str">
            <v>m3</v>
          </cell>
          <cell r="D815">
            <v>429451</v>
          </cell>
          <cell r="E815">
            <v>61721</v>
          </cell>
          <cell r="F815">
            <v>10038</v>
          </cell>
        </row>
        <row r="816">
          <cell r="A816">
            <v>222233</v>
          </cell>
          <cell r="B816" t="str">
            <v xml:space="preserve"> BT ½Ÿ 2x4 tõéng cong  B &gt;45cm H&lt;=4m,M250 </v>
          </cell>
          <cell r="C816" t="str">
            <v>m3</v>
          </cell>
          <cell r="D816">
            <v>471682</v>
          </cell>
          <cell r="E816">
            <v>61721</v>
          </cell>
          <cell r="F816">
            <v>10038</v>
          </cell>
        </row>
        <row r="817">
          <cell r="A817">
            <v>222241</v>
          </cell>
          <cell r="B817" t="str">
            <v xml:space="preserve"> BT ½Ÿ 2x4 tõéng cong  B &gt;45cm H &gt;4m,M150 </v>
          </cell>
          <cell r="C817" t="str">
            <v>m3</v>
          </cell>
          <cell r="D817">
            <v>389373</v>
          </cell>
          <cell r="E817">
            <v>74259</v>
          </cell>
          <cell r="F817">
            <v>10038</v>
          </cell>
        </row>
        <row r="818">
          <cell r="A818">
            <v>222242</v>
          </cell>
          <cell r="B818" t="str">
            <v xml:space="preserve"> BT ½Ÿ 2x4 tõéng cong  B &gt;45cm H &gt;4m,M200 </v>
          </cell>
          <cell r="C818" t="str">
            <v>m3</v>
          </cell>
          <cell r="D818">
            <v>429451</v>
          </cell>
          <cell r="E818">
            <v>74259</v>
          </cell>
          <cell r="F818">
            <v>10038</v>
          </cell>
        </row>
        <row r="819">
          <cell r="A819">
            <v>222243</v>
          </cell>
          <cell r="B819" t="str">
            <v xml:space="preserve"> BT ½Ÿ 2x4 tõéng cong  B &gt;45cm H &gt;4m,M250 </v>
          </cell>
          <cell r="C819" t="str">
            <v>m3</v>
          </cell>
          <cell r="D819">
            <v>471682</v>
          </cell>
          <cell r="E819">
            <v>74259</v>
          </cell>
          <cell r="F819">
            <v>10038</v>
          </cell>
        </row>
        <row r="820">
          <cell r="A820">
            <v>222311</v>
          </cell>
          <cell r="B820" t="str">
            <v xml:space="preserve"> BT ½Ÿ 2x4 tõéng tròpinB&lt;=45cm H&lt;=4m,M150 </v>
          </cell>
          <cell r="C820" t="str">
            <v>m3</v>
          </cell>
          <cell r="D820">
            <v>416735</v>
          </cell>
          <cell r="E820">
            <v>78691</v>
          </cell>
          <cell r="F820">
            <v>10038</v>
          </cell>
        </row>
        <row r="821">
          <cell r="A821">
            <v>222312</v>
          </cell>
          <cell r="B821" t="str">
            <v xml:space="preserve"> BT ½Ÿ 2x4 tõéng tròpin  B&lt;=45cm H&lt;=4m,M200</v>
          </cell>
          <cell r="C821" t="str">
            <v>m3</v>
          </cell>
          <cell r="D821">
            <v>456813</v>
          </cell>
          <cell r="E821">
            <v>78691</v>
          </cell>
          <cell r="F821">
            <v>10038</v>
          </cell>
        </row>
        <row r="822">
          <cell r="A822">
            <v>222313</v>
          </cell>
          <cell r="B822" t="str">
            <v xml:space="preserve"> BT ½Ÿ 2x4 tõéng tròpin  B&lt;=45cm H&lt;=4m,M250</v>
          </cell>
          <cell r="C822" t="str">
            <v>m3</v>
          </cell>
          <cell r="D822">
            <v>499044</v>
          </cell>
          <cell r="E822">
            <v>78691</v>
          </cell>
          <cell r="F822">
            <v>10038</v>
          </cell>
        </row>
        <row r="823">
          <cell r="A823">
            <v>222321</v>
          </cell>
          <cell r="B823" t="str">
            <v xml:space="preserve"> BT ½Ÿ 2x4 tõéng tròpin  B&lt;=45cm H&gt; 4m,M150</v>
          </cell>
          <cell r="C823" t="str">
            <v>m3</v>
          </cell>
          <cell r="D823">
            <v>416735</v>
          </cell>
          <cell r="E823">
            <v>90257</v>
          </cell>
          <cell r="F823">
            <v>10038</v>
          </cell>
        </row>
        <row r="824">
          <cell r="A824">
            <v>222322</v>
          </cell>
          <cell r="B824" t="str">
            <v xml:space="preserve"> BT ½Ÿ 2x4 tõéng tròpin  B&lt;=45cm H&gt; 4m,M200</v>
          </cell>
          <cell r="C824" t="str">
            <v>m3</v>
          </cell>
          <cell r="D824">
            <v>456813</v>
          </cell>
          <cell r="E824">
            <v>90257</v>
          </cell>
          <cell r="F824">
            <v>10038</v>
          </cell>
        </row>
        <row r="825">
          <cell r="A825">
            <v>222323</v>
          </cell>
          <cell r="B825" t="str">
            <v xml:space="preserve"> BT ½Ÿ 2x4 tõéng tròpin  B&lt;=45cm H&gt; 4m,M250</v>
          </cell>
          <cell r="C825" t="str">
            <v>m3</v>
          </cell>
          <cell r="D825">
            <v>499044</v>
          </cell>
          <cell r="E825">
            <v>90257</v>
          </cell>
          <cell r="F825">
            <v>10038</v>
          </cell>
        </row>
        <row r="826">
          <cell r="A826">
            <v>222331</v>
          </cell>
          <cell r="B826" t="str">
            <v xml:space="preserve"> BT ½Ÿ 2x4 tõéng tròpin  B &gt;45cm H&lt;=4m,M150</v>
          </cell>
          <cell r="C826" t="str">
            <v>m3</v>
          </cell>
          <cell r="D826">
            <v>389835</v>
          </cell>
          <cell r="E826">
            <v>57721</v>
          </cell>
          <cell r="F826">
            <v>10038</v>
          </cell>
        </row>
        <row r="827">
          <cell r="A827">
            <v>222332</v>
          </cell>
          <cell r="B827" t="str">
            <v xml:space="preserve"> BT ½Ÿ 2x4 tõéng tròpin  B &gt;45cm H&lt;=4m,M200</v>
          </cell>
          <cell r="C827" t="str">
            <v>m3</v>
          </cell>
          <cell r="D827">
            <v>429913</v>
          </cell>
          <cell r="E827">
            <v>57721</v>
          </cell>
          <cell r="F827">
            <v>10038</v>
          </cell>
        </row>
        <row r="828">
          <cell r="A828">
            <v>222333</v>
          </cell>
          <cell r="B828" t="str">
            <v xml:space="preserve"> BT ½Ÿ 2x4 tõéng tròpin  B &gt;45cm H&lt;=4m,M250</v>
          </cell>
          <cell r="C828" t="str">
            <v>m3</v>
          </cell>
          <cell r="D828">
            <v>462144</v>
          </cell>
          <cell r="E828">
            <v>57721</v>
          </cell>
          <cell r="F828">
            <v>10038</v>
          </cell>
        </row>
        <row r="829">
          <cell r="A829">
            <v>222341</v>
          </cell>
          <cell r="B829" t="str">
            <v xml:space="preserve"> BT ½Ÿ 2x4 tõéng tròpin  B &gt;45cm H &gt;4m,M150</v>
          </cell>
          <cell r="C829" t="str">
            <v>m3</v>
          </cell>
          <cell r="D829">
            <v>379835</v>
          </cell>
          <cell r="E829">
            <v>65936</v>
          </cell>
          <cell r="F829">
            <v>10038</v>
          </cell>
        </row>
        <row r="830">
          <cell r="A830">
            <v>222342</v>
          </cell>
          <cell r="B830" t="str">
            <v xml:space="preserve"> BT ½Ÿ 2x4 tõéng tròpin  B &gt;45cm H &gt;4m,M200</v>
          </cell>
          <cell r="C830" t="str">
            <v>m3</v>
          </cell>
          <cell r="D830">
            <v>419913</v>
          </cell>
          <cell r="E830">
            <v>65936</v>
          </cell>
          <cell r="F830">
            <v>10038</v>
          </cell>
        </row>
        <row r="831">
          <cell r="A831">
            <v>222343</v>
          </cell>
          <cell r="B831" t="str">
            <v xml:space="preserve"> BT ½Ÿ 2x4 tõéng tròpin  B &gt;45cm H &gt;4m,M250</v>
          </cell>
          <cell r="C831" t="str">
            <v>m3</v>
          </cell>
          <cell r="D831">
            <v>462144</v>
          </cell>
          <cell r="E831">
            <v>65936</v>
          </cell>
          <cell r="F831">
            <v>10038</v>
          </cell>
        </row>
        <row r="832">
          <cell r="A832">
            <v>222411</v>
          </cell>
          <cell r="B832" t="str">
            <v xml:space="preserve"> BT ½Ÿ 1x2 Cæt(Vuáng,chù nhºt)       M150 </v>
          </cell>
          <cell r="C832" t="str">
            <v>m3</v>
          </cell>
          <cell r="D832">
            <v>411748</v>
          </cell>
          <cell r="E832">
            <v>87014</v>
          </cell>
          <cell r="F832">
            <v>13982</v>
          </cell>
        </row>
        <row r="833">
          <cell r="A833">
            <v>222412</v>
          </cell>
          <cell r="B833" t="str">
            <v xml:space="preserve"> BT ½Ÿ 1x2 Cæt(Vuáng,chù nhºt)       M200 </v>
          </cell>
          <cell r="C833" t="str">
            <v>m3</v>
          </cell>
          <cell r="D833">
            <v>456460</v>
          </cell>
          <cell r="E833">
            <v>87014</v>
          </cell>
          <cell r="F833">
            <v>13982</v>
          </cell>
        </row>
        <row r="834">
          <cell r="A834">
            <v>222413</v>
          </cell>
          <cell r="B834" t="str">
            <v xml:space="preserve"> BT ½Ÿ 1x2 Cæt(Vuáng,chù nhºt)       M250 </v>
          </cell>
          <cell r="C834" t="str">
            <v>m3</v>
          </cell>
          <cell r="D834">
            <v>489335</v>
          </cell>
          <cell r="E834">
            <v>87014</v>
          </cell>
          <cell r="F834">
            <v>13982</v>
          </cell>
        </row>
        <row r="835">
          <cell r="A835">
            <v>222421</v>
          </cell>
          <cell r="B835" t="str">
            <v xml:space="preserve"> BT ½Ÿ 1x2 Cæt trÝn                  M150 </v>
          </cell>
          <cell r="C835" t="str">
            <v>m3</v>
          </cell>
          <cell r="D835">
            <v>411748</v>
          </cell>
          <cell r="E835">
            <v>127657</v>
          </cell>
          <cell r="F835">
            <v>13982</v>
          </cell>
        </row>
        <row r="836">
          <cell r="A836">
            <v>222422</v>
          </cell>
          <cell r="B836" t="str">
            <v xml:space="preserve"> BT ½Ÿ 1x2 Cæt trÝn                  M200 </v>
          </cell>
          <cell r="C836" t="str">
            <v>m3</v>
          </cell>
          <cell r="D836">
            <v>456460</v>
          </cell>
          <cell r="E836">
            <v>127657</v>
          </cell>
          <cell r="F836">
            <v>13982</v>
          </cell>
        </row>
        <row r="837">
          <cell r="A837">
            <v>222423</v>
          </cell>
          <cell r="B837" t="str">
            <v xml:space="preserve"> BT ½Ÿ 1x2 Cæt trÝn                  M250 </v>
          </cell>
          <cell r="C837" t="str">
            <v>m3</v>
          </cell>
          <cell r="D837">
            <v>489355</v>
          </cell>
          <cell r="E837">
            <v>127657</v>
          </cell>
          <cell r="F837">
            <v>13982</v>
          </cell>
        </row>
        <row r="838">
          <cell r="A838">
            <v>223111</v>
          </cell>
          <cell r="B838" t="str">
            <v xml:space="preserve"> BT ½Ÿ 2x4 thµn mâ c·u               M150 </v>
          </cell>
          <cell r="C838" t="str">
            <v>m3</v>
          </cell>
          <cell r="D838">
            <v>298214</v>
          </cell>
          <cell r="E838">
            <v>36614</v>
          </cell>
          <cell r="F838">
            <v>7681</v>
          </cell>
        </row>
        <row r="839">
          <cell r="A839">
            <v>223112</v>
          </cell>
          <cell r="B839" t="str">
            <v xml:space="preserve"> BT ½Ÿ 2x4 thµn mâ c·u               M200 </v>
          </cell>
          <cell r="C839" t="str">
            <v>m3</v>
          </cell>
          <cell r="D839">
            <v>338291</v>
          </cell>
          <cell r="E839">
            <v>36614</v>
          </cell>
          <cell r="F839">
            <v>7681</v>
          </cell>
        </row>
        <row r="840">
          <cell r="A840">
            <v>223113</v>
          </cell>
          <cell r="B840" t="str">
            <v xml:space="preserve"> BT ½Ÿ 2x4 thµn mâ c·u               M250 </v>
          </cell>
          <cell r="C840" t="str">
            <v>m3</v>
          </cell>
          <cell r="D840">
            <v>380523</v>
          </cell>
          <cell r="E840">
            <v>36614</v>
          </cell>
          <cell r="F840">
            <v>7681</v>
          </cell>
        </row>
        <row r="841">
          <cell r="A841">
            <v>223121</v>
          </cell>
          <cell r="B841" t="str">
            <v xml:space="preserve"> BT ½Ÿ 2x4 ½×nh mâ c·u               M150 </v>
          </cell>
          <cell r="C841" t="str">
            <v>m3</v>
          </cell>
          <cell r="D841">
            <v>318650</v>
          </cell>
          <cell r="E841">
            <v>43212</v>
          </cell>
          <cell r="F841">
            <v>7681</v>
          </cell>
        </row>
        <row r="842">
          <cell r="A842">
            <v>223122</v>
          </cell>
          <cell r="B842" t="str">
            <v xml:space="preserve"> BT ½Ÿ 2x4 ½×nh mâ c·u               M200 </v>
          </cell>
          <cell r="C842" t="str">
            <v>m3</v>
          </cell>
          <cell r="D842">
            <v>358727</v>
          </cell>
          <cell r="E842">
            <v>43212</v>
          </cell>
          <cell r="F842">
            <v>7681</v>
          </cell>
        </row>
        <row r="843">
          <cell r="A843">
            <v>223123</v>
          </cell>
          <cell r="B843" t="str">
            <v xml:space="preserve"> BT ½Ÿ 2x4 ½×nh mâ c·u               M200 </v>
          </cell>
          <cell r="C843" t="str">
            <v>m3</v>
          </cell>
          <cell r="D843">
            <v>400958</v>
          </cell>
          <cell r="E843">
            <v>43212</v>
          </cell>
          <cell r="F843">
            <v>7681</v>
          </cell>
        </row>
        <row r="844">
          <cell r="A844">
            <v>223131</v>
          </cell>
          <cell r="B844" t="str">
            <v xml:space="preserve"> BT ½Ÿ 2x4 mñ mâ c·u               M150 </v>
          </cell>
          <cell r="C844" t="str">
            <v>m3</v>
          </cell>
          <cell r="D844">
            <v>305830</v>
          </cell>
          <cell r="E844">
            <v>80046</v>
          </cell>
          <cell r="F844">
            <v>7681</v>
          </cell>
        </row>
        <row r="845">
          <cell r="A845">
            <v>223122</v>
          </cell>
          <cell r="B845" t="str">
            <v xml:space="preserve"> BT ½Ÿ 2x4 mñ mâ c·u               M200 </v>
          </cell>
          <cell r="C845" t="str">
            <v>m3</v>
          </cell>
          <cell r="D845">
            <v>345908</v>
          </cell>
          <cell r="E845">
            <v>80046</v>
          </cell>
          <cell r="F845">
            <v>7681</v>
          </cell>
        </row>
        <row r="846">
          <cell r="A846">
            <v>223123</v>
          </cell>
          <cell r="B846" t="str">
            <v xml:space="preserve"> BT ½Ÿ 2x4 mñ mâ c·u               M200 </v>
          </cell>
          <cell r="C846" t="str">
            <v>m3</v>
          </cell>
          <cell r="D846">
            <v>388139</v>
          </cell>
          <cell r="E846">
            <v>80046</v>
          </cell>
          <cell r="F846">
            <v>7681</v>
          </cell>
        </row>
        <row r="847">
          <cell r="A847">
            <v>223211</v>
          </cell>
          <cell r="B847" t="str">
            <v xml:space="preserve"> BT ½Ÿ 2x4 thµn tròc·u               M150 </v>
          </cell>
          <cell r="C847" t="str">
            <v>m3</v>
          </cell>
          <cell r="D847">
            <v>299711</v>
          </cell>
          <cell r="E847">
            <v>64762</v>
          </cell>
          <cell r="F847">
            <v>7681</v>
          </cell>
        </row>
        <row r="848">
          <cell r="A848">
            <v>223212</v>
          </cell>
          <cell r="B848" t="str">
            <v xml:space="preserve"> BT ½Ÿ 2x4 thµn tròc·u               M200 </v>
          </cell>
          <cell r="C848" t="str">
            <v>m3</v>
          </cell>
          <cell r="D848">
            <v>339789</v>
          </cell>
          <cell r="E848">
            <v>64762</v>
          </cell>
          <cell r="F848">
            <v>7681</v>
          </cell>
        </row>
        <row r="849">
          <cell r="A849">
            <v>223213</v>
          </cell>
          <cell r="B849" t="str">
            <v xml:space="preserve"> BT ½Ÿ 2x4 thµn tròc·u               M250 </v>
          </cell>
          <cell r="C849" t="str">
            <v>m3</v>
          </cell>
          <cell r="D849">
            <v>382020</v>
          </cell>
          <cell r="E849">
            <v>64762</v>
          </cell>
          <cell r="F849">
            <v>7681</v>
          </cell>
        </row>
        <row r="850">
          <cell r="A850">
            <v>223221</v>
          </cell>
          <cell r="B850" t="str">
            <v xml:space="preserve"> BT ½Ÿ 2x4 mñ tròc·u               M150 </v>
          </cell>
          <cell r="C850" t="str">
            <v>m3</v>
          </cell>
          <cell r="D850">
            <v>304257</v>
          </cell>
          <cell r="E850">
            <v>100277</v>
          </cell>
          <cell r="F850">
            <v>7681</v>
          </cell>
        </row>
        <row r="851">
          <cell r="A851">
            <v>223222</v>
          </cell>
          <cell r="B851" t="str">
            <v xml:space="preserve"> BT ½Ÿ 2x4 mñ tròc·u               M200 </v>
          </cell>
          <cell r="C851" t="str">
            <v>m3</v>
          </cell>
          <cell r="D851">
            <v>344334</v>
          </cell>
          <cell r="E851">
            <v>100277</v>
          </cell>
          <cell r="F851">
            <v>7681</v>
          </cell>
        </row>
        <row r="852">
          <cell r="A852">
            <v>223223</v>
          </cell>
          <cell r="B852" t="str">
            <v xml:space="preserve"> BT ½Ÿ 2x4 mñ tròc·u               M250 </v>
          </cell>
          <cell r="C852" t="str">
            <v>m3</v>
          </cell>
          <cell r="D852">
            <v>386565</v>
          </cell>
          <cell r="E852">
            <v>100277</v>
          </cell>
          <cell r="F852">
            <v>7681</v>
          </cell>
        </row>
        <row r="853">
          <cell r="A853">
            <v>224111</v>
          </cell>
          <cell r="B853" t="str">
            <v xml:space="preserve"> BT ½Ÿ 1x2 D·m,gi±ng nh¡             M150 </v>
          </cell>
          <cell r="C853" t="str">
            <v>m3</v>
          </cell>
          <cell r="D853">
            <v>395538</v>
          </cell>
          <cell r="E853">
            <v>68281</v>
          </cell>
          <cell r="F853">
            <v>13982</v>
          </cell>
        </row>
        <row r="854">
          <cell r="A854">
            <v>224112</v>
          </cell>
          <cell r="B854" t="str">
            <v xml:space="preserve"> BT ½Ÿ 1x2 D·m,gi±ng nh¡             M200 </v>
          </cell>
          <cell r="C854" t="str">
            <v>m3</v>
          </cell>
          <cell r="D854">
            <v>440251</v>
          </cell>
          <cell r="E854">
            <v>68281</v>
          </cell>
          <cell r="F854">
            <v>13982</v>
          </cell>
        </row>
        <row r="855">
          <cell r="A855">
            <v>224113</v>
          </cell>
          <cell r="B855" t="str">
            <v xml:space="preserve"> BT ½Ÿ 1x2 D·m,gi±ng nh¡             M250 </v>
          </cell>
          <cell r="C855" t="str">
            <v>m3</v>
          </cell>
          <cell r="D855">
            <v>473146</v>
          </cell>
          <cell r="E855">
            <v>68281</v>
          </cell>
          <cell r="F855">
            <v>13982</v>
          </cell>
        </row>
        <row r="856">
          <cell r="A856">
            <v>224211</v>
          </cell>
          <cell r="B856" t="str">
            <v xml:space="preserve"> BT ½Ÿ 1x2 D·m,gi±ng c·u             M200 </v>
          </cell>
          <cell r="C856" t="str">
            <v>m3</v>
          </cell>
          <cell r="D856">
            <v>515305</v>
          </cell>
          <cell r="E856">
            <v>48929</v>
          </cell>
          <cell r="F856">
            <v>14700</v>
          </cell>
        </row>
        <row r="857">
          <cell r="A857">
            <v>224212</v>
          </cell>
          <cell r="B857" t="str">
            <v xml:space="preserve"> BT ½Ÿ 1x2 D·m,gi±ng c·u             M250 </v>
          </cell>
          <cell r="C857" t="str">
            <v>m3</v>
          </cell>
          <cell r="D857">
            <v>548200</v>
          </cell>
          <cell r="E857">
            <v>48929</v>
          </cell>
          <cell r="F857">
            <v>14700</v>
          </cell>
        </row>
        <row r="858">
          <cell r="A858">
            <v>224213</v>
          </cell>
          <cell r="B858" t="str">
            <v xml:space="preserve"> BT ½Ÿ 1x2 D·m,gi±ng c·u             M300 </v>
          </cell>
          <cell r="C858" t="str">
            <v>m3</v>
          </cell>
          <cell r="D858">
            <v>580698</v>
          </cell>
          <cell r="E858">
            <v>48929</v>
          </cell>
          <cell r="F858">
            <v>14700</v>
          </cell>
        </row>
        <row r="859">
          <cell r="A859">
            <v>225111</v>
          </cell>
          <cell r="B859" t="str">
            <v xml:space="preserve"> BT ½Ÿ 1x2 S¡n mŸi                   M150 </v>
          </cell>
          <cell r="C859" t="str">
            <v>m3</v>
          </cell>
          <cell r="D859">
            <v>382937</v>
          </cell>
          <cell r="E859">
            <v>48425</v>
          </cell>
          <cell r="F859">
            <v>11625</v>
          </cell>
        </row>
        <row r="860">
          <cell r="A860">
            <v>225112</v>
          </cell>
          <cell r="B860" t="str">
            <v xml:space="preserve"> BT ½Ÿ 1x2 S¡n mŸi                   M200 </v>
          </cell>
          <cell r="C860" t="str">
            <v>m3</v>
          </cell>
          <cell r="D860">
            <v>427649</v>
          </cell>
          <cell r="E860">
            <v>48425</v>
          </cell>
          <cell r="F860">
            <v>11625</v>
          </cell>
        </row>
        <row r="861">
          <cell r="A861">
            <v>225113</v>
          </cell>
          <cell r="B861" t="str">
            <v xml:space="preserve"> BT ½Ÿ 1x2 S¡n mŸi                   M250 </v>
          </cell>
          <cell r="C861" t="str">
            <v>m3</v>
          </cell>
          <cell r="D861">
            <v>460545</v>
          </cell>
          <cell r="E861">
            <v>48425</v>
          </cell>
          <cell r="F861">
            <v>11625</v>
          </cell>
        </row>
        <row r="862">
          <cell r="A862">
            <v>225211</v>
          </cell>
          <cell r="B862" t="str">
            <v xml:space="preserve"> BT ½Ÿ 1x2 LTá,MH°t,MNõèc,T¶m ½an    M150 </v>
          </cell>
          <cell r="C862" t="str">
            <v>m3</v>
          </cell>
          <cell r="D862">
            <v>382937</v>
          </cell>
          <cell r="E862">
            <v>77394</v>
          </cell>
          <cell r="F862">
            <v>11625</v>
          </cell>
        </row>
        <row r="863">
          <cell r="A863">
            <v>225212</v>
          </cell>
          <cell r="B863" t="str">
            <v xml:space="preserve"> BT ½Ÿ 1x2 LTá,MH°t,MNõèc,T¶m ½an    M200 </v>
          </cell>
          <cell r="C863" t="str">
            <v>m3</v>
          </cell>
          <cell r="D863">
            <v>427649</v>
          </cell>
          <cell r="E863">
            <v>77394</v>
          </cell>
          <cell r="F863">
            <v>11625</v>
          </cell>
        </row>
        <row r="864">
          <cell r="A864">
            <v>225213</v>
          </cell>
          <cell r="B864" t="str">
            <v xml:space="preserve"> BT ½Ÿ 1x2 LTá,MH°t,MNõèc,T¶m ½an    M250 </v>
          </cell>
          <cell r="C864" t="str">
            <v>m3</v>
          </cell>
          <cell r="D864">
            <v>460545</v>
          </cell>
          <cell r="E864">
            <v>77394</v>
          </cell>
          <cell r="F864">
            <v>11625</v>
          </cell>
        </row>
        <row r="865">
          <cell r="A865">
            <v>225311</v>
          </cell>
          <cell r="B865" t="str">
            <v xml:space="preserve"> BT ½Ÿ 1x2 C·u thang thõéng          M150 </v>
          </cell>
          <cell r="C865" t="str">
            <v>m3</v>
          </cell>
          <cell r="D865">
            <v>428919</v>
          </cell>
          <cell r="E865">
            <v>79988</v>
          </cell>
          <cell r="F865">
            <v>11625</v>
          </cell>
        </row>
        <row r="866">
          <cell r="A866">
            <v>225312</v>
          </cell>
          <cell r="B866" t="str">
            <v xml:space="preserve"> BT ½Ÿ 1x2 C·u thang thõéng          M200 </v>
          </cell>
          <cell r="C866" t="str">
            <v>m3</v>
          </cell>
          <cell r="D866">
            <v>473631</v>
          </cell>
          <cell r="E866">
            <v>79988</v>
          </cell>
          <cell r="F866">
            <v>11625</v>
          </cell>
        </row>
        <row r="867">
          <cell r="A867">
            <v>225313</v>
          </cell>
          <cell r="B867" t="str">
            <v xml:space="preserve"> BT ½Ÿ 1x2 C·u thang thõéng          M250 </v>
          </cell>
          <cell r="C867" t="str">
            <v>m3</v>
          </cell>
          <cell r="D867">
            <v>506526</v>
          </cell>
          <cell r="E867">
            <v>79988</v>
          </cell>
          <cell r="F867">
            <v>11625</v>
          </cell>
        </row>
        <row r="868">
          <cell r="A868">
            <v>225321</v>
          </cell>
          <cell r="B868" t="str">
            <v xml:space="preserve"> BT ½Ÿ 1x2 C·u thang xoŸy trán âc    M150 </v>
          </cell>
          <cell r="C868" t="str">
            <v>m3</v>
          </cell>
          <cell r="D868">
            <v>428919</v>
          </cell>
          <cell r="E868">
            <v>130467</v>
          </cell>
          <cell r="F868">
            <v>11625</v>
          </cell>
        </row>
        <row r="869">
          <cell r="A869">
            <v>225322</v>
          </cell>
          <cell r="B869" t="str">
            <v xml:space="preserve"> BT ½Ÿ 1x2 C·u thang xoŸy trán âc    M200 </v>
          </cell>
          <cell r="C869" t="str">
            <v>m3</v>
          </cell>
          <cell r="D869">
            <v>473631</v>
          </cell>
          <cell r="E869">
            <v>130467</v>
          </cell>
          <cell r="F869">
            <v>11625</v>
          </cell>
        </row>
        <row r="870">
          <cell r="A870">
            <v>225323</v>
          </cell>
          <cell r="B870" t="str">
            <v xml:space="preserve"> BT ½Ÿ 1x2 C·u thang xoŸy trán âc    M250 </v>
          </cell>
          <cell r="C870" t="str">
            <v>m3</v>
          </cell>
          <cell r="D870">
            <v>506526</v>
          </cell>
          <cell r="E870">
            <v>130467</v>
          </cell>
          <cell r="F870">
            <v>11625</v>
          </cell>
        </row>
        <row r="871">
          <cell r="A871">
            <v>226111</v>
          </cell>
          <cell r="B871" t="str">
            <v xml:space="preserve"> BT ½Ÿ 1x2 âng khÜi cao &lt;=50m    M200 </v>
          </cell>
          <cell r="C871" t="str">
            <v>m3</v>
          </cell>
          <cell r="D871">
            <v>576055</v>
          </cell>
          <cell r="E871">
            <v>301526</v>
          </cell>
          <cell r="F871">
            <v>14699</v>
          </cell>
        </row>
        <row r="872">
          <cell r="A872">
            <v>226112</v>
          </cell>
          <cell r="B872" t="str">
            <v xml:space="preserve"> BT ½Ÿ 1x2 âng khÜi cao &lt;=50m    M250 </v>
          </cell>
          <cell r="C872" t="str">
            <v>m3</v>
          </cell>
          <cell r="D872">
            <v>608950</v>
          </cell>
          <cell r="E872">
            <v>301526</v>
          </cell>
          <cell r="F872">
            <v>14699</v>
          </cell>
        </row>
        <row r="873">
          <cell r="A873">
            <v>226113</v>
          </cell>
          <cell r="B873" t="str">
            <v xml:space="preserve"> BT ½Ÿ 1x2 âng khÜi cao &lt;=50m    M300 </v>
          </cell>
          <cell r="C873" t="str">
            <v>m3</v>
          </cell>
          <cell r="D873">
            <v>641448</v>
          </cell>
          <cell r="E873">
            <v>301526</v>
          </cell>
          <cell r="F873">
            <v>14699</v>
          </cell>
        </row>
        <row r="874">
          <cell r="A874">
            <v>226121</v>
          </cell>
          <cell r="B874" t="str">
            <v xml:space="preserve"> BT ½Ÿ 1x2 âng khÜi cao &gt; 50m    M200 </v>
          </cell>
          <cell r="C874" t="str">
            <v>m3</v>
          </cell>
          <cell r="D874">
            <v>576055</v>
          </cell>
          <cell r="E874">
            <v>332671</v>
          </cell>
          <cell r="F874">
            <v>14699</v>
          </cell>
        </row>
        <row r="875">
          <cell r="A875">
            <v>226122</v>
          </cell>
          <cell r="B875" t="str">
            <v xml:space="preserve"> BT ½Ÿ 1x2 âng khÜi cao &gt; 50m    M250 </v>
          </cell>
          <cell r="C875" t="str">
            <v>m3</v>
          </cell>
          <cell r="D875">
            <v>608950</v>
          </cell>
          <cell r="E875">
            <v>332671</v>
          </cell>
          <cell r="F875">
            <v>14699</v>
          </cell>
        </row>
        <row r="876">
          <cell r="A876">
            <v>226123</v>
          </cell>
          <cell r="B876" t="str">
            <v xml:space="preserve"> BT ½Ÿ 1x2 âng khÜi cao &gt; 50m    M300 </v>
          </cell>
          <cell r="C876" t="str">
            <v>m3</v>
          </cell>
          <cell r="D876">
            <v>641448</v>
          </cell>
          <cell r="E876">
            <v>332671</v>
          </cell>
          <cell r="F876">
            <v>14699</v>
          </cell>
        </row>
        <row r="877">
          <cell r="A877">
            <v>226211</v>
          </cell>
          <cell r="B877" t="str">
            <v xml:space="preserve"> BT ½Ÿ 1x2 B·u ½¡i nõèc cao &lt;=15mM200 </v>
          </cell>
          <cell r="C877" t="str">
            <v>m3</v>
          </cell>
          <cell r="D877">
            <v>576055</v>
          </cell>
          <cell r="E877">
            <v>390202</v>
          </cell>
          <cell r="F877">
            <v>14699</v>
          </cell>
        </row>
        <row r="878">
          <cell r="A878">
            <v>226212</v>
          </cell>
          <cell r="B878" t="str">
            <v xml:space="preserve"> BT ½Ÿ 1x2 B·u ½¡i nõèc cao &lt;=15mM250 </v>
          </cell>
          <cell r="C878" t="str">
            <v>m3</v>
          </cell>
          <cell r="D878">
            <v>608950</v>
          </cell>
          <cell r="E878">
            <v>390202</v>
          </cell>
          <cell r="F878">
            <v>14699</v>
          </cell>
        </row>
        <row r="879">
          <cell r="A879">
            <v>226213</v>
          </cell>
          <cell r="B879" t="str">
            <v xml:space="preserve"> BT ½Ÿ 1x2 B·u ½¡i nõèc cao &lt;=15mM300 </v>
          </cell>
          <cell r="C879" t="str">
            <v>m3</v>
          </cell>
          <cell r="D879">
            <v>641448</v>
          </cell>
          <cell r="E879">
            <v>390202</v>
          </cell>
          <cell r="F879">
            <v>14699</v>
          </cell>
        </row>
        <row r="880">
          <cell r="A880">
            <v>226221</v>
          </cell>
          <cell r="B880" t="str">
            <v xml:space="preserve"> BT ½Ÿ 1x2 B·u ½¡i nõèc cao &gt; 15mM200 </v>
          </cell>
          <cell r="C880" t="str">
            <v>m3</v>
          </cell>
          <cell r="D880">
            <v>576055</v>
          </cell>
          <cell r="E880">
            <v>456437</v>
          </cell>
          <cell r="F880">
            <v>14699</v>
          </cell>
        </row>
        <row r="881">
          <cell r="A881">
            <v>226222</v>
          </cell>
          <cell r="B881" t="str">
            <v xml:space="preserve"> BT ½Ÿ 1x2 B·u ½¡i nõèc cao &gt; 15mM250 </v>
          </cell>
          <cell r="C881" t="str">
            <v>m3</v>
          </cell>
          <cell r="D881">
            <v>608950</v>
          </cell>
          <cell r="E881">
            <v>456437</v>
          </cell>
          <cell r="F881">
            <v>14699</v>
          </cell>
        </row>
        <row r="882">
          <cell r="A882">
            <v>226223</v>
          </cell>
          <cell r="B882" t="str">
            <v xml:space="preserve"> BT ½Ÿ 1x2 B·u ½¡i nõèc cao &gt; 15mM300 </v>
          </cell>
          <cell r="C882" t="str">
            <v>m3</v>
          </cell>
          <cell r="D882">
            <v>641448</v>
          </cell>
          <cell r="E882">
            <v>456437</v>
          </cell>
          <cell r="F882">
            <v>14699</v>
          </cell>
        </row>
        <row r="883">
          <cell r="A883">
            <v>226311</v>
          </cell>
          <cell r="B883" t="str">
            <v xml:space="preserve"> BT ½Ÿ 1x2 PhÍu,silá cao&lt;=7m     M200 </v>
          </cell>
          <cell r="C883" t="str">
            <v>m3</v>
          </cell>
          <cell r="D883">
            <v>501127</v>
          </cell>
          <cell r="E883">
            <v>168784</v>
          </cell>
          <cell r="F883">
            <v>14699</v>
          </cell>
        </row>
        <row r="884">
          <cell r="A884">
            <v>226312</v>
          </cell>
          <cell r="B884" t="str">
            <v xml:space="preserve"> BT ½Ÿ 1x2 PhÍu,silá cao&lt;=7m     M250 </v>
          </cell>
          <cell r="C884" t="str">
            <v>m3</v>
          </cell>
          <cell r="D884">
            <v>534022</v>
          </cell>
          <cell r="E884">
            <v>168784</v>
          </cell>
          <cell r="F884">
            <v>14699</v>
          </cell>
        </row>
        <row r="885">
          <cell r="A885">
            <v>226313</v>
          </cell>
          <cell r="B885" t="str">
            <v xml:space="preserve"> BT ½Ÿ 1x2 PhÍu,silá cao&lt;=7m     M300 </v>
          </cell>
          <cell r="C885" t="str">
            <v>m3</v>
          </cell>
          <cell r="D885">
            <v>566520</v>
          </cell>
          <cell r="E885">
            <v>168784</v>
          </cell>
          <cell r="F885">
            <v>14699</v>
          </cell>
        </row>
        <row r="886">
          <cell r="A886">
            <v>226321</v>
          </cell>
          <cell r="B886" t="str">
            <v xml:space="preserve"> BT ½Ÿ 1x2 PhÍu,silá cao&gt; 7m     M200 </v>
          </cell>
          <cell r="C886" t="str">
            <v>m3</v>
          </cell>
          <cell r="D886">
            <v>501127</v>
          </cell>
          <cell r="E886">
            <v>291189</v>
          </cell>
          <cell r="F886">
            <v>14699</v>
          </cell>
        </row>
        <row r="887">
          <cell r="A887">
            <v>226322</v>
          </cell>
          <cell r="B887" t="str">
            <v xml:space="preserve"> BT ½Ÿ 1x2 PhÍu,silá cao&gt; 7m     M250 </v>
          </cell>
          <cell r="C887" t="str">
            <v>m3</v>
          </cell>
          <cell r="D887">
            <v>534022</v>
          </cell>
          <cell r="E887">
            <v>291189</v>
          </cell>
          <cell r="F887">
            <v>14699</v>
          </cell>
        </row>
        <row r="888">
          <cell r="A888">
            <v>226323</v>
          </cell>
          <cell r="B888" t="str">
            <v xml:space="preserve"> BT ½Ÿ 1x2 PhÍu,silá cao&gt; 7m     M300 </v>
          </cell>
          <cell r="C888" t="str">
            <v>m3</v>
          </cell>
          <cell r="D888">
            <v>566520</v>
          </cell>
          <cell r="E888">
            <v>291189</v>
          </cell>
          <cell r="F888">
            <v>14699</v>
          </cell>
        </row>
        <row r="889">
          <cell r="A889">
            <v>227111</v>
          </cell>
          <cell r="B889" t="str">
            <v xml:space="preserve"> BT ½Ÿ 1x2 GiÆng(Nõèc,CŸp)           M150 </v>
          </cell>
          <cell r="C889" t="str">
            <v>m3</v>
          </cell>
          <cell r="D889">
            <v>455428</v>
          </cell>
          <cell r="E889">
            <v>119874</v>
          </cell>
          <cell r="F889">
            <v>5376</v>
          </cell>
        </row>
        <row r="890">
          <cell r="A890">
            <v>227112</v>
          </cell>
          <cell r="B890" t="str">
            <v xml:space="preserve"> BT ½Ÿ 1x2 GiÆng(Nõèc,CŸp)           M200 </v>
          </cell>
          <cell r="C890" t="str">
            <v>m3</v>
          </cell>
          <cell r="D890">
            <v>500140</v>
          </cell>
          <cell r="E890">
            <v>119874</v>
          </cell>
          <cell r="F890">
            <v>5376</v>
          </cell>
        </row>
        <row r="891">
          <cell r="A891">
            <v>227113</v>
          </cell>
          <cell r="B891" t="str">
            <v xml:space="preserve"> BT ½Ÿ 1x2 GiÆng(Nõèc,CŸp)           M250 </v>
          </cell>
          <cell r="C891" t="str">
            <v>m3</v>
          </cell>
          <cell r="D891">
            <v>533035</v>
          </cell>
          <cell r="E891">
            <v>119874</v>
          </cell>
          <cell r="F891">
            <v>5376</v>
          </cell>
        </row>
        <row r="892">
          <cell r="A892">
            <v>227221</v>
          </cell>
          <cell r="B892" t="str">
            <v xml:space="preserve"> BT ½Ÿ 1x2 Mõçng cŸp,r¬nh nõèc       M150 </v>
          </cell>
          <cell r="C892" t="str">
            <v>m3</v>
          </cell>
          <cell r="D892">
            <v>343337</v>
          </cell>
          <cell r="E892">
            <v>70584</v>
          </cell>
          <cell r="F892">
            <v>5376</v>
          </cell>
        </row>
        <row r="893">
          <cell r="A893">
            <v>227222</v>
          </cell>
          <cell r="B893" t="str">
            <v xml:space="preserve"> BT ½Ÿ 1x2 Mõçng cŸp,r¬nh nõèc       M200 </v>
          </cell>
          <cell r="C893" t="str">
            <v>m3</v>
          </cell>
          <cell r="D893">
            <v>388050</v>
          </cell>
          <cell r="E893">
            <v>70584</v>
          </cell>
          <cell r="F893">
            <v>5376</v>
          </cell>
        </row>
        <row r="894">
          <cell r="A894">
            <v>227223</v>
          </cell>
          <cell r="B894" t="str">
            <v xml:space="preserve"> BT ½Ÿ 1x2 Mõçng cŸp,r¬nh nõèc       M250 </v>
          </cell>
          <cell r="C894" t="str">
            <v>m3</v>
          </cell>
          <cell r="D894">
            <v>420945</v>
          </cell>
          <cell r="E894">
            <v>70584</v>
          </cell>
          <cell r="F894">
            <v>5376</v>
          </cell>
        </row>
        <row r="895">
          <cell r="A895">
            <v>228111</v>
          </cell>
          <cell r="B895" t="str">
            <v xml:space="preserve"> BT ½Ÿ 1x2 âng buy D&lt;=100cm      M150 </v>
          </cell>
          <cell r="C895" t="str">
            <v>m3</v>
          </cell>
          <cell r="D895">
            <v>566272</v>
          </cell>
          <cell r="E895">
            <v>374720</v>
          </cell>
          <cell r="F895">
            <v>10038</v>
          </cell>
        </row>
        <row r="896">
          <cell r="A896">
            <v>228112</v>
          </cell>
          <cell r="B896" t="str">
            <v xml:space="preserve"> BT ½Ÿ 1x2 âng buy D&lt;=100cm      M200 </v>
          </cell>
          <cell r="C896" t="str">
            <v>m3</v>
          </cell>
          <cell r="D896">
            <v>612074</v>
          </cell>
          <cell r="E896">
            <v>374720</v>
          </cell>
          <cell r="F896">
            <v>10038</v>
          </cell>
        </row>
        <row r="897">
          <cell r="A897">
            <v>228113</v>
          </cell>
          <cell r="B897" t="str">
            <v xml:space="preserve"> BT ½Ÿ 1x2 âng buy D&lt;=100cm      M250 </v>
          </cell>
          <cell r="C897" t="str">
            <v>m3</v>
          </cell>
          <cell r="D897">
            <v>645772</v>
          </cell>
          <cell r="E897">
            <v>374720</v>
          </cell>
          <cell r="F897">
            <v>10038</v>
          </cell>
        </row>
        <row r="898">
          <cell r="A898">
            <v>228121</v>
          </cell>
          <cell r="B898" t="str">
            <v xml:space="preserve"> BT ½Ÿ 1x2 âng buy D&lt;=200cm      M150 </v>
          </cell>
          <cell r="C898" t="str">
            <v>m3</v>
          </cell>
          <cell r="D898">
            <v>554154</v>
          </cell>
          <cell r="E898">
            <v>321283</v>
          </cell>
          <cell r="F898">
            <v>10038</v>
          </cell>
        </row>
        <row r="899">
          <cell r="A899">
            <v>228122</v>
          </cell>
          <cell r="B899" t="str">
            <v xml:space="preserve"> BT ½Ÿ 1x2 âng buy D&lt;=200cm      M200 </v>
          </cell>
          <cell r="C899" t="str">
            <v>m3</v>
          </cell>
          <cell r="D899">
            <v>599957</v>
          </cell>
          <cell r="E899">
            <v>321283</v>
          </cell>
          <cell r="F899">
            <v>10038</v>
          </cell>
        </row>
        <row r="900">
          <cell r="A900">
            <v>228123</v>
          </cell>
          <cell r="B900" t="str">
            <v xml:space="preserve"> BT ½Ÿ 1x2 âng buy D&lt;=200cm      M250 </v>
          </cell>
          <cell r="C900" t="str">
            <v>m3</v>
          </cell>
          <cell r="D900">
            <v>633654</v>
          </cell>
          <cell r="E900">
            <v>321283</v>
          </cell>
          <cell r="F900">
            <v>10038</v>
          </cell>
        </row>
        <row r="901">
          <cell r="A901">
            <v>228131</v>
          </cell>
          <cell r="B901" t="str">
            <v xml:space="preserve"> BT ½Ÿ 1x2 âng buy D&gt; 200cm      M150 </v>
          </cell>
          <cell r="C901" t="str">
            <v>m3</v>
          </cell>
          <cell r="D901">
            <v>528880</v>
          </cell>
          <cell r="E901">
            <v>303471</v>
          </cell>
          <cell r="F901">
            <v>10038</v>
          </cell>
        </row>
        <row r="902">
          <cell r="A902">
            <v>228132</v>
          </cell>
          <cell r="B902" t="str">
            <v xml:space="preserve"> BT ½Ÿ 1x2 âng buy D&gt; 200cm      M200 </v>
          </cell>
          <cell r="C902" t="str">
            <v>m3</v>
          </cell>
          <cell r="D902">
            <v>574683</v>
          </cell>
          <cell r="E902">
            <v>303471</v>
          </cell>
          <cell r="F902">
            <v>10038</v>
          </cell>
        </row>
        <row r="903">
          <cell r="A903">
            <v>228133</v>
          </cell>
          <cell r="B903" t="str">
            <v xml:space="preserve"> BT ½Ÿ 1x2 âng buy D&gt; 200cm      M250 </v>
          </cell>
          <cell r="C903" t="str">
            <v>m3</v>
          </cell>
          <cell r="D903">
            <v>608381</v>
          </cell>
          <cell r="E903">
            <v>303471</v>
          </cell>
          <cell r="F903">
            <v>10038</v>
          </cell>
        </row>
        <row r="904">
          <cell r="A904">
            <v>228211</v>
          </cell>
          <cell r="B904" t="str">
            <v xml:space="preserve"> BT ½Ÿ 1x2 âng(xi fáng,phun)D&lt;=100cm M150 </v>
          </cell>
          <cell r="C904" t="str">
            <v>m3</v>
          </cell>
          <cell r="D904">
            <v>596450</v>
          </cell>
          <cell r="E904">
            <v>536556</v>
          </cell>
          <cell r="F904">
            <v>10038</v>
          </cell>
        </row>
        <row r="905">
          <cell r="A905">
            <v>228212</v>
          </cell>
          <cell r="B905" t="str">
            <v xml:space="preserve"> BT ½Ÿ 1x2 âng(xi fáng,phun)D&lt;=100cm M200 </v>
          </cell>
          <cell r="C905" t="str">
            <v>m3</v>
          </cell>
          <cell r="D905">
            <v>642253</v>
          </cell>
          <cell r="E905">
            <v>536556</v>
          </cell>
          <cell r="F905">
            <v>10038</v>
          </cell>
        </row>
        <row r="906">
          <cell r="A906">
            <v>228213</v>
          </cell>
          <cell r="B906" t="str">
            <v xml:space="preserve"> BT ½Ÿ 1x2 âng(xi fáng,phun)D&lt;=100cm M250 </v>
          </cell>
          <cell r="C906" t="str">
            <v>m3</v>
          </cell>
          <cell r="D906">
            <v>675951</v>
          </cell>
          <cell r="E906">
            <v>536556</v>
          </cell>
          <cell r="F906">
            <v>10038</v>
          </cell>
        </row>
        <row r="907">
          <cell r="A907">
            <v>228221</v>
          </cell>
          <cell r="B907" t="str">
            <v xml:space="preserve"> BT ½Ÿ 1x2 âng(xi fáng,phun)D&lt;=200cm M150 </v>
          </cell>
          <cell r="C907" t="str">
            <v>m3</v>
          </cell>
          <cell r="D907">
            <v>584333</v>
          </cell>
          <cell r="E907">
            <v>514292</v>
          </cell>
          <cell r="F907">
            <v>10038</v>
          </cell>
        </row>
        <row r="908">
          <cell r="A908">
            <v>228222</v>
          </cell>
          <cell r="B908" t="str">
            <v xml:space="preserve"> BT ½Ÿ 1x2 âng(xi fáng,phun)D&lt;=200cm M200 </v>
          </cell>
          <cell r="C908" t="str">
            <v>m3</v>
          </cell>
          <cell r="D908">
            <v>630135</v>
          </cell>
          <cell r="E908">
            <v>514292</v>
          </cell>
          <cell r="F908">
            <v>10038</v>
          </cell>
        </row>
        <row r="909">
          <cell r="A909">
            <v>228223</v>
          </cell>
          <cell r="B909" t="str">
            <v xml:space="preserve"> BT ½Ÿ 1x2 âng(xi fáng,phun)D&lt;=200cm M250 </v>
          </cell>
          <cell r="C909" t="str">
            <v>m3</v>
          </cell>
          <cell r="D909">
            <v>663833</v>
          </cell>
          <cell r="E909">
            <v>514292</v>
          </cell>
          <cell r="F909">
            <v>10038</v>
          </cell>
        </row>
        <row r="910">
          <cell r="A910">
            <v>228231</v>
          </cell>
          <cell r="B910" t="str">
            <v xml:space="preserve"> BT ½Ÿ 1x2 âng(xi fáng,phun)D&gt; 200cm M150 </v>
          </cell>
          <cell r="C910" t="str">
            <v>m3</v>
          </cell>
          <cell r="D910">
            <v>559193</v>
          </cell>
          <cell r="E910">
            <v>419021</v>
          </cell>
          <cell r="F910">
            <v>10038</v>
          </cell>
        </row>
        <row r="911">
          <cell r="A911">
            <v>228232</v>
          </cell>
          <cell r="B911" t="str">
            <v xml:space="preserve"> BT ½Ÿ 1x2 âng(xi fáng,phun)D&gt; 200cm M200 </v>
          </cell>
          <cell r="C911" t="str">
            <v>m3</v>
          </cell>
          <cell r="D911">
            <v>604996</v>
          </cell>
          <cell r="E911">
            <v>419021</v>
          </cell>
          <cell r="F911">
            <v>10038</v>
          </cell>
        </row>
        <row r="912">
          <cell r="A912">
            <v>228233</v>
          </cell>
          <cell r="B912" t="str">
            <v xml:space="preserve"> BT ½Ÿ 1x2 âng(xi fáng,phun)D&gt; 200cm M250 </v>
          </cell>
          <cell r="C912" t="str">
            <v>m3</v>
          </cell>
          <cell r="D912">
            <v>638694</v>
          </cell>
          <cell r="E912">
            <v>419021</v>
          </cell>
          <cell r="F912">
            <v>10038</v>
          </cell>
        </row>
        <row r="913">
          <cell r="A913">
            <v>228311</v>
          </cell>
          <cell r="B913" t="str">
            <v xml:space="preserve"> BT ½Ÿ 1x2 câng hÖnh hæp             M150 </v>
          </cell>
          <cell r="C913" t="str">
            <v>m3</v>
          </cell>
          <cell r="D913">
            <v>558207</v>
          </cell>
          <cell r="E913">
            <v>237060</v>
          </cell>
          <cell r="F913">
            <v>7681</v>
          </cell>
        </row>
        <row r="914">
          <cell r="A914">
            <v>228312</v>
          </cell>
          <cell r="B914" t="str">
            <v xml:space="preserve"> BT ½Ÿ 1x2 câng hÖnh hæp             M200 </v>
          </cell>
          <cell r="C914" t="str">
            <v>m3</v>
          </cell>
          <cell r="D914">
            <v>604009</v>
          </cell>
          <cell r="E914">
            <v>237060</v>
          </cell>
          <cell r="F914">
            <v>7681</v>
          </cell>
        </row>
        <row r="915">
          <cell r="A915">
            <v>228313</v>
          </cell>
          <cell r="B915" t="str">
            <v xml:space="preserve"> BT ½Ÿ 1x2 câng hÖnh hæp             M250 </v>
          </cell>
          <cell r="C915" t="str">
            <v>m3</v>
          </cell>
          <cell r="D915">
            <v>637707</v>
          </cell>
          <cell r="E915">
            <v>237060</v>
          </cell>
          <cell r="F915">
            <v>7681</v>
          </cell>
        </row>
        <row r="916">
          <cell r="A916">
            <v>229111</v>
          </cell>
          <cell r="B916" t="str">
            <v xml:space="preserve"> BT ½Ÿ 1x2 buãng xo°n                M200 </v>
          </cell>
          <cell r="C916" t="str">
            <v>m3</v>
          </cell>
          <cell r="D916">
            <v>559262</v>
          </cell>
          <cell r="E916">
            <v>482500</v>
          </cell>
          <cell r="F916">
            <v>10038</v>
          </cell>
        </row>
        <row r="917">
          <cell r="A917">
            <v>229112</v>
          </cell>
          <cell r="B917" t="str">
            <v xml:space="preserve"> BT ½Ÿ 1x2 buãng xo°n                M250 </v>
          </cell>
          <cell r="C917" t="str">
            <v>m3</v>
          </cell>
          <cell r="D917">
            <v>559973</v>
          </cell>
          <cell r="E917">
            <v>482500</v>
          </cell>
          <cell r="F917">
            <v>10038</v>
          </cell>
        </row>
        <row r="918">
          <cell r="A918">
            <v>229113</v>
          </cell>
          <cell r="B918" t="str">
            <v xml:space="preserve"> BT ½Ÿ 1x2 buãng xo°n                M300 </v>
          </cell>
          <cell r="C918" t="str">
            <v>m3</v>
          </cell>
          <cell r="D918">
            <v>625471</v>
          </cell>
          <cell r="E918">
            <v>482500</v>
          </cell>
          <cell r="F918">
            <v>10038</v>
          </cell>
        </row>
        <row r="919">
          <cell r="A919">
            <v>229211</v>
          </cell>
          <cell r="B919" t="str">
            <v xml:space="preserve"> BT ½Ÿ 1x2 c·u mŸng thõéng           M150 </v>
          </cell>
          <cell r="C919" t="str">
            <v>m3</v>
          </cell>
          <cell r="D919">
            <v>528552</v>
          </cell>
          <cell r="E919">
            <v>115049</v>
          </cell>
          <cell r="F919">
            <v>10038</v>
          </cell>
        </row>
        <row r="920">
          <cell r="A920">
            <v>229212</v>
          </cell>
          <cell r="B920" t="str">
            <v xml:space="preserve"> BT ½Ÿ 1x2 c·u mŸng thõéng           M200 </v>
          </cell>
          <cell r="C920" t="str">
            <v>m3</v>
          </cell>
          <cell r="D920">
            <v>574355</v>
          </cell>
          <cell r="E920">
            <v>115049</v>
          </cell>
          <cell r="F920">
            <v>10038</v>
          </cell>
        </row>
        <row r="921">
          <cell r="A921">
            <v>229213</v>
          </cell>
          <cell r="B921" t="str">
            <v xml:space="preserve"> BT ½Ÿ 1x2 c·u mŸng thõéng           M250 </v>
          </cell>
          <cell r="C921" t="str">
            <v>m3</v>
          </cell>
          <cell r="D921">
            <v>608052</v>
          </cell>
          <cell r="E921">
            <v>115049</v>
          </cell>
          <cell r="F921">
            <v>10038</v>
          </cell>
        </row>
        <row r="922">
          <cell r="A922">
            <v>229311</v>
          </cell>
          <cell r="B922" t="str">
            <v xml:space="preserve"> BT ½Ÿ 0.5x1 c·u mŸng vÞ mÞng        M150 </v>
          </cell>
          <cell r="C922" t="str">
            <v>m3</v>
          </cell>
          <cell r="D922">
            <v>165524</v>
          </cell>
          <cell r="E922">
            <v>27471</v>
          </cell>
          <cell r="F922">
            <v>2242</v>
          </cell>
        </row>
        <row r="923">
          <cell r="A923">
            <v>229312</v>
          </cell>
          <cell r="B923" t="str">
            <v xml:space="preserve"> BT ½Ÿ 0.5x1 c·u mŸng vÞ mÞng        M200 </v>
          </cell>
          <cell r="C923" t="str">
            <v>m3</v>
          </cell>
          <cell r="D923">
            <v>167148</v>
          </cell>
          <cell r="E923">
            <v>27471</v>
          </cell>
          <cell r="F923">
            <v>2242</v>
          </cell>
        </row>
        <row r="924">
          <cell r="A924">
            <v>229313</v>
          </cell>
          <cell r="B924" t="str">
            <v xml:space="preserve"> BT ½Ÿ 0.5x1 c·u mŸng vÞ mÞng        M150 </v>
          </cell>
          <cell r="C924" t="str">
            <v>m3</v>
          </cell>
          <cell r="D924">
            <v>168884</v>
          </cell>
          <cell r="E924">
            <v>27471</v>
          </cell>
          <cell r="F924">
            <v>2242</v>
          </cell>
        </row>
        <row r="925">
          <cell r="A925">
            <v>229411</v>
          </cell>
          <cell r="B925" t="str">
            <v xml:space="preserve"> BT ½Ÿ 1x2 mâi nâi b¨n d·m càc        M200</v>
          </cell>
          <cell r="C925" t="str">
            <v>m3</v>
          </cell>
          <cell r="D925">
            <v>555042</v>
          </cell>
          <cell r="E925">
            <v>50272</v>
          </cell>
          <cell r="F925">
            <v>82948</v>
          </cell>
        </row>
        <row r="926">
          <cell r="A926">
            <v>229412</v>
          </cell>
          <cell r="B926" t="str">
            <v xml:space="preserve"> BT ½Ÿ 1x2 mâi nâi b¨n d·m càc        M250</v>
          </cell>
          <cell r="C926" t="str">
            <v>m3</v>
          </cell>
          <cell r="D926">
            <v>587938</v>
          </cell>
          <cell r="E926">
            <v>50272</v>
          </cell>
          <cell r="F926">
            <v>82948</v>
          </cell>
        </row>
        <row r="927">
          <cell r="A927">
            <v>229413</v>
          </cell>
          <cell r="B927" t="str">
            <v xml:space="preserve"> BT ½Ÿ 1x2 mâi nâi b¨n d·m càc        M300</v>
          </cell>
          <cell r="C927" t="str">
            <v>m3</v>
          </cell>
          <cell r="D927">
            <v>620436</v>
          </cell>
          <cell r="E927">
            <v>50272</v>
          </cell>
          <cell r="F927">
            <v>82948</v>
          </cell>
        </row>
        <row r="928">
          <cell r="A928">
            <v>229421</v>
          </cell>
          <cell r="B928" t="str">
            <v xml:space="preserve"> BT ½Ÿ 1x2 d·m c·u d¹n                M200</v>
          </cell>
          <cell r="C928" t="str">
            <v>m3</v>
          </cell>
          <cell r="D928">
            <v>575416</v>
          </cell>
          <cell r="E928">
            <v>50272</v>
          </cell>
          <cell r="F928">
            <v>82948</v>
          </cell>
        </row>
        <row r="929">
          <cell r="A929">
            <v>229422</v>
          </cell>
          <cell r="B929" t="str">
            <v xml:space="preserve"> BT ½Ÿ 1x2 d·m c·u d¹n                M250</v>
          </cell>
          <cell r="C929" t="str">
            <v>m3</v>
          </cell>
          <cell r="D929">
            <v>609252</v>
          </cell>
          <cell r="E929">
            <v>50272</v>
          </cell>
          <cell r="F929">
            <v>82948</v>
          </cell>
        </row>
        <row r="930">
          <cell r="A930">
            <v>229423</v>
          </cell>
          <cell r="B930" t="str">
            <v xml:space="preserve"> BT ½Ÿ 1x2 d·m c·u d¹n                M300</v>
          </cell>
          <cell r="C930" t="str">
            <v>m3</v>
          </cell>
          <cell r="D930">
            <v>642542</v>
          </cell>
          <cell r="E930">
            <v>50272</v>
          </cell>
          <cell r="F930">
            <v>82948</v>
          </cell>
        </row>
        <row r="931">
          <cell r="A931">
            <v>229431</v>
          </cell>
          <cell r="B931" t="str">
            <v xml:space="preserve"> BT ½Ÿ 1x2 d·m c·u chÏnh              M200</v>
          </cell>
          <cell r="C931" t="str">
            <v>m3</v>
          </cell>
          <cell r="D931">
            <v>575416</v>
          </cell>
          <cell r="E931">
            <v>50272</v>
          </cell>
          <cell r="F931">
            <v>82948</v>
          </cell>
        </row>
        <row r="932">
          <cell r="A932">
            <v>229432</v>
          </cell>
          <cell r="B932" t="str">
            <v xml:space="preserve"> BT ½Ÿ 1x2 d·m c·u chÏnh              M250</v>
          </cell>
          <cell r="C932" t="str">
            <v>m3</v>
          </cell>
          <cell r="D932">
            <v>609113</v>
          </cell>
          <cell r="E932">
            <v>50272</v>
          </cell>
          <cell r="F932">
            <v>82948</v>
          </cell>
        </row>
        <row r="933">
          <cell r="A933">
            <v>229433</v>
          </cell>
          <cell r="B933" t="str">
            <v xml:space="preserve"> BT ½Ÿ 1x2 d·m c·u chÏnh              M300</v>
          </cell>
          <cell r="C933" t="str">
            <v>m3</v>
          </cell>
          <cell r="D933">
            <v>642404</v>
          </cell>
          <cell r="E933">
            <v>50272</v>
          </cell>
          <cell r="F933">
            <v>82948</v>
          </cell>
        </row>
        <row r="934">
          <cell r="A934">
            <v>229511</v>
          </cell>
          <cell r="B934" t="str">
            <v xml:space="preserve"> BT ½Ÿ 1x2 mŸi bé kÅnh d¡y&lt;=20cm  M200</v>
          </cell>
          <cell r="C934" t="str">
            <v>m3</v>
          </cell>
          <cell r="D934">
            <v>351491</v>
          </cell>
          <cell r="E934">
            <v>31569</v>
          </cell>
          <cell r="F934">
            <v>9503</v>
          </cell>
        </row>
        <row r="935">
          <cell r="A935">
            <v>229512</v>
          </cell>
          <cell r="B935" t="str">
            <v xml:space="preserve"> BT ½Ÿ 1x2 mŸi bé kÅnh d¡y&lt;=20cm  M250</v>
          </cell>
          <cell r="C935" t="str">
            <v>m3</v>
          </cell>
          <cell r="D935">
            <v>384386</v>
          </cell>
          <cell r="E935">
            <v>31569</v>
          </cell>
          <cell r="F935">
            <v>9503</v>
          </cell>
        </row>
        <row r="936">
          <cell r="A936">
            <v>230010</v>
          </cell>
          <cell r="B936" t="str">
            <v xml:space="preserve"> SX BT qua tr­m træn CS 16m3/h</v>
          </cell>
          <cell r="C936" t="str">
            <v>m3</v>
          </cell>
          <cell r="D936">
            <v>0</v>
          </cell>
          <cell r="E936">
            <v>1138</v>
          </cell>
          <cell r="F936">
            <v>7637</v>
          </cell>
        </row>
        <row r="937">
          <cell r="A937">
            <v>230020</v>
          </cell>
          <cell r="B937" t="str">
            <v xml:space="preserve"> SX BT qua tr­m træn CS 20-25m3/h</v>
          </cell>
          <cell r="C937" t="str">
            <v>m3</v>
          </cell>
          <cell r="D937">
            <v>0</v>
          </cell>
          <cell r="E937">
            <v>828</v>
          </cell>
          <cell r="F937">
            <v>6234</v>
          </cell>
        </row>
        <row r="938">
          <cell r="A938">
            <v>230030</v>
          </cell>
          <cell r="B938" t="str">
            <v xml:space="preserve"> SX BT qua tr­m træn CS 30m3/h</v>
          </cell>
          <cell r="C938" t="str">
            <v>m3</v>
          </cell>
          <cell r="D938">
            <v>0</v>
          </cell>
          <cell r="E938">
            <v>621</v>
          </cell>
          <cell r="F938">
            <v>6155</v>
          </cell>
        </row>
        <row r="939">
          <cell r="A939">
            <v>230040</v>
          </cell>
          <cell r="B939" t="str">
            <v xml:space="preserve"> SX BT qua tr­m træn CS 50m3/h</v>
          </cell>
          <cell r="C939" t="str">
            <v>m3</v>
          </cell>
          <cell r="D939">
            <v>0</v>
          </cell>
          <cell r="E939">
            <v>414</v>
          </cell>
          <cell r="F939">
            <v>5076</v>
          </cell>
        </row>
        <row r="940">
          <cell r="A940">
            <v>231110</v>
          </cell>
          <cell r="B940" t="str">
            <v xml:space="preserve"> BT ½ä b±ng c·n, Bt lÜt mÜng</v>
          </cell>
          <cell r="C940" t="str">
            <v>m3</v>
          </cell>
          <cell r="D940">
            <v>0</v>
          </cell>
          <cell r="E940">
            <v>3931</v>
          </cell>
          <cell r="F940">
            <v>16083</v>
          </cell>
        </row>
        <row r="941">
          <cell r="A941">
            <v>231210</v>
          </cell>
          <cell r="B941" t="str">
            <v xml:space="preserve"> BT ½ä b±ng c·n, Bt mÜng b¿</v>
          </cell>
          <cell r="C941" t="str">
            <v>m3</v>
          </cell>
          <cell r="D941">
            <v>24695</v>
          </cell>
          <cell r="E941">
            <v>4758</v>
          </cell>
          <cell r="F941">
            <v>16083</v>
          </cell>
        </row>
        <row r="942">
          <cell r="A942">
            <v>231220</v>
          </cell>
          <cell r="B942" t="str">
            <v xml:space="preserve"> BT ½ä b±ng c·n, Bt mÜng b¯ng</v>
          </cell>
          <cell r="C942" t="str">
            <v>m3</v>
          </cell>
          <cell r="D942">
            <v>24781</v>
          </cell>
          <cell r="E942">
            <v>6620</v>
          </cell>
          <cell r="F942">
            <v>16083</v>
          </cell>
        </row>
        <row r="943">
          <cell r="A943">
            <v>231310</v>
          </cell>
          <cell r="B943" t="str">
            <v xml:space="preserve"> BT ½ä b±ng c·n,Bt tõéng d¡y&lt;=45cm,cao&lt;=4m</v>
          </cell>
          <cell r="C943" t="str">
            <v>m3</v>
          </cell>
          <cell r="D943">
            <v>122862</v>
          </cell>
          <cell r="E943">
            <v>49182</v>
          </cell>
          <cell r="F943">
            <v>32218</v>
          </cell>
        </row>
        <row r="944">
          <cell r="A944">
            <v>231320</v>
          </cell>
          <cell r="B944" t="str">
            <v xml:space="preserve"> BT ½ä b±ng c·n,Bt tõéng d¡y&lt;=45cm,cao&gt; 4m</v>
          </cell>
          <cell r="C944" t="str">
            <v>m3</v>
          </cell>
          <cell r="D944">
            <v>122862</v>
          </cell>
          <cell r="E944">
            <v>68855</v>
          </cell>
          <cell r="F944">
            <v>32218</v>
          </cell>
        </row>
        <row r="945">
          <cell r="A945">
            <v>231330</v>
          </cell>
          <cell r="B945" t="str">
            <v xml:space="preserve"> BT ½ä b±ng c·n,Bt tõéng d¡y &gt;45cm,cao&lt;=4m</v>
          </cell>
          <cell r="C945" t="str">
            <v>m3</v>
          </cell>
          <cell r="D945">
            <v>101226</v>
          </cell>
          <cell r="E945">
            <v>30374</v>
          </cell>
          <cell r="F945">
            <v>32218</v>
          </cell>
        </row>
        <row r="946">
          <cell r="A946">
            <v>231340</v>
          </cell>
          <cell r="B946" t="str">
            <v xml:space="preserve"> BT ½ä b±ng c·n,Bt tõéng d¡y &gt;45cm,cao &gt;4m</v>
          </cell>
          <cell r="C946" t="str">
            <v>m3</v>
          </cell>
          <cell r="D946">
            <v>110198</v>
          </cell>
          <cell r="E946">
            <v>37292</v>
          </cell>
          <cell r="F946">
            <v>32218</v>
          </cell>
        </row>
        <row r="947">
          <cell r="A947">
            <v>231410</v>
          </cell>
          <cell r="B947" t="str">
            <v xml:space="preserve"> BT Tõéng cong ,Bt tõéng d¡y&lt;=45cm,cao&lt;=4m</v>
          </cell>
          <cell r="C947" t="str">
            <v>m3</v>
          </cell>
          <cell r="D947">
            <v>133458</v>
          </cell>
          <cell r="E947">
            <v>71449</v>
          </cell>
          <cell r="F947">
            <v>32218</v>
          </cell>
        </row>
        <row r="948">
          <cell r="A948">
            <v>231420</v>
          </cell>
          <cell r="B948" t="str">
            <v xml:space="preserve"> BT Tõéng cong ,Bt tõéng d¡y&lt;=45cm,cao&gt;4m</v>
          </cell>
          <cell r="C948" t="str">
            <v>m3</v>
          </cell>
          <cell r="D948">
            <v>133458</v>
          </cell>
          <cell r="E948">
            <v>103336</v>
          </cell>
          <cell r="F948">
            <v>32218</v>
          </cell>
        </row>
        <row r="949">
          <cell r="A949">
            <v>231430</v>
          </cell>
          <cell r="B949" t="str">
            <v xml:space="preserve"> BT Tõéng cong ,Bt tõéng d¡y&gt; 45cm,cao&lt;=4m</v>
          </cell>
          <cell r="C949" t="str">
            <v>m3</v>
          </cell>
          <cell r="D949">
            <v>105280</v>
          </cell>
          <cell r="E949">
            <v>28861</v>
          </cell>
          <cell r="F949">
            <v>32218</v>
          </cell>
        </row>
        <row r="950">
          <cell r="A950">
            <v>231440</v>
          </cell>
          <cell r="B950" t="str">
            <v xml:space="preserve"> BT Tõéng cong ,Bt tõéng d¡y&lt;=45cm,cao &gt;4m</v>
          </cell>
          <cell r="C950" t="str">
            <v>m3</v>
          </cell>
          <cell r="D950">
            <v>105280</v>
          </cell>
          <cell r="E950">
            <v>41399</v>
          </cell>
          <cell r="F950">
            <v>32218</v>
          </cell>
        </row>
        <row r="951">
          <cell r="A951">
            <v>231510</v>
          </cell>
          <cell r="B951" t="str">
            <v xml:space="preserve"> BT Tõéng trò pin ,Bt tõéng d¡y&lt;=45cm,cao&lt;=4m</v>
          </cell>
          <cell r="C951" t="str">
            <v>m3</v>
          </cell>
          <cell r="D951">
            <v>133465</v>
          </cell>
          <cell r="E951" t="str">
            <v>.00      45831.0</v>
          </cell>
          <cell r="F951" t="str">
            <v>0      32218.00</v>
          </cell>
        </row>
        <row r="952">
          <cell r="A952">
            <v>231520</v>
          </cell>
          <cell r="B952" t="str">
            <v>BT Tõéng trò pin ,Bt tõéng d¡y&lt;=45cm,cao&gt;4m</v>
          </cell>
          <cell r="C952" t="str">
            <v>m3</v>
          </cell>
          <cell r="D952">
            <v>133465</v>
          </cell>
          <cell r="E952" t="str">
            <v>.00      57397.0</v>
          </cell>
          <cell r="F952" t="str">
            <v>0      32218.00</v>
          </cell>
        </row>
        <row r="953">
          <cell r="A953">
            <v>231530</v>
          </cell>
          <cell r="B953" t="str">
            <v>BT Tõéng trò pin ,Bt tõéng d¡y&gt; 45cm,cao&lt;=4m</v>
          </cell>
          <cell r="C953" t="str">
            <v>m3</v>
          </cell>
          <cell r="D953">
            <v>105273</v>
          </cell>
          <cell r="E953" t="str">
            <v>.00      24861.0</v>
          </cell>
          <cell r="F953" t="str">
            <v>0      32218.00</v>
          </cell>
        </row>
        <row r="954">
          <cell r="A954">
            <v>231540</v>
          </cell>
          <cell r="B954" t="str">
            <v>BT Tõéng trò pin ,Bt tõéng d¡y&lt;=45cm,cao&gt;4m</v>
          </cell>
          <cell r="C954" t="str">
            <v>m3</v>
          </cell>
          <cell r="D954">
            <v>105273</v>
          </cell>
          <cell r="E954" t="str">
            <v>.00      33076.0</v>
          </cell>
          <cell r="F954" t="str">
            <v>0      32218.00</v>
          </cell>
        </row>
        <row r="955">
          <cell r="A955">
            <v>240110</v>
          </cell>
          <cell r="B955" t="str">
            <v xml:space="preserve">  Cât th¾p mÜng                    d&lt;=10mm  </v>
          </cell>
          <cell r="C955" t="str">
            <v xml:space="preserve"> t¶n </v>
          </cell>
          <cell r="D955">
            <v>4261587</v>
          </cell>
          <cell r="E955">
            <v>117094</v>
          </cell>
          <cell r="F955">
            <v>20797</v>
          </cell>
        </row>
        <row r="956">
          <cell r="A956">
            <v>240120</v>
          </cell>
          <cell r="B956" t="str">
            <v xml:space="preserve">  Cât th¾p mÜng                    d&lt;=18mm  </v>
          </cell>
          <cell r="C956" t="str">
            <v xml:space="preserve"> t¶n </v>
          </cell>
          <cell r="D956">
            <v>4216527</v>
          </cell>
          <cell r="E956">
            <v>86269</v>
          </cell>
          <cell r="F956">
            <v>87691</v>
          </cell>
        </row>
        <row r="957">
          <cell r="A957">
            <v>240130</v>
          </cell>
          <cell r="B957" t="str">
            <v xml:space="preserve">  Cât th¾p mÜng                    d&gt; 18mm  </v>
          </cell>
          <cell r="C957" t="str">
            <v xml:space="preserve"> t¶n </v>
          </cell>
          <cell r="D957">
            <v>4119228</v>
          </cell>
          <cell r="E957">
            <v>65684</v>
          </cell>
          <cell r="F957">
            <v>88888</v>
          </cell>
        </row>
        <row r="958">
          <cell r="A958">
            <v>240210</v>
          </cell>
          <cell r="B958" t="str">
            <v xml:space="preserve">  Cât th¾p bÎ mŸy                  d&lt;=10mm  </v>
          </cell>
          <cell r="C958" t="str">
            <v xml:space="preserve"> t¶n </v>
          </cell>
          <cell r="D958">
            <v>4261587</v>
          </cell>
          <cell r="E958">
            <v>139871</v>
          </cell>
          <cell r="F958">
            <v>20797</v>
          </cell>
        </row>
        <row r="959">
          <cell r="A959">
            <v>240220</v>
          </cell>
          <cell r="B959" t="str">
            <v xml:space="preserve">  Cât th¾p bÎ mŸy                  d&lt;=18mm  </v>
          </cell>
          <cell r="C959" t="str">
            <v xml:space="preserve"> t¶n </v>
          </cell>
          <cell r="D959">
            <v>4217809</v>
          </cell>
          <cell r="E959">
            <v>84636</v>
          </cell>
          <cell r="F959">
            <v>89594</v>
          </cell>
        </row>
        <row r="960">
          <cell r="A960">
            <v>240230</v>
          </cell>
          <cell r="B960" t="str">
            <v xml:space="preserve">  Cât th¾p bÎ mŸy                  d&gt; 18mm  </v>
          </cell>
          <cell r="C960" t="str">
            <v xml:space="preserve"> t¶n </v>
          </cell>
          <cell r="D960">
            <v>4119228</v>
          </cell>
          <cell r="E960">
            <v>84636</v>
          </cell>
          <cell r="F960">
            <v>88888</v>
          </cell>
        </row>
        <row r="961">
          <cell r="A961">
            <v>240311</v>
          </cell>
          <cell r="B961" t="str">
            <v xml:space="preserve">  Cât th¾p tõéng           cao&lt;=4m,d&lt;=10mm  </v>
          </cell>
          <cell r="C961" t="str">
            <v xml:space="preserve"> t¶n </v>
          </cell>
          <cell r="D961">
            <v>4261587</v>
          </cell>
          <cell r="E961">
            <v>149866</v>
          </cell>
          <cell r="F961">
            <v>20797</v>
          </cell>
        </row>
        <row r="962">
          <cell r="A962">
            <v>240312</v>
          </cell>
          <cell r="B962" t="str">
            <v xml:space="preserve">  Cât th¾p tõéng           cao&gt; 4m,d&lt;=10mm  </v>
          </cell>
          <cell r="C962" t="str">
            <v xml:space="preserve"> t¶n </v>
          </cell>
          <cell r="D962">
            <v>4261587</v>
          </cell>
          <cell r="E962">
            <v>155254</v>
          </cell>
          <cell r="F962">
            <v>22232</v>
          </cell>
        </row>
        <row r="963">
          <cell r="A963">
            <v>240321</v>
          </cell>
          <cell r="B963" t="str">
            <v xml:space="preserve">  Cât th¾p tõéng           cao&lt;=4m,d&lt;=18mm  </v>
          </cell>
          <cell r="C963" t="str">
            <v xml:space="preserve"> t¶n </v>
          </cell>
          <cell r="D963">
            <v>4216527</v>
          </cell>
          <cell r="E963">
            <v>122818</v>
          </cell>
          <cell r="F963">
            <v>87691</v>
          </cell>
        </row>
        <row r="964">
          <cell r="A964">
            <v>240322</v>
          </cell>
          <cell r="B964" t="str">
            <v xml:space="preserve">  Cât th¾p tõéng           cao&gt; 4m,d&lt;=18mm  </v>
          </cell>
          <cell r="C964" t="str">
            <v xml:space="preserve"> t¶n </v>
          </cell>
          <cell r="D964">
            <v>4216527</v>
          </cell>
          <cell r="E964">
            <v>134803</v>
          </cell>
          <cell r="F964">
            <v>89125</v>
          </cell>
        </row>
        <row r="965">
          <cell r="A965">
            <v>240331</v>
          </cell>
          <cell r="B965" t="str">
            <v xml:space="preserve">  Cât th¾p tõéng           cao&lt;=4m,d&gt; 18mm  </v>
          </cell>
          <cell r="C965" t="str">
            <v xml:space="preserve"> t¶n </v>
          </cell>
          <cell r="D965">
            <v>4119228</v>
          </cell>
          <cell r="E965">
            <v>100057</v>
          </cell>
          <cell r="F965">
            <v>88888</v>
          </cell>
        </row>
        <row r="966">
          <cell r="A966">
            <v>240332</v>
          </cell>
          <cell r="B966" t="str">
            <v xml:space="preserve">  Cât th¾p tõéng           cao&gt; 4m,d&gt; 18mm  </v>
          </cell>
          <cell r="C966" t="str">
            <v xml:space="preserve"> t¶n </v>
          </cell>
          <cell r="D966">
            <v>4119528</v>
          </cell>
          <cell r="E966">
            <v>112042</v>
          </cell>
          <cell r="F966">
            <v>90322</v>
          </cell>
        </row>
        <row r="967">
          <cell r="A967">
            <v>240411</v>
          </cell>
          <cell r="B967" t="str">
            <v xml:space="preserve">  Cât th¾p trò             cao&lt;=4m,d&lt;=10mm  </v>
          </cell>
          <cell r="C967" t="str">
            <v xml:space="preserve"> t¶n </v>
          </cell>
          <cell r="D967">
            <v>4261587</v>
          </cell>
          <cell r="E967">
            <v>163610</v>
          </cell>
          <cell r="F967">
            <v>20797</v>
          </cell>
        </row>
        <row r="968">
          <cell r="A968">
            <v>240412</v>
          </cell>
          <cell r="B968" t="str">
            <v xml:space="preserve">  Cât th¾p trò             cao&gt; 4m,d&lt;=10mm  </v>
          </cell>
          <cell r="C968" t="str">
            <v xml:space="preserve"> t¶n </v>
          </cell>
          <cell r="D968">
            <v>4261587</v>
          </cell>
          <cell r="E968">
            <v>167788</v>
          </cell>
          <cell r="F968">
            <v>22232</v>
          </cell>
        </row>
        <row r="969">
          <cell r="A969">
            <v>240421</v>
          </cell>
          <cell r="B969" t="str">
            <v xml:space="preserve">  Cât th¾p trò             cao&lt;=4m,d&lt;=18mm  </v>
          </cell>
          <cell r="C969" t="str">
            <v xml:space="preserve"> t¶n </v>
          </cell>
          <cell r="D969">
            <v>4217809</v>
          </cell>
          <cell r="E969">
            <v>110173</v>
          </cell>
          <cell r="F969">
            <v>153605</v>
          </cell>
        </row>
        <row r="970">
          <cell r="A970">
            <v>240422</v>
          </cell>
          <cell r="B970" t="str">
            <v xml:space="preserve">  Cât th¾p trò             cao&gt; 4m,d&lt;=18mm  </v>
          </cell>
          <cell r="C970" t="str">
            <v xml:space="preserve"> t¶n </v>
          </cell>
          <cell r="D970">
            <v>4217809</v>
          </cell>
          <cell r="E970">
            <v>112042</v>
          </cell>
          <cell r="F970">
            <v>155039</v>
          </cell>
        </row>
        <row r="971">
          <cell r="A971">
            <v>240431</v>
          </cell>
          <cell r="B971" t="str">
            <v xml:space="preserve">  Cât th¾p trò             cao&lt;=4m,d&gt; 18mm  </v>
          </cell>
          <cell r="C971" t="str">
            <v xml:space="preserve"> t¶n </v>
          </cell>
          <cell r="D971">
            <v>4125638</v>
          </cell>
          <cell r="E971">
            <v>93240</v>
          </cell>
          <cell r="F971">
            <v>144715</v>
          </cell>
        </row>
        <row r="972">
          <cell r="A972">
            <v>240432</v>
          </cell>
          <cell r="B972" t="str">
            <v xml:space="preserve">  Cât th¾p trò             cao&gt; 4m,d&gt; 18mm  </v>
          </cell>
          <cell r="C972" t="str">
            <v xml:space="preserve"> t¶n </v>
          </cell>
          <cell r="D972">
            <v>4125638</v>
          </cell>
          <cell r="E972">
            <v>97309</v>
          </cell>
          <cell r="F972">
            <v>146149</v>
          </cell>
        </row>
        <row r="973">
          <cell r="A973">
            <v>240511</v>
          </cell>
          <cell r="B973" t="str">
            <v xml:space="preserve">  Cât th¾p D·m,gi±ng       cao&lt;=4m,d&lt;=10mm  </v>
          </cell>
          <cell r="C973" t="str">
            <v xml:space="preserve"> t¶n </v>
          </cell>
          <cell r="D973">
            <v>4261587</v>
          </cell>
          <cell r="E973">
            <v>178124</v>
          </cell>
          <cell r="F973">
            <v>20797</v>
          </cell>
        </row>
        <row r="974">
          <cell r="A974">
            <v>240512</v>
          </cell>
          <cell r="B974" t="str">
            <v xml:space="preserve">  Cât th¾p D·m,gi±ng       cao&gt; 4m,d&lt;=10mm  </v>
          </cell>
          <cell r="C974" t="str">
            <v xml:space="preserve"> t¶n </v>
          </cell>
          <cell r="D974">
            <v>4261578</v>
          </cell>
          <cell r="E974">
            <v>182192</v>
          </cell>
          <cell r="F974">
            <v>22232</v>
          </cell>
        </row>
        <row r="975">
          <cell r="A975">
            <v>240521</v>
          </cell>
          <cell r="B975" t="str">
            <v xml:space="preserve">  Cât th¾p D·m,gi±ng       cao&lt;=4m,d&lt;=18mm  </v>
          </cell>
          <cell r="C975" t="str">
            <v xml:space="preserve"> t¶n </v>
          </cell>
          <cell r="D975">
            <v>4216955</v>
          </cell>
          <cell r="E975">
            <v>110393</v>
          </cell>
          <cell r="F975">
            <v>151575</v>
          </cell>
        </row>
        <row r="976">
          <cell r="A976">
            <v>240522</v>
          </cell>
          <cell r="B976" t="str">
            <v xml:space="preserve">  Cât th¾p D·m,gi±ng       cao&gt; 4m,d&lt;=18mm  </v>
          </cell>
          <cell r="C976" t="str">
            <v xml:space="preserve"> t¶n </v>
          </cell>
          <cell r="D976">
            <v>4216955</v>
          </cell>
          <cell r="E976">
            <v>114461</v>
          </cell>
          <cell r="F976">
            <v>153009</v>
          </cell>
        </row>
        <row r="977">
          <cell r="A977">
            <v>240531</v>
          </cell>
          <cell r="B977" t="str">
            <v xml:space="preserve">  Cât th¾p D·m,gi±ng       cao&lt;=4m,d&gt; 18mm  </v>
          </cell>
          <cell r="C977" t="str">
            <v xml:space="preserve"> t¶n </v>
          </cell>
          <cell r="D977">
            <v>4124513</v>
          </cell>
          <cell r="E977">
            <v>100057</v>
          </cell>
          <cell r="F977">
            <v>96501</v>
          </cell>
        </row>
        <row r="978">
          <cell r="A978">
            <v>240532</v>
          </cell>
          <cell r="B978" t="str">
            <v xml:space="preserve">  Cât th¾p D·m,gi±ng       cao&gt; 4m,d&gt; 18mm  </v>
          </cell>
          <cell r="C978" t="str">
            <v xml:space="preserve"> t¶n </v>
          </cell>
          <cell r="D978">
            <v>4124513</v>
          </cell>
          <cell r="E978">
            <v>100827</v>
          </cell>
          <cell r="F978">
            <v>97935</v>
          </cell>
        </row>
        <row r="979">
          <cell r="A979">
            <v>240611</v>
          </cell>
          <cell r="B979" t="str">
            <v xml:space="preserve">  Cât th¾p LTá,MH°t,MNõèc  cao&lt;=4m,d&lt;=10mm  </v>
          </cell>
          <cell r="C979" t="str">
            <v xml:space="preserve"> t¶n </v>
          </cell>
          <cell r="D979">
            <v>4261857</v>
          </cell>
          <cell r="E979">
            <v>234777</v>
          </cell>
          <cell r="F979">
            <v>20797</v>
          </cell>
        </row>
        <row r="980">
          <cell r="A980">
            <v>240612</v>
          </cell>
          <cell r="B980" t="str">
            <v xml:space="preserve">  Cât th¾p LTá,MH°t,MNõèc  cao&gt; 4m,d&lt;=10mm  </v>
          </cell>
          <cell r="C980" t="str">
            <v xml:space="preserve"> t¶n </v>
          </cell>
          <cell r="D980">
            <v>4261857</v>
          </cell>
          <cell r="E980">
            <v>238992</v>
          </cell>
          <cell r="F980">
            <v>22232</v>
          </cell>
        </row>
        <row r="981">
          <cell r="A981">
            <v>240613</v>
          </cell>
          <cell r="B981" t="str">
            <v xml:space="preserve">  Cât th¾p LTá,MH°t,MNõèc  cao&lt;=4m,d&lt;=18mm  </v>
          </cell>
          <cell r="C981" t="str">
            <v xml:space="preserve"> t¶n </v>
          </cell>
          <cell r="D981">
            <v>4216364</v>
          </cell>
          <cell r="E981">
            <v>222994</v>
          </cell>
          <cell r="F981">
            <v>153034</v>
          </cell>
        </row>
        <row r="982">
          <cell r="A982">
            <v>240614</v>
          </cell>
          <cell r="B982" t="str">
            <v xml:space="preserve">  Cât th¾p LTá,MH°t,MNõèc  cao&gt; 4m,d&lt;=18mm  </v>
          </cell>
          <cell r="C982" t="str">
            <v xml:space="preserve"> t¶n </v>
          </cell>
          <cell r="D982">
            <v>4221228</v>
          </cell>
          <cell r="E982">
            <v>226886</v>
          </cell>
          <cell r="F982">
            <v>154468</v>
          </cell>
        </row>
        <row r="983">
          <cell r="A983">
            <v>240615</v>
          </cell>
          <cell r="B983" t="str">
            <v xml:space="preserve">  Cât th¾p LTá,MH°t,MNõèc  cao&lt;=4m,d&gt; 18mm  </v>
          </cell>
          <cell r="C983" t="str">
            <v xml:space="preserve"> t¶n </v>
          </cell>
          <cell r="D983">
            <v>4119228</v>
          </cell>
          <cell r="E983">
            <v>218995</v>
          </cell>
          <cell r="F983">
            <v>96501</v>
          </cell>
        </row>
        <row r="984">
          <cell r="A984">
            <v>240616</v>
          </cell>
          <cell r="B984" t="str">
            <v xml:space="preserve">  Cât th¾p LTá,MH°t,MNõèc  cao&gt; 4m,d&gt; 18mm  </v>
          </cell>
          <cell r="C984" t="str">
            <v xml:space="preserve"> t¶n </v>
          </cell>
          <cell r="D984">
            <v>4119228</v>
          </cell>
          <cell r="E984">
            <v>222994</v>
          </cell>
          <cell r="F984">
            <v>97935</v>
          </cell>
        </row>
        <row r="985">
          <cell r="A985">
            <v>240621</v>
          </cell>
          <cell r="B985" t="str">
            <v xml:space="preserve">  Cât th¾p S¡n mŸi        cao&lt;=16m,d&lt;=10mm  </v>
          </cell>
          <cell r="C985" t="str">
            <v xml:space="preserve"> t¶n </v>
          </cell>
          <cell r="D985">
            <v>4261587</v>
          </cell>
          <cell r="E985">
            <v>158139</v>
          </cell>
          <cell r="F985">
            <v>22232</v>
          </cell>
        </row>
        <row r="986">
          <cell r="A986">
            <v>240622</v>
          </cell>
          <cell r="B986" t="str">
            <v xml:space="preserve">  Cât th¾p S¡n mŸi        cao&lt;=16m,d&lt;=18mm  </v>
          </cell>
          <cell r="C986" t="str">
            <v xml:space="preserve"> t¶n </v>
          </cell>
          <cell r="D986">
            <v>4216364</v>
          </cell>
          <cell r="E986">
            <v>117929</v>
          </cell>
          <cell r="F986">
            <v>154468</v>
          </cell>
        </row>
        <row r="987">
          <cell r="A987">
            <v>240623</v>
          </cell>
          <cell r="B987" t="str">
            <v xml:space="preserve">  Cât th¾p S¡n mŸi        cao&lt;=16m,d&gt; 18mm  </v>
          </cell>
          <cell r="C987" t="str">
            <v xml:space="preserve"> t¶n </v>
          </cell>
          <cell r="D987">
            <v>4119228</v>
          </cell>
          <cell r="E987">
            <v>89717</v>
          </cell>
          <cell r="F987">
            <v>97998</v>
          </cell>
        </row>
        <row r="988">
          <cell r="A988">
            <v>240631</v>
          </cell>
          <cell r="B988" t="str">
            <v xml:space="preserve">  CTh¾p c·u thang thõéng,cao&lt;=4m,d&lt;=10mm</v>
          </cell>
          <cell r="C988" t="str">
            <v xml:space="preserve"> t¶n </v>
          </cell>
          <cell r="D988">
            <v>4261587</v>
          </cell>
          <cell r="E988">
            <v>199345</v>
          </cell>
          <cell r="F988">
            <v>20797</v>
          </cell>
        </row>
        <row r="989">
          <cell r="A989">
            <v>240632</v>
          </cell>
          <cell r="B989" t="str">
            <v xml:space="preserve">  CTh¾p c·u thang thõéng,cao&gt; 4m,d&lt;=10mm</v>
          </cell>
          <cell r="C989" t="str">
            <v xml:space="preserve"> t¶n </v>
          </cell>
          <cell r="D989">
            <v>4261587</v>
          </cell>
          <cell r="E989">
            <v>203523</v>
          </cell>
          <cell r="F989">
            <v>22232</v>
          </cell>
        </row>
        <row r="990">
          <cell r="A990">
            <v>240633</v>
          </cell>
          <cell r="B990" t="str">
            <v xml:space="preserve">  CTh¾p c·u thang thõéng,cao&lt;=4m,d&lt;=18mm</v>
          </cell>
          <cell r="C990" t="str">
            <v xml:space="preserve"> t¶n </v>
          </cell>
          <cell r="D990">
            <v>4216364</v>
          </cell>
          <cell r="E990">
            <v>160861</v>
          </cell>
          <cell r="F990">
            <v>176396</v>
          </cell>
        </row>
        <row r="991">
          <cell r="A991">
            <v>240634</v>
          </cell>
          <cell r="B991" t="str">
            <v xml:space="preserve">  CTh¾p c·u thang thõéng,cao&gt; 4m,d&lt;=18mm</v>
          </cell>
          <cell r="C991" t="str">
            <v xml:space="preserve"> t¶n </v>
          </cell>
          <cell r="D991">
            <v>4216364</v>
          </cell>
          <cell r="E991">
            <v>158442</v>
          </cell>
          <cell r="F991">
            <v>153034</v>
          </cell>
        </row>
        <row r="992">
          <cell r="A992">
            <v>240635</v>
          </cell>
          <cell r="B992" t="str">
            <v xml:space="preserve">  CTh¾p c·u thang thõéng,cao&lt;=4m,d&gt; 18mm</v>
          </cell>
          <cell r="C992" t="str">
            <v xml:space="preserve"> t¶n </v>
          </cell>
          <cell r="D992">
            <v>4119228</v>
          </cell>
          <cell r="E992">
            <v>154264</v>
          </cell>
          <cell r="F992">
            <v>96564</v>
          </cell>
        </row>
        <row r="993">
          <cell r="A993">
            <v>240636</v>
          </cell>
          <cell r="B993" t="str">
            <v xml:space="preserve">  CTh¾p c·u thang thõéng,cao&gt; 4m,d&gt; 18mm</v>
          </cell>
          <cell r="C993" t="str">
            <v xml:space="preserve"> t¶n </v>
          </cell>
          <cell r="D993">
            <v>4119228</v>
          </cell>
          <cell r="E993">
            <v>158333</v>
          </cell>
          <cell r="F993">
            <v>97998</v>
          </cell>
        </row>
        <row r="994">
          <cell r="A994">
            <v>240641</v>
          </cell>
          <cell r="B994" t="str">
            <v xml:space="preserve">  CT c·u thang xoŸy trán âc,H&lt;=4m,d&lt;=10mm   </v>
          </cell>
          <cell r="C994" t="str">
            <v xml:space="preserve"> t¶n </v>
          </cell>
          <cell r="D994">
            <v>4261587</v>
          </cell>
          <cell r="E994">
            <v>308604</v>
          </cell>
          <cell r="F994">
            <v>20797</v>
          </cell>
        </row>
        <row r="995">
          <cell r="A995">
            <v>240642</v>
          </cell>
          <cell r="B995" t="str">
            <v xml:space="preserve">  CT c·u thang xoŸy trán âc,H&gt; 4m,d&lt;=10mm   </v>
          </cell>
          <cell r="C995" t="str">
            <v xml:space="preserve"> t¶n </v>
          </cell>
          <cell r="D995">
            <v>4261587</v>
          </cell>
          <cell r="E995">
            <v>312711</v>
          </cell>
          <cell r="F995">
            <v>22232</v>
          </cell>
        </row>
        <row r="996">
          <cell r="A996">
            <v>240643</v>
          </cell>
          <cell r="B996" t="str">
            <v xml:space="preserve">  CT c·u thang xoŸy trán âc,H&lt;=4m,d&lt;=18mm   </v>
          </cell>
          <cell r="C996" t="str">
            <v xml:space="preserve"> t¶n </v>
          </cell>
          <cell r="D996">
            <v>4216364</v>
          </cell>
          <cell r="E996">
            <v>239316</v>
          </cell>
          <cell r="F996">
            <v>153034</v>
          </cell>
        </row>
        <row r="997">
          <cell r="A997">
            <v>240644</v>
          </cell>
          <cell r="B997" t="str">
            <v xml:space="preserve">  CT c·u thang xoŸy trán âc,H&gt; 4m,d&lt;=18mm   </v>
          </cell>
          <cell r="C997" t="str">
            <v xml:space="preserve"> t¶n </v>
          </cell>
          <cell r="D997">
            <v>4216364</v>
          </cell>
          <cell r="E997">
            <v>243316</v>
          </cell>
          <cell r="F997">
            <v>154468</v>
          </cell>
        </row>
        <row r="998">
          <cell r="A998">
            <v>240645</v>
          </cell>
          <cell r="B998" t="str">
            <v xml:space="preserve">  CT c·u thang xoŸy trán âc,H&lt;=4m,d&gt; 18mm   </v>
          </cell>
          <cell r="C998" t="str">
            <v xml:space="preserve"> t¶n </v>
          </cell>
          <cell r="D998">
            <v>4119228</v>
          </cell>
          <cell r="E998">
            <v>158139</v>
          </cell>
          <cell r="F998">
            <v>96564</v>
          </cell>
        </row>
        <row r="999">
          <cell r="A999">
            <v>240646</v>
          </cell>
          <cell r="B999" t="str">
            <v xml:space="preserve">  CT c·u thang xoŸy trán âc,H&gt; 4m,d&gt; 18mm   </v>
          </cell>
          <cell r="C999" t="str">
            <v xml:space="preserve"> t¶n </v>
          </cell>
          <cell r="D999">
            <v>4119228</v>
          </cell>
          <cell r="E999">
            <v>162139</v>
          </cell>
          <cell r="F999">
            <v>97998</v>
          </cell>
        </row>
        <row r="1000">
          <cell r="A1000">
            <v>240711</v>
          </cell>
          <cell r="B1000" t="str">
            <v xml:space="preserve">  Cât th¾p âng khÜi cao&lt;=50m,d&lt;=10mm    </v>
          </cell>
          <cell r="C1000" t="str">
            <v xml:space="preserve"> t¶n </v>
          </cell>
          <cell r="D1000">
            <v>4261587</v>
          </cell>
          <cell r="E1000">
            <v>266028</v>
          </cell>
          <cell r="F1000">
            <v>23666</v>
          </cell>
        </row>
        <row r="1001">
          <cell r="A1001">
            <v>240712</v>
          </cell>
          <cell r="B1001" t="str">
            <v xml:space="preserve">  Cât th¾p âng khÜi cao&gt; 50m,d&lt;=10mm    </v>
          </cell>
          <cell r="C1001" t="str">
            <v xml:space="preserve"> t¶n </v>
          </cell>
          <cell r="D1001">
            <v>4261587</v>
          </cell>
          <cell r="E1001">
            <v>271060</v>
          </cell>
          <cell r="F1001">
            <v>25817</v>
          </cell>
        </row>
        <row r="1002">
          <cell r="A1002">
            <v>240713</v>
          </cell>
          <cell r="B1002" t="str">
            <v xml:space="preserve">  Cât th¾p âng khÜi cao&lt;=50m,d&lt;=18mm    </v>
          </cell>
          <cell r="C1002" t="str">
            <v xml:space="preserve"> t¶n </v>
          </cell>
          <cell r="D1002">
            <v>4221228</v>
          </cell>
          <cell r="E1002">
            <v>334847</v>
          </cell>
          <cell r="F1002">
            <v>155902</v>
          </cell>
        </row>
        <row r="1003">
          <cell r="A1003">
            <v>240714</v>
          </cell>
          <cell r="B1003" t="str">
            <v xml:space="preserve">  Cât th¾p âng khÜi cao&gt; 50m,d&lt;=18mm    </v>
          </cell>
          <cell r="C1003" t="str">
            <v xml:space="preserve"> t¶n </v>
          </cell>
          <cell r="D1003">
            <v>4221228</v>
          </cell>
          <cell r="E1003">
            <v>457117</v>
          </cell>
          <cell r="F1003">
            <v>158054</v>
          </cell>
        </row>
        <row r="1004">
          <cell r="A1004">
            <v>240715</v>
          </cell>
          <cell r="B1004" t="str">
            <v xml:space="preserve">  Cât th¾p âng khÜi cao&lt;=50m,d&gt; 18mm    </v>
          </cell>
          <cell r="C1004" t="str">
            <v xml:space="preserve"> t¶n </v>
          </cell>
          <cell r="D1004">
            <v>4119228</v>
          </cell>
          <cell r="E1004">
            <v>271060</v>
          </cell>
          <cell r="F1004">
            <v>146124</v>
          </cell>
        </row>
        <row r="1005">
          <cell r="A1005">
            <v>240716</v>
          </cell>
          <cell r="B1005" t="str">
            <v xml:space="preserve">  Cât th¾p âng khÜi cao&gt; 50m,d&gt; 18mm    </v>
          </cell>
          <cell r="C1005" t="str">
            <v xml:space="preserve"> t¶n </v>
          </cell>
          <cell r="D1005">
            <v>4119228</v>
          </cell>
          <cell r="E1005">
            <v>427196</v>
          </cell>
          <cell r="F1005">
            <v>148276</v>
          </cell>
        </row>
        <row r="1006">
          <cell r="A1006">
            <v>240721</v>
          </cell>
          <cell r="B1006" t="str">
            <v xml:space="preserve">  Cât th¾p ½¡i nõèc cao&lt;=15m,d&lt;=10mm    </v>
          </cell>
          <cell r="C1006" t="str">
            <v xml:space="preserve"> t¶n </v>
          </cell>
          <cell r="D1006">
            <v>4261587</v>
          </cell>
          <cell r="E1006">
            <v>489214</v>
          </cell>
          <cell r="F1006">
            <v>22232</v>
          </cell>
        </row>
        <row r="1007">
          <cell r="A1007">
            <v>240722</v>
          </cell>
          <cell r="B1007" t="str">
            <v xml:space="preserve">  Cât th¾p ½¡i nõèc cao&gt; 15m,d&lt;=10mm    </v>
          </cell>
          <cell r="C1007" t="str">
            <v xml:space="preserve"> t¶n </v>
          </cell>
          <cell r="D1007">
            <v>4261587</v>
          </cell>
          <cell r="E1007">
            <v>494247</v>
          </cell>
          <cell r="F1007">
            <v>24024</v>
          </cell>
        </row>
        <row r="1008">
          <cell r="A1008">
            <v>240723</v>
          </cell>
          <cell r="B1008" t="str">
            <v xml:space="preserve">  Cât th¾p ½¡i nõèc cao&lt;=15m,d&lt;=18mm    </v>
          </cell>
          <cell r="C1008" t="str">
            <v xml:space="preserve"> t¶n </v>
          </cell>
          <cell r="D1008">
            <v>4217496</v>
          </cell>
          <cell r="E1008">
            <v>495743</v>
          </cell>
          <cell r="F1008">
            <v>154468</v>
          </cell>
        </row>
        <row r="1009">
          <cell r="A1009">
            <v>240724</v>
          </cell>
          <cell r="B1009" t="str">
            <v xml:space="preserve">  Cât th¾p ½¡i nõèc cao&gt; 15m,d&lt;=18mm    </v>
          </cell>
          <cell r="C1009" t="str">
            <v xml:space="preserve"> t¶n </v>
          </cell>
          <cell r="D1009">
            <v>4217496</v>
          </cell>
          <cell r="E1009">
            <v>496967</v>
          </cell>
          <cell r="F1009">
            <v>156261</v>
          </cell>
        </row>
        <row r="1010">
          <cell r="A1010">
            <v>240725</v>
          </cell>
          <cell r="B1010" t="str">
            <v xml:space="preserve">  Cât th¾p ½¡i nõèc cao&lt;=15m,d&gt; 18mm    </v>
          </cell>
          <cell r="C1010" t="str">
            <v xml:space="preserve"> t¶n </v>
          </cell>
          <cell r="D1010">
            <v>4119228</v>
          </cell>
          <cell r="E1010">
            <v>503087</v>
          </cell>
          <cell r="F1010">
            <v>97998</v>
          </cell>
        </row>
        <row r="1011">
          <cell r="A1011">
            <v>240726</v>
          </cell>
          <cell r="B1011" t="str">
            <v xml:space="preserve">  Cât th¾p ½¡i nõèc cao&gt; 15m,d&gt; 18mm    </v>
          </cell>
          <cell r="C1011" t="str">
            <v xml:space="preserve"> t¶n </v>
          </cell>
          <cell r="D1011">
            <v>4119228</v>
          </cell>
          <cell r="E1011">
            <v>508255</v>
          </cell>
          <cell r="F1011">
            <v>99791</v>
          </cell>
        </row>
        <row r="1012">
          <cell r="A1012">
            <v>240731</v>
          </cell>
          <cell r="B1012" t="str">
            <v xml:space="preserve">  Cât th¾p phÍu,silá cao&lt;=7m,d&lt;=10mm    </v>
          </cell>
          <cell r="C1012" t="str">
            <v xml:space="preserve"> t¶n </v>
          </cell>
          <cell r="D1012">
            <v>4261587</v>
          </cell>
          <cell r="E1012">
            <v>264396</v>
          </cell>
          <cell r="F1012">
            <v>22232</v>
          </cell>
        </row>
        <row r="1013">
          <cell r="A1013">
            <v>240732</v>
          </cell>
          <cell r="B1013" t="str">
            <v xml:space="preserve">  Cât th¾p phÍu,silá cao&gt; 7m,d&lt;=10mm    </v>
          </cell>
          <cell r="C1013" t="str">
            <v xml:space="preserve"> t¶n </v>
          </cell>
          <cell r="D1013">
            <v>4261587</v>
          </cell>
          <cell r="E1013">
            <v>289829</v>
          </cell>
          <cell r="F1013">
            <v>24024</v>
          </cell>
        </row>
        <row r="1014">
          <cell r="A1014">
            <v>240733</v>
          </cell>
          <cell r="B1014" t="str">
            <v xml:space="preserve">  Cât th¾p phÍu,silá cao&lt;=7m,d&lt;=18mm    </v>
          </cell>
          <cell r="C1014" t="str">
            <v xml:space="preserve"> t¶n </v>
          </cell>
          <cell r="D1014">
            <v>4217496</v>
          </cell>
          <cell r="E1014">
            <v>273781</v>
          </cell>
          <cell r="F1014">
            <v>141780</v>
          </cell>
        </row>
        <row r="1015">
          <cell r="A1015">
            <v>240734</v>
          </cell>
          <cell r="B1015" t="str">
            <v xml:space="preserve">  Cât th¾p phÍu,silá cao&gt; 7m,d&lt;=18mm    </v>
          </cell>
          <cell r="C1015" t="str">
            <v xml:space="preserve"> t¶n </v>
          </cell>
          <cell r="D1015">
            <v>4217496</v>
          </cell>
          <cell r="E1015">
            <v>278813</v>
          </cell>
          <cell r="F1015">
            <v>143573</v>
          </cell>
        </row>
        <row r="1016">
          <cell r="A1016">
            <v>240735</v>
          </cell>
          <cell r="B1016" t="str">
            <v xml:space="preserve">  Cât th¾p phÍu,silá cao&lt;=7m,d&gt; 18mm    </v>
          </cell>
          <cell r="C1016" t="str">
            <v xml:space="preserve"> t¶n </v>
          </cell>
          <cell r="D1016">
            <v>4124520</v>
          </cell>
          <cell r="E1016">
            <v>268884</v>
          </cell>
          <cell r="F1016">
            <v>132446</v>
          </cell>
        </row>
        <row r="1017">
          <cell r="A1017">
            <v>240736</v>
          </cell>
          <cell r="B1017" t="str">
            <v xml:space="preserve">  Cât th¾p phÍu,silá cao&gt; 7m,d&gt; 18mm    </v>
          </cell>
          <cell r="C1017" t="str">
            <v xml:space="preserve"> t¶n </v>
          </cell>
          <cell r="D1017">
            <v>4124520</v>
          </cell>
          <cell r="E1017">
            <v>273100</v>
          </cell>
          <cell r="F1017">
            <v>134239</v>
          </cell>
        </row>
        <row r="1018">
          <cell r="A1018">
            <v>240811</v>
          </cell>
          <cell r="B1018" t="str">
            <v xml:space="preserve">  Cât th¾p giÆng(nõèc,cŸp),d&lt;=10mm      </v>
          </cell>
          <cell r="C1018" t="str">
            <v xml:space="preserve"> t¶n </v>
          </cell>
          <cell r="D1018">
            <v>4261587</v>
          </cell>
          <cell r="E1018">
            <v>294038</v>
          </cell>
          <cell r="F1018">
            <v>20797</v>
          </cell>
        </row>
        <row r="1019">
          <cell r="A1019">
            <v>240812</v>
          </cell>
          <cell r="B1019" t="str">
            <v xml:space="preserve">  Cât th¾p giÆng(nõèc,cŸp),d&lt;=18mm      </v>
          </cell>
          <cell r="C1019" t="str">
            <v xml:space="preserve"> t¶n </v>
          </cell>
          <cell r="D1019">
            <v>4217617</v>
          </cell>
          <cell r="E1019">
            <v>295616</v>
          </cell>
          <cell r="F1019">
            <v>139331</v>
          </cell>
        </row>
        <row r="1020">
          <cell r="A1020">
            <v>240813</v>
          </cell>
          <cell r="B1020" t="str">
            <v xml:space="preserve">  Cât th¾p giÆng(nõèc,cŸp),d&gt; 18mm      </v>
          </cell>
          <cell r="C1020" t="str">
            <v xml:space="preserve"> t¶n </v>
          </cell>
          <cell r="D1020">
            <v>4125453</v>
          </cell>
          <cell r="E1020">
            <v>300803</v>
          </cell>
          <cell r="F1020">
            <v>131012</v>
          </cell>
        </row>
        <row r="1021">
          <cell r="A1021">
            <v>240821</v>
          </cell>
          <cell r="B1021" t="str">
            <v xml:space="preserve">  Cât th¾p mõçng nõèc,r¬nh nõèc,d&lt;=10mm </v>
          </cell>
          <cell r="C1021" t="str">
            <v xml:space="preserve"> t¶n </v>
          </cell>
          <cell r="D1021">
            <v>4261587</v>
          </cell>
          <cell r="E1021">
            <v>123681</v>
          </cell>
          <cell r="F1021">
            <v>20797</v>
          </cell>
        </row>
        <row r="1022">
          <cell r="A1022">
            <v>240822</v>
          </cell>
          <cell r="B1022" t="str">
            <v xml:space="preserve">  Cât th¾p mõçng nõèc,r¬nh nõèc,d&gt; 10mm </v>
          </cell>
          <cell r="C1022" t="str">
            <v xml:space="preserve"> t¶n </v>
          </cell>
          <cell r="D1022">
            <v>4272228</v>
          </cell>
          <cell r="E1022">
            <v>78245</v>
          </cell>
          <cell r="F1022">
            <v>153034</v>
          </cell>
        </row>
        <row r="1023">
          <cell r="A1023">
            <v>240831</v>
          </cell>
          <cell r="B1023" t="str">
            <v xml:space="preserve">  CTh¾p âng(câng,buy,xi fáng,xo°n),d&lt;=10mm  </v>
          </cell>
          <cell r="C1023" t="str">
            <v xml:space="preserve"> t¶n </v>
          </cell>
          <cell r="D1023">
            <v>4261587</v>
          </cell>
          <cell r="E1023">
            <v>329327</v>
          </cell>
          <cell r="F1023">
            <v>20797</v>
          </cell>
        </row>
        <row r="1024">
          <cell r="A1024">
            <v>240832</v>
          </cell>
          <cell r="B1024" t="str">
            <v xml:space="preserve">  CTh¾p âng(câng,buy,xi fáng,xo°n),d&lt;=18mm  </v>
          </cell>
          <cell r="C1024" t="str">
            <v xml:space="preserve"> t¶n </v>
          </cell>
          <cell r="D1024">
            <v>4251141</v>
          </cell>
          <cell r="E1024">
            <v>178137</v>
          </cell>
          <cell r="F1024">
            <v>62949</v>
          </cell>
        </row>
        <row r="1025">
          <cell r="A1025">
            <v>240833</v>
          </cell>
          <cell r="B1025" t="str">
            <v xml:space="preserve">  CTh¾p âng(câng,buy,xi fáng,xo°n),d&gt; 18mm  </v>
          </cell>
          <cell r="C1025" t="str">
            <v xml:space="preserve"> t¶n </v>
          </cell>
          <cell r="D1025">
            <v>4149141</v>
          </cell>
          <cell r="E1025">
            <v>163480</v>
          </cell>
          <cell r="F1025">
            <v>47144</v>
          </cell>
        </row>
        <row r="1026">
          <cell r="A1026">
            <v>240911</v>
          </cell>
          <cell r="B1026" t="str">
            <v xml:space="preserve">  CTh¾p c·u mŸng thõéng            d&lt;=10mm  </v>
          </cell>
          <cell r="C1026" t="str">
            <v xml:space="preserve"> t¶n </v>
          </cell>
          <cell r="D1026">
            <v>4261587</v>
          </cell>
          <cell r="E1026">
            <v>309252</v>
          </cell>
          <cell r="F1026">
            <v>20797</v>
          </cell>
        </row>
        <row r="1027">
          <cell r="A1027">
            <v>240912</v>
          </cell>
          <cell r="B1027" t="str">
            <v xml:space="preserve">  CTh¾p c·u mŸng thõéng            d&lt;=18mm  </v>
          </cell>
          <cell r="C1027" t="str">
            <v xml:space="preserve"> t¶n </v>
          </cell>
          <cell r="D1027">
            <v>4251141</v>
          </cell>
          <cell r="E1027">
            <v>309252</v>
          </cell>
          <cell r="F1027">
            <v>62949</v>
          </cell>
        </row>
        <row r="1028">
          <cell r="A1028">
            <v>240913</v>
          </cell>
          <cell r="B1028" t="str">
            <v xml:space="preserve">  CTh¾p c·u mŸng thõéng            d &gt;18mm  </v>
          </cell>
          <cell r="C1028" t="str">
            <v xml:space="preserve"> t¶n </v>
          </cell>
          <cell r="D1028">
            <v>4147717</v>
          </cell>
          <cell r="E1028">
            <v>249045</v>
          </cell>
          <cell r="F1028">
            <v>47398</v>
          </cell>
        </row>
        <row r="1029">
          <cell r="A1029">
            <v>240921</v>
          </cell>
          <cell r="B1029" t="str">
            <v xml:space="preserve">  CTh¾p c·u mŸng vÞ mÞng            d&lt;=10mm</v>
          </cell>
          <cell r="C1029" t="str">
            <v>t¶n</v>
          </cell>
          <cell r="D1029">
            <v>4261587</v>
          </cell>
          <cell r="E1029">
            <v>312171</v>
          </cell>
          <cell r="F1029">
            <v>20797</v>
          </cell>
        </row>
        <row r="1030">
          <cell r="A1030">
            <v>240922</v>
          </cell>
          <cell r="B1030" t="str">
            <v xml:space="preserve">  CTh¾p c·u mŸng vÞ mÞng            d&lt;=18mm</v>
          </cell>
          <cell r="C1030" t="str">
            <v>t·n</v>
          </cell>
          <cell r="D1030">
            <v>4251141</v>
          </cell>
          <cell r="E1030">
            <v>220616</v>
          </cell>
          <cell r="F1030">
            <v>62949</v>
          </cell>
        </row>
        <row r="1031">
          <cell r="A1031">
            <v>240923</v>
          </cell>
          <cell r="B1031" t="str">
            <v xml:space="preserve">  CTh¾p c·u mŸng vÞ mÞng            d &gt;18mm</v>
          </cell>
          <cell r="C1031" t="str">
            <v>t·n</v>
          </cell>
          <cell r="D1031">
            <v>4147717</v>
          </cell>
          <cell r="E1031">
            <v>217482</v>
          </cell>
          <cell r="F1031">
            <v>47398</v>
          </cell>
        </row>
        <row r="1032">
          <cell r="A1032">
            <v>300111</v>
          </cell>
          <cell r="B1032" t="str">
            <v xml:space="preserve">  BÅ táng t¶m tõéng ½îc s³n           M150  </v>
          </cell>
          <cell r="C1032" t="str">
            <v xml:space="preserve"> m3 </v>
          </cell>
          <cell r="D1032">
            <v>299818</v>
          </cell>
          <cell r="E1032">
            <v>19550</v>
          </cell>
          <cell r="F1032">
            <v>7681</v>
          </cell>
        </row>
        <row r="1033">
          <cell r="A1033">
            <v>300112</v>
          </cell>
          <cell r="B1033" t="str">
            <v xml:space="preserve">  BÅ táng t¶m tõéng ½îc s³n           M200  </v>
          </cell>
          <cell r="C1033" t="str">
            <v xml:space="preserve"> m3 </v>
          </cell>
          <cell r="D1033">
            <v>344315</v>
          </cell>
          <cell r="E1033">
            <v>19550</v>
          </cell>
          <cell r="F1033">
            <v>7681</v>
          </cell>
        </row>
        <row r="1034">
          <cell r="A1034">
            <v>300113</v>
          </cell>
          <cell r="B1034" t="str">
            <v xml:space="preserve">  BÅ táng t¶m tõéng ½îc s³n           M250  </v>
          </cell>
          <cell r="C1034" t="str">
            <v xml:space="preserve"> m3 </v>
          </cell>
          <cell r="D1034">
            <v>377052</v>
          </cell>
          <cell r="E1034">
            <v>19550</v>
          </cell>
          <cell r="F1034">
            <v>7681</v>
          </cell>
        </row>
        <row r="1035">
          <cell r="A1035">
            <v>300211</v>
          </cell>
          <cell r="B1035" t="str">
            <v xml:space="preserve">  BÅ táng càc,cæt ½îc s³n             M150  </v>
          </cell>
          <cell r="C1035" t="str">
            <v xml:space="preserve"> m3 </v>
          </cell>
          <cell r="D1035">
            <v>300793</v>
          </cell>
          <cell r="E1035">
            <v>18516</v>
          </cell>
          <cell r="F1035">
            <v>10038</v>
          </cell>
        </row>
        <row r="1036">
          <cell r="A1036">
            <v>300212</v>
          </cell>
          <cell r="B1036" t="str">
            <v xml:space="preserve">  BÅ táng càc,cæt ½îc s³n             M200  </v>
          </cell>
          <cell r="C1036" t="str">
            <v xml:space="preserve"> m3 </v>
          </cell>
          <cell r="D1036">
            <v>345291</v>
          </cell>
          <cell r="E1036">
            <v>18516</v>
          </cell>
          <cell r="F1036">
            <v>10038</v>
          </cell>
        </row>
        <row r="1037">
          <cell r="A1037">
            <v>300213</v>
          </cell>
          <cell r="B1037" t="str">
            <v xml:space="preserve">  BÅ táng càc,cæt ½îc s³n             M250  </v>
          </cell>
          <cell r="C1037" t="str">
            <v xml:space="preserve"> m3 </v>
          </cell>
          <cell r="D1037">
            <v>378028</v>
          </cell>
          <cell r="E1037">
            <v>18516</v>
          </cell>
          <cell r="F1037">
            <v>10038</v>
          </cell>
        </row>
        <row r="1038">
          <cell r="A1038">
            <v>300214</v>
          </cell>
          <cell r="B1038" t="str">
            <v xml:space="preserve">  BÅ táng càc,cæt ½îc s³n             M300  </v>
          </cell>
          <cell r="C1038" t="str">
            <v xml:space="preserve"> m3 </v>
          </cell>
          <cell r="D1038">
            <v>408270</v>
          </cell>
          <cell r="E1038">
            <v>18516</v>
          </cell>
          <cell r="F1038">
            <v>10038</v>
          </cell>
        </row>
        <row r="1039">
          <cell r="A1039">
            <v>300221</v>
          </cell>
          <cell r="B1039" t="str">
            <v xml:space="preserve">  BÅ táng càc c÷ ½îc s³n              M150  </v>
          </cell>
          <cell r="C1039" t="str">
            <v xml:space="preserve"> m3 </v>
          </cell>
          <cell r="D1039">
            <v>303288</v>
          </cell>
          <cell r="E1039">
            <v>42307</v>
          </cell>
          <cell r="F1039">
            <v>8484</v>
          </cell>
        </row>
        <row r="1040">
          <cell r="A1040">
            <v>300222</v>
          </cell>
          <cell r="B1040" t="str">
            <v xml:space="preserve">  BÅ táng càc c÷ ½îc s³n              M200  </v>
          </cell>
          <cell r="C1040" t="str">
            <v xml:space="preserve"> m3 </v>
          </cell>
          <cell r="D1040">
            <v>347785</v>
          </cell>
          <cell r="E1040">
            <v>42307</v>
          </cell>
          <cell r="F1040">
            <v>8484</v>
          </cell>
        </row>
        <row r="1041">
          <cell r="A1041">
            <v>300223</v>
          </cell>
          <cell r="B1041" t="str">
            <v xml:space="preserve">  BÅ táng càc c÷ ½îc s³n              M250  </v>
          </cell>
          <cell r="C1041" t="str">
            <v xml:space="preserve"> m3 </v>
          </cell>
          <cell r="D1041">
            <v>380523</v>
          </cell>
          <cell r="E1041">
            <v>42307</v>
          </cell>
          <cell r="F1041">
            <v>8484</v>
          </cell>
        </row>
        <row r="1042">
          <cell r="A1042">
            <v>300311</v>
          </cell>
          <cell r="B1042" t="str">
            <v xml:space="preserve">  BÅ táng x¡,d·m ½îc s³n              M150  </v>
          </cell>
          <cell r="C1042" t="str">
            <v xml:space="preserve"> m3 </v>
          </cell>
          <cell r="D1042">
            <v>324601</v>
          </cell>
          <cell r="E1042">
            <v>22808</v>
          </cell>
          <cell r="F1042">
            <v>10038</v>
          </cell>
        </row>
        <row r="1043">
          <cell r="A1043">
            <v>300312</v>
          </cell>
          <cell r="B1043" t="str">
            <v xml:space="preserve">  BÅ táng x¡,d·m ½îc s³n              M200  </v>
          </cell>
          <cell r="C1043" t="str">
            <v xml:space="preserve"> m3 </v>
          </cell>
          <cell r="D1043">
            <v>369098</v>
          </cell>
          <cell r="E1043">
            <v>22808</v>
          </cell>
          <cell r="F1043">
            <v>10038</v>
          </cell>
        </row>
        <row r="1044">
          <cell r="A1044">
            <v>300313</v>
          </cell>
          <cell r="B1044" t="str">
            <v xml:space="preserve">  BÅ táng x¡,d·m ½îc s³n              M250  </v>
          </cell>
          <cell r="C1044" t="str">
            <v xml:space="preserve"> m3 </v>
          </cell>
          <cell r="D1044">
            <v>401835</v>
          </cell>
          <cell r="E1044">
            <v>22808</v>
          </cell>
          <cell r="F1044">
            <v>10038</v>
          </cell>
        </row>
        <row r="1045">
          <cell r="A1045">
            <v>300321</v>
          </cell>
          <cell r="B1045" t="str">
            <v xml:space="preserve">  BÅ táng vÖ k¿o ½îc s³n              M150  </v>
          </cell>
          <cell r="C1045" t="str">
            <v xml:space="preserve"> m3 </v>
          </cell>
          <cell r="D1045">
            <v>305811</v>
          </cell>
          <cell r="E1045">
            <v>39778</v>
          </cell>
          <cell r="F1045">
            <v>10038</v>
          </cell>
        </row>
        <row r="1046">
          <cell r="A1046">
            <v>300322</v>
          </cell>
          <cell r="B1046" t="str">
            <v xml:space="preserve">  BÅ táng vÖ k¿o ½îc s³n              M200  </v>
          </cell>
          <cell r="C1046" t="str">
            <v xml:space="preserve"> m3 </v>
          </cell>
          <cell r="D1046">
            <v>350308</v>
          </cell>
          <cell r="E1046">
            <v>39778</v>
          </cell>
          <cell r="F1046">
            <v>10038</v>
          </cell>
        </row>
        <row r="1047">
          <cell r="A1047">
            <v>300323</v>
          </cell>
          <cell r="B1047" t="str">
            <v xml:space="preserve">  BÅ táng vÖ k¿o ½îc s³n              M250  </v>
          </cell>
          <cell r="C1047" t="str">
            <v xml:space="preserve"> m3 </v>
          </cell>
          <cell r="D1047">
            <v>483045</v>
          </cell>
          <cell r="E1047">
            <v>39778</v>
          </cell>
          <cell r="F1047">
            <v>10038</v>
          </cell>
        </row>
        <row r="1048">
          <cell r="A1048">
            <v>300411</v>
          </cell>
          <cell r="B1048" t="str">
            <v xml:space="preserve">  BÅ táng panen 3 m´t                 M150  </v>
          </cell>
          <cell r="C1048" t="str">
            <v xml:space="preserve"> m3 </v>
          </cell>
          <cell r="D1048">
            <v>309390</v>
          </cell>
          <cell r="E1048">
            <v>27455</v>
          </cell>
          <cell r="F1048">
            <v>7681</v>
          </cell>
        </row>
        <row r="1049">
          <cell r="A1049">
            <v>300412</v>
          </cell>
          <cell r="B1049" t="str">
            <v xml:space="preserve">  BÅ táng panen 3 m´t                 M200  </v>
          </cell>
          <cell r="C1049" t="str">
            <v xml:space="preserve"> m3 </v>
          </cell>
          <cell r="D1049">
            <v>353887</v>
          </cell>
          <cell r="E1049">
            <v>27455</v>
          </cell>
          <cell r="F1049">
            <v>7681</v>
          </cell>
        </row>
        <row r="1050">
          <cell r="A1050">
            <v>300413</v>
          </cell>
          <cell r="B1050" t="str">
            <v xml:space="preserve">  BÅ táng panen 3 m´t                 M250  </v>
          </cell>
          <cell r="C1050" t="str">
            <v xml:space="preserve"> m3 </v>
          </cell>
          <cell r="D1050">
            <v>386624</v>
          </cell>
          <cell r="E1050">
            <v>27455</v>
          </cell>
          <cell r="F1050">
            <v>7681</v>
          </cell>
        </row>
        <row r="1051">
          <cell r="A1051">
            <v>300421</v>
          </cell>
          <cell r="B1051" t="str">
            <v xml:space="preserve">  BÅ táng panen 4 m´t                 M150  </v>
          </cell>
          <cell r="C1051" t="str">
            <v xml:space="preserve"> m3 </v>
          </cell>
          <cell r="D1051">
            <v>338836</v>
          </cell>
          <cell r="E1051">
            <v>43994</v>
          </cell>
          <cell r="F1051">
            <v>7681</v>
          </cell>
        </row>
        <row r="1052">
          <cell r="A1052">
            <v>300422</v>
          </cell>
          <cell r="B1052" t="str">
            <v xml:space="preserve">  BÅ táng panen 4 m´t                 M200  </v>
          </cell>
          <cell r="C1052" t="str">
            <v xml:space="preserve"> m3 </v>
          </cell>
          <cell r="D1052">
            <v>383333</v>
          </cell>
          <cell r="E1052">
            <v>43994</v>
          </cell>
          <cell r="F1052">
            <v>7681</v>
          </cell>
        </row>
        <row r="1053">
          <cell r="A1053">
            <v>300423</v>
          </cell>
          <cell r="B1053" t="str">
            <v xml:space="preserve">  BÅ táng panen 4 m´t                 M250  </v>
          </cell>
          <cell r="C1053" t="str">
            <v xml:space="preserve"> m3 </v>
          </cell>
          <cell r="D1053">
            <v>416070</v>
          </cell>
          <cell r="E1053">
            <v>43994</v>
          </cell>
          <cell r="F1053">
            <v>7681</v>
          </cell>
        </row>
        <row r="1054">
          <cell r="A1054">
            <v>300511</v>
          </cell>
          <cell r="B1054" t="str">
            <v xml:space="preserve">  BÅ táng t¶m ½an,mŸi h°t,lanh tá     M150  </v>
          </cell>
          <cell r="C1054" t="str">
            <v xml:space="preserve"> m3 </v>
          </cell>
          <cell r="D1054">
            <v>305584</v>
          </cell>
          <cell r="E1054">
            <v>32066</v>
          </cell>
          <cell r="F1054">
            <v>5376</v>
          </cell>
        </row>
        <row r="1055">
          <cell r="A1055">
            <v>300512</v>
          </cell>
          <cell r="B1055" t="str">
            <v xml:space="preserve">  BÅ táng t¶m ½an,mŸi h°t,lanh tá     M200  </v>
          </cell>
          <cell r="C1055" t="str">
            <v xml:space="preserve"> m3 </v>
          </cell>
          <cell r="D1055">
            <v>350082</v>
          </cell>
          <cell r="E1055">
            <v>32066</v>
          </cell>
          <cell r="F1055">
            <v>5376</v>
          </cell>
        </row>
        <row r="1056">
          <cell r="A1056">
            <v>300513</v>
          </cell>
          <cell r="B1056" t="str">
            <v xml:space="preserve">  BÅ táng t¶m ½an,mŸi h°t,lanh tá     M250  </v>
          </cell>
          <cell r="C1056" t="str">
            <v xml:space="preserve"> m3 </v>
          </cell>
          <cell r="D1056">
            <v>382819</v>
          </cell>
          <cell r="E1056">
            <v>32066</v>
          </cell>
          <cell r="F1056">
            <v>5376</v>
          </cell>
        </row>
        <row r="1057">
          <cell r="A1057">
            <v>300521</v>
          </cell>
          <cell r="B1057" t="str">
            <v xml:space="preserve">  BÅ táng lŸ chèp,nan hoa             M150  </v>
          </cell>
          <cell r="C1057" t="str">
            <v xml:space="preserve"> m3 </v>
          </cell>
          <cell r="D1057">
            <v>305584</v>
          </cell>
          <cell r="E1057">
            <v>68581</v>
          </cell>
          <cell r="F1057">
            <v>5376</v>
          </cell>
        </row>
        <row r="1058">
          <cell r="A1058">
            <v>300522</v>
          </cell>
          <cell r="B1058" t="str">
            <v xml:space="preserve">  BÅ táng lŸ chèp,nan hoa             M200  </v>
          </cell>
          <cell r="C1058" t="str">
            <v xml:space="preserve"> m3 </v>
          </cell>
          <cell r="D1058">
            <v>350082</v>
          </cell>
          <cell r="E1058">
            <v>68554</v>
          </cell>
          <cell r="F1058">
            <v>5376</v>
          </cell>
        </row>
        <row r="1059">
          <cell r="A1059">
            <v>300523</v>
          </cell>
          <cell r="B1059" t="str">
            <v xml:space="preserve">  BÅ táng lŸ chèp,nan hoa             M250  </v>
          </cell>
          <cell r="C1059" t="str">
            <v xml:space="preserve"> m3 </v>
          </cell>
          <cell r="D1059">
            <v>382819</v>
          </cell>
          <cell r="E1059">
            <v>68554</v>
          </cell>
          <cell r="F1059">
            <v>5376</v>
          </cell>
        </row>
        <row r="1060">
          <cell r="A1060">
            <v>300531</v>
          </cell>
          <cell r="B1060" t="str">
            <v xml:space="preserve">  BÅ táng cøa sä tréi,con sçn         M150  </v>
          </cell>
          <cell r="C1060" t="str">
            <v xml:space="preserve"> m3 </v>
          </cell>
          <cell r="D1060">
            <v>324619</v>
          </cell>
          <cell r="E1060">
            <v>38790</v>
          </cell>
          <cell r="F1060">
            <v>5376</v>
          </cell>
        </row>
        <row r="1061">
          <cell r="A1061">
            <v>300532</v>
          </cell>
          <cell r="B1061" t="str">
            <v xml:space="preserve">  BÅ táng cøa sä tréi,con sçn         M200  </v>
          </cell>
          <cell r="C1061" t="str">
            <v xml:space="preserve"> m3 </v>
          </cell>
          <cell r="D1061">
            <v>369117</v>
          </cell>
          <cell r="E1061">
            <v>38790</v>
          </cell>
          <cell r="F1061">
            <v>5376</v>
          </cell>
        </row>
        <row r="1062">
          <cell r="A1062">
            <v>300533</v>
          </cell>
          <cell r="B1062" t="str">
            <v xml:space="preserve">  BÅ táng cøa sä tréi,con sçn         M250  </v>
          </cell>
          <cell r="C1062" t="str">
            <v xml:space="preserve"> m3 </v>
          </cell>
          <cell r="D1062">
            <v>401854</v>
          </cell>
          <cell r="E1062">
            <v>38790</v>
          </cell>
          <cell r="F1062">
            <v>5376</v>
          </cell>
        </row>
        <row r="1063">
          <cell r="A1063">
            <v>300541</v>
          </cell>
          <cell r="B1063" t="str">
            <v xml:space="preserve">  BÅ táng h¡ng r¡o,lan can            M150  </v>
          </cell>
          <cell r="C1063" t="str">
            <v xml:space="preserve"> m3 </v>
          </cell>
          <cell r="D1063">
            <v>300793</v>
          </cell>
          <cell r="E1063">
            <v>35480</v>
          </cell>
          <cell r="F1063">
            <v>5376</v>
          </cell>
        </row>
        <row r="1064">
          <cell r="A1064">
            <v>300542</v>
          </cell>
          <cell r="B1064" t="str">
            <v xml:space="preserve">  BÅ táng h¡ng r¡o,lan can            M200  </v>
          </cell>
          <cell r="C1064" t="str">
            <v xml:space="preserve"> m3 </v>
          </cell>
          <cell r="D1064">
            <v>345291</v>
          </cell>
          <cell r="E1064">
            <v>35480</v>
          </cell>
          <cell r="F1064">
            <v>5376</v>
          </cell>
        </row>
        <row r="1065">
          <cell r="A1065">
            <v>300543</v>
          </cell>
          <cell r="B1065" t="str">
            <v xml:space="preserve">  BÅ táng h¡ng r¡o,lan can            M250  </v>
          </cell>
          <cell r="C1065" t="str">
            <v xml:space="preserve"> m3 </v>
          </cell>
          <cell r="D1065">
            <v>378028</v>
          </cell>
          <cell r="E1065">
            <v>35480</v>
          </cell>
          <cell r="F1065">
            <v>5376</v>
          </cell>
        </row>
        <row r="1066">
          <cell r="A1066">
            <v>300611</v>
          </cell>
          <cell r="B1066" t="str">
            <v xml:space="preserve">  BÅ táng âng luãn dµy ½iÎn           M150  </v>
          </cell>
          <cell r="C1066" t="str">
            <v xml:space="preserve"> m3 </v>
          </cell>
          <cell r="D1066">
            <v>325622</v>
          </cell>
          <cell r="E1066">
            <v>46564</v>
          </cell>
          <cell r="F1066">
            <v>5376</v>
          </cell>
        </row>
        <row r="1067">
          <cell r="A1067">
            <v>300612</v>
          </cell>
          <cell r="B1067" t="str">
            <v xml:space="preserve">  BÅ táng âng luãn dµy ½iÎn           M200  </v>
          </cell>
          <cell r="C1067" t="str">
            <v xml:space="preserve"> m3 </v>
          </cell>
          <cell r="D1067">
            <v>370120</v>
          </cell>
          <cell r="E1067">
            <v>46564</v>
          </cell>
          <cell r="F1067">
            <v>5376</v>
          </cell>
        </row>
        <row r="1068">
          <cell r="A1068">
            <v>300613</v>
          </cell>
          <cell r="B1068" t="str">
            <v xml:space="preserve">  BÅ táng âng luãn dµy ½iÎn           M250  </v>
          </cell>
          <cell r="C1068" t="str">
            <v xml:space="preserve"> m3 </v>
          </cell>
          <cell r="D1068">
            <v>402857</v>
          </cell>
          <cell r="E1068">
            <v>46564</v>
          </cell>
          <cell r="F1068">
            <v>5376</v>
          </cell>
        </row>
        <row r="1069">
          <cell r="A1069">
            <v>300621</v>
          </cell>
          <cell r="B1069" t="str">
            <v xml:space="preserve">  BÅ táng âng câng                    M150  </v>
          </cell>
          <cell r="C1069" t="str">
            <v xml:space="preserve"> m3 </v>
          </cell>
          <cell r="D1069">
            <v>325622</v>
          </cell>
          <cell r="E1069">
            <v>46564</v>
          </cell>
          <cell r="F1069">
            <v>5376</v>
          </cell>
        </row>
        <row r="1070">
          <cell r="A1070">
            <v>300622</v>
          </cell>
          <cell r="B1070" t="str">
            <v xml:space="preserve">  BÅ táng âng câng                    M200  </v>
          </cell>
          <cell r="C1070" t="str">
            <v xml:space="preserve"> m3 </v>
          </cell>
          <cell r="D1070">
            <v>370120</v>
          </cell>
          <cell r="E1070">
            <v>46564</v>
          </cell>
          <cell r="F1070">
            <v>5376</v>
          </cell>
        </row>
        <row r="1071">
          <cell r="A1071">
            <v>300623</v>
          </cell>
          <cell r="B1071" t="str">
            <v xml:space="preserve">  BÅ táng âng câng                    M250  </v>
          </cell>
          <cell r="C1071" t="str">
            <v xml:space="preserve"> m3 </v>
          </cell>
          <cell r="D1071">
            <v>402857</v>
          </cell>
          <cell r="E1071">
            <v>46564</v>
          </cell>
          <cell r="F1071">
            <v>5376</v>
          </cell>
        </row>
        <row r="1072">
          <cell r="A1072">
            <v>300631</v>
          </cell>
          <cell r="B1072" t="str">
            <v xml:space="preserve">  BÅ táng âng buy D&lt;=70cm         M150  </v>
          </cell>
          <cell r="C1072" t="str">
            <v xml:space="preserve"> m3 </v>
          </cell>
          <cell r="D1072">
            <v>344061</v>
          </cell>
          <cell r="E1072">
            <v>53441</v>
          </cell>
          <cell r="F1072">
            <v>5376</v>
          </cell>
        </row>
        <row r="1073">
          <cell r="A1073">
            <v>300632</v>
          </cell>
          <cell r="B1073" t="str">
            <v xml:space="preserve">  BÅ táng âng buy D&lt;=70cm         M200  </v>
          </cell>
          <cell r="C1073" t="str">
            <v xml:space="preserve"> m3 </v>
          </cell>
          <cell r="D1073">
            <v>388997</v>
          </cell>
          <cell r="E1073">
            <v>53441</v>
          </cell>
          <cell r="F1073">
            <v>5376</v>
          </cell>
        </row>
        <row r="1074">
          <cell r="A1074">
            <v>300633</v>
          </cell>
          <cell r="B1074" t="str">
            <v xml:space="preserve">  BÅ táng âng buy D&lt;=70cm         M250  </v>
          </cell>
          <cell r="C1074" t="str">
            <v xml:space="preserve"> m3 </v>
          </cell>
          <cell r="D1074">
            <v>422057</v>
          </cell>
          <cell r="E1074">
            <v>53441</v>
          </cell>
          <cell r="F1074">
            <v>5376</v>
          </cell>
        </row>
        <row r="1075">
          <cell r="A1075">
            <v>300641</v>
          </cell>
          <cell r="B1075" t="str">
            <v xml:space="preserve">  BÅ táng âng buy D&gt; 70cm         M150  </v>
          </cell>
          <cell r="C1075" t="str">
            <v xml:space="preserve"> m3 </v>
          </cell>
          <cell r="D1075">
            <v>337447</v>
          </cell>
          <cell r="E1075">
            <v>46113</v>
          </cell>
          <cell r="F1075">
            <v>5376</v>
          </cell>
        </row>
        <row r="1076">
          <cell r="A1076">
            <v>300642</v>
          </cell>
          <cell r="B1076" t="str">
            <v xml:space="preserve">  BÅ táng âng buy D&gt; 70cm         M200  </v>
          </cell>
          <cell r="C1076" t="str">
            <v xml:space="preserve"> m3 </v>
          </cell>
          <cell r="D1076">
            <v>382383</v>
          </cell>
          <cell r="E1076">
            <v>46113</v>
          </cell>
          <cell r="F1076">
            <v>5376</v>
          </cell>
        </row>
        <row r="1077">
          <cell r="A1077">
            <v>300643</v>
          </cell>
          <cell r="B1077" t="str">
            <v xml:space="preserve">  BÅ táng âng buy D&gt; 70cm         M250  </v>
          </cell>
          <cell r="C1077" t="str">
            <v xml:space="preserve"> m3 </v>
          </cell>
          <cell r="D1077">
            <v>415442</v>
          </cell>
          <cell r="E1077">
            <v>46113</v>
          </cell>
          <cell r="F1077">
            <v>5376</v>
          </cell>
        </row>
        <row r="1078">
          <cell r="A1078">
            <v>300711</v>
          </cell>
          <cell r="B1078" t="str">
            <v xml:space="preserve">  BÅ táng d·m kh¸u ½æ &lt;=20m       M150  </v>
          </cell>
          <cell r="C1078" t="str">
            <v xml:space="preserve"> m3 </v>
          </cell>
          <cell r="D1078">
            <v>470529</v>
          </cell>
          <cell r="E1078">
            <v>46225</v>
          </cell>
          <cell r="F1078">
            <v>11851</v>
          </cell>
        </row>
        <row r="1079">
          <cell r="A1079">
            <v>300712</v>
          </cell>
          <cell r="B1079" t="str">
            <v xml:space="preserve">  BÅ táng d·m kh¸u ½æ &lt;=20m       M200  </v>
          </cell>
          <cell r="C1079" t="str">
            <v xml:space="preserve"> m3 </v>
          </cell>
          <cell r="D1079">
            <v>515027</v>
          </cell>
          <cell r="E1079">
            <v>46225</v>
          </cell>
          <cell r="F1079">
            <v>11851</v>
          </cell>
        </row>
        <row r="1080">
          <cell r="A1080">
            <v>300713</v>
          </cell>
          <cell r="B1080" t="str">
            <v xml:space="preserve">  BÅ táng d·m kh¸u ½æ &lt;=20m       M250  </v>
          </cell>
          <cell r="C1080" t="str">
            <v xml:space="preserve"> m3 </v>
          </cell>
          <cell r="D1080">
            <v>547764</v>
          </cell>
          <cell r="E1080">
            <v>46225</v>
          </cell>
          <cell r="F1080">
            <v>11851</v>
          </cell>
        </row>
        <row r="1081">
          <cell r="A1081">
            <v>301111</v>
          </cell>
          <cell r="B1081" t="str">
            <v xml:space="preserve">  Cât th¾p t¶m tõéng               d&lt;=10mm  </v>
          </cell>
          <cell r="C1081" t="str">
            <v xml:space="preserve"> t¶n </v>
          </cell>
          <cell r="D1081">
            <v>4261587</v>
          </cell>
          <cell r="E1081">
            <v>120464</v>
          </cell>
          <cell r="F1081">
            <v>20797</v>
          </cell>
        </row>
        <row r="1082">
          <cell r="A1082">
            <v>301112</v>
          </cell>
          <cell r="B1082" t="str">
            <v xml:space="preserve">  Cât th¾p t¶m tõéng               d&lt;=18mm  </v>
          </cell>
          <cell r="C1082" t="str">
            <v xml:space="preserve"> t¶n </v>
          </cell>
          <cell r="D1082">
            <v>4268809</v>
          </cell>
          <cell r="E1082">
            <v>102352</v>
          </cell>
          <cell r="F1082">
            <v>87691</v>
          </cell>
        </row>
        <row r="1083">
          <cell r="A1083">
            <v>301113</v>
          </cell>
          <cell r="B1083" t="str">
            <v xml:space="preserve">  Cât th¾p t¶m tõéng               d&gt; 18mm  </v>
          </cell>
          <cell r="C1083" t="str">
            <v xml:space="preserve"> t¶n </v>
          </cell>
          <cell r="D1083">
            <v>4115809</v>
          </cell>
          <cell r="E1083">
            <v>88979</v>
          </cell>
          <cell r="F1083">
            <v>79372</v>
          </cell>
        </row>
        <row r="1084">
          <cell r="A1084">
            <v>301211</v>
          </cell>
          <cell r="B1084" t="str">
            <v xml:space="preserve">  Cât th¾p cæt,càc,x¡,d·m,gi±ng    d&lt;=10mm  </v>
          </cell>
          <cell r="C1084" t="str">
            <v xml:space="preserve"> t¶n </v>
          </cell>
          <cell r="D1084">
            <v>4261587</v>
          </cell>
          <cell r="E1084">
            <v>167327</v>
          </cell>
          <cell r="F1084">
            <v>20797</v>
          </cell>
        </row>
        <row r="1085">
          <cell r="A1085">
            <v>301212</v>
          </cell>
          <cell r="B1085" t="str">
            <v xml:space="preserve">  Cât th¾p cæt,càc,x¡,d·m,gi±ng    d&lt;=18mm  </v>
          </cell>
          <cell r="C1085" t="str">
            <v xml:space="preserve"> t¶n </v>
          </cell>
          <cell r="D1085">
            <v>4216995</v>
          </cell>
          <cell r="E1085">
            <v>84528</v>
          </cell>
          <cell r="F1085">
            <v>151765</v>
          </cell>
        </row>
        <row r="1086">
          <cell r="A1086">
            <v>301213</v>
          </cell>
          <cell r="B1086" t="str">
            <v xml:space="preserve">  Cât th¾p cæt,càc,x¡,d·m,gi±ng    d&gt; 18mm  </v>
          </cell>
          <cell r="C1086" t="str">
            <v xml:space="preserve"> t¶n </v>
          </cell>
          <cell r="D1086">
            <v>4114955</v>
          </cell>
          <cell r="E1086">
            <v>80961</v>
          </cell>
          <cell r="F1086">
            <v>96501</v>
          </cell>
        </row>
        <row r="1087">
          <cell r="A1087">
            <v>301311</v>
          </cell>
          <cell r="B1087" t="str">
            <v xml:space="preserve">  Cât th¾p vÖ k¿o                  d&lt;=10mm  </v>
          </cell>
          <cell r="C1087" t="str">
            <v xml:space="preserve"> t¶n </v>
          </cell>
          <cell r="D1087">
            <v>4261587</v>
          </cell>
          <cell r="E1087">
            <v>167327</v>
          </cell>
          <cell r="F1087">
            <v>20797</v>
          </cell>
        </row>
        <row r="1088">
          <cell r="A1088">
            <v>301311</v>
          </cell>
          <cell r="B1088" t="str">
            <v xml:space="preserve">  Cât th¾p vÖ k¿o                  d&lt;=18mm  </v>
          </cell>
          <cell r="C1088" t="str">
            <v xml:space="preserve"> t¶n </v>
          </cell>
          <cell r="D1088">
            <v>4217809</v>
          </cell>
          <cell r="E1088">
            <v>116848</v>
          </cell>
          <cell r="F1088">
            <v>151575</v>
          </cell>
        </row>
        <row r="1089">
          <cell r="A1089">
            <v>301311</v>
          </cell>
          <cell r="B1089" t="str">
            <v xml:space="preserve">  Cât th¾p vÖ k¿o                  d&gt; 18mm  </v>
          </cell>
          <cell r="C1089" t="str">
            <v xml:space="preserve"> t¶n </v>
          </cell>
          <cell r="D1089">
            <v>4115809</v>
          </cell>
          <cell r="E1089">
            <v>98364</v>
          </cell>
          <cell r="F1089">
            <v>96501</v>
          </cell>
        </row>
        <row r="1090">
          <cell r="A1090">
            <v>301411</v>
          </cell>
          <cell r="B1090" t="str">
            <v xml:space="preserve">  Cât th¾p panen                   d&lt;=10mm  </v>
          </cell>
          <cell r="C1090" t="str">
            <v xml:space="preserve"> t¶n </v>
          </cell>
          <cell r="D1090">
            <v>4261587</v>
          </cell>
          <cell r="E1090">
            <v>230993</v>
          </cell>
          <cell r="F1090">
            <v>24957</v>
          </cell>
        </row>
        <row r="1091">
          <cell r="A1091">
            <v>301412</v>
          </cell>
          <cell r="B1091" t="str">
            <v xml:space="preserve">  Cât th¾p panen                   d&gt; 10mm  </v>
          </cell>
          <cell r="C1091" t="str">
            <v xml:space="preserve"> t¶n </v>
          </cell>
          <cell r="D1091">
            <v>4216385</v>
          </cell>
          <cell r="E1091">
            <v>142033</v>
          </cell>
          <cell r="F1091">
            <v>151575</v>
          </cell>
        </row>
        <row r="1092">
          <cell r="A1092">
            <v>301421</v>
          </cell>
          <cell r="B1092" t="str">
            <v xml:space="preserve">  CT T¶m ½an,H¡ng r¡o,Lam,Con sçn  d&lt;=10mm  </v>
          </cell>
          <cell r="C1092" t="str">
            <v xml:space="preserve"> t¶n </v>
          </cell>
          <cell r="D1092">
            <v>4261587</v>
          </cell>
          <cell r="E1092">
            <v>184838</v>
          </cell>
          <cell r="F1092">
            <v>20797</v>
          </cell>
        </row>
        <row r="1093">
          <cell r="A1093">
            <v>301511</v>
          </cell>
          <cell r="B1093" t="str">
            <v xml:space="preserve">  Cât th¾p âng (buy,câng)          d&lt;=10mm  </v>
          </cell>
          <cell r="C1093" t="str">
            <v xml:space="preserve"> t¶n </v>
          </cell>
          <cell r="D1093">
            <v>4261587</v>
          </cell>
          <cell r="E1093">
            <v>268107</v>
          </cell>
          <cell r="F1093">
            <v>20797</v>
          </cell>
        </row>
        <row r="1094">
          <cell r="A1094">
            <v>301512</v>
          </cell>
          <cell r="B1094" t="str">
            <v xml:space="preserve">  Cât th¾p âng (buy,câng)          d&lt;=18mm  </v>
          </cell>
          <cell r="C1094" t="str">
            <v xml:space="preserve"> t¶n </v>
          </cell>
          <cell r="D1094">
            <v>4251141</v>
          </cell>
          <cell r="E1094">
            <v>154122</v>
          </cell>
          <cell r="F1094">
            <v>62949</v>
          </cell>
        </row>
        <row r="1095">
          <cell r="A1095">
            <v>301513</v>
          </cell>
          <cell r="B1095" t="str">
            <v xml:space="preserve">  Cât th¾p âng (buy,câng)          d&gt; 18mm  </v>
          </cell>
          <cell r="C1095" t="str">
            <v xml:space="preserve"> t¶n </v>
          </cell>
          <cell r="D1095">
            <v>4149141</v>
          </cell>
          <cell r="E1095">
            <v>134279</v>
          </cell>
          <cell r="F1095">
            <v>47144</v>
          </cell>
        </row>
        <row r="1096">
          <cell r="A1096">
            <v>301611</v>
          </cell>
          <cell r="B1096" t="str">
            <v xml:space="preserve">  Cât th¾p âng luãn dµy ½iÎn       d&lt;=10mm  </v>
          </cell>
          <cell r="C1096" t="str">
            <v xml:space="preserve"> t¶n </v>
          </cell>
          <cell r="D1096">
            <v>4261587</v>
          </cell>
          <cell r="E1096">
            <v>297082</v>
          </cell>
          <cell r="F1096">
            <v>20797</v>
          </cell>
        </row>
        <row r="1097">
          <cell r="A1097">
            <v>301612</v>
          </cell>
          <cell r="B1097" t="str">
            <v xml:space="preserve">  Cât th¾p âng luãn dµy ½iÎn       d&lt;=18mm  </v>
          </cell>
          <cell r="C1097" t="str">
            <v xml:space="preserve"> t¶n </v>
          </cell>
          <cell r="D1097">
            <v>4251141</v>
          </cell>
          <cell r="E1097">
            <v>179940</v>
          </cell>
          <cell r="F1097">
            <v>62949</v>
          </cell>
        </row>
        <row r="1098">
          <cell r="A1098">
            <v>301613</v>
          </cell>
          <cell r="B1098" t="str">
            <v xml:space="preserve">  Cât th¾p âng luãn dµy ½iÎn       d&gt; 18mm  </v>
          </cell>
          <cell r="C1098" t="str">
            <v xml:space="preserve"> t¶n </v>
          </cell>
          <cell r="D1098">
            <v>4149141</v>
          </cell>
          <cell r="E1098">
            <v>153896</v>
          </cell>
          <cell r="F1098">
            <v>47144</v>
          </cell>
        </row>
        <row r="1099">
          <cell r="A1099">
            <v>301711</v>
          </cell>
          <cell r="B1099" t="str">
            <v xml:space="preserve">  Cât th¾p d·m c·u                 d&lt;=18mm  </v>
          </cell>
          <cell r="C1099" t="str">
            <v xml:space="preserve"> t¶n </v>
          </cell>
          <cell r="D1099">
            <v>4159321</v>
          </cell>
          <cell r="E1099">
            <v>89294</v>
          </cell>
          <cell r="F1099">
            <v>171231</v>
          </cell>
        </row>
        <row r="1100">
          <cell r="A1100">
            <v>301712</v>
          </cell>
          <cell r="B1100" t="str">
            <v xml:space="preserve">  Cât th¾p d·m c·u                 d&gt; 18mm  </v>
          </cell>
          <cell r="C1100" t="str">
            <v xml:space="preserve"> t¶n </v>
          </cell>
          <cell r="D1100">
            <v>4130844</v>
          </cell>
          <cell r="E1100">
            <v>49720</v>
          </cell>
          <cell r="F1100">
            <v>133778</v>
          </cell>
        </row>
        <row r="1101">
          <cell r="A1101">
            <v>302111</v>
          </cell>
          <cell r="B1101" t="str">
            <v xml:space="preserve">  L°p t¶m tõéng dâc                 &gt;2t¶n   </v>
          </cell>
          <cell r="C1101" t="str">
            <v xml:space="preserve"> CŸi </v>
          </cell>
          <cell r="D1101">
            <v>62110</v>
          </cell>
          <cell r="E1101">
            <v>16123</v>
          </cell>
          <cell r="F1101">
            <v>99948</v>
          </cell>
        </row>
        <row r="1102">
          <cell r="A1102">
            <v>302121</v>
          </cell>
          <cell r="B1102" t="str">
            <v xml:space="preserve">  L°p t¶m tõéng BT   Tlõìng c¶u kiÎn&lt;=2T¶n  </v>
          </cell>
          <cell r="C1102" t="str">
            <v xml:space="preserve"> CŸi </v>
          </cell>
          <cell r="D1102">
            <v>58526</v>
          </cell>
          <cell r="E1102">
            <v>5525</v>
          </cell>
          <cell r="F1102">
            <v>35651</v>
          </cell>
        </row>
        <row r="1103">
          <cell r="A1103">
            <v>302122</v>
          </cell>
          <cell r="B1103" t="str">
            <v xml:space="preserve">  L°p t¶m tõéng BT   Tlõìng c¶u kiÎn&gt; 2T¶n  </v>
          </cell>
          <cell r="C1103" t="str">
            <v xml:space="preserve"> CŸi </v>
          </cell>
          <cell r="D1103">
            <v>72729</v>
          </cell>
          <cell r="E1103">
            <v>6201</v>
          </cell>
          <cell r="F1103">
            <v>40244</v>
          </cell>
        </row>
        <row r="1104">
          <cell r="A1104">
            <v>302211</v>
          </cell>
          <cell r="B1104" t="str">
            <v xml:space="preserve">  L°p t¶m cæt BT   Tlõìng c¶u kiÎn&lt;=2.5T¶n  </v>
          </cell>
          <cell r="C1104" t="str">
            <v xml:space="preserve"> CŸi </v>
          </cell>
          <cell r="D1104">
            <v>81309</v>
          </cell>
          <cell r="E1104">
            <v>11725</v>
          </cell>
          <cell r="F1104">
            <v>32479</v>
          </cell>
        </row>
        <row r="1105">
          <cell r="A1105">
            <v>302212</v>
          </cell>
          <cell r="B1105" t="str">
            <v xml:space="preserve">  L°p t¶m cæt BT   Tlõìng c¶u kiÎn&lt;=5.0T¶n  </v>
          </cell>
          <cell r="C1105" t="str">
            <v xml:space="preserve"> CŸi </v>
          </cell>
          <cell r="D1105">
            <v>51309</v>
          </cell>
          <cell r="E1105">
            <v>13191</v>
          </cell>
          <cell r="F1105">
            <v>41664</v>
          </cell>
        </row>
        <row r="1106">
          <cell r="A1106">
            <v>302213</v>
          </cell>
          <cell r="B1106" t="str">
            <v xml:space="preserve">  L°p t¶m cæt BT   Tlõìng c¶u kiÎn&lt;=7.0T¶n  </v>
          </cell>
          <cell r="C1106" t="str">
            <v xml:space="preserve"> CŸi </v>
          </cell>
          <cell r="D1106">
            <v>95512</v>
          </cell>
          <cell r="E1106">
            <v>17814</v>
          </cell>
          <cell r="F1106">
            <v>50850</v>
          </cell>
        </row>
        <row r="1107">
          <cell r="A1107">
            <v>302214</v>
          </cell>
          <cell r="B1107" t="str">
            <v xml:space="preserve">  L°p t¶m cæt BT   Tlõìng c¶u kiÎn&gt; 7.0T¶n  </v>
          </cell>
          <cell r="C1107" t="str">
            <v xml:space="preserve"> CŸi </v>
          </cell>
          <cell r="D1107">
            <v>95512</v>
          </cell>
          <cell r="E1107">
            <v>19054</v>
          </cell>
          <cell r="F1107">
            <v>73813</v>
          </cell>
        </row>
        <row r="1108">
          <cell r="A1108">
            <v>302311</v>
          </cell>
          <cell r="B1108" t="str">
            <v xml:space="preserve">  L°p x¡,d·m,gi±ng BT Tlõìng ckiÎn&lt;=1.0T¶n  </v>
          </cell>
          <cell r="C1108" t="str">
            <v xml:space="preserve"> CŸi </v>
          </cell>
          <cell r="D1108">
            <v>64341</v>
          </cell>
          <cell r="E1108">
            <v>5525</v>
          </cell>
          <cell r="F1108">
            <v>40244</v>
          </cell>
        </row>
        <row r="1109">
          <cell r="A1109">
            <v>302312</v>
          </cell>
          <cell r="B1109" t="str">
            <v xml:space="preserve">  L°p x¡,d·m,gi±ng BT Tlõìng ckiÎn&lt;=3.0T¶n  </v>
          </cell>
          <cell r="C1109" t="str">
            <v xml:space="preserve"> CŸi </v>
          </cell>
          <cell r="D1109">
            <v>239203</v>
          </cell>
          <cell r="E1109">
            <v>10485</v>
          </cell>
          <cell r="F1109">
            <v>58614</v>
          </cell>
        </row>
        <row r="1110">
          <cell r="A1110">
            <v>302313</v>
          </cell>
          <cell r="B1110" t="str">
            <v xml:space="preserve">  L°p x¡,d·m,gi±ng BT Tlõìng ckiÎn&lt;=5.0T¶n  </v>
          </cell>
          <cell r="C1110" t="str">
            <v xml:space="preserve"> CŸi </v>
          </cell>
          <cell r="D1110">
            <v>239203</v>
          </cell>
          <cell r="E1110">
            <v>11725</v>
          </cell>
          <cell r="F1110">
            <v>72392</v>
          </cell>
        </row>
        <row r="1111">
          <cell r="A1111">
            <v>302411</v>
          </cell>
          <cell r="B1111" t="str">
            <v xml:space="preserve">  L°p d·m c·u tròc BT Tlõìng ckiÎn&lt;=3.0T¶n  </v>
          </cell>
          <cell r="C1111" t="str">
            <v xml:space="preserve"> CŸi </v>
          </cell>
          <cell r="D1111">
            <v>245842</v>
          </cell>
          <cell r="E1111">
            <v>14179</v>
          </cell>
          <cell r="F1111">
            <v>423693</v>
          </cell>
        </row>
        <row r="1112">
          <cell r="A1112">
            <v>302412</v>
          </cell>
          <cell r="B1112" t="str">
            <v xml:space="preserve">  L°p d·m c·u tròc BT Tlõìng ckiÎn&gt; 3.0T¶n  </v>
          </cell>
          <cell r="C1112" t="str">
            <v xml:space="preserve"> CŸi </v>
          </cell>
          <cell r="D1112">
            <v>245842</v>
          </cell>
          <cell r="E1112">
            <v>16915</v>
          </cell>
          <cell r="F1112">
            <v>475079</v>
          </cell>
        </row>
        <row r="1113">
          <cell r="A1113">
            <v>302421</v>
          </cell>
          <cell r="B1113" t="str">
            <v xml:space="preserve">  L°p vÖ k¿o BÅ táng  Tlõìng ckiÎn&lt;=5.0T¶n  </v>
          </cell>
          <cell r="C1113" t="str">
            <v xml:space="preserve"> CŸi </v>
          </cell>
          <cell r="D1113">
            <v>156708</v>
          </cell>
          <cell r="E1113">
            <v>27114</v>
          </cell>
          <cell r="F1113">
            <v>179612</v>
          </cell>
        </row>
        <row r="1114">
          <cell r="A1114">
            <v>302422</v>
          </cell>
          <cell r="B1114" t="str">
            <v xml:space="preserve">  L°p vÖ k¿o BÅ táng  Tlõìng ckiÎn&gt; 5.0T¶n  </v>
          </cell>
          <cell r="C1114" t="str">
            <v xml:space="preserve"> CŸi </v>
          </cell>
          <cell r="D1114">
            <v>156708</v>
          </cell>
          <cell r="E1114">
            <v>33955</v>
          </cell>
          <cell r="F1114">
            <v>211728</v>
          </cell>
        </row>
        <row r="1115">
          <cell r="A1115">
            <v>302511</v>
          </cell>
          <cell r="B1115" t="str">
            <v xml:space="preserve">  L°p giŸ ½ë mŸi châng diÅm             </v>
          </cell>
          <cell r="C1115" t="str">
            <v xml:space="preserve"> CŸi </v>
          </cell>
          <cell r="D1115">
            <v>66525</v>
          </cell>
          <cell r="E1115">
            <v>16574</v>
          </cell>
          <cell r="F1115">
            <v>156811</v>
          </cell>
        </row>
        <row r="1116">
          <cell r="A1116">
            <v>302521</v>
          </cell>
          <cell r="B1116" t="str">
            <v xml:space="preserve">  L°p CSçn,CSä,LChèp,NHoa,T‡an = cç gièi    </v>
          </cell>
          <cell r="C1116" t="str">
            <v xml:space="preserve"> CŸi </v>
          </cell>
          <cell r="D1116">
            <v>10912</v>
          </cell>
          <cell r="E1116">
            <v>6201</v>
          </cell>
          <cell r="F1116">
            <v>49188</v>
          </cell>
        </row>
        <row r="1117">
          <cell r="A1117">
            <v>302522</v>
          </cell>
          <cell r="B1117" t="str">
            <v xml:space="preserve">  L°p CSçn,CSä,LChèp,NHoa,T‡an = thð cáng   </v>
          </cell>
          <cell r="C1117" t="str">
            <v xml:space="preserve"> CŸi </v>
          </cell>
          <cell r="D1117">
            <v>6995</v>
          </cell>
          <cell r="E1117">
            <v>9583</v>
          </cell>
          <cell r="F1117">
            <v>0</v>
          </cell>
        </row>
        <row r="1118">
          <cell r="A1118">
            <v>302611</v>
          </cell>
          <cell r="B1118" t="str">
            <v xml:space="preserve">  L°p panen                                 </v>
          </cell>
          <cell r="C1118" t="str">
            <v xml:space="preserve"> CŸi </v>
          </cell>
          <cell r="D1118">
            <v>22030</v>
          </cell>
          <cell r="E1118">
            <v>1015</v>
          </cell>
          <cell r="F1118">
            <v>14611</v>
          </cell>
        </row>
        <row r="1119">
          <cell r="A1119">
            <v>302621</v>
          </cell>
          <cell r="B1119" t="str">
            <v xml:space="preserve">  L°p t¶m mŸi                               </v>
          </cell>
          <cell r="C1119" t="str">
            <v xml:space="preserve"> CŸi </v>
          </cell>
          <cell r="D1119">
            <v>22030</v>
          </cell>
          <cell r="E1119">
            <v>1127</v>
          </cell>
          <cell r="F1119">
            <v>15070</v>
          </cell>
        </row>
        <row r="1120">
          <cell r="A1120">
            <v>302631</v>
          </cell>
          <cell r="B1120" t="str">
            <v xml:space="preserve">  L°p mŸng nõèc                             </v>
          </cell>
          <cell r="C1120" t="str">
            <v xml:space="preserve"> CŸi </v>
          </cell>
          <cell r="D1120">
            <v>22030</v>
          </cell>
          <cell r="E1120">
            <v>1691</v>
          </cell>
          <cell r="F1120">
            <v>18744</v>
          </cell>
        </row>
        <row r="1121">
          <cell r="A1121">
            <v>302641</v>
          </cell>
          <cell r="B1121" t="str">
            <v xml:space="preserve">  L°p mŸi h°t                               </v>
          </cell>
          <cell r="C1121" t="str">
            <v xml:space="preserve"> CŸi </v>
          </cell>
          <cell r="D1121">
            <v>40846</v>
          </cell>
          <cell r="E1121">
            <v>3044</v>
          </cell>
          <cell r="F1121">
            <v>22963</v>
          </cell>
        </row>
        <row r="1122">
          <cell r="A1122">
            <v>304111</v>
          </cell>
          <cell r="B1122" t="str">
            <v xml:space="preserve">  Cât th¾p thµn ½¡i nõèc d=10-12            </v>
          </cell>
          <cell r="C1122" t="str">
            <v xml:space="preserve"> t¶n </v>
          </cell>
          <cell r="D1122">
            <v>4282940</v>
          </cell>
          <cell r="E1122">
            <v>644183</v>
          </cell>
          <cell r="F1122">
            <v>503739</v>
          </cell>
        </row>
        <row r="1123">
          <cell r="A1123">
            <v>304112</v>
          </cell>
          <cell r="B1123" t="str">
            <v xml:space="preserve">  Cât th¾p âng khÜi      d=10-12            </v>
          </cell>
          <cell r="C1123" t="str">
            <v xml:space="preserve"> t¶n </v>
          </cell>
          <cell r="D1123">
            <v>4282940</v>
          </cell>
          <cell r="E1123">
            <v>514053</v>
          </cell>
          <cell r="F1123">
            <v>431889</v>
          </cell>
        </row>
        <row r="1124">
          <cell r="A1124">
            <v>304112</v>
          </cell>
          <cell r="B1124" t="str">
            <v xml:space="preserve">  Cât th¾p thµn xi lá    d=10-12            </v>
          </cell>
          <cell r="C1124" t="str">
            <v xml:space="preserve"> t¶n </v>
          </cell>
          <cell r="D1124">
            <v>4282940</v>
          </cell>
          <cell r="E1124">
            <v>357089</v>
          </cell>
          <cell r="F1124">
            <v>403741</v>
          </cell>
        </row>
        <row r="1125">
          <cell r="A1125">
            <v>400110</v>
          </cell>
          <cell r="B1125" t="str">
            <v xml:space="preserve">  SX,LD k¿o mŸi ngÜi,gå hãng s°c,L&lt;=6.9m</v>
          </cell>
          <cell r="C1125" t="str">
            <v xml:space="preserve"> m3 </v>
          </cell>
          <cell r="D1125">
            <v>1554444</v>
          </cell>
          <cell r="E1125">
            <v>89172</v>
          </cell>
          <cell r="F1125">
            <v>0</v>
          </cell>
        </row>
        <row r="1126">
          <cell r="A1126">
            <v>400120</v>
          </cell>
          <cell r="B1126" t="str">
            <v xml:space="preserve">  SX,LD k¿o mŸi ngÜi,gå hãng s°c,L&lt;=8.1m</v>
          </cell>
          <cell r="C1126" t="str">
            <v xml:space="preserve"> m3 </v>
          </cell>
          <cell r="D1126">
            <v>1507704</v>
          </cell>
          <cell r="E1126">
            <v>114571</v>
          </cell>
          <cell r="F1126">
            <v>0</v>
          </cell>
        </row>
        <row r="1127">
          <cell r="A1127">
            <v>400130</v>
          </cell>
          <cell r="B1127" t="str">
            <v xml:space="preserve">  SX,LD k¿o mŸi ngÜi,gå hãng s°c,L&lt;=9.0m</v>
          </cell>
          <cell r="C1127" t="str">
            <v xml:space="preserve"> m3 </v>
          </cell>
          <cell r="D1127">
            <v>1535421</v>
          </cell>
          <cell r="E1127">
            <v>117760</v>
          </cell>
          <cell r="F1127">
            <v>0</v>
          </cell>
        </row>
        <row r="1128">
          <cell r="A1128">
            <v>400140</v>
          </cell>
          <cell r="B1128" t="str">
            <v xml:space="preserve">  SX,LD k¿o mŸi ngÜi,gå hãng s°c,L&gt; 10m </v>
          </cell>
          <cell r="C1128" t="str">
            <v xml:space="preserve"> m3 </v>
          </cell>
          <cell r="D1128">
            <v>1391674</v>
          </cell>
          <cell r="E1128">
            <v>128425</v>
          </cell>
          <cell r="F1128">
            <v>0</v>
          </cell>
        </row>
        <row r="1129">
          <cell r="A1129">
            <v>400210</v>
          </cell>
          <cell r="B1129" t="str">
            <v xml:space="preserve">  SX,LD k¿o mŸi FibroXM,gå hãng s°c,L&lt;4.0m  </v>
          </cell>
          <cell r="C1129" t="str">
            <v xml:space="preserve"> m3 </v>
          </cell>
          <cell r="D1129">
            <v>1382778</v>
          </cell>
          <cell r="E1129">
            <v>92800</v>
          </cell>
          <cell r="F1129">
            <v>0</v>
          </cell>
        </row>
        <row r="1130">
          <cell r="A1130">
            <v>400220</v>
          </cell>
          <cell r="B1130" t="str">
            <v xml:space="preserve">  SX,LD k¿o mŸi FibroXM,gå hãng s°c,L&lt;5.7m  </v>
          </cell>
          <cell r="C1130" t="str">
            <v xml:space="preserve"> m3 </v>
          </cell>
          <cell r="D1130">
            <v>1371799</v>
          </cell>
          <cell r="E1130">
            <v>99288</v>
          </cell>
          <cell r="F1130">
            <v>0</v>
          </cell>
        </row>
        <row r="1131">
          <cell r="A1131">
            <v>400230</v>
          </cell>
          <cell r="B1131" t="str">
            <v xml:space="preserve">  SX,LD k¿o mŸi FibroXM,gå hãng s°c,L&lt;6.9m  </v>
          </cell>
          <cell r="C1131" t="str">
            <v xml:space="preserve"> m3 </v>
          </cell>
          <cell r="D1131">
            <v>1302348</v>
          </cell>
          <cell r="E1131">
            <v>107314</v>
          </cell>
          <cell r="F1131">
            <v>0</v>
          </cell>
        </row>
        <row r="1132">
          <cell r="A1132">
            <v>400240</v>
          </cell>
          <cell r="B1132" t="str">
            <v xml:space="preserve">  SX,LD k¿o mŸi FibroXM,gå hãng s°c,L&lt;8.1m  </v>
          </cell>
          <cell r="C1132" t="str">
            <v xml:space="preserve"> m3 </v>
          </cell>
          <cell r="D1132">
            <v>1322365</v>
          </cell>
          <cell r="E1132">
            <v>116880</v>
          </cell>
          <cell r="F1132">
            <v>0</v>
          </cell>
        </row>
        <row r="1133">
          <cell r="A1133">
            <v>400250</v>
          </cell>
          <cell r="B1133" t="str">
            <v xml:space="preserve">  SX,LD k¿o mŸi FibroXM,gå hãng s°c,L&lt;9.0m  </v>
          </cell>
          <cell r="C1133" t="str">
            <v xml:space="preserve"> m3 </v>
          </cell>
          <cell r="D1133">
            <v>1488617</v>
          </cell>
          <cell r="E1133">
            <v>118090</v>
          </cell>
          <cell r="F1133">
            <v>0</v>
          </cell>
        </row>
        <row r="1134">
          <cell r="A1134">
            <v>400260</v>
          </cell>
          <cell r="B1134" t="str">
            <v xml:space="preserve">  SX,LD k¿o mŸi FibroXM,gå hãng s°c,L&gt;10 m  </v>
          </cell>
          <cell r="C1134" t="str">
            <v xml:space="preserve"> m3 </v>
          </cell>
          <cell r="D1134">
            <v>1567424</v>
          </cell>
          <cell r="E1134">
            <v>126886</v>
          </cell>
          <cell r="F1134">
            <v>0</v>
          </cell>
        </row>
        <row r="1135">
          <cell r="A1135">
            <v>400310</v>
          </cell>
          <cell r="B1135" t="str">
            <v xml:space="preserve">  SX,LD k¿o hån hìp,mŸingÜi,gå HS°c,L&lt;8.1m  </v>
          </cell>
          <cell r="C1135" t="str">
            <v xml:space="preserve"> m3 </v>
          </cell>
          <cell r="D1135">
            <v>1320292</v>
          </cell>
          <cell r="E1135">
            <v>111492</v>
          </cell>
          <cell r="F1135">
            <v>0</v>
          </cell>
        </row>
        <row r="1136">
          <cell r="A1136">
            <v>400310</v>
          </cell>
          <cell r="B1136" t="str">
            <v xml:space="preserve">  SX,LD k¿o hån hìp,mŸi ngÜi,gå HS°c,L&lt;9m   </v>
          </cell>
          <cell r="C1136" t="str">
            <v xml:space="preserve"> m3 </v>
          </cell>
          <cell r="D1136">
            <v>1412751</v>
          </cell>
          <cell r="E1136">
            <v>113472</v>
          </cell>
          <cell r="F1136">
            <v>0</v>
          </cell>
        </row>
        <row r="1137">
          <cell r="A1137">
            <v>400310</v>
          </cell>
          <cell r="B1137" t="str">
            <v xml:space="preserve">  SX,LD k¿o hån hìp,mŸi ngÜi,gå HS°c,L&gt;10m  </v>
          </cell>
          <cell r="C1137" t="str">
            <v xml:space="preserve"> m3 </v>
          </cell>
          <cell r="D1137">
            <v>1291044</v>
          </cell>
          <cell r="E1137">
            <v>119849</v>
          </cell>
          <cell r="F1137">
            <v>0</v>
          </cell>
        </row>
        <row r="1138">
          <cell r="A1138">
            <v>400410</v>
          </cell>
          <cell r="B1138" t="str">
            <v xml:space="preserve">  SX,LD k¿o HHìp gå+s°t,mŸi FibroXM,L&lt;8.1m  </v>
          </cell>
          <cell r="C1138" t="str">
            <v xml:space="preserve"> m3 </v>
          </cell>
          <cell r="D1138">
            <v>1397254</v>
          </cell>
          <cell r="E1138">
            <v>106545</v>
          </cell>
          <cell r="F1138">
            <v>0</v>
          </cell>
        </row>
        <row r="1139">
          <cell r="A1139">
            <v>400420</v>
          </cell>
          <cell r="B1139" t="str">
            <v xml:space="preserve">  SX,LD k¿o HHìp gå+s°t,mŸi FibroXM,L&lt;9.0m  </v>
          </cell>
          <cell r="C1139" t="str">
            <v xml:space="preserve"> m3 </v>
          </cell>
          <cell r="D1139">
            <v>1341808</v>
          </cell>
          <cell r="E1139">
            <v>110613</v>
          </cell>
          <cell r="F1139">
            <v>0</v>
          </cell>
        </row>
        <row r="1140">
          <cell r="A1140">
            <v>400430</v>
          </cell>
          <cell r="B1140" t="str">
            <v xml:space="preserve">  SX,LD k¿o HHìp gå+s°t,mŸi FibroXM,L&gt;10.m  </v>
          </cell>
          <cell r="C1140" t="str">
            <v xml:space="preserve"> m3 </v>
          </cell>
          <cell r="D1140">
            <v>1554025</v>
          </cell>
          <cell r="E1140">
            <v>131834</v>
          </cell>
          <cell r="F1140">
            <v>0</v>
          </cell>
        </row>
        <row r="1141">
          <cell r="A1141">
            <v>401210</v>
          </cell>
          <cell r="B1141" t="str">
            <v xml:space="preserve">  SXgi±ng vÖ k¿o theomŸi gian giùa  L&lt;8.1m  </v>
          </cell>
          <cell r="C1141" t="str">
            <v xml:space="preserve"> m3 </v>
          </cell>
          <cell r="D1141">
            <v>1375419</v>
          </cell>
          <cell r="E1141">
            <v>123874</v>
          </cell>
          <cell r="F1141">
            <v>0</v>
          </cell>
        </row>
        <row r="1142">
          <cell r="A1142">
            <v>401220</v>
          </cell>
          <cell r="B1142" t="str">
            <v xml:space="preserve">  SXgi±ng vÖ k¿o theo mŸi gian giùa L&lt;=9m   </v>
          </cell>
          <cell r="C1142" t="str">
            <v xml:space="preserve"> m3 </v>
          </cell>
          <cell r="D1142">
            <v>1364544</v>
          </cell>
          <cell r="E1142">
            <v>129495</v>
          </cell>
          <cell r="F1142">
            <v>0</v>
          </cell>
        </row>
        <row r="1143">
          <cell r="A1143">
            <v>401230</v>
          </cell>
          <cell r="B1143" t="str">
            <v xml:space="preserve">  SXgi±ng vÖ k¿o theo mŸi gian giùa L&gt;10m   </v>
          </cell>
          <cell r="C1143" t="str">
            <v xml:space="preserve"> m3 </v>
          </cell>
          <cell r="D1143">
            <v>1319544</v>
          </cell>
          <cell r="E1143">
            <v>102580</v>
          </cell>
          <cell r="F1143">
            <v>0</v>
          </cell>
        </row>
        <row r="1144">
          <cell r="A1144">
            <v>401240</v>
          </cell>
          <cell r="B1144" t="str">
            <v xml:space="preserve">  SXgi±ng vÖ k¿o theo mŸi gian ½hãi L&lt;8.1m  </v>
          </cell>
          <cell r="C1144" t="str">
            <v xml:space="preserve"> m3 </v>
          </cell>
          <cell r="D1144">
            <v>1378294</v>
          </cell>
          <cell r="E1144">
            <v>123009</v>
          </cell>
          <cell r="F1144">
            <v>0</v>
          </cell>
        </row>
        <row r="1145">
          <cell r="A1145">
            <v>401250</v>
          </cell>
          <cell r="B1145" t="str">
            <v xml:space="preserve">  SXgi±ng vÖ k¿o theo mŸi gian ½hãi L&lt;=9m   </v>
          </cell>
          <cell r="C1145" t="str">
            <v xml:space="preserve"> m3 </v>
          </cell>
          <cell r="D1145">
            <v>1364544</v>
          </cell>
          <cell r="E1145">
            <v>123009</v>
          </cell>
          <cell r="F1145">
            <v>0</v>
          </cell>
        </row>
        <row r="1146">
          <cell r="A1146">
            <v>401260</v>
          </cell>
          <cell r="B1146" t="str">
            <v xml:space="preserve">  SXgi±ng vÖ k¿o theo mŸi gian ½hãi L&gt;10m   </v>
          </cell>
          <cell r="C1146" t="str">
            <v xml:space="preserve"> m3 </v>
          </cell>
          <cell r="D1146">
            <v>1342669</v>
          </cell>
          <cell r="E1146">
            <v>120847</v>
          </cell>
          <cell r="F1146">
            <v>0</v>
          </cell>
        </row>
        <row r="1147">
          <cell r="A1147">
            <v>401310</v>
          </cell>
          <cell r="B1147" t="str">
            <v xml:space="preserve">  SX,LD gi±ng vÖ k¿o s°t trÝn,L&lt;=15m    </v>
          </cell>
          <cell r="C1147" t="str">
            <v xml:space="preserve"> t¶n </v>
          </cell>
          <cell r="D1147">
            <v>8588679</v>
          </cell>
          <cell r="E1147">
            <v>390538</v>
          </cell>
          <cell r="F1147">
            <v>0</v>
          </cell>
        </row>
        <row r="1148">
          <cell r="A1148">
            <v>401410</v>
          </cell>
          <cell r="B1148" t="str">
            <v xml:space="preserve">  SX,LD x¡ gã gå mŸi th²ng                  </v>
          </cell>
          <cell r="C1148" t="str">
            <v xml:space="preserve"> m3 </v>
          </cell>
          <cell r="D1148">
            <v>1129120</v>
          </cell>
          <cell r="E1148">
            <v>41066</v>
          </cell>
          <cell r="F1148">
            <v>0</v>
          </cell>
        </row>
        <row r="1149">
          <cell r="A1149">
            <v>401420</v>
          </cell>
          <cell r="B1149" t="str">
            <v xml:space="preserve">  SX,LD x¡ gã gå mŸi nâi,mŸi gÜc            </v>
          </cell>
          <cell r="C1149" t="str">
            <v xml:space="preserve"> m3 </v>
          </cell>
          <cell r="D1149">
            <v>1129120</v>
          </cell>
          <cell r="E1149">
            <v>41066</v>
          </cell>
          <cell r="F1149">
            <v>0</v>
          </cell>
        </row>
        <row r="1150">
          <cell r="A1150">
            <v>401430</v>
          </cell>
          <cell r="B1150" t="str">
            <v xml:space="preserve">  SX,LD c·u phong                           </v>
          </cell>
          <cell r="C1150" t="str">
            <v xml:space="preserve"> m3 </v>
          </cell>
          <cell r="D1150">
            <v>1128875</v>
          </cell>
          <cell r="E1150">
            <v>32170</v>
          </cell>
          <cell r="F1150">
            <v>0</v>
          </cell>
        </row>
        <row r="1151">
          <cell r="A1151">
            <v>402110</v>
          </cell>
          <cell r="B1151" t="str">
            <v xml:space="preserve">  L°p dúng cŸc lo­i khuán cøa gå            </v>
          </cell>
          <cell r="C1151" t="str">
            <v xml:space="preserve"> m</v>
          </cell>
          <cell r="D1151">
            <v>1860</v>
          </cell>
          <cell r="E1151">
            <v>2255</v>
          </cell>
          <cell r="F1151">
            <v>0</v>
          </cell>
        </row>
        <row r="1152">
          <cell r="A1152">
            <v>402210</v>
          </cell>
          <cell r="B1152" t="str">
            <v xml:space="preserve">  L°p cøa gå v¡o khuán                      </v>
          </cell>
          <cell r="C1152" t="str">
            <v xml:space="preserve"> m2 </v>
          </cell>
          <cell r="D1152">
            <v>0</v>
          </cell>
          <cell r="E1152">
            <v>2819</v>
          </cell>
          <cell r="F1152">
            <v>0</v>
          </cell>
        </row>
        <row r="1153">
          <cell r="A1153">
            <v>402220</v>
          </cell>
          <cell r="B1153" t="str">
            <v xml:space="preserve">  L°p cøa kháng cÜ khuán                    </v>
          </cell>
          <cell r="C1153" t="str">
            <v xml:space="preserve"> m2 </v>
          </cell>
          <cell r="D1153">
            <v>2007</v>
          </cell>
          <cell r="E1153">
            <v>4510</v>
          </cell>
          <cell r="F1153">
            <v>0</v>
          </cell>
        </row>
        <row r="1154">
          <cell r="A1154">
            <v>500111</v>
          </cell>
          <cell r="B1154" t="str">
            <v xml:space="preserve">  SX vÖ k¿o th¾p hÖnh liÅn kÆt h¡n,L&lt;= 9m   </v>
          </cell>
          <cell r="C1154" t="str">
            <v xml:space="preserve"> t¶n </v>
          </cell>
          <cell r="D1154">
            <v>5033204</v>
          </cell>
          <cell r="E1154">
            <v>480890</v>
          </cell>
          <cell r="F1154">
            <v>873618</v>
          </cell>
        </row>
        <row r="1155">
          <cell r="A1155">
            <v>500112</v>
          </cell>
          <cell r="B1155" t="str">
            <v xml:space="preserve">  SX vÖ k¿o th¾p hÖnh liÅn kÆt h¡n,L&lt;=12m   </v>
          </cell>
          <cell r="C1155" t="str">
            <v xml:space="preserve"> t¶n </v>
          </cell>
          <cell r="D1155">
            <v>4959950</v>
          </cell>
          <cell r="E1155">
            <v>454846</v>
          </cell>
          <cell r="F1155">
            <v>573342</v>
          </cell>
        </row>
        <row r="1156">
          <cell r="A1156">
            <v>500113</v>
          </cell>
          <cell r="B1156" t="str">
            <v xml:space="preserve">  SX vÖ k¿o th¾p hÖnh liÅn kÆt h¡n,L&lt;=15m   </v>
          </cell>
          <cell r="C1156" t="str">
            <v xml:space="preserve"> t¶n </v>
          </cell>
          <cell r="D1156">
            <v>4860854</v>
          </cell>
          <cell r="E1156">
            <v>586371</v>
          </cell>
          <cell r="F1156">
            <v>450812</v>
          </cell>
        </row>
        <row r="1157">
          <cell r="A1157">
            <v>500114</v>
          </cell>
          <cell r="B1157" t="str">
            <v xml:space="preserve">  SX vÖ k¿o th¾p hÖnh liÅn kÆt h¡n,L&lt;=18m   </v>
          </cell>
          <cell r="C1157" t="str">
            <v xml:space="preserve"> t¶n </v>
          </cell>
          <cell r="D1157">
            <v>4997790</v>
          </cell>
          <cell r="E1157">
            <v>435397</v>
          </cell>
          <cell r="F1157">
            <v>462224</v>
          </cell>
        </row>
        <row r="1158">
          <cell r="A1158">
            <v>500115</v>
          </cell>
          <cell r="B1158" t="str">
            <v xml:space="preserve">  SX vÖ k¿o th¾p hÖnh liÅn kÆt h¡n,L&lt;=18m   </v>
          </cell>
          <cell r="C1158" t="str">
            <v xml:space="preserve"> t¶n </v>
          </cell>
          <cell r="D1158">
            <v>4861407</v>
          </cell>
          <cell r="E1158">
            <v>367220</v>
          </cell>
          <cell r="F1158">
            <v>260639</v>
          </cell>
        </row>
        <row r="1159">
          <cell r="A1159">
            <v>500116</v>
          </cell>
          <cell r="B1159" t="str">
            <v xml:space="preserve">  SX vÖ k¿o th¾p hÖnh liÅn kÆt h¡n,L&lt;=21m   </v>
          </cell>
          <cell r="C1159" t="str">
            <v xml:space="preserve"> t¶n </v>
          </cell>
          <cell r="D1159">
            <v>4808626</v>
          </cell>
          <cell r="E1159">
            <v>320127</v>
          </cell>
          <cell r="F1159">
            <v>404723</v>
          </cell>
        </row>
        <row r="1160">
          <cell r="A1160">
            <v>500211</v>
          </cell>
          <cell r="B1160" t="str">
            <v xml:space="preserve">  SX k¿o th¾p,(thanh h­ =th¾p trÝn),L&lt;= 9m  </v>
          </cell>
          <cell r="C1160" t="str">
            <v xml:space="preserve"> t¶n </v>
          </cell>
          <cell r="D1160">
            <v>5525928</v>
          </cell>
          <cell r="E1160">
            <v>749639</v>
          </cell>
          <cell r="F1160">
            <v>589365</v>
          </cell>
        </row>
        <row r="1161">
          <cell r="A1161">
            <v>500212</v>
          </cell>
          <cell r="B1161" t="str">
            <v xml:space="preserve">  SX k¿o th¾p,(thanh h­ =th¾p trÝn),L&lt;=12m  </v>
          </cell>
          <cell r="C1161" t="str">
            <v xml:space="preserve"> t¶n </v>
          </cell>
          <cell r="D1161">
            <v>5068530</v>
          </cell>
          <cell r="E1161">
            <v>502615</v>
          </cell>
          <cell r="F1161">
            <v>448317</v>
          </cell>
        </row>
        <row r="1162">
          <cell r="A1162">
            <v>500213</v>
          </cell>
          <cell r="B1162" t="str">
            <v xml:space="preserve">  SX k¿o th¾p,(thanh h­ =th¾p trÝn),L&lt;=15m  </v>
          </cell>
          <cell r="C1162" t="str">
            <v xml:space="preserve"> t¶n </v>
          </cell>
          <cell r="D1162">
            <v>5226986</v>
          </cell>
          <cell r="E1162">
            <v>430121</v>
          </cell>
          <cell r="F1162">
            <v>297391</v>
          </cell>
        </row>
        <row r="1163">
          <cell r="A1163">
            <v>500311</v>
          </cell>
          <cell r="B1163" t="str">
            <v xml:space="preserve">  SX gi±ng mŸi                              </v>
          </cell>
          <cell r="C1163" t="str">
            <v xml:space="preserve"> t¶n </v>
          </cell>
          <cell r="D1163">
            <v>4510122</v>
          </cell>
          <cell r="E1163">
            <v>409994</v>
          </cell>
          <cell r="F1163">
            <v>63440</v>
          </cell>
        </row>
        <row r="1164">
          <cell r="A1164">
            <v>500321</v>
          </cell>
          <cell r="B1164" t="str">
            <v xml:space="preserve">  SX x¡ gã 1 s°t hÖnh lèn                   </v>
          </cell>
          <cell r="C1164" t="str">
            <v xml:space="preserve"> t¶n </v>
          </cell>
          <cell r="D1164">
            <v>4230703</v>
          </cell>
          <cell r="E1164">
            <v>75881</v>
          </cell>
          <cell r="F1164">
            <v>0</v>
          </cell>
        </row>
        <row r="1165">
          <cell r="A1165">
            <v>500411</v>
          </cell>
          <cell r="B1165" t="str">
            <v xml:space="preserve">  SX d·m tõéng,cæt,d·m dõèi vÖ k¿o          </v>
          </cell>
          <cell r="C1165" t="str">
            <v xml:space="preserve"> t¶n </v>
          </cell>
          <cell r="D1165">
            <v>4745873</v>
          </cell>
          <cell r="E1165">
            <v>402555</v>
          </cell>
          <cell r="F1165">
            <v>399320</v>
          </cell>
        </row>
        <row r="1166">
          <cell r="A1166">
            <v>500421</v>
          </cell>
          <cell r="B1166" t="str">
            <v xml:space="preserve">  SX d·m mŸi                                </v>
          </cell>
          <cell r="C1166" t="str">
            <v xml:space="preserve"> t¶n </v>
          </cell>
          <cell r="D1166">
            <v>4538710</v>
          </cell>
          <cell r="E1166">
            <v>283079</v>
          </cell>
          <cell r="F1166">
            <v>359946</v>
          </cell>
        </row>
        <row r="1167">
          <cell r="A1167">
            <v>500431</v>
          </cell>
          <cell r="B1167" t="str">
            <v xml:space="preserve">  SX d·m c·u tròc th¾p                      </v>
          </cell>
          <cell r="C1167" t="str">
            <v xml:space="preserve"> t¶n </v>
          </cell>
          <cell r="D1167">
            <v>4793257</v>
          </cell>
          <cell r="E1167">
            <v>254904</v>
          </cell>
          <cell r="F1167">
            <v>395410</v>
          </cell>
        </row>
        <row r="1168">
          <cell r="A1168">
            <v>500511</v>
          </cell>
          <cell r="B1168" t="str">
            <v xml:space="preserve">  SX thang s°t                              </v>
          </cell>
          <cell r="C1168" t="str">
            <v xml:space="preserve"> t¶n </v>
          </cell>
          <cell r="D1168">
            <v>4435618</v>
          </cell>
          <cell r="E1168">
            <v>320115</v>
          </cell>
          <cell r="F1168">
            <v>569259</v>
          </cell>
        </row>
        <row r="1169">
          <cell r="A1169">
            <v>500521</v>
          </cell>
          <cell r="B1169" t="str">
            <v xml:space="preserve">  SX lan can s°t                            </v>
          </cell>
          <cell r="C1169" t="str">
            <v xml:space="preserve"> t¶n </v>
          </cell>
          <cell r="D1169">
            <v>4674571</v>
          </cell>
          <cell r="E1169">
            <v>397607</v>
          </cell>
          <cell r="F1169">
            <v>230922</v>
          </cell>
        </row>
        <row r="1170">
          <cell r="A1170">
            <v>500531</v>
          </cell>
          <cell r="B1170" t="str">
            <v xml:space="preserve">  SX cøa sä tréi th¾p                       </v>
          </cell>
          <cell r="C1170" t="str">
            <v xml:space="preserve"> t¶n </v>
          </cell>
          <cell r="D1170">
            <v>4283030</v>
          </cell>
          <cell r="E1170">
            <v>976722</v>
          </cell>
          <cell r="F1170">
            <v>1113779</v>
          </cell>
        </row>
        <row r="1171">
          <cell r="A1171">
            <v>500611</v>
          </cell>
          <cell r="B1171" t="str">
            <v xml:space="preserve">  SX h¡ng r¡o lõèi th¾p                     </v>
          </cell>
          <cell r="C1171" t="str">
            <v xml:space="preserve"> m2 </v>
          </cell>
          <cell r="D1171">
            <v>84651</v>
          </cell>
          <cell r="E1171">
            <v>13191</v>
          </cell>
          <cell r="F1171">
            <v>6344</v>
          </cell>
        </row>
        <row r="1172">
          <cell r="A1172">
            <v>500612</v>
          </cell>
          <cell r="B1172" t="str">
            <v xml:space="preserve">  SX h¡ng r¡o song s°t trÝn                 </v>
          </cell>
          <cell r="C1172" t="str">
            <v xml:space="preserve"> m2 </v>
          </cell>
          <cell r="D1172">
            <v>102754</v>
          </cell>
          <cell r="E1172">
            <v>14657</v>
          </cell>
          <cell r="F1172">
            <v>7613</v>
          </cell>
        </row>
        <row r="1173">
          <cell r="A1173">
            <v>500621</v>
          </cell>
          <cell r="B1173" t="str">
            <v xml:space="preserve">  SX cøa lõèi th¾p (khung th¾p)             </v>
          </cell>
          <cell r="C1173" t="str">
            <v xml:space="preserve"> m2 </v>
          </cell>
          <cell r="D1173">
            <v>103052</v>
          </cell>
          <cell r="E1173">
            <v>16912</v>
          </cell>
          <cell r="F1173">
            <v>9516</v>
          </cell>
        </row>
        <row r="1174">
          <cell r="A1174">
            <v>500622</v>
          </cell>
          <cell r="B1174" t="str">
            <v xml:space="preserve">  SX song s°t cøa                           </v>
          </cell>
          <cell r="C1174" t="str">
            <v xml:space="preserve"> m2 </v>
          </cell>
          <cell r="D1174">
            <v>110139</v>
          </cell>
          <cell r="E1174">
            <v>19167</v>
          </cell>
          <cell r="F1174">
            <v>9516</v>
          </cell>
        </row>
        <row r="1175">
          <cell r="A1175">
            <v>505110</v>
          </cell>
          <cell r="B1175" t="str">
            <v xml:space="preserve">  L°p dúng cæt th¾p                         </v>
          </cell>
          <cell r="C1175" t="str">
            <v xml:space="preserve"> t¶n </v>
          </cell>
          <cell r="D1175">
            <v>187923</v>
          </cell>
          <cell r="E1175">
            <v>104979</v>
          </cell>
          <cell r="F1175">
            <v>321011</v>
          </cell>
        </row>
        <row r="1176">
          <cell r="A1176">
            <v>505210</v>
          </cell>
          <cell r="B1176" t="str">
            <v xml:space="preserve">  L°p dúng vÖ k¿o th¾p L&lt;=18m           </v>
          </cell>
          <cell r="C1176" t="str">
            <v xml:space="preserve"> t¶n </v>
          </cell>
          <cell r="D1176">
            <v>224896</v>
          </cell>
          <cell r="E1176">
            <v>65245</v>
          </cell>
          <cell r="F1176">
            <v>211369</v>
          </cell>
        </row>
        <row r="1177">
          <cell r="A1177">
            <v>505220</v>
          </cell>
          <cell r="B1177" t="str">
            <v xml:space="preserve">  L°p dúng vÖ k¿o th¾p L&gt; 18m           </v>
          </cell>
          <cell r="C1177" t="str">
            <v xml:space="preserve"> t¶n </v>
          </cell>
          <cell r="D1177">
            <v>223727</v>
          </cell>
          <cell r="E1177">
            <v>57202</v>
          </cell>
          <cell r="F1177">
            <v>227263</v>
          </cell>
        </row>
        <row r="1178">
          <cell r="A1178">
            <v>505310</v>
          </cell>
          <cell r="B1178" t="str">
            <v xml:space="preserve">  L°p dúng x¡ gã th¾p                       </v>
          </cell>
          <cell r="C1178" t="str">
            <v xml:space="preserve"> t¶n </v>
          </cell>
          <cell r="D1178">
            <v>227440</v>
          </cell>
          <cell r="E1178">
            <v>29509</v>
          </cell>
          <cell r="F1178">
            <v>282111</v>
          </cell>
        </row>
        <row r="1179">
          <cell r="A1179">
            <v>505410</v>
          </cell>
          <cell r="B1179" t="str">
            <v xml:space="preserve">  L°p dúng gi±ng th¾p liÅn kÆt = ½inh tŸn   </v>
          </cell>
          <cell r="C1179" t="str">
            <v xml:space="preserve"> t¶n </v>
          </cell>
          <cell r="D1179">
            <v>262013</v>
          </cell>
          <cell r="E1179">
            <v>233263</v>
          </cell>
          <cell r="F1179">
            <v>865534</v>
          </cell>
        </row>
        <row r="1180">
          <cell r="A1180">
            <v>505420</v>
          </cell>
          <cell r="B1180" t="str">
            <v xml:space="preserve">  L°p dúng gi±ng th¾p liÅn kÆt = bu láng    </v>
          </cell>
          <cell r="C1180" t="str">
            <v xml:space="preserve"> t¶n </v>
          </cell>
          <cell r="D1180">
            <v>674411</v>
          </cell>
          <cell r="E1180">
            <v>25834</v>
          </cell>
          <cell r="F1180">
            <v>313831</v>
          </cell>
        </row>
        <row r="1181">
          <cell r="A1181">
            <v>505510</v>
          </cell>
          <cell r="B1181" t="str">
            <v xml:space="preserve">  L°p d·m tõéng,cæt châng,d·m c·u tròc ½çn  </v>
          </cell>
          <cell r="C1181" t="str">
            <v xml:space="preserve"> t¶n </v>
          </cell>
          <cell r="D1181">
            <v>315749</v>
          </cell>
          <cell r="E1181">
            <v>76528</v>
          </cell>
          <cell r="F1181">
            <v>271688</v>
          </cell>
        </row>
        <row r="1182">
          <cell r="A1182">
            <v>505610</v>
          </cell>
          <cell r="B1182" t="str">
            <v xml:space="preserve">  L°p d·m c·u tròc kÌ c¨ t¶n h¬m,d¡n h¬m</v>
          </cell>
          <cell r="C1182" t="str">
            <v xml:space="preserve"> t¶n </v>
          </cell>
          <cell r="D1182">
            <v>197866</v>
          </cell>
          <cell r="E1182">
            <v>81963</v>
          </cell>
          <cell r="F1182">
            <v>278212</v>
          </cell>
        </row>
        <row r="1183">
          <cell r="A1183">
            <v>505710</v>
          </cell>
          <cell r="B1183" t="str">
            <v xml:space="preserve">  L°p dúng thang s°t ½öng                   </v>
          </cell>
          <cell r="C1183" t="str">
            <v xml:space="preserve"> t¶n </v>
          </cell>
          <cell r="D1183">
            <v>131483</v>
          </cell>
          <cell r="E1183">
            <v>63558</v>
          </cell>
          <cell r="F1183">
            <v>399334</v>
          </cell>
        </row>
        <row r="1184">
          <cell r="A1184">
            <v>505720</v>
          </cell>
          <cell r="B1184" t="str">
            <v xml:space="preserve">  L°p dúng thang s°t xiÅn                   </v>
          </cell>
          <cell r="C1184" t="str">
            <v xml:space="preserve"> t¶n </v>
          </cell>
          <cell r="D1184">
            <v>150587</v>
          </cell>
          <cell r="E1184">
            <v>37724</v>
          </cell>
          <cell r="F1184">
            <v>268746</v>
          </cell>
        </row>
        <row r="1185">
          <cell r="A1185">
            <v>505730</v>
          </cell>
          <cell r="B1185" t="str">
            <v xml:space="preserve">  L°p dúng lan can s°t                      </v>
          </cell>
          <cell r="C1185" t="str">
            <v xml:space="preserve"> t¶n </v>
          </cell>
          <cell r="D1185">
            <v>136511</v>
          </cell>
          <cell r="E1185">
            <v>45939</v>
          </cell>
          <cell r="F1185">
            <v>515871</v>
          </cell>
        </row>
        <row r="1186">
          <cell r="A1186">
            <v>505740</v>
          </cell>
          <cell r="B1186" t="str">
            <v xml:space="preserve">  L°p dúng cøa sä tréi                      </v>
          </cell>
          <cell r="C1186" t="str">
            <v xml:space="preserve"> t¶n </v>
          </cell>
          <cell r="D1186">
            <v>11888</v>
          </cell>
          <cell r="E1186">
            <v>51506</v>
          </cell>
          <cell r="F1186">
            <v>210064</v>
          </cell>
        </row>
        <row r="1187">
          <cell r="A1187">
            <v>505810</v>
          </cell>
          <cell r="B1187" t="str">
            <v xml:space="preserve">  L°p dúng s¡n thao tŸc                     </v>
          </cell>
          <cell r="C1187" t="str">
            <v xml:space="preserve"> t¶n </v>
          </cell>
          <cell r="D1187">
            <v>544600</v>
          </cell>
          <cell r="E1187">
            <v>140978</v>
          </cell>
          <cell r="F1187">
            <v>379766</v>
          </cell>
        </row>
        <row r="1188">
          <cell r="A1188">
            <v>505910</v>
          </cell>
          <cell r="B1188" t="str">
            <v xml:space="preserve">  L°p cŸc c¶u kiÎn th¾p &lt;=50kg = thð cáng   </v>
          </cell>
          <cell r="C1188" t="str">
            <v xml:space="preserve"> t¶n </v>
          </cell>
          <cell r="D1188">
            <v>452806</v>
          </cell>
          <cell r="E1188">
            <v>126036</v>
          </cell>
          <cell r="F1188">
            <v>229970</v>
          </cell>
        </row>
        <row r="1189">
          <cell r="A1189">
            <v>601110</v>
          </cell>
          <cell r="B1189" t="str">
            <v xml:space="preserve">  L¡m mŸi ngÜi 22v/m2,cao &lt;=4m          </v>
          </cell>
          <cell r="C1189" t="str">
            <v xml:space="preserve"> m2 </v>
          </cell>
          <cell r="D1189">
            <v>27074.71</v>
          </cell>
          <cell r="E1189">
            <v>1284.73</v>
          </cell>
          <cell r="F1189">
            <v>8.98</v>
          </cell>
        </row>
        <row r="1190">
          <cell r="A1190">
            <v>601120</v>
          </cell>
          <cell r="B1190" t="str">
            <v xml:space="preserve">  L¡m mŸi ngÜi 22v/m2,cao &gt; 4m          </v>
          </cell>
          <cell r="C1190" t="str">
            <v xml:space="preserve"> m2 </v>
          </cell>
          <cell r="D1190">
            <v>27074.71</v>
          </cell>
          <cell r="E1190">
            <v>1417.13</v>
          </cell>
          <cell r="F1190">
            <v>224.13</v>
          </cell>
        </row>
        <row r="1191">
          <cell r="A1191">
            <v>605110</v>
          </cell>
          <cell r="B1191" t="str">
            <v xml:space="preserve">  L¡m mŸi Fibrá xi m¯ng                     </v>
          </cell>
          <cell r="C1191" t="str">
            <v xml:space="preserve"> m2 </v>
          </cell>
          <cell r="D1191">
            <v>35625.519999999997</v>
          </cell>
          <cell r="E1191">
            <v>832.31</v>
          </cell>
          <cell r="F1191">
            <v>0</v>
          </cell>
        </row>
        <row r="1192">
          <cell r="A1192">
            <v>605210</v>
          </cell>
          <cell r="B1192" t="str">
            <v xml:space="preserve">  L¡m mŸi tán trŸng kÁm                 </v>
          </cell>
          <cell r="C1192" t="str">
            <v xml:space="preserve"> m2 </v>
          </cell>
          <cell r="D1192">
            <v>86170.12</v>
          </cell>
          <cell r="E1192">
            <v>691.79</v>
          </cell>
          <cell r="F1192">
            <v>0</v>
          </cell>
        </row>
        <row r="1193">
          <cell r="A1193">
            <v>605310</v>
          </cell>
          <cell r="B1193" t="str">
            <v xml:space="preserve">  L¡m mŸi t¶m nhúa trong lõìn sÜng          </v>
          </cell>
          <cell r="C1193" t="str">
            <v xml:space="preserve"> m2 </v>
          </cell>
          <cell r="D1193">
            <v>31714.14</v>
          </cell>
          <cell r="E1193">
            <v>553.42999999999995</v>
          </cell>
          <cell r="F1193">
            <v>0</v>
          </cell>
        </row>
        <row r="1194">
          <cell r="A1194">
            <v>606110</v>
          </cell>
          <cell r="B1194" t="str">
            <v xml:space="preserve">  DŸn ngÜi trÅn mŸi nghiÅng bÅ táng H&lt;=4m   </v>
          </cell>
          <cell r="C1194" t="str">
            <v xml:space="preserve"> m2 </v>
          </cell>
          <cell r="D1194">
            <v>42402</v>
          </cell>
          <cell r="E1194">
            <v>5637</v>
          </cell>
          <cell r="F1194">
            <v>113</v>
          </cell>
        </row>
        <row r="1195">
          <cell r="A1195">
            <v>606120</v>
          </cell>
          <cell r="B1195" t="str">
            <v xml:space="preserve">  DŸn ngÜi trÅn mŸi nghiÅng bÅ táng H&gt; 4m   </v>
          </cell>
          <cell r="C1195" t="str">
            <v xml:space="preserve"> m2 </v>
          </cell>
          <cell r="D1195">
            <v>42402</v>
          </cell>
          <cell r="E1195">
            <v>6201</v>
          </cell>
          <cell r="F1195">
            <v>113</v>
          </cell>
        </row>
        <row r="1196">
          <cell r="A1196">
            <v>651111</v>
          </cell>
          <cell r="B1196" t="str">
            <v xml:space="preserve">  TrŸt tõéng d¡y 1.0cm,cao &lt;=4m    M25  </v>
          </cell>
          <cell r="C1196" t="str">
            <v xml:space="preserve"> m2 </v>
          </cell>
          <cell r="D1196">
            <v>1782</v>
          </cell>
          <cell r="E1196">
            <v>1506</v>
          </cell>
          <cell r="F1196">
            <v>77</v>
          </cell>
        </row>
        <row r="1197">
          <cell r="A1197">
            <v>651112</v>
          </cell>
          <cell r="B1197" t="str">
            <v xml:space="preserve">  TrŸt tõéng d¡y 1.0cm,cao &lt;=4m    M50  </v>
          </cell>
          <cell r="C1197" t="str">
            <v xml:space="preserve"> m2 </v>
          </cell>
          <cell r="D1197">
            <v>2712</v>
          </cell>
          <cell r="E1197">
            <v>1506</v>
          </cell>
          <cell r="F1197">
            <v>77</v>
          </cell>
        </row>
        <row r="1198">
          <cell r="A1198">
            <v>651121</v>
          </cell>
          <cell r="B1198" t="str">
            <v xml:space="preserve">  TrŸt tõéng d¡y 1.0cm,cao &gt; 4m    M25  </v>
          </cell>
          <cell r="C1198" t="str">
            <v xml:space="preserve"> m2 </v>
          </cell>
          <cell r="D1198">
            <v>1791</v>
          </cell>
          <cell r="E1198">
            <v>2166</v>
          </cell>
          <cell r="F1198">
            <v>113</v>
          </cell>
        </row>
        <row r="1199">
          <cell r="A1199">
            <v>651122</v>
          </cell>
          <cell r="B1199" t="str">
            <v xml:space="preserve">  TrŸt tõéng d¡y 1.0cm,cao &gt; 4m    M50  </v>
          </cell>
          <cell r="C1199" t="str">
            <v xml:space="preserve"> m2 </v>
          </cell>
          <cell r="D1199">
            <v>2726</v>
          </cell>
          <cell r="E1199">
            <v>2166</v>
          </cell>
          <cell r="F1199">
            <v>113</v>
          </cell>
        </row>
        <row r="1200">
          <cell r="A1200">
            <v>651131</v>
          </cell>
          <cell r="B1200" t="str">
            <v xml:space="preserve">  TrŸt tõéng d¡y 1.5cm,cao &lt;=4m    M25  </v>
          </cell>
          <cell r="C1200" t="str">
            <v xml:space="preserve"> m2 </v>
          </cell>
          <cell r="D1200">
            <v>2524</v>
          </cell>
          <cell r="E1200">
            <v>1506</v>
          </cell>
          <cell r="F1200">
            <v>77</v>
          </cell>
        </row>
        <row r="1201">
          <cell r="A1201">
            <v>651132</v>
          </cell>
          <cell r="B1201" t="str">
            <v xml:space="preserve">  TrŸt tõéng d¡y 1.5cm,cao &lt;=4m    M50  </v>
          </cell>
          <cell r="C1201" t="str">
            <v xml:space="preserve"> m2 </v>
          </cell>
          <cell r="D1201">
            <v>3842</v>
          </cell>
          <cell r="E1201">
            <v>1506</v>
          </cell>
          <cell r="F1201">
            <v>77</v>
          </cell>
        </row>
        <row r="1202">
          <cell r="A1202">
            <v>651141</v>
          </cell>
          <cell r="B1202" t="str">
            <v xml:space="preserve">  TrŸt tõéng d¡y 1.5cm,cao &gt; 4m    M25  </v>
          </cell>
          <cell r="C1202" t="str">
            <v xml:space="preserve"> m2 </v>
          </cell>
          <cell r="D1202">
            <v>2537</v>
          </cell>
          <cell r="E1202">
            <v>2166</v>
          </cell>
          <cell r="F1202">
            <v>113</v>
          </cell>
        </row>
        <row r="1203">
          <cell r="A1203">
            <v>651142</v>
          </cell>
          <cell r="B1203" t="str">
            <v xml:space="preserve">  TrŸt tõéng d¡y 1.5cm,cao &gt; 4m    M50  </v>
          </cell>
          <cell r="C1203" t="str">
            <v xml:space="preserve"> m2 </v>
          </cell>
          <cell r="D1203">
            <v>3862</v>
          </cell>
          <cell r="E1203">
            <v>2166</v>
          </cell>
          <cell r="F1203">
            <v>113</v>
          </cell>
        </row>
        <row r="1204">
          <cell r="A1204">
            <v>651151</v>
          </cell>
          <cell r="B1204" t="str">
            <v xml:space="preserve">  TrŸt tõéng d¡y 2.0cm,cao &lt;=4m    M25  </v>
          </cell>
          <cell r="C1204" t="str">
            <v xml:space="preserve"> m2 </v>
          </cell>
          <cell r="D1204">
            <v>3415</v>
          </cell>
          <cell r="E1204">
            <v>1506</v>
          </cell>
          <cell r="F1204">
            <v>77</v>
          </cell>
        </row>
        <row r="1205">
          <cell r="A1205">
            <v>651152</v>
          </cell>
          <cell r="B1205" t="str">
            <v xml:space="preserve">  TrŸt tõéng d¡y 2.0cm,cao &lt;=4m    M50  </v>
          </cell>
          <cell r="C1205" t="str">
            <v xml:space="preserve"> m2 </v>
          </cell>
          <cell r="D1205">
            <v>5199</v>
          </cell>
          <cell r="E1205">
            <v>1506</v>
          </cell>
          <cell r="F1205">
            <v>77</v>
          </cell>
        </row>
        <row r="1206">
          <cell r="A1206">
            <v>651153</v>
          </cell>
          <cell r="B1206" t="str">
            <v xml:space="preserve">  TrŸt tõéng d¡y 2.0cm,cao &lt;=4m    M75  </v>
          </cell>
          <cell r="C1206" t="str">
            <v xml:space="preserve"> m2 </v>
          </cell>
          <cell r="D1206">
            <v>6983</v>
          </cell>
          <cell r="E1206">
            <v>1506</v>
          </cell>
          <cell r="F1206">
            <v>77</v>
          </cell>
        </row>
        <row r="1207">
          <cell r="A1207">
            <v>651161</v>
          </cell>
          <cell r="B1207" t="str">
            <v xml:space="preserve">  TrŸt tõéng d¡y 2.0cm,cao &gt; 4m    M25  </v>
          </cell>
          <cell r="C1207" t="str">
            <v xml:space="preserve"> m2 </v>
          </cell>
          <cell r="D1207">
            <v>3432</v>
          </cell>
          <cell r="E1207">
            <v>2166</v>
          </cell>
          <cell r="F1207">
            <v>113</v>
          </cell>
        </row>
        <row r="1208">
          <cell r="A1208">
            <v>651162</v>
          </cell>
          <cell r="B1208" t="str">
            <v xml:space="preserve">  TrŸt tõéng d¡y 2.0cm,cao &gt; 4m    M50  </v>
          </cell>
          <cell r="C1208" t="str">
            <v xml:space="preserve"> m2 </v>
          </cell>
          <cell r="D1208">
            <v>5225</v>
          </cell>
          <cell r="E1208">
            <v>2166</v>
          </cell>
          <cell r="F1208">
            <v>113</v>
          </cell>
        </row>
        <row r="1209">
          <cell r="A1209">
            <v>651163</v>
          </cell>
          <cell r="B1209" t="str">
            <v xml:space="preserve">  TrŸt tõéng d¡y 2.0cm,cao &gt; 4m    M75  </v>
          </cell>
          <cell r="C1209" t="str">
            <v xml:space="preserve"> m2 </v>
          </cell>
          <cell r="D1209">
            <v>7018</v>
          </cell>
          <cell r="E1209">
            <v>2166</v>
          </cell>
          <cell r="F1209">
            <v>113</v>
          </cell>
        </row>
        <row r="1210">
          <cell r="A1210">
            <v>651211</v>
          </cell>
          <cell r="B1210" t="str">
            <v xml:space="preserve">  TrŸt trò,C·u thang,Lam ½öng,d¡y 1 cm,M25  </v>
          </cell>
          <cell r="C1210" t="str">
            <v xml:space="preserve"> m2 </v>
          </cell>
          <cell r="D1210">
            <v>1940</v>
          </cell>
          <cell r="E1210">
            <v>5476</v>
          </cell>
          <cell r="F1210">
            <v>113</v>
          </cell>
        </row>
        <row r="1211">
          <cell r="A1211">
            <v>651212</v>
          </cell>
          <cell r="B1211" t="str">
            <v xml:space="preserve">  TrŸt trò,C·u thang,Lam ½öng,d¡y 1 cm,M50  </v>
          </cell>
          <cell r="C1211" t="str">
            <v xml:space="preserve"> m2 </v>
          </cell>
          <cell r="D1211">
            <v>2953</v>
          </cell>
          <cell r="E1211">
            <v>5476</v>
          </cell>
          <cell r="F1211">
            <v>113</v>
          </cell>
        </row>
        <row r="1212">
          <cell r="A1212">
            <v>651221</v>
          </cell>
          <cell r="B1212" t="str">
            <v xml:space="preserve">  TrŸt trò,C·u thang,Lam ½öng,d¡y1.5cm,M25  </v>
          </cell>
          <cell r="C1212" t="str">
            <v xml:space="preserve"> m2 </v>
          </cell>
          <cell r="D1212">
            <v>2686</v>
          </cell>
          <cell r="E1212">
            <v>5476</v>
          </cell>
          <cell r="F1212">
            <v>113</v>
          </cell>
        </row>
        <row r="1213">
          <cell r="A1213">
            <v>651222</v>
          </cell>
          <cell r="B1213" t="str">
            <v xml:space="preserve">  TrŸt trò,C·u thang,Lam ½öng,d¡y1.5cm,M50  </v>
          </cell>
          <cell r="C1213" t="str">
            <v xml:space="preserve"> m2 </v>
          </cell>
          <cell r="D1213">
            <v>4089</v>
          </cell>
          <cell r="E1213">
            <v>5476</v>
          </cell>
          <cell r="F1213">
            <v>113</v>
          </cell>
        </row>
        <row r="1214">
          <cell r="A1214">
            <v>651231</v>
          </cell>
          <cell r="B1214" t="str">
            <v xml:space="preserve">  TrŸt trò,C·u thang,Lam ½öng,d¡y 2 cm,M25  </v>
          </cell>
          <cell r="C1214" t="str">
            <v xml:space="preserve"> m2 </v>
          </cell>
          <cell r="D1214">
            <v>3730</v>
          </cell>
          <cell r="E1214">
            <v>5476</v>
          </cell>
          <cell r="F1214">
            <v>113</v>
          </cell>
        </row>
        <row r="1215">
          <cell r="A1215">
            <v>651232</v>
          </cell>
          <cell r="B1215" t="str">
            <v xml:space="preserve">  TrŸt trò,C·u thang,Lam ½öng,d¡y 2 cm,M50  </v>
          </cell>
          <cell r="C1215" t="str">
            <v xml:space="preserve"> m2 </v>
          </cell>
          <cell r="D1215">
            <v>5679</v>
          </cell>
          <cell r="E1215">
            <v>5476</v>
          </cell>
          <cell r="F1215">
            <v>113</v>
          </cell>
        </row>
        <row r="1216">
          <cell r="A1216">
            <v>651311</v>
          </cell>
          <cell r="B1216" t="str">
            <v xml:space="preserve">  TrŸt x¡,d·m                      M50  </v>
          </cell>
          <cell r="C1216" t="str">
            <v xml:space="preserve"> m2 </v>
          </cell>
          <cell r="D1216">
            <v>4068</v>
          </cell>
          <cell r="E1216">
            <v>3629</v>
          </cell>
          <cell r="F1216">
            <v>113</v>
          </cell>
        </row>
        <row r="1217">
          <cell r="A1217">
            <v>651321</v>
          </cell>
          <cell r="B1217" t="str">
            <v xml:space="preserve">  TrŸt tr·n                            M50  </v>
          </cell>
          <cell r="C1217" t="str">
            <v xml:space="preserve"> m2 </v>
          </cell>
          <cell r="D1217">
            <v>4068</v>
          </cell>
          <cell r="E1217">
            <v>3299</v>
          </cell>
          <cell r="F1217">
            <v>113</v>
          </cell>
        </row>
        <row r="1218">
          <cell r="A1218">
            <v>651411</v>
          </cell>
          <cell r="B1218" t="str">
            <v xml:space="preserve">  TrŸt ph¡o                            M50  </v>
          </cell>
          <cell r="C1218" t="str">
            <v>m</v>
          </cell>
          <cell r="D1218">
            <v>478</v>
          </cell>
          <cell r="E1218">
            <v>1517</v>
          </cell>
          <cell r="F1218">
            <v>0</v>
          </cell>
        </row>
        <row r="1219">
          <cell r="A1219">
            <v>651421</v>
          </cell>
          <cell r="B1219" t="str">
            <v xml:space="preserve">  TrŸt gé ch×                          M50  </v>
          </cell>
          <cell r="C1219" t="str">
            <v>m</v>
          </cell>
          <cell r="D1219">
            <v>860</v>
          </cell>
          <cell r="E1219">
            <v>1007</v>
          </cell>
          <cell r="F1219">
            <v>0</v>
          </cell>
        </row>
        <row r="1220">
          <cell r="A1220">
            <v>651511</v>
          </cell>
          <cell r="B1220" t="str">
            <v xml:space="preserve">  TrŸt sÅná,mŸi h°t,lam ngang d¡y 1cm  M50  </v>
          </cell>
          <cell r="C1220" t="str">
            <v xml:space="preserve"> m2 </v>
          </cell>
          <cell r="D1220">
            <v>2293</v>
          </cell>
          <cell r="E1220">
            <v>2639</v>
          </cell>
          <cell r="F1220">
            <v>0</v>
          </cell>
        </row>
        <row r="1221">
          <cell r="A1221">
            <v>652110</v>
          </cell>
          <cell r="B1221" t="str">
            <v xml:space="preserve">  TrŸt v¸y tõéng châng vang            M50  </v>
          </cell>
          <cell r="C1221" t="str">
            <v xml:space="preserve"> m2 </v>
          </cell>
          <cell r="D1221">
            <v>5418</v>
          </cell>
          <cell r="E1221">
            <v>3409</v>
          </cell>
          <cell r="F1221">
            <v>0</v>
          </cell>
        </row>
        <row r="1222">
          <cell r="A1222">
            <v>653111</v>
          </cell>
          <cell r="B1222" t="str">
            <v xml:space="preserve">  TrŸt granito gé ch×,½â tõéng d¡y 1cm  M50</v>
          </cell>
          <cell r="C1222" t="str">
            <v>m</v>
          </cell>
          <cell r="D1222">
            <v>1807</v>
          </cell>
          <cell r="E1222">
            <v>3519</v>
          </cell>
          <cell r="F1222">
            <v>0</v>
          </cell>
        </row>
        <row r="1223">
          <cell r="A1223">
            <v>653210</v>
          </cell>
          <cell r="B1223" t="str">
            <v xml:space="preserve">  TrŸt granito tay vin c·u thang d¡y 2.5cm</v>
          </cell>
          <cell r="C1223" t="str">
            <v xml:space="preserve"> m2 </v>
          </cell>
          <cell r="D1223">
            <v>21168</v>
          </cell>
          <cell r="E1223">
            <v>32216</v>
          </cell>
          <cell r="F1223">
            <v>0</v>
          </cell>
        </row>
        <row r="1224">
          <cell r="A1224">
            <v>653310</v>
          </cell>
          <cell r="B1224" t="str">
            <v xml:space="preserve">  TrŸt granito th¡nh á v¯ng,sÅná..d¡y 1.0cm</v>
          </cell>
          <cell r="C1224" t="str">
            <v xml:space="preserve"> m2 </v>
          </cell>
          <cell r="D1224">
            <v>17974</v>
          </cell>
          <cell r="E1224">
            <v>28038</v>
          </cell>
          <cell r="F1224">
            <v>0</v>
          </cell>
        </row>
        <row r="1225">
          <cell r="A1225">
            <v>653320</v>
          </cell>
          <cell r="B1225" t="str">
            <v xml:space="preserve">  TrŸt granito th¡nh á v¯ng,sÅná..d¡y 1.5cm</v>
          </cell>
          <cell r="C1225" t="str">
            <v xml:space="preserve"> m2 </v>
          </cell>
          <cell r="D1225">
            <v>19588</v>
          </cell>
          <cell r="E1225">
            <v>28038</v>
          </cell>
          <cell r="F1225">
            <v>0</v>
          </cell>
        </row>
        <row r="1226">
          <cell r="A1226">
            <v>653410</v>
          </cell>
          <cell r="B1226" t="str">
            <v xml:space="preserve">  TrŸt granito tõéng              d¡y 1.0cm</v>
          </cell>
          <cell r="C1226" t="str">
            <v xml:space="preserve"> m2 </v>
          </cell>
          <cell r="D1226">
            <v>17974</v>
          </cell>
          <cell r="E1226">
            <v>11545</v>
          </cell>
          <cell r="F1226">
            <v>0</v>
          </cell>
        </row>
        <row r="1227">
          <cell r="A1227">
            <v>653420</v>
          </cell>
          <cell r="B1227" t="str">
            <v xml:space="preserve">  TrŸt granito tõéng              d¡y 1.5cm</v>
          </cell>
          <cell r="C1227" t="str">
            <v xml:space="preserve"> m2 </v>
          </cell>
          <cell r="D1227">
            <v>19588</v>
          </cell>
          <cell r="E1227">
            <v>11545</v>
          </cell>
          <cell r="F1227">
            <v>0</v>
          </cell>
        </row>
        <row r="1228">
          <cell r="A1228">
            <v>653430</v>
          </cell>
          <cell r="B1228" t="str">
            <v xml:space="preserve">  TrŸt granito trò,cæt            d¡y 1.0cm</v>
          </cell>
          <cell r="C1228" t="str">
            <v xml:space="preserve"> m2 </v>
          </cell>
          <cell r="D1228">
            <v>17974</v>
          </cell>
          <cell r="E1228">
            <v>27818</v>
          </cell>
          <cell r="F1228">
            <v>0</v>
          </cell>
        </row>
        <row r="1229">
          <cell r="A1229">
            <v>653440</v>
          </cell>
          <cell r="B1229" t="str">
            <v xml:space="preserve">  TrŸt granito trò,cæt            d¡y 1.5cm</v>
          </cell>
          <cell r="C1229" t="str">
            <v xml:space="preserve"> m2 </v>
          </cell>
          <cell r="D1229">
            <v>19588</v>
          </cell>
          <cell r="E1229">
            <v>27818</v>
          </cell>
          <cell r="F1229">
            <v>0</v>
          </cell>
        </row>
        <row r="1230">
          <cell r="A1230">
            <v>654110</v>
          </cell>
          <cell r="B1230" t="str">
            <v xml:space="preserve">  TrŸt ½Ÿ røa tõéng              cao &lt;=4m   </v>
          </cell>
          <cell r="C1230" t="str">
            <v xml:space="preserve"> m2 </v>
          </cell>
          <cell r="D1230">
            <v>19869</v>
          </cell>
          <cell r="E1230">
            <v>5278</v>
          </cell>
          <cell r="F1230">
            <v>77</v>
          </cell>
        </row>
        <row r="1231">
          <cell r="A1231">
            <v>654120</v>
          </cell>
          <cell r="B1231" t="str">
            <v xml:space="preserve">  TrŸt ½Ÿ røa tõéng              cao &gt; 4m   </v>
          </cell>
          <cell r="C1231" t="str">
            <v xml:space="preserve"> m2 </v>
          </cell>
          <cell r="D1231">
            <v>19869</v>
          </cell>
          <cell r="E1231">
            <v>6047</v>
          </cell>
          <cell r="F1231">
            <v>149</v>
          </cell>
        </row>
        <row r="1232">
          <cell r="A1232">
            <v>654130</v>
          </cell>
          <cell r="B1232" t="str">
            <v xml:space="preserve">  TrŸt ½Ÿ røa trò                cao &lt;=4m   </v>
          </cell>
          <cell r="C1232" t="str">
            <v xml:space="preserve"> m2 </v>
          </cell>
          <cell r="D1232">
            <v>19869</v>
          </cell>
          <cell r="E1232">
            <v>9126</v>
          </cell>
          <cell r="F1232">
            <v>77</v>
          </cell>
        </row>
        <row r="1233">
          <cell r="A1233">
            <v>654140</v>
          </cell>
          <cell r="B1233" t="str">
            <v xml:space="preserve">  TrŸt ½Ÿ røa trò                cao &gt; 4m   </v>
          </cell>
          <cell r="C1233" t="str">
            <v xml:space="preserve"> m2 </v>
          </cell>
          <cell r="D1233">
            <v>19869</v>
          </cell>
          <cell r="E1233">
            <v>10336</v>
          </cell>
          <cell r="F1233">
            <v>149</v>
          </cell>
        </row>
        <row r="1234">
          <cell r="A1234">
            <v>654210</v>
          </cell>
          <cell r="B1234" t="str">
            <v xml:space="preserve">  TrŸt ½Ÿ røa th¡nh á v¯ng,sÅná..d¡y 1.5cm  </v>
          </cell>
          <cell r="C1234" t="str">
            <v xml:space="preserve"> m2 </v>
          </cell>
          <cell r="D1234">
            <v>22764</v>
          </cell>
          <cell r="E1234">
            <v>12425</v>
          </cell>
          <cell r="F1234">
            <v>0</v>
          </cell>
        </row>
        <row r="1235">
          <cell r="A1235">
            <v>662110</v>
          </cell>
          <cell r="B1235" t="str">
            <v xml:space="preserve">  âp tõéng g­ch men sö 15x15,H&lt;=4m,M50      </v>
          </cell>
          <cell r="C1235" t="str">
            <v xml:space="preserve"> m2 </v>
          </cell>
          <cell r="D1235">
            <v>40453</v>
          </cell>
          <cell r="E1235">
            <v>7554</v>
          </cell>
          <cell r="F1235">
            <v>0</v>
          </cell>
        </row>
        <row r="1236">
          <cell r="A1236">
            <v>662120</v>
          </cell>
          <cell r="B1236" t="str">
            <v xml:space="preserve">  âp tõéng g­ch men sö 15x15,H&gt; 4m,M50      </v>
          </cell>
          <cell r="C1236" t="str">
            <v xml:space="preserve"> m2 </v>
          </cell>
          <cell r="D1236">
            <v>40453</v>
          </cell>
          <cell r="E1236">
            <v>8005</v>
          </cell>
          <cell r="F1236">
            <v>143</v>
          </cell>
        </row>
        <row r="1237">
          <cell r="A1237">
            <v>662130</v>
          </cell>
          <cell r="B1237" t="str">
            <v xml:space="preserve">  âp tõéng g­ch men sö 11x11,H&lt;=4m,M50      </v>
          </cell>
          <cell r="C1237" t="str">
            <v xml:space="preserve"> m2 </v>
          </cell>
          <cell r="D1237">
            <v>51474</v>
          </cell>
          <cell r="E1237">
            <v>8005</v>
          </cell>
          <cell r="F1237">
            <v>0</v>
          </cell>
        </row>
        <row r="1238">
          <cell r="A1238">
            <v>662140</v>
          </cell>
          <cell r="B1238" t="str">
            <v xml:space="preserve">  âp tõéng g­ch men sö 11x11,H&gt; 4m,M50      </v>
          </cell>
          <cell r="C1238" t="str">
            <v xml:space="preserve"> m2 </v>
          </cell>
          <cell r="D1238">
            <v>51474</v>
          </cell>
          <cell r="E1238">
            <v>8772</v>
          </cell>
          <cell r="F1238">
            <v>143</v>
          </cell>
        </row>
        <row r="1239">
          <cell r="A1239">
            <v>662150</v>
          </cell>
          <cell r="B1239" t="str">
            <v xml:space="preserve">  âp trò g­ch men sö 15x15,M50              </v>
          </cell>
          <cell r="C1239" t="str">
            <v xml:space="preserve"> m2 </v>
          </cell>
          <cell r="D1239">
            <v>40453</v>
          </cell>
          <cell r="E1239">
            <v>11793</v>
          </cell>
          <cell r="F1239">
            <v>143</v>
          </cell>
        </row>
        <row r="1240">
          <cell r="A1240">
            <v>662160</v>
          </cell>
          <cell r="B1240" t="str">
            <v xml:space="preserve">  âp trò g­ch men sö 11x11,M50              </v>
          </cell>
          <cell r="C1240" t="str">
            <v xml:space="preserve"> m2 </v>
          </cell>
          <cell r="D1240">
            <v>51474</v>
          </cell>
          <cell r="E1240">
            <v>12503</v>
          </cell>
          <cell r="F1240">
            <v>143</v>
          </cell>
        </row>
        <row r="1241">
          <cell r="A1241">
            <v>662111</v>
          </cell>
          <cell r="B1241" t="str">
            <v xml:space="preserve">  âp tõéng g­ch men sö 15x15,H&lt;=4m,M50      </v>
          </cell>
          <cell r="C1241" t="str">
            <v xml:space="preserve"> m2 </v>
          </cell>
          <cell r="D1241">
            <v>40453</v>
          </cell>
          <cell r="E1241">
            <v>7554</v>
          </cell>
          <cell r="F1241">
            <v>0</v>
          </cell>
        </row>
        <row r="1242">
          <cell r="A1242">
            <v>662121</v>
          </cell>
          <cell r="B1242" t="str">
            <v xml:space="preserve">  âp tõéng g­ch men sö 15x15,H&gt; 4m,M50      </v>
          </cell>
          <cell r="C1242" t="str">
            <v xml:space="preserve"> m2 </v>
          </cell>
          <cell r="D1242">
            <v>40453</v>
          </cell>
          <cell r="E1242">
            <v>8005</v>
          </cell>
          <cell r="F1242">
            <v>143</v>
          </cell>
        </row>
        <row r="1243">
          <cell r="A1243">
            <v>662131</v>
          </cell>
          <cell r="B1243" t="str">
            <v xml:space="preserve">  âp tõéng g­ch men sö 11x11,H&lt;=4m,M50      </v>
          </cell>
          <cell r="C1243" t="str">
            <v xml:space="preserve"> m2 </v>
          </cell>
          <cell r="D1243">
            <v>51474</v>
          </cell>
          <cell r="E1243">
            <v>8005</v>
          </cell>
          <cell r="F1243">
            <v>0</v>
          </cell>
        </row>
        <row r="1244">
          <cell r="A1244">
            <v>662141</v>
          </cell>
          <cell r="B1244" t="str">
            <v xml:space="preserve">  âp tõéng g­ch men sö 11x11,H&gt; 4m,M50      </v>
          </cell>
          <cell r="C1244" t="str">
            <v xml:space="preserve"> m2 </v>
          </cell>
          <cell r="D1244">
            <v>51474</v>
          </cell>
          <cell r="E1244">
            <v>8772</v>
          </cell>
          <cell r="F1244">
            <v>143</v>
          </cell>
        </row>
        <row r="1245">
          <cell r="A1245">
            <v>662151</v>
          </cell>
          <cell r="B1245" t="str">
            <v xml:space="preserve">  âp trò g­ch men sö 15x15,M50              </v>
          </cell>
          <cell r="C1245" t="str">
            <v xml:space="preserve"> m2 </v>
          </cell>
          <cell r="D1245">
            <v>40453</v>
          </cell>
          <cell r="E1245">
            <v>11793</v>
          </cell>
          <cell r="F1245">
            <v>143</v>
          </cell>
        </row>
        <row r="1246">
          <cell r="A1246">
            <v>662161</v>
          </cell>
          <cell r="B1246" t="str">
            <v xml:space="preserve">  âp trò g­ch men sö 11x11,M50              </v>
          </cell>
          <cell r="C1246" t="str">
            <v xml:space="preserve"> m2 </v>
          </cell>
          <cell r="D1246">
            <v>51474</v>
          </cell>
          <cell r="E1246">
            <v>12503</v>
          </cell>
          <cell r="F1246">
            <v>143</v>
          </cell>
        </row>
        <row r="1247">
          <cell r="A1247">
            <v>663110</v>
          </cell>
          <cell r="B1247" t="str">
            <v xml:space="preserve">  âp tõéng g­ch giÆng ½Ÿy 6x20,cao &lt;=4m</v>
          </cell>
          <cell r="C1247" t="str">
            <v xml:space="preserve"> m2 </v>
          </cell>
          <cell r="D1247">
            <v>42277</v>
          </cell>
          <cell r="E1247">
            <v>8118</v>
          </cell>
          <cell r="F1247">
            <v>0</v>
          </cell>
        </row>
        <row r="1248">
          <cell r="A1248">
            <v>663120</v>
          </cell>
          <cell r="B1248" t="str">
            <v xml:space="preserve">  âp tõéng g­ch giÆng ½Ÿy 6x20,cao &gt; 4m</v>
          </cell>
          <cell r="C1248" t="str">
            <v xml:space="preserve"> m2 </v>
          </cell>
          <cell r="D1248">
            <v>42277</v>
          </cell>
          <cell r="E1248">
            <v>8681</v>
          </cell>
          <cell r="F1248">
            <v>0</v>
          </cell>
        </row>
        <row r="1249">
          <cell r="A1249">
            <v>663130</v>
          </cell>
          <cell r="B1249" t="str">
            <v xml:space="preserve">  âp trò g­ch giÆng ½Ÿy 6x20,cao &lt;=4m</v>
          </cell>
          <cell r="C1249" t="str">
            <v xml:space="preserve"> m2 </v>
          </cell>
          <cell r="D1249">
            <v>42277</v>
          </cell>
          <cell r="E1249">
            <v>9922</v>
          </cell>
          <cell r="F1249">
            <v>0</v>
          </cell>
        </row>
        <row r="1250">
          <cell r="A1250">
            <v>663140</v>
          </cell>
          <cell r="B1250" t="str">
            <v xml:space="preserve">  âp trò g­ch giÆng ½Ÿy 6x20,cao &gt; 4m</v>
          </cell>
          <cell r="C1250" t="str">
            <v xml:space="preserve"> m2 </v>
          </cell>
          <cell r="D1250">
            <v>42277</v>
          </cell>
          <cell r="E1250">
            <v>10711</v>
          </cell>
          <cell r="F1250">
            <v>0</v>
          </cell>
        </row>
        <row r="1251">
          <cell r="A1251">
            <v>664110</v>
          </cell>
          <cell r="B1251" t="str">
            <v xml:space="preserve">  âp tõéng g­ch gâm bŸt tr¡ng 5x10cm,cao &lt;=4m</v>
          </cell>
          <cell r="C1251" t="str">
            <v xml:space="preserve"> m2 </v>
          </cell>
          <cell r="D1251">
            <v>54024</v>
          </cell>
          <cell r="E1251">
            <v>14657</v>
          </cell>
          <cell r="F1251">
            <v>0</v>
          </cell>
        </row>
        <row r="1252">
          <cell r="A1252">
            <v>664120</v>
          </cell>
          <cell r="B1252" t="str">
            <v xml:space="preserve">  âp tõéng g­ch gâm bŸt tr¡ng 5x10cm,cao &gt;4m</v>
          </cell>
          <cell r="C1252" t="str">
            <v xml:space="preserve"> m2 </v>
          </cell>
          <cell r="D1252">
            <v>54024</v>
          </cell>
          <cell r="E1252">
            <v>16912</v>
          </cell>
          <cell r="F1252">
            <v>0</v>
          </cell>
        </row>
        <row r="1253">
          <cell r="A1253">
            <v>664130</v>
          </cell>
          <cell r="B1253" t="str">
            <v xml:space="preserve">  âp trò g­ch gâm bŸt tr¡ng 5x10cm,cao &lt;=4m</v>
          </cell>
          <cell r="C1253" t="str">
            <v xml:space="preserve"> m2 </v>
          </cell>
          <cell r="D1253">
            <v>54024</v>
          </cell>
          <cell r="E1253">
            <v>20632</v>
          </cell>
          <cell r="F1253">
            <v>0</v>
          </cell>
        </row>
        <row r="1254">
          <cell r="A1254">
            <v>664140</v>
          </cell>
          <cell r="B1254" t="str">
            <v xml:space="preserve">  âp trò g­ch gâm bŸt tr¡ng 5x10cm,cao &gt; 4m</v>
          </cell>
          <cell r="C1254" t="str">
            <v xml:space="preserve"> m2 </v>
          </cell>
          <cell r="D1254">
            <v>54024</v>
          </cell>
          <cell r="E1254">
            <v>23451</v>
          </cell>
          <cell r="F1254">
            <v>0</v>
          </cell>
        </row>
        <row r="1255">
          <cell r="A1255">
            <v>665110</v>
          </cell>
          <cell r="B1255" t="str">
            <v xml:space="preserve">  âp tõéng g­ch v× TQ 30x30, cao &lt;=4m   </v>
          </cell>
          <cell r="C1255" t="str">
            <v xml:space="preserve"> m2 </v>
          </cell>
          <cell r="D1255">
            <v>40510</v>
          </cell>
          <cell r="E1255">
            <v>5637</v>
          </cell>
          <cell r="F1255">
            <v>0</v>
          </cell>
        </row>
        <row r="1256">
          <cell r="A1256">
            <v>665120</v>
          </cell>
          <cell r="B1256" t="str">
            <v xml:space="preserve">  âp tõéng g­ch v× TQ 30x30, cao &gt; 4m   </v>
          </cell>
          <cell r="C1256" t="str">
            <v xml:space="preserve"> m2 </v>
          </cell>
          <cell r="D1256">
            <v>40510</v>
          </cell>
          <cell r="E1256">
            <v>6314</v>
          </cell>
          <cell r="F1256">
            <v>0</v>
          </cell>
        </row>
        <row r="1257">
          <cell r="A1257">
            <v>666110</v>
          </cell>
          <cell r="B1257" t="str">
            <v xml:space="preserve">  âp tõéng ½Ÿ c¸m th­ch 20x20cm,M50         </v>
          </cell>
          <cell r="C1257" t="str">
            <v xml:space="preserve"> m2 </v>
          </cell>
          <cell r="D1257">
            <v>88270</v>
          </cell>
          <cell r="E1257">
            <v>15796</v>
          </cell>
          <cell r="F1257">
            <v>0</v>
          </cell>
        </row>
        <row r="1258">
          <cell r="A1258">
            <v>666120</v>
          </cell>
          <cell r="B1258" t="str">
            <v xml:space="preserve">  âp tõéng ½Ÿ c¸m th­ch 30x30cm,M50         </v>
          </cell>
          <cell r="C1258" t="str">
            <v xml:space="preserve"> m2 </v>
          </cell>
          <cell r="D1258">
            <v>122694</v>
          </cell>
          <cell r="E1258">
            <v>18159</v>
          </cell>
          <cell r="F1258">
            <v>0</v>
          </cell>
        </row>
        <row r="1259">
          <cell r="A1259">
            <v>666130</v>
          </cell>
          <cell r="B1259" t="str">
            <v xml:space="preserve">  âp tõéng ½Ÿ c¸m th­ch 40x40cm,M50         </v>
          </cell>
          <cell r="C1259" t="str">
            <v xml:space="preserve"> m2 </v>
          </cell>
          <cell r="D1259">
            <v>108738</v>
          </cell>
          <cell r="E1259">
            <v>16169</v>
          </cell>
          <cell r="F1259">
            <v>0</v>
          </cell>
        </row>
        <row r="1260">
          <cell r="A1260">
            <v>666140</v>
          </cell>
          <cell r="B1260" t="str">
            <v xml:space="preserve">  âp trò,½¡ ½Ÿ c¸m th­ch 20x20cm,M50        </v>
          </cell>
          <cell r="C1260" t="str">
            <v xml:space="preserve"> m2 </v>
          </cell>
          <cell r="D1260">
            <v>88270</v>
          </cell>
          <cell r="E1260">
            <v>19154</v>
          </cell>
          <cell r="F1260">
            <v>0</v>
          </cell>
        </row>
        <row r="1261">
          <cell r="A1261">
            <v>666150</v>
          </cell>
          <cell r="B1261" t="str">
            <v xml:space="preserve">  âp trò,½¡ ½Ÿ c¸m th­ch 30x30cm,M50        </v>
          </cell>
          <cell r="C1261" t="str">
            <v xml:space="preserve"> m2 </v>
          </cell>
          <cell r="D1261">
            <v>122694</v>
          </cell>
          <cell r="E1261">
            <v>25248</v>
          </cell>
          <cell r="F1261">
            <v>0</v>
          </cell>
        </row>
        <row r="1262">
          <cell r="A1262">
            <v>666160</v>
          </cell>
          <cell r="B1262" t="str">
            <v xml:space="preserve">  âp trò,½¡ ½Ÿ c¸m th­ch 40x40cm,M50        </v>
          </cell>
          <cell r="C1262" t="str">
            <v xml:space="preserve"> m2 </v>
          </cell>
          <cell r="D1262">
            <v>108738</v>
          </cell>
          <cell r="E1262">
            <v>20646</v>
          </cell>
          <cell r="F1262">
            <v>0</v>
          </cell>
        </row>
        <row r="1263">
          <cell r="A1263">
            <v>671111</v>
          </cell>
          <cell r="B1263" t="str">
            <v xml:space="preserve">  LŸng nËn kháng ½Ÿnh m¡u,2cm,H&lt;=4m,M50     </v>
          </cell>
          <cell r="C1263" t="str">
            <v xml:space="preserve"> m2 </v>
          </cell>
          <cell r="D1263">
            <v>4778</v>
          </cell>
          <cell r="E1263">
            <v>748</v>
          </cell>
          <cell r="F1263">
            <v>77</v>
          </cell>
        </row>
        <row r="1264">
          <cell r="A1264">
            <v>671112</v>
          </cell>
          <cell r="B1264" t="str">
            <v xml:space="preserve">  LŸng nËn kháng ½Ÿnh m¡u,2cm,H&lt;=4m,M75     </v>
          </cell>
          <cell r="C1264" t="str">
            <v xml:space="preserve"> m2 </v>
          </cell>
          <cell r="D1264">
            <v>6192</v>
          </cell>
          <cell r="E1264">
            <v>748</v>
          </cell>
          <cell r="F1264">
            <v>77</v>
          </cell>
        </row>
        <row r="1265">
          <cell r="A1265">
            <v>671113</v>
          </cell>
          <cell r="B1265" t="str">
            <v xml:space="preserve">  LŸng nËn kháng ½Ÿnh m¡u,2cm,H&lt;=4m,M100    </v>
          </cell>
          <cell r="C1265" t="str">
            <v xml:space="preserve"> m2 </v>
          </cell>
          <cell r="D1265">
            <v>7513</v>
          </cell>
          <cell r="E1265">
            <v>748</v>
          </cell>
          <cell r="F1265">
            <v>77</v>
          </cell>
        </row>
        <row r="1266">
          <cell r="A1266">
            <v>671121</v>
          </cell>
          <cell r="B1266" t="str">
            <v xml:space="preserve">  LŸng nËn kháng ½Ÿnh m¡u,2cm,H&gt; 4m,M50     </v>
          </cell>
          <cell r="C1266" t="str">
            <v xml:space="preserve"> m2 </v>
          </cell>
          <cell r="D1266">
            <v>4778</v>
          </cell>
          <cell r="E1266">
            <v>858</v>
          </cell>
          <cell r="F1266">
            <v>152</v>
          </cell>
        </row>
        <row r="1267">
          <cell r="A1267">
            <v>671122</v>
          </cell>
          <cell r="B1267" t="str">
            <v xml:space="preserve">  LŸng nËn kháng ½Ÿnh m¡u,2cm,H&gt; 4m,M75     </v>
          </cell>
          <cell r="C1267" t="str">
            <v xml:space="preserve"> m2 </v>
          </cell>
          <cell r="D1267">
            <v>6192</v>
          </cell>
          <cell r="E1267">
            <v>858</v>
          </cell>
          <cell r="F1267">
            <v>152</v>
          </cell>
        </row>
        <row r="1268">
          <cell r="A1268">
            <v>671123</v>
          </cell>
          <cell r="B1268" t="str">
            <v xml:space="preserve">  LŸng nËn kháng ½Ÿnh m¡u,2cm,H&gt; 4m,M100    </v>
          </cell>
          <cell r="C1268" t="str">
            <v xml:space="preserve"> m2 </v>
          </cell>
          <cell r="D1268">
            <v>7513</v>
          </cell>
          <cell r="E1268">
            <v>858</v>
          </cell>
          <cell r="F1268">
            <v>152</v>
          </cell>
        </row>
        <row r="1269">
          <cell r="A1269">
            <v>671131</v>
          </cell>
          <cell r="B1269" t="str">
            <v xml:space="preserve">  LŸng nËn kháng ½Ÿnh m¡u,3cm,H&lt;=4m,M50     </v>
          </cell>
          <cell r="C1269" t="str">
            <v xml:space="preserve"> m2 </v>
          </cell>
          <cell r="D1269">
            <v>6689</v>
          </cell>
          <cell r="E1269">
            <v>1166</v>
          </cell>
          <cell r="F1269">
            <v>107</v>
          </cell>
        </row>
        <row r="1270">
          <cell r="A1270">
            <v>671132</v>
          </cell>
          <cell r="B1270" t="str">
            <v xml:space="preserve">  LŸng nËn kháng ½Ÿnh m¡u,3cm,H&lt;=4m,M75     </v>
          </cell>
          <cell r="C1270" t="str">
            <v xml:space="preserve"> m2 </v>
          </cell>
          <cell r="D1270">
            <v>8669</v>
          </cell>
          <cell r="E1270">
            <v>1166</v>
          </cell>
          <cell r="F1270">
            <v>107</v>
          </cell>
        </row>
        <row r="1271">
          <cell r="A1271">
            <v>671133</v>
          </cell>
          <cell r="B1271" t="str">
            <v xml:space="preserve">  LŸng nËn kháng ½Ÿnh m¡u,3cm,H&lt;=4m,M100    </v>
          </cell>
          <cell r="C1271" t="str">
            <v xml:space="preserve"> m2 </v>
          </cell>
          <cell r="D1271">
            <v>10518</v>
          </cell>
          <cell r="E1271">
            <v>1265</v>
          </cell>
          <cell r="F1271">
            <v>107</v>
          </cell>
        </row>
        <row r="1272">
          <cell r="A1272">
            <v>671141</v>
          </cell>
          <cell r="B1272" t="str">
            <v xml:space="preserve">  LŸng nËn kháng ½Ÿnh m¡u,3cm,H&gt; 4m,M50     </v>
          </cell>
          <cell r="C1272" t="str">
            <v xml:space="preserve"> m2 </v>
          </cell>
          <cell r="D1272">
            <v>6689</v>
          </cell>
          <cell r="E1272">
            <v>1265</v>
          </cell>
          <cell r="F1272">
            <v>178</v>
          </cell>
        </row>
        <row r="1273">
          <cell r="A1273">
            <v>671142</v>
          </cell>
          <cell r="B1273" t="str">
            <v xml:space="preserve">  LŸng nËn kháng ½Ÿnh m¡u,3cm,H&gt; 4m,M75     </v>
          </cell>
          <cell r="C1273" t="str">
            <v xml:space="preserve"> m2 </v>
          </cell>
          <cell r="D1273">
            <v>8669</v>
          </cell>
          <cell r="E1273">
            <v>1265</v>
          </cell>
          <cell r="F1273">
            <v>178</v>
          </cell>
        </row>
        <row r="1274">
          <cell r="A1274">
            <v>671143</v>
          </cell>
          <cell r="B1274" t="str">
            <v xml:space="preserve">  LŸng nËn kháng ½Ÿnh m¡u,3cm,H&gt; 4m,M100    </v>
          </cell>
          <cell r="C1274" t="str">
            <v xml:space="preserve"> m2 </v>
          </cell>
          <cell r="D1274">
            <v>10518</v>
          </cell>
          <cell r="E1274">
            <v>1265</v>
          </cell>
          <cell r="F1274">
            <v>178</v>
          </cell>
        </row>
        <row r="1275">
          <cell r="A1275">
            <v>671211</v>
          </cell>
          <cell r="B1275" t="str">
            <v xml:space="preserve">  LŸng nËn cÜ ½Ÿnh m¡u,2cm,H&lt;=4m,M50        </v>
          </cell>
          <cell r="C1275" t="str">
            <v xml:space="preserve"> m2 </v>
          </cell>
          <cell r="D1275">
            <v>5014</v>
          </cell>
          <cell r="E1275">
            <v>1001</v>
          </cell>
          <cell r="F1275">
            <v>77</v>
          </cell>
        </row>
        <row r="1276">
          <cell r="A1276">
            <v>671212</v>
          </cell>
          <cell r="B1276" t="str">
            <v xml:space="preserve">  LŸng nËn cÜ ½Ÿnh m¡u,2cm,H&lt;=4m,M75        </v>
          </cell>
          <cell r="C1276" t="str">
            <v xml:space="preserve"> m2 </v>
          </cell>
          <cell r="D1276">
            <v>6428</v>
          </cell>
          <cell r="E1276">
            <v>1001</v>
          </cell>
          <cell r="F1276">
            <v>77</v>
          </cell>
        </row>
        <row r="1277">
          <cell r="A1277">
            <v>671213</v>
          </cell>
          <cell r="B1277" t="str">
            <v xml:space="preserve">  LŸng nËn cÜ ½Ÿnh m¡u,2cm,H&lt;=4m,M100       </v>
          </cell>
          <cell r="C1277" t="str">
            <v xml:space="preserve"> m2 </v>
          </cell>
          <cell r="D1277">
            <v>7749</v>
          </cell>
          <cell r="E1277">
            <v>1001</v>
          </cell>
          <cell r="F1277">
            <v>77</v>
          </cell>
        </row>
        <row r="1278">
          <cell r="A1278">
            <v>671221</v>
          </cell>
          <cell r="B1278" t="str">
            <v xml:space="preserve">  LŸng nËn cÜ ½Ÿnh m¡u,2cm,H&gt; 4m,M50        </v>
          </cell>
          <cell r="C1278" t="str">
            <v xml:space="preserve"> m2 </v>
          </cell>
          <cell r="D1278">
            <v>5014</v>
          </cell>
          <cell r="E1278">
            <v>1117</v>
          </cell>
          <cell r="F1278">
            <v>149</v>
          </cell>
        </row>
        <row r="1279">
          <cell r="A1279">
            <v>671222</v>
          </cell>
          <cell r="B1279" t="str">
            <v xml:space="preserve">  LŸng nËn cÜ ½Ÿnh m¡u,2cm,H&gt; 4m,M75        </v>
          </cell>
          <cell r="C1279" t="str">
            <v xml:space="preserve"> m2 </v>
          </cell>
          <cell r="D1279">
            <v>6428</v>
          </cell>
          <cell r="E1279">
            <v>1117</v>
          </cell>
          <cell r="F1279">
            <v>149</v>
          </cell>
        </row>
        <row r="1280">
          <cell r="A1280">
            <v>671223</v>
          </cell>
          <cell r="B1280" t="str">
            <v xml:space="preserve">  LŸng nËn cÜ ½Ÿnh m¡u,2cm,H&gt; 4m,M100       </v>
          </cell>
          <cell r="C1280" t="str">
            <v xml:space="preserve"> m2 </v>
          </cell>
          <cell r="D1280">
            <v>7749</v>
          </cell>
          <cell r="E1280">
            <v>1117</v>
          </cell>
          <cell r="F1280">
            <v>149</v>
          </cell>
        </row>
        <row r="1281">
          <cell r="A1281">
            <v>671231</v>
          </cell>
          <cell r="B1281" t="str">
            <v xml:space="preserve">  LŸng nËn cÜ ½Ÿnh m¡u,3cm,H&lt;=4m,M50        </v>
          </cell>
          <cell r="C1281" t="str">
            <v xml:space="preserve"> m2 </v>
          </cell>
          <cell r="D1281">
            <v>6925</v>
          </cell>
          <cell r="E1281">
            <v>1374</v>
          </cell>
          <cell r="F1281">
            <v>107</v>
          </cell>
        </row>
        <row r="1282">
          <cell r="A1282">
            <v>671232</v>
          </cell>
          <cell r="B1282" t="str">
            <v xml:space="preserve">  LŸng nËn cÜ ½Ÿnh m¡u,3cm,H&lt;=4m,M75        </v>
          </cell>
          <cell r="C1282" t="str">
            <v xml:space="preserve"> m2 </v>
          </cell>
          <cell r="D1282">
            <v>8905</v>
          </cell>
          <cell r="E1282">
            <v>1374</v>
          </cell>
          <cell r="F1282">
            <v>107</v>
          </cell>
        </row>
        <row r="1283">
          <cell r="A1283">
            <v>671233</v>
          </cell>
          <cell r="B1283" t="str">
            <v xml:space="preserve">  LŸng nËn cÜ ½Ÿnh m¡u,3cm,H&lt;=4m,M100       </v>
          </cell>
          <cell r="C1283" t="str">
            <v xml:space="preserve"> m2 </v>
          </cell>
          <cell r="D1283">
            <v>10754</v>
          </cell>
          <cell r="E1283">
            <v>1374</v>
          </cell>
          <cell r="F1283">
            <v>107</v>
          </cell>
        </row>
        <row r="1284">
          <cell r="A1284">
            <v>671241</v>
          </cell>
          <cell r="B1284" t="str">
            <v xml:space="preserve">  LŸng nËn cÜ ½Ÿnh m¡u,3cm,H&gt; 4m,M50        </v>
          </cell>
          <cell r="C1284" t="str">
            <v xml:space="preserve"> m2 </v>
          </cell>
          <cell r="D1284">
            <v>6925</v>
          </cell>
          <cell r="E1284">
            <v>1484</v>
          </cell>
          <cell r="F1284">
            <v>174</v>
          </cell>
        </row>
        <row r="1285">
          <cell r="A1285">
            <v>671242</v>
          </cell>
          <cell r="B1285" t="str">
            <v xml:space="preserve">  LŸng nËn cÜ ½Ÿnh m¡u,3cm,H&gt; 4m,M75        </v>
          </cell>
          <cell r="C1285" t="str">
            <v xml:space="preserve"> m2 </v>
          </cell>
          <cell r="D1285">
            <v>8905</v>
          </cell>
          <cell r="E1285">
            <v>1484</v>
          </cell>
          <cell r="F1285">
            <v>174</v>
          </cell>
        </row>
        <row r="1286">
          <cell r="A1286">
            <v>671243</v>
          </cell>
          <cell r="B1286" t="str">
            <v xml:space="preserve">  LŸng nËn cÜ ½Ÿnh m¡u,3cm,H&gt; 4m,M100       </v>
          </cell>
          <cell r="C1286" t="str">
            <v xml:space="preserve"> m2 </v>
          </cell>
          <cell r="D1286">
            <v>10754</v>
          </cell>
          <cell r="E1286">
            <v>1484</v>
          </cell>
          <cell r="F1286">
            <v>174</v>
          </cell>
        </row>
        <row r="1287">
          <cell r="A1287">
            <v>672111</v>
          </cell>
          <cell r="B1287" t="str">
            <v xml:space="preserve">  LŸng sÅná,mŸi h°t,mŸng nõèc,d¡y 1cm,M50   </v>
          </cell>
          <cell r="C1287" t="str">
            <v xml:space="preserve"> m2 </v>
          </cell>
          <cell r="D1287">
            <v>2485</v>
          </cell>
          <cell r="E1287">
            <v>1297</v>
          </cell>
          <cell r="F1287">
            <v>77</v>
          </cell>
        </row>
        <row r="1288">
          <cell r="A1288">
            <v>672112</v>
          </cell>
          <cell r="B1288" t="str">
            <v xml:space="preserve">  LŸng sÅná,mŸi h°t,mŸng nõèc,d¡y 1cm,M75   </v>
          </cell>
          <cell r="C1288" t="str">
            <v xml:space="preserve"> m2 </v>
          </cell>
          <cell r="D1288">
            <v>3220</v>
          </cell>
          <cell r="E1288">
            <v>1297</v>
          </cell>
          <cell r="F1288">
            <v>77</v>
          </cell>
        </row>
        <row r="1289">
          <cell r="A1289">
            <v>672121</v>
          </cell>
          <cell r="B1289" t="str">
            <v xml:space="preserve">  LŸng bÌ nõèc,giÆng(nõçc,cŸp)d¡y 2cm,M75   </v>
          </cell>
          <cell r="C1289" t="str">
            <v xml:space="preserve"> m2 </v>
          </cell>
          <cell r="D1289">
            <v>5686</v>
          </cell>
          <cell r="E1289">
            <v>1561</v>
          </cell>
          <cell r="F1289">
            <v>77</v>
          </cell>
        </row>
        <row r="1290">
          <cell r="A1290">
            <v>672122</v>
          </cell>
          <cell r="B1290" t="str">
            <v xml:space="preserve">  LŸng bÌ nõèc,giÆng(nõçc,cŸp)d¡y 2cm,M100  </v>
          </cell>
          <cell r="C1290" t="str">
            <v xml:space="preserve"> m2 </v>
          </cell>
          <cell r="D1290">
            <v>6849</v>
          </cell>
          <cell r="E1290">
            <v>1561</v>
          </cell>
          <cell r="F1290">
            <v>77</v>
          </cell>
        </row>
        <row r="1291">
          <cell r="A1291">
            <v>672125</v>
          </cell>
          <cell r="B1291" t="str">
            <v xml:space="preserve">  Lèp châng th¶m              4cm,M100  </v>
          </cell>
          <cell r="C1291" t="str">
            <v xml:space="preserve"> m2 </v>
          </cell>
          <cell r="D1291">
            <v>26849</v>
          </cell>
          <cell r="E1291">
            <v>2561</v>
          </cell>
          <cell r="F1291">
            <v>77</v>
          </cell>
        </row>
        <row r="1292">
          <cell r="A1292">
            <v>672131</v>
          </cell>
          <cell r="B1292" t="str">
            <v xml:space="preserve">  LŸng mõçng(cŸp,r¬nh)        d¡y 1cm,M50   </v>
          </cell>
          <cell r="C1292" t="str">
            <v xml:space="preserve"> m2 </v>
          </cell>
          <cell r="D1292">
            <v>2485</v>
          </cell>
          <cell r="E1292">
            <v>1297</v>
          </cell>
          <cell r="F1292">
            <v>77</v>
          </cell>
        </row>
        <row r="1293">
          <cell r="A1293">
            <v>672132</v>
          </cell>
          <cell r="B1293" t="str">
            <v xml:space="preserve">  LŸng mõçng(cŸp,r¬nh)        d¡y 1cm,M75   </v>
          </cell>
          <cell r="C1293" t="str">
            <v xml:space="preserve"> m2 </v>
          </cell>
          <cell r="D1293">
            <v>3220</v>
          </cell>
          <cell r="E1293">
            <v>1297</v>
          </cell>
          <cell r="F1293">
            <v>77</v>
          </cell>
        </row>
        <row r="1294">
          <cell r="A1294">
            <v>672141</v>
          </cell>
          <cell r="B1294" t="str">
            <v xml:space="preserve">  LŸng h¿ d¡y 3cm         M50           </v>
          </cell>
          <cell r="C1294" t="str">
            <v xml:space="preserve"> m2 </v>
          </cell>
          <cell r="D1294">
            <v>7307</v>
          </cell>
          <cell r="E1294">
            <v>1484</v>
          </cell>
          <cell r="F1294">
            <v>77</v>
          </cell>
        </row>
        <row r="1295">
          <cell r="A1295">
            <v>672142</v>
          </cell>
          <cell r="B1295" t="str">
            <v xml:space="preserve">  LŸng h¿ d¡y 3cm         M75           </v>
          </cell>
          <cell r="C1295" t="str">
            <v xml:space="preserve"> m2 </v>
          </cell>
          <cell r="D1295">
            <v>9400</v>
          </cell>
          <cell r="E1295">
            <v>1484</v>
          </cell>
          <cell r="F1295">
            <v>77</v>
          </cell>
        </row>
        <row r="1296">
          <cell r="A1296">
            <v>672143</v>
          </cell>
          <cell r="B1296" t="str">
            <v xml:space="preserve">  LŸng h¿ d¡y 3cm         M100          </v>
          </cell>
          <cell r="C1296" t="str">
            <v xml:space="preserve"> m2 </v>
          </cell>
          <cell r="D1296">
            <v>11355</v>
          </cell>
          <cell r="E1296">
            <v>1484</v>
          </cell>
          <cell r="F1296">
            <v>77</v>
          </cell>
        </row>
        <row r="1297">
          <cell r="A1297">
            <v>673111</v>
          </cell>
          <cell r="B1297" t="str">
            <v xml:space="preserve">  LŸng ½¡i nõèc,kháng ½Ÿnh m¡u       M75    </v>
          </cell>
          <cell r="C1297" t="str">
            <v xml:space="preserve"> m2 </v>
          </cell>
          <cell r="D1297">
            <v>5449</v>
          </cell>
          <cell r="E1297">
            <v>2749</v>
          </cell>
          <cell r="F1297">
            <v>174</v>
          </cell>
        </row>
        <row r="1298">
          <cell r="A1298">
            <v>673112</v>
          </cell>
          <cell r="B1298" t="str">
            <v xml:space="preserve">  LŸng ½¡i nõèc,kháng ½Ÿnh m¡u,1.5cm,M100   </v>
          </cell>
          <cell r="C1298" t="str">
            <v xml:space="preserve"> m2 </v>
          </cell>
          <cell r="D1298">
            <v>6611</v>
          </cell>
          <cell r="E1298">
            <v>2749</v>
          </cell>
          <cell r="F1298">
            <v>174</v>
          </cell>
        </row>
        <row r="1299">
          <cell r="A1299">
            <v>673121</v>
          </cell>
          <cell r="B1299" t="str">
            <v xml:space="preserve">  LŸng ½¡i nõèc,cÜ ½Ÿnh m¡u,1.5cm,M75       </v>
          </cell>
          <cell r="C1299" t="str">
            <v xml:space="preserve"> m2 </v>
          </cell>
          <cell r="D1299">
            <v>5744</v>
          </cell>
          <cell r="E1299">
            <v>2859</v>
          </cell>
          <cell r="F1299">
            <v>174</v>
          </cell>
        </row>
        <row r="1300">
          <cell r="A1300">
            <v>673122</v>
          </cell>
          <cell r="B1300" t="str">
            <v xml:space="preserve">  LŸng ½¡i nõèc,cÜ ½Ÿnh m¡u,1.5cm,M100      </v>
          </cell>
          <cell r="C1300" t="str">
            <v xml:space="preserve"> m2 </v>
          </cell>
          <cell r="D1300">
            <v>6906</v>
          </cell>
          <cell r="E1300">
            <v>2859</v>
          </cell>
          <cell r="F1300">
            <v>174</v>
          </cell>
        </row>
        <row r="1301">
          <cell r="A1301">
            <v>674110</v>
          </cell>
          <cell r="B1301" t="str">
            <v xml:space="preserve">  LŸng Grainitá nËn,s¡n d¡y 1cm,H&lt;=4m   </v>
          </cell>
          <cell r="C1301" t="str">
            <v xml:space="preserve"> m2 </v>
          </cell>
          <cell r="D1301">
            <v>11525</v>
          </cell>
          <cell r="E1301">
            <v>16713</v>
          </cell>
          <cell r="F1301">
            <v>0</v>
          </cell>
        </row>
        <row r="1302">
          <cell r="A1302">
            <v>674120</v>
          </cell>
          <cell r="B1302" t="str">
            <v xml:space="preserve">  LŸng Grainitá nËn,s¡n d¡y 1cm,H&lt;=4m   </v>
          </cell>
          <cell r="C1302" t="str">
            <v xml:space="preserve"> m2 </v>
          </cell>
          <cell r="D1302">
            <v>11525</v>
          </cell>
          <cell r="E1302">
            <v>20891</v>
          </cell>
          <cell r="F1302">
            <v>0</v>
          </cell>
        </row>
        <row r="1303">
          <cell r="A1303">
            <v>674130</v>
          </cell>
          <cell r="B1303" t="str">
            <v xml:space="preserve">  LŸng Grainitá c·u thang,tam c¶p d¡y1.5cm  </v>
          </cell>
          <cell r="C1303" t="str">
            <v xml:space="preserve"> m2 </v>
          </cell>
          <cell r="D1303">
            <v>18514</v>
          </cell>
          <cell r="E1303">
            <v>30457</v>
          </cell>
          <cell r="F1303">
            <v>0</v>
          </cell>
        </row>
        <row r="1304">
          <cell r="A1304">
            <v>681110</v>
          </cell>
          <cell r="B1304" t="str">
            <v xml:space="preserve">  LŸt g­ch ch× 6.5x10.5x22,M50              </v>
          </cell>
          <cell r="C1304" t="str">
            <v xml:space="preserve"> m2 </v>
          </cell>
          <cell r="D1304">
            <v>22388</v>
          </cell>
          <cell r="E1304">
            <v>1470</v>
          </cell>
          <cell r="F1304">
            <v>0</v>
          </cell>
        </row>
        <row r="1305">
          <cell r="A1305">
            <v>683110</v>
          </cell>
          <cell r="B1305" t="str">
            <v xml:space="preserve">  LŸt g­ch lŸ nem ½çn 20x20 M50             </v>
          </cell>
          <cell r="C1305" t="str">
            <v xml:space="preserve"> m2 </v>
          </cell>
          <cell r="D1305">
            <v>14680</v>
          </cell>
          <cell r="E1305">
            <v>1649</v>
          </cell>
          <cell r="F1305">
            <v>0</v>
          </cell>
        </row>
        <row r="1306">
          <cell r="A1306">
            <v>683120</v>
          </cell>
          <cell r="B1306" t="str">
            <v xml:space="preserve">  LŸt g­ch lŸ nem k¾p 20x20 M50             </v>
          </cell>
          <cell r="C1306" t="str">
            <v xml:space="preserve"> m2 </v>
          </cell>
          <cell r="D1306">
            <v>17053</v>
          </cell>
          <cell r="E1306">
            <v>1649</v>
          </cell>
          <cell r="F1306">
            <v>0</v>
          </cell>
        </row>
        <row r="1307">
          <cell r="A1307">
            <v>684110</v>
          </cell>
          <cell r="B1307" t="str">
            <v xml:space="preserve">  LŸt g­ch xi m¯ng 30x30,cao&lt;=4m,M50        </v>
          </cell>
          <cell r="C1307" t="str">
            <v xml:space="preserve"> m2 </v>
          </cell>
          <cell r="D1307">
            <v>21463</v>
          </cell>
          <cell r="E1307">
            <v>1902</v>
          </cell>
          <cell r="F1307">
            <v>0</v>
          </cell>
        </row>
        <row r="1308">
          <cell r="A1308">
            <v>684120</v>
          </cell>
          <cell r="B1308" t="str">
            <v xml:space="preserve">  LŸt g­ch xi m¯ng 30x30,cao&lt;=4m,M50        </v>
          </cell>
          <cell r="C1308" t="str">
            <v xml:space="preserve"> m2 </v>
          </cell>
          <cell r="D1308">
            <v>21463</v>
          </cell>
          <cell r="E1308">
            <v>2034</v>
          </cell>
          <cell r="F1308">
            <v>0</v>
          </cell>
        </row>
        <row r="1309">
          <cell r="A1309">
            <v>684130</v>
          </cell>
          <cell r="B1309" t="str">
            <v xml:space="preserve">  LŸt g­ch xi m¯ng 20x20,cao&gt; 4m,M50        </v>
          </cell>
          <cell r="C1309" t="str">
            <v xml:space="preserve"> m2 </v>
          </cell>
          <cell r="D1309">
            <v>50593</v>
          </cell>
          <cell r="E1309">
            <v>1869</v>
          </cell>
          <cell r="F1309">
            <v>108</v>
          </cell>
        </row>
        <row r="1310">
          <cell r="A1310">
            <v>684140</v>
          </cell>
          <cell r="B1310" t="str">
            <v xml:space="preserve">  LŸt g­ch xi m¯ng 20x20,cao&gt; 4m,M50        </v>
          </cell>
          <cell r="C1310" t="str">
            <v xml:space="preserve"> m2 </v>
          </cell>
          <cell r="D1310">
            <v>50593</v>
          </cell>
          <cell r="E1310">
            <v>2034</v>
          </cell>
          <cell r="F1310">
            <v>108</v>
          </cell>
        </row>
        <row r="1311">
          <cell r="A1311">
            <v>684101</v>
          </cell>
          <cell r="B1311" t="str">
            <v xml:space="preserve">  LŸt g­ch GRANITO 30x30,cao&lt;=4m,M50        </v>
          </cell>
          <cell r="C1311" t="str">
            <v xml:space="preserve"> m2 </v>
          </cell>
          <cell r="D1311">
            <v>85852</v>
          </cell>
          <cell r="E1311">
            <v>1902</v>
          </cell>
          <cell r="F1311">
            <v>0</v>
          </cell>
        </row>
        <row r="1312">
          <cell r="A1312">
            <v>684102</v>
          </cell>
          <cell r="B1312" t="str">
            <v xml:space="preserve">  LŸt g­ch GRANITO 30x30,cao&gt; 4m,M50        </v>
          </cell>
          <cell r="C1312" t="str">
            <v xml:space="preserve"> m2 </v>
          </cell>
          <cell r="D1312">
            <v>85852</v>
          </cell>
          <cell r="E1312">
            <v>2034</v>
          </cell>
          <cell r="F1312">
            <v>0</v>
          </cell>
        </row>
        <row r="1313">
          <cell r="A1313">
            <v>684103</v>
          </cell>
          <cell r="B1313" t="str">
            <v xml:space="preserve">  LŸt g­ch GRANITO 40x40,cao&lt;=4m,M50        </v>
          </cell>
          <cell r="C1313" t="str">
            <v xml:space="preserve"> m2 </v>
          </cell>
          <cell r="D1313">
            <v>85852</v>
          </cell>
          <cell r="E1313">
            <v>1092</v>
          </cell>
          <cell r="F1313">
            <v>0</v>
          </cell>
        </row>
        <row r="1314">
          <cell r="A1314">
            <v>684104</v>
          </cell>
          <cell r="B1314" t="str">
            <v xml:space="preserve">  LŸt g­ch GRANITO 40x40,cao&gt; 4m,M50        </v>
          </cell>
          <cell r="C1314" t="str">
            <v xml:space="preserve"> m2 </v>
          </cell>
          <cell r="D1314">
            <v>85852</v>
          </cell>
          <cell r="E1314">
            <v>2034</v>
          </cell>
          <cell r="F1314">
            <v>0</v>
          </cell>
        </row>
        <row r="1315">
          <cell r="A1315">
            <v>685110</v>
          </cell>
          <cell r="B1315" t="str">
            <v xml:space="preserve">  LŸt g­ch men sö 15x15,cao&lt;=4m,M50         </v>
          </cell>
          <cell r="C1315" t="str">
            <v xml:space="preserve"> m2 </v>
          </cell>
          <cell r="D1315">
            <v>41203</v>
          </cell>
          <cell r="E1315">
            <v>2063</v>
          </cell>
          <cell r="F1315">
            <v>0</v>
          </cell>
        </row>
        <row r="1316">
          <cell r="A1316">
            <v>685120</v>
          </cell>
          <cell r="B1316" t="str">
            <v xml:space="preserve">  LŸt g­ch men sö 15x15,cao&lt;=4m,M50         </v>
          </cell>
          <cell r="C1316" t="str">
            <v xml:space="preserve"> m2 </v>
          </cell>
          <cell r="D1316">
            <v>41203</v>
          </cell>
          <cell r="E1316">
            <v>2368</v>
          </cell>
          <cell r="F1316">
            <v>108</v>
          </cell>
        </row>
        <row r="1317">
          <cell r="A1317">
            <v>685130</v>
          </cell>
          <cell r="B1317" t="str">
            <v xml:space="preserve">  LŸt g­ch men sö 11x11,cao&lt;=4m,M50         </v>
          </cell>
          <cell r="C1317" t="str">
            <v xml:space="preserve"> m2 </v>
          </cell>
          <cell r="D1317">
            <v>51443</v>
          </cell>
          <cell r="E1317">
            <v>2086</v>
          </cell>
          <cell r="F1317">
            <v>0</v>
          </cell>
        </row>
        <row r="1318">
          <cell r="A1318">
            <v>685140</v>
          </cell>
          <cell r="B1318" t="str">
            <v xml:space="preserve">  LŸt g­ch men sö 11x11,cao&lt;=4m,M50         </v>
          </cell>
          <cell r="C1318" t="str">
            <v xml:space="preserve"> m2 </v>
          </cell>
          <cell r="D1318">
            <v>51443</v>
          </cell>
          <cell r="E1318">
            <v>2424</v>
          </cell>
          <cell r="F1318">
            <v>108</v>
          </cell>
        </row>
        <row r="1319">
          <cell r="A1319">
            <v>685111</v>
          </cell>
          <cell r="B1319" t="str">
            <v xml:space="preserve">  LŸt g­ch men sö 15x15,cao&lt;=4m,M50         </v>
          </cell>
          <cell r="C1319" t="str">
            <v xml:space="preserve"> m2 </v>
          </cell>
          <cell r="D1319">
            <v>41203</v>
          </cell>
          <cell r="E1319">
            <v>2063</v>
          </cell>
          <cell r="F1319">
            <v>0</v>
          </cell>
        </row>
        <row r="1320">
          <cell r="A1320">
            <v>685121</v>
          </cell>
          <cell r="B1320" t="str">
            <v xml:space="preserve">  LŸt g­ch men sö 15x15,cao&lt;=4m,M50         </v>
          </cell>
          <cell r="C1320" t="str">
            <v xml:space="preserve"> m2 </v>
          </cell>
          <cell r="D1320">
            <v>41203</v>
          </cell>
          <cell r="E1320">
            <v>2368</v>
          </cell>
          <cell r="F1320">
            <v>108</v>
          </cell>
        </row>
        <row r="1321">
          <cell r="A1321">
            <v>685131</v>
          </cell>
          <cell r="B1321" t="str">
            <v xml:space="preserve">  LŸt g­ch men sö 11x11,cao&lt;=4m,M50         </v>
          </cell>
          <cell r="C1321" t="str">
            <v xml:space="preserve"> m2 </v>
          </cell>
          <cell r="D1321">
            <v>51443</v>
          </cell>
          <cell r="E1321">
            <v>2086</v>
          </cell>
          <cell r="F1321">
            <v>0</v>
          </cell>
        </row>
        <row r="1322">
          <cell r="A1322">
            <v>685141</v>
          </cell>
          <cell r="B1322" t="str">
            <v xml:space="preserve">  LŸt g­ch men sö 11x11,cao&lt;=4m,M50         </v>
          </cell>
          <cell r="C1322" t="str">
            <v xml:space="preserve"> m2 </v>
          </cell>
          <cell r="D1322">
            <v>51443</v>
          </cell>
          <cell r="E1322">
            <v>2424</v>
          </cell>
          <cell r="F1322">
            <v>108</v>
          </cell>
        </row>
        <row r="1323">
          <cell r="A1323">
            <v>686111</v>
          </cell>
          <cell r="B1323" t="str">
            <v xml:space="preserve">  LŸt g­ch v×       cao&lt;=4m,M50             </v>
          </cell>
          <cell r="C1323" t="str">
            <v xml:space="preserve"> m2 </v>
          </cell>
          <cell r="D1323">
            <v>38669</v>
          </cell>
          <cell r="E1323">
            <v>2255</v>
          </cell>
          <cell r="F1323">
            <v>0</v>
          </cell>
        </row>
        <row r="1324">
          <cell r="A1324">
            <v>686121</v>
          </cell>
          <cell r="B1324" t="str">
            <v xml:space="preserve">  LŸt g­ch v×       cao&gt; 4m,M50             </v>
          </cell>
          <cell r="C1324" t="str">
            <v xml:space="preserve"> m2 </v>
          </cell>
          <cell r="D1324">
            <v>38669</v>
          </cell>
          <cell r="E1324">
            <v>2480</v>
          </cell>
          <cell r="F1324">
            <v>0</v>
          </cell>
        </row>
        <row r="1325">
          <cell r="A1325">
            <v>687110</v>
          </cell>
          <cell r="B1325" t="str">
            <v xml:space="preserve">  LŸt ½Ÿ c¸m th­ch,hoa cõçng 20x20,cao&lt;=4m  </v>
          </cell>
          <cell r="C1325" t="str">
            <v xml:space="preserve"> m2 </v>
          </cell>
          <cell r="D1325">
            <v>86813</v>
          </cell>
          <cell r="E1325">
            <v>5637</v>
          </cell>
          <cell r="F1325">
            <v>0</v>
          </cell>
        </row>
        <row r="1326">
          <cell r="A1326">
            <v>687120</v>
          </cell>
          <cell r="B1326" t="str">
            <v xml:space="preserve">  LŸt ½Ÿ c¸m th­ch,hoa cõçng 20x20,cao&gt; 4m  </v>
          </cell>
          <cell r="C1326" t="str">
            <v xml:space="preserve"> m2 </v>
          </cell>
          <cell r="D1326">
            <v>86813</v>
          </cell>
          <cell r="E1326">
            <v>6201</v>
          </cell>
          <cell r="F1326">
            <v>0</v>
          </cell>
        </row>
        <row r="1327">
          <cell r="A1327">
            <v>687130</v>
          </cell>
          <cell r="B1327" t="str">
            <v xml:space="preserve">  LŸt ½Ÿ c¸m th­ch,hoa cõçng 30x30,cao&lt;=4m  </v>
          </cell>
          <cell r="C1327" t="str">
            <v xml:space="preserve"> m2 </v>
          </cell>
          <cell r="D1327">
            <v>86615</v>
          </cell>
          <cell r="E1327">
            <v>4904</v>
          </cell>
          <cell r="F1327">
            <v>0</v>
          </cell>
        </row>
        <row r="1328">
          <cell r="A1328">
            <v>687140</v>
          </cell>
          <cell r="B1328" t="str">
            <v xml:space="preserve">  LŸt ½Ÿ c¸m th­ch,hoa cõçng 30x30,cao&gt; 4m  </v>
          </cell>
          <cell r="C1328" t="str">
            <v xml:space="preserve"> m2 </v>
          </cell>
          <cell r="D1328">
            <v>86615</v>
          </cell>
          <cell r="E1328">
            <v>5637</v>
          </cell>
          <cell r="F1328">
            <v>0</v>
          </cell>
        </row>
        <row r="1329">
          <cell r="A1329">
            <v>687150</v>
          </cell>
          <cell r="B1329" t="str">
            <v xml:space="preserve">  LŸt ½Ÿ c¸m th­ch,hoa cõçng 40x40,cao&lt;=4m  </v>
          </cell>
          <cell r="C1329" t="str">
            <v xml:space="preserve"> m2 </v>
          </cell>
          <cell r="D1329">
            <v>86482</v>
          </cell>
          <cell r="E1329">
            <v>4172</v>
          </cell>
          <cell r="F1329">
            <v>0</v>
          </cell>
        </row>
        <row r="1330">
          <cell r="A1330">
            <v>687160</v>
          </cell>
          <cell r="B1330" t="str">
            <v xml:space="preserve">  LŸt ½Ÿ c¸m th­ch,hoa cõçng 40x40,cao&gt; 4m  </v>
          </cell>
          <cell r="C1330" t="str">
            <v xml:space="preserve"> m2 </v>
          </cell>
          <cell r="D1330">
            <v>86482</v>
          </cell>
          <cell r="E1330">
            <v>4735</v>
          </cell>
          <cell r="F1330">
            <v>0</v>
          </cell>
        </row>
        <row r="1331">
          <cell r="A1331">
            <v>691110</v>
          </cell>
          <cell r="B1331" t="str">
            <v xml:space="preserve">  L¡m tr·n vái rçm                      </v>
          </cell>
          <cell r="C1331" t="str">
            <v xml:space="preserve"> m2 </v>
          </cell>
          <cell r="D1331">
            <v>53498</v>
          </cell>
          <cell r="E1331">
            <v>3027</v>
          </cell>
          <cell r="F1331">
            <v>898</v>
          </cell>
        </row>
        <row r="1332">
          <cell r="A1332">
            <v>692110</v>
          </cell>
          <cell r="B1332" t="str">
            <v xml:space="preserve">  L¡m tr·n m¿ gå cao&lt;=4m                </v>
          </cell>
          <cell r="C1332" t="str">
            <v xml:space="preserve"> m2 </v>
          </cell>
          <cell r="D1332">
            <v>86369</v>
          </cell>
          <cell r="E1332">
            <v>1513</v>
          </cell>
          <cell r="F1332">
            <v>898</v>
          </cell>
        </row>
        <row r="1333">
          <cell r="A1333">
            <v>692120</v>
          </cell>
          <cell r="B1333" t="str">
            <v xml:space="preserve">  L¡m tr·n m¿ gå cao&gt; 4m                </v>
          </cell>
          <cell r="C1333" t="str">
            <v xml:space="preserve"> m2 </v>
          </cell>
          <cell r="D1333">
            <v>86369</v>
          </cell>
          <cell r="E1333">
            <v>1513</v>
          </cell>
          <cell r="F1333">
            <v>2332</v>
          </cell>
        </row>
        <row r="1334">
          <cell r="A1334">
            <v>696110</v>
          </cell>
          <cell r="B1334" t="str">
            <v xml:space="preserve">  L¡m tr·n cÜt ¾p                           </v>
          </cell>
          <cell r="C1334" t="str">
            <v xml:space="preserve"> m2 </v>
          </cell>
          <cell r="D1334">
            <v>47170</v>
          </cell>
          <cell r="E1334">
            <v>1513</v>
          </cell>
          <cell r="F1334">
            <v>0</v>
          </cell>
        </row>
        <row r="1335">
          <cell r="A1335">
            <v>696210</v>
          </cell>
          <cell r="B1335" t="str">
            <v xml:space="preserve">  L¡m tr·n gå dŸn                           </v>
          </cell>
          <cell r="C1335" t="str">
            <v xml:space="preserve"> m2 </v>
          </cell>
          <cell r="D1335">
            <v>58545</v>
          </cell>
          <cell r="E1335">
            <v>1578</v>
          </cell>
          <cell r="F1335">
            <v>0</v>
          </cell>
        </row>
        <row r="1336">
          <cell r="A1336">
            <v>697210</v>
          </cell>
          <cell r="B1336" t="str">
            <v xml:space="preserve">  Tr·n vŸn ¾p,bàc simili+mît d¡y 5cm,nÂpgå  </v>
          </cell>
          <cell r="C1336" t="str">
            <v xml:space="preserve"> m2 </v>
          </cell>
          <cell r="D1336">
            <v>128090</v>
          </cell>
          <cell r="E1336">
            <v>22540</v>
          </cell>
          <cell r="F1336">
            <v>0</v>
          </cell>
        </row>
        <row r="1337">
          <cell r="A1337">
            <v>697310</v>
          </cell>
          <cell r="B1337" t="str">
            <v xml:space="preserve">  Tr·n vŸn ¾p chia á = Jo¯ng chÖm(nÂp näi)  </v>
          </cell>
          <cell r="C1337" t="str">
            <v xml:space="preserve"> m2 </v>
          </cell>
          <cell r="D1337">
            <v>76001</v>
          </cell>
          <cell r="E1337">
            <v>7892</v>
          </cell>
          <cell r="F1337">
            <v>0</v>
          </cell>
        </row>
        <row r="1338">
          <cell r="A1338">
            <v>697410</v>
          </cell>
          <cell r="B1338" t="str">
            <v xml:space="preserve">  L¡m tr·n = t¶m th­ch cao hoa v¯n 50x50cm  </v>
          </cell>
          <cell r="C1338" t="str">
            <v xml:space="preserve"> m2 </v>
          </cell>
          <cell r="D1338">
            <v>221161</v>
          </cell>
          <cell r="E1338">
            <v>16912</v>
          </cell>
          <cell r="F1338">
            <v>0</v>
          </cell>
        </row>
        <row r="1339">
          <cell r="A1339">
            <v>697510</v>
          </cell>
          <cell r="B1339" t="str">
            <v xml:space="preserve">  L¡m tr·n = t¶m tr·n nhúa 50x50cm      </v>
          </cell>
          <cell r="C1339" t="str">
            <v xml:space="preserve"> m2 </v>
          </cell>
          <cell r="D1339">
            <v>70465</v>
          </cell>
          <cell r="E1339">
            <v>13529</v>
          </cell>
          <cell r="F1339">
            <v>0</v>
          </cell>
        </row>
        <row r="1340">
          <cell r="A1340">
            <v>697610</v>
          </cell>
          <cell r="B1340" t="str">
            <v xml:space="preserve">  L¡m tr·n Lambri gá d¡y 1.0cm          </v>
          </cell>
          <cell r="C1340" t="str">
            <v xml:space="preserve"> m2 </v>
          </cell>
          <cell r="D1340">
            <v>74419</v>
          </cell>
          <cell r="E1340">
            <v>19730</v>
          </cell>
          <cell r="F1340">
            <v>0</v>
          </cell>
        </row>
        <row r="1341">
          <cell r="A1341">
            <v>697620</v>
          </cell>
          <cell r="B1341" t="str">
            <v xml:space="preserve">  L¡m tr·n Lambri gá d¡y 1.5cm          </v>
          </cell>
          <cell r="C1341" t="str">
            <v xml:space="preserve"> m2 </v>
          </cell>
          <cell r="D1341">
            <v>87331</v>
          </cell>
          <cell r="E1341">
            <v>19730</v>
          </cell>
          <cell r="F1341">
            <v>0</v>
          </cell>
        </row>
        <row r="1342">
          <cell r="A1342">
            <v>698210</v>
          </cell>
          <cell r="B1342" t="str">
            <v xml:space="preserve">  VŸch ng¯n = gå vŸn gh¾p khÏt d¡y 1.5cm</v>
          </cell>
          <cell r="C1342" t="str">
            <v xml:space="preserve"> m2 </v>
          </cell>
          <cell r="D1342">
            <v>45476</v>
          </cell>
          <cell r="E1342">
            <v>4284</v>
          </cell>
          <cell r="F1342">
            <v>0</v>
          </cell>
        </row>
        <row r="1343">
          <cell r="A1343">
            <v>698220</v>
          </cell>
          <cell r="B1343" t="str">
            <v xml:space="preserve">  VŸch ng¯n = gå vŸn gh¾p khÏt d¡y 2.0cm</v>
          </cell>
          <cell r="C1343" t="str">
            <v xml:space="preserve"> m2 </v>
          </cell>
          <cell r="D1343">
            <v>60454</v>
          </cell>
          <cell r="E1343">
            <v>4284</v>
          </cell>
          <cell r="F1343">
            <v>0</v>
          </cell>
        </row>
        <row r="1344">
          <cell r="A1344">
            <v>698310</v>
          </cell>
          <cell r="B1344" t="str">
            <v xml:space="preserve">  VŸch ng¯n = gå vŸn chãng mÏ d¡y 1.5cm </v>
          </cell>
          <cell r="C1344" t="str">
            <v xml:space="preserve"> m2 </v>
          </cell>
          <cell r="D1344">
            <v>52707</v>
          </cell>
          <cell r="E1344">
            <v>6539</v>
          </cell>
          <cell r="F1344">
            <v>0</v>
          </cell>
        </row>
        <row r="1345">
          <cell r="A1345">
            <v>698320</v>
          </cell>
          <cell r="B1345" t="str">
            <v xml:space="preserve">  VŸch ng¯n = gå vŸn chãng mÏ d¡y 2.0cm </v>
          </cell>
          <cell r="C1345" t="str">
            <v xml:space="preserve"> m2 </v>
          </cell>
          <cell r="D1345">
            <v>65619</v>
          </cell>
          <cell r="E1345">
            <v>6539</v>
          </cell>
          <cell r="F1345">
            <v>0</v>
          </cell>
        </row>
        <row r="1346">
          <cell r="A1346">
            <v>698410</v>
          </cell>
          <cell r="B1346" t="str">
            <v xml:space="preserve">  Gia cáng &amp; ½Üng chµn tõéng gå,gå 2x10cm   </v>
          </cell>
          <cell r="C1346" t="str">
            <v xml:space="preserve"> m</v>
          </cell>
          <cell r="D1346">
            <v>6237</v>
          </cell>
          <cell r="E1346">
            <v>1779</v>
          </cell>
          <cell r="F1346">
            <v>0</v>
          </cell>
        </row>
        <row r="1347">
          <cell r="A1347">
            <v>698420</v>
          </cell>
          <cell r="B1347" t="str">
            <v xml:space="preserve">  Gia cáng &amp; ½Üng chµn tõéng gå,gå 2x20cm   </v>
          </cell>
          <cell r="C1347" t="str">
            <v xml:space="preserve"> m</v>
          </cell>
          <cell r="D1347">
            <v>12473</v>
          </cell>
          <cell r="E1347">
            <v>2139</v>
          </cell>
          <cell r="F1347">
            <v>0</v>
          </cell>
        </row>
        <row r="1348">
          <cell r="A1348">
            <v>698510</v>
          </cell>
          <cell r="B1348" t="str">
            <v xml:space="preserve">  Gia cáng-l°p tay vÙn C·u thang,gå 8x10cm  </v>
          </cell>
          <cell r="C1348" t="str">
            <v xml:space="preserve"> m</v>
          </cell>
          <cell r="D1348">
            <v>24947</v>
          </cell>
          <cell r="E1348">
            <v>4975</v>
          </cell>
          <cell r="F1348">
            <v>0</v>
          </cell>
        </row>
        <row r="1349">
          <cell r="A1349">
            <v>698520</v>
          </cell>
          <cell r="B1349" t="str">
            <v xml:space="preserve">  Gia cáng-l°p tay vÙn C·u thang,gå 8x14cm  </v>
          </cell>
          <cell r="C1349" t="str">
            <v xml:space="preserve"> m</v>
          </cell>
          <cell r="D1349">
            <v>34979</v>
          </cell>
          <cell r="E1349">
            <v>6094</v>
          </cell>
          <cell r="F1349">
            <v>0</v>
          </cell>
        </row>
        <row r="1350">
          <cell r="A1350">
            <v>698610</v>
          </cell>
          <cell r="B1350" t="str">
            <v xml:space="preserve">  SX-LD khung gå ½Ì ½Üng lõèi,vŸch ng¯n     </v>
          </cell>
          <cell r="C1350" t="str">
            <v xml:space="preserve"> m3 </v>
          </cell>
          <cell r="D1350">
            <v>2393998</v>
          </cell>
          <cell r="E1350">
            <v>90196</v>
          </cell>
          <cell r="F1350">
            <v>0</v>
          </cell>
        </row>
        <row r="1351">
          <cell r="A1351">
            <v>698710</v>
          </cell>
          <cell r="B1351" t="str">
            <v xml:space="preserve">  Gia cáng l°p dúng khung gå d·m s¡n        </v>
          </cell>
          <cell r="C1351" t="str">
            <v xml:space="preserve"> m3 </v>
          </cell>
          <cell r="D1351">
            <v>2393998</v>
          </cell>
          <cell r="E1351">
            <v>112745</v>
          </cell>
          <cell r="F1351">
            <v>0</v>
          </cell>
        </row>
        <row r="1352">
          <cell r="A1352">
            <v>698810</v>
          </cell>
          <cell r="B1352" t="str">
            <v xml:space="preserve">  ‡Üng s¡n vŸn gå rŸp mæng vŸn d¡y 2cm  </v>
          </cell>
          <cell r="C1352" t="str">
            <v xml:space="preserve"> m2 </v>
          </cell>
          <cell r="D1352">
            <v>60454</v>
          </cell>
          <cell r="E1352">
            <v>12289</v>
          </cell>
          <cell r="F1352">
            <v>0</v>
          </cell>
        </row>
        <row r="1353">
          <cell r="A1353">
            <v>698820</v>
          </cell>
          <cell r="B1353" t="str">
            <v xml:space="preserve">  ‡Üng s¡n vŸn gå rŸp mæng vŸn d¡y 3cm  </v>
          </cell>
          <cell r="C1353" t="str">
            <v xml:space="preserve"> m2 </v>
          </cell>
          <cell r="D1353">
            <v>91443</v>
          </cell>
          <cell r="E1353">
            <v>12289</v>
          </cell>
          <cell r="F1353">
            <v>0</v>
          </cell>
        </row>
        <row r="1354">
          <cell r="A1354">
            <v>698910</v>
          </cell>
          <cell r="B1354" t="str">
            <v xml:space="preserve">  Lambris gå ½Üng vŸch,âp tõéng d¡y 1.0cm   </v>
          </cell>
          <cell r="C1354" t="str">
            <v xml:space="preserve"> m2 </v>
          </cell>
          <cell r="D1354">
            <v>34629</v>
          </cell>
          <cell r="E1354">
            <v>14303</v>
          </cell>
          <cell r="F1354">
            <v>0</v>
          </cell>
        </row>
        <row r="1355">
          <cell r="A1355">
            <v>698920</v>
          </cell>
          <cell r="B1355" t="str">
            <v xml:space="preserve">  Lambris gå ½Üng vŸch,âp tõéng d¡y 1.5cm   </v>
          </cell>
          <cell r="C1355" t="str">
            <v xml:space="preserve"> m2 </v>
          </cell>
          <cell r="D1355">
            <v>50124</v>
          </cell>
          <cell r="E1355">
            <v>14303</v>
          </cell>
          <cell r="F1355">
            <v>0</v>
          </cell>
        </row>
        <row r="1356">
          <cell r="A1356">
            <v>699110</v>
          </cell>
          <cell r="B1356" t="str">
            <v xml:space="preserve">  Khuán m°t cŸo b±ng nÂp gå 3x1cm lå 5x5cm  </v>
          </cell>
          <cell r="C1356" t="str">
            <v xml:space="preserve"> m2 </v>
          </cell>
          <cell r="D1356">
            <v>27235</v>
          </cell>
          <cell r="E1356">
            <v>9471</v>
          </cell>
          <cell r="F1356">
            <v>0</v>
          </cell>
        </row>
        <row r="1357">
          <cell r="A1357">
            <v>699120</v>
          </cell>
          <cell r="B1357" t="str">
            <v xml:space="preserve">  Khuán m°t cŸo = nÂp gå 3x1cm lå 10x10cm   </v>
          </cell>
          <cell r="C1357" t="str">
            <v xml:space="preserve"> m2 </v>
          </cell>
          <cell r="D1357">
            <v>19487</v>
          </cell>
          <cell r="E1357">
            <v>8343</v>
          </cell>
          <cell r="F1357">
            <v>0</v>
          </cell>
        </row>
        <row r="1358">
          <cell r="A1358">
            <v>699210</v>
          </cell>
          <cell r="B1358" t="str">
            <v xml:space="preserve">  DiËm mŸi gå vŸn ræng 20-40 vŸn d¡y 2cm</v>
          </cell>
          <cell r="C1358" t="str">
            <v xml:space="preserve"> m2 </v>
          </cell>
          <cell r="D1358">
            <v>60101</v>
          </cell>
          <cell r="E1358">
            <v>3382</v>
          </cell>
          <cell r="F1358">
            <v>0</v>
          </cell>
        </row>
        <row r="1359">
          <cell r="A1359">
            <v>699220</v>
          </cell>
          <cell r="B1359" t="str">
            <v xml:space="preserve">  DiËm mŸi gå vŸn ræng 20-40 vŸn d¡y 3cm</v>
          </cell>
          <cell r="C1359" t="str">
            <v xml:space="preserve"> m2 </v>
          </cell>
          <cell r="D1359">
            <v>91091</v>
          </cell>
          <cell r="E1359">
            <v>3721</v>
          </cell>
          <cell r="F1359">
            <v>0</v>
          </cell>
        </row>
        <row r="1360">
          <cell r="A1360">
            <v>699310</v>
          </cell>
          <cell r="B1360" t="str">
            <v xml:space="preserve">  DŸn Foocmica v¡o cŸc kÆt c¶u d­ng t¶m </v>
          </cell>
          <cell r="C1360" t="str">
            <v xml:space="preserve"> m2 </v>
          </cell>
          <cell r="D1360">
            <v>21514</v>
          </cell>
          <cell r="E1360">
            <v>1127</v>
          </cell>
          <cell r="F1360">
            <v>0</v>
          </cell>
        </row>
        <row r="1361">
          <cell r="A1361">
            <v>699320</v>
          </cell>
          <cell r="B1361" t="str">
            <v xml:space="preserve">  DŸn Foocmica v¡o cŸc KC d­ng ch×,B=3cm</v>
          </cell>
          <cell r="C1361" t="str">
            <v xml:space="preserve"> m</v>
          </cell>
          <cell r="D1361">
            <v>67100</v>
          </cell>
          <cell r="E1361">
            <v>564</v>
          </cell>
          <cell r="F1361">
            <v>0</v>
          </cell>
        </row>
        <row r="1362">
          <cell r="A1362">
            <v>699410</v>
          </cell>
          <cell r="B1362" t="str">
            <v xml:space="preserve">  DŸn gi¶y trang trÏ lÅn tõéng gå vŸn       </v>
          </cell>
          <cell r="C1362" t="str">
            <v xml:space="preserve"> m2 </v>
          </cell>
          <cell r="D1362">
            <v>8775</v>
          </cell>
          <cell r="E1362">
            <v>1127</v>
          </cell>
          <cell r="F1362">
            <v>0</v>
          </cell>
        </row>
        <row r="1363">
          <cell r="A1363">
            <v>699420</v>
          </cell>
          <cell r="B1363" t="str">
            <v xml:space="preserve">  DŸn gi¶y trang trÏ lÅn tõéng trŸt vùa     </v>
          </cell>
          <cell r="C1363" t="str">
            <v xml:space="preserve"> m2 </v>
          </cell>
          <cell r="D1363">
            <v>10971</v>
          </cell>
          <cell r="E1363">
            <v>1353</v>
          </cell>
          <cell r="F1363">
            <v>0</v>
          </cell>
        </row>
        <row r="1364">
          <cell r="A1364">
            <v>699430</v>
          </cell>
          <cell r="B1364" t="str">
            <v xml:space="preserve">  DŸn gi¶y trang trÏ lÅn tr·n gå vŸn        </v>
          </cell>
          <cell r="C1364" t="str">
            <v xml:space="preserve"> m2 </v>
          </cell>
          <cell r="D1364">
            <v>8775</v>
          </cell>
          <cell r="E1364">
            <v>1466</v>
          </cell>
          <cell r="F1364">
            <v>0</v>
          </cell>
        </row>
        <row r="1365">
          <cell r="A1365">
            <v>699440</v>
          </cell>
          <cell r="B1365" t="str">
            <v xml:space="preserve">  DŸn gi¶y trang trÏ lÅn tr·n trŸt vùa      </v>
          </cell>
          <cell r="C1365" t="str">
            <v xml:space="preserve"> m2 </v>
          </cell>
          <cell r="D1365">
            <v>10971</v>
          </cell>
          <cell r="E1365">
            <v>1578</v>
          </cell>
          <cell r="F1365">
            <v>0</v>
          </cell>
        </row>
        <row r="1366">
          <cell r="A1366">
            <v>701110</v>
          </cell>
          <cell r="B1366" t="str">
            <v xml:space="preserve">  Qu¾t vái 1nõèc tr°ng,2nõèc m¡u cao&lt;=4m</v>
          </cell>
          <cell r="C1366" t="str">
            <v xml:space="preserve"> m2 </v>
          </cell>
          <cell r="D1366">
            <v>201</v>
          </cell>
          <cell r="E1366">
            <v>166</v>
          </cell>
          <cell r="F1366">
            <v>0</v>
          </cell>
        </row>
        <row r="1367">
          <cell r="A1367">
            <v>701120</v>
          </cell>
          <cell r="B1367" t="str">
            <v xml:space="preserve">  Qu¾t vái 1nõèc tr°ng,2nõèc m¡u cao&gt; 4m</v>
          </cell>
          <cell r="C1367" t="str">
            <v xml:space="preserve"> m2 </v>
          </cell>
          <cell r="D1367">
            <v>201</v>
          </cell>
          <cell r="E1367">
            <v>197</v>
          </cell>
          <cell r="F1367">
            <v>0</v>
          </cell>
        </row>
        <row r="1368">
          <cell r="A1368">
            <v>701130</v>
          </cell>
          <cell r="B1368" t="str">
            <v xml:space="preserve">  Qu¾t vái 3nõèc tr°ng cao&lt;=4m          </v>
          </cell>
          <cell r="C1368" t="str">
            <v xml:space="preserve"> m2 </v>
          </cell>
          <cell r="D1368">
            <v>103</v>
          </cell>
          <cell r="E1368">
            <v>166</v>
          </cell>
          <cell r="F1368">
            <v>0</v>
          </cell>
        </row>
        <row r="1369">
          <cell r="A1369">
            <v>701140</v>
          </cell>
          <cell r="B1369" t="str">
            <v xml:space="preserve">  Qu¾t vái 3nõèc tr°ng cao&gt; 4m          </v>
          </cell>
          <cell r="C1369" t="str">
            <v xml:space="preserve"> m2 </v>
          </cell>
          <cell r="D1369">
            <v>103</v>
          </cell>
          <cell r="E1369">
            <v>197</v>
          </cell>
          <cell r="F1369">
            <v>0</v>
          </cell>
        </row>
        <row r="1370">
          <cell r="A1370">
            <v>701210</v>
          </cell>
          <cell r="B1370" t="str">
            <v xml:space="preserve">  Qu¾t 2nõèc xi m¯ng v¡o bÅ táng cao&lt;=4m</v>
          </cell>
          <cell r="C1370" t="str">
            <v xml:space="preserve"> m2 </v>
          </cell>
          <cell r="D1370">
            <v>887</v>
          </cell>
          <cell r="E1370">
            <v>204</v>
          </cell>
          <cell r="F1370">
            <v>0</v>
          </cell>
        </row>
        <row r="1371">
          <cell r="A1371">
            <v>701220</v>
          </cell>
          <cell r="B1371" t="str">
            <v xml:space="preserve">  Qu¾t 2nõèc xi m¯ng v¡o bÅ táng cao&gt; 4m</v>
          </cell>
          <cell r="C1371" t="str">
            <v xml:space="preserve"> m2 </v>
          </cell>
          <cell r="D1371">
            <v>887</v>
          </cell>
          <cell r="E1371">
            <v>223</v>
          </cell>
          <cell r="F1371">
            <v>0</v>
          </cell>
        </row>
        <row r="1372">
          <cell r="A1372">
            <v>702110</v>
          </cell>
          <cell r="B1372" t="str">
            <v xml:space="preserve">  Quay vái gai cao&lt;=4m                  </v>
          </cell>
          <cell r="C1372" t="str">
            <v xml:space="preserve"> m2 </v>
          </cell>
          <cell r="D1372">
            <v>490</v>
          </cell>
          <cell r="E1372">
            <v>902</v>
          </cell>
          <cell r="F1372">
            <v>0</v>
          </cell>
        </row>
        <row r="1373">
          <cell r="A1373">
            <v>702120</v>
          </cell>
          <cell r="B1373" t="str">
            <v xml:space="preserve">  Quay vái gai cao&gt; 4m                  </v>
          </cell>
          <cell r="C1373" t="str">
            <v xml:space="preserve"> m2 </v>
          </cell>
          <cell r="D1373">
            <v>490</v>
          </cell>
          <cell r="E1373">
            <v>1127</v>
          </cell>
          <cell r="F1373">
            <v>0</v>
          </cell>
        </row>
        <row r="1374">
          <cell r="A1374">
            <v>702310</v>
          </cell>
          <cell r="B1374" t="str">
            <v xml:space="preserve">  Phun xâp cŸc KC,vùa XM,kháng m¡u,H&lt;=4m</v>
          </cell>
          <cell r="C1374" t="str">
            <v xml:space="preserve"> m2 </v>
          </cell>
          <cell r="D1374">
            <v>5688</v>
          </cell>
          <cell r="E1374">
            <v>5412</v>
          </cell>
          <cell r="F1374">
            <v>0</v>
          </cell>
        </row>
        <row r="1375">
          <cell r="A1375">
            <v>702320</v>
          </cell>
          <cell r="B1375" t="str">
            <v xml:space="preserve">  Phun xâp cŸc KC,vùa XM,cÜ træn m¡u,H&gt; 4m  </v>
          </cell>
          <cell r="C1375" t="str">
            <v xml:space="preserve"> m2 </v>
          </cell>
          <cell r="D1375">
            <v>7544</v>
          </cell>
          <cell r="E1375">
            <v>7216</v>
          </cell>
          <cell r="F1375">
            <v>0</v>
          </cell>
        </row>
        <row r="1376">
          <cell r="A1376">
            <v>702410</v>
          </cell>
          <cell r="B1376" t="str">
            <v xml:space="preserve">  B¨ matit v¡o tõéng                        </v>
          </cell>
          <cell r="C1376" t="str">
            <v xml:space="preserve"> m2 </v>
          </cell>
          <cell r="D1376">
            <v>1502</v>
          </cell>
          <cell r="E1376">
            <v>3382</v>
          </cell>
          <cell r="F1376">
            <v>0</v>
          </cell>
        </row>
        <row r="1377">
          <cell r="A1377">
            <v>702420</v>
          </cell>
          <cell r="B1377" t="str">
            <v xml:space="preserve">  B¨ matit v¡o cæt,d·m,tr·n                 </v>
          </cell>
          <cell r="C1377" t="str">
            <v xml:space="preserve"> m2 </v>
          </cell>
          <cell r="D1377">
            <v>1502</v>
          </cell>
          <cell r="E1377">
            <v>4059</v>
          </cell>
          <cell r="F1377">
            <v>0</v>
          </cell>
        </row>
        <row r="1378">
          <cell r="A1378">
            <v>702430</v>
          </cell>
          <cell r="B1378" t="str">
            <v xml:space="preserve">  B¨ b±ng xi m¯ng v¡o tõéng                 </v>
          </cell>
          <cell r="C1378" t="str">
            <v xml:space="preserve"> m2 </v>
          </cell>
          <cell r="D1378">
            <v>1035</v>
          </cell>
          <cell r="E1378">
            <v>4510</v>
          </cell>
          <cell r="F1378">
            <v>0</v>
          </cell>
        </row>
        <row r="1379">
          <cell r="A1379">
            <v>702440</v>
          </cell>
          <cell r="B1379" t="str">
            <v xml:space="preserve">  B¨ b±ng xi m¯ng v¡o cæt,d·m,tr·n          </v>
          </cell>
          <cell r="C1379" t="str">
            <v xml:space="preserve"> m2 </v>
          </cell>
          <cell r="D1379">
            <v>1035</v>
          </cell>
          <cell r="E1379">
            <v>5412</v>
          </cell>
          <cell r="F1379">
            <v>0</v>
          </cell>
        </row>
        <row r="1380">
          <cell r="A1380">
            <v>703110</v>
          </cell>
          <cell r="B1380" t="str">
            <v xml:space="preserve">  Sçn cøa kÏnh 2nõèc                        </v>
          </cell>
          <cell r="C1380" t="str">
            <v xml:space="preserve"> m2 </v>
          </cell>
          <cell r="D1380">
            <v>1651</v>
          </cell>
          <cell r="E1380">
            <v>381</v>
          </cell>
          <cell r="F1380">
            <v>0</v>
          </cell>
        </row>
        <row r="1381">
          <cell r="A1381">
            <v>703120</v>
          </cell>
          <cell r="B1381" t="str">
            <v xml:space="preserve">  Sçn cøa kÏnh 3nõèc                        </v>
          </cell>
          <cell r="C1381" t="str">
            <v xml:space="preserve"> m2 </v>
          </cell>
          <cell r="D1381">
            <v>2147</v>
          </cell>
          <cell r="E1381">
            <v>493</v>
          </cell>
          <cell r="F1381">
            <v>0</v>
          </cell>
        </row>
        <row r="1382">
          <cell r="A1382">
            <v>703130</v>
          </cell>
          <cell r="B1382" t="str">
            <v xml:space="preserve">  Sçn cøa paná 2nõèc                        </v>
          </cell>
          <cell r="C1382" t="str">
            <v xml:space="preserve"> m2 </v>
          </cell>
          <cell r="D1382">
            <v>4508</v>
          </cell>
          <cell r="E1382">
            <v>951</v>
          </cell>
          <cell r="F1382">
            <v>0</v>
          </cell>
        </row>
        <row r="1383">
          <cell r="A1383">
            <v>703140</v>
          </cell>
          <cell r="B1383" t="str">
            <v xml:space="preserve">  Sçn cøa paná 3nõèc                        </v>
          </cell>
          <cell r="C1383" t="str">
            <v xml:space="preserve"> m2 </v>
          </cell>
          <cell r="D1383">
            <v>5928</v>
          </cell>
          <cell r="E1383">
            <v>1233</v>
          </cell>
          <cell r="F1383">
            <v>0</v>
          </cell>
        </row>
        <row r="1384">
          <cell r="A1384">
            <v>703150</v>
          </cell>
          <cell r="B1384" t="str">
            <v xml:space="preserve">  Sçn cøa chèp 2nõèc                        </v>
          </cell>
          <cell r="C1384" t="str">
            <v xml:space="preserve"> m2 </v>
          </cell>
          <cell r="D1384">
            <v>6143</v>
          </cell>
          <cell r="E1384">
            <v>1427</v>
          </cell>
          <cell r="F1384">
            <v>0</v>
          </cell>
        </row>
        <row r="1385">
          <cell r="A1385">
            <v>703160</v>
          </cell>
          <cell r="B1385" t="str">
            <v xml:space="preserve">  Sçn cøa chèp 3nõèc                        </v>
          </cell>
          <cell r="C1385" t="str">
            <v xml:space="preserve"> m2 </v>
          </cell>
          <cell r="D1385">
            <v>7580</v>
          </cell>
          <cell r="E1385">
            <v>1851</v>
          </cell>
          <cell r="F1385">
            <v>0</v>
          </cell>
        </row>
        <row r="1386">
          <cell r="A1386">
            <v>703210</v>
          </cell>
          <cell r="B1386" t="str">
            <v xml:space="preserve">  Sçn gå 2nõèc                              </v>
          </cell>
          <cell r="C1386" t="str">
            <v xml:space="preserve"> m2 </v>
          </cell>
          <cell r="D1386">
            <v>4095</v>
          </cell>
          <cell r="E1386">
            <v>996</v>
          </cell>
          <cell r="F1386">
            <v>0</v>
          </cell>
        </row>
        <row r="1387">
          <cell r="A1387">
            <v>703220</v>
          </cell>
          <cell r="B1387" t="str">
            <v xml:space="preserve">  Sçn gå 3nõèc                              </v>
          </cell>
          <cell r="C1387" t="str">
            <v xml:space="preserve"> m2 </v>
          </cell>
          <cell r="D1387">
            <v>5284</v>
          </cell>
          <cell r="E1387">
            <v>1285</v>
          </cell>
          <cell r="F1387">
            <v>0</v>
          </cell>
        </row>
        <row r="1388">
          <cell r="A1388">
            <v>703230</v>
          </cell>
          <cell r="B1388" t="str">
            <v xml:space="preserve">  Sçn kÏnh mé 1nõèc                         </v>
          </cell>
          <cell r="C1388" t="str">
            <v xml:space="preserve"> m2 </v>
          </cell>
          <cell r="D1388">
            <v>1275</v>
          </cell>
          <cell r="E1388">
            <v>162</v>
          </cell>
          <cell r="F1388">
            <v>0</v>
          </cell>
        </row>
        <row r="1389">
          <cell r="A1389">
            <v>703310</v>
          </cell>
          <cell r="B1389" t="str">
            <v xml:space="preserve">  Sçn tõéng 2nõèc                           </v>
          </cell>
          <cell r="C1389" t="str">
            <v xml:space="preserve"> m2 </v>
          </cell>
          <cell r="D1389">
            <v>5003</v>
          </cell>
          <cell r="E1389">
            <v>551</v>
          </cell>
          <cell r="F1389">
            <v>0</v>
          </cell>
        </row>
        <row r="1390">
          <cell r="A1390">
            <v>703320</v>
          </cell>
          <cell r="B1390" t="str">
            <v xml:space="preserve">  Sçn tõéng 3nõèc                           </v>
          </cell>
          <cell r="C1390" t="str">
            <v xml:space="preserve"> m2 </v>
          </cell>
          <cell r="D1390">
            <v>7685</v>
          </cell>
          <cell r="E1390">
            <v>703</v>
          </cell>
          <cell r="F1390">
            <v>0</v>
          </cell>
        </row>
        <row r="1391">
          <cell r="A1391">
            <v>703410</v>
          </cell>
          <cell r="B1391" t="str">
            <v xml:space="preserve">  Sçn s°t dÂt 2nõèc                         </v>
          </cell>
          <cell r="C1391" t="str">
            <v xml:space="preserve"> m2 </v>
          </cell>
          <cell r="D1391">
            <v>1014</v>
          </cell>
          <cell r="E1391">
            <v>389</v>
          </cell>
          <cell r="F1391">
            <v>0</v>
          </cell>
        </row>
        <row r="1392">
          <cell r="A1392">
            <v>703420</v>
          </cell>
          <cell r="B1392" t="str">
            <v xml:space="preserve">  Sçn s°t dÂt 3nõèc                         </v>
          </cell>
          <cell r="C1392" t="str">
            <v xml:space="preserve"> m2 </v>
          </cell>
          <cell r="D1392">
            <v>1341</v>
          </cell>
          <cell r="E1392">
            <v>605</v>
          </cell>
          <cell r="F1392">
            <v>0</v>
          </cell>
        </row>
        <row r="1393">
          <cell r="A1393">
            <v>703430</v>
          </cell>
          <cell r="B1393" t="str">
            <v xml:space="preserve">  Sçn s°t th¾p cŸc lo­i 2nõèc               </v>
          </cell>
          <cell r="C1393" t="str">
            <v xml:space="preserve"> m2 </v>
          </cell>
          <cell r="D1393">
            <v>3143</v>
          </cell>
          <cell r="E1393">
            <v>659</v>
          </cell>
          <cell r="F1393">
            <v>0</v>
          </cell>
        </row>
        <row r="1394">
          <cell r="A1394">
            <v>703440</v>
          </cell>
          <cell r="B1394" t="str">
            <v xml:space="preserve">  Sçn s°t th¾p cŸc lo­i 3nõèc               </v>
          </cell>
          <cell r="C1394" t="str">
            <v xml:space="preserve"> m2 </v>
          </cell>
          <cell r="D1394">
            <v>4150</v>
          </cell>
          <cell r="E1394">
            <v>984</v>
          </cell>
          <cell r="F1394">
            <v>0</v>
          </cell>
        </row>
        <row r="1395">
          <cell r="A1395">
            <v>703510</v>
          </cell>
          <cell r="B1395" t="str">
            <v xml:space="preserve">  Sçn silicat v¡o tõéng ½¬ b¨               </v>
          </cell>
          <cell r="C1395" t="str">
            <v xml:space="preserve"> m2 </v>
          </cell>
          <cell r="D1395">
            <v>4128</v>
          </cell>
          <cell r="E1395">
            <v>507</v>
          </cell>
          <cell r="F1395">
            <v>0</v>
          </cell>
        </row>
        <row r="1396">
          <cell r="A1396">
            <v>703520</v>
          </cell>
          <cell r="B1396" t="str">
            <v xml:space="preserve">  Sçn silicat v¡o cæt d·m tr·n ½¬ b¨        </v>
          </cell>
          <cell r="C1396" t="str">
            <v xml:space="preserve"> m2 </v>
          </cell>
          <cell r="D1396">
            <v>4128</v>
          </cell>
          <cell r="E1396">
            <v>631</v>
          </cell>
          <cell r="F1396">
            <v>0</v>
          </cell>
        </row>
        <row r="1397">
          <cell r="A1397">
            <v>704110</v>
          </cell>
          <cell r="B1397" t="str">
            <v xml:space="preserve">  Qu¾t bitum v¡o tõéng nhúa nÜng            </v>
          </cell>
          <cell r="C1397" t="str">
            <v xml:space="preserve"> m2 </v>
          </cell>
          <cell r="D1397">
            <v>5555</v>
          </cell>
          <cell r="E1397">
            <v>757</v>
          </cell>
          <cell r="F1397">
            <v>0</v>
          </cell>
        </row>
        <row r="1398">
          <cell r="A1398">
            <v>704120</v>
          </cell>
          <cell r="B1398" t="str">
            <v xml:space="preserve">  Qu¾t bitum v¡o tõéng nhúa nguæi           </v>
          </cell>
          <cell r="C1398" t="str">
            <v xml:space="preserve"> m2 </v>
          </cell>
          <cell r="D1398">
            <v>1622</v>
          </cell>
          <cell r="E1398">
            <v>216</v>
          </cell>
          <cell r="F1398">
            <v>0</v>
          </cell>
        </row>
        <row r="1399">
          <cell r="A1399">
            <v>704130</v>
          </cell>
          <cell r="B1399" t="str">
            <v xml:space="preserve">  Qu¾t h°c Ïn v¡o gå                        </v>
          </cell>
          <cell r="C1399" t="str">
            <v xml:space="preserve"> m2 </v>
          </cell>
          <cell r="D1399">
            <v>410</v>
          </cell>
          <cell r="E1399">
            <v>649</v>
          </cell>
          <cell r="F1399">
            <v>0</v>
          </cell>
        </row>
        <row r="1400">
          <cell r="A1400">
            <v>704210</v>
          </cell>
          <cell r="B1400" t="str">
            <v xml:space="preserve">  Qu¾t 1 lèp nhúa bitum,dŸn 1 lèp gi¶y d·u  </v>
          </cell>
          <cell r="C1400" t="str">
            <v xml:space="preserve"> m2 </v>
          </cell>
          <cell r="D1400">
            <v>7012</v>
          </cell>
          <cell r="E1400">
            <v>3027</v>
          </cell>
          <cell r="F1400">
            <v>0</v>
          </cell>
        </row>
        <row r="1401">
          <cell r="A1401">
            <v>704220</v>
          </cell>
          <cell r="B1401" t="str">
            <v xml:space="preserve">  Qu¾t 2 lèp nhúa bitum,dŸn 2 lèp gi¶y d·u  </v>
          </cell>
          <cell r="C1401" t="str">
            <v xml:space="preserve"> m2 </v>
          </cell>
          <cell r="D1401">
            <v>14024</v>
          </cell>
          <cell r="E1401">
            <v>4324</v>
          </cell>
          <cell r="F1401">
            <v>0</v>
          </cell>
        </row>
        <row r="1402">
          <cell r="A1402">
            <v>704230</v>
          </cell>
          <cell r="B1402" t="str">
            <v xml:space="preserve">  Qu¾t 3 lèp nhúa bitum,dŸn 2 lèp gi¶y d·u  </v>
          </cell>
          <cell r="C1402" t="str">
            <v xml:space="preserve"> m2 </v>
          </cell>
          <cell r="D1402">
            <v>18191</v>
          </cell>
          <cell r="E1402">
            <v>5080</v>
          </cell>
          <cell r="F1402">
            <v>0</v>
          </cell>
        </row>
        <row r="1403">
          <cell r="A1403">
            <v>704240</v>
          </cell>
          <cell r="B1403" t="str">
            <v xml:space="preserve">  Qu¾t 4 lèp nhúa bitum,dŸn 3 lèp gi¶y d·u  </v>
          </cell>
          <cell r="C1403" t="str">
            <v xml:space="preserve"> m2 </v>
          </cell>
          <cell r="D1403">
            <v>25202</v>
          </cell>
          <cell r="E1403">
            <v>5513</v>
          </cell>
          <cell r="F1403">
            <v>0</v>
          </cell>
        </row>
        <row r="1404">
          <cell r="A1404">
            <v>704310</v>
          </cell>
          <cell r="B1404" t="str">
            <v xml:space="preserve">  Qu¾t 2 lèp nhúa bitum,dŸn 1 lèp bao t¨i   </v>
          </cell>
          <cell r="C1404" t="str">
            <v xml:space="preserve"> m2 </v>
          </cell>
          <cell r="D1404">
            <v>10733</v>
          </cell>
          <cell r="E1404">
            <v>5405</v>
          </cell>
          <cell r="F1404">
            <v>0</v>
          </cell>
        </row>
        <row r="1405">
          <cell r="A1405">
            <v>704320</v>
          </cell>
          <cell r="B1405" t="str">
            <v xml:space="preserve">  Qu¾t 3 lèp nhúa bitum,dŸn 2 lèp bao t¨i   </v>
          </cell>
          <cell r="C1405" t="str">
            <v xml:space="preserve"> m2 </v>
          </cell>
          <cell r="D1405">
            <v>17100</v>
          </cell>
          <cell r="E1405">
            <v>8215</v>
          </cell>
          <cell r="F1405">
            <v>0</v>
          </cell>
        </row>
        <row r="1406">
          <cell r="A1406">
            <v>705010</v>
          </cell>
          <cell r="B1406" t="str">
            <v xml:space="preserve">  Ch¾t khe nâi                              </v>
          </cell>
          <cell r="C1406" t="str">
            <v xml:space="preserve"> m</v>
          </cell>
          <cell r="D1406">
            <v>3212</v>
          </cell>
          <cell r="E1406">
            <v>4108</v>
          </cell>
          <cell r="F1406">
            <v>0</v>
          </cell>
        </row>
        <row r="1407">
          <cell r="A1407">
            <v>706010</v>
          </cell>
          <cell r="B1407" t="str">
            <v xml:space="preserve">  L¡m t·ng làc cŸt lo­i ½öng                </v>
          </cell>
          <cell r="C1407" t="str">
            <v xml:space="preserve"> m3 </v>
          </cell>
          <cell r="D1407">
            <v>62090</v>
          </cell>
          <cell r="E1407">
            <v>13551</v>
          </cell>
          <cell r="F1407">
            <v>0</v>
          </cell>
        </row>
        <row r="1408">
          <cell r="A1408">
            <v>706020</v>
          </cell>
          <cell r="B1408" t="str">
            <v xml:space="preserve">  L¡m t·ng làc cŸt lo­i n±m             </v>
          </cell>
          <cell r="C1408" t="str">
            <v xml:space="preserve"> m3 </v>
          </cell>
          <cell r="D1408">
            <v>62090</v>
          </cell>
          <cell r="E1408">
            <v>8068</v>
          </cell>
          <cell r="F1408">
            <v>0</v>
          </cell>
        </row>
        <row r="1409">
          <cell r="A1409">
            <v>706030</v>
          </cell>
          <cell r="B1409" t="str">
            <v xml:space="preserve">  L¡m t·ng làc ½Ÿ d¯m lo­i ½öng             </v>
          </cell>
          <cell r="C1409" t="str">
            <v xml:space="preserve"> m3 </v>
          </cell>
          <cell r="D1409">
            <v>86239</v>
          </cell>
          <cell r="E1409">
            <v>22447</v>
          </cell>
          <cell r="F1409">
            <v>0</v>
          </cell>
        </row>
        <row r="1410">
          <cell r="A1410">
            <v>706040</v>
          </cell>
          <cell r="B1410" t="str">
            <v xml:space="preserve">  L¡m t·ng làc ½Ÿ d¯m lo­i n±m          </v>
          </cell>
          <cell r="C1410" t="str">
            <v xml:space="preserve"> m3 </v>
          </cell>
          <cell r="D1410">
            <v>86239</v>
          </cell>
          <cell r="E1410">
            <v>26584</v>
          </cell>
          <cell r="F1410">
            <v>0</v>
          </cell>
        </row>
        <row r="1411">
          <cell r="A1411">
            <v>707010</v>
          </cell>
          <cell r="B1411" t="str">
            <v xml:space="preserve">  MiÆt m­ch tõéng ½Ÿ lo­i lßm           </v>
          </cell>
          <cell r="C1411" t="str">
            <v xml:space="preserve"> m</v>
          </cell>
          <cell r="D1411">
            <v>0</v>
          </cell>
          <cell r="E1411">
            <v>1405</v>
          </cell>
          <cell r="F1411">
            <v>0</v>
          </cell>
        </row>
        <row r="1412">
          <cell r="A1412">
            <v>707020</v>
          </cell>
          <cell r="B1412" t="str">
            <v xml:space="preserve">  MiÆt m­ch tõéng ½Ÿ lo­i lãi               </v>
          </cell>
          <cell r="C1412" t="str">
            <v xml:space="preserve"> m</v>
          </cell>
          <cell r="D1412">
            <v>954</v>
          </cell>
          <cell r="E1412">
            <v>1081</v>
          </cell>
          <cell r="F1412">
            <v>0</v>
          </cell>
        </row>
        <row r="1413">
          <cell r="A1413">
            <v>707030</v>
          </cell>
          <cell r="B1413" t="str">
            <v xml:space="preserve">  MiÆt m­ch tõéng g­ch lo­i lßm         </v>
          </cell>
          <cell r="C1413" t="str">
            <v xml:space="preserve"> m</v>
          </cell>
          <cell r="D1413">
            <v>0</v>
          </cell>
          <cell r="E1413">
            <v>2140</v>
          </cell>
          <cell r="F1413">
            <v>0</v>
          </cell>
        </row>
        <row r="1414">
          <cell r="A1414">
            <v>707040</v>
          </cell>
          <cell r="B1414" t="str">
            <v xml:space="preserve">  MiÆt m­ch tõéng g­ch lo­i lãi             </v>
          </cell>
          <cell r="C1414" t="str">
            <v xml:space="preserve"> m</v>
          </cell>
          <cell r="D1414">
            <v>1335</v>
          </cell>
          <cell r="E1414">
            <v>1654</v>
          </cell>
          <cell r="F1414">
            <v>0</v>
          </cell>
        </row>
        <row r="1415">
          <cell r="A1415">
            <v>708110</v>
          </cell>
          <cell r="B1415" t="str">
            <v xml:space="preserve">  L¡m khèp nâi b±ng th¾p kiÌu 1             </v>
          </cell>
          <cell r="C1415" t="str">
            <v xml:space="preserve"> m</v>
          </cell>
          <cell r="D1415">
            <v>171652</v>
          </cell>
          <cell r="E1415">
            <v>26270</v>
          </cell>
          <cell r="F1415">
            <v>4885</v>
          </cell>
        </row>
        <row r="1416">
          <cell r="A1416">
            <v>708120</v>
          </cell>
          <cell r="B1416" t="str">
            <v xml:space="preserve">  L¡m khèp nâi b±ng th¾p kiÌu 2             </v>
          </cell>
          <cell r="C1416" t="str">
            <v xml:space="preserve"> m</v>
          </cell>
          <cell r="D1416">
            <v>78978</v>
          </cell>
          <cell r="E1416">
            <v>16348</v>
          </cell>
          <cell r="F1416">
            <v>1903</v>
          </cell>
        </row>
        <row r="1417">
          <cell r="A1417">
            <v>708130</v>
          </cell>
          <cell r="B1417" t="str">
            <v xml:space="preserve">  L¡m khèp nâi b±ng th¾p kiÌu 3             </v>
          </cell>
          <cell r="C1417" t="str">
            <v xml:space="preserve"> m</v>
          </cell>
          <cell r="D1417">
            <v>85952</v>
          </cell>
          <cell r="E1417">
            <v>10260</v>
          </cell>
          <cell r="F1417">
            <v>2030</v>
          </cell>
        </row>
        <row r="1418">
          <cell r="A1418">
            <v>708140</v>
          </cell>
          <cell r="B1418" t="str">
            <v xml:space="preserve">  L¡m khèp nâi b±ng th¾p kiÌu 4             </v>
          </cell>
          <cell r="C1418" t="str">
            <v xml:space="preserve"> m</v>
          </cell>
          <cell r="D1418">
            <v>115858</v>
          </cell>
          <cell r="E1418">
            <v>11951</v>
          </cell>
          <cell r="F1418">
            <v>2030</v>
          </cell>
        </row>
        <row r="1419">
          <cell r="A1419">
            <v>708150</v>
          </cell>
          <cell r="B1419" t="str">
            <v xml:space="preserve">  L¡m khèp nâi b±ng th¾p kiÌu 5             </v>
          </cell>
          <cell r="C1419" t="str">
            <v xml:space="preserve"> m</v>
          </cell>
          <cell r="D1419">
            <v>456862</v>
          </cell>
          <cell r="E1419">
            <v>16686</v>
          </cell>
          <cell r="F1419">
            <v>1586</v>
          </cell>
        </row>
        <row r="1420">
          <cell r="A1420">
            <v>708210</v>
          </cell>
          <cell r="B1420" t="str">
            <v xml:space="preserve">  L¡m khèp nâi b±ng ½ãng kiÌu 1             </v>
          </cell>
          <cell r="C1420" t="str">
            <v xml:space="preserve"> m</v>
          </cell>
          <cell r="D1420">
            <v>309826</v>
          </cell>
          <cell r="E1420">
            <v>220979</v>
          </cell>
          <cell r="F1420">
            <v>952</v>
          </cell>
        </row>
        <row r="1421">
          <cell r="A1421">
            <v>708220</v>
          </cell>
          <cell r="B1421" t="str">
            <v xml:space="preserve">  L¡m khèp nâi b±ng ½ãng kiÌu 2             </v>
          </cell>
          <cell r="C1421" t="str">
            <v xml:space="preserve"> m</v>
          </cell>
          <cell r="D1421">
            <v>426726</v>
          </cell>
          <cell r="E1421">
            <v>255930</v>
          </cell>
          <cell r="F1421">
            <v>1776</v>
          </cell>
        </row>
        <row r="1422">
          <cell r="A1422">
            <v>708230</v>
          </cell>
          <cell r="B1422" t="str">
            <v xml:space="preserve">  L¡m khèp nâi b±ng ½ãng kiÌu 3             </v>
          </cell>
          <cell r="C1422" t="str">
            <v xml:space="preserve"> m</v>
          </cell>
          <cell r="D1422">
            <v>278629</v>
          </cell>
          <cell r="E1422">
            <v>151078</v>
          </cell>
          <cell r="F1422">
            <v>1396</v>
          </cell>
        </row>
        <row r="1423">
          <cell r="A1423">
            <v>708240</v>
          </cell>
          <cell r="B1423" t="str">
            <v xml:space="preserve">  L¡m khèp nâi b±ng ½ãng kiÌu 4             </v>
          </cell>
          <cell r="C1423" t="str">
            <v xml:space="preserve"> m</v>
          </cell>
          <cell r="D1423">
            <v>239880</v>
          </cell>
          <cell r="E1423">
            <v>182646</v>
          </cell>
          <cell r="F1423">
            <v>1269</v>
          </cell>
        </row>
        <row r="1424">
          <cell r="A1424">
            <v>708310</v>
          </cell>
          <cell r="B1424" t="str">
            <v xml:space="preserve">  L¡m khèp nâi b±ng t¶m nhúa PVC            </v>
          </cell>
          <cell r="C1424" t="str">
            <v xml:space="preserve"> m</v>
          </cell>
          <cell r="D1424">
            <v>40572</v>
          </cell>
          <cell r="E1424">
            <v>24804</v>
          </cell>
          <cell r="F1424">
            <v>0</v>
          </cell>
        </row>
        <row r="1425">
          <cell r="A1425">
            <v>801110</v>
          </cell>
          <cell r="B1425" t="str">
            <v xml:space="preserve">  mÜng ½õéng thoŸt nc &lt;=1.5m cŸt h­t nhÞ    </v>
          </cell>
          <cell r="C1425" t="str">
            <v xml:space="preserve"> m3 </v>
          </cell>
          <cell r="D1425">
            <v>1861.96</v>
          </cell>
          <cell r="E1425">
            <v>80.89</v>
          </cell>
          <cell r="F1425">
            <v>361.79</v>
          </cell>
        </row>
        <row r="1426">
          <cell r="A1426">
            <v>801120</v>
          </cell>
          <cell r="B1426" t="str">
            <v xml:space="preserve">  mÜng ½õéng thoŸt nc &lt;=1.5m cŸt s­n        </v>
          </cell>
          <cell r="C1426" t="str">
            <v xml:space="preserve"> m3 </v>
          </cell>
          <cell r="D1426">
            <v>1862.36</v>
          </cell>
          <cell r="E1426">
            <v>80.89</v>
          </cell>
          <cell r="F1426">
            <v>361.79</v>
          </cell>
        </row>
        <row r="1427">
          <cell r="A1427">
            <v>801130</v>
          </cell>
          <cell r="B1427" t="str">
            <v xml:space="preserve">  mÜng ½õéng thoŸt nc &lt;=1.5m ½Ÿ d¯m     </v>
          </cell>
          <cell r="C1427" t="str">
            <v xml:space="preserve"> m3 </v>
          </cell>
          <cell r="D1427">
            <v>8836</v>
          </cell>
          <cell r="E1427">
            <v>81.3</v>
          </cell>
          <cell r="F1427">
            <v>891.45</v>
          </cell>
        </row>
        <row r="1428">
          <cell r="A1428">
            <v>801140</v>
          </cell>
          <cell r="B1428" t="str">
            <v xml:space="preserve">  mÜng ½õéng thoŸt nc &lt;=1.5m ½Ÿ hæc         </v>
          </cell>
          <cell r="C1428" t="str">
            <v xml:space="preserve"> m3 </v>
          </cell>
          <cell r="D1428">
            <v>7093.13</v>
          </cell>
          <cell r="E1428">
            <v>329.56</v>
          </cell>
          <cell r="F1428">
            <v>2199.6799999999998</v>
          </cell>
        </row>
        <row r="1429">
          <cell r="A1429">
            <v>801150</v>
          </cell>
          <cell r="B1429" t="str">
            <v xml:space="preserve">  mÜng ½õéng thoŸt nc &lt;=1.5m ½Ÿ hæc ch¿nba  </v>
          </cell>
          <cell r="C1429" t="str">
            <v xml:space="preserve"> m3 </v>
          </cell>
          <cell r="D1429">
            <v>6785.11</v>
          </cell>
          <cell r="E1429">
            <v>329.56</v>
          </cell>
          <cell r="F1429">
            <v>2199.6799999999998</v>
          </cell>
        </row>
        <row r="1430">
          <cell r="A1430">
            <v>801160</v>
          </cell>
          <cell r="B1430" t="str">
            <v xml:space="preserve">  mÜng ½õéng thoŸt nc &lt;=1.5m ½Ÿ hæc , d¯m   </v>
          </cell>
          <cell r="C1430" t="str">
            <v xml:space="preserve"> m3 </v>
          </cell>
          <cell r="D1430">
            <v>6949.02</v>
          </cell>
          <cell r="E1430">
            <v>305.14999999999998</v>
          </cell>
          <cell r="F1430">
            <v>2199.6799999999998</v>
          </cell>
        </row>
        <row r="1431">
          <cell r="A1431">
            <v>900001</v>
          </cell>
          <cell r="B1431" t="str">
            <v xml:space="preserve">  Trãng cÞ v×a h¿                           </v>
          </cell>
          <cell r="C1431" t="str">
            <v xml:space="preserve">   m2 </v>
          </cell>
          <cell r="D1431">
            <v>14720</v>
          </cell>
          <cell r="E1431">
            <v>0</v>
          </cell>
          <cell r="F1431">
            <v>0</v>
          </cell>
        </row>
        <row r="1432">
          <cell r="A1432">
            <v>900002</v>
          </cell>
          <cell r="B1432" t="str">
            <v xml:space="preserve">  Sçn phï hiÌu,biÌu tõìng nh¡ mŸy           </v>
          </cell>
          <cell r="C1432" t="str">
            <v xml:space="preserve">   m2 </v>
          </cell>
          <cell r="D1432">
            <v>46000</v>
          </cell>
          <cell r="E1432">
            <v>0</v>
          </cell>
          <cell r="F1432">
            <v>0</v>
          </cell>
        </row>
        <row r="1433">
          <cell r="A1433">
            <v>900003</v>
          </cell>
          <cell r="B1433" t="str">
            <v xml:space="preserve">  CŸnh cäng th¾p                            </v>
          </cell>
          <cell r="C1433" t="str">
            <v xml:space="preserve">   m2 </v>
          </cell>
          <cell r="D1433">
            <v>368000</v>
          </cell>
          <cell r="E1433">
            <v>0</v>
          </cell>
          <cell r="F1433">
            <v>0</v>
          </cell>
        </row>
        <row r="1434">
          <cell r="A1434">
            <v>900004</v>
          </cell>
          <cell r="B1434" t="str">
            <v xml:space="preserve">  Lèp cŸch nhiÎt                            </v>
          </cell>
          <cell r="C1434" t="str">
            <v xml:space="preserve">   m2 </v>
          </cell>
          <cell r="D1434">
            <v>46000</v>
          </cell>
          <cell r="E1434">
            <v>0</v>
          </cell>
          <cell r="F1434">
            <v>0</v>
          </cell>
        </row>
        <row r="1435">
          <cell r="A1435">
            <v>900005</v>
          </cell>
          <cell r="B1435" t="str">
            <v xml:space="preserve">  Cøa kÏnh khung th¾p                       </v>
          </cell>
          <cell r="C1435" t="str">
            <v xml:space="preserve">   m2 </v>
          </cell>
          <cell r="D1435">
            <v>322000</v>
          </cell>
          <cell r="E1435">
            <v>0</v>
          </cell>
          <cell r="F1435">
            <v>0</v>
          </cell>
        </row>
        <row r="1436">
          <cell r="A1436">
            <v>900006</v>
          </cell>
          <cell r="B1436" t="str">
            <v xml:space="preserve">  Vºn chuyÌn càc                            </v>
          </cell>
          <cell r="C1436" t="str">
            <v xml:space="preserve">   m  </v>
          </cell>
          <cell r="D1436">
            <v>23000</v>
          </cell>
          <cell r="E1436">
            <v>0</v>
          </cell>
          <cell r="F1436">
            <v>0</v>
          </cell>
        </row>
        <row r="1437">
          <cell r="A1437">
            <v>900007</v>
          </cell>
          <cell r="B1437" t="str">
            <v xml:space="preserve">  Tr·n nhÂ                                  </v>
          </cell>
          <cell r="C1437" t="str">
            <v xml:space="preserve">   m2 </v>
          </cell>
          <cell r="D1437">
            <v>73600</v>
          </cell>
          <cell r="E1437">
            <v>0</v>
          </cell>
          <cell r="F1437">
            <v>0</v>
          </cell>
        </row>
        <row r="1438">
          <cell r="A1438">
            <v>900008</v>
          </cell>
          <cell r="B1438" t="str">
            <v xml:space="preserve">  Lõèi ch°n cøa mŸi                         </v>
          </cell>
          <cell r="C1438" t="str">
            <v xml:space="preserve">   m2 </v>
          </cell>
          <cell r="D1438">
            <v>23000</v>
          </cell>
          <cell r="E1438">
            <v>0</v>
          </cell>
          <cell r="F1438">
            <v>0</v>
          </cell>
        </row>
        <row r="1439">
          <cell r="A1439">
            <v>900009</v>
          </cell>
          <cell r="B1439" t="str">
            <v xml:space="preserve">  Cøa th¾p ½¸y                              </v>
          </cell>
          <cell r="C1439" t="str">
            <v xml:space="preserve">   m2 </v>
          </cell>
          <cell r="D1439">
            <v>368000</v>
          </cell>
          <cell r="E1439">
            <v>0</v>
          </cell>
          <cell r="F1439">
            <v>0</v>
          </cell>
        </row>
        <row r="1440">
          <cell r="A1440">
            <v>900010</v>
          </cell>
          <cell r="B1440" t="str">
            <v xml:space="preserve">  Cøa ½i kÏnh khung nhám                </v>
          </cell>
          <cell r="C1440" t="str">
            <v xml:space="preserve">   m2 </v>
          </cell>
          <cell r="D1440">
            <v>598000</v>
          </cell>
          <cell r="E1440">
            <v>0</v>
          </cell>
          <cell r="F1440">
            <v>0</v>
          </cell>
        </row>
        <row r="1441">
          <cell r="A1441">
            <v>900011</v>
          </cell>
          <cell r="B1441" t="str">
            <v xml:space="preserve">  Cøa ½i paná gå                            </v>
          </cell>
          <cell r="C1441" t="str">
            <v xml:space="preserve">   m2 </v>
          </cell>
          <cell r="D1441">
            <v>322000</v>
          </cell>
          <cell r="E1441">
            <v>0</v>
          </cell>
          <cell r="F1441">
            <v>0</v>
          </cell>
        </row>
        <row r="1442">
          <cell r="A1442">
            <v>900012</v>
          </cell>
          <cell r="B1442" t="str">
            <v xml:space="preserve">  Cøa sä paná gå                            </v>
          </cell>
          <cell r="C1442" t="str">
            <v xml:space="preserve">   m2 </v>
          </cell>
          <cell r="D1442">
            <v>322000</v>
          </cell>
          <cell r="E1442">
            <v>0</v>
          </cell>
          <cell r="F1442">
            <v>0</v>
          </cell>
        </row>
        <row r="1443">
          <cell r="A1443">
            <v>900013</v>
          </cell>
          <cell r="B1443" t="str">
            <v xml:space="preserve">  Khuán cøa k¾p                             </v>
          </cell>
          <cell r="C1443" t="str">
            <v xml:space="preserve">   m  </v>
          </cell>
          <cell r="D1443">
            <v>110400</v>
          </cell>
          <cell r="E1443">
            <v>0</v>
          </cell>
          <cell r="F1443">
            <v>0</v>
          </cell>
        </row>
        <row r="1444">
          <cell r="A1444">
            <v>900014</v>
          </cell>
          <cell r="B1444" t="str">
            <v xml:space="preserve">  VŸch ng¯n Formica                         </v>
          </cell>
          <cell r="C1444" t="str">
            <v xml:space="preserve">   m2 </v>
          </cell>
          <cell r="D1444">
            <v>230000</v>
          </cell>
          <cell r="E1444">
            <v>0</v>
          </cell>
          <cell r="F1444">
            <v>0</v>
          </cell>
        </row>
        <row r="1445">
          <cell r="A1445">
            <v>900015</v>
          </cell>
          <cell r="B1445" t="str">
            <v xml:space="preserve">  Buláng mÜng                               </v>
          </cell>
          <cell r="C1445" t="str">
            <v xml:space="preserve">   CŸi   </v>
          </cell>
          <cell r="D1445">
            <v>36800</v>
          </cell>
          <cell r="E1445">
            <v>0</v>
          </cell>
          <cell r="F1445">
            <v>0</v>
          </cell>
        </row>
        <row r="1446">
          <cell r="A1446">
            <v>900016</v>
          </cell>
          <cell r="B1446" t="str">
            <v xml:space="preserve">  Cøa sä kÏnh khung gå                      </v>
          </cell>
          <cell r="C1446" t="str">
            <v xml:space="preserve">   m2 </v>
          </cell>
          <cell r="D1446">
            <v>294400</v>
          </cell>
          <cell r="E1446">
            <v>0</v>
          </cell>
          <cell r="F1446">
            <v>0</v>
          </cell>
        </row>
        <row r="1447">
          <cell r="A1447">
            <v>900017</v>
          </cell>
          <cell r="B1447" t="str">
            <v xml:space="preserve">  Tõéng kÏnh khung nhám                 </v>
          </cell>
          <cell r="C1447" t="str">
            <v xml:space="preserve">   m2 </v>
          </cell>
          <cell r="D1447">
            <v>414000</v>
          </cell>
          <cell r="E1447">
            <v>0</v>
          </cell>
          <cell r="F1447">
            <v>0</v>
          </cell>
        </row>
        <row r="1448">
          <cell r="A1448">
            <v>900018</v>
          </cell>
          <cell r="B1448" t="str">
            <v xml:space="preserve">  ng thoŸt nõèc PVC                        </v>
          </cell>
          <cell r="C1448" t="str">
            <v xml:space="preserve">   m  </v>
          </cell>
          <cell r="D1448">
            <v>36800</v>
          </cell>
          <cell r="E1448">
            <v>0</v>
          </cell>
          <cell r="F1448">
            <v>0</v>
          </cell>
        </row>
        <row r="1449">
          <cell r="A1449">
            <v>900019</v>
          </cell>
          <cell r="B1449" t="str">
            <v xml:space="preserve">  V¨i nhúa PVC tr¨i s¡n                     </v>
          </cell>
          <cell r="C1449" t="str">
            <v xml:space="preserve">   m2 </v>
          </cell>
          <cell r="D1449">
            <v>25760</v>
          </cell>
          <cell r="E1449">
            <v>0</v>
          </cell>
          <cell r="F1449">
            <v>0</v>
          </cell>
        </row>
        <row r="1450">
          <cell r="A1450">
            <v>900020</v>
          </cell>
          <cell r="B1450" t="str">
            <v xml:space="preserve">  ng th¾p lan can                          </v>
          </cell>
          <cell r="C1450" t="str">
            <v xml:space="preserve">   m  </v>
          </cell>
          <cell r="D1450">
            <v>41400</v>
          </cell>
          <cell r="E1450">
            <v>0</v>
          </cell>
          <cell r="F1450">
            <v>0</v>
          </cell>
        </row>
        <row r="1451">
          <cell r="A1451">
            <v>900021</v>
          </cell>
          <cell r="B1451" t="str">
            <v xml:space="preserve">  CŸp gi±ng mŸi                             </v>
          </cell>
          <cell r="C1451" t="str">
            <v xml:space="preserve">   m  </v>
          </cell>
          <cell r="D1451">
            <v>27600</v>
          </cell>
          <cell r="E1451">
            <v>0</v>
          </cell>
          <cell r="F1451">
            <v>0</v>
          </cell>
        </row>
        <row r="1452">
          <cell r="A1452">
            <v>900022</v>
          </cell>
          <cell r="B1452" t="str">
            <v xml:space="preserve">  XÆp g­ch mõçng cŸp                        </v>
          </cell>
          <cell r="C1452" t="str">
            <v xml:space="preserve">   m2 </v>
          </cell>
          <cell r="D1452">
            <v>32200</v>
          </cell>
          <cell r="E1452">
            <v>0</v>
          </cell>
          <cell r="F1452">
            <v>0</v>
          </cell>
        </row>
        <row r="1453">
          <cell r="A1453">
            <v>900023</v>
          </cell>
          <cell r="B1453" t="str">
            <v xml:space="preserve">  Nhµn cáng l°p Lèp cŸch nhiÎt              </v>
          </cell>
          <cell r="C1453" t="str">
            <v xml:space="preserve">   m2 </v>
          </cell>
          <cell r="D1453">
            <v>2760</v>
          </cell>
          <cell r="E1453">
            <v>0</v>
          </cell>
          <cell r="F1453">
            <v>0</v>
          </cell>
        </row>
        <row r="1454">
          <cell r="A1454">
            <v>900024</v>
          </cell>
          <cell r="B1454" t="str">
            <v xml:space="preserve">  Lõèi th¾p ½ë lèp cŸch nhiÎt               </v>
          </cell>
          <cell r="C1454" t="str">
            <v xml:space="preserve">   m2 </v>
          </cell>
          <cell r="D1454">
            <v>3680</v>
          </cell>
          <cell r="E1454">
            <v>0</v>
          </cell>
          <cell r="F1454">
            <v>0</v>
          </cell>
        </row>
        <row r="1455">
          <cell r="A1455">
            <v>900025</v>
          </cell>
          <cell r="B1455" t="str">
            <v xml:space="preserve">  Cøa chèp,cøa sä kÏnh khung nhám       </v>
          </cell>
          <cell r="C1455" t="str">
            <v xml:space="preserve">   m2 </v>
          </cell>
          <cell r="D1455">
            <v>524400</v>
          </cell>
          <cell r="E1455">
            <v>0</v>
          </cell>
          <cell r="F1455">
            <v>0</v>
          </cell>
        </row>
        <row r="1456">
          <cell r="A1456">
            <v>900026</v>
          </cell>
          <cell r="B1456" t="str">
            <v xml:space="preserve">  Nhµn cáng l°p tõéng tán                   </v>
          </cell>
          <cell r="C1456" t="str">
            <v xml:space="preserve">   m2 </v>
          </cell>
          <cell r="D1456">
            <v>9200</v>
          </cell>
          <cell r="E1456">
            <v>0</v>
          </cell>
          <cell r="F1456">
            <v>0</v>
          </cell>
        </row>
        <row r="1457">
          <cell r="A1457">
            <v>900027</v>
          </cell>
          <cell r="B1457" t="str">
            <v xml:space="preserve">  MŸi tán lìp ViÎt nam                  </v>
          </cell>
          <cell r="C1457" t="str">
            <v xml:space="preserve">   m2 </v>
          </cell>
          <cell r="D1457">
            <v>98440</v>
          </cell>
          <cell r="E1457">
            <v>0</v>
          </cell>
          <cell r="F1457">
            <v>0</v>
          </cell>
        </row>
        <row r="1458">
          <cell r="A1458">
            <v>900028</v>
          </cell>
          <cell r="B1458" t="str">
            <v xml:space="preserve">  Khuán cøa ½çn                             </v>
          </cell>
          <cell r="C1458" t="str">
            <v xml:space="preserve">   m  </v>
          </cell>
          <cell r="D1458">
            <v>55200</v>
          </cell>
          <cell r="E1458">
            <v>0</v>
          </cell>
          <cell r="F1458">
            <v>0</v>
          </cell>
        </row>
        <row r="1459">
          <cell r="A1459">
            <v>900029</v>
          </cell>
          <cell r="B1459" t="str">
            <v xml:space="preserve">  Lõèi B40                                  </v>
          </cell>
          <cell r="C1459" t="str">
            <v xml:space="preserve">   m2 </v>
          </cell>
          <cell r="D1459">
            <v>27600</v>
          </cell>
          <cell r="E1459">
            <v>0</v>
          </cell>
          <cell r="F1459">
            <v>0</v>
          </cell>
        </row>
        <row r="1460">
          <cell r="A1460">
            <v>900030</v>
          </cell>
          <cell r="B1460" t="str">
            <v xml:space="preserve">  Thø ½æng càc                              </v>
          </cell>
          <cell r="C1460" t="str">
            <v xml:space="preserve">    càc   </v>
          </cell>
          <cell r="D1460">
            <v>2300000</v>
          </cell>
          <cell r="E1460">
            <v>0</v>
          </cell>
          <cell r="F1460">
            <v>0</v>
          </cell>
        </row>
        <row r="1461">
          <cell r="A1461">
            <v>900031</v>
          </cell>
          <cell r="B1461" t="str">
            <v xml:space="preserve">  Sçn nËn nh¡                               </v>
          </cell>
          <cell r="C1461" t="str">
            <v xml:space="preserve">   m2 </v>
          </cell>
          <cell r="D1461">
            <v>27600</v>
          </cell>
          <cell r="E1461">
            <v>0</v>
          </cell>
          <cell r="F1461">
            <v>0</v>
          </cell>
        </row>
        <row r="1462">
          <cell r="A1462">
            <v>900032</v>
          </cell>
          <cell r="B1462" t="str">
            <v xml:space="preserve">  ‡Ÿ d¯m lÜt nËn nh¡                        </v>
          </cell>
          <cell r="C1462" t="str">
            <v xml:space="preserve">   m3  </v>
          </cell>
          <cell r="D1462">
            <v>239200</v>
          </cell>
          <cell r="E1462">
            <v>0</v>
          </cell>
          <cell r="F1462">
            <v>0</v>
          </cell>
        </row>
        <row r="1463">
          <cell r="A1463">
            <v>900033</v>
          </cell>
          <cell r="B1463" t="str">
            <v xml:space="preserve">  S¨n xu¶t kÆt c¶u th¾p cõéng ½æ cao        </v>
          </cell>
          <cell r="C1463" t="str">
            <v xml:space="preserve">   t¶n </v>
          </cell>
          <cell r="D1463">
            <v>13800000</v>
          </cell>
          <cell r="E1463">
            <v>0</v>
          </cell>
          <cell r="F1463">
            <v>0</v>
          </cell>
        </row>
        <row r="1464">
          <cell r="A1464">
            <v>900034</v>
          </cell>
          <cell r="B1464" t="str">
            <v xml:space="preserve">  L°p dúng kÆt c¶u th¾p cõéng ½æ cao        </v>
          </cell>
          <cell r="C1464" t="str">
            <v xml:space="preserve">   t¶n </v>
          </cell>
          <cell r="D1464">
            <v>1840000</v>
          </cell>
          <cell r="E1464">
            <v>0</v>
          </cell>
          <cell r="F1464">
            <v>0</v>
          </cell>
        </row>
        <row r="1465">
          <cell r="A1465">
            <v>900035</v>
          </cell>
          <cell r="B1465" t="str">
            <v xml:space="preserve">  CŸt træn nhúa ½õéng                       </v>
          </cell>
          <cell r="C1465" t="str">
            <v xml:space="preserve">   m3  </v>
          </cell>
          <cell r="D1465">
            <v>368000</v>
          </cell>
          <cell r="E1465">
            <v>0</v>
          </cell>
          <cell r="F1465">
            <v>0</v>
          </cell>
        </row>
        <row r="1466">
          <cell r="A1466">
            <v>900036</v>
          </cell>
          <cell r="B1466" t="str">
            <v xml:space="preserve">  Qu¾t Eboxy châng th¶m                 </v>
          </cell>
          <cell r="C1466" t="str">
            <v xml:space="preserve">   m2 </v>
          </cell>
          <cell r="D1466">
            <v>46000</v>
          </cell>
          <cell r="E1466">
            <v>0</v>
          </cell>
          <cell r="F1466">
            <v>0</v>
          </cell>
        </row>
        <row r="1467">
          <cell r="A1467">
            <v>900037</v>
          </cell>
          <cell r="B1467" t="str">
            <v xml:space="preserve">  HÎ thâng ½Üng mê cøa                      </v>
          </cell>
          <cell r="C1467" t="str">
            <v xml:space="preserve">    bæ    </v>
          </cell>
          <cell r="D1467">
            <v>46000000</v>
          </cell>
          <cell r="E1467">
            <v>0</v>
          </cell>
          <cell r="F1467">
            <v>0</v>
          </cell>
        </row>
        <row r="1468">
          <cell r="A1468">
            <v>900038</v>
          </cell>
          <cell r="B1468" t="str">
            <v xml:space="preserve">  ‡ºp bÅ táng ½·u càc                       </v>
          </cell>
          <cell r="C1468" t="str">
            <v xml:space="preserve">    càc   </v>
          </cell>
          <cell r="D1468">
            <v>13800</v>
          </cell>
          <cell r="E1468">
            <v>0</v>
          </cell>
          <cell r="F1468">
            <v>0</v>
          </cell>
        </row>
        <row r="1469">
          <cell r="A1469">
            <v>900039</v>
          </cell>
          <cell r="B1469" t="str">
            <v xml:space="preserve">  Thø tØnh càc                              </v>
          </cell>
          <cell r="C1469" t="str">
            <v xml:space="preserve">    càc   </v>
          </cell>
          <cell r="D1469">
            <v>16560000</v>
          </cell>
          <cell r="E1469">
            <v>0</v>
          </cell>
          <cell r="F1469">
            <v>0</v>
          </cell>
        </row>
        <row r="1470">
          <cell r="A1470">
            <v>900040</v>
          </cell>
          <cell r="B1470" t="str">
            <v xml:space="preserve">  Tõéng kÏnh khung gå                       </v>
          </cell>
          <cell r="C1470" t="str">
            <v xml:space="preserve">   m2 </v>
          </cell>
          <cell r="D1470">
            <v>230000</v>
          </cell>
          <cell r="E1470">
            <v>0</v>
          </cell>
          <cell r="F1470">
            <v>0</v>
          </cell>
        </row>
        <row r="1471">
          <cell r="A1471">
            <v>900041</v>
          </cell>
          <cell r="B1471" t="str">
            <v xml:space="preserve">  Th¾p kháng g×                             </v>
          </cell>
          <cell r="C1471" t="str">
            <v xml:space="preserve">   t¶n </v>
          </cell>
          <cell r="D1471">
            <v>29440000</v>
          </cell>
          <cell r="E1471">
            <v>0</v>
          </cell>
          <cell r="F1471">
            <v>0</v>
          </cell>
        </row>
        <row r="1472">
          <cell r="A1472">
            <v>900042</v>
          </cell>
          <cell r="B1472" t="str">
            <v xml:space="preserve">  Tõéng hoa bÅ táng                         </v>
          </cell>
          <cell r="C1472" t="str">
            <v xml:space="preserve">   m2 </v>
          </cell>
          <cell r="D1472">
            <v>78200</v>
          </cell>
          <cell r="E1472">
            <v>0</v>
          </cell>
          <cell r="F1472">
            <v>0</v>
          </cell>
        </row>
        <row r="1473">
          <cell r="A1473">
            <v>900043</v>
          </cell>
          <cell r="B1473" t="str">
            <v xml:space="preserve">  L¡m mŸi tán trŸng kÁm AUSNAm          </v>
          </cell>
          <cell r="C1473" t="str">
            <v xml:space="preserve">   m2 </v>
          </cell>
          <cell r="D1473">
            <v>138000</v>
          </cell>
          <cell r="E1473">
            <v>0</v>
          </cell>
          <cell r="F1473">
            <v>0</v>
          </cell>
        </row>
        <row r="1474">
          <cell r="A1474">
            <v>900044</v>
          </cell>
          <cell r="B1474" t="str">
            <v xml:space="preserve">  Buláng mÜng  D42                          </v>
          </cell>
          <cell r="C1474" t="str">
            <v xml:space="preserve">   CŸi   </v>
          </cell>
          <cell r="D1474">
            <v>55200</v>
          </cell>
          <cell r="E1474">
            <v>0</v>
          </cell>
          <cell r="F1474">
            <v>0</v>
          </cell>
        </row>
        <row r="1475">
          <cell r="A1475">
            <v>900045</v>
          </cell>
          <cell r="B1475" t="str">
            <v xml:space="preserve">  Xø lû mÜng cñ                             </v>
          </cell>
          <cell r="C1475" t="str">
            <v xml:space="preserve">   CŸi   </v>
          </cell>
          <cell r="D1475">
            <v>18400000</v>
          </cell>
          <cell r="E1475">
            <v>0</v>
          </cell>
          <cell r="F1475">
            <v>0</v>
          </cell>
        </row>
        <row r="1476">
          <cell r="A1476">
            <v>900046</v>
          </cell>
          <cell r="B1476" t="str">
            <v xml:space="preserve">  M¡i nh³n m´t BT NËn                       </v>
          </cell>
          <cell r="C1476" t="str">
            <v xml:space="preserve">   m2 </v>
          </cell>
          <cell r="D1476">
            <v>23000</v>
          </cell>
          <cell r="E1476">
            <v>0</v>
          </cell>
          <cell r="F1476">
            <v>0</v>
          </cell>
        </row>
        <row r="1477">
          <cell r="A1477">
            <v>900047</v>
          </cell>
          <cell r="B1477" t="str">
            <v xml:space="preserve">  GiÆng khoan + Bçm                     </v>
          </cell>
          <cell r="C1477" t="str">
            <v xml:space="preserve">   CŸi   </v>
          </cell>
          <cell r="D1477">
            <v>92000000</v>
          </cell>
          <cell r="E1477">
            <v>0</v>
          </cell>
          <cell r="F1477">
            <v>0</v>
          </cell>
        </row>
        <row r="1478">
          <cell r="A1478">
            <v>900048</v>
          </cell>
          <cell r="B1478" t="str">
            <v xml:space="preserve">  Khuán cøa k¾p                             </v>
          </cell>
          <cell r="C1478" t="str">
            <v xml:space="preserve">   m  </v>
          </cell>
          <cell r="D1478">
            <v>110400</v>
          </cell>
          <cell r="E1478">
            <v>0</v>
          </cell>
          <cell r="F1478">
            <v>0</v>
          </cell>
        </row>
        <row r="1479">
          <cell r="A1479">
            <v>900049</v>
          </cell>
          <cell r="B1479" t="str">
            <v xml:space="preserve">  Mua càc 200x200                           </v>
          </cell>
          <cell r="C1479" t="str">
            <v xml:space="preserve">   m  </v>
          </cell>
          <cell r="D1479">
            <v>82800</v>
          </cell>
          <cell r="E1479">
            <v>0</v>
          </cell>
          <cell r="F1479">
            <v>0</v>
          </cell>
        </row>
        <row r="1480">
          <cell r="A1480">
            <v>900050</v>
          </cell>
          <cell r="B1480" t="str">
            <v xml:space="preserve">  ‡Üng càc 200x200                          </v>
          </cell>
          <cell r="C1480" t="str">
            <v xml:space="preserve">   m  </v>
          </cell>
          <cell r="D1480">
            <v>27600</v>
          </cell>
          <cell r="E1480">
            <v>0</v>
          </cell>
          <cell r="F1480">
            <v>0</v>
          </cell>
        </row>
        <row r="1481">
          <cell r="A1481">
            <v>900051</v>
          </cell>
          <cell r="B1481" t="str">
            <v xml:space="preserve">  Mua càc 250x250                           </v>
          </cell>
          <cell r="C1481" t="str">
            <v xml:space="preserve">   m  </v>
          </cell>
          <cell r="D1481">
            <v>101200</v>
          </cell>
          <cell r="E1481">
            <v>0</v>
          </cell>
          <cell r="F1481">
            <v>0</v>
          </cell>
        </row>
        <row r="1482">
          <cell r="A1482">
            <v>900052</v>
          </cell>
          <cell r="B1482" t="str">
            <v xml:space="preserve">  ‡Üng càc 250x250                          </v>
          </cell>
          <cell r="C1482" t="str">
            <v xml:space="preserve">   m  </v>
          </cell>
          <cell r="D1482">
            <v>28980</v>
          </cell>
          <cell r="E1482">
            <v>0</v>
          </cell>
          <cell r="F1482">
            <v>0</v>
          </cell>
        </row>
        <row r="1483">
          <cell r="A1483">
            <v>900075</v>
          </cell>
          <cell r="B1483" t="str">
            <v xml:space="preserve">  âng câng BT D1000,L=5m,miÎng loe  (‡)     </v>
          </cell>
          <cell r="C1483" t="str">
            <v xml:space="preserve">  CŸi</v>
          </cell>
          <cell r="D1483">
            <v>2040000</v>
          </cell>
          <cell r="E1483">
            <v>0</v>
          </cell>
          <cell r="F1483">
            <v>0</v>
          </cell>
        </row>
        <row r="1484">
          <cell r="A1484">
            <v>900076</v>
          </cell>
          <cell r="B1484" t="str">
            <v xml:space="preserve">  âng câng BT D1000,L=1m,miÎng loe  (‡)     </v>
          </cell>
          <cell r="C1484" t="str">
            <v xml:space="preserve">  CŸi</v>
          </cell>
          <cell r="D1484">
            <v>438000</v>
          </cell>
          <cell r="E1484">
            <v>0</v>
          </cell>
          <cell r="F1484">
            <v>0</v>
          </cell>
        </row>
        <row r="1485">
          <cell r="A1485">
            <v>900077</v>
          </cell>
          <cell r="B1485" t="str">
            <v xml:space="preserve">  âng câng BT D1000,L=1m,miÎng b±ng (‡)     </v>
          </cell>
          <cell r="C1485" t="str">
            <v xml:space="preserve">  CŸi</v>
          </cell>
          <cell r="D1485">
            <v>398000</v>
          </cell>
          <cell r="E1485">
            <v>0</v>
          </cell>
          <cell r="F1485">
            <v>0</v>
          </cell>
        </row>
        <row r="1486">
          <cell r="A1486">
            <v>900078</v>
          </cell>
          <cell r="B1486" t="str">
            <v xml:space="preserve">  âng câng BT D1000,L=5m,miÎng loe  (B)     </v>
          </cell>
          <cell r="C1486" t="str">
            <v xml:space="preserve">  CŸi</v>
          </cell>
          <cell r="D1486">
            <v>1090000</v>
          </cell>
          <cell r="E1486">
            <v>0</v>
          </cell>
          <cell r="F1486">
            <v>0</v>
          </cell>
        </row>
        <row r="1487">
          <cell r="A1487">
            <v>900079</v>
          </cell>
          <cell r="B1487" t="str">
            <v xml:space="preserve">  âng câng BT D1000,L=1m,miÎng loe  (B)     </v>
          </cell>
          <cell r="C1487" t="str">
            <v xml:space="preserve">  CŸi</v>
          </cell>
          <cell r="D1487">
            <v>438000</v>
          </cell>
          <cell r="E1487">
            <v>0</v>
          </cell>
          <cell r="F1487">
            <v>0</v>
          </cell>
        </row>
        <row r="1488">
          <cell r="A1488">
            <v>900080</v>
          </cell>
          <cell r="B1488" t="str">
            <v xml:space="preserve">  âng câng BT D1000,L=1m,miÎng b±ng (B)     </v>
          </cell>
          <cell r="C1488" t="str">
            <v xml:space="preserve">  CŸi</v>
          </cell>
          <cell r="D1488">
            <v>398000</v>
          </cell>
          <cell r="E1488">
            <v>0</v>
          </cell>
          <cell r="F1488">
            <v>0</v>
          </cell>
        </row>
        <row r="1489">
          <cell r="A1489">
            <v>900081</v>
          </cell>
          <cell r="B1489" t="str">
            <v xml:space="preserve">  âng câng BT D800, L=5m,t¨i tràng ‡        </v>
          </cell>
          <cell r="C1489" t="str">
            <v xml:space="preserve">  CŸi</v>
          </cell>
          <cell r="D1489">
            <v>1440000</v>
          </cell>
          <cell r="E1489">
            <v>0</v>
          </cell>
          <cell r="F1489">
            <v>0</v>
          </cell>
        </row>
        <row r="1490">
          <cell r="A1490">
            <v>900082</v>
          </cell>
          <cell r="B1490" t="str">
            <v xml:space="preserve">  âng câng BT D800, L=1m,miÎng loe          </v>
          </cell>
          <cell r="C1490" t="str">
            <v xml:space="preserve">  CŸi</v>
          </cell>
          <cell r="D1490">
            <v>318000</v>
          </cell>
          <cell r="E1490">
            <v>0</v>
          </cell>
          <cell r="F1490">
            <v>0</v>
          </cell>
        </row>
        <row r="1491">
          <cell r="A1491">
            <v>900083</v>
          </cell>
          <cell r="B1491" t="str">
            <v xml:space="preserve">  âng câng BT D600, L=5m,miÎng loe  (‡)     </v>
          </cell>
          <cell r="C1491" t="str">
            <v xml:space="preserve">  CŸi</v>
          </cell>
          <cell r="D1491">
            <v>810000</v>
          </cell>
          <cell r="E1491">
            <v>0</v>
          </cell>
          <cell r="F1491">
            <v>0</v>
          </cell>
        </row>
        <row r="1492">
          <cell r="A1492">
            <v>900084</v>
          </cell>
          <cell r="B1492" t="str">
            <v xml:space="preserve">  âng câng BT D600, L=5m,miÎng loe  (C)     </v>
          </cell>
          <cell r="C1492" t="str">
            <v xml:space="preserve">  CŸi</v>
          </cell>
          <cell r="D1492">
            <v>780000</v>
          </cell>
          <cell r="E1492">
            <v>0</v>
          </cell>
          <cell r="F1492">
            <v>0</v>
          </cell>
        </row>
        <row r="1493">
          <cell r="A1493">
            <v>900085</v>
          </cell>
          <cell r="B1493" t="str">
            <v xml:space="preserve">  âng câng BT D400, L=4m,miÎng loe  (‡)     </v>
          </cell>
          <cell r="C1493" t="str">
            <v xml:space="preserve">  CŸi</v>
          </cell>
          <cell r="D1493">
            <v>344000</v>
          </cell>
          <cell r="E1493">
            <v>0</v>
          </cell>
          <cell r="F1493">
            <v>0</v>
          </cell>
        </row>
        <row r="1494">
          <cell r="A1494">
            <v>900086</v>
          </cell>
          <cell r="B1494" t="str">
            <v xml:space="preserve">  âng câng BT D400, L=2m,miÎng loe  (‡)     </v>
          </cell>
          <cell r="C1494" t="str">
            <v xml:space="preserve">  CŸi</v>
          </cell>
          <cell r="D1494">
            <v>172000</v>
          </cell>
          <cell r="E1494">
            <v>0</v>
          </cell>
          <cell r="F1494">
            <v>0</v>
          </cell>
        </row>
        <row r="1495">
          <cell r="A1495">
            <v>900087</v>
          </cell>
          <cell r="B1495" t="str">
            <v xml:space="preserve">  âng câng BT D400, L=4m,miÎng b±ng (‡)     </v>
          </cell>
          <cell r="C1495" t="str">
            <v xml:space="preserve">  CŸi</v>
          </cell>
          <cell r="D1495">
            <v>324000</v>
          </cell>
          <cell r="E1495">
            <v>0</v>
          </cell>
          <cell r="F1495">
            <v>0</v>
          </cell>
        </row>
        <row r="1496">
          <cell r="A1496">
            <v>900088</v>
          </cell>
          <cell r="B1496" t="str">
            <v xml:space="preserve">  âng câng BT D400, L=4m,miÎng loe  (C)     </v>
          </cell>
          <cell r="C1496" t="str">
            <v xml:space="preserve">  CŸi</v>
          </cell>
          <cell r="D1496">
            <v>344000</v>
          </cell>
          <cell r="E1496">
            <v>0</v>
          </cell>
          <cell r="F1496">
            <v>0</v>
          </cell>
        </row>
        <row r="1497">
          <cell r="A1497">
            <v>900089</v>
          </cell>
          <cell r="B1497" t="str">
            <v xml:space="preserve">  âng câng BT D400, L=4m,miÎng b±ng (C)     </v>
          </cell>
          <cell r="C1497" t="str">
            <v xml:space="preserve">  CŸi</v>
          </cell>
          <cell r="D1497">
            <v>324000</v>
          </cell>
          <cell r="E1497">
            <v>0</v>
          </cell>
          <cell r="F1497">
            <v>0</v>
          </cell>
        </row>
        <row r="1498">
          <cell r="A1498">
            <v>900090</v>
          </cell>
          <cell r="B1498" t="str">
            <v xml:space="preserve">  âng câng BT D400, L=2m,miÎng loe  (C)     </v>
          </cell>
          <cell r="C1498" t="str">
            <v xml:space="preserve">  CŸi</v>
          </cell>
          <cell r="D1498">
            <v>112000</v>
          </cell>
          <cell r="E1498">
            <v>0</v>
          </cell>
          <cell r="F1498">
            <v>0</v>
          </cell>
        </row>
        <row r="1499">
          <cell r="A1499">
            <v>900091</v>
          </cell>
          <cell r="B1499" t="str">
            <v xml:space="preserve">  âng câng BT D400, L=1m,miÎng b±ng (C)     </v>
          </cell>
          <cell r="C1499" t="str">
            <v xml:space="preserve">  CŸi</v>
          </cell>
          <cell r="D1499">
            <v>80000</v>
          </cell>
          <cell r="E1499">
            <v>0</v>
          </cell>
          <cell r="F1499">
            <v>0</v>
          </cell>
        </row>
        <row r="1500">
          <cell r="A1500">
            <v>900092</v>
          </cell>
          <cell r="B1500" t="str">
            <v xml:space="preserve">  âng câng BT D400, L=4m,miÎng loe  (B)     </v>
          </cell>
          <cell r="C1500" t="str">
            <v xml:space="preserve">  CŸi</v>
          </cell>
          <cell r="D1500">
            <v>334000</v>
          </cell>
          <cell r="E1500">
            <v>0</v>
          </cell>
          <cell r="F1500">
            <v>0</v>
          </cell>
        </row>
        <row r="1501">
          <cell r="A1501">
            <v>900093</v>
          </cell>
          <cell r="B1501" t="str">
            <v xml:space="preserve">  âng câng BT D400, L=4m,miÎng b±ng (B)     </v>
          </cell>
          <cell r="C1501" t="str">
            <v xml:space="preserve">  CŸi</v>
          </cell>
          <cell r="D1501">
            <v>314000</v>
          </cell>
          <cell r="E1501">
            <v>0</v>
          </cell>
          <cell r="F1501">
            <v>0</v>
          </cell>
        </row>
        <row r="1502">
          <cell r="A1502">
            <v>900094</v>
          </cell>
          <cell r="B1502" t="str">
            <v xml:space="preserve">  âng câng BT D300, L=1m,t¨i tràng ‡        </v>
          </cell>
          <cell r="C1502" t="str">
            <v xml:space="preserve">  CŸi</v>
          </cell>
          <cell r="D1502">
            <v>48000</v>
          </cell>
          <cell r="E1502">
            <v>0</v>
          </cell>
          <cell r="F1502">
            <v>0</v>
          </cell>
        </row>
        <row r="1503">
          <cell r="A1503">
            <v>900095</v>
          </cell>
          <cell r="B1503" t="str">
            <v xml:space="preserve">  âng câng BT D300, L=1m,t¨i tràng C        </v>
          </cell>
          <cell r="C1503" t="str">
            <v xml:space="preserve">  CŸi</v>
          </cell>
          <cell r="D1503">
            <v>48000</v>
          </cell>
          <cell r="E1503">
            <v>0</v>
          </cell>
          <cell r="F1503">
            <v>0</v>
          </cell>
        </row>
        <row r="1504">
          <cell r="A1504">
            <v>900096</v>
          </cell>
          <cell r="B1504" t="str">
            <v xml:space="preserve">  âng câng BT D300, L=1m,t¨i tràng B        </v>
          </cell>
          <cell r="C1504" t="str">
            <v xml:space="preserve">  CŸi</v>
          </cell>
          <cell r="D1504">
            <v>38000</v>
          </cell>
          <cell r="E1504">
            <v>0</v>
          </cell>
          <cell r="F1504">
            <v>0</v>
          </cell>
        </row>
        <row r="1505">
          <cell r="A1505">
            <v>900097</v>
          </cell>
          <cell r="B1505" t="str">
            <v xml:space="preserve">  ‡Æ câng  D1000                            </v>
          </cell>
          <cell r="C1505" t="str">
            <v xml:space="preserve">  CŸi</v>
          </cell>
          <cell r="D1505">
            <v>90000</v>
          </cell>
          <cell r="E1505">
            <v>0</v>
          </cell>
          <cell r="F1505">
            <v>0</v>
          </cell>
        </row>
        <row r="1506">
          <cell r="A1506">
            <v>900098</v>
          </cell>
          <cell r="B1506" t="str">
            <v xml:space="preserve">  ‡Æ câng  D800                             </v>
          </cell>
          <cell r="C1506" t="str">
            <v xml:space="preserve">  CŸi</v>
          </cell>
          <cell r="D1506">
            <v>60000</v>
          </cell>
          <cell r="E1506">
            <v>0</v>
          </cell>
          <cell r="F1506">
            <v>0</v>
          </cell>
        </row>
        <row r="1507">
          <cell r="A1507">
            <v>900099</v>
          </cell>
          <cell r="B1507" t="str">
            <v xml:space="preserve">  ‡Æ câng  D600                             </v>
          </cell>
          <cell r="C1507" t="str">
            <v xml:space="preserve">  CŸi</v>
          </cell>
          <cell r="D1507">
            <v>44000</v>
          </cell>
          <cell r="E1507">
            <v>0</v>
          </cell>
          <cell r="F1507">
            <v>0</v>
          </cell>
        </row>
        <row r="1508">
          <cell r="A1508">
            <v>900100</v>
          </cell>
          <cell r="B1508" t="str">
            <v xml:space="preserve">  ‡Æ câng  D400                             </v>
          </cell>
          <cell r="C1508" t="str">
            <v xml:space="preserve">  CŸi</v>
          </cell>
          <cell r="D1508">
            <v>22000</v>
          </cell>
          <cell r="E1508">
            <v>0</v>
          </cell>
          <cell r="F1508">
            <v>0</v>
          </cell>
        </row>
        <row r="1509">
          <cell r="A1509">
            <v>900101</v>
          </cell>
          <cell r="B1509" t="str">
            <v xml:space="preserve">  L‡ âng câng BT D1000,L=5m             </v>
          </cell>
          <cell r="C1509" t="str">
            <v xml:space="preserve">  CŸi</v>
          </cell>
          <cell r="D1509">
            <v>200000</v>
          </cell>
          <cell r="E1509">
            <v>40000</v>
          </cell>
          <cell r="F1509">
            <v>0</v>
          </cell>
        </row>
        <row r="1510">
          <cell r="A1510">
            <v>900102</v>
          </cell>
          <cell r="B1510" t="str">
            <v xml:space="preserve">  L‡ âng câng BT D1000,L=1m             </v>
          </cell>
          <cell r="C1510" t="str">
            <v xml:space="preserve">  CŸi</v>
          </cell>
          <cell r="D1510">
            <v>43000</v>
          </cell>
          <cell r="E1510">
            <v>8000</v>
          </cell>
          <cell r="F1510">
            <v>0</v>
          </cell>
        </row>
        <row r="1511">
          <cell r="A1511">
            <v>900103</v>
          </cell>
          <cell r="B1511" t="str">
            <v xml:space="preserve">  L‡ âng câng BT D800, L=5m             </v>
          </cell>
          <cell r="C1511" t="str">
            <v xml:space="preserve">  CŸi</v>
          </cell>
          <cell r="D1511">
            <v>140000</v>
          </cell>
          <cell r="E1511">
            <v>40000</v>
          </cell>
          <cell r="F1511">
            <v>0</v>
          </cell>
        </row>
        <row r="1512">
          <cell r="A1512">
            <v>900104</v>
          </cell>
          <cell r="B1512" t="str">
            <v xml:space="preserve">  L‡ âng câng BT D800, L=1m             </v>
          </cell>
          <cell r="C1512" t="str">
            <v xml:space="preserve">  CŸi</v>
          </cell>
          <cell r="D1512">
            <v>31000</v>
          </cell>
          <cell r="E1512">
            <v>8000</v>
          </cell>
          <cell r="F1512">
            <v>0</v>
          </cell>
        </row>
        <row r="1513">
          <cell r="A1513">
            <v>900105</v>
          </cell>
          <cell r="B1513" t="str">
            <v xml:space="preserve">  L‡ âng câng BT D600, L=5m             </v>
          </cell>
          <cell r="C1513" t="str">
            <v xml:space="preserve">  CŸi</v>
          </cell>
          <cell r="D1513">
            <v>78000</v>
          </cell>
          <cell r="E1513">
            <v>40000</v>
          </cell>
          <cell r="F1513">
            <v>0</v>
          </cell>
        </row>
        <row r="1514">
          <cell r="A1514">
            <v>900106</v>
          </cell>
          <cell r="B1514" t="str">
            <v xml:space="preserve">  L‡ âng câng BT D400, L=4m             </v>
          </cell>
          <cell r="C1514" t="str">
            <v xml:space="preserve">  CŸi</v>
          </cell>
          <cell r="D1514">
            <v>32000</v>
          </cell>
          <cell r="E1514">
            <v>30000</v>
          </cell>
          <cell r="F1514">
            <v>0</v>
          </cell>
        </row>
        <row r="1515">
          <cell r="A1515">
            <v>900107</v>
          </cell>
          <cell r="B1515" t="str">
            <v xml:space="preserve">  L‡ âng câng BT D400, L=2m             </v>
          </cell>
          <cell r="C1515" t="str">
            <v xml:space="preserve">  CŸi</v>
          </cell>
          <cell r="D1515">
            <v>16000</v>
          </cell>
          <cell r="E1515">
            <v>15000</v>
          </cell>
          <cell r="F1515">
            <v>0</v>
          </cell>
        </row>
        <row r="1516">
          <cell r="A1516">
            <v>900108</v>
          </cell>
          <cell r="B1516" t="str">
            <v xml:space="preserve">  L‡ âng câng BT D400, L=1m             </v>
          </cell>
          <cell r="C1516" t="str">
            <v xml:space="preserve">  CŸi</v>
          </cell>
          <cell r="D1516">
            <v>7500</v>
          </cell>
          <cell r="E1516">
            <v>8000</v>
          </cell>
          <cell r="F1516">
            <v>0</v>
          </cell>
        </row>
        <row r="1517">
          <cell r="A1517">
            <v>900109</v>
          </cell>
          <cell r="B1517" t="str">
            <v xml:space="preserve">  L‡ âng câng BT D300, L=1m             </v>
          </cell>
          <cell r="C1517" t="str">
            <v xml:space="preserve">  CŸi</v>
          </cell>
          <cell r="D1517">
            <v>4200</v>
          </cell>
          <cell r="E1517">
            <v>8000</v>
          </cell>
          <cell r="F1517">
            <v>0</v>
          </cell>
        </row>
        <row r="1518">
          <cell r="A1518">
            <v>900110</v>
          </cell>
          <cell r="B1518" t="str">
            <v xml:space="preserve">  L‡ ‡Æ câng  D1000                         </v>
          </cell>
          <cell r="C1518" t="str">
            <v xml:space="preserve">  CŸi</v>
          </cell>
          <cell r="D1518">
            <v>0</v>
          </cell>
          <cell r="E1518">
            <v>3110</v>
          </cell>
          <cell r="F1518">
            <v>0</v>
          </cell>
        </row>
        <row r="1519">
          <cell r="A1519">
            <v>900111</v>
          </cell>
          <cell r="B1519" t="str">
            <v xml:space="preserve">  L‡ ‡Æ câng  D800                          </v>
          </cell>
          <cell r="C1519" t="str">
            <v xml:space="preserve">  CŸi</v>
          </cell>
          <cell r="D1519">
            <v>0</v>
          </cell>
          <cell r="E1519">
            <v>2980</v>
          </cell>
          <cell r="F1519">
            <v>0</v>
          </cell>
        </row>
        <row r="1520">
          <cell r="A1520">
            <v>900112</v>
          </cell>
          <cell r="B1520" t="str">
            <v xml:space="preserve">  L‡ ‡Æ câng  D600                          </v>
          </cell>
          <cell r="C1520" t="str">
            <v xml:space="preserve">  CŸi</v>
          </cell>
          <cell r="D1520">
            <v>0</v>
          </cell>
          <cell r="E1520">
            <v>2670</v>
          </cell>
          <cell r="F1520">
            <v>0</v>
          </cell>
        </row>
        <row r="1521">
          <cell r="A1521">
            <v>900113</v>
          </cell>
          <cell r="B1521" t="str">
            <v xml:space="preserve">  L‡ ‡Æ câng  D400                          </v>
          </cell>
          <cell r="C1521" t="str">
            <v xml:space="preserve">  CŸi</v>
          </cell>
          <cell r="D1521">
            <v>0</v>
          </cell>
          <cell r="E1521">
            <v>2320</v>
          </cell>
          <cell r="F1521">
            <v>0</v>
          </cell>
        </row>
        <row r="1522">
          <cell r="A1522">
            <v>900200</v>
          </cell>
          <cell r="B1522" t="str">
            <v xml:space="preserve">  ‡ºp nhŸm BT                               </v>
          </cell>
          <cell r="C1522" t="str">
            <v>cáng</v>
          </cell>
          <cell r="D1522">
            <v>0</v>
          </cell>
          <cell r="E1522">
            <v>12500</v>
          </cell>
          <cell r="F1522">
            <v>0</v>
          </cell>
        </row>
        <row r="1523">
          <cell r="A1523">
            <v>900210</v>
          </cell>
          <cell r="B1523" t="str">
            <v xml:space="preserve">  Cøa lõèi th¾p                             </v>
          </cell>
          <cell r="C1523" t="str">
            <v>m2</v>
          </cell>
          <cell r="D1523">
            <v>40000</v>
          </cell>
          <cell r="E1523">
            <v>0</v>
          </cell>
          <cell r="F1523">
            <v>0</v>
          </cell>
        </row>
        <row r="1524">
          <cell r="A1524">
            <v>900220</v>
          </cell>
          <cell r="B1524" t="str">
            <v xml:space="preserve">  PhŸ dë kÆt c¶u bÅ táng tõéng, mÜng        </v>
          </cell>
          <cell r="C1524" t="str">
            <v>m3</v>
          </cell>
          <cell r="D1524">
            <v>40000</v>
          </cell>
          <cell r="E1524">
            <v>0</v>
          </cell>
          <cell r="F1524">
            <v>0</v>
          </cell>
        </row>
        <row r="1525">
          <cell r="A1525">
            <v>900230</v>
          </cell>
          <cell r="B1525" t="str">
            <v xml:space="preserve">  PhŸ dë kÆt c¶u bÅ táng nËn                </v>
          </cell>
          <cell r="C1525" t="str">
            <v>m3</v>
          </cell>
          <cell r="D1525">
            <v>40000</v>
          </cell>
          <cell r="E1525">
            <v>0</v>
          </cell>
          <cell r="F1525">
            <v>0</v>
          </cell>
        </row>
        <row r="1526">
          <cell r="A1526">
            <v>900080</v>
          </cell>
          <cell r="B1526" t="str">
            <v xml:space="preserve">  CŸt ½·m ch´t                              </v>
          </cell>
          <cell r="C1526" t="str">
            <v>m3</v>
          </cell>
          <cell r="D1526">
            <v>30000</v>
          </cell>
          <cell r="E1526">
            <v>3200</v>
          </cell>
          <cell r="F1526">
            <v>800</v>
          </cell>
        </row>
        <row r="1527">
          <cell r="A1527">
            <v>900081</v>
          </cell>
          <cell r="B1527" t="str">
            <v xml:space="preserve">  Cøa nhúa</v>
          </cell>
          <cell r="C1527" t="str">
            <v>m2</v>
          </cell>
          <cell r="D1527">
            <v>150000</v>
          </cell>
          <cell r="E1527">
            <v>0</v>
          </cell>
          <cell r="F1527">
            <v>0</v>
          </cell>
        </row>
        <row r="1528">
          <cell r="A1528" t="str">
            <v>eof</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dgth"/>
      <sheetName val="Ngw general bill quantity"/>
      <sheetName val="dghn"/>
    </sheetNames>
    <sheetDataSet>
      <sheetData sheetId="0"/>
      <sheetData sheetId="1" refreshError="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C136" t="str">
            <v>tt&lt;18</v>
          </cell>
          <cell r="D136" t="str">
            <v>a/ VËt liÖu</v>
          </cell>
          <cell r="E136" t="str">
            <v>kg</v>
          </cell>
          <cell r="F136">
            <v>1020</v>
          </cell>
          <cell r="G136">
            <v>4232</v>
          </cell>
          <cell r="H136">
            <v>4316640</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cell r="J257"/>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C611" t="str">
            <v>®i</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cell r="I908">
            <v>418021</v>
          </cell>
          <cell r="J908">
            <v>15916.000000014901</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B1025"/>
          <cell r="C1025"/>
          <cell r="D1025" t="str">
            <v>VËt liÖu kh¸c</v>
          </cell>
          <cell r="E1025" t="str">
            <v>%</v>
          </cell>
          <cell r="F1025">
            <v>1</v>
          </cell>
          <cell r="G1025">
            <v>433367</v>
          </cell>
          <cell r="H1025">
            <v>4334</v>
          </cell>
          <cell r="I1025"/>
          <cell r="J1025"/>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B1281"/>
          <cell r="C1281"/>
          <cell r="D1281" t="str">
            <v>c/ M¸y thi c«ng</v>
          </cell>
          <cell r="E1281"/>
          <cell r="F1281"/>
          <cell r="G1281"/>
          <cell r="H1281">
            <v>31700</v>
          </cell>
          <cell r="I1281"/>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vlieu"/>
      <sheetName val="dg"/>
      <sheetName val="DGCT"/>
    </sheetNames>
    <sheetDataSet>
      <sheetData sheetId="0" refreshError="1"/>
      <sheetData sheetId="1" refreshError="1">
        <row r="6">
          <cell r="A6">
            <v>1.0009999999999999</v>
          </cell>
          <cell r="B6" t="str">
            <v>V/-Phaàn töôøng keø vaø gia coá maùi taluy</v>
          </cell>
          <cell r="D6" t="str">
            <v>.</v>
          </cell>
        </row>
        <row r="7">
          <cell r="A7">
            <v>11.111000000000001</v>
          </cell>
          <cell r="B7" t="str">
            <v>Doïn quang baèng thuû coâng</v>
          </cell>
          <cell r="C7" t="str">
            <v>100m2</v>
          </cell>
          <cell r="F7">
            <v>9827</v>
          </cell>
        </row>
        <row r="8">
          <cell r="A8">
            <v>11.212</v>
          </cell>
          <cell r="B8" t="str">
            <v>Chaët caây maët ñaát baèng phaúng , ñöôøng kính 21-25</v>
          </cell>
          <cell r="C8" t="str">
            <v>caây</v>
          </cell>
          <cell r="F8">
            <v>1117</v>
          </cell>
        </row>
        <row r="9">
          <cell r="A9">
            <v>11.212999999999999</v>
          </cell>
          <cell r="B9" t="str">
            <v>Chaët caây maët ñaát baèng phaúng , ñöôøng kính 26-30</v>
          </cell>
          <cell r="C9" t="str">
            <v>caây</v>
          </cell>
          <cell r="F9">
            <v>1676</v>
          </cell>
        </row>
        <row r="10">
          <cell r="A10">
            <v>11.214</v>
          </cell>
          <cell r="B10" t="str">
            <v>Chaët caây maët ñaát baèng phaúng , ñöôøng kính 31-35</v>
          </cell>
          <cell r="C10" t="str">
            <v>caây</v>
          </cell>
          <cell r="F10">
            <v>2514</v>
          </cell>
        </row>
        <row r="11">
          <cell r="A11">
            <v>11.215</v>
          </cell>
          <cell r="B11" t="str">
            <v>Chaët caây maët ñaát baèng phaúng , ñöôøng kính 36-40</v>
          </cell>
          <cell r="C11" t="str">
            <v>caây</v>
          </cell>
          <cell r="F11">
            <v>3351</v>
          </cell>
        </row>
        <row r="12">
          <cell r="A12">
            <v>11.215999999999999</v>
          </cell>
          <cell r="B12" t="str">
            <v>Chaët caây maët ñaát baèng phaúng , ñöôøng kính 41-45</v>
          </cell>
          <cell r="C12" t="str">
            <v>caây</v>
          </cell>
          <cell r="F12">
            <v>4189</v>
          </cell>
        </row>
        <row r="13">
          <cell r="A13">
            <v>11.221</v>
          </cell>
          <cell r="B13" t="str">
            <v>Chaët caây söôøn ñoài doác , ñöôøng kính 10-20</v>
          </cell>
          <cell r="C13" t="str">
            <v>caây</v>
          </cell>
          <cell r="F13">
            <v>931</v>
          </cell>
        </row>
        <row r="14">
          <cell r="A14">
            <v>11.222</v>
          </cell>
          <cell r="B14" t="str">
            <v>Chaët caây söôøn ñoài doác , ñöôøng kính 21-25</v>
          </cell>
          <cell r="C14" t="str">
            <v>caây</v>
          </cell>
          <cell r="F14">
            <v>1210</v>
          </cell>
        </row>
        <row r="15">
          <cell r="A15">
            <v>11.222999999999999</v>
          </cell>
          <cell r="B15" t="str">
            <v>Chaët caây söôøn ñoài doác , ñöôøng kính 26-30</v>
          </cell>
          <cell r="C15" t="str">
            <v>caây</v>
          </cell>
          <cell r="F15">
            <v>1862</v>
          </cell>
        </row>
        <row r="16">
          <cell r="A16">
            <v>11.223999999999998</v>
          </cell>
          <cell r="B16" t="str">
            <v>Chaët caây söôøn ñoài doác , ñöôøng kính 31-35</v>
          </cell>
          <cell r="C16" t="str">
            <v>caây</v>
          </cell>
          <cell r="F16">
            <v>2793</v>
          </cell>
        </row>
        <row r="17">
          <cell r="A17">
            <v>11.225</v>
          </cell>
          <cell r="B17" t="str">
            <v>Chaët caây söôøn ñoài doác , ñöôøng kính 36-40</v>
          </cell>
          <cell r="C17" t="str">
            <v>caây</v>
          </cell>
          <cell r="F17">
            <v>3817</v>
          </cell>
        </row>
        <row r="18">
          <cell r="A18">
            <v>11.225999999999997</v>
          </cell>
          <cell r="B18" t="str">
            <v>Chaët caây söôøn ñoài doác , ñöôøng kính 41-45</v>
          </cell>
          <cell r="C18" t="str">
            <v>caây</v>
          </cell>
          <cell r="F18">
            <v>5586</v>
          </cell>
        </row>
        <row r="19">
          <cell r="A19">
            <v>11.231</v>
          </cell>
          <cell r="B19" t="str">
            <v>Chaët caây maët ñaát baèng phaúng , ñöôøng kính 46-50</v>
          </cell>
          <cell r="C19" t="str">
            <v>caây</v>
          </cell>
          <cell r="F19">
            <v>6424</v>
          </cell>
        </row>
        <row r="20">
          <cell r="A20">
            <v>11.231999999999999</v>
          </cell>
          <cell r="B20" t="str">
            <v>Chaët caây maët ñaát baèng phaúng , ñöôøng kính 51-55</v>
          </cell>
          <cell r="C20" t="str">
            <v>caây</v>
          </cell>
          <cell r="F20">
            <v>8379</v>
          </cell>
        </row>
        <row r="21">
          <cell r="A21">
            <v>11.232999999999999</v>
          </cell>
          <cell r="B21" t="str">
            <v>Chaët caây maët ñaát baèng phaúng , ñöôøng kính 56-60</v>
          </cell>
          <cell r="C21" t="str">
            <v>caây</v>
          </cell>
          <cell r="F21">
            <v>13964</v>
          </cell>
        </row>
        <row r="22">
          <cell r="A22">
            <v>11.233999999999998</v>
          </cell>
          <cell r="B22" t="str">
            <v>Chaët caây maët ñaát baèng phaúng , ñöôøng kính 61-65</v>
          </cell>
          <cell r="C22" t="str">
            <v>caây</v>
          </cell>
          <cell r="F22">
            <v>22343</v>
          </cell>
        </row>
        <row r="23">
          <cell r="A23">
            <v>11.234999999999999</v>
          </cell>
          <cell r="B23" t="str">
            <v>Chaët caây maët ñaát baèng phaúng , ñöôøng kính 66-70</v>
          </cell>
          <cell r="C23" t="str">
            <v>caây</v>
          </cell>
          <cell r="F23">
            <v>33515</v>
          </cell>
        </row>
        <row r="24">
          <cell r="A24">
            <v>11.235999999999997</v>
          </cell>
          <cell r="B24" t="str">
            <v>Chaët caây maët ñaát baèng phaúng , ñöôøng kính 71-80</v>
          </cell>
          <cell r="C24" t="str">
            <v>caây</v>
          </cell>
          <cell r="F24">
            <v>47479</v>
          </cell>
        </row>
        <row r="25">
          <cell r="A25">
            <v>11.241</v>
          </cell>
          <cell r="B25" t="str">
            <v>Chaët caây söôøn ñoài doác , ñöôøng kính 46-50</v>
          </cell>
          <cell r="C25" t="str">
            <v>caây</v>
          </cell>
          <cell r="F25">
            <v>6982</v>
          </cell>
        </row>
        <row r="26">
          <cell r="A26">
            <v>11.242000000000001</v>
          </cell>
          <cell r="B26" t="str">
            <v>Chaët caây söôøn ñoài doác , ñöôøng kính 51-55</v>
          </cell>
          <cell r="C26" t="str">
            <v>caây</v>
          </cell>
          <cell r="F26">
            <v>11172</v>
          </cell>
        </row>
        <row r="27">
          <cell r="A27">
            <v>11.243000000000002</v>
          </cell>
          <cell r="B27" t="str">
            <v>Chaët caây söôøn ñoài doác , ñöôøng kính 56-60</v>
          </cell>
          <cell r="C27" t="str">
            <v>caây</v>
          </cell>
          <cell r="F27">
            <v>19550</v>
          </cell>
        </row>
        <row r="28">
          <cell r="A28">
            <v>11.244000000000003</v>
          </cell>
          <cell r="B28" t="str">
            <v>Chaët caây söôøn ñoài doác , ñöôøng kính 61-65</v>
          </cell>
          <cell r="C28" t="str">
            <v>caây</v>
          </cell>
          <cell r="F28">
            <v>30722</v>
          </cell>
        </row>
        <row r="29">
          <cell r="A29">
            <v>11.244999999999999</v>
          </cell>
          <cell r="B29" t="str">
            <v>Chaët caây söôøn ñoài doác , ñöôøng kính 66-70</v>
          </cell>
          <cell r="C29" t="str">
            <v>caây</v>
          </cell>
          <cell r="F29">
            <v>41893</v>
          </cell>
        </row>
        <row r="30">
          <cell r="A30">
            <v>11.246000000000006</v>
          </cell>
          <cell r="B30" t="str">
            <v>Chaët caây söôøn ñoài doác , ñöôøng kính 71-80</v>
          </cell>
          <cell r="C30" t="str">
            <v>caây</v>
          </cell>
          <cell r="F30">
            <v>55858</v>
          </cell>
        </row>
        <row r="31">
          <cell r="A31">
            <v>11.311</v>
          </cell>
          <cell r="B31" t="str">
            <v>Ñaøo goác caây ñöôøng kính 10-20</v>
          </cell>
          <cell r="C31" t="str">
            <v>caây</v>
          </cell>
          <cell r="F31">
            <v>1396</v>
          </cell>
        </row>
        <row r="32">
          <cell r="A32">
            <v>11.311999999999999</v>
          </cell>
          <cell r="B32" t="str">
            <v>Ñaøo goác caây ñöôøng kính 21-30</v>
          </cell>
          <cell r="C32" t="str">
            <v>caây</v>
          </cell>
          <cell r="F32">
            <v>2514</v>
          </cell>
        </row>
        <row r="33">
          <cell r="A33">
            <v>11.312999999999999</v>
          </cell>
          <cell r="B33" t="str">
            <v>Ñaøo goác caây ñöôøng kính 31-40</v>
          </cell>
          <cell r="C33" t="str">
            <v>caây</v>
          </cell>
          <cell r="F33">
            <v>4841</v>
          </cell>
        </row>
        <row r="34">
          <cell r="A34">
            <v>11.313999999999998</v>
          </cell>
          <cell r="B34" t="str">
            <v>Ñaøo goác caây ñöôøng kính 41-50</v>
          </cell>
          <cell r="C34" t="str">
            <v>caây</v>
          </cell>
          <cell r="F34">
            <v>9310</v>
          </cell>
        </row>
        <row r="35">
          <cell r="A35">
            <v>11.315</v>
          </cell>
          <cell r="B35" t="str">
            <v>Ñaøo goác caây ñöôøng kính 51-60</v>
          </cell>
          <cell r="C35" t="str">
            <v>caây</v>
          </cell>
          <cell r="F35">
            <v>22343</v>
          </cell>
        </row>
        <row r="36">
          <cell r="A36">
            <v>11.316000000000001</v>
          </cell>
          <cell r="B36" t="str">
            <v>Ñaøo goác caây ñöôøng kính 61-70</v>
          </cell>
          <cell r="C36" t="str">
            <v>caây</v>
          </cell>
          <cell r="F36">
            <v>41893</v>
          </cell>
        </row>
        <row r="37">
          <cell r="A37">
            <v>20.013000000000002</v>
          </cell>
          <cell r="B37" t="str">
            <v>Phaù dôû keát caáu töôøng ñaù &lt;4</v>
          </cell>
          <cell r="C37" t="str">
            <v>m3</v>
          </cell>
          <cell r="F37">
            <v>16430</v>
          </cell>
        </row>
        <row r="38">
          <cell r="A38">
            <v>20.021000000000001</v>
          </cell>
          <cell r="B38" t="str">
            <v>Phaù dôû beâ toâng taûng rôøi</v>
          </cell>
          <cell r="C38" t="str">
            <v>m3</v>
          </cell>
          <cell r="F38">
            <v>20213</v>
          </cell>
        </row>
        <row r="39">
          <cell r="A39">
            <v>20.021999999999998</v>
          </cell>
          <cell r="B39" t="str">
            <v>Phaù dôû beâ toâng neàn moùng , khoâng coát theùp</v>
          </cell>
          <cell r="C39" t="str">
            <v>m3</v>
          </cell>
          <cell r="F39">
            <v>38481</v>
          </cell>
        </row>
        <row r="40">
          <cell r="A40">
            <v>20.023</v>
          </cell>
          <cell r="B40" t="str">
            <v>Phaù dôû beâ toâng neàn moùng , coù coát theùp</v>
          </cell>
          <cell r="C40" t="str">
            <v>m3</v>
          </cell>
          <cell r="F40">
            <v>55127</v>
          </cell>
        </row>
        <row r="41">
          <cell r="A41">
            <v>20.024000000000001</v>
          </cell>
          <cell r="B41" t="str">
            <v>Phaù dôû beâ toâng töôøng coät,&lt;4m</v>
          </cell>
          <cell r="C41" t="str">
            <v>m3</v>
          </cell>
          <cell r="F41">
            <v>50803</v>
          </cell>
        </row>
        <row r="42">
          <cell r="A42">
            <v>20.024999999999999</v>
          </cell>
          <cell r="B42" t="str">
            <v>Phaù dôû beâ toâng töôøng coät,&gt;4m</v>
          </cell>
          <cell r="C42" t="str">
            <v>m3</v>
          </cell>
          <cell r="F42">
            <v>96094</v>
          </cell>
        </row>
        <row r="43">
          <cell r="A43">
            <v>20.074999999999999</v>
          </cell>
          <cell r="B43" t="str">
            <v>Ñuïc phaù leà cuõ</v>
          </cell>
          <cell r="C43" t="str">
            <v>m2</v>
          </cell>
          <cell r="F43">
            <v>865</v>
          </cell>
        </row>
        <row r="44">
          <cell r="A44">
            <v>20.081</v>
          </cell>
          <cell r="B44" t="str">
            <v>Ñaøo boû maët ñöôøng cuõ daøy 7cm</v>
          </cell>
          <cell r="C44" t="str">
            <v>m2</v>
          </cell>
          <cell r="F44">
            <v>97</v>
          </cell>
        </row>
        <row r="45">
          <cell r="A45">
            <v>20.082000000000001</v>
          </cell>
          <cell r="B45" t="str">
            <v>Ñaøo boû maët ñöôøng cuõ daøy 10cm</v>
          </cell>
          <cell r="C45" t="str">
            <v>m2</v>
          </cell>
          <cell r="F45">
            <v>216</v>
          </cell>
        </row>
        <row r="46">
          <cell r="A46">
            <v>23</v>
          </cell>
          <cell r="B46" t="str">
            <v>Chaët caây maët ñaát baèng phaúng , ñöôøng kính 10-20</v>
          </cell>
          <cell r="C46" t="str">
            <v>caây</v>
          </cell>
          <cell r="F46">
            <v>838</v>
          </cell>
        </row>
        <row r="47">
          <cell r="A47">
            <v>31.100999999999999</v>
          </cell>
          <cell r="B47" t="str">
            <v>Ñaøo buøn ñaëc</v>
          </cell>
          <cell r="C47" t="str">
            <v>m3</v>
          </cell>
          <cell r="F47">
            <v>7006</v>
          </cell>
        </row>
        <row r="48">
          <cell r="A48">
            <v>31.102</v>
          </cell>
          <cell r="B48" t="str">
            <v>Ñaøo buøn laãn raùc</v>
          </cell>
          <cell r="C48" t="str">
            <v>m3</v>
          </cell>
          <cell r="F48">
            <v>8142</v>
          </cell>
        </row>
        <row r="49">
          <cell r="A49">
            <v>31.103000000000002</v>
          </cell>
          <cell r="B49" t="str">
            <v>Ñaøo buøn laãn soûi ñaù</v>
          </cell>
          <cell r="C49" t="str">
            <v>m3</v>
          </cell>
          <cell r="E49">
            <v>275</v>
          </cell>
          <cell r="F49">
            <v>11835</v>
          </cell>
        </row>
        <row r="50">
          <cell r="A50">
            <v>31.103999999999999</v>
          </cell>
          <cell r="B50" t="str">
            <v>Ñaøo buøn loûng</v>
          </cell>
          <cell r="C50" t="str">
            <v>m3</v>
          </cell>
          <cell r="F50">
            <v>9468</v>
          </cell>
        </row>
        <row r="51">
          <cell r="A51">
            <v>31.201000000000001</v>
          </cell>
          <cell r="B51" t="str">
            <v>Ñaøo xuùc ñaát ñeå ñaép ÑC1</v>
          </cell>
          <cell r="C51" t="str">
            <v>m3</v>
          </cell>
          <cell r="F51">
            <v>4260</v>
          </cell>
        </row>
        <row r="52">
          <cell r="A52">
            <v>31.202000000000002</v>
          </cell>
          <cell r="B52" t="str">
            <v>Ñaøo xuùc ñaát ñeå ñaép ÑC2</v>
          </cell>
          <cell r="C52" t="str">
            <v>m3</v>
          </cell>
          <cell r="F52">
            <v>5870</v>
          </cell>
        </row>
        <row r="53">
          <cell r="A53">
            <v>31.203000000000003</v>
          </cell>
          <cell r="B53" t="str">
            <v>Ñaøo xuùc ñaát ñeå ñaép ÑC3</v>
          </cell>
          <cell r="C53" t="str">
            <v>m3</v>
          </cell>
          <cell r="F53">
            <v>7385</v>
          </cell>
        </row>
        <row r="54">
          <cell r="A54">
            <v>31.312000000000001</v>
          </cell>
          <cell r="B54" t="str">
            <v>Ñaøo moùng baêng,moùng roäng&lt;3m,saâu &lt;1m,ÑC2</v>
          </cell>
          <cell r="C54" t="str">
            <v>m3</v>
          </cell>
          <cell r="F54">
            <v>8267</v>
          </cell>
        </row>
        <row r="55">
          <cell r="A55">
            <v>31.312999999999999</v>
          </cell>
          <cell r="B55" t="str">
            <v>Ñaøo moùng baêng ,roäng &lt;3m, saâu &lt;1m ,ÑC3</v>
          </cell>
          <cell r="C55" t="str">
            <v>m3</v>
          </cell>
          <cell r="F55">
            <v>12501</v>
          </cell>
        </row>
        <row r="56">
          <cell r="A56">
            <v>31.321999999999999</v>
          </cell>
          <cell r="B56" t="str">
            <v>Ñaøo moùng baêng ,roäng &lt;3m, saâu &lt;2m ,ÑC2</v>
          </cell>
          <cell r="C56" t="str">
            <v>m3</v>
          </cell>
          <cell r="F56">
            <v>8871</v>
          </cell>
        </row>
        <row r="57">
          <cell r="A57">
            <v>31.323</v>
          </cell>
          <cell r="B57" t="str">
            <v>Ñaøo moùng baêng,moùng roäng&lt;3m,saâu &lt;2m,ÑC3</v>
          </cell>
          <cell r="C57" t="str">
            <v>m3</v>
          </cell>
          <cell r="F57">
            <v>13206</v>
          </cell>
        </row>
        <row r="58">
          <cell r="A58">
            <v>31.332000000000001</v>
          </cell>
          <cell r="B58" t="str">
            <v>Ñaøo moùng baêng,moùng roäng&lt;3m,saâu &lt;3m,ÑC2</v>
          </cell>
          <cell r="C58" t="str">
            <v>m3</v>
          </cell>
          <cell r="F58">
            <v>9577</v>
          </cell>
        </row>
        <row r="59">
          <cell r="A59">
            <v>31.332999999999998</v>
          </cell>
          <cell r="B59" t="str">
            <v>Ñaøo moùng baêng,moùng roäng&lt;3m,saâu &lt;3m,ÑC3</v>
          </cell>
          <cell r="C59" t="str">
            <v>m3</v>
          </cell>
          <cell r="F59">
            <v>13912</v>
          </cell>
        </row>
        <row r="60">
          <cell r="A60">
            <v>31.413</v>
          </cell>
          <cell r="B60" t="str">
            <v>Ñaøo ñaát choân truï bieån baùo</v>
          </cell>
          <cell r="C60" t="str">
            <v>m3</v>
          </cell>
          <cell r="F60">
            <v>19154</v>
          </cell>
        </row>
        <row r="61">
          <cell r="A61">
            <v>31.443000000000001</v>
          </cell>
          <cell r="B61" t="str">
            <v>Ñaøo ñaát hoá roäng &gt;1, saâu &gt;1</v>
          </cell>
          <cell r="C61" t="str">
            <v>m3</v>
          </cell>
          <cell r="F61">
            <v>15222</v>
          </cell>
        </row>
        <row r="62">
          <cell r="A62">
            <v>31.510999999999999</v>
          </cell>
          <cell r="B62" t="str">
            <v>Ñaøo möông raõnh thoaùt nöôùc roäng &lt;3, saâu &lt;1, ÑC1</v>
          </cell>
          <cell r="C62" t="str">
            <v>m3</v>
          </cell>
          <cell r="F62">
            <v>6149</v>
          </cell>
        </row>
        <row r="63">
          <cell r="A63">
            <v>31.512</v>
          </cell>
          <cell r="B63" t="str">
            <v>Ñaøo möông raõnh thoaùt nöôùc roäng &lt;3, saâu &lt;1, ÑC2</v>
          </cell>
          <cell r="C63" t="str">
            <v>m3</v>
          </cell>
          <cell r="F63">
            <v>9174</v>
          </cell>
        </row>
        <row r="64">
          <cell r="A64">
            <v>31.513000000000002</v>
          </cell>
          <cell r="B64" t="str">
            <v>Ñaøo möông raõnh thoaùt nöôùc roäng &lt;3, saâu &lt;1, ÑC3</v>
          </cell>
          <cell r="C64" t="str">
            <v>m3</v>
          </cell>
          <cell r="F64">
            <v>13609</v>
          </cell>
        </row>
        <row r="65">
          <cell r="A65">
            <v>31.514000000000003</v>
          </cell>
          <cell r="B65" t="str">
            <v>Ñaøo möông raõnh thoaùt nöôùc roäng &lt;3, saâu &lt;1, ÑC4</v>
          </cell>
          <cell r="C65" t="str">
            <v>m3</v>
          </cell>
          <cell r="F65">
            <v>20767</v>
          </cell>
        </row>
        <row r="66">
          <cell r="A66">
            <v>31.523</v>
          </cell>
          <cell r="B66" t="str">
            <v>Ñaøo möông raõnh thoaùt nöôùc roäng &lt;3, saâu &lt;2, ÑC3</v>
          </cell>
          <cell r="C66" t="str">
            <v>m3</v>
          </cell>
          <cell r="F66">
            <v>13811</v>
          </cell>
        </row>
        <row r="67">
          <cell r="A67">
            <v>31.611000000000001</v>
          </cell>
          <cell r="B67" t="str">
            <v>Ñaøo neàn ñöôøng môû roäng ÑC1</v>
          </cell>
          <cell r="C67" t="str">
            <v>m3</v>
          </cell>
          <cell r="F67">
            <v>5645</v>
          </cell>
        </row>
        <row r="68">
          <cell r="A68">
            <v>31.611999999999998</v>
          </cell>
          <cell r="B68" t="str">
            <v>Ñaøo neàn ñöôøng môû roäng ÑC2</v>
          </cell>
          <cell r="C68" t="str">
            <v>m3</v>
          </cell>
          <cell r="F68">
            <v>7460</v>
          </cell>
        </row>
        <row r="69">
          <cell r="A69">
            <v>31.612999999999996</v>
          </cell>
          <cell r="B69" t="str">
            <v>Ñaøo neàn ñöôøng môû roäng ÑC3</v>
          </cell>
          <cell r="C69" t="str">
            <v>m3</v>
          </cell>
          <cell r="F69">
            <v>10787</v>
          </cell>
        </row>
        <row r="70">
          <cell r="A70">
            <v>31.613999999999994</v>
          </cell>
          <cell r="B70" t="str">
            <v>Ñaøo neàn ñöôøng môû roäng ÑC4</v>
          </cell>
          <cell r="C70" t="str">
            <v>m3</v>
          </cell>
          <cell r="F70">
            <v>15928</v>
          </cell>
        </row>
        <row r="71">
          <cell r="A71">
            <v>31.620999999999999</v>
          </cell>
          <cell r="B71" t="str">
            <v>Ñaøo neàn ñöôøng laøm môùi  ÑC1</v>
          </cell>
          <cell r="C71" t="str">
            <v>m3</v>
          </cell>
          <cell r="F71">
            <v>3629</v>
          </cell>
        </row>
        <row r="72">
          <cell r="A72">
            <v>31.622</v>
          </cell>
          <cell r="B72" t="str">
            <v>Ñaøo neàn ñöôøng laøm môùi  ÑC2</v>
          </cell>
          <cell r="C72" t="str">
            <v>m3</v>
          </cell>
          <cell r="F72">
            <v>5444</v>
          </cell>
        </row>
        <row r="73">
          <cell r="A73">
            <v>31.623000000000001</v>
          </cell>
          <cell r="B73" t="str">
            <v>Ñaøo neàn ñöôøng laøm môùi  ÑC3</v>
          </cell>
          <cell r="C73" t="str">
            <v>m3</v>
          </cell>
          <cell r="F73">
            <v>8771</v>
          </cell>
        </row>
        <row r="74">
          <cell r="A74">
            <v>31.624000000000002</v>
          </cell>
          <cell r="B74" t="str">
            <v>Ñaøo neàn ñöôøng laøm môùi  ÑC4</v>
          </cell>
          <cell r="C74" t="str">
            <v>m3</v>
          </cell>
          <cell r="F74">
            <v>13912</v>
          </cell>
        </row>
        <row r="75">
          <cell r="A75">
            <v>31.710999999999999</v>
          </cell>
          <cell r="B75" t="str">
            <v>Ñaøo khuoân ñöôøng saâu &lt;=15cm, ÑC1</v>
          </cell>
          <cell r="C75" t="str">
            <v>m3</v>
          </cell>
          <cell r="F75">
            <v>7762</v>
          </cell>
        </row>
        <row r="76">
          <cell r="A76">
            <v>31.712</v>
          </cell>
          <cell r="B76" t="str">
            <v>Ñaøo khuoân ñöôøng saâu &lt;=15cm, ÑC2</v>
          </cell>
          <cell r="C76" t="str">
            <v>m3</v>
          </cell>
          <cell r="F76">
            <v>9678</v>
          </cell>
        </row>
        <row r="77">
          <cell r="A77">
            <v>31.713000000000001</v>
          </cell>
          <cell r="B77" t="str">
            <v>Ñaøo khuoân ñöôøng saâu &lt;=15cm, ÑC3</v>
          </cell>
          <cell r="C77" t="str">
            <v>m3</v>
          </cell>
          <cell r="F77">
            <v>14013</v>
          </cell>
        </row>
        <row r="78">
          <cell r="A78">
            <v>31.714000000000002</v>
          </cell>
          <cell r="B78" t="str">
            <v>Ñaøo khuoân ñöôøng saâu &lt;=15cm, ÑC4</v>
          </cell>
          <cell r="C78" t="str">
            <v>m3</v>
          </cell>
          <cell r="F78">
            <v>21372</v>
          </cell>
        </row>
        <row r="79">
          <cell r="A79">
            <v>31.721</v>
          </cell>
          <cell r="B79" t="str">
            <v>Ñaøo khuoân ñöôøng saâu &lt;=30cm, ÑC1</v>
          </cell>
          <cell r="C79" t="str">
            <v>m3</v>
          </cell>
          <cell r="F79">
            <v>7057</v>
          </cell>
        </row>
        <row r="80">
          <cell r="A80">
            <v>31.721</v>
          </cell>
          <cell r="B80" t="str">
            <v>Ñaøo khuoân ñöôøng saâu &lt;=30cm,ñaát caáp I</v>
          </cell>
          <cell r="C80" t="str">
            <v>m3</v>
          </cell>
          <cell r="F80">
            <v>7057</v>
          </cell>
        </row>
        <row r="81">
          <cell r="A81">
            <v>31.722000000000001</v>
          </cell>
          <cell r="B81" t="str">
            <v>Ñaøo khuoân ñöôøng saâu &lt;=30cm, ÑC2</v>
          </cell>
          <cell r="C81" t="str">
            <v>m3</v>
          </cell>
          <cell r="F81">
            <v>8771</v>
          </cell>
        </row>
        <row r="82">
          <cell r="A82">
            <v>31.722000000000001</v>
          </cell>
          <cell r="B82" t="str">
            <v>Ñaøo khuoân ñöôøng saâu &lt;=30cm,ñaát caáp II</v>
          </cell>
          <cell r="C82" t="str">
            <v>m3</v>
          </cell>
          <cell r="F82">
            <v>8771</v>
          </cell>
        </row>
        <row r="83">
          <cell r="A83">
            <v>31.723000000000003</v>
          </cell>
          <cell r="B83" t="str">
            <v>Ñaøo khuoân ñöôøng saâu &lt;=30cm, ÑC3</v>
          </cell>
          <cell r="C83" t="str">
            <v>m3</v>
          </cell>
          <cell r="F83">
            <v>12803</v>
          </cell>
        </row>
        <row r="84">
          <cell r="A84">
            <v>31.723000000000003</v>
          </cell>
          <cell r="B84" t="str">
            <v>Ñaøo khuoân ñöôøng saâu &lt;=30cm,ñaát caáp III</v>
          </cell>
          <cell r="C84" t="str">
            <v>m3</v>
          </cell>
          <cell r="F84">
            <v>12803</v>
          </cell>
        </row>
        <row r="85">
          <cell r="A85">
            <v>31.724000000000004</v>
          </cell>
          <cell r="B85" t="str">
            <v>Ñaøo khuoân ñöôøng saâu &lt;=30cm, ÑC4</v>
          </cell>
          <cell r="C85" t="str">
            <v>m3</v>
          </cell>
          <cell r="F85">
            <v>19658</v>
          </cell>
        </row>
        <row r="86">
          <cell r="A86">
            <v>31.724000000000004</v>
          </cell>
          <cell r="B86" t="str">
            <v>Ñaøo khuoân ñöôøng saâu &lt;=30cm,ñaát caáp IV</v>
          </cell>
          <cell r="C86" t="str">
            <v>m3</v>
          </cell>
          <cell r="F86">
            <v>19658</v>
          </cell>
        </row>
        <row r="87">
          <cell r="A87">
            <v>31.731000000000002</v>
          </cell>
          <cell r="B87" t="str">
            <v>Ñaøo khuoân ñöôøng saâu &gt;30cm, ÑC1</v>
          </cell>
          <cell r="C87" t="str">
            <v>m3</v>
          </cell>
          <cell r="F87">
            <v>6452</v>
          </cell>
        </row>
        <row r="88">
          <cell r="A88">
            <v>31.731999999999999</v>
          </cell>
          <cell r="B88" t="str">
            <v>Ñaøo khuoân ñöôøng saâu &gt;30cm, ÑC2</v>
          </cell>
          <cell r="C88" t="str">
            <v>m3</v>
          </cell>
          <cell r="F88">
            <v>8065</v>
          </cell>
        </row>
        <row r="89">
          <cell r="A89">
            <v>31.732999999999997</v>
          </cell>
          <cell r="B89" t="str">
            <v>Ñaøo khuoân ñöôøng saâu &gt;30cm, ÑC3</v>
          </cell>
          <cell r="C89" t="str">
            <v>m3</v>
          </cell>
          <cell r="F89">
            <v>11795</v>
          </cell>
        </row>
        <row r="90">
          <cell r="A90">
            <v>31.733999999999995</v>
          </cell>
          <cell r="B90" t="str">
            <v>Ñaøo khuoân ñöôøng saâu &gt;30cm, ÑC4</v>
          </cell>
          <cell r="C90" t="str">
            <v>m3</v>
          </cell>
          <cell r="F90">
            <v>18348</v>
          </cell>
        </row>
        <row r="91">
          <cell r="A91">
            <v>31.741</v>
          </cell>
          <cell r="B91" t="str">
            <v>Vaän chuyeån tieáp 10m,ñaát caáp I</v>
          </cell>
          <cell r="C91" t="str">
            <v>m3</v>
          </cell>
          <cell r="F91">
            <v>313</v>
          </cell>
        </row>
        <row r="92">
          <cell r="A92">
            <v>31.742000000000001</v>
          </cell>
          <cell r="B92" t="str">
            <v>Vaän chuyeån tieáp 10m,ñaát caáp II</v>
          </cell>
          <cell r="C92" t="str">
            <v>m3</v>
          </cell>
          <cell r="F92">
            <v>323</v>
          </cell>
        </row>
        <row r="93">
          <cell r="A93">
            <v>31.743000000000002</v>
          </cell>
          <cell r="B93" t="str">
            <v>Vaän chuyeån tieáp 10m,ñaát caáp III</v>
          </cell>
          <cell r="C93" t="str">
            <v>m3</v>
          </cell>
          <cell r="F93">
            <v>353</v>
          </cell>
        </row>
        <row r="94">
          <cell r="A94">
            <v>31.744000000000003</v>
          </cell>
          <cell r="B94" t="str">
            <v>Vaän chuyeån tieáp 10m,ñaát caáp IV</v>
          </cell>
          <cell r="C94" t="str">
            <v>m3</v>
          </cell>
          <cell r="F94">
            <v>373</v>
          </cell>
        </row>
        <row r="95">
          <cell r="A95">
            <v>41.110999999999997</v>
          </cell>
          <cell r="B95" t="str">
            <v>Ñaép ñaát moùng coâng trình ÑC1</v>
          </cell>
          <cell r="C95" t="str">
            <v>m3</v>
          </cell>
          <cell r="F95">
            <v>5275</v>
          </cell>
        </row>
        <row r="96">
          <cell r="A96">
            <v>41.112000000000002</v>
          </cell>
          <cell r="B96" t="str">
            <v>Ñaép ñaát moùng coâng trình ÑC2</v>
          </cell>
          <cell r="C96" t="str">
            <v>m3</v>
          </cell>
          <cell r="F96">
            <v>6206</v>
          </cell>
        </row>
        <row r="97">
          <cell r="A97">
            <v>41.113000000000007</v>
          </cell>
          <cell r="B97" t="str">
            <v>Ñaép ñaát moùng coâng trình ÑC3</v>
          </cell>
          <cell r="C97" t="str">
            <v>m3</v>
          </cell>
          <cell r="F97">
            <v>6930</v>
          </cell>
        </row>
        <row r="98">
          <cell r="A98">
            <v>41.114000000000011</v>
          </cell>
          <cell r="B98" t="str">
            <v>Ñaép ñaát moùng coâng trình ÑC4</v>
          </cell>
          <cell r="C98" t="str">
            <v>m3</v>
          </cell>
          <cell r="F98">
            <v>6930</v>
          </cell>
        </row>
        <row r="99">
          <cell r="A99">
            <v>41.121000000000002</v>
          </cell>
          <cell r="B99" t="str">
            <v>Ñaép ñaát moùng ñöôøng oáng ÑC1</v>
          </cell>
          <cell r="C99" t="str">
            <v>m3</v>
          </cell>
          <cell r="F99">
            <v>4758</v>
          </cell>
        </row>
        <row r="100">
          <cell r="A100">
            <v>41.122</v>
          </cell>
          <cell r="B100" t="str">
            <v>Ñaép ñaát thaân coáng</v>
          </cell>
          <cell r="C100" t="str">
            <v>m3</v>
          </cell>
          <cell r="F100">
            <v>5586</v>
          </cell>
        </row>
        <row r="101">
          <cell r="A101">
            <v>41.122999999999998</v>
          </cell>
          <cell r="B101" t="str">
            <v>Ñaép ñaát moùng ñöôøng oáng ÑC3</v>
          </cell>
          <cell r="C101" t="str">
            <v>m3</v>
          </cell>
          <cell r="F101">
            <v>6413</v>
          </cell>
        </row>
        <row r="102">
          <cell r="A102">
            <v>41.124000000000002</v>
          </cell>
          <cell r="B102" t="str">
            <v>Ñaép ñaát moùng ñöôøng oáng ÑC4</v>
          </cell>
          <cell r="C102" t="str">
            <v>m3</v>
          </cell>
          <cell r="F102">
            <v>6413</v>
          </cell>
        </row>
        <row r="103">
          <cell r="A103">
            <v>41.311</v>
          </cell>
          <cell r="B103" t="str">
            <v>Ñaép ñaát neàn ñöôøng môù roäng , K=0.85 ÑC1</v>
          </cell>
          <cell r="C103" t="str">
            <v>m3</v>
          </cell>
          <cell r="F103">
            <v>6956</v>
          </cell>
        </row>
        <row r="104">
          <cell r="A104">
            <v>41.311999999999998</v>
          </cell>
          <cell r="B104" t="str">
            <v>Ñaép ñaát neàn ñöôøng môù roäng , K=0.85 ÑC2</v>
          </cell>
          <cell r="C104" t="str">
            <v>m3</v>
          </cell>
          <cell r="F104">
            <v>7460</v>
          </cell>
        </row>
        <row r="105">
          <cell r="A105">
            <v>41.312999999999995</v>
          </cell>
          <cell r="B105" t="str">
            <v>Ñaép ñaát neàn ñöôøng môù roäng , K=0.85 ÑC3</v>
          </cell>
          <cell r="C105" t="str">
            <v>m3</v>
          </cell>
          <cell r="F105">
            <v>7863</v>
          </cell>
        </row>
        <row r="106">
          <cell r="A106">
            <v>41.320999999999998</v>
          </cell>
          <cell r="B106" t="str">
            <v>Ñaép ñaát neàn ñöôøng môù roäng , K=0.90 ÑC1</v>
          </cell>
          <cell r="C106" t="str">
            <v>m3</v>
          </cell>
          <cell r="F106">
            <v>8468</v>
          </cell>
        </row>
        <row r="107">
          <cell r="A107">
            <v>41.322000000000003</v>
          </cell>
          <cell r="B107" t="str">
            <v>Ñaép ñaát neàn ñöôøng môù roäng , K=0.90 ÑC2</v>
          </cell>
          <cell r="C107" t="str">
            <v>m3</v>
          </cell>
          <cell r="F107">
            <v>9577</v>
          </cell>
        </row>
        <row r="108">
          <cell r="A108">
            <v>41.323</v>
          </cell>
          <cell r="B108" t="str">
            <v>Ñaép ñaát neàn ñöôøng môù roäng , K=0.90 ÑC3</v>
          </cell>
          <cell r="C108" t="str">
            <v>m3</v>
          </cell>
          <cell r="F108">
            <v>11291</v>
          </cell>
        </row>
        <row r="109">
          <cell r="A109">
            <v>41.323</v>
          </cell>
          <cell r="B109" t="str">
            <v>Ñaép ñaát ñaàu caàu baèng soûi soâng</v>
          </cell>
          <cell r="C109" t="str">
            <v>m3</v>
          </cell>
          <cell r="E109">
            <v>21982</v>
          </cell>
          <cell r="F109">
            <v>11291</v>
          </cell>
        </row>
        <row r="110">
          <cell r="A110">
            <v>41.331000000000003</v>
          </cell>
          <cell r="B110" t="str">
            <v>Ñaép ñaát neàn ñöôøng môù roäng , K=0.95 ÑC1</v>
          </cell>
          <cell r="C110" t="str">
            <v>m3</v>
          </cell>
          <cell r="F110">
            <v>12299</v>
          </cell>
        </row>
        <row r="111">
          <cell r="A111">
            <v>41.332000000000001</v>
          </cell>
          <cell r="B111" t="str">
            <v>Ñaép ñaát neàn ñöôøng môù roäng , K=0.95 ÑC2</v>
          </cell>
          <cell r="C111" t="str">
            <v>m3</v>
          </cell>
          <cell r="F111">
            <v>14013</v>
          </cell>
        </row>
        <row r="112">
          <cell r="A112">
            <v>41.332999999999998</v>
          </cell>
          <cell r="B112" t="str">
            <v>Ñaép ñaát neàn ñöôøng môù roäng , K=0.95 ÑC3</v>
          </cell>
          <cell r="C112" t="str">
            <v>m3</v>
          </cell>
          <cell r="F112">
            <v>18348</v>
          </cell>
        </row>
        <row r="113">
          <cell r="A113">
            <v>41.341000000000001</v>
          </cell>
          <cell r="B113" t="str">
            <v>Ñaép ñaát neàn ñöôøng laøm môùi , K=0.85 ÑC1</v>
          </cell>
          <cell r="C113" t="str">
            <v>m3</v>
          </cell>
          <cell r="F113">
            <v>6351</v>
          </cell>
        </row>
        <row r="114">
          <cell r="A114">
            <v>41.341999999999999</v>
          </cell>
          <cell r="B114" t="str">
            <v>Ñaép ñaát neàn ñöôøng laøm môùi , K=0.85 ÑC2</v>
          </cell>
          <cell r="C114" t="str">
            <v>m3</v>
          </cell>
          <cell r="F114">
            <v>6855</v>
          </cell>
        </row>
        <row r="115">
          <cell r="A115">
            <v>41.343000000000004</v>
          </cell>
          <cell r="B115" t="str">
            <v>Ñaép ñaát neàn ñöôøng laøm môùi , K=0.85 ÑC3</v>
          </cell>
          <cell r="C115" t="str">
            <v>m3</v>
          </cell>
          <cell r="F115">
            <v>7359</v>
          </cell>
        </row>
        <row r="116">
          <cell r="A116">
            <v>41.350999999999999</v>
          </cell>
          <cell r="B116" t="str">
            <v>Ñaép ñaát neàn ñöôøng laøm môùi , K=0.90 ÑC1</v>
          </cell>
          <cell r="C116" t="str">
            <v>m3</v>
          </cell>
          <cell r="F116">
            <v>7863</v>
          </cell>
        </row>
        <row r="117">
          <cell r="A117">
            <v>41.351999999999997</v>
          </cell>
          <cell r="B117" t="str">
            <v>Ñaép ñaát neàn ñöôøng laøm môùi , K=0.90 ÑC2</v>
          </cell>
          <cell r="C117" t="str">
            <v>m3</v>
          </cell>
          <cell r="F117">
            <v>9073</v>
          </cell>
        </row>
        <row r="118">
          <cell r="A118">
            <v>41.353000000000002</v>
          </cell>
          <cell r="B118" t="str">
            <v>Ñaép ñaát neàn ñöôøng laøm môùi , K=0.90 ÑC3</v>
          </cell>
          <cell r="C118" t="str">
            <v>m3</v>
          </cell>
          <cell r="F118">
            <v>10888</v>
          </cell>
        </row>
        <row r="119">
          <cell r="A119">
            <v>41.360999999999997</v>
          </cell>
          <cell r="B119" t="str">
            <v>Ñaép ñaát neàn ñöôøng laøm môùi , K=0.95 ÑC1</v>
          </cell>
          <cell r="C119" t="str">
            <v>m3</v>
          </cell>
          <cell r="F119">
            <v>11896</v>
          </cell>
        </row>
        <row r="120">
          <cell r="A120">
            <v>41.362000000000002</v>
          </cell>
          <cell r="B120" t="str">
            <v>Ñaép ñaát neàn ñöôøng laøm môùi , K=0.95 ÑC2</v>
          </cell>
          <cell r="C120" t="str">
            <v>m3</v>
          </cell>
          <cell r="F120">
            <v>13408</v>
          </cell>
        </row>
        <row r="121">
          <cell r="A121">
            <v>41.363</v>
          </cell>
          <cell r="B121" t="str">
            <v>Ñaép ñaát neàn ñöôøng laøm môùi , K=0.95 ÑC3</v>
          </cell>
          <cell r="C121" t="str">
            <v>m3</v>
          </cell>
          <cell r="F121">
            <v>17944</v>
          </cell>
        </row>
        <row r="122">
          <cell r="A122">
            <v>41.411000000000001</v>
          </cell>
          <cell r="B122" t="str">
            <v>Ñaép caùt coâng trình</v>
          </cell>
          <cell r="C122" t="str">
            <v>m3</v>
          </cell>
          <cell r="E122">
            <v>30500</v>
          </cell>
          <cell r="F122">
            <v>5302</v>
          </cell>
        </row>
        <row r="123">
          <cell r="A123">
            <v>51.692</v>
          </cell>
          <cell r="B123" t="str">
            <v>Ñaøo san ñaát cöï ly 70m,maùy uûi 140cv, ÑC2</v>
          </cell>
          <cell r="C123" t="str">
            <v>100m3</v>
          </cell>
          <cell r="G123">
            <v>229154</v>
          </cell>
        </row>
        <row r="124">
          <cell r="A124">
            <v>52.110999999999997</v>
          </cell>
          <cell r="B124" t="str">
            <v>Ñaøo xuùc ñaát ñeå ñaép &lt;=300m,maùy ñaøo 0.4,oâ toâ 5T,ÑC1</v>
          </cell>
          <cell r="C124" t="str">
            <v>100m3</v>
          </cell>
          <cell r="F124">
            <v>5172</v>
          </cell>
          <cell r="G124">
            <v>304474</v>
          </cell>
        </row>
        <row r="125">
          <cell r="A125">
            <v>52.112000000000002</v>
          </cell>
          <cell r="B125" t="str">
            <v>Ñaøo xuùc ñaát ñeå ñaép &lt;=300m,maùy ñaøo 0.4,oâ toâ 5T,ÑC2</v>
          </cell>
          <cell r="C125" t="str">
            <v>100m3</v>
          </cell>
          <cell r="F125">
            <v>6724</v>
          </cell>
          <cell r="G125">
            <v>370104</v>
          </cell>
        </row>
        <row r="126">
          <cell r="A126">
            <v>52.113000000000007</v>
          </cell>
          <cell r="B126" t="str">
            <v>Ñaøo xuùc ñaát ñeå ñaép &lt;=300m,maùy ñaøo 0.4,oâ toâ 5T,ÑC3</v>
          </cell>
          <cell r="C126" t="str">
            <v>100m3</v>
          </cell>
          <cell r="F126">
            <v>8379</v>
          </cell>
          <cell r="G126">
            <v>468002</v>
          </cell>
        </row>
        <row r="127">
          <cell r="A127">
            <v>52.121000000000002</v>
          </cell>
          <cell r="B127" t="str">
            <v>Ñaøo xuùc ñaát ñeå ñaép &lt;=300m,maùy ñaøo 0.8,oââ toâ 5T,ÑC1</v>
          </cell>
          <cell r="C127" t="str">
            <v>100m3</v>
          </cell>
          <cell r="F127">
            <v>5172</v>
          </cell>
          <cell r="G127">
            <v>310145</v>
          </cell>
        </row>
        <row r="128">
          <cell r="A128">
            <v>52.122</v>
          </cell>
          <cell r="B128" t="str">
            <v>Ñaøo xuùc ñaát ñeå ñaép &lt;=300m,maùy ñaøo 0.8,oââ toâ 5T,ÑC2</v>
          </cell>
          <cell r="C128" t="str">
            <v>100m3</v>
          </cell>
          <cell r="F128">
            <v>6724</v>
          </cell>
          <cell r="G128">
            <v>379478</v>
          </cell>
        </row>
        <row r="129">
          <cell r="A129">
            <v>52.122999999999998</v>
          </cell>
          <cell r="B129" t="str">
            <v>Ñaøo xuùc ñaát ñeå ñaép &lt;=300m,maùy ñaøo 0.8,oââ toâ 5T,ÑC3</v>
          </cell>
          <cell r="C129" t="str">
            <v>100m3</v>
          </cell>
          <cell r="F129">
            <v>8379</v>
          </cell>
          <cell r="G129">
            <v>464986</v>
          </cell>
        </row>
        <row r="130">
          <cell r="A130">
            <v>52.123999999999995</v>
          </cell>
          <cell r="B130" t="str">
            <v>Ñaøo xuùc ñaát ñeå ñaép &lt;=300m,maùy ñaøo 0.8,oââ toâ 5T,ÑC4</v>
          </cell>
          <cell r="C130" t="str">
            <v>100m3</v>
          </cell>
          <cell r="F130">
            <v>11896</v>
          </cell>
          <cell r="G130">
            <v>511498</v>
          </cell>
        </row>
        <row r="131">
          <cell r="A131">
            <v>52.131</v>
          </cell>
          <cell r="B131" t="str">
            <v>Ñaøo xuùc ñaát ñeå ñaép &lt;=300m,maùy ñaøo 0.8,oââ toâ 7T,ÑC1</v>
          </cell>
          <cell r="C131" t="str">
            <v>100m3</v>
          </cell>
          <cell r="F131">
            <v>5172</v>
          </cell>
          <cell r="G131">
            <v>337505</v>
          </cell>
        </row>
        <row r="132">
          <cell r="A132">
            <v>52.131999999999998</v>
          </cell>
          <cell r="B132" t="str">
            <v>Ñaøo xuùc ñaát ñeå ñaép &lt;=300m,maùy ñaøo 0.8,oââ toâ 7T,ÑC2</v>
          </cell>
          <cell r="C132" t="str">
            <v>100m3</v>
          </cell>
          <cell r="F132">
            <v>6724</v>
          </cell>
          <cell r="G132">
            <v>387287</v>
          </cell>
        </row>
        <row r="133">
          <cell r="A133">
            <v>52.132999999999996</v>
          </cell>
          <cell r="B133" t="str">
            <v>Ñaøo xuùc ñaát ñeå ñaép &lt;=300m,maùy ñaøo 0.8,oââ toâ 7T,ÑC3</v>
          </cell>
          <cell r="C133" t="str">
            <v>100m3</v>
          </cell>
          <cell r="F133">
            <v>8379</v>
          </cell>
          <cell r="G133">
            <v>487253</v>
          </cell>
        </row>
        <row r="134">
          <cell r="A134">
            <v>52.133999999999993</v>
          </cell>
          <cell r="B134" t="str">
            <v>Ñaøo xuùc ñaát ñeå ñaép &lt;=300m,maùy ñaøo 0.8,oââ toâ 7T,ÑC4</v>
          </cell>
          <cell r="C134" t="str">
            <v>100m3</v>
          </cell>
          <cell r="F134">
            <v>11896</v>
          </cell>
          <cell r="G134">
            <v>534481</v>
          </cell>
        </row>
        <row r="135">
          <cell r="A135">
            <v>52.441000000000003</v>
          </cell>
          <cell r="B135" t="str">
            <v>Ñaøo xuùc ñaát ñeå ñaép &lt;=1000m,maùy ñaøo 0.4,oââ toâ 5T,ÑC1</v>
          </cell>
          <cell r="C135" t="str">
            <v>100m3</v>
          </cell>
          <cell r="F135">
            <v>5172</v>
          </cell>
          <cell r="G135">
            <v>419005</v>
          </cell>
        </row>
        <row r="136">
          <cell r="A136">
            <v>52.442</v>
          </cell>
          <cell r="B136" t="str">
            <v>Ñaøo xuùc ñaát ñeå ñaép &lt;=1000m,maùy ñaøo 0.4,oââ toâ 5T,ÑC2</v>
          </cell>
          <cell r="C136" t="str">
            <v>100m3</v>
          </cell>
          <cell r="F136">
            <v>6724</v>
          </cell>
          <cell r="G136">
            <v>497503</v>
          </cell>
        </row>
        <row r="137">
          <cell r="A137">
            <v>52.442999999999998</v>
          </cell>
          <cell r="B137" t="str">
            <v>Ñaøo xuùc ñaát ñeå ñaép &lt;=1000m,maùy ñaøo 0.4,oââ toâ 5T,ÑC3</v>
          </cell>
          <cell r="C137" t="str">
            <v>100m3</v>
          </cell>
          <cell r="F137">
            <v>8379</v>
          </cell>
          <cell r="G137">
            <v>622425</v>
          </cell>
        </row>
        <row r="138">
          <cell r="A138">
            <v>52.451000000000001</v>
          </cell>
          <cell r="B138" t="str">
            <v>Ñaøo xuùc ñaát ñeå ñaép &lt;=1000m,maùy ñaøo 0.4,oââ toâ 7T,ÑC1</v>
          </cell>
          <cell r="C138" t="str">
            <v>100m3</v>
          </cell>
          <cell r="F138">
            <v>5172</v>
          </cell>
          <cell r="G138">
            <v>455027</v>
          </cell>
        </row>
        <row r="139">
          <cell r="A139">
            <v>52.451999999999998</v>
          </cell>
          <cell r="B139" t="str">
            <v>Ñaøo xuùc ñaát ñeå ñaép &lt;=1000m,maùy ñaøo 0.4,oââ toâ 7T,ÑC2</v>
          </cell>
          <cell r="C139" t="str">
            <v>100m3</v>
          </cell>
          <cell r="F139">
            <v>6724</v>
          </cell>
          <cell r="G139">
            <v>533604</v>
          </cell>
        </row>
        <row r="140">
          <cell r="A140">
            <v>52.452999999999996</v>
          </cell>
          <cell r="B140" t="str">
            <v>Ñaøo xuùc ñaát ñeå ñaép &lt;=1000m,maùy ñaøo 0.4,oââ toâ 7T,ÑC3</v>
          </cell>
          <cell r="C140" t="str">
            <v>100m3</v>
          </cell>
          <cell r="F140">
            <v>8379</v>
          </cell>
          <cell r="G140">
            <v>664099</v>
          </cell>
        </row>
        <row r="141">
          <cell r="A141">
            <v>52.460999999999999</v>
          </cell>
          <cell r="B141" t="str">
            <v>Ñaøo xuùc ñaát ñeå ñaép &lt;=1000m,maùy ñaøo 0.8,oââ toâ 5T,ÑC1</v>
          </cell>
          <cell r="C141" t="str">
            <v>100m3</v>
          </cell>
          <cell r="F141">
            <v>5172</v>
          </cell>
          <cell r="G141">
            <v>424675</v>
          </cell>
        </row>
        <row r="142">
          <cell r="A142">
            <v>52.462000000000003</v>
          </cell>
          <cell r="B142" t="str">
            <v>Ñaøo xuùc ñaát ñeå ñaép &lt;=1000m,maùy ñaøo 0.8,oââ toâ 5T,ÑC2</v>
          </cell>
          <cell r="C142" t="str">
            <v>100m3</v>
          </cell>
          <cell r="F142">
            <v>6724</v>
          </cell>
          <cell r="G142">
            <v>506877</v>
          </cell>
        </row>
        <row r="143">
          <cell r="A143">
            <v>52.463000000000008</v>
          </cell>
          <cell r="B143" t="str">
            <v>Ñaøo xuùc ñaát ñeå ñaép &lt;=1000m,maùy ñaøo 0.8,oââ toâ 5T,ÑC3</v>
          </cell>
          <cell r="C143" t="str">
            <v>100m3</v>
          </cell>
          <cell r="F143">
            <v>8379</v>
          </cell>
          <cell r="G143">
            <v>619409</v>
          </cell>
        </row>
        <row r="144">
          <cell r="A144">
            <v>52.464000000000013</v>
          </cell>
          <cell r="B144" t="str">
            <v>Ñaøo xuùc ñaát ñeå ñaép &lt;=1000m,maùy ñaøo 0.8,oââ toâ 5T,ÑC4</v>
          </cell>
          <cell r="C144" t="str">
            <v>100m3</v>
          </cell>
          <cell r="F144">
            <v>11896</v>
          </cell>
          <cell r="G144">
            <v>665921</v>
          </cell>
        </row>
        <row r="145">
          <cell r="A145">
            <v>52.470999999999997</v>
          </cell>
          <cell r="B145" t="str">
            <v>Ñaøo xuùc ñaát ñeå ñaép &lt;=1000m,maùy ñaøo 0.8,oââ toâ 7T,ÑC1</v>
          </cell>
          <cell r="C145" t="str">
            <v>100m3</v>
          </cell>
          <cell r="F145">
            <v>5172</v>
          </cell>
          <cell r="G145">
            <v>460698</v>
          </cell>
        </row>
        <row r="146">
          <cell r="A146">
            <v>52.472000000000001</v>
          </cell>
          <cell r="B146" t="str">
            <v>Ñaøo xuùc ñaát ñeå ñaép &lt;=1000m,maùy ñaøo 0.8,oââ toâ 7T,ÑC2</v>
          </cell>
          <cell r="C146" t="str">
            <v>100m3</v>
          </cell>
          <cell r="F146">
            <v>6724</v>
          </cell>
          <cell r="G146">
            <v>542978</v>
          </cell>
        </row>
        <row r="147">
          <cell r="A147">
            <v>52.473000000000006</v>
          </cell>
          <cell r="B147" t="str">
            <v>Ñaøo xuùc ñaát ñeå ñaép &lt;=1000m,maùy ñaøo 0.8,oââ toâ 7T,ÑC3</v>
          </cell>
          <cell r="C147" t="str">
            <v>100m3</v>
          </cell>
          <cell r="F147">
            <v>8379</v>
          </cell>
          <cell r="G147">
            <v>661083</v>
          </cell>
        </row>
        <row r="148">
          <cell r="A148">
            <v>52.474000000000011</v>
          </cell>
          <cell r="B148" t="str">
            <v>Ñaøo xuùc ñaát ñeå ñaép &lt;=1000m,maùy ñaøo 0.8,oââ toâ 7T,ÑC4</v>
          </cell>
          <cell r="C148" t="str">
            <v>100m3</v>
          </cell>
          <cell r="F148">
            <v>11896</v>
          </cell>
          <cell r="G148">
            <v>712090</v>
          </cell>
        </row>
        <row r="149">
          <cell r="A149">
            <v>52.500999999999998</v>
          </cell>
          <cell r="B149" t="str">
            <v>Ñaøo xuùc ñaát ñeå ñaép &lt;=1000m,maùy ñaøo 1.25,oââ toâ 7T,ÑC1</v>
          </cell>
          <cell r="C149" t="str">
            <v>100m3</v>
          </cell>
          <cell r="F149">
            <v>5172</v>
          </cell>
          <cell r="G149">
            <v>481716</v>
          </cell>
        </row>
        <row r="150">
          <cell r="A150">
            <v>52.502000000000002</v>
          </cell>
          <cell r="B150" t="str">
            <v>Ñaøo xuùc ñaát ñeå ñaép &lt;=1000m,maùy ñaøo 1.25,oââ toâ 7T,ÑC2</v>
          </cell>
          <cell r="C150" t="str">
            <v>100m3</v>
          </cell>
          <cell r="F150">
            <v>6724</v>
          </cell>
          <cell r="G150">
            <v>564002</v>
          </cell>
        </row>
        <row r="151">
          <cell r="A151">
            <v>52.503000000000007</v>
          </cell>
          <cell r="B151" t="str">
            <v>Ñaøo xuùc ñaát ñeå ñaép &lt;=1000m,maùy ñaøo 1.25,oââ toâ 7T,ÑC3</v>
          </cell>
          <cell r="C151" t="str">
            <v>100m3</v>
          </cell>
          <cell r="F151">
            <v>8379</v>
          </cell>
          <cell r="G151">
            <v>670230</v>
          </cell>
        </row>
        <row r="152">
          <cell r="A152">
            <v>52.504000000000012</v>
          </cell>
          <cell r="B152" t="str">
            <v>Ñaøo xuùc ñaát ñeå ñaép &lt;=1000m,maùy ñaøo 1.25,oââ toâ 7T,ÑC4</v>
          </cell>
          <cell r="C152" t="str">
            <v>100m3</v>
          </cell>
          <cell r="F152">
            <v>11896</v>
          </cell>
          <cell r="G152">
            <v>778316</v>
          </cell>
        </row>
        <row r="153">
          <cell r="A153">
            <v>54.110999999999997</v>
          </cell>
          <cell r="B153" t="str">
            <v>Ñaøo keânh möông roäng &lt;6m, maùy ñaøo 0.8, ÑC1</v>
          </cell>
          <cell r="C153" t="str">
            <v>100m3</v>
          </cell>
          <cell r="F153">
            <v>140265</v>
          </cell>
          <cell r="G153">
            <v>167320</v>
          </cell>
        </row>
        <row r="154">
          <cell r="A154">
            <v>54.112000000000002</v>
          </cell>
          <cell r="B154" t="str">
            <v>Ñaøo keânh möông roäng &lt;6m, maùy ñaøo 0.8, ÑC2</v>
          </cell>
          <cell r="C154" t="str">
            <v>100m3</v>
          </cell>
          <cell r="F154">
            <v>224568</v>
          </cell>
          <cell r="G154">
            <v>196322</v>
          </cell>
        </row>
        <row r="155">
          <cell r="A155">
            <v>54.113000000000007</v>
          </cell>
          <cell r="B155" t="str">
            <v>Ñaøo keânh möông roäng &lt;6m, maùy ñaøo 0.8, ÑC3</v>
          </cell>
          <cell r="C155" t="str">
            <v>100m3</v>
          </cell>
          <cell r="F155">
            <v>297907</v>
          </cell>
          <cell r="G155">
            <v>247633</v>
          </cell>
        </row>
        <row r="156">
          <cell r="A156">
            <v>54.114000000000011</v>
          </cell>
          <cell r="B156" t="str">
            <v>Ñaøo keânh möông roäng &lt;6m, maùy ñaøo 0.8, ÑC4</v>
          </cell>
          <cell r="C156" t="str">
            <v>100m3</v>
          </cell>
          <cell r="F156">
            <v>353144</v>
          </cell>
          <cell r="G156">
            <v>318466</v>
          </cell>
        </row>
        <row r="157">
          <cell r="A157">
            <v>55.140999999999998</v>
          </cell>
          <cell r="B157" t="str">
            <v>Ñaøo ñaát neàn ñöôøng laøm môùi,cöï ly 300 maùy ñaøo 0,8,oâ toâ 10T,ÑC1</v>
          </cell>
          <cell r="C157" t="str">
            <v>100m3</v>
          </cell>
          <cell r="F157">
            <v>135403</v>
          </cell>
          <cell r="G157">
            <v>398796</v>
          </cell>
        </row>
        <row r="158">
          <cell r="A158">
            <v>55.142000000000003</v>
          </cell>
          <cell r="B158" t="str">
            <v>Ñaøo ñaát neàn ñöôøng laøm môùi,cöï ly 300 maùy ñaøo 0,8,oâ toâ 10T,ÑC2</v>
          </cell>
          <cell r="C158" t="str">
            <v>100m3</v>
          </cell>
          <cell r="F158">
            <v>168814</v>
          </cell>
          <cell r="G158">
            <v>455073</v>
          </cell>
        </row>
        <row r="159">
          <cell r="A159">
            <v>55.143000000000008</v>
          </cell>
          <cell r="B159" t="str">
            <v>Ñaøo ñaát neàn ñöôøng laøm môùi,cöï ly 300 maùy ñaøo 0,8,oâ toâ 10T,ÑC3</v>
          </cell>
          <cell r="C159" t="str">
            <v>100m3</v>
          </cell>
          <cell r="F159">
            <v>201708</v>
          </cell>
          <cell r="G159">
            <v>522777</v>
          </cell>
        </row>
        <row r="160">
          <cell r="A160">
            <v>55.144000000000013</v>
          </cell>
          <cell r="B160" t="str">
            <v>Ñaøo ñaát neàn ñöôøng laøm môùi,cöï ly 300 maùy ñaøo 0,8,oâ toâ 10T,ÑC4</v>
          </cell>
          <cell r="C160" t="str">
            <v>100m3</v>
          </cell>
          <cell r="F160">
            <v>233774</v>
          </cell>
          <cell r="G160">
            <v>576306</v>
          </cell>
        </row>
        <row r="161">
          <cell r="A161">
            <v>55.460999999999999</v>
          </cell>
          <cell r="B161" t="str">
            <v>Ñaøo neàn ñg laøm môùi  &lt;1000,m-ñaøo 0.8, oâtoâ 5T,ÑC1</v>
          </cell>
          <cell r="C161" t="str">
            <v>100m3</v>
          </cell>
          <cell r="F161">
            <v>135403</v>
          </cell>
          <cell r="G161">
            <v>468472</v>
          </cell>
        </row>
        <row r="162">
          <cell r="A162">
            <v>55.462000000000003</v>
          </cell>
          <cell r="B162" t="str">
            <v>Ñaøo neàn ñg laøm môùi  &lt;1000,m-ñaøo 0.8, oâtoâ 5T,ÑC2</v>
          </cell>
          <cell r="C162" t="str">
            <v>100m3</v>
          </cell>
          <cell r="F162">
            <v>168814</v>
          </cell>
          <cell r="G162">
            <v>556809</v>
          </cell>
        </row>
        <row r="163">
          <cell r="A163">
            <v>55.463000000000008</v>
          </cell>
          <cell r="B163" t="str">
            <v>Ñaøo neàn ñg laøm môùi  &lt;1000,m-ñaøo 0.8, oâtoâ 5T,ÑC3</v>
          </cell>
          <cell r="C163" t="str">
            <v>100m3</v>
          </cell>
          <cell r="F163">
            <v>201708</v>
          </cell>
          <cell r="G163">
            <v>679380</v>
          </cell>
        </row>
        <row r="164">
          <cell r="A164">
            <v>55.464000000000013</v>
          </cell>
          <cell r="B164" t="str">
            <v>Ñaøo neàn ñg laøm môùi  &lt;1000,m-ñaøo 0.8, oâtoâ 5T,ÑC4</v>
          </cell>
          <cell r="C164" t="str">
            <v>100m3</v>
          </cell>
          <cell r="F164">
            <v>233774</v>
          </cell>
          <cell r="G164">
            <v>732693</v>
          </cell>
        </row>
        <row r="165">
          <cell r="A165">
            <v>55.470999999999997</v>
          </cell>
          <cell r="B165" t="str">
            <v>Ñaøo neàn ñg laøm môùi  &lt;1000,m-ñaøo 0.8, oâtoâ 7T,ÑC1</v>
          </cell>
          <cell r="C165" t="str">
            <v>100m3</v>
          </cell>
          <cell r="F165">
            <v>135403</v>
          </cell>
          <cell r="G165">
            <v>504494</v>
          </cell>
        </row>
        <row r="166">
          <cell r="A166">
            <v>55.472000000000001</v>
          </cell>
          <cell r="B166" t="str">
            <v>Ñaøo neàn ñg laøm môùi  &lt;1000,m-ñaøo 0.8, oâtoâ 7T,ÑC2</v>
          </cell>
          <cell r="C166" t="str">
            <v>100m3</v>
          </cell>
          <cell r="F166">
            <v>168814</v>
          </cell>
          <cell r="G166">
            <v>592910</v>
          </cell>
        </row>
        <row r="167">
          <cell r="A167">
            <v>55.473000000000006</v>
          </cell>
          <cell r="B167" t="str">
            <v>Ñaøo neàn ñg laøm môùi  &lt;1000,m-ñaøo 0.8, oâtoâ 7T,ÑC3</v>
          </cell>
          <cell r="C167" t="str">
            <v>100m3</v>
          </cell>
          <cell r="F167">
            <v>201708</v>
          </cell>
          <cell r="G167">
            <v>721054</v>
          </cell>
        </row>
        <row r="168">
          <cell r="A168">
            <v>55.474000000000011</v>
          </cell>
          <cell r="B168" t="str">
            <v>Ñaøo neàn ñg laøm môùi  &lt;1000,m-ñaøo 0.8, oâtoâ 7T,ÑC4</v>
          </cell>
          <cell r="C168" t="str">
            <v>100m3</v>
          </cell>
          <cell r="F168">
            <v>233774</v>
          </cell>
          <cell r="G168">
            <v>778862</v>
          </cell>
        </row>
        <row r="169">
          <cell r="A169">
            <v>55.500999999999998</v>
          </cell>
          <cell r="B169" t="str">
            <v>Ñaøo neàn ñg laøm môùi  &lt;1000,m-ñaøo 1.25, oâtoâ 7T,ÑC1</v>
          </cell>
          <cell r="C169" t="str">
            <v>100m3</v>
          </cell>
          <cell r="F169">
            <v>135403</v>
          </cell>
          <cell r="G169">
            <v>530671</v>
          </cell>
        </row>
        <row r="170">
          <cell r="A170">
            <v>55.502000000000002</v>
          </cell>
          <cell r="B170" t="str">
            <v>Ñaøo neàn ñg laøm môùi  &lt;1000,m-ñaøo 1.25, oâtoâ 7T,ÑC2</v>
          </cell>
          <cell r="C170" t="str">
            <v>100m3</v>
          </cell>
          <cell r="F170">
            <v>168814</v>
          </cell>
          <cell r="G170">
            <v>619823</v>
          </cell>
        </row>
        <row r="171">
          <cell r="A171">
            <v>55.503000000000007</v>
          </cell>
          <cell r="B171" t="str">
            <v>Ñaøo neàn ñg laøm môùi  &lt;1000,m-ñaøo 1.25, oâtoâ 7T,ÑC3</v>
          </cell>
          <cell r="C171" t="str">
            <v>100m3</v>
          </cell>
          <cell r="F171">
            <v>201708</v>
          </cell>
          <cell r="G171">
            <v>734634</v>
          </cell>
        </row>
        <row r="172">
          <cell r="A172">
            <v>55.504000000000012</v>
          </cell>
          <cell r="B172" t="str">
            <v>Ñaøo neàn ñg laøm môùi  &lt;1000,m-ñaøo 1.25, oâtoâ 7T,ÑC4</v>
          </cell>
          <cell r="C172" t="str">
            <v>100m3</v>
          </cell>
          <cell r="F172">
            <v>233774</v>
          </cell>
          <cell r="G172">
            <v>860295</v>
          </cell>
        </row>
        <row r="173">
          <cell r="A173">
            <v>55.610999999999997</v>
          </cell>
          <cell r="B173" t="str">
            <v>Ñaøo neàn ñöôøng laøm môùi  &lt;50m ,maùy uûi 75CV,ÑC1</v>
          </cell>
          <cell r="C173" t="str">
            <v>100m3</v>
          </cell>
          <cell r="F173">
            <v>52119</v>
          </cell>
          <cell r="G173">
            <v>160727</v>
          </cell>
        </row>
        <row r="174">
          <cell r="A174">
            <v>55.612000000000002</v>
          </cell>
          <cell r="B174" t="str">
            <v>Ñaøo neàn ñöôøng laøm môùi  &lt;50m ,maùy uûi 75CV,ÑC2</v>
          </cell>
          <cell r="C174" t="str">
            <v>100m3</v>
          </cell>
          <cell r="F174">
            <v>68047</v>
          </cell>
          <cell r="G174">
            <v>196700</v>
          </cell>
        </row>
        <row r="175">
          <cell r="A175">
            <v>55.613000000000007</v>
          </cell>
          <cell r="B175" t="str">
            <v>Ñaøo neàn ñöôøng laøm môùi  &lt;50m ,maùy uûi 75CV,ÑC3</v>
          </cell>
          <cell r="C175" t="str">
            <v>100m3</v>
          </cell>
          <cell r="F175">
            <v>81657</v>
          </cell>
          <cell r="G175">
            <v>236304</v>
          </cell>
        </row>
        <row r="176">
          <cell r="A176">
            <v>55.614000000000011</v>
          </cell>
          <cell r="B176" t="str">
            <v>Ñaøo neàn ñöôøng laøm môùi  &lt;50m ,maùy uûi 75CV,ÑC4</v>
          </cell>
          <cell r="C176" t="str">
            <v>100m3</v>
          </cell>
          <cell r="F176">
            <v>98896</v>
          </cell>
          <cell r="G176">
            <v>312212</v>
          </cell>
        </row>
        <row r="177">
          <cell r="A177">
            <v>55.621000000000002</v>
          </cell>
          <cell r="B177" t="str">
            <v>Ñaøo neàn ñöôøng laøm môùi  &lt;50m ,maùy uûi 110CV,ÑC1</v>
          </cell>
          <cell r="C177" t="str">
            <v>100m3</v>
          </cell>
          <cell r="F177">
            <v>52119</v>
          </cell>
          <cell r="G177">
            <v>190476</v>
          </cell>
        </row>
        <row r="178">
          <cell r="A178">
            <v>55.622</v>
          </cell>
          <cell r="B178" t="str">
            <v>Ñaøo neàn ñöôøng laøm môùi  &lt;50m ,maùy uûi 110CV,ÑC2</v>
          </cell>
          <cell r="C178" t="str">
            <v>100m3</v>
          </cell>
          <cell r="F178">
            <v>68047</v>
          </cell>
          <cell r="G178">
            <v>233154</v>
          </cell>
        </row>
        <row r="179">
          <cell r="A179">
            <v>55.622999999999998</v>
          </cell>
          <cell r="B179" t="str">
            <v>Ñaøo neàn ñöôøng laøm môùi  &lt;50m ,maùy uûi 110CV,ÑC3</v>
          </cell>
          <cell r="C179" t="str">
            <v>100m3</v>
          </cell>
          <cell r="F179">
            <v>81657</v>
          </cell>
          <cell r="G179">
            <v>280324</v>
          </cell>
        </row>
        <row r="180">
          <cell r="A180">
            <v>55.623999999999995</v>
          </cell>
          <cell r="B180" t="str">
            <v>Ñaøo neàn ñöôøng laøm môùi  &lt;50m ,maùy uûi 110CV,ÑC4</v>
          </cell>
          <cell r="C180" t="str">
            <v>100m3</v>
          </cell>
          <cell r="F180">
            <v>98896</v>
          </cell>
          <cell r="G180">
            <v>378258</v>
          </cell>
        </row>
        <row r="181">
          <cell r="A181">
            <v>55.631</v>
          </cell>
          <cell r="B181" t="str">
            <v>Ñaøo neàn ñöôøng laøm môùi  &lt;50m ,maùy uûi 140CV,ÑC1</v>
          </cell>
          <cell r="C181" t="str">
            <v>100m3</v>
          </cell>
          <cell r="F181">
            <v>52119</v>
          </cell>
          <cell r="G181">
            <v>222852</v>
          </cell>
        </row>
        <row r="182">
          <cell r="A182">
            <v>55.631999999999998</v>
          </cell>
          <cell r="B182" t="str">
            <v>Ñaøo neàn ñöôøng laøm môùi  &lt;50m ,maùy uûi 140CV,ÑC2</v>
          </cell>
          <cell r="C182" t="str">
            <v>100m3</v>
          </cell>
          <cell r="F182">
            <v>68047</v>
          </cell>
          <cell r="G182">
            <v>277276</v>
          </cell>
        </row>
        <row r="183">
          <cell r="A183">
            <v>55.632999999999996</v>
          </cell>
          <cell r="B183" t="str">
            <v>Ñaøo neàn ñöôøng laøm môùi  &lt;50m ,maùy uûi 140CV,ÑC3</v>
          </cell>
          <cell r="C183" t="str">
            <v>100m3</v>
          </cell>
          <cell r="F183">
            <v>81657</v>
          </cell>
          <cell r="G183">
            <v>339147</v>
          </cell>
        </row>
        <row r="184">
          <cell r="A184">
            <v>55.633999999999993</v>
          </cell>
          <cell r="B184" t="str">
            <v>Ñaøo neàn ñöôøng laøm môùi  &lt;50m ,maùy uûi 140CV,ÑC4</v>
          </cell>
          <cell r="C184" t="str">
            <v>100m3</v>
          </cell>
          <cell r="F184">
            <v>98896</v>
          </cell>
          <cell r="G184">
            <v>457161</v>
          </cell>
        </row>
        <row r="185">
          <cell r="A185">
            <v>55.670999999999999</v>
          </cell>
          <cell r="B185" t="str">
            <v>Ñaøo neàn ñöôøng laøm môùi  &lt;70m ,maùy uûi 75CV,ÑC1</v>
          </cell>
          <cell r="C185" t="str">
            <v>100m3</v>
          </cell>
          <cell r="F185">
            <v>52119</v>
          </cell>
          <cell r="G185">
            <v>196370</v>
          </cell>
        </row>
        <row r="186">
          <cell r="A186">
            <v>55.671999999999997</v>
          </cell>
          <cell r="B186" t="str">
            <v>Ñaøo neàn ñöôøng laøm môùi  &lt;70m ,maùy uûi 75CV,ÑC2</v>
          </cell>
          <cell r="C186" t="str">
            <v>100m3</v>
          </cell>
          <cell r="F186">
            <v>68047</v>
          </cell>
          <cell r="G186">
            <v>247526</v>
          </cell>
        </row>
        <row r="187">
          <cell r="A187">
            <v>55.672999999999995</v>
          </cell>
          <cell r="B187" t="str">
            <v>Ñaøo neàn ñöôøng laøm môùi  &lt;70m ,maùy uûi 75CV,ÑC3</v>
          </cell>
          <cell r="C187" t="str">
            <v>100m3</v>
          </cell>
          <cell r="F187">
            <v>81657</v>
          </cell>
          <cell r="G187">
            <v>351816</v>
          </cell>
        </row>
        <row r="188">
          <cell r="A188">
            <v>55.673999999999992</v>
          </cell>
          <cell r="B188" t="str">
            <v>Ñaøo neàn ñöôøng laøm môùi  &lt;70m ,maùy uûi 75CV,ÑC4</v>
          </cell>
          <cell r="C188" t="str">
            <v>100m3</v>
          </cell>
          <cell r="F188">
            <v>98896</v>
          </cell>
          <cell r="G188">
            <v>474919</v>
          </cell>
        </row>
        <row r="189">
          <cell r="A189">
            <v>55.680999999999997</v>
          </cell>
          <cell r="B189" t="str">
            <v>Ñaøo neàn ñöôøng laøm môùi  &lt;70m ,maùy uûi 110CV,ÑC1</v>
          </cell>
          <cell r="C189" t="str">
            <v>100m3</v>
          </cell>
          <cell r="F189">
            <v>52119</v>
          </cell>
          <cell r="G189">
            <v>257413</v>
          </cell>
        </row>
        <row r="190">
          <cell r="A190">
            <v>55.682000000000002</v>
          </cell>
          <cell r="B190" t="str">
            <v>Ñaøo neàn ñöôøng laøm môùi  &lt;70m ,maùy uûi 110CV,ÑC2</v>
          </cell>
          <cell r="C190" t="str">
            <v>100m3</v>
          </cell>
          <cell r="F190">
            <v>68047</v>
          </cell>
          <cell r="G190">
            <v>314017</v>
          </cell>
        </row>
        <row r="191">
          <cell r="A191">
            <v>55.683000000000007</v>
          </cell>
          <cell r="B191" t="str">
            <v>Ñaøo neàn ñöôøng laøm môùi  &lt;70m ,maùy uûi 110CV,ÑC3</v>
          </cell>
          <cell r="C191" t="str">
            <v>100m3</v>
          </cell>
          <cell r="F191">
            <v>81657</v>
          </cell>
          <cell r="G191">
            <v>377359</v>
          </cell>
        </row>
        <row r="192">
          <cell r="A192">
            <v>55.684000000000012</v>
          </cell>
          <cell r="B192" t="str">
            <v>Ñaøo neàn ñöôøng laøm môùi  &lt;70m ,maùy uûi 110CV,ÑC4</v>
          </cell>
          <cell r="C192" t="str">
            <v>100m3</v>
          </cell>
          <cell r="F192">
            <v>98896</v>
          </cell>
          <cell r="G192">
            <v>509435</v>
          </cell>
        </row>
        <row r="193">
          <cell r="A193">
            <v>55.691000000000003</v>
          </cell>
          <cell r="B193" t="str">
            <v>Ñaøo neàn ñöôøng laøm môùi  &lt;70m ,maùy uûi 140CV,ÑC1</v>
          </cell>
          <cell r="C193" t="str">
            <v>100m3</v>
          </cell>
          <cell r="F193">
            <v>52119</v>
          </cell>
          <cell r="G193">
            <v>289879</v>
          </cell>
        </row>
        <row r="194">
          <cell r="A194">
            <v>55.692</v>
          </cell>
          <cell r="B194" t="str">
            <v>Ñaøo neàn ñöôøng laøm môùi  &lt;70m ,maùy uûi 140CV,ÑC2</v>
          </cell>
          <cell r="C194" t="str">
            <v>100m3</v>
          </cell>
          <cell r="F194">
            <v>68047</v>
          </cell>
          <cell r="G194">
            <v>309357</v>
          </cell>
        </row>
        <row r="195">
          <cell r="A195">
            <v>55.692999999999998</v>
          </cell>
          <cell r="B195" t="str">
            <v>Ñaøo neàn ñöôøng laøm môùi  &lt;70m ,maùy uûi 140CV,ÑC3</v>
          </cell>
          <cell r="C195" t="str">
            <v>100m3</v>
          </cell>
          <cell r="F195">
            <v>81657</v>
          </cell>
          <cell r="G195">
            <v>397009</v>
          </cell>
        </row>
        <row r="196">
          <cell r="A196">
            <v>55.693999999999996</v>
          </cell>
          <cell r="B196" t="str">
            <v>Ñaøo neàn ñöôøng laøm môùi  &lt;70m ,maùy uûi 140CV,ÑC4</v>
          </cell>
          <cell r="C196" t="str">
            <v>100m3</v>
          </cell>
          <cell r="F196">
            <v>98896</v>
          </cell>
          <cell r="G196">
            <v>536219</v>
          </cell>
        </row>
        <row r="197">
          <cell r="A197">
            <v>55.731000000000002</v>
          </cell>
          <cell r="B197" t="str">
            <v>Ñaøo neàn ñöôøng laøm môùi  &lt;100m ,maùy uûi 75CV,ÑC1</v>
          </cell>
          <cell r="C197" t="str">
            <v>100m3</v>
          </cell>
          <cell r="F197">
            <v>52119</v>
          </cell>
          <cell r="G197">
            <v>301651</v>
          </cell>
        </row>
        <row r="198">
          <cell r="A198">
            <v>55.731999999999999</v>
          </cell>
          <cell r="B198" t="str">
            <v>Ñaøo neàn ñöôøng laøm môùi  &lt;100m ,maùy uûi 75CV,ÑC2</v>
          </cell>
          <cell r="C198" t="str">
            <v>100m3</v>
          </cell>
          <cell r="F198">
            <v>68047</v>
          </cell>
          <cell r="G198">
            <v>369638</v>
          </cell>
        </row>
        <row r="199">
          <cell r="A199">
            <v>55.732999999999997</v>
          </cell>
          <cell r="B199" t="str">
            <v>Ñaøo neàn ñöôøng laøm môùi  &lt;100m ,maùy uûi 75CV,ÑC3</v>
          </cell>
          <cell r="C199" t="str">
            <v>100m3</v>
          </cell>
          <cell r="F199">
            <v>81657</v>
          </cell>
          <cell r="G199">
            <v>506272</v>
          </cell>
        </row>
        <row r="200">
          <cell r="A200">
            <v>55.733999999999995</v>
          </cell>
          <cell r="B200" t="str">
            <v>Ñaøo neàn ñöôøng laøm môùi  &lt;100m ,maùy uûi 75CV,ÑC4</v>
          </cell>
          <cell r="C200" t="str">
            <v>100m3</v>
          </cell>
          <cell r="F200">
            <v>98896</v>
          </cell>
          <cell r="G200">
            <v>683500</v>
          </cell>
        </row>
        <row r="201">
          <cell r="A201">
            <v>55.741</v>
          </cell>
          <cell r="B201" t="str">
            <v>Ñaøo neàn ñöôøng laøm môùi  &lt;100m ,maùy uûi 110CV,ÑC1</v>
          </cell>
          <cell r="C201" t="str">
            <v>100m3</v>
          </cell>
          <cell r="F201">
            <v>52119</v>
          </cell>
          <cell r="G201">
            <v>358042</v>
          </cell>
        </row>
        <row r="202">
          <cell r="A202">
            <v>55.741999999999997</v>
          </cell>
          <cell r="B202" t="str">
            <v>Ñaøo neàn ñöôøng laøm môùi  &lt;100m ,maùy uûi 110CV,ÑC2</v>
          </cell>
          <cell r="C202" t="str">
            <v>100m3</v>
          </cell>
          <cell r="F202">
            <v>68047</v>
          </cell>
          <cell r="G202">
            <v>435311</v>
          </cell>
        </row>
        <row r="203">
          <cell r="A203">
            <v>55.742999999999995</v>
          </cell>
          <cell r="B203" t="str">
            <v>Ñaøo neàn ñöôøng laøm môùi  &lt;100m ,maùy uûi 110CV,ÑC3</v>
          </cell>
          <cell r="C203" t="str">
            <v>100m3</v>
          </cell>
          <cell r="F203">
            <v>81657</v>
          </cell>
          <cell r="G203">
            <v>522912</v>
          </cell>
        </row>
        <row r="204">
          <cell r="A204">
            <v>55.743999999999993</v>
          </cell>
          <cell r="B204" t="str">
            <v>Ñaøo neàn ñöôøng laøm môùi  &lt;100m ,maùy uûi 110CV,ÑC4</v>
          </cell>
          <cell r="C204" t="str">
            <v>100m3</v>
          </cell>
          <cell r="F204">
            <v>98896</v>
          </cell>
          <cell r="G204">
            <v>705751</v>
          </cell>
        </row>
        <row r="205">
          <cell r="A205">
            <v>55.750999999999998</v>
          </cell>
          <cell r="B205" t="str">
            <v>Ñaøo neàn ñöôøng laøm môùi  &lt;100m ,maùy uûi 140CV,ÑC1</v>
          </cell>
          <cell r="C205" t="str">
            <v>100m3</v>
          </cell>
          <cell r="F205">
            <v>52119</v>
          </cell>
          <cell r="G205">
            <v>350605</v>
          </cell>
        </row>
        <row r="206">
          <cell r="A206">
            <v>55.752000000000002</v>
          </cell>
          <cell r="B206" t="str">
            <v>Ñaøo neàn ñöôøng laøm môùi  &lt;100m ,maùy uûi 140CV,ÑC2</v>
          </cell>
          <cell r="C206" t="str">
            <v>100m3</v>
          </cell>
          <cell r="F206">
            <v>68047</v>
          </cell>
          <cell r="G206">
            <v>445131</v>
          </cell>
        </row>
        <row r="207">
          <cell r="A207">
            <v>55.753000000000007</v>
          </cell>
          <cell r="B207" t="str">
            <v>Ñaøo neàn ñöôøng laøm môùi  &lt;100m ,maùy uûi 140CV,ÑC3</v>
          </cell>
          <cell r="C207" t="str">
            <v>100m3</v>
          </cell>
          <cell r="F207">
            <v>81657</v>
          </cell>
          <cell r="G207">
            <v>608403</v>
          </cell>
        </row>
        <row r="208">
          <cell r="A208">
            <v>55.754000000000012</v>
          </cell>
          <cell r="B208" t="str">
            <v>Ñaøo neàn ñöôøng laøm môùi  &lt;100m ,maùy uûi 140CV,ÑC4</v>
          </cell>
          <cell r="C208" t="str">
            <v>100m3</v>
          </cell>
          <cell r="F208">
            <v>98896</v>
          </cell>
          <cell r="G208">
            <v>820943</v>
          </cell>
        </row>
        <row r="209">
          <cell r="A209">
            <v>56.110999999999997</v>
          </cell>
          <cell r="B209" t="str">
            <v>Ñaøo neàn ñg môû roäng  &lt;300m ,maùy ñaøo0.4,oâ toâ 5T,ÑC1</v>
          </cell>
          <cell r="C209" t="str">
            <v>100m3</v>
          </cell>
          <cell r="F209">
            <v>135403</v>
          </cell>
          <cell r="G209">
            <v>356721</v>
          </cell>
        </row>
        <row r="210">
          <cell r="A210">
            <v>56.112000000000002</v>
          </cell>
          <cell r="B210" t="str">
            <v>Ñaøo neàn ñg môû roäng  &lt;300m ,maùy ñaøo0.4,oâ toâ 5T,ÑC2</v>
          </cell>
          <cell r="C210" t="str">
            <v>100m3</v>
          </cell>
          <cell r="F210">
            <v>168814</v>
          </cell>
          <cell r="G210">
            <v>428007</v>
          </cell>
        </row>
        <row r="211">
          <cell r="A211">
            <v>56.113000000000007</v>
          </cell>
          <cell r="B211" t="str">
            <v>Ñaøo neàn ñg môû roäng  &lt;300m ,maùy ñaøo0.4,oâ toâ 5T,ÑC3</v>
          </cell>
          <cell r="C211" t="str">
            <v>100m3</v>
          </cell>
          <cell r="F211">
            <v>201708</v>
          </cell>
          <cell r="G211">
            <v>542317</v>
          </cell>
        </row>
        <row r="212">
          <cell r="A212">
            <v>56.121000000000002</v>
          </cell>
          <cell r="B212" t="str">
            <v>Ñaøo neàn ñg môû roäng  &lt;300m ,maùy ñaøo0.8,oâ toâ 5T,ÑC1</v>
          </cell>
          <cell r="C212" t="str">
            <v>100m3</v>
          </cell>
          <cell r="F212">
            <v>135403</v>
          </cell>
          <cell r="G212">
            <v>362988</v>
          </cell>
        </row>
        <row r="213">
          <cell r="A213">
            <v>56.122</v>
          </cell>
          <cell r="B213" t="str">
            <v>Ñaøo neàn ñg môû roäng  &lt;300m ,maùy ñaøo0.8,oâ toâ 5T,ÑC2</v>
          </cell>
          <cell r="C213" t="str">
            <v>100m3</v>
          </cell>
          <cell r="F213">
            <v>168814</v>
          </cell>
          <cell r="G213">
            <v>438566</v>
          </cell>
        </row>
        <row r="214">
          <cell r="A214">
            <v>56.122999999999998</v>
          </cell>
          <cell r="B214" t="str">
            <v>Ñaøo neàn ñg môû roäng  &lt;300m ,maùy ñaøo0.8,oâ toâ 5T,ÑC3</v>
          </cell>
          <cell r="C214" t="str">
            <v>100m3</v>
          </cell>
          <cell r="F214">
            <v>201708</v>
          </cell>
          <cell r="G214">
            <v>536452</v>
          </cell>
        </row>
        <row r="215">
          <cell r="A215">
            <v>56.123999999999995</v>
          </cell>
          <cell r="B215" t="str">
            <v>Ñaøo neàn ñg môû roäng  &lt;300m ,maùy ñaøo0.8,oâ toâ 5T,ÑC4</v>
          </cell>
          <cell r="C215" t="str">
            <v>100m3</v>
          </cell>
          <cell r="F215">
            <v>233774</v>
          </cell>
          <cell r="G215">
            <v>590323</v>
          </cell>
        </row>
        <row r="216">
          <cell r="A216">
            <v>56.131</v>
          </cell>
          <cell r="B216" t="str">
            <v>Ñaøo neàn ñg môû roäng  &lt;300m ,maùy ñaøo0.8,oâ toâ 7T,ÑC1</v>
          </cell>
          <cell r="C216" t="str">
            <v>100m3</v>
          </cell>
          <cell r="F216">
            <v>135403</v>
          </cell>
          <cell r="G216">
            <v>390349</v>
          </cell>
        </row>
        <row r="217">
          <cell r="A217">
            <v>56.131999999999998</v>
          </cell>
          <cell r="B217" t="str">
            <v>Ñaøo neàn ñg môû roäng  &lt;300m ,maùy ñaøo0.8,oâ toâ 7T,ÑC2</v>
          </cell>
          <cell r="C217" t="str">
            <v>100m3</v>
          </cell>
          <cell r="F217">
            <v>168814</v>
          </cell>
          <cell r="G217">
            <v>446375</v>
          </cell>
        </row>
        <row r="218">
          <cell r="A218">
            <v>56.132999999999996</v>
          </cell>
          <cell r="B218" t="str">
            <v>Ñaøo neàn ñg môû roäng  &lt;300m ,maùy ñaøo0.8,oâ toâ 7T,ÑC3</v>
          </cell>
          <cell r="C218" t="str">
            <v>100m3</v>
          </cell>
          <cell r="F218">
            <v>201708</v>
          </cell>
          <cell r="G218">
            <v>558719</v>
          </cell>
        </row>
        <row r="219">
          <cell r="A219">
            <v>56.133999999999993</v>
          </cell>
          <cell r="B219" t="str">
            <v>Ñaøo neàn ñg môû roäng  &lt;300m ,maùy ñaøo0.8,oâ toâ 7T,ÑC4</v>
          </cell>
          <cell r="C219" t="str">
            <v>100m3</v>
          </cell>
          <cell r="F219">
            <v>233774</v>
          </cell>
          <cell r="G219">
            <v>613306</v>
          </cell>
        </row>
        <row r="220">
          <cell r="A220">
            <v>56.161000000000001</v>
          </cell>
          <cell r="B220" t="str">
            <v>Ñaøo neàn ñg môû roäng  &lt;300m ,maùy ñaøo1.25,oâ toâ 7T,ÑC1</v>
          </cell>
          <cell r="C220" t="str">
            <v>100m3</v>
          </cell>
          <cell r="F220">
            <v>135403</v>
          </cell>
          <cell r="G220">
            <v>417000</v>
          </cell>
        </row>
        <row r="221">
          <cell r="A221">
            <v>56.161999999999999</v>
          </cell>
          <cell r="B221" t="str">
            <v>Ñaøo neàn ñg môû roäng  &lt;300m ,maùy ñaøo1.25,oâ toâ 7T,ÑC2</v>
          </cell>
          <cell r="C221" t="str">
            <v>100m3</v>
          </cell>
          <cell r="F221">
            <v>168814</v>
          </cell>
          <cell r="G221">
            <v>474063</v>
          </cell>
        </row>
        <row r="222">
          <cell r="A222">
            <v>56.162999999999997</v>
          </cell>
          <cell r="B222" t="str">
            <v>Ñaøo neàn ñg môû roäng  &lt;300m ,maùy ñaøo1.25,oâ toâ 7T,ÑC3</v>
          </cell>
          <cell r="C222" t="str">
            <v>100m3</v>
          </cell>
          <cell r="F222">
            <v>201708</v>
          </cell>
          <cell r="G222">
            <v>585734</v>
          </cell>
        </row>
        <row r="223">
          <cell r="A223">
            <v>56.163999999999994</v>
          </cell>
          <cell r="B223" t="str">
            <v>Ñaøo neàn ñg môû roäng  &lt;300m ,maùy ñaøo1.25,oâ toâ 7T,ÑC4</v>
          </cell>
          <cell r="C223" t="str">
            <v>100m3</v>
          </cell>
          <cell r="F223">
            <v>233774</v>
          </cell>
          <cell r="G223">
            <v>718774</v>
          </cell>
        </row>
        <row r="224">
          <cell r="A224">
            <v>58.110999999999997</v>
          </cell>
          <cell r="B224" t="str">
            <v>Vaän chuyeån tieáp cöï ly &lt;2km, oâ toâ 5T, (x1)ÑC1</v>
          </cell>
          <cell r="C224" t="str">
            <v>100m3</v>
          </cell>
          <cell r="G224">
            <v>169866</v>
          </cell>
        </row>
        <row r="225">
          <cell r="A225">
            <v>58.112000000000002</v>
          </cell>
          <cell r="B225" t="str">
            <v>Vaän chuyeån tieáp cöï ly &lt;2km, oâ toâ 5T, (x1)ÑC2</v>
          </cell>
          <cell r="C225" t="str">
            <v>100m3</v>
          </cell>
          <cell r="G225">
            <v>185308</v>
          </cell>
        </row>
        <row r="226">
          <cell r="A226">
            <v>58.113000000000007</v>
          </cell>
          <cell r="B226" t="str">
            <v>Vaän chuyeån tieáp cöï ly &lt;2km, oâ toâ 5T, (x1)ÑC3</v>
          </cell>
          <cell r="C226" t="str">
            <v>100m3</v>
          </cell>
          <cell r="G226">
            <v>221340</v>
          </cell>
        </row>
        <row r="227">
          <cell r="A227">
            <v>58.114000000000011</v>
          </cell>
          <cell r="B227" t="str">
            <v>Vaän chuyeån tieáp cöï ly &lt;2km, oâ toâ 5T, (x1)ÑC4</v>
          </cell>
          <cell r="C227" t="str">
            <v>100m3</v>
          </cell>
          <cell r="G227">
            <v>226487</v>
          </cell>
        </row>
        <row r="228">
          <cell r="A228">
            <v>58.121000000000002</v>
          </cell>
          <cell r="B228" t="str">
            <v>Vaän chuyeån tieáp cöï ly &lt;2km, oâ toâ 7T, (x1)ÑC1</v>
          </cell>
          <cell r="C228" t="str">
            <v>100m3</v>
          </cell>
          <cell r="G228">
            <v>162493</v>
          </cell>
        </row>
        <row r="229">
          <cell r="A229">
            <v>58.122</v>
          </cell>
          <cell r="B229" t="str">
            <v>Vaän chuyeån tieáp cöï ly &lt;2km, oâ toâ 7T, (x1)ÑC2</v>
          </cell>
          <cell r="C229" t="str">
            <v>100m3</v>
          </cell>
          <cell r="G229">
            <v>170051</v>
          </cell>
        </row>
        <row r="230">
          <cell r="A230">
            <v>58.122999999999998</v>
          </cell>
          <cell r="B230" t="str">
            <v>Vaän chuyeån tieáp cöï ly &lt;2km, oâ toâ 7T, (x1)ÑC3</v>
          </cell>
          <cell r="C230" t="str">
            <v>100m3</v>
          </cell>
          <cell r="G230">
            <v>181388</v>
          </cell>
        </row>
        <row r="231">
          <cell r="A231">
            <v>58.123999999999995</v>
          </cell>
          <cell r="B231" t="str">
            <v>Vaän chuyeån tieáp cöï ly &lt;2km, oâ toâ 7T, (x1)ÑC4</v>
          </cell>
          <cell r="C231" t="str">
            <v>100m3</v>
          </cell>
          <cell r="G231">
            <v>188946</v>
          </cell>
        </row>
        <row r="232">
          <cell r="A232">
            <v>58.210999999999999</v>
          </cell>
          <cell r="B232" t="str">
            <v>Vaän chuyeån tieáp cöï ly &lt;4km, oâ toâ 5T, (x3)ÑC1</v>
          </cell>
          <cell r="C232" t="str">
            <v>100m3</v>
          </cell>
          <cell r="G232">
            <v>409221</v>
          </cell>
        </row>
        <row r="233">
          <cell r="A233">
            <v>58.212000000000003</v>
          </cell>
          <cell r="B233" t="str">
            <v>Vaän chuyeån tieáp cöï ly &lt;4km, oâ toâ 5T, (x3)ÑC2</v>
          </cell>
          <cell r="C233" t="str">
            <v>100m3</v>
          </cell>
          <cell r="G233">
            <v>463269</v>
          </cell>
        </row>
        <row r="234">
          <cell r="A234">
            <v>58.213000000000008</v>
          </cell>
          <cell r="B234" t="str">
            <v>Vaän chuyeån tieáp cöï ly &lt;4km, oâ toâ 5T, (x3)ÑC3</v>
          </cell>
          <cell r="C234" t="str">
            <v>100m3</v>
          </cell>
          <cell r="G234">
            <v>509598</v>
          </cell>
        </row>
        <row r="235">
          <cell r="A235">
            <v>58.214000000000013</v>
          </cell>
          <cell r="B235" t="str">
            <v>Vaän chuyeån tieáp cöï ly &lt;4km, oâ toâ 5T, (x3)ÑC4</v>
          </cell>
          <cell r="C235" t="str">
            <v>100m3</v>
          </cell>
          <cell r="G235">
            <v>563646</v>
          </cell>
        </row>
        <row r="236">
          <cell r="A236">
            <v>58.220999999999997</v>
          </cell>
          <cell r="B236" t="str">
            <v>Vaän chuyeån tieáp cöï ly &lt;4km, oâ toâ 7T, (x3)ÑC1</v>
          </cell>
          <cell r="C236" t="str">
            <v>100m3</v>
          </cell>
          <cell r="G236">
            <v>341940</v>
          </cell>
        </row>
        <row r="237">
          <cell r="A237">
            <v>58.222000000000001</v>
          </cell>
          <cell r="B237" t="str">
            <v>Vaän chuyeån tieáp cöï ly &lt;4km, oâ toâ 7T, (x3)ÑC2</v>
          </cell>
          <cell r="C237" t="str">
            <v>100m3</v>
          </cell>
          <cell r="G237">
            <v>430797</v>
          </cell>
        </row>
        <row r="238">
          <cell r="A238">
            <v>58.223000000000006</v>
          </cell>
          <cell r="B238" t="str">
            <v>Vaän chuyeån tieáp cöï ly &lt;4km, oâ toâ 7T, (x3)ÑC3</v>
          </cell>
          <cell r="C238" t="str">
            <v>100m3</v>
          </cell>
          <cell r="G238">
            <v>462468</v>
          </cell>
        </row>
        <row r="239">
          <cell r="A239">
            <v>58.224000000000011</v>
          </cell>
          <cell r="B239" t="str">
            <v>Vaän chuyeån tieáp cöï ly &lt;4km, oâ toâ 7T, (x3)ÑC4</v>
          </cell>
          <cell r="C239" t="str">
            <v>100m3</v>
          </cell>
          <cell r="G239">
            <v>464805</v>
          </cell>
        </row>
        <row r="240">
          <cell r="A240">
            <v>58.311</v>
          </cell>
          <cell r="B240" t="str">
            <v>Vaän chuyeån tieáp cöï ly &lt;7km,oâ toâ 5T,ÑC1</v>
          </cell>
          <cell r="C240" t="str">
            <v>100m3</v>
          </cell>
          <cell r="G240">
            <v>113244</v>
          </cell>
        </row>
        <row r="241">
          <cell r="A241">
            <v>58.311999999999998</v>
          </cell>
          <cell r="B241" t="str">
            <v>Vaän chuyeån tieáp cöï ly &lt;7km,oâ toâ 5T,ÑC2</v>
          </cell>
          <cell r="C241" t="str">
            <v>100m3</v>
          </cell>
          <cell r="G241">
            <v>137437</v>
          </cell>
        </row>
        <row r="242">
          <cell r="A242">
            <v>58.312999999999995</v>
          </cell>
          <cell r="B242" t="str">
            <v>Vaän chuyeån tieáp cöï ly &lt;7km,oâ toâ 5T,ÑC3</v>
          </cell>
          <cell r="C242" t="str">
            <v>100m3</v>
          </cell>
          <cell r="G242">
            <v>149791</v>
          </cell>
        </row>
        <row r="243">
          <cell r="A243">
            <v>58.313999999999993</v>
          </cell>
          <cell r="B243" t="str">
            <v>Vaän chuyeån tieáp cöï ly &lt;7km,oâ toâ 5T,ÑC4</v>
          </cell>
          <cell r="C243" t="str">
            <v>100m3</v>
          </cell>
          <cell r="G243">
            <v>169866</v>
          </cell>
        </row>
        <row r="244">
          <cell r="A244">
            <v>62.110999999999997</v>
          </cell>
          <cell r="B244" t="str">
            <v>San ñaàm ñaát maët baèng,ÑC1</v>
          </cell>
          <cell r="C244" t="str">
            <v>100m3</v>
          </cell>
          <cell r="G244">
            <v>82252</v>
          </cell>
        </row>
        <row r="245">
          <cell r="A245">
            <v>62.112000000000002</v>
          </cell>
          <cell r="B245" t="str">
            <v>San ñaàm ñaát maët baèng,ÑC2</v>
          </cell>
          <cell r="C245" t="str">
            <v>100m3</v>
          </cell>
          <cell r="G245">
            <v>91210</v>
          </cell>
        </row>
        <row r="246">
          <cell r="A246">
            <v>62.113000000000007</v>
          </cell>
          <cell r="B246" t="str">
            <v>San ñaàm ñaát maët baèng,ÑC3</v>
          </cell>
          <cell r="C246" t="str">
            <v>100m3</v>
          </cell>
          <cell r="G246">
            <v>111570</v>
          </cell>
        </row>
        <row r="247">
          <cell r="A247">
            <v>62.114000000000011</v>
          </cell>
          <cell r="B247" t="str">
            <v>San ñaàm ñaát maët baèng,ÑC4</v>
          </cell>
          <cell r="C247" t="str">
            <v>100m3</v>
          </cell>
          <cell r="G247">
            <v>129573</v>
          </cell>
        </row>
        <row r="248">
          <cell r="A248">
            <v>65.111000000000004</v>
          </cell>
          <cell r="B248" t="str">
            <v>Ñaép ñaát neàn ñöôøng, maùy ñaàm 9T,K=0.9,ÑC1</v>
          </cell>
          <cell r="C248" t="str">
            <v>100m3</v>
          </cell>
          <cell r="F248">
            <v>63719</v>
          </cell>
          <cell r="G248">
            <v>102612</v>
          </cell>
        </row>
        <row r="249">
          <cell r="A249">
            <v>65.111999999999995</v>
          </cell>
          <cell r="B249" t="str">
            <v>Ñaép ñaát neàn ñöôøng, maùy ñaàm 9T,K=0.9,ÑC2</v>
          </cell>
          <cell r="C249" t="str">
            <v>100m3</v>
          </cell>
          <cell r="F249">
            <v>63719</v>
          </cell>
          <cell r="G249">
            <v>114827</v>
          </cell>
        </row>
        <row r="250">
          <cell r="A250">
            <v>65.112999999999985</v>
          </cell>
          <cell r="B250" t="str">
            <v>Ñaép ñaát neàn ñöôøng, maùy ñaàm 9T,K=0.9,ÑC3</v>
          </cell>
          <cell r="C250" t="str">
            <v>100m3</v>
          </cell>
          <cell r="F250">
            <v>63719</v>
          </cell>
          <cell r="G250">
            <v>130118</v>
          </cell>
        </row>
        <row r="251">
          <cell r="A251">
            <v>65.113999999999976</v>
          </cell>
          <cell r="B251" t="str">
            <v>Ñaép ñaát neàn ñöôøng, maùy ñaàm 9T,K=0.9,ÑC4</v>
          </cell>
          <cell r="C251" t="str">
            <v>100m3</v>
          </cell>
          <cell r="F251">
            <v>63719</v>
          </cell>
          <cell r="G251">
            <v>132561</v>
          </cell>
        </row>
        <row r="252">
          <cell r="A252">
            <v>65.120999999999995</v>
          </cell>
          <cell r="B252" t="str">
            <v>Ñaép ñaát neàn ñöôøng, maùy ñaàm 9T,K=0.95,ÑC1</v>
          </cell>
          <cell r="C252" t="str">
            <v>100m3</v>
          </cell>
          <cell r="F252">
            <v>63719</v>
          </cell>
          <cell r="G252">
            <v>139076</v>
          </cell>
        </row>
        <row r="253">
          <cell r="A253">
            <v>65.122</v>
          </cell>
          <cell r="B253" t="str">
            <v>Ñaép ñaát neàn ñöôøng, maùy ñaàm 9T,K=0.95,ÑC2</v>
          </cell>
          <cell r="C253" t="str">
            <v>100m3</v>
          </cell>
          <cell r="F253">
            <v>63719</v>
          </cell>
          <cell r="G253">
            <v>153735</v>
          </cell>
        </row>
        <row r="254">
          <cell r="A254">
            <v>65.123000000000005</v>
          </cell>
          <cell r="B254" t="str">
            <v>Ñaép ñaát neàn ñöôøng, maùy ñaàm 9T,K=0.95,ÑC3</v>
          </cell>
          <cell r="C254" t="str">
            <v>100m3</v>
          </cell>
          <cell r="F254">
            <v>63719</v>
          </cell>
          <cell r="G254">
            <v>188753</v>
          </cell>
        </row>
        <row r="255">
          <cell r="A255">
            <v>65.124000000000009</v>
          </cell>
          <cell r="B255" t="str">
            <v>Ñaép ñaát neàn ñöôøng, maùy ñaàm 9T,K=0.95,ÑC4</v>
          </cell>
          <cell r="C255" t="str">
            <v>100m3</v>
          </cell>
          <cell r="F255">
            <v>63719</v>
          </cell>
          <cell r="G255">
            <v>192193</v>
          </cell>
        </row>
        <row r="256">
          <cell r="A256">
            <v>65.210999999999999</v>
          </cell>
          <cell r="B256" t="str">
            <v>Ñaép ñaát neàn ñöôøng, maùy ñaàm 16T,K=0.9,ÑC1</v>
          </cell>
          <cell r="C256" t="str">
            <v>100m3</v>
          </cell>
          <cell r="F256">
            <v>63719</v>
          </cell>
          <cell r="G256">
            <v>105374</v>
          </cell>
        </row>
        <row r="257">
          <cell r="A257">
            <v>65.212000000000003</v>
          </cell>
          <cell r="B257" t="str">
            <v>Ñaép ñaát neàn ñöôøng, maùy ñaàm 16T,K=0.9,ÑC2</v>
          </cell>
          <cell r="C257" t="str">
            <v>100m3</v>
          </cell>
          <cell r="F257">
            <v>63719</v>
          </cell>
          <cell r="G257">
            <v>118228</v>
          </cell>
        </row>
        <row r="258">
          <cell r="A258">
            <v>65.213000000000008</v>
          </cell>
          <cell r="B258" t="str">
            <v>Ñaép ñaát neàn ñöôøng, maùy ñaàm 16T,K=0.9,ÑC3</v>
          </cell>
          <cell r="C258" t="str">
            <v>100m3</v>
          </cell>
          <cell r="F258">
            <v>63719</v>
          </cell>
          <cell r="G258">
            <v>133922</v>
          </cell>
        </row>
        <row r="259">
          <cell r="A259">
            <v>65.214000000000013</v>
          </cell>
          <cell r="B259" t="str">
            <v>Ñaép ñaát neàn ñöôøng, maùy ñaàm 16T,K=0.9,ÑC4</v>
          </cell>
          <cell r="C259" t="str">
            <v>100m3</v>
          </cell>
          <cell r="F259">
            <v>63719</v>
          </cell>
          <cell r="G259">
            <v>136762</v>
          </cell>
        </row>
        <row r="260">
          <cell r="A260">
            <v>65.221000000000004</v>
          </cell>
          <cell r="B260" t="str">
            <v>Ñaép ñaát neàn ñöôøng, maùy ñaàm 16T,K=0.95,ÑC1</v>
          </cell>
          <cell r="C260" t="str">
            <v>100m3</v>
          </cell>
          <cell r="F260">
            <v>63719</v>
          </cell>
          <cell r="G260">
            <v>142292</v>
          </cell>
        </row>
        <row r="261">
          <cell r="A261">
            <v>65.221999999999994</v>
          </cell>
          <cell r="B261" t="str">
            <v>Ñaép ñaát neàn ñöôøng, maùy ñaàm 16T,K=0.95,ÑC2</v>
          </cell>
          <cell r="C261" t="str">
            <v>100m3</v>
          </cell>
          <cell r="F261">
            <v>63719</v>
          </cell>
          <cell r="G261">
            <v>158136</v>
          </cell>
        </row>
        <row r="262">
          <cell r="A262">
            <v>65.222999999999985</v>
          </cell>
          <cell r="B262" t="str">
            <v>Ñaép ñaát neàn ñöôøng, maùy ñaàm 16T,K=0.95,ÑC3</v>
          </cell>
          <cell r="C262" t="str">
            <v>100m3</v>
          </cell>
          <cell r="F262">
            <v>63719</v>
          </cell>
          <cell r="G262">
            <v>193559</v>
          </cell>
        </row>
        <row r="263">
          <cell r="A263">
            <v>65.223999999999975</v>
          </cell>
          <cell r="B263" t="str">
            <v>Ñaép ñaát neàn ñöôøng, maùy ñaàm 16T,K=0.95,ÑC4</v>
          </cell>
          <cell r="C263" t="str">
            <v>100m3</v>
          </cell>
          <cell r="F263">
            <v>63719</v>
          </cell>
          <cell r="G263">
            <v>197445</v>
          </cell>
        </row>
        <row r="264">
          <cell r="A264">
            <v>71.120999999999995</v>
          </cell>
          <cell r="B264" t="str">
            <v>Phaù ñaù maët baèng &lt;=2m, ñaù caáp 1</v>
          </cell>
          <cell r="C264" t="str">
            <v>100m3</v>
          </cell>
          <cell r="E264">
            <v>1218300</v>
          </cell>
          <cell r="F264">
            <v>1535050</v>
          </cell>
          <cell r="G264">
            <v>626444</v>
          </cell>
        </row>
        <row r="265">
          <cell r="A265">
            <v>71.122</v>
          </cell>
          <cell r="B265" t="str">
            <v>Phaù ñaù maët baèng &lt;=2m, ñaù caáp 2</v>
          </cell>
          <cell r="C265" t="str">
            <v>100m3</v>
          </cell>
          <cell r="E265">
            <v>1109900</v>
          </cell>
          <cell r="F265">
            <v>1256175</v>
          </cell>
          <cell r="G265">
            <v>559411</v>
          </cell>
        </row>
        <row r="266">
          <cell r="A266">
            <v>71.123000000000005</v>
          </cell>
          <cell r="B266" t="str">
            <v>Phaù ñaù maët baèng &lt;=2m, ñaù caáp 3</v>
          </cell>
          <cell r="C266" t="str">
            <v>100m3</v>
          </cell>
          <cell r="E266">
            <v>1009100</v>
          </cell>
          <cell r="F266">
            <v>1087154</v>
          </cell>
          <cell r="G266">
            <v>495835</v>
          </cell>
        </row>
        <row r="267">
          <cell r="A267">
            <v>71.124000000000009</v>
          </cell>
          <cell r="B267" t="str">
            <v>Phaù ñaù maët baèng &lt;=2m, ñaù caáp 4</v>
          </cell>
          <cell r="C267" t="str">
            <v>100m3</v>
          </cell>
          <cell r="E267">
            <v>908350</v>
          </cell>
          <cell r="F267">
            <v>1005851</v>
          </cell>
          <cell r="G267">
            <v>462318</v>
          </cell>
        </row>
        <row r="268">
          <cell r="A268">
            <v>72.113</v>
          </cell>
          <cell r="B268" t="str">
            <v>Ñaøo phaù ñaù keânh möông,ÑC3 &lt;=0,5</v>
          </cell>
          <cell r="C268" t="str">
            <v>100m3</v>
          </cell>
          <cell r="E268">
            <v>525000</v>
          </cell>
          <cell r="F268">
            <v>1805145</v>
          </cell>
        </row>
        <row r="269">
          <cell r="A269">
            <v>72.123000000000005</v>
          </cell>
          <cell r="B269" t="str">
            <v>Ñaøo phaù ñaù keânh möông,ÑC3 &gt;0,5</v>
          </cell>
          <cell r="C269" t="str">
            <v>100m3</v>
          </cell>
          <cell r="E269">
            <v>525000</v>
          </cell>
          <cell r="F269">
            <v>1275492</v>
          </cell>
        </row>
        <row r="270">
          <cell r="A270">
            <v>73.111000000000004</v>
          </cell>
          <cell r="B270" t="str">
            <v>Ñaøo phaù ñaù neàn ñöôøng &lt;=0.5m, Ñaù caáp 1</v>
          </cell>
          <cell r="C270" t="str">
            <v>100m3</v>
          </cell>
          <cell r="E270">
            <v>1220800</v>
          </cell>
          <cell r="F270">
            <v>2174821</v>
          </cell>
        </row>
        <row r="271">
          <cell r="A271">
            <v>73.111999999999995</v>
          </cell>
          <cell r="B271" t="str">
            <v>Ñaøo phaù ñaù neàn ñöôøng &lt;=0.5m, Ñaù caáp 2</v>
          </cell>
          <cell r="C271" t="str">
            <v>100m3</v>
          </cell>
          <cell r="E271">
            <v>1100000</v>
          </cell>
          <cell r="F271">
            <v>1780283</v>
          </cell>
        </row>
        <row r="272">
          <cell r="A272">
            <v>73.112999999999985</v>
          </cell>
          <cell r="B272" t="str">
            <v>Ñaøo phaù ñaù neàn ñöôøng &lt;=0.5m, Ñaù caáp 3</v>
          </cell>
          <cell r="C272" t="str">
            <v>100m3</v>
          </cell>
          <cell r="E272">
            <v>1000000</v>
          </cell>
          <cell r="F272">
            <v>1541399</v>
          </cell>
        </row>
        <row r="273">
          <cell r="A273">
            <v>73.113999999999976</v>
          </cell>
          <cell r="B273" t="str">
            <v>Ñaøo phaù ñaù neàn ñöôøng &lt;=0.5m, Ñaù caáp 4</v>
          </cell>
          <cell r="C273" t="str">
            <v>100m3</v>
          </cell>
          <cell r="E273">
            <v>900000</v>
          </cell>
          <cell r="F273">
            <v>1425740</v>
          </cell>
        </row>
        <row r="274">
          <cell r="A274">
            <v>73.120999999999995</v>
          </cell>
          <cell r="B274" t="str">
            <v>Ñaøo phaù ñaù neàn ñöôøng &gt;0.5m, Ñaù caáp 1</v>
          </cell>
          <cell r="C274" t="str">
            <v>100m3</v>
          </cell>
          <cell r="E274">
            <v>1220800</v>
          </cell>
          <cell r="F274">
            <v>1756503</v>
          </cell>
        </row>
        <row r="275">
          <cell r="A275">
            <v>73.122</v>
          </cell>
          <cell r="B275" t="str">
            <v>Ñaøo phaù ñaù neàn ñöôøng &gt;0.5m, Ñaù caáp 2</v>
          </cell>
          <cell r="C275" t="str">
            <v>100m3</v>
          </cell>
          <cell r="E275">
            <v>1100000</v>
          </cell>
          <cell r="F275">
            <v>1461411</v>
          </cell>
        </row>
        <row r="276">
          <cell r="A276">
            <v>73.123000000000005</v>
          </cell>
          <cell r="B276" t="str">
            <v>Ñaøo phaù ñaù neàn ñöôøng &gt;0.5m, Ñaù caáp 3</v>
          </cell>
          <cell r="C276" t="str">
            <v>100m3</v>
          </cell>
          <cell r="E276">
            <v>1000000</v>
          </cell>
          <cell r="F276">
            <v>1249549</v>
          </cell>
        </row>
        <row r="277">
          <cell r="A277">
            <v>73.131</v>
          </cell>
          <cell r="B277" t="str">
            <v>Vaän chuyeån tieáp 10m baèng thuû coâng</v>
          </cell>
          <cell r="C277" t="str">
            <v>100m3</v>
          </cell>
          <cell r="F277">
            <v>286445</v>
          </cell>
        </row>
        <row r="278">
          <cell r="A278">
            <v>113.11</v>
          </cell>
          <cell r="B278" t="str">
            <v>Laøm maët ñöôøng baèng ñaù ba, ñaù hoäc daøy 15cm</v>
          </cell>
          <cell r="C278" t="str">
            <v>100m2</v>
          </cell>
          <cell r="E278">
            <v>810000</v>
          </cell>
          <cell r="F278">
            <v>84681</v>
          </cell>
          <cell r="G278">
            <v>32863</v>
          </cell>
        </row>
        <row r="279">
          <cell r="A279">
            <v>113.12</v>
          </cell>
          <cell r="B279" t="str">
            <v>Laøm maët ñöôøng baèng ñaù ba, ñaù hoäc daøy 20cm</v>
          </cell>
          <cell r="C279" t="str">
            <v>100m2</v>
          </cell>
          <cell r="E279">
            <v>1080000</v>
          </cell>
          <cell r="F279">
            <v>112908</v>
          </cell>
          <cell r="G279">
            <v>32863</v>
          </cell>
        </row>
        <row r="280">
          <cell r="A280">
            <v>113.13</v>
          </cell>
          <cell r="B280" t="str">
            <v>Laøm maët ñöôøng baèng ñaù ba, ñaù hoäc daøy 25cm</v>
          </cell>
          <cell r="C280" t="str">
            <v>100m2</v>
          </cell>
          <cell r="E280">
            <v>1350000</v>
          </cell>
          <cell r="F280">
            <v>162104</v>
          </cell>
          <cell r="G280">
            <v>32863</v>
          </cell>
        </row>
        <row r="281">
          <cell r="A281">
            <v>113.14</v>
          </cell>
          <cell r="B281" t="str">
            <v>Laøm maët ñöôøng baèng ñaù ba, ñaù hoäc daøy 30cm</v>
          </cell>
          <cell r="C281" t="str">
            <v>100m2</v>
          </cell>
          <cell r="E281">
            <v>1620000</v>
          </cell>
          <cell r="F281">
            <v>194464</v>
          </cell>
          <cell r="G281">
            <v>32863</v>
          </cell>
        </row>
        <row r="282">
          <cell r="A282">
            <v>113.21</v>
          </cell>
          <cell r="B282" t="str">
            <v>Laøm moùng ñöôøng baèng caùt daøy 10cm</v>
          </cell>
          <cell r="C282" t="str">
            <v>100m2</v>
          </cell>
          <cell r="E282">
            <v>305000</v>
          </cell>
          <cell r="F282">
            <v>13509</v>
          </cell>
          <cell r="G282">
            <v>32863</v>
          </cell>
        </row>
        <row r="283">
          <cell r="A283">
            <v>113.22</v>
          </cell>
          <cell r="B283" t="str">
            <v>Laøm moùng ñöôøng baèng caùt daøy 15cm</v>
          </cell>
          <cell r="C283" t="str">
            <v>100m2</v>
          </cell>
          <cell r="E283">
            <v>457500</v>
          </cell>
          <cell r="F283">
            <v>20263</v>
          </cell>
          <cell r="G283">
            <v>32863</v>
          </cell>
        </row>
        <row r="284">
          <cell r="A284">
            <v>113.23</v>
          </cell>
          <cell r="B284" t="str">
            <v>Laøm moùng ñöôøng baèng caùt daøy 20cm</v>
          </cell>
          <cell r="C284" t="str">
            <v>100m2</v>
          </cell>
          <cell r="E284">
            <v>610000</v>
          </cell>
          <cell r="F284">
            <v>27017</v>
          </cell>
          <cell r="G284">
            <v>32863</v>
          </cell>
        </row>
        <row r="285">
          <cell r="A285">
            <v>113.24</v>
          </cell>
          <cell r="B285" t="str">
            <v>Laøm moùng ñöôøng baèng caùt daøy 25cm</v>
          </cell>
          <cell r="C285" t="str">
            <v>100m2</v>
          </cell>
          <cell r="E285">
            <v>762500</v>
          </cell>
          <cell r="F285">
            <v>33872</v>
          </cell>
          <cell r="G285">
            <v>65726</v>
          </cell>
        </row>
        <row r="286">
          <cell r="A286">
            <v>113.25</v>
          </cell>
          <cell r="B286" t="str">
            <v>Laøm moùng ñöôøng baèng caùt daøy 30cm</v>
          </cell>
          <cell r="C286" t="str">
            <v>100m2</v>
          </cell>
          <cell r="E286">
            <v>915000</v>
          </cell>
          <cell r="F286">
            <v>40627</v>
          </cell>
          <cell r="G286">
            <v>65726</v>
          </cell>
        </row>
        <row r="287">
          <cell r="A287">
            <v>114.111</v>
          </cell>
          <cell r="B287" t="str">
            <v>Laøm maët ñöôøng ñaù daêm nöôùc lôùp treân daøy 8cm</v>
          </cell>
          <cell r="C287" t="str">
            <v>100m2</v>
          </cell>
          <cell r="E287">
            <v>1054400</v>
          </cell>
          <cell r="F287">
            <v>112908</v>
          </cell>
          <cell r="G287">
            <v>217259</v>
          </cell>
        </row>
        <row r="288">
          <cell r="A288">
            <v>114.11199999999999</v>
          </cell>
          <cell r="B288" t="str">
            <v>Laøm maët ñöôøng ñaù daêm nöôùc lôùp treân daøy 10cm</v>
          </cell>
          <cell r="C288" t="str">
            <v>100m2</v>
          </cell>
          <cell r="E288">
            <v>1307400</v>
          </cell>
          <cell r="F288">
            <v>120973</v>
          </cell>
          <cell r="G288">
            <v>268379</v>
          </cell>
        </row>
        <row r="289">
          <cell r="A289">
            <v>114.113</v>
          </cell>
          <cell r="B289" t="str">
            <v>Laøm maët ñöôøng ñaù daêm nöôùc lôùp treân daøy 12cm</v>
          </cell>
          <cell r="C289" t="str">
            <v>100m2</v>
          </cell>
          <cell r="E289">
            <v>1551000</v>
          </cell>
          <cell r="F289">
            <v>126719</v>
          </cell>
          <cell r="G289">
            <v>321325</v>
          </cell>
        </row>
        <row r="290">
          <cell r="A290">
            <v>114.114</v>
          </cell>
          <cell r="B290" t="str">
            <v>Laøm maët ñöôøng ñaù daêm nöôùc lôùp treân daøy 14cm</v>
          </cell>
          <cell r="C290" t="str">
            <v>100m2</v>
          </cell>
          <cell r="E290">
            <v>1811100</v>
          </cell>
          <cell r="F290">
            <v>132163</v>
          </cell>
          <cell r="G290">
            <v>374271</v>
          </cell>
        </row>
        <row r="291">
          <cell r="A291">
            <v>114.11499999999999</v>
          </cell>
          <cell r="B291" t="str">
            <v>Laøm maët ñöôøng ñaù daêm nöôùc lôùp treân daøy 15cm</v>
          </cell>
          <cell r="C291" t="str">
            <v>100m2</v>
          </cell>
          <cell r="E291">
            <v>1935300</v>
          </cell>
          <cell r="F291">
            <v>135389</v>
          </cell>
          <cell r="G291">
            <v>399830</v>
          </cell>
        </row>
        <row r="292">
          <cell r="A292">
            <v>114.121</v>
          </cell>
          <cell r="B292" t="str">
            <v>Laøm maët ñöôøng ñaù daêm nöôùc lôùp döôùi daøy 8cm</v>
          </cell>
          <cell r="C292" t="str">
            <v>100m2</v>
          </cell>
          <cell r="E292">
            <v>845600</v>
          </cell>
          <cell r="F292">
            <v>55144</v>
          </cell>
          <cell r="G292">
            <v>182571</v>
          </cell>
        </row>
        <row r="293">
          <cell r="A293">
            <v>114.122</v>
          </cell>
          <cell r="B293" t="str">
            <v>Laøm maët ñöôøng ñaù daêm nöôùc lôùp döôùi daøy 10cm</v>
          </cell>
          <cell r="C293" t="str">
            <v>100m2</v>
          </cell>
          <cell r="E293">
            <v>1056000</v>
          </cell>
          <cell r="F293">
            <v>61797</v>
          </cell>
          <cell r="G293">
            <v>219085</v>
          </cell>
        </row>
        <row r="294">
          <cell r="A294">
            <v>114.123</v>
          </cell>
          <cell r="B294" t="str">
            <v>Laøm maët ñöôøng ñaù daêm nöôùc lôùp döôùi daøy 12cm</v>
          </cell>
          <cell r="C294" t="str">
            <v>100m2</v>
          </cell>
          <cell r="E294">
            <v>1267200</v>
          </cell>
          <cell r="F294">
            <v>66132</v>
          </cell>
          <cell r="G294">
            <v>286636</v>
          </cell>
        </row>
        <row r="295">
          <cell r="A295">
            <v>114.12400000000001</v>
          </cell>
          <cell r="B295" t="str">
            <v>Laøm maët ñöôøng ñaù daêm nöôùc lôùp döôùi daøy 14cm</v>
          </cell>
          <cell r="C295" t="str">
            <v>100m2</v>
          </cell>
          <cell r="E295">
            <v>1478400</v>
          </cell>
          <cell r="F295">
            <v>70568</v>
          </cell>
          <cell r="G295">
            <v>317674</v>
          </cell>
        </row>
        <row r="296">
          <cell r="A296">
            <v>114.125</v>
          </cell>
          <cell r="B296" t="str">
            <v>Laøm maët ñöôøng ñaù daêm nöôùc lôùp döôùi daøy 15cm</v>
          </cell>
          <cell r="C296" t="str">
            <v>100m2</v>
          </cell>
          <cell r="E296">
            <v>1579200</v>
          </cell>
          <cell r="F296">
            <v>72786</v>
          </cell>
          <cell r="G296">
            <v>339582</v>
          </cell>
        </row>
        <row r="297">
          <cell r="A297">
            <v>114.211</v>
          </cell>
          <cell r="B297" t="str">
            <v>Laøm maët ñöôøng caáp phoái  lôùp treân daøy 6cm</v>
          </cell>
          <cell r="C297" t="str">
            <v>100m2</v>
          </cell>
          <cell r="E297">
            <v>241410</v>
          </cell>
          <cell r="F297">
            <v>33185</v>
          </cell>
          <cell r="G297">
            <v>129625</v>
          </cell>
        </row>
        <row r="298">
          <cell r="A298">
            <v>114.212</v>
          </cell>
          <cell r="B298" t="str">
            <v>Laøm maët ñöôøng caáp phoái lôùp treân daøy 8cm</v>
          </cell>
          <cell r="C298" t="str">
            <v>100m2</v>
          </cell>
          <cell r="E298">
            <v>312660</v>
          </cell>
          <cell r="F298">
            <v>35265</v>
          </cell>
          <cell r="G298">
            <v>178920</v>
          </cell>
        </row>
        <row r="299">
          <cell r="A299">
            <v>114.21299999999999</v>
          </cell>
          <cell r="B299" t="str">
            <v>Laøm maët ñöôøng caáp phoái lôùp treân daøy 10cm</v>
          </cell>
          <cell r="C299" t="str">
            <v>100m2</v>
          </cell>
          <cell r="E299">
            <v>384160</v>
          </cell>
          <cell r="F299">
            <v>37444</v>
          </cell>
          <cell r="G299">
            <v>219085</v>
          </cell>
        </row>
        <row r="300">
          <cell r="A300">
            <v>114.21399999999998</v>
          </cell>
          <cell r="B300" t="str">
            <v>Laøm maët ñöôøng caáp phoái lôùp treân daøy 12cm</v>
          </cell>
          <cell r="C300" t="str">
            <v>100m2</v>
          </cell>
          <cell r="E300">
            <v>455660</v>
          </cell>
          <cell r="F300">
            <v>39623</v>
          </cell>
          <cell r="G300">
            <v>266554</v>
          </cell>
        </row>
        <row r="301">
          <cell r="A301">
            <v>114.215</v>
          </cell>
          <cell r="B301" t="str">
            <v>Laøm maët ñöôøng caáp phoái lôùp treân daøy 14cm</v>
          </cell>
          <cell r="C301" t="str">
            <v>100m2</v>
          </cell>
          <cell r="E301">
            <v>526910</v>
          </cell>
          <cell r="F301">
            <v>41803</v>
          </cell>
          <cell r="G301">
            <v>310371</v>
          </cell>
        </row>
        <row r="302">
          <cell r="A302">
            <v>114.21599999999997</v>
          </cell>
          <cell r="B302" t="str">
            <v>Laøm maët ñöôøng caáp phoái lôùp treân daøy 16cm</v>
          </cell>
          <cell r="C302" t="str">
            <v>100m2</v>
          </cell>
          <cell r="E302">
            <v>598410</v>
          </cell>
          <cell r="F302">
            <v>43982</v>
          </cell>
          <cell r="G302">
            <v>348711</v>
          </cell>
        </row>
        <row r="303">
          <cell r="A303">
            <v>114.21699999999996</v>
          </cell>
          <cell r="B303" t="str">
            <v>Laøm maët ñöôøng caáp phoái lôùp treân daøy 18cm</v>
          </cell>
          <cell r="C303" t="str">
            <v>100m2</v>
          </cell>
          <cell r="E303">
            <v>669660</v>
          </cell>
          <cell r="F303">
            <v>46062</v>
          </cell>
          <cell r="G303">
            <v>396179</v>
          </cell>
        </row>
        <row r="304">
          <cell r="A304">
            <v>114.218</v>
          </cell>
          <cell r="B304" t="str">
            <v>Laøm maët ñöôøng caáp phoái lôùp treân daøy 20cm</v>
          </cell>
          <cell r="C304" t="str">
            <v>100m2</v>
          </cell>
          <cell r="E304">
            <v>741160</v>
          </cell>
          <cell r="F304">
            <v>48241</v>
          </cell>
          <cell r="G304">
            <v>439996</v>
          </cell>
        </row>
        <row r="305">
          <cell r="A305">
            <v>114.221</v>
          </cell>
          <cell r="B305" t="str">
            <v>Laøm maët ñöôøng caáp phoái lôùp döôùi daøy 6cm</v>
          </cell>
          <cell r="C305" t="str">
            <v>100m2</v>
          </cell>
          <cell r="E305">
            <v>214250</v>
          </cell>
          <cell r="F305">
            <v>19614</v>
          </cell>
          <cell r="G305">
            <v>93111</v>
          </cell>
        </row>
        <row r="306">
          <cell r="A306">
            <v>114.22199999999999</v>
          </cell>
          <cell r="B306" t="str">
            <v>Laøm maët ñöôøng caáp phoái lôùp döôùi daøy 8cm</v>
          </cell>
          <cell r="C306" t="str">
            <v>100m2</v>
          </cell>
          <cell r="E306">
            <v>285500</v>
          </cell>
          <cell r="F306">
            <v>21793</v>
          </cell>
          <cell r="G306">
            <v>127800</v>
          </cell>
        </row>
        <row r="307">
          <cell r="A307">
            <v>114.223</v>
          </cell>
          <cell r="B307" t="str">
            <v>Laøm maët ñöôøng caáp phoái lôùp döôùi daøy 10cm</v>
          </cell>
          <cell r="C307" t="str">
            <v>100m2</v>
          </cell>
          <cell r="E307">
            <v>357000</v>
          </cell>
          <cell r="F307">
            <v>23972</v>
          </cell>
          <cell r="G307">
            <v>155185</v>
          </cell>
        </row>
        <row r="308">
          <cell r="A308">
            <v>114.224</v>
          </cell>
          <cell r="B308" t="str">
            <v>Laøm maët ñöôøng caáp phoái daøy 12cm , lôùp döôùi</v>
          </cell>
          <cell r="C308" t="str">
            <v>100m2</v>
          </cell>
          <cell r="E308">
            <v>428500</v>
          </cell>
          <cell r="F308">
            <v>26151</v>
          </cell>
          <cell r="G308">
            <v>189874</v>
          </cell>
        </row>
        <row r="309">
          <cell r="A309">
            <v>114.22499999999999</v>
          </cell>
          <cell r="B309" t="str">
            <v>Laøm maët ñöôøng caáp phoái daøy 14cm , lôùp döôùi</v>
          </cell>
          <cell r="C309" t="str">
            <v>100m2</v>
          </cell>
          <cell r="E309">
            <v>161919</v>
          </cell>
          <cell r="F309">
            <v>28331</v>
          </cell>
          <cell r="G309">
            <v>220911</v>
          </cell>
        </row>
        <row r="310">
          <cell r="A310">
            <v>114.226</v>
          </cell>
          <cell r="B310" t="str">
            <v>Laøm maët ñöôøng soûi ñoài daøy 16cm , lôùp döôùi</v>
          </cell>
          <cell r="C310" t="str">
            <v>100m2</v>
          </cell>
          <cell r="E310">
            <v>185085</v>
          </cell>
          <cell r="F310">
            <v>30411</v>
          </cell>
          <cell r="G310">
            <v>248297</v>
          </cell>
        </row>
        <row r="311">
          <cell r="A311">
            <v>114.227</v>
          </cell>
          <cell r="B311" t="str">
            <v>Laøm maët ñöôøng caáp phoái  lôùp döôùi daøy 18 cm</v>
          </cell>
          <cell r="C311" t="str">
            <v>100m2</v>
          </cell>
          <cell r="E311">
            <v>642500</v>
          </cell>
          <cell r="F311">
            <v>32500</v>
          </cell>
          <cell r="G311">
            <v>282985</v>
          </cell>
        </row>
        <row r="312">
          <cell r="A312">
            <v>114.22799999999999</v>
          </cell>
          <cell r="B312" t="str">
            <v>Laøm maët ñöôøng caáp phoái lôùp döôùi daøy 20cm</v>
          </cell>
          <cell r="C312" t="str">
            <v>100m2</v>
          </cell>
          <cell r="E312">
            <v>714000</v>
          </cell>
          <cell r="F312">
            <v>34769</v>
          </cell>
          <cell r="G312">
            <v>324976</v>
          </cell>
        </row>
        <row r="313">
          <cell r="A313">
            <v>114.312</v>
          </cell>
          <cell r="B313" t="str">
            <v>Laøm maët ñöôøng ñaù daêm laùng nhöïa ,daøy 10cm ,nhöïa 3kg/m2</v>
          </cell>
          <cell r="C313" t="str">
            <v>100m2</v>
          </cell>
          <cell r="E313">
            <v>2519600</v>
          </cell>
          <cell r="F313">
            <v>120464</v>
          </cell>
          <cell r="G313">
            <v>337756</v>
          </cell>
        </row>
        <row r="314">
          <cell r="A314">
            <v>114.315</v>
          </cell>
          <cell r="B314" t="str">
            <v>Laøm maët ñöôøng ñaù daêm laùng nhöïa ,daøy 15cm ,nhöïa 3kg/m2</v>
          </cell>
          <cell r="C314" t="str">
            <v>100m2</v>
          </cell>
          <cell r="E314">
            <v>3126500</v>
          </cell>
          <cell r="F314">
            <v>131942</v>
          </cell>
          <cell r="G314">
            <v>421739</v>
          </cell>
        </row>
        <row r="315">
          <cell r="A315">
            <v>114.322</v>
          </cell>
          <cell r="B315" t="str">
            <v>Laøm maët ñöôøng ñaù daêm laùng nhöïa daøy 10cm, nhöïa 3,5kg/m2</v>
          </cell>
          <cell r="C315" t="str">
            <v>100m2</v>
          </cell>
          <cell r="E315">
            <v>2673400</v>
          </cell>
          <cell r="F315">
            <v>120464</v>
          </cell>
          <cell r="G315">
            <v>337756</v>
          </cell>
        </row>
        <row r="316">
          <cell r="A316">
            <v>114.33199999999999</v>
          </cell>
          <cell r="B316" t="str">
            <v>Maët ñöôøng ñaù daêm laùng nhöïa daøy 10cm,tieâu chuaån nhöïa 5kg/m2</v>
          </cell>
          <cell r="C316" t="str">
            <v>100m2</v>
          </cell>
          <cell r="E316">
            <v>3131400</v>
          </cell>
          <cell r="F316">
            <v>154898</v>
          </cell>
          <cell r="G316">
            <v>365142</v>
          </cell>
        </row>
        <row r="317">
          <cell r="A317">
            <v>114.334</v>
          </cell>
          <cell r="B317" t="str">
            <v>Maët ñöôøng ñaù daêm laùng nhöïa daøy 14cm,tieâu chuaån nhöïa 5kg/m2</v>
          </cell>
          <cell r="C317" t="str">
            <v>100m2</v>
          </cell>
          <cell r="E317">
            <v>3627000</v>
          </cell>
          <cell r="F317">
            <v>154898</v>
          </cell>
          <cell r="G317">
            <v>365142</v>
          </cell>
        </row>
        <row r="318">
          <cell r="A318">
            <v>114.41800000000001</v>
          </cell>
          <cell r="B318" t="str">
            <v>Laøm maët ñöôøng ñaù daêm nhöïa thaâm nhaäp,daøy 14cm,t/c nhöïa 5.5kg</v>
          </cell>
          <cell r="C318" t="str">
            <v>100m2</v>
          </cell>
          <cell r="E318">
            <v>3926550</v>
          </cell>
          <cell r="F318">
            <v>172516</v>
          </cell>
          <cell r="G318">
            <v>346885</v>
          </cell>
        </row>
        <row r="319">
          <cell r="A319">
            <v>114.419</v>
          </cell>
          <cell r="B319" t="str">
            <v>Laøm maët ñöôøng ñaù daêm nhöïa thaâm nhaäp,daøy 15cm,t/c nhöïa 5.5kg</v>
          </cell>
          <cell r="C319" t="str">
            <v>100m2</v>
          </cell>
          <cell r="E319">
            <v>4040250</v>
          </cell>
          <cell r="F319">
            <v>181812</v>
          </cell>
          <cell r="G319">
            <v>383399</v>
          </cell>
        </row>
        <row r="320">
          <cell r="A320">
            <v>114.429</v>
          </cell>
          <cell r="B320" t="str">
            <v>Laøm maët ñöôøng ñaù daêm nhöïa thaám nhaäp,daøy 15cm,nhöïa 6kg/m2</v>
          </cell>
          <cell r="C320" t="str">
            <v>100m2</v>
          </cell>
          <cell r="E320">
            <v>4194700</v>
          </cell>
          <cell r="F320">
            <v>181812</v>
          </cell>
          <cell r="G320">
            <v>383399</v>
          </cell>
        </row>
        <row r="321">
          <cell r="A321">
            <v>114.532</v>
          </cell>
          <cell r="B321" t="str">
            <v>Laøm maët ñöôøng caáp phoái laùng nhöïa daøy 8cm, 5,5kg/m2</v>
          </cell>
          <cell r="C321" t="str">
            <v>100m2</v>
          </cell>
          <cell r="E321">
            <v>2643510</v>
          </cell>
          <cell r="F321">
            <v>135300</v>
          </cell>
          <cell r="G321">
            <v>292114</v>
          </cell>
        </row>
        <row r="322">
          <cell r="A322">
            <v>114.533</v>
          </cell>
          <cell r="B322" t="str">
            <v>Laøm maët ñöôøng caáp phoái laùng nhöïa daøy 10cm, 5,5kg/m2</v>
          </cell>
          <cell r="C322" t="str">
            <v>100m2</v>
          </cell>
          <cell r="E322">
            <v>2715510</v>
          </cell>
          <cell r="F322">
            <v>140885</v>
          </cell>
          <cell r="G322">
            <v>419913</v>
          </cell>
        </row>
        <row r="323">
          <cell r="A323">
            <v>114.53400000000001</v>
          </cell>
          <cell r="B323" t="str">
            <v>Laøm maët ñöôøng caáp phoái laùng nhöïa daøy 12 cm, t/c nhöïa 5,5kg/m2</v>
          </cell>
          <cell r="C323" t="str">
            <v>100m2</v>
          </cell>
          <cell r="E323">
            <v>2788510</v>
          </cell>
          <cell r="F323">
            <v>140885</v>
          </cell>
          <cell r="G323">
            <v>419913</v>
          </cell>
        </row>
        <row r="324">
          <cell r="A324">
            <v>114.535</v>
          </cell>
          <cell r="B324" t="str">
            <v>Laøm maët ñöôøng caáp phoái laùng nhöïa daøy 14 cm, t/c nhöïa 5,5kg/m2</v>
          </cell>
          <cell r="C324" t="str">
            <v>100m2</v>
          </cell>
          <cell r="E324">
            <v>2857510</v>
          </cell>
          <cell r="F324">
            <v>140885</v>
          </cell>
          <cell r="G324">
            <v>419913</v>
          </cell>
        </row>
        <row r="325">
          <cell r="A325">
            <v>114.53599999999999</v>
          </cell>
          <cell r="B325" t="str">
            <v>Laøm maët ñöôøng caáp phoái laùng nhöïa daøy 16 cm, t/c nhöïa 5,5kg/m2</v>
          </cell>
          <cell r="C325" t="str">
            <v>100m2</v>
          </cell>
          <cell r="E325">
            <v>2929760</v>
          </cell>
          <cell r="F325">
            <v>146574</v>
          </cell>
          <cell r="G325">
            <v>547713</v>
          </cell>
        </row>
        <row r="326">
          <cell r="A326">
            <v>114.53699999999998</v>
          </cell>
          <cell r="B326" t="str">
            <v>Laøm maët ñöôøng caáp phoái laùng nhöïa daøy 18 cm, t/c nhöïa 5,5kg/m2</v>
          </cell>
          <cell r="C326" t="str">
            <v>100m2</v>
          </cell>
          <cell r="E326">
            <v>3001010</v>
          </cell>
          <cell r="F326">
            <v>146574</v>
          </cell>
          <cell r="G326">
            <v>547713</v>
          </cell>
        </row>
        <row r="327">
          <cell r="A327">
            <v>114.53799999999997</v>
          </cell>
          <cell r="B327" t="str">
            <v>Laøm maët ñöôøng caáp phoái laùng nhöïa daøy 20 cm, t/c nhöïa 5,5kg/m2</v>
          </cell>
          <cell r="C327" t="str">
            <v>100m2</v>
          </cell>
          <cell r="E327">
            <v>3072510</v>
          </cell>
          <cell r="F327">
            <v>146574</v>
          </cell>
          <cell r="G327">
            <v>547713</v>
          </cell>
        </row>
        <row r="328">
          <cell r="A328">
            <v>114.60299999999999</v>
          </cell>
          <cell r="B328" t="str">
            <v>Laøm maët ñöôøng ñaù daêm keïp ñaát , daøy 14</v>
          </cell>
          <cell r="C328" t="str">
            <v>100m2</v>
          </cell>
          <cell r="E328">
            <v>2117480</v>
          </cell>
          <cell r="F328">
            <v>170676</v>
          </cell>
          <cell r="G328">
            <v>255599</v>
          </cell>
        </row>
        <row r="329">
          <cell r="A329">
            <v>115.121</v>
          </cell>
          <cell r="B329" t="str">
            <v>Raõi thaûm maët ñöôøng beâ toâng nhöïa haït thoâ, daøy 3cm</v>
          </cell>
          <cell r="C329" t="str">
            <v>100m2</v>
          </cell>
          <cell r="E329">
            <v>1373257</v>
          </cell>
          <cell r="F329">
            <v>13064</v>
          </cell>
          <cell r="G329">
            <v>43467</v>
          </cell>
        </row>
        <row r="330">
          <cell r="A330">
            <v>115.122</v>
          </cell>
          <cell r="B330" t="str">
            <v>Raõi thaûm maët ñöôøng beâ toâng nhöïa haït thoâ, daøy 4cm</v>
          </cell>
          <cell r="C330" t="str">
            <v>100m2</v>
          </cell>
          <cell r="E330">
            <v>1832323</v>
          </cell>
          <cell r="F330">
            <v>16122</v>
          </cell>
          <cell r="G330">
            <v>44694</v>
          </cell>
        </row>
        <row r="331">
          <cell r="A331">
            <v>115.123</v>
          </cell>
          <cell r="B331" t="str">
            <v>Raõi thaûm maët ñöôøng beâ toâng nhöïa haït thoâ, daøy 5cm</v>
          </cell>
          <cell r="C331" t="str">
            <v>100m2</v>
          </cell>
          <cell r="E331">
            <v>2618927</v>
          </cell>
          <cell r="F331">
            <v>20069</v>
          </cell>
          <cell r="G331">
            <v>48592</v>
          </cell>
        </row>
        <row r="332">
          <cell r="A332">
            <v>115.12400000000001</v>
          </cell>
          <cell r="B332" t="str">
            <v>Raõi thaûm maët ñöôøng beâ toâng nhöïa haït thoâ, daøy 6cm</v>
          </cell>
          <cell r="C332" t="str">
            <v>100m2</v>
          </cell>
          <cell r="E332">
            <v>3141811</v>
          </cell>
          <cell r="F332">
            <v>24127</v>
          </cell>
          <cell r="G332">
            <v>50924</v>
          </cell>
        </row>
        <row r="333">
          <cell r="A333">
            <v>115.125</v>
          </cell>
          <cell r="B333" t="str">
            <v>Raõi thaûm maët ñöôøng beâ toâng nhöïa haït thoâ, daøy 7cm</v>
          </cell>
          <cell r="C333" t="str">
            <v>100m2</v>
          </cell>
          <cell r="E333">
            <v>3664695</v>
          </cell>
          <cell r="F333">
            <v>28186</v>
          </cell>
          <cell r="G333">
            <v>52213</v>
          </cell>
        </row>
        <row r="334">
          <cell r="A334">
            <v>115.131</v>
          </cell>
          <cell r="B334" t="str">
            <v>Raõi thaûm maët ñöôøng beâ toâng nhöïa haït mòn daøy 3cm</v>
          </cell>
          <cell r="C334" t="str">
            <v>100m2</v>
          </cell>
          <cell r="E334">
            <v>1598916</v>
          </cell>
          <cell r="F334">
            <v>12515</v>
          </cell>
          <cell r="G334">
            <v>43589</v>
          </cell>
        </row>
        <row r="335">
          <cell r="A335">
            <v>115.13200000000001</v>
          </cell>
          <cell r="B335" t="str">
            <v>Raõi thaûm maët ñöôøng beâ toâng nhöïa haït mòn daøy 4cm</v>
          </cell>
          <cell r="C335" t="str">
            <v>100m2</v>
          </cell>
          <cell r="E335">
            <v>2131889</v>
          </cell>
          <cell r="F335">
            <v>16686</v>
          </cell>
          <cell r="G335">
            <v>44878</v>
          </cell>
        </row>
        <row r="336">
          <cell r="A336">
            <v>115.13300000000001</v>
          </cell>
          <cell r="B336" t="str">
            <v>Raõi thaûm maët ñöôøng beâ toâng nhöïa haït mòn daøy 5cm</v>
          </cell>
          <cell r="C336" t="str">
            <v>100m2</v>
          </cell>
          <cell r="E336">
            <v>2664861</v>
          </cell>
          <cell r="F336">
            <v>20858</v>
          </cell>
          <cell r="G336">
            <v>49881</v>
          </cell>
        </row>
        <row r="337">
          <cell r="A337">
            <v>115.13400000000001</v>
          </cell>
          <cell r="B337" t="str">
            <v>Raõi thaûm maët ñöôøng beâ toâng nhöïa haït mòn daøy 6cm</v>
          </cell>
          <cell r="C337" t="str">
            <v>100m2</v>
          </cell>
          <cell r="E337">
            <v>3196953</v>
          </cell>
          <cell r="F337">
            <v>25029</v>
          </cell>
          <cell r="G337">
            <v>51108</v>
          </cell>
        </row>
        <row r="338">
          <cell r="A338">
            <v>115.13500000000001</v>
          </cell>
          <cell r="B338" t="str">
            <v>Raõi thaûm maët ñöôøng beâ toâng nhöïa haït mòn daøy 7cm</v>
          </cell>
          <cell r="C338" t="str">
            <v>100m2</v>
          </cell>
          <cell r="E338">
            <v>3731246</v>
          </cell>
          <cell r="F338">
            <v>29201</v>
          </cell>
          <cell r="G338">
            <v>52335</v>
          </cell>
        </row>
        <row r="339">
          <cell r="A339">
            <v>115.301</v>
          </cell>
          <cell r="B339" t="str">
            <v>Laøm lôùp dính baùm baèng nhöïa , tieâu chuaån 0.5Kg/m2</v>
          </cell>
          <cell r="C339" t="str">
            <v>100m2</v>
          </cell>
          <cell r="E339">
            <v>109739</v>
          </cell>
          <cell r="F339">
            <v>3394</v>
          </cell>
          <cell r="G339">
            <v>44100</v>
          </cell>
        </row>
        <row r="340">
          <cell r="A340">
            <v>115.30200000000001</v>
          </cell>
          <cell r="B340" t="str">
            <v>Laøm lôùp dính baùm baèng nhöïa , tieâu chuaån 0.8Kg/m2</v>
          </cell>
          <cell r="C340" t="str">
            <v>100m2</v>
          </cell>
          <cell r="E340">
            <v>205825</v>
          </cell>
          <cell r="F340">
            <v>3394</v>
          </cell>
          <cell r="G340">
            <v>44100</v>
          </cell>
        </row>
        <row r="341">
          <cell r="A341">
            <v>115.303</v>
          </cell>
          <cell r="B341" t="str">
            <v>Laøm lôùp dính baùm baèng nhöïa , tieâu chuaån 1Kg/m2</v>
          </cell>
          <cell r="C341" t="str">
            <v>100m2</v>
          </cell>
          <cell r="E341">
            <v>257295</v>
          </cell>
          <cell r="F341">
            <v>3394</v>
          </cell>
          <cell r="G341">
            <v>44100</v>
          </cell>
        </row>
        <row r="342">
          <cell r="A342">
            <v>115.523</v>
          </cell>
          <cell r="B342" t="str">
            <v>Vaän chuyeån beâ toâng nhöïa cöï ly 1km, oâ toâ 10T</v>
          </cell>
          <cell r="C342" t="str">
            <v>taán</v>
          </cell>
          <cell r="G342">
            <v>3979</v>
          </cell>
        </row>
        <row r="343">
          <cell r="A343">
            <v>115.533</v>
          </cell>
          <cell r="B343" t="str">
            <v>Vaän chuyeån beâ toâng nhöïa cöï ly 2km, oâ toâ 10T</v>
          </cell>
          <cell r="C343" t="str">
            <v>taán</v>
          </cell>
          <cell r="G343">
            <v>5190</v>
          </cell>
        </row>
        <row r="344">
          <cell r="A344">
            <v>115.54300000000001</v>
          </cell>
          <cell r="B344" t="str">
            <v>Vaän chuyeån beâ toâng nhöïa cöï ly 3km, oâ toâ 10T</v>
          </cell>
          <cell r="C344" t="str">
            <v>taán</v>
          </cell>
          <cell r="G344">
            <v>6185</v>
          </cell>
        </row>
        <row r="345">
          <cell r="A345">
            <v>115.553</v>
          </cell>
          <cell r="B345" t="str">
            <v>Vaän chuyeån beâ toâng nhöïa cöï ly 4km, oâ toâ 10T</v>
          </cell>
          <cell r="C345" t="str">
            <v>taán</v>
          </cell>
          <cell r="G345">
            <v>7137</v>
          </cell>
        </row>
        <row r="346">
          <cell r="A346">
            <v>115.563</v>
          </cell>
          <cell r="B346" t="str">
            <v>Vaän chuyeån tieáp 1km</v>
          </cell>
          <cell r="C346" t="str">
            <v>taán</v>
          </cell>
          <cell r="G346">
            <v>433</v>
          </cell>
        </row>
        <row r="347">
          <cell r="A347">
            <v>116.101</v>
          </cell>
          <cell r="B347" t="str">
            <v>Coïc tieâu</v>
          </cell>
          <cell r="C347" t="str">
            <v>coïc</v>
          </cell>
          <cell r="E347">
            <v>13050</v>
          </cell>
          <cell r="F347">
            <v>1759</v>
          </cell>
        </row>
        <row r="348">
          <cell r="A348">
            <v>116.102</v>
          </cell>
          <cell r="B348" t="str">
            <v>Laøm coät Km baèng beâ toâng</v>
          </cell>
          <cell r="C348" t="str">
            <v>caùi</v>
          </cell>
          <cell r="E348">
            <v>73256</v>
          </cell>
          <cell r="F348">
            <v>17153</v>
          </cell>
        </row>
        <row r="349">
          <cell r="A349">
            <v>116.202</v>
          </cell>
          <cell r="B349" t="str">
            <v>Laøm bieån baùo hình chöõ nhaät 1m x 1,2m</v>
          </cell>
          <cell r="C349" t="str">
            <v>caùi</v>
          </cell>
          <cell r="E349">
            <v>51513</v>
          </cell>
          <cell r="F349">
            <v>9896</v>
          </cell>
        </row>
        <row r="350">
          <cell r="A350">
            <v>116.203</v>
          </cell>
          <cell r="B350" t="str">
            <v>Laøm bieån baùo hình chöõ nhaät 1m x 1,6m</v>
          </cell>
          <cell r="C350" t="str">
            <v>caùi</v>
          </cell>
          <cell r="E350">
            <v>69214</v>
          </cell>
          <cell r="F350">
            <v>13634</v>
          </cell>
        </row>
        <row r="351">
          <cell r="A351">
            <v>116.30200000000001</v>
          </cell>
          <cell r="B351" t="str">
            <v>Laøm coät ñôû bieån baùo daøi 2,8-3m</v>
          </cell>
          <cell r="C351" t="str">
            <v>coät</v>
          </cell>
          <cell r="E351">
            <v>59452</v>
          </cell>
          <cell r="F351">
            <v>8247</v>
          </cell>
        </row>
        <row r="352">
          <cell r="A352">
            <v>116.402</v>
          </cell>
          <cell r="B352" t="str">
            <v>Laøm baûng chöõ nhaät  0,4 x 0,7</v>
          </cell>
          <cell r="C352" t="str">
            <v>caùi</v>
          </cell>
          <cell r="E352">
            <v>22121</v>
          </cell>
          <cell r="F352">
            <v>2529</v>
          </cell>
        </row>
        <row r="353">
          <cell r="A353">
            <v>116.40300000000001</v>
          </cell>
          <cell r="B353" t="str">
            <v>Bieån baùo troøn</v>
          </cell>
          <cell r="C353" t="str">
            <v>caùi</v>
          </cell>
          <cell r="E353">
            <v>16446</v>
          </cell>
          <cell r="F353">
            <v>3189</v>
          </cell>
        </row>
        <row r="354">
          <cell r="A354">
            <v>116.404</v>
          </cell>
          <cell r="B354" t="str">
            <v>Laøm bieån baùo hình tam giaùc</v>
          </cell>
          <cell r="C354" t="str">
            <v>bieån</v>
          </cell>
          <cell r="E354">
            <v>10783</v>
          </cell>
          <cell r="F354">
            <v>1979</v>
          </cell>
        </row>
        <row r="355">
          <cell r="A355">
            <v>118.111</v>
          </cell>
          <cell r="B355" t="str">
            <v>Gia coâng laép ñaët caùc boä phaän baèng theùp hình</v>
          </cell>
          <cell r="C355" t="str">
            <v>Taán</v>
          </cell>
          <cell r="E355">
            <v>4745780</v>
          </cell>
          <cell r="F355">
            <v>329861</v>
          </cell>
          <cell r="G355">
            <v>206870</v>
          </cell>
        </row>
        <row r="356">
          <cell r="A356">
            <v>118.11199999999999</v>
          </cell>
          <cell r="B356" t="str">
            <v>Gia coâng laép ñaët caùc boä phaän baèng theùp baûn</v>
          </cell>
          <cell r="C356" t="str">
            <v>Taán</v>
          </cell>
          <cell r="E356">
            <v>4853280</v>
          </cell>
          <cell r="F356">
            <v>329861</v>
          </cell>
          <cell r="G356">
            <v>206870</v>
          </cell>
        </row>
        <row r="357">
          <cell r="A357">
            <v>118.142</v>
          </cell>
          <cell r="B357" t="str">
            <v>Thaùo dôû daøn Caàu Eiffel baèng thuû coâng</v>
          </cell>
          <cell r="C357" t="str">
            <v>Taán</v>
          </cell>
          <cell r="F357">
            <v>93554</v>
          </cell>
        </row>
        <row r="358">
          <cell r="A358">
            <v>118.143</v>
          </cell>
          <cell r="B358" t="str">
            <v>Thaùo dôû ñaø saét</v>
          </cell>
          <cell r="C358" t="str">
            <v>Taán</v>
          </cell>
          <cell r="F358">
            <v>7988</v>
          </cell>
          <cell r="G358">
            <v>65958</v>
          </cell>
        </row>
        <row r="359">
          <cell r="A359">
            <v>118.21599999999999</v>
          </cell>
          <cell r="B359" t="str">
            <v>Raùp saøn saét caàu</v>
          </cell>
          <cell r="C359" t="str">
            <v>Taán</v>
          </cell>
          <cell r="F359">
            <v>25013</v>
          </cell>
        </row>
        <row r="360">
          <cell r="A360">
            <v>118.217</v>
          </cell>
          <cell r="B360" t="str">
            <v>Laép ñaët vaøy caàu Eiffel,Bailey baèng thuû coâng</v>
          </cell>
          <cell r="C360" t="str">
            <v>taán</v>
          </cell>
          <cell r="F360">
            <v>131647</v>
          </cell>
        </row>
        <row r="361">
          <cell r="A361">
            <v>118.218</v>
          </cell>
          <cell r="B361" t="str">
            <v>Laép ñaët caàu taïm Eiffel,Bailey baèng caàn truïc</v>
          </cell>
          <cell r="C361" t="str">
            <v>Taán</v>
          </cell>
          <cell r="F361">
            <v>83501</v>
          </cell>
          <cell r="G361">
            <v>77650</v>
          </cell>
        </row>
        <row r="362">
          <cell r="A362">
            <v>118.22</v>
          </cell>
          <cell r="B362" t="str">
            <v>Laép raùp goã ø maët caàu</v>
          </cell>
          <cell r="C362" t="str">
            <v>m3</v>
          </cell>
          <cell r="E362">
            <v>1657000</v>
          </cell>
          <cell r="F362">
            <v>43237</v>
          </cell>
        </row>
        <row r="363">
          <cell r="A363">
            <v>118.23</v>
          </cell>
          <cell r="B363" t="str">
            <v>Lao laép ñaø theùp</v>
          </cell>
          <cell r="C363" t="str">
            <v>Taán</v>
          </cell>
          <cell r="F363">
            <v>10647</v>
          </cell>
          <cell r="G363">
            <v>87915</v>
          </cell>
        </row>
        <row r="364">
          <cell r="A364">
            <v>118.242</v>
          </cell>
          <cell r="B364" t="str">
            <v>Thaùo dôû goã heä maët caàu</v>
          </cell>
          <cell r="C364" t="str">
            <v>m3</v>
          </cell>
          <cell r="F364">
            <v>16214</v>
          </cell>
        </row>
        <row r="365">
          <cell r="A365">
            <v>119.31100000000001</v>
          </cell>
          <cell r="B365" t="str">
            <v>Beâ toâng coáng 80</v>
          </cell>
          <cell r="C365" t="str">
            <v>md</v>
          </cell>
          <cell r="E365">
            <v>84981.6</v>
          </cell>
          <cell r="F365">
            <v>40906.800000000003</v>
          </cell>
          <cell r="G365">
            <v>1975.6000000000001</v>
          </cell>
        </row>
        <row r="366">
          <cell r="A366">
            <v>119.312</v>
          </cell>
          <cell r="B366" t="str">
            <v>Beâ toâng coáng ñk 100, daøy 9cm</v>
          </cell>
          <cell r="C366" t="str">
            <v>m</v>
          </cell>
          <cell r="E366">
            <v>127042</v>
          </cell>
          <cell r="F366">
            <v>45894</v>
          </cell>
          <cell r="G366">
            <v>2589</v>
          </cell>
        </row>
        <row r="367">
          <cell r="A367">
            <v>119.313</v>
          </cell>
          <cell r="B367" t="str">
            <v>Beâ toâng coáng ñk 100, daøy 12cm</v>
          </cell>
          <cell r="C367" t="str">
            <v>m</v>
          </cell>
          <cell r="E367">
            <v>184657</v>
          </cell>
          <cell r="F367">
            <v>48631</v>
          </cell>
          <cell r="G367">
            <v>3383</v>
          </cell>
        </row>
        <row r="368">
          <cell r="A368">
            <v>119.316</v>
          </cell>
          <cell r="B368" t="str">
            <v>Beâ toâng coáng ñk 150, daøy 12cm</v>
          </cell>
          <cell r="C368" t="str">
            <v>m</v>
          </cell>
          <cell r="E368">
            <v>263536</v>
          </cell>
          <cell r="F368">
            <v>63431</v>
          </cell>
          <cell r="G368">
            <v>5109</v>
          </cell>
        </row>
        <row r="369">
          <cell r="A369">
            <v>119.31699999999999</v>
          </cell>
          <cell r="B369" t="str">
            <v>Beâ toâng coáng ñk 150, daøy 15cm</v>
          </cell>
          <cell r="C369" t="str">
            <v>m</v>
          </cell>
          <cell r="E369">
            <v>340851</v>
          </cell>
          <cell r="F369">
            <v>68780</v>
          </cell>
          <cell r="G369">
            <v>6278</v>
          </cell>
        </row>
        <row r="370">
          <cell r="A370">
            <v>119.321</v>
          </cell>
          <cell r="B370" t="str">
            <v xml:space="preserve">Coát theùp coáng 80 </v>
          </cell>
          <cell r="C370" t="str">
            <v>taán</v>
          </cell>
          <cell r="E370">
            <v>4521880</v>
          </cell>
          <cell r="F370">
            <v>204180</v>
          </cell>
        </row>
        <row r="371">
          <cell r="A371">
            <v>119.322</v>
          </cell>
          <cell r="B371" t="str">
            <v>Coát theùp coáng ñk 100, daøy 9cm</v>
          </cell>
          <cell r="C371" t="str">
            <v>taán</v>
          </cell>
          <cell r="E371">
            <v>4521000</v>
          </cell>
          <cell r="F371">
            <v>202264</v>
          </cell>
        </row>
        <row r="372">
          <cell r="A372">
            <v>119.32299999999999</v>
          </cell>
          <cell r="B372" t="str">
            <v>Coát theùp coáng ñk 100, daøy 12cm</v>
          </cell>
          <cell r="C372" t="str">
            <v>taán</v>
          </cell>
          <cell r="E372">
            <v>4517150</v>
          </cell>
          <cell r="F372">
            <v>198881</v>
          </cell>
        </row>
        <row r="373">
          <cell r="A373">
            <v>119.32599999999999</v>
          </cell>
          <cell r="B373" t="str">
            <v>Coát theùp coáng ñk 150, daøy 12cm</v>
          </cell>
          <cell r="C373" t="str">
            <v>taán</v>
          </cell>
          <cell r="E373">
            <v>4521990</v>
          </cell>
          <cell r="F373">
            <v>208239</v>
          </cell>
        </row>
        <row r="374">
          <cell r="A374">
            <v>119.327</v>
          </cell>
          <cell r="B374" t="str">
            <v>Coát theùp coáng ñk 150, daøy 15cm</v>
          </cell>
          <cell r="C374" t="str">
            <v>taán</v>
          </cell>
          <cell r="E374">
            <v>4510165</v>
          </cell>
          <cell r="F374">
            <v>182646</v>
          </cell>
        </row>
        <row r="375">
          <cell r="A375">
            <v>119.42100000000001</v>
          </cell>
          <cell r="B375" t="str">
            <v>Ñaù daêm ñeäm coángmoùng coáng loaïi 2</v>
          </cell>
          <cell r="C375" t="str">
            <v>m</v>
          </cell>
          <cell r="E375">
            <v>11250</v>
          </cell>
          <cell r="F375">
            <v>17037</v>
          </cell>
        </row>
        <row r="376">
          <cell r="A376">
            <v>119.431</v>
          </cell>
          <cell r="B376" t="str">
            <v>Xaây  moùng coáng ñôn 80 loaïi III</v>
          </cell>
          <cell r="C376" t="str">
            <v>m</v>
          </cell>
          <cell r="E376">
            <v>79751</v>
          </cell>
          <cell r="F376">
            <v>26312</v>
          </cell>
        </row>
        <row r="377">
          <cell r="A377">
            <v>119.432</v>
          </cell>
          <cell r="B377" t="str">
            <v>Xaây moùng coáng ñôn 100, loaïi III</v>
          </cell>
          <cell r="C377" t="str">
            <v>m</v>
          </cell>
          <cell r="E377">
            <v>117116</v>
          </cell>
          <cell r="F377">
            <v>36998</v>
          </cell>
        </row>
        <row r="378">
          <cell r="A378">
            <v>119.441</v>
          </cell>
          <cell r="B378" t="str">
            <v>Laøm moùng thaân coáng ñôn f 80,loaïi IVa</v>
          </cell>
          <cell r="C378" t="str">
            <v>m</v>
          </cell>
          <cell r="E378">
            <v>27840</v>
          </cell>
          <cell r="F378">
            <v>18448</v>
          </cell>
        </row>
        <row r="379">
          <cell r="A379">
            <v>119.53100000000001</v>
          </cell>
          <cell r="B379" t="str">
            <v>Laøm moùng thaân coáng ñoâi  f 80 loaïi III</v>
          </cell>
          <cell r="C379" t="str">
            <v>m</v>
          </cell>
          <cell r="E379">
            <v>219300</v>
          </cell>
          <cell r="F379">
            <v>66434</v>
          </cell>
        </row>
        <row r="380">
          <cell r="A380">
            <v>119.711</v>
          </cell>
          <cell r="B380" t="str">
            <v>Xaây ñaàu coáng ñôn 80</v>
          </cell>
          <cell r="C380" t="str">
            <v>caùi</v>
          </cell>
          <cell r="E380">
            <v>927040</v>
          </cell>
          <cell r="F380">
            <v>154032</v>
          </cell>
        </row>
        <row r="381">
          <cell r="A381">
            <v>119.712</v>
          </cell>
          <cell r="B381" t="str">
            <v>Xaây ñaàu coáng ñôn 100</v>
          </cell>
          <cell r="C381" t="str">
            <v>ñaàu</v>
          </cell>
          <cell r="E381">
            <v>1310390</v>
          </cell>
          <cell r="F381">
            <v>235642</v>
          </cell>
        </row>
        <row r="382">
          <cell r="A382">
            <v>119.81100000000001</v>
          </cell>
          <cell r="B382" t="str">
            <v xml:space="preserve">Xaây hoá tuïï coáng 80 </v>
          </cell>
          <cell r="C382" t="str">
            <v>caùi</v>
          </cell>
          <cell r="E382">
            <v>1171926</v>
          </cell>
          <cell r="F382">
            <v>273690</v>
          </cell>
        </row>
        <row r="383">
          <cell r="A383">
            <v>119.812</v>
          </cell>
          <cell r="B383" t="str">
            <v>Xaây hoá tuï nöôùc saâu 1,5m, coáng ñôn 100</v>
          </cell>
          <cell r="C383" t="str">
            <v>hoá</v>
          </cell>
          <cell r="E383">
            <v>1319400</v>
          </cell>
          <cell r="F383">
            <v>311847</v>
          </cell>
        </row>
        <row r="384">
          <cell r="A384">
            <v>119.911</v>
          </cell>
          <cell r="B384" t="str">
            <v>Queùt nhöïa ñöôøng choáng thaám coáng 80</v>
          </cell>
          <cell r="C384" t="str">
            <v>oáng</v>
          </cell>
          <cell r="E384">
            <v>36984</v>
          </cell>
          <cell r="F384">
            <v>4972</v>
          </cell>
        </row>
        <row r="385">
          <cell r="A385">
            <v>119.91200000000001</v>
          </cell>
          <cell r="B385" t="str">
            <v>Queùt nhöïa ñöôøng choáng thaám coáng 100</v>
          </cell>
          <cell r="C385" t="str">
            <v>oáng</v>
          </cell>
          <cell r="E385">
            <v>50944</v>
          </cell>
          <cell r="F385">
            <v>5837</v>
          </cell>
        </row>
        <row r="386">
          <cell r="A386">
            <v>119.914</v>
          </cell>
          <cell r="B386" t="str">
            <v>Queùt nhöïa ñöôøng choáng thaám coáng 150</v>
          </cell>
          <cell r="C386" t="str">
            <v>oáng</v>
          </cell>
          <cell r="E386">
            <v>73994</v>
          </cell>
          <cell r="F386">
            <v>11025</v>
          </cell>
        </row>
        <row r="387">
          <cell r="A387">
            <v>119.943</v>
          </cell>
          <cell r="B387" t="str">
            <v>Traùm moái noái</v>
          </cell>
          <cell r="C387" t="str">
            <v>m2</v>
          </cell>
          <cell r="E387">
            <v>7032</v>
          </cell>
          <cell r="F387">
            <v>3027</v>
          </cell>
        </row>
        <row r="388">
          <cell r="A388">
            <v>119.944</v>
          </cell>
          <cell r="B388" t="str">
            <v>Traùm moái noái</v>
          </cell>
          <cell r="C388" t="str">
            <v>m2</v>
          </cell>
          <cell r="E388">
            <v>8521</v>
          </cell>
          <cell r="F388">
            <v>3027</v>
          </cell>
        </row>
        <row r="389">
          <cell r="A389">
            <v>119.961</v>
          </cell>
          <cell r="B389" t="str">
            <v>Laép ñaët oáng ñk15</v>
          </cell>
          <cell r="C389" t="str">
            <v>m</v>
          </cell>
          <cell r="F389">
            <v>4820</v>
          </cell>
        </row>
        <row r="390">
          <cell r="A390">
            <v>119.968</v>
          </cell>
          <cell r="B390" t="str">
            <v>Laép ñaët coáng ñk 60</v>
          </cell>
          <cell r="C390" t="str">
            <v>m</v>
          </cell>
          <cell r="F390">
            <v>15682</v>
          </cell>
        </row>
        <row r="391">
          <cell r="A391">
            <v>119.96899999999999</v>
          </cell>
          <cell r="B391" t="str">
            <v>Laép ñaët coáng 80</v>
          </cell>
          <cell r="C391" t="str">
            <v>m</v>
          </cell>
          <cell r="F391">
            <v>1583</v>
          </cell>
          <cell r="G391">
            <v>6581</v>
          </cell>
        </row>
        <row r="392">
          <cell r="A392">
            <v>119.97</v>
          </cell>
          <cell r="B392" t="str">
            <v>Laép daët coáng ñk 100</v>
          </cell>
          <cell r="C392" t="str">
            <v>m</v>
          </cell>
          <cell r="F392">
            <v>2027</v>
          </cell>
          <cell r="G392">
            <v>8492</v>
          </cell>
        </row>
        <row r="393">
          <cell r="A393">
            <v>119.97199999999999</v>
          </cell>
          <cell r="B393" t="str">
            <v>Laép daët coáng ñk 150</v>
          </cell>
          <cell r="C393" t="str">
            <v>m</v>
          </cell>
          <cell r="F393">
            <v>3382</v>
          </cell>
          <cell r="G393">
            <v>14224</v>
          </cell>
        </row>
        <row r="394">
          <cell r="A394">
            <v>200.11099999999999</v>
          </cell>
          <cell r="B394" t="str">
            <v>Gia coá thöôïng haï löu baèng ñaù hoäc M.50</v>
          </cell>
          <cell r="C394" t="str">
            <v>m3</v>
          </cell>
          <cell r="E394">
            <v>154654</v>
          </cell>
          <cell r="F394">
            <v>20646</v>
          </cell>
        </row>
        <row r="395">
          <cell r="A395">
            <v>200.11199999999999</v>
          </cell>
          <cell r="B395" t="str">
            <v>Xaây moùng ñaù hoäc,daøy&lt;60cm,vöõa M.75</v>
          </cell>
          <cell r="C395" t="str">
            <v>m3</v>
          </cell>
          <cell r="E395">
            <v>181740</v>
          </cell>
          <cell r="F395">
            <v>20646</v>
          </cell>
        </row>
        <row r="396">
          <cell r="A396">
            <v>200.12200000000001</v>
          </cell>
          <cell r="B396" t="str">
            <v>Xaây moùng ñaù hoäc,daøy&gt;60cm,vöõa M.75</v>
          </cell>
          <cell r="C396" t="str">
            <v>m3</v>
          </cell>
          <cell r="E396">
            <v>181740</v>
          </cell>
          <cell r="F396">
            <v>19889</v>
          </cell>
        </row>
        <row r="397">
          <cell r="A397">
            <v>200.21199999999999</v>
          </cell>
          <cell r="B397" t="str">
            <v>Xaây töôøng ñaù hoäc,daøy&lt;60cm,cao&lt;2m,vöõa M.75</v>
          </cell>
          <cell r="C397" t="str">
            <v>m3</v>
          </cell>
          <cell r="E397">
            <v>181740</v>
          </cell>
          <cell r="F397">
            <v>23348</v>
          </cell>
        </row>
        <row r="398">
          <cell r="A398">
            <v>200.22200000000001</v>
          </cell>
          <cell r="B398" t="str">
            <v>Xaây töôøng ñaù hoäc,daøy&lt;60cm,cao&gt;2m,vöõa M.75</v>
          </cell>
          <cell r="C398" t="str">
            <v>m3</v>
          </cell>
          <cell r="E398">
            <v>203940</v>
          </cell>
          <cell r="F398">
            <v>27023</v>
          </cell>
        </row>
        <row r="399">
          <cell r="A399">
            <v>200.232</v>
          </cell>
          <cell r="B399" t="str">
            <v>Xaây töôøng ñaù hoäc,daøy&gt;60cm,cao&lt;2m,vöõa M.75</v>
          </cell>
          <cell r="C399" t="str">
            <v>m3</v>
          </cell>
          <cell r="E399">
            <v>181740</v>
          </cell>
          <cell r="F399">
            <v>22483</v>
          </cell>
        </row>
        <row r="400">
          <cell r="A400">
            <v>200.24199999999999</v>
          </cell>
          <cell r="B400" t="str">
            <v>Xaây töôøng ñaù hoäc,daøy&gt;60cm,cao&gt;2m,vöõa M.75</v>
          </cell>
          <cell r="C400" t="str">
            <v>m3</v>
          </cell>
          <cell r="E400">
            <v>198925</v>
          </cell>
          <cell r="F400">
            <v>25618</v>
          </cell>
        </row>
        <row r="401">
          <cell r="A401">
            <v>200.411</v>
          </cell>
          <cell r="B401" t="str">
            <v>Xaây moá caàu cao &lt; 2m, ñaù hoäc M.75</v>
          </cell>
          <cell r="C401" t="str">
            <v>m3</v>
          </cell>
          <cell r="E401">
            <v>181740</v>
          </cell>
          <cell r="F401">
            <v>26699</v>
          </cell>
        </row>
        <row r="402">
          <cell r="A402">
            <v>200.41200000000001</v>
          </cell>
          <cell r="B402" t="str">
            <v>Xaây moá caàu cao &lt; 2m, ñaù hoäc M.100</v>
          </cell>
          <cell r="C402" t="str">
            <v>m3</v>
          </cell>
          <cell r="E402">
            <v>207032</v>
          </cell>
          <cell r="F402">
            <v>26699</v>
          </cell>
        </row>
        <row r="403">
          <cell r="A403">
            <v>200.542</v>
          </cell>
          <cell r="B403" t="str">
            <v>Xeáp ñaù khan maët baèng,baèng ñaù hoäc ,vöõa M.75</v>
          </cell>
          <cell r="C403" t="str">
            <v>m3</v>
          </cell>
          <cell r="E403">
            <v>78530</v>
          </cell>
          <cell r="F403">
            <v>16754</v>
          </cell>
        </row>
        <row r="404">
          <cell r="A404">
            <v>200.54300000000001</v>
          </cell>
          <cell r="B404" t="str">
            <v>Xeáp ñaù khan maët baèng,baèng ñaù hoäc ,vöõa M.100</v>
          </cell>
          <cell r="C404" t="str">
            <v>m3</v>
          </cell>
          <cell r="E404">
            <v>82521</v>
          </cell>
          <cell r="F404">
            <v>16754</v>
          </cell>
        </row>
        <row r="405">
          <cell r="A405">
            <v>200.55199999999999</v>
          </cell>
          <cell r="B405" t="str">
            <v>Xeáp ñaù khan maùi doác thaúng,baèng ñaù hoäc ,vöõa M.75</v>
          </cell>
          <cell r="C405" t="str">
            <v>m3</v>
          </cell>
          <cell r="E405">
            <v>78530</v>
          </cell>
          <cell r="F405">
            <v>19916</v>
          </cell>
        </row>
        <row r="406">
          <cell r="A406">
            <v>200.553</v>
          </cell>
          <cell r="B406" t="str">
            <v>Xeáp ñaù khan maùi doác thaúng,baèng ñaù hoäc ,vöõa M.100</v>
          </cell>
          <cell r="C406" t="str">
            <v>m3</v>
          </cell>
          <cell r="E406">
            <v>82521</v>
          </cell>
          <cell r="F406">
            <v>19916</v>
          </cell>
        </row>
        <row r="407">
          <cell r="A407">
            <v>200.61099999999999</v>
          </cell>
          <cell r="B407" t="str">
            <v>Xeáp ñaù khan maët baèng</v>
          </cell>
          <cell r="C407" t="str">
            <v>m3</v>
          </cell>
          <cell r="E407">
            <v>58880</v>
          </cell>
          <cell r="F407">
            <v>12971</v>
          </cell>
        </row>
        <row r="408">
          <cell r="A408">
            <v>200.62100000000001</v>
          </cell>
          <cell r="B408" t="str">
            <v xml:space="preserve">Xeáp ñaù khan maùi doác </v>
          </cell>
          <cell r="C408" t="str">
            <v>m3</v>
          </cell>
          <cell r="E408">
            <v>58880</v>
          </cell>
          <cell r="F408">
            <v>15155</v>
          </cell>
        </row>
        <row r="409">
          <cell r="A409">
            <v>202.41200000000001</v>
          </cell>
          <cell r="B409" t="str">
            <v>Xaây  ñaù cheû M.75</v>
          </cell>
          <cell r="C409" t="str">
            <v>m3</v>
          </cell>
          <cell r="E409">
            <v>155000</v>
          </cell>
          <cell r="F409">
            <v>14844</v>
          </cell>
          <cell r="G409">
            <v>872</v>
          </cell>
        </row>
        <row r="410">
          <cell r="A410">
            <v>202.61199999999999</v>
          </cell>
          <cell r="B410" t="str">
            <v>Xaây moùng ñaù cheû 15.20.25, vöõa M.75</v>
          </cell>
          <cell r="C410" t="str">
            <v>m3</v>
          </cell>
          <cell r="E410">
            <v>162813</v>
          </cell>
          <cell r="F410">
            <v>14844</v>
          </cell>
          <cell r="G410">
            <v>898</v>
          </cell>
        </row>
        <row r="411">
          <cell r="A411">
            <v>202.732</v>
          </cell>
          <cell r="B411" t="str">
            <v>Xaây töôøng ñaù cheû 15x20x25, chieàu daøy &gt;30, cao &lt;2m,M.75</v>
          </cell>
          <cell r="C411" t="str">
            <v>m3</v>
          </cell>
          <cell r="E411">
            <v>162813</v>
          </cell>
          <cell r="F411">
            <v>15064</v>
          </cell>
          <cell r="G411">
            <v>898</v>
          </cell>
        </row>
        <row r="412">
          <cell r="A412">
            <v>204.11199999999999</v>
          </cell>
          <cell r="B412" t="str">
            <v>Xaây moùng gaïch theû , M.75</v>
          </cell>
          <cell r="C412" t="str">
            <v>m3</v>
          </cell>
          <cell r="E412">
            <v>371486</v>
          </cell>
          <cell r="F412">
            <v>18160</v>
          </cell>
        </row>
        <row r="413">
          <cell r="A413">
            <v>221.11099999999999</v>
          </cell>
          <cell r="B413" t="str">
            <v>Beâ toâng loùt moùng,ñaù 4x6,moùng &lt;=250cm,vöõa M.100</v>
          </cell>
          <cell r="C413" t="str">
            <v>m3</v>
          </cell>
          <cell r="E413">
            <v>349576</v>
          </cell>
          <cell r="F413">
            <v>17068</v>
          </cell>
          <cell r="G413">
            <v>7398</v>
          </cell>
        </row>
        <row r="414">
          <cell r="A414">
            <v>221.12100000000001</v>
          </cell>
          <cell r="B414" t="str">
            <v>Beâ toâng loùt moùng,ñaù 4x6,moùng &gt;=250cm,vöõa M.100</v>
          </cell>
          <cell r="C414" t="str">
            <v>m3</v>
          </cell>
          <cell r="E414">
            <v>349576</v>
          </cell>
          <cell r="F414">
            <v>12206</v>
          </cell>
          <cell r="G414">
            <v>7398</v>
          </cell>
        </row>
        <row r="415">
          <cell r="A415">
            <v>221.21100000000001</v>
          </cell>
          <cell r="B415" t="str">
            <v>Beâ toâng moùng baêng &lt;250, ñaù 4x6 M.150</v>
          </cell>
          <cell r="C415" t="str">
            <v>m3</v>
          </cell>
          <cell r="E415">
            <v>434443</v>
          </cell>
          <cell r="F415">
            <v>22653</v>
          </cell>
          <cell r="G415">
            <v>7681</v>
          </cell>
        </row>
        <row r="416">
          <cell r="A416">
            <v>221.31100000000001</v>
          </cell>
          <cell r="B416" t="str">
            <v>Beâ toâng moùng ñaù 1x2 , M.150</v>
          </cell>
          <cell r="C416" t="str">
            <v>m3</v>
          </cell>
          <cell r="E416">
            <v>499632</v>
          </cell>
          <cell r="F416">
            <v>34342</v>
          </cell>
          <cell r="G416">
            <v>7681</v>
          </cell>
        </row>
        <row r="417">
          <cell r="A417">
            <v>221.31200000000001</v>
          </cell>
          <cell r="B417" t="str">
            <v>Beâ toâng moùng ñaù 1x2, M.200</v>
          </cell>
          <cell r="C417" t="str">
            <v>m3</v>
          </cell>
          <cell r="E417">
            <v>550549</v>
          </cell>
          <cell r="F417">
            <v>34342</v>
          </cell>
          <cell r="G417">
            <v>7681</v>
          </cell>
        </row>
        <row r="418">
          <cell r="A418">
            <v>221.322</v>
          </cell>
          <cell r="B418" t="str">
            <v>Beâ toâng moùng moá caàu ñaù 1x2,M.200</v>
          </cell>
          <cell r="C418" t="str">
            <v>m3</v>
          </cell>
          <cell r="E418">
            <v>477520</v>
          </cell>
          <cell r="F418">
            <v>25239</v>
          </cell>
          <cell r="G418">
            <v>7681</v>
          </cell>
        </row>
        <row r="419">
          <cell r="A419">
            <v>221.51300000000001</v>
          </cell>
          <cell r="B419" t="str">
            <v>Beâ toâng neàn ñaù 1x2 M,250</v>
          </cell>
          <cell r="C419" t="str">
            <v>m3</v>
          </cell>
          <cell r="E419">
            <v>472677</v>
          </cell>
          <cell r="F419">
            <v>18826</v>
          </cell>
          <cell r="G419">
            <v>7398</v>
          </cell>
        </row>
        <row r="420">
          <cell r="A420">
            <v>222.11099999999999</v>
          </cell>
          <cell r="B420" t="str">
            <v>Beâ toâng töôøng thaúng daøy &lt;45cm, cao &lt;4m , M,150</v>
          </cell>
          <cell r="C420" t="str">
            <v>m3</v>
          </cell>
          <cell r="E420">
            <v>604838</v>
          </cell>
          <cell r="F420">
            <v>82691</v>
          </cell>
          <cell r="G420">
            <v>10038</v>
          </cell>
        </row>
        <row r="421">
          <cell r="A421">
            <v>222.11199999999999</v>
          </cell>
          <cell r="B421" t="str">
            <v>Beâ toâng töôøng thaúng daøy &lt;45cm, cao &lt;4m , M,200</v>
          </cell>
          <cell r="C421" t="str">
            <v>m3</v>
          </cell>
          <cell r="E421">
            <v>655755</v>
          </cell>
          <cell r="F421">
            <v>82691</v>
          </cell>
          <cell r="G421">
            <v>10038</v>
          </cell>
        </row>
        <row r="422">
          <cell r="A422">
            <v>222.113</v>
          </cell>
          <cell r="B422" t="str">
            <v>Beâ toâng töôøng thaúng daøy &lt;45cm, cao &lt;4m , M,250</v>
          </cell>
          <cell r="C422" t="str">
            <v>m3</v>
          </cell>
          <cell r="E422">
            <v>708343</v>
          </cell>
          <cell r="F422">
            <v>82691</v>
          </cell>
          <cell r="G422">
            <v>10038</v>
          </cell>
        </row>
        <row r="423">
          <cell r="A423">
            <v>222.114</v>
          </cell>
          <cell r="B423" t="str">
            <v>Beâ toâng töôøng thaúng daøy &lt;45cm, cao &lt;4m , M,300</v>
          </cell>
          <cell r="C423" t="str">
            <v>m3</v>
          </cell>
          <cell r="E423">
            <v>721365</v>
          </cell>
          <cell r="F423">
            <v>82691</v>
          </cell>
          <cell r="G423">
            <v>10038</v>
          </cell>
        </row>
        <row r="424">
          <cell r="A424">
            <v>223.11099999999999</v>
          </cell>
          <cell r="B424" t="str">
            <v>Beâ toâng thaân moá caàu,M.150</v>
          </cell>
          <cell r="C424" t="str">
            <v>m3</v>
          </cell>
          <cell r="E424">
            <v>424858</v>
          </cell>
          <cell r="F424">
            <v>36615</v>
          </cell>
          <cell r="G424">
            <v>7681</v>
          </cell>
        </row>
        <row r="425">
          <cell r="A425">
            <v>223.131</v>
          </cell>
          <cell r="B425" t="str">
            <v>Beâ toâng muõ moá caàu, M.150</v>
          </cell>
          <cell r="C425" t="str">
            <v>m3</v>
          </cell>
          <cell r="E425">
            <v>434923</v>
          </cell>
          <cell r="F425">
            <v>80046</v>
          </cell>
          <cell r="G425">
            <v>7681</v>
          </cell>
        </row>
        <row r="426">
          <cell r="A426">
            <v>223.13200000000001</v>
          </cell>
          <cell r="B426" t="str">
            <v>Beâ toâng muõ moá caàu, M.200</v>
          </cell>
          <cell r="C426" t="str">
            <v>m3</v>
          </cell>
          <cell r="E426">
            <v>485840</v>
          </cell>
          <cell r="F426">
            <v>80046</v>
          </cell>
          <cell r="G426">
            <v>7681</v>
          </cell>
        </row>
        <row r="427">
          <cell r="A427">
            <v>223.13300000000001</v>
          </cell>
          <cell r="B427" t="str">
            <v>Beâ toâng muõ moá caàu, M.250</v>
          </cell>
          <cell r="C427" t="str">
            <v>m3</v>
          </cell>
          <cell r="E427">
            <v>538427</v>
          </cell>
          <cell r="F427">
            <v>80046</v>
          </cell>
          <cell r="G427">
            <v>7681</v>
          </cell>
        </row>
        <row r="428">
          <cell r="A428">
            <v>223.13399999999999</v>
          </cell>
          <cell r="B428" t="str">
            <v>Beâ toâng muõ moá caàu, M.300</v>
          </cell>
          <cell r="C428" t="str">
            <v>m3</v>
          </cell>
          <cell r="E428">
            <v>557162</v>
          </cell>
          <cell r="F428">
            <v>80046</v>
          </cell>
          <cell r="G428">
            <v>7681</v>
          </cell>
        </row>
        <row r="429">
          <cell r="A429">
            <v>223.21199999999999</v>
          </cell>
          <cell r="B429" t="str">
            <v>Beâ toâng ñaù 1x2,thaân truï caàu,M.200</v>
          </cell>
          <cell r="C429" t="str">
            <v>m3</v>
          </cell>
          <cell r="E429">
            <v>477715</v>
          </cell>
          <cell r="F429">
            <v>64763</v>
          </cell>
          <cell r="G429">
            <v>7681</v>
          </cell>
        </row>
        <row r="430">
          <cell r="A430">
            <v>224.11199999999999</v>
          </cell>
          <cell r="B430" t="str">
            <v>Beâ toâng thaân moá caàu,M.200</v>
          </cell>
          <cell r="C430" t="str">
            <v>m3</v>
          </cell>
          <cell r="E430">
            <v>475775</v>
          </cell>
          <cell r="F430">
            <v>36615</v>
          </cell>
          <cell r="G430">
            <v>7681</v>
          </cell>
        </row>
        <row r="431">
          <cell r="A431">
            <v>224.21100000000001</v>
          </cell>
          <cell r="B431" t="str">
            <v>Beâ toâng daàm , giaèng caàu , M.200</v>
          </cell>
          <cell r="C431" t="str">
            <v>m3</v>
          </cell>
          <cell r="E431">
            <v>749650</v>
          </cell>
          <cell r="F431">
            <v>48929</v>
          </cell>
          <cell r="G431">
            <v>14700</v>
          </cell>
        </row>
        <row r="432">
          <cell r="A432">
            <v>224.21199999999999</v>
          </cell>
          <cell r="B432" t="str">
            <v>Beâ toâng daàm , giaèng caàu , M.250</v>
          </cell>
          <cell r="C432" t="str">
            <v>m3</v>
          </cell>
          <cell r="E432">
            <v>802237</v>
          </cell>
          <cell r="F432">
            <v>48929</v>
          </cell>
          <cell r="G432">
            <v>14700</v>
          </cell>
        </row>
        <row r="433">
          <cell r="A433">
            <v>224.21299999999999</v>
          </cell>
          <cell r="B433" t="str">
            <v>Beâ toâng daàm , giaèng caàu , M.300</v>
          </cell>
          <cell r="C433" t="str">
            <v>m3</v>
          </cell>
          <cell r="E433">
            <v>822568</v>
          </cell>
          <cell r="F433">
            <v>48929</v>
          </cell>
          <cell r="G433">
            <v>14700</v>
          </cell>
        </row>
        <row r="434">
          <cell r="A434">
            <v>225.113</v>
          </cell>
          <cell r="B434" t="str">
            <v>Beâ toâng thaân moá caàu,M.250</v>
          </cell>
          <cell r="C434" t="str">
            <v>m3</v>
          </cell>
          <cell r="E434">
            <v>528363</v>
          </cell>
          <cell r="F434">
            <v>36615</v>
          </cell>
          <cell r="G434">
            <v>7681</v>
          </cell>
        </row>
        <row r="435">
          <cell r="A435">
            <v>225.21100000000001</v>
          </cell>
          <cell r="B435" t="str">
            <v>Ñoå beâ toâng ñan ñaù 1x2 , M.150</v>
          </cell>
          <cell r="C435" t="str">
            <v>m3</v>
          </cell>
          <cell r="E435">
            <v>544872</v>
          </cell>
          <cell r="F435">
            <v>77394</v>
          </cell>
          <cell r="G435">
            <v>12230</v>
          </cell>
        </row>
        <row r="436">
          <cell r="A436">
            <v>225.21199999999999</v>
          </cell>
          <cell r="B436" t="str">
            <v>Ñoå beâ toâng ñan ñaù 1x2 , M.200</v>
          </cell>
          <cell r="C436" t="str">
            <v>m3</v>
          </cell>
          <cell r="E436">
            <v>595789</v>
          </cell>
          <cell r="F436">
            <v>77394</v>
          </cell>
          <cell r="G436">
            <v>12230</v>
          </cell>
        </row>
        <row r="437">
          <cell r="A437">
            <v>225.21299999999999</v>
          </cell>
          <cell r="B437" t="str">
            <v>Beâ toâng naép ñan, ñaù 1x2 , M.250</v>
          </cell>
          <cell r="C437" t="str">
            <v>m3</v>
          </cell>
          <cell r="E437">
            <v>648376</v>
          </cell>
          <cell r="F437">
            <v>77394</v>
          </cell>
          <cell r="G437">
            <v>12230</v>
          </cell>
        </row>
        <row r="438">
          <cell r="A438">
            <v>226.114</v>
          </cell>
          <cell r="B438" t="str">
            <v>Beâ toâng thaân moá caàu,M.300</v>
          </cell>
          <cell r="C438" t="str">
            <v>m3</v>
          </cell>
          <cell r="E438">
            <v>548613</v>
          </cell>
          <cell r="F438">
            <v>36615</v>
          </cell>
          <cell r="G438">
            <v>7681</v>
          </cell>
        </row>
        <row r="439">
          <cell r="A439">
            <v>227.221</v>
          </cell>
          <cell r="B439" t="str">
            <v>Beâ toâng möông caùp, raõnh nöôùc M.150</v>
          </cell>
          <cell r="C439" t="str">
            <v>m3</v>
          </cell>
          <cell r="E439">
            <v>478538</v>
          </cell>
          <cell r="F439">
            <v>70584</v>
          </cell>
          <cell r="G439">
            <v>5376</v>
          </cell>
        </row>
        <row r="440">
          <cell r="A440">
            <v>228.11199999999999</v>
          </cell>
          <cell r="B440" t="str">
            <v>Beâ toâng oáng coáng M.200</v>
          </cell>
          <cell r="C440" t="str">
            <v>m3</v>
          </cell>
          <cell r="E440">
            <v>907533</v>
          </cell>
          <cell r="F440">
            <v>374722</v>
          </cell>
          <cell r="G440">
            <v>10038</v>
          </cell>
        </row>
        <row r="441">
          <cell r="A441">
            <v>240.11099999999999</v>
          </cell>
          <cell r="B441" t="str">
            <v>Coát theùp moùng ñk &lt;10</v>
          </cell>
          <cell r="C441" t="str">
            <v>Taán</v>
          </cell>
          <cell r="E441">
            <v>4338810</v>
          </cell>
          <cell r="F441">
            <v>117094</v>
          </cell>
          <cell r="G441">
            <v>20797</v>
          </cell>
        </row>
        <row r="442">
          <cell r="A442">
            <v>240.12100000000001</v>
          </cell>
          <cell r="B442" t="str">
            <v>Coát theùp moùng ñk &lt;18</v>
          </cell>
          <cell r="C442" t="str">
            <v>Taán</v>
          </cell>
          <cell r="E442">
            <v>4602220</v>
          </cell>
          <cell r="F442">
            <v>86269</v>
          </cell>
          <cell r="G442">
            <v>87691</v>
          </cell>
        </row>
        <row r="443">
          <cell r="A443">
            <v>240.131</v>
          </cell>
          <cell r="B443" t="str">
            <v>Coát theùp moùng ñk &gt;18</v>
          </cell>
          <cell r="C443" t="str">
            <v>Taán</v>
          </cell>
          <cell r="E443">
            <v>4812940</v>
          </cell>
          <cell r="F443">
            <v>65684</v>
          </cell>
          <cell r="G443">
            <v>88888</v>
          </cell>
        </row>
        <row r="444">
          <cell r="A444">
            <v>240.511</v>
          </cell>
          <cell r="B444" t="str">
            <v>Saûn xuaát laép döïng coát theùp xaø daàm ñk&lt;=10mm,cao&lt;=4m</v>
          </cell>
          <cell r="C444" t="str">
            <v>Taán</v>
          </cell>
          <cell r="E444">
            <v>4338810</v>
          </cell>
          <cell r="F444">
            <v>178125</v>
          </cell>
          <cell r="G444">
            <v>20797</v>
          </cell>
        </row>
        <row r="445">
          <cell r="A445">
            <v>240.511</v>
          </cell>
          <cell r="B445" t="str">
            <v>Coát theùp  xaø daàm, giaèng , theùp &lt;=10, cao &lt;=4m</v>
          </cell>
          <cell r="C445" t="str">
            <v>taán</v>
          </cell>
          <cell r="E445">
            <v>4338810</v>
          </cell>
          <cell r="F445">
            <v>178125</v>
          </cell>
          <cell r="G445">
            <v>20797</v>
          </cell>
        </row>
        <row r="446">
          <cell r="A446">
            <v>240.512</v>
          </cell>
          <cell r="B446" t="str">
            <v>Coát theùp  xaø daàm, giaèng , theùp &lt;=10, cao &gt;4m</v>
          </cell>
          <cell r="C446" t="str">
            <v>taán</v>
          </cell>
          <cell r="E446">
            <v>4338810</v>
          </cell>
          <cell r="F446">
            <v>182193</v>
          </cell>
          <cell r="G446">
            <v>22451</v>
          </cell>
        </row>
        <row r="447">
          <cell r="A447">
            <v>240.52099999999999</v>
          </cell>
          <cell r="B447" t="str">
            <v>Saûn xuaát laép döïng coát theùp xaø daàm ñk&lt;=18mm,cao&lt;=4m</v>
          </cell>
          <cell r="C447" t="str">
            <v>Taán</v>
          </cell>
          <cell r="E447">
            <v>4604140</v>
          </cell>
          <cell r="F447">
            <v>110393</v>
          </cell>
          <cell r="G447">
            <v>151575</v>
          </cell>
        </row>
        <row r="448">
          <cell r="A448">
            <v>240.52099999999999</v>
          </cell>
          <cell r="B448" t="str">
            <v>Coát theùp  xaø daàm, giaèng , theùp &lt;=18, cao &lt;=4m</v>
          </cell>
          <cell r="C448" t="str">
            <v>taán</v>
          </cell>
          <cell r="E448">
            <v>4604140</v>
          </cell>
          <cell r="F448">
            <v>110393</v>
          </cell>
          <cell r="G448">
            <v>151575</v>
          </cell>
        </row>
        <row r="449">
          <cell r="A449">
            <v>240.52199999999999</v>
          </cell>
          <cell r="B449" t="str">
            <v>Coát theùp  xaø daàm, giaèng , theùp &lt;=18, cao &gt;4m</v>
          </cell>
          <cell r="C449" t="str">
            <v>taán</v>
          </cell>
          <cell r="E449">
            <v>4604140</v>
          </cell>
          <cell r="F449">
            <v>114462</v>
          </cell>
          <cell r="G449">
            <v>153229</v>
          </cell>
        </row>
        <row r="450">
          <cell r="A450">
            <v>240.53100000000001</v>
          </cell>
          <cell r="B450" t="str">
            <v>Coát theùp  xaø daàm, giaèng , theùp &gt;18, cao &lt;=4m</v>
          </cell>
          <cell r="C450" t="str">
            <v>taán</v>
          </cell>
          <cell r="E450">
            <v>4818876</v>
          </cell>
          <cell r="F450">
            <v>100058</v>
          </cell>
          <cell r="G450">
            <v>96500</v>
          </cell>
        </row>
        <row r="451">
          <cell r="A451">
            <v>240.53200000000001</v>
          </cell>
          <cell r="B451" t="str">
            <v>Coát theùp  xaø daàm, giaèng , theùp &gt;18, cao &gt;4m</v>
          </cell>
          <cell r="C451" t="str">
            <v>taán</v>
          </cell>
          <cell r="E451">
            <v>4818876</v>
          </cell>
          <cell r="F451">
            <v>100827</v>
          </cell>
          <cell r="G451">
            <v>98155</v>
          </cell>
        </row>
        <row r="452">
          <cell r="A452">
            <v>240.61099999999999</v>
          </cell>
          <cell r="B452" t="str">
            <v>Coát theùp naép ñan</v>
          </cell>
          <cell r="C452" t="str">
            <v>Taán</v>
          </cell>
          <cell r="E452">
            <v>4338810</v>
          </cell>
          <cell r="F452">
            <v>238819</v>
          </cell>
          <cell r="G452">
            <v>20797</v>
          </cell>
        </row>
        <row r="453">
          <cell r="A453">
            <v>240.81200000000001</v>
          </cell>
          <cell r="B453" t="str">
            <v>Gia coâng laép ñaët löôùi chaén raùc</v>
          </cell>
          <cell r="C453" t="str">
            <v>taán</v>
          </cell>
          <cell r="E453">
            <v>4604884</v>
          </cell>
          <cell r="F453">
            <v>295616</v>
          </cell>
          <cell r="G453">
            <v>139331</v>
          </cell>
        </row>
        <row r="454">
          <cell r="A454">
            <v>300.512</v>
          </cell>
          <cell r="B454" t="str">
            <v>Beâ toâng ñan M.200</v>
          </cell>
          <cell r="C454" t="str">
            <v>m3</v>
          </cell>
          <cell r="E454">
            <v>471497</v>
          </cell>
          <cell r="F454">
            <v>32066</v>
          </cell>
          <cell r="G454">
            <v>5376</v>
          </cell>
        </row>
        <row r="455">
          <cell r="A455">
            <v>300.54199999999997</v>
          </cell>
          <cell r="B455" t="str">
            <v>Beâ toâng haøng raøo, lan can, M200</v>
          </cell>
          <cell r="C455" t="str">
            <v>m3</v>
          </cell>
          <cell r="E455">
            <v>463154</v>
          </cell>
          <cell r="F455">
            <v>35480</v>
          </cell>
          <cell r="G455">
            <v>5376</v>
          </cell>
        </row>
        <row r="456">
          <cell r="A456">
            <v>301.42099999999999</v>
          </cell>
          <cell r="B456" t="str">
            <v>Saûn xuaát coát theùp ñan</v>
          </cell>
          <cell r="C456" t="str">
            <v>taán</v>
          </cell>
          <cell r="E456">
            <v>4338810</v>
          </cell>
          <cell r="F456">
            <v>184838</v>
          </cell>
          <cell r="G456">
            <v>20797</v>
          </cell>
        </row>
        <row r="457">
          <cell r="A457">
            <v>302.31099999999998</v>
          </cell>
          <cell r="B457" t="str">
            <v>Laép xaø, daàm, giaèng troïng löôïng caáu kieän &lt;=1T</v>
          </cell>
          <cell r="C457" t="str">
            <v>caùi</v>
          </cell>
          <cell r="E457">
            <v>69278</v>
          </cell>
          <cell r="F457">
            <v>5524</v>
          </cell>
          <cell r="G457">
            <v>40244</v>
          </cell>
        </row>
        <row r="458">
          <cell r="A458">
            <v>302.31200000000001</v>
          </cell>
          <cell r="B458" t="str">
            <v>Laép xaø, daàm, giaèng troïng löôïng caáu kieän &lt;=3T</v>
          </cell>
          <cell r="C458" t="str">
            <v>caùi</v>
          </cell>
          <cell r="E458">
            <v>201036</v>
          </cell>
          <cell r="F458">
            <v>10485</v>
          </cell>
          <cell r="G458">
            <v>58614</v>
          </cell>
        </row>
        <row r="459">
          <cell r="A459">
            <v>302.31299999999999</v>
          </cell>
          <cell r="B459" t="str">
            <v>Laép xaø, daàm, giaèng troïng löôïng caáu kieän &lt;=5T</v>
          </cell>
          <cell r="C459" t="str">
            <v>caùi</v>
          </cell>
          <cell r="E459">
            <v>201036</v>
          </cell>
          <cell r="F459">
            <v>11725</v>
          </cell>
          <cell r="G459">
            <v>72392</v>
          </cell>
        </row>
        <row r="460">
          <cell r="A460">
            <v>302.411</v>
          </cell>
          <cell r="B460" t="str">
            <v>Laép daàm caàu truïc troïng löôïng caáu kieän &lt;=3T</v>
          </cell>
          <cell r="C460" t="str">
            <v>caùi</v>
          </cell>
          <cell r="E460">
            <v>156860</v>
          </cell>
          <cell r="F460">
            <v>14179</v>
          </cell>
          <cell r="G460">
            <v>423693</v>
          </cell>
        </row>
        <row r="461">
          <cell r="A461">
            <v>302.41199999999998</v>
          </cell>
          <cell r="B461" t="str">
            <v>Laép daàm caàu truïc troïng löôïng caáu kieän &gt;3T</v>
          </cell>
          <cell r="C461" t="str">
            <v>caùi</v>
          </cell>
          <cell r="E461">
            <v>156860</v>
          </cell>
          <cell r="F461">
            <v>16915</v>
          </cell>
          <cell r="G461">
            <v>475078</v>
          </cell>
        </row>
        <row r="462">
          <cell r="A462">
            <v>302.52199999999999</v>
          </cell>
          <cell r="B462" t="str">
            <v xml:space="preserve">Laép ñaët ñan </v>
          </cell>
          <cell r="C462" t="str">
            <v>caùi</v>
          </cell>
          <cell r="E462">
            <v>7568</v>
          </cell>
          <cell r="F462">
            <v>9583</v>
          </cell>
        </row>
        <row r="463">
          <cell r="A463">
            <v>500.11099999999999</v>
          </cell>
          <cell r="B463" t="str">
            <v>Saûn xuaát caáu kieän theùp</v>
          </cell>
          <cell r="C463" t="str">
            <v>taán</v>
          </cell>
          <cell r="E463">
            <v>4999092</v>
          </cell>
          <cell r="F463">
            <v>480890</v>
          </cell>
          <cell r="G463">
            <v>873618</v>
          </cell>
        </row>
        <row r="464">
          <cell r="A464">
            <v>500.31200000000001</v>
          </cell>
          <cell r="B464" t="str">
            <v xml:space="preserve">Saûn xuaát xaø goà theùp </v>
          </cell>
          <cell r="C464" t="str">
            <v>Taán</v>
          </cell>
          <cell r="E464">
            <v>4463453</v>
          </cell>
          <cell r="F464">
            <v>75881</v>
          </cell>
        </row>
        <row r="465">
          <cell r="A465">
            <v>505.11099999999999</v>
          </cell>
          <cell r="B465" t="str">
            <v>Laép döïng coät theùp</v>
          </cell>
          <cell r="C465" t="str">
            <v>taán</v>
          </cell>
          <cell r="E465">
            <v>165396</v>
          </cell>
          <cell r="F465">
            <v>104979</v>
          </cell>
          <cell r="G465">
            <v>299905</v>
          </cell>
        </row>
        <row r="466">
          <cell r="A466">
            <v>505.31099999999998</v>
          </cell>
          <cell r="B466" t="str">
            <v>Laép döïng xaø goà theùp</v>
          </cell>
          <cell r="C466" t="str">
            <v>Taán</v>
          </cell>
          <cell r="E466">
            <v>177077</v>
          </cell>
          <cell r="F466">
            <v>29509</v>
          </cell>
          <cell r="G466">
            <v>282111</v>
          </cell>
        </row>
        <row r="467">
          <cell r="A467">
            <v>651.15200000000004</v>
          </cell>
          <cell r="B467" t="str">
            <v>Traùt töôøng daøy 2cm , vöõa M.75</v>
          </cell>
          <cell r="C467" t="str">
            <v>m2</v>
          </cell>
          <cell r="E467">
            <v>6746</v>
          </cell>
          <cell r="F467">
            <v>1506</v>
          </cell>
          <cell r="G467">
            <v>77</v>
          </cell>
        </row>
        <row r="468">
          <cell r="A468">
            <v>671.11300000000006</v>
          </cell>
          <cell r="B468" t="str">
            <v>Laùng neàn daøy 2cm , M.100</v>
          </cell>
          <cell r="C468" t="str">
            <v>m2</v>
          </cell>
          <cell r="E468">
            <v>8838</v>
          </cell>
          <cell r="F468">
            <v>748</v>
          </cell>
          <cell r="G468">
            <v>77</v>
          </cell>
        </row>
        <row r="469">
          <cell r="A469">
            <v>672.12199999999996</v>
          </cell>
          <cell r="B469" t="str">
            <v>Laùng vöõa loøng möông daøy 2cm, M.75</v>
          </cell>
          <cell r="C469" t="str">
            <v>m2</v>
          </cell>
          <cell r="E469">
            <v>8050</v>
          </cell>
          <cell r="F469">
            <v>1561</v>
          </cell>
          <cell r="G469">
            <v>77</v>
          </cell>
        </row>
        <row r="470">
          <cell r="A470">
            <v>672.13</v>
          </cell>
          <cell r="B470" t="str">
            <v>Laùng vöõa raõnh thu nöôùc, daøy 1cm, M.75</v>
          </cell>
          <cell r="C470" t="str">
            <v>m2</v>
          </cell>
          <cell r="E470">
            <v>3813</v>
          </cell>
          <cell r="F470">
            <v>1297</v>
          </cell>
          <cell r="G470">
            <v>77</v>
          </cell>
        </row>
        <row r="471">
          <cell r="A471">
            <v>672.14200000000005</v>
          </cell>
          <cell r="B471" t="str">
            <v>Laùng vóa heø daøy 3cm,M.75</v>
          </cell>
          <cell r="C471" t="str">
            <v>m2</v>
          </cell>
          <cell r="E471">
            <v>11122</v>
          </cell>
          <cell r="F471">
            <v>1484</v>
          </cell>
          <cell r="G471">
            <v>77</v>
          </cell>
        </row>
        <row r="472">
          <cell r="A472">
            <v>684.13199999999995</v>
          </cell>
          <cell r="B472" t="str">
            <v>Laùt gaïch khía 20x20, M75</v>
          </cell>
          <cell r="C472" t="str">
            <v>m2</v>
          </cell>
          <cell r="E472">
            <v>56339</v>
          </cell>
          <cell r="F472">
            <v>1869</v>
          </cell>
        </row>
        <row r="473">
          <cell r="A473">
            <v>701.01</v>
          </cell>
          <cell r="B473" t="str">
            <v>Ron maïch</v>
          </cell>
          <cell r="C473" t="str">
            <v>m2</v>
          </cell>
          <cell r="F473">
            <v>1405</v>
          </cell>
        </row>
        <row r="474">
          <cell r="A474">
            <v>701.01099999999997</v>
          </cell>
          <cell r="B474" t="str">
            <v>Ron maïch loài</v>
          </cell>
          <cell r="C474" t="str">
            <v>m2</v>
          </cell>
          <cell r="F474">
            <v>1500</v>
          </cell>
        </row>
        <row r="475">
          <cell r="A475">
            <v>703.32</v>
          </cell>
          <cell r="B475" t="str">
            <v>Sôn töôøng 3 nöôùc</v>
          </cell>
          <cell r="C475" t="str">
            <v>m2</v>
          </cell>
          <cell r="E475">
            <v>4700</v>
          </cell>
          <cell r="F475">
            <v>703</v>
          </cell>
        </row>
        <row r="476">
          <cell r="A476">
            <v>703.43</v>
          </cell>
          <cell r="B476" t="str">
            <v>Sôn saét theùp 3 nöôùc</v>
          </cell>
          <cell r="C476" t="str">
            <v>m2</v>
          </cell>
          <cell r="E476">
            <v>1966</v>
          </cell>
          <cell r="F476">
            <v>659</v>
          </cell>
        </row>
        <row r="477">
          <cell r="A477">
            <v>703.44</v>
          </cell>
          <cell r="B477" t="str">
            <v>Sôn saét theùp 3 nöôùc</v>
          </cell>
          <cell r="C477" t="str">
            <v>m2</v>
          </cell>
          <cell r="E477">
            <v>2582</v>
          </cell>
          <cell r="F477">
            <v>984</v>
          </cell>
        </row>
        <row r="478">
          <cell r="A478">
            <v>704.11</v>
          </cell>
          <cell r="B478" t="str">
            <v>Queùt nhöïa ñöôøng</v>
          </cell>
          <cell r="C478" t="str">
            <v>m2</v>
          </cell>
          <cell r="E478">
            <v>6432</v>
          </cell>
          <cell r="F478">
            <v>757</v>
          </cell>
        </row>
        <row r="479">
          <cell r="A479">
            <v>704.22</v>
          </cell>
          <cell r="B479" t="str">
            <v>Queùt nhöïa ,daùn giaáy daàu, 2lôùp giaáy, 2 lôùp nhöïa</v>
          </cell>
          <cell r="C479" t="str">
            <v>m2</v>
          </cell>
          <cell r="E479">
            <v>20131</v>
          </cell>
          <cell r="F479">
            <v>4324</v>
          </cell>
        </row>
        <row r="480">
          <cell r="A480">
            <v>705.01</v>
          </cell>
          <cell r="B480" t="str">
            <v>Cheùt khe noái baèng daây thöøng taåm nhöïa</v>
          </cell>
          <cell r="C480" t="str">
            <v>m</v>
          </cell>
          <cell r="E480">
            <v>3042</v>
          </cell>
          <cell r="F480">
            <v>4108</v>
          </cell>
        </row>
        <row r="481">
          <cell r="A481">
            <v>706.04</v>
          </cell>
          <cell r="B481" t="str">
            <v>Lôùp ñeäm ñaù daêm</v>
          </cell>
          <cell r="C481" t="str">
            <v>m3</v>
          </cell>
          <cell r="E481">
            <v>97600</v>
          </cell>
          <cell r="F481">
            <v>26584</v>
          </cell>
        </row>
        <row r="482">
          <cell r="A482" t="str">
            <v>221.211b</v>
          </cell>
          <cell r="B482" t="str">
            <v>Beâ toâng moùng M.150</v>
          </cell>
          <cell r="C482" t="str">
            <v>m3</v>
          </cell>
          <cell r="E482">
            <v>407727</v>
          </cell>
          <cell r="F482">
            <v>22653</v>
          </cell>
          <cell r="G482">
            <v>7681</v>
          </cell>
        </row>
        <row r="483">
          <cell r="A483" t="str">
            <v>E1.225</v>
          </cell>
          <cell r="B483" t="str">
            <v>Laép boùng ñeøn</v>
          </cell>
          <cell r="C483" t="str">
            <v>boä</v>
          </cell>
          <cell r="F483">
            <v>4655</v>
          </cell>
        </row>
        <row r="484">
          <cell r="A484" t="str">
            <v>F1.151</v>
          </cell>
          <cell r="B484" t="str">
            <v>Laép ñaët oáng nhöïa</v>
          </cell>
          <cell r="C484" t="str">
            <v>m</v>
          </cell>
          <cell r="E484">
            <v>6697</v>
          </cell>
          <cell r="F484">
            <v>2069</v>
          </cell>
        </row>
        <row r="485">
          <cell r="A485" t="str">
            <v>F4.853</v>
          </cell>
          <cell r="B485" t="str">
            <v>Keùo daây caùp ñieän qua oáng</v>
          </cell>
          <cell r="C485" t="str">
            <v>m</v>
          </cell>
          <cell r="E485">
            <v>26101</v>
          </cell>
          <cell r="F485">
            <v>548</v>
          </cell>
        </row>
        <row r="486">
          <cell r="A486" t="str">
            <v>NC</v>
          </cell>
          <cell r="B486" t="str">
            <v>Laøm caàu taïm ÑBGT</v>
          </cell>
          <cell r="C486" t="str">
            <v>coâng</v>
          </cell>
          <cell r="F486">
            <v>10344</v>
          </cell>
        </row>
        <row r="487">
          <cell r="A487" t="str">
            <v>T.3104</v>
          </cell>
          <cell r="B487" t="str">
            <v>Keõ oâ vuoâng</v>
          </cell>
          <cell r="C487" t="str">
            <v>m2</v>
          </cell>
          <cell r="F487">
            <v>1420</v>
          </cell>
        </row>
        <row r="488">
          <cell r="A488" t="str">
            <v>T.K1.221</v>
          </cell>
          <cell r="B488" t="str">
            <v>Laép ñaët oáng saønh 20</v>
          </cell>
          <cell r="C488" t="str">
            <v>m</v>
          </cell>
          <cell r="E488">
            <v>20600</v>
          </cell>
          <cell r="F488">
            <v>4373</v>
          </cell>
        </row>
        <row r="489">
          <cell r="A489" t="str">
            <v>T04.601</v>
          </cell>
          <cell r="B489" t="str">
            <v>Ñaøo möông doïc ,khuoân ñöôøng ÑC1,2</v>
          </cell>
          <cell r="C489" t="str">
            <v>100m3</v>
          </cell>
          <cell r="F489">
            <v>12601</v>
          </cell>
          <cell r="G489">
            <v>252611</v>
          </cell>
        </row>
        <row r="490">
          <cell r="A490" t="str">
            <v>T04.602</v>
          </cell>
          <cell r="B490" t="str">
            <v>Ñaøo möông doïc ,khuoân ñöôøng ÑC3</v>
          </cell>
          <cell r="C490" t="str">
            <v>100m3</v>
          </cell>
          <cell r="F490">
            <v>14497</v>
          </cell>
          <cell r="G490">
            <v>290604</v>
          </cell>
        </row>
        <row r="491">
          <cell r="A491" t="str">
            <v>T04.701</v>
          </cell>
          <cell r="B491" t="str">
            <v>Ban söõa maët ñöôøng</v>
          </cell>
          <cell r="C491" t="str">
            <v>100m2</v>
          </cell>
          <cell r="F491">
            <v>1028</v>
          </cell>
          <cell r="G491">
            <v>10509</v>
          </cell>
        </row>
        <row r="492">
          <cell r="A492" t="str">
            <v>T041.411</v>
          </cell>
          <cell r="B492" t="str">
            <v>Ñaép ñaát seùt</v>
          </cell>
          <cell r="C492" t="str">
            <v>m3</v>
          </cell>
          <cell r="E492">
            <v>21960</v>
          </cell>
          <cell r="F492">
            <v>5302</v>
          </cell>
        </row>
        <row r="493">
          <cell r="A493" t="str">
            <v>T05,402</v>
          </cell>
          <cell r="B493" t="str">
            <v>Lu laïi maët ñöôøng ñaù daêm</v>
          </cell>
          <cell r="C493" t="str">
            <v>100m2</v>
          </cell>
        </row>
        <row r="494">
          <cell r="A494" t="str">
            <v>T05,403</v>
          </cell>
          <cell r="B494" t="str">
            <v>Lu laïi maët ñöôøng ñaõ caøy phaù</v>
          </cell>
          <cell r="C494" t="str">
            <v>100m2</v>
          </cell>
        </row>
        <row r="495">
          <cell r="A495" t="str">
            <v>T05.302</v>
          </cell>
          <cell r="B495" t="str">
            <v>Töôùi nöôùc ñeå ñaàm khi ñaép ñaát</v>
          </cell>
          <cell r="C495" t="str">
            <v>10m3</v>
          </cell>
          <cell r="G495">
            <v>228948</v>
          </cell>
        </row>
        <row r="496">
          <cell r="A496" t="str">
            <v>T05.401</v>
          </cell>
          <cell r="B496" t="str">
            <v>Lu nguyeân thoå neàn ñöôøng</v>
          </cell>
          <cell r="C496" t="str">
            <v>100m2</v>
          </cell>
          <cell r="F496">
            <v>1442</v>
          </cell>
          <cell r="G496">
            <v>22284</v>
          </cell>
        </row>
        <row r="497">
          <cell r="A497" t="str">
            <v>T071.122</v>
          </cell>
          <cell r="B497" t="str">
            <v>Khoan loã ñk 42mm vaøo ñaù caáp 2</v>
          </cell>
          <cell r="C497" t="str">
            <v>m</v>
          </cell>
          <cell r="F497">
            <v>838</v>
          </cell>
          <cell r="G497">
            <v>13977</v>
          </cell>
        </row>
        <row r="498">
          <cell r="A498" t="str">
            <v>T113.210</v>
          </cell>
          <cell r="B498" t="str">
            <v>Traõi ñaù mi daøy 2cm</v>
          </cell>
          <cell r="C498" t="str">
            <v>100m2</v>
          </cell>
          <cell r="E498">
            <v>366000</v>
          </cell>
          <cell r="F498">
            <v>2702</v>
          </cell>
          <cell r="G498">
            <v>16431</v>
          </cell>
        </row>
        <row r="499">
          <cell r="A499" t="str">
            <v>T114,314</v>
          </cell>
          <cell r="B499" t="str">
            <v>Laøm maët ñöôøng ñaù laùng nhöïa daøy 14cm, nhöïa 3,2kg/m2</v>
          </cell>
          <cell r="C499" t="str">
            <v>100m2</v>
          </cell>
          <cell r="E499">
            <v>3067828</v>
          </cell>
          <cell r="F499">
            <v>120464</v>
          </cell>
          <cell r="G499">
            <v>337756</v>
          </cell>
        </row>
        <row r="500">
          <cell r="A500" t="str">
            <v>T114,321</v>
          </cell>
          <cell r="B500" t="str">
            <v>Laøm maët ñöôøng ñaù daêm laùng nhöïa ,daøy 6cm ,nhöïa 3,5kg/m2</v>
          </cell>
          <cell r="C500" t="str">
            <v>100m2</v>
          </cell>
          <cell r="E500">
            <v>2077200</v>
          </cell>
          <cell r="F500">
            <v>108987</v>
          </cell>
          <cell r="G500">
            <v>255599</v>
          </cell>
        </row>
        <row r="501">
          <cell r="A501" t="str">
            <v>T114.112</v>
          </cell>
          <cell r="B501" t="str">
            <v>Laøm maët ñöôøng ñaù daêm nöôùc lôùp treân daøy 11cm</v>
          </cell>
          <cell r="C501" t="str">
            <v>100m2</v>
          </cell>
          <cell r="E501">
            <v>1408510</v>
          </cell>
          <cell r="F501">
            <v>123846</v>
          </cell>
          <cell r="G501">
            <v>294852</v>
          </cell>
        </row>
        <row r="502">
          <cell r="A502" t="str">
            <v>T114.113</v>
          </cell>
          <cell r="B502" t="str">
            <v>Laøm maët ñöôøng ñaù daêm nöôùc lôùp treân daøy 12cm(khoâng caùt saïn)</v>
          </cell>
          <cell r="C502" t="str">
            <v>100m2</v>
          </cell>
          <cell r="E502">
            <v>1472500</v>
          </cell>
          <cell r="F502">
            <v>126719</v>
          </cell>
          <cell r="G502">
            <v>321325</v>
          </cell>
        </row>
        <row r="503">
          <cell r="A503" t="str">
            <v>T114.115</v>
          </cell>
          <cell r="B503" t="str">
            <v>Laøm maët ñöôøng ñaù daêm nöôùc lôùp treân daøy 15cm(khoâng caùt saïn)</v>
          </cell>
          <cell r="C503" t="str">
            <v>100m2</v>
          </cell>
          <cell r="E503">
            <v>1840300</v>
          </cell>
          <cell r="F503">
            <v>135389</v>
          </cell>
          <cell r="G503">
            <v>399830</v>
          </cell>
        </row>
        <row r="504">
          <cell r="A504" t="str">
            <v>T114.121</v>
          </cell>
          <cell r="B504" t="str">
            <v>Laøm maët ñöôøng ñaù daêm lôùp döôùi, daøy 11cm</v>
          </cell>
          <cell r="C504" t="str">
            <v>100m2</v>
          </cell>
          <cell r="E504">
            <v>1161600</v>
          </cell>
          <cell r="F504">
            <v>63695</v>
          </cell>
          <cell r="G504">
            <v>252861</v>
          </cell>
        </row>
        <row r="505">
          <cell r="A505" t="str">
            <v>T114.211</v>
          </cell>
          <cell r="B505" t="str">
            <v>Laøm maët ñöôøng soûi ñoài daøy 5cm, lôùp treân</v>
          </cell>
          <cell r="C505" t="str">
            <v>100m2</v>
          </cell>
          <cell r="E505">
            <v>57834</v>
          </cell>
          <cell r="F505">
            <v>32194</v>
          </cell>
          <cell r="G505">
            <v>109543</v>
          </cell>
        </row>
        <row r="506">
          <cell r="A506" t="str">
            <v>T114.215</v>
          </cell>
          <cell r="B506" t="str">
            <v>Laøm maët ñöôøng soûi ñoài lôùp treân daøy 15cm</v>
          </cell>
          <cell r="C506" t="str">
            <v>100m2</v>
          </cell>
          <cell r="E506">
            <v>173502</v>
          </cell>
          <cell r="F506">
            <v>42892</v>
          </cell>
          <cell r="G506">
            <v>329541</v>
          </cell>
        </row>
        <row r="507">
          <cell r="A507" t="str">
            <v>T114.223</v>
          </cell>
          <cell r="B507" t="str">
            <v>Laøm maët ñöôøng soûi ñoài daøy 10cm , lôùp döôùi</v>
          </cell>
          <cell r="C507" t="str">
            <v>100m2</v>
          </cell>
          <cell r="E507">
            <v>115668</v>
          </cell>
          <cell r="F507">
            <v>23972</v>
          </cell>
          <cell r="G507">
            <v>155185</v>
          </cell>
        </row>
        <row r="508">
          <cell r="A508" t="str">
            <v>T114.224</v>
          </cell>
          <cell r="B508" t="str">
            <v>Laøm maët ñöôøng soûi ñoài daøy 12cm , lôùp döôùi</v>
          </cell>
          <cell r="C508" t="str">
            <v>100m2</v>
          </cell>
          <cell r="E508">
            <v>138834</v>
          </cell>
          <cell r="F508">
            <v>26151</v>
          </cell>
          <cell r="G508">
            <v>189874</v>
          </cell>
        </row>
        <row r="509">
          <cell r="A509" t="str">
            <v>T114.227</v>
          </cell>
          <cell r="B509" t="str">
            <v>Laøm maët ñöôøng soûi ñoài daøy 18cm , lôùp döôùi</v>
          </cell>
          <cell r="C509" t="str">
            <v>100m2</v>
          </cell>
          <cell r="E509">
            <v>208170</v>
          </cell>
          <cell r="F509">
            <v>32590</v>
          </cell>
          <cell r="G509">
            <v>282985</v>
          </cell>
        </row>
        <row r="510">
          <cell r="A510" t="str">
            <v>T114.228</v>
          </cell>
          <cell r="B510" t="str">
            <v>Laøm maët ñöôøng soûi soâng  daøy 20cm</v>
          </cell>
          <cell r="C510" t="str">
            <v>100m2</v>
          </cell>
          <cell r="E510">
            <v>447121</v>
          </cell>
          <cell r="F510">
            <v>34769</v>
          </cell>
          <cell r="G510">
            <v>324976</v>
          </cell>
        </row>
        <row r="511">
          <cell r="A511" t="str">
            <v>T114.335</v>
          </cell>
          <cell r="B511" t="str">
            <v>Laøm maët ñöôøng ñaù laùng nhöïa daøy 15cm, nhöïa 5,5kg/m2(3 lôùp)</v>
          </cell>
          <cell r="C511" t="str">
            <v>100m2</v>
          </cell>
          <cell r="E511">
            <v>4201800</v>
          </cell>
          <cell r="F511">
            <v>166376</v>
          </cell>
          <cell r="G511">
            <v>456428</v>
          </cell>
        </row>
        <row r="512">
          <cell r="A512" t="str">
            <v>T115.002b</v>
          </cell>
          <cell r="B512" t="str">
            <v>Laøm væa baèng ñaù cheû</v>
          </cell>
          <cell r="C512" t="str">
            <v>100m</v>
          </cell>
          <cell r="E512">
            <v>432000</v>
          </cell>
          <cell r="F512">
            <v>29519</v>
          </cell>
        </row>
        <row r="513">
          <cell r="A513" t="str">
            <v>T15,971</v>
          </cell>
          <cell r="B513" t="str">
            <v>Laùng nhöïa 2 lôùp ,t/c nhöïa2,3kg/m2</v>
          </cell>
          <cell r="C513" t="str">
            <v>100m2</v>
          </cell>
        </row>
        <row r="514">
          <cell r="A514" t="str">
            <v>T15,975</v>
          </cell>
          <cell r="B514" t="str">
            <v>Laùng nhöïa 2 lôùp ,t/c nhöïa 2,3kg/m2</v>
          </cell>
          <cell r="C514" t="str">
            <v>100m2</v>
          </cell>
          <cell r="E514">
            <v>1387128</v>
          </cell>
          <cell r="F514">
            <v>63833</v>
          </cell>
          <cell r="G514">
            <v>129608</v>
          </cell>
        </row>
        <row r="515">
          <cell r="A515" t="str">
            <v>T15.112</v>
          </cell>
          <cell r="B515" t="str">
            <v>Laøm ñaù vóa baèng ñaù hoäc</v>
          </cell>
          <cell r="C515" t="str">
            <v>100m</v>
          </cell>
          <cell r="E515">
            <v>202500</v>
          </cell>
          <cell r="F515">
            <v>29519</v>
          </cell>
        </row>
        <row r="516">
          <cell r="A516" t="str">
            <v>T16.401</v>
          </cell>
          <cell r="B516" t="str">
            <v>Caøy phaù maët ñöôøng cuõ baèng ñaù daêm ,hay traùng nhöïa</v>
          </cell>
          <cell r="C516" t="str">
            <v>100m2</v>
          </cell>
          <cell r="F516">
            <v>1442</v>
          </cell>
          <cell r="G516">
            <v>38996</v>
          </cell>
        </row>
        <row r="517">
          <cell r="A517" t="str">
            <v>T17.006</v>
          </cell>
          <cell r="B517" t="str">
            <v>Haøn , raùp noái caùc boä phaän theùp 6mm</v>
          </cell>
          <cell r="C517" t="str">
            <v>10m</v>
          </cell>
          <cell r="E517">
            <v>37680</v>
          </cell>
          <cell r="F517">
            <v>31579</v>
          </cell>
          <cell r="G517">
            <v>45550</v>
          </cell>
        </row>
        <row r="518">
          <cell r="A518" t="str">
            <v>T17.111</v>
          </cell>
          <cell r="B518" t="str">
            <v>Lôùp ñeäm ñaù daêm</v>
          </cell>
          <cell r="C518" t="str">
            <v>m3</v>
          </cell>
          <cell r="E518">
            <v>82400</v>
          </cell>
          <cell r="F518">
            <v>8234</v>
          </cell>
        </row>
        <row r="519">
          <cell r="A519" t="str">
            <v>T18.004</v>
          </cell>
          <cell r="B519" t="str">
            <v>Xuùc ñaù leân oâ toâ thuû coâng</v>
          </cell>
          <cell r="C519" t="str">
            <v>m3</v>
          </cell>
          <cell r="F519">
            <v>2272</v>
          </cell>
        </row>
        <row r="520">
          <cell r="A520" t="str">
            <v>T18.201</v>
          </cell>
          <cell r="B520" t="str">
            <v>Xuùc ñaát, caùt, soûi leân oâ toâ</v>
          </cell>
          <cell r="C520" t="str">
            <v>100m3</v>
          </cell>
          <cell r="G520">
            <v>320034</v>
          </cell>
        </row>
        <row r="521">
          <cell r="A521" t="str">
            <v>T18.202</v>
          </cell>
          <cell r="B521" t="str">
            <v>Xuùc ñaù leân oâ toâ</v>
          </cell>
          <cell r="C521" t="str">
            <v>100m3</v>
          </cell>
          <cell r="G521">
            <v>369536</v>
          </cell>
        </row>
        <row r="522">
          <cell r="A522" t="str">
            <v>T20.603</v>
          </cell>
          <cell r="B522" t="str">
            <v>Xeáp ñaù khan maët baèng,baèng ñaù cheû,vöõa M.100</v>
          </cell>
          <cell r="C522" t="str">
            <v>m3</v>
          </cell>
          <cell r="E522">
            <v>121975</v>
          </cell>
          <cell r="F522">
            <v>15020</v>
          </cell>
          <cell r="G522">
            <v>406</v>
          </cell>
        </row>
        <row r="523">
          <cell r="A523" t="str">
            <v>T20.606</v>
          </cell>
          <cell r="B523" t="str">
            <v>Xeáp ñaù khan maùi doác thaúng,baèng ñaù cheû, vöõa M.100</v>
          </cell>
          <cell r="C523" t="str">
            <v>m3</v>
          </cell>
          <cell r="E523">
            <v>121975</v>
          </cell>
          <cell r="F523">
            <v>16889</v>
          </cell>
          <cell r="G523">
            <v>406</v>
          </cell>
        </row>
        <row r="524">
          <cell r="A524" t="str">
            <v>T200.112</v>
          </cell>
          <cell r="B524" t="str">
            <v>Xaây moùng ñaù hoäc,daøy&lt;60cm,vöõa M.100</v>
          </cell>
          <cell r="C524" t="str">
            <v>m3</v>
          </cell>
          <cell r="E524">
            <v>206834</v>
          </cell>
          <cell r="F524">
            <v>20646</v>
          </cell>
        </row>
        <row r="525">
          <cell r="A525" t="str">
            <v>T200.122</v>
          </cell>
          <cell r="B525" t="str">
            <v>Xaây moùng ñaù hoäc,daøy&gt;60cm,vöõa M.100</v>
          </cell>
          <cell r="C525" t="str">
            <v>m3</v>
          </cell>
          <cell r="E525">
            <v>206834</v>
          </cell>
          <cell r="F525">
            <v>19889</v>
          </cell>
        </row>
        <row r="526">
          <cell r="A526" t="str">
            <v>T200.212</v>
          </cell>
          <cell r="B526" t="str">
            <v>Xaây töôøng ñaù hoäc,daøy&lt;60cm,cao&lt;2m,vöõa M.100</v>
          </cell>
          <cell r="C526" t="str">
            <v>m3</v>
          </cell>
          <cell r="E526">
            <v>206834</v>
          </cell>
          <cell r="F526">
            <v>23348</v>
          </cell>
        </row>
        <row r="527">
          <cell r="A527" t="str">
            <v>T200.222</v>
          </cell>
          <cell r="B527" t="str">
            <v>Xaây töôøng ñaù hoäc,daøy&lt;60cm,cao&gt;2m,vöõa M.100</v>
          </cell>
          <cell r="C527" t="str">
            <v>m3</v>
          </cell>
          <cell r="E527">
            <v>226577</v>
          </cell>
          <cell r="F527">
            <v>27023</v>
          </cell>
        </row>
        <row r="528">
          <cell r="A528" t="str">
            <v>T200.232</v>
          </cell>
          <cell r="B528" t="str">
            <v>Xaây töôøng ñaù hoäc,daøy&gt;60cm,cao&lt;2m,vöõa M.100</v>
          </cell>
          <cell r="C528" t="str">
            <v>m3</v>
          </cell>
          <cell r="E528">
            <v>206834</v>
          </cell>
          <cell r="F528">
            <v>22483</v>
          </cell>
        </row>
        <row r="529">
          <cell r="A529" t="str">
            <v>T200.242</v>
          </cell>
          <cell r="B529" t="str">
            <v>Xaây töôøng ñaù hoäc,daøy&gt;60cm,cao&gt;2m,vöõa M.100</v>
          </cell>
          <cell r="C529" t="str">
            <v>m3</v>
          </cell>
          <cell r="E529">
            <v>222149</v>
          </cell>
          <cell r="F529">
            <v>25618</v>
          </cell>
        </row>
        <row r="530">
          <cell r="A530" t="str">
            <v>T202.532</v>
          </cell>
          <cell r="B530" t="str">
            <v>Xaây töôøng ñaù cheû 20.20.25 M.100</v>
          </cell>
          <cell r="C530" t="str">
            <v>m3</v>
          </cell>
          <cell r="E530">
            <v>171549</v>
          </cell>
          <cell r="F530">
            <v>15284</v>
          </cell>
          <cell r="G530">
            <v>872</v>
          </cell>
        </row>
        <row r="531">
          <cell r="A531" t="str">
            <v>T202.612</v>
          </cell>
          <cell r="B531" t="str">
            <v>Xaây moùng ñaù cheû 15.20.25, M.100</v>
          </cell>
          <cell r="C531" t="str">
            <v>m3</v>
          </cell>
          <cell r="E531">
            <v>179931</v>
          </cell>
          <cell r="F531">
            <v>14844</v>
          </cell>
          <cell r="G531">
            <v>898</v>
          </cell>
        </row>
        <row r="532">
          <cell r="A532" t="str">
            <v>T202.712</v>
          </cell>
          <cell r="B532" t="str">
            <v>Xaây töôøng ñaù cheû 15.20.25 , M.100 &lt;=2m,daøy &lt;=30cm</v>
          </cell>
          <cell r="C532" t="str">
            <v>m3</v>
          </cell>
          <cell r="E532">
            <v>184532</v>
          </cell>
          <cell r="F532">
            <v>15393</v>
          </cell>
          <cell r="G532">
            <v>898</v>
          </cell>
        </row>
        <row r="533">
          <cell r="A533" t="str">
            <v>T202.732</v>
          </cell>
          <cell r="B533" t="str">
            <v>Xaây töôøng ñaù cheû 15x20x25 chieàu daøy &gt;30, cao &lt;2m</v>
          </cell>
          <cell r="C533" t="str">
            <v>m3</v>
          </cell>
          <cell r="E533">
            <v>187036</v>
          </cell>
          <cell r="F533">
            <v>15064</v>
          </cell>
          <cell r="G533">
            <v>898</v>
          </cell>
        </row>
        <row r="534">
          <cell r="A534" t="str">
            <v>T202.742</v>
          </cell>
          <cell r="B534" t="str">
            <v>Xaây töôøng ñaù cheû 15.20.25 , M.100</v>
          </cell>
          <cell r="C534" t="str">
            <v>m3</v>
          </cell>
          <cell r="E534">
            <v>187036</v>
          </cell>
          <cell r="F534">
            <v>15943</v>
          </cell>
          <cell r="G534">
            <v>988</v>
          </cell>
        </row>
        <row r="535">
          <cell r="A535" t="str">
            <v>T204.112</v>
          </cell>
          <cell r="B535" t="str">
            <v>Xaây moùng gaïch theû daøy &lt;30cm, M.100</v>
          </cell>
          <cell r="C535" t="str">
            <v>m3</v>
          </cell>
          <cell r="E535">
            <v>372486</v>
          </cell>
          <cell r="F535">
            <v>18160</v>
          </cell>
        </row>
        <row r="536">
          <cell r="A536" t="str">
            <v>T210.111</v>
          </cell>
          <cell r="B536" t="str">
            <v>Beâ toâng ñaù 4x6 , M.50</v>
          </cell>
          <cell r="C536" t="str">
            <v>m3</v>
          </cell>
          <cell r="E536">
            <v>185838</v>
          </cell>
          <cell r="F536">
            <v>12102</v>
          </cell>
        </row>
        <row r="537">
          <cell r="A537" t="str">
            <v>T210.111a</v>
          </cell>
          <cell r="B537" t="str">
            <v>Beâ toâng ñaù 4x6 , M.75</v>
          </cell>
          <cell r="C537" t="str">
            <v>m3</v>
          </cell>
          <cell r="E537">
            <v>218083</v>
          </cell>
          <cell r="F537">
            <v>12102</v>
          </cell>
        </row>
        <row r="538">
          <cell r="A538" t="str">
            <v>T221,312</v>
          </cell>
          <cell r="B538" t="str">
            <v>Beâ toâng moùng ñaù 2x4 , M.200</v>
          </cell>
          <cell r="C538" t="str">
            <v>m3</v>
          </cell>
          <cell r="E538">
            <v>532822</v>
          </cell>
          <cell r="F538">
            <v>34342</v>
          </cell>
          <cell r="G538">
            <v>7681</v>
          </cell>
        </row>
        <row r="539">
          <cell r="A539" t="str">
            <v>T225.214</v>
          </cell>
          <cell r="B539" t="str">
            <v>Beâ toâng taám ñan ñaù 1x2, M.300</v>
          </cell>
          <cell r="C539" t="str">
            <v>m3</v>
          </cell>
          <cell r="E539">
            <v>670057</v>
          </cell>
          <cell r="F539">
            <v>77394</v>
          </cell>
          <cell r="G539">
            <v>12230</v>
          </cell>
        </row>
        <row r="540">
          <cell r="A540" t="str">
            <v>T240.131</v>
          </cell>
          <cell r="B540" t="str">
            <v>Uoán naén ray P30 bò cong</v>
          </cell>
          <cell r="C540" t="str">
            <v>Taán</v>
          </cell>
          <cell r="F540">
            <v>76339</v>
          </cell>
        </row>
        <row r="541">
          <cell r="A541" t="str">
            <v>T58.111</v>
          </cell>
          <cell r="B541" t="str">
            <v>Vaän chuyeån tieáp cöï ly &lt;2km, oâ toâ 5T, (x2)ÑC1</v>
          </cell>
          <cell r="C541" t="str">
            <v>100m3</v>
          </cell>
          <cell r="G541">
            <v>339732</v>
          </cell>
        </row>
        <row r="542">
          <cell r="A542" t="str">
            <v>T58.112</v>
          </cell>
          <cell r="B542" t="str">
            <v>Vaän chuyeån tieáp cöï ly &lt;2km, oâ toâ 5T, (x2)ÑC2</v>
          </cell>
          <cell r="C542" t="str">
            <v>100m3</v>
          </cell>
          <cell r="G542">
            <v>370616</v>
          </cell>
        </row>
        <row r="543">
          <cell r="A543" t="str">
            <v>T58.113</v>
          </cell>
          <cell r="B543" t="str">
            <v>Vaän chuyeån tieáp cöï ly &lt;2km, oâ toâ 5T, (x2)ÑC3</v>
          </cell>
          <cell r="C543" t="str">
            <v>100m3</v>
          </cell>
          <cell r="G543">
            <v>442680</v>
          </cell>
        </row>
        <row r="544">
          <cell r="A544" t="str">
            <v>T58.114</v>
          </cell>
          <cell r="B544" t="str">
            <v>Vaän chuyeån tieáp cöï ly &lt;2km, oâ toâ 5T, (x2)ÑC4</v>
          </cell>
          <cell r="C544" t="str">
            <v>100m3</v>
          </cell>
          <cell r="G544">
            <v>452974</v>
          </cell>
        </row>
        <row r="545">
          <cell r="A545" t="str">
            <v>T58.121</v>
          </cell>
          <cell r="B545" t="str">
            <v>Vaän chuyeån tieáp cöï ly &lt;2km, oâ toâ 7T, (x2)ÑC1</v>
          </cell>
          <cell r="C545" t="str">
            <v>100m3</v>
          </cell>
          <cell r="G545">
            <v>324986</v>
          </cell>
        </row>
        <row r="546">
          <cell r="A546" t="str">
            <v>T58.122</v>
          </cell>
          <cell r="B546" t="str">
            <v>Vaän chuyeån tieáp cöï ly &lt;2km, oâ toâ 7T, (x2)ÑC2</v>
          </cell>
          <cell r="C546" t="str">
            <v>100m3</v>
          </cell>
          <cell r="G546">
            <v>340102</v>
          </cell>
        </row>
        <row r="547">
          <cell r="A547" t="str">
            <v>T58.123</v>
          </cell>
          <cell r="B547" t="str">
            <v>Vaän chuyeån tieáp cöï ly &lt;2km, oâ toâ 7T, (x2)ÑC3</v>
          </cell>
          <cell r="C547" t="str">
            <v>100m3</v>
          </cell>
          <cell r="G547">
            <v>362776</v>
          </cell>
        </row>
        <row r="548">
          <cell r="A548" t="str">
            <v>T58.124</v>
          </cell>
          <cell r="B548" t="str">
            <v>Vaän chuyeån tieáp cöï ly &lt;2km, oâ toâ 7T, (x2)ÑC4</v>
          </cell>
          <cell r="C548" t="str">
            <v>100m3</v>
          </cell>
          <cell r="G548">
            <v>377892</v>
          </cell>
        </row>
        <row r="549">
          <cell r="A549" t="str">
            <v>T58.211</v>
          </cell>
          <cell r="B549" t="str">
            <v>Vaän chuyeån tieáp cöï ly &lt;4km, oâ toâ 5T, (x4)ÑC1</v>
          </cell>
          <cell r="C549" t="str">
            <v>100m3</v>
          </cell>
          <cell r="G549">
            <v>545628</v>
          </cell>
        </row>
        <row r="550">
          <cell r="A550" t="str">
            <v>T58.212</v>
          </cell>
          <cell r="B550" t="str">
            <v>Vaän chuyeån tieáp cöï ly &lt;4km, oâ toâ 5T, (x4)ÑC2</v>
          </cell>
          <cell r="C550" t="str">
            <v>100m3</v>
          </cell>
          <cell r="G550">
            <v>617692</v>
          </cell>
        </row>
        <row r="551">
          <cell r="A551" t="str">
            <v>T58.213</v>
          </cell>
          <cell r="B551" t="str">
            <v>Vaän chuyeån tieáp cöï ly &lt;4km, oâ toâ 5T, (x4)ÑC3</v>
          </cell>
          <cell r="C551" t="str">
            <v>100m3</v>
          </cell>
          <cell r="G551">
            <v>679464</v>
          </cell>
        </row>
        <row r="552">
          <cell r="A552" t="str">
            <v>T58.214</v>
          </cell>
          <cell r="B552" t="str">
            <v>Vaän chuyeån tieáp cöï ly &lt;4km, oâ toâ 5T, (x4)ÑC4</v>
          </cell>
          <cell r="C552" t="str">
            <v>100m3</v>
          </cell>
          <cell r="G552">
            <v>751528</v>
          </cell>
        </row>
        <row r="553">
          <cell r="A553" t="str">
            <v>T58.221</v>
          </cell>
          <cell r="B553" t="str">
            <v>Vaän chuyeån tieáp cöï ly &lt;4km, oâ toâ 7T, (x4)ÑC1</v>
          </cell>
          <cell r="C553" t="str">
            <v>100m3</v>
          </cell>
          <cell r="G553">
            <v>559280</v>
          </cell>
        </row>
        <row r="554">
          <cell r="A554" t="str">
            <v>T58.222</v>
          </cell>
          <cell r="B554" t="str">
            <v>Vaän chuyeån tieáp cöï ly &lt;4km, oâ toâ 7T, (x4)ÑC2</v>
          </cell>
          <cell r="C554" t="str">
            <v>100m3</v>
          </cell>
          <cell r="G554">
            <v>574396</v>
          </cell>
        </row>
        <row r="555">
          <cell r="A555" t="str">
            <v>T58.223</v>
          </cell>
          <cell r="B555" t="str">
            <v>Vaän chuyeån tieáp cöï ly &lt;4km, oâ toâ 7T, (x4)ÑC3</v>
          </cell>
          <cell r="C555" t="str">
            <v>100m3</v>
          </cell>
          <cell r="G555">
            <v>604624</v>
          </cell>
        </row>
        <row r="556">
          <cell r="A556" t="str">
            <v>T58.224</v>
          </cell>
          <cell r="B556" t="str">
            <v>Vaän chuyeån tieáp cöï ly &lt;4km, oâ toâ 7T, (x4)ÑC4</v>
          </cell>
          <cell r="C556" t="str">
            <v>100m3</v>
          </cell>
          <cell r="G556">
            <v>619740</v>
          </cell>
        </row>
        <row r="557">
          <cell r="A557" t="str">
            <v>T58.311</v>
          </cell>
          <cell r="B557" t="str">
            <v>Vaän chuyeån tieáp cöï ly 5km, ÑC1(x5)</v>
          </cell>
          <cell r="C557" t="str">
            <v>100m3</v>
          </cell>
          <cell r="G557">
            <v>566220</v>
          </cell>
        </row>
        <row r="558">
          <cell r="A558" t="str">
            <v>T58.312</v>
          </cell>
          <cell r="B558" t="str">
            <v>Vaän chuyeån tieáp cöï ly 5km, ÑC2(x5)</v>
          </cell>
          <cell r="C558" t="str">
            <v>100m3</v>
          </cell>
          <cell r="G558">
            <v>687185</v>
          </cell>
        </row>
        <row r="559">
          <cell r="A559" t="str">
            <v>T58.313</v>
          </cell>
          <cell r="B559" t="str">
            <v>Vaän chuyeån tieáp cöï ly 5km, ÑC3(x5)</v>
          </cell>
          <cell r="C559" t="str">
            <v>100m3</v>
          </cell>
          <cell r="G559">
            <v>748955</v>
          </cell>
        </row>
        <row r="560">
          <cell r="A560" t="str">
            <v>T58.314</v>
          </cell>
          <cell r="B560" t="str">
            <v>Vaän chuyeån tieáp cöï ly 5km, ÑC4(x5)</v>
          </cell>
          <cell r="C560" t="str">
            <v>100m3</v>
          </cell>
          <cell r="G560">
            <v>849330</v>
          </cell>
        </row>
        <row r="561">
          <cell r="A561" t="str">
            <v>T58.411</v>
          </cell>
          <cell r="B561" t="str">
            <v>Vaän chuyeån tieáp cöï ly 9km, ÑC1(x9)</v>
          </cell>
          <cell r="C561" t="str">
            <v>100m3</v>
          </cell>
          <cell r="F561">
            <v>926541</v>
          </cell>
        </row>
        <row r="562">
          <cell r="A562" t="str">
            <v>T58.412</v>
          </cell>
          <cell r="B562" t="str">
            <v>Vaän chuyeån tieáp cöï ly 9km, ÑC2(x9)</v>
          </cell>
          <cell r="C562" t="str">
            <v>100m3</v>
          </cell>
          <cell r="F562">
            <v>1111851</v>
          </cell>
        </row>
        <row r="563">
          <cell r="A563" t="str">
            <v>T58.413</v>
          </cell>
          <cell r="B563" t="str">
            <v>Vaän chuyeån tieáp cöï ly 9km, ÑC3(x9)</v>
          </cell>
          <cell r="C563" t="str">
            <v>100m3</v>
          </cell>
          <cell r="F563">
            <v>1213767</v>
          </cell>
        </row>
        <row r="564">
          <cell r="A564" t="str">
            <v>T58.414</v>
          </cell>
          <cell r="B564" t="str">
            <v>Vaän chuyeån tieáp cöï ly 9km, ÑC4(x9)</v>
          </cell>
          <cell r="C564" t="str">
            <v>100m3</v>
          </cell>
          <cell r="F564">
            <v>1375911</v>
          </cell>
        </row>
        <row r="565">
          <cell r="A565" t="str">
            <v>T672.122</v>
          </cell>
          <cell r="B565" t="str">
            <v>Laùng vöõa loøng möông daøy 2cm, M.100</v>
          </cell>
          <cell r="C565" t="str">
            <v>m2</v>
          </cell>
          <cell r="E565">
            <v>8048</v>
          </cell>
          <cell r="F565">
            <v>1561</v>
          </cell>
          <cell r="G565">
            <v>77</v>
          </cell>
        </row>
        <row r="566">
          <cell r="A566" t="str">
            <v>TD.113</v>
          </cell>
          <cell r="B566" t="str">
            <v>Vöõa xi maêng M.100</v>
          </cell>
          <cell r="C566" t="str">
            <v>m3</v>
          </cell>
          <cell r="E566">
            <v>353505</v>
          </cell>
          <cell r="F566">
            <v>10344</v>
          </cell>
        </row>
        <row r="567">
          <cell r="A567" t="str">
            <v>TT</v>
          </cell>
          <cell r="B567" t="str">
            <v>Laùng nhöïa 3 lôùp tieâu chuaån 5,6kg/m2</v>
          </cell>
          <cell r="C567" t="str">
            <v>100m2</v>
          </cell>
          <cell r="E567">
            <v>2263190</v>
          </cell>
          <cell r="F567">
            <v>163216.54999999999</v>
          </cell>
          <cell r="G567">
            <v>245506.64</v>
          </cell>
        </row>
        <row r="568">
          <cell r="A568" t="str">
            <v>TT</v>
          </cell>
          <cell r="B568" t="str">
            <v>Ñeäm ñaù daêm  cöûa thu nöôùc</v>
          </cell>
          <cell r="C568" t="str">
            <v>m3</v>
          </cell>
          <cell r="E568">
            <v>82400</v>
          </cell>
          <cell r="F568">
            <v>8234</v>
          </cell>
        </row>
        <row r="569">
          <cell r="A569" t="str">
            <v>TT00.601</v>
          </cell>
          <cell r="B569" t="str">
            <v>UÛi doïn quang</v>
          </cell>
          <cell r="C569" t="str">
            <v>100m2</v>
          </cell>
          <cell r="G569">
            <v>13941</v>
          </cell>
        </row>
        <row r="570">
          <cell r="A570" t="str">
            <v>TT1</v>
          </cell>
          <cell r="B570" t="str">
            <v>Cung caáp laép ñaët bulon ñk 25,L 350</v>
          </cell>
          <cell r="C570" t="str">
            <v>con</v>
          </cell>
          <cell r="E570">
            <v>14000</v>
          </cell>
          <cell r="F570">
            <v>605</v>
          </cell>
        </row>
        <row r="571">
          <cell r="A571" t="str">
            <v>TT114.222</v>
          </cell>
          <cell r="B571" t="str">
            <v>Laøm maët ñöôøng caáp phoái daøy 9cm, lôùp döôùi</v>
          </cell>
          <cell r="C571" t="str">
            <v>100m2</v>
          </cell>
          <cell r="E571">
            <v>321250</v>
          </cell>
          <cell r="F571">
            <v>22882</v>
          </cell>
          <cell r="G571">
            <v>141493</v>
          </cell>
        </row>
        <row r="572">
          <cell r="A572" t="str">
            <v>TT114.224</v>
          </cell>
          <cell r="B572" t="str">
            <v>Laøm maët ñöôøng caáp phoái daøy 13cm, lôùp döôùi</v>
          </cell>
          <cell r="C572" t="str">
            <v>100m2</v>
          </cell>
          <cell r="E572">
            <v>461125</v>
          </cell>
          <cell r="F572">
            <v>27241</v>
          </cell>
          <cell r="G572">
            <v>205392</v>
          </cell>
        </row>
        <row r="573">
          <cell r="A573" t="str">
            <v>TT114.225</v>
          </cell>
          <cell r="B573" t="str">
            <v>Laøm maët ñöôøng caáp phoái daøy 15cm, lôùp döôùi</v>
          </cell>
          <cell r="C573" t="str">
            <v>100m2</v>
          </cell>
          <cell r="E573">
            <v>535500</v>
          </cell>
          <cell r="F573">
            <v>29371</v>
          </cell>
          <cell r="G573">
            <v>234604</v>
          </cell>
        </row>
        <row r="574">
          <cell r="A574" t="str">
            <v>TT114.226</v>
          </cell>
          <cell r="B574" t="str">
            <v>Laøm maët ñöôøng caáp phoái daøy 17cm, lôùp döôùi</v>
          </cell>
          <cell r="C574" t="str">
            <v>100m2</v>
          </cell>
          <cell r="E574">
            <v>606875</v>
          </cell>
          <cell r="F574">
            <v>31501</v>
          </cell>
          <cell r="G574">
            <v>263815</v>
          </cell>
        </row>
        <row r="575">
          <cell r="A575" t="str">
            <v>TT16.401</v>
          </cell>
          <cell r="B575" t="str">
            <v>Caøy nhaùm maët ñöôøng cuõ</v>
          </cell>
          <cell r="C575" t="str">
            <v>100m2</v>
          </cell>
          <cell r="F575">
            <v>721</v>
          </cell>
          <cell r="G575">
            <v>19498</v>
          </cell>
        </row>
        <row r="576">
          <cell r="A576" t="str">
            <v>TT17.111</v>
          </cell>
          <cell r="B576" t="str">
            <v>Laøm lôùp ñeäm ñaù daêm 2x4</v>
          </cell>
          <cell r="C576" t="str">
            <v>m3</v>
          </cell>
          <cell r="E576">
            <v>123600</v>
          </cell>
          <cell r="F576">
            <v>8234</v>
          </cell>
        </row>
        <row r="577">
          <cell r="A577" t="str">
            <v>TT17.111a</v>
          </cell>
          <cell r="B577" t="str">
            <v>Xeáp ñaù xoâ boà</v>
          </cell>
          <cell r="C577" t="str">
            <v>m3</v>
          </cell>
          <cell r="E577">
            <v>18540</v>
          </cell>
          <cell r="F577">
            <v>8234</v>
          </cell>
        </row>
        <row r="578">
          <cell r="A578" t="str">
            <v>TT2</v>
          </cell>
          <cell r="B578" t="str">
            <v>Gia coâng cheá taïo coät truï , tay vòn lan can  oáng theùp 100</v>
          </cell>
          <cell r="C578" t="str">
            <v>m</v>
          </cell>
          <cell r="E578">
            <v>63000</v>
          </cell>
          <cell r="F578">
            <v>5405</v>
          </cell>
        </row>
        <row r="579">
          <cell r="A579" t="str">
            <v>TT3</v>
          </cell>
          <cell r="B579" t="str">
            <v>Veä sinh maët ñöôøng</v>
          </cell>
          <cell r="C579" t="str">
            <v>100m2</v>
          </cell>
          <cell r="F579">
            <v>17965</v>
          </cell>
        </row>
      </sheetData>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04"/>
      <sheetName val="Sheet1"/>
      <sheetName val="Ct ha the"/>
      <sheetName val="VLNC3"/>
      <sheetName val="DT"/>
      <sheetName val="THTN"/>
      <sheetName val="TN"/>
      <sheetName val="XL4Poppy"/>
      <sheetName val="MTO REV.2(ARMOR)"/>
      <sheetName val="NEW-PANEL"/>
      <sheetName val="Chi tie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c noi bo"/>
      <sheetName val="DG"/>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TienLuong"/>
      <sheetName val="V_c noi bo"/>
      <sheetName val="Dgia vat tu"/>
      <sheetName val="Don gia_III"/>
      <sheetName val="dnc4"/>
      <sheetName val=""/>
      <sheetName val="Bang 12_ chenh lech VTÿDz"/>
      <sheetName val="CHITIET VL-NC-TT -1p"/>
      <sheetName val="CHITIET VL-NC-TT-3p"/>
      <sheetName val="Chiet tinh dz35"/>
      <sheetName val="dg tphcm"/>
      <sheetName val="TienLuonc"/>
      <sheetName val="Bang 14_ VT%TB chu yeu"/>
      <sheetName val="(GiaC89_M)"/>
      <sheetName val="dm_xdcb"/>
      <sheetName val="TMCᲬɔ_x0004_ᠸɔᛘɔ_x0003_"/>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TMC??Წɔ?_x0004_??????ᠸɔ????????ᛘɔ??_x0003_?"/>
      <sheetName val="Dm"/>
      <sheetName val="DANH MUC"/>
      <sheetName val="PTDG"/>
      <sheetName val="TMC__Წɔ__x0004_______ᠸɔ________ᛘɔ___x0003__"/>
      <sheetName val="TMCᲬɔ_x0004_ᠸɔᛘɔ_x0003_6[Vuot lu An P"/>
      <sheetName val="DF"/>
      <sheetName val="6[Vuot lu An Phu HT-a"/>
      <sheetName val="??????????6[Vuot lu An Phu HT-a"/>
      <sheetName val="do3"/>
      <sheetName val="Dgia_vat_tu"/>
      <sheetName val="Don_gia_III"/>
      <sheetName val="Bang_12__chenh_lech_VTÿDz"/>
      <sheetName val="Chiet_tinh_dz35"/>
      <sheetName val="Tong_du_toan1"/>
      <sheetName val="Tong_hop_kinh_phi1"/>
      <sheetName val="TH_CPXL_phan_Dz1"/>
      <sheetName val="Cai_tao1"/>
      <sheetName val="Bang_4_1_Vl-Nc-M_phan_N_cap1"/>
      <sheetName val="Bang_4_1_thu_hoi1"/>
      <sheetName val="TH_vl-nc-m_HTDL1"/>
      <sheetName val="TH_vl-nc-m_HTHH1"/>
      <sheetName val="Chi_tiet_phan_Dz1"/>
      <sheetName val="Bang_6__THCPXL_phan_TBA1"/>
      <sheetName val="Chi_tiet_phan_TBA1"/>
      <sheetName val="Bang_12__chenh_lech_VT_Dz1"/>
      <sheetName val="Bang_13__chenh_lech_VTTBA1"/>
      <sheetName val="Bang_14__VT-TB_chu_yeu1"/>
      <sheetName val="Bang_15__VT-TB_A_cap1"/>
      <sheetName val="___1"/>
      <sheetName val="Liet_ke_cai_tao1"/>
      <sheetName val="Liet_ke_HTDL1"/>
      <sheetName val="Liet_ke_HTHH1"/>
      <sheetName val="Liet_ke_Tram_1"/>
      <sheetName val="_______1"/>
      <sheetName val="V_c_noi_bo2"/>
      <sheetName val="V_c_noi_bo3"/>
      <sheetName val="Dgia_vat_tu1"/>
      <sheetName val="Don_gia_III1"/>
      <sheetName val="Bang_12__chenh_lech_VTÿDz1"/>
      <sheetName val="CHITIET_VL-NC-TT_-1p1"/>
      <sheetName val="CHITIET_VL-NC-TT-3p1"/>
      <sheetName val="Chiet_tinh_dz351"/>
      <sheetName val="Bang_14__VT%TB_chu_yeu"/>
      <sheetName val="dg_tphcm"/>
      <sheetName val="TMCᲬɔᠸɔᛘɔ6[Vuot_lu_An_Phu_HT-a"/>
      <sheetName val="TMCᲬɔᠸɔᛘɔ"/>
      <sheetName val="TMC??Წɔ???????ᠸɔ????????ᛘɔ???"/>
      <sheetName val="TMC__Წɔ_______ᠸɔ________ᛘɔ___"/>
      <sheetName val="6[Vuot_lu_An_Phu_HT-a"/>
      <sheetName val="??????????6[Vuot_lu_An_Phu_HT-a"/>
      <sheetName val="DANH_MUC"/>
      <sheetName val="Tong_du_toan2"/>
      <sheetName val="Tong_hop_kinh_phi2"/>
      <sheetName val="TH_CPXL_phan_Dz2"/>
      <sheetName val="Cai_tao2"/>
      <sheetName val="Bang_4_1_Vl-Nc-M_phan_N_cap2"/>
      <sheetName val="Bang_4_1_thu_hoi2"/>
      <sheetName val="TH_vl-nc-m_HTDL2"/>
      <sheetName val="TH_vl-nc-m_HTHH2"/>
      <sheetName val="Chi_tiet_phan_Dz2"/>
      <sheetName val="Bang_6__THCPXL_phan_TBA2"/>
      <sheetName val="Chi_tiet_phan_TBA2"/>
      <sheetName val="Bang_12__chenh_lech_VT_Dz2"/>
      <sheetName val="Bang_13__chenh_lech_VTTBA2"/>
      <sheetName val="Bang_14__VT-TB_chu_yeu2"/>
      <sheetName val="Bang_15__VT-TB_A_cap2"/>
      <sheetName val="___2"/>
      <sheetName val="Liet_ke_cai_tao2"/>
      <sheetName val="Liet_ke_HTDL2"/>
      <sheetName val="Liet_ke_HTHH2"/>
      <sheetName val="Liet_ke_Tram_2"/>
      <sheetName val="_______2"/>
      <sheetName val="V_c_noi_bo4"/>
      <sheetName val="V_c_noi_bo5"/>
      <sheetName val="Dgia_vat_tu2"/>
      <sheetName val="Don_gia_III2"/>
      <sheetName val="Bang_12__chenh_lech_VTÿDz2"/>
      <sheetName val="CHITIET_VL-NC-TT_-1p2"/>
      <sheetName val="CHITIET_VL-NC-TT-3p2"/>
      <sheetName val="Chiet_tinh_dz352"/>
      <sheetName val="Tong_du_toan3"/>
      <sheetName val="Tong_hop_kinh_phi3"/>
      <sheetName val="TH_CPXL_phan_Dz3"/>
      <sheetName val="Cai_tao3"/>
      <sheetName val="Bang_4_1_Vl-Nc-M_phan_N_cap3"/>
      <sheetName val="Bang_4_1_thu_hoi3"/>
      <sheetName val="TH_vl-nc-m_HTDL3"/>
      <sheetName val="TH_vl-nc-m_HTHH3"/>
      <sheetName val="Chi_tiet_phan_Dz3"/>
      <sheetName val="Bang_6__THCPXL_phan_TBA3"/>
      <sheetName val="Chi_tiet_phan_TBA3"/>
      <sheetName val="Bang_12__chenh_lech_VT_Dz3"/>
      <sheetName val="Bang_13__chenh_lech_VTTBA3"/>
      <sheetName val="Bang_14__VT-TB_chu_yeu3"/>
      <sheetName val="Bang_15__VT-TB_A_cap3"/>
      <sheetName val="___3"/>
      <sheetName val="Liet_ke_cai_tao3"/>
      <sheetName val="Liet_ke_HTDL3"/>
      <sheetName val="Liet_ke_HTHH3"/>
      <sheetName val="Liet_ke_Tram_3"/>
      <sheetName val="_______3"/>
      <sheetName val="V_c_noi_bo6"/>
      <sheetName val="V_c_noi_bo7"/>
      <sheetName val="Dgia_vat_tu3"/>
      <sheetName val="Don_gia_III3"/>
      <sheetName val="Bang_12__chenh_lech_VTÿDz3"/>
      <sheetName val="CHITIET_VL-NC-TT_-1p3"/>
      <sheetName val="CHITIET_VL-NC-TT-3p3"/>
      <sheetName val="Chiet_tinh_dz353"/>
      <sheetName val="Tong_du_toan4"/>
      <sheetName val="Tong_hop_kinh_phi4"/>
      <sheetName val="TH_CPXL_phan_Dz4"/>
      <sheetName val="Cai_tao4"/>
      <sheetName val="Bang_4_1_Vl-Nc-M_phan_N_cap4"/>
      <sheetName val="Bang_4_1_thu_hoi4"/>
      <sheetName val="TH_vl-nc-m_HTDL4"/>
      <sheetName val="TH_vl-nc-m_HTHH4"/>
      <sheetName val="Chi_tiet_phan_Dz4"/>
      <sheetName val="Bang_6__THCPXL_phan_TBA4"/>
      <sheetName val="Chi_tiet_phan_TBA4"/>
      <sheetName val="Bang_12__chenh_lech_VT_Dz4"/>
      <sheetName val="Bang_13__chenh_lech_VTTBA4"/>
      <sheetName val="Bang_14__VT-TB_chu_yeu4"/>
      <sheetName val="Bang_15__VT-TB_A_cap4"/>
      <sheetName val="___4"/>
      <sheetName val="Liet_ke_cai_tao4"/>
      <sheetName val="Liet_ke_HTDL4"/>
      <sheetName val="Liet_ke_HTHH4"/>
      <sheetName val="Liet_ke_Tram_4"/>
      <sheetName val="_______4"/>
      <sheetName val="V_c_noi_bo8"/>
      <sheetName val="V_c_noi_bo9"/>
      <sheetName val="Dgia_vat_tu4"/>
      <sheetName val="Don_gia_III4"/>
      <sheetName val="Bang_12__chenh_lech_VTÿDz4"/>
      <sheetName val="CHITIET_VL-NC-TT_-1p4"/>
      <sheetName val="CHITIET_VL-NC-TT-3p4"/>
      <sheetName val="Chiet_tinh_dz354"/>
      <sheetName val="Don gia"/>
      <sheetName val="Turnover10"/>
      <sheetName val="CT Thang Mo"/>
      <sheetName val="CT  PL"/>
      <sheetName val="Bang 12_ chenh lech VÔ Dz"/>
      <sheetName val="DONGIA"/>
      <sheetName val="Tiepdia"/>
      <sheetName val="TDTKP"/>
      <sheetName val="CHITIET VL-NC"/>
      <sheetName val="DON_GIA"/>
      <sheetName val="CHITIET_VL-NC"/>
      <sheetName val="DGIAgoi1"/>
      <sheetName val="__________6_Vuot lu An Phu HT-a"/>
      <sheetName val="TMCᲬɔᠸɔᛘɔ6_Vuot_lu_An_Phu_HT-a"/>
      <sheetName val="6_Vuot_lu_An_Phu_HT-a"/>
      <sheetName val="__________6_Vuot_lu_An_Phu_HT-a"/>
      <sheetName val="DANHMUC"/>
      <sheetName val="V_c_noi_bo10"/>
      <sheetName val="Tong_du_toan5"/>
      <sheetName val="Tong_hop_kinh_phi5"/>
      <sheetName val="TH_CPXL_phan_Dz5"/>
      <sheetName val="Cai_tao5"/>
      <sheetName val="Bang_4_1_Vl-Nc-M_phan_N_cap5"/>
      <sheetName val="Bang_4_1_thu_hoi5"/>
      <sheetName val="TH_vl-nc-m_HTDL5"/>
      <sheetName val="TH_vl-nc-m_HTHH5"/>
      <sheetName val="Chi_tiet_phan_Dz5"/>
      <sheetName val="Bang_6__THCPXL_phan_TBA5"/>
      <sheetName val="Chi_tiet_phan_TBA5"/>
      <sheetName val="Bang_12__chenh_lech_VT_Dz5"/>
      <sheetName val="Bang_13__chenh_lech_VTTBA5"/>
      <sheetName val="Bang_14__VT-TB_chu_yeu5"/>
      <sheetName val="Bang_15__VT-TB_A_cap5"/>
      <sheetName val="___5"/>
      <sheetName val="Liet_ke_cai_tao5"/>
      <sheetName val="Liet_ke_HTDL5"/>
      <sheetName val="Liet_ke_HTHH5"/>
      <sheetName val="Liet_ke_Tram_5"/>
      <sheetName val="_______5"/>
      <sheetName val="V_c_noi_bo11"/>
      <sheetName val="Dgia_vat_tu5"/>
      <sheetName val="Don_gia_III5"/>
      <sheetName val="V_c_noi_bo12"/>
      <sheetName val="Tong_du_toan6"/>
      <sheetName val="Tong_hop_kinh_phi6"/>
      <sheetName val="TH_CPXL_phan_Dz6"/>
      <sheetName val="Cai_tao6"/>
      <sheetName val="Bang_4_1_Vl-Nc-M_phan_N_cap6"/>
      <sheetName val="Bang_4_1_thu_hoi6"/>
      <sheetName val="TH_vl-nc-m_HTDL6"/>
      <sheetName val="TH_vl-nc-m_HTHH6"/>
      <sheetName val="Chi_tiet_phan_Dz6"/>
      <sheetName val="Bang_6__THCPXL_phan_TBA6"/>
      <sheetName val="Chi_tiet_phan_TBA6"/>
      <sheetName val="Bang_12__chenh_lech_VT_Dz6"/>
      <sheetName val="Bang_13__chenh_lech_VTTBA6"/>
      <sheetName val="Bang_14__VT-TB_chu_yeu6"/>
      <sheetName val="Bang_15__VT-TB_A_cap6"/>
      <sheetName val="___6"/>
      <sheetName val="Liet_ke_cai_tao6"/>
      <sheetName val="Liet_ke_HTDL6"/>
      <sheetName val="Liet_ke_HTHH6"/>
      <sheetName val="Liet_ke_Tram_6"/>
      <sheetName val="_______6"/>
      <sheetName val="V_c_noi_bo13"/>
      <sheetName val="Dgia_vat_tu6"/>
      <sheetName val="Don_gia_III6"/>
      <sheetName val="V_c_noi_bo14"/>
      <sheetName val="Tong_du_toan7"/>
      <sheetName val="Tong_hop_kinh_phi7"/>
      <sheetName val="TH_CPXL_phan_Dz7"/>
      <sheetName val="Cai_tao7"/>
      <sheetName val="Bang_4_1_Vl-Nc-M_phan_N_cap7"/>
      <sheetName val="Bang_4_1_thu_hoi7"/>
      <sheetName val="TH_vl-nc-m_HTDL7"/>
      <sheetName val="TH_vl-nc-m_HTHH7"/>
      <sheetName val="Chi_tiet_phan_Dz7"/>
      <sheetName val="Bang_6__THCPXL_phan_TBA7"/>
      <sheetName val="Chi_tiet_phan_TBA7"/>
      <sheetName val="Bang_12__chenh_lech_VT_Dz7"/>
      <sheetName val="Bang_13__chenh_lech_VTTBA7"/>
      <sheetName val="Bang_14__VT-TB_chu_yeu7"/>
      <sheetName val="Bang_15__VT-TB_A_cap7"/>
      <sheetName val="___7"/>
      <sheetName val="Liet_ke_cai_tao7"/>
      <sheetName val="Liet_ke_HTDL7"/>
      <sheetName val="Liet_ke_HTHH7"/>
      <sheetName val="Liet_ke_Tram_7"/>
      <sheetName val="_______7"/>
      <sheetName val="V_c_noi_bo15"/>
      <sheetName val="Dgia_vat_tu7"/>
      <sheetName val="Don_gia_III7"/>
      <sheetName val="V_c_noi_bo16"/>
      <sheetName val="Tong_du_toan8"/>
      <sheetName val="Tong_hop_kinh_phi8"/>
      <sheetName val="TH_CPXL_phan_Dz8"/>
      <sheetName val="Cai_tao8"/>
      <sheetName val="Bang_4_1_Vl-Nc-M_phan_N_cap8"/>
      <sheetName val="Bang_4_1_thu_hoi8"/>
      <sheetName val="TH_vl-nc-m_HTDL8"/>
      <sheetName val="TH_vl-nc-m_HTHH8"/>
      <sheetName val="Chi_tiet_phan_Dz8"/>
      <sheetName val="Bang_6__THCPXL_phan_TBA8"/>
      <sheetName val="Chi_tiet_phan_TBA8"/>
      <sheetName val="Bang_12__chenh_lech_VT_Dz8"/>
      <sheetName val="Bang_13__chenh_lech_VTTBA8"/>
      <sheetName val="Bang_14__VT-TB_chu_yeu8"/>
      <sheetName val="Bang_15__VT-TB_A_cap8"/>
      <sheetName val="___8"/>
      <sheetName val="Liet_ke_cai_tao8"/>
      <sheetName val="Liet_ke_HTDL8"/>
      <sheetName val="Liet_ke_HTHH8"/>
      <sheetName val="Liet_ke_Tram_8"/>
      <sheetName val="_______8"/>
      <sheetName val="V_c_noi_bo17"/>
      <sheetName val="Dgia_vat_tu8"/>
      <sheetName val="Don_gia_III8"/>
      <sheetName val="Dgia VT"/>
      <sheetName val="Vuot lu An Phu HT-ap 4 Vinh Hoi"/>
      <sheetName val="Sheet1"/>
      <sheetName val="TMC___________________________2"/>
      <sheetName val="TMC___________________________3"/>
      <sheetName val="CT_35"/>
      <sheetName val="TMC_x0000__x0000_??_x0000__x0004__x0000__x0000__x0000__x0000__x0000__x0000_??_x0000__x0000__x0000__x0000__x0000__x0000__x0000__x0000_??_x0000__x0000__x0003__x0000_"/>
      <sheetName val="TMC?????_x0004_????????????????????_x0003_?"/>
      <sheetName val="TMC__??__x0004_______??________??___x0003__"/>
      <sheetName val="#REF"/>
      <sheetName val="ctTBA"/>
      <sheetName val="TSNO-DC"/>
    </sheetNames>
    <sheetDataSet>
      <sheetData sheetId="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N DOI - KET QUA"/>
      <sheetName val="TANG GIAM TSCD"/>
      <sheetName val="CHI PHI"/>
      <sheetName val="THU NHAP - NGUON VON"/>
      <sheetName val="PHAI THU - PHAI TRA"/>
      <sheetName val="DAU TU KHAC"/>
      <sheetName val="CHI TIEU"/>
      <sheetName val="THUE DAU VAO"/>
      <sheetName val="THUE DAU RA"/>
      <sheetName val="00000000"/>
      <sheetName val="~         "/>
      <sheetName val="10000000"/>
      <sheetName val="20000000"/>
      <sheetName val="XL4Test5"/>
      <sheetName val="V.c noi 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XL4Poppy"/>
      <sheetName val="CN23"/>
      <sheetName val="CN24A"/>
      <sheetName val="CN24B"/>
      <sheetName val="TH4B"/>
      <sheetName val="TH5A"/>
      <sheetName val="TH5B"/>
      <sheetName val="TH6A"/>
      <sheetName val="TH6B"/>
      <sheetName val="6BIS"/>
      <sheetName val="temp"/>
      <sheetName val="CAN DOI - KET Q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nhMuc"/>
      <sheetName val="Soketoan"/>
      <sheetName val="InPhieu"/>
      <sheetName val="CN+VT"/>
      <sheetName val="BCTaiChinh"/>
      <sheetName val="HuongDan"/>
      <sheetName val="BCT"/>
      <sheetName val="tt-dn"/>
      <sheetName val="dmtk"/>
      <sheetName val="dmvt"/>
      <sheetName val="dmcn"/>
      <sheetName val="dmctgs"/>
      <sheetName val="capnhat"/>
      <sheetName val="Sheet1"/>
      <sheetName val="Muavao"/>
      <sheetName val="Muavao2"/>
      <sheetName val="Banra"/>
      <sheetName val="nkc"/>
      <sheetName val="nksc"/>
      <sheetName val="PhieuNhap"/>
      <sheetName val="PhieuXuat"/>
      <sheetName val="phieuchi"/>
      <sheetName val="phieuthu"/>
      <sheetName val="sodkctgs"/>
      <sheetName val="ctgs-tuan"/>
      <sheetName val="sochitiet"/>
      <sheetName val="sotonghop"/>
      <sheetName val="soquy"/>
      <sheetName val="inphieuthuchi"/>
      <sheetName val="112"/>
      <sheetName val="133CT"/>
      <sheetName val="152CT"/>
      <sheetName val="ctttoan"/>
      <sheetName val="3331"/>
      <sheetName val="so banhang"/>
      <sheetName val="621"/>
      <sheetName val="627"/>
      <sheetName val="632"/>
      <sheetName val="635"/>
      <sheetName val="641"/>
      <sheetName val="642"/>
      <sheetName val="cdps"/>
      <sheetName val="cdkt"/>
      <sheetName val="kqkd"/>
      <sheetName val="tkhai"/>
      <sheetName val="VT_TheKho"/>
      <sheetName val="VT_sct"/>
      <sheetName val="VT_NXT"/>
      <sheetName val="VT_dg"/>
      <sheetName val="Hd"/>
      <sheetName val="Hd_Sd"/>
      <sheetName val="Hd_Dm"/>
      <sheetName val="HD_Capnhat"/>
      <sheetName val="CN_TongHop"/>
      <sheetName val="XL4Poppy"/>
      <sheetName val="KTGocSoKT+B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v>111</v>
          </cell>
          <cell r="B4" t="str">
            <v>Tieàn maët</v>
          </cell>
        </row>
        <row r="5">
          <cell r="A5">
            <v>112</v>
          </cell>
          <cell r="B5" t="str">
            <v>Tieàn gôûi NH = VNÑ</v>
          </cell>
        </row>
        <row r="6">
          <cell r="A6">
            <v>1122</v>
          </cell>
          <cell r="B6" t="str">
            <v>Tieàn gôûi NH = USD</v>
          </cell>
        </row>
        <row r="7">
          <cell r="A7">
            <v>131</v>
          </cell>
          <cell r="B7" t="str">
            <v>Phaûi thu cuûa khaùch haøng</v>
          </cell>
        </row>
        <row r="8">
          <cell r="A8">
            <v>133</v>
          </cell>
          <cell r="B8" t="str">
            <v>Thueá GTGT ñöôïc KT</v>
          </cell>
        </row>
        <row r="9">
          <cell r="A9">
            <v>1388</v>
          </cell>
          <cell r="B9" t="str">
            <v>Phaûi thu khaùc</v>
          </cell>
        </row>
        <row r="10">
          <cell r="A10">
            <v>141</v>
          </cell>
          <cell r="B10" t="str">
            <v>Taïm öùng</v>
          </cell>
        </row>
        <row r="11">
          <cell r="A11">
            <v>142</v>
          </cell>
          <cell r="B11" t="str">
            <v xml:space="preserve">Chi phí traû tröôùc </v>
          </cell>
        </row>
        <row r="12">
          <cell r="A12">
            <v>152</v>
          </cell>
          <cell r="B12" t="str">
            <v>Nguyeân lieäu, vaät lieäu</v>
          </cell>
        </row>
        <row r="13">
          <cell r="A13">
            <v>153</v>
          </cell>
          <cell r="B13" t="str">
            <v>Coâng cuï, lao ñoäng</v>
          </cell>
        </row>
        <row r="14">
          <cell r="A14">
            <v>154</v>
          </cell>
          <cell r="B14" t="str">
            <v>Chi phí saûn phaåm  dôû dang</v>
          </cell>
        </row>
        <row r="15">
          <cell r="A15">
            <v>155</v>
          </cell>
          <cell r="B15" t="str">
            <v>Thaønh phaåm</v>
          </cell>
        </row>
        <row r="16">
          <cell r="A16">
            <v>156</v>
          </cell>
          <cell r="B16" t="str">
            <v>Haøng Hoaù</v>
          </cell>
        </row>
        <row r="17">
          <cell r="A17" t="str">
            <v>1561A</v>
          </cell>
          <cell r="B17" t="str">
            <v>Haøng hoùa thöïc phaåm</v>
          </cell>
        </row>
        <row r="18">
          <cell r="A18" t="str">
            <v>1561B</v>
          </cell>
          <cell r="B18" t="str">
            <v>Haøng hoùa - Ñieän Thoaïi</v>
          </cell>
        </row>
        <row r="19">
          <cell r="A19" t="str">
            <v>1561C</v>
          </cell>
          <cell r="B19" t="str">
            <v>Haøng hoùa - Nhang muoãi</v>
          </cell>
        </row>
        <row r="20">
          <cell r="A20">
            <v>211</v>
          </cell>
          <cell r="B20" t="str">
            <v>Taøi saûn coá ñònh</v>
          </cell>
        </row>
        <row r="21">
          <cell r="A21">
            <v>214</v>
          </cell>
          <cell r="B21" t="str">
            <v>Khaáu hao TSCÑ</v>
          </cell>
        </row>
        <row r="22">
          <cell r="A22">
            <v>331</v>
          </cell>
          <cell r="B22" t="str">
            <v>Phaûi traû ngöôøi baùn</v>
          </cell>
        </row>
        <row r="23">
          <cell r="A23">
            <v>311</v>
          </cell>
          <cell r="B23" t="str">
            <v>Vay ngaén haïn</v>
          </cell>
        </row>
        <row r="24">
          <cell r="A24">
            <v>333</v>
          </cell>
          <cell r="B24" t="str">
            <v>Thuế và các khoản phải nộp</v>
          </cell>
        </row>
        <row r="25">
          <cell r="A25">
            <v>3331</v>
          </cell>
          <cell r="B25" t="str">
            <v>Thueá GTGT phaûi noäp</v>
          </cell>
        </row>
        <row r="26">
          <cell r="A26">
            <v>33311</v>
          </cell>
          <cell r="B26" t="str">
            <v>Thueá GTGT phaûi noäp haøng noäi ñòa</v>
          </cell>
        </row>
        <row r="27">
          <cell r="A27">
            <v>33312</v>
          </cell>
          <cell r="B27" t="str">
            <v>Thueá GTGT  haøng NK</v>
          </cell>
        </row>
        <row r="28">
          <cell r="A28">
            <v>3333</v>
          </cell>
          <cell r="B28" t="str">
            <v>Thueá Nhaäp khaåu</v>
          </cell>
        </row>
        <row r="29">
          <cell r="A29">
            <v>3334</v>
          </cell>
          <cell r="B29" t="str">
            <v>Thueá thu nhaäp DN</v>
          </cell>
        </row>
        <row r="30">
          <cell r="A30">
            <v>338</v>
          </cell>
          <cell r="B30" t="str">
            <v>Phaûi traû khaùc</v>
          </cell>
        </row>
        <row r="31">
          <cell r="A31">
            <v>335</v>
          </cell>
          <cell r="B31" t="str">
            <v>Chi phí phaûi traû</v>
          </cell>
        </row>
        <row r="32">
          <cell r="A32">
            <v>3338</v>
          </cell>
          <cell r="B32" t="str">
            <v>Thueá moân baøi</v>
          </cell>
        </row>
        <row r="33">
          <cell r="A33">
            <v>3383</v>
          </cell>
          <cell r="B33" t="str">
            <v>Baûo hieåm xaõ hoäi</v>
          </cell>
        </row>
        <row r="34">
          <cell r="A34">
            <v>3384</v>
          </cell>
          <cell r="B34" t="str">
            <v>Baûo hieåm y teá</v>
          </cell>
        </row>
        <row r="35">
          <cell r="A35">
            <v>3388</v>
          </cell>
          <cell r="B35" t="str">
            <v>Phaûi traõ phaûi noäp khaùc</v>
          </cell>
        </row>
        <row r="36">
          <cell r="A36">
            <v>334</v>
          </cell>
          <cell r="B36" t="str">
            <v>Phaûi traû löông CNV</v>
          </cell>
        </row>
        <row r="37">
          <cell r="A37">
            <v>411</v>
          </cell>
          <cell r="B37" t="str">
            <v xml:space="preserve">Nguoàn voán kinh doanh </v>
          </cell>
        </row>
        <row r="38">
          <cell r="A38">
            <v>4211</v>
          </cell>
          <cell r="B38" t="str">
            <v>Laõi SX chöa PP naêm tröôùc</v>
          </cell>
        </row>
        <row r="39">
          <cell r="A39">
            <v>421</v>
          </cell>
          <cell r="B39" t="str">
            <v>Laõi chöa phaân phoái naêm nay</v>
          </cell>
        </row>
        <row r="40">
          <cell r="A40">
            <v>4212</v>
          </cell>
          <cell r="B40" t="str">
            <v>Laõi chöa phaân phoái naêm nay</v>
          </cell>
        </row>
        <row r="41">
          <cell r="A41">
            <v>511</v>
          </cell>
          <cell r="B41" t="str">
            <v>Doanh thu baùn haøng</v>
          </cell>
        </row>
        <row r="42">
          <cell r="A42">
            <v>5112</v>
          </cell>
          <cell r="B42" t="str">
            <v>Doamh thu gia coâng haøng</v>
          </cell>
        </row>
        <row r="43">
          <cell r="A43">
            <v>515</v>
          </cell>
          <cell r="B43" t="str">
            <v>Thu nhaäp hoaït ñoäng TC</v>
          </cell>
        </row>
        <row r="44">
          <cell r="A44">
            <v>621</v>
          </cell>
          <cell r="B44" t="str">
            <v>Chi phí NVL tröïc tieáp</v>
          </cell>
        </row>
        <row r="45">
          <cell r="A45">
            <v>622</v>
          </cell>
          <cell r="B45" t="str">
            <v>Chi phí nhaân coâng tröïc tieáp</v>
          </cell>
        </row>
        <row r="46">
          <cell r="A46">
            <v>627</v>
          </cell>
          <cell r="B46" t="str">
            <v>Chi phí saûn xuaát chung</v>
          </cell>
        </row>
        <row r="47">
          <cell r="A47">
            <v>632</v>
          </cell>
          <cell r="B47" t="str">
            <v>Giaù voán baùn haøng</v>
          </cell>
        </row>
        <row r="48">
          <cell r="A48">
            <v>641</v>
          </cell>
          <cell r="B48" t="str">
            <v>Chi phí baùn haøng</v>
          </cell>
        </row>
        <row r="49">
          <cell r="A49">
            <v>642</v>
          </cell>
          <cell r="B49" t="str">
            <v>Chi phí quaûn lyù DN</v>
          </cell>
        </row>
        <row r="50">
          <cell r="A50">
            <v>635</v>
          </cell>
          <cell r="B50" t="str">
            <v>Chi phí taøi chính</v>
          </cell>
        </row>
        <row r="51">
          <cell r="A51">
            <v>711</v>
          </cell>
          <cell r="B51" t="str">
            <v>Thu nhaäp khaùc</v>
          </cell>
        </row>
        <row r="52">
          <cell r="A52">
            <v>811</v>
          </cell>
          <cell r="B52" t="str">
            <v>Chi phí khaùc</v>
          </cell>
        </row>
        <row r="53">
          <cell r="A53">
            <v>911</v>
          </cell>
          <cell r="B53" t="str">
            <v>Xaùc ñònh KQKD</v>
          </cell>
        </row>
      </sheetData>
      <sheetData sheetId="10" refreshError="1"/>
      <sheetData sheetId="11" refreshError="1">
        <row r="7">
          <cell r="A7" t="str">
            <v xml:space="preserve">Cty TNHH Taân Taán Thoï </v>
          </cell>
        </row>
        <row r="8">
          <cell r="A8" t="str">
            <v>Cty DV TM Saøi Goøn</v>
          </cell>
        </row>
        <row r="9">
          <cell r="A9" t="str">
            <v>Cty Vieãn Thoâng Quaân Ñoäi</v>
          </cell>
        </row>
        <row r="10">
          <cell r="A10" t="str">
            <v>Huyønh Kim Thaønh</v>
          </cell>
        </row>
        <row r="11">
          <cell r="A11" t="str">
            <v>Phaïm Thò Xuaân Lan</v>
          </cell>
        </row>
        <row r="12">
          <cell r="A12" t="str">
            <v>Khaùch vaõng lai</v>
          </cell>
        </row>
        <row r="13">
          <cell r="A13" t="str">
            <v>Cty TNHH TH Minh Ñöùc</v>
          </cell>
        </row>
        <row r="14">
          <cell r="A14" t="str">
            <v>CH Ñieän Maùy Thaønh Ñaït</v>
          </cell>
        </row>
      </sheetData>
      <sheetData sheetId="12" refreshError="1"/>
      <sheetData sheetId="13" refreshError="1">
        <row r="4">
          <cell r="U4">
            <v>0.1</v>
          </cell>
          <cell r="W4">
            <v>0</v>
          </cell>
          <cell r="AA4" t="str">
            <v>HT</v>
          </cell>
          <cell r="AB4">
            <v>38627</v>
          </cell>
          <cell r="AC4">
            <v>77021</v>
          </cell>
          <cell r="AD4" t="str">
            <v xml:space="preserve">CH Ñieän maùy Ñieän laïnh - </v>
          </cell>
          <cell r="AE4" t="str">
            <v>Thuế GTGT đầu vaøo</v>
          </cell>
          <cell r="AF4">
            <v>133</v>
          </cell>
          <cell r="AG4">
            <v>111</v>
          </cell>
          <cell r="AH4" t="str">
            <v>CH Ñieän maùy ñieän laïnh</v>
          </cell>
          <cell r="AJ4">
            <v>1818100</v>
          </cell>
          <cell r="AL4">
            <v>1818100</v>
          </cell>
          <cell r="AM4">
            <v>1818100</v>
          </cell>
          <cell r="AN4" t="str">
            <v/>
          </cell>
          <cell r="AP4" t="str">
            <v/>
          </cell>
        </row>
        <row r="5">
          <cell r="U5">
            <v>0.1</v>
          </cell>
          <cell r="W5" t="str">
            <v>PC01</v>
          </cell>
          <cell r="AA5" t="str">
            <v>PN01</v>
          </cell>
          <cell r="AB5">
            <v>38627</v>
          </cell>
          <cell r="AC5">
            <v>77021</v>
          </cell>
          <cell r="AD5" t="str">
            <v xml:space="preserve">CH Ñieän maùy Ñieän laïnh - </v>
          </cell>
          <cell r="AE5" t="str">
            <v>Ñaàu DVD + Ampli</v>
          </cell>
          <cell r="AF5">
            <v>156</v>
          </cell>
          <cell r="AG5">
            <v>111</v>
          </cell>
          <cell r="AH5" t="str">
            <v>CH Ñieän maùy ñieän laïnh</v>
          </cell>
          <cell r="AI5" t="str">
            <v>Ñaàu DVD DH 3600 S</v>
          </cell>
          <cell r="AJ5">
            <v>3805000</v>
          </cell>
          <cell r="AK5">
            <v>2</v>
          </cell>
          <cell r="AL5">
            <v>3805000</v>
          </cell>
          <cell r="AM5">
            <v>3805000</v>
          </cell>
          <cell r="AN5" t="str">
            <v/>
          </cell>
          <cell r="AO5" t="str">
            <v>PC01</v>
          </cell>
          <cell r="AP5" t="str">
            <v/>
          </cell>
        </row>
        <row r="6">
          <cell r="U6">
            <v>0.1</v>
          </cell>
          <cell r="W6" t="str">
            <v>PC01</v>
          </cell>
          <cell r="AA6" t="str">
            <v>PN01</v>
          </cell>
          <cell r="AB6">
            <v>38627</v>
          </cell>
          <cell r="AC6">
            <v>77021</v>
          </cell>
          <cell r="AD6" t="str">
            <v xml:space="preserve">CH Ñieän maùy Ñieän laïnh - </v>
          </cell>
          <cell r="AE6" t="str">
            <v>Ñaàu DVD + Ampli</v>
          </cell>
          <cell r="AF6">
            <v>156</v>
          </cell>
          <cell r="AG6">
            <v>111</v>
          </cell>
          <cell r="AH6" t="str">
            <v>CH Ñieän maùy ñieän laïnh</v>
          </cell>
          <cell r="AI6" t="str">
            <v>Ampli Arirang 203 III</v>
          </cell>
          <cell r="AJ6">
            <v>1075000</v>
          </cell>
          <cell r="AK6">
            <v>5</v>
          </cell>
          <cell r="AL6">
            <v>1075000</v>
          </cell>
          <cell r="AM6">
            <v>1075000</v>
          </cell>
          <cell r="AN6" t="str">
            <v/>
          </cell>
          <cell r="AO6" t="str">
            <v>PC01</v>
          </cell>
          <cell r="AP6" t="str">
            <v/>
          </cell>
        </row>
        <row r="7">
          <cell r="U7">
            <v>0.1</v>
          </cell>
          <cell r="W7">
            <v>0</v>
          </cell>
          <cell r="AA7" t="str">
            <v>PN01</v>
          </cell>
          <cell r="AB7">
            <v>38627</v>
          </cell>
          <cell r="AC7">
            <v>77021</v>
          </cell>
          <cell r="AD7" t="str">
            <v xml:space="preserve">CH Ñieän maùy Ñieän laïnh - </v>
          </cell>
          <cell r="AE7" t="str">
            <v>Ñaàu DVD + Ampli</v>
          </cell>
          <cell r="AF7">
            <v>156</v>
          </cell>
          <cell r="AG7">
            <v>111</v>
          </cell>
          <cell r="AH7" t="str">
            <v>CH Ñieän maùy ñieän laïnh</v>
          </cell>
          <cell r="AI7" t="str">
            <v>Ampli Arirang 203 G</v>
          </cell>
          <cell r="AJ7">
            <v>757000</v>
          </cell>
          <cell r="AK7">
            <v>3</v>
          </cell>
          <cell r="AL7">
            <v>757000</v>
          </cell>
          <cell r="AM7">
            <v>757000</v>
          </cell>
          <cell r="AN7" t="str">
            <v/>
          </cell>
          <cell r="AP7" t="str">
            <v/>
          </cell>
        </row>
        <row r="8">
          <cell r="U8">
            <v>0</v>
          </cell>
          <cell r="W8">
            <v>0</v>
          </cell>
          <cell r="AA8" t="str">
            <v>PN01</v>
          </cell>
          <cell r="AB8">
            <v>38627</v>
          </cell>
          <cell r="AC8">
            <v>77021</v>
          </cell>
          <cell r="AD8" t="str">
            <v xml:space="preserve">CH Ñieän maùy Ñieän laïnh - </v>
          </cell>
          <cell r="AE8" t="str">
            <v>Ñaàu DVD + Ampli</v>
          </cell>
          <cell r="AF8">
            <v>156</v>
          </cell>
          <cell r="AG8">
            <v>111</v>
          </cell>
          <cell r="AH8" t="str">
            <v>CH Ñieän maùy ñieän laïnh</v>
          </cell>
          <cell r="AI8" t="str">
            <v>Ampli Jarguar 203 N</v>
          </cell>
          <cell r="AJ8">
            <v>975000</v>
          </cell>
          <cell r="AK8">
            <v>3</v>
          </cell>
          <cell r="AL8">
            <v>975000</v>
          </cell>
          <cell r="AM8">
            <v>975000</v>
          </cell>
          <cell r="AN8" t="str">
            <v/>
          </cell>
          <cell r="AP8" t="str">
            <v/>
          </cell>
        </row>
        <row r="9">
          <cell r="U9">
            <v>0.1</v>
          </cell>
          <cell r="AA9" t="str">
            <v>PN01</v>
          </cell>
          <cell r="AB9">
            <v>38627</v>
          </cell>
          <cell r="AC9">
            <v>77021</v>
          </cell>
          <cell r="AD9" t="str">
            <v xml:space="preserve">CH Ñieän maùy Ñieän laïnh - </v>
          </cell>
          <cell r="AE9" t="str">
            <v>Ñaàu DVD + Ampli</v>
          </cell>
          <cell r="AF9">
            <v>156</v>
          </cell>
          <cell r="AG9">
            <v>111</v>
          </cell>
          <cell r="AH9" t="str">
            <v>CH Ñieän maùy ñieän laïnh</v>
          </cell>
          <cell r="AI9" t="str">
            <v>Ñóa DVD vol 24(KM)</v>
          </cell>
          <cell r="AJ9">
            <v>0</v>
          </cell>
          <cell r="AK9">
            <v>2</v>
          </cell>
          <cell r="AL9">
            <v>0</v>
          </cell>
          <cell r="AM9">
            <v>0</v>
          </cell>
          <cell r="AN9" t="str">
            <v/>
          </cell>
          <cell r="AP9" t="str">
            <v/>
          </cell>
        </row>
        <row r="10">
          <cell r="U10">
            <v>0.1</v>
          </cell>
          <cell r="W10" t="str">
            <v>PT02</v>
          </cell>
          <cell r="AA10" t="str">
            <v>PN01</v>
          </cell>
          <cell r="AB10">
            <v>38627</v>
          </cell>
          <cell r="AC10">
            <v>77021</v>
          </cell>
          <cell r="AD10" t="str">
            <v xml:space="preserve">CH Ñieän maùy Ñieän laïnh - </v>
          </cell>
          <cell r="AE10" t="str">
            <v>Ñaàu DVD + Ampli</v>
          </cell>
          <cell r="AF10">
            <v>156</v>
          </cell>
          <cell r="AG10">
            <v>111</v>
          </cell>
          <cell r="AH10" t="str">
            <v>CH Ñieän maùy ñieän laïnh</v>
          </cell>
          <cell r="AI10" t="str">
            <v>Micro Arirang BG 5 -1(KM)</v>
          </cell>
          <cell r="AJ10">
            <v>0</v>
          </cell>
          <cell r="AK10">
            <v>4</v>
          </cell>
          <cell r="AL10">
            <v>0</v>
          </cell>
          <cell r="AM10">
            <v>0</v>
          </cell>
          <cell r="AN10" t="str">
            <v/>
          </cell>
          <cell r="AO10" t="str">
            <v>PT02</v>
          </cell>
          <cell r="AP10" t="str">
            <v>zsdfszf</v>
          </cell>
        </row>
        <row r="11">
          <cell r="U11">
            <v>0.1</v>
          </cell>
          <cell r="W11">
            <v>0</v>
          </cell>
          <cell r="AA11" t="str">
            <v>HT</v>
          </cell>
          <cell r="AB11">
            <v>38628</v>
          </cell>
          <cell r="AC11">
            <v>28765</v>
          </cell>
          <cell r="AD11" t="str">
            <v>DNTN Cung Nhaïc - 327 An Döông Vöông, Q.5</v>
          </cell>
          <cell r="AE11" t="str">
            <v>Thuế GTGT đầu vaøo</v>
          </cell>
          <cell r="AF11">
            <v>133</v>
          </cell>
          <cell r="AG11">
            <v>111</v>
          </cell>
          <cell r="AJ11">
            <v>441000</v>
          </cell>
          <cell r="AL11">
            <v>441000</v>
          </cell>
          <cell r="AM11">
            <v>441000</v>
          </cell>
          <cell r="AN11" t="str">
            <v/>
          </cell>
          <cell r="AP11" t="str">
            <v/>
          </cell>
        </row>
        <row r="12">
          <cell r="U12">
            <v>0.1</v>
          </cell>
          <cell r="W12">
            <v>0</v>
          </cell>
          <cell r="AA12" t="str">
            <v>PN02</v>
          </cell>
          <cell r="AB12">
            <v>38628</v>
          </cell>
          <cell r="AC12">
            <v>28765</v>
          </cell>
          <cell r="AD12" t="str">
            <v>DNTN Cung Nhaïc - 327 An Döông Vöông, Q.5</v>
          </cell>
          <cell r="AE12" t="str">
            <v>Ñaàu DVD</v>
          </cell>
          <cell r="AF12">
            <v>156</v>
          </cell>
          <cell r="AG12">
            <v>111</v>
          </cell>
          <cell r="AI12" t="str">
            <v>Ñaàu DVD AR - 18K</v>
          </cell>
          <cell r="AJ12">
            <v>4410000</v>
          </cell>
          <cell r="AK12">
            <v>1</v>
          </cell>
          <cell r="AL12">
            <v>4410000</v>
          </cell>
          <cell r="AM12">
            <v>4410000</v>
          </cell>
          <cell r="AN12" t="str">
            <v/>
          </cell>
          <cell r="AP12" t="str">
            <v/>
          </cell>
        </row>
        <row r="13">
          <cell r="U13">
            <v>0.1</v>
          </cell>
          <cell r="W13">
            <v>0</v>
          </cell>
          <cell r="AA13">
            <v>71516</v>
          </cell>
          <cell r="AB13">
            <v>38628</v>
          </cell>
          <cell r="AC13">
            <v>71516</v>
          </cell>
          <cell r="AD13" t="str">
            <v>Phaïm thò Xuaân Lan - 187/43 Nhaät Taûo, Q.10</v>
          </cell>
          <cell r="AE13" t="str">
            <v>Thuế GTGT đầu ra</v>
          </cell>
          <cell r="AF13">
            <v>111</v>
          </cell>
          <cell r="AG13">
            <v>3331</v>
          </cell>
          <cell r="AJ13">
            <v>65000</v>
          </cell>
          <cell r="AL13">
            <v>65000</v>
          </cell>
          <cell r="AM13">
            <v>65000</v>
          </cell>
          <cell r="AN13" t="str">
            <v>Chöa Ñaêng Kyù Beân DMCTGS</v>
          </cell>
          <cell r="AP13" t="str">
            <v/>
          </cell>
        </row>
        <row r="14">
          <cell r="U14">
            <v>0.1</v>
          </cell>
          <cell r="W14">
            <v>0</v>
          </cell>
          <cell r="AA14">
            <v>71516</v>
          </cell>
          <cell r="AB14">
            <v>38628</v>
          </cell>
          <cell r="AC14">
            <v>71516</v>
          </cell>
          <cell r="AD14" t="str">
            <v>Phaïm thò Xuaân Lan - 187/43 Nhaät Taûo, Q.10</v>
          </cell>
          <cell r="AE14" t="str">
            <v>Ñaàu DVD DH 899</v>
          </cell>
          <cell r="AF14">
            <v>111</v>
          </cell>
          <cell r="AG14">
            <v>511</v>
          </cell>
          <cell r="AI14" t="str">
            <v>Ñaàu DVD DH 899</v>
          </cell>
          <cell r="AJ14">
            <v>650000</v>
          </cell>
          <cell r="AK14">
            <v>1</v>
          </cell>
          <cell r="AL14">
            <v>650000</v>
          </cell>
          <cell r="AM14">
            <v>650000</v>
          </cell>
          <cell r="AN14" t="str">
            <v>Chöa Ñaêng Kyù Beân DMCTGS</v>
          </cell>
          <cell r="AP14" t="str">
            <v/>
          </cell>
        </row>
        <row r="15">
          <cell r="U15">
            <v>0.1</v>
          </cell>
          <cell r="W15">
            <v>0</v>
          </cell>
          <cell r="AA15">
            <v>77029</v>
          </cell>
          <cell r="AB15">
            <v>38628</v>
          </cell>
          <cell r="AC15">
            <v>77029</v>
          </cell>
          <cell r="AD15" t="str">
            <v>CH Ñieän maùy Ñieän laïnh - 52 Huyønh Thuùc Khaùng, Q.1</v>
          </cell>
          <cell r="AE15" t="str">
            <v>Thuế GTGT đầu vaøo</v>
          </cell>
          <cell r="AF15">
            <v>133</v>
          </cell>
          <cell r="AG15">
            <v>111</v>
          </cell>
          <cell r="AJ15">
            <v>248000</v>
          </cell>
          <cell r="AL15">
            <v>248000</v>
          </cell>
          <cell r="AM15">
            <v>248000</v>
          </cell>
          <cell r="AN15" t="str">
            <v/>
          </cell>
          <cell r="AP15" t="str">
            <v/>
          </cell>
        </row>
        <row r="16">
          <cell r="U16">
            <v>0.1</v>
          </cell>
          <cell r="W16">
            <v>0</v>
          </cell>
          <cell r="AA16" t="str">
            <v>PN03</v>
          </cell>
          <cell r="AB16">
            <v>38628</v>
          </cell>
          <cell r="AC16">
            <v>77029</v>
          </cell>
          <cell r="AD16" t="str">
            <v>CH Ñieän maùy Ñieän laïnh - 52 Huyønh Thuùc Khaùng, Q.1</v>
          </cell>
          <cell r="AE16" t="str">
            <v>Ñaàu DVD</v>
          </cell>
          <cell r="AF16">
            <v>156</v>
          </cell>
          <cell r="AG16">
            <v>111</v>
          </cell>
          <cell r="AI16" t="str">
            <v>Ñaàu DVD DH 899</v>
          </cell>
          <cell r="AJ16">
            <v>620000</v>
          </cell>
          <cell r="AK16">
            <v>4</v>
          </cell>
          <cell r="AL16">
            <v>620000</v>
          </cell>
          <cell r="AM16">
            <v>620000</v>
          </cell>
          <cell r="AN16" t="str">
            <v/>
          </cell>
          <cell r="AP16" t="str">
            <v/>
          </cell>
        </row>
        <row r="17">
          <cell r="U17">
            <v>0.1</v>
          </cell>
          <cell r="W17">
            <v>0</v>
          </cell>
          <cell r="AA17">
            <v>28770</v>
          </cell>
          <cell r="AB17">
            <v>38630</v>
          </cell>
          <cell r="AC17">
            <v>28770</v>
          </cell>
          <cell r="AD17" t="str">
            <v>DNTN Cung Nhaïc - 327 An Döông Vöông, Q.5</v>
          </cell>
          <cell r="AE17" t="str">
            <v>Thuế GTGT đầu vaøo</v>
          </cell>
          <cell r="AF17">
            <v>133</v>
          </cell>
          <cell r="AG17">
            <v>111</v>
          </cell>
          <cell r="AJ17">
            <v>506000</v>
          </cell>
          <cell r="AL17">
            <v>506000</v>
          </cell>
          <cell r="AM17">
            <v>506000</v>
          </cell>
          <cell r="AN17" t="str">
            <v/>
          </cell>
          <cell r="AP17" t="str">
            <v/>
          </cell>
        </row>
        <row r="18">
          <cell r="U18">
            <v>0.1</v>
          </cell>
          <cell r="W18">
            <v>0</v>
          </cell>
          <cell r="AA18" t="str">
            <v>PN04</v>
          </cell>
          <cell r="AB18">
            <v>38630</v>
          </cell>
          <cell r="AC18">
            <v>28770</v>
          </cell>
          <cell r="AD18" t="str">
            <v>DNTN Cung Nhaïc - 327 An Döông Vöông, Q.5</v>
          </cell>
          <cell r="AE18" t="str">
            <v>Ñaàu DVD</v>
          </cell>
          <cell r="AF18">
            <v>156</v>
          </cell>
          <cell r="AG18">
            <v>111</v>
          </cell>
          <cell r="AI18" t="str">
            <v>Ñaàu DVD AR 36C</v>
          </cell>
          <cell r="AJ18">
            <v>2530000</v>
          </cell>
          <cell r="AK18">
            <v>2</v>
          </cell>
          <cell r="AL18">
            <v>2530000</v>
          </cell>
          <cell r="AM18">
            <v>2530000</v>
          </cell>
          <cell r="AN18" t="str">
            <v/>
          </cell>
          <cell r="AP18" t="str">
            <v/>
          </cell>
        </row>
        <row r="19">
          <cell r="U19">
            <v>0.1</v>
          </cell>
          <cell r="W19">
            <v>0</v>
          </cell>
          <cell r="AA19">
            <v>71517</v>
          </cell>
          <cell r="AB19">
            <v>38630</v>
          </cell>
          <cell r="AC19">
            <v>71517</v>
          </cell>
          <cell r="AD19" t="str">
            <v>Löu Minh Tuaán - Long Xuyeân</v>
          </cell>
          <cell r="AE19" t="str">
            <v>Thuế GTGT đầu ra</v>
          </cell>
          <cell r="AF19">
            <v>111</v>
          </cell>
          <cell r="AG19">
            <v>3331</v>
          </cell>
          <cell r="AJ19">
            <v>516000</v>
          </cell>
          <cell r="AL19">
            <v>516000</v>
          </cell>
          <cell r="AM19">
            <v>516000</v>
          </cell>
          <cell r="AN19" t="str">
            <v>Chöa Ñaêng Kyù Beân DMCTGS</v>
          </cell>
          <cell r="AP19" t="str">
            <v/>
          </cell>
        </row>
        <row r="20">
          <cell r="U20">
            <v>0.1</v>
          </cell>
          <cell r="W20">
            <v>0</v>
          </cell>
          <cell r="AA20">
            <v>71517</v>
          </cell>
          <cell r="AB20">
            <v>38630</v>
          </cell>
          <cell r="AC20">
            <v>71517</v>
          </cell>
          <cell r="AD20" t="str">
            <v>Löu Minh Tuaán - Long Xuyeân</v>
          </cell>
          <cell r="AE20" t="str">
            <v>Ñaàu DVD AR 36C</v>
          </cell>
          <cell r="AF20">
            <v>111</v>
          </cell>
          <cell r="AG20">
            <v>511</v>
          </cell>
          <cell r="AI20" t="str">
            <v>Ñaàu DVD AR 36C</v>
          </cell>
          <cell r="AJ20">
            <v>5160000</v>
          </cell>
          <cell r="AK20">
            <v>2</v>
          </cell>
          <cell r="AL20">
            <v>5160000</v>
          </cell>
          <cell r="AM20">
            <v>5160000</v>
          </cell>
          <cell r="AN20" t="str">
            <v>Chöa Ñaêng Kyù Beân DMCTGS</v>
          </cell>
          <cell r="AP20" t="str">
            <v/>
          </cell>
        </row>
        <row r="21">
          <cell r="U21">
            <v>0.1</v>
          </cell>
          <cell r="W21">
            <v>0</v>
          </cell>
          <cell r="AA21">
            <v>77070</v>
          </cell>
          <cell r="AB21">
            <v>38630</v>
          </cell>
          <cell r="AC21">
            <v>77070</v>
          </cell>
          <cell r="AD21" t="str">
            <v>CH Ñieän maùy Ñieän laïnh - 52 Huyønh Thuùc Khaùng, Q.1</v>
          </cell>
          <cell r="AE21" t="str">
            <v>Thuế GTGT đầu vaøo</v>
          </cell>
          <cell r="AF21">
            <v>133</v>
          </cell>
          <cell r="AG21">
            <v>111</v>
          </cell>
          <cell r="AJ21">
            <v>505000</v>
          </cell>
          <cell r="AL21">
            <v>505000</v>
          </cell>
          <cell r="AM21">
            <v>505000</v>
          </cell>
          <cell r="AN21" t="str">
            <v/>
          </cell>
          <cell r="AP21" t="str">
            <v/>
          </cell>
        </row>
        <row r="22">
          <cell r="U22">
            <v>0.1</v>
          </cell>
          <cell r="W22">
            <v>0</v>
          </cell>
          <cell r="AA22">
            <v>77070</v>
          </cell>
          <cell r="AB22">
            <v>38630</v>
          </cell>
          <cell r="AC22">
            <v>77070</v>
          </cell>
          <cell r="AD22" t="str">
            <v>CH Ñieän maùy Ñieän laïnh - 52 Huyønh Thuùc Khaùng, Q.1</v>
          </cell>
          <cell r="AE22" t="str">
            <v>Thuế GTGT đầu vaøo</v>
          </cell>
          <cell r="AF22">
            <v>133</v>
          </cell>
          <cell r="AG22">
            <v>111</v>
          </cell>
          <cell r="AM22">
            <v>0</v>
          </cell>
          <cell r="AN22" t="str">
            <v/>
          </cell>
          <cell r="AP22" t="str">
            <v/>
          </cell>
        </row>
        <row r="23">
          <cell r="U23">
            <v>0.1</v>
          </cell>
          <cell r="W23">
            <v>0</v>
          </cell>
          <cell r="AA23">
            <v>77070</v>
          </cell>
          <cell r="AB23">
            <v>38630</v>
          </cell>
          <cell r="AC23">
            <v>77070</v>
          </cell>
          <cell r="AD23" t="str">
            <v>CH Ñieän maùy Ñieän laïnh - 52 Huyønh Thuùc Khaùng, Q.1</v>
          </cell>
          <cell r="AE23" t="str">
            <v>Thuế GTGT đầu vaøo</v>
          </cell>
          <cell r="AF23">
            <v>133</v>
          </cell>
          <cell r="AG23">
            <v>111</v>
          </cell>
          <cell r="AM23">
            <v>0</v>
          </cell>
          <cell r="AN23" t="str">
            <v/>
          </cell>
          <cell r="AP23" t="str">
            <v/>
          </cell>
        </row>
        <row r="24">
          <cell r="U24">
            <v>0.1</v>
          </cell>
          <cell r="W24">
            <v>0</v>
          </cell>
          <cell r="AA24" t="str">
            <v>PN05</v>
          </cell>
          <cell r="AB24">
            <v>38630</v>
          </cell>
          <cell r="AC24">
            <v>77070</v>
          </cell>
          <cell r="AD24" t="str">
            <v>CH Ñieän maùy Ñieän laïnh - 52 Huyønh Thuùc Khaùng, Q.1</v>
          </cell>
          <cell r="AE24" t="str">
            <v>Ñaàu DVD + Micro</v>
          </cell>
          <cell r="AF24">
            <v>156</v>
          </cell>
          <cell r="AG24">
            <v>111</v>
          </cell>
          <cell r="AI24" t="str">
            <v>Ñaàu DVD AR 36C</v>
          </cell>
          <cell r="AJ24">
            <v>2525000</v>
          </cell>
          <cell r="AK24">
            <v>2</v>
          </cell>
          <cell r="AL24">
            <v>2525000</v>
          </cell>
          <cell r="AM24">
            <v>2525000</v>
          </cell>
          <cell r="AN24" t="str">
            <v/>
          </cell>
          <cell r="AP24" t="str">
            <v/>
          </cell>
        </row>
        <row r="25">
          <cell r="U25">
            <v>0.1</v>
          </cell>
          <cell r="AA25" t="str">
            <v>PN05</v>
          </cell>
          <cell r="AB25">
            <v>38630</v>
          </cell>
          <cell r="AC25">
            <v>77070</v>
          </cell>
          <cell r="AD25" t="str">
            <v>CH Ñieän maùy Ñieän laïnh - 52 Huyønh Thuùc Khaùng, Q.1</v>
          </cell>
          <cell r="AE25" t="str">
            <v>Ñaàu DVD + Micro</v>
          </cell>
          <cell r="AF25">
            <v>156</v>
          </cell>
          <cell r="AG25">
            <v>111</v>
          </cell>
          <cell r="AI25" t="str">
            <v>Ñóa DVD vol 24(KM)</v>
          </cell>
          <cell r="AJ25">
            <v>0</v>
          </cell>
          <cell r="AK25">
            <v>2</v>
          </cell>
          <cell r="AL25">
            <v>0</v>
          </cell>
          <cell r="AM25">
            <v>0</v>
          </cell>
          <cell r="AN25" t="str">
            <v/>
          </cell>
          <cell r="AP25" t="str">
            <v/>
          </cell>
        </row>
        <row r="26">
          <cell r="U26">
            <v>0.1</v>
          </cell>
          <cell r="AA26" t="str">
            <v>PN05</v>
          </cell>
          <cell r="AB26">
            <v>38630</v>
          </cell>
          <cell r="AC26">
            <v>77070</v>
          </cell>
          <cell r="AD26" t="str">
            <v>CH Ñieän maùy Ñieän laïnh - 52 Huyønh Thuùc Khaùng, Q.1</v>
          </cell>
          <cell r="AE26" t="str">
            <v>Ñaàu DVD + Micro</v>
          </cell>
          <cell r="AF26">
            <v>156</v>
          </cell>
          <cell r="AG26">
            <v>111</v>
          </cell>
          <cell r="AI26" t="str">
            <v>Micro Arirang BG 5 -1(KM)</v>
          </cell>
          <cell r="AJ26">
            <v>0</v>
          </cell>
          <cell r="AK26">
            <v>4</v>
          </cell>
          <cell r="AL26">
            <v>0</v>
          </cell>
          <cell r="AM26">
            <v>0</v>
          </cell>
          <cell r="AN26" t="str">
            <v/>
          </cell>
          <cell r="AP26" t="str">
            <v/>
          </cell>
        </row>
        <row r="27">
          <cell r="U27">
            <v>0.1</v>
          </cell>
          <cell r="W27">
            <v>0</v>
          </cell>
          <cell r="AA27">
            <v>28791</v>
          </cell>
          <cell r="AB27">
            <v>38635</v>
          </cell>
          <cell r="AC27">
            <v>28791</v>
          </cell>
          <cell r="AD27" t="str">
            <v>DNTN Cung Nhaïc - 327 An Döông Vöông, Q.5</v>
          </cell>
          <cell r="AE27" t="str">
            <v>Thuế GTGT đầu vaøo</v>
          </cell>
          <cell r="AF27">
            <v>133</v>
          </cell>
          <cell r="AG27">
            <v>111</v>
          </cell>
          <cell r="AJ27">
            <v>354000</v>
          </cell>
          <cell r="AL27">
            <v>354000</v>
          </cell>
          <cell r="AM27">
            <v>354000</v>
          </cell>
          <cell r="AN27" t="str">
            <v/>
          </cell>
          <cell r="AP27" t="str">
            <v/>
          </cell>
        </row>
        <row r="28">
          <cell r="U28">
            <v>0.1</v>
          </cell>
          <cell r="W28">
            <v>0</v>
          </cell>
          <cell r="AA28" t="str">
            <v>PN06</v>
          </cell>
          <cell r="AB28">
            <v>38635</v>
          </cell>
          <cell r="AC28">
            <v>28791</v>
          </cell>
          <cell r="AD28" t="str">
            <v>DNTN Cung Nhaïc - 327 An Döông Vöông, Q.5</v>
          </cell>
          <cell r="AE28" t="str">
            <v>Ñaàu DVD</v>
          </cell>
          <cell r="AF28">
            <v>156</v>
          </cell>
          <cell r="AG28">
            <v>111</v>
          </cell>
          <cell r="AI28" t="str">
            <v>Ñaàu DVD AR 36E</v>
          </cell>
          <cell r="AJ28">
            <v>1770000</v>
          </cell>
          <cell r="AK28">
            <v>2</v>
          </cell>
          <cell r="AL28">
            <v>1770000</v>
          </cell>
          <cell r="AM28">
            <v>1770000</v>
          </cell>
          <cell r="AN28" t="str">
            <v/>
          </cell>
          <cell r="AP28" t="str">
            <v/>
          </cell>
        </row>
        <row r="29">
          <cell r="U29">
            <v>0.1</v>
          </cell>
          <cell r="W29">
            <v>0</v>
          </cell>
          <cell r="AA29">
            <v>71518</v>
          </cell>
          <cell r="AB29">
            <v>38635</v>
          </cell>
          <cell r="AC29">
            <v>71518</v>
          </cell>
          <cell r="AD29" t="str">
            <v>Nguyeãn Phong Tuyeán -Ñoàng Nai</v>
          </cell>
          <cell r="AE29" t="str">
            <v>Thuế GTGT đầu ra</v>
          </cell>
          <cell r="AF29">
            <v>111</v>
          </cell>
          <cell r="AG29">
            <v>3331</v>
          </cell>
          <cell r="AM29">
            <v>0</v>
          </cell>
          <cell r="AN29" t="str">
            <v>Chöa Ñaêng Kyù Beân DMCTGS</v>
          </cell>
          <cell r="AP29" t="str">
            <v/>
          </cell>
        </row>
        <row r="30">
          <cell r="U30">
            <v>0.1</v>
          </cell>
          <cell r="W30">
            <v>0</v>
          </cell>
          <cell r="AA30">
            <v>71518</v>
          </cell>
          <cell r="AB30">
            <v>38635</v>
          </cell>
          <cell r="AC30">
            <v>71518</v>
          </cell>
          <cell r="AD30" t="str">
            <v>Nguyeãn Phong Tuyeán -Ñoàng Nai</v>
          </cell>
          <cell r="AE30" t="str">
            <v>Ñaàu DVD 3600S + Ñaàu DVD AR36 E</v>
          </cell>
          <cell r="AF30">
            <v>111</v>
          </cell>
          <cell r="AG30">
            <v>511</v>
          </cell>
          <cell r="AI30" t="str">
            <v>Ñaàu DVD DH 3600 S</v>
          </cell>
          <cell r="AJ30">
            <v>7670000</v>
          </cell>
          <cell r="AK30">
            <v>2</v>
          </cell>
          <cell r="AL30">
            <v>7670000</v>
          </cell>
          <cell r="AM30">
            <v>7670000</v>
          </cell>
          <cell r="AN30" t="str">
            <v>Chöa Ñaêng Kyù Beân DMCTGS</v>
          </cell>
          <cell r="AP30" t="str">
            <v/>
          </cell>
        </row>
        <row r="31">
          <cell r="U31">
            <v>0.1</v>
          </cell>
          <cell r="W31">
            <v>0</v>
          </cell>
          <cell r="AA31">
            <v>71518</v>
          </cell>
          <cell r="AB31">
            <v>38640</v>
          </cell>
          <cell r="AC31">
            <v>71518</v>
          </cell>
          <cell r="AD31" t="str">
            <v>Nguyeãn Thanh Huøng - Kaclo, Ñôn Döông, Laâm Ñoàng</v>
          </cell>
          <cell r="AE31" t="str">
            <v>Thuế GTGT đầu ra</v>
          </cell>
          <cell r="AF31">
            <v>111</v>
          </cell>
          <cell r="AG31">
            <v>3331</v>
          </cell>
          <cell r="AJ31">
            <v>947000</v>
          </cell>
          <cell r="AL31">
            <v>947000</v>
          </cell>
          <cell r="AM31">
            <v>947000</v>
          </cell>
          <cell r="AN31" t="str">
            <v>Chöa Ñaêng Kyù Beân DMCTGS</v>
          </cell>
          <cell r="AP31" t="str">
            <v/>
          </cell>
        </row>
        <row r="32">
          <cell r="U32">
            <v>0.1</v>
          </cell>
          <cell r="W32">
            <v>0</v>
          </cell>
          <cell r="AA32">
            <v>71518</v>
          </cell>
          <cell r="AB32">
            <v>38640</v>
          </cell>
          <cell r="AC32">
            <v>71518</v>
          </cell>
          <cell r="AD32" t="str">
            <v>Nguyeãn Thanh Huøng - Kaclo, Ñôn Döông, Laâm Ñoàng</v>
          </cell>
          <cell r="AE32" t="str">
            <v>Amply Jarquar</v>
          </cell>
          <cell r="AF32">
            <v>111</v>
          </cell>
          <cell r="AG32">
            <v>511</v>
          </cell>
          <cell r="AI32" t="str">
            <v>Ñaàu DVD AR 36E</v>
          </cell>
          <cell r="AJ32">
            <v>1800000</v>
          </cell>
          <cell r="AK32">
            <v>1</v>
          </cell>
          <cell r="AL32">
            <v>1800000</v>
          </cell>
          <cell r="AM32">
            <v>1800000</v>
          </cell>
          <cell r="AN32" t="str">
            <v>Chöa Ñaêng Kyù Beân DMCTGS</v>
          </cell>
          <cell r="AP32" t="str">
            <v/>
          </cell>
        </row>
        <row r="33">
          <cell r="U33">
            <v>0.1</v>
          </cell>
          <cell r="W33">
            <v>0</v>
          </cell>
          <cell r="AA33">
            <v>71519</v>
          </cell>
          <cell r="AB33">
            <v>38640</v>
          </cell>
          <cell r="AC33">
            <v>71519</v>
          </cell>
          <cell r="AD33" t="str">
            <v>Nguyeãn Thanh Huøng - Kaclo, Ñôn Döông, Laâm Ñoàng</v>
          </cell>
          <cell r="AE33" t="str">
            <v>Thuế GTGT đầu ra</v>
          </cell>
          <cell r="AF33">
            <v>111</v>
          </cell>
          <cell r="AG33">
            <v>3331</v>
          </cell>
          <cell r="AJ33">
            <v>198000</v>
          </cell>
          <cell r="AL33">
            <v>198000</v>
          </cell>
          <cell r="AM33">
            <v>198000</v>
          </cell>
          <cell r="AN33" t="str">
            <v>Chöa Ñaêng Kyù Beân DMCTGS</v>
          </cell>
          <cell r="AP33" t="str">
            <v/>
          </cell>
        </row>
        <row r="34">
          <cell r="U34">
            <v>0.1</v>
          </cell>
          <cell r="W34">
            <v>0</v>
          </cell>
          <cell r="AA34">
            <v>71519</v>
          </cell>
          <cell r="AB34">
            <v>38640</v>
          </cell>
          <cell r="AC34">
            <v>71519</v>
          </cell>
          <cell r="AD34" t="str">
            <v>Nguyeãn Thanh Huøng - Kaclo, Ñôn Döông, Laâm Ñoàng</v>
          </cell>
          <cell r="AE34" t="str">
            <v>Amply Jarquar</v>
          </cell>
          <cell r="AF34">
            <v>111</v>
          </cell>
          <cell r="AG34">
            <v>511</v>
          </cell>
          <cell r="AI34" t="str">
            <v>Ampli Jarguar 203 N</v>
          </cell>
          <cell r="AJ34">
            <v>1980000</v>
          </cell>
          <cell r="AK34">
            <v>2</v>
          </cell>
          <cell r="AL34">
            <v>1980000</v>
          </cell>
          <cell r="AM34">
            <v>1980000</v>
          </cell>
          <cell r="AN34" t="str">
            <v>Chöa Ñaêng Kyù Beân DMCTGS</v>
          </cell>
          <cell r="AP34" t="str">
            <v/>
          </cell>
        </row>
        <row r="35">
          <cell r="U35">
            <v>0.1</v>
          </cell>
          <cell r="W35">
            <v>0</v>
          </cell>
          <cell r="AA35">
            <v>71520</v>
          </cell>
          <cell r="AB35">
            <v>38643</v>
          </cell>
          <cell r="AC35">
            <v>71520</v>
          </cell>
          <cell r="AD35" t="str">
            <v>Phan Quoác Quyeàn - Q Taân Phuù</v>
          </cell>
          <cell r="AE35" t="str">
            <v>Thuế GTGT đầu ra</v>
          </cell>
          <cell r="AF35">
            <v>111</v>
          </cell>
          <cell r="AG35">
            <v>3331</v>
          </cell>
          <cell r="AJ35">
            <v>112000</v>
          </cell>
          <cell r="AL35">
            <v>112000</v>
          </cell>
          <cell r="AM35">
            <v>112000</v>
          </cell>
          <cell r="AN35" t="str">
            <v>Chöa Ñaêng Kyù Beân DMCTGS</v>
          </cell>
          <cell r="AP35" t="str">
            <v/>
          </cell>
        </row>
        <row r="36">
          <cell r="U36">
            <v>0.1</v>
          </cell>
          <cell r="W36">
            <v>0</v>
          </cell>
          <cell r="AA36">
            <v>71520</v>
          </cell>
          <cell r="AB36">
            <v>38643</v>
          </cell>
          <cell r="AC36">
            <v>71520</v>
          </cell>
          <cell r="AD36" t="str">
            <v>Nguyeãn Thanh Huøng - Kaclo, Ñôn Döông, Laâm Ñoàng</v>
          </cell>
          <cell r="AE36" t="str">
            <v>Ñaàu VCD</v>
          </cell>
          <cell r="AF36">
            <v>111</v>
          </cell>
          <cell r="AG36">
            <v>511</v>
          </cell>
          <cell r="AI36" t="str">
            <v>Ñaàu VCD 631</v>
          </cell>
          <cell r="AJ36">
            <v>450000</v>
          </cell>
          <cell r="AK36">
            <v>2</v>
          </cell>
          <cell r="AL36">
            <v>450000</v>
          </cell>
          <cell r="AM36">
            <v>450000</v>
          </cell>
          <cell r="AN36" t="str">
            <v>Chöa Ñaêng Kyù Beân DMCTGS</v>
          </cell>
          <cell r="AP36" t="str">
            <v/>
          </cell>
        </row>
        <row r="37">
          <cell r="U37">
            <v>0.1</v>
          </cell>
          <cell r="W37">
            <v>0</v>
          </cell>
          <cell r="AA37">
            <v>71520</v>
          </cell>
          <cell r="AB37">
            <v>38643</v>
          </cell>
          <cell r="AC37">
            <v>71520</v>
          </cell>
          <cell r="AD37" t="str">
            <v>Nguyeãn Thanh Huøng - Kaclo, Ñôn Döông, Laâm Ñoàng</v>
          </cell>
          <cell r="AE37" t="str">
            <v>Ñaàu VCD</v>
          </cell>
          <cell r="AF37">
            <v>111</v>
          </cell>
          <cell r="AG37">
            <v>511</v>
          </cell>
          <cell r="AI37" t="str">
            <v>Ñaàu VCD 661</v>
          </cell>
          <cell r="AJ37">
            <v>450000</v>
          </cell>
          <cell r="AK37">
            <v>2</v>
          </cell>
          <cell r="AL37">
            <v>450000</v>
          </cell>
          <cell r="AM37">
            <v>450000</v>
          </cell>
          <cell r="AN37" t="str">
            <v>Chöa Ñaêng Kyù Beân DMCTGS</v>
          </cell>
          <cell r="AP37" t="str">
            <v/>
          </cell>
        </row>
        <row r="38">
          <cell r="U38">
            <v>0.1</v>
          </cell>
          <cell r="W38">
            <v>0</v>
          </cell>
          <cell r="AA38">
            <v>71520</v>
          </cell>
          <cell r="AB38">
            <v>38643</v>
          </cell>
          <cell r="AC38">
            <v>71520</v>
          </cell>
          <cell r="AD38" t="str">
            <v>Nguyeãn Thanh Huøng - Kaclo, Ñôn Döông, Laâm Ñoàng</v>
          </cell>
          <cell r="AE38" t="str">
            <v>Ñaàu VCD</v>
          </cell>
          <cell r="AF38">
            <v>111</v>
          </cell>
          <cell r="AG38">
            <v>511</v>
          </cell>
          <cell r="AI38" t="str">
            <v>Ñaàu VCD 691</v>
          </cell>
          <cell r="AJ38">
            <v>225000</v>
          </cell>
          <cell r="AK38">
            <v>1</v>
          </cell>
          <cell r="AL38">
            <v>225000</v>
          </cell>
          <cell r="AM38">
            <v>225000</v>
          </cell>
          <cell r="AN38" t="str">
            <v>Chöa Ñaêng Kyù Beân DMCTGS</v>
          </cell>
          <cell r="AP38" t="str">
            <v/>
          </cell>
        </row>
        <row r="39">
          <cell r="U39">
            <v>0.1</v>
          </cell>
          <cell r="W39">
            <v>0</v>
          </cell>
          <cell r="AA39">
            <v>89534</v>
          </cell>
          <cell r="AB39">
            <v>38643</v>
          </cell>
          <cell r="AC39">
            <v>89534</v>
          </cell>
          <cell r="AD39" t="str">
            <v>Cty TNHH RISING SUN ITERNATIONAL VN, Q2</v>
          </cell>
          <cell r="AE39" t="str">
            <v>Thuế GTGT đầu vaøo</v>
          </cell>
          <cell r="AF39">
            <v>133</v>
          </cell>
          <cell r="AG39">
            <v>111</v>
          </cell>
          <cell r="AJ39">
            <v>107500</v>
          </cell>
          <cell r="AL39">
            <v>107500</v>
          </cell>
          <cell r="AM39">
            <v>107500</v>
          </cell>
          <cell r="AN39" t="str">
            <v/>
          </cell>
          <cell r="AP39" t="str">
            <v/>
          </cell>
        </row>
        <row r="40">
          <cell r="U40">
            <v>0.1</v>
          </cell>
          <cell r="W40">
            <v>0</v>
          </cell>
          <cell r="AA40" t="str">
            <v>PN07</v>
          </cell>
          <cell r="AB40">
            <v>38643</v>
          </cell>
          <cell r="AC40">
            <v>89534</v>
          </cell>
          <cell r="AD40" t="str">
            <v>Cty TNHH RISING SUN ITERNATIONAL VN, Q2</v>
          </cell>
          <cell r="AE40" t="str">
            <v>Ñaàu VCD</v>
          </cell>
          <cell r="AF40">
            <v>156</v>
          </cell>
          <cell r="AG40">
            <v>111</v>
          </cell>
          <cell r="AI40" t="str">
            <v>Ñaàu VCD 631</v>
          </cell>
          <cell r="AJ40">
            <v>215000</v>
          </cell>
          <cell r="AK40">
            <v>2</v>
          </cell>
          <cell r="AL40">
            <v>215000</v>
          </cell>
          <cell r="AM40">
            <v>215000</v>
          </cell>
          <cell r="AN40" t="str">
            <v/>
          </cell>
          <cell r="AP40" t="str">
            <v/>
          </cell>
        </row>
        <row r="41">
          <cell r="U41">
            <v>0.1</v>
          </cell>
          <cell r="W41">
            <v>0</v>
          </cell>
          <cell r="AA41" t="str">
            <v>PN07</v>
          </cell>
          <cell r="AB41">
            <v>38643</v>
          </cell>
          <cell r="AC41">
            <v>89534</v>
          </cell>
          <cell r="AD41" t="str">
            <v>Cty TNHH RISING SUN ITERNATIONAL VN, Q2</v>
          </cell>
          <cell r="AE41" t="str">
            <v>Ñaàu VCD</v>
          </cell>
          <cell r="AF41">
            <v>156</v>
          </cell>
          <cell r="AG41">
            <v>111</v>
          </cell>
          <cell r="AI41" t="str">
            <v>Ñaàu VCD 661</v>
          </cell>
          <cell r="AJ41">
            <v>215000</v>
          </cell>
          <cell r="AK41">
            <v>2</v>
          </cell>
          <cell r="AL41">
            <v>215000</v>
          </cell>
          <cell r="AM41">
            <v>215000</v>
          </cell>
          <cell r="AN41" t="str">
            <v/>
          </cell>
          <cell r="AP41" t="str">
            <v/>
          </cell>
        </row>
        <row r="42">
          <cell r="U42">
            <v>0.1</v>
          </cell>
          <cell r="W42">
            <v>0</v>
          </cell>
          <cell r="AA42" t="str">
            <v>PN07</v>
          </cell>
          <cell r="AB42">
            <v>38643</v>
          </cell>
          <cell r="AC42">
            <v>89534</v>
          </cell>
          <cell r="AD42" t="str">
            <v>Cty TNHH RISING SUN ITERNATIONAL VN, Q2</v>
          </cell>
          <cell r="AE42" t="str">
            <v>Ñaàu VCD</v>
          </cell>
          <cell r="AF42">
            <v>156</v>
          </cell>
          <cell r="AG42">
            <v>111</v>
          </cell>
          <cell r="AI42" t="str">
            <v>Ñaàu VCD 691</v>
          </cell>
          <cell r="AJ42">
            <v>215000</v>
          </cell>
          <cell r="AK42">
            <v>1</v>
          </cell>
          <cell r="AL42">
            <v>215000</v>
          </cell>
          <cell r="AM42">
            <v>215000</v>
          </cell>
          <cell r="AN42" t="str">
            <v/>
          </cell>
          <cell r="AP42" t="str">
            <v/>
          </cell>
        </row>
        <row r="43">
          <cell r="U43">
            <v>0.1</v>
          </cell>
          <cell r="W43">
            <v>0</v>
          </cell>
          <cell r="AA43">
            <v>28830</v>
          </cell>
          <cell r="AB43">
            <v>38645</v>
          </cell>
          <cell r="AC43">
            <v>28830</v>
          </cell>
          <cell r="AD43" t="str">
            <v>DNTN Cung Nhaïc - 327 An Döông Vöông, Q.5</v>
          </cell>
          <cell r="AE43" t="str">
            <v>Thuế GTGT đầu vaøo</v>
          </cell>
          <cell r="AF43">
            <v>133</v>
          </cell>
          <cell r="AG43">
            <v>111</v>
          </cell>
          <cell r="AJ43">
            <v>587500</v>
          </cell>
          <cell r="AL43">
            <v>587500</v>
          </cell>
          <cell r="AM43">
            <v>587500</v>
          </cell>
          <cell r="AN43" t="str">
            <v/>
          </cell>
          <cell r="AP43" t="str">
            <v/>
          </cell>
        </row>
        <row r="44">
          <cell r="U44">
            <v>0.1</v>
          </cell>
          <cell r="W44">
            <v>0</v>
          </cell>
          <cell r="AA44" t="str">
            <v>PN08</v>
          </cell>
          <cell r="AB44">
            <v>38645</v>
          </cell>
          <cell r="AC44">
            <v>28830</v>
          </cell>
          <cell r="AD44" t="str">
            <v>DNTN Cung Nhaïc - 327 An Döông Vöông, Q.5</v>
          </cell>
          <cell r="AE44" t="str">
            <v>Ñaàu DVD</v>
          </cell>
          <cell r="AF44">
            <v>156</v>
          </cell>
          <cell r="AG44">
            <v>111</v>
          </cell>
          <cell r="AI44" t="str">
            <v>Ñaàu DVD DH 902 E</v>
          </cell>
          <cell r="AJ44">
            <v>590000</v>
          </cell>
          <cell r="AK44">
            <v>5</v>
          </cell>
          <cell r="AL44">
            <v>590000</v>
          </cell>
          <cell r="AM44">
            <v>590000</v>
          </cell>
          <cell r="AN44" t="str">
            <v/>
          </cell>
          <cell r="AP44" t="str">
            <v/>
          </cell>
        </row>
        <row r="45">
          <cell r="U45">
            <v>0.1</v>
          </cell>
          <cell r="W45">
            <v>0</v>
          </cell>
          <cell r="AA45" t="str">
            <v>PN08</v>
          </cell>
          <cell r="AB45">
            <v>38645</v>
          </cell>
          <cell r="AC45">
            <v>28830</v>
          </cell>
          <cell r="AD45" t="str">
            <v>DNTN Cung Nhaïc - 327 An Döông Vöông, Q.5</v>
          </cell>
          <cell r="AE45" t="str">
            <v>Ñaàu DVD</v>
          </cell>
          <cell r="AF45">
            <v>156</v>
          </cell>
          <cell r="AG45">
            <v>111</v>
          </cell>
          <cell r="AI45" t="str">
            <v>Ñaàu DVD DH 903 E</v>
          </cell>
          <cell r="AJ45">
            <v>585000</v>
          </cell>
          <cell r="AK45">
            <v>5</v>
          </cell>
          <cell r="AL45">
            <v>585000</v>
          </cell>
          <cell r="AM45">
            <v>585000</v>
          </cell>
          <cell r="AN45" t="str">
            <v/>
          </cell>
          <cell r="AP45" t="str">
            <v/>
          </cell>
        </row>
        <row r="46">
          <cell r="U46">
            <v>0.1</v>
          </cell>
          <cell r="W46">
            <v>0</v>
          </cell>
          <cell r="AA46">
            <v>71521</v>
          </cell>
          <cell r="AB46">
            <v>38645</v>
          </cell>
          <cell r="AC46">
            <v>71521</v>
          </cell>
          <cell r="AD46" t="str">
            <v>CH Ñieän Maùy Duyeân - Kontum</v>
          </cell>
          <cell r="AE46" t="str">
            <v>Thuế GTGT đầu ra</v>
          </cell>
          <cell r="AF46">
            <v>111</v>
          </cell>
          <cell r="AG46">
            <v>3331</v>
          </cell>
          <cell r="AM46">
            <v>0</v>
          </cell>
          <cell r="AN46" t="str">
            <v>Chöa Ñaêng Kyù Beân DMCTGS</v>
          </cell>
          <cell r="AP46" t="str">
            <v/>
          </cell>
        </row>
        <row r="47">
          <cell r="U47">
            <v>0.1</v>
          </cell>
          <cell r="W47">
            <v>0</v>
          </cell>
          <cell r="AA47">
            <v>71521</v>
          </cell>
          <cell r="AB47">
            <v>38645</v>
          </cell>
          <cell r="AC47">
            <v>71521</v>
          </cell>
          <cell r="AD47" t="str">
            <v>CH Ñieän Maùy Duyeân - Kontum</v>
          </cell>
          <cell r="AE47" t="str">
            <v>Thuế GTGT đầu ra</v>
          </cell>
          <cell r="AF47">
            <v>111</v>
          </cell>
          <cell r="AG47">
            <v>3331</v>
          </cell>
          <cell r="AM47">
            <v>0</v>
          </cell>
          <cell r="AN47" t="str">
            <v>Chöa Ñaêng Kyù Beân DMCTGS</v>
          </cell>
          <cell r="AP47" t="str">
            <v/>
          </cell>
        </row>
        <row r="48">
          <cell r="U48">
            <v>0.1</v>
          </cell>
          <cell r="W48">
            <v>0</v>
          </cell>
          <cell r="AA48">
            <v>71521</v>
          </cell>
          <cell r="AB48">
            <v>38645</v>
          </cell>
          <cell r="AC48">
            <v>71521</v>
          </cell>
          <cell r="AD48" t="str">
            <v>CH Ñieän Maùy Duyeân - Kontum</v>
          </cell>
          <cell r="AE48" t="str">
            <v>Thuế GTGT đầu ra</v>
          </cell>
          <cell r="AF48">
            <v>111</v>
          </cell>
          <cell r="AG48">
            <v>3331</v>
          </cell>
          <cell r="AM48">
            <v>0</v>
          </cell>
          <cell r="AN48" t="str">
            <v>Chöa Ñaêng Kyù Beân DMCTGS</v>
          </cell>
          <cell r="AP48" t="str">
            <v/>
          </cell>
        </row>
        <row r="49">
          <cell r="U49">
            <v>0.1</v>
          </cell>
          <cell r="W49">
            <v>0</v>
          </cell>
          <cell r="AA49">
            <v>71521</v>
          </cell>
          <cell r="AB49">
            <v>38645</v>
          </cell>
          <cell r="AC49">
            <v>71521</v>
          </cell>
          <cell r="AD49" t="str">
            <v>CH Ñieän Maùy Duyeân - Kontum</v>
          </cell>
          <cell r="AE49" t="str">
            <v>Thuế GTGT đầu ra</v>
          </cell>
          <cell r="AF49">
            <v>111</v>
          </cell>
          <cell r="AG49">
            <v>3331</v>
          </cell>
          <cell r="AM49">
            <v>0</v>
          </cell>
          <cell r="AN49" t="str">
            <v>Chöa Ñaêng Kyù Beân DMCTGS</v>
          </cell>
          <cell r="AP49" t="str">
            <v/>
          </cell>
        </row>
        <row r="50">
          <cell r="U50">
            <v>0.1</v>
          </cell>
          <cell r="W50">
            <v>0</v>
          </cell>
          <cell r="AA50">
            <v>71521</v>
          </cell>
          <cell r="AB50">
            <v>38645</v>
          </cell>
          <cell r="AC50">
            <v>71521</v>
          </cell>
          <cell r="AD50" t="str">
            <v>CH Ñieän Maùy Duyeân - Kontum</v>
          </cell>
          <cell r="AE50" t="str">
            <v>Thuế GTGT đầu ra</v>
          </cell>
          <cell r="AF50">
            <v>111</v>
          </cell>
          <cell r="AG50">
            <v>3331</v>
          </cell>
          <cell r="AJ50">
            <v>712000</v>
          </cell>
          <cell r="AL50">
            <v>712000</v>
          </cell>
          <cell r="AM50">
            <v>712000</v>
          </cell>
          <cell r="AN50" t="str">
            <v>Chöa Ñaêng Kyù Beân DMCTGS</v>
          </cell>
          <cell r="AP50" t="str">
            <v/>
          </cell>
        </row>
        <row r="51">
          <cell r="U51">
            <v>0.1</v>
          </cell>
          <cell r="W51">
            <v>0</v>
          </cell>
          <cell r="AA51">
            <v>71521</v>
          </cell>
          <cell r="AB51">
            <v>38645</v>
          </cell>
          <cell r="AC51">
            <v>71521</v>
          </cell>
          <cell r="AD51" t="str">
            <v>CH Ñieän Maùy Duyeân - Kontum</v>
          </cell>
          <cell r="AE51" t="str">
            <v>Ñaâu DVD + Ampli</v>
          </cell>
          <cell r="AF51">
            <v>111</v>
          </cell>
          <cell r="AG51">
            <v>511</v>
          </cell>
          <cell r="AI51" t="str">
            <v>Ñaàu DVD DH 902 E</v>
          </cell>
          <cell r="AJ51">
            <v>1190000</v>
          </cell>
          <cell r="AK51">
            <v>2</v>
          </cell>
          <cell r="AL51">
            <v>1190000</v>
          </cell>
          <cell r="AM51">
            <v>1190000</v>
          </cell>
          <cell r="AN51" t="str">
            <v>Chöa Ñaêng Kyù Beân DMCTGS</v>
          </cell>
          <cell r="AP51" t="str">
            <v/>
          </cell>
        </row>
        <row r="52">
          <cell r="U52">
            <v>0.1</v>
          </cell>
          <cell r="W52">
            <v>0</v>
          </cell>
          <cell r="AA52">
            <v>71521</v>
          </cell>
          <cell r="AB52">
            <v>38645</v>
          </cell>
          <cell r="AC52">
            <v>71521</v>
          </cell>
          <cell r="AD52" t="str">
            <v>CH Ñieän Maùy Duyeân - Kontum</v>
          </cell>
          <cell r="AE52" t="str">
            <v>Ñaâu DVD + Ampli</v>
          </cell>
          <cell r="AF52">
            <v>111</v>
          </cell>
          <cell r="AG52">
            <v>511</v>
          </cell>
          <cell r="AI52" t="str">
            <v>Ñaàu DVD DH 903 E</v>
          </cell>
          <cell r="AJ52">
            <v>605000</v>
          </cell>
          <cell r="AK52">
            <v>1</v>
          </cell>
          <cell r="AL52">
            <v>605000</v>
          </cell>
          <cell r="AM52">
            <v>605000</v>
          </cell>
          <cell r="AN52" t="str">
            <v>Chöa Ñaêng Kyù Beân DMCTGS</v>
          </cell>
          <cell r="AP52" t="str">
            <v/>
          </cell>
        </row>
        <row r="53">
          <cell r="U53">
            <v>0.1</v>
          </cell>
          <cell r="W53">
            <v>0</v>
          </cell>
          <cell r="AA53">
            <v>71521</v>
          </cell>
          <cell r="AB53">
            <v>38645</v>
          </cell>
          <cell r="AC53">
            <v>71521</v>
          </cell>
          <cell r="AD53" t="str">
            <v>CH Ñieän Maùy Duyeân - Kontum</v>
          </cell>
          <cell r="AE53" t="str">
            <v>Ñaâu DVD + Ampli</v>
          </cell>
          <cell r="AF53">
            <v>111</v>
          </cell>
          <cell r="AG53">
            <v>511</v>
          </cell>
          <cell r="AI53" t="str">
            <v>Ampli Arirang 203 III</v>
          </cell>
          <cell r="AJ53">
            <v>2190000</v>
          </cell>
          <cell r="AK53">
            <v>2</v>
          </cell>
          <cell r="AL53">
            <v>2190000</v>
          </cell>
          <cell r="AM53">
            <v>2190000</v>
          </cell>
          <cell r="AN53" t="str">
            <v>Chöa Ñaêng Kyù Beân DMCTGS</v>
          </cell>
          <cell r="AP53" t="str">
            <v/>
          </cell>
        </row>
        <row r="54">
          <cell r="U54">
            <v>0.1</v>
          </cell>
          <cell r="W54">
            <v>0</v>
          </cell>
          <cell r="AA54">
            <v>71521</v>
          </cell>
          <cell r="AB54">
            <v>38645</v>
          </cell>
          <cell r="AC54">
            <v>71521</v>
          </cell>
          <cell r="AD54" t="str">
            <v>CH Ñieän Maùy Duyeân - Kontum</v>
          </cell>
          <cell r="AE54" t="str">
            <v>Ñaâu DVD + Ampli</v>
          </cell>
          <cell r="AF54">
            <v>111</v>
          </cell>
          <cell r="AG54">
            <v>511</v>
          </cell>
          <cell r="AI54" t="str">
            <v>Ñaàu DVD AR 36E</v>
          </cell>
          <cell r="AJ54">
            <v>1790000</v>
          </cell>
          <cell r="AK54">
            <v>1</v>
          </cell>
          <cell r="AL54">
            <v>1790000</v>
          </cell>
          <cell r="AM54">
            <v>1790000</v>
          </cell>
          <cell r="AN54" t="str">
            <v>Chöa Ñaêng Kyù Beân DMCTGS</v>
          </cell>
          <cell r="AP54" t="str">
            <v/>
          </cell>
        </row>
        <row r="55">
          <cell r="U55">
            <v>0.1</v>
          </cell>
          <cell r="W55">
            <v>0</v>
          </cell>
          <cell r="AA55">
            <v>71521</v>
          </cell>
          <cell r="AB55">
            <v>38645</v>
          </cell>
          <cell r="AC55">
            <v>71521</v>
          </cell>
          <cell r="AD55" t="str">
            <v>CH Ñieän Maùy Duyeân - Kontum</v>
          </cell>
          <cell r="AE55" t="str">
            <v>Ñaâu DVD + Ampli</v>
          </cell>
          <cell r="AF55">
            <v>111</v>
          </cell>
          <cell r="AG55">
            <v>511</v>
          </cell>
          <cell r="AI55" t="str">
            <v>Ñaàu DVD DH 903</v>
          </cell>
          <cell r="AJ55">
            <v>1350000</v>
          </cell>
          <cell r="AK55">
            <v>2</v>
          </cell>
          <cell r="AL55">
            <v>1350000</v>
          </cell>
          <cell r="AM55">
            <v>1350000</v>
          </cell>
          <cell r="AN55" t="str">
            <v>Chöa Ñaêng Kyù Beân DMCTGS</v>
          </cell>
          <cell r="AP55" t="str">
            <v/>
          </cell>
        </row>
        <row r="56">
          <cell r="U56">
            <v>0.1</v>
          </cell>
          <cell r="W56">
            <v>0</v>
          </cell>
          <cell r="AA56">
            <v>28848</v>
          </cell>
          <cell r="AB56">
            <v>38651</v>
          </cell>
          <cell r="AC56">
            <v>28848</v>
          </cell>
          <cell r="AD56" t="str">
            <v>DNTN Cung Nhaïc - 327 An Döông Vöông, Q.5</v>
          </cell>
          <cell r="AE56" t="str">
            <v>Thuế GTGT đầu vaøo</v>
          </cell>
          <cell r="AF56">
            <v>133</v>
          </cell>
          <cell r="AG56">
            <v>111</v>
          </cell>
          <cell r="AJ56">
            <v>354000</v>
          </cell>
          <cell r="AL56">
            <v>354000</v>
          </cell>
          <cell r="AM56">
            <v>354000</v>
          </cell>
          <cell r="AN56" t="str">
            <v/>
          </cell>
          <cell r="AP56" t="str">
            <v/>
          </cell>
        </row>
        <row r="57">
          <cell r="U57">
            <v>0.1</v>
          </cell>
          <cell r="W57">
            <v>0</v>
          </cell>
          <cell r="AA57" t="str">
            <v>PN09</v>
          </cell>
          <cell r="AB57">
            <v>38651</v>
          </cell>
          <cell r="AC57">
            <v>28848</v>
          </cell>
          <cell r="AD57" t="str">
            <v>DNTN Cung Nhaïc - 327 An Döông Vöông, Q.5</v>
          </cell>
          <cell r="AE57" t="str">
            <v>Ñaàu DVD</v>
          </cell>
          <cell r="AF57">
            <v>156</v>
          </cell>
          <cell r="AG57">
            <v>111</v>
          </cell>
          <cell r="AI57" t="str">
            <v>Ñaàu DVD AR 36E</v>
          </cell>
          <cell r="AJ57">
            <v>1770000</v>
          </cell>
          <cell r="AK57">
            <v>2</v>
          </cell>
          <cell r="AL57">
            <v>1770000</v>
          </cell>
          <cell r="AM57">
            <v>1770000</v>
          </cell>
          <cell r="AN57" t="str">
            <v/>
          </cell>
          <cell r="AP57" t="str">
            <v/>
          </cell>
        </row>
        <row r="58">
          <cell r="U58">
            <v>0.1</v>
          </cell>
          <cell r="W58">
            <v>0</v>
          </cell>
          <cell r="AA58">
            <v>71522</v>
          </cell>
          <cell r="AB58">
            <v>38651</v>
          </cell>
          <cell r="AC58">
            <v>71522</v>
          </cell>
          <cell r="AD58" t="str">
            <v>Phan Quoác Quyeàn - Q Taân Phuù</v>
          </cell>
          <cell r="AE58" t="str">
            <v>Thuế GTGT đầu ra</v>
          </cell>
          <cell r="AF58">
            <v>111</v>
          </cell>
          <cell r="AG58">
            <v>3331</v>
          </cell>
          <cell r="AJ58">
            <v>202000</v>
          </cell>
          <cell r="AL58">
            <v>202000</v>
          </cell>
          <cell r="AM58">
            <v>202000</v>
          </cell>
          <cell r="AN58" t="str">
            <v>Chöa Ñaêng Kyù Beân DMCTGS</v>
          </cell>
          <cell r="AP58" t="str">
            <v/>
          </cell>
        </row>
        <row r="59">
          <cell r="U59">
            <v>0.1</v>
          </cell>
          <cell r="W59">
            <v>0</v>
          </cell>
          <cell r="AA59">
            <v>71522</v>
          </cell>
          <cell r="AB59">
            <v>38651</v>
          </cell>
          <cell r="AC59">
            <v>71522</v>
          </cell>
          <cell r="AD59" t="str">
            <v>Phan Quoác Quyeàn - Q Taân Phuù</v>
          </cell>
          <cell r="AE59" t="str">
            <v>Ñaàu DVD</v>
          </cell>
          <cell r="AF59">
            <v>111</v>
          </cell>
          <cell r="AG59">
            <v>511</v>
          </cell>
          <cell r="AI59" t="str">
            <v>Ñaàu DVD AR 36E</v>
          </cell>
          <cell r="AJ59">
            <v>2025000</v>
          </cell>
          <cell r="AK59">
            <v>1</v>
          </cell>
          <cell r="AL59">
            <v>2025000</v>
          </cell>
          <cell r="AM59">
            <v>2025000</v>
          </cell>
          <cell r="AN59" t="str">
            <v>Chöa Ñaêng Kyù Beân DMCTGS</v>
          </cell>
          <cell r="AP59" t="str">
            <v/>
          </cell>
        </row>
        <row r="60">
          <cell r="U60">
            <v>0.1</v>
          </cell>
          <cell r="W60">
            <v>0</v>
          </cell>
          <cell r="AA60">
            <v>948559</v>
          </cell>
          <cell r="AB60">
            <v>38652</v>
          </cell>
          <cell r="AC60">
            <v>948559</v>
          </cell>
          <cell r="AD60" t="str">
            <v>Cty Vieãn Thoâng Quaân Ñoäi Viettel</v>
          </cell>
          <cell r="AE60" t="str">
            <v>Cöôùc ñieän thoaïi</v>
          </cell>
          <cell r="AF60">
            <v>642</v>
          </cell>
          <cell r="AG60">
            <v>111</v>
          </cell>
          <cell r="AJ60">
            <v>151675</v>
          </cell>
          <cell r="AL60">
            <v>151675</v>
          </cell>
          <cell r="AM60">
            <v>151675</v>
          </cell>
          <cell r="AN60" t="str">
            <v/>
          </cell>
          <cell r="AP60" t="str">
            <v/>
          </cell>
        </row>
        <row r="61">
          <cell r="U61">
            <v>0.1</v>
          </cell>
          <cell r="W61">
            <v>0</v>
          </cell>
          <cell r="AA61">
            <v>948559</v>
          </cell>
          <cell r="AB61">
            <v>38652</v>
          </cell>
          <cell r="AC61">
            <v>948559</v>
          </cell>
          <cell r="AD61" t="str">
            <v>Cty Vieãn Thoâng Quaân Ñoäi Viettel</v>
          </cell>
          <cell r="AE61" t="str">
            <v>Thuế GTGT đầu vaøo</v>
          </cell>
          <cell r="AF61">
            <v>133</v>
          </cell>
          <cell r="AG61">
            <v>111</v>
          </cell>
          <cell r="AJ61">
            <v>15167</v>
          </cell>
          <cell r="AL61">
            <v>15167</v>
          </cell>
          <cell r="AM61">
            <v>15167</v>
          </cell>
          <cell r="AN61" t="str">
            <v/>
          </cell>
          <cell r="AP61" t="str">
            <v/>
          </cell>
        </row>
        <row r="62">
          <cell r="U62">
            <v>0.1</v>
          </cell>
          <cell r="W62">
            <v>0</v>
          </cell>
          <cell r="AA62">
            <v>948560</v>
          </cell>
          <cell r="AB62">
            <v>38652</v>
          </cell>
          <cell r="AC62">
            <v>948560</v>
          </cell>
          <cell r="AD62" t="str">
            <v>Cty Vieãn Thoâng Quaân Ñoäi Viettel</v>
          </cell>
          <cell r="AE62" t="str">
            <v>Cöôùc ñieän thoaïi</v>
          </cell>
          <cell r="AF62">
            <v>642</v>
          </cell>
          <cell r="AG62">
            <v>111</v>
          </cell>
          <cell r="AJ62">
            <v>142759</v>
          </cell>
          <cell r="AL62">
            <v>142759</v>
          </cell>
          <cell r="AM62">
            <v>142759</v>
          </cell>
          <cell r="AN62" t="str">
            <v/>
          </cell>
          <cell r="AP62" t="str">
            <v/>
          </cell>
        </row>
        <row r="63">
          <cell r="U63">
            <v>0.1</v>
          </cell>
          <cell r="W63">
            <v>0</v>
          </cell>
          <cell r="AA63">
            <v>948560</v>
          </cell>
          <cell r="AB63">
            <v>38652</v>
          </cell>
          <cell r="AC63">
            <v>948560</v>
          </cell>
          <cell r="AD63" t="str">
            <v>Cty Vieãn Thoâng Quaân Ñoäi Viettel</v>
          </cell>
          <cell r="AE63" t="str">
            <v>Thuế GTGT đầu vaøo</v>
          </cell>
          <cell r="AF63">
            <v>133</v>
          </cell>
          <cell r="AG63">
            <v>111</v>
          </cell>
          <cell r="AJ63">
            <v>14276</v>
          </cell>
          <cell r="AL63">
            <v>14276</v>
          </cell>
          <cell r="AM63">
            <v>14276</v>
          </cell>
          <cell r="AN63" t="str">
            <v/>
          </cell>
          <cell r="AP63" t="str">
            <v/>
          </cell>
        </row>
        <row r="64">
          <cell r="U64">
            <v>0.1</v>
          </cell>
          <cell r="W64">
            <v>0</v>
          </cell>
          <cell r="AA64">
            <v>66571</v>
          </cell>
          <cell r="AB64">
            <v>38653</v>
          </cell>
          <cell r="AC64">
            <v>66571</v>
          </cell>
          <cell r="AD64" t="str">
            <v>Cty TM DV XD Mai Xuaân Thònh, Q6</v>
          </cell>
          <cell r="AE64" t="str">
            <v>Phí dòch vuï keá toaùn</v>
          </cell>
          <cell r="AF64">
            <v>642</v>
          </cell>
          <cell r="AG64">
            <v>111</v>
          </cell>
          <cell r="AJ64">
            <v>2100000</v>
          </cell>
          <cell r="AL64">
            <v>2100000</v>
          </cell>
          <cell r="AM64">
            <v>2100000</v>
          </cell>
          <cell r="AN64" t="str">
            <v/>
          </cell>
          <cell r="AP64" t="str">
            <v/>
          </cell>
        </row>
        <row r="65">
          <cell r="U65">
            <v>0.1</v>
          </cell>
          <cell r="W65">
            <v>0</v>
          </cell>
          <cell r="AA65">
            <v>66571</v>
          </cell>
          <cell r="AB65">
            <v>38653</v>
          </cell>
          <cell r="AC65">
            <v>66571</v>
          </cell>
          <cell r="AD65" t="str">
            <v>Cty TM DV XD Mai Xuaân Thònh, Q6</v>
          </cell>
          <cell r="AE65" t="str">
            <v>Thuế GTGT đầu vaøo</v>
          </cell>
          <cell r="AF65">
            <v>133</v>
          </cell>
          <cell r="AG65">
            <v>111</v>
          </cell>
          <cell r="AJ65">
            <v>210000</v>
          </cell>
          <cell r="AL65">
            <v>210000</v>
          </cell>
          <cell r="AM65">
            <v>210000</v>
          </cell>
          <cell r="AN65" t="str">
            <v/>
          </cell>
          <cell r="AP65" t="str">
            <v/>
          </cell>
        </row>
        <row r="66">
          <cell r="U66">
            <v>0.1</v>
          </cell>
          <cell r="W66">
            <v>0</v>
          </cell>
          <cell r="AA66" t="str">
            <v>NV BH</v>
          </cell>
          <cell r="AB66">
            <v>38656</v>
          </cell>
          <cell r="AC66" t="str">
            <v>NV BH</v>
          </cell>
          <cell r="AD66" t="str">
            <v>Nhaân Vieân Cty</v>
          </cell>
          <cell r="AE66" t="str">
            <v>Löông NV BH T09/2005 (641)</v>
          </cell>
          <cell r="AF66">
            <v>334</v>
          </cell>
          <cell r="AG66">
            <v>111</v>
          </cell>
          <cell r="AJ66">
            <v>967600</v>
          </cell>
          <cell r="AL66">
            <v>967600</v>
          </cell>
          <cell r="AM66">
            <v>967600</v>
          </cell>
          <cell r="AN66" t="str">
            <v/>
          </cell>
          <cell r="AP66" t="str">
            <v/>
          </cell>
        </row>
        <row r="67">
          <cell r="U67">
            <v>0.1</v>
          </cell>
          <cell r="W67">
            <v>0</v>
          </cell>
          <cell r="AA67" t="str">
            <v>NV GT</v>
          </cell>
          <cell r="AB67">
            <v>38656</v>
          </cell>
          <cell r="AC67" t="str">
            <v>NV GT</v>
          </cell>
          <cell r="AD67" t="str">
            <v>Nhaân Vieân Cty</v>
          </cell>
          <cell r="AE67" t="str">
            <v>Löông NV GT T09/2005</v>
          </cell>
          <cell r="AF67">
            <v>334</v>
          </cell>
          <cell r="AG67">
            <v>111</v>
          </cell>
          <cell r="AJ67">
            <v>1000000</v>
          </cell>
          <cell r="AL67">
            <v>1000000</v>
          </cell>
          <cell r="AM67">
            <v>1000000</v>
          </cell>
          <cell r="AN67" t="str">
            <v/>
          </cell>
          <cell r="AP67" t="str">
            <v/>
          </cell>
        </row>
        <row r="68">
          <cell r="U68">
            <v>0.1</v>
          </cell>
          <cell r="W68">
            <v>0</v>
          </cell>
        </row>
        <row r="69">
          <cell r="U69">
            <v>0.1</v>
          </cell>
          <cell r="W69">
            <v>0</v>
          </cell>
        </row>
        <row r="70">
          <cell r="U70">
            <v>0.1</v>
          </cell>
          <cell r="W70">
            <v>0</v>
          </cell>
        </row>
        <row r="71">
          <cell r="U71">
            <v>0.1</v>
          </cell>
          <cell r="W71">
            <v>0</v>
          </cell>
        </row>
        <row r="72">
          <cell r="U72">
            <v>0.1</v>
          </cell>
          <cell r="W72">
            <v>0</v>
          </cell>
        </row>
        <row r="73">
          <cell r="U73">
            <v>0.1</v>
          </cell>
          <cell r="W73">
            <v>0</v>
          </cell>
        </row>
        <row r="74">
          <cell r="U74">
            <v>0.1</v>
          </cell>
          <cell r="W74">
            <v>0</v>
          </cell>
        </row>
        <row r="75">
          <cell r="U75">
            <v>0.1</v>
          </cell>
          <cell r="W75">
            <v>0</v>
          </cell>
        </row>
        <row r="76">
          <cell r="U76">
            <v>0.1</v>
          </cell>
          <cell r="W76">
            <v>0</v>
          </cell>
        </row>
        <row r="77">
          <cell r="U77">
            <v>0.1</v>
          </cell>
          <cell r="W77">
            <v>0</v>
          </cell>
        </row>
        <row r="78">
          <cell r="U78">
            <v>0.1</v>
          </cell>
          <cell r="W78">
            <v>0</v>
          </cell>
        </row>
        <row r="79">
          <cell r="U79">
            <v>0.1</v>
          </cell>
          <cell r="W79">
            <v>0</v>
          </cell>
        </row>
        <row r="80">
          <cell r="U80">
            <v>0.1</v>
          </cell>
          <cell r="W80">
            <v>0</v>
          </cell>
        </row>
        <row r="81">
          <cell r="U81">
            <v>0.1</v>
          </cell>
          <cell r="W81">
            <v>0</v>
          </cell>
        </row>
        <row r="82">
          <cell r="U82">
            <v>0.1</v>
          </cell>
          <cell r="W82">
            <v>0</v>
          </cell>
        </row>
        <row r="83">
          <cell r="U83">
            <v>0.1</v>
          </cell>
          <cell r="W83">
            <v>0</v>
          </cell>
        </row>
        <row r="84">
          <cell r="U84">
            <v>0.1</v>
          </cell>
          <cell r="W84">
            <v>0</v>
          </cell>
        </row>
        <row r="85">
          <cell r="U85">
            <v>0.1</v>
          </cell>
          <cell r="W85">
            <v>0</v>
          </cell>
        </row>
        <row r="86">
          <cell r="U86">
            <v>0.1</v>
          </cell>
          <cell r="W86">
            <v>0</v>
          </cell>
        </row>
        <row r="87">
          <cell r="U87">
            <v>0.1</v>
          </cell>
          <cell r="W87">
            <v>0</v>
          </cell>
        </row>
        <row r="88">
          <cell r="U88">
            <v>0.1</v>
          </cell>
          <cell r="W88">
            <v>0</v>
          </cell>
        </row>
        <row r="89">
          <cell r="U89">
            <v>0.1</v>
          </cell>
          <cell r="W89">
            <v>0</v>
          </cell>
        </row>
        <row r="90">
          <cell r="U90">
            <v>0.1</v>
          </cell>
          <cell r="W90">
            <v>0</v>
          </cell>
        </row>
        <row r="91">
          <cell r="U91">
            <v>0.1</v>
          </cell>
          <cell r="W91">
            <v>0</v>
          </cell>
        </row>
        <row r="92">
          <cell r="U92">
            <v>0.1</v>
          </cell>
          <cell r="W92">
            <v>0</v>
          </cell>
        </row>
        <row r="93">
          <cell r="U93">
            <v>0.1</v>
          </cell>
          <cell r="W93">
            <v>0</v>
          </cell>
        </row>
        <row r="94">
          <cell r="U94">
            <v>0.1</v>
          </cell>
          <cell r="W94">
            <v>0</v>
          </cell>
        </row>
        <row r="95">
          <cell r="U95">
            <v>0.1</v>
          </cell>
          <cell r="W95">
            <v>0</v>
          </cell>
        </row>
        <row r="96">
          <cell r="U96">
            <v>0.1</v>
          </cell>
          <cell r="W96">
            <v>0</v>
          </cell>
        </row>
        <row r="97">
          <cell r="U97">
            <v>0.1</v>
          </cell>
          <cell r="W97">
            <v>0</v>
          </cell>
        </row>
        <row r="98">
          <cell r="U98">
            <v>0.1</v>
          </cell>
          <cell r="W98">
            <v>0</v>
          </cell>
        </row>
        <row r="99">
          <cell r="U99">
            <v>0.1</v>
          </cell>
          <cell r="W99">
            <v>0</v>
          </cell>
        </row>
        <row r="100">
          <cell r="U100">
            <v>0.1</v>
          </cell>
          <cell r="W100">
            <v>0</v>
          </cell>
        </row>
        <row r="101">
          <cell r="U101">
            <v>0.1</v>
          </cell>
          <cell r="W101">
            <v>0</v>
          </cell>
        </row>
        <row r="102">
          <cell r="U102">
            <v>0.1</v>
          </cell>
          <cell r="W102">
            <v>0</v>
          </cell>
        </row>
        <row r="103">
          <cell r="U103">
            <v>0.1</v>
          </cell>
          <cell r="W103">
            <v>0</v>
          </cell>
        </row>
        <row r="104">
          <cell r="U104">
            <v>0.1</v>
          </cell>
          <cell r="W104">
            <v>0</v>
          </cell>
        </row>
        <row r="105">
          <cell r="U105">
            <v>0.1</v>
          </cell>
          <cell r="W105">
            <v>0</v>
          </cell>
        </row>
        <row r="106">
          <cell r="U106">
            <v>0.1</v>
          </cell>
          <cell r="W106">
            <v>0</v>
          </cell>
        </row>
        <row r="107">
          <cell r="U107">
            <v>0.1</v>
          </cell>
          <cell r="W107">
            <v>0</v>
          </cell>
        </row>
        <row r="108">
          <cell r="U108">
            <v>0.1</v>
          </cell>
          <cell r="W108">
            <v>0</v>
          </cell>
        </row>
        <row r="109">
          <cell r="U109">
            <v>0.1</v>
          </cell>
          <cell r="W109">
            <v>0</v>
          </cell>
        </row>
        <row r="110">
          <cell r="U110">
            <v>0.1</v>
          </cell>
          <cell r="W110">
            <v>0</v>
          </cell>
        </row>
        <row r="111">
          <cell r="U111">
            <v>0.1</v>
          </cell>
          <cell r="W111">
            <v>0</v>
          </cell>
        </row>
        <row r="112">
          <cell r="U112">
            <v>0.1</v>
          </cell>
          <cell r="W112">
            <v>0</v>
          </cell>
        </row>
        <row r="113">
          <cell r="U113">
            <v>0.1</v>
          </cell>
          <cell r="W113">
            <v>0</v>
          </cell>
        </row>
        <row r="114">
          <cell r="U114">
            <v>0.1</v>
          </cell>
          <cell r="W114">
            <v>0</v>
          </cell>
        </row>
        <row r="115">
          <cell r="U115">
            <v>0.1</v>
          </cell>
          <cell r="W115">
            <v>0</v>
          </cell>
        </row>
        <row r="116">
          <cell r="U116">
            <v>0.1</v>
          </cell>
          <cell r="W116">
            <v>0</v>
          </cell>
        </row>
        <row r="117">
          <cell r="U117">
            <v>0.1</v>
          </cell>
          <cell r="W117">
            <v>0</v>
          </cell>
        </row>
        <row r="118">
          <cell r="U118">
            <v>0.1</v>
          </cell>
          <cell r="W118">
            <v>0</v>
          </cell>
        </row>
        <row r="119">
          <cell r="U119">
            <v>0.1</v>
          </cell>
          <cell r="W119">
            <v>0</v>
          </cell>
        </row>
        <row r="120">
          <cell r="U120">
            <v>0.1</v>
          </cell>
          <cell r="W120">
            <v>0</v>
          </cell>
        </row>
        <row r="121">
          <cell r="U121">
            <v>0.1</v>
          </cell>
          <cell r="W121">
            <v>0</v>
          </cell>
        </row>
        <row r="122">
          <cell r="U122">
            <v>0.1</v>
          </cell>
          <cell r="W122">
            <v>0</v>
          </cell>
        </row>
        <row r="123">
          <cell r="U123">
            <v>0.1</v>
          </cell>
          <cell r="W123">
            <v>0</v>
          </cell>
        </row>
        <row r="124">
          <cell r="U124">
            <v>0.1</v>
          </cell>
          <cell r="W124">
            <v>0</v>
          </cell>
        </row>
        <row r="125">
          <cell r="U125">
            <v>0.1</v>
          </cell>
          <cell r="W125">
            <v>0</v>
          </cell>
        </row>
        <row r="126">
          <cell r="U126">
            <v>0.1</v>
          </cell>
          <cell r="W126">
            <v>0</v>
          </cell>
        </row>
        <row r="127">
          <cell r="U127">
            <v>0.1</v>
          </cell>
          <cell r="W127">
            <v>0</v>
          </cell>
        </row>
        <row r="128">
          <cell r="U128">
            <v>0.1</v>
          </cell>
          <cell r="W128">
            <v>0</v>
          </cell>
        </row>
        <row r="129">
          <cell r="U129">
            <v>0.1</v>
          </cell>
          <cell r="W129">
            <v>0</v>
          </cell>
        </row>
        <row r="130">
          <cell r="U130">
            <v>0.1</v>
          </cell>
          <cell r="W130">
            <v>0</v>
          </cell>
        </row>
        <row r="131">
          <cell r="U131">
            <v>0.1</v>
          </cell>
          <cell r="W131">
            <v>0</v>
          </cell>
        </row>
        <row r="132">
          <cell r="U132">
            <v>0.1</v>
          </cell>
          <cell r="W132">
            <v>0</v>
          </cell>
        </row>
        <row r="133">
          <cell r="U133">
            <v>0.1</v>
          </cell>
          <cell r="W133">
            <v>0</v>
          </cell>
        </row>
        <row r="134">
          <cell r="U134">
            <v>0.1</v>
          </cell>
          <cell r="W134">
            <v>0</v>
          </cell>
        </row>
        <row r="135">
          <cell r="U135">
            <v>0.1</v>
          </cell>
          <cell r="W135">
            <v>0</v>
          </cell>
        </row>
        <row r="136">
          <cell r="U136">
            <v>0.1</v>
          </cell>
          <cell r="W136">
            <v>0</v>
          </cell>
        </row>
        <row r="137">
          <cell r="U137">
            <v>0.1</v>
          </cell>
          <cell r="W137">
            <v>0</v>
          </cell>
        </row>
        <row r="138">
          <cell r="U138">
            <v>0.1</v>
          </cell>
          <cell r="W138">
            <v>0</v>
          </cell>
        </row>
        <row r="139">
          <cell r="U139">
            <v>0.1</v>
          </cell>
          <cell r="W139">
            <v>0</v>
          </cell>
        </row>
        <row r="140">
          <cell r="U140">
            <v>0.1</v>
          </cell>
          <cell r="W140">
            <v>0</v>
          </cell>
        </row>
        <row r="141">
          <cell r="U141">
            <v>0.1</v>
          </cell>
          <cell r="W141">
            <v>0</v>
          </cell>
        </row>
        <row r="142">
          <cell r="U142">
            <v>0.1</v>
          </cell>
          <cell r="W142">
            <v>0</v>
          </cell>
        </row>
        <row r="143">
          <cell r="U143">
            <v>0.1</v>
          </cell>
          <cell r="W143">
            <v>0</v>
          </cell>
        </row>
        <row r="144">
          <cell r="U144">
            <v>0.1</v>
          </cell>
          <cell r="W144">
            <v>0</v>
          </cell>
        </row>
        <row r="145">
          <cell r="U145">
            <v>0.1</v>
          </cell>
          <cell r="W145">
            <v>0</v>
          </cell>
        </row>
        <row r="146">
          <cell r="U146">
            <v>0.1</v>
          </cell>
          <cell r="W146">
            <v>0</v>
          </cell>
        </row>
        <row r="147">
          <cell r="U147">
            <v>0.1</v>
          </cell>
          <cell r="W147">
            <v>0</v>
          </cell>
        </row>
        <row r="148">
          <cell r="U148">
            <v>0.1</v>
          </cell>
          <cell r="W148">
            <v>0</v>
          </cell>
        </row>
        <row r="149">
          <cell r="U149">
            <v>0.1</v>
          </cell>
          <cell r="W149">
            <v>0</v>
          </cell>
        </row>
        <row r="150">
          <cell r="U150">
            <v>0.1</v>
          </cell>
          <cell r="W150">
            <v>0</v>
          </cell>
        </row>
        <row r="151">
          <cell r="U151">
            <v>0.1</v>
          </cell>
          <cell r="W151">
            <v>0</v>
          </cell>
        </row>
        <row r="152">
          <cell r="U152">
            <v>0.1</v>
          </cell>
          <cell r="W152">
            <v>0</v>
          </cell>
        </row>
        <row r="153">
          <cell r="U153">
            <v>0.1</v>
          </cell>
          <cell r="W153">
            <v>0</v>
          </cell>
        </row>
        <row r="154">
          <cell r="U154">
            <v>0.1</v>
          </cell>
          <cell r="W154">
            <v>0</v>
          </cell>
        </row>
        <row r="155">
          <cell r="U155">
            <v>0.1</v>
          </cell>
          <cell r="W155">
            <v>0</v>
          </cell>
        </row>
        <row r="156">
          <cell r="U156">
            <v>0.1</v>
          </cell>
          <cell r="W156">
            <v>0</v>
          </cell>
        </row>
        <row r="157">
          <cell r="U157">
            <v>0.1</v>
          </cell>
          <cell r="W157">
            <v>0</v>
          </cell>
        </row>
        <row r="158">
          <cell r="U158">
            <v>0.1</v>
          </cell>
          <cell r="W158">
            <v>0</v>
          </cell>
        </row>
        <row r="159">
          <cell r="U159">
            <v>0.1</v>
          </cell>
          <cell r="W159">
            <v>0</v>
          </cell>
        </row>
        <row r="160">
          <cell r="U160">
            <v>0.1</v>
          </cell>
          <cell r="W160">
            <v>0</v>
          </cell>
        </row>
        <row r="161">
          <cell r="U161">
            <v>0.1</v>
          </cell>
          <cell r="W161">
            <v>0</v>
          </cell>
        </row>
        <row r="162">
          <cell r="U162">
            <v>0.1</v>
          </cell>
          <cell r="W162">
            <v>0</v>
          </cell>
        </row>
        <row r="163">
          <cell r="U163">
            <v>0.1</v>
          </cell>
          <cell r="W163">
            <v>0</v>
          </cell>
        </row>
        <row r="164">
          <cell r="U164">
            <v>0.1</v>
          </cell>
          <cell r="W164">
            <v>0</v>
          </cell>
        </row>
        <row r="165">
          <cell r="U165">
            <v>0.1</v>
          </cell>
          <cell r="W165">
            <v>0</v>
          </cell>
        </row>
        <row r="166">
          <cell r="U166">
            <v>0.1</v>
          </cell>
          <cell r="W166">
            <v>0</v>
          </cell>
        </row>
        <row r="167">
          <cell r="U167">
            <v>0.1</v>
          </cell>
          <cell r="W167">
            <v>0</v>
          </cell>
        </row>
        <row r="168">
          <cell r="U168">
            <v>0.1</v>
          </cell>
          <cell r="W168">
            <v>0</v>
          </cell>
        </row>
        <row r="169">
          <cell r="U169">
            <v>0.1</v>
          </cell>
          <cell r="W169">
            <v>0</v>
          </cell>
        </row>
        <row r="170">
          <cell r="U170">
            <v>0.1</v>
          </cell>
          <cell r="W170">
            <v>0</v>
          </cell>
        </row>
        <row r="171">
          <cell r="U171">
            <v>0.1</v>
          </cell>
          <cell r="W171">
            <v>0</v>
          </cell>
        </row>
        <row r="172">
          <cell r="U172">
            <v>0.1</v>
          </cell>
          <cell r="W172">
            <v>0</v>
          </cell>
        </row>
        <row r="173">
          <cell r="U173">
            <v>0.1</v>
          </cell>
          <cell r="W173">
            <v>0</v>
          </cell>
        </row>
        <row r="174">
          <cell r="U174">
            <v>0.1</v>
          </cell>
          <cell r="W174">
            <v>0</v>
          </cell>
        </row>
        <row r="175">
          <cell r="U175">
            <v>0.1</v>
          </cell>
          <cell r="W175">
            <v>0</v>
          </cell>
        </row>
        <row r="176">
          <cell r="U176">
            <v>0.1</v>
          </cell>
          <cell r="W176">
            <v>0</v>
          </cell>
        </row>
        <row r="177">
          <cell r="U177">
            <v>0.1</v>
          </cell>
          <cell r="W177">
            <v>0</v>
          </cell>
        </row>
        <row r="178">
          <cell r="U178">
            <v>0.1</v>
          </cell>
          <cell r="W178">
            <v>0</v>
          </cell>
        </row>
        <row r="179">
          <cell r="U179">
            <v>0.1</v>
          </cell>
          <cell r="W179">
            <v>0</v>
          </cell>
        </row>
        <row r="180">
          <cell r="U180">
            <v>0.1</v>
          </cell>
          <cell r="W180">
            <v>0</v>
          </cell>
        </row>
        <row r="181">
          <cell r="U181">
            <v>0.1</v>
          </cell>
          <cell r="W181">
            <v>0</v>
          </cell>
        </row>
        <row r="182">
          <cell r="U182">
            <v>0.1</v>
          </cell>
          <cell r="W182">
            <v>0</v>
          </cell>
        </row>
        <row r="183">
          <cell r="U183">
            <v>0.1</v>
          </cell>
          <cell r="W183">
            <v>0</v>
          </cell>
        </row>
        <row r="184">
          <cell r="U184">
            <v>0.1</v>
          </cell>
          <cell r="W184">
            <v>0</v>
          </cell>
        </row>
        <row r="185">
          <cell r="U185">
            <v>0.1</v>
          </cell>
          <cell r="W185">
            <v>0</v>
          </cell>
        </row>
        <row r="186">
          <cell r="U186">
            <v>0.1</v>
          </cell>
          <cell r="W186">
            <v>0</v>
          </cell>
        </row>
        <row r="187">
          <cell r="U187">
            <v>0.1</v>
          </cell>
          <cell r="W187">
            <v>0</v>
          </cell>
        </row>
        <row r="188">
          <cell r="U188">
            <v>0.1</v>
          </cell>
          <cell r="W188">
            <v>0</v>
          </cell>
        </row>
        <row r="189">
          <cell r="U189">
            <v>0.1</v>
          </cell>
          <cell r="W189">
            <v>0</v>
          </cell>
        </row>
        <row r="190">
          <cell r="U190">
            <v>0.1</v>
          </cell>
          <cell r="W190">
            <v>0</v>
          </cell>
        </row>
        <row r="191">
          <cell r="U191">
            <v>0.1</v>
          </cell>
          <cell r="W191">
            <v>0</v>
          </cell>
        </row>
        <row r="192">
          <cell r="U192">
            <v>0.1</v>
          </cell>
          <cell r="W192">
            <v>0</v>
          </cell>
        </row>
        <row r="193">
          <cell r="U193">
            <v>0.1</v>
          </cell>
          <cell r="W193">
            <v>0</v>
          </cell>
        </row>
        <row r="194">
          <cell r="U194">
            <v>0.1</v>
          </cell>
          <cell r="W194">
            <v>0</v>
          </cell>
        </row>
        <row r="195">
          <cell r="U195">
            <v>0.1</v>
          </cell>
          <cell r="W195">
            <v>0</v>
          </cell>
        </row>
        <row r="196">
          <cell r="U196">
            <v>0.1</v>
          </cell>
          <cell r="W196">
            <v>0</v>
          </cell>
        </row>
        <row r="197">
          <cell r="U197">
            <v>0.1</v>
          </cell>
          <cell r="W197">
            <v>0</v>
          </cell>
        </row>
        <row r="198">
          <cell r="U198">
            <v>0.1</v>
          </cell>
          <cell r="W198">
            <v>0</v>
          </cell>
        </row>
        <row r="199">
          <cell r="U199">
            <v>0.1</v>
          </cell>
          <cell r="W199">
            <v>0</v>
          </cell>
        </row>
        <row r="200">
          <cell r="U200">
            <v>0.1</v>
          </cell>
          <cell r="W200">
            <v>0</v>
          </cell>
        </row>
        <row r="201">
          <cell r="U201">
            <v>0.1</v>
          </cell>
          <cell r="W201">
            <v>0</v>
          </cell>
        </row>
        <row r="202">
          <cell r="U202">
            <v>0.1</v>
          </cell>
          <cell r="W202">
            <v>0</v>
          </cell>
        </row>
        <row r="203">
          <cell r="U203">
            <v>0.1</v>
          </cell>
          <cell r="W203">
            <v>0</v>
          </cell>
        </row>
        <row r="204">
          <cell r="U204">
            <v>0.1</v>
          </cell>
          <cell r="W204">
            <v>0</v>
          </cell>
        </row>
        <row r="205">
          <cell r="U205">
            <v>0.1</v>
          </cell>
          <cell r="W205">
            <v>0</v>
          </cell>
        </row>
        <row r="206">
          <cell r="U206">
            <v>0.1</v>
          </cell>
          <cell r="W206">
            <v>0</v>
          </cell>
        </row>
        <row r="207">
          <cell r="U207">
            <v>0.1</v>
          </cell>
          <cell r="W207">
            <v>0</v>
          </cell>
        </row>
        <row r="208">
          <cell r="U208">
            <v>0.1</v>
          </cell>
          <cell r="W208">
            <v>0</v>
          </cell>
        </row>
        <row r="209">
          <cell r="U209">
            <v>0.1</v>
          </cell>
          <cell r="W209">
            <v>0</v>
          </cell>
        </row>
        <row r="210">
          <cell r="U210">
            <v>0.1</v>
          </cell>
          <cell r="W210">
            <v>0</v>
          </cell>
        </row>
        <row r="211">
          <cell r="U211">
            <v>0.1</v>
          </cell>
          <cell r="W211">
            <v>0</v>
          </cell>
        </row>
        <row r="212">
          <cell r="U212">
            <v>0.1</v>
          </cell>
          <cell r="W212">
            <v>0</v>
          </cell>
        </row>
        <row r="213">
          <cell r="U213">
            <v>0.1</v>
          </cell>
          <cell r="W213">
            <v>0</v>
          </cell>
        </row>
        <row r="214">
          <cell r="U214">
            <v>0.1</v>
          </cell>
          <cell r="W214">
            <v>0</v>
          </cell>
        </row>
        <row r="215">
          <cell r="U215">
            <v>0.1</v>
          </cell>
          <cell r="W215">
            <v>0</v>
          </cell>
        </row>
        <row r="216">
          <cell r="U216">
            <v>0.1</v>
          </cell>
          <cell r="W216">
            <v>0</v>
          </cell>
        </row>
        <row r="217">
          <cell r="U217">
            <v>0.1</v>
          </cell>
          <cell r="W217">
            <v>0</v>
          </cell>
        </row>
        <row r="218">
          <cell r="U218">
            <v>0.1</v>
          </cell>
          <cell r="W218">
            <v>0</v>
          </cell>
        </row>
        <row r="219">
          <cell r="U219">
            <v>0.1</v>
          </cell>
          <cell r="W219">
            <v>0</v>
          </cell>
        </row>
        <row r="220">
          <cell r="U220">
            <v>0.1</v>
          </cell>
          <cell r="W220">
            <v>0</v>
          </cell>
        </row>
        <row r="221">
          <cell r="U221">
            <v>0.1</v>
          </cell>
          <cell r="W221">
            <v>0</v>
          </cell>
        </row>
        <row r="222">
          <cell r="U222">
            <v>0.1</v>
          </cell>
          <cell r="W222">
            <v>0</v>
          </cell>
        </row>
        <row r="223">
          <cell r="U223">
            <v>0.1</v>
          </cell>
          <cell r="W223">
            <v>0</v>
          </cell>
        </row>
        <row r="224">
          <cell r="U224">
            <v>0.1</v>
          </cell>
          <cell r="W224">
            <v>0</v>
          </cell>
        </row>
        <row r="225">
          <cell r="U225">
            <v>0.1</v>
          </cell>
          <cell r="W225">
            <v>0</v>
          </cell>
        </row>
        <row r="226">
          <cell r="U226">
            <v>0.1</v>
          </cell>
          <cell r="W226">
            <v>0</v>
          </cell>
        </row>
        <row r="227">
          <cell r="U227">
            <v>0.1</v>
          </cell>
          <cell r="W227">
            <v>0</v>
          </cell>
        </row>
        <row r="228">
          <cell r="U228">
            <v>0.1</v>
          </cell>
          <cell r="W228">
            <v>0</v>
          </cell>
        </row>
        <row r="229">
          <cell r="U229">
            <v>0.1</v>
          </cell>
          <cell r="W229">
            <v>0</v>
          </cell>
        </row>
        <row r="230">
          <cell r="U230">
            <v>0.1</v>
          </cell>
          <cell r="W230">
            <v>0</v>
          </cell>
        </row>
        <row r="231">
          <cell r="U231">
            <v>0.1</v>
          </cell>
          <cell r="W231">
            <v>0</v>
          </cell>
        </row>
        <row r="232">
          <cell r="U232">
            <v>0.1</v>
          </cell>
          <cell r="W232">
            <v>0</v>
          </cell>
        </row>
        <row r="233">
          <cell r="U233">
            <v>0.1</v>
          </cell>
          <cell r="W233">
            <v>0</v>
          </cell>
        </row>
        <row r="234">
          <cell r="U234">
            <v>0.1</v>
          </cell>
          <cell r="W234">
            <v>0</v>
          </cell>
        </row>
        <row r="235">
          <cell r="U235">
            <v>0.1</v>
          </cell>
          <cell r="W235">
            <v>0</v>
          </cell>
        </row>
        <row r="236">
          <cell r="U236">
            <v>0.1</v>
          </cell>
          <cell r="W236">
            <v>0</v>
          </cell>
        </row>
        <row r="237">
          <cell r="U237">
            <v>0.1</v>
          </cell>
          <cell r="W237">
            <v>0</v>
          </cell>
        </row>
        <row r="238">
          <cell r="U238">
            <v>0.1</v>
          </cell>
          <cell r="W238">
            <v>0</v>
          </cell>
        </row>
        <row r="239">
          <cell r="U239">
            <v>0.1</v>
          </cell>
          <cell r="W239">
            <v>0</v>
          </cell>
        </row>
        <row r="240">
          <cell r="U240">
            <v>0.1</v>
          </cell>
          <cell r="W240">
            <v>0</v>
          </cell>
        </row>
        <row r="241">
          <cell r="U241">
            <v>0.1</v>
          </cell>
          <cell r="W241">
            <v>0</v>
          </cell>
        </row>
        <row r="242">
          <cell r="U242">
            <v>0.1</v>
          </cell>
          <cell r="W242">
            <v>0</v>
          </cell>
        </row>
        <row r="243">
          <cell r="U243">
            <v>0.1</v>
          </cell>
          <cell r="W243">
            <v>0</v>
          </cell>
        </row>
        <row r="244">
          <cell r="U244">
            <v>0.1</v>
          </cell>
          <cell r="W244">
            <v>0</v>
          </cell>
        </row>
        <row r="245">
          <cell r="U245">
            <v>0.1</v>
          </cell>
          <cell r="W245">
            <v>0</v>
          </cell>
        </row>
        <row r="246">
          <cell r="U246">
            <v>0.1</v>
          </cell>
          <cell r="W246">
            <v>0</v>
          </cell>
        </row>
        <row r="247">
          <cell r="U247">
            <v>0.1</v>
          </cell>
          <cell r="W247">
            <v>0</v>
          </cell>
        </row>
        <row r="248">
          <cell r="U248">
            <v>0.1</v>
          </cell>
          <cell r="W248">
            <v>0</v>
          </cell>
        </row>
        <row r="249">
          <cell r="U249">
            <v>0.1</v>
          </cell>
          <cell r="W249">
            <v>0</v>
          </cell>
        </row>
        <row r="250">
          <cell r="U250">
            <v>0.1</v>
          </cell>
          <cell r="W250">
            <v>0</v>
          </cell>
        </row>
        <row r="251">
          <cell r="U251">
            <v>0.1</v>
          </cell>
          <cell r="W251">
            <v>0</v>
          </cell>
        </row>
        <row r="252">
          <cell r="U252">
            <v>0.1</v>
          </cell>
          <cell r="W252">
            <v>0</v>
          </cell>
        </row>
        <row r="253">
          <cell r="U253">
            <v>0.1</v>
          </cell>
          <cell r="W253">
            <v>0</v>
          </cell>
        </row>
        <row r="254">
          <cell r="U254">
            <v>0.1</v>
          </cell>
          <cell r="W254">
            <v>0</v>
          </cell>
        </row>
        <row r="255">
          <cell r="U255">
            <v>0.1</v>
          </cell>
          <cell r="W255">
            <v>0</v>
          </cell>
        </row>
        <row r="256">
          <cell r="U256">
            <v>0.1</v>
          </cell>
          <cell r="W256">
            <v>0</v>
          </cell>
        </row>
        <row r="257">
          <cell r="U257">
            <v>0.1</v>
          </cell>
          <cell r="W257">
            <v>0</v>
          </cell>
        </row>
        <row r="258">
          <cell r="U258">
            <v>0.1</v>
          </cell>
          <cell r="W258">
            <v>0</v>
          </cell>
        </row>
        <row r="259">
          <cell r="U259">
            <v>0.1</v>
          </cell>
          <cell r="W259">
            <v>0</v>
          </cell>
        </row>
        <row r="260">
          <cell r="U260">
            <v>0.1</v>
          </cell>
          <cell r="W260">
            <v>0</v>
          </cell>
        </row>
        <row r="261">
          <cell r="U261">
            <v>0.1</v>
          </cell>
          <cell r="W261">
            <v>0</v>
          </cell>
        </row>
        <row r="262">
          <cell r="U262">
            <v>0.1</v>
          </cell>
          <cell r="W262">
            <v>0</v>
          </cell>
        </row>
        <row r="263">
          <cell r="U263">
            <v>0.1</v>
          </cell>
          <cell r="W263">
            <v>0</v>
          </cell>
        </row>
        <row r="264">
          <cell r="U264">
            <v>0.1</v>
          </cell>
          <cell r="W264">
            <v>0</v>
          </cell>
        </row>
        <row r="265">
          <cell r="U265">
            <v>0.1</v>
          </cell>
          <cell r="W265">
            <v>0</v>
          </cell>
        </row>
        <row r="266">
          <cell r="U266">
            <v>0.1</v>
          </cell>
          <cell r="W266">
            <v>0</v>
          </cell>
        </row>
        <row r="267">
          <cell r="U267">
            <v>0.1</v>
          </cell>
          <cell r="W267">
            <v>0</v>
          </cell>
        </row>
        <row r="268">
          <cell r="U268">
            <v>0.1</v>
          </cell>
          <cell r="W268">
            <v>0</v>
          </cell>
        </row>
        <row r="269">
          <cell r="U269">
            <v>0.1</v>
          </cell>
          <cell r="W269">
            <v>0</v>
          </cell>
        </row>
        <row r="270">
          <cell r="U270">
            <v>0.1</v>
          </cell>
          <cell r="W270">
            <v>0</v>
          </cell>
        </row>
        <row r="271">
          <cell r="U271">
            <v>0.1</v>
          </cell>
          <cell r="W271">
            <v>0</v>
          </cell>
        </row>
        <row r="272">
          <cell r="U272">
            <v>0.1</v>
          </cell>
          <cell r="W272">
            <v>0</v>
          </cell>
        </row>
        <row r="273">
          <cell r="U273">
            <v>0.1</v>
          </cell>
          <cell r="W273">
            <v>0</v>
          </cell>
        </row>
        <row r="274">
          <cell r="U274">
            <v>0.1</v>
          </cell>
          <cell r="W274">
            <v>0</v>
          </cell>
        </row>
        <row r="275">
          <cell r="U275">
            <v>0.1</v>
          </cell>
          <cell r="W275">
            <v>0</v>
          </cell>
        </row>
        <row r="276">
          <cell r="U276">
            <v>0.1</v>
          </cell>
          <cell r="W276">
            <v>0</v>
          </cell>
        </row>
        <row r="277">
          <cell r="U277">
            <v>0.1</v>
          </cell>
          <cell r="W277">
            <v>0</v>
          </cell>
        </row>
        <row r="278">
          <cell r="U278">
            <v>0.1</v>
          </cell>
          <cell r="W278">
            <v>0</v>
          </cell>
        </row>
        <row r="279">
          <cell r="U279">
            <v>0.1</v>
          </cell>
          <cell r="W279">
            <v>0</v>
          </cell>
        </row>
        <row r="280">
          <cell r="U280">
            <v>0.1</v>
          </cell>
          <cell r="W280">
            <v>0</v>
          </cell>
        </row>
        <row r="281">
          <cell r="U281">
            <v>0.1</v>
          </cell>
          <cell r="W281">
            <v>0</v>
          </cell>
        </row>
        <row r="282">
          <cell r="U282">
            <v>0.1</v>
          </cell>
          <cell r="W282">
            <v>0</v>
          </cell>
        </row>
        <row r="283">
          <cell r="U283">
            <v>0.1</v>
          </cell>
          <cell r="W283">
            <v>0</v>
          </cell>
        </row>
        <row r="284">
          <cell r="U284">
            <v>0.1</v>
          </cell>
          <cell r="W284">
            <v>0</v>
          </cell>
        </row>
        <row r="285">
          <cell r="U285">
            <v>0.1</v>
          </cell>
          <cell r="W285">
            <v>0</v>
          </cell>
        </row>
        <row r="286">
          <cell r="U286">
            <v>0.1</v>
          </cell>
          <cell r="W286">
            <v>0</v>
          </cell>
        </row>
        <row r="287">
          <cell r="U287">
            <v>0.1</v>
          </cell>
          <cell r="W287">
            <v>0</v>
          </cell>
        </row>
        <row r="288">
          <cell r="U288">
            <v>0.1</v>
          </cell>
          <cell r="W288">
            <v>0</v>
          </cell>
        </row>
        <row r="289">
          <cell r="U289">
            <v>0.1</v>
          </cell>
          <cell r="W289">
            <v>0</v>
          </cell>
        </row>
        <row r="290">
          <cell r="U290">
            <v>0.1</v>
          </cell>
          <cell r="W290">
            <v>0</v>
          </cell>
        </row>
        <row r="291">
          <cell r="U291">
            <v>0.1</v>
          </cell>
          <cell r="W291">
            <v>0</v>
          </cell>
        </row>
        <row r="292">
          <cell r="U292">
            <v>0.1</v>
          </cell>
          <cell r="W292">
            <v>0</v>
          </cell>
        </row>
        <row r="293">
          <cell r="U293">
            <v>0.1</v>
          </cell>
          <cell r="W293">
            <v>0</v>
          </cell>
        </row>
        <row r="294">
          <cell r="U294">
            <v>0.1</v>
          </cell>
          <cell r="W294">
            <v>0</v>
          </cell>
        </row>
        <row r="295">
          <cell r="U295">
            <v>0.1</v>
          </cell>
          <cell r="W295">
            <v>0</v>
          </cell>
        </row>
        <row r="296">
          <cell r="U296">
            <v>0.1</v>
          </cell>
          <cell r="W296">
            <v>0</v>
          </cell>
        </row>
        <row r="297">
          <cell r="U297">
            <v>0.1</v>
          </cell>
          <cell r="W297">
            <v>0</v>
          </cell>
        </row>
        <row r="298">
          <cell r="U298">
            <v>0.1</v>
          </cell>
          <cell r="W298">
            <v>0</v>
          </cell>
        </row>
        <row r="299">
          <cell r="U299">
            <v>0.1</v>
          </cell>
          <cell r="W299">
            <v>0</v>
          </cell>
        </row>
        <row r="300">
          <cell r="U300">
            <v>0.1</v>
          </cell>
          <cell r="W300">
            <v>0</v>
          </cell>
        </row>
        <row r="301">
          <cell r="U301">
            <v>0.1</v>
          </cell>
          <cell r="W301">
            <v>0</v>
          </cell>
        </row>
        <row r="302">
          <cell r="U302">
            <v>0.1</v>
          </cell>
          <cell r="W302">
            <v>0</v>
          </cell>
        </row>
        <row r="303">
          <cell r="U303">
            <v>0.1</v>
          </cell>
          <cell r="W303">
            <v>0</v>
          </cell>
        </row>
        <row r="304">
          <cell r="U304">
            <v>0.1</v>
          </cell>
          <cell r="W304">
            <v>0</v>
          </cell>
        </row>
        <row r="305">
          <cell r="U305">
            <v>0.1</v>
          </cell>
          <cell r="W305">
            <v>0</v>
          </cell>
        </row>
        <row r="306">
          <cell r="U306">
            <v>0.1</v>
          </cell>
          <cell r="W306">
            <v>0</v>
          </cell>
        </row>
        <row r="307">
          <cell r="U307">
            <v>0.1</v>
          </cell>
          <cell r="W307">
            <v>0</v>
          </cell>
        </row>
        <row r="308">
          <cell r="U308">
            <v>0.1</v>
          </cell>
          <cell r="W308">
            <v>0</v>
          </cell>
        </row>
        <row r="309">
          <cell r="U309">
            <v>0.1</v>
          </cell>
          <cell r="W309">
            <v>0</v>
          </cell>
        </row>
        <row r="310">
          <cell r="U310">
            <v>0.1</v>
          </cell>
          <cell r="W310">
            <v>0</v>
          </cell>
        </row>
        <row r="311">
          <cell r="U311">
            <v>0.1</v>
          </cell>
          <cell r="W311">
            <v>0</v>
          </cell>
        </row>
        <row r="312">
          <cell r="U312">
            <v>0.1</v>
          </cell>
          <cell r="W312">
            <v>0</v>
          </cell>
        </row>
        <row r="313">
          <cell r="U313">
            <v>0.1</v>
          </cell>
          <cell r="W313">
            <v>0</v>
          </cell>
        </row>
        <row r="314">
          <cell r="U314">
            <v>0.1</v>
          </cell>
          <cell r="W314">
            <v>0</v>
          </cell>
        </row>
        <row r="315">
          <cell r="U315">
            <v>0.1</v>
          </cell>
          <cell r="W315">
            <v>0</v>
          </cell>
        </row>
        <row r="316">
          <cell r="U316">
            <v>0.1</v>
          </cell>
          <cell r="W316">
            <v>0</v>
          </cell>
        </row>
        <row r="317">
          <cell r="U317">
            <v>0.1</v>
          </cell>
          <cell r="W317">
            <v>0</v>
          </cell>
        </row>
        <row r="318">
          <cell r="U318">
            <v>0.1</v>
          </cell>
          <cell r="W318">
            <v>0</v>
          </cell>
        </row>
        <row r="319">
          <cell r="U319">
            <v>0.1</v>
          </cell>
          <cell r="W319">
            <v>0</v>
          </cell>
        </row>
        <row r="320">
          <cell r="U320">
            <v>0.1</v>
          </cell>
          <cell r="W320">
            <v>0</v>
          </cell>
        </row>
        <row r="321">
          <cell r="U321">
            <v>0.1</v>
          </cell>
          <cell r="W321">
            <v>0</v>
          </cell>
        </row>
        <row r="322">
          <cell r="U322">
            <v>0.1</v>
          </cell>
          <cell r="W322">
            <v>0</v>
          </cell>
        </row>
        <row r="323">
          <cell r="U323">
            <v>0.1</v>
          </cell>
          <cell r="W323">
            <v>0</v>
          </cell>
        </row>
        <row r="324">
          <cell r="U324">
            <v>0.1</v>
          </cell>
          <cell r="W324">
            <v>0</v>
          </cell>
        </row>
        <row r="325">
          <cell r="U325">
            <v>0.1</v>
          </cell>
          <cell r="W325">
            <v>0</v>
          </cell>
        </row>
        <row r="326">
          <cell r="U326">
            <v>0.1</v>
          </cell>
          <cell r="W326">
            <v>0</v>
          </cell>
        </row>
        <row r="327">
          <cell r="U327">
            <v>0.1</v>
          </cell>
          <cell r="W327">
            <v>0</v>
          </cell>
        </row>
        <row r="328">
          <cell r="U328">
            <v>0.1</v>
          </cell>
          <cell r="W328">
            <v>0</v>
          </cell>
        </row>
        <row r="329">
          <cell r="U329">
            <v>0.1</v>
          </cell>
          <cell r="W329">
            <v>0</v>
          </cell>
        </row>
        <row r="330">
          <cell r="U330">
            <v>0.1</v>
          </cell>
          <cell r="W330">
            <v>0</v>
          </cell>
        </row>
        <row r="331">
          <cell r="U331">
            <v>0.1</v>
          </cell>
          <cell r="W331">
            <v>0</v>
          </cell>
        </row>
        <row r="332">
          <cell r="U332">
            <v>0.1</v>
          </cell>
          <cell r="W332">
            <v>0</v>
          </cell>
        </row>
        <row r="333">
          <cell r="U333">
            <v>0.1</v>
          </cell>
          <cell r="W333">
            <v>0</v>
          </cell>
        </row>
        <row r="334">
          <cell r="U334">
            <v>0.1</v>
          </cell>
          <cell r="W334">
            <v>0</v>
          </cell>
        </row>
        <row r="335">
          <cell r="U335">
            <v>0.1</v>
          </cell>
          <cell r="W335">
            <v>0</v>
          </cell>
        </row>
        <row r="336">
          <cell r="U336">
            <v>0.1</v>
          </cell>
          <cell r="W336">
            <v>0</v>
          </cell>
        </row>
        <row r="337">
          <cell r="U337">
            <v>0.1</v>
          </cell>
          <cell r="W337">
            <v>0</v>
          </cell>
        </row>
        <row r="338">
          <cell r="U338">
            <v>0.1</v>
          </cell>
          <cell r="W338">
            <v>0</v>
          </cell>
        </row>
        <row r="339">
          <cell r="U339">
            <v>0.1</v>
          </cell>
          <cell r="W339">
            <v>0</v>
          </cell>
        </row>
        <row r="340">
          <cell r="U340">
            <v>0.1</v>
          </cell>
          <cell r="W340">
            <v>0</v>
          </cell>
        </row>
        <row r="341">
          <cell r="U341">
            <v>0.1</v>
          </cell>
          <cell r="W341">
            <v>0</v>
          </cell>
        </row>
        <row r="342">
          <cell r="U342">
            <v>0.1</v>
          </cell>
          <cell r="W342">
            <v>0</v>
          </cell>
        </row>
        <row r="343">
          <cell r="U343">
            <v>0.1</v>
          </cell>
          <cell r="W343">
            <v>0</v>
          </cell>
        </row>
        <row r="344">
          <cell r="U344">
            <v>0.1</v>
          </cell>
          <cell r="W344">
            <v>0</v>
          </cell>
        </row>
        <row r="345">
          <cell r="U345">
            <v>0.1</v>
          </cell>
          <cell r="W345">
            <v>0</v>
          </cell>
        </row>
        <row r="346">
          <cell r="U346">
            <v>0.1</v>
          </cell>
          <cell r="W346">
            <v>0</v>
          </cell>
        </row>
        <row r="347">
          <cell r="U347">
            <v>0.1</v>
          </cell>
          <cell r="W347">
            <v>0</v>
          </cell>
        </row>
        <row r="348">
          <cell r="U348">
            <v>0.1</v>
          </cell>
          <cell r="W348">
            <v>0</v>
          </cell>
        </row>
        <row r="349">
          <cell r="U349">
            <v>0.1</v>
          </cell>
          <cell r="W349">
            <v>0</v>
          </cell>
        </row>
        <row r="350">
          <cell r="U350">
            <v>0.1</v>
          </cell>
          <cell r="W350">
            <v>0</v>
          </cell>
        </row>
        <row r="351">
          <cell r="U351">
            <v>0.1</v>
          </cell>
          <cell r="W351">
            <v>0</v>
          </cell>
        </row>
        <row r="352">
          <cell r="U352">
            <v>0.1</v>
          </cell>
          <cell r="W352">
            <v>0</v>
          </cell>
        </row>
        <row r="353">
          <cell r="U353">
            <v>0.1</v>
          </cell>
          <cell r="W353">
            <v>0</v>
          </cell>
        </row>
        <row r="354">
          <cell r="U354">
            <v>0.1</v>
          </cell>
          <cell r="W354">
            <v>0</v>
          </cell>
        </row>
        <row r="355">
          <cell r="U355">
            <v>0.1</v>
          </cell>
          <cell r="W355">
            <v>0</v>
          </cell>
        </row>
        <row r="356">
          <cell r="U356">
            <v>0.1</v>
          </cell>
          <cell r="W356">
            <v>0</v>
          </cell>
        </row>
        <row r="357">
          <cell r="U357">
            <v>0.1</v>
          </cell>
          <cell r="W357">
            <v>0</v>
          </cell>
        </row>
        <row r="358">
          <cell r="U358">
            <v>0.1</v>
          </cell>
          <cell r="W358">
            <v>0</v>
          </cell>
        </row>
        <row r="359">
          <cell r="U359">
            <v>0.1</v>
          </cell>
          <cell r="W359">
            <v>0</v>
          </cell>
        </row>
        <row r="360">
          <cell r="U360">
            <v>0.1</v>
          </cell>
          <cell r="W360">
            <v>0</v>
          </cell>
        </row>
        <row r="361">
          <cell r="U361">
            <v>0.1</v>
          </cell>
          <cell r="W361">
            <v>0</v>
          </cell>
        </row>
        <row r="362">
          <cell r="U362">
            <v>0.1</v>
          </cell>
          <cell r="W362">
            <v>0</v>
          </cell>
        </row>
        <row r="363">
          <cell r="U363">
            <v>0.1</v>
          </cell>
          <cell r="W363">
            <v>0</v>
          </cell>
        </row>
        <row r="364">
          <cell r="U364">
            <v>0.1</v>
          </cell>
          <cell r="W364">
            <v>0</v>
          </cell>
        </row>
        <row r="365">
          <cell r="U365">
            <v>0.1</v>
          </cell>
          <cell r="W365">
            <v>0</v>
          </cell>
        </row>
        <row r="366">
          <cell r="U366">
            <v>0.1</v>
          </cell>
          <cell r="W366">
            <v>0</v>
          </cell>
        </row>
        <row r="367">
          <cell r="U367">
            <v>0.1</v>
          </cell>
          <cell r="W367">
            <v>0</v>
          </cell>
        </row>
        <row r="368">
          <cell r="U368">
            <v>0.1</v>
          </cell>
          <cell r="W368">
            <v>0</v>
          </cell>
        </row>
        <row r="369">
          <cell r="U369">
            <v>0.1</v>
          </cell>
          <cell r="W369">
            <v>0</v>
          </cell>
        </row>
        <row r="370">
          <cell r="U370">
            <v>0.1</v>
          </cell>
          <cell r="W370">
            <v>0</v>
          </cell>
        </row>
        <row r="371">
          <cell r="U371">
            <v>0.1</v>
          </cell>
          <cell r="W371">
            <v>0</v>
          </cell>
        </row>
        <row r="372">
          <cell r="U372">
            <v>0.1</v>
          </cell>
          <cell r="W372">
            <v>0</v>
          </cell>
        </row>
        <row r="373">
          <cell r="U373">
            <v>0.1</v>
          </cell>
          <cell r="W373">
            <v>0</v>
          </cell>
        </row>
        <row r="374">
          <cell r="U374">
            <v>0.1</v>
          </cell>
          <cell r="W374">
            <v>0</v>
          </cell>
        </row>
        <row r="375">
          <cell r="U375">
            <v>0.1</v>
          </cell>
          <cell r="W375">
            <v>0</v>
          </cell>
        </row>
        <row r="376">
          <cell r="U376">
            <v>0.1</v>
          </cell>
          <cell r="W376">
            <v>0</v>
          </cell>
        </row>
        <row r="377">
          <cell r="U377">
            <v>0.1</v>
          </cell>
          <cell r="W377">
            <v>0</v>
          </cell>
        </row>
        <row r="378">
          <cell r="U378">
            <v>0.1</v>
          </cell>
          <cell r="W378">
            <v>0</v>
          </cell>
        </row>
        <row r="379">
          <cell r="U379">
            <v>0.1</v>
          </cell>
          <cell r="W379">
            <v>0</v>
          </cell>
        </row>
        <row r="380">
          <cell r="U380">
            <v>0.1</v>
          </cell>
          <cell r="W380">
            <v>0</v>
          </cell>
        </row>
        <row r="381">
          <cell r="U381">
            <v>0.1</v>
          </cell>
          <cell r="W381">
            <v>0</v>
          </cell>
        </row>
        <row r="382">
          <cell r="U382">
            <v>0.1</v>
          </cell>
          <cell r="W382">
            <v>0</v>
          </cell>
        </row>
        <row r="383">
          <cell r="U383">
            <v>0.1</v>
          </cell>
          <cell r="W383">
            <v>0</v>
          </cell>
        </row>
        <row r="384">
          <cell r="U384">
            <v>0.1</v>
          </cell>
          <cell r="W384">
            <v>0</v>
          </cell>
        </row>
        <row r="385">
          <cell r="U385">
            <v>0.1</v>
          </cell>
          <cell r="W385">
            <v>0</v>
          </cell>
        </row>
        <row r="386">
          <cell r="U386">
            <v>0.1</v>
          </cell>
          <cell r="W386">
            <v>0</v>
          </cell>
        </row>
        <row r="387">
          <cell r="U387">
            <v>0.1</v>
          </cell>
          <cell r="W387">
            <v>0</v>
          </cell>
        </row>
        <row r="388">
          <cell r="U388">
            <v>0.1</v>
          </cell>
          <cell r="W388">
            <v>0</v>
          </cell>
        </row>
        <row r="389">
          <cell r="U389">
            <v>0.1</v>
          </cell>
          <cell r="W389">
            <v>0</v>
          </cell>
        </row>
        <row r="390">
          <cell r="U390">
            <v>0.1</v>
          </cell>
          <cell r="W390">
            <v>0</v>
          </cell>
        </row>
        <row r="391">
          <cell r="U391">
            <v>0.1</v>
          </cell>
          <cell r="W391">
            <v>0</v>
          </cell>
        </row>
        <row r="392">
          <cell r="U392">
            <v>0.1</v>
          </cell>
          <cell r="W392">
            <v>0</v>
          </cell>
        </row>
        <row r="393">
          <cell r="U393">
            <v>0.1</v>
          </cell>
          <cell r="W393">
            <v>0</v>
          </cell>
        </row>
        <row r="394">
          <cell r="U394">
            <v>0.1</v>
          </cell>
          <cell r="W394">
            <v>0</v>
          </cell>
        </row>
        <row r="395">
          <cell r="U395">
            <v>0.1</v>
          </cell>
          <cell r="W395">
            <v>0</v>
          </cell>
        </row>
        <row r="396">
          <cell r="U396">
            <v>0.1</v>
          </cell>
          <cell r="W396">
            <v>0</v>
          </cell>
        </row>
        <row r="397">
          <cell r="U397">
            <v>0.1</v>
          </cell>
          <cell r="W397">
            <v>0</v>
          </cell>
        </row>
        <row r="398">
          <cell r="U398">
            <v>0.1</v>
          </cell>
          <cell r="W398">
            <v>0</v>
          </cell>
        </row>
        <row r="399">
          <cell r="U399">
            <v>0.1</v>
          </cell>
          <cell r="W399">
            <v>0</v>
          </cell>
        </row>
        <row r="400">
          <cell r="U400">
            <v>0.1</v>
          </cell>
          <cell r="W400">
            <v>0</v>
          </cell>
        </row>
        <row r="401">
          <cell r="U401">
            <v>0.1</v>
          </cell>
          <cell r="W401">
            <v>0</v>
          </cell>
        </row>
        <row r="402">
          <cell r="U402">
            <v>0.1</v>
          </cell>
          <cell r="W402">
            <v>0</v>
          </cell>
        </row>
        <row r="403">
          <cell r="U403">
            <v>0.1</v>
          </cell>
          <cell r="W403">
            <v>0</v>
          </cell>
        </row>
        <row r="404">
          <cell r="U404">
            <v>0.1</v>
          </cell>
          <cell r="W404">
            <v>0</v>
          </cell>
        </row>
        <row r="405">
          <cell r="U405">
            <v>0.1</v>
          </cell>
          <cell r="W405">
            <v>0</v>
          </cell>
        </row>
        <row r="406">
          <cell r="U406">
            <v>0.1</v>
          </cell>
          <cell r="W406">
            <v>0</v>
          </cell>
        </row>
        <row r="407">
          <cell r="U407">
            <v>0.1</v>
          </cell>
          <cell r="W407">
            <v>0</v>
          </cell>
        </row>
        <row r="408">
          <cell r="U408">
            <v>0.1</v>
          </cell>
          <cell r="W408">
            <v>0</v>
          </cell>
        </row>
        <row r="409">
          <cell r="U409">
            <v>0.1</v>
          </cell>
          <cell r="W409">
            <v>0</v>
          </cell>
        </row>
        <row r="410">
          <cell r="U410">
            <v>0.1</v>
          </cell>
          <cell r="W410">
            <v>0</v>
          </cell>
        </row>
        <row r="411">
          <cell r="U411">
            <v>0.1</v>
          </cell>
          <cell r="W411">
            <v>0</v>
          </cell>
        </row>
        <row r="412">
          <cell r="U412">
            <v>0.1</v>
          </cell>
          <cell r="W412">
            <v>0</v>
          </cell>
        </row>
        <row r="413">
          <cell r="U413">
            <v>0.1</v>
          </cell>
          <cell r="W413">
            <v>0</v>
          </cell>
        </row>
        <row r="414">
          <cell r="U414">
            <v>0.1</v>
          </cell>
          <cell r="W414">
            <v>0</v>
          </cell>
        </row>
        <row r="415">
          <cell r="U415">
            <v>0.1</v>
          </cell>
          <cell r="W415">
            <v>0</v>
          </cell>
        </row>
        <row r="416">
          <cell r="U416">
            <v>0.1</v>
          </cell>
          <cell r="W416">
            <v>0</v>
          </cell>
        </row>
        <row r="417">
          <cell r="U417">
            <v>0.1</v>
          </cell>
          <cell r="W417">
            <v>0</v>
          </cell>
        </row>
        <row r="418">
          <cell r="U418">
            <v>0.1</v>
          </cell>
          <cell r="W418">
            <v>0</v>
          </cell>
        </row>
        <row r="419">
          <cell r="U419">
            <v>0.1</v>
          </cell>
          <cell r="W419">
            <v>0</v>
          </cell>
        </row>
        <row r="420">
          <cell r="U420">
            <v>0.1</v>
          </cell>
          <cell r="W420">
            <v>0</v>
          </cell>
        </row>
        <row r="421">
          <cell r="U421">
            <v>0.1</v>
          </cell>
          <cell r="W421">
            <v>0</v>
          </cell>
        </row>
        <row r="422">
          <cell r="U422">
            <v>0.1</v>
          </cell>
          <cell r="W422">
            <v>0</v>
          </cell>
        </row>
        <row r="423">
          <cell r="U423">
            <v>0.1</v>
          </cell>
          <cell r="W423">
            <v>0</v>
          </cell>
        </row>
        <row r="424">
          <cell r="U424">
            <v>0.1</v>
          </cell>
          <cell r="W424">
            <v>0</v>
          </cell>
        </row>
        <row r="425">
          <cell r="U425">
            <v>0.1</v>
          </cell>
          <cell r="W425">
            <v>0</v>
          </cell>
        </row>
        <row r="426">
          <cell r="U426">
            <v>0.1</v>
          </cell>
          <cell r="W426">
            <v>0</v>
          </cell>
        </row>
        <row r="427">
          <cell r="U427">
            <v>0.1</v>
          </cell>
          <cell r="W427">
            <v>0</v>
          </cell>
        </row>
        <row r="428">
          <cell r="U428">
            <v>0.1</v>
          </cell>
          <cell r="W428">
            <v>0</v>
          </cell>
        </row>
        <row r="429">
          <cell r="U429">
            <v>0.1</v>
          </cell>
          <cell r="W429">
            <v>0</v>
          </cell>
        </row>
        <row r="430">
          <cell r="U430">
            <v>0.1</v>
          </cell>
          <cell r="W430">
            <v>0</v>
          </cell>
        </row>
        <row r="431">
          <cell r="U431">
            <v>0.1</v>
          </cell>
          <cell r="W431">
            <v>0</v>
          </cell>
        </row>
        <row r="432">
          <cell r="U432">
            <v>0.1</v>
          </cell>
          <cell r="W432">
            <v>0</v>
          </cell>
        </row>
        <row r="433">
          <cell r="U433">
            <v>0.1</v>
          </cell>
          <cell r="W433">
            <v>0</v>
          </cell>
        </row>
        <row r="434">
          <cell r="U434">
            <v>0.1</v>
          </cell>
          <cell r="W434">
            <v>0</v>
          </cell>
        </row>
        <row r="435">
          <cell r="U435">
            <v>0.1</v>
          </cell>
          <cell r="W435">
            <v>0</v>
          </cell>
        </row>
        <row r="436">
          <cell r="U436">
            <v>0.1</v>
          </cell>
          <cell r="W436">
            <v>0</v>
          </cell>
        </row>
        <row r="437">
          <cell r="U437">
            <v>0.1</v>
          </cell>
          <cell r="W437">
            <v>0</v>
          </cell>
        </row>
        <row r="438">
          <cell r="U438">
            <v>0.1</v>
          </cell>
          <cell r="W438">
            <v>0</v>
          </cell>
        </row>
        <row r="439">
          <cell r="U439">
            <v>0.1</v>
          </cell>
          <cell r="W439">
            <v>0</v>
          </cell>
        </row>
        <row r="440">
          <cell r="U440">
            <v>0.1</v>
          </cell>
          <cell r="W440">
            <v>0</v>
          </cell>
        </row>
        <row r="441">
          <cell r="U441">
            <v>0.1</v>
          </cell>
          <cell r="W441">
            <v>0</v>
          </cell>
        </row>
        <row r="442">
          <cell r="U442">
            <v>0.1</v>
          </cell>
          <cell r="W442">
            <v>0</v>
          </cell>
        </row>
        <row r="443">
          <cell r="U443">
            <v>0.1</v>
          </cell>
          <cell r="W443">
            <v>0</v>
          </cell>
        </row>
        <row r="444">
          <cell r="U444">
            <v>0.1</v>
          </cell>
          <cell r="W444">
            <v>0</v>
          </cell>
        </row>
        <row r="445">
          <cell r="U445">
            <v>0.1</v>
          </cell>
          <cell r="W445">
            <v>0</v>
          </cell>
        </row>
        <row r="446">
          <cell r="U446">
            <v>0.1</v>
          </cell>
          <cell r="W446">
            <v>0</v>
          </cell>
        </row>
        <row r="447">
          <cell r="U447">
            <v>0.1</v>
          </cell>
          <cell r="W447">
            <v>0</v>
          </cell>
        </row>
        <row r="448">
          <cell r="U448">
            <v>0.1</v>
          </cell>
          <cell r="W448">
            <v>0</v>
          </cell>
        </row>
        <row r="449">
          <cell r="U449">
            <v>0.1</v>
          </cell>
          <cell r="W449">
            <v>0</v>
          </cell>
        </row>
        <row r="450">
          <cell r="U450">
            <v>0.1</v>
          </cell>
          <cell r="W450">
            <v>0</v>
          </cell>
        </row>
        <row r="451">
          <cell r="U451">
            <v>0.1</v>
          </cell>
          <cell r="W451">
            <v>0</v>
          </cell>
        </row>
        <row r="452">
          <cell r="U452">
            <v>0.1</v>
          </cell>
          <cell r="W452">
            <v>0</v>
          </cell>
        </row>
        <row r="453">
          <cell r="U453">
            <v>0.1</v>
          </cell>
          <cell r="W453">
            <v>0</v>
          </cell>
        </row>
        <row r="454">
          <cell r="U454">
            <v>0.1</v>
          </cell>
          <cell r="W454">
            <v>0</v>
          </cell>
        </row>
        <row r="455">
          <cell r="U455">
            <v>0.1</v>
          </cell>
          <cell r="W455">
            <v>0</v>
          </cell>
        </row>
        <row r="456">
          <cell r="U456">
            <v>0.1</v>
          </cell>
          <cell r="W456">
            <v>0</v>
          </cell>
        </row>
        <row r="457">
          <cell r="U457">
            <v>0.1</v>
          </cell>
          <cell r="W457">
            <v>0</v>
          </cell>
        </row>
        <row r="458">
          <cell r="U458">
            <v>0.1</v>
          </cell>
          <cell r="W458">
            <v>0</v>
          </cell>
        </row>
        <row r="459">
          <cell r="U459">
            <v>0.1</v>
          </cell>
          <cell r="W459">
            <v>0</v>
          </cell>
        </row>
        <row r="460">
          <cell r="U460">
            <v>0.1</v>
          </cell>
          <cell r="W460">
            <v>0</v>
          </cell>
        </row>
        <row r="461">
          <cell r="U461">
            <v>0.1</v>
          </cell>
          <cell r="W461">
            <v>0</v>
          </cell>
        </row>
        <row r="462">
          <cell r="U462">
            <v>0.1</v>
          </cell>
          <cell r="W462">
            <v>0</v>
          </cell>
        </row>
        <row r="463">
          <cell r="U463">
            <v>0.1</v>
          </cell>
          <cell r="W463">
            <v>0</v>
          </cell>
        </row>
        <row r="464">
          <cell r="U464">
            <v>0.1</v>
          </cell>
          <cell r="W464">
            <v>0</v>
          </cell>
        </row>
        <row r="465">
          <cell r="U465">
            <v>0.1</v>
          </cell>
          <cell r="W465">
            <v>0</v>
          </cell>
        </row>
        <row r="466">
          <cell r="U466">
            <v>0.1</v>
          </cell>
          <cell r="W466">
            <v>0</v>
          </cell>
        </row>
        <row r="467">
          <cell r="U467">
            <v>0.1</v>
          </cell>
          <cell r="W467">
            <v>0</v>
          </cell>
        </row>
        <row r="468">
          <cell r="U468">
            <v>0.1</v>
          </cell>
          <cell r="W468">
            <v>0</v>
          </cell>
        </row>
        <row r="469">
          <cell r="U469">
            <v>0.1</v>
          </cell>
          <cell r="W469">
            <v>0</v>
          </cell>
        </row>
        <row r="470">
          <cell r="U470">
            <v>0.1</v>
          </cell>
          <cell r="W470">
            <v>0</v>
          </cell>
        </row>
        <row r="471">
          <cell r="U471">
            <v>0.1</v>
          </cell>
          <cell r="W471">
            <v>0</v>
          </cell>
        </row>
        <row r="472">
          <cell r="U472">
            <v>0.1</v>
          </cell>
          <cell r="W472">
            <v>0</v>
          </cell>
        </row>
        <row r="473">
          <cell r="U473">
            <v>0.1</v>
          </cell>
          <cell r="W473">
            <v>0</v>
          </cell>
        </row>
        <row r="474">
          <cell r="U474">
            <v>0.1</v>
          </cell>
          <cell r="W474">
            <v>0</v>
          </cell>
        </row>
        <row r="475">
          <cell r="U475">
            <v>0.1</v>
          </cell>
          <cell r="W475">
            <v>0</v>
          </cell>
        </row>
        <row r="476">
          <cell r="U476">
            <v>0.1</v>
          </cell>
          <cell r="W476">
            <v>0</v>
          </cell>
        </row>
        <row r="477">
          <cell r="U477">
            <v>0.1</v>
          </cell>
          <cell r="W477">
            <v>0</v>
          </cell>
        </row>
        <row r="478">
          <cell r="U478">
            <v>0.1</v>
          </cell>
          <cell r="W478">
            <v>0</v>
          </cell>
        </row>
        <row r="479">
          <cell r="U479">
            <v>0.1</v>
          </cell>
          <cell r="W479">
            <v>0</v>
          </cell>
        </row>
        <row r="480">
          <cell r="U480">
            <v>0.1</v>
          </cell>
          <cell r="W480">
            <v>0</v>
          </cell>
        </row>
        <row r="481">
          <cell r="U481">
            <v>0.1</v>
          </cell>
          <cell r="W481">
            <v>0</v>
          </cell>
        </row>
        <row r="482">
          <cell r="U482">
            <v>0.1</v>
          </cell>
          <cell r="W482">
            <v>0</v>
          </cell>
        </row>
        <row r="483">
          <cell r="U483">
            <v>0.1</v>
          </cell>
          <cell r="W483">
            <v>0</v>
          </cell>
        </row>
        <row r="484">
          <cell r="U484">
            <v>0.1</v>
          </cell>
          <cell r="W484">
            <v>0</v>
          </cell>
        </row>
        <row r="485">
          <cell r="U485">
            <v>0.1</v>
          </cell>
          <cell r="W485">
            <v>0</v>
          </cell>
        </row>
        <row r="486">
          <cell r="U486">
            <v>0.1</v>
          </cell>
          <cell r="W486">
            <v>0</v>
          </cell>
        </row>
        <row r="487">
          <cell r="U487">
            <v>0.1</v>
          </cell>
          <cell r="W487">
            <v>0</v>
          </cell>
        </row>
        <row r="488">
          <cell r="U488">
            <v>0.1</v>
          </cell>
          <cell r="W488">
            <v>0</v>
          </cell>
        </row>
        <row r="489">
          <cell r="U489">
            <v>0.1</v>
          </cell>
          <cell r="W489">
            <v>0</v>
          </cell>
        </row>
        <row r="490">
          <cell r="U490">
            <v>0.1</v>
          </cell>
          <cell r="W490">
            <v>0</v>
          </cell>
        </row>
        <row r="491">
          <cell r="U491">
            <v>0.1</v>
          </cell>
          <cell r="W491">
            <v>0</v>
          </cell>
        </row>
        <row r="492">
          <cell r="U492">
            <v>0.1</v>
          </cell>
          <cell r="W492">
            <v>0</v>
          </cell>
        </row>
        <row r="493">
          <cell r="U493">
            <v>0.1</v>
          </cell>
          <cell r="W493">
            <v>0</v>
          </cell>
        </row>
        <row r="494">
          <cell r="U494">
            <v>0.1</v>
          </cell>
          <cell r="W494">
            <v>0</v>
          </cell>
        </row>
        <row r="495">
          <cell r="U495">
            <v>0.1</v>
          </cell>
          <cell r="W495">
            <v>0</v>
          </cell>
        </row>
        <row r="496">
          <cell r="U496">
            <v>0.1</v>
          </cell>
          <cell r="W496">
            <v>0</v>
          </cell>
        </row>
        <row r="497">
          <cell r="U497">
            <v>0.1</v>
          </cell>
          <cell r="W497">
            <v>0</v>
          </cell>
        </row>
        <row r="498">
          <cell r="U498">
            <v>0.1</v>
          </cell>
          <cell r="W498">
            <v>0</v>
          </cell>
        </row>
        <row r="499">
          <cell r="U499">
            <v>0.1</v>
          </cell>
          <cell r="W499">
            <v>0</v>
          </cell>
        </row>
        <row r="500">
          <cell r="U500">
            <v>0.1</v>
          </cell>
          <cell r="W500">
            <v>0</v>
          </cell>
        </row>
        <row r="501">
          <cell r="U501">
            <v>0.1</v>
          </cell>
          <cell r="W501">
            <v>0</v>
          </cell>
        </row>
        <row r="502">
          <cell r="U502">
            <v>0.1</v>
          </cell>
          <cell r="W502">
            <v>0</v>
          </cell>
        </row>
        <row r="503">
          <cell r="U503">
            <v>0.1</v>
          </cell>
          <cell r="W503">
            <v>0</v>
          </cell>
        </row>
        <row r="504">
          <cell r="U504">
            <v>0.1</v>
          </cell>
          <cell r="W504">
            <v>0</v>
          </cell>
        </row>
        <row r="505">
          <cell r="U505">
            <v>0.1</v>
          </cell>
          <cell r="W505">
            <v>0</v>
          </cell>
        </row>
        <row r="506">
          <cell r="U506">
            <v>0.1</v>
          </cell>
          <cell r="W506">
            <v>0</v>
          </cell>
        </row>
        <row r="507">
          <cell r="U507">
            <v>0.1</v>
          </cell>
          <cell r="W507">
            <v>0</v>
          </cell>
        </row>
        <row r="508">
          <cell r="U508">
            <v>0.1</v>
          </cell>
          <cell r="W508">
            <v>0</v>
          </cell>
        </row>
        <row r="509">
          <cell r="U509">
            <v>0.1</v>
          </cell>
          <cell r="W509">
            <v>0</v>
          </cell>
        </row>
        <row r="510">
          <cell r="U510">
            <v>0.1</v>
          </cell>
          <cell r="W510">
            <v>0</v>
          </cell>
        </row>
        <row r="511">
          <cell r="U511">
            <v>0.1</v>
          </cell>
          <cell r="W511">
            <v>0</v>
          </cell>
        </row>
        <row r="512">
          <cell r="U512">
            <v>0.1</v>
          </cell>
          <cell r="W512">
            <v>0</v>
          </cell>
        </row>
        <row r="513">
          <cell r="U513">
            <v>0.1</v>
          </cell>
          <cell r="W513">
            <v>0</v>
          </cell>
        </row>
        <row r="514">
          <cell r="U514">
            <v>0.1</v>
          </cell>
          <cell r="W514">
            <v>0</v>
          </cell>
        </row>
        <row r="515">
          <cell r="U515">
            <v>0.1</v>
          </cell>
          <cell r="W515">
            <v>0</v>
          </cell>
        </row>
        <row r="516">
          <cell r="U516">
            <v>0.1</v>
          </cell>
          <cell r="W516">
            <v>0</v>
          </cell>
        </row>
        <row r="517">
          <cell r="U517">
            <v>0.1</v>
          </cell>
          <cell r="W517">
            <v>0</v>
          </cell>
        </row>
        <row r="518">
          <cell r="U518">
            <v>0.1</v>
          </cell>
          <cell r="W518">
            <v>0</v>
          </cell>
        </row>
        <row r="519">
          <cell r="U519">
            <v>0.1</v>
          </cell>
          <cell r="W519">
            <v>0</v>
          </cell>
        </row>
        <row r="520">
          <cell r="U520">
            <v>0.1</v>
          </cell>
          <cell r="W520">
            <v>0</v>
          </cell>
        </row>
        <row r="521">
          <cell r="U521">
            <v>0.1</v>
          </cell>
          <cell r="W521">
            <v>0</v>
          </cell>
        </row>
        <row r="522">
          <cell r="U522">
            <v>0.1</v>
          </cell>
          <cell r="W522">
            <v>0</v>
          </cell>
        </row>
        <row r="523">
          <cell r="U523">
            <v>0.1</v>
          </cell>
          <cell r="W523">
            <v>0</v>
          </cell>
        </row>
        <row r="524">
          <cell r="U524">
            <v>0.1</v>
          </cell>
          <cell r="W524">
            <v>0</v>
          </cell>
        </row>
        <row r="525">
          <cell r="U525">
            <v>0.1</v>
          </cell>
          <cell r="W525">
            <v>0</v>
          </cell>
        </row>
        <row r="526">
          <cell r="U526">
            <v>0.1</v>
          </cell>
          <cell r="W526">
            <v>0</v>
          </cell>
        </row>
        <row r="527">
          <cell r="U527">
            <v>0.1</v>
          </cell>
          <cell r="W527">
            <v>0</v>
          </cell>
        </row>
        <row r="528">
          <cell r="U528">
            <v>0.1</v>
          </cell>
          <cell r="W528">
            <v>0</v>
          </cell>
        </row>
        <row r="529">
          <cell r="U529">
            <v>0.1</v>
          </cell>
          <cell r="W529">
            <v>0</v>
          </cell>
        </row>
        <row r="530">
          <cell r="U530">
            <v>0.1</v>
          </cell>
          <cell r="W530">
            <v>0</v>
          </cell>
        </row>
        <row r="531">
          <cell r="U531">
            <v>0.1</v>
          </cell>
          <cell r="W531">
            <v>0</v>
          </cell>
        </row>
        <row r="532">
          <cell r="U532">
            <v>0.1</v>
          </cell>
          <cell r="W532">
            <v>0</v>
          </cell>
        </row>
        <row r="533">
          <cell r="U533">
            <v>0.1</v>
          </cell>
          <cell r="W533">
            <v>0</v>
          </cell>
        </row>
        <row r="534">
          <cell r="U534">
            <v>0.1</v>
          </cell>
          <cell r="W534">
            <v>0</v>
          </cell>
        </row>
        <row r="535">
          <cell r="U535">
            <v>0.1</v>
          </cell>
          <cell r="W535">
            <v>0</v>
          </cell>
        </row>
        <row r="536">
          <cell r="U536">
            <v>0.1</v>
          </cell>
          <cell r="W536">
            <v>0</v>
          </cell>
        </row>
        <row r="537">
          <cell r="U537">
            <v>0.1</v>
          </cell>
          <cell r="W537">
            <v>0</v>
          </cell>
        </row>
        <row r="538">
          <cell r="U538">
            <v>0.1</v>
          </cell>
          <cell r="W538">
            <v>0</v>
          </cell>
        </row>
        <row r="539">
          <cell r="U539">
            <v>0.1</v>
          </cell>
          <cell r="W539">
            <v>0</v>
          </cell>
        </row>
        <row r="540">
          <cell r="U540">
            <v>0.1</v>
          </cell>
          <cell r="W540">
            <v>0</v>
          </cell>
        </row>
        <row r="541">
          <cell r="U541">
            <v>0.1</v>
          </cell>
          <cell r="W541">
            <v>0</v>
          </cell>
        </row>
        <row r="542">
          <cell r="U542">
            <v>0.1</v>
          </cell>
          <cell r="W542">
            <v>0</v>
          </cell>
        </row>
        <row r="543">
          <cell r="U543">
            <v>0.1</v>
          </cell>
          <cell r="W543">
            <v>0</v>
          </cell>
        </row>
        <row r="544">
          <cell r="U544">
            <v>0.1</v>
          </cell>
          <cell r="W544">
            <v>0</v>
          </cell>
        </row>
        <row r="545">
          <cell r="U545">
            <v>0.1</v>
          </cell>
          <cell r="W545">
            <v>0</v>
          </cell>
        </row>
        <row r="546">
          <cell r="U546">
            <v>0.1</v>
          </cell>
          <cell r="W546">
            <v>0</v>
          </cell>
        </row>
        <row r="547">
          <cell r="U547">
            <v>0.1</v>
          </cell>
          <cell r="W547">
            <v>0</v>
          </cell>
        </row>
        <row r="548">
          <cell r="U548">
            <v>0.1</v>
          </cell>
          <cell r="W548">
            <v>0</v>
          </cell>
        </row>
        <row r="549">
          <cell r="U549">
            <v>0.1</v>
          </cell>
          <cell r="W549">
            <v>0</v>
          </cell>
        </row>
        <row r="550">
          <cell r="U550">
            <v>0.1</v>
          </cell>
          <cell r="W550">
            <v>0</v>
          </cell>
        </row>
        <row r="551">
          <cell r="U551">
            <v>0.1</v>
          </cell>
          <cell r="W551">
            <v>0</v>
          </cell>
        </row>
        <row r="552">
          <cell r="U552">
            <v>0.1</v>
          </cell>
          <cell r="W552">
            <v>0</v>
          </cell>
        </row>
        <row r="553">
          <cell r="U553">
            <v>0.1</v>
          </cell>
          <cell r="W553">
            <v>0</v>
          </cell>
        </row>
        <row r="554">
          <cell r="U554">
            <v>0.1</v>
          </cell>
          <cell r="W554">
            <v>0</v>
          </cell>
        </row>
        <row r="555">
          <cell r="U555">
            <v>0.1</v>
          </cell>
          <cell r="W555">
            <v>0</v>
          </cell>
        </row>
        <row r="556">
          <cell r="U556">
            <v>0.1</v>
          </cell>
          <cell r="W556">
            <v>0</v>
          </cell>
        </row>
        <row r="557">
          <cell r="U557">
            <v>0.1</v>
          </cell>
          <cell r="W557">
            <v>0</v>
          </cell>
        </row>
        <row r="558">
          <cell r="U558">
            <v>0.1</v>
          </cell>
          <cell r="W558">
            <v>0</v>
          </cell>
        </row>
        <row r="559">
          <cell r="U559">
            <v>0.1</v>
          </cell>
          <cell r="W559">
            <v>0</v>
          </cell>
        </row>
        <row r="560">
          <cell r="U560">
            <v>0.1</v>
          </cell>
          <cell r="W560">
            <v>0</v>
          </cell>
        </row>
        <row r="561">
          <cell r="U561">
            <v>0.1</v>
          </cell>
          <cell r="W561">
            <v>0</v>
          </cell>
        </row>
        <row r="562">
          <cell r="U562">
            <v>0.1</v>
          </cell>
          <cell r="W562">
            <v>0</v>
          </cell>
        </row>
        <row r="563">
          <cell r="U563">
            <v>0.1</v>
          </cell>
          <cell r="W563">
            <v>0</v>
          </cell>
        </row>
        <row r="564">
          <cell r="U564">
            <v>0.1</v>
          </cell>
          <cell r="W564">
            <v>0</v>
          </cell>
        </row>
        <row r="565">
          <cell r="U565">
            <v>0.1</v>
          </cell>
          <cell r="W565">
            <v>0</v>
          </cell>
        </row>
        <row r="566">
          <cell r="U566">
            <v>0.1</v>
          </cell>
          <cell r="W566">
            <v>0</v>
          </cell>
        </row>
        <row r="567">
          <cell r="U567">
            <v>0.1</v>
          </cell>
          <cell r="W567">
            <v>0</v>
          </cell>
        </row>
        <row r="568">
          <cell r="U568">
            <v>0.1</v>
          </cell>
          <cell r="W568">
            <v>0</v>
          </cell>
        </row>
        <row r="569">
          <cell r="U569">
            <v>0.1</v>
          </cell>
          <cell r="W569">
            <v>0</v>
          </cell>
        </row>
        <row r="570">
          <cell r="U570">
            <v>0.1</v>
          </cell>
          <cell r="W570">
            <v>0</v>
          </cell>
        </row>
        <row r="571">
          <cell r="U571">
            <v>0.1</v>
          </cell>
          <cell r="W571">
            <v>0</v>
          </cell>
        </row>
        <row r="572">
          <cell r="U572">
            <v>0.1</v>
          </cell>
          <cell r="W572">
            <v>0</v>
          </cell>
        </row>
        <row r="573">
          <cell r="U573">
            <v>0.1</v>
          </cell>
          <cell r="W573">
            <v>0</v>
          </cell>
        </row>
        <row r="574">
          <cell r="U574">
            <v>0.1</v>
          </cell>
          <cell r="W574">
            <v>0</v>
          </cell>
        </row>
        <row r="575">
          <cell r="U575">
            <v>0.1</v>
          </cell>
          <cell r="W575">
            <v>0</v>
          </cell>
        </row>
        <row r="576">
          <cell r="U576">
            <v>0.1</v>
          </cell>
          <cell r="W576">
            <v>0</v>
          </cell>
        </row>
        <row r="577">
          <cell r="U577">
            <v>0.1</v>
          </cell>
          <cell r="W577">
            <v>0</v>
          </cell>
        </row>
        <row r="578">
          <cell r="U578">
            <v>0.1</v>
          </cell>
          <cell r="W578">
            <v>0</v>
          </cell>
        </row>
        <row r="579">
          <cell r="U579">
            <v>0.1</v>
          </cell>
          <cell r="W579">
            <v>0</v>
          </cell>
        </row>
        <row r="580">
          <cell r="U580">
            <v>0.1</v>
          </cell>
          <cell r="W580">
            <v>0</v>
          </cell>
        </row>
        <row r="581">
          <cell r="U581">
            <v>0.1</v>
          </cell>
          <cell r="W581">
            <v>0</v>
          </cell>
        </row>
        <row r="582">
          <cell r="U582">
            <v>0.1</v>
          </cell>
          <cell r="W582">
            <v>0</v>
          </cell>
        </row>
        <row r="583">
          <cell r="U583">
            <v>0.1</v>
          </cell>
          <cell r="W583">
            <v>0</v>
          </cell>
        </row>
        <row r="584">
          <cell r="U584">
            <v>0.1</v>
          </cell>
          <cell r="W584">
            <v>0</v>
          </cell>
        </row>
        <row r="585">
          <cell r="U585">
            <v>0.1</v>
          </cell>
          <cell r="W585">
            <v>0</v>
          </cell>
        </row>
        <row r="586">
          <cell r="U586">
            <v>0.1</v>
          </cell>
          <cell r="W586">
            <v>0</v>
          </cell>
        </row>
        <row r="587">
          <cell r="U587">
            <v>0.1</v>
          </cell>
          <cell r="W587">
            <v>0</v>
          </cell>
        </row>
        <row r="588">
          <cell r="U588">
            <v>0.1</v>
          </cell>
          <cell r="W588">
            <v>0</v>
          </cell>
        </row>
        <row r="589">
          <cell r="U589">
            <v>0.1</v>
          </cell>
          <cell r="W589">
            <v>0</v>
          </cell>
        </row>
        <row r="590">
          <cell r="U590">
            <v>0.1</v>
          </cell>
          <cell r="W590">
            <v>0</v>
          </cell>
        </row>
        <row r="591">
          <cell r="U591">
            <v>0.1</v>
          </cell>
          <cell r="W591">
            <v>0</v>
          </cell>
        </row>
        <row r="592">
          <cell r="U592">
            <v>0.1</v>
          </cell>
          <cell r="W592">
            <v>0</v>
          </cell>
        </row>
        <row r="593">
          <cell r="U593">
            <v>0.1</v>
          </cell>
          <cell r="W593">
            <v>0</v>
          </cell>
        </row>
        <row r="594">
          <cell r="U594">
            <v>0.1</v>
          </cell>
          <cell r="W594">
            <v>0</v>
          </cell>
        </row>
        <row r="595">
          <cell r="U595">
            <v>0.1</v>
          </cell>
          <cell r="W595">
            <v>0</v>
          </cell>
        </row>
        <row r="596">
          <cell r="U596">
            <v>0.1</v>
          </cell>
          <cell r="W596">
            <v>0</v>
          </cell>
        </row>
        <row r="597">
          <cell r="U597">
            <v>0.1</v>
          </cell>
          <cell r="W597">
            <v>0</v>
          </cell>
        </row>
        <row r="598">
          <cell r="U598">
            <v>0.1</v>
          </cell>
          <cell r="W598">
            <v>0</v>
          </cell>
        </row>
        <row r="599">
          <cell r="U599">
            <v>0.1</v>
          </cell>
          <cell r="W599">
            <v>0</v>
          </cell>
        </row>
        <row r="600">
          <cell r="U600">
            <v>0.1</v>
          </cell>
          <cell r="W600">
            <v>0</v>
          </cell>
        </row>
        <row r="601">
          <cell r="U601">
            <v>0.1</v>
          </cell>
          <cell r="W601">
            <v>0</v>
          </cell>
        </row>
        <row r="602">
          <cell r="U602">
            <v>0.1</v>
          </cell>
          <cell r="W602">
            <v>0</v>
          </cell>
        </row>
        <row r="603">
          <cell r="U603">
            <v>0.1</v>
          </cell>
          <cell r="W603">
            <v>0</v>
          </cell>
        </row>
        <row r="604">
          <cell r="U604">
            <v>0.1</v>
          </cell>
          <cell r="W604">
            <v>0</v>
          </cell>
        </row>
        <row r="605">
          <cell r="U605">
            <v>0.1</v>
          </cell>
          <cell r="W605">
            <v>0</v>
          </cell>
        </row>
        <row r="606">
          <cell r="U606">
            <v>0.1</v>
          </cell>
          <cell r="W606">
            <v>0</v>
          </cell>
        </row>
        <row r="607">
          <cell r="U607">
            <v>0.1</v>
          </cell>
          <cell r="W607">
            <v>0</v>
          </cell>
        </row>
        <row r="608">
          <cell r="U608">
            <v>0.1</v>
          </cell>
          <cell r="W608">
            <v>0</v>
          </cell>
        </row>
        <row r="609">
          <cell r="U609">
            <v>0.1</v>
          </cell>
          <cell r="W609">
            <v>0</v>
          </cell>
        </row>
        <row r="610">
          <cell r="U610">
            <v>0.1</v>
          </cell>
          <cell r="W610">
            <v>0</v>
          </cell>
        </row>
        <row r="611">
          <cell r="U611">
            <v>0.1</v>
          </cell>
          <cell r="W611">
            <v>0</v>
          </cell>
        </row>
        <row r="612">
          <cell r="U612">
            <v>0.1</v>
          </cell>
          <cell r="W612">
            <v>0</v>
          </cell>
        </row>
        <row r="613">
          <cell r="U613">
            <v>0.1</v>
          </cell>
          <cell r="W613">
            <v>0</v>
          </cell>
        </row>
        <row r="614">
          <cell r="U614">
            <v>0.1</v>
          </cell>
          <cell r="W614">
            <v>0</v>
          </cell>
        </row>
        <row r="615">
          <cell r="U615">
            <v>0.1</v>
          </cell>
          <cell r="W615">
            <v>0</v>
          </cell>
        </row>
        <row r="616">
          <cell r="U616">
            <v>0.1</v>
          </cell>
          <cell r="W616">
            <v>0</v>
          </cell>
        </row>
        <row r="617">
          <cell r="U617">
            <v>0.1</v>
          </cell>
          <cell r="W617">
            <v>0</v>
          </cell>
        </row>
        <row r="618">
          <cell r="U618">
            <v>0.1</v>
          </cell>
          <cell r="W618">
            <v>0</v>
          </cell>
        </row>
        <row r="619">
          <cell r="U619">
            <v>0.1</v>
          </cell>
          <cell r="W619">
            <v>0</v>
          </cell>
        </row>
        <row r="620">
          <cell r="U620">
            <v>0.1</v>
          </cell>
          <cell r="W620">
            <v>0</v>
          </cell>
        </row>
        <row r="621">
          <cell r="U621">
            <v>0.1</v>
          </cell>
          <cell r="W621">
            <v>0</v>
          </cell>
        </row>
        <row r="622">
          <cell r="U622">
            <v>0.1</v>
          </cell>
          <cell r="W622">
            <v>0</v>
          </cell>
        </row>
        <row r="623">
          <cell r="U623">
            <v>0.1</v>
          </cell>
          <cell r="W623">
            <v>0</v>
          </cell>
        </row>
        <row r="624">
          <cell r="U624">
            <v>0.1</v>
          </cell>
          <cell r="W624">
            <v>0</v>
          </cell>
        </row>
        <row r="625">
          <cell r="U625">
            <v>0.1</v>
          </cell>
          <cell r="W625">
            <v>0</v>
          </cell>
        </row>
        <row r="626">
          <cell r="U626">
            <v>0.1</v>
          </cell>
          <cell r="W626">
            <v>0</v>
          </cell>
        </row>
        <row r="627">
          <cell r="U627">
            <v>0.1</v>
          </cell>
          <cell r="W627">
            <v>0</v>
          </cell>
        </row>
        <row r="628">
          <cell r="U628">
            <v>0.1</v>
          </cell>
          <cell r="W628">
            <v>0</v>
          </cell>
        </row>
        <row r="629">
          <cell r="U629">
            <v>0.1</v>
          </cell>
          <cell r="W629">
            <v>0</v>
          </cell>
        </row>
        <row r="630">
          <cell r="U630">
            <v>0.1</v>
          </cell>
          <cell r="W630">
            <v>0</v>
          </cell>
        </row>
        <row r="631">
          <cell r="U631">
            <v>0.1</v>
          </cell>
          <cell r="W631">
            <v>0</v>
          </cell>
        </row>
        <row r="632">
          <cell r="U632">
            <v>0.1</v>
          </cell>
          <cell r="W632">
            <v>0</v>
          </cell>
        </row>
        <row r="633">
          <cell r="U633">
            <v>0.1</v>
          </cell>
          <cell r="W633">
            <v>0</v>
          </cell>
        </row>
        <row r="634">
          <cell r="U634">
            <v>0.1</v>
          </cell>
          <cell r="W634">
            <v>0</v>
          </cell>
        </row>
        <row r="635">
          <cell r="U635">
            <v>0.1</v>
          </cell>
          <cell r="W635">
            <v>0</v>
          </cell>
        </row>
        <row r="636">
          <cell r="U636">
            <v>0.1</v>
          </cell>
          <cell r="W636">
            <v>0</v>
          </cell>
        </row>
        <row r="637">
          <cell r="U637">
            <v>0.1</v>
          </cell>
          <cell r="W637">
            <v>0</v>
          </cell>
        </row>
        <row r="638">
          <cell r="U638">
            <v>0.1</v>
          </cell>
          <cell r="W638">
            <v>0</v>
          </cell>
        </row>
        <row r="639">
          <cell r="U639">
            <v>0.1</v>
          </cell>
          <cell r="W639">
            <v>0</v>
          </cell>
        </row>
        <row r="640">
          <cell r="U640">
            <v>0.1</v>
          </cell>
          <cell r="W640">
            <v>0</v>
          </cell>
        </row>
        <row r="641">
          <cell r="U641">
            <v>0.1</v>
          </cell>
          <cell r="W641">
            <v>0</v>
          </cell>
        </row>
        <row r="642">
          <cell r="U642">
            <v>0.1</v>
          </cell>
          <cell r="W642">
            <v>0</v>
          </cell>
        </row>
        <row r="643">
          <cell r="U643">
            <v>0.1</v>
          </cell>
          <cell r="W643">
            <v>0</v>
          </cell>
        </row>
        <row r="644">
          <cell r="U644">
            <v>0.1</v>
          </cell>
          <cell r="W644">
            <v>0</v>
          </cell>
        </row>
        <row r="645">
          <cell r="U645">
            <v>0.1</v>
          </cell>
          <cell r="W645">
            <v>0</v>
          </cell>
        </row>
        <row r="646">
          <cell r="U646">
            <v>0.1</v>
          </cell>
          <cell r="W646">
            <v>0</v>
          </cell>
        </row>
        <row r="647">
          <cell r="U647">
            <v>0.1</v>
          </cell>
          <cell r="W647">
            <v>0</v>
          </cell>
        </row>
        <row r="648">
          <cell r="U648">
            <v>0.1</v>
          </cell>
          <cell r="W648">
            <v>0</v>
          </cell>
        </row>
        <row r="649">
          <cell r="U649">
            <v>0.1</v>
          </cell>
          <cell r="W649">
            <v>0</v>
          </cell>
        </row>
        <row r="650">
          <cell r="U650">
            <v>0.1</v>
          </cell>
          <cell r="W650">
            <v>0</v>
          </cell>
        </row>
        <row r="651">
          <cell r="U651">
            <v>0.1</v>
          </cell>
          <cell r="W651">
            <v>0</v>
          </cell>
        </row>
        <row r="652">
          <cell r="U652">
            <v>0.1</v>
          </cell>
          <cell r="W652">
            <v>0</v>
          </cell>
        </row>
        <row r="653">
          <cell r="U653">
            <v>0.1</v>
          </cell>
          <cell r="W653">
            <v>0</v>
          </cell>
        </row>
        <row r="654">
          <cell r="U654">
            <v>0.1</v>
          </cell>
          <cell r="W654">
            <v>0</v>
          </cell>
        </row>
        <row r="655">
          <cell r="U655">
            <v>0.1</v>
          </cell>
          <cell r="W655">
            <v>0</v>
          </cell>
        </row>
        <row r="656">
          <cell r="U656">
            <v>0.1</v>
          </cell>
          <cell r="W656">
            <v>0</v>
          </cell>
        </row>
        <row r="657">
          <cell r="U657">
            <v>0.1</v>
          </cell>
          <cell r="W657">
            <v>0</v>
          </cell>
        </row>
        <row r="658">
          <cell r="U658">
            <v>0.1</v>
          </cell>
          <cell r="W658">
            <v>0</v>
          </cell>
        </row>
        <row r="659">
          <cell r="U659">
            <v>0.1</v>
          </cell>
          <cell r="W659">
            <v>0</v>
          </cell>
        </row>
        <row r="660">
          <cell r="U660">
            <v>0.1</v>
          </cell>
          <cell r="W660">
            <v>0</v>
          </cell>
        </row>
        <row r="661">
          <cell r="U661">
            <v>0.1</v>
          </cell>
          <cell r="W661">
            <v>0</v>
          </cell>
        </row>
        <row r="662">
          <cell r="U662">
            <v>0.1</v>
          </cell>
          <cell r="W662">
            <v>0</v>
          </cell>
        </row>
        <row r="663">
          <cell r="U663">
            <v>0.1</v>
          </cell>
          <cell r="W663">
            <v>0</v>
          </cell>
        </row>
        <row r="664">
          <cell r="U664">
            <v>0.1</v>
          </cell>
          <cell r="W664">
            <v>0</v>
          </cell>
        </row>
        <row r="665">
          <cell r="U665">
            <v>0.1</v>
          </cell>
          <cell r="W665">
            <v>0</v>
          </cell>
        </row>
        <row r="666">
          <cell r="U666">
            <v>0.1</v>
          </cell>
          <cell r="W666">
            <v>0</v>
          </cell>
        </row>
        <row r="667">
          <cell r="U667">
            <v>0.1</v>
          </cell>
          <cell r="W667">
            <v>0</v>
          </cell>
        </row>
        <row r="668">
          <cell r="U668">
            <v>0.1</v>
          </cell>
          <cell r="W668">
            <v>0</v>
          </cell>
        </row>
        <row r="669">
          <cell r="U669">
            <v>0.1</v>
          </cell>
          <cell r="W669">
            <v>0</v>
          </cell>
        </row>
        <row r="670">
          <cell r="U670">
            <v>0.1</v>
          </cell>
          <cell r="W670">
            <v>0</v>
          </cell>
        </row>
        <row r="671">
          <cell r="U671">
            <v>0.1</v>
          </cell>
          <cell r="W671">
            <v>0</v>
          </cell>
        </row>
        <row r="672">
          <cell r="U672">
            <v>0.1</v>
          </cell>
          <cell r="W672">
            <v>0</v>
          </cell>
        </row>
        <row r="673">
          <cell r="U673">
            <v>0.1</v>
          </cell>
          <cell r="W673">
            <v>0</v>
          </cell>
        </row>
        <row r="674">
          <cell r="U674">
            <v>0.1</v>
          </cell>
          <cell r="W674">
            <v>0</v>
          </cell>
        </row>
        <row r="675">
          <cell r="U675">
            <v>0.1</v>
          </cell>
          <cell r="W675">
            <v>0</v>
          </cell>
        </row>
        <row r="676">
          <cell r="U676">
            <v>0.1</v>
          </cell>
          <cell r="W676">
            <v>0</v>
          </cell>
        </row>
        <row r="677">
          <cell r="U677">
            <v>0.1</v>
          </cell>
          <cell r="W677">
            <v>0</v>
          </cell>
        </row>
        <row r="678">
          <cell r="U678">
            <v>0.1</v>
          </cell>
          <cell r="W678">
            <v>0</v>
          </cell>
        </row>
        <row r="679">
          <cell r="U679">
            <v>0.1</v>
          </cell>
          <cell r="W679">
            <v>0</v>
          </cell>
        </row>
        <row r="680">
          <cell r="U680">
            <v>0.1</v>
          </cell>
          <cell r="W680">
            <v>0</v>
          </cell>
        </row>
        <row r="681">
          <cell r="U681">
            <v>0.1</v>
          </cell>
          <cell r="W681">
            <v>0</v>
          </cell>
        </row>
        <row r="682">
          <cell r="U682">
            <v>0.1</v>
          </cell>
          <cell r="W682">
            <v>0</v>
          </cell>
        </row>
        <row r="683">
          <cell r="U683">
            <v>0.1</v>
          </cell>
          <cell r="W683">
            <v>0</v>
          </cell>
        </row>
        <row r="684">
          <cell r="U684">
            <v>0.1</v>
          </cell>
          <cell r="W684">
            <v>0</v>
          </cell>
        </row>
        <row r="685">
          <cell r="U685">
            <v>0.1</v>
          </cell>
          <cell r="W685">
            <v>0</v>
          </cell>
        </row>
        <row r="686">
          <cell r="U686">
            <v>0.1</v>
          </cell>
          <cell r="W686">
            <v>0</v>
          </cell>
        </row>
        <row r="687">
          <cell r="U687">
            <v>0.1</v>
          </cell>
          <cell r="W687">
            <v>0</v>
          </cell>
        </row>
        <row r="688">
          <cell r="U688">
            <v>0.1</v>
          </cell>
          <cell r="W688">
            <v>0</v>
          </cell>
        </row>
        <row r="689">
          <cell r="U689">
            <v>0.1</v>
          </cell>
          <cell r="W689">
            <v>0</v>
          </cell>
        </row>
        <row r="690">
          <cell r="U690">
            <v>0.1</v>
          </cell>
          <cell r="W690">
            <v>0</v>
          </cell>
        </row>
        <row r="691">
          <cell r="U691">
            <v>0.1</v>
          </cell>
          <cell r="W691">
            <v>0</v>
          </cell>
        </row>
        <row r="692">
          <cell r="U692">
            <v>0.1</v>
          </cell>
          <cell r="W692">
            <v>0</v>
          </cell>
        </row>
        <row r="693">
          <cell r="U693">
            <v>0.1</v>
          </cell>
          <cell r="W693">
            <v>0</v>
          </cell>
        </row>
        <row r="694">
          <cell r="U694">
            <v>0.1</v>
          </cell>
          <cell r="W694">
            <v>0</v>
          </cell>
        </row>
        <row r="695">
          <cell r="U695">
            <v>0.1</v>
          </cell>
          <cell r="W695">
            <v>0</v>
          </cell>
        </row>
        <row r="696">
          <cell r="U696">
            <v>0.1</v>
          </cell>
          <cell r="W696">
            <v>0</v>
          </cell>
        </row>
        <row r="697">
          <cell r="U697">
            <v>0.1</v>
          </cell>
          <cell r="W697">
            <v>0</v>
          </cell>
        </row>
        <row r="698">
          <cell r="U698">
            <v>0.1</v>
          </cell>
          <cell r="W698">
            <v>0</v>
          </cell>
        </row>
        <row r="699">
          <cell r="U699">
            <v>0.1</v>
          </cell>
          <cell r="W699">
            <v>0</v>
          </cell>
        </row>
        <row r="700">
          <cell r="U700">
            <v>0.1</v>
          </cell>
          <cell r="W700">
            <v>0</v>
          </cell>
        </row>
        <row r="701">
          <cell r="U701">
            <v>0.1</v>
          </cell>
          <cell r="W701">
            <v>0</v>
          </cell>
        </row>
        <row r="702">
          <cell r="U702">
            <v>0.1</v>
          </cell>
          <cell r="W702">
            <v>0</v>
          </cell>
        </row>
        <row r="703">
          <cell r="U703">
            <v>0.1</v>
          </cell>
          <cell r="W703">
            <v>0</v>
          </cell>
        </row>
        <row r="704">
          <cell r="U704">
            <v>0.1</v>
          </cell>
          <cell r="W704">
            <v>0</v>
          </cell>
        </row>
        <row r="705">
          <cell r="U705">
            <v>0.1</v>
          </cell>
          <cell r="W705">
            <v>0</v>
          </cell>
        </row>
        <row r="706">
          <cell r="U706">
            <v>0.1</v>
          </cell>
          <cell r="W706">
            <v>0</v>
          </cell>
        </row>
        <row r="707">
          <cell r="U707">
            <v>0.1</v>
          </cell>
          <cell r="W707">
            <v>0</v>
          </cell>
        </row>
        <row r="708">
          <cell r="U708">
            <v>0.1</v>
          </cell>
          <cell r="W708">
            <v>0</v>
          </cell>
        </row>
        <row r="709">
          <cell r="U709">
            <v>0.1</v>
          </cell>
          <cell r="W709">
            <v>0</v>
          </cell>
        </row>
        <row r="710">
          <cell r="U710">
            <v>0.1</v>
          </cell>
          <cell r="W710">
            <v>0</v>
          </cell>
        </row>
        <row r="711">
          <cell r="U711">
            <v>0.1</v>
          </cell>
          <cell r="W711">
            <v>0</v>
          </cell>
        </row>
        <row r="712">
          <cell r="U712">
            <v>0.1</v>
          </cell>
          <cell r="W712">
            <v>0</v>
          </cell>
        </row>
        <row r="713">
          <cell r="U713">
            <v>0.1</v>
          </cell>
          <cell r="W713">
            <v>0</v>
          </cell>
        </row>
        <row r="714">
          <cell r="U714">
            <v>0.1</v>
          </cell>
          <cell r="W714">
            <v>0</v>
          </cell>
        </row>
        <row r="715">
          <cell r="U715">
            <v>0.1</v>
          </cell>
          <cell r="W715">
            <v>0</v>
          </cell>
        </row>
        <row r="716">
          <cell r="U716">
            <v>0.1</v>
          </cell>
          <cell r="W716">
            <v>0</v>
          </cell>
        </row>
        <row r="717">
          <cell r="U717">
            <v>0.1</v>
          </cell>
          <cell r="W717">
            <v>0</v>
          </cell>
        </row>
        <row r="718">
          <cell r="U718">
            <v>0.1</v>
          </cell>
          <cell r="W718">
            <v>0</v>
          </cell>
        </row>
        <row r="719">
          <cell r="U719">
            <v>0.1</v>
          </cell>
          <cell r="W719">
            <v>0</v>
          </cell>
        </row>
        <row r="720">
          <cell r="U720">
            <v>0.1</v>
          </cell>
          <cell r="W720">
            <v>0</v>
          </cell>
        </row>
        <row r="721">
          <cell r="U721">
            <v>0.1</v>
          </cell>
          <cell r="W721">
            <v>0</v>
          </cell>
        </row>
        <row r="722">
          <cell r="U722">
            <v>0.1</v>
          </cell>
          <cell r="W722">
            <v>0</v>
          </cell>
        </row>
        <row r="723">
          <cell r="U723">
            <v>0.1</v>
          </cell>
          <cell r="W723">
            <v>0</v>
          </cell>
        </row>
        <row r="724">
          <cell r="U724">
            <v>0.1</v>
          </cell>
          <cell r="W724">
            <v>0</v>
          </cell>
        </row>
        <row r="725">
          <cell r="U725">
            <v>0.1</v>
          </cell>
          <cell r="W725">
            <v>0</v>
          </cell>
        </row>
        <row r="726">
          <cell r="U726">
            <v>0.1</v>
          </cell>
          <cell r="W726">
            <v>0</v>
          </cell>
        </row>
        <row r="727">
          <cell r="U727">
            <v>0.1</v>
          </cell>
          <cell r="W727">
            <v>0</v>
          </cell>
        </row>
        <row r="728">
          <cell r="U728">
            <v>0.1</v>
          </cell>
          <cell r="W728">
            <v>0</v>
          </cell>
        </row>
        <row r="729">
          <cell r="U729">
            <v>0.1</v>
          </cell>
          <cell r="W729">
            <v>0</v>
          </cell>
        </row>
        <row r="730">
          <cell r="U730">
            <v>0.1</v>
          </cell>
          <cell r="W730">
            <v>0</v>
          </cell>
        </row>
        <row r="731">
          <cell r="U731">
            <v>0.1</v>
          </cell>
          <cell r="W731">
            <v>0</v>
          </cell>
        </row>
        <row r="732">
          <cell r="U732">
            <v>0.1</v>
          </cell>
          <cell r="W732">
            <v>0</v>
          </cell>
        </row>
        <row r="733">
          <cell r="U733">
            <v>0.1</v>
          </cell>
          <cell r="W733">
            <v>0</v>
          </cell>
        </row>
        <row r="734">
          <cell r="U734">
            <v>0.1</v>
          </cell>
          <cell r="W734">
            <v>0</v>
          </cell>
        </row>
        <row r="735">
          <cell r="U735">
            <v>0.1</v>
          </cell>
          <cell r="W735">
            <v>0</v>
          </cell>
        </row>
        <row r="736">
          <cell r="U736">
            <v>0.1</v>
          </cell>
          <cell r="W736">
            <v>0</v>
          </cell>
        </row>
        <row r="737">
          <cell r="U737">
            <v>0.1</v>
          </cell>
          <cell r="W737">
            <v>0</v>
          </cell>
        </row>
        <row r="738">
          <cell r="U738">
            <v>0.1</v>
          </cell>
          <cell r="W738">
            <v>0</v>
          </cell>
        </row>
        <row r="739">
          <cell r="U739">
            <v>0.1</v>
          </cell>
          <cell r="W739">
            <v>0</v>
          </cell>
        </row>
        <row r="740">
          <cell r="U740">
            <v>0.1</v>
          </cell>
          <cell r="W740">
            <v>0</v>
          </cell>
        </row>
        <row r="741">
          <cell r="U741">
            <v>0.1</v>
          </cell>
          <cell r="W741">
            <v>0</v>
          </cell>
        </row>
        <row r="742">
          <cell r="U742">
            <v>0.1</v>
          </cell>
          <cell r="W742">
            <v>0</v>
          </cell>
        </row>
        <row r="743">
          <cell r="U743">
            <v>0.1</v>
          </cell>
          <cell r="W743">
            <v>0</v>
          </cell>
        </row>
        <row r="744">
          <cell r="U744">
            <v>0.1</v>
          </cell>
          <cell r="W744">
            <v>0</v>
          </cell>
        </row>
        <row r="745">
          <cell r="U745">
            <v>0.1</v>
          </cell>
          <cell r="W745">
            <v>0</v>
          </cell>
        </row>
        <row r="746">
          <cell r="U746">
            <v>0.1</v>
          </cell>
          <cell r="W746">
            <v>0</v>
          </cell>
        </row>
        <row r="747">
          <cell r="U747">
            <v>0.1</v>
          </cell>
          <cell r="W747">
            <v>0</v>
          </cell>
        </row>
        <row r="748">
          <cell r="U748">
            <v>0.1</v>
          </cell>
          <cell r="W748">
            <v>0</v>
          </cell>
        </row>
        <row r="749">
          <cell r="U749">
            <v>0.1</v>
          </cell>
          <cell r="W749">
            <v>0</v>
          </cell>
        </row>
        <row r="750">
          <cell r="U750">
            <v>0.1</v>
          </cell>
          <cell r="W750">
            <v>0</v>
          </cell>
        </row>
        <row r="751">
          <cell r="U751">
            <v>0.1</v>
          </cell>
          <cell r="W751">
            <v>0</v>
          </cell>
        </row>
        <row r="752">
          <cell r="U752">
            <v>0.1</v>
          </cell>
          <cell r="W752">
            <v>0</v>
          </cell>
        </row>
        <row r="753">
          <cell r="U753">
            <v>0.1</v>
          </cell>
          <cell r="W753">
            <v>0</v>
          </cell>
        </row>
        <row r="754">
          <cell r="U754">
            <v>0.1</v>
          </cell>
          <cell r="W754">
            <v>0</v>
          </cell>
        </row>
        <row r="755">
          <cell r="U755">
            <v>0.1</v>
          </cell>
          <cell r="W755">
            <v>0</v>
          </cell>
        </row>
        <row r="756">
          <cell r="U756">
            <v>0.1</v>
          </cell>
          <cell r="W756">
            <v>0</v>
          </cell>
        </row>
        <row r="757">
          <cell r="U757">
            <v>0.1</v>
          </cell>
          <cell r="W757">
            <v>0</v>
          </cell>
        </row>
        <row r="758">
          <cell r="U758">
            <v>0.1</v>
          </cell>
          <cell r="W758">
            <v>0</v>
          </cell>
        </row>
        <row r="759">
          <cell r="U759">
            <v>0.1</v>
          </cell>
          <cell r="W759">
            <v>0</v>
          </cell>
        </row>
        <row r="760">
          <cell r="U760">
            <v>0.1</v>
          </cell>
          <cell r="W760">
            <v>0</v>
          </cell>
        </row>
        <row r="761">
          <cell r="U761">
            <v>0.1</v>
          </cell>
          <cell r="W761">
            <v>0</v>
          </cell>
        </row>
        <row r="762">
          <cell r="U762">
            <v>0.1</v>
          </cell>
          <cell r="W762">
            <v>0</v>
          </cell>
        </row>
        <row r="763">
          <cell r="U763">
            <v>0.1</v>
          </cell>
          <cell r="W763">
            <v>0</v>
          </cell>
        </row>
        <row r="764">
          <cell r="U764">
            <v>0.1</v>
          </cell>
          <cell r="W764">
            <v>0</v>
          </cell>
        </row>
        <row r="765">
          <cell r="U765">
            <v>0.1</v>
          </cell>
          <cell r="W765">
            <v>0</v>
          </cell>
        </row>
        <row r="766">
          <cell r="U766">
            <v>0.1</v>
          </cell>
          <cell r="W766">
            <v>0</v>
          </cell>
        </row>
        <row r="767">
          <cell r="U767">
            <v>0.1</v>
          </cell>
          <cell r="W767">
            <v>0</v>
          </cell>
        </row>
        <row r="768">
          <cell r="U768">
            <v>0.1</v>
          </cell>
          <cell r="W768">
            <v>0</v>
          </cell>
        </row>
        <row r="769">
          <cell r="U769">
            <v>0.1</v>
          </cell>
          <cell r="W769">
            <v>0</v>
          </cell>
        </row>
        <row r="770">
          <cell r="U770">
            <v>0.1</v>
          </cell>
          <cell r="W770">
            <v>0</v>
          </cell>
        </row>
        <row r="771">
          <cell r="U771">
            <v>0.1</v>
          </cell>
          <cell r="W771">
            <v>0</v>
          </cell>
        </row>
        <row r="772">
          <cell r="U772">
            <v>0.1</v>
          </cell>
          <cell r="W772">
            <v>0</v>
          </cell>
        </row>
        <row r="773">
          <cell r="U773">
            <v>0.1</v>
          </cell>
          <cell r="W773">
            <v>0</v>
          </cell>
        </row>
        <row r="774">
          <cell r="U774">
            <v>0.1</v>
          </cell>
          <cell r="W774">
            <v>0</v>
          </cell>
        </row>
        <row r="775">
          <cell r="U775">
            <v>0.1</v>
          </cell>
          <cell r="W775">
            <v>0</v>
          </cell>
        </row>
        <row r="776">
          <cell r="U776">
            <v>0.1</v>
          </cell>
          <cell r="W776">
            <v>0</v>
          </cell>
        </row>
        <row r="777">
          <cell r="U777">
            <v>0.1</v>
          </cell>
          <cell r="W777">
            <v>0</v>
          </cell>
        </row>
        <row r="778">
          <cell r="U778">
            <v>0.1</v>
          </cell>
          <cell r="W778">
            <v>0</v>
          </cell>
        </row>
        <row r="779">
          <cell r="U779">
            <v>0.1</v>
          </cell>
          <cell r="W779">
            <v>0</v>
          </cell>
        </row>
        <row r="780">
          <cell r="U780">
            <v>0.1</v>
          </cell>
          <cell r="W780">
            <v>0</v>
          </cell>
        </row>
        <row r="781">
          <cell r="U781">
            <v>0.1</v>
          </cell>
          <cell r="W781">
            <v>0</v>
          </cell>
        </row>
        <row r="782">
          <cell r="U782">
            <v>0.1</v>
          </cell>
          <cell r="W782">
            <v>0</v>
          </cell>
        </row>
        <row r="783">
          <cell r="U783">
            <v>0.1</v>
          </cell>
          <cell r="W783">
            <v>0</v>
          </cell>
        </row>
        <row r="784">
          <cell r="U784">
            <v>0.1</v>
          </cell>
          <cell r="W784">
            <v>0</v>
          </cell>
        </row>
        <row r="785">
          <cell r="U785">
            <v>0.1</v>
          </cell>
          <cell r="W785">
            <v>0</v>
          </cell>
        </row>
        <row r="786">
          <cell r="U786">
            <v>0.1</v>
          </cell>
          <cell r="W786">
            <v>0</v>
          </cell>
        </row>
        <row r="787">
          <cell r="U787">
            <v>0.1</v>
          </cell>
          <cell r="W787">
            <v>0</v>
          </cell>
        </row>
        <row r="788">
          <cell r="U788">
            <v>0.1</v>
          </cell>
          <cell r="W788">
            <v>0</v>
          </cell>
        </row>
        <row r="789">
          <cell r="U789">
            <v>0.1</v>
          </cell>
          <cell r="W789">
            <v>0</v>
          </cell>
        </row>
        <row r="790">
          <cell r="U790">
            <v>0.1</v>
          </cell>
          <cell r="W790">
            <v>0</v>
          </cell>
        </row>
        <row r="791">
          <cell r="U791">
            <v>0.1</v>
          </cell>
          <cell r="W791">
            <v>0</v>
          </cell>
        </row>
        <row r="792">
          <cell r="U792">
            <v>0.1</v>
          </cell>
          <cell r="W792">
            <v>0</v>
          </cell>
        </row>
        <row r="793">
          <cell r="U793">
            <v>0.1</v>
          </cell>
          <cell r="W793">
            <v>0</v>
          </cell>
        </row>
        <row r="794">
          <cell r="U794">
            <v>0.1</v>
          </cell>
          <cell r="W794">
            <v>0</v>
          </cell>
        </row>
        <row r="795">
          <cell r="U795">
            <v>0.1</v>
          </cell>
          <cell r="W795">
            <v>0</v>
          </cell>
        </row>
        <row r="796">
          <cell r="U796">
            <v>0.1</v>
          </cell>
          <cell r="W796">
            <v>0</v>
          </cell>
        </row>
        <row r="797">
          <cell r="U797">
            <v>0.1</v>
          </cell>
          <cell r="W797">
            <v>0</v>
          </cell>
        </row>
        <row r="798">
          <cell r="U798">
            <v>0.1</v>
          </cell>
          <cell r="W798">
            <v>0</v>
          </cell>
        </row>
        <row r="799">
          <cell r="U799">
            <v>0.1</v>
          </cell>
          <cell r="W799">
            <v>0</v>
          </cell>
        </row>
        <row r="800">
          <cell r="U800">
            <v>0.1</v>
          </cell>
          <cell r="W800">
            <v>0</v>
          </cell>
        </row>
        <row r="801">
          <cell r="U801">
            <v>0.1</v>
          </cell>
          <cell r="W801">
            <v>0</v>
          </cell>
        </row>
        <row r="802">
          <cell r="U802">
            <v>0.1</v>
          </cell>
          <cell r="W802">
            <v>0</v>
          </cell>
        </row>
        <row r="803">
          <cell r="U803">
            <v>0.1</v>
          </cell>
          <cell r="W803">
            <v>0</v>
          </cell>
        </row>
        <row r="804">
          <cell r="U804">
            <v>0.1</v>
          </cell>
          <cell r="W804">
            <v>0</v>
          </cell>
        </row>
        <row r="805">
          <cell r="U805">
            <v>0.1</v>
          </cell>
          <cell r="W805">
            <v>0</v>
          </cell>
        </row>
        <row r="806">
          <cell r="U806">
            <v>0.1</v>
          </cell>
          <cell r="W806">
            <v>0</v>
          </cell>
        </row>
        <row r="807">
          <cell r="U807">
            <v>0.1</v>
          </cell>
          <cell r="W807">
            <v>0</v>
          </cell>
        </row>
        <row r="808">
          <cell r="U808">
            <v>0.1</v>
          </cell>
          <cell r="W808">
            <v>0</v>
          </cell>
        </row>
        <row r="809">
          <cell r="U809">
            <v>0.1</v>
          </cell>
          <cell r="W809">
            <v>0</v>
          </cell>
        </row>
        <row r="810">
          <cell r="U810">
            <v>0.1</v>
          </cell>
          <cell r="W810">
            <v>0</v>
          </cell>
        </row>
        <row r="811">
          <cell r="U811">
            <v>0.1</v>
          </cell>
          <cell r="W811">
            <v>0</v>
          </cell>
        </row>
        <row r="812">
          <cell r="U812">
            <v>0.1</v>
          </cell>
          <cell r="W812">
            <v>0</v>
          </cell>
        </row>
        <row r="813">
          <cell r="U813">
            <v>0.1</v>
          </cell>
          <cell r="W813">
            <v>0</v>
          </cell>
        </row>
        <row r="814">
          <cell r="U814">
            <v>0.1</v>
          </cell>
          <cell r="W814">
            <v>0</v>
          </cell>
        </row>
        <row r="815">
          <cell r="U815">
            <v>0.1</v>
          </cell>
          <cell r="W815">
            <v>0</v>
          </cell>
        </row>
        <row r="816">
          <cell r="U816">
            <v>0.1</v>
          </cell>
          <cell r="W816">
            <v>0</v>
          </cell>
        </row>
        <row r="817">
          <cell r="U817">
            <v>0.1</v>
          </cell>
          <cell r="W817">
            <v>0</v>
          </cell>
        </row>
        <row r="818">
          <cell r="U818">
            <v>0.1</v>
          </cell>
          <cell r="W818">
            <v>0</v>
          </cell>
        </row>
        <row r="819">
          <cell r="U819">
            <v>0.1</v>
          </cell>
          <cell r="W819">
            <v>0</v>
          </cell>
        </row>
        <row r="820">
          <cell r="U820">
            <v>0.1</v>
          </cell>
          <cell r="W820">
            <v>0</v>
          </cell>
        </row>
        <row r="821">
          <cell r="U821">
            <v>0.1</v>
          </cell>
          <cell r="W821">
            <v>0</v>
          </cell>
        </row>
        <row r="822">
          <cell r="U822">
            <v>0.1</v>
          </cell>
          <cell r="W822">
            <v>0</v>
          </cell>
        </row>
        <row r="823">
          <cell r="U823">
            <v>0.1</v>
          </cell>
          <cell r="W823">
            <v>0</v>
          </cell>
        </row>
        <row r="824">
          <cell r="U824">
            <v>0.1</v>
          </cell>
          <cell r="W824">
            <v>0</v>
          </cell>
        </row>
        <row r="825">
          <cell r="U825">
            <v>0.1</v>
          </cell>
          <cell r="W825">
            <v>0</v>
          </cell>
        </row>
        <row r="826">
          <cell r="U826">
            <v>0.1</v>
          </cell>
          <cell r="W826">
            <v>0</v>
          </cell>
        </row>
        <row r="827">
          <cell r="U827">
            <v>0.1</v>
          </cell>
          <cell r="W827">
            <v>0</v>
          </cell>
        </row>
        <row r="828">
          <cell r="U828">
            <v>0.1</v>
          </cell>
          <cell r="W828">
            <v>0</v>
          </cell>
        </row>
        <row r="829">
          <cell r="U829">
            <v>0.1</v>
          </cell>
          <cell r="W829">
            <v>0</v>
          </cell>
        </row>
        <row r="830">
          <cell r="U830">
            <v>0.1</v>
          </cell>
          <cell r="W830">
            <v>0</v>
          </cell>
        </row>
        <row r="831">
          <cell r="U831">
            <v>0.1</v>
          </cell>
          <cell r="W831">
            <v>0</v>
          </cell>
        </row>
        <row r="832">
          <cell r="U832">
            <v>0.1</v>
          </cell>
          <cell r="W832">
            <v>0</v>
          </cell>
        </row>
        <row r="833">
          <cell r="U833">
            <v>0.1</v>
          </cell>
          <cell r="W833">
            <v>0</v>
          </cell>
        </row>
        <row r="834">
          <cell r="U834">
            <v>0.1</v>
          </cell>
          <cell r="W834">
            <v>0</v>
          </cell>
        </row>
        <row r="835">
          <cell r="U835">
            <v>0.1</v>
          </cell>
          <cell r="W835">
            <v>0</v>
          </cell>
        </row>
        <row r="836">
          <cell r="U836">
            <v>0.1</v>
          </cell>
          <cell r="W836">
            <v>0</v>
          </cell>
        </row>
        <row r="837">
          <cell r="U837">
            <v>0.1</v>
          </cell>
          <cell r="W837">
            <v>0</v>
          </cell>
        </row>
        <row r="838">
          <cell r="U838">
            <v>0.1</v>
          </cell>
          <cell r="W838">
            <v>0</v>
          </cell>
        </row>
        <row r="839">
          <cell r="U839">
            <v>0.1</v>
          </cell>
          <cell r="W839">
            <v>0</v>
          </cell>
        </row>
        <row r="840">
          <cell r="U840">
            <v>0.1</v>
          </cell>
          <cell r="W840">
            <v>0</v>
          </cell>
        </row>
        <row r="841">
          <cell r="U841">
            <v>0.1</v>
          </cell>
          <cell r="W841">
            <v>0</v>
          </cell>
        </row>
        <row r="842">
          <cell r="U842">
            <v>0.1</v>
          </cell>
          <cell r="W842">
            <v>0</v>
          </cell>
        </row>
        <row r="843">
          <cell r="U843">
            <v>0.1</v>
          </cell>
          <cell r="W843">
            <v>0</v>
          </cell>
        </row>
        <row r="844">
          <cell r="U844">
            <v>0.1</v>
          </cell>
          <cell r="W844">
            <v>0</v>
          </cell>
        </row>
        <row r="845">
          <cell r="U845">
            <v>0.1</v>
          </cell>
          <cell r="W845">
            <v>0</v>
          </cell>
        </row>
        <row r="846">
          <cell r="U846">
            <v>0.1</v>
          </cell>
          <cell r="W846">
            <v>0</v>
          </cell>
        </row>
        <row r="847">
          <cell r="U847">
            <v>0.1</v>
          </cell>
          <cell r="W847">
            <v>0</v>
          </cell>
        </row>
        <row r="848">
          <cell r="U848">
            <v>0.1</v>
          </cell>
          <cell r="W848">
            <v>0</v>
          </cell>
        </row>
        <row r="849">
          <cell r="U849">
            <v>0.1</v>
          </cell>
          <cell r="W849">
            <v>0</v>
          </cell>
        </row>
        <row r="850">
          <cell r="U850">
            <v>0.1</v>
          </cell>
          <cell r="W850">
            <v>0</v>
          </cell>
        </row>
        <row r="851">
          <cell r="U851">
            <v>0.1</v>
          </cell>
          <cell r="W851">
            <v>0</v>
          </cell>
        </row>
        <row r="852">
          <cell r="U852">
            <v>0.1</v>
          </cell>
          <cell r="W852">
            <v>0</v>
          </cell>
        </row>
        <row r="853">
          <cell r="U853">
            <v>0.1</v>
          </cell>
          <cell r="W853">
            <v>0</v>
          </cell>
        </row>
        <row r="854">
          <cell r="U854">
            <v>0.1</v>
          </cell>
          <cell r="W854">
            <v>0</v>
          </cell>
        </row>
        <row r="855">
          <cell r="U855">
            <v>0.1</v>
          </cell>
          <cell r="W855">
            <v>0</v>
          </cell>
        </row>
        <row r="856">
          <cell r="U856">
            <v>0.1</v>
          </cell>
          <cell r="W856">
            <v>0</v>
          </cell>
        </row>
        <row r="857">
          <cell r="U857">
            <v>0.1</v>
          </cell>
          <cell r="W857">
            <v>0</v>
          </cell>
        </row>
        <row r="858">
          <cell r="U858">
            <v>0.1</v>
          </cell>
          <cell r="W858">
            <v>0</v>
          </cell>
        </row>
        <row r="859">
          <cell r="U859">
            <v>0.1</v>
          </cell>
          <cell r="W859">
            <v>0</v>
          </cell>
        </row>
        <row r="860">
          <cell r="U860">
            <v>0.1</v>
          </cell>
          <cell r="W860">
            <v>0</v>
          </cell>
        </row>
        <row r="861">
          <cell r="U861">
            <v>0.1</v>
          </cell>
          <cell r="W861">
            <v>0</v>
          </cell>
        </row>
        <row r="862">
          <cell r="U862">
            <v>0.1</v>
          </cell>
          <cell r="W862">
            <v>0</v>
          </cell>
        </row>
        <row r="863">
          <cell r="U863">
            <v>0.1</v>
          </cell>
          <cell r="W863">
            <v>0</v>
          </cell>
        </row>
        <row r="864">
          <cell r="U864">
            <v>0.1</v>
          </cell>
          <cell r="W864">
            <v>0</v>
          </cell>
        </row>
        <row r="865">
          <cell r="U865">
            <v>0.1</v>
          </cell>
          <cell r="W865">
            <v>0</v>
          </cell>
        </row>
        <row r="866">
          <cell r="U866">
            <v>0.1</v>
          </cell>
          <cell r="W866">
            <v>0</v>
          </cell>
        </row>
        <row r="867">
          <cell r="U867">
            <v>0.1</v>
          </cell>
          <cell r="W867">
            <v>0</v>
          </cell>
        </row>
        <row r="868">
          <cell r="U868">
            <v>0.1</v>
          </cell>
          <cell r="W868">
            <v>0</v>
          </cell>
        </row>
        <row r="869">
          <cell r="U869">
            <v>0.1</v>
          </cell>
          <cell r="W869">
            <v>0</v>
          </cell>
        </row>
        <row r="870">
          <cell r="U870">
            <v>0.1</v>
          </cell>
          <cell r="W870">
            <v>0</v>
          </cell>
        </row>
        <row r="871">
          <cell r="U871">
            <v>0.1</v>
          </cell>
          <cell r="W871">
            <v>0</v>
          </cell>
        </row>
        <row r="872">
          <cell r="U872">
            <v>0.1</v>
          </cell>
          <cell r="W872">
            <v>0</v>
          </cell>
        </row>
        <row r="873">
          <cell r="U873">
            <v>0.1</v>
          </cell>
          <cell r="W873">
            <v>0</v>
          </cell>
        </row>
        <row r="874">
          <cell r="U874">
            <v>0.1</v>
          </cell>
          <cell r="W874">
            <v>0</v>
          </cell>
        </row>
        <row r="875">
          <cell r="U875">
            <v>0.1</v>
          </cell>
          <cell r="W875">
            <v>0</v>
          </cell>
        </row>
        <row r="876">
          <cell r="U876">
            <v>0.1</v>
          </cell>
          <cell r="W876">
            <v>0</v>
          </cell>
        </row>
        <row r="877">
          <cell r="U877">
            <v>0.1</v>
          </cell>
          <cell r="W877">
            <v>0</v>
          </cell>
        </row>
        <row r="878">
          <cell r="U878">
            <v>0.1</v>
          </cell>
          <cell r="W878">
            <v>0</v>
          </cell>
        </row>
        <row r="879">
          <cell r="U879">
            <v>0.1</v>
          </cell>
          <cell r="W879">
            <v>0</v>
          </cell>
        </row>
        <row r="880">
          <cell r="U880">
            <v>0.1</v>
          </cell>
          <cell r="W880">
            <v>0</v>
          </cell>
        </row>
        <row r="881">
          <cell r="U881">
            <v>0.1</v>
          </cell>
          <cell r="W881">
            <v>0</v>
          </cell>
        </row>
        <row r="882">
          <cell r="U882">
            <v>0.1</v>
          </cell>
          <cell r="W882">
            <v>0</v>
          </cell>
        </row>
        <row r="883">
          <cell r="U883">
            <v>0.1</v>
          </cell>
          <cell r="W883">
            <v>0</v>
          </cell>
        </row>
        <row r="884">
          <cell r="U884">
            <v>0.1</v>
          </cell>
          <cell r="W884">
            <v>0</v>
          </cell>
        </row>
        <row r="885">
          <cell r="U885">
            <v>0.1</v>
          </cell>
          <cell r="W885">
            <v>0</v>
          </cell>
        </row>
        <row r="886">
          <cell r="U886">
            <v>0.1</v>
          </cell>
          <cell r="W886">
            <v>0</v>
          </cell>
        </row>
        <row r="887">
          <cell r="U887">
            <v>0.1</v>
          </cell>
          <cell r="W887">
            <v>0</v>
          </cell>
        </row>
        <row r="888">
          <cell r="U888">
            <v>0.1</v>
          </cell>
          <cell r="W888">
            <v>0</v>
          </cell>
        </row>
        <row r="889">
          <cell r="U889">
            <v>0.1</v>
          </cell>
          <cell r="W889">
            <v>0</v>
          </cell>
        </row>
        <row r="890">
          <cell r="U890">
            <v>0.1</v>
          </cell>
          <cell r="W890">
            <v>0</v>
          </cell>
        </row>
        <row r="891">
          <cell r="U891">
            <v>0.1</v>
          </cell>
          <cell r="W891">
            <v>0</v>
          </cell>
        </row>
        <row r="892">
          <cell r="U892">
            <v>0.1</v>
          </cell>
          <cell r="W892">
            <v>0</v>
          </cell>
        </row>
        <row r="893">
          <cell r="U893">
            <v>0.1</v>
          </cell>
          <cell r="W893">
            <v>0</v>
          </cell>
        </row>
        <row r="894">
          <cell r="U894">
            <v>0.1</v>
          </cell>
          <cell r="W894">
            <v>0</v>
          </cell>
        </row>
        <row r="895">
          <cell r="U895">
            <v>0.1</v>
          </cell>
          <cell r="W895">
            <v>0</v>
          </cell>
        </row>
        <row r="896">
          <cell r="U896">
            <v>0.1</v>
          </cell>
          <cell r="W896">
            <v>0</v>
          </cell>
        </row>
        <row r="897">
          <cell r="U897">
            <v>0.1</v>
          </cell>
          <cell r="W897">
            <v>0</v>
          </cell>
        </row>
        <row r="898">
          <cell r="U898">
            <v>0.1</v>
          </cell>
          <cell r="W898">
            <v>0</v>
          </cell>
        </row>
        <row r="899">
          <cell r="U899">
            <v>0.1</v>
          </cell>
          <cell r="W899">
            <v>0</v>
          </cell>
        </row>
        <row r="900">
          <cell r="U900">
            <v>0.1</v>
          </cell>
          <cell r="W900">
            <v>0</v>
          </cell>
        </row>
        <row r="901">
          <cell r="U901">
            <v>0.1</v>
          </cell>
          <cell r="W901">
            <v>0</v>
          </cell>
        </row>
        <row r="902">
          <cell r="U902">
            <v>0.1</v>
          </cell>
          <cell r="W902">
            <v>0</v>
          </cell>
        </row>
        <row r="903">
          <cell r="U903">
            <v>0.1</v>
          </cell>
          <cell r="W903">
            <v>0</v>
          </cell>
        </row>
        <row r="904">
          <cell r="U904">
            <v>0.1</v>
          </cell>
          <cell r="W904">
            <v>0</v>
          </cell>
        </row>
        <row r="905">
          <cell r="U905">
            <v>0.1</v>
          </cell>
          <cell r="W905">
            <v>0</v>
          </cell>
        </row>
        <row r="906">
          <cell r="U906">
            <v>0.1</v>
          </cell>
          <cell r="W906">
            <v>0</v>
          </cell>
        </row>
        <row r="907">
          <cell r="U907">
            <v>0.1</v>
          </cell>
          <cell r="W907">
            <v>0</v>
          </cell>
        </row>
        <row r="908">
          <cell r="U908">
            <v>0.1</v>
          </cell>
          <cell r="W908">
            <v>0</v>
          </cell>
        </row>
        <row r="909">
          <cell r="U909">
            <v>0.1</v>
          </cell>
          <cell r="W909">
            <v>0</v>
          </cell>
        </row>
        <row r="910">
          <cell r="U910">
            <v>0.1</v>
          </cell>
          <cell r="W910">
            <v>0</v>
          </cell>
        </row>
        <row r="911">
          <cell r="U911">
            <v>0.1</v>
          </cell>
          <cell r="W911">
            <v>0</v>
          </cell>
        </row>
        <row r="912">
          <cell r="U912">
            <v>0.1</v>
          </cell>
          <cell r="W912">
            <v>0</v>
          </cell>
        </row>
        <row r="913">
          <cell r="U913">
            <v>0.1</v>
          </cell>
          <cell r="W913">
            <v>0</v>
          </cell>
        </row>
        <row r="914">
          <cell r="U914">
            <v>0.1</v>
          </cell>
          <cell r="W914">
            <v>0</v>
          </cell>
        </row>
        <row r="915">
          <cell r="U915">
            <v>0.1</v>
          </cell>
          <cell r="W915">
            <v>0</v>
          </cell>
        </row>
        <row r="916">
          <cell r="U916">
            <v>0.1</v>
          </cell>
          <cell r="W916">
            <v>0</v>
          </cell>
        </row>
        <row r="917">
          <cell r="U917">
            <v>0.1</v>
          </cell>
          <cell r="W917">
            <v>0</v>
          </cell>
        </row>
        <row r="918">
          <cell r="U918">
            <v>0.1</v>
          </cell>
          <cell r="W918">
            <v>0</v>
          </cell>
        </row>
        <row r="919">
          <cell r="U919">
            <v>0.1</v>
          </cell>
          <cell r="W919">
            <v>0</v>
          </cell>
        </row>
        <row r="920">
          <cell r="U920">
            <v>0.1</v>
          </cell>
          <cell r="W920">
            <v>0</v>
          </cell>
        </row>
        <row r="921">
          <cell r="U921">
            <v>0.1</v>
          </cell>
          <cell r="W921">
            <v>0</v>
          </cell>
        </row>
        <row r="922">
          <cell r="U922">
            <v>0.1</v>
          </cell>
          <cell r="W922">
            <v>0</v>
          </cell>
        </row>
        <row r="923">
          <cell r="U923">
            <v>0.1</v>
          </cell>
          <cell r="W923">
            <v>0</v>
          </cell>
        </row>
        <row r="924">
          <cell r="U924">
            <v>0.1</v>
          </cell>
          <cell r="W924">
            <v>0</v>
          </cell>
        </row>
        <row r="925">
          <cell r="U925">
            <v>0.1</v>
          </cell>
          <cell r="W925">
            <v>0</v>
          </cell>
        </row>
        <row r="926">
          <cell r="U926">
            <v>0.1</v>
          </cell>
          <cell r="W926">
            <v>0</v>
          </cell>
        </row>
        <row r="927">
          <cell r="U927">
            <v>0.1</v>
          </cell>
          <cell r="W927">
            <v>0</v>
          </cell>
        </row>
        <row r="928">
          <cell r="U928">
            <v>0.1</v>
          </cell>
          <cell r="W928">
            <v>0</v>
          </cell>
        </row>
        <row r="929">
          <cell r="U929">
            <v>0.1</v>
          </cell>
          <cell r="W929">
            <v>0</v>
          </cell>
        </row>
        <row r="930">
          <cell r="U930">
            <v>0.1</v>
          </cell>
          <cell r="W930">
            <v>0</v>
          </cell>
        </row>
        <row r="931">
          <cell r="U931">
            <v>0.1</v>
          </cell>
          <cell r="W931">
            <v>0</v>
          </cell>
        </row>
        <row r="932">
          <cell r="U932">
            <v>0.1</v>
          </cell>
          <cell r="W932">
            <v>0</v>
          </cell>
        </row>
        <row r="933">
          <cell r="U933">
            <v>0.1</v>
          </cell>
          <cell r="W933">
            <v>0</v>
          </cell>
        </row>
        <row r="934">
          <cell r="U934">
            <v>0.1</v>
          </cell>
          <cell r="W934">
            <v>0</v>
          </cell>
        </row>
        <row r="935">
          <cell r="U935">
            <v>0.1</v>
          </cell>
          <cell r="W935">
            <v>0</v>
          </cell>
        </row>
        <row r="936">
          <cell r="U936">
            <v>0.1</v>
          </cell>
          <cell r="W936">
            <v>0</v>
          </cell>
        </row>
        <row r="937">
          <cell r="U937">
            <v>0.1</v>
          </cell>
          <cell r="W937">
            <v>0</v>
          </cell>
        </row>
        <row r="938">
          <cell r="U938">
            <v>0.1</v>
          </cell>
          <cell r="W938">
            <v>0</v>
          </cell>
        </row>
        <row r="939">
          <cell r="U939">
            <v>0.1</v>
          </cell>
          <cell r="W939">
            <v>0</v>
          </cell>
        </row>
        <row r="940">
          <cell r="U940">
            <v>0.1</v>
          </cell>
          <cell r="W940">
            <v>0</v>
          </cell>
        </row>
        <row r="941">
          <cell r="U941">
            <v>0.1</v>
          </cell>
          <cell r="W941">
            <v>0</v>
          </cell>
        </row>
        <row r="942">
          <cell r="U942">
            <v>0.1</v>
          </cell>
          <cell r="W942">
            <v>0</v>
          </cell>
        </row>
        <row r="943">
          <cell r="U943">
            <v>0.1</v>
          </cell>
          <cell r="W943">
            <v>0</v>
          </cell>
        </row>
        <row r="944">
          <cell r="U944">
            <v>0.1</v>
          </cell>
          <cell r="W944">
            <v>0</v>
          </cell>
        </row>
        <row r="945">
          <cell r="U945">
            <v>0.1</v>
          </cell>
          <cell r="W945">
            <v>0</v>
          </cell>
        </row>
        <row r="946">
          <cell r="U946">
            <v>0.1</v>
          </cell>
          <cell r="W946">
            <v>0</v>
          </cell>
        </row>
        <row r="947">
          <cell r="U947">
            <v>0.1</v>
          </cell>
          <cell r="W947">
            <v>0</v>
          </cell>
        </row>
        <row r="948">
          <cell r="U948">
            <v>0.1</v>
          </cell>
          <cell r="W948">
            <v>0</v>
          </cell>
        </row>
        <row r="949">
          <cell r="U949">
            <v>0.1</v>
          </cell>
          <cell r="W949">
            <v>0</v>
          </cell>
        </row>
        <row r="950">
          <cell r="U950">
            <v>0.1</v>
          </cell>
          <cell r="W950">
            <v>0</v>
          </cell>
        </row>
        <row r="951">
          <cell r="U951">
            <v>0.1</v>
          </cell>
          <cell r="W951">
            <v>0</v>
          </cell>
        </row>
        <row r="952">
          <cell r="U952">
            <v>0.1</v>
          </cell>
          <cell r="W952">
            <v>0</v>
          </cell>
        </row>
        <row r="953">
          <cell r="U953">
            <v>0.1</v>
          </cell>
          <cell r="W953">
            <v>0</v>
          </cell>
        </row>
        <row r="954">
          <cell r="U954">
            <v>0.1</v>
          </cell>
          <cell r="W954">
            <v>0</v>
          </cell>
        </row>
        <row r="955">
          <cell r="U955">
            <v>0.1</v>
          </cell>
          <cell r="W955">
            <v>0</v>
          </cell>
        </row>
        <row r="956">
          <cell r="U956">
            <v>0.1</v>
          </cell>
          <cell r="W956">
            <v>0</v>
          </cell>
        </row>
        <row r="957">
          <cell r="U957">
            <v>0.1</v>
          </cell>
          <cell r="W957">
            <v>0</v>
          </cell>
        </row>
        <row r="958">
          <cell r="U958">
            <v>0.1</v>
          </cell>
          <cell r="W958">
            <v>0</v>
          </cell>
        </row>
        <row r="959">
          <cell r="U959">
            <v>0.1</v>
          </cell>
          <cell r="W959">
            <v>0</v>
          </cell>
        </row>
        <row r="960">
          <cell r="U960">
            <v>0.1</v>
          </cell>
          <cell r="W960">
            <v>0</v>
          </cell>
        </row>
        <row r="961">
          <cell r="U961">
            <v>0.1</v>
          </cell>
          <cell r="W961">
            <v>0</v>
          </cell>
        </row>
        <row r="962">
          <cell r="U962">
            <v>0.1</v>
          </cell>
          <cell r="W962">
            <v>0</v>
          </cell>
        </row>
        <row r="963">
          <cell r="U963">
            <v>0.1</v>
          </cell>
          <cell r="W963">
            <v>0</v>
          </cell>
        </row>
        <row r="964">
          <cell r="U964">
            <v>0.1</v>
          </cell>
          <cell r="W964">
            <v>0</v>
          </cell>
        </row>
        <row r="965">
          <cell r="U965">
            <v>0.1</v>
          </cell>
          <cell r="W965">
            <v>0</v>
          </cell>
        </row>
        <row r="966">
          <cell r="U966">
            <v>0.1</v>
          </cell>
          <cell r="W966">
            <v>0</v>
          </cell>
        </row>
        <row r="967">
          <cell r="U967">
            <v>0.1</v>
          </cell>
          <cell r="W967">
            <v>0</v>
          </cell>
        </row>
        <row r="968">
          <cell r="U968">
            <v>0.1</v>
          </cell>
          <cell r="W968">
            <v>0</v>
          </cell>
        </row>
        <row r="969">
          <cell r="U969">
            <v>0.1</v>
          </cell>
          <cell r="W969">
            <v>0</v>
          </cell>
        </row>
        <row r="970">
          <cell r="U970">
            <v>0.1</v>
          </cell>
          <cell r="W970">
            <v>0</v>
          </cell>
        </row>
        <row r="971">
          <cell r="U971">
            <v>0.1</v>
          </cell>
          <cell r="W971">
            <v>0</v>
          </cell>
        </row>
        <row r="972">
          <cell r="U972">
            <v>0.1</v>
          </cell>
          <cell r="W972">
            <v>0</v>
          </cell>
        </row>
        <row r="973">
          <cell r="U973">
            <v>0.1</v>
          </cell>
          <cell r="W973">
            <v>0</v>
          </cell>
        </row>
        <row r="974">
          <cell r="U974">
            <v>0.1</v>
          </cell>
          <cell r="W974">
            <v>0</v>
          </cell>
        </row>
        <row r="975">
          <cell r="U975">
            <v>0.1</v>
          </cell>
          <cell r="W975">
            <v>0</v>
          </cell>
        </row>
        <row r="976">
          <cell r="U976">
            <v>0.1</v>
          </cell>
          <cell r="W976">
            <v>0</v>
          </cell>
        </row>
        <row r="977">
          <cell r="U977">
            <v>0.1</v>
          </cell>
          <cell r="W977">
            <v>0</v>
          </cell>
        </row>
        <row r="978">
          <cell r="U978">
            <v>0.1</v>
          </cell>
          <cell r="W978">
            <v>0</v>
          </cell>
        </row>
        <row r="979">
          <cell r="U979">
            <v>0.1</v>
          </cell>
          <cell r="W979">
            <v>0</v>
          </cell>
        </row>
        <row r="980">
          <cell r="U980">
            <v>0.1</v>
          </cell>
          <cell r="W980">
            <v>0</v>
          </cell>
        </row>
        <row r="981">
          <cell r="U981">
            <v>0.1</v>
          </cell>
          <cell r="W981">
            <v>0</v>
          </cell>
        </row>
        <row r="982">
          <cell r="U982">
            <v>0.1</v>
          </cell>
          <cell r="W982">
            <v>0</v>
          </cell>
        </row>
        <row r="983">
          <cell r="U983">
            <v>0.1</v>
          </cell>
          <cell r="W983">
            <v>0</v>
          </cell>
        </row>
        <row r="984">
          <cell r="U984">
            <v>0.1</v>
          </cell>
          <cell r="W984">
            <v>0</v>
          </cell>
        </row>
        <row r="985">
          <cell r="U985">
            <v>0.1</v>
          </cell>
          <cell r="W985">
            <v>0</v>
          </cell>
        </row>
        <row r="986">
          <cell r="U986">
            <v>0.1</v>
          </cell>
          <cell r="W986">
            <v>0</v>
          </cell>
        </row>
        <row r="987">
          <cell r="U987">
            <v>0.1</v>
          </cell>
          <cell r="W987">
            <v>0</v>
          </cell>
        </row>
        <row r="988">
          <cell r="U988">
            <v>0.1</v>
          </cell>
          <cell r="W988">
            <v>0</v>
          </cell>
        </row>
        <row r="989">
          <cell r="U989">
            <v>0.1</v>
          </cell>
          <cell r="W989">
            <v>0</v>
          </cell>
        </row>
        <row r="990">
          <cell r="U990">
            <v>0.1</v>
          </cell>
          <cell r="W990">
            <v>0</v>
          </cell>
        </row>
        <row r="991">
          <cell r="U991">
            <v>0.1</v>
          </cell>
          <cell r="W991">
            <v>0</v>
          </cell>
        </row>
        <row r="992">
          <cell r="U992">
            <v>0.1</v>
          </cell>
          <cell r="W992">
            <v>0</v>
          </cell>
        </row>
        <row r="993">
          <cell r="U993">
            <v>0.1</v>
          </cell>
          <cell r="W993">
            <v>0</v>
          </cell>
        </row>
        <row r="994">
          <cell r="U994">
            <v>0.1</v>
          </cell>
          <cell r="W994">
            <v>0</v>
          </cell>
        </row>
        <row r="995">
          <cell r="U995">
            <v>0.1</v>
          </cell>
          <cell r="W995">
            <v>0</v>
          </cell>
        </row>
        <row r="996">
          <cell r="U996">
            <v>0.1</v>
          </cell>
          <cell r="W996">
            <v>0</v>
          </cell>
        </row>
        <row r="997">
          <cell r="U997">
            <v>0.1</v>
          </cell>
          <cell r="W997">
            <v>0</v>
          </cell>
        </row>
        <row r="998">
          <cell r="U998">
            <v>0.1</v>
          </cell>
          <cell r="W998">
            <v>0</v>
          </cell>
        </row>
        <row r="999">
          <cell r="U999">
            <v>0.1</v>
          </cell>
          <cell r="W999">
            <v>0</v>
          </cell>
        </row>
        <row r="1000">
          <cell r="U1000">
            <v>0.1</v>
          </cell>
          <cell r="W1000">
            <v>0</v>
          </cell>
        </row>
        <row r="1001">
          <cell r="U1001">
            <v>0.1</v>
          </cell>
          <cell r="W1001">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p.thu tien"/>
      <sheetName val="BC quy TM"/>
      <sheetName val="Thu phi BH "/>
      <sheetName val="Bang ke chi tien"/>
      <sheetName val="BK di ngan hang"/>
      <sheetName val="Close day"/>
      <sheetName val="K.tra YCBH MA01- HD dao han"/>
      <sheetName val="Sheet0"/>
      <sheetName val="capnhat"/>
      <sheetName val="dmcn"/>
      <sheetName val="dmtk"/>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inance"/>
      <sheetName val="kqkd"/>
      <sheetName val="kqhd"/>
      <sheetName val="TK TSR"/>
      <sheetName val="Sheet1"/>
      <sheetName val="HSYCBH"/>
      <sheetName val="P&amp;C"/>
      <sheetName val="Cancel"/>
      <sheetName val="pending"/>
      <sheetName val="HĐmatHL"/>
      <sheetName val="PR"/>
      <sheetName val="AFYP"/>
      <sheetName val="TSR"/>
      <sheetName val="FSR"/>
      <sheetName val="Cong TSR"/>
      <sheetName val="Code"/>
      <sheetName val="contest thang 2"/>
      <sheetName val="TK FSR"/>
      <sheetName val="BC FSR"/>
      <sheetName val="dATA"/>
      <sheetName val="BC quy 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Thẩm định y tế</v>
          </cell>
          <cell r="C2" t="str">
            <v>Năm</v>
          </cell>
        </row>
        <row r="3">
          <cell r="A3" t="str">
            <v>Làm lại bảng minh họa</v>
          </cell>
          <cell r="C3" t="str">
            <v>1/2 Năm</v>
          </cell>
        </row>
        <row r="4">
          <cell r="A4" t="str">
            <v>Chờ bổ sung phí bảo hiểm</v>
          </cell>
          <cell r="C4" t="str">
            <v>Quý</v>
          </cell>
        </row>
        <row r="5">
          <cell r="A5" t="str">
            <v>Thiếu hồ sơ (CMND, KS..)</v>
          </cell>
        </row>
        <row r="6">
          <cell r="A6" t="str">
            <v>Thiếu thông tin KH</v>
          </cell>
        </row>
      </sheetData>
      <sheetData sheetId="2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iemTruong (2)"/>
      <sheetName val="DiemTruong (3)"/>
      <sheetName val="DiemTruong (4)"/>
      <sheetName val="DanhMuc"/>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Tay Ninh"/>
      <sheetName val="Don gia DakLaK"/>
      <sheetName val="Dinh muc tu van"/>
      <sheetName val="Don gia TBA vung I"/>
      <sheetName val="tmdt TBA 110 kV CuJut"/>
      <sheetName val="TMDT TBA 11O KV GO DAU"/>
      <sheetName val="TH phan lap dat dien"/>
      <sheetName val="BTH VL-NC-M lap dat"/>
      <sheetName val="TH phan xay dung"/>
      <sheetName val="Phan xay dung"/>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TONGKE-HT"/>
      <sheetName val="LKVL-CK-HT-GD1"/>
      <sheetName val="V.c noi bo"/>
      <sheetName val="DG"/>
      <sheetName val="BGD"/>
      <sheetName val="KCS"/>
      <sheetName val="KD"/>
      <sheetName val="KH"/>
      <sheetName val="KT"/>
      <sheetName val="KTNL"/>
      <sheetName val="PX-SX"/>
      <sheetName val="TC"/>
      <sheetName val="Lcau - Lxuc"/>
      <sheetName val="Nha dieu khTn"/>
      <sheetName val="Nha dieu kh"/>
      <sheetName val="Nɧoai舠tro艩"/>
      <sheetName val="PCCɃ"/>
      <sheetName val="T职 PC聃C"/>
      <sheetName val="Tyen luong muong cap"/>
      <sheetName val="Nha dieu ha~h SX"/>
      <sheetName val="Nha dieu kh?Tn"/>
      <sheetName val="TL `uong gi`o thong"/>
      <sheetName val="hanf rao "/>
      <sheetName val="Tien luong muojg cap"/>
      <sheetName val="TL nha dieq khien"/>
      <sheetName val="tong du toan"/>
      <sheetName val="Don_gia_DakLaK"/>
      <sheetName val="Don_gia_Tay_Ninh"/>
      <sheetName val="Dinh_muc_tu_van"/>
      <sheetName val="Don_gia_TBA_vung_I"/>
      <sheetName val="tmdt_TBA_110_kV_CuJut"/>
      <sheetName val="TMDT_TBA_11O_KV_GO_DAU"/>
      <sheetName val="TH_phan_lap_dat_dien"/>
      <sheetName val="BTH_VL-NC-M_lap_dat"/>
      <sheetName val="TH_phan_xay_dung"/>
      <sheetName val="Phan_xay_dung"/>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V_c_noi_bo"/>
      <sheetName val="Lcau_-_Lxuc"/>
      <sheetName val="Nha dieu kh_Tn"/>
      <sheetName val="CAN DOI - KET QUA"/>
      <sheetName val="DanhMuc"/>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D16">
            <v>303531</v>
          </cell>
          <cell r="E16">
            <v>12341</v>
          </cell>
          <cell r="F16">
            <v>1359</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BC.1313</v>
          </cell>
          <cell r="B59" t="str">
            <v>Ñaøo san ñaát baèng maùy ñaøo £ 0,4m3. OÂtoâ 5T, maùy uûi £ 110 CV phaïm vi 500m</v>
          </cell>
          <cell r="C59" t="str">
            <v>m3</v>
          </cell>
          <cell r="E59">
            <v>100.55</v>
          </cell>
          <cell r="F59">
            <v>6993.43</v>
          </cell>
        </row>
        <row r="60">
          <cell r="A60" t="str">
            <v>BC.1323</v>
          </cell>
          <cell r="B60" t="str">
            <v>Ñaøo san ñaát baèng maùy ñaøo £ 0,8m3. OÂtoâ 5T, maùy uûi £ 110 CV phaïm vi 500m</v>
          </cell>
          <cell r="C60" t="str">
            <v>m3</v>
          </cell>
          <cell r="E60">
            <v>100.55</v>
          </cell>
          <cell r="F60">
            <v>6743.97</v>
          </cell>
        </row>
        <row r="61">
          <cell r="A61" t="str">
            <v>BC.1513</v>
          </cell>
          <cell r="B61" t="str">
            <v>Ñaøo san ñaát baèng maùy ñaøo £ 0,4m3. OÂtoâ 5T, maùy uûi £ 110 CV phaïm vi 700m</v>
          </cell>
          <cell r="C61" t="str">
            <v>m3</v>
          </cell>
          <cell r="E61">
            <v>100.55</v>
          </cell>
          <cell r="F61">
            <v>7458.2</v>
          </cell>
        </row>
        <row r="62">
          <cell r="A62" t="str">
            <v>BC.1523</v>
          </cell>
          <cell r="B62" t="str">
            <v>Ñaøo san ñaát baèng maùy ñaøo £ 0,4m3. OÂtoâ 5T, maùy uûi £ 110 CV phaïm vi 700m</v>
          </cell>
          <cell r="C62" t="str">
            <v>m3</v>
          </cell>
          <cell r="E62">
            <v>100.55</v>
          </cell>
          <cell r="F62">
            <v>7208.74</v>
          </cell>
        </row>
        <row r="63">
          <cell r="A63" t="str">
            <v>BC.1753</v>
          </cell>
          <cell r="B63" t="str">
            <v>Ñaøo san ñaát baèng maùy ñaøo £ 0,8m3. OÂtoâ 10T,maùy uûi £ 110 CV phaïm vi 700m</v>
          </cell>
          <cell r="C63" t="str">
            <v>m3</v>
          </cell>
          <cell r="E63">
            <v>100.55</v>
          </cell>
          <cell r="F63">
            <v>7349.15</v>
          </cell>
        </row>
        <row r="64">
          <cell r="A64" t="str">
            <v>BD.1113</v>
          </cell>
          <cell r="B64" t="str">
            <v xml:space="preserve">Ñaøo xuùc ñaát phaïm vi £ 300m ñaát loaïi 3 (baèng oâtoâ 5T, maùy uûi £110CV, maùy ñaøo £ 0,4 m3) </v>
          </cell>
          <cell r="C64" t="str">
            <v>m3</v>
          </cell>
          <cell r="E64">
            <v>100.55</v>
          </cell>
          <cell r="F64">
            <v>5977.37</v>
          </cell>
        </row>
        <row r="65">
          <cell r="A65" t="str">
            <v>BD.1123</v>
          </cell>
          <cell r="B65" t="str">
            <v xml:space="preserve">Ñaøo xuùc ñaát phaïm vi £ 300m ñaát loaïi 3 (baèng oâtoâ 5T, maùy uûi £110CV, maùy ñaøo £ 0,8 m3) </v>
          </cell>
          <cell r="C65" t="str">
            <v>m3</v>
          </cell>
          <cell r="E65">
            <v>100.55</v>
          </cell>
          <cell r="F65">
            <v>5771.27</v>
          </cell>
        </row>
        <row r="66">
          <cell r="A66" t="str">
            <v>BD.1313</v>
          </cell>
          <cell r="B66" t="str">
            <v xml:space="preserve">Ñaøo xuùc ñaát phaïm vi £ 500m ñaát loaïi 3 (baèng oâtoâ 5T, maùy uûi £110CV, maùy ñaøo £ 0,4 m3) </v>
          </cell>
          <cell r="C66" t="str">
            <v>m3</v>
          </cell>
          <cell r="E66">
            <v>100.55</v>
          </cell>
          <cell r="F66">
            <v>6690</v>
          </cell>
        </row>
        <row r="67">
          <cell r="A67" t="str">
            <v>BD.1323</v>
          </cell>
          <cell r="B67" t="str">
            <v xml:space="preserve">Ñaøo xuùc ñaát phaïm vi £ 500m ñaát loaïi 3 (baèng oâtoâ 5T, maùy uûi £110CV, maùy ñaøo £ 0,8 m3) </v>
          </cell>
          <cell r="C67" t="str">
            <v>m3</v>
          </cell>
          <cell r="E67">
            <v>100.55</v>
          </cell>
          <cell r="F67">
            <v>6483.9</v>
          </cell>
        </row>
        <row r="68">
          <cell r="A68" t="str">
            <v>BD.1513</v>
          </cell>
          <cell r="B68" t="str">
            <v xml:space="preserve">Ñaøo xuùc ñaát phaïm vi £ 700m ñaát loaïi 3 (baèng oâtoâ 5T, maùy uûi £110CV, maùy ñaøo £ 0,4 m3) </v>
          </cell>
          <cell r="C68" t="str">
            <v>m3</v>
          </cell>
          <cell r="E68">
            <v>100.55</v>
          </cell>
          <cell r="F68">
            <v>7154.77</v>
          </cell>
        </row>
        <row r="69">
          <cell r="A69" t="str">
            <v>BD.1523</v>
          </cell>
          <cell r="B69" t="str">
            <v xml:space="preserve">Ñaøo xuùc ñaát phaïm vi £ 700m ñaát loaïi 3 (baèng oâtoâ 5T, maùy uûi £110CV, maùy ñaøo £ 0,8 m3) </v>
          </cell>
          <cell r="C69" t="str">
            <v>m3</v>
          </cell>
          <cell r="E69">
            <v>100.55</v>
          </cell>
          <cell r="F69">
            <v>6855.71</v>
          </cell>
        </row>
        <row r="70">
          <cell r="A70" t="str">
            <v>BD.1713</v>
          </cell>
          <cell r="B70" t="str">
            <v xml:space="preserve">Ñaøo xuùc ñaát phaïm vi £ 1000m ñaát loaïi 3 (baèng oâtoâ 5T, maùy uûi £110CV, maùy ñaøo £ 0,4 m3) </v>
          </cell>
          <cell r="C70" t="str">
            <v>m3</v>
          </cell>
          <cell r="E70">
            <v>100.55</v>
          </cell>
          <cell r="F70">
            <v>7836.42</v>
          </cell>
        </row>
        <row r="71">
          <cell r="A71" t="str">
            <v>BD.1723</v>
          </cell>
          <cell r="B71" t="str">
            <v xml:space="preserve">Ñaøo xuùc ñaát phaïm vi £ 1000m ñaát loaïi 3 (baèng oâtoâ 5T, maùy uûi £110CV, maùy ñaøo £ 0,8 m3) </v>
          </cell>
          <cell r="C71" t="str">
            <v>m3</v>
          </cell>
          <cell r="E71">
            <v>100.55</v>
          </cell>
          <cell r="F71">
            <v>8123.57</v>
          </cell>
        </row>
        <row r="72">
          <cell r="A72" t="str">
            <v>BG.1113</v>
          </cell>
          <cell r="B72" t="str">
            <v xml:space="preserve">Ñaøo neàn ñöôøng laøm môùi phaïm vi £ 300m ñaát C3 (baèng oâtoâ 5T, maùy uûi £110CV, maùy ñaøo £ 0,4 m3) </v>
          </cell>
          <cell r="C72" t="str">
            <v>m3</v>
          </cell>
          <cell r="E72">
            <v>2420.54</v>
          </cell>
          <cell r="F72">
            <v>6843.64</v>
          </cell>
        </row>
        <row r="73">
          <cell r="A73" t="str">
            <v>BG.1123</v>
          </cell>
          <cell r="B73" t="str">
            <v xml:space="preserve">Ñaøo neàn ñöôøng laøm môùi phaïm vi £ 300m ñaát C3 (baèng oâtoâ 5T, maùy uûi £110CV, maùy ñaøo £ 0,8 m3) </v>
          </cell>
          <cell r="C73" t="str">
            <v>m3</v>
          </cell>
          <cell r="E73">
            <v>2420.54</v>
          </cell>
          <cell r="F73">
            <v>6553.43</v>
          </cell>
        </row>
        <row r="74">
          <cell r="A74" t="str">
            <v>BG.1713</v>
          </cell>
          <cell r="B74" t="str">
            <v xml:space="preserve">Ñaøo neàn ñöôøng laøm môùi phaïm vi £ 1000m ñaát C3 (baèng oâtoâ 5T, maùy uûi £110CV, maùy ñaøo £ 0,4 m3) </v>
          </cell>
          <cell r="C74" t="str">
            <v>m3</v>
          </cell>
          <cell r="E74">
            <v>2420.54</v>
          </cell>
          <cell r="F74">
            <v>8702.69</v>
          </cell>
        </row>
        <row r="75">
          <cell r="A75" t="str">
            <v>BG.1733</v>
          </cell>
          <cell r="B75" t="str">
            <v xml:space="preserve">Ñaøo neàn ñöôøng laøm môùi phaïm vi £ 300m ñaát C3 (baèng oâtoâ 7T, maùy uûi £110CV, maùy ñaøo £ 0,4 m3) </v>
          </cell>
          <cell r="C75" t="str">
            <v>m3</v>
          </cell>
          <cell r="E75">
            <v>2420.54</v>
          </cell>
          <cell r="F75">
            <v>8412.48</v>
          </cell>
        </row>
        <row r="76">
          <cell r="A76" t="str">
            <v>BJ.1111</v>
          </cell>
          <cell r="B76" t="str">
            <v>Vaän chuyeån lôùp thaûo moäc cöï ly 1000 meùt</v>
          </cell>
          <cell r="C76" t="str">
            <v>m3</v>
          </cell>
          <cell r="F76">
            <v>2049.0500000000002</v>
          </cell>
        </row>
        <row r="77">
          <cell r="A77" t="str">
            <v>BJ.1113</v>
          </cell>
          <cell r="B77" t="str">
            <v>Vaän chuyeån ñaát thöøa xa 1000m baèng oâtoâ 5T</v>
          </cell>
          <cell r="C77" t="str">
            <v>m3</v>
          </cell>
          <cell r="F77">
            <v>2664.63</v>
          </cell>
        </row>
        <row r="78">
          <cell r="A78" t="str">
            <v>BK.2103</v>
          </cell>
          <cell r="B78" t="str">
            <v>San ñaàm ñaát maët baèng ñaát caáp 3 baèng maùy ñaàm 9T, maùy uûi 110 CV</v>
          </cell>
          <cell r="C78" t="str">
            <v>m3</v>
          </cell>
          <cell r="F78">
            <v>2133.14</v>
          </cell>
        </row>
        <row r="79">
          <cell r="A79" t="str">
            <v>BK.2203</v>
          </cell>
          <cell r="B79" t="str">
            <v>San ñaàm ñaát maët baèng ñaát caáp 3 baèng maùy ñaàm 16T, maùy uûi 110 CV</v>
          </cell>
          <cell r="C79" t="str">
            <v>m3</v>
          </cell>
          <cell r="F79">
            <v>1840.04</v>
          </cell>
        </row>
        <row r="80">
          <cell r="A80" t="str">
            <v>BK.2303</v>
          </cell>
          <cell r="B80" t="str">
            <v>San ñaàm ñaát maët baèng ñaát caáp 3 baèng maùy ñaàm 25T, maùy uûi 110 CV</v>
          </cell>
          <cell r="C80" t="str">
            <v>m3</v>
          </cell>
          <cell r="F80">
            <v>1756.17</v>
          </cell>
        </row>
        <row r="81">
          <cell r="A81" t="str">
            <v>BK.4113</v>
          </cell>
          <cell r="B81" t="str">
            <v>Ñaép ñaát neàn ñöôøng maùy ñaàm 9T, maùy uûi 110 CV ñaát caáp 3 (K=0,9)</v>
          </cell>
          <cell r="C81" t="str">
            <v>m3</v>
          </cell>
          <cell r="E81">
            <v>392.25</v>
          </cell>
          <cell r="F81">
            <v>2486.8200000000002</v>
          </cell>
        </row>
        <row r="82">
          <cell r="A82" t="str">
            <v>BK.4123</v>
          </cell>
          <cell r="B82" t="str">
            <v>Ñaép ñaát neàn ñöôøng maùy ñaàm 9T, maùy uûi 110 CV ñaát caáp 3 (K=0,95)</v>
          </cell>
          <cell r="C82" t="str">
            <v>m3</v>
          </cell>
          <cell r="D82"/>
          <cell r="E82">
            <v>392.25</v>
          </cell>
          <cell r="F82">
            <v>3607.89</v>
          </cell>
        </row>
        <row r="83">
          <cell r="A83" t="str">
            <v>BK.4213</v>
          </cell>
          <cell r="B83" t="str">
            <v>Ñaép ñaát neàn ñöôøng maùy ñaàm 16T, maùy uûi 110 CV ñaát caáp 3 (K=0,90)</v>
          </cell>
          <cell r="C83" t="str">
            <v>m3</v>
          </cell>
          <cell r="E83">
            <v>392.25</v>
          </cell>
          <cell r="F83">
            <v>2147.0100000000002</v>
          </cell>
        </row>
        <row r="84">
          <cell r="A84" t="str">
            <v>BK.4223</v>
          </cell>
          <cell r="B84" t="str">
            <v>Ñaép ñaát neàn ñöôøng maùy ñaàm 16T, maùy uûi 110 CV ñaát caáp 3 (K=0,95)</v>
          </cell>
          <cell r="C84" t="str">
            <v>m3</v>
          </cell>
          <cell r="E84">
            <v>392.25</v>
          </cell>
          <cell r="F84">
            <v>3103.09</v>
          </cell>
        </row>
        <row r="85">
          <cell r="A85" t="str">
            <v>BK.4313</v>
          </cell>
          <cell r="B85" t="str">
            <v>Ñaép ñaát neàn ñöôøng maùy ñaàm 25T, maùy uûi 110 CV ñaát caáp 3 (K=0,90)</v>
          </cell>
          <cell r="C85" t="str">
            <v>m3</v>
          </cell>
          <cell r="E85">
            <v>392.25</v>
          </cell>
          <cell r="F85">
            <v>2048.87</v>
          </cell>
        </row>
        <row r="86">
          <cell r="A86" t="str">
            <v>BK.4323</v>
          </cell>
          <cell r="B86" t="str">
            <v>Ñaép ñaát neàn ñöôøng maùy ñaàm 25T, maùy uûi 110 CV ñaát caáp 3 (K=0,95)</v>
          </cell>
          <cell r="C86" t="str">
            <v>m3</v>
          </cell>
          <cell r="E86">
            <v>392.25</v>
          </cell>
          <cell r="F86">
            <v>2963.54</v>
          </cell>
        </row>
        <row r="87">
          <cell r="A87" t="str">
            <v>BK.5111</v>
          </cell>
          <cell r="B87" t="str">
            <v xml:space="preserve">Ñaép caùt hoá moùng </v>
          </cell>
          <cell r="C87" t="str">
            <v>m3</v>
          </cell>
          <cell r="D87">
            <v>29391.02</v>
          </cell>
          <cell r="E87">
            <v>1880.8</v>
          </cell>
          <cell r="F87">
            <v>2388.54</v>
          </cell>
        </row>
        <row r="88">
          <cell r="A88" t="str">
            <v>BK.5112</v>
          </cell>
          <cell r="B88" t="str">
            <v>Ñaép caùt maët baèng</v>
          </cell>
          <cell r="C88" t="str">
            <v>m3</v>
          </cell>
          <cell r="D88">
            <v>29391.02</v>
          </cell>
          <cell r="E88">
            <v>194.56</v>
          </cell>
          <cell r="F88">
            <v>2207.56</v>
          </cell>
        </row>
        <row r="89">
          <cell r="A89" t="str">
            <v>BK.5113</v>
          </cell>
          <cell r="B89" t="str">
            <v>Ñaép caùt neàn ñöôøng K=0,95</v>
          </cell>
          <cell r="C89" t="str">
            <v>m3</v>
          </cell>
          <cell r="D89">
            <v>29391.02</v>
          </cell>
          <cell r="E89">
            <v>259.42</v>
          </cell>
          <cell r="F89">
            <v>3212.14</v>
          </cell>
        </row>
        <row r="90">
          <cell r="A90" t="str">
            <v>BK.5114</v>
          </cell>
          <cell r="B90" t="str">
            <v>Ñaép caùt neàn ñöôøng K=0,98</v>
          </cell>
          <cell r="C90" t="str">
            <v>m3</v>
          </cell>
          <cell r="D90">
            <v>29391.02</v>
          </cell>
          <cell r="E90">
            <v>259.42</v>
          </cell>
          <cell r="F90">
            <v>3729.73</v>
          </cell>
        </row>
        <row r="91">
          <cell r="A91" t="str">
            <v>EB.1110</v>
          </cell>
          <cell r="B91" t="str">
            <v>Laøm moùng ñöôøng baèng ñaù ba, ñaù hoäc chieàu daøy ñaõ leøn eùp £ 20cm</v>
          </cell>
          <cell r="C91" t="str">
            <v>m3</v>
          </cell>
          <cell r="D91">
            <v>32726</v>
          </cell>
          <cell r="E91">
            <v>7944</v>
          </cell>
          <cell r="F91">
            <v>2528</v>
          </cell>
        </row>
        <row r="92">
          <cell r="A92" t="str">
            <v>EB.1120</v>
          </cell>
          <cell r="B92" t="str">
            <v>Laøm moùng ñöôøng baèng ñaù ba, ñaù hoäc chieàu daøy ñaõ leøn eùp &gt; 20cm</v>
          </cell>
          <cell r="C92" t="str">
            <v>m3</v>
          </cell>
          <cell r="D92">
            <v>32726</v>
          </cell>
          <cell r="E92">
            <v>6976</v>
          </cell>
          <cell r="F92">
            <v>2275</v>
          </cell>
        </row>
        <row r="93">
          <cell r="A93" t="str">
            <v>EB.2110</v>
          </cell>
          <cell r="B93" t="str">
            <v xml:space="preserve">Laøm moùng caáp phoái ñaù daêm lôùp döôùi ñöôøng môû roäng </v>
          </cell>
          <cell r="C93" t="str">
            <v>m3</v>
          </cell>
          <cell r="D93">
            <v>70794</v>
          </cell>
          <cell r="E93">
            <v>568.22</v>
          </cell>
          <cell r="F93">
            <v>9787.65</v>
          </cell>
        </row>
        <row r="94">
          <cell r="A94" t="str">
            <v>EB.2120</v>
          </cell>
          <cell r="B94" t="str">
            <v>Laøm moùng caáp phoái ñaù daêm lôùp döôùi ñöôøng laøm môùi</v>
          </cell>
          <cell r="C94" t="str">
            <v>m3</v>
          </cell>
          <cell r="D94">
            <v>70794</v>
          </cell>
          <cell r="E94">
            <v>527.63</v>
          </cell>
          <cell r="F94">
            <v>8300.2800000000007</v>
          </cell>
        </row>
        <row r="95">
          <cell r="A95" t="str">
            <v>EB.2210</v>
          </cell>
          <cell r="B95" t="str">
            <v xml:space="preserve">Laøm moùng caáp phoái ñaù daêm lôùp döôùi ñöôøng môû roäng </v>
          </cell>
          <cell r="C95" t="str">
            <v>m3</v>
          </cell>
          <cell r="D95">
            <v>70794</v>
          </cell>
          <cell r="E95">
            <v>622.33000000000004</v>
          </cell>
          <cell r="F95">
            <v>7988.27</v>
          </cell>
        </row>
        <row r="96">
          <cell r="A96" t="str">
            <v>EB.2220</v>
          </cell>
          <cell r="B96" t="str">
            <v>Laøm moùng caáp phoái ñaù daêm lôùp döôùi ñöôøng laøm môùi</v>
          </cell>
          <cell r="C96" t="str">
            <v>m3</v>
          </cell>
          <cell r="D96">
            <v>70794</v>
          </cell>
          <cell r="E96">
            <v>595.28</v>
          </cell>
          <cell r="F96">
            <v>6710.16</v>
          </cell>
        </row>
        <row r="97">
          <cell r="A97" t="str">
            <v>EC.1111</v>
          </cell>
          <cell r="B97" t="str">
            <v>Laøm maët ñöôøng ñaù daêm nöôùc lôùp treân chieàu daøy ñaõ leøn eùp 8 cm</v>
          </cell>
          <cell r="C97" t="str">
            <v>m3</v>
          </cell>
          <cell r="D97">
            <v>8744.4</v>
          </cell>
          <cell r="E97">
            <v>1355.09</v>
          </cell>
          <cell r="F97">
            <v>3159.02</v>
          </cell>
        </row>
        <row r="98">
          <cell r="A98" t="str">
            <v>EC.1112</v>
          </cell>
          <cell r="B98" t="str">
            <v>Laøm maët ñöôøng ñaù daêm nöôùc lôùp treân chieàu daøy ñaõ leøn eùp 10 cm</v>
          </cell>
          <cell r="C98" t="str">
            <v>m3</v>
          </cell>
          <cell r="D98">
            <v>10794.84</v>
          </cell>
          <cell r="E98">
            <v>1451.88</v>
          </cell>
          <cell r="F98">
            <v>3902.32</v>
          </cell>
        </row>
        <row r="99">
          <cell r="A99" t="str">
            <v>EC.1113</v>
          </cell>
          <cell r="B99" t="str">
            <v>Laøm maët ñöôøng ñaù daêm nöôùc lôùp treân chieàu daøy ñaõ leøn eùp 12 cm</v>
          </cell>
          <cell r="C99" t="str">
            <v>m3</v>
          </cell>
          <cell r="D99">
            <v>12747.1</v>
          </cell>
          <cell r="E99">
            <v>1520.84</v>
          </cell>
          <cell r="F99">
            <v>4672.16</v>
          </cell>
        </row>
        <row r="100">
          <cell r="A100" t="str">
            <v>EC.1114</v>
          </cell>
          <cell r="B100" t="str">
            <v>Laøm maët ñöôøng ñaù daêm nöôùc lôùp treân chieàu daøy ñaõ leøn eùp 14 cm</v>
          </cell>
          <cell r="C100" t="str">
            <v>m3</v>
          </cell>
          <cell r="D100">
            <v>14882.96</v>
          </cell>
          <cell r="E100">
            <v>1586.18</v>
          </cell>
          <cell r="F100">
            <v>5442.01</v>
          </cell>
        </row>
        <row r="101">
          <cell r="A101" t="str">
            <v>EC.1115</v>
          </cell>
          <cell r="B101" t="str">
            <v>Laøm maët ñöôøng ñaù daêm nöôùc lôùp treân chieàu daøy ñaõ leøn eùp 15 cm</v>
          </cell>
          <cell r="C101" t="str">
            <v>m3</v>
          </cell>
          <cell r="D101">
            <v>15893.85</v>
          </cell>
          <cell r="E101">
            <v>1624.9</v>
          </cell>
          <cell r="F101">
            <v>5813.66</v>
          </cell>
        </row>
        <row r="102">
          <cell r="A102" t="str">
            <v>EC.1211</v>
          </cell>
          <cell r="B102" t="str">
            <v>Laøm maët ñöôøng ñaù daêm nöôùc lôùp döôùi chieàu daøy ñaõ leøn eùp 8 cm</v>
          </cell>
          <cell r="C102" t="str">
            <v>m3</v>
          </cell>
          <cell r="D102">
            <v>7199.91</v>
          </cell>
          <cell r="E102">
            <v>661.82</v>
          </cell>
          <cell r="F102">
            <v>2654.64</v>
          </cell>
        </row>
        <row r="103">
          <cell r="A103" t="str">
            <v>EC.1212</v>
          </cell>
          <cell r="B103" t="str">
            <v>Laøm maët ñöôøng ñaù daêm nöôùc lôùp döôùi chieàu daøy ñaõ leøn eùp 10 cm</v>
          </cell>
          <cell r="C103" t="str">
            <v>m3</v>
          </cell>
          <cell r="D103">
            <v>8993.07</v>
          </cell>
          <cell r="E103">
            <v>741.67</v>
          </cell>
          <cell r="F103">
            <v>3185.57</v>
          </cell>
        </row>
        <row r="104">
          <cell r="A104" t="str">
            <v>EC.1213</v>
          </cell>
          <cell r="B104" t="str">
            <v>Laøm maët ñöôøng ñaù daêm nöôùc lôùp döôùi chieàu daøy ñaõ leøn eùp 12 cm</v>
          </cell>
          <cell r="C104" t="str">
            <v>m3</v>
          </cell>
          <cell r="D104">
            <v>10793.05</v>
          </cell>
          <cell r="E104">
            <v>793.69</v>
          </cell>
          <cell r="F104">
            <v>4167.79</v>
          </cell>
        </row>
        <row r="105">
          <cell r="A105" t="str">
            <v>EC.1214</v>
          </cell>
          <cell r="B105" t="str">
            <v>Laøm maët ñöôøng ñaù daêm nöôùc lôùp döôùi chieàu daøy ñaõ leøn eùp 14 cm</v>
          </cell>
          <cell r="C105" t="str">
            <v>m3</v>
          </cell>
          <cell r="D105">
            <v>12593.03</v>
          </cell>
          <cell r="E105">
            <v>846.93</v>
          </cell>
          <cell r="F105">
            <v>4619.08</v>
          </cell>
        </row>
        <row r="106">
          <cell r="A106" t="str">
            <v>EC.1215</v>
          </cell>
          <cell r="B106" t="str">
            <v>Laøm maët ñöôøng ñaù daêm nöôùc lôùp döôùi chieàu daøy ñaõ leøn eùp 15 cm</v>
          </cell>
          <cell r="C106" t="str">
            <v>m3</v>
          </cell>
          <cell r="D106">
            <v>13493.02</v>
          </cell>
          <cell r="E106">
            <v>873.55</v>
          </cell>
          <cell r="F106">
            <v>4937.6400000000003</v>
          </cell>
        </row>
        <row r="107">
          <cell r="A107" t="str">
            <v>EC.2111</v>
          </cell>
          <cell r="B107" t="str">
            <v>Laøm maët ñöôøng caáp phoái lôùp treân chieàu daøy ñaõ leøn eùp 6 cm</v>
          </cell>
          <cell r="C107" t="str">
            <v>m3</v>
          </cell>
          <cell r="D107">
            <v>1503.14</v>
          </cell>
          <cell r="E107">
            <v>398.28</v>
          </cell>
          <cell r="F107">
            <v>1884.79</v>
          </cell>
        </row>
        <row r="108">
          <cell r="A108" t="str">
            <v>EC.2112</v>
          </cell>
          <cell r="B108" t="str">
            <v>Laøm maët ñöôøng caáp phoái lôùp treân chieàu daøy ñaõ leøn eùp 8 cm</v>
          </cell>
          <cell r="C108" t="str">
            <v>m3</v>
          </cell>
          <cell r="D108">
            <v>1930.64</v>
          </cell>
          <cell r="E108">
            <v>423.25</v>
          </cell>
          <cell r="F108">
            <v>2601.5500000000002</v>
          </cell>
        </row>
        <row r="109">
          <cell r="A109" t="str">
            <v>EC.2113</v>
          </cell>
          <cell r="B109" t="str">
            <v>Laøm maët ñöôøng caáp phoái lôùp treân chieàu daøy ñaõ leøn eùp 10 cm</v>
          </cell>
          <cell r="C109" t="str">
            <v>m3</v>
          </cell>
          <cell r="D109">
            <v>2359.64</v>
          </cell>
          <cell r="E109">
            <v>449.4</v>
          </cell>
          <cell r="F109">
            <v>3185.57</v>
          </cell>
        </row>
        <row r="110">
          <cell r="A110" t="str">
            <v>EC.2114</v>
          </cell>
          <cell r="B110" t="str">
            <v>Laøm maët ñöôøng caáp phoái lôùp treân chieàu daøy ñaõ leøn eùp 12 cm</v>
          </cell>
          <cell r="C110" t="str">
            <v>m3</v>
          </cell>
          <cell r="D110">
            <v>2788.64</v>
          </cell>
          <cell r="E110">
            <v>475.56</v>
          </cell>
          <cell r="F110">
            <v>3875.78</v>
          </cell>
        </row>
        <row r="111">
          <cell r="A111" t="str">
            <v>EC.2115</v>
          </cell>
          <cell r="B111" t="str">
            <v>Laøm maët ñöôøng caáp phoái lôùp treân chieàu daøy ñaõ leøn eùp 14 cm</v>
          </cell>
          <cell r="C111" t="str">
            <v>m3</v>
          </cell>
          <cell r="D111">
            <v>3216.14</v>
          </cell>
          <cell r="E111">
            <v>501.72</v>
          </cell>
          <cell r="F111">
            <v>4512.8900000000003</v>
          </cell>
        </row>
        <row r="112">
          <cell r="A112" t="str">
            <v>EC.2116</v>
          </cell>
          <cell r="B112" t="str">
            <v>Laøm maët ñöôøng caáp phoái lôùp treân chieàu daøy ñaõ leøn eùp 16 cm</v>
          </cell>
          <cell r="C112" t="str">
            <v>m3</v>
          </cell>
          <cell r="D112">
            <v>3645.14</v>
          </cell>
          <cell r="E112">
            <v>527.87</v>
          </cell>
          <cell r="F112">
            <v>5070.37</v>
          </cell>
        </row>
        <row r="113">
          <cell r="A113" t="str">
            <v>EC.2117</v>
          </cell>
          <cell r="B113" t="str">
            <v>Laøm maët ñöôøng caáp phoái lôùp treân chieàu daøy ñaõ leøn eùp 18 cm</v>
          </cell>
          <cell r="C113" t="str">
            <v>m3</v>
          </cell>
          <cell r="D113">
            <v>4072.64</v>
          </cell>
          <cell r="E113">
            <v>552.84</v>
          </cell>
          <cell r="F113">
            <v>5760.57</v>
          </cell>
        </row>
        <row r="114">
          <cell r="A114" t="str">
            <v>EC.2118</v>
          </cell>
          <cell r="B114" t="str">
            <v>Laøm maët ñöôøng caáp phoái lôùp treân chieàu daøy ñaõ leøn eùp 20 cm</v>
          </cell>
          <cell r="C114" t="str">
            <v>m3</v>
          </cell>
          <cell r="D114">
            <v>4501.6400000000003</v>
          </cell>
          <cell r="E114">
            <v>578.99</v>
          </cell>
          <cell r="F114">
            <v>6397.68</v>
          </cell>
        </row>
        <row r="115">
          <cell r="A115" t="str">
            <v>EC.2211</v>
          </cell>
          <cell r="B115" t="str">
            <v>Laøm maët ñöôøng caáp phoái lôùp döôùi chieàu daøy ñaõ leøn eùp 8 cm</v>
          </cell>
          <cell r="C115" t="str">
            <v>m3</v>
          </cell>
          <cell r="D115">
            <v>1285.5</v>
          </cell>
          <cell r="E115">
            <v>235.4</v>
          </cell>
          <cell r="F115">
            <v>1353.87</v>
          </cell>
        </row>
        <row r="116">
          <cell r="A116" t="str">
            <v>EC.2212</v>
          </cell>
          <cell r="B116" t="str">
            <v>Laøm maët ñöôøng caáp phoái lôùp döôùi chieàu daøy ñaõ leøn eùp 8 cm</v>
          </cell>
          <cell r="C116" t="str">
            <v>m3</v>
          </cell>
          <cell r="D116">
            <v>1713</v>
          </cell>
          <cell r="E116">
            <v>261.56</v>
          </cell>
          <cell r="F116">
            <v>1858.25</v>
          </cell>
        </row>
        <row r="117">
          <cell r="A117" t="str">
            <v>EC.2213</v>
          </cell>
          <cell r="B117" t="str">
            <v>Laøm maët ñöôøng caáp phoái lôùp döôùi chieàu daøy ñaõ leøn eùp 10 cm</v>
          </cell>
          <cell r="C117" t="str">
            <v>m3</v>
          </cell>
          <cell r="D117">
            <v>2142</v>
          </cell>
          <cell r="E117">
            <v>287.70999999999998</v>
          </cell>
          <cell r="F117">
            <v>2256.4499999999998</v>
          </cell>
        </row>
        <row r="118">
          <cell r="A118" t="str">
            <v>EC.2214</v>
          </cell>
          <cell r="B118" t="str">
            <v>Laøm maët ñöôøng caáp phoái lôùp döôùi chieàu daøy ñaõ leøn eùp 12 cm</v>
          </cell>
          <cell r="C118" t="str">
            <v>m3</v>
          </cell>
          <cell r="D118">
            <v>2571</v>
          </cell>
          <cell r="E118">
            <v>313.87</v>
          </cell>
          <cell r="F118">
            <v>2760.83</v>
          </cell>
        </row>
        <row r="119">
          <cell r="A119" t="str">
            <v>EC.2215</v>
          </cell>
          <cell r="B119" t="str">
            <v>Laøm maët ñöôøng caáp phoái lôùp döôùi chieàu daøy ñaõ leøn eùp 14 cm</v>
          </cell>
          <cell r="C119" t="str">
            <v>m3</v>
          </cell>
          <cell r="D119">
            <v>2998.5</v>
          </cell>
          <cell r="E119">
            <v>340.03</v>
          </cell>
          <cell r="F119">
            <v>3212.12</v>
          </cell>
        </row>
        <row r="120">
          <cell r="A120" t="str">
            <v>EC.2216</v>
          </cell>
          <cell r="B120" t="str">
            <v>Laøm maët ñöôøng caáp phoái lôùp döôùi chieàu daøy ñaõ leøn eùp 16 cm</v>
          </cell>
          <cell r="C120" t="str">
            <v>m3</v>
          </cell>
          <cell r="D120">
            <v>3427.5</v>
          </cell>
          <cell r="E120">
            <v>364.99</v>
          </cell>
          <cell r="F120">
            <v>3610.31</v>
          </cell>
        </row>
        <row r="121">
          <cell r="A121" t="str">
            <v>EC.2217</v>
          </cell>
          <cell r="B121" t="str">
            <v>Laøm maët ñöôøng caáp phoái lôùp döôùi chieàu daøy ñaõ leøn eùp 18 cm</v>
          </cell>
          <cell r="C121" t="str">
            <v>m3</v>
          </cell>
          <cell r="D121">
            <v>3855</v>
          </cell>
          <cell r="E121">
            <v>391.15</v>
          </cell>
          <cell r="F121">
            <v>4114.7</v>
          </cell>
        </row>
        <row r="122">
          <cell r="A122" t="str">
            <v>EC.2218</v>
          </cell>
          <cell r="B122" t="str">
            <v>Laøm maët ñöôøng caáp phoái lôùp döôùi chieàu daøy ñaõ leøn eùp 20 cm</v>
          </cell>
          <cell r="C122" t="str">
            <v>m3</v>
          </cell>
          <cell r="D122">
            <v>4284</v>
          </cell>
          <cell r="E122">
            <v>417.3</v>
          </cell>
          <cell r="F122">
            <v>4725.26</v>
          </cell>
        </row>
        <row r="123">
          <cell r="A123" t="str">
            <v>EC.4112</v>
          </cell>
          <cell r="B123" t="str">
            <v>Laøm maët ñöôøng ñaù daêm nhöïa thaâm nhaäp laùng nhöïa tieâu chuaån 5,5 kg/m2 chieàu daøy ñaõ leøn eùp 6 cm</v>
          </cell>
          <cell r="C123" t="str">
            <v>m2</v>
          </cell>
          <cell r="D123">
            <v>26495.119999999999</v>
          </cell>
          <cell r="E123">
            <v>1893.77</v>
          </cell>
          <cell r="F123">
            <v>3286.7</v>
          </cell>
        </row>
        <row r="124">
          <cell r="A124" t="str">
            <v>EC.4113</v>
          </cell>
          <cell r="B124" t="str">
            <v>Laøm maët ñöôøng ñaù daêm nhöïa thaâm nhaäp laùng nhöïa tieâu chuaån 5,5 kg/m2 chieàu daøy ñaõ leøn eùp 7 cm</v>
          </cell>
          <cell r="C124" t="str">
            <v>m2</v>
          </cell>
          <cell r="D124">
            <v>27695.119999999999</v>
          </cell>
          <cell r="E124">
            <v>1893.77</v>
          </cell>
          <cell r="F124">
            <v>3286.7</v>
          </cell>
        </row>
        <row r="125">
          <cell r="A125" t="str">
            <v>EC.4114</v>
          </cell>
          <cell r="B125" t="str">
            <v>Laøm maët ñöôøng ñaù daêm nhöïa thaâm nhaäp laùng nhöïa tieâu chuaån 5,5 kg/m2 chieàu daøy ñaõ leøn eùp 8 cm</v>
          </cell>
          <cell r="C125" t="str">
            <v>m2</v>
          </cell>
          <cell r="D125">
            <v>28895.119999999999</v>
          </cell>
          <cell r="E125">
            <v>1893.77</v>
          </cell>
          <cell r="F125">
            <v>3286.7</v>
          </cell>
        </row>
        <row r="126">
          <cell r="A126" t="str">
            <v>GD.1114</v>
          </cell>
          <cell r="B126" t="str">
            <v>Xaây moùng gaïch chæ vöõa XM#75 daøy £ 33cm</v>
          </cell>
          <cell r="C126" t="str">
            <v>m3</v>
          </cell>
          <cell r="D126">
            <v>255912</v>
          </cell>
          <cell r="E126">
            <v>21662</v>
          </cell>
        </row>
        <row r="127">
          <cell r="A127" t="str">
            <v>GD.1124</v>
          </cell>
          <cell r="B127" t="str">
            <v>Xaây moùng gaïch chæ vöõa XM#75 daøy &gt; 33cm</v>
          </cell>
          <cell r="C127" t="str">
            <v>m3</v>
          </cell>
          <cell r="D127">
            <v>255447</v>
          </cell>
          <cell r="E127">
            <v>19327</v>
          </cell>
        </row>
        <row r="128">
          <cell r="A128" t="str">
            <v>GD.2114</v>
          </cell>
          <cell r="B128" t="str">
            <v>Xaây töôøng gaïch chæ vöõa XM#75 daøy £11cm cao £4m</v>
          </cell>
          <cell r="C128" t="str">
            <v>m3</v>
          </cell>
          <cell r="D128">
            <v>276974</v>
          </cell>
          <cell r="E128">
            <v>31620</v>
          </cell>
          <cell r="F128">
            <v>1631</v>
          </cell>
        </row>
        <row r="129">
          <cell r="A129" t="str">
            <v>GD.2124</v>
          </cell>
          <cell r="B129" t="str">
            <v>Xaây töôøng gaïch chæ vöõa XM#75 daøy £11cm cao &gt;4m</v>
          </cell>
          <cell r="C129" t="str">
            <v>m3</v>
          </cell>
          <cell r="D129">
            <v>297934</v>
          </cell>
          <cell r="E129">
            <v>31520</v>
          </cell>
          <cell r="F129">
            <v>3811</v>
          </cell>
        </row>
        <row r="130">
          <cell r="A130" t="str">
            <v>GD.2214</v>
          </cell>
          <cell r="B130" t="str">
            <v>Xaây töôøng gaïch chæ vöõa XM#75 daøy £33cm cao £4m</v>
          </cell>
          <cell r="C130" t="str">
            <v>m3</v>
          </cell>
          <cell r="D130">
            <v>265816</v>
          </cell>
          <cell r="E130">
            <v>24904</v>
          </cell>
          <cell r="F130">
            <v>1631</v>
          </cell>
        </row>
        <row r="131">
          <cell r="A131" t="str">
            <v>GD.2224</v>
          </cell>
          <cell r="B131" t="str">
            <v>Xaây töôøng gaïch chæ vöõa XM#75 daøy £33cm cao &gt;4m</v>
          </cell>
          <cell r="C131" t="str">
            <v>m3</v>
          </cell>
          <cell r="D131">
            <v>286776</v>
          </cell>
          <cell r="E131">
            <v>25553</v>
          </cell>
          <cell r="F131">
            <v>3811</v>
          </cell>
        </row>
        <row r="132">
          <cell r="A132" t="str">
            <v>GD.3114</v>
          </cell>
          <cell r="B132" t="str">
            <v>Xaây truï gaïch chæ vöõa XM#75 cao £4m</v>
          </cell>
          <cell r="C132" t="str">
            <v>m3</v>
          </cell>
          <cell r="D132">
            <v>265351</v>
          </cell>
          <cell r="E132">
            <v>38913</v>
          </cell>
          <cell r="F132">
            <v>1359</v>
          </cell>
        </row>
        <row r="133">
          <cell r="A133" t="str">
            <v>GD.3124</v>
          </cell>
          <cell r="B133" t="str">
            <v>Xaây truï gaïch chæ vöõa XM#75 cao &gt;4m</v>
          </cell>
          <cell r="C133" t="str">
            <v>m3</v>
          </cell>
          <cell r="D133">
            <v>286311</v>
          </cell>
          <cell r="E133">
            <v>51884</v>
          </cell>
          <cell r="F133">
            <v>3539</v>
          </cell>
        </row>
        <row r="134">
          <cell r="A134" t="str">
            <v>GG.1114</v>
          </cell>
          <cell r="B134" t="str">
            <v>Xaây moùng gaïch theû 4x8x19 vöõa XM#75 daøy £ 30cm</v>
          </cell>
          <cell r="C134" t="str">
            <v>m3</v>
          </cell>
          <cell r="D134">
            <v>430729</v>
          </cell>
          <cell r="E134">
            <v>30482</v>
          </cell>
        </row>
        <row r="135">
          <cell r="A135" t="str">
            <v>GG.1124</v>
          </cell>
          <cell r="B135" t="str">
            <v>Xaây moùng gaïch theû 4x8x19 vöõa XM#75 daøy &gt; 30cm</v>
          </cell>
          <cell r="C135" t="str">
            <v>m3</v>
          </cell>
          <cell r="D135">
            <v>427369</v>
          </cell>
          <cell r="E135">
            <v>26980</v>
          </cell>
        </row>
        <row r="136">
          <cell r="A136" t="str">
            <v>GG.2114</v>
          </cell>
          <cell r="B136" t="str">
            <v>Xaây töôøng gaïch theû 4x8x19 vöõa XM#75 daøy £10cm cao £4m</v>
          </cell>
          <cell r="C136" t="str">
            <v>m3</v>
          </cell>
          <cell r="D136">
            <v>447793</v>
          </cell>
          <cell r="E136">
            <v>35022</v>
          </cell>
          <cell r="F136">
            <v>906</v>
          </cell>
        </row>
        <row r="137">
          <cell r="A137" t="str">
            <v>GG.2124</v>
          </cell>
          <cell r="B137" t="str">
            <v>Xaây töôøng gaïch theû 4x8x19 vöõa XM#75 daøy £10cm cao &gt;4m</v>
          </cell>
          <cell r="C137" t="str">
            <v>m3</v>
          </cell>
          <cell r="D137">
            <v>502570</v>
          </cell>
          <cell r="E137">
            <v>38913</v>
          </cell>
          <cell r="F137">
            <v>5810</v>
          </cell>
        </row>
        <row r="138">
          <cell r="A138" t="str">
            <v>GG.2214</v>
          </cell>
          <cell r="B138" t="str">
            <v>Xaây töôøng gaïch theû 4x8x19 vöõa XM#75 daøy £30cm cao £4m</v>
          </cell>
          <cell r="C138" t="str">
            <v>m3</v>
          </cell>
          <cell r="D138">
            <v>434790</v>
          </cell>
          <cell r="E138">
            <v>31130</v>
          </cell>
          <cell r="F138">
            <v>1495</v>
          </cell>
        </row>
        <row r="139">
          <cell r="A139" t="str">
            <v>GG.2224</v>
          </cell>
          <cell r="B139" t="str">
            <v>Xaây töôøng gaïch theû 4x8x19 vöõa XM#75 daøy £30cm cao &gt;4m</v>
          </cell>
          <cell r="C139" t="str">
            <v>m3</v>
          </cell>
          <cell r="D139">
            <v>489567</v>
          </cell>
          <cell r="E139">
            <v>33725</v>
          </cell>
          <cell r="F139">
            <v>5854</v>
          </cell>
        </row>
        <row r="140">
          <cell r="A140" t="str">
            <v>GG.3114</v>
          </cell>
          <cell r="B140" t="str">
            <v>Xaây truï gaïch theû 4x8x19 vöõa XM#75 cao £4m</v>
          </cell>
          <cell r="C140" t="str">
            <v>m3</v>
          </cell>
          <cell r="D140">
            <v>419047</v>
          </cell>
          <cell r="E140">
            <v>60704</v>
          </cell>
          <cell r="F140">
            <v>1359</v>
          </cell>
        </row>
        <row r="141">
          <cell r="A141" t="str">
            <v>GG.3124</v>
          </cell>
          <cell r="B141" t="str">
            <v>Xaây truï gaïch theû 4x8x19  vöõa XM#75 cao &gt;4m</v>
          </cell>
          <cell r="C141" t="str">
            <v>m3</v>
          </cell>
          <cell r="D141">
            <v>473824</v>
          </cell>
          <cell r="E141">
            <v>67449</v>
          </cell>
          <cell r="F141">
            <v>5718</v>
          </cell>
        </row>
        <row r="142">
          <cell r="A142" t="str">
            <v>GI.1114</v>
          </cell>
          <cell r="B142" t="str">
            <v>Xaây töôøng gaïch oáng 8x8x19 vöõa XM#75 daøy £10cm cao £4m</v>
          </cell>
          <cell r="C142" t="str">
            <v>m3</v>
          </cell>
          <cell r="D142">
            <v>300526</v>
          </cell>
          <cell r="E142">
            <v>25293</v>
          </cell>
          <cell r="F142">
            <v>906</v>
          </cell>
        </row>
        <row r="143">
          <cell r="A143" t="str">
            <v>GI.1124</v>
          </cell>
          <cell r="B143" t="str">
            <v>Xaây töôøng gaïch oáng 8x8x19 vöõa XM#75 daøy £10cm cao &gt;4m</v>
          </cell>
          <cell r="C143" t="str">
            <v>m3</v>
          </cell>
          <cell r="D143">
            <v>355303</v>
          </cell>
          <cell r="E143">
            <v>27888</v>
          </cell>
          <cell r="F143">
            <v>4176</v>
          </cell>
        </row>
        <row r="144">
          <cell r="A144" t="str">
            <v>GI.1214</v>
          </cell>
          <cell r="B144" t="str">
            <v>Xaây töôøng gaïch oáng 8x8x19 vöõa XM#75 daøy £30cm cao £4m</v>
          </cell>
          <cell r="C144" t="str">
            <v>m3</v>
          </cell>
          <cell r="D144">
            <v>303531</v>
          </cell>
          <cell r="E144">
            <v>22051</v>
          </cell>
          <cell r="F144">
            <v>1359</v>
          </cell>
        </row>
        <row r="145">
          <cell r="A145" t="str">
            <v>GI.1224</v>
          </cell>
          <cell r="B145" t="str">
            <v>Xaây töôøng gaïch oáng 8x8x19 vöõa XM#75 daøy £30cm cao &gt;4m</v>
          </cell>
          <cell r="C145" t="str">
            <v>m3</v>
          </cell>
          <cell r="D145">
            <v>358309</v>
          </cell>
          <cell r="E145">
            <v>23996</v>
          </cell>
          <cell r="F145">
            <v>4084</v>
          </cell>
        </row>
        <row r="146">
          <cell r="A146" t="str">
            <v>HA.1111</v>
          </cell>
          <cell r="B146" t="str">
            <v>Beâ toâng loùt moùng ñaù 4x6 M#100</v>
          </cell>
          <cell r="C146" t="str">
            <v>m3</v>
          </cell>
          <cell r="D146">
            <v>256233</v>
          </cell>
          <cell r="E146">
            <v>20481</v>
          </cell>
          <cell r="F146">
            <v>12041</v>
          </cell>
        </row>
        <row r="147">
          <cell r="A147" t="str">
            <v>HA.1112</v>
          </cell>
          <cell r="B147" t="str">
            <v>Beâ toâng loùt moùng ñaù 4x6 M#150</v>
          </cell>
          <cell r="C147" t="str">
            <v>m3</v>
          </cell>
          <cell r="D147">
            <v>305014</v>
          </cell>
          <cell r="E147">
            <v>20481</v>
          </cell>
          <cell r="F147">
            <v>12041</v>
          </cell>
        </row>
        <row r="148">
          <cell r="A148" t="str">
            <v>HA.1213</v>
          </cell>
          <cell r="B148" t="str">
            <v>Beâ toâng moùng ñaù 1x2 M#200 chieàu roäng £250cm</v>
          </cell>
          <cell r="C148" t="str">
            <v>m3</v>
          </cell>
          <cell r="D148">
            <v>411587</v>
          </cell>
          <cell r="E148">
            <v>20357</v>
          </cell>
          <cell r="F148">
            <v>12480</v>
          </cell>
        </row>
        <row r="149">
          <cell r="A149" t="str">
            <v>HA.1214</v>
          </cell>
          <cell r="B149" t="str">
            <v>Beâ toâng moùng ñaù 1x2 M#250 chieàu roäng £250cm</v>
          </cell>
          <cell r="C149" t="str">
            <v>m3</v>
          </cell>
          <cell r="D149">
            <v>467776</v>
          </cell>
          <cell r="E149">
            <v>20357</v>
          </cell>
          <cell r="F149">
            <v>12480</v>
          </cell>
        </row>
        <row r="150">
          <cell r="A150" t="str">
            <v>HA.1215</v>
          </cell>
          <cell r="B150" t="str">
            <v>Beâ toâng moùng ñaù 1x2 M#300 chieàu roäng £250cm</v>
          </cell>
          <cell r="C150" t="str">
            <v>m3</v>
          </cell>
          <cell r="D150">
            <v>669545</v>
          </cell>
          <cell r="E150">
            <v>20357</v>
          </cell>
          <cell r="F150">
            <v>12480</v>
          </cell>
        </row>
        <row r="151">
          <cell r="A151" t="str">
            <v>HA.1223</v>
          </cell>
          <cell r="B151" t="str">
            <v>Beâ toâng moùng ñaù 1x2 M#200 chieàu roäng &gt;250cm</v>
          </cell>
          <cell r="C151" t="str">
            <v>m3</v>
          </cell>
          <cell r="D151">
            <v>437459</v>
          </cell>
          <cell r="E151">
            <v>29915</v>
          </cell>
          <cell r="F151">
            <v>12480</v>
          </cell>
        </row>
        <row r="152">
          <cell r="A152" t="str">
            <v>HA.1233</v>
          </cell>
          <cell r="B152" t="str">
            <v>Beâ toâng moùng ñaù 2x4 M#200 chieàu roäng £250cm</v>
          </cell>
          <cell r="C152" t="str">
            <v>m3</v>
          </cell>
          <cell r="D152">
            <v>390551</v>
          </cell>
          <cell r="E152">
            <v>20357</v>
          </cell>
          <cell r="F152">
            <v>12480</v>
          </cell>
        </row>
        <row r="153">
          <cell r="A153" t="str">
            <v>HA.1243</v>
          </cell>
          <cell r="B153" t="str">
            <v>Beâ toâng moùng ñaù 2x4 M#200 chieàu roäng &gt;250cm</v>
          </cell>
          <cell r="C153" t="str">
            <v>m3</v>
          </cell>
          <cell r="D153">
            <v>416423</v>
          </cell>
          <cell r="E153">
            <v>29915</v>
          </cell>
          <cell r="F153">
            <v>12480</v>
          </cell>
        </row>
        <row r="154">
          <cell r="A154" t="str">
            <v>HA.1332</v>
          </cell>
          <cell r="B154" t="str">
            <v>Beâ toâng neàn ñaù 4x6 M#150</v>
          </cell>
          <cell r="C154" t="str">
            <v>m3</v>
          </cell>
          <cell r="D154">
            <v>308064</v>
          </cell>
          <cell r="E154">
            <v>19613</v>
          </cell>
          <cell r="F154">
            <v>12480</v>
          </cell>
        </row>
        <row r="155">
          <cell r="A155" t="str">
            <v>HA.2113</v>
          </cell>
          <cell r="B155" t="str">
            <v>Beâ toâng töôøng ñaù 1x2 M#200 daøy £45cm cao £4m</v>
          </cell>
          <cell r="C155" t="str">
            <v>m3</v>
          </cell>
          <cell r="D155">
            <v>499172</v>
          </cell>
          <cell r="E155">
            <v>46177</v>
          </cell>
          <cell r="F155">
            <v>15888</v>
          </cell>
        </row>
        <row r="156">
          <cell r="A156" t="str">
            <v>HA.2123</v>
          </cell>
          <cell r="B156" t="str">
            <v>Beâ toâng töôøng ñaù 1x2 M#200 daøy £45cm cao &gt;4m</v>
          </cell>
          <cell r="C156" t="str">
            <v>m3</v>
          </cell>
          <cell r="D156">
            <v>499172</v>
          </cell>
          <cell r="E156">
            <v>54738</v>
          </cell>
          <cell r="F156">
            <v>21882</v>
          </cell>
        </row>
        <row r="157">
          <cell r="A157" t="str">
            <v>HA.2313</v>
          </cell>
          <cell r="B157" t="str">
            <v>Beâ toâng coät ñaù 1x2 M#200; S£0,1m2 cao £4m</v>
          </cell>
          <cell r="C157" t="str">
            <v>m3</v>
          </cell>
          <cell r="D157">
            <v>445124</v>
          </cell>
          <cell r="E157">
            <v>58370</v>
          </cell>
          <cell r="F157">
            <v>15888</v>
          </cell>
        </row>
        <row r="158">
          <cell r="A158" t="str">
            <v>HA.2323</v>
          </cell>
          <cell r="B158" t="str">
            <v>Beâ toâng coät ñaù 1x2 M#200; S£0,1m2 cao &gt;4m</v>
          </cell>
          <cell r="C158" t="str">
            <v>m3</v>
          </cell>
          <cell r="D158">
            <v>445124</v>
          </cell>
          <cell r="E158">
            <v>62520</v>
          </cell>
          <cell r="F158">
            <v>21882</v>
          </cell>
        </row>
        <row r="159">
          <cell r="A159" t="str">
            <v>HA.3113</v>
          </cell>
          <cell r="B159" t="str">
            <v>Beâ toâng daàm, giaèng ñaù 1x2 M#200</v>
          </cell>
          <cell r="C159" t="str">
            <v>m3</v>
          </cell>
          <cell r="D159">
            <v>411587</v>
          </cell>
          <cell r="E159">
            <v>46117</v>
          </cell>
          <cell r="F159">
            <v>21882</v>
          </cell>
        </row>
        <row r="160">
          <cell r="A160" t="str">
            <v>HA.3213</v>
          </cell>
          <cell r="B160" t="str">
            <v>Beâ toâng saøn maùi ñaù 1x2 M#200</v>
          </cell>
          <cell r="C160" t="str">
            <v>m3</v>
          </cell>
          <cell r="D160">
            <v>411587</v>
          </cell>
          <cell r="E160">
            <v>32168</v>
          </cell>
          <cell r="F160">
            <v>18474</v>
          </cell>
        </row>
        <row r="161">
          <cell r="A161" t="str">
            <v>HA.3313</v>
          </cell>
          <cell r="B161" t="str">
            <v>Beâ toâng oâ vaêng, taám ñan maùi ñaù 1x2 M#200</v>
          </cell>
          <cell r="C161" t="str">
            <v>m3</v>
          </cell>
          <cell r="D161">
            <v>411587</v>
          </cell>
          <cell r="E161">
            <v>49290</v>
          </cell>
          <cell r="F161">
            <v>18474</v>
          </cell>
        </row>
        <row r="162">
          <cell r="A162" t="str">
            <v>HA.3315</v>
          </cell>
          <cell r="B162" t="str">
            <v>Beâ toâng oâ vaêng, taám ñan maùi ñaù 1x2 M#300</v>
          </cell>
          <cell r="C162" t="str">
            <v>m3</v>
          </cell>
          <cell r="D162">
            <v>669545</v>
          </cell>
          <cell r="E162">
            <v>49290</v>
          </cell>
          <cell r="F162">
            <v>18474</v>
          </cell>
        </row>
        <row r="163">
          <cell r="A163" t="str">
            <v>HA.3413</v>
          </cell>
          <cell r="B163" t="str">
            <v>Beâ toâng caàu thanh thöôøng ñaù 1x2 M#200</v>
          </cell>
          <cell r="C163" t="str">
            <v>m3</v>
          </cell>
          <cell r="D163">
            <v>411587</v>
          </cell>
          <cell r="E163">
            <v>37616</v>
          </cell>
          <cell r="F163">
            <v>18474</v>
          </cell>
        </row>
        <row r="164">
          <cell r="A164" t="str">
            <v>HA.3423</v>
          </cell>
          <cell r="B164" t="str">
            <v>Beâ toâng caàu thanh xoay ñaù 1x2 M#200</v>
          </cell>
          <cell r="C164" t="str">
            <v>m3</v>
          </cell>
          <cell r="D164">
            <v>411587</v>
          </cell>
          <cell r="E164">
            <v>39821</v>
          </cell>
          <cell r="F164">
            <v>18474</v>
          </cell>
        </row>
        <row r="165">
          <cell r="A165" t="str">
            <v>HA.5213</v>
          </cell>
          <cell r="B165" t="str">
            <v>Beâ toâng möông caùp, raõnh nöôùc ñaù 1x2 M#200</v>
          </cell>
          <cell r="C165" t="str">
            <v>m3</v>
          </cell>
          <cell r="D165">
            <v>411587</v>
          </cell>
          <cell r="E165">
            <v>28666</v>
          </cell>
          <cell r="F165">
            <v>9146</v>
          </cell>
        </row>
        <row r="166">
          <cell r="A166" t="str">
            <v>HA.8113</v>
          </cell>
          <cell r="B166" t="str">
            <v>Beâ toâng maët ñöôøng ñaù 1x2 M#200 chieàu daøy £25cm</v>
          </cell>
          <cell r="C166" t="str">
            <v>m3</v>
          </cell>
          <cell r="D166">
            <v>445271</v>
          </cell>
          <cell r="E166">
            <v>24623</v>
          </cell>
          <cell r="F166">
            <v>15375</v>
          </cell>
        </row>
        <row r="167">
          <cell r="A167" t="str">
            <v>HG.4113</v>
          </cell>
          <cell r="B167" t="str">
            <v>Ñoå beâ toâng naép möông M#200 ñaù 1x2</v>
          </cell>
          <cell r="C167" t="str">
            <v>m3</v>
          </cell>
          <cell r="D167">
            <v>405555</v>
          </cell>
          <cell r="E167">
            <v>31901</v>
          </cell>
          <cell r="F167">
            <v>9146</v>
          </cell>
        </row>
        <row r="168">
          <cell r="A168" t="str">
            <v>IA.1110</v>
          </cell>
          <cell r="B168" t="str">
            <v>Saûn xuaát vaø gia coâng theùp moùng F £10</v>
          </cell>
          <cell r="C168" t="str">
            <v>kg</v>
          </cell>
          <cell r="D168">
            <v>4283.2719999999999</v>
          </cell>
          <cell r="E168">
            <v>146.83199999999999</v>
          </cell>
          <cell r="F168">
            <v>15.916</v>
          </cell>
        </row>
        <row r="169">
          <cell r="A169" t="str">
            <v>IA.1120</v>
          </cell>
          <cell r="B169" t="str">
            <v>Saûn xuaát vaø gia coâng theùp moùng F £18</v>
          </cell>
          <cell r="C169" t="str">
            <v>kg</v>
          </cell>
          <cell r="D169">
            <v>4377.875</v>
          </cell>
          <cell r="E169">
            <v>108.178</v>
          </cell>
          <cell r="F169">
            <v>99.350999999999999</v>
          </cell>
        </row>
        <row r="170">
          <cell r="A170" t="str">
            <v>IA.1130</v>
          </cell>
          <cell r="B170" t="str">
            <v>Saûn xuaát vaø gia coâng theùp moùng F &gt;18</v>
          </cell>
          <cell r="C170" t="str">
            <v>kg</v>
          </cell>
          <cell r="D170">
            <v>4381.835</v>
          </cell>
          <cell r="E170">
            <v>82.366</v>
          </cell>
          <cell r="F170">
            <v>104.58499999999999</v>
          </cell>
        </row>
        <row r="171">
          <cell r="A171" t="str">
            <v>IA.2111</v>
          </cell>
          <cell r="B171" t="str">
            <v>Saûn xuaát vaø gia coâng theùp tuôøng F £10 cao £4m</v>
          </cell>
          <cell r="C171" t="str">
            <v>kg</v>
          </cell>
          <cell r="D171">
            <v>4283.2719999999999</v>
          </cell>
          <cell r="E171">
            <v>179.834</v>
          </cell>
          <cell r="F171">
            <v>15.916</v>
          </cell>
        </row>
        <row r="172">
          <cell r="A172" t="str">
            <v>IA.2121</v>
          </cell>
          <cell r="B172" t="str">
            <v>Saûn xuaát vaø gia coâng theùp tuôøng F £18 cao £4m</v>
          </cell>
          <cell r="C172" t="str">
            <v>kg</v>
          </cell>
          <cell r="D172">
            <v>4377.8779999999997</v>
          </cell>
          <cell r="E172">
            <v>147.37700000000001</v>
          </cell>
          <cell r="F172">
            <v>99.350999999999999</v>
          </cell>
        </row>
        <row r="173">
          <cell r="A173" t="str">
            <v>IA.2131</v>
          </cell>
          <cell r="B173" t="str">
            <v>Saûn xuaát vaø gia coâng theùp tuôøng F &gt;18 cao £4m</v>
          </cell>
          <cell r="C173" t="str">
            <v>kg</v>
          </cell>
          <cell r="D173">
            <v>4381.835</v>
          </cell>
          <cell r="E173">
            <v>120.065</v>
          </cell>
          <cell r="F173">
            <v>104.58499999999999</v>
          </cell>
        </row>
        <row r="174">
          <cell r="A174" t="str">
            <v>IA.2211</v>
          </cell>
          <cell r="B174" t="str">
            <v>Saûn xuaát vaø gia coâng theùp truï F £10 cao £4m</v>
          </cell>
          <cell r="C174" t="str">
            <v>kg</v>
          </cell>
          <cell r="D174">
            <v>4283.2719999999999</v>
          </cell>
          <cell r="E174">
            <v>196.327</v>
          </cell>
          <cell r="F174">
            <v>15.916</v>
          </cell>
        </row>
        <row r="175">
          <cell r="A175" t="str">
            <v>IA.2221</v>
          </cell>
          <cell r="B175" t="str">
            <v>Saûn xuaát vaø gia coâng theùp truï F £18 cao £4m</v>
          </cell>
          <cell r="C175" t="str">
            <v>kg</v>
          </cell>
          <cell r="D175">
            <v>4378.9549999999999</v>
          </cell>
          <cell r="E175">
            <v>132.20400000000001</v>
          </cell>
          <cell r="F175">
            <v>102.444</v>
          </cell>
        </row>
        <row r="176">
          <cell r="A176" t="str">
            <v>IA.2231</v>
          </cell>
          <cell r="B176" t="str">
            <v>Saûn xuaát vaø gia coâng theùp truï F &gt;18 cao £4m</v>
          </cell>
          <cell r="C176" t="str">
            <v>kg</v>
          </cell>
          <cell r="D176">
            <v>4387.2349999999997</v>
          </cell>
          <cell r="E176">
            <v>111.88500000000001</v>
          </cell>
          <cell r="F176">
            <v>121.6</v>
          </cell>
        </row>
        <row r="177">
          <cell r="A177" t="str">
            <v>IA.2311</v>
          </cell>
          <cell r="B177" t="str">
            <v>Saûn xuaát vaø gia coâng theùp daàm F £10 cao £4m</v>
          </cell>
          <cell r="C177" t="str">
            <v>kg</v>
          </cell>
          <cell r="D177">
            <v>4283.2719999999999</v>
          </cell>
          <cell r="E177">
            <v>213.74299999999999</v>
          </cell>
          <cell r="F177">
            <v>15.916</v>
          </cell>
        </row>
        <row r="178">
          <cell r="A178" t="str">
            <v>IA.2321</v>
          </cell>
          <cell r="B178" t="str">
            <v>Saûn xuaát vaø gia coâng theùp daàm F £18 cao £4m</v>
          </cell>
          <cell r="C178" t="str">
            <v>kg</v>
          </cell>
          <cell r="D178">
            <v>4378.2349999999997</v>
          </cell>
          <cell r="E178">
            <v>132.46799999999999</v>
          </cell>
          <cell r="F178">
            <v>100.35599999999999</v>
          </cell>
        </row>
        <row r="179">
          <cell r="A179" t="str">
            <v>IA.2331</v>
          </cell>
          <cell r="B179" t="str">
            <v>Saûn xuaát vaø gia coâng theùp daàm F &gt;18 cao £4m</v>
          </cell>
          <cell r="C179" t="str">
            <v>kg</v>
          </cell>
          <cell r="D179">
            <v>4386.2870000000003</v>
          </cell>
          <cell r="E179">
            <v>120.065</v>
          </cell>
          <cell r="F179">
            <v>118.97</v>
          </cell>
        </row>
        <row r="180">
          <cell r="A180" t="str">
            <v>IA.2411</v>
          </cell>
          <cell r="B180" t="str">
            <v>SX, gia coâng coát theùp oâ vaêng, taám ñan F £10</v>
          </cell>
          <cell r="C180" t="str">
            <v>kg</v>
          </cell>
          <cell r="D180">
            <v>4283.2719999999999</v>
          </cell>
          <cell r="E180">
            <v>286.57400000000001</v>
          </cell>
          <cell r="F180">
            <v>15.916</v>
          </cell>
        </row>
        <row r="181">
          <cell r="A181" t="str">
            <v>IA.2421</v>
          </cell>
          <cell r="B181" t="str">
            <v>SX, gia coâng coát theùp oâ vaêng, taám ñan F £18</v>
          </cell>
          <cell r="C181" t="str">
            <v>kg</v>
          </cell>
          <cell r="D181">
            <v>4377.7370000000001</v>
          </cell>
          <cell r="E181">
            <v>272.19200000000001</v>
          </cell>
          <cell r="F181">
            <v>99.582999999999998</v>
          </cell>
        </row>
        <row r="182">
          <cell r="A182" t="str">
            <v>IA.2431</v>
          </cell>
          <cell r="B182" t="str">
            <v>SX, gia coâng coát theùp oâ vaêng, taám ñan F &gt;18</v>
          </cell>
          <cell r="C182" t="str">
            <v>kg</v>
          </cell>
          <cell r="D182">
            <v>4381.835</v>
          </cell>
          <cell r="E182">
            <v>267.31</v>
          </cell>
          <cell r="F182">
            <v>105.127</v>
          </cell>
        </row>
        <row r="183">
          <cell r="A183" t="str">
            <v>IA.2511</v>
          </cell>
          <cell r="B183" t="str">
            <v>Saûn xuaát vaø gia coâng theùp saøn F £10 cao £16m</v>
          </cell>
          <cell r="C183" t="str">
            <v>kg</v>
          </cell>
          <cell r="D183">
            <v>4283.2719999999999</v>
          </cell>
          <cell r="E183">
            <v>189.76599999999999</v>
          </cell>
          <cell r="F183">
            <v>18.096</v>
          </cell>
        </row>
        <row r="184">
          <cell r="A184" t="str">
            <v>IA.2521</v>
          </cell>
          <cell r="B184" t="str">
            <v>Saûn xuaát vaø gia coâng theùp saøn F £18 cao £16m</v>
          </cell>
          <cell r="C184" t="str">
            <v>kg</v>
          </cell>
          <cell r="D184">
            <v>4377.7370000000001</v>
          </cell>
          <cell r="E184">
            <v>141.51400000000001</v>
          </cell>
          <cell r="F184">
            <v>101.76300000000001</v>
          </cell>
        </row>
        <row r="185">
          <cell r="A185" t="str">
            <v>IA.2531</v>
          </cell>
          <cell r="B185" t="str">
            <v>Saûn xuaát vaø gia coâng theùp saøn F &gt;18 cao £16m</v>
          </cell>
          <cell r="C185" t="str">
            <v>kg</v>
          </cell>
          <cell r="D185">
            <v>4381.835</v>
          </cell>
          <cell r="E185">
            <v>107.65900000000001</v>
          </cell>
          <cell r="F185">
            <v>107.307</v>
          </cell>
        </row>
        <row r="186">
          <cell r="A186" t="str">
            <v>IA.2611</v>
          </cell>
          <cell r="B186" t="str">
            <v>SX, gia coâng coát theùp caàu thang thöôøng F £10</v>
          </cell>
          <cell r="C186" t="str">
            <v>kg</v>
          </cell>
          <cell r="D186">
            <v>4283.2719999999999</v>
          </cell>
          <cell r="E186">
            <v>239.20699999999999</v>
          </cell>
          <cell r="F186">
            <v>15.916</v>
          </cell>
        </row>
        <row r="187">
          <cell r="A187" t="str">
            <v>IA.2621</v>
          </cell>
          <cell r="B187" t="str">
            <v>SX, gia coâng coát theùp caàu thang thöôøng F £18</v>
          </cell>
          <cell r="C187" t="str">
            <v>kg</v>
          </cell>
          <cell r="D187">
            <v>4377.7370000000001</v>
          </cell>
          <cell r="E187">
            <v>190.126</v>
          </cell>
          <cell r="F187">
            <v>99.582999999999998</v>
          </cell>
        </row>
        <row r="188">
          <cell r="A188" t="str">
            <v>IA.2631</v>
          </cell>
          <cell r="B188" t="str">
            <v>SX, gia coâng coát theùp caàu thang thöôøng F &gt;18</v>
          </cell>
          <cell r="C188" t="str">
            <v>kg</v>
          </cell>
          <cell r="D188">
            <v>4381.835</v>
          </cell>
          <cell r="E188">
            <v>185.11199999999999</v>
          </cell>
          <cell r="F188">
            <v>105.127</v>
          </cell>
        </row>
        <row r="189">
          <cell r="A189" t="str">
            <v>IA.3511</v>
          </cell>
          <cell r="B189" t="str">
            <v>SX, gia coâng coát theùp möông caùp F £10</v>
          </cell>
          <cell r="C189" t="str">
            <v>kg</v>
          </cell>
          <cell r="D189">
            <v>4283.2719999999999</v>
          </cell>
          <cell r="E189">
            <v>142.292</v>
          </cell>
          <cell r="F189">
            <v>15.916</v>
          </cell>
        </row>
        <row r="190">
          <cell r="A190" t="str">
            <v>IA.3521</v>
          </cell>
          <cell r="B190" t="str">
            <v>SX, gia coâng coát theùp möông caùp F &gt;10</v>
          </cell>
          <cell r="C190" t="str">
            <v>kg</v>
          </cell>
          <cell r="D190">
            <v>4381.835</v>
          </cell>
          <cell r="E190">
            <v>90.019000000000005</v>
          </cell>
          <cell r="F190">
            <v>111.72499999999999</v>
          </cell>
        </row>
        <row r="191">
          <cell r="A191" t="str">
            <v>IB.2511</v>
          </cell>
          <cell r="B191" t="str">
            <v>Saûn xuaát vaø gia coâng theùp naép möông</v>
          </cell>
          <cell r="C191" t="str">
            <v>kg</v>
          </cell>
          <cell r="D191">
            <v>4283.2719999999999</v>
          </cell>
          <cell r="E191">
            <v>221.804</v>
          </cell>
          <cell r="F191">
            <v>15.916</v>
          </cell>
        </row>
        <row r="192">
          <cell r="A192" t="str">
            <v>KA.1110</v>
          </cell>
          <cell r="B192" t="str">
            <v>Vaùn khuoân moùng daøi, beä maùy</v>
          </cell>
          <cell r="C192" t="str">
            <v>m2</v>
          </cell>
          <cell r="D192">
            <v>22868.77</v>
          </cell>
          <cell r="E192">
            <v>1765.35</v>
          </cell>
        </row>
        <row r="193">
          <cell r="A193" t="str">
            <v>KA.1220</v>
          </cell>
          <cell r="B193" t="str">
            <v>Vaùn khuoân moùng coät vuoâng, hình chöõ nhaät</v>
          </cell>
          <cell r="C193" t="str">
            <v>m2</v>
          </cell>
          <cell r="D193">
            <v>23051.4</v>
          </cell>
          <cell r="E193">
            <v>3852.39</v>
          </cell>
        </row>
        <row r="194">
          <cell r="A194" t="str">
            <v>KA.2120</v>
          </cell>
          <cell r="B194" t="str">
            <v>Vaùn khuoân coät vuoâng, hình chöõ nhaät</v>
          </cell>
          <cell r="C194" t="str">
            <v>m2</v>
          </cell>
          <cell r="D194">
            <v>24704.13</v>
          </cell>
          <cell r="E194">
            <v>4315.75</v>
          </cell>
        </row>
        <row r="195">
          <cell r="A195" t="str">
            <v>KA.2210</v>
          </cell>
          <cell r="B195" t="str">
            <v>Vaùn khuoân xaø daàm, giaèng</v>
          </cell>
          <cell r="C195" t="str">
            <v>m2</v>
          </cell>
          <cell r="D195">
            <v>32939.11</v>
          </cell>
          <cell r="E195">
            <v>4651.2700000000004</v>
          </cell>
        </row>
        <row r="196">
          <cell r="A196" t="str">
            <v>KA.2310</v>
          </cell>
          <cell r="B196" t="str">
            <v>Vaùn khuoân saøn maùi</v>
          </cell>
          <cell r="C196" t="str">
            <v>m2</v>
          </cell>
          <cell r="D196">
            <v>26493.08</v>
          </cell>
          <cell r="E196">
            <v>3646.07</v>
          </cell>
        </row>
        <row r="197">
          <cell r="A197" t="str">
            <v>KA.2320</v>
          </cell>
          <cell r="B197" t="str">
            <v>Vaùn khuoân lanh toâ, lanh toâ lieàn maùi haét, taám ñan</v>
          </cell>
          <cell r="C197" t="str">
            <v>m2</v>
          </cell>
          <cell r="D197">
            <v>26493.08</v>
          </cell>
          <cell r="E197">
            <v>3851.71</v>
          </cell>
        </row>
        <row r="198">
          <cell r="A198" t="str">
            <v>KA.2510</v>
          </cell>
          <cell r="B198" t="str">
            <v>Vaùn khuoân töôøng thaúng chieàu daøy £45cm</v>
          </cell>
          <cell r="C198" t="str">
            <v>m2</v>
          </cell>
          <cell r="D198">
            <v>23105.040000000001</v>
          </cell>
          <cell r="E198">
            <v>3758.36</v>
          </cell>
        </row>
        <row r="199">
          <cell r="A199" t="str">
            <v>KA.7110</v>
          </cell>
          <cell r="B199" t="str">
            <v>Vaùn khuoân maùi bôø keânh möông</v>
          </cell>
          <cell r="C199" t="str">
            <v>m2</v>
          </cell>
          <cell r="D199">
            <v>21163.9</v>
          </cell>
          <cell r="E199">
            <v>1636.94</v>
          </cell>
        </row>
        <row r="200">
          <cell r="A200" t="str">
            <v>KP.2310</v>
          </cell>
          <cell r="B200" t="str">
            <v>Vaùn khuoân naép ñan</v>
          </cell>
          <cell r="C200" t="str">
            <v>m2</v>
          </cell>
          <cell r="D200">
            <v>2043.04</v>
          </cell>
          <cell r="E200">
            <v>3180.21</v>
          </cell>
        </row>
        <row r="201">
          <cell r="A201" t="str">
            <v>LA.5110</v>
          </cell>
          <cell r="B201" t="str">
            <v>Laép CKBT ñuùc saün P £50 kg</v>
          </cell>
          <cell r="C201" t="str">
            <v>caùi</v>
          </cell>
          <cell r="D201">
            <v>972</v>
          </cell>
          <cell r="E201">
            <v>2029</v>
          </cell>
        </row>
        <row r="202">
          <cell r="A202" t="str">
            <v>LA.5120</v>
          </cell>
          <cell r="B202" t="str">
            <v>Laép CKBT ñuùc saün P £100 kg</v>
          </cell>
          <cell r="C202" t="str">
            <v>Caùi</v>
          </cell>
          <cell r="D202">
            <v>1620</v>
          </cell>
          <cell r="E202">
            <v>3382</v>
          </cell>
        </row>
        <row r="203">
          <cell r="A203" t="str">
            <v>LA.5130</v>
          </cell>
          <cell r="B203" t="str">
            <v>Laép CKBT ñuùc saün P £250 kg</v>
          </cell>
          <cell r="C203" t="str">
            <v>Caùi</v>
          </cell>
          <cell r="D203">
            <v>2268</v>
          </cell>
          <cell r="E203">
            <v>6088</v>
          </cell>
        </row>
        <row r="204">
          <cell r="A204" t="str">
            <v>LA.5140</v>
          </cell>
          <cell r="B204" t="str">
            <v>Laép CKBT ñuùc saün P &gt;250 kg</v>
          </cell>
          <cell r="C204" t="str">
            <v>caùi</v>
          </cell>
          <cell r="D204">
            <v>3240</v>
          </cell>
          <cell r="E204">
            <v>11500</v>
          </cell>
        </row>
        <row r="205">
          <cell r="A205" t="str">
            <v>MA.2410</v>
          </cell>
          <cell r="B205" t="str">
            <v>Xaø goà goã 5x10cm ñoùng traàn</v>
          </cell>
          <cell r="C205" t="str">
            <v>m3</v>
          </cell>
          <cell r="D205">
            <v>38606.32</v>
          </cell>
          <cell r="E205">
            <v>514.95000000000005</v>
          </cell>
        </row>
        <row r="206">
          <cell r="A206" t="str">
            <v>NA.1320</v>
          </cell>
          <cell r="B206" t="str">
            <v xml:space="preserve">Saûn xuaát xaø goà theùp U100x46x4,5 </v>
          </cell>
          <cell r="C206" t="str">
            <v>taán</v>
          </cell>
          <cell r="D206">
            <v>4734.8360000000002</v>
          </cell>
          <cell r="E206">
            <v>91.055999999999997</v>
          </cell>
        </row>
        <row r="207">
          <cell r="A207" t="str">
            <v>NA.1520</v>
          </cell>
          <cell r="B207" t="str">
            <v>Saûn xuaát lan can saét</v>
          </cell>
          <cell r="C207" t="str">
            <v>taán</v>
          </cell>
          <cell r="D207">
            <v>4697.33</v>
          </cell>
          <cell r="E207">
            <v>477.125</v>
          </cell>
          <cell r="F207">
            <v>281.51</v>
          </cell>
        </row>
        <row r="208">
          <cell r="A208" t="str">
            <v>NA.1530</v>
          </cell>
          <cell r="B208" t="str">
            <v>Saûn xuaát cöûa soå rôøi</v>
          </cell>
          <cell r="C208" t="str">
            <v>taán</v>
          </cell>
          <cell r="D208">
            <v>4785.402</v>
          </cell>
          <cell r="E208">
            <v>1172.06</v>
          </cell>
          <cell r="F208">
            <v>1277.7719999999999</v>
          </cell>
        </row>
        <row r="209">
          <cell r="A209" t="str">
            <v>NA.1610</v>
          </cell>
          <cell r="B209" t="str">
            <v>Saûn xuaát haøng raøo löôùi theùp</v>
          </cell>
          <cell r="C209" t="str">
            <v>m2</v>
          </cell>
          <cell r="D209">
            <v>89869</v>
          </cell>
          <cell r="E209">
            <v>15176</v>
          </cell>
          <cell r="F209">
            <v>7734</v>
          </cell>
        </row>
        <row r="210">
          <cell r="A210" t="str">
            <v>NA.1620</v>
          </cell>
          <cell r="B210" t="str">
            <v>Saûn xuaát cöûa löôùi theùp</v>
          </cell>
          <cell r="C210" t="str">
            <v>m2</v>
          </cell>
          <cell r="D210">
            <v>107450</v>
          </cell>
          <cell r="E210">
            <v>16862</v>
          </cell>
          <cell r="F210">
            <v>9281</v>
          </cell>
        </row>
        <row r="211">
          <cell r="A211" t="str">
            <v>NA.1630</v>
          </cell>
          <cell r="B211" t="str">
            <v>Saûn xuaát haøng raøo song saét</v>
          </cell>
          <cell r="C211" t="str">
            <v>m2</v>
          </cell>
          <cell r="D211">
            <v>93082</v>
          </cell>
          <cell r="E211">
            <v>19456</v>
          </cell>
          <cell r="F211">
            <v>11601</v>
          </cell>
        </row>
        <row r="212">
          <cell r="A212" t="str">
            <v>NA.1640</v>
          </cell>
          <cell r="B212" t="str">
            <v>Saûn xuaát cöûa song saét</v>
          </cell>
          <cell r="C212" t="str">
            <v>m2</v>
          </cell>
          <cell r="D212">
            <v>114571</v>
          </cell>
          <cell r="E212">
            <v>22051</v>
          </cell>
          <cell r="F212">
            <v>11601</v>
          </cell>
        </row>
        <row r="213">
          <cell r="A213" t="str">
            <v>NB.1310</v>
          </cell>
          <cell r="B213" t="str">
            <v>Laép döïng xaø goà theùp</v>
          </cell>
          <cell r="C213" t="str">
            <v>taán</v>
          </cell>
          <cell r="D213">
            <v>290516</v>
          </cell>
          <cell r="E213">
            <v>35411</v>
          </cell>
          <cell r="F213">
            <v>362719</v>
          </cell>
        </row>
        <row r="214">
          <cell r="A214" t="str">
            <v>NB.2120</v>
          </cell>
          <cell r="B214" t="str">
            <v>Laép döïng cöûa khung saét + khung nhoâm</v>
          </cell>
          <cell r="C214" t="str">
            <v>m2</v>
          </cell>
          <cell r="D214">
            <v>5525</v>
          </cell>
          <cell r="E214">
            <v>4059</v>
          </cell>
        </row>
        <row r="215">
          <cell r="A215" t="str">
            <v>NB.3110</v>
          </cell>
          <cell r="B215" t="str">
            <v>Laép döïng keát caáu theùp</v>
          </cell>
          <cell r="C215" t="str">
            <v>taán</v>
          </cell>
          <cell r="D215">
            <v>546000</v>
          </cell>
          <cell r="E215">
            <v>151242</v>
          </cell>
          <cell r="F215">
            <v>280350</v>
          </cell>
        </row>
        <row r="216">
          <cell r="A216" t="str">
            <v>OB.1220</v>
          </cell>
          <cell r="B216" t="str">
            <v>Lôïp maùi toân traùng keõm Austnam</v>
          </cell>
          <cell r="C216" t="str">
            <v>m2</v>
          </cell>
          <cell r="D216">
            <v>43854.720000000001</v>
          </cell>
          <cell r="E216">
            <v>583.70000000000005</v>
          </cell>
        </row>
        <row r="217">
          <cell r="A217" t="str">
            <v>OB.1310</v>
          </cell>
          <cell r="B217" t="str">
            <v>Traàn nhöïa</v>
          </cell>
          <cell r="C217" t="str">
            <v>m2</v>
          </cell>
          <cell r="D217">
            <v>28717.599999999999</v>
          </cell>
          <cell r="E217">
            <v>664.12</v>
          </cell>
        </row>
        <row r="218">
          <cell r="A218" t="str">
            <v>PA.1214</v>
          </cell>
          <cell r="B218" t="str">
            <v>Traùt töôøng XM#75 daøy 1,5 cm cao £4m</v>
          </cell>
          <cell r="C218" t="str">
            <v>m2</v>
          </cell>
          <cell r="D218">
            <v>5007</v>
          </cell>
          <cell r="E218">
            <v>1808</v>
          </cell>
          <cell r="F218">
            <v>136</v>
          </cell>
        </row>
        <row r="219">
          <cell r="A219" t="str">
            <v>PA.2214</v>
          </cell>
          <cell r="B219" t="str">
            <v xml:space="preserve">Traùt coät, lam, caàu thang XM#75 daøy 1,5 cm </v>
          </cell>
          <cell r="C219" t="str">
            <v>m2</v>
          </cell>
          <cell r="D219">
            <v>5328</v>
          </cell>
          <cell r="E219">
            <v>6571</v>
          </cell>
          <cell r="F219">
            <v>190</v>
          </cell>
        </row>
        <row r="220">
          <cell r="A220" t="str">
            <v>PA.3114</v>
          </cell>
          <cell r="B220" t="str">
            <v xml:space="preserve">Traùt daàm vöõa XM#75 </v>
          </cell>
          <cell r="C220" t="str">
            <v>m2</v>
          </cell>
          <cell r="D220">
            <v>5301</v>
          </cell>
          <cell r="E220">
            <v>4354</v>
          </cell>
          <cell r="F220">
            <v>190</v>
          </cell>
        </row>
        <row r="221">
          <cell r="A221" t="str">
            <v>PA.3214</v>
          </cell>
          <cell r="B221" t="str">
            <v xml:space="preserve">Traùt traàn vöõa XM#75 </v>
          </cell>
          <cell r="C221" t="str">
            <v>m2</v>
          </cell>
          <cell r="D221">
            <v>5301</v>
          </cell>
          <cell r="E221">
            <v>3958</v>
          </cell>
          <cell r="F221">
            <v>190</v>
          </cell>
        </row>
        <row r="222">
          <cell r="A222" t="str">
            <v>PA.4214</v>
          </cell>
          <cell r="B222" t="str">
            <v>Traùt gôø chæ vöõa XM#75</v>
          </cell>
          <cell r="C222" t="str">
            <v>m</v>
          </cell>
          <cell r="D222">
            <v>736</v>
          </cell>
          <cell r="E222">
            <v>1821</v>
          </cell>
        </row>
        <row r="223">
          <cell r="A223" t="str">
            <v>PA.5114</v>
          </cell>
          <cell r="B223" t="str">
            <v>Traùt oâ vaêng, lam, seânoâ vöõa XM#75</v>
          </cell>
          <cell r="C223" t="str">
            <v>m2</v>
          </cell>
          <cell r="D223">
            <v>3534</v>
          </cell>
          <cell r="E223">
            <v>3167</v>
          </cell>
        </row>
        <row r="224">
          <cell r="A224" t="str">
            <v>PD.3214</v>
          </cell>
          <cell r="B224" t="str">
            <v>Traùt Granitoâ daøy 1,5cm vöõa XM#75</v>
          </cell>
          <cell r="C224" t="str">
            <v>m2</v>
          </cell>
          <cell r="D224">
            <v>36958</v>
          </cell>
          <cell r="E224">
            <v>20451</v>
          </cell>
        </row>
        <row r="225">
          <cell r="A225" t="str">
            <v>QB.1110</v>
          </cell>
          <cell r="B225" t="str">
            <v>OÁp töôøng gaïch men söù 15x15cm cao £4m</v>
          </cell>
          <cell r="C225" t="str">
            <v>m2</v>
          </cell>
          <cell r="D225">
            <v>74441</v>
          </cell>
          <cell r="E225">
            <v>9064</v>
          </cell>
        </row>
        <row r="226">
          <cell r="A226" t="str">
            <v>QB.1120</v>
          </cell>
          <cell r="B226" t="str">
            <v>OÁp töôøng gaïch men söù 15x15cm cao &gt;4m</v>
          </cell>
          <cell r="C226" t="str">
            <v>m2</v>
          </cell>
          <cell r="D226">
            <v>74810</v>
          </cell>
          <cell r="E226">
            <v>9606</v>
          </cell>
          <cell r="F226">
            <v>218</v>
          </cell>
        </row>
        <row r="227">
          <cell r="A227" t="str">
            <v>QB.1210</v>
          </cell>
          <cell r="B227" t="str">
            <v>OÁp töôøng gaïch men söù 11x11cm cao £4m</v>
          </cell>
          <cell r="C227" t="str">
            <v>m2</v>
          </cell>
          <cell r="D227">
            <v>48737</v>
          </cell>
          <cell r="E227">
            <v>9606</v>
          </cell>
        </row>
        <row r="228">
          <cell r="A228" t="str">
            <v>QB.1220</v>
          </cell>
          <cell r="B228" t="str">
            <v>OÁp töôøng gaïch men söù 11x11cm cao &gt;4m</v>
          </cell>
          <cell r="C228" t="str">
            <v>m2</v>
          </cell>
          <cell r="D228">
            <v>48978</v>
          </cell>
          <cell r="E228">
            <v>10526</v>
          </cell>
          <cell r="F228">
            <v>218</v>
          </cell>
        </row>
        <row r="229">
          <cell r="A229" t="str">
            <v>QP.1110</v>
          </cell>
          <cell r="B229" t="str">
            <v>OÁp töôøng ñaù caåm thaïch 20x20cm</v>
          </cell>
          <cell r="C229" t="str">
            <v>m2</v>
          </cell>
          <cell r="D229">
            <v>118122</v>
          </cell>
          <cell r="E229">
            <v>18955</v>
          </cell>
        </row>
        <row r="230">
          <cell r="A230" t="str">
            <v>QP.1120</v>
          </cell>
          <cell r="B230" t="str">
            <v>OÁp töôøng ñaù caåm thaïch 30x30cm</v>
          </cell>
          <cell r="C230" t="str">
            <v>m2</v>
          </cell>
          <cell r="D230">
            <v>131084</v>
          </cell>
          <cell r="E230">
            <v>21790</v>
          </cell>
        </row>
        <row r="231">
          <cell r="A231" t="str">
            <v>QP.1130</v>
          </cell>
          <cell r="B231" t="str">
            <v>OÁp töôøng ñaù caåm thaïch 40x40cm</v>
          </cell>
          <cell r="C231" t="str">
            <v>m2</v>
          </cell>
          <cell r="D231">
            <v>123416</v>
          </cell>
          <cell r="E231">
            <v>19402</v>
          </cell>
        </row>
        <row r="232">
          <cell r="A232" t="str">
            <v>QP.1210</v>
          </cell>
          <cell r="B232" t="str">
            <v>OÁp töôøng ñaù caåm thaïch 20x20cm</v>
          </cell>
          <cell r="C232" t="str">
            <v>m2</v>
          </cell>
          <cell r="D232">
            <v>118122</v>
          </cell>
          <cell r="E232">
            <v>22984</v>
          </cell>
        </row>
        <row r="233">
          <cell r="A233" t="str">
            <v>QP.1220</v>
          </cell>
          <cell r="B233" t="str">
            <v>OÁp töôøng ñaù caåm thaïch 30x30cm</v>
          </cell>
          <cell r="C233" t="str">
            <v>m2</v>
          </cell>
          <cell r="D233">
            <v>131084</v>
          </cell>
          <cell r="E233">
            <v>30298</v>
          </cell>
        </row>
        <row r="234">
          <cell r="A234" t="str">
            <v>QP.1230</v>
          </cell>
          <cell r="B234" t="str">
            <v>OÁp töôøng ñaù caåm thaïch 40x40cm</v>
          </cell>
          <cell r="C234" t="str">
            <v>m2</v>
          </cell>
          <cell r="D234">
            <v>123416</v>
          </cell>
          <cell r="E234">
            <v>24776</v>
          </cell>
        </row>
        <row r="235">
          <cell r="A235" t="str">
            <v>RA.1114</v>
          </cell>
          <cell r="B235" t="str">
            <v>Laùng neàn, saøn khoâng ñaùnh maøu vöõa XM#75 daøy 2cm cao £4m</v>
          </cell>
          <cell r="C235" t="str">
            <v>m2</v>
          </cell>
          <cell r="D235">
            <v>7363</v>
          </cell>
          <cell r="E235">
            <v>897</v>
          </cell>
          <cell r="F235">
            <v>136</v>
          </cell>
        </row>
        <row r="236">
          <cell r="A236" t="str">
            <v>RA.1214</v>
          </cell>
          <cell r="B236" t="str">
            <v>Laùng neàn, saøn khoâng ñaùnh maøu vöõa XM#75 daøy 3cm cao £4m</v>
          </cell>
          <cell r="C236" t="str">
            <v>m2</v>
          </cell>
          <cell r="D236">
            <v>10308</v>
          </cell>
          <cell r="E236">
            <v>1399</v>
          </cell>
          <cell r="F236">
            <v>181</v>
          </cell>
        </row>
        <row r="237">
          <cell r="A237" t="str">
            <v>RB.1114</v>
          </cell>
          <cell r="B237" t="str">
            <v>Laùng neàn, saøn coù ñaùnh maøu vöõa XM#75 daøy 2cm cao £4m</v>
          </cell>
          <cell r="C237" t="str">
            <v>m2</v>
          </cell>
          <cell r="D237">
            <v>7631</v>
          </cell>
          <cell r="E237">
            <v>1201</v>
          </cell>
          <cell r="F237">
            <v>136</v>
          </cell>
        </row>
        <row r="238">
          <cell r="A238" t="str">
            <v>RB.1214</v>
          </cell>
          <cell r="B238" t="str">
            <v>Laùng neàn, saøn coù ñaùnh maøu vöõa XM#75 daøy 3cm cao £4m</v>
          </cell>
          <cell r="C238" t="str">
            <v>m2</v>
          </cell>
          <cell r="D238">
            <v>10576</v>
          </cell>
          <cell r="E238">
            <v>1649</v>
          </cell>
          <cell r="F238">
            <v>181</v>
          </cell>
        </row>
        <row r="239">
          <cell r="A239" t="str">
            <v>RB.2114</v>
          </cell>
          <cell r="B239" t="str">
            <v>Laùng seânoâ, maùi haét daøy 1cm vöõa XM#75</v>
          </cell>
          <cell r="C239" t="str">
            <v>m2</v>
          </cell>
          <cell r="D239">
            <v>3829</v>
          </cell>
          <cell r="E239">
            <v>1557</v>
          </cell>
          <cell r="F239">
            <v>136</v>
          </cell>
        </row>
        <row r="240">
          <cell r="A240" t="str">
            <v>RB.2124</v>
          </cell>
          <cell r="B240" t="str">
            <v>Laùng seânoâ, maùi haét daøy 2cm vöõa XM#75</v>
          </cell>
          <cell r="C240" t="str">
            <v>m2</v>
          </cell>
          <cell r="D240">
            <v>7633</v>
          </cell>
          <cell r="E240">
            <v>1874</v>
          </cell>
          <cell r="F240">
            <v>136</v>
          </cell>
        </row>
        <row r="241">
          <cell r="A241" t="str">
            <v>RB.2134</v>
          </cell>
          <cell r="B241" t="str">
            <v>Laùng möông caùp daøy 1cm vöõa XM#75</v>
          </cell>
          <cell r="C241" t="str">
            <v>m2</v>
          </cell>
          <cell r="D241">
            <v>3829</v>
          </cell>
          <cell r="E241">
            <v>1557</v>
          </cell>
          <cell r="F241">
            <v>136</v>
          </cell>
        </row>
        <row r="242">
          <cell r="A242" t="str">
            <v>RB.2144</v>
          </cell>
          <cell r="B242" t="str">
            <v>Laùng heø daøy 3cm vöõa XM#75</v>
          </cell>
          <cell r="C242" t="str">
            <v>m2</v>
          </cell>
          <cell r="D242">
            <v>10576</v>
          </cell>
          <cell r="E242">
            <v>1781</v>
          </cell>
          <cell r="F242">
            <v>136</v>
          </cell>
        </row>
        <row r="243">
          <cell r="A243" t="str">
            <v>SA.7111</v>
          </cell>
          <cell r="B243" t="str">
            <v>Laùt neàn baèng gaïch ceâramic vöõa XM#75 30x30 cm</v>
          </cell>
          <cell r="C243" t="str">
            <v>m2</v>
          </cell>
          <cell r="D243">
            <v>85590</v>
          </cell>
          <cell r="E243">
            <v>5412</v>
          </cell>
        </row>
        <row r="244">
          <cell r="A244" t="str">
            <v>SA.9110</v>
          </cell>
          <cell r="B244" t="str">
            <v>Laùt saân gaïch xi maêng 30x30cm</v>
          </cell>
          <cell r="C244" t="str">
            <v>m2</v>
          </cell>
          <cell r="D244">
            <v>35217</v>
          </cell>
          <cell r="E244">
            <v>2706</v>
          </cell>
        </row>
        <row r="245">
          <cell r="A245" t="str">
            <v>SA.9120</v>
          </cell>
          <cell r="B245" t="str">
            <v>Laùt saân gaïch xi maêng 40x40cm</v>
          </cell>
          <cell r="C245" t="str">
            <v>m2</v>
          </cell>
          <cell r="D245">
            <v>27081</v>
          </cell>
          <cell r="E245">
            <v>2435</v>
          </cell>
        </row>
        <row r="246">
          <cell r="A246" t="str">
            <v>SA.9310</v>
          </cell>
          <cell r="B246" t="str">
            <v>Laùt saân gaïch xi maêng töï cheøn daøy 3,5cm</v>
          </cell>
          <cell r="C246" t="str">
            <v>m2</v>
          </cell>
          <cell r="D246">
            <v>65650</v>
          </cell>
          <cell r="E246">
            <v>1894</v>
          </cell>
        </row>
        <row r="247">
          <cell r="A247" t="str">
            <v>SA.9320</v>
          </cell>
          <cell r="B247" t="str">
            <v>Laùt saân gaïch xi maêng töï cheøn daøy 5,5cm</v>
          </cell>
          <cell r="C247" t="str">
            <v>m2</v>
          </cell>
          <cell r="D247">
            <v>72720</v>
          </cell>
          <cell r="E247">
            <v>2165</v>
          </cell>
        </row>
        <row r="248">
          <cell r="A248" t="str">
            <v>SC.3110</v>
          </cell>
          <cell r="B248" t="str">
            <v>Boù væa khuoân ñöôøng 18x22x100 cm</v>
          </cell>
          <cell r="C248" t="str">
            <v>m</v>
          </cell>
          <cell r="D248">
            <v>25048</v>
          </cell>
          <cell r="E248">
            <v>1353</v>
          </cell>
        </row>
        <row r="249">
          <cell r="A249" t="str">
            <v>SC.3120</v>
          </cell>
          <cell r="B249" t="str">
            <v>Boù væa khuoân ñöôøng 18x33x100 cm</v>
          </cell>
          <cell r="C249" t="str">
            <v>m</v>
          </cell>
          <cell r="D249">
            <v>36411</v>
          </cell>
          <cell r="E249">
            <v>1894</v>
          </cell>
        </row>
        <row r="250">
          <cell r="A250" t="str">
            <v>SC.3130</v>
          </cell>
          <cell r="B250" t="str">
            <v>Boù væa khuoân ñöôøng cong 20x20 cm</v>
          </cell>
          <cell r="C250" t="str">
            <v>m</v>
          </cell>
          <cell r="D250">
            <v>27993</v>
          </cell>
          <cell r="E250">
            <v>6223</v>
          </cell>
        </row>
        <row r="251">
          <cell r="A251" t="str">
            <v>UA.1110</v>
          </cell>
          <cell r="B251" t="str">
            <v>Queùt voâi 1 nöôùc traéng 2 nöôùc maøu cao £4m</v>
          </cell>
          <cell r="C251" t="str">
            <v>m2</v>
          </cell>
          <cell r="D251">
            <v>630</v>
          </cell>
          <cell r="E251">
            <v>415</v>
          </cell>
        </row>
        <row r="252">
          <cell r="A252" t="str">
            <v>UA.1120</v>
          </cell>
          <cell r="B252" t="str">
            <v>Queùt voâi 1 nöôùc traéng 2 nöôùc maøu cao &gt;4m</v>
          </cell>
          <cell r="C252" t="str">
            <v>m2</v>
          </cell>
          <cell r="D252">
            <v>630</v>
          </cell>
          <cell r="E252">
            <v>493</v>
          </cell>
        </row>
        <row r="253">
          <cell r="A253" t="str">
            <v>UA.1310</v>
          </cell>
          <cell r="B253" t="str">
            <v>Queùt 2 nöôùc xi maêng cao £4m</v>
          </cell>
          <cell r="C253" t="str">
            <v>m2</v>
          </cell>
          <cell r="D253">
            <v>1029</v>
          </cell>
          <cell r="E253">
            <v>246</v>
          </cell>
        </row>
        <row r="254">
          <cell r="A254" t="str">
            <v>UA.1320</v>
          </cell>
          <cell r="B254" t="str">
            <v>Queùt 2 nöôùc xi maêng cao &gt;4m</v>
          </cell>
          <cell r="C254" t="str">
            <v>m2</v>
          </cell>
          <cell r="D254">
            <v>1029</v>
          </cell>
          <cell r="E254">
            <v>272</v>
          </cell>
        </row>
        <row r="255">
          <cell r="A255" t="str">
            <v>UB.1110</v>
          </cell>
          <cell r="B255" t="str">
            <v>Baû ma tít töôøng</v>
          </cell>
          <cell r="C255" t="str">
            <v>m2</v>
          </cell>
          <cell r="D255">
            <v>2057</v>
          </cell>
          <cell r="E255">
            <v>4059</v>
          </cell>
        </row>
        <row r="256">
          <cell r="A256" t="str">
            <v>UB.1120</v>
          </cell>
          <cell r="B256" t="str">
            <v>Baû ma tít traàn, coät, lam ñöùng, maùi haét, seâ noâ</v>
          </cell>
          <cell r="C256" t="str">
            <v>m2</v>
          </cell>
          <cell r="D256">
            <v>2057</v>
          </cell>
          <cell r="E256">
            <v>4870</v>
          </cell>
        </row>
        <row r="257">
          <cell r="A257" t="str">
            <v>UC.2220</v>
          </cell>
          <cell r="B257" t="str">
            <v>Sôn oáng maøu traéng 3 nöôùc (sôn daàu)</v>
          </cell>
          <cell r="C257" t="str">
            <v>m2</v>
          </cell>
          <cell r="D257">
            <v>2087</v>
          </cell>
          <cell r="E257">
            <v>960</v>
          </cell>
        </row>
        <row r="258">
          <cell r="A258" t="str">
            <v>UC.3110</v>
          </cell>
          <cell r="B258" t="str">
            <v xml:space="preserve">Sôn töôøng baèng sôn si li caùt </v>
          </cell>
          <cell r="C258" t="str">
            <v>m2</v>
          </cell>
          <cell r="D258">
            <v>6363</v>
          </cell>
          <cell r="E258">
            <v>731</v>
          </cell>
        </row>
        <row r="259">
          <cell r="A259" t="str">
            <v>UC.3120</v>
          </cell>
          <cell r="B259" t="str">
            <v xml:space="preserve">Sôn traàn, daàm, coät baèng sôn si li caùt </v>
          </cell>
          <cell r="C259" t="str">
            <v>m2</v>
          </cell>
          <cell r="D259">
            <v>6363</v>
          </cell>
          <cell r="E259">
            <v>920</v>
          </cell>
        </row>
        <row r="260">
          <cell r="A260" t="str">
            <v>UC.4210</v>
          </cell>
          <cell r="B260" t="str">
            <v>Queùt xi Flinkote choáng thaám seâ noâ</v>
          </cell>
          <cell r="C260" t="str">
            <v>m2</v>
          </cell>
          <cell r="D260">
            <v>11963</v>
          </cell>
          <cell r="E260">
            <v>372</v>
          </cell>
        </row>
        <row r="261">
          <cell r="A261" t="str">
            <v>VB.4111</v>
          </cell>
          <cell r="B261" t="str">
            <v xml:space="preserve">Troàng coû ta luy neàn ñöôøng </v>
          </cell>
          <cell r="C261" t="str">
            <v>m2</v>
          </cell>
          <cell r="E261">
            <v>1070.01</v>
          </cell>
        </row>
        <row r="262">
          <cell r="A262" t="str">
            <v>ZH.3340</v>
          </cell>
          <cell r="B262" t="str">
            <v>Laép ñaët kim thu seùt</v>
          </cell>
          <cell r="C262" t="str">
            <v>Caùi</v>
          </cell>
          <cell r="D262">
            <v>28600</v>
          </cell>
          <cell r="E262">
            <v>20714</v>
          </cell>
          <cell r="F262">
            <v>2514</v>
          </cell>
        </row>
        <row r="263">
          <cell r="A263" t="str">
            <v>ZI.1110</v>
          </cell>
          <cell r="B263" t="str">
            <v>Laép ñaët lavabo 1 voøi röûa</v>
          </cell>
          <cell r="C263" t="str">
            <v>boä</v>
          </cell>
          <cell r="D263">
            <v>298468</v>
          </cell>
          <cell r="E263">
            <v>6904</v>
          </cell>
        </row>
        <row r="264">
          <cell r="A264" t="str">
            <v>ZI.1120</v>
          </cell>
          <cell r="B264" t="str">
            <v>Laép ñaët lavabo 2 voøi röûa</v>
          </cell>
          <cell r="C264" t="str">
            <v>boä</v>
          </cell>
          <cell r="D264">
            <v>272430</v>
          </cell>
          <cell r="E264">
            <v>8285</v>
          </cell>
        </row>
        <row r="265">
          <cell r="A265" t="str">
            <v>ZI.2110</v>
          </cell>
          <cell r="B265" t="str">
            <v>Laép ñaët môùi beä xí beät</v>
          </cell>
          <cell r="C265" t="str">
            <v>boä</v>
          </cell>
          <cell r="D265">
            <v>537817</v>
          </cell>
          <cell r="E265">
            <v>20714</v>
          </cell>
        </row>
        <row r="266">
          <cell r="A266" t="str">
            <v>ZI.2210</v>
          </cell>
          <cell r="B266" t="str">
            <v>Laép ñaët môùi chaäu tieåu nam</v>
          </cell>
          <cell r="C266" t="str">
            <v>boä</v>
          </cell>
          <cell r="D266">
            <v>118392</v>
          </cell>
          <cell r="E266">
            <v>20714</v>
          </cell>
        </row>
        <row r="267">
          <cell r="A267" t="str">
            <v>ZI.2220</v>
          </cell>
          <cell r="B267" t="str">
            <v>Laép ñaët môùi chaäu tieåu nöõ</v>
          </cell>
          <cell r="C267" t="str">
            <v>boä</v>
          </cell>
          <cell r="D267">
            <v>122400</v>
          </cell>
          <cell r="E267">
            <v>20714</v>
          </cell>
        </row>
        <row r="268">
          <cell r="A268" t="str">
            <v>ZI.3110</v>
          </cell>
          <cell r="B268" t="str">
            <v xml:space="preserve">Laép ñaët voøi taém höông sen </v>
          </cell>
          <cell r="C268" t="str">
            <v>boä</v>
          </cell>
          <cell r="D268">
            <v>99495</v>
          </cell>
          <cell r="E268">
            <v>2762</v>
          </cell>
        </row>
        <row r="269">
          <cell r="A269" t="str">
            <v>ZI.6110</v>
          </cell>
          <cell r="B269" t="str">
            <v>Laép ñaët göông môùi</v>
          </cell>
          <cell r="C269" t="str">
            <v>boä</v>
          </cell>
          <cell r="D269">
            <v>125015</v>
          </cell>
          <cell r="E269">
            <v>1795</v>
          </cell>
          <cell r="F269">
            <v>278</v>
          </cell>
        </row>
        <row r="270">
          <cell r="A270" t="str">
            <v>ZI.6120</v>
          </cell>
          <cell r="B270" t="str">
            <v xml:space="preserve">Laép ñaët keä kính </v>
          </cell>
          <cell r="C270" t="str">
            <v>caùi</v>
          </cell>
          <cell r="D270">
            <v>155042</v>
          </cell>
          <cell r="E270">
            <v>1795</v>
          </cell>
          <cell r="F270">
            <v>278</v>
          </cell>
        </row>
        <row r="271">
          <cell r="A271" t="str">
            <v>ZI.6130</v>
          </cell>
          <cell r="B271" t="str">
            <v>Laép ñaët giaù treo</v>
          </cell>
          <cell r="C271" t="str">
            <v>caùi</v>
          </cell>
          <cell r="D271">
            <v>55116</v>
          </cell>
          <cell r="E271">
            <v>1243</v>
          </cell>
          <cell r="F271">
            <v>139</v>
          </cell>
        </row>
        <row r="272">
          <cell r="A272" t="str">
            <v>ZI.6140</v>
          </cell>
          <cell r="B272" t="str">
            <v>Laép ñaët hoäp ñöïng xaø phoøng , giaáy veä sinh</v>
          </cell>
          <cell r="C272" t="str">
            <v>caùi</v>
          </cell>
          <cell r="D272">
            <v>22046</v>
          </cell>
          <cell r="E272">
            <v>1243</v>
          </cell>
          <cell r="F272">
            <v>139</v>
          </cell>
        </row>
        <row r="273">
          <cell r="A273" t="str">
            <v>ZI.8110</v>
          </cell>
          <cell r="B273" t="str">
            <v>Boàn nöôùc inox 1000 lít</v>
          </cell>
          <cell r="C273" t="str">
            <v>caùi</v>
          </cell>
          <cell r="D273">
            <v>1476363</v>
          </cell>
          <cell r="E273">
            <v>19873</v>
          </cell>
        </row>
        <row r="274">
          <cell r="A274" t="str">
            <v>ZJ.1110</v>
          </cell>
          <cell r="B274" t="str">
            <v>Oáng theùp F26 daãn nöôùc ra saân tröôùc</v>
          </cell>
          <cell r="C274" t="str">
            <v>m</v>
          </cell>
          <cell r="D274">
            <v>14105.94</v>
          </cell>
          <cell r="E274">
            <v>4439.59</v>
          </cell>
        </row>
        <row r="275">
          <cell r="A275" t="str">
            <v>ZJ.1120</v>
          </cell>
          <cell r="B275" t="str">
            <v>Oáng theùp F32 daãn nöôùc ra saân tröôùc</v>
          </cell>
          <cell r="C275" t="str">
            <v>m</v>
          </cell>
          <cell r="D275">
            <v>16938.689999999999</v>
          </cell>
          <cell r="E275">
            <v>4690.92</v>
          </cell>
        </row>
        <row r="276">
          <cell r="A276" t="str">
            <v>ZJ.1130</v>
          </cell>
          <cell r="B276" t="str">
            <v>Oáng theùp F40 daãn nöôùc ra saân tröôùc</v>
          </cell>
          <cell r="C276" t="str">
            <v>m</v>
          </cell>
          <cell r="D276">
            <v>22597.22</v>
          </cell>
          <cell r="E276">
            <v>5468.36</v>
          </cell>
        </row>
        <row r="277">
          <cell r="A277" t="str">
            <v>ZJ.1140</v>
          </cell>
          <cell r="B277" t="str">
            <v>Oáng theùp F50 daãn nöôùc ra saân tröôùc</v>
          </cell>
          <cell r="C277" t="str">
            <v>m</v>
          </cell>
          <cell r="D277">
            <v>29119.32</v>
          </cell>
          <cell r="E277">
            <v>6296.9</v>
          </cell>
        </row>
        <row r="278">
          <cell r="A278" t="str">
            <v>ZJ.5150</v>
          </cell>
          <cell r="B278" t="str">
            <v>Laép ñaët oáng gang F 200 baèng PP xaûm oáng</v>
          </cell>
          <cell r="C278" t="str">
            <v>m</v>
          </cell>
          <cell r="D278">
            <v>287689.14</v>
          </cell>
          <cell r="E278">
            <v>10986.44</v>
          </cell>
        </row>
        <row r="279">
          <cell r="A279" t="str">
            <v>ZJ.6150</v>
          </cell>
          <cell r="B279" t="str">
            <v>Laép ñaët oáng gang F 200 baèng maët bích</v>
          </cell>
          <cell r="C279" t="str">
            <v>m</v>
          </cell>
          <cell r="D279">
            <v>309776.24</v>
          </cell>
          <cell r="E279">
            <v>3410.82</v>
          </cell>
        </row>
        <row r="280">
          <cell r="A280" t="str">
            <v>ZJ.7110</v>
          </cell>
          <cell r="B280" t="str">
            <v>Laép ñaët  oáng nhöïa PVC F 32 baèng mieäng baùt</v>
          </cell>
          <cell r="C280" t="str">
            <v>m</v>
          </cell>
          <cell r="D280">
            <v>5603.03</v>
          </cell>
          <cell r="E280">
            <v>897.58</v>
          </cell>
        </row>
        <row r="281">
          <cell r="A281" t="str">
            <v>ZJ.7120</v>
          </cell>
          <cell r="B281" t="str">
            <v>Laép ñaët  oáng nhöïa PVC F 40 baèng mieäng baùt</v>
          </cell>
          <cell r="C281" t="str">
            <v>m</v>
          </cell>
          <cell r="D281">
            <v>7481.82</v>
          </cell>
          <cell r="E281">
            <v>1121.29</v>
          </cell>
        </row>
        <row r="282">
          <cell r="A282" t="str">
            <v>ZJ.7130</v>
          </cell>
          <cell r="B282" t="str">
            <v>Laép ñaët  oáng nhöïa PVC F 50 baèng mieäng baùt</v>
          </cell>
          <cell r="C282" t="str">
            <v>m</v>
          </cell>
          <cell r="D282">
            <v>9350.11</v>
          </cell>
          <cell r="E282">
            <v>1400.23</v>
          </cell>
        </row>
        <row r="283">
          <cell r="A283" t="str">
            <v>ZJ.7140</v>
          </cell>
          <cell r="B283" t="str">
            <v>Laép ñaët  oáng nhöïa PVC F 65 baèng mieäng baùt</v>
          </cell>
          <cell r="C283" t="str">
            <v>m</v>
          </cell>
          <cell r="D283">
            <v>13999.93</v>
          </cell>
          <cell r="E283">
            <v>1518.99</v>
          </cell>
        </row>
        <row r="284">
          <cell r="A284" t="str">
            <v>ZJ.7150</v>
          </cell>
          <cell r="B284" t="str">
            <v>Laép ñaët  oáng nhöïa PVC F 89 baèng mieäng baùt</v>
          </cell>
          <cell r="C284" t="str">
            <v>m</v>
          </cell>
          <cell r="D284">
            <v>23370.48</v>
          </cell>
          <cell r="E284">
            <v>1778.6</v>
          </cell>
        </row>
        <row r="285">
          <cell r="A285" t="str">
            <v>ZJ.7160</v>
          </cell>
          <cell r="B285" t="str">
            <v>Laép ñaët  oáng nhöïa PVC F 100 baèng mieäng baùt</v>
          </cell>
          <cell r="C285" t="str">
            <v>m</v>
          </cell>
          <cell r="D285">
            <v>32787.839999999997</v>
          </cell>
          <cell r="E285">
            <v>2188.73</v>
          </cell>
        </row>
        <row r="286">
          <cell r="A286" t="str">
            <v>ZJ.7170</v>
          </cell>
          <cell r="B286" t="str">
            <v>Laép ñaët  oáng nhöïa PVC F 125 baèng mieäng baùt</v>
          </cell>
          <cell r="C286" t="str">
            <v>m</v>
          </cell>
          <cell r="D286">
            <v>46578.63</v>
          </cell>
          <cell r="E286">
            <v>2212.1999999999998</v>
          </cell>
        </row>
        <row r="287">
          <cell r="A287" t="str">
            <v>ZJ.7180</v>
          </cell>
          <cell r="B287" t="str">
            <v>Laép ñaët  oáng nhöïa PVC F 150 baèng mieäng baùt</v>
          </cell>
          <cell r="C287" t="str">
            <v>m</v>
          </cell>
          <cell r="D287">
            <v>55800.79</v>
          </cell>
          <cell r="E287">
            <v>2460.7600000000002</v>
          </cell>
        </row>
        <row r="288">
          <cell r="A288" t="str">
            <v>ZJ.7230</v>
          </cell>
          <cell r="B288" t="str">
            <v>Laép ñaët  oáng nhöïa PVC F 25 baèng mang soâng</v>
          </cell>
          <cell r="C288" t="str">
            <v>m</v>
          </cell>
          <cell r="D288">
            <v>3902.49</v>
          </cell>
          <cell r="E288">
            <v>1443.04</v>
          </cell>
        </row>
        <row r="289">
          <cell r="A289" t="str">
            <v>ZJ.7240</v>
          </cell>
          <cell r="B289" t="str">
            <v>Laép ñaët  oáng nhöïa PVC F 32 baèng mang soâng</v>
          </cell>
          <cell r="C289" t="str">
            <v>m</v>
          </cell>
          <cell r="D289">
            <v>5851.88</v>
          </cell>
          <cell r="E289">
            <v>1415.42</v>
          </cell>
        </row>
        <row r="290">
          <cell r="A290" t="str">
            <v>ZJ.7250</v>
          </cell>
          <cell r="B290" t="str">
            <v>Laép ñaët  oáng nhöïa PVC F 40 baèng mang soâng</v>
          </cell>
          <cell r="C290" t="str">
            <v>m</v>
          </cell>
          <cell r="D290">
            <v>7789.91</v>
          </cell>
          <cell r="E290">
            <v>1739.93</v>
          </cell>
        </row>
        <row r="291">
          <cell r="A291" t="str">
            <v>ZJ.7260</v>
          </cell>
          <cell r="B291" t="str">
            <v>Laép ñaët  oáng nhöïa PVC F 50 baèng mang soâng</v>
          </cell>
          <cell r="C291" t="str">
            <v>m</v>
          </cell>
          <cell r="D291">
            <v>9797.77</v>
          </cell>
          <cell r="E291">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ang rao h"/>
      <sheetName val="朠慩䈠湩⁨畄湯൧䡔呄丠慨䐠午ၘ䱖中ⵃ⁍桎ଠ䱔栠湡⁧慲౯"/>
      <sheetName val="V.c noi bo"/>
      <sheetName val="Don gia Tay Ninh"/>
      <sheetName val="??????_x0010_????5?????????5???????"/>
      <sheetName val="ang rao "/>
      <sheetName val="朠慩䈠湩⁨畄湯൧"/>
      <sheetName val="DON GIA CAN THO"/>
      <sheetName val="ang rao ??h"/>
      <sheetName val="朠慩䈠湩⁨畄湯൧?䡔呄丠慨䐠午ၘ?䱖中ⵃ⁍桎ଠ?䱔栠湡⁧慲౯?"/>
      <sheetName val="DG"/>
      <sheetName val="??????_x0010_????5??????????5????????"/>
      <sheetName val="_______x0010_____5____"/>
      <sheetName val="ang rao __h"/>
      <sheetName val="_______x0010_____5__________5________"/>
      <sheetName val="朠慩䈠湩⁨畄湯൧_䡔呄丠慨䐠午ၘ_䱖中ⵃ⁍桎ଠ_䱔栠湡⁧慲౯_"/>
      <sheetName val="\H PCCC"/>
      <sheetName val="DG vat tu"/>
      <sheetName val="??????_x0010_??????????????????????"/>
      <sheetName val="_H PCCC"/>
      <sheetName val="Dinh nghia"/>
      <sheetName val="[TBA 110 kV Cujut.xls][TBA 110 "/>
      <sheetName val="[TBA 110 kV Cujut.xls]\H PCCC"/>
      <sheetName val="ang rao_x0009__x0000__x0000_h"/>
      <sheetName val="ang rao_x0009_"/>
      <sheetName val="ang rao_x0009_??h"/>
      <sheetName val="ang rao_x0009___h"/>
      <sheetName val="nkc"/>
      <sheetName val="??????_x0010_????????????????????????"/>
      <sheetName val="???????????????????????????"/>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x0010__________"/>
      <sheetName val="_______x0010_________________________"/>
      <sheetName val="________"/>
      <sheetName val="???????????????????????????????"/>
      <sheetName val="????????"/>
      <sheetName val="DG BTong"/>
      <sheetName val="DONGIA"/>
      <sheetName val="CHITIET"/>
      <sheetName val="_______________________________"/>
      <sheetName val="[TBA 110 kV Cujut.xlsٺ_x0001_慩䈠湩⁨畄湯൧"/>
      <sheetName val="_TBA 110 kV Cujut.xlsٺ_x0001_慩䈠湩⁨畄湯൧"/>
      <sheetName val="[TBA 110 kV Cujut.xlsٺ_x0001_慩䈠湩⁨畄湯൧?"/>
      <sheetName val="\H DUONG "/>
      <sheetName val="TL duong giam thong"/>
      <sheetName val="TL(nha dieu khien"/>
      <sheetName val="Fgoai troi"/>
      <sheetName val="TLlgoai troi"/>
      <sheetName val="Tl&quot;PCCC"/>
      <sheetName val="_H DUONG "/>
      <sheetName val="TL"/>
      <sheetName val="_TBA 110 kV Cujut.xlsٺ_x0001_慩䈠湩⁨畄湯൧_"/>
      <sheetName val="TL?lgoai troi"/>
      <sheetName val="Nhi dieu hanh SX"/>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V_c_noi_bo1"/>
      <sheetName val="ang_rao_h3"/>
      <sheetName val="Don_gia_Tay_Ninh1"/>
      <sheetName val="ang_rao_??h2"/>
      <sheetName val="ang_rao_2"/>
      <sheetName val="__________5____"/>
      <sheetName val="ang_rao___h1"/>
      <sheetName val="__________5__________5________"/>
      <sheetName val="\H_PCCC1"/>
      <sheetName val="DG_vat_tu1"/>
      <sheetName val="DON_GIA_CAN_THO1"/>
      <sheetName val="_H_PCCC1"/>
      <sheetName val="Dinh_nghia1"/>
      <sheetName val="ang_rao_h1"/>
      <sheetName val="\H_DUONG_"/>
      <sheetName val="TL_duong_giam_thong"/>
      <sheetName val="TL(nha_dieu_khien"/>
      <sheetName val="Fgoai_troi"/>
      <sheetName val="TLlgoai_troi"/>
      <sheetName val="_______________"/>
      <sheetName val="ang_rao_h2"/>
      <sheetName val="______________________________"/>
      <sheetName val="DG_BTong1"/>
      <sheetName val="ang_rao_1"/>
      <sheetName val="ang_rao___h"/>
      <sheetName val="ang_rao_??h1"/>
      <sheetName val="Nhi_dieu_hanh_SX1"/>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P3"/>
      <sheetName val="ang_rao "/>
      <sheetName val="TJ muong cap"/>
      <sheetName val="____________________________"/>
      <sheetName val="__________5_________5_______"/>
      <sheetName val="ang rao_x005f_x0009_"/>
      <sheetName val="_______x005f_x0010__________"/>
      <sheetName val="ang rao_x005f_x0009___h"/>
      <sheetName val="_______x005f_x0010___________________"/>
      <sheetName val="_H_DUONG_"/>
      <sheetName val="Don gia DakLaK"/>
      <sheetName val="[TBA 110 kV Cujut.xls]\H DUONG "/>
      <sheetName val="[TBA 110 kV Cujut.xls]\H_PCCC"/>
      <sheetName val="[TBA 110 kV Cujut.xls]\H_PCCC1"/>
      <sheetName val="[TBA 110 kV Cujut.xls]\H_DUONG_"/>
      <sheetName val="[TBA 110 kV Cujut.xls]\H_PCCC2"/>
      <sheetName val="[TBA 110 kV Cujut.xls]\H_PCCC3"/>
      <sheetName val="[TBA 110 kV Cujut.xls]\H_PCCC4"/>
      <sheetName val="Don_gia_Dak_Lak5"/>
      <sheetName val="TH_phan_lap_dat_dien5"/>
      <sheetName val="BTH_VL-NC-M_lap_dat5"/>
      <sheetName val="TH_DUONG_5"/>
      <sheetName val="TL_duong_giao_thong5"/>
      <sheetName val="TH_san_nen5"/>
      <sheetName val="san_nen5"/>
      <sheetName val="TL_san_nen5"/>
      <sheetName val="TH_hang_rao5"/>
      <sheetName val="hang_rao_5"/>
      <sheetName val="TL_hang_rao5"/>
      <sheetName val="TH_muong_cap5"/>
      <sheetName val="Muong_cap5"/>
      <sheetName val="Tien_luong_muong_cap5"/>
      <sheetName val="TH_nha_dieu_khien5"/>
      <sheetName val="Nha_dieu_khien5"/>
      <sheetName val="TL_nha_dieu_khien5"/>
      <sheetName val="TH_nha_dieu_hanh_SX5"/>
      <sheetName val="Nha_dieu_hanh_SX5"/>
      <sheetName val="TL_Nha_dieu_hanh_SX5"/>
      <sheetName val="TH_ngoai_troi5"/>
      <sheetName val="Ngoai_troi5"/>
      <sheetName val="TL_ngoai_troi5"/>
      <sheetName val="TH_PCCC5"/>
      <sheetName val="TL_PCCC5"/>
      <sheetName val="ang_rao_h7"/>
      <sheetName val="V_c_noi_bo5"/>
      <sheetName val="Don_gia_Tay_Ninh5"/>
      <sheetName val="Don_gia_Dak_Lak6"/>
      <sheetName val="TH_phan_lap_dat_dien6"/>
      <sheetName val="BTH_VL-NC-M_lap_dat6"/>
      <sheetName val="TH_DUONG_6"/>
      <sheetName val="TL_duong_giao_thong6"/>
      <sheetName val="TH_san_nen6"/>
      <sheetName val="san_nen6"/>
      <sheetName val="TL_san_nen6"/>
      <sheetName val="TH_hang_rao6"/>
      <sheetName val="hang_rao_6"/>
      <sheetName val="TL_hang_rao6"/>
      <sheetName val="TH_muong_cap6"/>
      <sheetName val="Muong_cap6"/>
      <sheetName val="Tien_luong_muong_cap6"/>
      <sheetName val="TH_nha_dieu_khien6"/>
      <sheetName val="Nha_dieu_khien6"/>
      <sheetName val="TL_nha_dieu_khien6"/>
      <sheetName val="TH_nha_dieu_hanh_SX6"/>
      <sheetName val="Nha_dieu_hanh_SX6"/>
      <sheetName val="TL_Nha_dieu_hanh_SX6"/>
      <sheetName val="TH_ngoai_troi6"/>
      <sheetName val="Ngoai_troi6"/>
      <sheetName val="TL_ngoai_troi6"/>
      <sheetName val="TH_PCCC6"/>
      <sheetName val="TL_PCCC6"/>
      <sheetName val="ang_rao_h8"/>
      <sheetName val="V_c_noi_bo6"/>
      <sheetName val="Don_gia_Tay_Ninh6"/>
      <sheetName val="Don_gia_Dak_Lak7"/>
      <sheetName val="TH_phan_lap_dat_dien7"/>
      <sheetName val="BTH_VL-NC-M_lap_dat7"/>
      <sheetName val="TH_DUONG_7"/>
      <sheetName val="TL_duong_giao_thong7"/>
      <sheetName val="TH_san_nen7"/>
      <sheetName val="ang rao_x005f_x0009__x005f_x0000__x005f_x0000_h"/>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cell r="F21">
            <v>2044.95</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0 0"/>
      <sheetName val="Don gia Tay Ninh"/>
      <sheetName val="DON GIA CAN THO"/>
      <sheetName val="Don_gia_CT"/>
      <sheetName val="Don_gia_III"/>
      <sheetName val="Liet_ke"/>
      <sheetName val="Bang_tong_hop"/>
      <sheetName val="TH_VL-NC"/>
      <sheetName val="Chiet_tinh_-_VL-NC"/>
      <sheetName val="Don_gia_Dak_Lak"/>
      <sheetName val="dg_tphcm"/>
      <sheetName val="Don gia II"/>
      <sheetName val="V.c noi bo"/>
      <sheetName val="DG"/>
      <sheetName val="Don gia Soc Trang"/>
      <sheetName val="Don_gia_CT1"/>
      <sheetName val="Don_gia_III1"/>
      <sheetName val="Liet_ke1"/>
      <sheetName val="Bang_tong_hop1"/>
      <sheetName val="TH_VL-NC1"/>
      <sheetName val="Chiet_tinh_-_VL-NC1"/>
      <sheetName val="dg_tphcm1"/>
      <sheetName val="Don_gia_Dak_Lak1"/>
      <sheetName val="0_0"/>
      <sheetName val="DON_GIA_CAN_THO"/>
      <sheetName val="Don_gia_II"/>
      <sheetName val="Don_gia_Tay_Ninh"/>
      <sheetName val="V_c_noi_bo"/>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
      <sheetName val="________"/>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cell r="E20">
            <v>19130</v>
          </cell>
          <cell r="F20"/>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cell r="E106">
            <v>17496</v>
          </cell>
          <cell r="F106"/>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Thang 1-06"/>
      <sheetName val="Sheet2"/>
      <sheetName val="Sheet3"/>
      <sheetName val="XL4Test5"/>
      <sheetName val="bia"/>
      <sheetName val="THKP"/>
      <sheetName val="Xaydung"/>
      <sheetName val="TKL"/>
      <sheetName val="Sheet1"/>
      <sheetName val="00000000"/>
      <sheetName val="vtthoh2"/>
      <sheetName val="CTNC"/>
      <sheetName val="CTVL"/>
      <sheetName val="shee49"/>
      <sheetName val="BK04"/>
      <sheetName val="BLuong"/>
      <sheetName val="TKP"/>
      <sheetName val="Thaîg 1-06"/>
      <sheetName val="vvthoh2"/>
      <sheetName val="CHITIET-DZ04"/>
      <sheetName val="[DZNHADA.XLS䁝thopdtoan"/>
      <sheetName val="Ctinh 10kV"/>
      <sheetName val="VL,NC,MTC"/>
      <sheetName val="PNT-QUOT-#3"/>
      <sheetName val="COAT&amp;WRAP-QIOT-#3"/>
      <sheetName val="_DZNHADA.XLS䁝thopdtoan"/>
      <sheetName val="ESTI."/>
      <sheetName val="DI-ESTI"/>
      <sheetName val="[DZNHADA.XLS?thopdtoan"/>
      <sheetName val="gvl"/>
      <sheetName val="_DZNHADA.XLS_thopdtoan"/>
      <sheetName val="6tthoh2"/>
      <sheetName val="_DZNHADA.XLS?thopdtoan"/>
      <sheetName val="VCDD_TBA"/>
      <sheetName val="chiet tinh"/>
      <sheetName val="KKKKKKKK"/>
      <sheetName val="gtrinh"/>
      <sheetName val="Section"/>
      <sheetName val="LKVL-CK-HT-GD1"/>
      <sheetName val="TONGKE-HT"/>
      <sheetName val="Comb"/>
      <sheetName val="Giai trinh"/>
      <sheetName val="TTDZ22"/>
      <sheetName val="gia"/>
      <sheetName val="??-BLDG"/>
      <sheetName val="__-BLDG"/>
      <sheetName val="CTbe tong"/>
      <sheetName val="CTDZ 0.4+cto"/>
      <sheetName val="Gia KS"/>
      <sheetName val="tienluong"/>
      <sheetName val="A1.CN"/>
      <sheetName val="Tonghop"/>
      <sheetName val="dongia (2)"/>
      <sheetName val="XL4Poppy"/>
      <sheetName val="LEGEND"/>
      <sheetName val="개산공사비"/>
      <sheetName val="DMUC VT"/>
      <sheetName val="DZNHADA"/>
      <sheetName val="ComA-A"/>
      <sheetName val="A-A"/>
      <sheetName val="TTTram"/>
      <sheetName val="Gia vat tu"/>
      <sheetName val="sat"/>
      <sheetName val="ptvt"/>
      <sheetName val="0,4kV"/>
      <sheetName val="Thi cong 0,4kv"/>
      <sheetName val="LIET KE 22KV"/>
      <sheetName val="CODE-TA"/>
      <sheetName val="LIET KE CSKH"/>
      <sheetName val="gia phu kien"/>
      <sheetName val="PT DGIA"/>
      <sheetName val="giathanh1"/>
      <sheetName val="THPDMoi  (2)"/>
      <sheetName val="phuluc1"/>
      <sheetName val="TONG HOP VL-NC"/>
      <sheetName val="lam-moi"/>
      <sheetName val="chitiet"/>
      <sheetName val="TONGKE3p "/>
      <sheetName val="Du_lieu"/>
      <sheetName val="TH VL, NC, DDHT Thanhphuoc"/>
      <sheetName val="#REF"/>
      <sheetName val="DONGIA"/>
      <sheetName val="thao-go"/>
      <sheetName val="DON GIA"/>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FA-LISTING"/>
      <sheetName val="Tra_bang"/>
      <sheetName val="daodapc3"/>
      <sheetName val="daodap4"/>
      <sheetName val="dinh muc "/>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tphcm"/>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Don gia III"/>
      <sheetName val="Don gia CT"/>
      <sheetName val="ESTI."/>
      <sheetName val="DI-ESTI"/>
      <sheetName val="Gia vat tu"/>
      <sheetName val="CONG TRINH"/>
      <sheetName val="Don gia Dak Lak"/>
      <sheetName val="TBA 250 KVA Thanh Da1"/>
      <sheetName val="CHITIET VL-NC-TT1p"/>
      <sheetName val="DG-LAP6"/>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Sheet2"/>
      <sheetName val="KH-Q1,Q2,01"/>
      <sheetName val="DON GIA CAN THO"/>
      <sheetName val="CHITIET VL-NC"/>
      <sheetName val="NKC"/>
      <sheetName val="Ctinh 10kV"/>
      <sheetName val="PNT-QUOT-#3"/>
      <sheetName val="Du_lieu"/>
      <sheetName val="Xaytuong"/>
      <sheetName val="Don gia Tay Ninh"/>
      <sheetName val="Chiet tinh dz35"/>
      <sheetName val="ESTI_"/>
      <sheetName val="CONG_TRINH"/>
      <sheetName val="Don_gia_Dak_Lak"/>
      <sheetName val="CHITIET_VL-NC-TT1p"/>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dg_tphcm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TL_rieng1"/>
      <sheetName val="ESTI_1"/>
      <sheetName val="Don_gia_III1"/>
      <sheetName val="Don_gia_CT1"/>
      <sheetName val="Gia_vat_tu1"/>
      <sheetName val="CONG_TRINH1"/>
      <sheetName val="Don_gia_Dak_Lak1"/>
      <sheetName val="CHITIET_VL-NC-TT1p1"/>
      <sheetName val="TBA_250_KVA_Thanh_Da11"/>
      <sheetName val="CHITIET_VL-NC"/>
      <sheetName val="DON_GIA_CAN_THO"/>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MTP"/>
      <sheetName val="IBASE"/>
      <sheetName val="MTO REV.2(ARMOR)"/>
      <sheetName val="#REF!$A$6"/>
      <sheetName val="$G$194 tphcm"/>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BaNGTHdUTOAnpHANXD"/>
      <sheetName val="BaNG"/>
    </sheetNames>
    <sheetDataSet>
      <sheetData sheetId="0"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152500</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W䁯rk-Condition"/>
      <sheetName val="nhan_cong"/>
      <sheetName val="Revised construction schedule"/>
      <sheetName val="DON GIA TRAM (3)"/>
      <sheetName val="DL"/>
      <sheetName val="dmuc"/>
      <sheetName val="gvl"/>
      <sheetName val="DGCT"/>
      <sheetName val="VL-NC-M"/>
      <sheetName val="dg tphcm"/>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TT-3p"/>
      <sheetName val="CHITIET VL-NC-TT -1p"/>
      <sheetName val="KPVC-BD "/>
      <sheetName val="TONG HOP VL-NC TT"/>
      <sheetName val="TDTKP1"/>
      <sheetName val="TONG HOP VL-NC TT (2)"/>
      <sheetName val="DON GIA"/>
      <sheetName val="Sheet1"/>
      <sheetName val="Gia thanh 1m3 beton"/>
      <sheetName val="VLP gia cong cot thep"/>
      <sheetName val="CHITIET HA THE"/>
      <sheetName val="TONG HOP VL-NC HT"/>
      <sheetName val="KPVC-BD  (2)"/>
      <sheetName val="TDTKP2"/>
      <sheetName val="TDTKP1 (3)"/>
      <sheetName val="TDTKP1 (2)"/>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TH-THT{(3)"/>
      <sheetName val="TONG$HOP VL-NC TT (2)"/>
      <sheetName val="Work-Cond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THI SINH"/>
      <sheetName val="In DS TS"/>
      <sheetName val="In GTGD"/>
      <sheetName val="AnhDT"/>
      <sheetName val="TheDT"/>
      <sheetName val="DS TT"/>
      <sheetName val="CNtthoi"/>
      <sheetName val="Tobia"/>
      <sheetName val="DU LIEU"/>
      <sheetName val="00000000"/>
      <sheetName val="10000000"/>
      <sheetName val="CHITIET VL-NC-TT -1p"/>
      <sheetName val="CHITIET VL-NC-TT-3p"/>
      <sheetName val="KPVC-BD "/>
    </sheetNames>
    <sheetDataSet>
      <sheetData sheetId="0" refreshError="1">
        <row r="4">
          <cell r="D4" t="str">
            <v>THCS XYZ</v>
          </cell>
          <cell r="H4" t="str">
            <v>Khoùa ngaøy : 22 thaùng 08 naêm 2002</v>
          </cell>
        </row>
        <row r="7">
          <cell r="B7">
            <v>1</v>
          </cell>
          <cell r="O7">
            <v>0</v>
          </cell>
          <cell r="P7">
            <v>0</v>
          </cell>
          <cell r="Q7" t="str">
            <v>H</v>
          </cell>
          <cell r="R7" t="str">
            <v/>
          </cell>
        </row>
        <row r="8">
          <cell r="B8">
            <v>2</v>
          </cell>
          <cell r="O8">
            <v>0</v>
          </cell>
          <cell r="P8">
            <v>0</v>
          </cell>
          <cell r="Q8" t="str">
            <v>H</v>
          </cell>
          <cell r="R8" t="str">
            <v/>
          </cell>
        </row>
        <row r="9">
          <cell r="B9">
            <v>3</v>
          </cell>
          <cell r="O9">
            <v>0</v>
          </cell>
          <cell r="P9">
            <v>0</v>
          </cell>
          <cell r="Q9" t="str">
            <v>H</v>
          </cell>
          <cell r="R9" t="str">
            <v/>
          </cell>
        </row>
        <row r="10">
          <cell r="B10">
            <v>4</v>
          </cell>
          <cell r="O10">
            <v>0</v>
          </cell>
          <cell r="P10">
            <v>0</v>
          </cell>
          <cell r="Q10" t="str">
            <v>H</v>
          </cell>
          <cell r="R10" t="str">
            <v/>
          </cell>
        </row>
        <row r="11">
          <cell r="B11">
            <v>5</v>
          </cell>
          <cell r="O11">
            <v>0</v>
          </cell>
          <cell r="P11">
            <v>0</v>
          </cell>
          <cell r="Q11" t="str">
            <v>H</v>
          </cell>
          <cell r="R11" t="str">
            <v/>
          </cell>
        </row>
        <row r="12">
          <cell r="B12">
            <v>6</v>
          </cell>
          <cell r="O12">
            <v>0</v>
          </cell>
          <cell r="P12">
            <v>0</v>
          </cell>
          <cell r="Q12" t="str">
            <v>H</v>
          </cell>
          <cell r="R12" t="str">
            <v/>
          </cell>
        </row>
        <row r="13">
          <cell r="B13">
            <v>7</v>
          </cell>
          <cell r="O13">
            <v>0</v>
          </cell>
          <cell r="P13">
            <v>0</v>
          </cell>
          <cell r="Q13" t="str">
            <v>H</v>
          </cell>
          <cell r="R13" t="str">
            <v/>
          </cell>
        </row>
        <row r="14">
          <cell r="B14">
            <v>8</v>
          </cell>
          <cell r="O14">
            <v>0</v>
          </cell>
          <cell r="P14">
            <v>0</v>
          </cell>
          <cell r="Q14" t="str">
            <v>H</v>
          </cell>
          <cell r="R14" t="str">
            <v/>
          </cell>
        </row>
        <row r="15">
          <cell r="B15">
            <v>9</v>
          </cell>
          <cell r="O15">
            <v>0</v>
          </cell>
          <cell r="P15">
            <v>0</v>
          </cell>
          <cell r="Q15" t="str">
            <v>H</v>
          </cell>
          <cell r="R15" t="str">
            <v/>
          </cell>
        </row>
        <row r="16">
          <cell r="B16">
            <v>10</v>
          </cell>
          <cell r="O16">
            <v>0</v>
          </cell>
          <cell r="P16">
            <v>0</v>
          </cell>
          <cell r="Q16" t="str">
            <v>H</v>
          </cell>
          <cell r="R16" t="str">
            <v/>
          </cell>
        </row>
        <row r="17">
          <cell r="B17">
            <v>11</v>
          </cell>
          <cell r="O17">
            <v>0</v>
          </cell>
          <cell r="P17">
            <v>0</v>
          </cell>
          <cell r="Q17" t="str">
            <v>H</v>
          </cell>
          <cell r="R17" t="str">
            <v/>
          </cell>
        </row>
        <row r="18">
          <cell r="B18">
            <v>12</v>
          </cell>
          <cell r="O18">
            <v>0</v>
          </cell>
          <cell r="P18">
            <v>0</v>
          </cell>
          <cell r="Q18" t="str">
            <v>H</v>
          </cell>
          <cell r="R18" t="str">
            <v/>
          </cell>
        </row>
        <row r="19">
          <cell r="B19">
            <v>13</v>
          </cell>
          <cell r="O19">
            <v>0</v>
          </cell>
          <cell r="P19">
            <v>0</v>
          </cell>
          <cell r="Q19" t="str">
            <v>H</v>
          </cell>
          <cell r="R19" t="str">
            <v/>
          </cell>
        </row>
        <row r="20">
          <cell r="B20">
            <v>14</v>
          </cell>
          <cell r="O20">
            <v>0</v>
          </cell>
          <cell r="P20">
            <v>0</v>
          </cell>
          <cell r="Q20" t="str">
            <v>H</v>
          </cell>
          <cell r="R20" t="str">
            <v/>
          </cell>
        </row>
        <row r="21">
          <cell r="B21">
            <v>15</v>
          </cell>
          <cell r="O21">
            <v>0</v>
          </cell>
          <cell r="P21">
            <v>0</v>
          </cell>
          <cell r="Q21" t="str">
            <v>H</v>
          </cell>
          <cell r="R21" t="str">
            <v/>
          </cell>
        </row>
        <row r="22">
          <cell r="B22">
            <v>16</v>
          </cell>
          <cell r="O22">
            <v>0</v>
          </cell>
          <cell r="P22">
            <v>0</v>
          </cell>
          <cell r="Q22" t="str">
            <v>H</v>
          </cell>
          <cell r="R22" t="str">
            <v/>
          </cell>
        </row>
        <row r="23">
          <cell r="B23">
            <v>17</v>
          </cell>
          <cell r="O23">
            <v>0</v>
          </cell>
          <cell r="P23">
            <v>0</v>
          </cell>
          <cell r="Q23" t="str">
            <v>H</v>
          </cell>
          <cell r="R23" t="str">
            <v/>
          </cell>
        </row>
        <row r="24">
          <cell r="B24">
            <v>18</v>
          </cell>
          <cell r="O24">
            <v>0</v>
          </cell>
          <cell r="P24">
            <v>0</v>
          </cell>
          <cell r="Q24" t="str">
            <v>H</v>
          </cell>
          <cell r="R24" t="str">
            <v/>
          </cell>
        </row>
        <row r="25">
          <cell r="B25">
            <v>19</v>
          </cell>
          <cell r="O25">
            <v>0</v>
          </cell>
          <cell r="P25">
            <v>0</v>
          </cell>
          <cell r="Q25" t="str">
            <v>H</v>
          </cell>
          <cell r="R25" t="str">
            <v/>
          </cell>
        </row>
        <row r="26">
          <cell r="B26">
            <v>20</v>
          </cell>
          <cell r="O26">
            <v>0</v>
          </cell>
          <cell r="P26">
            <v>0</v>
          </cell>
          <cell r="Q26" t="str">
            <v>H</v>
          </cell>
          <cell r="R26" t="str">
            <v/>
          </cell>
        </row>
        <row r="27">
          <cell r="B27">
            <v>21</v>
          </cell>
          <cell r="O27">
            <v>0</v>
          </cell>
          <cell r="P27">
            <v>0</v>
          </cell>
          <cell r="Q27" t="str">
            <v>H</v>
          </cell>
          <cell r="R27" t="str">
            <v/>
          </cell>
        </row>
        <row r="28">
          <cell r="B28">
            <v>22</v>
          </cell>
          <cell r="O28">
            <v>0</v>
          </cell>
          <cell r="P28">
            <v>0</v>
          </cell>
          <cell r="Q28" t="str">
            <v>H</v>
          </cell>
          <cell r="R28" t="str">
            <v/>
          </cell>
        </row>
        <row r="29">
          <cell r="B29">
            <v>23</v>
          </cell>
          <cell r="O29">
            <v>0</v>
          </cell>
          <cell r="P29">
            <v>0</v>
          </cell>
          <cell r="Q29" t="str">
            <v>H</v>
          </cell>
          <cell r="R29" t="str">
            <v/>
          </cell>
        </row>
        <row r="30">
          <cell r="B30">
            <v>24</v>
          </cell>
          <cell r="O30">
            <v>0</v>
          </cell>
          <cell r="P30">
            <v>0</v>
          </cell>
          <cell r="Q30" t="str">
            <v>H</v>
          </cell>
          <cell r="R30" t="str">
            <v/>
          </cell>
        </row>
        <row r="31">
          <cell r="B31">
            <v>25</v>
          </cell>
          <cell r="O31">
            <v>0</v>
          </cell>
          <cell r="P31">
            <v>0</v>
          </cell>
          <cell r="Q31" t="str">
            <v>H</v>
          </cell>
          <cell r="R31" t="str">
            <v/>
          </cell>
        </row>
        <row r="32">
          <cell r="B32">
            <v>26</v>
          </cell>
          <cell r="O32">
            <v>0</v>
          </cell>
          <cell r="P32">
            <v>0</v>
          </cell>
          <cell r="Q32" t="str">
            <v>H</v>
          </cell>
          <cell r="R32" t="str">
            <v/>
          </cell>
        </row>
        <row r="33">
          <cell r="B33">
            <v>27</v>
          </cell>
          <cell r="O33">
            <v>0</v>
          </cell>
          <cell r="P33">
            <v>0</v>
          </cell>
          <cell r="Q33" t="str">
            <v>H</v>
          </cell>
          <cell r="R33" t="str">
            <v/>
          </cell>
        </row>
        <row r="34">
          <cell r="B34">
            <v>28</v>
          </cell>
          <cell r="O34">
            <v>0</v>
          </cell>
          <cell r="P34">
            <v>0</v>
          </cell>
          <cell r="Q34" t="str">
            <v>H</v>
          </cell>
          <cell r="R34" t="str">
            <v/>
          </cell>
        </row>
        <row r="35">
          <cell r="B35">
            <v>29</v>
          </cell>
          <cell r="O35">
            <v>0</v>
          </cell>
          <cell r="P35">
            <v>0</v>
          </cell>
          <cell r="Q35" t="str">
            <v>H</v>
          </cell>
          <cell r="R35" t="str">
            <v/>
          </cell>
        </row>
        <row r="36">
          <cell r="B36">
            <v>30</v>
          </cell>
          <cell r="O36">
            <v>0</v>
          </cell>
          <cell r="P36">
            <v>0</v>
          </cell>
          <cell r="Q36" t="str">
            <v>H</v>
          </cell>
          <cell r="R36" t="str">
            <v/>
          </cell>
        </row>
        <row r="37">
          <cell r="B37">
            <v>31</v>
          </cell>
          <cell r="O37">
            <v>0</v>
          </cell>
          <cell r="P37">
            <v>0</v>
          </cell>
          <cell r="Q37" t="str">
            <v>H</v>
          </cell>
          <cell r="R37" t="str">
            <v/>
          </cell>
        </row>
        <row r="38">
          <cell r="B38">
            <v>32</v>
          </cell>
          <cell r="O38">
            <v>0</v>
          </cell>
          <cell r="P38">
            <v>0</v>
          </cell>
          <cell r="Q38" t="str">
            <v>H</v>
          </cell>
          <cell r="R38" t="str">
            <v/>
          </cell>
        </row>
        <row r="39">
          <cell r="B39">
            <v>33</v>
          </cell>
          <cell r="O39">
            <v>0</v>
          </cell>
          <cell r="P39">
            <v>0</v>
          </cell>
          <cell r="Q39" t="str">
            <v>H</v>
          </cell>
          <cell r="R39" t="str">
            <v/>
          </cell>
        </row>
        <row r="40">
          <cell r="B40">
            <v>34</v>
          </cell>
          <cell r="O40">
            <v>0</v>
          </cell>
          <cell r="P40">
            <v>0</v>
          </cell>
          <cell r="Q40" t="str">
            <v>H</v>
          </cell>
          <cell r="R40" t="str">
            <v/>
          </cell>
        </row>
        <row r="41">
          <cell r="B41">
            <v>35</v>
          </cell>
          <cell r="O41">
            <v>0</v>
          </cell>
          <cell r="P41">
            <v>0</v>
          </cell>
          <cell r="Q41" t="str">
            <v>H</v>
          </cell>
          <cell r="R41" t="str">
            <v/>
          </cell>
        </row>
        <row r="42">
          <cell r="B42">
            <v>36</v>
          </cell>
          <cell r="O42">
            <v>0</v>
          </cell>
          <cell r="P42">
            <v>0</v>
          </cell>
          <cell r="Q42" t="str">
            <v>H</v>
          </cell>
          <cell r="R42" t="str">
            <v/>
          </cell>
        </row>
        <row r="43">
          <cell r="B43">
            <v>37</v>
          </cell>
          <cell r="O43">
            <v>0</v>
          </cell>
          <cell r="P43">
            <v>0</v>
          </cell>
          <cell r="Q43" t="str">
            <v>H</v>
          </cell>
          <cell r="R43" t="str">
            <v/>
          </cell>
        </row>
        <row r="44">
          <cell r="B44">
            <v>38</v>
          </cell>
          <cell r="O44">
            <v>0</v>
          </cell>
          <cell r="P44">
            <v>0</v>
          </cell>
          <cell r="Q44" t="str">
            <v>H</v>
          </cell>
          <cell r="R44" t="str">
            <v/>
          </cell>
        </row>
        <row r="45">
          <cell r="B45">
            <v>39</v>
          </cell>
          <cell r="O45">
            <v>0</v>
          </cell>
          <cell r="P45">
            <v>0</v>
          </cell>
          <cell r="Q45" t="str">
            <v>H</v>
          </cell>
          <cell r="R45" t="str">
            <v/>
          </cell>
        </row>
        <row r="46">
          <cell r="B46">
            <v>40</v>
          </cell>
          <cell r="O46">
            <v>0</v>
          </cell>
          <cell r="P46">
            <v>0</v>
          </cell>
          <cell r="Q46" t="str">
            <v>H</v>
          </cell>
          <cell r="R46" t="str">
            <v/>
          </cell>
        </row>
        <row r="47">
          <cell r="B47">
            <v>41</v>
          </cell>
          <cell r="O47">
            <v>0</v>
          </cell>
          <cell r="P47">
            <v>0</v>
          </cell>
          <cell r="Q47" t="str">
            <v>H</v>
          </cell>
          <cell r="R47" t="str">
            <v/>
          </cell>
        </row>
        <row r="48">
          <cell r="B48">
            <v>42</v>
          </cell>
          <cell r="O48">
            <v>0</v>
          </cell>
          <cell r="P48">
            <v>0</v>
          </cell>
          <cell r="Q48" t="str">
            <v>H</v>
          </cell>
          <cell r="R48" t="str">
            <v/>
          </cell>
        </row>
        <row r="49">
          <cell r="B49">
            <v>43</v>
          </cell>
          <cell r="O49">
            <v>0</v>
          </cell>
          <cell r="P49">
            <v>0</v>
          </cell>
          <cell r="Q49" t="str">
            <v>H</v>
          </cell>
          <cell r="R49" t="str">
            <v/>
          </cell>
        </row>
        <row r="50">
          <cell r="B50">
            <v>44</v>
          </cell>
          <cell r="O50">
            <v>0</v>
          </cell>
          <cell r="P50">
            <v>0</v>
          </cell>
          <cell r="Q50" t="str">
            <v>H</v>
          </cell>
          <cell r="R50" t="str">
            <v/>
          </cell>
        </row>
        <row r="51">
          <cell r="B51">
            <v>45</v>
          </cell>
          <cell r="O51">
            <v>0</v>
          </cell>
          <cell r="P51">
            <v>0</v>
          </cell>
          <cell r="Q51" t="str">
            <v>H</v>
          </cell>
          <cell r="R51" t="str">
            <v/>
          </cell>
        </row>
        <row r="52">
          <cell r="B52">
            <v>46</v>
          </cell>
          <cell r="O52">
            <v>0</v>
          </cell>
          <cell r="P52">
            <v>0</v>
          </cell>
          <cell r="Q52" t="str">
            <v>H</v>
          </cell>
          <cell r="R52" t="str">
            <v/>
          </cell>
        </row>
        <row r="53">
          <cell r="B53">
            <v>47</v>
          </cell>
          <cell r="O53">
            <v>0</v>
          </cell>
          <cell r="P53">
            <v>0</v>
          </cell>
          <cell r="Q53" t="str">
            <v>H</v>
          </cell>
          <cell r="R53" t="str">
            <v/>
          </cell>
        </row>
        <row r="54">
          <cell r="B54">
            <v>48</v>
          </cell>
          <cell r="O54">
            <v>0</v>
          </cell>
          <cell r="P54">
            <v>0</v>
          </cell>
          <cell r="Q54" t="str">
            <v>H</v>
          </cell>
          <cell r="R54" t="str">
            <v/>
          </cell>
        </row>
        <row r="55">
          <cell r="B55">
            <v>49</v>
          </cell>
          <cell r="O55">
            <v>0</v>
          </cell>
          <cell r="P55">
            <v>0</v>
          </cell>
          <cell r="Q55" t="str">
            <v>H</v>
          </cell>
          <cell r="R55" t="str">
            <v/>
          </cell>
        </row>
        <row r="56">
          <cell r="B56">
            <v>50</v>
          </cell>
          <cell r="O56">
            <v>0</v>
          </cell>
          <cell r="P56">
            <v>0</v>
          </cell>
          <cell r="Q56" t="str">
            <v>H</v>
          </cell>
          <cell r="R56" t="str">
            <v/>
          </cell>
        </row>
        <row r="57">
          <cell r="B57">
            <v>51</v>
          </cell>
          <cell r="O57">
            <v>0</v>
          </cell>
          <cell r="P57">
            <v>0</v>
          </cell>
          <cell r="Q57" t="str">
            <v>H</v>
          </cell>
          <cell r="R57" t="str">
            <v/>
          </cell>
        </row>
        <row r="58">
          <cell r="B58">
            <v>52</v>
          </cell>
          <cell r="O58">
            <v>0</v>
          </cell>
          <cell r="P58">
            <v>0</v>
          </cell>
          <cell r="Q58" t="str">
            <v>H</v>
          </cell>
          <cell r="R58" t="str">
            <v/>
          </cell>
        </row>
        <row r="59">
          <cell r="B59">
            <v>53</v>
          </cell>
          <cell r="O59">
            <v>0</v>
          </cell>
          <cell r="P59">
            <v>0</v>
          </cell>
          <cell r="Q59" t="str">
            <v>H</v>
          </cell>
          <cell r="R59" t="str">
            <v/>
          </cell>
        </row>
        <row r="60">
          <cell r="B60">
            <v>54</v>
          </cell>
          <cell r="O60">
            <v>0</v>
          </cell>
          <cell r="P60">
            <v>0</v>
          </cell>
          <cell r="Q60" t="str">
            <v>H</v>
          </cell>
          <cell r="R60" t="str">
            <v/>
          </cell>
        </row>
        <row r="61">
          <cell r="B61">
            <v>55</v>
          </cell>
          <cell r="O61">
            <v>0</v>
          </cell>
          <cell r="P61">
            <v>0</v>
          </cell>
          <cell r="Q61" t="str">
            <v>H</v>
          </cell>
          <cell r="R61" t="str">
            <v/>
          </cell>
        </row>
        <row r="62">
          <cell r="B62">
            <v>56</v>
          </cell>
          <cell r="O62">
            <v>0</v>
          </cell>
          <cell r="P62">
            <v>0</v>
          </cell>
          <cell r="Q62" t="str">
            <v>H</v>
          </cell>
          <cell r="R62" t="str">
            <v/>
          </cell>
        </row>
        <row r="63">
          <cell r="B63">
            <v>57</v>
          </cell>
          <cell r="O63">
            <v>0</v>
          </cell>
          <cell r="P63">
            <v>0</v>
          </cell>
          <cell r="Q63" t="str">
            <v>H</v>
          </cell>
          <cell r="R63" t="str">
            <v/>
          </cell>
        </row>
        <row r="64">
          <cell r="B64">
            <v>58</v>
          </cell>
          <cell r="O64">
            <v>0</v>
          </cell>
          <cell r="P64">
            <v>0</v>
          </cell>
          <cell r="Q64" t="str">
            <v>H</v>
          </cell>
          <cell r="R64" t="str">
            <v/>
          </cell>
        </row>
        <row r="65">
          <cell r="B65">
            <v>59</v>
          </cell>
          <cell r="O65">
            <v>0</v>
          </cell>
          <cell r="P65">
            <v>0</v>
          </cell>
          <cell r="Q65" t="str">
            <v>H</v>
          </cell>
          <cell r="R65" t="str">
            <v/>
          </cell>
        </row>
        <row r="66">
          <cell r="B66">
            <v>60</v>
          </cell>
          <cell r="O66">
            <v>0</v>
          </cell>
          <cell r="P66">
            <v>0</v>
          </cell>
          <cell r="Q66" t="str">
            <v>H</v>
          </cell>
          <cell r="R66" t="str">
            <v/>
          </cell>
        </row>
        <row r="67">
          <cell r="B67">
            <v>61</v>
          </cell>
          <cell r="O67">
            <v>0</v>
          </cell>
          <cell r="P67">
            <v>0</v>
          </cell>
          <cell r="Q67" t="str">
            <v>H</v>
          </cell>
          <cell r="R67" t="str">
            <v/>
          </cell>
        </row>
        <row r="68">
          <cell r="B68">
            <v>62</v>
          </cell>
          <cell r="O68">
            <v>0</v>
          </cell>
          <cell r="P68">
            <v>0</v>
          </cell>
          <cell r="Q68" t="str">
            <v>H</v>
          </cell>
          <cell r="R68" t="str">
            <v/>
          </cell>
        </row>
        <row r="69">
          <cell r="B69">
            <v>63</v>
          </cell>
          <cell r="O69">
            <v>0</v>
          </cell>
          <cell r="P69">
            <v>0</v>
          </cell>
          <cell r="Q69" t="str">
            <v>H</v>
          </cell>
          <cell r="R69" t="str">
            <v/>
          </cell>
        </row>
        <row r="70">
          <cell r="B70">
            <v>64</v>
          </cell>
          <cell r="O70">
            <v>0</v>
          </cell>
          <cell r="P70">
            <v>0</v>
          </cell>
          <cell r="Q70" t="str">
            <v>H</v>
          </cell>
          <cell r="R70" t="str">
            <v/>
          </cell>
        </row>
        <row r="71">
          <cell r="B71">
            <v>65</v>
          </cell>
          <cell r="O71">
            <v>0</v>
          </cell>
          <cell r="P71">
            <v>0</v>
          </cell>
          <cell r="Q71" t="str">
            <v>H</v>
          </cell>
          <cell r="R71" t="str">
            <v/>
          </cell>
        </row>
        <row r="72">
          <cell r="B72">
            <v>66</v>
          </cell>
          <cell r="O72">
            <v>0</v>
          </cell>
          <cell r="P72">
            <v>0</v>
          </cell>
          <cell r="Q72" t="str">
            <v>H</v>
          </cell>
          <cell r="R72" t="str">
            <v/>
          </cell>
        </row>
        <row r="73">
          <cell r="B73">
            <v>67</v>
          </cell>
          <cell r="O73">
            <v>0</v>
          </cell>
          <cell r="P73">
            <v>0</v>
          </cell>
          <cell r="Q73" t="str">
            <v>H</v>
          </cell>
          <cell r="R73" t="str">
            <v/>
          </cell>
        </row>
        <row r="74">
          <cell r="B74">
            <v>68</v>
          </cell>
          <cell r="O74">
            <v>0</v>
          </cell>
          <cell r="P74">
            <v>0</v>
          </cell>
          <cell r="Q74" t="str">
            <v>H</v>
          </cell>
          <cell r="R74" t="str">
            <v/>
          </cell>
        </row>
        <row r="75">
          <cell r="B75">
            <v>69</v>
          </cell>
          <cell r="O75">
            <v>0</v>
          </cell>
          <cell r="P75">
            <v>0</v>
          </cell>
          <cell r="Q75" t="str">
            <v>H</v>
          </cell>
          <cell r="R75" t="str">
            <v/>
          </cell>
        </row>
        <row r="76">
          <cell r="B76">
            <v>70</v>
          </cell>
          <cell r="O76">
            <v>0</v>
          </cell>
          <cell r="P76">
            <v>0</v>
          </cell>
          <cell r="Q76" t="str">
            <v>H</v>
          </cell>
          <cell r="R76" t="str">
            <v/>
          </cell>
        </row>
        <row r="77">
          <cell r="B77">
            <v>71</v>
          </cell>
          <cell r="O77">
            <v>0</v>
          </cell>
          <cell r="P77">
            <v>0</v>
          </cell>
          <cell r="Q77" t="str">
            <v>H</v>
          </cell>
          <cell r="R77" t="str">
            <v/>
          </cell>
        </row>
        <row r="78">
          <cell r="B78">
            <v>72</v>
          </cell>
          <cell r="O78">
            <v>0</v>
          </cell>
          <cell r="P78">
            <v>0</v>
          </cell>
          <cell r="Q78" t="str">
            <v>H</v>
          </cell>
          <cell r="R78" t="str">
            <v/>
          </cell>
        </row>
        <row r="79">
          <cell r="B79">
            <v>73</v>
          </cell>
          <cell r="O79">
            <v>0</v>
          </cell>
          <cell r="P79">
            <v>0</v>
          </cell>
          <cell r="Q79" t="str">
            <v>H</v>
          </cell>
          <cell r="R79" t="str">
            <v/>
          </cell>
        </row>
        <row r="80">
          <cell r="B80">
            <v>74</v>
          </cell>
          <cell r="O80">
            <v>0</v>
          </cell>
          <cell r="P80">
            <v>0</v>
          </cell>
          <cell r="Q80" t="str">
            <v>H</v>
          </cell>
          <cell r="R80" t="str">
            <v/>
          </cell>
        </row>
        <row r="81">
          <cell r="B81">
            <v>75</v>
          </cell>
          <cell r="O81">
            <v>0</v>
          </cell>
          <cell r="P81">
            <v>0</v>
          </cell>
          <cell r="Q81" t="str">
            <v>H</v>
          </cell>
          <cell r="R81" t="str">
            <v/>
          </cell>
        </row>
        <row r="82">
          <cell r="B82">
            <v>76</v>
          </cell>
          <cell r="O82">
            <v>0</v>
          </cell>
          <cell r="P82">
            <v>0</v>
          </cell>
          <cell r="Q82" t="str">
            <v>H</v>
          </cell>
          <cell r="R82" t="str">
            <v/>
          </cell>
        </row>
        <row r="83">
          <cell r="B83">
            <v>77</v>
          </cell>
          <cell r="O83">
            <v>0</v>
          </cell>
          <cell r="P83">
            <v>0</v>
          </cell>
          <cell r="Q83" t="str">
            <v>H</v>
          </cell>
          <cell r="R83" t="str">
            <v/>
          </cell>
        </row>
        <row r="84">
          <cell r="B84">
            <v>78</v>
          </cell>
          <cell r="O84">
            <v>0</v>
          </cell>
          <cell r="P84">
            <v>0</v>
          </cell>
          <cell r="Q84" t="str">
            <v>H</v>
          </cell>
          <cell r="R84" t="str">
            <v/>
          </cell>
        </row>
        <row r="85">
          <cell r="B85">
            <v>79</v>
          </cell>
          <cell r="O85">
            <v>0</v>
          </cell>
          <cell r="P85">
            <v>0</v>
          </cell>
          <cell r="Q85" t="str">
            <v>H</v>
          </cell>
          <cell r="R85" t="str">
            <v/>
          </cell>
        </row>
        <row r="86">
          <cell r="B86">
            <v>80</v>
          </cell>
          <cell r="O86">
            <v>0</v>
          </cell>
          <cell r="P86">
            <v>0</v>
          </cell>
          <cell r="Q86" t="str">
            <v>H</v>
          </cell>
          <cell r="R86" t="str">
            <v/>
          </cell>
        </row>
        <row r="87">
          <cell r="B87">
            <v>81</v>
          </cell>
          <cell r="O87">
            <v>0</v>
          </cell>
          <cell r="P87">
            <v>0</v>
          </cell>
          <cell r="Q87" t="str">
            <v>H</v>
          </cell>
          <cell r="R87" t="str">
            <v/>
          </cell>
        </row>
        <row r="88">
          <cell r="B88">
            <v>82</v>
          </cell>
          <cell r="O88">
            <v>0</v>
          </cell>
          <cell r="P88">
            <v>0</v>
          </cell>
          <cell r="Q88" t="str">
            <v>H</v>
          </cell>
          <cell r="R88" t="str">
            <v/>
          </cell>
        </row>
        <row r="89">
          <cell r="B89">
            <v>83</v>
          </cell>
          <cell r="O89">
            <v>0</v>
          </cell>
          <cell r="P89">
            <v>0</v>
          </cell>
          <cell r="Q89" t="str">
            <v>H</v>
          </cell>
          <cell r="R89" t="str">
            <v/>
          </cell>
        </row>
        <row r="90">
          <cell r="B90">
            <v>84</v>
          </cell>
          <cell r="O90">
            <v>0</v>
          </cell>
          <cell r="P90">
            <v>0</v>
          </cell>
          <cell r="Q90" t="str">
            <v>H</v>
          </cell>
          <cell r="R90" t="str">
            <v/>
          </cell>
        </row>
        <row r="91">
          <cell r="B91">
            <v>85</v>
          </cell>
          <cell r="O91">
            <v>0</v>
          </cell>
          <cell r="P91">
            <v>0</v>
          </cell>
          <cell r="Q91" t="str">
            <v>H</v>
          </cell>
          <cell r="R91" t="str">
            <v/>
          </cell>
        </row>
        <row r="92">
          <cell r="B92">
            <v>86</v>
          </cell>
          <cell r="O92">
            <v>0</v>
          </cell>
          <cell r="P92">
            <v>0</v>
          </cell>
          <cell r="Q92" t="str">
            <v>H</v>
          </cell>
          <cell r="R92" t="str">
            <v/>
          </cell>
        </row>
        <row r="93">
          <cell r="B93">
            <v>87</v>
          </cell>
          <cell r="O93">
            <v>0</v>
          </cell>
          <cell r="P93">
            <v>0</v>
          </cell>
          <cell r="Q93" t="str">
            <v>H</v>
          </cell>
          <cell r="R93" t="str">
            <v/>
          </cell>
        </row>
        <row r="94">
          <cell r="B94">
            <v>88</v>
          </cell>
          <cell r="O94">
            <v>0</v>
          </cell>
          <cell r="P94">
            <v>0</v>
          </cell>
          <cell r="Q94" t="str">
            <v>H</v>
          </cell>
          <cell r="R94" t="str">
            <v/>
          </cell>
        </row>
        <row r="95">
          <cell r="B95">
            <v>89</v>
          </cell>
          <cell r="O95">
            <v>0</v>
          </cell>
          <cell r="P95">
            <v>0</v>
          </cell>
          <cell r="Q95" t="str">
            <v>H</v>
          </cell>
          <cell r="R95" t="str">
            <v/>
          </cell>
        </row>
        <row r="96">
          <cell r="B96">
            <v>90</v>
          </cell>
          <cell r="O96">
            <v>0</v>
          </cell>
          <cell r="P96">
            <v>0</v>
          </cell>
          <cell r="Q96" t="str">
            <v>H</v>
          </cell>
          <cell r="R96" t="str">
            <v/>
          </cell>
        </row>
        <row r="97">
          <cell r="B97">
            <v>91</v>
          </cell>
          <cell r="O97">
            <v>0</v>
          </cell>
          <cell r="P97">
            <v>0</v>
          </cell>
          <cell r="Q97" t="str">
            <v>H</v>
          </cell>
          <cell r="R97" t="str">
            <v/>
          </cell>
        </row>
        <row r="98">
          <cell r="B98">
            <v>92</v>
          </cell>
          <cell r="O98">
            <v>0</v>
          </cell>
          <cell r="P98">
            <v>0</v>
          </cell>
          <cell r="Q98" t="str">
            <v>H</v>
          </cell>
          <cell r="R98" t="str">
            <v/>
          </cell>
        </row>
        <row r="99">
          <cell r="B99">
            <v>93</v>
          </cell>
          <cell r="O99">
            <v>0</v>
          </cell>
          <cell r="P99">
            <v>0</v>
          </cell>
          <cell r="Q99" t="str">
            <v>H</v>
          </cell>
          <cell r="R99" t="str">
            <v/>
          </cell>
        </row>
        <row r="100">
          <cell r="B100">
            <v>94</v>
          </cell>
          <cell r="O100">
            <v>0</v>
          </cell>
          <cell r="P100">
            <v>0</v>
          </cell>
          <cell r="Q100" t="str">
            <v>H</v>
          </cell>
          <cell r="R100" t="str">
            <v/>
          </cell>
        </row>
        <row r="101">
          <cell r="B101">
            <v>95</v>
          </cell>
          <cell r="O101">
            <v>0</v>
          </cell>
          <cell r="P101">
            <v>0</v>
          </cell>
          <cell r="Q101" t="str">
            <v>H</v>
          </cell>
          <cell r="R101" t="str">
            <v/>
          </cell>
        </row>
        <row r="102">
          <cell r="B102">
            <v>96</v>
          </cell>
          <cell r="O102">
            <v>0</v>
          </cell>
          <cell r="P102">
            <v>0</v>
          </cell>
          <cell r="Q102" t="str">
            <v>H</v>
          </cell>
          <cell r="R102" t="str">
            <v/>
          </cell>
        </row>
        <row r="103">
          <cell r="B103">
            <v>97</v>
          </cell>
          <cell r="O103">
            <v>0</v>
          </cell>
          <cell r="P103">
            <v>0</v>
          </cell>
          <cell r="Q103" t="str">
            <v>H</v>
          </cell>
          <cell r="R103" t="str">
            <v/>
          </cell>
        </row>
        <row r="104">
          <cell r="B104">
            <v>98</v>
          </cell>
          <cell r="O104">
            <v>0</v>
          </cell>
          <cell r="P104">
            <v>0</v>
          </cell>
          <cell r="Q104" t="str">
            <v>H</v>
          </cell>
          <cell r="R104" t="str">
            <v/>
          </cell>
        </row>
        <row r="105">
          <cell r="B105">
            <v>99</v>
          </cell>
          <cell r="O105">
            <v>0</v>
          </cell>
          <cell r="P105">
            <v>0</v>
          </cell>
          <cell r="Q105" t="str">
            <v>H</v>
          </cell>
          <cell r="R105" t="str">
            <v/>
          </cell>
        </row>
        <row r="106">
          <cell r="B106">
            <v>100</v>
          </cell>
          <cell r="O106">
            <v>0</v>
          </cell>
          <cell r="P106">
            <v>0</v>
          </cell>
          <cell r="Q106" t="str">
            <v>H</v>
          </cell>
          <cell r="R106" t="str">
            <v/>
          </cell>
        </row>
        <row r="107">
          <cell r="B107">
            <v>101</v>
          </cell>
          <cell r="O107">
            <v>0</v>
          </cell>
          <cell r="P107">
            <v>0</v>
          </cell>
          <cell r="Q107" t="str">
            <v>H</v>
          </cell>
          <cell r="R107" t="str">
            <v/>
          </cell>
        </row>
        <row r="108">
          <cell r="B108">
            <v>102</v>
          </cell>
          <cell r="O108">
            <v>0</v>
          </cell>
          <cell r="P108">
            <v>0</v>
          </cell>
          <cell r="Q108" t="str">
            <v>H</v>
          </cell>
          <cell r="R108" t="str">
            <v/>
          </cell>
        </row>
        <row r="109">
          <cell r="B109">
            <v>103</v>
          </cell>
          <cell r="O109">
            <v>0</v>
          </cell>
          <cell r="P109">
            <v>0</v>
          </cell>
          <cell r="Q109" t="str">
            <v>H</v>
          </cell>
          <cell r="R109" t="str">
            <v/>
          </cell>
        </row>
        <row r="110">
          <cell r="B110">
            <v>104</v>
          </cell>
          <cell r="O110">
            <v>0</v>
          </cell>
          <cell r="P110">
            <v>0</v>
          </cell>
          <cell r="Q110" t="str">
            <v>H</v>
          </cell>
          <cell r="R110" t="str">
            <v/>
          </cell>
        </row>
        <row r="111">
          <cell r="B111">
            <v>105</v>
          </cell>
          <cell r="O111">
            <v>0</v>
          </cell>
          <cell r="P111">
            <v>0</v>
          </cell>
          <cell r="Q111" t="str">
            <v>H</v>
          </cell>
          <cell r="R111" t="str">
            <v/>
          </cell>
        </row>
        <row r="112">
          <cell r="B112">
            <v>106</v>
          </cell>
          <cell r="O112">
            <v>0</v>
          </cell>
          <cell r="P112">
            <v>0</v>
          </cell>
          <cell r="Q112" t="str">
            <v>H</v>
          </cell>
          <cell r="R112" t="str">
            <v/>
          </cell>
        </row>
        <row r="113">
          <cell r="B113">
            <v>107</v>
          </cell>
          <cell r="O113">
            <v>0</v>
          </cell>
          <cell r="P113">
            <v>0</v>
          </cell>
          <cell r="Q113" t="str">
            <v>H</v>
          </cell>
          <cell r="R113" t="str">
            <v/>
          </cell>
        </row>
        <row r="114">
          <cell r="B114">
            <v>108</v>
          </cell>
          <cell r="O114">
            <v>0</v>
          </cell>
          <cell r="P114">
            <v>0</v>
          </cell>
          <cell r="Q114" t="str">
            <v>H</v>
          </cell>
          <cell r="R114" t="str">
            <v/>
          </cell>
        </row>
        <row r="115">
          <cell r="B115">
            <v>109</v>
          </cell>
          <cell r="O115">
            <v>0</v>
          </cell>
          <cell r="P115">
            <v>0</v>
          </cell>
          <cell r="Q115" t="str">
            <v>H</v>
          </cell>
          <cell r="R115" t="str">
            <v/>
          </cell>
        </row>
        <row r="116">
          <cell r="B116">
            <v>110</v>
          </cell>
          <cell r="O116">
            <v>0</v>
          </cell>
          <cell r="P116">
            <v>0</v>
          </cell>
          <cell r="Q116" t="str">
            <v>H</v>
          </cell>
          <cell r="R116" t="str">
            <v/>
          </cell>
        </row>
        <row r="117">
          <cell r="B117">
            <v>111</v>
          </cell>
          <cell r="O117">
            <v>0</v>
          </cell>
          <cell r="P117">
            <v>0</v>
          </cell>
          <cell r="Q117" t="str">
            <v>H</v>
          </cell>
          <cell r="R117" t="str">
            <v/>
          </cell>
        </row>
        <row r="118">
          <cell r="B118">
            <v>112</v>
          </cell>
          <cell r="O118">
            <v>0</v>
          </cell>
          <cell r="P118">
            <v>0</v>
          </cell>
          <cell r="Q118" t="str">
            <v>H</v>
          </cell>
          <cell r="R118" t="str">
            <v/>
          </cell>
        </row>
        <row r="119">
          <cell r="B119">
            <v>113</v>
          </cell>
          <cell r="O119">
            <v>0</v>
          </cell>
          <cell r="P119">
            <v>0</v>
          </cell>
          <cell r="Q119" t="str">
            <v>H</v>
          </cell>
          <cell r="R119" t="str">
            <v/>
          </cell>
        </row>
        <row r="120">
          <cell r="B120">
            <v>114</v>
          </cell>
          <cell r="O120">
            <v>0</v>
          </cell>
          <cell r="P120">
            <v>0</v>
          </cell>
          <cell r="Q120" t="str">
            <v>H</v>
          </cell>
          <cell r="R120" t="str">
            <v/>
          </cell>
        </row>
        <row r="121">
          <cell r="B121">
            <v>115</v>
          </cell>
          <cell r="O121">
            <v>0</v>
          </cell>
          <cell r="P121">
            <v>0</v>
          </cell>
          <cell r="Q121" t="str">
            <v>H</v>
          </cell>
          <cell r="R121" t="str">
            <v/>
          </cell>
        </row>
        <row r="122">
          <cell r="B122">
            <v>116</v>
          </cell>
          <cell r="O122">
            <v>0</v>
          </cell>
          <cell r="P122">
            <v>0</v>
          </cell>
          <cell r="Q122" t="str">
            <v>H</v>
          </cell>
          <cell r="R122" t="str">
            <v/>
          </cell>
        </row>
        <row r="123">
          <cell r="B123">
            <v>117</v>
          </cell>
          <cell r="O123">
            <v>0</v>
          </cell>
          <cell r="P123">
            <v>0</v>
          </cell>
          <cell r="Q123" t="str">
            <v>H</v>
          </cell>
          <cell r="R123" t="str">
            <v/>
          </cell>
        </row>
        <row r="124">
          <cell r="B124">
            <v>118</v>
          </cell>
          <cell r="O124">
            <v>0</v>
          </cell>
          <cell r="P124">
            <v>0</v>
          </cell>
          <cell r="Q124" t="str">
            <v>H</v>
          </cell>
          <cell r="R124" t="str">
            <v/>
          </cell>
        </row>
        <row r="125">
          <cell r="B125">
            <v>119</v>
          </cell>
          <cell r="O125">
            <v>0</v>
          </cell>
          <cell r="P125">
            <v>0</v>
          </cell>
          <cell r="Q125" t="str">
            <v>H</v>
          </cell>
          <cell r="R125" t="str">
            <v/>
          </cell>
        </row>
        <row r="126">
          <cell r="B126">
            <v>120</v>
          </cell>
          <cell r="O126">
            <v>0</v>
          </cell>
          <cell r="P126">
            <v>0</v>
          </cell>
          <cell r="Q126" t="str">
            <v>H</v>
          </cell>
          <cell r="R126" t="str">
            <v/>
          </cell>
        </row>
        <row r="127">
          <cell r="B127">
            <v>121</v>
          </cell>
          <cell r="O127">
            <v>0</v>
          </cell>
          <cell r="P127">
            <v>0</v>
          </cell>
          <cell r="Q127" t="str">
            <v>H</v>
          </cell>
          <cell r="R127" t="str">
            <v/>
          </cell>
        </row>
        <row r="128">
          <cell r="B128">
            <v>122</v>
          </cell>
          <cell r="O128">
            <v>0</v>
          </cell>
          <cell r="P128">
            <v>0</v>
          </cell>
          <cell r="Q128" t="str">
            <v>H</v>
          </cell>
          <cell r="R128" t="str">
            <v/>
          </cell>
        </row>
        <row r="129">
          <cell r="B129">
            <v>123</v>
          </cell>
          <cell r="O129">
            <v>0</v>
          </cell>
          <cell r="P129">
            <v>0</v>
          </cell>
          <cell r="Q129" t="str">
            <v>H</v>
          </cell>
          <cell r="R129" t="str">
            <v/>
          </cell>
        </row>
        <row r="130">
          <cell r="B130">
            <v>124</v>
          </cell>
          <cell r="O130">
            <v>0</v>
          </cell>
          <cell r="P130">
            <v>0</v>
          </cell>
          <cell r="Q130" t="str">
            <v>H</v>
          </cell>
          <cell r="R130" t="str">
            <v/>
          </cell>
        </row>
        <row r="131">
          <cell r="B131">
            <v>125</v>
          </cell>
          <cell r="O131">
            <v>0</v>
          </cell>
          <cell r="P131">
            <v>0</v>
          </cell>
          <cell r="Q131" t="str">
            <v>H</v>
          </cell>
          <cell r="R131" t="str">
            <v/>
          </cell>
        </row>
        <row r="132">
          <cell r="B132">
            <v>126</v>
          </cell>
          <cell r="O132">
            <v>0</v>
          </cell>
          <cell r="P132">
            <v>0</v>
          </cell>
          <cell r="Q132" t="str">
            <v>H</v>
          </cell>
          <cell r="R132" t="str">
            <v/>
          </cell>
        </row>
        <row r="133">
          <cell r="B133">
            <v>127</v>
          </cell>
          <cell r="O133">
            <v>0</v>
          </cell>
          <cell r="P133">
            <v>0</v>
          </cell>
          <cell r="Q133" t="str">
            <v>H</v>
          </cell>
          <cell r="R133" t="str">
            <v/>
          </cell>
        </row>
        <row r="134">
          <cell r="B134">
            <v>128</v>
          </cell>
          <cell r="O134">
            <v>0</v>
          </cell>
          <cell r="P134">
            <v>0</v>
          </cell>
          <cell r="Q134" t="str">
            <v>H</v>
          </cell>
          <cell r="R134" t="str">
            <v/>
          </cell>
        </row>
        <row r="135">
          <cell r="B135">
            <v>129</v>
          </cell>
          <cell r="O135">
            <v>0</v>
          </cell>
          <cell r="P135">
            <v>0</v>
          </cell>
          <cell r="Q135" t="str">
            <v>H</v>
          </cell>
          <cell r="R135" t="str">
            <v/>
          </cell>
        </row>
        <row r="136">
          <cell r="B136">
            <v>130</v>
          </cell>
          <cell r="O136">
            <v>0</v>
          </cell>
          <cell r="P136">
            <v>0</v>
          </cell>
          <cell r="Q136" t="str">
            <v>H</v>
          </cell>
          <cell r="R136" t="str">
            <v/>
          </cell>
        </row>
        <row r="137">
          <cell r="B137">
            <v>131</v>
          </cell>
          <cell r="O137">
            <v>0</v>
          </cell>
          <cell r="P137">
            <v>0</v>
          </cell>
          <cell r="Q137" t="str">
            <v>H</v>
          </cell>
          <cell r="R137" t="str">
            <v/>
          </cell>
        </row>
        <row r="138">
          <cell r="B138">
            <v>132</v>
          </cell>
          <cell r="O138">
            <v>0</v>
          </cell>
          <cell r="P138">
            <v>0</v>
          </cell>
          <cell r="Q138" t="str">
            <v>H</v>
          </cell>
          <cell r="R138" t="str">
            <v/>
          </cell>
        </row>
        <row r="139">
          <cell r="B139">
            <v>133</v>
          </cell>
          <cell r="O139">
            <v>0</v>
          </cell>
          <cell r="P139">
            <v>0</v>
          </cell>
          <cell r="Q139" t="str">
            <v>H</v>
          </cell>
          <cell r="R139" t="str">
            <v/>
          </cell>
        </row>
        <row r="140">
          <cell r="B140">
            <v>134</v>
          </cell>
          <cell r="O140">
            <v>0</v>
          </cell>
          <cell r="P140">
            <v>0</v>
          </cell>
          <cell r="Q140" t="str">
            <v>H</v>
          </cell>
          <cell r="R140" t="str">
            <v/>
          </cell>
        </row>
        <row r="141">
          <cell r="B141">
            <v>135</v>
          </cell>
          <cell r="O141">
            <v>0</v>
          </cell>
          <cell r="P141">
            <v>0</v>
          </cell>
          <cell r="Q141" t="str">
            <v>H</v>
          </cell>
          <cell r="R141" t="str">
            <v/>
          </cell>
        </row>
        <row r="142">
          <cell r="B142">
            <v>136</v>
          </cell>
          <cell r="O142">
            <v>0</v>
          </cell>
          <cell r="P142">
            <v>0</v>
          </cell>
          <cell r="Q142" t="str">
            <v>H</v>
          </cell>
          <cell r="R142" t="str">
            <v/>
          </cell>
        </row>
        <row r="143">
          <cell r="B143">
            <v>137</v>
          </cell>
          <cell r="O143">
            <v>0</v>
          </cell>
          <cell r="P143">
            <v>0</v>
          </cell>
          <cell r="Q143" t="str">
            <v>H</v>
          </cell>
          <cell r="R143" t="str">
            <v/>
          </cell>
        </row>
        <row r="144">
          <cell r="B144">
            <v>138</v>
          </cell>
          <cell r="O144">
            <v>0</v>
          </cell>
          <cell r="P144">
            <v>0</v>
          </cell>
          <cell r="Q144" t="str">
            <v>H</v>
          </cell>
          <cell r="R144" t="str">
            <v/>
          </cell>
        </row>
        <row r="145">
          <cell r="B145">
            <v>139</v>
          </cell>
          <cell r="O145">
            <v>0</v>
          </cell>
          <cell r="P145">
            <v>0</v>
          </cell>
          <cell r="Q145" t="str">
            <v>H</v>
          </cell>
          <cell r="R145" t="str">
            <v/>
          </cell>
        </row>
        <row r="146">
          <cell r="B146">
            <v>140</v>
          </cell>
          <cell r="O146">
            <v>0</v>
          </cell>
          <cell r="P146">
            <v>0</v>
          </cell>
          <cell r="Q146" t="str">
            <v>H</v>
          </cell>
          <cell r="R146" t="str">
            <v/>
          </cell>
        </row>
        <row r="147">
          <cell r="B147">
            <v>141</v>
          </cell>
          <cell r="O147">
            <v>0</v>
          </cell>
          <cell r="P147">
            <v>0</v>
          </cell>
          <cell r="Q147" t="str">
            <v>H</v>
          </cell>
          <cell r="R147" t="str">
            <v/>
          </cell>
        </row>
        <row r="148">
          <cell r="B148">
            <v>142</v>
          </cell>
          <cell r="O148">
            <v>0</v>
          </cell>
          <cell r="P148">
            <v>0</v>
          </cell>
          <cell r="Q148" t="str">
            <v>H</v>
          </cell>
          <cell r="R148" t="str">
            <v/>
          </cell>
        </row>
        <row r="149">
          <cell r="B149">
            <v>143</v>
          </cell>
          <cell r="O149">
            <v>0</v>
          </cell>
          <cell r="P149">
            <v>0</v>
          </cell>
          <cell r="Q149" t="str">
            <v>H</v>
          </cell>
          <cell r="R149" t="str">
            <v/>
          </cell>
        </row>
        <row r="150">
          <cell r="B150">
            <v>144</v>
          </cell>
          <cell r="O150">
            <v>0</v>
          </cell>
          <cell r="P150">
            <v>0</v>
          </cell>
          <cell r="Q150" t="str">
            <v>H</v>
          </cell>
          <cell r="R150" t="str">
            <v/>
          </cell>
        </row>
        <row r="151">
          <cell r="B151">
            <v>145</v>
          </cell>
          <cell r="O151">
            <v>0</v>
          </cell>
          <cell r="P151">
            <v>0</v>
          </cell>
          <cell r="Q151" t="str">
            <v>H</v>
          </cell>
          <cell r="R151" t="str">
            <v/>
          </cell>
        </row>
        <row r="152">
          <cell r="B152">
            <v>146</v>
          </cell>
          <cell r="O152">
            <v>0</v>
          </cell>
          <cell r="P152">
            <v>0</v>
          </cell>
          <cell r="Q152" t="str">
            <v>H</v>
          </cell>
          <cell r="R152" t="str">
            <v/>
          </cell>
        </row>
        <row r="153">
          <cell r="B153">
            <v>147</v>
          </cell>
          <cell r="O153">
            <v>0</v>
          </cell>
          <cell r="P153">
            <v>0</v>
          </cell>
          <cell r="Q153" t="str">
            <v>H</v>
          </cell>
          <cell r="R153" t="str">
            <v/>
          </cell>
        </row>
        <row r="154">
          <cell r="B154">
            <v>148</v>
          </cell>
          <cell r="O154">
            <v>0</v>
          </cell>
          <cell r="P154">
            <v>0</v>
          </cell>
          <cell r="Q154" t="str">
            <v>H</v>
          </cell>
          <cell r="R154" t="str">
            <v/>
          </cell>
        </row>
        <row r="155">
          <cell r="B155">
            <v>149</v>
          </cell>
          <cell r="O155">
            <v>0</v>
          </cell>
          <cell r="P155">
            <v>0</v>
          </cell>
          <cell r="Q155" t="str">
            <v>H</v>
          </cell>
          <cell r="R155" t="str">
            <v/>
          </cell>
        </row>
        <row r="156">
          <cell r="B156">
            <v>150</v>
          </cell>
          <cell r="O156">
            <v>0</v>
          </cell>
          <cell r="P156">
            <v>0</v>
          </cell>
          <cell r="Q156" t="str">
            <v>H</v>
          </cell>
          <cell r="R156" t="str">
            <v/>
          </cell>
        </row>
        <row r="157">
          <cell r="B157">
            <v>151</v>
          </cell>
          <cell r="O157">
            <v>0</v>
          </cell>
          <cell r="P157">
            <v>0</v>
          </cell>
          <cell r="Q157" t="str">
            <v>H</v>
          </cell>
          <cell r="R157" t="str">
            <v/>
          </cell>
        </row>
        <row r="158">
          <cell r="B158">
            <v>152</v>
          </cell>
          <cell r="O158">
            <v>0</v>
          </cell>
          <cell r="P158">
            <v>0</v>
          </cell>
          <cell r="Q158" t="str">
            <v>H</v>
          </cell>
          <cell r="R158" t="str">
            <v/>
          </cell>
        </row>
        <row r="159">
          <cell r="B159">
            <v>153</v>
          </cell>
          <cell r="O159">
            <v>0</v>
          </cell>
          <cell r="P159">
            <v>0</v>
          </cell>
          <cell r="Q159" t="str">
            <v>H</v>
          </cell>
          <cell r="R159" t="str">
            <v/>
          </cell>
        </row>
        <row r="160">
          <cell r="B160">
            <v>154</v>
          </cell>
          <cell r="O160">
            <v>0</v>
          </cell>
          <cell r="P160">
            <v>0</v>
          </cell>
          <cell r="Q160" t="str">
            <v>H</v>
          </cell>
          <cell r="R160" t="str">
            <v/>
          </cell>
        </row>
        <row r="161">
          <cell r="B161">
            <v>155</v>
          </cell>
          <cell r="O161">
            <v>0</v>
          </cell>
          <cell r="P161">
            <v>0</v>
          </cell>
          <cell r="Q161" t="str">
            <v>H</v>
          </cell>
          <cell r="R161" t="str">
            <v/>
          </cell>
        </row>
        <row r="162">
          <cell r="B162">
            <v>156</v>
          </cell>
          <cell r="O162">
            <v>0</v>
          </cell>
          <cell r="P162">
            <v>0</v>
          </cell>
          <cell r="Q162" t="str">
            <v>H</v>
          </cell>
          <cell r="R162" t="str">
            <v/>
          </cell>
        </row>
        <row r="163">
          <cell r="B163">
            <v>157</v>
          </cell>
          <cell r="O163">
            <v>0</v>
          </cell>
          <cell r="P163">
            <v>0</v>
          </cell>
          <cell r="Q163" t="str">
            <v>H</v>
          </cell>
          <cell r="R163" t="str">
            <v/>
          </cell>
        </row>
        <row r="164">
          <cell r="B164">
            <v>158</v>
          </cell>
          <cell r="O164">
            <v>0</v>
          </cell>
          <cell r="P164">
            <v>0</v>
          </cell>
          <cell r="Q164" t="str">
            <v>H</v>
          </cell>
          <cell r="R164" t="str">
            <v/>
          </cell>
        </row>
        <row r="165">
          <cell r="B165">
            <v>159</v>
          </cell>
          <cell r="O165">
            <v>0</v>
          </cell>
          <cell r="P165">
            <v>0</v>
          </cell>
          <cell r="Q165" t="str">
            <v>H</v>
          </cell>
          <cell r="R165" t="str">
            <v/>
          </cell>
        </row>
        <row r="166">
          <cell r="B166">
            <v>160</v>
          </cell>
          <cell r="O166">
            <v>0</v>
          </cell>
          <cell r="P166">
            <v>0</v>
          </cell>
          <cell r="Q166" t="str">
            <v>H</v>
          </cell>
          <cell r="R166" t="str">
            <v/>
          </cell>
        </row>
        <row r="167">
          <cell r="B167">
            <v>161</v>
          </cell>
          <cell r="O167">
            <v>0</v>
          </cell>
          <cell r="P167">
            <v>0</v>
          </cell>
          <cell r="Q167" t="str">
            <v>H</v>
          </cell>
          <cell r="R167" t="str">
            <v/>
          </cell>
        </row>
        <row r="168">
          <cell r="B168">
            <v>162</v>
          </cell>
          <cell r="O168">
            <v>0</v>
          </cell>
          <cell r="P168">
            <v>0</v>
          </cell>
          <cell r="Q168" t="str">
            <v>H</v>
          </cell>
          <cell r="R168" t="str">
            <v/>
          </cell>
        </row>
        <row r="169">
          <cell r="B169">
            <v>163</v>
          </cell>
          <cell r="O169">
            <v>0</v>
          </cell>
          <cell r="P169">
            <v>0</v>
          </cell>
          <cell r="Q169" t="str">
            <v>H</v>
          </cell>
          <cell r="R169" t="str">
            <v/>
          </cell>
        </row>
        <row r="170">
          <cell r="B170">
            <v>164</v>
          </cell>
          <cell r="O170">
            <v>0</v>
          </cell>
          <cell r="P170">
            <v>0</v>
          </cell>
          <cell r="Q170" t="str">
            <v>H</v>
          </cell>
          <cell r="R170" t="str">
            <v/>
          </cell>
        </row>
        <row r="171">
          <cell r="B171">
            <v>165</v>
          </cell>
          <cell r="O171">
            <v>0</v>
          </cell>
          <cell r="P171">
            <v>0</v>
          </cell>
          <cell r="Q171" t="str">
            <v>H</v>
          </cell>
          <cell r="R171" t="str">
            <v/>
          </cell>
        </row>
        <row r="172">
          <cell r="B172">
            <v>166</v>
          </cell>
          <cell r="O172">
            <v>0</v>
          </cell>
          <cell r="P172">
            <v>0</v>
          </cell>
          <cell r="Q172" t="str">
            <v>H</v>
          </cell>
          <cell r="R172" t="str">
            <v/>
          </cell>
        </row>
        <row r="173">
          <cell r="B173">
            <v>167</v>
          </cell>
          <cell r="O173">
            <v>0</v>
          </cell>
          <cell r="P173">
            <v>0</v>
          </cell>
          <cell r="Q173" t="str">
            <v>H</v>
          </cell>
          <cell r="R173" t="str">
            <v/>
          </cell>
        </row>
        <row r="174">
          <cell r="B174">
            <v>168</v>
          </cell>
          <cell r="O174">
            <v>0</v>
          </cell>
          <cell r="P174">
            <v>0</v>
          </cell>
          <cell r="Q174" t="str">
            <v>H</v>
          </cell>
          <cell r="R174" t="str">
            <v/>
          </cell>
        </row>
        <row r="175">
          <cell r="B175">
            <v>169</v>
          </cell>
          <cell r="O175">
            <v>0</v>
          </cell>
          <cell r="P175">
            <v>0</v>
          </cell>
          <cell r="Q175" t="str">
            <v>H</v>
          </cell>
          <cell r="R175" t="str">
            <v/>
          </cell>
        </row>
        <row r="176">
          <cell r="B176">
            <v>170</v>
          </cell>
          <cell r="O176">
            <v>0</v>
          </cell>
          <cell r="P176">
            <v>0</v>
          </cell>
          <cell r="Q176" t="str">
            <v>H</v>
          </cell>
          <cell r="R176" t="str">
            <v/>
          </cell>
        </row>
      </sheetData>
      <sheetData sheetId="1"/>
      <sheetData sheetId="2"/>
      <sheetData sheetId="3"/>
      <sheetData sheetId="4"/>
      <sheetData sheetId="5"/>
      <sheetData sheetId="6"/>
      <sheetData sheetId="7"/>
      <sheetData sheetId="8" refreshError="1"/>
      <sheetData sheetId="9"/>
      <sheetData sheetId="10"/>
      <sheetData sheetId="11" refreshError="1"/>
      <sheetData sheetId="12" refreshError="1"/>
      <sheetData sheetId="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Module1"/>
      <sheetName val="Sheet3"/>
      <sheetName val="PTH"/>
      <sheetName val="PERSONAL"/>
      <sheetName val="DonGiaLD"/>
      <sheetName val="qui che"/>
      <sheetName val="Thu lao"/>
      <sheetName val="An trua T1"/>
      <sheetName val="Luong thang 1(1)"/>
      <sheetName val="PA chia luong T1(2)"/>
      <sheetName val="Tong hop luong T1"/>
      <sheetName val="00000000"/>
      <sheetName val="10000000"/>
      <sheetName val="dghn"/>
      <sheetName val=""/>
      <sheetName val="PROFILE"/>
      <sheetName val="TH-Dien"/>
      <sheetName val="PÿRSO(AL "/>
      <sheetName val="T1"/>
      <sheetName val="T2"/>
      <sheetName val="T3"/>
      <sheetName val="T4"/>
      <sheetName val="T5"/>
      <sheetName val="T6"/>
      <sheetName val="T7"/>
      <sheetName val="T8"/>
      <sheetName val="T9"/>
      <sheetName val="T10"/>
      <sheetName val="T11"/>
      <sheetName val="T12"/>
      <sheetName val="XL4Poppy"/>
      <sheetName val="CT Thang Mo"/>
      <sheetName val="PÿRSO(AL"/>
      <sheetName val="GVL"/>
      <sheetName val="#REF"/>
      <sheetName val="TH"/>
      <sheetName val="TONGKE1P"/>
      <sheetName val="FD"/>
      <sheetName val="GI"/>
      <sheetName val="EE (3)"/>
      <sheetName val="PAVEMENT"/>
      <sheetName val="TRAFFIC"/>
      <sheetName val="DONVIBAN"/>
      <sheetName val="NGUON"/>
      <sheetName val="PÿRSO(AL? "/>
      <sheetName val="Xuat"/>
      <sheetName val="PÿRSO(AL_ "/>
      <sheetName val="Thietke"/>
      <sheetName val="So_Chu"/>
      <sheetName val="Module2"/>
      <sheetName val="Convert Font"/>
      <sheetName val="Price"/>
      <sheetName val="Prog1"/>
      <sheetName val="Name_Person"/>
      <sheetName val="Cap bac LD"/>
      <sheetName val="Module3"/>
      <sheetName val="Module6"/>
      <sheetName val="Module7"/>
      <sheetName val="Module8"/>
      <sheetName val="Module4"/>
      <sheetName val="Module5"/>
      <sheetName val="CM"/>
      <sheetName val="ckyv"/>
      <sheetName val="d-x"/>
      <sheetName val="Sheet4"/>
      <sheetName val="Sheet5"/>
      <sheetName val="To_Bia1"/>
      <sheetName val="To_Bia2 "/>
      <sheetName val="THKP"/>
      <sheetName val="Congbe"/>
      <sheetName val="dongiaNC"/>
      <sheetName val="CÃp bÄc lao Åång"/>
      <sheetName val="To_Bia 2"/>
      <sheetName val="THCPXL"/>
      <sheetName val="DT"/>
      <sheetName val="CLVT"/>
      <sheetName val="GTVT"/>
      <sheetName val="VC"/>
      <sheetName val="PCCB"/>
      <sheetName val="PCCAP"/>
      <sheetName val="VLNNGOAI"/>
      <sheetName val="XL"/>
      <sheetName val="THVTCT"/>
      <sheetName val="CPKHAC"/>
      <sheetName val="DGDB"/>
      <sheetName val="Doanh_thu"/>
      <sheetName val="Chi_phi"/>
      <sheetName val="Hoan_Von"/>
      <sheetName val="KHDT"/>
      <sheetName val="NhapCB"/>
      <sheetName val="Nhapcap"/>
      <sheetName val="Bia1"/>
      <sheetName val="Bia2"/>
      <sheetName val="DToan"/>
      <sheetName val="CLVTu"/>
      <sheetName val="GTVTu"/>
      <sheetName val="VChuyen"/>
      <sheetName val="000000"/>
      <sheetName val="0000000"/>
      <sheetName val="1000000"/>
      <sheetName val="Cap bac lao dong"/>
      <sheetName val="B1vong"/>
      <sheetName val="B2vong"/>
      <sheetName val="B1KS"/>
      <sheetName val="B2KS"/>
      <sheetName val="THKP1"/>
      <sheetName val="DTXL1"/>
      <sheetName val="clech1"/>
      <sheetName val="GTVT1"/>
      <sheetName val="VC1"/>
      <sheetName val="L§ªm-§h¹i"/>
      <sheetName val="THXL1"/>
      <sheetName val="§Òn bï"/>
      <sheetName val="C_Tinh1"/>
      <sheetName val="DMBS"/>
      <sheetName val="Vltd"/>
      <sheetName val="B1"/>
      <sheetName val="B2"/>
      <sheetName val="B3"/>
      <sheetName val="Chªnh lÖch"/>
      <sheetName val="VC_M"/>
      <sheetName val="C_Tinh"/>
      <sheetName val="Nhap-KL"/>
      <sheetName val="§Òn bï-èng thu håi"/>
      <sheetName val="KLTC"/>
      <sheetName val="DonGia"/>
      <sheetName val="Thö l¹i"/>
      <sheetName val="BCAO1"/>
      <sheetName val="BCAO2"/>
      <sheetName val="THKPDC"/>
      <sheetName val="KPDC"/>
      <sheetName val="bs"/>
      <sheetName val="Nhap"/>
      <sheetName val="DT-5t"/>
      <sheetName val="clech"/>
      <sheetName val="Caba5t"/>
      <sheetName val="doc-hai5t"/>
      <sheetName val="DThua"/>
      <sheetName val="THVT"/>
      <sheetName val="XL-5t"/>
      <sheetName val="XLDC"/>
      <sheetName val="CachtinhDC"/>
      <sheetName val="Cachtinh"/>
      <sheetName val="thau"/>
      <sheetName val="GDCP"/>
      <sheetName val="PTTQ"/>
      <sheetName val="HSBS"/>
      <sheetName val="HS"/>
      <sheetName val="BCKS"/>
      <sheetName val="TH_KP"/>
      <sheetName val="CL"/>
      <sheetName val="Dochai"/>
      <sheetName val="Lamdem"/>
      <sheetName val="C_TINH "/>
      <sheetName val="xl-cong be"/>
      <sheetName val="xl-cap cong"/>
      <sheetName val="xl-cap treo"/>
      <sheetName val="Dien giai"/>
      <sheetName val="kehoach-thau"/>
      <sheetName val="th cong trinh"/>
      <sheetName val="noi suy"/>
      <sheetName val="VL cu tinh chi phi TK"/>
      <sheetName val="dtoan CB"/>
      <sheetName val="CL CB"/>
      <sheetName val="GTVT CB"/>
      <sheetName val="VC CB"/>
      <sheetName val="dt cap cong"/>
      <sheetName val="CL cap cong"/>
      <sheetName val="GTVT cap cong"/>
      <sheetName val="VC capcong"/>
      <sheetName val="dt cap treo"/>
      <sheetName val="CL cap treo"/>
      <sheetName val="GTVT cap treo"/>
      <sheetName val="VC captreo"/>
      <sheetName val="GTVT TH"/>
      <sheetName val="Suatdautu"/>
      <sheetName val="Hoan von"/>
      <sheetName val="kh-thau"/>
      <sheetName val="HT"/>
      <sheetName val="LM"/>
      <sheetName val="NQ1"/>
      <sheetName val="TDT1"/>
      <sheetName val="ch"/>
      <sheetName val="XL4Test5"/>
      <sheetName val="Macro1"/>
      <sheetName val="Macro2"/>
      <sheetName val="cuoc"/>
      <sheetName val="cuoc89"/>
      <sheetName val="heso"/>
      <sheetName val="duong"/>
      <sheetName val="cuoccu"/>
      <sheetName val="Bia"/>
      <sheetName val="THXL"/>
      <sheetName val="KSTK"/>
      <sheetName val="VTC"/>
      <sheetName val="BGTVT"/>
      <sheetName val="DGVT"/>
      <sheetName val="CLVL"/>
      <sheetName val="solieu"/>
      <sheetName val="Dathicong"/>
      <sheetName val="Dangthicong"/>
      <sheetName val="Xong thu tuc"/>
      <sheetName val="Danglamtt"/>
      <sheetName val="Chuanbi"/>
      <sheetName val="Tbi"/>
      <sheetName val="Don-gia"/>
      <sheetName val="TH_NT"/>
      <sheetName val="THXL_NT"/>
      <sheetName val="DT_NT"/>
      <sheetName val="CL_NT"/>
      <sheetName val="TBi_NT"/>
      <sheetName val="VC_NT"/>
      <sheetName val="Cachtinh_NT"/>
      <sheetName val="HeSo_NT"/>
      <sheetName val="cd"/>
      <sheetName val="cq"/>
      <sheetName val="nt"/>
      <sheetName val="THKP_TD"/>
      <sheetName val="KPXL-TD"/>
      <sheetName val="DT_TD"/>
      <sheetName val="VT_TD"/>
      <sheetName val="CL_TD"/>
      <sheetName val="VC_TD"/>
      <sheetName val="Tbi_TD"/>
      <sheetName val="Cachtinh_TD"/>
      <sheetName val="HESOTD"/>
      <sheetName val="THKP_CB"/>
      <sheetName val="KPXLCB"/>
      <sheetName val="VT_CB"/>
      <sheetName val="CL_CB"/>
      <sheetName val="DT_CB"/>
      <sheetName val="VATTU"/>
      <sheetName val="VC_CB"/>
      <sheetName val="Cachtinh_CB"/>
      <sheetName val="HESO-CB"/>
      <sheetName val="KPXL_CQ"/>
      <sheetName val="THKP_CQ"/>
      <sheetName val="DT_CQ"/>
      <sheetName val="VT_CQ"/>
      <sheetName val="CL_CQ"/>
      <sheetName val="Tbi_CQ"/>
      <sheetName val="cachtinh_CQ"/>
      <sheetName val="VC_CQ"/>
      <sheetName val="THKP_NT"/>
      <sheetName val="KPXL_NT"/>
      <sheetName val="VT"/>
      <sheetName val="LPTDDT"/>
      <sheetName val="TVDTXD"/>
      <sheetName val="CPC"/>
      <sheetName val="BQLDA"/>
      <sheetName val="QTVDT"/>
      <sheetName val="BAOHIEM"/>
      <sheetName val="Steel"/>
      <sheetName val="BTCT"/>
      <sheetName val="Pier"/>
      <sheetName val="Bactham"/>
      <sheetName val="Cachthnh_TD"/>
      <sheetName val="DGCT"/>
      <sheetName val="VC 882"/>
      <sheetName val="van chuyen"/>
      <sheetName val="VL chinh"/>
      <sheetName val="Dangt(icong"/>
      <sheetName val="tong hop cac tuyen"/>
      <sheetName val="D_x000b_&amp;CQ"/>
      <sheetName val="mdlOld"/>
      <sheetName val="GKSTK"/>
      <sheetName val="CBLDONG"/>
      <sheetName val="B×a 1"/>
      <sheetName val="B×a 2"/>
      <sheetName val="B×a 3"/>
      <sheetName val="Tæng ®µi"/>
      <sheetName val="Kim Liªn"/>
      <sheetName val="Th­îng §×nh"/>
      <sheetName val="¤ Chî Dõa"/>
      <sheetName val="B¸o ch¸y"/>
      <sheetName val="Chèng sÐt"/>
      <sheetName val="§iÖn l­íi"/>
      <sheetName val="DTTT"/>
      <sheetName val="ThiÕt bÞ ngo¹i"/>
      <sheetName val="DL më réng"/>
      <sheetName val="Thuª bao ph¸t triÓn"/>
      <sheetName val="Xp1"/>
      <sheetName val="Xp2"/>
      <sheetName val="BCKSB1"/>
      <sheetName val="BCKSB2"/>
      <sheetName val="PC"/>
      <sheetName val="TKP"/>
      <sheetName val="denbu"/>
      <sheetName val="HTCB_D5"/>
      <sheetName val="KLHTCB_D5"/>
      <sheetName val="cBm_d5"/>
      <sheetName val="KLmCB_D5 "/>
      <sheetName val="HTCB_Sui"/>
      <sheetName val="KLHTCB_sui"/>
      <sheetName val="KLHTCap_D5"/>
      <sheetName val="GDKLCD23"/>
      <sheetName val="GDKLCD14"/>
      <sheetName val="ngabasui"/>
      <sheetName val="DDon gia (2)"/>
      <sheetName val="KlCB"/>
      <sheetName val="xayranh"/>
      <sheetName val="3v"/>
      <sheetName val="3v2"/>
      <sheetName val="3v3"/>
      <sheetName val="2v"/>
      <sheetName val="2v2"/>
      <sheetName val="2v3"/>
      <sheetName val="2-3v"/>
      <sheetName val="2-3v2"/>
      <sheetName val="2-3v3"/>
      <sheetName val="2d"/>
      <sheetName val="2d2"/>
      <sheetName val="2d3"/>
      <sheetName val="1d"/>
      <sheetName val="1d2"/>
      <sheetName val="1d3"/>
      <sheetName val="DM"/>
      <sheetName val="TKCS"/>
      <sheetName val="TKCS2"/>
      <sheetName val="Bia2 "/>
      <sheetName val="BCKS(1)"/>
      <sheetName val="BCKS(2)"/>
      <sheetName val="DA1"/>
      <sheetName val="DA2"/>
      <sheetName val="THXL (2)"/>
      <sheetName val="Phu cap"/>
      <sheetName val="CLgia cap"/>
      <sheetName val="DB"/>
      <sheetName val="ktra-daodat (2)"/>
      <sheetName val="KLCap"/>
      <sheetName val="KLCbe"/>
      <sheetName val="GTVT-EXCEL"/>
      <sheetName val="Cap 29"/>
      <sheetName val="Cap 30"/>
      <sheetName val="ktra-daodat"/>
      <sheetName val="gddt"/>
      <sheetName val="hvon"/>
      <sheetName val="be"/>
      <sheetName val="GT"/>
      <sheetName val="NHAT KY SO CAI THANG 2"/>
      <sheetName val="laroux"/>
      <sheetName val="VXXXXX"/>
      <sheetName val="표지"/>
      <sheetName val="1안"/>
      <sheetName val="상번천 (2)"/>
      <sheetName val="상번천"/>
      <sheetName val="하번천"/>
      <sheetName val="------"/>
      <sheetName val="XXXXXX"/>
      <sheetName val="한컴"/>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전기"/>
      <sheetName val="계장"/>
      <sheetName val="공구단가"/>
      <sheetName val="갑지"/>
      <sheetName val="공BM"/>
      <sheetName val="******"/>
      <sheetName val="Sheet6"/>
      <sheetName val="Sheet7"/>
      <sheetName val="Sheet8"/>
      <sheetName val="Sheet9"/>
      <sheetName val="Sheet10"/>
      <sheetName val="Sheet11"/>
      <sheetName val="Sheet12"/>
      <sheetName val="Sheet13"/>
      <sheetName val="Sheet14"/>
      <sheetName val="Sheet15"/>
      <sheetName val="Sheet16"/>
      <sheetName val="Sheet17"/>
      <sheetName val="결재"/>
      <sheetName val="자금결"/>
      <sheetName val="mark"/>
      <sheetName val="명판"/>
      <sheetName val="소포내역"/>
      <sheetName val="소포내역 (2)"/>
      <sheetName val="신규(일위)"/>
      <sheetName val="개요"/>
      <sheetName val="표지 "/>
      <sheetName val="총괄표"/>
      <sheetName val="공통단가"/>
      <sheetName val="운반비"/>
      <sheetName val="Sheet21"/>
      <sheetName val="Sheet20"/>
      <sheetName val="Sheet19"/>
      <sheetName val="Sheet18"/>
      <sheetName val="증감대비표 (2)"/>
      <sheetName val="증감대비표"/>
      <sheetName val="설계변경 1-3"/>
      <sheetName val="설계변경4-20"/>
      <sheetName val="실행예산품의서"/>
      <sheetName val="하도실행(전체)"/>
      <sheetName val="앞시트뒷시트"/>
      <sheetName val="수식붙이기"/>
      <sheetName val="tel"/>
      <sheetName val="접수"/>
      <sheetName val="발송"/>
      <sheetName val="간지(가로)"/>
      <sheetName val="간지(가로) (2)"/>
      <sheetName val="간지(세로)"/>
      <sheetName val="간지(세로) (2)"/>
      <sheetName val="직접터파기"/>
      <sheetName val="가시설터파기"/>
      <sheetName val="우물통터파기"/>
      <sheetName val="계산"/>
      <sheetName val="구분"/>
      <sheetName val="설변공종"/>
      <sheetName val="]⃀摥屝尨"/>
      <sheetName val="정리"/>
      <sheetName val="rng"/>
      <sheetName val="인쇄매크로"/>
      <sheetName val="실행갑지"/>
      <sheetName val="APT"/>
      <sheetName val="부대동"/>
      <sheetName val="특기사항"/>
      <sheetName val="견적기준"/>
      <sheetName val="세대현황"/>
      <sheetName val="VXXXXXX"/>
      <sheetName val="내역"/>
      <sheetName val="내역 (2)"/>
      <sheetName val="Sheet1 (2)"/>
      <sheetName val="사업개요"/>
      <sheetName val="서류"/>
      <sheetName val="20000000"/>
      <sheetName val="30000000"/>
      <sheetName val="40000000"/>
      <sheetName val="50000000"/>
      <sheetName val="60000000"/>
      <sheetName val="70000000"/>
      <sheetName val="000000000"/>
      <sheetName val="100000000"/>
      <sheetName val="200000000"/>
      <sheetName val="300000000"/>
      <sheetName val="400000000"/>
      <sheetName val="500000000"/>
      <sheetName val="600000000"/>
      <sheetName val="700000000"/>
      <sheetName val="800000000"/>
      <sheetName val="900000000"/>
      <sheetName val="총괄"/>
      <sheetName val="손익금내역"/>
      <sheetName val="사업총괄"/>
      <sheetName val="요약"/>
      <sheetName val="2001사업계획"/>
      <sheetName val="2001사업단가(내수)"/>
      <sheetName val="★2001사업계획(최종)"/>
      <sheetName val="접수건"/>
      <sheetName val="K동"/>
      <sheetName val="L직동"/>
      <sheetName val="VVVVVa"/>
      <sheetName val="Diep"/>
      <sheetName val="bia1gui di"/>
      <sheetName val="hc"/>
      <sheetName val="tc"/>
      <sheetName val="kt"/>
      <sheetName val="Don1"/>
      <sheetName val="TDo"/>
      <sheetName val="TM"/>
      <sheetName val="ky"/>
      <sheetName val="DT (2)"/>
      <sheetName val="VTB"/>
      <sheetName val="PT"/>
      <sheetName val="VTB (2)"/>
      <sheetName val="Gkhoan"/>
      <sheetName val="XXXXXXXX"/>
      <sheetName val="XXXXXXX0"/>
      <sheetName val="HelpMe"/>
      <sheetName val="Legend"/>
      <sheetName val="실행수주매출잔고"/>
      <sheetName val="실행수주"/>
      <sheetName val="실행매출"/>
      <sheetName val="매출비교표"/>
      <sheetName val="제품별 매출"/>
      <sheetName val="VXXX"/>
      <sheetName val="수도(갑)"/>
      <sheetName val="김포"/>
      <sheetName val="공사비 증감 구분"/>
      <sheetName val="개보수총공사비"/>
      <sheetName val="덕례배수장"/>
      <sheetName val="스크린"/>
      <sheetName val="2002양배"/>
      <sheetName val="예산운영지침"/>
      <sheetName val="담당자"/>
      <sheetName val="비용분석"/>
      <sheetName val="리포트작성요령"/>
      <sheetName val="VALUATION"/>
      <sheetName val="일용직임금"/>
      <sheetName val="Strategy"/>
      <sheetName val="임차건물"/>
      <sheetName val="예산절감"/>
      <sheetName val="매출"/>
      <sheetName val="인터넷기준"/>
      <sheetName val="합숙일정"/>
      <sheetName val="예산관리"/>
      <sheetName val="가치창조경영"/>
      <sheetName val="전략경영"/>
      <sheetName val="자금수지"/>
      <sheetName val="자금계획"/>
      <sheetName val="CVP분석"/>
      <sheetName val="재무비율분석"/>
      <sheetName val="예산귀속"/>
      <sheetName val="MODEL"/>
      <sheetName val="EXPENSE"/>
      <sheetName val="department"/>
      <sheetName val="과제"/>
      <sheetName val="국사"/>
      <sheetName val="Sheet1 (3)"/>
      <sheetName val="source별"/>
      <sheetName val="경영환경"/>
      <sheetName val="예산신청"/>
      <sheetName val="미결사항"/>
      <sheetName val="비전"/>
      <sheetName val="전략"/>
      <sheetName val="신년사"/>
      <sheetName val="오라클"/>
      <sheetName val="비용구분"/>
      <sheetName val="실적집계로직"/>
      <sheetName val="엑셀업로드"/>
      <sheetName val="투자변경"/>
      <sheetName val="비용변경"/>
      <sheetName val="비용조회"/>
      <sheetName val="투자조회"/>
      <sheetName val="변경요청"/>
      <sheetName val="통제번호등록"/>
      <sheetName val="통제번호조회"/>
      <sheetName val="통제번호테스트"/>
      <sheetName val="통제시나리오"/>
      <sheetName val="Sheet8 (2)"/>
      <sheetName val="총괄부서"/>
      <sheetName val="예산통제검토"/>
      <sheetName val="BSC"/>
      <sheetName val="체크리스트"/>
      <sheetName val="재무예측절차"/>
      <sheetName val="기업구조조정"/>
      <sheetName val="프로세스"/>
      <sheetName val="자산분류"/>
      <sheetName val="관리지표"/>
      <sheetName val="가입자현황"/>
      <sheetName val="매출액"/>
      <sheetName val="ARPU"/>
      <sheetName val="경비그룹"/>
      <sheetName val="구내통신"/>
      <sheetName val="경영과제"/>
      <sheetName val="의사결정"/>
      <sheetName val="해약"/>
      <sheetName val="활동정리"/>
      <sheetName val="일일활동"/>
      <sheetName val="Tip"/>
      <sheetName val="EVA Tree"/>
      <sheetName val="사내유치"/>
      <sheetName val="수식복사"/>
      <sheetName val="XXuxrld WideServersrsIL Q12Actc"/>
      <sheetName val="Sheet2 (2)"/>
      <sheetName val="주소"/>
      <sheetName val="NAMES"/>
      <sheetName val="stock"/>
      <sheetName val="계산계획서 "/>
      <sheetName val="OPT LIST"/>
      <sheetName val="판매계획(내수)"/>
      <sheetName val="판매계획(수출)"/>
      <sheetName val="MDL별계획"/>
      <sheetName val="비교 대 계산(갑)"/>
      <sheetName val="비교 대 계산(을)"/>
      <sheetName val="구분양식(비교 대 계산)"/>
      <sheetName val="3차 대 최종(갑)"/>
      <sheetName val="3차 대 최종(을)"/>
      <sheetName val="구분양식 (3차 대 최종)"/>
      <sheetName val="MIP양식"/>
      <sheetName val="KD양식"/>
      <sheetName val="SUB KD양식"/>
      <sheetName val="완제품KD"/>
      <sheetName val="SUBKD"/>
      <sheetName val="원단설명"/>
      <sheetName val="계산일정 "/>
      <sheetName val="계산현황"/>
      <sheetName val="원단위수정"/>
      <sheetName val="카메라"/>
      <sheetName val="steel wheel"/>
      <sheetName val="steel wheel (2)"/>
      <sheetName val="상품 데이타"/>
      <sheetName val="Chart1"/>
      <sheetName val="주간 영업표"/>
      <sheetName val="개발집계"/>
      <sheetName val="최종욱MODULE"/>
      <sheetName val="0000"/>
      <sheetName val="0001"/>
      <sheetName val="생산수량"/>
      <sheetName val="고품DATA"/>
      <sheetName val="생산월-차종"/>
      <sheetName val="접수월-차종"/>
      <sheetName val="종합분석(분석내용) (2)"/>
      <sheetName val="종합분석1 (주행거리)"/>
      <sheetName val="개선효과"/>
      <sheetName val="전차종"/>
      <sheetName val="종합분석(불만내용)"/>
      <sheetName val="ALT"/>
      <sheetName val="월보(갑)1"/>
      <sheetName val="월보(갑)2"/>
      <sheetName val="월보(갑)3"/>
      <sheetName val="월보(갑)4"/>
      <sheetName val="월보(갑)5"/>
      <sheetName val="월보(갑)6"/>
      <sheetName val="월보(갑)7"/>
      <sheetName val="월보(갑)8"/>
      <sheetName val="월보(갑)9"/>
      <sheetName val="월보(갑)10"/>
      <sheetName val="월보(갑)11"/>
      <sheetName val="월보(갑)12"/>
      <sheetName val="종합월보(을)"/>
      <sheetName val="월보(을) (1)"/>
      <sheetName val="월보(을) (2)"/>
      <sheetName val="월보(을) (3)"/>
      <sheetName val="월보(을) (4)"/>
      <sheetName val="월보(을) (5)"/>
      <sheetName val="월보(을) (6)"/>
      <sheetName val="월보(을) (7)"/>
      <sheetName val="월보(을) (8)"/>
      <sheetName val="월보(을) (9)"/>
      <sheetName val="월보(을) (10)"/>
      <sheetName val="월보(을) (11)"/>
      <sheetName val="월보(을) (12)"/>
      <sheetName val="Diablos"/>
      <sheetName val="MAIN"/>
      <sheetName val="ENG"/>
      <sheetName val="INST"/>
      <sheetName val="Sheet3 (2)"/>
      <sheetName val="Sheet3 (3)"/>
      <sheetName val="Sheet3 (4)"/>
      <sheetName val="서식지우기"/>
      <sheetName val="open"/>
      <sheetName val="가운데"/>
      <sheetName val="그리기"/>
      <sheetName val="서식지정"/>
      <sheetName val="최신가-lc"/>
      <sheetName val="최신가-sm"/>
      <sheetName val="조성표"/>
      <sheetName val="000"/>
      <sheetName val="업무시간"/>
      <sheetName val="품질동향"/>
      <sheetName val="전산메인사용법"/>
      <sheetName val="업무계획관리"/>
      <sheetName val="MACRO-수식"/>
      <sheetName val="DATA"/>
      <sheetName val="참고자료"/>
      <sheetName val="기종코드 "/>
      <sheetName val="도번부여"/>
      <sheetName val="WIA달력"/>
      <sheetName val="계산기"/>
      <sheetName val="연락망"/>
      <sheetName val="PERSONAL (2)"/>
      <sheetName val="PERSONAL (3)"/>
      <sheetName val="인원표"/>
      <sheetName val="in"/>
      <sheetName val="1"/>
      <sheetName val="공장LAY-OUT"/>
      <sheetName val="KIT"/>
      <sheetName val="CON"/>
      <sheetName val="CON (2)"/>
      <sheetName val="List1"/>
      <sheetName val="이동"/>
      <sheetName val="선지우기"/>
      <sheetName val="코드치환"/>
      <sheetName val="유령문자"/>
      <sheetName val="양식"/>
      <sheetName val="dd1834t"/>
      <sheetName val="DDA1564"/>
      <sheetName val="업무시간 (2)"/>
      <sheetName val="VBA연습"/>
      <sheetName val="서식"/>
      <sheetName val="서식2"/>
      <sheetName val="서식4"/>
      <sheetName val="개선사례"/>
      <sheetName val="공문서식"/>
      <sheetName val="결제표지 (2)"/>
      <sheetName val="결제표지"/>
      <sheetName val="결제표지 (3)"/>
      <sheetName val="____"/>
      <sheetName val="__"/>
      <sheetName val="_____ "/>
      <sheetName val="____(__)"/>
      <sheetName val="MDL___"/>
      <sheetName val="__ _ __(_)"/>
      <sheetName val="____(__ _ __)"/>
      <sheetName val="3_ _ __(_)"/>
      <sheetName val="____ (3_ _ __)"/>
      <sheetName val="MIP__"/>
      <sheetName val="KD__"/>
      <sheetName val="SUB KD__"/>
      <sheetName val="___KD"/>
      <sheetName val="____ "/>
      <sheetName val="_____"/>
      <sheetName val="___"/>
      <sheetName val="__ ___"/>
      <sheetName val="___MODULE"/>
      <sheetName val="__DATA"/>
      <sheetName val="___-__"/>
      <sheetName val="____(____) (2)"/>
      <sheetName val="____1 (____)"/>
      <sheetName val="____(____)"/>
      <sheetName val="__(_)1"/>
      <sheetName val="__(_)2"/>
      <sheetName val="__(_)3"/>
      <sheetName val="__(_)4"/>
      <sheetName val="__(_)5"/>
      <sheetName val="__(_)6"/>
      <sheetName val="__(_)7"/>
      <sheetName val="__(_)8"/>
      <sheetName val="__(_)9"/>
      <sheetName val="__(_)10"/>
      <sheetName val="__(_)11"/>
      <sheetName val="__(_)12"/>
      <sheetName val="____(_)"/>
      <sheetName val="__(_) (1)"/>
      <sheetName val="__(_) (2)"/>
      <sheetName val="__(_) (3)"/>
      <sheetName val="__(_) (4)"/>
      <sheetName val="__(_) (5)"/>
      <sheetName val="__(_) (6)"/>
      <sheetName val="__(_) (7)"/>
      <sheetName val="__(_) (8)"/>
      <sheetName val="__(_) (9)"/>
      <sheetName val="__(_) (10)"/>
      <sheetName val="__(_) (11)"/>
      <sheetName val="__(_) (12)"/>
      <sheetName val="종기長2"/>
      <sheetName val="TEAM"/>
      <sheetName val="원가통보"/>
      <sheetName val="제안"/>
      <sheetName val="기록표"/>
      <sheetName val="96실적"/>
      <sheetName val="총괄,97"/>
      <sheetName val="96계획"/>
      <sheetName val="MA주행"/>
      <sheetName val="평가수정"/>
      <sheetName val="Hoja1"/>
      <sheetName val="INDEX"/>
      <sheetName val="철판사급"/>
      <sheetName val="PRES"/>
      <sheetName val="원가계산"/>
      <sheetName val="구표준"/>
      <sheetName val="외주press"/>
      <sheetName val="현대PRESS"/>
      <sheetName val="신표준"/>
      <sheetName val="A"/>
      <sheetName val="TKCS2 (2)"/>
      <sheetName val="TKCS1 (2)"/>
      <sheetName val="TKCS1"/>
      <sheetName val="clech3"/>
      <sheetName val="TH KP"/>
      <sheetName val="C - Tinh"/>
      <sheetName val="QT"/>
      <sheetName val="daodat"/>
      <sheetName val="VCdatthua"/>
      <sheetName val="Hoantra"/>
      <sheetName val="Chia thau"/>
      <sheetName val="DM chi tiet"/>
      <sheetName val="TT-khoiluong"/>
      <sheetName val=" Nhan cong"/>
      <sheetName val="Gia tri vat tu"/>
      <sheetName val="A cap"/>
      <sheetName val="VC dat thua DC3"/>
      <sheetName val="Hq_02"/>
      <sheetName val="H_08"/>
      <sheetName val="Hq_04"/>
      <sheetName val="Hq_05"/>
      <sheetName val="Hq_06"/>
      <sheetName val="H_05"/>
      <sheetName val="H_06"/>
      <sheetName val="4.2.4"/>
      <sheetName val="4.2.2a"/>
      <sheetName val="??"/>
      <sheetName val="RECORD"/>
      <sheetName val="KHU1"/>
      <sheetName val="B"/>
      <sheetName val="C"/>
      <sheetName val="2"/>
      <sheetName val="2.1"/>
      <sheetName val="3"/>
      <sheetName val="4"/>
      <sheetName val="5"/>
      <sheetName val="6"/>
      <sheetName val="6.1"/>
      <sheetName val="7"/>
      <sheetName val="8"/>
      <sheetName val="9"/>
      <sheetName val="10"/>
      <sheetName val="11"/>
      <sheetName val="12"/>
      <sheetName val="유첨"/>
      <sheetName val="Macro셀맞춤"/>
      <sheetName val="Macro개인도구"/>
      <sheetName val="Sheet2 "/>
      <sheetName val="산출양식-전화"/>
      <sheetName val="공량집계양식"/>
      <sheetName val="내역서-총괄집계표"/>
      <sheetName val="내역서-박물관"/>
      <sheetName val="종합월보(위)"/>
      <sheetName val="Arkusz1"/>
      <sheetName val="목적"/>
      <sheetName val="원가계산서(외주)"/>
      <sheetName val="internet"/>
      <sheetName val="비교"/>
      <sheetName val="Лист1"/>
      <sheetName val="목차"/>
      <sheetName val="BETON"/>
      <sheetName val="Tong_ke"/>
      <sheetName val="PTDG"/>
      <sheetName val="Hµ Néi"/>
      <sheetName val="DG"/>
      <sheetName val="1?"/>
      <sheetName val="??? (2)"/>
      <sheetName val="???"/>
      <sheetName val="BOQ(??)"/>
      <sheetName val="????"/>
      <sheetName val="bm???(B??)"/>
      <sheetName val="???????"/>
      <sheetName val="?BM"/>
      <sheetName val="???? (2)"/>
      <sheetName val="??(??)"/>
      <sheetName val="?? "/>
      <sheetName val="????? (2)"/>
      <sheetName val="?????"/>
      <sheetName val="???? 1-3"/>
      <sheetName val="????4-20"/>
      <sheetName val="????(??)"/>
      <sheetName val="??????"/>
      <sheetName val="??(??) (2)"/>
      <sheetName val="]????"/>
      <sheetName val="?? (2)"/>
      <sheetName val="2001????"/>
      <sheetName val="2001????(??)"/>
      <sheetName val="?2001????(??)"/>
      <sheetName val="K?"/>
      <sheetName val="L??"/>
      <sheetName val="경춘선투입금액"/>
      <sheetName val="1.공장 2.부서소개"/>
      <sheetName val="2-1.우수반조직도외"/>
      <sheetName val="3.반소개"/>
      <sheetName val="4.공정소개"/>
      <sheetName val="5.운영방침"/>
      <sheetName val="6.실적1"/>
      <sheetName val="6.실적2"/>
      <sheetName val="7.반점수"/>
      <sheetName val="8.성과지표"/>
      <sheetName val="9-1-1.근태관리"/>
      <sheetName val="9-1-2.제안활동"/>
      <sheetName val="9-1-3.안전"/>
      <sheetName val="9-2-1품질실명제1"/>
      <sheetName val="품질실명2"/>
      <sheetName val="품질개선사례"/>
      <sheetName val="9-2-2즉시개선"/>
      <sheetName val="즉시개선사레"/>
      <sheetName val="9-2-3반원포상기준"/>
      <sheetName val="9-3-1.3정5행"/>
      <sheetName val="9-3-2.다기능"/>
      <sheetName val="10.향후계획"/>
      <sheetName val="사진(반집계표)"/>
      <sheetName val="사진(근태,즉개)"/>
      <sheetName val="TWIN-C.T(TO포함)"/>
      <sheetName val="C.T(TO) "/>
      <sheetName val="TWIN-C.T"/>
      <sheetName val="TWIN-C.T (TWIN)"/>
      <sheetName val="3-SERVO"/>
      <sheetName val="3-SERVO (T-O포함)"/>
      <sheetName val="QL300H-C.T (X3)"/>
      <sheetName val="single-C.T (대향형)"/>
      <sheetName val="single-C.T"/>
      <sheetName val="i330-CT"/>
      <sheetName val="ROBOT 동작"/>
      <sheetName val="CT검토 (2)"/>
      <sheetName val="TIME SHEET"/>
      <sheetName val="mct time"/>
      <sheetName val="철판"/>
      <sheetName val="가공비"/>
      <sheetName val="업체CODE"/>
      <sheetName val="현대PS"/>
      <sheetName val="시작"/>
      <sheetName val="대우철판"/>
      <sheetName val="아름다운글"/>
      <sheetName val="MOVE"/>
      <sheetName val="정산자료"/>
      <sheetName val="정명호작성프로그램"/>
      <sheetName val="기타"/>
      <sheetName val="업무일지양식"/>
      <sheetName val="2&amp;3차 item"/>
      <sheetName val="중요 item"/>
      <sheetName val="고가順"/>
      <sheetName val="2차 &amp; 1차 고가 구매 비교"/>
      <sheetName val="XL4Poppy (2)"/>
      <sheetName val="XL4Poppy (3)"/>
      <sheetName val="Bangtra"/>
      <sheetName val="2차 &amp; 1차 고가 구매 비교 2"/>
      <sheetName val="2차 &amp; 1차 고가 구매 비교 誤 데이타 입력分"/>
      <sheetName val="수입부품"/>
      <sheetName val="종합분석(분석내) (2)"/>
      <sheetName val="G"/>
      <sheetName val="Thongso Old"/>
      <sheetName val="Thongso"/>
      <sheetName val="Bang"/>
      <sheetName val="Reference"/>
      <sheetName val="Class"/>
      <sheetName val="MoneyUnicode"/>
      <sheetName val="PERSONAL.XLS"/>
      <sheetName val="Electrical Breakdown"/>
      <sheetName val="DS THI SINH"/>
    </sheetNames>
    <definedNames>
      <definedName name="TLTH1" sheetId="0"/>
    </definedNames>
    <sheetDataSet>
      <sheetData sheetId="0"/>
      <sheetData sheetId="1"/>
      <sheetData sheetId="2" refreshError="1"/>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VLXD"/>
      <sheetName val="cap phoi"/>
      <sheetName val="NC+M"/>
      <sheetName val="kh¸i to¸n "/>
      <sheetName val="Tæng hîp"/>
      <sheetName val="THKPDA"/>
      <sheetName val="TMDT"/>
      <sheetName val="db"/>
      <sheetName val="KSTK"/>
      <sheetName val="00000000"/>
      <sheetName val="XXXXXXXX"/>
      <sheetName val="XL4Test5"/>
      <sheetName val="XL4Popp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LVC3285"/>
      <sheetName val="th"/>
      <sheetName val="phu luc"/>
      <sheetName val="vc dd tba"/>
      <sheetName val="bia TBA "/>
      <sheetName val="250 KVA"/>
      <sheetName val="chi tiet TBA"/>
      <sheetName val="chi tiet C"/>
      <sheetName val="DM 85"/>
      <sheetName val="tong HOP TBA"/>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VC dd TBA "/>
      <sheetName val="TB TBA"/>
      <sheetName val="Phan dien TBA "/>
      <sheetName val="DM 66"/>
      <sheetName val="TH TBA"/>
      <sheetName val="tkct"/>
      <sheetName val="CLVCTC DZ 0.4"/>
      <sheetName val="KHOI LUONG XA"/>
      <sheetName val="chitietdatdao"/>
      <sheetName val="TON DZ 0.4 KV"/>
      <sheetName val="TONG KE DZ 22 KV"/>
      <sheetName val="THVT0,4 6 TBA"/>
      <sheetName val="tieuhaoVT DZ 22"/>
      <sheetName val="THVT0,4 3 TBA"/>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HPDMoi  (2)"/>
      <sheetName val="TGT"/>
      <sheetName val="PL II"/>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ÖCDD DZ 22"/>
      <sheetName val="TONG KE DZ 0.4 KV"/>
      <sheetName val="tonghop"/>
      <sheetName val="thso sanh"/>
      <sheetName val="dutoan"/>
      <sheetName val="dtk490-491(PAI)"/>
      <sheetName val="dtk490-491(PAII)"/>
      <sheetName val="tuong"/>
      <sheetName val="DG "/>
      <sheetName val="denbu"/>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gVL"/>
      <sheetName val="Gioi thieu"/>
      <sheetName val="DG 11"/>
      <sheetName val="Tien luong"/>
      <sheetName val="Kinh phi "/>
      <sheetName val="Phan tich"/>
      <sheetName val="VC"/>
      <sheetName val="MTL$-INTER"/>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Sum"/>
      <sheetName val="Congty"/>
      <sheetName val="VPPN"/>
      <sheetName val="XN74"/>
      <sheetName val="XN54"/>
      <sheetName val="XN33"/>
      <sheetName val="NK96"/>
      <sheetName val="MTO REV.0"/>
      <sheetName val="tra-vat-lieu"/>
      <sheetName val="C.noTX01"/>
      <sheetName val="Chart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BANGTRA"/>
      <sheetName val="QMCT"/>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 "/>
      <sheetName val="QTNugc"/>
      <sheetName val="10000_x0010_00"/>
      <sheetName val="phùn tich DG"/>
      <sheetName val="Ðoàn Vay Ti?n"/>
      <sheetName val="N? Ðoàn"/>
      <sheetName val="hieuchinh30.11"/>
      <sheetName val="Bcaonhanh"/>
      <sheetName val="chitieth.chinh"/>
      <sheetName val="trinhEVN29.8"/>
      <sheetName val="thdt"/>
      <sheetName val="ptvl0-1"/>
      <sheetName val="0-1"/>
      <sheetName val="ptvl4-5"/>
      <sheetName val="4-5"/>
      <sheetName val="ptvl3-4"/>
      <sheetName val="3-4"/>
      <sheetName val="ptvl2-3"/>
      <sheetName val="2-3"/>
      <sheetName val="vlcong"/>
      <sheetName val="ptvl1-2"/>
      <sheetName val="1-2"/>
      <sheetName val="gia vatlieu"/>
      <sheetName val="Input"/>
      <sheetName val="Qheet1"/>
      <sheetName val="cong"/>
      <sheetName val="CN kho doi"/>
      <sheetName val="CTHTchua TTn?ib?"/>
      <sheetName val="CN2004 N?p TCT"/>
      <sheetName val="dtk490_x000a_491(PAI "/>
      <sheetName val="Ðoàn Vay Ti_n"/>
      <sheetName val="N_ Ðoàn"/>
      <sheetName val="gia vat"/>
      <sheetName val="CTHTchua TTn_ib_"/>
      <sheetName val="CN2004 N_p TCT"/>
      <sheetName val="BanTinh"/>
      <sheetName val="dudoan"/>
      <sheetName val="Tinh truoc VAT"/>
      <sheetName val="CP khaosat(Congtinh)"/>
      <sheetName val="CP khaosat(tuyettinh)"/>
      <sheetName val="Bia"/>
      <sheetName val="Tai trong"/>
      <sheetName val="Pile-Br-Capacity"/>
      <sheetName val="Truot_nen"/>
      <sheetName val="dtk490_491(PAI "/>
      <sheetName val="pc"/>
      <sheetName val="pt"/>
      <sheetName val="111"/>
      <sheetName val="th thu chi"/>
      <sheetName val="tam ung"/>
      <sheetName val=""/>
      <sheetName val="TTTram"/>
      <sheetName val="dtxl"/>
      <sheetName val="dtk486"/>
      <sheetName val="G2G3_CDR_Dim"/>
      <sheetName val="G2_System_Inputs"/>
      <sheetName val="G2_TDT_Input"/>
      <sheetName val="G2_TDT_Advanced"/>
      <sheetName val="G2G3_GGSN_WC"/>
      <sheetName val="G3_System_Inputs"/>
      <sheetName val="G3_TDT_Input"/>
      <sheetName val="Ref"/>
      <sheetName val="MTO REV.2(ARMOR)"/>
      <sheetName val="Gia"/>
      <sheetName val="Breakdown bill"/>
      <sheetName val="Breakdown 2"/>
      <sheetName val="Gia vat tu"/>
      <sheetName val="CD2000"/>
      <sheetName val="GIAVL"/>
      <sheetName val="T2"/>
      <sheetName val="T3"/>
      <sheetName val="T4"/>
      <sheetName val="T5"/>
      <sheetName val="THop"/>
      <sheetName val="THKD"/>
      <sheetName val="20000000"/>
      <sheetName val="30000000"/>
      <sheetName val="40000000"/>
      <sheetName val="dt{490-491(PAII)"/>
      <sheetName val="ĐoànРVay Tiền"/>
      <sheetName val="KKKKKKKK"/>
      <sheetName val="Temp"/>
      <sheetName val="thso_sanh"/>
      <sheetName val="DG_"/>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gia vat?lieu"/>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ct luong "/>
      <sheetName val="Nhap 6T"/>
      <sheetName val="baocaochinh(qui1.05) (DC)"/>
      <sheetName val="Ctuluongq.1.05"/>
      <sheetName val="BANG PHAN BO qui1.05(DC)"/>
      <sheetName val="BANG PHAN BO quiII.05"/>
      <sheetName val="bao cac cinh Qui II-2005"/>
      <sheetName val="tbiGvattu_Acap"/>
      <sheetName val="daysu_    ien"/>
      <sheetName val="XA 81K 8421"/>
      <sheetName val="DON GIA TRAM (3)"/>
      <sheetName val="V.c noi bo"/>
      <sheetName val="lfat_tram"/>
      <sheetName val="dnc4"/>
      <sheetName val="DG"/>
      <sheetName val=" Phu"/>
      <sheetName val="DG CANTHO"/>
      <sheetName val="Dutoan KL"/>
      <sheetName val="PT VATTU"/>
      <sheetName val="BV  "/>
      <sheetName val="NV-TCay"/>
      <sheetName val="Phep NV-BV-TCay"/>
      <sheetName val="tamung"/>
      <sheetName val="THVT"/>
      <sheetName val="BTN vua"/>
      <sheetName val="DG chi tiet"/>
      <sheetName val="Vua"/>
      <sheetName val="Nhan cong"/>
      <sheetName val="BTN min"/>
      <sheetName val="DDD"/>
      <sheetName val="BTN tho"/>
      <sheetName val="Don gia"/>
      <sheetName val="th¸mo"/>
      <sheetName val="SILICATE"/>
      <sheetName val="phu cap"/>
      <sheetName val="vlminh hoa"/>
      <sheetName val="NLV"/>
      <sheetName val="Ncong nhan"/>
      <sheetName val="Ha tang"/>
      <sheetName val="Bangthkp"/>
      <sheetName val="DTDD"/>
      <sheetName val="DTCD"/>
      <sheetName val="DTDD2003"/>
      <sheetName val="Vayvon"/>
      <sheetName val="Tdien"/>
      <sheetName val="DTSON ADB3-N2"/>
      <sheetName val="BangketienvayNHS"/>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Nconõþnhan"/>
      <sheetName val="Lop 6 lan 1"/>
      <sheetName val="lop1 lan2"/>
      <sheetName val="lop2 lan2 "/>
      <sheetName val="lop3 lan2 "/>
      <sheetName val="lop4 lan2 "/>
      <sheetName val="lop5 lan2 "/>
      <sheetName val="lop6 lan2 "/>
      <sheetName val="lop7 lan2 "/>
      <sheetName val="lop8 lan2 "/>
      <sheetName val="lop9 lan2"/>
      <sheetName val="lop10 lan2 "/>
      <sheetName val="2J.01"/>
      <sheetName val="2J.02"/>
      <sheetName val="2J.03"/>
      <sheetName val="2J.04"/>
      <sheetName val="2J.05"/>
      <sheetName val="2J.06"/>
      <sheetName val="2J.07"/>
      <sheetName val="2J.10"/>
      <sheetName val="2J.11"/>
      <sheetName val="2J.12"/>
      <sheetName val="2J.13"/>
      <sheetName val="muc.luc"/>
      <sheetName val="123"/>
      <sheetName val="KL_Dat-Da"/>
      <sheetName val="N1"/>
      <sheetName val="Km0_Km8"/>
      <sheetName val="Km27_Km40+390"/>
      <sheetName val="Km8_Km17"/>
      <sheetName val="Tackcoat"/>
      <sheetName val="Primecoat"/>
      <sheetName val="Km17_Km27"/>
      <sheetName val="1-11"/>
      <sheetName val="2-11"/>
      <sheetName val="1-12"/>
      <sheetName val="1-1"/>
      <sheetName val="2-12"/>
      <sheetName val="2-1"/>
      <sheetName val="2-2"/>
      <sheetName val="1-3"/>
      <sheetName val="8thangdaunam"/>
      <sheetName val="KDT6"/>
      <sheetName val="KDT7"/>
      <sheetName val="KDT8"/>
      <sheetName val="KDT9"/>
      <sheetName val="KDT10"/>
      <sheetName val="XLT7"/>
      <sheetName val="XL8"/>
      <sheetName val="XLT9"/>
      <sheetName val="XLT6"/>
      <sheetName val="B-n (2)"/>
      <sheetName val="B-n"/>
      <sheetName val="B-ky2"/>
      <sheetName val="TH-t toan"/>
      <sheetName val="T-toan"/>
      <sheetName val="B-ky"/>
      <sheetName val="th-dn"/>
      <sheetName val="XD"/>
      <sheetName val="nuoc"/>
      <sheetName val="Tbi"/>
      <sheetName val="Ctiet-XD"/>
      <sheetName val="Ctiet-dien"/>
      <sheetName val="Ctiet-nuoc"/>
      <sheetName val="Vtu-XD"/>
      <sheetName val="Vtu-dien"/>
      <sheetName val="Vtu-nuoc"/>
      <sheetName val="Tro giup"/>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QK(@P1) (7)"/>
      <sheetName val="vlmifh hoa"/>
      <sheetName val="catNam Daf (DELTA) (3)"/>
      <sheetName val="Sheet0"/>
      <sheetName val="Cheet14"/>
      <sheetName val="DTCT"/>
      <sheetName val="PHUTRO500"/>
      <sheetName val="F1"/>
      <sheetName val="TT 9T - 2003"/>
      <sheetName val="TT QIII-2003"/>
      <sheetName val="TT QII-2003"/>
      <sheetName val="TT QI-2003"/>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PTVT"/>
      <sheetName val="THKL"/>
      <sheetName val="CLVL"/>
      <sheetName val="CLVT Mong"/>
      <sheetName val="PTVT Mong"/>
      <sheetName val="DG Mong"/>
      <sheetName val="CLVT Than"/>
      <sheetName val="PTVT Than"/>
      <sheetName val="DG Than"/>
      <sheetName val="khi tiet KHM"/>
      <sheetName val="DP than"/>
      <sheetName val="Maueoi"/>
      <sheetName val="TH thantkn"/>
      <sheetName val="XNE@QII-05 (3)"/>
      <sheetName val="sx-tt)tk"/>
      <sheetName val="LLV"/>
      <sheetName val="BiaNgoai"/>
      <sheetName val="BiaTrong"/>
      <sheetName val="CVC"/>
      <sheetName val="CVCM"/>
      <sheetName val="BG"/>
      <sheetName val="DToan"/>
      <sheetName val="XXPXXXXX"/>
      <sheetName val="Sheut26"/>
      <sheetName val="S220"/>
      <sheetName val="BOQ-1"/>
      <sheetName val="KJ 2002"/>
      <sheetName val="DS-Thuong 6T dau"/>
      <sheetName val="Cofgty"/>
      <sheetName val="MTL(AG)"/>
      <sheetName val="XJ54"/>
      <sheetName val="KLHT"/>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so"/>
      <sheetName val="BangketienvcyNHS"/>
      <sheetName val="TH1"/>
      <sheetName val="TH2"/>
      <sheetName val="TH3"/>
      <sheetName val="TH4"/>
      <sheetName val="TH5"/>
      <sheetName val="TH6"/>
      <sheetName val="TH7"/>
      <sheetName val="TH8"/>
      <sheetName val="TH9"/>
      <sheetName val="TH10"/>
      <sheetName val="TH11"/>
      <sheetName val="TH12"/>
      <sheetName val="000000_x0010_0"/>
      <sheetName val="nc"/>
      <sheetName val="vlieu"/>
      <sheetName val="Wall"/>
      <sheetName val="Dieuchinh"/>
      <sheetName val="DU_LIEU"/>
      <sheetName val="S2"/>
      <sheetName val="canh"/>
      <sheetName val="th-tctc"/>
      <sheetName val="SLmay"/>
      <sheetName val="phantich"/>
      <sheetName val="NCcau+duong"/>
      <sheetName val="VCvatlieu"/>
      <sheetName val="dongia(dg)"/>
      <sheetName val="DT(TW)"/>
      <sheetName val="chiphi khac"/>
      <sheetName val="ctTBA"/>
      <sheetName val="CDKTNam"/>
      <sheetName val="BCKQKDnam"/>
      <sheetName val="BCLCTienTe nam"/>
      <sheetName val="CDKTquy"/>
      <sheetName val="KQKD quy"/>
      <sheetName val="BCLCTiente quy"/>
      <sheetName val="TMBCTC quy"/>
      <sheetName val="TT35"/>
      <sheetName val="Delivery (Mark)"/>
      <sheetName val="dtk490_x000d_491(PAI_x0009_"/>
      <sheetName val="dtk490_x000a_491(PAI_x0009_"/>
      <sheetName val="dtk490_491(PAI_x0009_"/>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kh¸i to¸n "/>
      <sheetName val="Tæng hî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efreshError="1"/>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Sheet1"/>
      <sheetName val="PA Chon"/>
      <sheetName val="Case 1"/>
      <sheetName val="Case 2"/>
      <sheetName val="Case 3"/>
      <sheetName val="Tong Hop"/>
      <sheetName val="FIRR &amp; NPV"/>
      <sheetName val="Sheet2"/>
      <sheetName val="Sheet3"/>
      <sheetName val="dtxl"/>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4"/>
      <sheetName val="XL4Test5"/>
      <sheetName val="ct luong "/>
      <sheetName val="Nhap 6T"/>
      <sheetName val="baocaochinh(qui1.05) (DC)"/>
      <sheetName val="Ctuluongq.1.05"/>
      <sheetName val="BANG PHAN BO qui1.05(DC)"/>
      <sheetName val="BANG PHAN BO quiII.05"/>
      <sheetName val="bao cac cinh Qui II-2005"/>
      <sheetName val="CT_thietbipianphoi"/>
      <sheetName val="CT_TRAMPHANPHOI軸ơ_x0004_﹜ơ"/>
      <sheetName val="Giathanh1m3BT"/>
      <sheetName val="TH__x0003_T_TRAM_HB"/>
      <sheetName val="MTO REV.2(ARMOR)"/>
      <sheetName val="_x0014_[DALATddd.XLS]THPHPP"/>
      <sheetName val="dg tphcm"/>
      <sheetName val=""/>
      <sheetName val="TH2hopPP"/>
      <sheetName val="dg"/>
      <sheetName val="DON GIA TRAM _3_"/>
      <sheetName val="dmVUA"/>
      <sheetName val="Dutoan KL"/>
      <sheetName val="PT VATTU"/>
      <sheetName val="DG CANTHO"/>
      <sheetName val="Cuoc VC"/>
      <sheetName val="TH Vattu"/>
      <sheetName val="TMDT"/>
      <sheetName val="MAHIEU"/>
      <sheetName val="TK kinh phi"/>
      <sheetName val="vankhuon"/>
      <sheetName val="Sheet6"/>
      <sheetName val="Sheet7"/>
      <sheetName val="Sheet8"/>
      <sheetName val="Sheet9"/>
      <sheetName val="Sheet10"/>
      <sheetName val="Sheet11"/>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MTL$-INTER"/>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tonghop"/>
      <sheetName val="thso sanh"/>
      <sheetName val="dutoan"/>
      <sheetName val="dtk490-491(PAI)"/>
      <sheetName val="dtk490-491(PAII)"/>
      <sheetName val="tuong"/>
      <sheetName val="DG "/>
      <sheetName val="denbu"/>
      <sheetName val="general"/>
      <sheetName val="Main Road"/>
      <sheetName val="phan tich DG"/>
      <sheetName val="gia vat lieu"/>
      <sheetName val="gia xe may"/>
      <sheetName val="gia nhan cong"/>
      <sheetName val="Goc Dien"/>
      <sheetName val="QTDien"/>
      <sheetName val="THKP"/>
      <sheetName val="QTNuoc"/>
      <sheetName val="DTnuoc"/>
      <sheetName val="DT dien"/>
      <sheetName val="QTCSet"/>
      <sheetName val="TBI+NUOC "/>
      <sheetName val="Dien"/>
      <sheetName val="TBIWC"/>
      <sheetName val="TBI nuoc"/>
      <sheetName val="10000000"/>
      <sheetName val="PHAN DS 22 KV"/>
      <sheetName val="Gioi thieu"/>
      <sheetName val="DG 11"/>
      <sheetName val="Tien luong"/>
      <sheetName val="Kinh phi "/>
      <sheetName val="Phan tich"/>
      <sheetName val="VC"/>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0"/>
      <sheetName val="DE "/>
      <sheetName val="Đoàn Vay Tiền"/>
      <sheetName val="Nợ Đoàn"/>
      <sheetName val="Sum"/>
      <sheetName val="phùn tich DG"/>
      <sheetName val="MTO REV.0"/>
      <sheetName val="Congty"/>
      <sheetName val="VPPN"/>
      <sheetName val="XN74"/>
      <sheetName val="XN54"/>
      <sheetName val="XN33"/>
      <sheetName val="NK96"/>
      <sheetName val="tra-vat-lieu"/>
      <sheetName val="C.noTX01"/>
      <sheetName val="Chart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k490_x000d_491(PAI "/>
      <sheetName val="QTNugc"/>
      <sheetName val="10000_x0010_00"/>
      <sheetName val="Ðoàn Vay Ti?n"/>
      <sheetName val="N? Ðoàn"/>
      <sheetName val="BANGTRA"/>
      <sheetName val="QMCT"/>
      <sheetName val="DO AM DT"/>
      <sheetName val="lt-tl"/>
      <sheetName val="px3-tl"/>
      <sheetName val="px1-tl"/>
      <sheetName val="vp-tl"/>
      <sheetName val="px2,tb-tl"/>
      <sheetName val="th-qt"/>
      <sheetName val="bqt"/>
      <sheetName val="tl-khovt"/>
      <sheetName val="dtkhovt"/>
      <sheetName val="Sheet12"/>
      <sheetName val="Sheet13"/>
      <sheetName val="Sheet14"/>
      <sheetName val="Sheet15"/>
      <sheetName val="Sheet16"/>
      <sheetName val="Sheet17"/>
      <sheetName val="Sheet18"/>
      <sheetName val="gia vat"/>
      <sheetName val="hieuchinh30.11"/>
      <sheetName val="Bcaonhanh"/>
      <sheetName val="chitieth.chinh"/>
      <sheetName val="trinhEVN29.8"/>
      <sheetName val="thdt"/>
      <sheetName val="th"/>
      <sheetName val="ptvl0-1"/>
      <sheetName val="0-1"/>
      <sheetName val="ptvl4-5"/>
      <sheetName val="4-5"/>
      <sheetName val="ptvl3-4"/>
      <sheetName val="3-4"/>
      <sheetName val="ptvl2-3"/>
      <sheetName val="2-3"/>
      <sheetName val="vlcong"/>
      <sheetName val="ptvl1-2"/>
      <sheetName val="1-2"/>
      <sheetName val="Input"/>
      <sheetName val="Ðoàn Vay Ti_n"/>
      <sheetName val="N_ Ðoàn"/>
      <sheetName val="Qheet1"/>
      <sheetName val="cong"/>
      <sheetName val="CN kho doi"/>
      <sheetName val="CTHTchua TTn?ib?"/>
      <sheetName val="CN2004 N?p TCT"/>
      <sheetName val="BanTinh"/>
      <sheetName val="dtk490_x000a_491(PAI "/>
      <sheetName val="dudoan"/>
      <sheetName val="CTHTchua TTn_ib_"/>
      <sheetName val="CN2004 N_p TCT"/>
      <sheetName val="Tinh truoc VAT"/>
      <sheetName val="CP khaosat(Congtinh)"/>
      <sheetName val="CP khaosat(tuyettinh)"/>
      <sheetName val="Bia"/>
      <sheetName val="Tai trong"/>
      <sheetName val="Pile-Br-Capacity"/>
      <sheetName val="Truot_nen"/>
      <sheetName val="dtk490_491(PAI "/>
      <sheetName val="TTTram"/>
      <sheetName val="dtk486"/>
      <sheetName val="Gia"/>
      <sheetName val="Breakdown bill"/>
      <sheetName val="Breakdown 2"/>
      <sheetName val="Gia vat tu"/>
      <sheetName val="pc"/>
      <sheetName val="pt"/>
      <sheetName val="111"/>
      <sheetName val="th thu chi"/>
      <sheetName val="tam ung"/>
      <sheetName val="CD2000"/>
      <sheetName val="ĐoànРVay Tiền"/>
      <sheetName val="gia vat?lieu"/>
      <sheetName val="GIAVL"/>
      <sheetName val="G2G3_CDR_Dim"/>
      <sheetName val="G2_System_Inputs"/>
      <sheetName val="G2_TDT_Input"/>
      <sheetName val="G2_TDT_Advanced"/>
      <sheetName val="G2G3_GGSN_WC"/>
      <sheetName val="G3_System_Inputs"/>
      <sheetName val="G3_TDT_Input"/>
      <sheetName val="gia vatlieu"/>
      <sheetName val="Design data"/>
      <sheetName val="Dead load"/>
      <sheetName val="Grillage Analysis"/>
      <sheetName val="Load and Load Combination"/>
      <sheetName val="Load Summaries (2)"/>
      <sheetName val="Creep &amp;Shrinkage"/>
      <sheetName val="STRESSES"/>
      <sheetName val="Stressed check"/>
      <sheetName val="DELTA Pe"/>
      <sheetName val="Deflection"/>
      <sheetName val="Capacity"/>
      <sheetName val="THTB"/>
      <sheetName val="TT35"/>
      <sheetName val="BT35"/>
      <sheetName val="TH DZ35"/>
      <sheetName val="ThietBi"/>
      <sheetName val="BTTram"/>
      <sheetName val="THTram"/>
      <sheetName val="TT0,4"/>
      <sheetName val="BTDZ0,4"/>
      <sheetName val="THDZ0,4"/>
      <sheetName val="BTCT"/>
      <sheetName val="THCT"/>
      <sheetName val="PGVT"/>
      <sheetName val="BBNT"/>
      <sheetName val="tomat"/>
      <sheetName val="dtk490_x000d_491(PAI_x0009_"/>
      <sheetName val="dtk490_x000a_491(PAI_x0009_"/>
      <sheetName val="dtk490_491(PAI_x0009_"/>
    </sheetNames>
    <sheetDataSet>
      <sheetData sheetId="0" refreshError="1">
        <row r="1">
          <cell r="A1" t="str">
            <v>BAÍNG DÆÛ TOAÏN CHI TIÃÚT PHÁÖN LÀÕP ÂÀÛT ÂIÃÛN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soi_dieutra"/>
      <sheetName val="chi tiet TBA"/>
    </sheetNames>
    <sheetDataSet>
      <sheetData sheetId="0"/>
      <sheetData sheetId="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GS"/>
      <sheetName val="SOCAI"/>
      <sheetName val="MATK"/>
      <sheetName val="CANDOI"/>
      <sheetName val="CDKT"/>
      <sheetName val="KQKD"/>
      <sheetName val="Sheet1"/>
      <sheetName val="TKHAI"/>
      <sheetName val="dssoi_dieutra"/>
    </sheetNames>
    <sheetDataSet>
      <sheetData sheetId="0" refreshError="1"/>
      <sheetData sheetId="1" refreshError="1"/>
      <sheetData sheetId="2" refreshError="1"/>
      <sheetData sheetId="3" refreshError="1">
        <row r="7">
          <cell r="A7">
            <v>111</v>
          </cell>
          <cell r="B7" t="str">
            <v>TiÒn mÆt</v>
          </cell>
          <cell r="C7">
            <v>600000000</v>
          </cell>
          <cell r="E7">
            <v>262255490</v>
          </cell>
          <cell r="F7">
            <v>728983786</v>
          </cell>
          <cell r="G7">
            <v>133271704</v>
          </cell>
          <cell r="H7">
            <v>0</v>
          </cell>
        </row>
        <row r="8">
          <cell r="A8">
            <v>112</v>
          </cell>
          <cell r="B8" t="str">
            <v>TiÒn gëi ng©n hµng</v>
          </cell>
          <cell r="C8">
            <v>200000000</v>
          </cell>
          <cell r="E8">
            <v>112812641</v>
          </cell>
          <cell r="F8">
            <v>160078209</v>
          </cell>
          <cell r="G8">
            <v>152734432</v>
          </cell>
          <cell r="H8">
            <v>0</v>
          </cell>
        </row>
        <row r="9">
          <cell r="A9">
            <v>113</v>
          </cell>
          <cell r="B9" t="str">
            <v>TiÒn ®ang chuyÓn</v>
          </cell>
          <cell r="C9">
            <v>0</v>
          </cell>
          <cell r="E9">
            <v>0</v>
          </cell>
          <cell r="F9">
            <v>0</v>
          </cell>
          <cell r="G9">
            <v>0</v>
          </cell>
          <cell r="H9">
            <v>0</v>
          </cell>
        </row>
        <row r="10">
          <cell r="A10">
            <v>131</v>
          </cell>
          <cell r="B10" t="str">
            <v>Ph¶i thu cña kh¸ch hµng</v>
          </cell>
          <cell r="C10">
            <v>300000000</v>
          </cell>
          <cell r="E10">
            <v>83297373</v>
          </cell>
          <cell r="F10">
            <v>151310331</v>
          </cell>
          <cell r="G10">
            <v>231987042</v>
          </cell>
          <cell r="H10">
            <v>0</v>
          </cell>
        </row>
        <row r="11">
          <cell r="A11">
            <v>133</v>
          </cell>
          <cell r="B11" t="str">
            <v>ThuÕ GTGT ®­îc khÊu trõ</v>
          </cell>
          <cell r="E11">
            <v>33363569</v>
          </cell>
          <cell r="F11">
            <v>14732288</v>
          </cell>
          <cell r="G11">
            <v>18631281</v>
          </cell>
          <cell r="H11">
            <v>0</v>
          </cell>
        </row>
        <row r="12">
          <cell r="A12">
            <v>136</v>
          </cell>
          <cell r="B12" t="str">
            <v>Ph¶i thu néi bé</v>
          </cell>
          <cell r="E12">
            <v>0</v>
          </cell>
          <cell r="F12">
            <v>0</v>
          </cell>
          <cell r="G12">
            <v>0</v>
          </cell>
          <cell r="H12">
            <v>0</v>
          </cell>
        </row>
        <row r="13">
          <cell r="A13">
            <v>138</v>
          </cell>
          <cell r="B13" t="str">
            <v>Ph¶i thu kh¸c</v>
          </cell>
          <cell r="C13">
            <v>0</v>
          </cell>
          <cell r="E13">
            <v>0</v>
          </cell>
          <cell r="F13">
            <v>0</v>
          </cell>
          <cell r="G13">
            <v>0</v>
          </cell>
          <cell r="H13">
            <v>0</v>
          </cell>
        </row>
        <row r="14">
          <cell r="A14">
            <v>141</v>
          </cell>
          <cell r="B14" t="str">
            <v>Tµi kho¶n t¹m øng néi bé</v>
          </cell>
          <cell r="C14">
            <v>30000000</v>
          </cell>
          <cell r="E14">
            <v>0</v>
          </cell>
          <cell r="F14">
            <v>0</v>
          </cell>
          <cell r="G14">
            <v>30000000</v>
          </cell>
          <cell r="H14">
            <v>0</v>
          </cell>
        </row>
        <row r="15">
          <cell r="A15">
            <v>142</v>
          </cell>
          <cell r="B15" t="str">
            <v>Chi tr¶ tr­íc</v>
          </cell>
          <cell r="E15">
            <v>38950000</v>
          </cell>
          <cell r="F15">
            <v>0</v>
          </cell>
          <cell r="G15">
            <v>38950000</v>
          </cell>
          <cell r="H15">
            <v>0</v>
          </cell>
        </row>
        <row r="16">
          <cell r="A16">
            <v>144</v>
          </cell>
          <cell r="B16" t="str">
            <v>ThÕ chÊp,ký c­îc,ký quü Ng.h¹n</v>
          </cell>
          <cell r="E16">
            <v>0</v>
          </cell>
          <cell r="F16">
            <v>0</v>
          </cell>
          <cell r="G16">
            <v>0</v>
          </cell>
          <cell r="H16">
            <v>0</v>
          </cell>
        </row>
        <row r="17">
          <cell r="A17">
            <v>152</v>
          </cell>
          <cell r="B17" t="str">
            <v>Nguyªn liÖu, vËt liÖu</v>
          </cell>
          <cell r="C17">
            <v>80000000</v>
          </cell>
          <cell r="E17">
            <v>0</v>
          </cell>
          <cell r="F17">
            <v>0</v>
          </cell>
          <cell r="G17">
            <v>80000000</v>
          </cell>
          <cell r="H17">
            <v>0</v>
          </cell>
        </row>
        <row r="18">
          <cell r="A18">
            <v>153</v>
          </cell>
          <cell r="B18" t="str">
            <v>C«ng cô, dông cô</v>
          </cell>
          <cell r="C18">
            <v>20000000</v>
          </cell>
          <cell r="E18">
            <v>0</v>
          </cell>
          <cell r="F18">
            <v>0</v>
          </cell>
          <cell r="G18">
            <v>20000000</v>
          </cell>
          <cell r="H18">
            <v>0</v>
          </cell>
        </row>
        <row r="19">
          <cell r="A19">
            <v>155</v>
          </cell>
          <cell r="B19" t="str">
            <v>Thµnh phÈm</v>
          </cell>
          <cell r="C19">
            <v>0</v>
          </cell>
          <cell r="E19">
            <v>0</v>
          </cell>
          <cell r="F19">
            <v>0</v>
          </cell>
          <cell r="G19">
            <v>0</v>
          </cell>
          <cell r="H19">
            <v>0</v>
          </cell>
        </row>
        <row r="20">
          <cell r="A20">
            <v>156</v>
          </cell>
          <cell r="B20" t="str">
            <v>Hµng ho¸</v>
          </cell>
          <cell r="C20">
            <v>100000000</v>
          </cell>
          <cell r="E20">
            <v>328628309</v>
          </cell>
          <cell r="F20">
            <v>129131036</v>
          </cell>
          <cell r="G20">
            <v>299497273</v>
          </cell>
          <cell r="H20">
            <v>0</v>
          </cell>
        </row>
        <row r="21">
          <cell r="A21">
            <v>159</v>
          </cell>
          <cell r="B21" t="str">
            <v>Dù phßng gi¶m gi¸ hµng tån kho</v>
          </cell>
          <cell r="C21">
            <v>0</v>
          </cell>
          <cell r="E21">
            <v>0</v>
          </cell>
          <cell r="F21">
            <v>0</v>
          </cell>
          <cell r="G21">
            <v>0</v>
          </cell>
          <cell r="H21">
            <v>0</v>
          </cell>
        </row>
        <row r="22">
          <cell r="A22">
            <v>211</v>
          </cell>
          <cell r="B22" t="str">
            <v>Tµi s¶n cè ®Þnh h÷u h×nh</v>
          </cell>
          <cell r="C22">
            <v>50000000</v>
          </cell>
          <cell r="E22">
            <v>0</v>
          </cell>
          <cell r="F22">
            <v>0</v>
          </cell>
          <cell r="G22">
            <v>50000000</v>
          </cell>
          <cell r="H22">
            <v>0</v>
          </cell>
        </row>
        <row r="23">
          <cell r="A23">
            <v>212</v>
          </cell>
          <cell r="B23" t="str">
            <v>TSC§ thuª tµi chÝnh</v>
          </cell>
          <cell r="C23">
            <v>0</v>
          </cell>
          <cell r="E23">
            <v>0</v>
          </cell>
          <cell r="F23">
            <v>0</v>
          </cell>
          <cell r="G23">
            <v>0</v>
          </cell>
          <cell r="H23">
            <v>0</v>
          </cell>
        </row>
        <row r="24">
          <cell r="A24">
            <v>213</v>
          </cell>
          <cell r="B24" t="str">
            <v>TSC§ v« h×nh</v>
          </cell>
          <cell r="C24">
            <v>10000000</v>
          </cell>
          <cell r="E24">
            <v>0</v>
          </cell>
          <cell r="F24">
            <v>0</v>
          </cell>
          <cell r="G24">
            <v>10000000</v>
          </cell>
          <cell r="H24">
            <v>0</v>
          </cell>
        </row>
        <row r="25">
          <cell r="A25">
            <v>214</v>
          </cell>
          <cell r="B25" t="str">
            <v>Hao mßn TSC§</v>
          </cell>
          <cell r="D25">
            <v>40000000</v>
          </cell>
          <cell r="E25">
            <v>0</v>
          </cell>
          <cell r="F25">
            <v>1990801</v>
          </cell>
          <cell r="G25">
            <v>0</v>
          </cell>
          <cell r="H25">
            <v>41990801</v>
          </cell>
        </row>
        <row r="26">
          <cell r="A26">
            <v>222</v>
          </cell>
          <cell r="B26" t="str">
            <v>Gãp vèn liªn doanh</v>
          </cell>
          <cell r="D26">
            <v>0</v>
          </cell>
          <cell r="E26">
            <v>0</v>
          </cell>
          <cell r="F26">
            <v>0</v>
          </cell>
          <cell r="G26">
            <v>0</v>
          </cell>
          <cell r="H26">
            <v>0</v>
          </cell>
        </row>
        <row r="27">
          <cell r="A27">
            <v>241</v>
          </cell>
          <cell r="B27" t="str">
            <v>X©y dùng c¬ b¶n dë dang</v>
          </cell>
          <cell r="D27">
            <v>0</v>
          </cell>
          <cell r="E27">
            <v>0</v>
          </cell>
          <cell r="F27">
            <v>0</v>
          </cell>
          <cell r="G27">
            <v>0</v>
          </cell>
          <cell r="H27">
            <v>0</v>
          </cell>
        </row>
        <row r="28">
          <cell r="A28">
            <v>311</v>
          </cell>
          <cell r="B28" t="str">
            <v>Vay ng¾n h¹n</v>
          </cell>
          <cell r="D28">
            <v>300000000</v>
          </cell>
          <cell r="E28">
            <v>130000000</v>
          </cell>
          <cell r="F28">
            <v>0</v>
          </cell>
          <cell r="G28">
            <v>0</v>
          </cell>
          <cell r="H28">
            <v>170000000</v>
          </cell>
        </row>
        <row r="29">
          <cell r="A29">
            <v>331</v>
          </cell>
          <cell r="B29" t="str">
            <v>Ph¶i tr¶ cho ng­êi b¸n</v>
          </cell>
          <cell r="D29">
            <v>300000000</v>
          </cell>
          <cell r="E29">
            <v>424413301</v>
          </cell>
          <cell r="F29">
            <v>332693450</v>
          </cell>
          <cell r="G29">
            <v>0</v>
          </cell>
          <cell r="H29">
            <v>208280149</v>
          </cell>
        </row>
        <row r="30">
          <cell r="A30">
            <v>333</v>
          </cell>
          <cell r="B30" t="str">
            <v>ThuÕ vµ c¸c kho¶n ph¶i nép NN</v>
          </cell>
          <cell r="D30">
            <v>150000000</v>
          </cell>
          <cell r="E30">
            <v>145571487</v>
          </cell>
          <cell r="F30">
            <v>40880746</v>
          </cell>
          <cell r="G30">
            <v>0</v>
          </cell>
          <cell r="H30">
            <v>45309259</v>
          </cell>
        </row>
        <row r="31">
          <cell r="A31">
            <v>334</v>
          </cell>
          <cell r="B31" t="str">
            <v>Ph¶i tr¶ c«ng nh©n viªn</v>
          </cell>
          <cell r="E31">
            <v>30050000</v>
          </cell>
          <cell r="F31">
            <v>30050000</v>
          </cell>
          <cell r="G31">
            <v>0</v>
          </cell>
          <cell r="H31">
            <v>0</v>
          </cell>
        </row>
        <row r="32">
          <cell r="A32">
            <v>335</v>
          </cell>
          <cell r="B32" t="str">
            <v>Chi phÝ ph¶i tr¶</v>
          </cell>
          <cell r="E32">
            <v>0</v>
          </cell>
          <cell r="F32">
            <v>0</v>
          </cell>
          <cell r="G32">
            <v>0</v>
          </cell>
          <cell r="H32">
            <v>0</v>
          </cell>
        </row>
        <row r="33">
          <cell r="A33">
            <v>336</v>
          </cell>
          <cell r="B33" t="str">
            <v>Ph¶i tr¶ néi bé</v>
          </cell>
          <cell r="E33">
            <v>0</v>
          </cell>
          <cell r="F33">
            <v>0</v>
          </cell>
          <cell r="G33">
            <v>0</v>
          </cell>
          <cell r="H33">
            <v>0</v>
          </cell>
        </row>
        <row r="34">
          <cell r="A34">
            <v>338</v>
          </cell>
          <cell r="B34" t="str">
            <v>Ph¶i tr¶, ph¶i nép kh¸c</v>
          </cell>
          <cell r="C34">
            <v>0</v>
          </cell>
          <cell r="E34">
            <v>0</v>
          </cell>
          <cell r="F34">
            <v>0</v>
          </cell>
          <cell r="G34">
            <v>0</v>
          </cell>
          <cell r="H34">
            <v>0</v>
          </cell>
        </row>
        <row r="35">
          <cell r="A35">
            <v>342</v>
          </cell>
          <cell r="B35" t="str">
            <v>Nî dµi h¹n</v>
          </cell>
          <cell r="E35">
            <v>0</v>
          </cell>
          <cell r="F35">
            <v>0</v>
          </cell>
          <cell r="G35">
            <v>0</v>
          </cell>
          <cell r="H35">
            <v>0</v>
          </cell>
        </row>
        <row r="36">
          <cell r="A36">
            <v>411</v>
          </cell>
          <cell r="B36" t="str">
            <v>Nguån vèn kinh doanh, vèn gãp</v>
          </cell>
          <cell r="D36">
            <v>600000000</v>
          </cell>
          <cell r="E36">
            <v>0</v>
          </cell>
          <cell r="F36">
            <v>0</v>
          </cell>
          <cell r="G36">
            <v>0</v>
          </cell>
          <cell r="H36">
            <v>600000000</v>
          </cell>
        </row>
        <row r="37">
          <cell r="A37">
            <v>414</v>
          </cell>
          <cell r="B37" t="str">
            <v>Quü ph¸t triÓn Kinh doanh</v>
          </cell>
          <cell r="D37">
            <v>0</v>
          </cell>
          <cell r="E37">
            <v>0</v>
          </cell>
          <cell r="F37">
            <v>0</v>
          </cell>
          <cell r="G37">
            <v>0</v>
          </cell>
          <cell r="H37">
            <v>0</v>
          </cell>
        </row>
        <row r="38">
          <cell r="A38">
            <v>415</v>
          </cell>
          <cell r="B38" t="str">
            <v>Quü dù tr÷</v>
          </cell>
          <cell r="D38">
            <v>0</v>
          </cell>
          <cell r="E38">
            <v>0</v>
          </cell>
          <cell r="F38">
            <v>0</v>
          </cell>
          <cell r="G38">
            <v>0</v>
          </cell>
          <cell r="H38">
            <v>0</v>
          </cell>
        </row>
        <row r="39">
          <cell r="A39">
            <v>421</v>
          </cell>
          <cell r="B39" t="str">
            <v>L·i ch­a ph©n phèi</v>
          </cell>
          <cell r="E39">
            <v>513436</v>
          </cell>
          <cell r="F39">
            <v>4959</v>
          </cell>
          <cell r="G39">
            <v>508477</v>
          </cell>
          <cell r="H39">
            <v>0</v>
          </cell>
        </row>
        <row r="40">
          <cell r="A40">
            <v>431</v>
          </cell>
          <cell r="B40" t="str">
            <v>Quü khen th­ëng, phóc lîi</v>
          </cell>
          <cell r="E40">
            <v>0</v>
          </cell>
          <cell r="F40">
            <v>0</v>
          </cell>
          <cell r="G40">
            <v>0</v>
          </cell>
          <cell r="H40">
            <v>0</v>
          </cell>
        </row>
        <row r="41">
          <cell r="A41">
            <v>441</v>
          </cell>
          <cell r="B41" t="str">
            <v>Nguån vèn ®Çu t­ XDCB</v>
          </cell>
          <cell r="E41">
            <v>0</v>
          </cell>
          <cell r="F41">
            <v>0</v>
          </cell>
          <cell r="G41">
            <v>0</v>
          </cell>
          <cell r="H41">
            <v>0</v>
          </cell>
        </row>
        <row r="42">
          <cell r="A42">
            <v>451</v>
          </cell>
          <cell r="B42" t="str">
            <v>Quü qu¶n lý cña cÊp trªn</v>
          </cell>
          <cell r="E42">
            <v>0</v>
          </cell>
          <cell r="F42">
            <v>0</v>
          </cell>
          <cell r="G42">
            <v>0</v>
          </cell>
          <cell r="H42">
            <v>0</v>
          </cell>
        </row>
        <row r="43">
          <cell r="A43">
            <v>511</v>
          </cell>
          <cell r="B43" t="str">
            <v>Doanh thu b¸n hµng</v>
          </cell>
          <cell r="E43">
            <v>147322885</v>
          </cell>
          <cell r="F43">
            <v>147322885</v>
          </cell>
          <cell r="G43">
            <v>0</v>
          </cell>
          <cell r="H43">
            <v>0</v>
          </cell>
        </row>
        <row r="44">
          <cell r="A44">
            <v>521</v>
          </cell>
          <cell r="B44" t="str">
            <v>ChiÕt khÊu b¸n hµng</v>
          </cell>
          <cell r="E44">
            <v>0</v>
          </cell>
          <cell r="F44">
            <v>0</v>
          </cell>
          <cell r="G44">
            <v>0</v>
          </cell>
          <cell r="H44">
            <v>0</v>
          </cell>
        </row>
        <row r="45">
          <cell r="A45">
            <v>531</v>
          </cell>
          <cell r="B45" t="str">
            <v>Hµng b¸n bÞ tr¶ l¹i</v>
          </cell>
          <cell r="E45">
            <v>0</v>
          </cell>
          <cell r="F45">
            <v>0</v>
          </cell>
          <cell r="G45">
            <v>0</v>
          </cell>
          <cell r="H45">
            <v>0</v>
          </cell>
        </row>
        <row r="46">
          <cell r="A46">
            <v>532</v>
          </cell>
          <cell r="B46" t="str">
            <v>Gi¶m gi¸ hµng b¸n</v>
          </cell>
          <cell r="E46">
            <v>0</v>
          </cell>
          <cell r="F46">
            <v>0</v>
          </cell>
          <cell r="G46">
            <v>0</v>
          </cell>
          <cell r="H46">
            <v>0</v>
          </cell>
        </row>
        <row r="47">
          <cell r="A47">
            <v>621</v>
          </cell>
          <cell r="B47" t="str">
            <v>Chi phÝ NVL trùc tiÕp</v>
          </cell>
          <cell r="E47">
            <v>0</v>
          </cell>
          <cell r="F47">
            <v>0</v>
          </cell>
          <cell r="G47">
            <v>0</v>
          </cell>
          <cell r="H47">
            <v>0</v>
          </cell>
        </row>
        <row r="48">
          <cell r="A48" t="str">
            <v>622</v>
          </cell>
          <cell r="B48" t="str">
            <v>Chi phÝ nh©n c«ng trùc tiÕp</v>
          </cell>
          <cell r="E48">
            <v>0</v>
          </cell>
          <cell r="F48">
            <v>0</v>
          </cell>
          <cell r="G48">
            <v>0</v>
          </cell>
          <cell r="H48">
            <v>0</v>
          </cell>
        </row>
        <row r="49">
          <cell r="A49">
            <v>627</v>
          </cell>
          <cell r="B49" t="str">
            <v>Chi phÝ s¶n xuÊt chung</v>
          </cell>
          <cell r="E49">
            <v>0</v>
          </cell>
          <cell r="F49">
            <v>0</v>
          </cell>
          <cell r="G49">
            <v>0</v>
          </cell>
          <cell r="H49">
            <v>0</v>
          </cell>
        </row>
        <row r="50">
          <cell r="A50">
            <v>631</v>
          </cell>
          <cell r="B50" t="str">
            <v>Gi¸ thµnh s¶n xuÊt</v>
          </cell>
          <cell r="E50">
            <v>0</v>
          </cell>
          <cell r="F50">
            <v>0</v>
          </cell>
          <cell r="G50">
            <v>0</v>
          </cell>
          <cell r="H50">
            <v>0</v>
          </cell>
        </row>
        <row r="51">
          <cell r="A51">
            <v>632</v>
          </cell>
          <cell r="B51" t="str">
            <v>Gi¸ vèn hµng b¸n</v>
          </cell>
          <cell r="E51">
            <v>129131036</v>
          </cell>
          <cell r="F51">
            <v>129131036</v>
          </cell>
          <cell r="G51">
            <v>0</v>
          </cell>
          <cell r="H51">
            <v>0</v>
          </cell>
        </row>
        <row r="52">
          <cell r="A52">
            <v>641</v>
          </cell>
          <cell r="B52" t="str">
            <v>Chi phÝ b¸n hµng</v>
          </cell>
          <cell r="E52">
            <v>28945827</v>
          </cell>
          <cell r="F52">
            <v>28945827</v>
          </cell>
          <cell r="G52">
            <v>0</v>
          </cell>
          <cell r="H52">
            <v>0</v>
          </cell>
        </row>
        <row r="53">
          <cell r="A53">
            <v>642</v>
          </cell>
          <cell r="B53" t="str">
            <v>Chi phÝ qu¶n lý xÝ nghiÖp</v>
          </cell>
          <cell r="E53">
            <v>28709380</v>
          </cell>
          <cell r="F53">
            <v>28709380</v>
          </cell>
          <cell r="G53">
            <v>0</v>
          </cell>
          <cell r="H53">
            <v>0</v>
          </cell>
        </row>
        <row r="54">
          <cell r="A54">
            <v>711</v>
          </cell>
          <cell r="B54" t="str">
            <v>Thu nhËp ho¹t ®éng tµi chÝnh</v>
          </cell>
          <cell r="E54">
            <v>0</v>
          </cell>
          <cell r="F54">
            <v>0</v>
          </cell>
          <cell r="G54">
            <v>0</v>
          </cell>
          <cell r="H54">
            <v>0</v>
          </cell>
        </row>
        <row r="55">
          <cell r="A55">
            <v>721</v>
          </cell>
          <cell r="B55" t="str">
            <v>C¸c kho¶n thu nhËp bÊt th­êng</v>
          </cell>
          <cell r="E55">
            <v>0</v>
          </cell>
          <cell r="F55">
            <v>0</v>
          </cell>
          <cell r="G55">
            <v>0</v>
          </cell>
          <cell r="H55">
            <v>0</v>
          </cell>
        </row>
        <row r="56">
          <cell r="A56">
            <v>811</v>
          </cell>
          <cell r="B56" t="str">
            <v>Chi phÝ ho¹t ®éng tµi chÝnh</v>
          </cell>
          <cell r="E56">
            <v>0</v>
          </cell>
          <cell r="F56">
            <v>0</v>
          </cell>
          <cell r="G56">
            <v>0</v>
          </cell>
          <cell r="H56">
            <v>0</v>
          </cell>
        </row>
        <row r="57">
          <cell r="A57">
            <v>821</v>
          </cell>
          <cell r="B57" t="str">
            <v>Chi phÝ bÊt th­êng</v>
          </cell>
          <cell r="E57">
            <v>0</v>
          </cell>
          <cell r="F57">
            <v>0</v>
          </cell>
          <cell r="G57">
            <v>0</v>
          </cell>
          <cell r="H57">
            <v>0</v>
          </cell>
        </row>
        <row r="58">
          <cell r="A58">
            <v>911</v>
          </cell>
          <cell r="B58" t="str">
            <v>X¸c ®Þnh kÕt qu¶ KD</v>
          </cell>
          <cell r="E58">
            <v>147836243</v>
          </cell>
          <cell r="F58">
            <v>147836243</v>
          </cell>
          <cell r="G58">
            <v>0</v>
          </cell>
          <cell r="H58">
            <v>0</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C-01"/>
      <sheetName val="XL4Poppy"/>
      <sheetName val="CT Thang Mo"/>
      <sheetName val="CT  PL"/>
    </sheetNames>
    <sheetDataSet>
      <sheetData sheetId="0"/>
      <sheetData sheetId="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 val="Shuet10"/>
      <sheetName val="giathanh1"/>
      <sheetName val="XL4Poppy"/>
      <sheetName val="Du Toan"/>
      <sheetName val="Don 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3">
          <cell r="C133">
            <v>1.4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GT58"/>
      <sheetName val="XD58"/>
      <sheetName val="DTICH"/>
      <sheetName val="Sheet1"/>
      <sheetName val="GVL"/>
      <sheetName val="BL"/>
      <sheetName val="MAY"/>
      <sheetName val="TienLuong"/>
      <sheetName val="C_PHI"/>
      <sheetName val="VC"/>
      <sheetName val="00000000"/>
      <sheetName val="XL4Poppy"/>
      <sheetName val="CANDOI"/>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
      <sheetName val="tien luong"/>
      <sheetName val="dutoan"/>
      <sheetName val="Sheet3"/>
      <sheetName val="XL4Poppy"/>
      <sheetName val="TienLuong"/>
    </sheetNames>
    <sheetDataSet>
      <sheetData sheetId="0"/>
      <sheetData sheetId="1"/>
      <sheetData sheetId="2"/>
      <sheetData sheetId="3"/>
      <sheetData sheetId="4" refreshError="1">
        <row r="15">
          <cell r="A15" t="b">
            <v>1</v>
          </cell>
        </row>
      </sheetData>
      <sheetData sheetId="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ÈÏ-TBA"/>
      <sheetName val="_x0014_H"/>
      <sheetName val="DG"/>
      <sheetName val="Gia vat tu"/>
      <sheetName val="BK04"/>
      <sheetName val="he so"/>
      <sheetName val="DLDT"/>
      <sheetName val="Vat tu"/>
      <sheetName val="ctTBA"/>
      <sheetName val="Giathanh1m3BT"/>
      <sheetName val="TONG HOP VL-NC TT"/>
      <sheetName val="CHITIET VL-NC-TT -1p"/>
      <sheetName val="TDTKP1"/>
      <sheetName val="KPVC-BD "/>
      <sheetName val="Quantity"/>
      <sheetName val=""/>
      <sheetName val="DONGIA"/>
      <sheetName val="TSCD"/>
      <sheetName val="????????"/>
      <sheetName val="________"/>
      <sheetName val="_x005f_x0014_H"/>
      <sheetName val="_x005f_x005f_x005f_x0014_H"/>
      <sheetName val="_x005f_x005f_x005f_x005f_x005f_x005f_x005f_x0014_H"/>
      <sheetName val="ThiNghiemDZ04"/>
      <sheetName val="dongia (2)"/>
      <sheetName val="gvl"/>
      <sheetName val="Thau - Na Lac"/>
      <sheetName val="du lieu du toan"/>
      <sheetName val="THDZ0,4"/>
      <sheetName val="TH DZ35"/>
      <sheetName val="THTram"/>
      <sheetName val="KKKKKKKK"/>
      <sheetName val="chi tiet TBA"/>
      <sheetName val="P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 val="KB"/>
      <sheetName val="Sheet2"/>
      <sheetName val="DZ 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txl"/>
      <sheetName val="thopxlc"/>
      <sheetName val="thxlk"/>
      <sheetName val="vldien"/>
      <sheetName val="vlcaqu"/>
      <sheetName val="chitimc"/>
      <sheetName val="dien"/>
      <sheetName val="vcdd"/>
      <sheetName val="vcdn"/>
      <sheetName val="beton"/>
      <sheetName val="cpdbu"/>
      <sheetName val="chenh"/>
      <sheetName val="dg1"/>
      <sheetName val="CTDZ6kv (gd1) "/>
      <sheetName val="CTDZ 0.4+cto (GD1)"/>
      <sheetName val="CTTBA (g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 val="chitimc"/>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THKL nghiemthu"/>
      <sheetName val="THKL ThanhToan"/>
      <sheetName val="Dap nen K95-Km354"/>
      <sheetName val="Dap nen K95-Km355"/>
      <sheetName val="Dap nen K95-Km356"/>
      <sheetName val="Dao da-Km354"/>
      <sheetName val="Dao dat C4-Km354 (2)"/>
      <sheetName val="Dao dat C4-Km354"/>
      <sheetName val="Dao dat C4-Km355"/>
      <sheetName val="Dao dat C4-Km356"/>
      <sheetName val="CongHop"/>
      <sheetName val="Dao dat C3-Km354"/>
      <sheetName val="Dao dat C3-Km355"/>
      <sheetName val="Dao dat C3-Km356"/>
      <sheetName val="XL4Poppy"/>
      <sheetName val="PhanchiaKLdao"/>
      <sheetName val="Dao da-Km355"/>
      <sheetName val="Dao da-Km356"/>
      <sheetName val="Sheet3"/>
      <sheetName val="Sheet4"/>
      <sheetName val="Sheet5"/>
      <sheetName val="Sheet6"/>
      <sheetName val="Sheet7"/>
      <sheetName val="Sheet8"/>
      <sheetName val="Sheet9"/>
      <sheetName val="Sheet11"/>
      <sheetName val="Sheet12"/>
      <sheetName val="Sheet13"/>
      <sheetName val="Sheet14"/>
      <sheetName val="Sheet15"/>
      <sheetName val="Sheet16"/>
      <sheetName val="Cuoc VT"/>
      <sheetName val="Chenh Gia VL"/>
      <sheetName val="Phan Tich DG"/>
      <sheetName val="CPTNo"/>
      <sheetName val="CN Khu"/>
      <sheetName val="Kinh nghiem"/>
      <sheetName val="Tai Chinh"/>
      <sheetName val="Lien danh"/>
      <sheetName val="Muc luc"/>
      <sheetName val="DKien"/>
      <sheetName val="HD dang tien hanh"/>
      <sheetName val="Doanh thu"/>
      <sheetName val="XL4Test5"/>
      <sheetName val="A6"/>
      <sheetName val="BETON"/>
      <sheetName val="chitimc"/>
      <sheetName val="th_chi"/>
      <sheetName val="TONG HOP T5 1998"/>
      <sheetName val="blg"/>
      <sheetName val="DMUC"/>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butment"/>
      <sheetName val="Sheet2"/>
      <sheetName val="Sheet1"/>
      <sheetName val="dg"/>
      <sheetName val="So lieu chung"/>
    </sheetNames>
    <sheetDataSet>
      <sheetData sheetId="0" refreshError="1">
        <row r="9">
          <cell r="O9">
            <v>40</v>
          </cell>
        </row>
        <row r="14">
          <cell r="O14">
            <v>2</v>
          </cell>
        </row>
      </sheetData>
      <sheetData sheetId="1" refreshError="1"/>
      <sheetData sheetId="2" refreshError="1"/>
      <sheetData sheetId="3" refreshError="1"/>
      <sheetData sheetId="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PEDESB"/>
      <sheetName val="Sheet3"/>
      <sheetName val="XL4Test5"/>
      <sheetName val="Cau tao cot dai"/>
      <sheetName val="Cau_tao_cot_dai"/>
      <sheetName val="XD"/>
      <sheetName val="XXXXXXXX"/>
      <sheetName val="XXXXXXXXXXXX"/>
      <sheetName val="00000000"/>
      <sheetName val="10000000"/>
      <sheetName val="XL4Poppy"/>
      <sheetName val="Section"/>
      <sheetName val="18T_H25"/>
      <sheetName val="Girder"/>
      <sheetName val="Tendon"/>
      <sheetName val="Abutment"/>
    </sheetNames>
    <sheetDataSet>
      <sheetData sheetId="0" refreshError="1">
        <row r="44">
          <cell r="D44">
            <v>0.6332000000000001</v>
          </cell>
        </row>
      </sheetData>
      <sheetData sheetId="1" refreshError="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Sheet1"/>
      <sheetName val="XXXXXXXX"/>
      <sheetName val="XL4Poppy"/>
      <sheetName val="XL4Test5"/>
      <sheetName val="Solieu"/>
      <sheetName val="Tai khoan"/>
      <sheetName val="g-vl"/>
      <sheetName val="PTDGAntoanGT"/>
      <sheetName val="Cau - Cong"/>
      <sheetName val="vt"/>
      <sheetName val="NEW-PANEL"/>
      <sheetName val="Loading"/>
      <sheetName val="Check C"/>
      <sheetName val="EIRR&gt;1&lt;1"/>
      <sheetName val="EIRR&gt; 2"/>
      <sheetName val="EIRR&lt;2"/>
      <sheetName val="Cp&gt;10-Ln&lt;10"/>
      <sheetName val="Ln&lt;20"/>
      <sheetName val="Xuly Data"/>
      <sheetName val="MTL$-INTER"/>
      <sheetName val="gvl"/>
      <sheetName val="Pretensioned"/>
      <sheetName val="Abutment"/>
      <sheetName val="MTO REV.2(ARMOR)"/>
      <sheetName val="nhan cong"/>
      <sheetName val="chitiet"/>
      <sheetName val="Pile-Br-Capacity"/>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4Poppy"/>
      <sheetName val="1"/>
      <sheetName val="2"/>
      <sheetName val="Sheet1"/>
      <sheetName val="Sheet2"/>
      <sheetName val="Sheet3"/>
    </sheetNames>
    <sheetDataSet>
      <sheetData sheetId="0" refreshError="1">
        <row r="31">
          <cell r="C31" t="b">
            <v>1</v>
          </cell>
        </row>
      </sheetData>
      <sheetData sheetId="1"/>
      <sheetData sheetId="2"/>
      <sheetData sheetId="3"/>
      <sheetData sheetId="4"/>
      <sheetData sheetId="5"/>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ctive8_Reference_Sheet"/>
      <sheetName val="SUM"/>
      <sheetName val="Margin Call"/>
      <sheetName val="Bullion_2006"/>
      <sheetName val="Physical_2006"/>
      <sheetName val="Oda"/>
      <sheetName val="Report_Apr06"/>
      <sheetName val="Report_Mar06"/>
      <sheetName val="Report_Feb06"/>
      <sheetName val="Summary"/>
      <sheetName val="Bullion_2005"/>
      <sheetName val="Physical_2005"/>
      <sheetName val="Misc_"/>
      <sheetName val="Sheet3"/>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Drop Down Lists"/>
      <sheetName val="BOQ-_x0014_"/>
      <sheetName val="BOQ%5"/>
      <sheetName val="Sheet3"/>
      <sheetName val="Bullion_2005"/>
      <sheetName val="Physical_2005"/>
      <sheetName val="Bullion_2006"/>
      <sheetName val="Physical_2006"/>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m"/>
      <sheetName val="tmdg"/>
      <sheetName val="mavl"/>
      <sheetName val="Module4"/>
      <sheetName val="Module1"/>
      <sheetName val="Module2"/>
      <sheetName val="Module3"/>
      <sheetName val="BOQ-1"/>
    </sheetNames>
    <sheetDataSet>
      <sheetData sheetId="0"/>
      <sheetData sheetId="1"/>
      <sheetData sheetId="2">
        <row r="5">
          <cell r="B5" t="str">
            <v>A.001</v>
          </cell>
          <cell r="C5" t="str">
            <v>Xi maêng PC30</v>
          </cell>
        </row>
        <row r="6">
          <cell r="B6" t="str">
            <v>A.002</v>
          </cell>
          <cell r="C6" t="str">
            <v>Xi maêng PC40</v>
          </cell>
        </row>
        <row r="7">
          <cell r="B7" t="str">
            <v>A.003</v>
          </cell>
          <cell r="C7" t="str">
            <v>Theùp troøn f &lt;=10</v>
          </cell>
        </row>
        <row r="8">
          <cell r="B8" t="str">
            <v>A.004</v>
          </cell>
          <cell r="C8" t="str">
            <v>Theùp troøn f &lt;=18</v>
          </cell>
        </row>
        <row r="9">
          <cell r="B9" t="str">
            <v>A.005</v>
          </cell>
          <cell r="C9" t="str">
            <v>Theùp troøn f &gt;18</v>
          </cell>
        </row>
        <row r="10">
          <cell r="B10" t="str">
            <v>A.006</v>
          </cell>
          <cell r="C10" t="str">
            <v>Caùt suoáùi</v>
          </cell>
        </row>
        <row r="11">
          <cell r="B11" t="str">
            <v>A.007</v>
          </cell>
          <cell r="C11" t="str">
            <v>Caùt ñoài</v>
          </cell>
        </row>
        <row r="12">
          <cell r="B12" t="str">
            <v>A.008</v>
          </cell>
          <cell r="C12" t="str">
            <v>Ñaù 0,5x1</v>
          </cell>
        </row>
        <row r="13">
          <cell r="B13" t="str">
            <v>A.009</v>
          </cell>
          <cell r="C13" t="str">
            <v>Ñaù 1x2</v>
          </cell>
        </row>
        <row r="14">
          <cell r="B14" t="str">
            <v>A.010</v>
          </cell>
          <cell r="C14" t="str">
            <v>Ñaù 2x4</v>
          </cell>
        </row>
        <row r="15">
          <cell r="B15" t="str">
            <v>A.011</v>
          </cell>
          <cell r="C15" t="str">
            <v>Ñaù bloca</v>
          </cell>
        </row>
        <row r="16">
          <cell r="B16" t="str">
            <v>A.012</v>
          </cell>
          <cell r="C16" t="str">
            <v>Ñaù hoäc</v>
          </cell>
        </row>
        <row r="17">
          <cell r="B17" t="str">
            <v>A.013</v>
          </cell>
          <cell r="C17" t="str">
            <v>Ñaù 4x6</v>
          </cell>
        </row>
        <row r="18">
          <cell r="B18" t="str">
            <v>A.014</v>
          </cell>
          <cell r="C18" t="str">
            <v>Caáp phoái 0-4</v>
          </cell>
        </row>
        <row r="19">
          <cell r="B19" t="str">
            <v>A.015</v>
          </cell>
          <cell r="C19" t="str">
            <v>Ñaù 10.10.20</v>
          </cell>
        </row>
        <row r="20">
          <cell r="B20" t="str">
            <v>A.016</v>
          </cell>
          <cell r="C20" t="str">
            <v>Ñaù 15.20.25</v>
          </cell>
        </row>
        <row r="21">
          <cell r="B21" t="str">
            <v>A.017</v>
          </cell>
          <cell r="C21" t="str">
            <v>Ñaù 20.20.25</v>
          </cell>
        </row>
        <row r="22">
          <cell r="B22" t="str">
            <v>A.018</v>
          </cell>
          <cell r="C22" t="str">
            <v>Soûi soâng</v>
          </cell>
        </row>
        <row r="23">
          <cell r="B23" t="str">
            <v>A.019</v>
          </cell>
          <cell r="C23" t="str">
            <v>Soûi ñoài</v>
          </cell>
        </row>
        <row r="24">
          <cell r="B24" t="str">
            <v>A.020</v>
          </cell>
          <cell r="C24" t="str">
            <v>Caây choáng</v>
          </cell>
        </row>
        <row r="25">
          <cell r="B25" t="str">
            <v>A.021</v>
          </cell>
          <cell r="C25" t="str">
            <v>Gaïch oáng</v>
          </cell>
        </row>
        <row r="26">
          <cell r="B26" t="str">
            <v>A.022</v>
          </cell>
          <cell r="C26" t="str">
            <v>Gaïch theû</v>
          </cell>
        </row>
        <row r="27">
          <cell r="B27" t="str">
            <v>A.023</v>
          </cell>
          <cell r="C27" t="str">
            <v>Gaïch khía</v>
          </cell>
        </row>
        <row r="28">
          <cell r="B28" t="str">
            <v>A.024</v>
          </cell>
          <cell r="C28" t="str">
            <v>Gaïch tuynen</v>
          </cell>
        </row>
        <row r="29">
          <cell r="B29" t="str">
            <v>A.025</v>
          </cell>
          <cell r="C29" t="str">
            <v>Sôn goã,sôn choáng ræ</v>
          </cell>
        </row>
        <row r="30">
          <cell r="B30" t="str">
            <v>A.026</v>
          </cell>
          <cell r="C30" t="str">
            <v>Sôn</v>
          </cell>
        </row>
        <row r="31">
          <cell r="B31" t="str">
            <v>A.027</v>
          </cell>
          <cell r="C31" t="str">
            <v>Goã xeû</v>
          </cell>
        </row>
        <row r="32">
          <cell r="B32" t="str">
            <v>A.028</v>
          </cell>
          <cell r="C32" t="str">
            <v>Goã coáp pha</v>
          </cell>
        </row>
        <row r="33">
          <cell r="B33" t="str">
            <v>A.029</v>
          </cell>
          <cell r="C33" t="str">
            <v>Ñinh</v>
          </cell>
        </row>
        <row r="34">
          <cell r="B34" t="str">
            <v>A.030</v>
          </cell>
          <cell r="C34" t="str">
            <v>Daây theùp</v>
          </cell>
        </row>
        <row r="35">
          <cell r="B35" t="str">
            <v>A.031</v>
          </cell>
          <cell r="C35" t="str">
            <v>Coïc goã (cöø traøm)</v>
          </cell>
        </row>
        <row r="36">
          <cell r="B36" t="str">
            <v>A.032</v>
          </cell>
          <cell r="C36" t="str">
            <v>Daây ñieän(20/10)</v>
          </cell>
        </row>
        <row r="37">
          <cell r="B37" t="str">
            <v>A.033</v>
          </cell>
          <cell r="C37" t="str">
            <v>Oáng nhöïa</v>
          </cell>
        </row>
        <row r="38">
          <cell r="B38" t="str">
            <v>A.034</v>
          </cell>
          <cell r="C38" t="str">
            <v>Oáng saét</v>
          </cell>
        </row>
        <row r="39">
          <cell r="B39" t="str">
            <v>A.035</v>
          </cell>
          <cell r="C39" t="str">
            <v>Cuûi</v>
          </cell>
        </row>
        <row r="40">
          <cell r="B40" t="str">
            <v>A.036</v>
          </cell>
          <cell r="C40" t="str">
            <v>Xaêng</v>
          </cell>
        </row>
        <row r="41">
          <cell r="B41" t="str">
            <v>A.037</v>
          </cell>
          <cell r="C41" t="str">
            <v>Daàu</v>
          </cell>
        </row>
        <row r="42">
          <cell r="B42" t="str">
            <v>A.038</v>
          </cell>
          <cell r="C42" t="str">
            <v>Nhôùt</v>
          </cell>
        </row>
        <row r="43">
          <cell r="B43" t="str">
            <v>A.039</v>
          </cell>
          <cell r="C43" t="str">
            <v>Ñinh ñóa</v>
          </cell>
        </row>
        <row r="44">
          <cell r="B44" t="str">
            <v>A.040</v>
          </cell>
          <cell r="C44" t="str">
            <v>Ñinh,bulon</v>
          </cell>
        </row>
        <row r="45">
          <cell r="B45" t="str">
            <v>A.041</v>
          </cell>
          <cell r="C45" t="str">
            <v>Nhöïa</v>
          </cell>
        </row>
        <row r="46">
          <cell r="B46" t="str">
            <v>A.042</v>
          </cell>
          <cell r="C46" t="str">
            <v>Ñaát ñeøn</v>
          </cell>
        </row>
        <row r="47">
          <cell r="B47" t="str">
            <v>A.043</v>
          </cell>
          <cell r="C47" t="str">
            <v>Ñaát dính</v>
          </cell>
        </row>
        <row r="48">
          <cell r="B48" t="str">
            <v>A.044</v>
          </cell>
          <cell r="C48" t="str">
            <v>Ñaát seùt deûo</v>
          </cell>
        </row>
        <row r="49">
          <cell r="B49" t="str">
            <v>A.045</v>
          </cell>
          <cell r="C49" t="str">
            <v>Ñaát soûi ñoû</v>
          </cell>
        </row>
        <row r="50">
          <cell r="B50" t="str">
            <v>A.046</v>
          </cell>
          <cell r="C50" t="str">
            <v>Boät ñaù</v>
          </cell>
        </row>
        <row r="51">
          <cell r="B51" t="str">
            <v>A.047</v>
          </cell>
          <cell r="C51" t="str">
            <v>Caùt saïn</v>
          </cell>
        </row>
        <row r="52">
          <cell r="B52" t="str">
            <v>A.048</v>
          </cell>
          <cell r="C52" t="str">
            <v>Daây chaùy chaäm</v>
          </cell>
        </row>
        <row r="53">
          <cell r="B53" t="str">
            <v>A.049</v>
          </cell>
          <cell r="C53" t="str">
            <v>Daây noå</v>
          </cell>
        </row>
        <row r="54">
          <cell r="B54" t="str">
            <v>A.050</v>
          </cell>
          <cell r="C54" t="str">
            <v>Kíp ñieän</v>
          </cell>
        </row>
        <row r="55">
          <cell r="B55" t="str">
            <v>A.051</v>
          </cell>
          <cell r="C55" t="str">
            <v>Daây thöøng</v>
          </cell>
        </row>
        <row r="56">
          <cell r="B56" t="str">
            <v>A.052</v>
          </cell>
          <cell r="C56" t="str">
            <v>Oxy</v>
          </cell>
        </row>
        <row r="57">
          <cell r="B57" t="str">
            <v>A.053</v>
          </cell>
          <cell r="C57" t="str">
            <v>Que haøn saéùt</v>
          </cell>
        </row>
        <row r="58">
          <cell r="B58" t="str">
            <v>A.054</v>
          </cell>
          <cell r="C58" t="str">
            <v>Thuoác noå</v>
          </cell>
        </row>
        <row r="59">
          <cell r="B59" t="str">
            <v>A.055</v>
          </cell>
          <cell r="C59" t="str">
            <v>Vaøy caàu</v>
          </cell>
        </row>
        <row r="60">
          <cell r="B60" t="str">
            <v>A.056</v>
          </cell>
          <cell r="C60" t="str">
            <v>Mazut</v>
          </cell>
        </row>
        <row r="61">
          <cell r="B61" t="str">
            <v>A.057</v>
          </cell>
          <cell r="C61" t="str">
            <v>Giaáy daàu</v>
          </cell>
        </row>
        <row r="62">
          <cell r="B62" t="str">
            <v>A.058</v>
          </cell>
          <cell r="C62" t="str">
            <v>Ñay</v>
          </cell>
        </row>
        <row r="63">
          <cell r="B63" t="str">
            <v>A.059</v>
          </cell>
          <cell r="C63" t="str">
            <v>Toân laù</v>
          </cell>
        </row>
        <row r="64">
          <cell r="B64" t="str">
            <v>A.060</v>
          </cell>
          <cell r="C64" t="str">
            <v>Theùp goùc</v>
          </cell>
        </row>
        <row r="65">
          <cell r="B65" t="str">
            <v>A.061</v>
          </cell>
          <cell r="C65" t="str">
            <v>Theùp taám</v>
          </cell>
        </row>
        <row r="66">
          <cell r="B66" t="str">
            <v>A.062</v>
          </cell>
          <cell r="C66" t="str">
            <v>Bulon M10</v>
          </cell>
        </row>
        <row r="67">
          <cell r="B67" t="str">
            <v>A.063</v>
          </cell>
          <cell r="C67" t="str">
            <v>Hôi gioù</v>
          </cell>
        </row>
        <row r="68">
          <cell r="B68" t="str">
            <v>A.064</v>
          </cell>
          <cell r="C68" t="str">
            <v>Hôi ñaù</v>
          </cell>
        </row>
        <row r="69">
          <cell r="B69" t="str">
            <v>A.065</v>
          </cell>
          <cell r="C69" t="str">
            <v>Saøn caàu</v>
          </cell>
        </row>
        <row r="70">
          <cell r="B70" t="str">
            <v>A.066</v>
          </cell>
          <cell r="C70" t="str">
            <v>Bulon 25-350</v>
          </cell>
        </row>
        <row r="71">
          <cell r="B71" t="str">
            <v>A.067</v>
          </cell>
          <cell r="C71" t="str">
            <v>Voâi</v>
          </cell>
        </row>
        <row r="72">
          <cell r="B72" t="str">
            <v>A.068</v>
          </cell>
          <cell r="C72" t="str">
            <v>Coâng taéc</v>
          </cell>
        </row>
        <row r="73">
          <cell r="B73" t="str">
            <v>A.069</v>
          </cell>
          <cell r="C73" t="str">
            <v>Caàu chì</v>
          </cell>
        </row>
        <row r="74">
          <cell r="B74" t="str">
            <v>A.070</v>
          </cell>
          <cell r="C74" t="str">
            <v>Boùng ñeøn</v>
          </cell>
        </row>
        <row r="75">
          <cell r="B75" t="str">
            <v>A.071</v>
          </cell>
          <cell r="C75" t="str">
            <v>Coïc theùp</v>
          </cell>
        </row>
        <row r="76">
          <cell r="B76" t="str">
            <v>A.072</v>
          </cell>
          <cell r="C76" t="str">
            <v>Nöôùc</v>
          </cell>
        </row>
        <row r="77">
          <cell r="B77" t="str">
            <v>A.073</v>
          </cell>
          <cell r="C77" t="str">
            <v>Keïp oáng</v>
          </cell>
        </row>
        <row r="78">
          <cell r="B78" t="str">
            <v>A.074</v>
          </cell>
          <cell r="C78" t="str">
            <v>Daây 3 loûi</v>
          </cell>
        </row>
        <row r="79">
          <cell r="B79" t="str">
            <v>A.075</v>
          </cell>
          <cell r="C79" t="str">
            <v>Beâ toâng nhöïa haït nin</v>
          </cell>
        </row>
        <row r="80">
          <cell r="B80" t="str">
            <v>A.076</v>
          </cell>
          <cell r="C80" t="str">
            <v>Beâ toâng nhöïa haït thoâ</v>
          </cell>
        </row>
        <row r="81">
          <cell r="B81" t="str">
            <v>A.077</v>
          </cell>
          <cell r="C81" t="str">
            <v>Ñaù xoâ boà</v>
          </cell>
        </row>
        <row r="82">
          <cell r="B82" t="str">
            <v>A.078</v>
          </cell>
        </row>
        <row r="83">
          <cell r="B83" t="str">
            <v>A.079</v>
          </cell>
          <cell r="C83" t="str">
            <v>Coät ñeøn</v>
          </cell>
        </row>
        <row r="84">
          <cell r="B84" t="str">
            <v>A.080</v>
          </cell>
          <cell r="C84" t="str">
            <v>Caàn ñeøn</v>
          </cell>
        </row>
        <row r="85">
          <cell r="B85" t="str">
            <v>A.081</v>
          </cell>
          <cell r="C85" t="str">
            <v>OÁng saønh</v>
          </cell>
        </row>
        <row r="86">
          <cell r="B86" t="str">
            <v>A.082</v>
          </cell>
          <cell r="C86" t="str">
            <v>Tuû ñieän</v>
          </cell>
        </row>
        <row r="87">
          <cell r="B87" t="str">
            <v>A.083</v>
          </cell>
          <cell r="C87" t="str">
            <v>Ñaù daêm tieâu chuaån</v>
          </cell>
        </row>
        <row r="88">
          <cell r="B88" t="str">
            <v>A.084</v>
          </cell>
          <cell r="C88" t="str">
            <v>Taêng ñô</v>
          </cell>
        </row>
        <row r="89">
          <cell r="B89" t="str">
            <v>A.085</v>
          </cell>
          <cell r="C89" t="str">
            <v>Daàu boâi trôn</v>
          </cell>
        </row>
        <row r="90">
          <cell r="B90" t="str">
            <v>A.086</v>
          </cell>
          <cell r="C90" t="str">
            <v>Vaät lieäu khaùc</v>
          </cell>
        </row>
        <row r="91">
          <cell r="B91" t="str">
            <v>A.087</v>
          </cell>
          <cell r="C91" t="str">
            <v>Taø veït goã</v>
          </cell>
        </row>
        <row r="92">
          <cell r="B92" t="str">
            <v>A.088</v>
          </cell>
          <cell r="C92" t="str">
            <v>Ñinh ñöôøng (caùi)</v>
          </cell>
        </row>
        <row r="93">
          <cell r="B93" t="str">
            <v>A.089</v>
          </cell>
          <cell r="C93" t="str">
            <v>Phuï gia deûo hoùa(6%)</v>
          </cell>
        </row>
        <row r="94">
          <cell r="B94" t="str">
            <v>A.090</v>
          </cell>
        </row>
        <row r="95">
          <cell r="B95" t="str">
            <v>A.091</v>
          </cell>
        </row>
        <row r="96">
          <cell r="B96" t="str">
            <v>A.092</v>
          </cell>
        </row>
        <row r="97">
          <cell r="B97" t="str">
            <v>A.093</v>
          </cell>
        </row>
        <row r="98">
          <cell r="B98" t="str">
            <v>A.094</v>
          </cell>
        </row>
        <row r="99">
          <cell r="B99" t="str">
            <v>A.095</v>
          </cell>
        </row>
        <row r="100">
          <cell r="B100" t="str">
            <v>A.096</v>
          </cell>
        </row>
        <row r="101">
          <cell r="B101" t="str">
            <v>A.097</v>
          </cell>
        </row>
        <row r="102">
          <cell r="B102" t="str">
            <v>A.098</v>
          </cell>
        </row>
        <row r="103">
          <cell r="B103" t="str">
            <v>A.099</v>
          </cell>
        </row>
        <row r="104">
          <cell r="B104" t="str">
            <v>A.100</v>
          </cell>
        </row>
        <row r="105">
          <cell r="B105" t="str">
            <v>A.101</v>
          </cell>
        </row>
        <row r="106">
          <cell r="B106" t="str">
            <v>A.102</v>
          </cell>
        </row>
        <row r="107">
          <cell r="B107" t="str">
            <v>A.103</v>
          </cell>
        </row>
        <row r="108">
          <cell r="B108" t="str">
            <v>A.104</v>
          </cell>
        </row>
        <row r="109">
          <cell r="B109" t="str">
            <v>A.105</v>
          </cell>
        </row>
        <row r="110">
          <cell r="B110" t="str">
            <v>A.106</v>
          </cell>
        </row>
        <row r="111">
          <cell r="B111" t="str">
            <v>A.107</v>
          </cell>
        </row>
        <row r="112">
          <cell r="B112" t="str">
            <v>A.108</v>
          </cell>
        </row>
        <row r="113">
          <cell r="B113" t="str">
            <v>A.109</v>
          </cell>
        </row>
        <row r="114">
          <cell r="B114" t="str">
            <v>A.110</v>
          </cell>
        </row>
        <row r="115">
          <cell r="B115" t="str">
            <v>A.111</v>
          </cell>
        </row>
        <row r="116">
          <cell r="B116" t="str">
            <v>A.112</v>
          </cell>
        </row>
        <row r="117">
          <cell r="B117" t="str">
            <v>A.113</v>
          </cell>
        </row>
        <row r="118">
          <cell r="B118" t="str">
            <v>A.114</v>
          </cell>
        </row>
        <row r="119">
          <cell r="B119" t="str">
            <v>A.115</v>
          </cell>
        </row>
        <row r="120">
          <cell r="B120" t="str">
            <v>A.116</v>
          </cell>
        </row>
        <row r="121">
          <cell r="B121" t="str">
            <v>A.117</v>
          </cell>
        </row>
        <row r="122">
          <cell r="B122" t="str">
            <v>A.118</v>
          </cell>
        </row>
        <row r="123">
          <cell r="B123" t="str">
            <v>A.119</v>
          </cell>
        </row>
        <row r="124">
          <cell r="B124" t="str">
            <v>A.120</v>
          </cell>
        </row>
        <row r="125">
          <cell r="B125" t="str">
            <v>B.001</v>
          </cell>
          <cell r="C125" t="str">
            <v>NC 2</v>
          </cell>
        </row>
        <row r="126">
          <cell r="B126" t="str">
            <v>B.002</v>
          </cell>
          <cell r="C126" t="str">
            <v>NC 2.1</v>
          </cell>
        </row>
        <row r="127">
          <cell r="B127" t="str">
            <v>B.003</v>
          </cell>
          <cell r="C127" t="str">
            <v>NC 2.2</v>
          </cell>
        </row>
        <row r="128">
          <cell r="B128" t="str">
            <v>B.004</v>
          </cell>
          <cell r="C128" t="str">
            <v>NC 2.3</v>
          </cell>
        </row>
        <row r="129">
          <cell r="B129" t="str">
            <v>B.005</v>
          </cell>
          <cell r="C129" t="str">
            <v>NC 2.4</v>
          </cell>
        </row>
        <row r="130">
          <cell r="B130" t="str">
            <v>B.006</v>
          </cell>
          <cell r="C130" t="str">
            <v>NC 2.5</v>
          </cell>
        </row>
        <row r="131">
          <cell r="B131" t="str">
            <v>B.007</v>
          </cell>
          <cell r="C131" t="str">
            <v>NC 2.6</v>
          </cell>
        </row>
        <row r="132">
          <cell r="B132" t="str">
            <v>B.008</v>
          </cell>
          <cell r="C132" t="str">
            <v>NC 2.7</v>
          </cell>
        </row>
        <row r="133">
          <cell r="B133" t="str">
            <v>B.009</v>
          </cell>
          <cell r="C133" t="str">
            <v>NC 2.8</v>
          </cell>
        </row>
        <row r="134">
          <cell r="B134" t="str">
            <v>B.010</v>
          </cell>
          <cell r="C134" t="str">
            <v>NC 2.9</v>
          </cell>
        </row>
        <row r="135">
          <cell r="B135" t="str">
            <v>B.011</v>
          </cell>
          <cell r="C135" t="str">
            <v>NC 3</v>
          </cell>
        </row>
        <row r="136">
          <cell r="B136" t="str">
            <v>B.012</v>
          </cell>
          <cell r="C136" t="str">
            <v>NC 3.1</v>
          </cell>
        </row>
        <row r="137">
          <cell r="B137" t="str">
            <v>B.013</v>
          </cell>
          <cell r="C137" t="str">
            <v>NC 3.2</v>
          </cell>
        </row>
        <row r="138">
          <cell r="B138" t="str">
            <v>B.014</v>
          </cell>
          <cell r="C138" t="str">
            <v>NC 3.3</v>
          </cell>
        </row>
        <row r="139">
          <cell r="B139" t="str">
            <v>B.015</v>
          </cell>
          <cell r="C139" t="str">
            <v>NC 3.4</v>
          </cell>
        </row>
        <row r="140">
          <cell r="B140" t="str">
            <v>B.016</v>
          </cell>
          <cell r="C140" t="str">
            <v>NC 3.5</v>
          </cell>
        </row>
        <row r="141">
          <cell r="B141" t="str">
            <v>B.017</v>
          </cell>
          <cell r="C141" t="str">
            <v>NC 3.6</v>
          </cell>
        </row>
        <row r="142">
          <cell r="B142" t="str">
            <v>B.018</v>
          </cell>
          <cell r="C142" t="str">
            <v>NC 3.7</v>
          </cell>
        </row>
        <row r="143">
          <cell r="B143" t="str">
            <v>B.019</v>
          </cell>
          <cell r="C143" t="str">
            <v>NC 3.8</v>
          </cell>
        </row>
        <row r="144">
          <cell r="B144" t="str">
            <v>B.020</v>
          </cell>
          <cell r="C144" t="str">
            <v>NC 3.9</v>
          </cell>
        </row>
        <row r="145">
          <cell r="B145" t="str">
            <v>B.021</v>
          </cell>
          <cell r="C145" t="str">
            <v>NC 4</v>
          </cell>
        </row>
        <row r="146">
          <cell r="B146" t="str">
            <v>B.022</v>
          </cell>
          <cell r="C146" t="str">
            <v>NC 4.1</v>
          </cell>
        </row>
        <row r="147">
          <cell r="B147" t="str">
            <v>B.023</v>
          </cell>
          <cell r="C147" t="str">
            <v>NC 4.2</v>
          </cell>
        </row>
        <row r="148">
          <cell r="B148" t="str">
            <v>B.024</v>
          </cell>
          <cell r="C148" t="str">
            <v>NC 4.3</v>
          </cell>
        </row>
        <row r="149">
          <cell r="B149" t="str">
            <v>B.025</v>
          </cell>
          <cell r="C149" t="str">
            <v>NC 4.4</v>
          </cell>
        </row>
        <row r="150">
          <cell r="B150" t="str">
            <v>B.026</v>
          </cell>
          <cell r="C150" t="str">
            <v>NC 4.5</v>
          </cell>
        </row>
        <row r="151">
          <cell r="B151" t="str">
            <v>B.027</v>
          </cell>
          <cell r="C151" t="str">
            <v>NC 4.6</v>
          </cell>
        </row>
        <row r="152">
          <cell r="B152" t="str">
            <v>B.028</v>
          </cell>
          <cell r="C152" t="str">
            <v>NC 4.7</v>
          </cell>
        </row>
        <row r="153">
          <cell r="B153" t="str">
            <v>B.029</v>
          </cell>
          <cell r="C153" t="str">
            <v>NC 4.8</v>
          </cell>
        </row>
        <row r="154">
          <cell r="B154" t="str">
            <v>B.030</v>
          </cell>
          <cell r="C154" t="str">
            <v>NC 4.9</v>
          </cell>
        </row>
        <row r="155">
          <cell r="B155" t="str">
            <v>B.031</v>
          </cell>
          <cell r="C155" t="str">
            <v>NC 5</v>
          </cell>
        </row>
        <row r="156">
          <cell r="B156" t="str">
            <v>B.032</v>
          </cell>
          <cell r="C156" t="str">
            <v>NC 5,1</v>
          </cell>
        </row>
        <row r="157">
          <cell r="B157" t="str">
            <v>B.033</v>
          </cell>
          <cell r="C157" t="str">
            <v>NC 5,2</v>
          </cell>
        </row>
        <row r="158">
          <cell r="B158" t="str">
            <v>B.034</v>
          </cell>
          <cell r="C158" t="str">
            <v>NC 5,3</v>
          </cell>
        </row>
        <row r="159">
          <cell r="B159" t="str">
            <v>B.035</v>
          </cell>
          <cell r="C159" t="str">
            <v>NC 5,4</v>
          </cell>
        </row>
        <row r="160">
          <cell r="B160" t="str">
            <v>B.036</v>
          </cell>
          <cell r="C160" t="str">
            <v>NC 5,5</v>
          </cell>
        </row>
        <row r="161">
          <cell r="B161" t="str">
            <v>B.037</v>
          </cell>
          <cell r="C161" t="str">
            <v>NC 5,6</v>
          </cell>
        </row>
        <row r="162">
          <cell r="B162" t="str">
            <v>B.038</v>
          </cell>
          <cell r="C162" t="str">
            <v>NC 5,7</v>
          </cell>
        </row>
        <row r="163">
          <cell r="B163" t="str">
            <v>B.039</v>
          </cell>
          <cell r="C163" t="str">
            <v>NC 5,8</v>
          </cell>
        </row>
        <row r="164">
          <cell r="B164" t="str">
            <v>B.040</v>
          </cell>
          <cell r="C164" t="str">
            <v>NC 5,9</v>
          </cell>
        </row>
        <row r="165">
          <cell r="B165" t="str">
            <v>B.041</v>
          </cell>
          <cell r="C165" t="str">
            <v>NC 6</v>
          </cell>
        </row>
        <row r="166">
          <cell r="B166" t="str">
            <v>C.001</v>
          </cell>
          <cell r="C166" t="str">
            <v>OÂ toâ 5</v>
          </cell>
        </row>
        <row r="167">
          <cell r="B167" t="str">
            <v>C.002</v>
          </cell>
          <cell r="C167" t="str">
            <v>OÂ toâ 7</v>
          </cell>
        </row>
        <row r="168">
          <cell r="B168" t="str">
            <v>C.003</v>
          </cell>
          <cell r="C168" t="str">
            <v>OÂ toâ 10</v>
          </cell>
        </row>
        <row r="169">
          <cell r="B169" t="str">
            <v>C.004</v>
          </cell>
          <cell r="C169" t="str">
            <v>OÂ toâ 12</v>
          </cell>
        </row>
        <row r="170">
          <cell r="B170" t="str">
            <v>C.005</v>
          </cell>
          <cell r="C170" t="str">
            <v>OÂ toâ chuyeån troän 10T</v>
          </cell>
        </row>
        <row r="171">
          <cell r="B171" t="str">
            <v>C.006</v>
          </cell>
          <cell r="C171" t="str">
            <v>OÂ toâ chuyeån troän 5T</v>
          </cell>
        </row>
        <row r="172">
          <cell r="B172" t="str">
            <v>C.007</v>
          </cell>
          <cell r="C172" t="str">
            <v>OÂ toâ chuyeån troän 7T</v>
          </cell>
        </row>
        <row r="173">
          <cell r="B173" t="str">
            <v>C.008</v>
          </cell>
          <cell r="C173" t="str">
            <v>OÂ toâ töôùi nöôùc 5</v>
          </cell>
        </row>
        <row r="174">
          <cell r="B174" t="str">
            <v>C.009</v>
          </cell>
          <cell r="C174" t="str">
            <v>OÂ toâ töôùi nhöïa 7T-190CV</v>
          </cell>
        </row>
        <row r="175">
          <cell r="B175" t="str">
            <v>C.010</v>
          </cell>
          <cell r="C175" t="str">
            <v>Caàn caåu 5</v>
          </cell>
        </row>
        <row r="176">
          <cell r="B176" t="str">
            <v>C.011</v>
          </cell>
          <cell r="C176" t="str">
            <v>Caàn caåu 10T</v>
          </cell>
        </row>
        <row r="177">
          <cell r="B177" t="str">
            <v>C.012</v>
          </cell>
          <cell r="C177" t="str">
            <v>Caàn caåu 16 T</v>
          </cell>
        </row>
        <row r="178">
          <cell r="B178" t="str">
            <v>C.013</v>
          </cell>
          <cell r="C178" t="str">
            <v>Caàn caåu 25</v>
          </cell>
        </row>
        <row r="179">
          <cell r="B179" t="str">
            <v>C.014</v>
          </cell>
          <cell r="C179" t="str">
            <v>Caàn caåu 30</v>
          </cell>
        </row>
        <row r="180">
          <cell r="B180" t="str">
            <v>C.015</v>
          </cell>
          <cell r="C180" t="str">
            <v>Maùy ñaøo 0,4</v>
          </cell>
        </row>
        <row r="181">
          <cell r="B181" t="str">
            <v>C.016</v>
          </cell>
          <cell r="C181" t="str">
            <v>Maùy ñaøo 0,8</v>
          </cell>
        </row>
        <row r="182">
          <cell r="B182" t="str">
            <v>C.017</v>
          </cell>
          <cell r="C182" t="str">
            <v>Maùy ñaøo 1.25</v>
          </cell>
        </row>
        <row r="183">
          <cell r="B183" t="str">
            <v>C.018</v>
          </cell>
          <cell r="C183" t="str">
            <v>Maùy xuùc 0,4</v>
          </cell>
        </row>
        <row r="184">
          <cell r="B184" t="str">
            <v>C.019</v>
          </cell>
          <cell r="C184" t="str">
            <v>Maùy xuc 0,65</v>
          </cell>
        </row>
        <row r="185">
          <cell r="B185" t="str">
            <v>C.020</v>
          </cell>
          <cell r="C185" t="str">
            <v>Maùy xuùc 1</v>
          </cell>
        </row>
        <row r="186">
          <cell r="B186" t="str">
            <v>C.021</v>
          </cell>
          <cell r="C186" t="str">
            <v>Maùy xuùc 1.65</v>
          </cell>
        </row>
        <row r="187">
          <cell r="B187" t="str">
            <v>C.022</v>
          </cell>
          <cell r="C187" t="str">
            <v>Maùy uûi 75</v>
          </cell>
        </row>
        <row r="188">
          <cell r="B188" t="str">
            <v>C.023</v>
          </cell>
          <cell r="C188" t="str">
            <v>Maùy uûi 110</v>
          </cell>
        </row>
        <row r="189">
          <cell r="B189" t="str">
            <v>C.024</v>
          </cell>
          <cell r="C189" t="str">
            <v>Maùy uûi 140</v>
          </cell>
        </row>
        <row r="190">
          <cell r="B190" t="str">
            <v>C.025</v>
          </cell>
          <cell r="C190" t="str">
            <v>Maùy uûi 180</v>
          </cell>
        </row>
        <row r="191">
          <cell r="B191" t="str">
            <v>C.026</v>
          </cell>
          <cell r="C191" t="str">
            <v>Maùy uûi 250</v>
          </cell>
        </row>
        <row r="192">
          <cell r="B192" t="str">
            <v>C.027</v>
          </cell>
          <cell r="C192" t="str">
            <v>Maùy caïp 16T</v>
          </cell>
        </row>
        <row r="193">
          <cell r="B193" t="str">
            <v>C.028</v>
          </cell>
          <cell r="C193" t="str">
            <v>Ñaàm baùnh loáp 16</v>
          </cell>
        </row>
        <row r="194">
          <cell r="B194" t="str">
            <v>C.029</v>
          </cell>
          <cell r="C194" t="str">
            <v>Maùy lu 8.5</v>
          </cell>
        </row>
        <row r="195">
          <cell r="B195" t="str">
            <v>C.030</v>
          </cell>
          <cell r="C195" t="str">
            <v>Maùy lu 10</v>
          </cell>
        </row>
        <row r="196">
          <cell r="B196" t="str">
            <v>C.031</v>
          </cell>
          <cell r="C196" t="str">
            <v>Maùy lu 15,5</v>
          </cell>
        </row>
        <row r="197">
          <cell r="B197" t="str">
            <v>C.032</v>
          </cell>
          <cell r="C197" t="str">
            <v>Maùy ñaàm 10T</v>
          </cell>
        </row>
        <row r="198">
          <cell r="B198" t="str">
            <v>C.033</v>
          </cell>
          <cell r="C198" t="str">
            <v>Maùy san 54</v>
          </cell>
        </row>
        <row r="199">
          <cell r="B199" t="str">
            <v>C.034</v>
          </cell>
          <cell r="C199" t="str">
            <v>Maùy san 90</v>
          </cell>
        </row>
        <row r="200">
          <cell r="B200" t="str">
            <v>C.035</v>
          </cell>
          <cell r="C200" t="str">
            <v>Maùy san 110</v>
          </cell>
        </row>
        <row r="201">
          <cell r="B201" t="str">
            <v>C.036</v>
          </cell>
          <cell r="C201" t="str">
            <v>Maùy san 180</v>
          </cell>
        </row>
        <row r="202">
          <cell r="B202" t="str">
            <v>C.037</v>
          </cell>
          <cell r="C202" t="str">
            <v>Maùy vaän thaêng 0,5</v>
          </cell>
        </row>
        <row r="203">
          <cell r="B203" t="str">
            <v>C.038</v>
          </cell>
          <cell r="C203" t="str">
            <v>Tôøi ñieän</v>
          </cell>
        </row>
        <row r="204">
          <cell r="B204" t="str">
            <v>C.039</v>
          </cell>
          <cell r="C204" t="str">
            <v>Kích naâng 250T</v>
          </cell>
        </row>
        <row r="205">
          <cell r="B205" t="str">
            <v>C.040</v>
          </cell>
          <cell r="C205" t="str">
            <v>Kích naâng 500T</v>
          </cell>
        </row>
        <row r="206">
          <cell r="B206" t="str">
            <v>C.041</v>
          </cell>
          <cell r="C206" t="str">
            <v>Maùy troän beâ toâng 100</v>
          </cell>
        </row>
        <row r="207">
          <cell r="B207" t="str">
            <v>C.042</v>
          </cell>
          <cell r="C207" t="str">
            <v>Maùy troän beâ toâng 150</v>
          </cell>
        </row>
        <row r="208">
          <cell r="B208" t="str">
            <v>C.043</v>
          </cell>
          <cell r="C208" t="str">
            <v>Maùy troän beâ toâng 200</v>
          </cell>
        </row>
        <row r="209">
          <cell r="B209" t="str">
            <v>C.044</v>
          </cell>
          <cell r="C209" t="str">
            <v>Maùy troän BT 250</v>
          </cell>
        </row>
        <row r="210">
          <cell r="B210" t="str">
            <v>C.045</v>
          </cell>
          <cell r="C210" t="str">
            <v>Maùy troän vöõa 80</v>
          </cell>
        </row>
        <row r="211">
          <cell r="B211" t="str">
            <v>C.046</v>
          </cell>
          <cell r="C211" t="str">
            <v>Maùy troän vöõa 110</v>
          </cell>
        </row>
        <row r="212">
          <cell r="B212" t="str">
            <v>C.047</v>
          </cell>
          <cell r="C212" t="str">
            <v>Ñaàm BT baøn 1</v>
          </cell>
        </row>
        <row r="213">
          <cell r="B213" t="str">
            <v>C.048</v>
          </cell>
          <cell r="C213" t="str">
            <v>Ñaàm BT duøi 0.6</v>
          </cell>
        </row>
        <row r="214">
          <cell r="B214" t="str">
            <v>C.049</v>
          </cell>
          <cell r="C214" t="str">
            <v>Ñaàm BT duøi 0.8</v>
          </cell>
        </row>
        <row r="215">
          <cell r="B215" t="str">
            <v>C.050</v>
          </cell>
          <cell r="C215" t="str">
            <v>Ñaàm BT duøi 1</v>
          </cell>
        </row>
        <row r="216">
          <cell r="B216" t="str">
            <v>C.051</v>
          </cell>
          <cell r="C216" t="str">
            <v>Daàm BT duøi 1,5</v>
          </cell>
        </row>
        <row r="217">
          <cell r="B217" t="str">
            <v>C.052</v>
          </cell>
          <cell r="C217" t="str">
            <v>Traïm troän BT nhöïa 25</v>
          </cell>
        </row>
        <row r="218">
          <cell r="B218" t="str">
            <v>C.053</v>
          </cell>
          <cell r="C218" t="str">
            <v>Maùy raõi  BT nhöïa 20</v>
          </cell>
        </row>
        <row r="219">
          <cell r="B219" t="str">
            <v>C.054</v>
          </cell>
          <cell r="C219" t="str">
            <v>Maùy bôm nöôùc 20 CV</v>
          </cell>
        </row>
        <row r="220">
          <cell r="B220" t="str">
            <v>C.055</v>
          </cell>
          <cell r="C220" t="str">
            <v>Maùy neùn khí 120</v>
          </cell>
        </row>
        <row r="221">
          <cell r="B221" t="str">
            <v>C.056</v>
          </cell>
          <cell r="C221" t="str">
            <v>Maùy neùn khí 200</v>
          </cell>
        </row>
        <row r="222">
          <cell r="B222" t="str">
            <v>C.057</v>
          </cell>
          <cell r="C222" t="str">
            <v>Maùy neùn khí 300</v>
          </cell>
        </row>
        <row r="223">
          <cell r="B223" t="str">
            <v>C.058</v>
          </cell>
          <cell r="C223" t="str">
            <v>Maùy neùn khí 10m3/ph</v>
          </cell>
        </row>
        <row r="224">
          <cell r="B224" t="str">
            <v>C.059</v>
          </cell>
          <cell r="C224" t="str">
            <v>Maùy neùn khí ñieän 10</v>
          </cell>
        </row>
        <row r="225">
          <cell r="B225" t="str">
            <v>C.060</v>
          </cell>
          <cell r="C225" t="str">
            <v>Maùy haøn 4</v>
          </cell>
        </row>
        <row r="226">
          <cell r="B226" t="str">
            <v>C.061</v>
          </cell>
          <cell r="C226" t="str">
            <v>Maùy haøn 10.2</v>
          </cell>
        </row>
        <row r="227">
          <cell r="B227" t="str">
            <v>C.062</v>
          </cell>
          <cell r="C227" t="str">
            <v>Maùy haøn 23</v>
          </cell>
        </row>
        <row r="228">
          <cell r="B228" t="str">
            <v>C.063</v>
          </cell>
          <cell r="C228" t="str">
            <v>Maùy haøn 27.5</v>
          </cell>
        </row>
        <row r="229">
          <cell r="B229" t="str">
            <v>C.064</v>
          </cell>
          <cell r="C229" t="str">
            <v>Maùy khoan 4,5Kw</v>
          </cell>
        </row>
        <row r="230">
          <cell r="B230" t="str">
            <v>C.065</v>
          </cell>
          <cell r="C230" t="str">
            <v>Maùy caét oáng 5</v>
          </cell>
        </row>
        <row r="231">
          <cell r="B231" t="str">
            <v>C.066</v>
          </cell>
          <cell r="C231" t="str">
            <v>Maùy caét toân 15</v>
          </cell>
        </row>
        <row r="232">
          <cell r="B232" t="str">
            <v>C.067</v>
          </cell>
          <cell r="C232" t="str">
            <v>Maùy caét ñoät 2,8</v>
          </cell>
        </row>
        <row r="233">
          <cell r="B233" t="str">
            <v>C.068</v>
          </cell>
          <cell r="C233" t="str">
            <v>Maùy khoan ñaù 18-30</v>
          </cell>
        </row>
        <row r="234">
          <cell r="B234" t="str">
            <v>C.069</v>
          </cell>
          <cell r="C234" t="str">
            <v>Maùy khoan caâm tay D42</v>
          </cell>
        </row>
        <row r="235">
          <cell r="B235" t="str">
            <v>C.070</v>
          </cell>
          <cell r="C235" t="str">
            <v>Maùy ñoùng coïc 1,2T</v>
          </cell>
        </row>
        <row r="236">
          <cell r="B236" t="str">
            <v>C.071</v>
          </cell>
          <cell r="C236" t="str">
            <v>Xe lao daàm</v>
          </cell>
        </row>
        <row r="237">
          <cell r="B237" t="str">
            <v>C.072</v>
          </cell>
          <cell r="C237" t="str">
            <v>Maùy caét theùp</v>
          </cell>
        </row>
        <row r="238">
          <cell r="B238" t="str">
            <v>C.073</v>
          </cell>
          <cell r="C238" t="str">
            <v>Kích 50T</v>
          </cell>
        </row>
        <row r="239">
          <cell r="B239" t="str">
            <v>C.074</v>
          </cell>
          <cell r="C239" t="str">
            <v>Mayù böøøa 75</v>
          </cell>
        </row>
        <row r="240">
          <cell r="B240" t="str">
            <v>C.075</v>
          </cell>
          <cell r="C240" t="str">
            <v>Mayù caøy xôùi 75</v>
          </cell>
        </row>
        <row r="241">
          <cell r="B241" t="str">
            <v>C.076</v>
          </cell>
          <cell r="C241" t="str">
            <v>Maùy lu 25</v>
          </cell>
        </row>
        <row r="242">
          <cell r="B242" t="str">
            <v>C.077</v>
          </cell>
          <cell r="C242" t="str">
            <v>Maùy raõi 50-60</v>
          </cell>
        </row>
        <row r="243">
          <cell r="B243" t="str">
            <v>C.078</v>
          </cell>
          <cell r="C243" t="str">
            <v>Maùy ñaàm 25T</v>
          </cell>
        </row>
        <row r="244">
          <cell r="B244" t="str">
            <v>C.079</v>
          </cell>
          <cell r="C244" t="str">
            <v>Maùy ñaàm 9T</v>
          </cell>
        </row>
        <row r="245">
          <cell r="B245" t="str">
            <v>C.080</v>
          </cell>
          <cell r="C245" t="str">
            <v>Maùy ñaàm 16T</v>
          </cell>
        </row>
        <row r="246">
          <cell r="B246" t="str">
            <v>C.081</v>
          </cell>
          <cell r="C246" t="str">
            <v>Maùy ñaàm coùc</v>
          </cell>
        </row>
        <row r="247">
          <cell r="B247" t="str">
            <v>C.082</v>
          </cell>
          <cell r="C247" t="str">
            <v>Maùy khoan 65mm</v>
          </cell>
        </row>
        <row r="248">
          <cell r="B248" t="str">
            <v>C.083</v>
          </cell>
          <cell r="C248" t="str">
            <v>Maùy neùn khí 17m3/ph</v>
          </cell>
        </row>
        <row r="249">
          <cell r="B249" t="str">
            <v>C.084</v>
          </cell>
          <cell r="C249" t="str">
            <v>Maùy xuùc 0,6</v>
          </cell>
        </row>
        <row r="250">
          <cell r="B250" t="str">
            <v>C.085</v>
          </cell>
          <cell r="C250" t="str">
            <v>Traïm troän BT nhöïa 50-60</v>
          </cell>
        </row>
        <row r="251">
          <cell r="B251" t="str">
            <v>C.086</v>
          </cell>
          <cell r="C251" t="str">
            <v>Traïm troän BT nhöïa 80-90</v>
          </cell>
        </row>
        <row r="252">
          <cell r="B252" t="str">
            <v>C.087</v>
          </cell>
          <cell r="C252" t="str">
            <v>Maùy xuùc 1,25</v>
          </cell>
        </row>
        <row r="253">
          <cell r="B253" t="str">
            <v>C.088</v>
          </cell>
        </row>
        <row r="254">
          <cell r="B254" t="str">
            <v>C.089</v>
          </cell>
        </row>
        <row r="255">
          <cell r="B255" t="str">
            <v>C.090</v>
          </cell>
        </row>
        <row r="256">
          <cell r="B256" t="str">
            <v>C.091</v>
          </cell>
        </row>
        <row r="257">
          <cell r="B257" t="str">
            <v>C.092</v>
          </cell>
        </row>
        <row r="258">
          <cell r="B258" t="str">
            <v>C.093</v>
          </cell>
        </row>
        <row r="259">
          <cell r="B259" t="str">
            <v>C.094</v>
          </cell>
        </row>
        <row r="260">
          <cell r="B260" t="str">
            <v>C.095</v>
          </cell>
        </row>
        <row r="261">
          <cell r="B261" t="str">
            <v>C.096</v>
          </cell>
        </row>
        <row r="262">
          <cell r="B262" t="str">
            <v>C.097</v>
          </cell>
        </row>
        <row r="263">
          <cell r="B263" t="str">
            <v>C.098</v>
          </cell>
        </row>
        <row r="264">
          <cell r="B264" t="str">
            <v>C.099</v>
          </cell>
        </row>
        <row r="265">
          <cell r="B265" t="str">
            <v>C.100</v>
          </cell>
          <cell r="C265" t="str">
            <v>Maùy khaùc</v>
          </cell>
        </row>
      </sheetData>
      <sheetData sheetId="3"/>
      <sheetData sheetId="4"/>
      <sheetData sheetId="5"/>
      <sheetData sheetId="6"/>
      <sheetData sheetId="7"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o"/>
      <sheetName val="tinhI"/>
      <sheetName val="60,100"/>
      <sheetName val="60.300"/>
      <sheetName val="60.400"/>
      <sheetName val="60.600"/>
      <sheetName val="60.700"/>
      <sheetName val="60.800"/>
      <sheetName val="60.900"/>
      <sheetName val="61,300"/>
      <sheetName val="61.500"/>
      <sheetName val="botbi"/>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ma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 val="SILICATE"/>
      <sheetName val="QTM"/>
      <sheetName val="kethu"/>
      <sheetName val="kechi"/>
      <sheetName val="Sheet4"/>
      <sheetName val="131Th 02"/>
      <sheetName val="SPS 02"/>
      <sheetName val="QNH"/>
      <sheetName val="ktnh"/>
      <sheetName val="kcnh"/>
      <sheetName val="Sum_(2)"/>
      <sheetName val="Supplement1_(2)"/>
      <sheetName val="_Outdoor_drainage"/>
      <sheetName val="Gia_vat_tu"/>
      <sheetName val="DG_"/>
      <sheetName val="DZ 35"/>
      <sheetName val="Cto"/>
      <sheetName val="Quantity"/>
      <sheetName val=""/>
      <sheetName val="Tổng kê"/>
      <sheetName val="DLDT"/>
      <sheetName val="????????"/>
      <sheetName val="Sum_(2)1"/>
      <sheetName val="Supplement1_(2)1"/>
      <sheetName val="_Outdoor_drainage1"/>
      <sheetName val="Gia_vat_tu1"/>
      <sheetName val="DG_1"/>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Tong hop"/>
      <sheetName val="T?ng kê"/>
      <sheetName val="KKKKKKKK"/>
      <sheetName val="________"/>
      <sheetName val="T_ng kê"/>
      <sheetName val="GVL"/>
      <sheetName val="tuong"/>
      <sheetName val="gvt"/>
      <sheetName val="Quote1"/>
      <sheetName val="chitimc"/>
      <sheetName val="BBXN0101 (2)"/>
      <sheetName val="KL 35kV"/>
      <sheetName val="T.kê"/>
      <sheetName val="CPBT"/>
      <sheetName val="Bien ban"/>
      <sheetName val="THDG"/>
      <sheetName val="TB+VC"/>
      <sheetName val="BANGTRA"/>
      <sheetName val="t.so"/>
      <sheetName val="DS-Thuong 6T dau"/>
      <sheetName val="Breakdown bill"/>
      <sheetName val="Breakdown 2"/>
      <sheetName val="Check Long. L"/>
      <sheetName val="Check Long. U"/>
      <sheetName val="Elev"/>
      <sheetName val="CT-0.4KV"/>
      <sheetName val="VL.NC.M"/>
    </sheetNames>
    <sheetDataSet>
      <sheetData sheetId="0" refreshError="1">
        <row r="1">
          <cell r="F1">
            <v>1</v>
          </cell>
        </row>
        <row r="2">
          <cell r="F2">
            <v>0.95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ioi thieu"/>
      <sheetName val="DG 11"/>
      <sheetName val="Tien luong"/>
      <sheetName val="Kinh phi "/>
      <sheetName val="Phan tich"/>
      <sheetName val="VC"/>
      <sheetName val="XL4Poppy"/>
      <sheetName val="MTL$-INTER"/>
      <sheetName val="PHAN DS 22 KV"/>
      <sheetName val="gvl"/>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Sum"/>
      <sheetName val="MTO REV.0"/>
      <sheetName val="tra-vat-lieu"/>
      <sheetName val="Congty"/>
      <sheetName val="VPPN"/>
      <sheetName val="XN74"/>
      <sheetName val="XN54"/>
      <sheetName val="XN33"/>
      <sheetName val="NK96"/>
      <sheetName val="BANGTRA"/>
      <sheetName val="QMCT"/>
      <sheetName val="DO AM DT"/>
      <sheetName val="Chart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 "/>
      <sheetName val="QTNugc"/>
      <sheetName val="10000_x0010_00"/>
      <sheetName val="phùn tich DG"/>
      <sheetName val="Ðoàn Vay Ti?n"/>
      <sheetName val="N? Ðoàn"/>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thdt"/>
      <sheetName val="th"/>
      <sheetName val="ptvl0-1"/>
      <sheetName val="0-1"/>
      <sheetName val="ptvl4-5"/>
      <sheetName val="4-5"/>
      <sheetName val="ptvl3-4"/>
      <sheetName val="3-4"/>
      <sheetName val="ptvl2-3"/>
      <sheetName val="2-3"/>
      <sheetName val="vlcong"/>
      <sheetName val="ptvl1-2"/>
      <sheetName val="1-2"/>
      <sheetName val="hieuchinh30.11"/>
      <sheetName val="Bcaonhanh"/>
      <sheetName val="chitieth.chinh"/>
      <sheetName val="trinhEVN29.8"/>
      <sheetName val="gia vatlieu"/>
      <sheetName val="Input"/>
      <sheetName val="Qheet1"/>
      <sheetName val="Ðoàn Vay Ti_n"/>
      <sheetName val="N_ Ðoàn"/>
      <sheetName val="cong"/>
      <sheetName val="CN kho doi"/>
      <sheetName val="CTHTchua TTn?ib?"/>
      <sheetName val="CN2004 N?p TCT"/>
      <sheetName val="gia vat"/>
      <sheetName val="CTHTchua TTn_ib_"/>
      <sheetName val="CN2004 N_p TCT"/>
      <sheetName val="dudoan"/>
      <sheetName val="dtk490_x000a_491(PAI "/>
      <sheetName val="BanTinh"/>
      <sheetName val="Tinh truoc VAT"/>
      <sheetName val="CP khaosat(Congtinh)"/>
      <sheetName val="CP khaosat(tuyettinh)"/>
      <sheetName val="Bia"/>
      <sheetName val="Tai trong"/>
      <sheetName val="Pile-Br-Capacity"/>
      <sheetName val=""/>
      <sheetName val="TTTram"/>
      <sheetName val="dtxl"/>
      <sheetName val="dtk486"/>
      <sheetName val="Truot_nen"/>
      <sheetName val="pc"/>
      <sheetName val="pt"/>
      <sheetName val="111"/>
      <sheetName val="th thu chi"/>
      <sheetName val="tam ung"/>
      <sheetName val="dtk490_491(PAI "/>
      <sheetName val="MTO REV.2(ARMOR)"/>
      <sheetName val="Gia"/>
      <sheetName val="Breakdown bill"/>
      <sheetName val="Breakdown 2"/>
      <sheetName val="Gia vat tu"/>
      <sheetName val="CD2000"/>
      <sheetName val="ĐoànРVay Tiền"/>
      <sheetName val="gia vat?lieu"/>
      <sheetName val="GIAVL"/>
      <sheetName val="G2G3_CDR_Dim"/>
      <sheetName val="G2_System_Inputs"/>
      <sheetName val="G2_TDT_Input"/>
      <sheetName val="G2_TDT_Advanced"/>
      <sheetName val="G2G3_GGSN_WC"/>
      <sheetName val="G3_System_Inputs"/>
      <sheetName val="G3_TDT_Input"/>
      <sheetName val="Ref"/>
      <sheetName val="thso_sanh"/>
      <sheetName val="DG_"/>
      <sheetName val="dt{490-491(PAII)"/>
      <sheetName val="T2"/>
      <sheetName val="T3"/>
      <sheetName val="T4"/>
      <sheetName val="T5"/>
      <sheetName val="THop"/>
      <sheetName val="THKD"/>
      <sheetName val="20000000"/>
      <sheetName val="30000000"/>
      <sheetName val="40000000"/>
      <sheetName val="KKKKKKKK"/>
      <sheetName val="Temp"/>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dtk490࠭491(PAI)"/>
      <sheetName val="CDPS"/>
      <sheetName val="Quantity"/>
      <sheetName val="Countries and Timezone"/>
      <sheetName val="DG 285"/>
      <sheetName val="DG  286"/>
      <sheetName val="DG 85"/>
      <sheetName val="DG 89"/>
      <sheetName val="DG THIET BI"/>
      <sheetName val="DGVCTC 285"/>
      <sheetName val="DS-Thuong 6T dau"/>
      <sheetName val="XL4Poppy_x0001_ʀӾ_x0004_"/>
      <sheetName val="dTk490-490(PAHI)"/>
      <sheetName val="gia vat_lieu"/>
      <sheetName val="갑지"/>
      <sheetName val="BANG TONG HOP (2)"/>
      <sheetName val="DON GIA CAN THO"/>
      <sheetName val="VL,NC"/>
      <sheetName val="토공"/>
      <sheetName val="DG"/>
      <sheetName val="Ca may"/>
      <sheetName val="Btra"/>
      <sheetName val="t.so"/>
      <sheetName val="10000_x005f_x0010_00"/>
      <sheetName val="h,"/>
      <sheetName val="GIADINH+TKCNHAN"/>
      <sheetName val="cn"/>
      <sheetName val="110104"/>
      <sheetName val="160104"/>
      <sheetName val="260104"/>
      <sheetName val="040204"/>
      <sheetName val="130204"/>
      <sheetName val="230204"/>
      <sheetName val="OANH TDTKAH"/>
      <sheetName val="AHUY TKVP"/>
      <sheetName val="AHUYTKDQ"/>
      <sheetName val="sq"/>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149-2"/>
      <sheetName val="Tonf hop du toan"/>
      <sheetName val="#REF"/>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ct luong "/>
      <sheetName val="Nhap 6T"/>
      <sheetName val="baocaochinh(qui1.05) (DC)"/>
      <sheetName val="Ctuluongq.1.05"/>
      <sheetName val="BANG PHAN BO qui1.05(DC)"/>
      <sheetName val="BANG PHAN BO quiII.05"/>
      <sheetName val="bao cac cinh Qui II-2005"/>
      <sheetName val="tbiGvattu_Acap"/>
      <sheetName val="daysu_    ien"/>
      <sheetName val="XA 81K 8421"/>
      <sheetName val="DON GIA TRAM (3)"/>
      <sheetName val="V.c noi bo"/>
      <sheetName val="lfat_tram"/>
      <sheetName val="dnc4"/>
      <sheetName val=" Phu"/>
      <sheetName val="DG CANTHO"/>
      <sheetName val="Dutoan KL"/>
      <sheetName val="PT VATTU"/>
      <sheetName val="BV  "/>
      <sheetName val="NV-TCay"/>
      <sheetName val="Phep NV-BV-TCay"/>
      <sheetName val="tamung"/>
      <sheetName val="THVT"/>
      <sheetName val="Ge"/>
      <sheetName val="check-Moment"/>
      <sheetName val="Check-Shear"/>
      <sheetName val="Load_Pilecap"/>
      <sheetName val="Comb_Pilecap"/>
      <sheetName val="Check_Pilecap"/>
      <sheetName val="P2L--"/>
      <sheetName val="Main"/>
      <sheetName val="Pro"/>
      <sheetName val="Loading"/>
      <sheetName val="Loss Stress"/>
      <sheetName val="Check"/>
      <sheetName val="Noi suy cap"/>
      <sheetName val="Girder"/>
      <sheetName val="dtk490_x000d_491(PAI_x0009_"/>
      <sheetName val="dtk490_x000a_491(PAI_x0009_"/>
      <sheetName val="dtk490_491(PAI_x0009_"/>
      <sheetName val="chitiet"/>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chi tiet C"/>
      <sheetName val="M 67"/>
      <sheetName val="TK-TUBU"/>
      <sheetName val="VCDD \Z &gt;2"/>
      <sheetName val="THI ÎFxIEM"/>
      <sheetName val="CHILIET 0.4 KV"/>
      <sheetName val="PHAN Ä@Y DAN CACH \IEN ÄW 0.4 K"/>
      <sheetName val="VCDD ÄÛ!0.4 KV"/>
      <sheetName val="TRUNG CHUYEN Ä[ 0.4"/>
      <sheetName val="DON GIA TRUNG CHUYEN Ä[ 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Sum"/>
      <sheetName val="tuong"/>
      <sheetName val="MTO REV.2(ARMOR)"/>
      <sheetName val="Chi tiet"/>
      <sheetName val="Chiet tinh dz22"/>
      <sheetName val="dtxl"/>
      <sheetName val="gVL"/>
      <sheetName val="Quantity"/>
      <sheetName val="조명시설"/>
      <sheetName val="DTTK_5-5"/>
      <sheetName val="chitim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dongia"/>
      <sheetName val="KPVC-BD "/>
      <sheetName val="MTO REV.2(ARMOR)"/>
      <sheetName val="??-BLDG"/>
      <sheetName val="Sum"/>
      <sheetName val="__-BLDG"/>
      <sheetName val="???????-BLDG"/>
      <sheetName val="_______-BLDG"/>
      <sheetName val="CHitiet"/>
      <sheetName val="tuong"/>
      <sheetName val="DGIAXDC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TAM QUANG"/>
      <sheetName val="T1-2006"/>
      <sheetName val="T2-06"/>
      <sheetName val="T3-06"/>
      <sheetName val="T4,06"/>
      <sheetName val="T5-2006"/>
      <sheetName val="T6-2006"/>
      <sheetName val="T7-2006"/>
      <sheetName val="Dskh diem le-F5 vnm"/>
      <sheetName val="DSKH DIEM LE NPP"/>
      <sheetName val="tra-vat-lieu"/>
      <sheetName val="C,ÐHI"/>
      <sheetName val="RÁNH SDOC"/>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heat1"/>
      <sheetName val="SPL4"/>
      <sheetName val="DSKH DIEM²NPP"/>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ptdg-duong"/>
      <sheetName val="Tinh toan"/>
      <sheetName val="So lieu"/>
      <sheetName val="GiaVL"/>
      <sheetName val="tuong"/>
      <sheetName val="BO"/>
      <sheetName val="Gia vat tu"/>
      <sheetName val="PTVT (MAU)"/>
      <sheetName val="Load1"/>
      <sheetName val="Bang 2B"/>
      <sheetName val="May"/>
      <sheetName val="Vat lieu"/>
      <sheetName val="SLN"/>
      <sheetName val="TINHDAODAP"/>
      <sheetName val="TIENLUONG"/>
      <sheetName val="KL"/>
      <sheetName val="SOLIEU"/>
      <sheetName val="DSKH DIEM_x0006_lapr"/>
      <sheetName val="DSKH DIEM²"/>
      <sheetName val="She%t3"/>
      <sheetName val="Tru So Lam Viec"/>
      <sheetName val="dtxl"/>
      <sheetName val="A6"/>
      <sheetName val="CMA_Samplings KTra TSHH tang"/>
      <sheetName val="Ts"/>
      <sheetName val="CPBBO"/>
      <sheetName val="DO_AM_DT"/>
      <sheetName val="RANH_SDOC"/>
      <sheetName val="DANH_SACH"/>
      <sheetName val="TAM_QUANG"/>
      <sheetName val="Dskh_diem_le-F5_vnm"/>
      <sheetName val="DSKH_DIEM_LE_NPP"/>
      <sheetName val="Doi_chieu_I-2006"/>
      <sheetName val="Thu_I"/>
      <sheetName val="6-BCT_(3)"/>
      <sheetName val="B_CAO_3-06"/>
      <sheetName val="Luy_ke_I"/>
      <sheetName val="B_CAO_THANG"/>
      <sheetName val="Bang_gia_tong_hop"/>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Areas"/>
      <sheetName val="Define finishing"/>
      <sheetName val="DTCT"/>
      <sheetName val="DSKH DIEM²??NPP"/>
      <sheetName val="m doc"/>
      <sheetName val="NC"/>
      <sheetName val="GIAVLIEU"/>
      <sheetName val="KKKKKKKK"/>
      <sheetName val="Ktmo"/>
      <sheetName val=""/>
      <sheetName val="DSKH DIEM_x0006_"/>
      <sheetName val="????????"/>
      <sheetName val="DSKH DIEM_x0006_??lapr"/>
      <sheetName val="do3"/>
      <sheetName val="baocaongay"/>
      <sheetName val="chietsuat"/>
      <sheetName val="dochathientruong"/>
      <sheetName val="MARSHALL TEST"/>
      <sheetName val="dungtrongmax"/>
      <sheetName val="DSKH DIEM²€NPP"/>
      <sheetName val="CAU hien trang"/>
      <sheetName val="NEW-PANEL"/>
      <sheetName val="CHITIET VL-NC-TT-3p"/>
      <sheetName val="VCV-BE-TONG"/>
      <sheetName val="DSKH DIEM²__NPP"/>
      <sheetName val="DI-ESTI"/>
      <sheetName val="Sum"/>
      <sheetName val="CHitiet"/>
      <sheetName val="________"/>
      <sheetName val="DSKH DIEM_x0006___lapr"/>
      <sheetName val="Names"/>
      <sheetName val="Quantity"/>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uong"/>
      <sheetName val="tra-vat-lieu"/>
      <sheetName val="ESTI."/>
      <sheetName val="DI-ESTI"/>
      <sheetName val="DO AM DT"/>
      <sheetName val="Sheet1"/>
      <sheetName val="dtct cong"/>
      <sheetName val="ctTBA"/>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2_3"/>
      <sheetName val="CL_XD"/>
      <sheetName val="CHO_TC"/>
      <sheetName val="Tinh_(m2)"/>
      <sheetName val="DO_AM_DT"/>
      <sheetName val="DG_"/>
      <sheetName val="THOP XL"/>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ML"/>
      <sheetName val="TT"/>
      <sheetName val="TD"/>
      <sheetName val="DV"/>
      <sheetName val="BMC"/>
      <sheetName val="DN"/>
      <sheetName val="DUL"/>
      <sheetName val="DTHH"/>
      <sheetName val="Dam chu"/>
      <sheetName val="Du Toan"/>
      <sheetName val="BGVL"/>
      <sheetName val="NC&amp;M"/>
      <sheetName val="DG Nen"/>
      <sheetName val="Name"/>
      <sheetName val="Thuc thanh"/>
      <sheetName val="Bia"/>
      <sheetName val="tra-vat-lgeu"/>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
      <sheetName val="Tổng hợp VT"/>
      <sheetName val="IBASE"/>
      <sheetName val="Package1"/>
      <sheetName val="Sheet2"/>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T?ng h?p VT"/>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_ng h_p VT"/>
      <sheetName val="AASHTO92"/>
      <sheetName val="Tổng kê"/>
      <sheetName val="THCT"/>
      <sheetName val="THTram"/>
      <sheetName val="THDZ0,4"/>
      <sheetName val="TH DZ35"/>
      <sheetName val="Sheet3"/>
      <sheetName val="KKKKKKKK"/>
      <sheetName val="????????"/>
      <sheetName val="________"/>
      <sheetName val="Tinh _x0008_m2)"/>
      <sheetName val="B2_31"/>
      <sheetName val="CL_XD1"/>
      <sheetName val="CHO_TC1"/>
      <sheetName val="Tinh_(m2)1"/>
      <sheetName val="DO_AM_DT1"/>
      <sheetName val="DG_1"/>
      <sheetName val="TTTram"/>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KKKKKKKK (2)"/>
      <sheetName val="KKKKKKKK (3)"/>
      <sheetName val="KKKKKKKK (4)"/>
      <sheetName val="KKKKKKKK (5)"/>
      <sheetName val="Sum"/>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Gia"/>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QMCT"/>
      <sheetName val="Discounts"/>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Cao do thiet ke - Kthuoc"/>
      <sheetName val="T?ng kê"/>
      <sheetName val="Sheet1ံ"/>
      <sheetName val="KH-Q1,Q2,01"/>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THOP_XL4"/>
      <sheetName val="Dam_chu4"/>
      <sheetName val="DG_Nen4"/>
      <sheetName val="Thuc_thanh4"/>
      <sheetName val="Du_Toan4"/>
      <sheetName val="PTVTT_rao4"/>
      <sheetName val="DTOANT_rao4"/>
      <sheetName val="T_HOP_4"/>
      <sheetName val="DTOANP_HOC4"/>
      <sheetName val="TLUONG_pNHA_O4"/>
      <sheetName val="TLUONGT_rao4"/>
      <sheetName val="CL_VTU4"/>
      <sheetName val="TTHEP_WC4"/>
      <sheetName val="THEP_TRao4"/>
      <sheetName val="THEP_PHONG_HOC4"/>
      <sheetName val="KKKKKKKK_(2)"/>
      <sheetName val="KKKKKKKK_(3)"/>
      <sheetName val="KKKKKKKK_(4)"/>
      <sheetName val="KKKKKKKK_(5)"/>
      <sheetName val="TH_DZ35"/>
      <sheetName val="Luong+may"/>
      <sheetName val="Gia VL"/>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refreshError="1"/>
      <sheetData sheetId="218" refreshError="1"/>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H"/>
      <sheetName val="tohopchung"/>
      <sheetName val="Mong"/>
      <sheetName val="Hoanthien"/>
      <sheetName val="dien"/>
      <sheetName val="vesinh"/>
      <sheetName val="CPVua"/>
      <sheetName val="Gia VL"/>
      <sheetName val="Luong+ma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 val="gTSX (TT)"/>
      <sheetName val="GTSX (so sanh)"/>
      <sheetName val="gia tri t¨n them (TT)"/>
      <sheetName val="gia tri t¨ng the (TT)"/>
      <sheetName val="gia tri tang them (SS)"/>
      <sheetName val="Chart6"/>
      <sheetName val="CC GDP 2000"/>
      <sheetName val="CC GDP 2001"/>
      <sheetName val="CC GDP 2003"/>
      <sheetName val="CCGDP 2003"/>
      <sheetName val="Chart11"/>
      <sheetName val="Chart1"/>
      <sheetName val="so lieu"/>
      <sheetName val="Sheet2"/>
      <sheetName val="Sheet3"/>
      <sheetName val="XL4Poppy"/>
      <sheetName val="B1"/>
      <sheetName val="B2"/>
      <sheetName val="B3"/>
      <sheetName val="B4"/>
      <sheetName val="B5"/>
      <sheetName val="Sheet6"/>
      <sheetName val="Sheet1"/>
      <sheetName val="00000000"/>
      <sheetName val="XL4Test5"/>
      <sheetName val="canh (2)"/>
      <sheetName val="canh"/>
      <sheetName val="Bang Don gia II"/>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 val="Sheet3"/>
      <sheetName val="Sheet4"/>
      <sheetName val="Sheet5"/>
      <sheetName val="Sheet2"/>
      <sheetName val="XL4Poppy"/>
      <sheetName val="khoa"/>
      <sheetName val="canh"/>
      <sheetName val="Bang Don gia II"/>
      <sheetName val="canh (2)"/>
      <sheetName val="Sheet1"/>
      <sheetName val="VY (2)"/>
      <sheetName val="VY"/>
      <sheetName val="QTchi boTC"/>
      <sheetName val="QTCHD2002"/>
      <sheetName val="Sheet6"/>
      <sheetName val="can doi2002"/>
      <sheetName val="Chart3"/>
      <sheetName val="Chart2"/>
      <sheetName val="Chart1"/>
      <sheetName val="00000000"/>
      <sheetName val="10000000"/>
      <sheetName val="lienbao1"/>
      <sheetName val="bangrap"/>
      <sheetName val="Lie Bao2"/>
      <sheetName val="lien bao"/>
      <sheetName val="duong BR"/>
      <sheetName val="nhakhoBR"/>
      <sheetName val="trung 5"/>
      <sheetName val="QLoi"/>
      <sheetName val="PTHT"/>
      <sheetName val="Yenlac"/>
      <sheetName val="telo"/>
      <sheetName val="l14"/>
      <sheetName val="l11"/>
      <sheetName val="Sheet7"/>
      <sheetName val="t4"/>
      <sheetName val="l13"/>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Don gia"/>
    </sheetNames>
    <sheetDataSet>
      <sheetData sheetId="0" refreshError="1">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dtct cong"/>
      <sheetName val="tra-vat-lieu"/>
      <sheetName val="Gia_GC_Satthep"/>
      <sheetName val="gvl"/>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Tổng kê"/>
      <sheetName val="COAT&amp;WRAP-QIOT-#3"/>
      <sheetName val="PNT-QUOT-#3"/>
      <sheetName val="gia vt,nc,may"/>
      <sheetName val="TTTram"/>
      <sheetName val="NEW-PANEL"/>
      <sheetName val="XL4Poppy"/>
      <sheetName val="Chart1"/>
      <sheetName val="mong + than"/>
      <sheetName val="h thien tt"/>
      <sheetName val="hoµn thien x trat"/>
      <sheetName val="~         "/>
      <sheetName val="TH_TB"/>
      <sheetName val="bia_"/>
      <sheetName val="Gia_MBA_(2)"/>
      <sheetName val="Gi¸_tñ_bï"/>
      <sheetName val="Gia_KH"/>
      <sheetName val="GiaVT_XDCB"/>
      <sheetName val="Gia_MBA"/>
      <sheetName val="Cac_HS_hay_SD"/>
      <sheetName val="TTDZ22"/>
      <sheetName val="ctTBA"/>
      <sheetName val="DGIAgoi1"/>
      <sheetName val="T_x0014_04"/>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tdg"/>
      <sheetName val="tuong"/>
      <sheetName val="XT_Buoc 3"/>
      <sheetName val="Out"/>
      <sheetName val="Yen Dinh 1"/>
      <sheetName val="KLHT"/>
      <sheetName val="hieuchinh30.11"/>
      <sheetName val="Gia_K_x0008_"/>
      <sheetName val="Cac_HP_hay_SD"/>
      <sheetName val="hoµn thien x tra4"/>
      <sheetName val="bka "/>
      <sheetName val="Chiet tinh"/>
      <sheetName val="Book 1 Summary"/>
      <sheetName val="DONVIBAN"/>
      <sheetName val="NGUON"/>
      <sheetName val="Gia vat tu"/>
      <sheetName val="T?ng kê"/>
      <sheetName val="T_ng kê"/>
      <sheetName val="daywork- Tham khao"/>
      <sheetName val="00 00000"/>
      <sheetName val="DATA"/>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Phan da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DO AM DT"/>
      <sheetName val="Quantity"/>
      <sheetName val="DG29HB"/>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um"/>
      <sheetName val="KH-Q1,Q2,01"/>
      <sheetName val="tra-~at-lieu"/>
      <sheetName val="T?ng_kê"/>
      <sheetName val="T_ng_kê"/>
      <sheetName val="Can doi "/>
      <sheetName val=""/>
      <sheetName val="TH VL, NC, DDHT Thanh0huoc"/>
      <sheetName val="GVT"/>
      <sheetName val="PhÇnCK"/>
      <sheetName val="§gi¸"/>
      <sheetName val="Economic Profit"/>
      <sheetName val="________"/>
      <sheetName val="????????"/>
      <sheetName val="Package1"/>
      <sheetName val="KKKKKKKK"/>
      <sheetName val="Bia"/>
      <sheetName val="dtxl-DC"/>
      <sheetName val="BOQ-1"/>
      <sheetName val="BD-1"/>
      <sheetName val="Yen_Dinh_1"/>
      <sheetName val="00_00000"/>
      <sheetName val="T_x005f_x0014_04"/>
      <sheetName val="T_x005f_x005f_x005f_x0014_04"/>
      <sheetName val="T_x005f_x005f_x005f_x005f_x005f_x005f_x005f_x0014_04"/>
      <sheetName val="Gia_K_x005f_x0008_"/>
      <sheetName val="BANG TONG HOP (2)"/>
      <sheetName val="dnc4"/>
      <sheetName val="Discounts"/>
      <sheetName val="SL dau tien"/>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KPVC-BD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KB"/>
      <sheetName val="DZ 0.4"/>
      <sheetName val="|ot 10.2"/>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Solieutinh"/>
      <sheetName val="MTL$-INTER"/>
      <sheetName val="BanTinh"/>
      <sheetName val="T_ng_kê3"/>
      <sheetName val="So cai"/>
      <sheetName val="Nhap"/>
      <sheetName val="FD"/>
      <sheetName val="GI"/>
      <sheetName val="EE (3)"/>
      <sheetName val="PAVEMENT"/>
      <sheetName val="TRAFFIC"/>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Chi tiet"/>
      <sheetName val="VCTC"/>
      <sheetName val="Gi? t? b?"/>
      <sheetName val="ho?n thien x trat"/>
      <sheetName val="Gi?_t?_b?"/>
      <sheetName val="Lu? k? 2007"/>
      <sheetName val="T?ng k?"/>
      <sheetName val="Gi?_t?_b?1"/>
      <sheetName val="ho?n_thien_x_trat"/>
      <sheetName val="ho?n thien x tra4"/>
      <sheetName val="T_ng k?"/>
      <sheetName val="Ph?nCK"/>
      <sheetName val="?gi?"/>
      <sheetName val="Ｎｏ.13"/>
      <sheetName val="402"/>
      <sheetName val="MASTER LIST"/>
      <sheetName val="Price b4 16 July"/>
      <sheetName val="Final Price_16 Jul"/>
      <sheetName val="SOLD UPDATE"/>
      <sheetName val="Reference List"/>
      <sheetName val="1"/>
      <sheetName val="SP"/>
      <sheetName val="tifico"/>
      <sheetName val="날개벽수량표"/>
      <sheetName val="DS-Thuong 6T dau"/>
      <sheetName val="_x005f_x0000__x005f_x0000__x005f_x0000__x005f_x0000__x0"/>
      <sheetName val="Luü_kÕ_20071"/>
      <sheetName val="NXT_thang51"/>
      <sheetName val="NXT_thang6nam_071"/>
      <sheetName val="NXT_thang_21"/>
      <sheetName val="NXT_thang_31"/>
      <sheetName val="NXTon_thang11"/>
      <sheetName val="NXTthang_51"/>
      <sheetName val="NXT_thang_41"/>
      <sheetName val="NXT_hang_Ctao1"/>
      <sheetName val="NXTthang8_1"/>
      <sheetName val="VTu_T61"/>
      <sheetName val="Phan_dau1"/>
      <sheetName val="FIRE ALARM _ FIRE FIGHTING"/>
      <sheetName val="CTDZ6kv (gd1) "/>
      <sheetName val="CTDZ 0.4+cto (GD1)"/>
      <sheetName val="CTTBA (gd1)"/>
      <sheetName val="FAB별"/>
      <sheetName val="경비2내역"/>
      <sheetName val="NMC"/>
      <sheetName val="B1-TDT"/>
      <sheetName val="ÄNANG"/>
      <sheetName val="DZ22"/>
      <sheetName val="DK-KH"/>
      <sheetName val="_x0000__x0000__x0000__x0000__x0"/>
      <sheetName val="????_x0"/>
      <sheetName val="149-2"/>
      <sheetName val="THVT"/>
      <sheetName val="PTDM"/>
      <sheetName val="DG "/>
      <sheetName val="Solieu"/>
      <sheetName val="BANGTRA"/>
      <sheetName val="Electrical Works"/>
      <sheetName val="H_T_ INCOMING SYSTEM"/>
      <sheetName val="TH_TB11"/>
      <sheetName val="bia_11"/>
      <sheetName val="Gia_MBA_(2)11"/>
      <sheetName val="Gi¸_tñ_bï11"/>
      <sheetName val="Gia_KH11"/>
      <sheetName val="GiaVT_XDCB11"/>
      <sheetName val="Gia_MBA11"/>
      <sheetName val="Cac_HS_hay_SD11"/>
      <sheetName val="dtct_cong10"/>
      <sheetName val="Tổng_kê10"/>
      <sheetName val="VAT_&amp;_CIT_COMIN10"/>
      <sheetName val="VN_910"/>
      <sheetName val="VN_810"/>
      <sheetName val="VN_610"/>
      <sheetName val="VN_310"/>
      <sheetName val="VN_110"/>
      <sheetName val="lot_10_110"/>
      <sheetName val="lot_10_210"/>
      <sheetName val="lot_11_110"/>
      <sheetName val="lot_11_210"/>
      <sheetName val="lot_12_110"/>
      <sheetName val="lot_12_210"/>
      <sheetName val="gia_vt,nc,may10"/>
      <sheetName val="mong_+_than10"/>
      <sheetName val="h_thien_tt10"/>
      <sheetName val="hoµn_thien_x_trat10"/>
      <sheetName val="~_________10"/>
      <sheetName val="XT_Buoc_310"/>
      <sheetName val="Chiet_tinh10"/>
      <sheetName val="T_ng_kê6"/>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Gia_GC_Satthep"/>
      <sheetName val="Tổng kê"/>
      <sheetName val="M§_Anh_S¬n1"/>
      <sheetName val="LEGEND"/>
      <sheetName val="cuoc"/>
      <sheetName val="CPVCBT"/>
      <sheetName val="CPVCBD"/>
      <sheetName val="Luu y"/>
      <sheetName val="GVLBT"/>
      <sheetName val="GVLBD"/>
      <sheetName val="SXDDMO"/>
      <sheetName val="SXDDMOD"/>
      <sheetName val="SXDH"/>
      <sheetName val="SXDHD"/>
      <sheetName val="vuabt"/>
      <sheetName val="vuabd"/>
      <sheetName val="SXBTN"/>
      <sheetName val="SXBTND"/>
      <sheetName val="gcm"/>
      <sheetName val="cpnc205"/>
      <sheetName val="cpnclx205"/>
      <sheetName val="cpncvts"/>
      <sheetName val="cpnctnvs"/>
      <sheetName val="cpnctlan"/>
      <sheetName val="gcm06"/>
      <sheetName val="tonghop"/>
      <sheetName val="duoith"/>
      <sheetName val="cphoi"/>
      <sheetName val="cphoi2"/>
      <sheetName val="cpnc205mtc"/>
      <sheetName val="KGA"/>
      <sheetName val="00000000"/>
      <sheetName val="~         "/>
      <sheetName val="M 67"/>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 val="THCT"/>
      <sheetName val="THDZ0,4"/>
      <sheetName val="TH DZ35"/>
      <sheetName val="ctTBA"/>
      <sheetName val="GVL-N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mo"/>
      <sheetName val="nhan"/>
      <sheetName val="bao on do"/>
      <sheetName val="tam"/>
      <sheetName val="vlp"/>
      <sheetName val="Sheet16"/>
      <sheetName val="Sheet17"/>
      <sheetName val="Sheet18"/>
      <sheetName val="Sheet19"/>
      <sheetName val="Sheet20"/>
      <sheetName val="XL4Poppy"/>
      <sheetName val="TT04"/>
      <sheetName val="th_mo"/>
      <sheetName val="ctdz35"/>
      <sheetName val="GVL-NC-M"/>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Gia"/>
      <sheetName val="DTgiaothau"/>
      <sheetName val="Pier"/>
      <sheetName val="M聡i Lan"/>
      <sheetName val="TT04"/>
      <sheetName val=""/>
      <sheetName val="THctiet_(2)"/>
      <sheetName val="bia_(4)"/>
      <sheetName val="TTTram"/>
      <sheetName val="Ctinh 10kV"/>
      <sheetName val="LM"/>
      <sheetName val="[benthuy.xls_x001d_Chu Hung(Gau)"/>
      <sheetName val="TT35"/>
      <sheetName val="M?i Lan"/>
      <sheetName val="_benthuy.xls_x001d_Chu Hung(Gau)"/>
      <sheetName val="M_i Lan"/>
      <sheetName val="Dongiachitiet"/>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VTu"/>
      <sheetName val="PNT-QUOT-#3"/>
      <sheetName val="COAT&amp;WRAP-QIOT-#3"/>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Gia_GC_Satthep"/>
      <sheetName val="GiaVT"/>
      <sheetName val="DI-ESTI"/>
      <sheetName val="ESTI."/>
      <sheetName val="Gia vat tu"/>
      <sheetName val="GVL-NC-M"/>
      <sheetName val="DO AM DT"/>
      <sheetName val="benthuy"/>
      <sheetName val="NEW-PANEL"/>
      <sheetName val="T_x005f_x0014_DZ22"/>
      <sheetName val="T_x005f_x005f_x005f_x0014_DZ22"/>
      <sheetName val="T_x005f_x005f_x005f_x005f_x005f_x005f_x005f_x0014_DZ2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1"/>
      <sheetName val="VL"/>
      <sheetName val="Tai trong"/>
      <sheetName val="ctdz35"/>
      <sheetName val="B.S Bridge"/>
      <sheetName val="th¸mo"/>
      <sheetName val="dg_VTu"/>
      <sheetName val="Mo"/>
      <sheetName val="VL-NC-M"/>
      <sheetName val="BOQ-1"/>
      <sheetName val="DGCT"/>
      <sheetName val="DG "/>
      <sheetName val="gia vt,nc,may"/>
      <sheetName val="Tổng kê"/>
      <sheetName val="GIA-VAT-LIEU"/>
      <sheetName val="PT MAY"/>
      <sheetName val="cong ty xd cong trinh 506"/>
      <sheetName val="T.Tinh"/>
      <sheetName val="MTO REV.2(ARMOR)"/>
      <sheetName val="HD-XUAT"/>
      <sheetName val="PEDESB"/>
      <sheetName val="LAM _x0008_LBien)"/>
      <sheetName val="PTVT"/>
      <sheetName val="TienLuong"/>
      <sheetName val="Thong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sheetData sheetId="78" refreshError="1"/>
      <sheetData sheetId="79"/>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sheetData sheetId="212" refreshError="1"/>
      <sheetData sheetId="213" refreshError="1"/>
      <sheetData sheetId="214"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PANEL 南區焚化爐"/>
      <sheetName val="NEW-PANEL"/>
      <sheetName val="MV-PANEL"/>
      <sheetName val="ctTBA"/>
    </sheetNames>
    <sheetDataSet>
      <sheetData sheetId="0"/>
      <sheetData sheetId="1"/>
      <sheetData sheetId="2"/>
      <sheetData sheetId="3"/>
      <sheetData sheetId="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Sheet8"/>
      <sheetName val="Sheet6"/>
      <sheetName val="CT"/>
      <sheetName val="Sheet4"/>
      <sheetName val="DT"/>
      <sheetName val="Sheet2"/>
      <sheetName val="dongia"/>
      <sheetName val="Sheet3"/>
      <sheetName val="Sheet1"/>
      <sheetName val="NEW-PANEL"/>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dongia 㢠ś_x0004_㋄ś"/>
      <sheetName val="C47-456"/>
      <sheetName val="C46"/>
      <sheetName val="C47-PII"/>
      <sheetName val="Thang04"/>
      <sheetName val="Thang06"/>
      <sheetName val="Thang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TN"/>
      <sheetName val="ND"/>
      <sheetName val="VL"/>
      <sheetName val="GT TT (2)"/>
      <sheetName val="KLTC giai doan"/>
      <sheetName val="KL (2)"/>
      <sheetName val="KLtt lan3"/>
      <sheetName val="GTT2 lan3 tt"/>
      <sheetName val="GTT2 lan 4 dc "/>
      <sheetName val="chenh lech gia"/>
      <sheetName val="KL bao con lai"/>
      <sheetName val="GTT2 lan 4 tt"/>
      <sheetName val="XXXXXXXX"/>
      <sheetName val="phan tich DG㠨Ȣ_x0004_杀Ȣ"/>
      <sheetName val="CV1"/>
      <sheetName val="CV2"/>
      <sheetName val="CV3"/>
      <sheetName val="CV4"/>
      <sheetName val="CV5"/>
      <sheetName val="CV6"/>
      <sheetName val="CV7"/>
      <sheetName val="CV8"/>
      <sheetName val="CV9"/>
      <sheetName val="THDGCT"/>
      <sheetName val="THgiathau"/>
      <sheetName val="GVT"/>
      <sheetName val="Tai khoan"/>
      <sheetName val="THCP"/>
      <sheetName val="BQT"/>
      <sheetName val="RG"/>
      <sheetName val="BCVT"/>
      <sheetName val="BKHD"/>
      <sheetName val="d䁧"/>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Chart1"/>
      <sheetName val="KL18Thang"/>
      <sheetName val="TH"/>
      <sheetName val="M200"/>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Shaet4"/>
      <sheetName val=" ?s_x0004_?s"/>
      <sheetName val="d?"/>
      <sheetName val="dongia ?s_x0004_?s"/>
      <sheetName val="ch DG??_x0004_????"/>
      <sheetName val="Hướng dẫn"/>
      <sheetName val="Ví dụ hàm Vlookup"/>
      <sheetName val="Comb"/>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ra-vat-lieu"/>
      <sheetName val="Page 3"/>
      <sheetName val="@@@@@@@@@@@@@@@"/>
      <sheetName val="phan tich DG??_x0004_??"/>
      <sheetName val=""/>
      <sheetName val="dongia?????????? ?㢠ś?_x0004_??????㋄ś?"/>
      <sheetName val="phan tich DG??㠨Ȣ?_x0004_??????杀Ȣ?????"/>
      <sheetName val="????????? ??s?_x0004_???????s????????"/>
      <sheetName val="dongia?????????? ??s?_x0004_???????s?"/>
      <sheetName val="ch DG?????_x0004_????????????????????"/>
      <sheetName val="dongia? 㢠ś?_x0004_?㋄ś?"/>
      <sheetName val="phan tich DG?????_x0004_?????????????"/>
      <sheetName val="dongia? ?s?_x0004_??s?"/>
      <sheetName val="dongia? 㢠ś_x0004_?㋄ś"/>
      <sheetName val="dongia? ?s_x0004_??s"/>
      <sheetName val=" ?s?_x0004_??s?"/>
      <sheetName val="ch DG????_x0004_???????"/>
      <sheetName val="phan tich DG????_x0004_????"/>
      <sheetName val="ch DG"/>
      <sheetName val=" ?s"/>
      <sheetName val="Hu?ng d?n"/>
      <sheetName val="Ví d? hàm Vlookup"/>
      <sheetName val="dongia_x0002_ ?s_x0004_?s"/>
      <sheetName val="phaɮ tich DG??㠨Ȣ?_x0004_??????杀Ȣ?????"/>
      <sheetName val="Input"/>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2_??? ??s?_x0004_???????s?"/>
      <sheetName val="NEW_PANEL"/>
      <sheetName val="BTH phi"/>
      <sheetName val="BLT phi"/>
      <sheetName val="phi,le phi"/>
      <sheetName val="Bien Lai TON"/>
      <sheetName val="BCQT "/>
      <sheetName val="Giay di duong"/>
      <sheetName val="BC QT cua tung ap"/>
      <sheetName val="GIAO CHI TIEU THU QUY 07"/>
      <sheetName val="BANG TONG HOP GIAY NOP TIEN"/>
      <sheetName val="[DT-TN.xlsMCT"/>
      <sheetName val="Sheet9"/>
      <sheetName val="?@?@?@?@?@?@?@?@?@?@?@?@?@?@?@?"/>
      <sheetName val="d_"/>
      <sheetName val="pha? tich DG?????_x0004_?????????????"/>
      <sheetName val="dongia?_x0002_? ?s?_x0004_??s?"/>
      <sheetName val="@@@@@@@@@@@@@@@@"/>
      <sheetName val="ch DG???_x0004_???????"/>
      <sheetName val="@?@?@?@?@?@?@?@?@?@?@?@?@?@?@?@"/>
      <sheetName val=" _s"/>
      <sheetName val="dongia__________ _㢠ś__x0004_______㋄ś_"/>
      <sheetName val="dongia_ 㢠ś__x0004__㋄ś_"/>
      <sheetName val="dongia_ 㢠ś_x0004__㋄ś"/>
      <sheetName val="phan tich DG__㠨Ȣ__x0004_______杀Ȣ_____"/>
      <sheetName val="_________ __s__x0004________s________"/>
      <sheetName val="dongia__________ __s__x0004________s_"/>
      <sheetName val="dongia_ _s__x0004___s_"/>
      <sheetName val="dongia_ _s_x0004___s"/>
      <sheetName val="ch DG______x0004_____________________"/>
      <sheetName val="phan tich DG______x0004______________"/>
      <sheetName val=" _s__x0004___s_"/>
      <sheetName val="ch DG_____x0004________"/>
      <sheetName val="phan tich DG_____x0004_____"/>
      <sheetName val="Hu_ng d_n"/>
      <sheetName val="Ví d_ hàm Vlookup"/>
      <sheetName val="phaɮ tich DG__㠨Ȣ__x0004_______杀Ȣ_____"/>
      <sheetName val="dongia_______x0002____ __s__x0004________s_"/>
      <sheetName val="dongia__x0002__ _s__x0004___s_"/>
      <sheetName val="pha_ tich DG______x0004______________"/>
      <sheetName val="ch DG__"/>
      <sheetName val="_@_@_@_@_@_@_@_@_@_@_@_@_@_@_@_"/>
      <sheetName val="ch DG____x0004________"/>
      <sheetName val="@"/>
      <sheetName val="G_x0016_L"/>
      <sheetName val=" ??_x0004_??"/>
      <sheetName val="tuong"/>
      <sheetName val="donööö"/>
      <sheetName val="dongiã̃̃̃̃̃̃̃̃̃̃̃̃̃̃̃̃̃̃̃̃̃̃̃"/>
      <sheetName val="tong ho`"/>
      <sheetName val="Book 1 Summary"/>
      <sheetName val="[DT-TN.xls_Cham cong TH 1-&gt;6"/>
      <sheetName val="@_@_@_@_@_@_@_@_@_@_@_@_@_@_@_@"/>
      <sheetName val="@?@?@?@?@?@?@?@?@?@?@?@?@?@?@?"/>
      <sheetName val="ctTBA"/>
      <sheetName val="dongia?̃̃̃̃̃̃̃̃̃̃̃̃̃̃̃̃̃̃̃̃̃̃̃̃"/>
      <sheetName val="dongia ??_x0004_??"/>
      <sheetName val="XXXPXXX0"/>
      <sheetName val="dongia__________ _?s__x0004_______?s_"/>
      <sheetName val="dongia_ ?s__x0004__?s_"/>
      <sheetName val="dongia_ ?s_x0004__?s"/>
      <sheetName val="phan tich DG__??__x0004_______??_____"/>
      <sheetName val="~~~~~~~~~~~~~~~~~~~~~~~~~~~~~~~"/>
      <sheetName val="_DT-TN.xls_Cham cong TH 1-&gt;6"/>
      <sheetName val="@_@_@_@_@_@_@_@_@_@_@_@_@_@_@_"/>
      <sheetName val="tong_hop"/>
      <sheetName val="phan_tich_DG"/>
      <sheetName val="gia_vat_lieu"/>
      <sheetName val="gia_xe_may"/>
      <sheetName val="gia_nhan_cong"/>
      <sheetName val="TC_"/>
      <sheetName val="TC__(2)"/>
      <sheetName val="PL_KS"/>
      <sheetName val="thi_sat"/>
      <sheetName val="den_bu"/>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 㢠ś㋄ś"/>
      <sheetName val="????????? ????_x0004_????????????????"/>
      <sheetName val="KLt lan3"/>
      <sheetName val="GIAVNX"/>
      <sheetName val="RE"/>
      <sheetName val="dongia? ???_x0004_????"/>
      <sheetName val="Ke toan thuk hien cong trinh"/>
      <sheetName val=" ???_x0004_????"/>
      <sheetName val="Taikhoan"/>
      <sheetName val="Page_3"/>
      <sheetName val=" ?s?s"/>
      <sheetName val="dongia ?s?s"/>
      <sheetName val="#REF!"/>
      <sheetName val="BCTC"/>
      <sheetName val="Tra_bang"/>
      <sheetName val="HESO"/>
      <sheetName val="Gia"/>
      <sheetName val="Hý?ng d?n"/>
      <sheetName val="dongia?????????? ????_x0004_?????????"/>
      <sheetName val="dongia? ??_x0004_???"/>
      <sheetName val="dtct cau"/>
      <sheetName val="_DT-TN.xlsMCT"/>
      <sheetName val="dongia ????"/>
      <sheetName val="dongia_????"/>
      <sheetName val="phan_tich_DG??????"/>
      <sheetName val="Hý_ng d_n"/>
      <sheetName val="_________ _____x0004_________________"/>
      <sheetName val="dongia__________ _____x0004__________"/>
      <sheetName val="dongia_ ____x0004_____"/>
      <sheetName val="Loading"/>
      <sheetName val="Check C"/>
      <sheetName val="pha? tich DG__??__x0004_______??_____"/>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T-XL"/>
      <sheetName val="Gia "/>
      <sheetName val="Tai?khoan"/>
      <sheetName val="Chenh lech vct tu"/>
      <sheetName val="٬ongia 㢠ś_x0004_㋄ś"/>
      <sheetName val="XF33"/>
      <sheetName val="Nhat ky - socai thang 1"/>
      <sheetName val="DG "/>
      <sheetName val="giamay"/>
      <sheetName val="Thuc thanh"/>
      <sheetName val="Du th!u"/>
      <sheetName val="dongia 㢠ś"/>
      <sheetName val="dongia 㢠_x0005_뛴"/>
      <sheetName val="Nhat ky - socai thang _x0005_"/>
      <sheetName val="dongia 㢠ś_x0004__x0005_뛴"/>
      <sheetName val="Tai"/>
      <sheetName val="IBASE"/>
      <sheetName val="DI-ESTI"/>
      <sheetName val="gia 6at lieu"/>
      <sheetName val="TC  (2("/>
      <sheetName val=" __"/>
      <sheetName val=" ____x0004_____"/>
      <sheetName val="٬ongia"/>
      <sheetName val="dongia_ ___x0004____"/>
      <sheetName val="dongia_?s?s"/>
      <sheetName val="?ongia ?s_x0004_?s"/>
      <sheetName val="dongia~~~~~~~~~~~~~~~~~~~~~~~~"/>
      <sheetName val="dongia?~~~~~~~~~~~~~~~~~~~~~~~~"/>
      <sheetName val="phan tich DG????_x0004_???????"/>
      <sheetName val=" ??"/>
      <sheetName val="ch DG??"/>
      <sheetName val="TH-Dien"/>
      <sheetName val="PEDESB"/>
      <sheetName val="DT-TN"/>
      <sheetName val="phan tich DG?㠨Ȣ?_x0004_?杀_x0005_"/>
      <sheetName val="phan tich DG?㠨Ȣ?_x0004_?杀헾⼼"/>
      <sheetName val="phan tich DG?㠨Ȣ?_x0004_?杀缸,"/>
      <sheetName val="T7摘Э_x0004_죸ϫ"/>
      <sheetName val="phan tich DG??㠨Ȣ?_x0004_??????杀Ȣ????똙"/>
      <sheetName val="dongia 㢠ś_x0004_㏄ś"/>
      <sheetName val="phan_tich_DG㠨Ȣ杀Ȣ"/>
      <sheetName val="TK NO 1q1"/>
      <sheetName val="聰han tich DG㠨Ȣ_x0004_杀Ȣ"/>
      <sheetName val="Hướng d麫n"/>
      <sheetName val="?ongia"/>
      <sheetName val="phan tich DG_㠨Ȣ__x0004__x0005_䍧ɇ"/>
      <sheetName val="phan tich DG_㠨Ȣ__x0004__x0005_찰ɔ"/>
      <sheetName val="phan tich DG_㠨Ȣ__x0004__x0005_͠탿Ɯ"/>
      <sheetName val="聰han tich DG"/>
      <sheetName val="phan tich DG_㠨Ȣ__x0004_"/>
      <sheetName val=" _s_s"/>
      <sheetName val="dongia _s_s"/>
      <sheetName val="dongia ____"/>
      <sheetName val="dongia_____"/>
      <sheetName val="phan_tich_DG______"/>
      <sheetName val="dongia________________________2"/>
      <sheetName val="phan_tich_DG__________________2"/>
      <sheetName val="______________________________2"/>
      <sheetName val="dongia________________________3"/>
      <sheetName val="phan_tich_DG__________________3"/>
      <sheetName val="pha__tich_DG__________________2"/>
      <sheetName val="______________________________3"/>
      <sheetName val="_ongia________________________2"/>
      <sheetName val=" _s_x0004__s"/>
      <sheetName val="dongia _s_x0004__s"/>
      <sheetName val="ch DG___x0004_____"/>
      <sheetName val="phan tich DG___x0004___"/>
      <sheetName val="dongia_x0002_ _s_x0004__s"/>
      <sheetName val="٬ongia?????????? ?㢠ś?_x0004_??????㋄ś?"/>
      <sheetName val="Ví dụ hàm Vloïkup"/>
      <sheetName val="dongia ?s_x0002__x0004_?s"/>
      <sheetName val="BCQT`"/>
      <sheetName val="dongia????????? ?㢠ś?_x0004_??????㋄ś?"/>
      <sheetName val="dongia 㢠ś_x0004_Դ"/>
      <sheetName val="dg-VTu"/>
      <sheetName val="phan tich DG_㠨Ȣ__x0004_盰_x001a_ﾈȦ萹êᶌ"/>
      <sheetName val="dongiã̃̃̃̃̃̃̃̃̃̃̃̃̃̃潘᝱ℤ˄酰眰途"/>
      <sheetName val="dongiã̃̃̃̃̃̃̃̃̃̃̃̃̃̃捰ᗪ∄º酰當鎔"/>
      <sheetName val="dongiã̃̃̃̃̃̃̃̃̃̃̃̃̃̃᜘ᒅ⇔ɘ酰睐锴"/>
      <sheetName val="dongiã̃̃̃̃̃̃̃̃̃̃̃̃̃̃鸠ឞ⇔º酰眒鋤"/>
      <sheetName val="dongiã̃̃̃̃̃̃̃̃̃̃̃̃̃̃ᝪ⇔º酰眒鋤"/>
      <sheetName val="dongiã̃̃̃̃̃̃̃̃̃̃̃̃̃̃ꙭø⸠ᅚℤʥ"/>
      <sheetName val="dongiã̃̃̃̃̃̃̃̃̃̃̃̃̃̃_xda08_ᗙ⇔e酰眒钔"/>
      <sheetName val="dongiã̃̃̃̃̃̃̃̃̃̃̃̃̃̃軠຿⇔e酰眒钔"/>
      <sheetName val="dongiã̃̃̃̃̃̃̃̃̃̃̃̃̃̃⨠ᰟℤǤ酰眫銄"/>
      <sheetName val="Gia_x0005_"/>
      <sheetName val="phan tich DG__x0012_൚㽇_x0001_"/>
      <sheetName val="phan tich DG_㠨Ȣ__x0004__杀Ȣ썃"/>
      <sheetName val="phan tich DG_㠨Ȣ__x0004__杀ȢC"/>
      <sheetName val="Tai?khoa"/>
      <sheetName val="CLVP_TINH"/>
      <sheetName val="dongia? 㢠ś?_x0004_?㏄ś?"/>
      <sheetName val="Du th!_x0005_"/>
      <sheetName val="dongia _x0005__x0002_冰"/>
      <sheetName val="dongia 㢠ś_⟐ᓣ⍬"/>
      <sheetName val="dongia 㢠ś_ﯠሱ⍬"/>
      <sheetName val="dongia 㢠ś_䟀ᔦ⍬"/>
      <sheetName val="dongia 㢠ś_x0004_㋄ꙭÊ"/>
      <sheetName val="dongia 㢠ś_x0004_㋄Ƚ"/>
      <sheetName val="dongia 㢠ś_x0004_㋄䘭甬"/>
      <sheetName val="dongia 㢠ś_x0004_㋄䘭瓡"/>
      <sheetName val="dongia 㢠ś_x0004_㋄䘭盉"/>
      <sheetName val="dongia 㢠ś_x0004_㋄䘭甇"/>
      <sheetName val="000000 0"/>
      <sheetName val=" ???_x0004_???"/>
      <sheetName val=" ???_x0004_???¸"/>
      <sheetName val="DT-T_x0005_"/>
      <sheetName val="٬ongia䙅_x0001_㒯_xdc08_ᴝ쀀ᚓ저ᚘऀ_x0008_"/>
      <sheetName val="V? d? h?m Vlookup"/>
      <sheetName val="don???"/>
      <sheetName val="dongia_̃̃̃̃̃̃̃̃̃̃̃̃̃̃̃̃_x0005_뚼_x0012_尿런"/>
      <sheetName val="dongia 㢠ś_x0005_뛴"/>
      <sheetName val="dongia__________ _㢠ś__x005f_x0004____"/>
      <sheetName val="phan tich DG__㠨Ȣ__x005f_x0004_______杀"/>
      <sheetName val="dongia_ 㢠ś__x005f_x0004__㋄ś_"/>
      <sheetName val="dongia_ 㢠ś_x005f_x0004__㋄ś"/>
      <sheetName val="_________ __s__x005f_x0004________s__"/>
      <sheetName val="dongia__________ __s__x005f_x0004____"/>
      <sheetName val="dongia_ _s__x005f_x0004___s_"/>
      <sheetName val="dongia_ _s_x005f_x0004___s"/>
      <sheetName val="ch DG______x005f_x0004_______________"/>
      <sheetName val="phan tich DG______x005f_x0004________"/>
      <sheetName val=" _s__x005f_x0004___s_"/>
      <sheetName val="CP)TV-CAU"/>
      <sheetName val="phan tich DG_㠨׃⾺ꩈ㣺㰘"/>
      <sheetName val="DTXL"/>
      <sheetName val="dongia _x0005__x0002_"/>
      <sheetName val="٬ongia 㢠ś_x0005_뚼_x0012_ᐺ⎛附_x0012__x0005_"/>
      <sheetName val="٬ongia 㢠ś_x0005_뚼_x0012_䊠⡻附_x0012__x0005_"/>
      <sheetName val="٬ongia 㢠śǀ⭵빐谬_x001b_"/>
      <sheetName val="٬ongia 㢠ś_x0005_뚼_x0012_縘附_x0012__x0005_"/>
      <sheetName val="٬ongia 㢠ś_x0005_뚼_x0012_᧩艰附_x0012__x0005_"/>
      <sheetName val="٬ongia 㢠ś_x0005_뚼_x0012_죵查附_x0012__x0005_"/>
      <sheetName val="٬ongia 㢠ś_x0004__x0005_뚼"/>
      <sheetName val="KKKKKKKK"/>
      <sheetName val="dongia?̃̃̃̃̃̃̃̃̃̃̃̃̃̃̃̃蠀㤁Ꚅꀵ"/>
      <sheetName val="dongia_x0000__x0000__x0000__x0000__x0000__x0000__x0000__x0000__x0000__x0000__x0009__x0000_㢠ś_x0000__x0004__x0000__x0000__x0000__x0000__x0000__x0000_㋄ś_x0000_"/>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dongia??????????_x0009_?㢠ś?_x0004_??????㋄ś?"/>
      <sheetName val="dongia?_x0009_㢠ś?_x0004_?㋄ś?"/>
      <sheetName val="?????????_x0009_??s?_x0004_???????s????????"/>
      <sheetName val="dongia?_x0009_㢠ś_x0004_?㋄ś"/>
      <sheetName val="dongia??????????_x0009_??s?_x0004_???????s?"/>
      <sheetName val="dongia?_x0009_?s?_x0004_??s?"/>
      <sheetName val="dongia?_x0009_?s_x0004_??s"/>
      <sheetName val="_x0009_?s?_x0004_??s?"/>
      <sheetName val="_x0009_?s"/>
      <sheetName val="dongia_x0000__x0000__x0000__x0000__x0000__x0000__x0002__x0000__x0000__x0000__x0009__x0000_?s_x0000__x0004__x0000__x0000__x0000__x0000__x0000__x0000_?s_x0000_"/>
      <sheetName val="dongia??????_x0002_???_x0009_??s?_x0004_???????s?"/>
      <sheetName val="dongia?_x0002_?_x0009_?s?_x0004_??s?"/>
      <sheetName val="_x0000__x0000__x0000__x0000__x0000__x0000__x0000__x0000__x0000__x0009__x0000_??_x0000__x0004__x0000__x0000__x0000__x0000__x0000__x0000_??_x0000__x0000__x0000__x0000__x0000__x0000__x0000__x0000_"/>
      <sheetName val="_x0009__s"/>
      <sheetName val="dongia___________x0009__㢠ś__x0004_______㋄ś_"/>
      <sheetName val="dongia__x0009_㢠ś__x0004__㋄ś_"/>
      <sheetName val="dongia__x0009_㢠ś_x0004__㋄ś"/>
      <sheetName val="__________x0009___s__x0004________s________"/>
      <sheetName val="dongia___________x0009___s__x0004________s_"/>
      <sheetName val="dongia__x0009__s__x0004___s_"/>
      <sheetName val="dongia__x0009__s_x0004___s"/>
      <sheetName val="_x0009__s__x0004___s_"/>
      <sheetName val="dongia_______x0002_____x0009___s__x0004________s_"/>
      <sheetName val="dongia__x0002___x0009__s__x0004___s_"/>
      <sheetName val="?????????_x0009_????_x0004_????????????????"/>
      <sheetName val="dongia?_x0009_???_x0004_????"/>
      <sheetName val="dongia??????????_x0009_????_x0004_?????????"/>
      <sheetName val="dongia?_x0009_??_x0004_???"/>
      <sheetName val="dongia_x0000__x0009_??_x0000__x0004__x0000_??_x0000_"/>
      <sheetName val="٬ongia_x0000__x0000__x0000__x0000__x0000__x0000__x0000__x0000__x0000__x0000__x0009__x0000_㢠ś_x0000__x0004__x0000__x0000__x0000__x0000__x0000__x0000_㋄ś_x0000_"/>
      <sheetName val="dongia___________x0009__?s__x0004_______?s_"/>
      <sheetName val="dongia__x0009_?s__x0004__?s_"/>
      <sheetName val="dongia__x0009_?s_x0004__?s"/>
      <sheetName val="dongia_x0000_̃̃̃̃̃̃̃̃̃̃̃̃̃̃̃̃̃̃̃̃̃̃̃̃"/>
      <sheetName val="__________x0009______x0004_________________"/>
      <sheetName val="dongia__x0009_____x0004_____"/>
      <sheetName val="dongia___________x0009______x0004__________"/>
      <sheetName val="dongia__x0009____x0004____"/>
      <sheetName val="dongia?????????_x0009_?㢠ś?_x0004_??????㋄ś?"/>
      <sheetName val="dongia_x0000_̃̃̃̃̃̃̃̃̃̃̃̃̃̃̃_x0000__x0000_潘᝱ℤ˄酰眰途"/>
      <sheetName val="dongia_x0000_̃̃̃̃̃̃̃̃̃̃̃̃̃̃̃_x0000__x0000_捰ᗪ∄º酰當鎔"/>
      <sheetName val="dongia_x0000_̃̃̃̃̃̃̃̃̃̃̃̃̃̃̃_x0000__x0000_᜘ᒅ⇔ɘ酰睐锴"/>
      <sheetName val="dongia_x0000_̃̃̃̃̃̃̃̃̃̃̃̃̃̃̃_x0000__x0000_鸠ឞ⇔º酰眒鋤"/>
      <sheetName val="dongia_x0000_̃̃̃̃̃̃̃̃̃̃̃̃̃̃̃_x0000__x0000_ᝪ⇔º酰眒鋤"/>
      <sheetName val="dongia_x0000_̃̃̃̃̃̃̃̃̃̃̃̃̃̃̃ꙭø_x0000__x0000_⸠ᅚℤʥ_x0000_"/>
      <sheetName val="dongia_x0000_̃̃̃̃̃̃̃̃̃̃̃̃̃̃̃_x0000__x0000__xda08_ᗙ⇔e酰眒钔"/>
      <sheetName val="dongia_x0000_̃̃̃̃̃̃̃̃̃̃̃̃̃̃̃_x0000__x0000_軠຿⇔e酰眒钔"/>
      <sheetName val="dongia_x0000_̃̃̃̃̃̃̃̃̃̃̃̃̃̃̃_x0000__x0000_⨠ᰟℤǤ酰眫銄"/>
      <sheetName val="_x0009_???_x0004_????"/>
      <sheetName val="_x0009___"/>
      <sheetName val="_x0009_???_x0004_???_x0000_"/>
      <sheetName val="_x0009_???_x0004_???¸"/>
      <sheetName val="٬ongia??????????_x0009_?㢠ś?_x0004_??????㋄ś?"/>
      <sheetName val="dongia_x0000__x0009_㢠ś_x0000__x0004__x0000_㋄ꙭÊ"/>
      <sheetName val="dongia_x0000__x0009_㢠ś_x0000__x0004__x0000_㋄Ƚ"/>
      <sheetName val="dongia_x0000__x0009_㢠ś_x0000__x0004__x0000_㋄䘭甬"/>
      <sheetName val="dongia_x0000__x0009_㢠ś_x0000__x0004__x0000_㋄䘭瓡"/>
      <sheetName val="dongia_x0000__x0009_㢠ś_x0000__x0004__x0000_㋄䘭盉"/>
      <sheetName val="dongia_x0000__x0009_㢠ś_x0000__x0004__x0000_㋄䘭甇"/>
      <sheetName val="breakdown"/>
      <sheetName val="dongia_㢠ś㋄ś1"/>
      <sheetName val="_?s?s"/>
      <sheetName val="dongia_x0000__x0009_㢠_x0005__x0000__x0000__x0000_뛴"/>
      <sheetName val="dongia_x0000__x0000__x0000__x0000__x0000__x0000__x0000__x0000__x0000__x0000__x0009__x0000_㢠ś_x0000__x0004__x0000__x0000__x0000__x0000__x0005__x0000__x0000__x0000_뛴"/>
      <sheetName val="?ongia_x0000__x0000__x0000__x0000__x0000__x0000__x0000__x0000__x0000__x0000__x0009__x0000_?s_x0000__x0004__x0000__x0000__x0000__x0000__x0000__x0000_?s_x0000_"/>
      <sheetName val="dongia_x0000__x0009__x0005__x0000__x0000__x0000__x0002__x0000_"/>
      <sheetName val="THGCT"/>
      <sheetName val="Tong h_x000b_p vat tu"/>
      <sheetName val="dongia_?s?s1"/>
      <sheetName val="ch_DG??????"/>
      <sheetName val="Hướng_dẫn"/>
      <sheetName val="Ví_dụ_hàm_Vlookup"/>
      <sheetName val="phan_tich_DG????"/>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dongia?̃̃̃̃̃̃̃̃̃̃̃̃̃̃̃̃̃ꙭÚ忀Ꮯ⇔"/>
      <sheetName val="dongia?̃̃̃̃̃̃̃̃̃̃̃̃̃̃̃̃̃狀ᡢℤǘ酰"/>
      <sheetName val="XL4Dest5"/>
      <sheetName val="dongia 㢠ś_x0004_԰"/>
      <sheetName val="Outgoing"/>
      <sheetName val="Chi tiet - Dv lap"/>
      <sheetName val="Reference"/>
      <sheetName val="dongia_̃̃̃̃̃̃̃̃̃̃̃̃̃̃̃̃_x0005_뛴_x0013_걢☺"/>
      <sheetName val="dongia_̃̃̃̃̃̃̃̃̃̃̃̃̃̃̃̃_x0005_뛴_x0013_಄㊏"/>
      <sheetName val="dongia_̃̃̃̃̃̃̃̃̃̃̃̃̃̃̃̃_x0005_뛴_x0013_ᅃ"/>
      <sheetName val="dongia_̃̃̃̃̃̃̃̃̃̃̃̃̃̃̃̃_x0005_뛴_x0013_룦↫"/>
      <sheetName val="dongia_̃̃̃̃̃̃̃̃̃̃̃̃̃̃̃̃_x0005_뛴_x0013_쒏⶙"/>
      <sheetName val="dongia_̃̃̃̃̃̃̃̃̃̃̃̃̃̃̃̃헾⽯_x0005_"/>
      <sheetName val="dongia_x0000__x0000__x0000__x0000__x0000__x0000__x0000__x0000__x0000_ա_x0000__x0000__x0000_Ȁ_x0000_팀됓飞᎖Ȁ_x0000__x0000__x0000__x0000__x0000_"/>
      <sheetName val="dongia_̃̃̃̃̃̃̃̃̃̃̃̃̃̃̃̃_x0005__x0000__x0000__x0000_뚼_x0018_턎"/>
      <sheetName val="dongia________________________4"/>
      <sheetName val="phan_tich_DG__________________4"/>
      <sheetName val="______________________________4"/>
      <sheetName val="dongia________________________5"/>
      <sheetName val="phan_tich_DG__________________5"/>
      <sheetName val="pha__tich_DG__________________3"/>
      <sheetName val="______________________________5"/>
      <sheetName val="_ongia________________________3"/>
      <sheetName val="dongia________________________6"/>
      <sheetName val="dongia________________________7"/>
      <sheetName val="phan tich DG?㠨Ȣ?_x0005__x0000__x0000__x0000_뛴"/>
      <sheetName val="dongia_x0000__x0000__x0000__x0000__x0000__x0000__x0000__x0000__x0000__x0000__x0009__x0000_㢠ś_x0000__x0004_䔵_x0000__x0000_Ā_x0000__x0000__x0000__x0005_"/>
      <sheetName val="dongia?̃̃̃̃̃̃̃̃̃̃̃̃̃̃̃̃_x0000__x0000_堀啐퐏䔿뮯"/>
      <sheetName val="_x0009_???_x0004_???("/>
      <sheetName val="phan tich DG_㠨_x0005__x0000__x0000__x0000__x0002__x0000_풱䠩隘_x0013_"/>
      <sheetName val="dongia?????????_x0009__x0005__x0000__x0000__x0000__x0002__x0000_쳟陠_x0012__x0002__x0000__x0000__x0000_"/>
      <sheetName val="dongia?????????_x0009__x0005__x0000__x0000__x0000__x0000_딾旦膼?_x0001__x0000_댔?"/>
      <sheetName val="?han tich DG_x0000__x0000_??_x0000__x0004__x0000__x0000__x0000__x0000__x0000__x0000_??_x0000__x0000__x0000__x0000__x0000_"/>
      <sheetName val="Ví d? hàm Vloïkup"/>
      <sheetName val="dongia?????????_x0009_??s?_x0004_???????s?"/>
      <sheetName val="????????_x0009_??s?_x0004_???????s????????"/>
    </sheetNames>
    <sheetDataSet>
      <sheetData sheetId="0"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 xml:space="preserve">L= 2xLtÇu+50m+ Lthi c«ng = 300mx2+50+100= </v>
          </cell>
        </row>
      </sheetData>
      <sheetData sheetId="40">
        <row r="6">
          <cell r="A6" t="str">
            <v xml:space="preserve">L= 2xLtÇu+50m+ Lthi c«ng = 300mx2+50+100= </v>
          </cell>
        </row>
      </sheetData>
      <sheetData sheetId="41">
        <row r="6">
          <cell r="A6" t="str">
            <v xml:space="preserve">L= 2xLtÇu+50m+ Lthi c«ng = 300mx2+50+100= </v>
          </cell>
        </row>
      </sheetData>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refreshError="1"/>
      <sheetData sheetId="190"/>
      <sheetData sheetId="19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sheetData sheetId="268"/>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sheetData sheetId="382"/>
      <sheetData sheetId="383" refreshError="1"/>
      <sheetData sheetId="384"/>
      <sheetData sheetId="385" refreshError="1"/>
      <sheetData sheetId="386" refreshError="1"/>
      <sheetData sheetId="387" refreshError="1"/>
      <sheetData sheetId="388" refreshError="1"/>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refreshError="1"/>
      <sheetData sheetId="435" refreshError="1"/>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refreshError="1"/>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refreshError="1"/>
      <sheetData sheetId="517" refreshError="1"/>
      <sheetData sheetId="518" refreshError="1"/>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refreshError="1"/>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sheetData sheetId="622" refreshError="1"/>
      <sheetData sheetId="623" refreshError="1"/>
      <sheetData sheetId="624" refreshError="1"/>
      <sheetData sheetId="625" refreshError="1"/>
      <sheetData sheetId="626" refreshError="1"/>
      <sheetData sheetId="627"/>
      <sheetData sheetId="628"/>
      <sheetData sheetId="629" refreshError="1"/>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0"/>
      <sheetName val="Earthwork"/>
      <sheetName val="Pavement"/>
      <sheetName val="Culvert"/>
      <sheetName val="Side ditch"/>
      <sheetName val="ATGT"/>
      <sheetName val="Bienbao"/>
      <sheetName val="Dgia"/>
      <sheetName val="OH"/>
      <sheetName val="GVT"/>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A6"/>
      <sheetName val="Typical"/>
      <sheetName val="Earthwnrk-E"/>
      <sheetName val="NC"/>
      <sheetName val="CPTNo"/>
      <sheetName val="NEW-PANEL"/>
      <sheetName val="GiaVL"/>
      <sheetName val="LEGEND"/>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Cudvert-E"/>
      <sheetName val="tra-vat-lieu"/>
      <sheetName val="LKVL-CK-HT-GD1"/>
      <sheetName val="giathanh1"/>
      <sheetName val="VL_NC"/>
      <sheetName val="Sheet3"/>
      <sheetName val="Curb"/>
      <sheetName val="Thuc thanh"/>
    </sheetNames>
    <sheetDataSet>
      <sheetData sheetId="0"/>
      <sheetData sheetId="1"/>
      <sheetData sheetId="2"/>
      <sheetData sheetId="3"/>
      <sheetData sheetId="4"/>
      <sheetData sheetId="5"/>
      <sheetData sheetId="6"/>
      <sheetData sheetId="7"/>
      <sheetData sheetId="8"/>
      <sheetData sheetId="9" refreshError="1">
        <row r="7">
          <cell r="B7" t="str">
            <v>¸p kÕ b×nh h¬i (25bav)</v>
          </cell>
          <cell r="C7" t="str">
            <v>VËt liÖu</v>
          </cell>
          <cell r="D7">
            <v>200000</v>
          </cell>
        </row>
        <row r="8">
          <cell r="B8" t="str">
            <v>147</v>
          </cell>
          <cell r="C8" t="str">
            <v>DÇu mazót</v>
          </cell>
          <cell r="D8" t="str">
            <v>kg</v>
          </cell>
          <cell r="E8">
            <v>0</v>
          </cell>
          <cell r="F8">
            <v>4900</v>
          </cell>
          <cell r="G8">
            <v>4300</v>
          </cell>
        </row>
        <row r="9">
          <cell r="B9" t="str">
            <v>220</v>
          </cell>
          <cell r="C9" t="str">
            <v>Gç chÌn khi l¾p cÊu kiÖn</v>
          </cell>
          <cell r="D9" t="str">
            <v>m3</v>
          </cell>
          <cell r="E9">
            <v>0</v>
          </cell>
          <cell r="F9">
            <v>1700000</v>
          </cell>
          <cell r="G9">
            <v>1364000</v>
          </cell>
        </row>
        <row r="10">
          <cell r="B10" t="str">
            <v>286</v>
          </cell>
          <cell r="C10" t="str">
            <v>Que hµn</v>
          </cell>
          <cell r="D10" t="str">
            <v>kg</v>
          </cell>
          <cell r="E10">
            <v>0</v>
          </cell>
          <cell r="F10">
            <v>10000</v>
          </cell>
          <cell r="G10">
            <v>7150</v>
          </cell>
        </row>
        <row r="11">
          <cell r="B11" t="str">
            <v>313</v>
          </cell>
          <cell r="C11" t="str">
            <v>S¾t ®Öm</v>
          </cell>
          <cell r="D11" t="str">
            <v>kg</v>
          </cell>
          <cell r="E11">
            <v>0</v>
          </cell>
          <cell r="F11">
            <v>4400</v>
          </cell>
          <cell r="G11">
            <v>3454</v>
          </cell>
        </row>
        <row r="12">
          <cell r="B12" t="str">
            <v>142</v>
          </cell>
          <cell r="C12" t="str">
            <v>D©y ®ay</v>
          </cell>
          <cell r="D12" t="str">
            <v>kg</v>
          </cell>
          <cell r="E12">
            <v>0</v>
          </cell>
          <cell r="F12">
            <v>5850</v>
          </cell>
          <cell r="G12">
            <v>10000</v>
          </cell>
        </row>
        <row r="13">
          <cell r="B13" t="str">
            <v>163</v>
          </cell>
          <cell r="C13" t="str">
            <v>GiÊy dÇu</v>
          </cell>
          <cell r="D13" t="str">
            <v>m2</v>
          </cell>
          <cell r="E13">
            <v>0</v>
          </cell>
          <cell r="F13">
            <v>1800</v>
          </cell>
          <cell r="G13">
            <v>3400</v>
          </cell>
        </row>
        <row r="14">
          <cell r="B14" t="str">
            <v>274</v>
          </cell>
          <cell r="C14" t="str">
            <v>Nhùa ®­êng</v>
          </cell>
          <cell r="D14" t="str">
            <v>kg</v>
          </cell>
          <cell r="E14">
            <v>0</v>
          </cell>
          <cell r="F14">
            <v>3754.2049999999999</v>
          </cell>
          <cell r="G14">
            <v>2450</v>
          </cell>
        </row>
        <row r="15">
          <cell r="B15" t="str">
            <v>430</v>
          </cell>
          <cell r="C15" t="str">
            <v>§¸ d¨m 4x6</v>
          </cell>
          <cell r="D15" t="str">
            <v>m3</v>
          </cell>
          <cell r="E15">
            <v>0</v>
          </cell>
          <cell r="F15">
            <v>70013</v>
          </cell>
          <cell r="G15">
            <v>85400</v>
          </cell>
        </row>
        <row r="16">
          <cell r="B16" t="str">
            <v>431</v>
          </cell>
          <cell r="C16" t="str">
            <v>§¸ d¨m lµm tÇng läc</v>
          </cell>
          <cell r="D16" t="str">
            <v>m3</v>
          </cell>
          <cell r="E16">
            <v>0</v>
          </cell>
          <cell r="F16">
            <v>80981</v>
          </cell>
          <cell r="G16">
            <v>88000</v>
          </cell>
        </row>
        <row r="17">
          <cell r="B17" t="str">
            <v>231</v>
          </cell>
          <cell r="C17" t="str">
            <v>Gç v¸n</v>
          </cell>
          <cell r="D17" t="str">
            <v>m3</v>
          </cell>
          <cell r="E17">
            <v>0</v>
          </cell>
          <cell r="F17">
            <v>1700000</v>
          </cell>
          <cell r="G17">
            <v>1273000</v>
          </cell>
        </row>
        <row r="18">
          <cell r="B18" t="str">
            <v>426</v>
          </cell>
          <cell r="C18" t="str">
            <v>§¸ d¨m</v>
          </cell>
          <cell r="D18" t="str">
            <v>m3</v>
          </cell>
          <cell r="E18">
            <v>0</v>
          </cell>
          <cell r="F18">
            <v>75918</v>
          </cell>
          <cell r="G18">
            <v>85400</v>
          </cell>
        </row>
        <row r="19">
          <cell r="B19" t="str">
            <v>434</v>
          </cell>
          <cell r="C19" t="str">
            <v>§¸ héc</v>
          </cell>
          <cell r="D19" t="str">
            <v>m3</v>
          </cell>
          <cell r="E19">
            <v>0</v>
          </cell>
          <cell r="F19">
            <v>55045</v>
          </cell>
          <cell r="G19">
            <v>63000</v>
          </cell>
        </row>
        <row r="20">
          <cell r="B20" t="str">
            <v>232</v>
          </cell>
          <cell r="C20" t="str">
            <v>Gç v¸n cÇu c«ng t¸c</v>
          </cell>
          <cell r="D20" t="str">
            <v>m3</v>
          </cell>
          <cell r="E20">
            <v>0</v>
          </cell>
          <cell r="F20">
            <v>1700000</v>
          </cell>
          <cell r="G20">
            <v>1273000</v>
          </cell>
        </row>
        <row r="21">
          <cell r="B21" t="str">
            <v>136</v>
          </cell>
          <cell r="C21" t="str">
            <v>D©y thÐp</v>
          </cell>
          <cell r="D21" t="str">
            <v>kg</v>
          </cell>
          <cell r="E21">
            <v>0</v>
          </cell>
          <cell r="F21">
            <v>7000</v>
          </cell>
          <cell r="G21">
            <v>6200</v>
          </cell>
        </row>
        <row r="22">
          <cell r="B22" t="str">
            <v>344</v>
          </cell>
          <cell r="C22" t="str">
            <v>ThÐp trßn D&lt;=10mm</v>
          </cell>
          <cell r="D22" t="str">
            <v>kg</v>
          </cell>
          <cell r="E22">
            <v>0</v>
          </cell>
          <cell r="F22">
            <v>4400</v>
          </cell>
          <cell r="G22">
            <v>3890</v>
          </cell>
        </row>
        <row r="23">
          <cell r="B23" t="str">
            <v>083</v>
          </cell>
          <cell r="C23" t="str">
            <v>CÊp phèi ®¸ 0,075 - 50mm</v>
          </cell>
          <cell r="D23" t="str">
            <v>m3</v>
          </cell>
          <cell r="E23">
            <v>0</v>
          </cell>
          <cell r="F23">
            <v>66981</v>
          </cell>
          <cell r="G23">
            <v>86705</v>
          </cell>
        </row>
        <row r="24">
          <cell r="B24" t="str">
            <v>083a</v>
          </cell>
          <cell r="C24" t="str">
            <v>CÊp phèi ®¸ 0,075 - 37mm</v>
          </cell>
          <cell r="D24" t="str">
            <v>m3</v>
          </cell>
          <cell r="E24">
            <v>0</v>
          </cell>
          <cell r="F24">
            <v>75981</v>
          </cell>
          <cell r="G24">
            <v>86705</v>
          </cell>
        </row>
        <row r="25">
          <cell r="B25" t="str">
            <v>412</v>
          </cell>
          <cell r="C25" t="str">
            <v>§inh ®Øa</v>
          </cell>
          <cell r="D25" t="str">
            <v>C¸i</v>
          </cell>
          <cell r="E25">
            <v>0</v>
          </cell>
          <cell r="F25">
            <v>1400</v>
          </cell>
          <cell r="G25">
            <v>1400</v>
          </cell>
        </row>
        <row r="26">
          <cell r="B26" t="str">
            <v>401</v>
          </cell>
          <cell r="C26" t="str">
            <v>§inh</v>
          </cell>
          <cell r="D26" t="str">
            <v>kg</v>
          </cell>
          <cell r="E26">
            <v>0</v>
          </cell>
          <cell r="F26">
            <v>6500</v>
          </cell>
          <cell r="G26">
            <v>6000</v>
          </cell>
        </row>
        <row r="27">
          <cell r="B27" t="str">
            <v>240</v>
          </cell>
          <cell r="C27" t="str">
            <v>Gç ®µ, chèng</v>
          </cell>
          <cell r="D27" t="str">
            <v>m3</v>
          </cell>
          <cell r="E27">
            <v>0</v>
          </cell>
          <cell r="F27">
            <v>1750000</v>
          </cell>
          <cell r="G27">
            <v>1364000</v>
          </cell>
        </row>
        <row r="28">
          <cell r="B28" t="str">
            <v>233</v>
          </cell>
          <cell r="C28" t="str">
            <v>Gç v¸n khu«n</v>
          </cell>
          <cell r="D28" t="str">
            <v>m3</v>
          </cell>
          <cell r="E28">
            <v>0</v>
          </cell>
          <cell r="F28">
            <v>1700000</v>
          </cell>
          <cell r="G28">
            <v>1273000</v>
          </cell>
        </row>
        <row r="29">
          <cell r="B29" t="str">
            <v>282</v>
          </cell>
          <cell r="C29" t="str">
            <v>Phô gia dÎo ho¸</v>
          </cell>
          <cell r="D29" t="str">
            <v>kg</v>
          </cell>
          <cell r="E29">
            <v>0</v>
          </cell>
          <cell r="F29">
            <v>780</v>
          </cell>
          <cell r="G29">
            <v>746</v>
          </cell>
        </row>
        <row r="30">
          <cell r="B30" t="str">
            <v>275</v>
          </cell>
          <cell r="C30" t="str">
            <v>N­íc</v>
          </cell>
          <cell r="D30" t="str">
            <v>LÝt</v>
          </cell>
          <cell r="E30">
            <v>0</v>
          </cell>
          <cell r="F30">
            <v>5</v>
          </cell>
          <cell r="G30">
            <v>4</v>
          </cell>
        </row>
        <row r="31">
          <cell r="B31" t="str">
            <v>390</v>
          </cell>
          <cell r="C31" t="str">
            <v>Xi m¨ng PC30</v>
          </cell>
          <cell r="D31" t="str">
            <v>kg</v>
          </cell>
          <cell r="E31">
            <v>0</v>
          </cell>
          <cell r="F31">
            <v>755</v>
          </cell>
          <cell r="G31">
            <v>746</v>
          </cell>
        </row>
        <row r="32">
          <cell r="B32" t="str">
            <v>119</v>
          </cell>
          <cell r="C32" t="str">
            <v>Cñi</v>
          </cell>
          <cell r="D32" t="str">
            <v>kg</v>
          </cell>
          <cell r="E32">
            <v>0</v>
          </cell>
          <cell r="F32">
            <v>900</v>
          </cell>
          <cell r="G32">
            <v>500</v>
          </cell>
        </row>
        <row r="33">
          <cell r="B33" t="str">
            <v>002</v>
          </cell>
          <cell r="C33" t="str">
            <v>Bao t¶i</v>
          </cell>
          <cell r="D33" t="str">
            <v>m2</v>
          </cell>
          <cell r="E33">
            <v>0</v>
          </cell>
          <cell r="F33">
            <v>4200</v>
          </cell>
          <cell r="G33">
            <v>3800</v>
          </cell>
        </row>
        <row r="34">
          <cell r="B34" t="str">
            <v>067</v>
          </cell>
          <cell r="C34" t="str">
            <v>Bét ®¸</v>
          </cell>
          <cell r="D34" t="str">
            <v>kg</v>
          </cell>
          <cell r="E34">
            <v>0</v>
          </cell>
          <cell r="F34">
            <v>300</v>
          </cell>
          <cell r="G34">
            <v>250</v>
          </cell>
        </row>
        <row r="35">
          <cell r="B35" t="str">
            <v>271</v>
          </cell>
          <cell r="C35" t="str">
            <v>Nhùa bitum</v>
          </cell>
          <cell r="D35" t="str">
            <v>kg</v>
          </cell>
          <cell r="E35">
            <v>0</v>
          </cell>
          <cell r="F35">
            <v>3754.2049999999999</v>
          </cell>
          <cell r="G35">
            <v>2450</v>
          </cell>
        </row>
        <row r="36">
          <cell r="B36" t="str">
            <v>081</v>
          </cell>
          <cell r="C36" t="str">
            <v>C¸t vµng</v>
          </cell>
          <cell r="D36" t="str">
            <v>m3</v>
          </cell>
          <cell r="E36">
            <v>0</v>
          </cell>
          <cell r="F36">
            <v>74090</v>
          </cell>
          <cell r="G36">
            <v>50000</v>
          </cell>
        </row>
        <row r="37">
          <cell r="B37" t="str">
            <v>428</v>
          </cell>
          <cell r="C37" t="str">
            <v>§¸ d¨m 1x2</v>
          </cell>
          <cell r="D37" t="str">
            <v>m3</v>
          </cell>
          <cell r="E37">
            <v>0</v>
          </cell>
          <cell r="F37">
            <v>80981</v>
          </cell>
          <cell r="G37">
            <v>101000</v>
          </cell>
        </row>
        <row r="38">
          <cell r="B38" t="str">
            <v>383</v>
          </cell>
          <cell r="C38" t="str">
            <v>VËt liÖu kh¸c</v>
          </cell>
          <cell r="D38" t="str">
            <v>%</v>
          </cell>
          <cell r="E38">
            <v>0</v>
          </cell>
          <cell r="F38">
            <v>0</v>
          </cell>
        </row>
        <row r="39">
          <cell r="B39" t="str">
            <v>143</v>
          </cell>
          <cell r="C39" t="str">
            <v>D©y ®iÖn</v>
          </cell>
          <cell r="D39" t="str">
            <v>m</v>
          </cell>
          <cell r="E39">
            <v>0</v>
          </cell>
          <cell r="F39">
            <v>1200</v>
          </cell>
          <cell r="G39">
            <v>1350</v>
          </cell>
        </row>
        <row r="40">
          <cell r="B40" t="str">
            <v>128</v>
          </cell>
          <cell r="C40" t="str">
            <v>D©y ch¸y chËm</v>
          </cell>
          <cell r="D40" t="str">
            <v>m</v>
          </cell>
          <cell r="E40">
            <v>0</v>
          </cell>
          <cell r="F40">
            <v>1200</v>
          </cell>
          <cell r="G40">
            <v>1200</v>
          </cell>
        </row>
        <row r="41">
          <cell r="B41" t="str">
            <v>135</v>
          </cell>
          <cell r="C41" t="str">
            <v>D©y næ</v>
          </cell>
          <cell r="D41" t="str">
            <v>m</v>
          </cell>
          <cell r="E41">
            <v>0</v>
          </cell>
          <cell r="F41">
            <v>3000</v>
          </cell>
          <cell r="G41">
            <v>3000</v>
          </cell>
        </row>
        <row r="42">
          <cell r="B42" t="str">
            <v>249</v>
          </cell>
          <cell r="C42" t="str">
            <v>KÝp næ</v>
          </cell>
          <cell r="D42" t="str">
            <v>c¸i</v>
          </cell>
          <cell r="E42">
            <v>0</v>
          </cell>
          <cell r="F42">
            <v>2000</v>
          </cell>
          <cell r="G42">
            <v>2000</v>
          </cell>
        </row>
        <row r="43">
          <cell r="B43" t="str">
            <v>321</v>
          </cell>
          <cell r="C43" t="str">
            <v>Thuèc næ  Am«nÝt</v>
          </cell>
          <cell r="D43" t="str">
            <v>kg</v>
          </cell>
          <cell r="E43">
            <v>0</v>
          </cell>
          <cell r="F43">
            <v>15980</v>
          </cell>
          <cell r="G43">
            <v>10500</v>
          </cell>
        </row>
        <row r="44">
          <cell r="B44" t="str">
            <v>457a</v>
          </cell>
          <cell r="C44" t="str">
            <v>èng thÐp tr¸ng kÏm D80mm</v>
          </cell>
          <cell r="D44" t="str">
            <v>m</v>
          </cell>
          <cell r="E44">
            <v>0</v>
          </cell>
          <cell r="F44">
            <v>45000</v>
          </cell>
        </row>
        <row r="45">
          <cell r="B45" t="str">
            <v>020</v>
          </cell>
          <cell r="C45" t="str">
            <v>Bu l«ng M14x70</v>
          </cell>
          <cell r="D45" t="str">
            <v>c¸i</v>
          </cell>
          <cell r="E45">
            <v>0</v>
          </cell>
          <cell r="F45">
            <v>4500</v>
          </cell>
        </row>
        <row r="46">
          <cell r="B46" t="str">
            <v>025</v>
          </cell>
          <cell r="C46" t="str">
            <v>Bu l«ng M16x320</v>
          </cell>
          <cell r="D46" t="str">
            <v>c¸i</v>
          </cell>
          <cell r="E46">
            <v>0</v>
          </cell>
          <cell r="F46">
            <v>8700</v>
          </cell>
        </row>
        <row r="47">
          <cell r="B47" t="str">
            <v>021</v>
          </cell>
          <cell r="C47" t="str">
            <v>Bu l«ng M16x32</v>
          </cell>
          <cell r="D47" t="str">
            <v>c¸i</v>
          </cell>
          <cell r="E47">
            <v>0</v>
          </cell>
          <cell r="F47">
            <v>5800</v>
          </cell>
        </row>
        <row r="48">
          <cell r="B48" t="str">
            <v>mb423</v>
          </cell>
          <cell r="C48" t="str">
            <v>BiÓn b¸o vu«ng 0.91x0.91</v>
          </cell>
          <cell r="D48" t="str">
            <v>c¸i</v>
          </cell>
          <cell r="E48">
            <v>0</v>
          </cell>
          <cell r="F48">
            <v>563108</v>
          </cell>
        </row>
        <row r="49">
          <cell r="B49" t="str">
            <v>mbcn1</v>
          </cell>
          <cell r="C49" t="str">
            <v>BiÓn b¸o ch÷ nhËt 0.4x0.91</v>
          </cell>
          <cell r="D49" t="str">
            <v>c¸i</v>
          </cell>
          <cell r="E49">
            <v>0</v>
          </cell>
          <cell r="F49">
            <v>247520.00000000003</v>
          </cell>
        </row>
        <row r="50">
          <cell r="B50" t="str">
            <v>mbcn2</v>
          </cell>
          <cell r="C50" t="str">
            <v>BiÓn b¸o ch÷ nhËt 1.3x2.1</v>
          </cell>
          <cell r="D50" t="str">
            <v>c¸i</v>
          </cell>
          <cell r="E50">
            <v>0</v>
          </cell>
          <cell r="F50">
            <v>1856400.0000000002</v>
          </cell>
        </row>
        <row r="51">
          <cell r="B51" t="str">
            <v>mbtg</v>
          </cell>
          <cell r="C51" t="str">
            <v>BiÓn tam gi¸c 0.91x0.91x0.91</v>
          </cell>
          <cell r="D51" t="str">
            <v>c¸i</v>
          </cell>
          <cell r="E51">
            <v>0</v>
          </cell>
          <cell r="F51">
            <v>299000</v>
          </cell>
        </row>
        <row r="52">
          <cell r="B52" t="str">
            <v>mbtr</v>
          </cell>
          <cell r="C52" t="str">
            <v>MÆt biÓn trßn D91</v>
          </cell>
          <cell r="D52" t="str">
            <v>c¸i</v>
          </cell>
          <cell r="E52">
            <v>0</v>
          </cell>
          <cell r="F52">
            <v>409500</v>
          </cell>
        </row>
        <row r="53">
          <cell r="B53" t="str">
            <v>305a</v>
          </cell>
          <cell r="C53" t="str">
            <v>Bét s¬n nãng ph¶n quang</v>
          </cell>
          <cell r="D53" t="str">
            <v>kg</v>
          </cell>
          <cell r="E53">
            <v>0</v>
          </cell>
          <cell r="F53">
            <v>11000</v>
          </cell>
        </row>
        <row r="54">
          <cell r="B54" t="str">
            <v>htt</v>
          </cell>
          <cell r="C54" t="str">
            <v>H¹t thuû tinh lo¹i II</v>
          </cell>
          <cell r="D54" t="str">
            <v>kg</v>
          </cell>
          <cell r="E54">
            <v>0</v>
          </cell>
          <cell r="F54">
            <v>14500</v>
          </cell>
        </row>
        <row r="55">
          <cell r="B55" t="str">
            <v>ga</v>
          </cell>
          <cell r="C55" t="str">
            <v>KhÝ ga</v>
          </cell>
          <cell r="D55" t="str">
            <v>kg</v>
          </cell>
          <cell r="E55">
            <v>0</v>
          </cell>
          <cell r="F55">
            <v>9000</v>
          </cell>
        </row>
        <row r="56">
          <cell r="B56" t="str">
            <v>305</v>
          </cell>
          <cell r="C56" t="str">
            <v>S¬n</v>
          </cell>
          <cell r="D56" t="str">
            <v>kg</v>
          </cell>
          <cell r="E56">
            <v>0</v>
          </cell>
          <cell r="F56">
            <v>21000</v>
          </cell>
        </row>
        <row r="57">
          <cell r="B57" t="str">
            <v>tph1</v>
          </cell>
          <cell r="C57" t="str">
            <v>T«n sãng phßng hé</v>
          </cell>
          <cell r="D57" t="str">
            <v>m</v>
          </cell>
          <cell r="E57">
            <v>0</v>
          </cell>
          <cell r="F57">
            <v>111600</v>
          </cell>
        </row>
        <row r="58">
          <cell r="B58" t="str">
            <v>tph2</v>
          </cell>
          <cell r="C58" t="str">
            <v>T«n phßng hé tÊm ®Çu</v>
          </cell>
          <cell r="D58" t="str">
            <v>tÊm</v>
          </cell>
          <cell r="E58">
            <v>0</v>
          </cell>
          <cell r="F58">
            <v>91100</v>
          </cell>
        </row>
        <row r="59">
          <cell r="B59" t="str">
            <v>cph</v>
          </cell>
          <cell r="C59" t="str">
            <v>Cét phßng hé</v>
          </cell>
          <cell r="D59" t="str">
            <v>cét</v>
          </cell>
          <cell r="E59">
            <v>0</v>
          </cell>
          <cell r="F59">
            <v>145026.78750000001</v>
          </cell>
        </row>
        <row r="60">
          <cell r="B60" t="str">
            <v>lcbt</v>
          </cell>
          <cell r="C60" t="str">
            <v>L­ìi c¾t BT</v>
          </cell>
          <cell r="D60" t="str">
            <v>Lç</v>
          </cell>
          <cell r="E60">
            <v>0</v>
          </cell>
          <cell r="F60">
            <v>6250</v>
          </cell>
        </row>
        <row r="61">
          <cell r="B61" t="str">
            <v>cay</v>
          </cell>
          <cell r="C61" t="str">
            <v>C©y ng©u</v>
          </cell>
          <cell r="D61" t="str">
            <v>C©y</v>
          </cell>
          <cell r="E61">
            <v>0</v>
          </cell>
          <cell r="F61">
            <v>84000</v>
          </cell>
        </row>
        <row r="62">
          <cell r="B62" t="str">
            <v>Bµn nÐn D = 34cm</v>
          </cell>
          <cell r="C62" t="str">
            <v>Nh©n c«ng</v>
          </cell>
          <cell r="D62">
            <v>400000</v>
          </cell>
        </row>
        <row r="63">
          <cell r="B63" t="str">
            <v>6145</v>
          </cell>
          <cell r="C63" t="str">
            <v>Nh©n c«ng 4,5/7</v>
          </cell>
          <cell r="D63" t="str">
            <v>c«ng</v>
          </cell>
          <cell r="E63">
            <v>0</v>
          </cell>
          <cell r="F63">
            <v>23294.0445</v>
          </cell>
          <cell r="G63">
            <v>14925</v>
          </cell>
        </row>
        <row r="64">
          <cell r="B64" t="str">
            <v>6135</v>
          </cell>
          <cell r="C64" t="str">
            <v>Nh©n c«ng 3,5/7</v>
          </cell>
          <cell r="D64" t="str">
            <v>c«ng</v>
          </cell>
          <cell r="E64">
            <v>0</v>
          </cell>
          <cell r="F64">
            <v>20244.358539999997</v>
          </cell>
          <cell r="G64">
            <v>12971</v>
          </cell>
        </row>
        <row r="65">
          <cell r="B65" t="str">
            <v>6137</v>
          </cell>
          <cell r="C65" t="str">
            <v>Nh©n c«ng 3,7/7</v>
          </cell>
          <cell r="D65" t="str">
            <v>c«ng</v>
          </cell>
          <cell r="E65">
            <v>0</v>
          </cell>
          <cell r="F65">
            <v>20592.403559999995</v>
          </cell>
          <cell r="G65">
            <v>13194</v>
          </cell>
        </row>
        <row r="66">
          <cell r="B66" t="str">
            <v>6140</v>
          </cell>
          <cell r="C66" t="str">
            <v>Nh©n c«ng 4/7</v>
          </cell>
          <cell r="D66" t="str">
            <v>c«ng</v>
          </cell>
          <cell r="E66">
            <v>0</v>
          </cell>
          <cell r="F66">
            <v>21115.251459999999</v>
          </cell>
          <cell r="G66">
            <v>13529</v>
          </cell>
        </row>
        <row r="67">
          <cell r="B67" t="str">
            <v>6127</v>
          </cell>
          <cell r="C67" t="str">
            <v>Nh©n c«ng 2,7/7</v>
          </cell>
          <cell r="D67" t="str">
            <v>c«ng</v>
          </cell>
          <cell r="E67">
            <v>0</v>
          </cell>
          <cell r="F67">
            <v>18883.393260000001</v>
          </cell>
          <cell r="G67">
            <v>12099</v>
          </cell>
        </row>
        <row r="68">
          <cell r="B68" t="str">
            <v>6130</v>
          </cell>
          <cell r="C68" t="str">
            <v>Nh©n c«ng 3/7</v>
          </cell>
          <cell r="D68" t="str">
            <v>c«ng</v>
          </cell>
          <cell r="E68">
            <v>0</v>
          </cell>
          <cell r="F68">
            <v>19373.465619999999</v>
          </cell>
          <cell r="G68">
            <v>12413</v>
          </cell>
        </row>
        <row r="69">
          <cell r="B69" t="str">
            <v>Bãng ®iÖn 36W</v>
          </cell>
          <cell r="C69" t="str">
            <v>M¸y thi c«ng</v>
          </cell>
          <cell r="D69">
            <v>10000</v>
          </cell>
        </row>
        <row r="70">
          <cell r="B70" t="str">
            <v>7534</v>
          </cell>
          <cell r="C70" t="str">
            <v>M¸y c¾t t«n 15kw</v>
          </cell>
          <cell r="D70" t="str">
            <v>ca</v>
          </cell>
          <cell r="E70">
            <v>0</v>
          </cell>
          <cell r="F70">
            <v>185494.8897</v>
          </cell>
          <cell r="G70">
            <v>164322</v>
          </cell>
        </row>
        <row r="71">
          <cell r="B71" t="str">
            <v>7584</v>
          </cell>
          <cell r="C71" t="str">
            <v>M¸y ®ét dËp</v>
          </cell>
          <cell r="D71" t="str">
            <v>ca</v>
          </cell>
          <cell r="E71">
            <v>0</v>
          </cell>
          <cell r="F71">
            <v>72091.74755</v>
          </cell>
          <cell r="G71">
            <v>63863</v>
          </cell>
        </row>
        <row r="72">
          <cell r="B72" t="str">
            <v>7529</v>
          </cell>
          <cell r="C72" t="str">
            <v>M¸y cuèn èng</v>
          </cell>
          <cell r="D72" t="str">
            <v>ca</v>
          </cell>
          <cell r="E72">
            <v>0</v>
          </cell>
          <cell r="F72">
            <v>49205.442649999997</v>
          </cell>
          <cell r="G72">
            <v>43589</v>
          </cell>
        </row>
        <row r="73">
          <cell r="B73" t="str">
            <v>mcbt</v>
          </cell>
          <cell r="C73" t="str">
            <v>M¸y c¾t BT D50</v>
          </cell>
          <cell r="D73" t="str">
            <v>Ca</v>
          </cell>
          <cell r="E73">
            <v>0</v>
          </cell>
          <cell r="F73">
            <v>35391.705199999997</v>
          </cell>
          <cell r="G73">
            <v>31352</v>
          </cell>
        </row>
        <row r="74">
          <cell r="B74" t="str">
            <v>6564</v>
          </cell>
          <cell r="C74" t="str">
            <v>«t« t­íi nhùa 7 tÊn</v>
          </cell>
          <cell r="D74" t="str">
            <v>Ca</v>
          </cell>
          <cell r="E74">
            <v>0</v>
          </cell>
          <cell r="F74">
            <v>841101.61960000009</v>
          </cell>
          <cell r="G74">
            <v>745096</v>
          </cell>
        </row>
        <row r="75">
          <cell r="B75" t="str">
            <v>7552</v>
          </cell>
          <cell r="C75" t="str">
            <v>M¸y nÐn khÝ 9m3/ph</v>
          </cell>
          <cell r="D75" t="str">
            <v>ca</v>
          </cell>
          <cell r="E75">
            <v>0</v>
          </cell>
          <cell r="F75">
            <v>419298.91515000002</v>
          </cell>
          <cell r="G75">
            <v>371439</v>
          </cell>
        </row>
        <row r="76">
          <cell r="B76" t="str">
            <v>7621</v>
          </cell>
          <cell r="C76" t="str">
            <v>¤ t« t­íi n­íc 5m3</v>
          </cell>
          <cell r="D76" t="str">
            <v>ca</v>
          </cell>
          <cell r="E76">
            <v>0</v>
          </cell>
          <cell r="F76">
            <v>387254.25020000001</v>
          </cell>
          <cell r="G76">
            <v>343052</v>
          </cell>
        </row>
        <row r="77">
          <cell r="B77" t="str">
            <v>7553</v>
          </cell>
          <cell r="C77" t="str">
            <v>M¸y phun s¬n</v>
          </cell>
          <cell r="D77" t="str">
            <v>ca</v>
          </cell>
          <cell r="E77">
            <v>0</v>
          </cell>
          <cell r="F77">
            <v>32547.003199999999</v>
          </cell>
          <cell r="G77">
            <v>28832</v>
          </cell>
        </row>
        <row r="78">
          <cell r="B78" t="str">
            <v>7500</v>
          </cell>
          <cell r="C78" t="str">
            <v>Bóa c¨n 3m3 KN/ph</v>
          </cell>
          <cell r="D78" t="str">
            <v>ca</v>
          </cell>
          <cell r="E78">
            <v>0</v>
          </cell>
          <cell r="F78">
            <v>27928.877850000001</v>
          </cell>
          <cell r="G78">
            <v>24741</v>
          </cell>
        </row>
        <row r="79">
          <cell r="B79" t="str">
            <v>7538</v>
          </cell>
          <cell r="C79" t="str">
            <v>M¸y hµn 23kw</v>
          </cell>
          <cell r="D79" t="str">
            <v>ca</v>
          </cell>
          <cell r="E79">
            <v>0</v>
          </cell>
          <cell r="F79">
            <v>87303.001300000004</v>
          </cell>
          <cell r="G79">
            <v>77338</v>
          </cell>
        </row>
        <row r="80">
          <cell r="B80" t="str">
            <v>7506</v>
          </cell>
          <cell r="C80" t="str">
            <v>CÇn cÈu 10T</v>
          </cell>
          <cell r="D80" t="str">
            <v>ca</v>
          </cell>
          <cell r="E80">
            <v>0</v>
          </cell>
          <cell r="F80">
            <v>694819.59234999993</v>
          </cell>
          <cell r="G80">
            <v>615511</v>
          </cell>
        </row>
        <row r="81">
          <cell r="B81" t="str">
            <v>7579</v>
          </cell>
          <cell r="C81" t="str">
            <v>M¸y ®Çm dïi 1,5kw</v>
          </cell>
          <cell r="D81" t="str">
            <v>ca</v>
          </cell>
          <cell r="E81">
            <v>0</v>
          </cell>
          <cell r="F81">
            <v>42282.205600000001</v>
          </cell>
          <cell r="G81">
            <v>37456</v>
          </cell>
        </row>
        <row r="82">
          <cell r="B82" t="str">
            <v>7536</v>
          </cell>
          <cell r="C82" t="str">
            <v>M¸y c¾t uèn</v>
          </cell>
          <cell r="D82" t="str">
            <v>ca</v>
          </cell>
          <cell r="E82">
            <v>0</v>
          </cell>
          <cell r="F82">
            <v>44915.81265</v>
          </cell>
          <cell r="G82">
            <v>39789</v>
          </cell>
        </row>
        <row r="83">
          <cell r="B83" t="str">
            <v>7558</v>
          </cell>
          <cell r="C83" t="str">
            <v>M¸y trén 250L</v>
          </cell>
          <cell r="D83" t="str">
            <v>ca</v>
          </cell>
          <cell r="E83">
            <v>0</v>
          </cell>
          <cell r="F83">
            <v>108676.64720000001</v>
          </cell>
          <cell r="G83">
            <v>96272</v>
          </cell>
        </row>
        <row r="84">
          <cell r="B84" t="str">
            <v>7559</v>
          </cell>
          <cell r="C84" t="str">
            <v>M¸y trén 80L</v>
          </cell>
          <cell r="D84" t="str">
            <v>ca</v>
          </cell>
          <cell r="E84">
            <v>0</v>
          </cell>
          <cell r="F84">
            <v>51130.1319</v>
          </cell>
          <cell r="G84">
            <v>45294</v>
          </cell>
        </row>
        <row r="85">
          <cell r="B85" t="str">
            <v>7546</v>
          </cell>
          <cell r="C85" t="str">
            <v>M¸y lu rung 25T</v>
          </cell>
          <cell r="D85" t="str">
            <v>ca</v>
          </cell>
          <cell r="E85">
            <v>0</v>
          </cell>
          <cell r="F85">
            <v>1174099.9522499999</v>
          </cell>
          <cell r="G85">
            <v>1040085</v>
          </cell>
        </row>
        <row r="86">
          <cell r="B86" t="str">
            <v>7554</v>
          </cell>
          <cell r="C86" t="str">
            <v>M¸y r¶i 50 - 60T/h</v>
          </cell>
          <cell r="D86" t="str">
            <v>ca</v>
          </cell>
          <cell r="E86">
            <v>0</v>
          </cell>
          <cell r="F86">
            <v>726135.02020000003</v>
          </cell>
          <cell r="G86">
            <v>643252</v>
          </cell>
        </row>
        <row r="87">
          <cell r="B87" t="str">
            <v>7563</v>
          </cell>
          <cell r="C87" t="str">
            <v>M¸y xóc 1,25m3</v>
          </cell>
          <cell r="D87" t="str">
            <v>ca</v>
          </cell>
          <cell r="E87">
            <v>0</v>
          </cell>
          <cell r="F87">
            <v>1398566.1305</v>
          </cell>
          <cell r="G87">
            <v>1238930</v>
          </cell>
        </row>
        <row r="88">
          <cell r="B88" t="str">
            <v>7601</v>
          </cell>
          <cell r="C88" t="str">
            <v>Tr¹m trén 50-60tÊn/h</v>
          </cell>
          <cell r="D88" t="str">
            <v>ca</v>
          </cell>
          <cell r="E88">
            <v>0</v>
          </cell>
          <cell r="F88">
            <v>11170788.0374</v>
          </cell>
          <cell r="G88">
            <v>9895724</v>
          </cell>
        </row>
        <row r="89">
          <cell r="B89" t="str">
            <v>7576</v>
          </cell>
          <cell r="C89" t="str">
            <v>M¸y ®Çm b¸nh lèp 16T</v>
          </cell>
          <cell r="D89" t="str">
            <v>ca</v>
          </cell>
          <cell r="E89">
            <v>0</v>
          </cell>
          <cell r="F89">
            <v>487723.02905000001</v>
          </cell>
          <cell r="G89">
            <v>432053</v>
          </cell>
        </row>
        <row r="90">
          <cell r="B90" t="str">
            <v>7544</v>
          </cell>
          <cell r="C90" t="str">
            <v>M¸y lu 10T</v>
          </cell>
          <cell r="D90" t="str">
            <v>ca</v>
          </cell>
          <cell r="E90">
            <v>0</v>
          </cell>
          <cell r="F90">
            <v>326149.59970000002</v>
          </cell>
          <cell r="G90">
            <v>288922</v>
          </cell>
        </row>
        <row r="91">
          <cell r="B91" t="str">
            <v>7555</v>
          </cell>
          <cell r="C91" t="str">
            <v>M¸y r¶i 20T/h</v>
          </cell>
          <cell r="D91" t="str">
            <v>ca</v>
          </cell>
          <cell r="E91">
            <v>0</v>
          </cell>
          <cell r="F91">
            <v>507982.49999999994</v>
          </cell>
          <cell r="G91">
            <v>450000</v>
          </cell>
        </row>
        <row r="92">
          <cell r="B92" t="str">
            <v>7543</v>
          </cell>
          <cell r="C92" t="str">
            <v>M¸y kh¸c</v>
          </cell>
          <cell r="D92" t="str">
            <v>%</v>
          </cell>
          <cell r="E92">
            <v>0</v>
          </cell>
          <cell r="F92">
            <v>0</v>
          </cell>
        </row>
        <row r="93">
          <cell r="B93" t="str">
            <v>mns</v>
          </cell>
          <cell r="C93" t="str">
            <v>M¸y nÊu s¬n</v>
          </cell>
          <cell r="D93" t="str">
            <v>ca</v>
          </cell>
          <cell r="E93">
            <v>0</v>
          </cell>
          <cell r="F93">
            <v>74057.075400000002</v>
          </cell>
          <cell r="G93">
            <v>65604</v>
          </cell>
        </row>
        <row r="94">
          <cell r="B94" t="str">
            <v>mrs</v>
          </cell>
          <cell r="C94" t="str">
            <v>M¸y r¶i s¬n</v>
          </cell>
          <cell r="D94" t="str">
            <v>ca</v>
          </cell>
          <cell r="E94">
            <v>0</v>
          </cell>
          <cell r="F94">
            <v>74057.075400000002</v>
          </cell>
          <cell r="G94">
            <v>65604</v>
          </cell>
        </row>
        <row r="95">
          <cell r="B95" t="str">
            <v>7621</v>
          </cell>
          <cell r="C95" t="str">
            <v>¤ t« t­íi n­íc 5m3</v>
          </cell>
          <cell r="D95" t="str">
            <v>ca</v>
          </cell>
          <cell r="E95">
            <v>0</v>
          </cell>
          <cell r="F95">
            <v>387254.25020000001</v>
          </cell>
          <cell r="G95">
            <v>343052</v>
          </cell>
        </row>
        <row r="96">
          <cell r="B96" t="str">
            <v>7556</v>
          </cell>
          <cell r="C96" t="str">
            <v>M¸y san 110cv</v>
          </cell>
          <cell r="D96" t="str">
            <v>ca</v>
          </cell>
          <cell r="E96">
            <v>0</v>
          </cell>
          <cell r="F96">
            <v>659554.31835000007</v>
          </cell>
          <cell r="G96">
            <v>584271</v>
          </cell>
        </row>
        <row r="97">
          <cell r="B97" t="str">
            <v>7573</v>
          </cell>
          <cell r="C97" t="str">
            <v>M¸y ®Çm 25T</v>
          </cell>
          <cell r="D97" t="str">
            <v>ca</v>
          </cell>
          <cell r="E97">
            <v>0</v>
          </cell>
          <cell r="F97">
            <v>654733</v>
          </cell>
          <cell r="G97">
            <v>580000</v>
          </cell>
        </row>
        <row r="98">
          <cell r="B98" t="str">
            <v>7574</v>
          </cell>
          <cell r="C98" t="str">
            <v>M¸y ®Çm 9T</v>
          </cell>
          <cell r="D98" t="str">
            <v>ca</v>
          </cell>
          <cell r="E98">
            <v>0</v>
          </cell>
          <cell r="F98">
            <v>501033.29939999996</v>
          </cell>
          <cell r="G98">
            <v>443844</v>
          </cell>
        </row>
        <row r="99">
          <cell r="B99" t="str">
            <v>7572</v>
          </cell>
          <cell r="C99" t="str">
            <v>M¸y ®Çm 16T</v>
          </cell>
          <cell r="D99" t="str">
            <v>ca</v>
          </cell>
          <cell r="E99">
            <v>0</v>
          </cell>
          <cell r="F99">
            <v>568940.4</v>
          </cell>
          <cell r="G99">
            <v>504000</v>
          </cell>
        </row>
        <row r="100">
          <cell r="B100" t="str">
            <v>7615</v>
          </cell>
          <cell r="C100" t="str">
            <v>¤ t« &lt;=12T</v>
          </cell>
          <cell r="D100" t="str">
            <v>ca</v>
          </cell>
          <cell r="E100">
            <v>0</v>
          </cell>
          <cell r="F100">
            <v>651220.01879999996</v>
          </cell>
          <cell r="G100">
            <v>576888</v>
          </cell>
        </row>
        <row r="101">
          <cell r="B101" t="str">
            <v>7548</v>
          </cell>
          <cell r="C101" t="str">
            <v>M¸y nÐn khÝ 10m3/ph</v>
          </cell>
          <cell r="D101" t="str">
            <v>ca</v>
          </cell>
          <cell r="E101">
            <v>0</v>
          </cell>
          <cell r="F101">
            <v>437166.35294999997</v>
          </cell>
          <cell r="G101">
            <v>387267</v>
          </cell>
        </row>
        <row r="102">
          <cell r="B102" t="str">
            <v>7541</v>
          </cell>
          <cell r="C102" t="str">
            <v>M¸y khoan cÇm tay D42mm</v>
          </cell>
          <cell r="D102" t="str">
            <v>ca</v>
          </cell>
          <cell r="E102">
            <v>0</v>
          </cell>
          <cell r="F102">
            <v>39912.749450000003</v>
          </cell>
          <cell r="G102">
            <v>35357</v>
          </cell>
        </row>
        <row r="103">
          <cell r="B103" t="str">
            <v>7586</v>
          </cell>
          <cell r="C103" t="str">
            <v>M¸y ñi 110cv</v>
          </cell>
          <cell r="D103" t="str">
            <v>ca</v>
          </cell>
          <cell r="E103">
            <v>0</v>
          </cell>
          <cell r="F103">
            <v>755593.48979999998</v>
          </cell>
          <cell r="G103">
            <v>669348</v>
          </cell>
        </row>
        <row r="104">
          <cell r="B104" t="str">
            <v>7614</v>
          </cell>
          <cell r="C104" t="str">
            <v>¤ t« &lt;=10T</v>
          </cell>
          <cell r="D104" t="str">
            <v>ca</v>
          </cell>
          <cell r="E104">
            <v>0</v>
          </cell>
          <cell r="F104">
            <v>593481.59900000005</v>
          </cell>
          <cell r="G104">
            <v>525740</v>
          </cell>
        </row>
        <row r="105">
          <cell r="B105" t="str">
            <v>7568</v>
          </cell>
          <cell r="C105" t="str">
            <v>M¸y ®µo &lt;=1.6m3</v>
          </cell>
          <cell r="D105" t="str">
            <v>ca</v>
          </cell>
          <cell r="E105">
            <v>0</v>
          </cell>
          <cell r="F105">
            <v>1555901.8569499999</v>
          </cell>
          <cell r="G105">
            <v>1378307</v>
          </cell>
        </row>
        <row r="106">
          <cell r="B106" t="str">
            <v>CÇn khoan</v>
          </cell>
          <cell r="C106" t="str">
            <v>m</v>
          </cell>
          <cell r="D106">
            <v>80000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sheetData sheetId="90" refreshError="1"/>
      <sheetData sheetId="91"/>
      <sheetData sheetId="9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Tonf hop du toan"/>
      <sheetName val="149-2"/>
      <sheetName val="#REF"/>
      <sheetName val="Sheet1"/>
      <sheetName val="Sheet2"/>
      <sheetName val="Sheet3"/>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TTDZ22"/>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MTP"/>
      <sheetName val="MTP1"/>
      <sheetName val="방배동내역(리라)"/>
      <sheetName val="HelpMe"/>
      <sheetName val="Chiet tinh"/>
      <sheetName val="Xuly Data"/>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DG "/>
      <sheetName val=""/>
      <sheetName val="MTC"/>
      <sheetName val="CT -THVLNC"/>
      <sheetName val="PA2"/>
      <sheetName val="PA3"/>
      <sheetName val="Input"/>
      <sheetName val="THKP"/>
      <sheetName val="TNHC"/>
      <sheetName val="DSPK"/>
      <sheetName val="1.3"/>
      <sheetName val="1.5"/>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
      <sheetName val="dongia_(2)"/>
      <sheetName val="Xuly_Data"/>
      <sheetName val="cap_so_lao_dong"/>
      <sheetName val="Chiet_tinh"/>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1"/>
      <sheetName val="dongia_(2)1"/>
      <sheetName val="Xuly_Data1"/>
      <sheetName val="cap_so_lao_dong1"/>
      <sheetName val="Chiet_tinh1"/>
      <sheetName val="Tra KS"/>
      <sheetName val="DG7606TBA"/>
      <sheetName val="khung ten TD"/>
      <sheetName val="GVL"/>
      <sheetName val="????????"/>
      <sheetName val="PhaDoMong"/>
      <sheetName val="Temp"/>
      <sheetName val="6호기"/>
      <sheetName val="TH TB+XD"/>
      <sheetName val="BXLDL"/>
      <sheetName val="tra-vat-lieu"/>
      <sheetName val="Thuc thanh"/>
      <sheetName val="QL1A-QL1A moi"/>
      <sheetName val="C.Bong Lang"/>
      <sheetName val="Vanh dai III (TKKT)"/>
      <sheetName val="SL-NC-MB"/>
      <sheetName val="CX-AD-LC"/>
      <sheetName val="Cau-YBai-Tam"/>
      <sheetName val="Sheet4"/>
      <sheetName val="Sheet8"/>
      <sheetName val="KluongKm2,4"/>
      <sheetName val="B.cao"/>
      <sheetName val="T.tiet"/>
      <sheetName val="T.N"/>
      <sheetName val="00000000"/>
      <sheetName val="VL"/>
      <sheetName val="NHAN CONG"/>
      <sheetName val="MAY"/>
      <sheetName val="VUA"/>
      <sheetName val="DG CAU"/>
      <sheetName val="THOP CAU"/>
      <sheetName val="TLP CAU"/>
      <sheetName val="DAKT1"/>
      <sheetName val="XL4Test5"/>
      <sheetName val="XL4Poppy (2)"/>
      <sheetName val="KTQT-AFC"/>
      <sheetName val="CLDG"/>
      <sheetName val="CLKL"/>
      <sheetName val="Bang du toan"/>
      <sheetName val="Tonghop"/>
      <sheetName val="Bu gia"/>
      <sheetName val="PT vat tu"/>
      <sheetName val="PTVT"/>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TH"/>
      <sheetName val="ETH"/>
      <sheetName val="1"/>
      <sheetName val="2"/>
      <sheetName val="3"/>
      <sheetName val="4"/>
      <sheetName val="5"/>
      <sheetName val="6"/>
      <sheetName val="7"/>
      <sheetName val="DT1"/>
      <sheetName val="DT2"/>
      <sheetName val="To trinh"/>
      <sheetName val="bang2"/>
      <sheetName val="coHoan"/>
      <sheetName val="Congty"/>
      <sheetName val="VPPN"/>
      <sheetName val="XN74"/>
      <sheetName val="XN54"/>
      <sheetName val="XN33"/>
      <sheetName val="NK96"/>
      <sheetName val="boHoan"/>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C.     Lang"/>
      <sheetName val="XN79"/>
      <sheetName val="CTMT"/>
      <sheetName val="DG CAࡕ"/>
      <sheetName val="QL1A-QL1Q moi"/>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TK331D"/>
      <sheetName val="334 d"/>
      <sheetName val="NCong-Day-Su"/>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BDCNH"/>
      <sheetName val="BCDKTNH"/>
      <sheetName val="BCDKTTHUE"/>
      <sheetName val="tscd"/>
      <sheetName val="giathanh1"/>
      <sheetName val="lt-tl"/>
      <sheetName val="px3-tl"/>
      <sheetName val="px1-tl"/>
      <sheetName val="vp-tl"/>
      <sheetName val="px2,tb-tl"/>
      <sheetName val="th-qt"/>
      <sheetName val="bqt"/>
      <sheetName val="tl-khovt"/>
      <sheetName val="dtkhovt"/>
      <sheetName val="Sheet17"/>
      <sheetName val="Sheet18"/>
      <sheetName val="HK1"/>
      <sheetName val="HK2"/>
      <sheetName val="CANAM"/>
      <sheetName val="C.   ( Lang"/>
      <sheetName val="Maumo)"/>
      <sheetName val="Tonchop"/>
      <sheetName val="Tai khoan"/>
      <sheetName val="Tojg KLBS"/>
      <sheetName val="ɂIEN DONG"/>
      <sheetName val="XL@Test5"/>
      <sheetName val="Bu gi`"/>
      <sheetName val="KH-Q1,Q2,01"/>
      <sheetName val="P_x000c_V"/>
      <sheetName val="MTO REV.0"/>
      <sheetName val="DG CA?"/>
      <sheetName val="KK bo sung"/>
      <sheetName val="?IEN DONG"/>
      <sheetName val="¶"/>
      <sheetName val="NC"/>
      <sheetName val="NHANCONG"/>
      <sheetName val="BGThau_x0008_0000000_x0001__x0006_Sheet1_x0008_To"/>
      <sheetName val="S`eet12"/>
      <sheetName val="XHXPXXX1"/>
      <sheetName val="0000000!"/>
      <sheetName val="To tri.h"/>
      <sheetName val="cnHoan"/>
      <sheetName val="V_x0010_PN"/>
      <sheetName val="Quy2-2002"/>
      <sheetName val="dmuc"/>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HPDMoi  (2)"/>
      <sheetName val="gtrinh"/>
      <sheetName val="phuluc1"/>
      <sheetName val="TONG HOP VL-NC"/>
      <sheetName val="lam-moi"/>
      <sheetName val="chitiet"/>
      <sheetName val="TONGKE3p "/>
      <sheetName val="TH VL, NC, DDHT Thanhphuoc"/>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Ünh m÷c"/>
      <sheetName val="Quy"/>
      <sheetName val="S29_x0007_S"/>
      <sheetName val="TDT"/>
      <sheetName val="XL4Te3t5"/>
      <sheetName val="XNGBQI-01 (02)"/>
      <sheetName val="Girder"/>
      <sheetName val="Tendon"/>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tuong"/>
      <sheetName val="PPVT"/>
      <sheetName val="DO AM DT"/>
      <sheetName val="çha tri SX"/>
      <sheetName val="So Conç!îfhiep"/>
      <sheetName val="Tang TRCD 98-02"/>
      <sheetName val="TSCD 2000"/>
      <sheetName val="CHIET TINH TBA"/>
      <sheetName val="XNGBQII-_x0010_4 (3)"/>
      <sheetName val="CTdoanh thu 2005"/>
      <sheetName val="NEW-PANEL"/>
      <sheetName val="DG CA_"/>
      <sheetName val="_IEN DONG"/>
      <sheetName val="BGThau_x0008_"/>
      <sheetName val="4_x0004_XN54_x0004_XN33_x0004_NK96_x0006_Sheet4"/>
      <sheetName val="Q3-01-duyet"/>
      <sheetName val="쫀䃝Z"/>
      <sheetName val="¢é@Z_x000d__x0004_"/>
      <sheetName val="phi"/>
      <sheetName val="ptdg"/>
      <sheetName val="Na201"/>
      <sheetName val="MTO REV.2(ARMOR)"/>
      <sheetName val="DI-ESTI"/>
      <sheetName val="GVL-NC-M"/>
      <sheetName val="M+MC"/>
      <sheetName val="126"/>
      <sheetName val="127"/>
      <sheetName val="128"/>
      <sheetName val="129"/>
      <sheetName val="130"/>
      <sheetName val="131"/>
      <sheetName val="132"/>
      <sheetName val="133"/>
      <sheetName val="134"/>
      <sheetName val="135"/>
      <sheetName val="136"/>
      <sheetName val="137"/>
      <sheetName val="138"/>
      <sheetName val="139"/>
      <sheetName val="KHUPHO8"/>
      <sheetName val="THONGKE"/>
      <sheetName val="NHAN CWNG"/>
      <sheetName val="DT1________"/>
      <sheetName val="Quy_2-2002"/>
      <sheetName val="DT1_"/>
      <sheetName val="S29_x0007___S"/>
      <sheetName val="S29_x0007__S"/>
      <sheetName val="ctTBA"/>
      <sheetName val="Bang TK goc"/>
      <sheetName val="DGchitiet "/>
      <sheetName val="INV"/>
      <sheetName val="XXXXXXX2"/>
      <sheetName val="XXXXXXX3"/>
      <sheetName val="XXXXXXX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Km227Э227_838s,"/>
      <sheetName val="Sheetr"/>
      <sheetName val="Km225_838-228_100"/>
      <sheetName val="Quy $-02"/>
      <sheetName val="CĮ     Lang"/>
      <sheetName val="BGThau_x0008_0000000_x0001__x0006_Sheet1_x0008_To dr"/>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Hạng mục 2"/>
      <sheetName val="NHAN"/>
      <sheetName val="XNGBQIV-02)"/>
      <sheetName val="DTCTtallu"/>
      <sheetName val="coctuatrenda"/>
      <sheetName val="tienluong"/>
      <sheetName val="Na2"/>
      <sheetName val="CI     Lang"/>
      <sheetName val="CT"/>
      <sheetName val="4_x0004_"/>
      <sheetName val="DO_AM_DT"/>
      <sheetName val="ɂIEN_DONG"/>
      <sheetName val="DG_CA?"/>
      <sheetName val="Vong KLBS"/>
      <sheetName val="¢é@Z_x000a__x0004_"/>
      <sheetName val="Pier"/>
      <sheetName val="Pile"/>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KTQT-AF_x0003_"/>
      <sheetName val="KLDGT_x0014_&lt;120%"/>
      <sheetName val="Congt9"/>
      <sheetName val="Km227?227_838s,"/>
      <sheetName val="??Z"/>
      <sheetName val="name"/>
      <sheetName val="c`i tiet KHM"/>
      <sheetName val="Km23"/>
      <sheetName val="H?ng m?c 2"/>
      <sheetName val="_x0017_[Q3-01-duyet.xls]Maumo)?"/>
      <sheetName val="?IEN_DONG"/>
      <sheetName val="DG  ᲌Ա_x0004_窰԰"/>
      <sheetName val="TTTram"/>
      <sheetName val="Exterior Walls Finishes"/>
      <sheetName val="Du kien DT 9 thang de fop"/>
      <sheetName val="€¢é@Z_x000d__x0004_"/>
      <sheetName val="_x0001__x0002_ƤŐ㋎˴"/>
      <sheetName val="C?     Lang"/>
      <sheetName val="Na2€01"/>
      <sheetName val="CPQL"/>
      <sheetName val="THCPQL"/>
      <sheetName val="00000003"/>
      <sheetName val="€¢é@Z_x000a__x0004_"/>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u Toan"/>
      <sheetName val="GIAVLIEU"/>
      <sheetName val="Hedging"/>
      <sheetName val="mtk_b"/>
      <sheetName val="[Q3-01-duyet.xlsUboHoan"/>
      <sheetName val="Thep-MatCat"/>
      <sheetName val="Kiem-Toan"/>
      <sheetName val="NhapSL"/>
      <sheetName val="NHAN?CONG"/>
      <sheetName val="BGThau_x0008_??0000000_x0001__x0006_??Sheet1_x0008_??To"/>
      <sheetName val="diachi"/>
      <sheetName val="ThongSo"/>
      <sheetName val="��nh m�c"/>
      <sheetName val="Na2�01"/>
      <sheetName val="S�eet9"/>
      <sheetName val="�ha tri SX"/>
      <sheetName val="So Con�!�fhiep"/>
      <sheetName val="XL��est5"/>
      <sheetName val="���@Z_x000d__x0004_"/>
      <sheetName val="Tai_khկ缀"/>
      <sheetName val="Tgng hop CP T10"/>
      <sheetName val="TT_10KV"/>
      <sheetName val="Shѥet10"/>
      <sheetName val="SDH TP"/>
      <sheetName val="DG_CA_"/>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2-20021"/>
      <sheetName val="Quy_3-20021"/>
      <sheetName val="Quy_4-021"/>
      <sheetName val="THKL_nghiemthu1"/>
      <sheetName val="DTCTtaluy_(2)1"/>
      <sheetName val="XN²-05 (02)"/>
      <sheetName val="XN²"/>
      <sheetName val="KKKKKKKK"/>
      <sheetName val="??쫀䃝Z"/>
      <sheetName val="????¢é@Z?_x000d_?_x0004_"/>
      <sheetName val=" (2)"/>
      <sheetName val="Km2,"/>
      <sheetName val="ɂIEJ DONG"/>
      <sheetName val="Tonghmp"/>
      <sheetName val="Vanh dai II^ÀÏ"/>
      <sheetName val="To_tri_h"/>
      <sheetName val="VPN"/>
      <sheetName val="Bu_gi`"/>
      <sheetName val="˜Ünh_m÷c"/>
      <sheetName val="KLDGTT&lt;120'"/>
      <sheetName val="ESTI."/>
      <sheetName val="Km227Э227_8s8s,"/>
      <sheetName val="So Con�!�f׃⽛"/>
      <sheetName val="KLDGTT&lt;120%_(2)1"/>
      <sheetName val="TH_(2)1"/>
      <sheetName val="C______Lang1"/>
      <sheetName val="C,PHI"/>
      <sheetName val="catnen"/>
      <sheetName val="CAODO"/>
      <sheetName val="MD-HG"/>
      <sheetName val="RANH SDOC"/>
      <sheetName val="Dskh diem le-F5 vnm"/>
      <sheetName val="DSKH DIEM LE NPP"/>
      <sheetName val="DANH SACH"/>
      <sheetName val="TAM QUANG"/>
      <sheetName val="T1-2006"/>
      <sheetName val="T2-06"/>
      <sheetName val="T3-06"/>
      <sheetName val="T4,06"/>
      <sheetName val="T5-2006"/>
      <sheetName val="T6-2006"/>
      <sheetName val="T7-2006"/>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PL4"/>
      <sheetName val="IN"/>
      <sheetName val="PBCPVC"/>
      <sheetName val="BANG LUONG "/>
      <sheetName val="BÁO CÁO KHO"/>
      <sheetName val="NHAP KHO"/>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Tong_ke"/>
      <sheetName val="Sheat1"/>
      <sheetName val="C,ÐHI"/>
      <sheetName val="RÁNH SDOC"/>
      <sheetName val="GiaVL"/>
      <sheetName val="Tinh toan"/>
      <sheetName val="So lieu"/>
      <sheetName val="DTXL"/>
      <sheetName val="DSKH DIEM²NPP"/>
      <sheetName val="ptdg-duong"/>
      <sheetName val="DSKH DIEM²"/>
      <sheetName val="She%t3"/>
      <sheetName val="PTVT (MAU)"/>
      <sheetName val="Bang 2B"/>
      <sheetName val="Gia vat tu"/>
      <sheetName val="BO"/>
      <sheetName val="CMA_Samplings KTra TSHH tang"/>
      <sheetName val="SLN"/>
      <sheetName val="TINHDAODAP"/>
      <sheetName val="KL"/>
      <sheetName val="Gia"/>
      <sheetName val="Bang TH"/>
      <sheetName val="TTgia"/>
      <sheetName val="BTN min"/>
      <sheetName val="BTN tho"/>
      <sheetName val="DIALOG"/>
      <sheetName val="Macro1"/>
      <sheetName val="DM tu van DZ 110 kV"/>
      <sheetName val="DM tu van DZ 35 kV"/>
      <sheetName val="DM tu van"/>
      <sheetName val="táng hîp"/>
      <sheetName val="THDT DZ 110 kV"/>
      <sheetName val="VL-NC-M 110 KV"/>
      <sheetName val="Phu kien 110 kV"/>
      <sheetName val="NC Day su Phu kien"/>
      <sheetName val="THDT DZ 35 kV"/>
      <sheetName val="VL-NC-M 35 KV"/>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Chi tiet1"/>
      <sheetName val="Chi tiet"/>
      <sheetName val="Bu VL"/>
      <sheetName val="Dan"/>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 bao LL xe"/>
      <sheetName val="K.Tra do vong dan hoi"/>
      <sheetName val="Tinh truot"/>
      <sheetName val="Tinh Keo uon"/>
      <sheetName val="Cac bang tra"/>
      <sheetName val="About"/>
      <sheetName val="DM tt van DZ 35 kV"/>
      <sheetName val="Du_lieu"/>
      <sheetName val="HC"/>
      <sheetName val="QLN"/>
      <sheetName val="KTHUAT"/>
      <sheetName val="KT"/>
      <sheetName val="CN"/>
      <sheetName val="DLo"/>
      <sheetName val="BDa"/>
      <sheetName val="CDong"/>
      <sheetName val="KTang"/>
      <sheetName val="PBat"/>
      <sheetName val="TThuy"/>
      <sheetName val="CXa"/>
      <sheetName val="THop"/>
      <sheetName val="SILICATE"/>
      <sheetName val="ctdz35"/>
      <sheetName val="DGKV1"/>
      <sheetName val="GVTKV1"/>
      <sheetName val="dieuchinh"/>
      <sheetName val="gtrin⁨"/>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Thep dia"/>
      <sheetName val="THDT DZ 010 kV"/>
      <sheetName val="LKVL_CK_HT_GD1"/>
      <sheetName val="CHITIET VL_NC"/>
      <sheetName val="VCV_BE_TONG"/>
      <sheetName val="13.BANG CT"/>
      <sheetName val="14.MMUS GIUA NHIP"/>
      <sheetName val="4.HSPBngang"/>
      <sheetName val="6.Tinh tai"/>
      <sheetName val="2 NSl"/>
      <sheetName val="17.US CHU tho a_b"/>
      <sheetName val="15.MMUS GOI"/>
      <sheetName val="5.BANG I"/>
      <sheetName val="DG_QUANG NINH"/>
      <sheetName val="Hướng dẫn"/>
      <sheetName val="Ví dụ hàm Vlookup"/>
      <sheetName val="Gvl_QN"/>
      <sheetName val="Gvlks_QN"/>
      <sheetName val="chitimc"/>
      <sheetName val="     ien 110 kV"/>
      <sheetName val="NC Day su      ien"/>
      <sheetName val="     ien 35 kV"/>
      <sheetName val="Tien lumng MB-2"/>
      <sheetName val="Tien lumng MB-5"/>
      <sheetName val="gtrin?"/>
      <sheetName val="Hoá Ðon NV"/>
      <sheetName val="Hu?ng d?n"/>
      <sheetName val="Ví d? hàm Vlookup"/>
      <sheetName val="NHATKY"/>
      <sheetName val="Income Statement"/>
      <sheetName val="Shareholders' Equity"/>
      <sheetName val="PTDG (2)"/>
      <sheetName val="Chiettinh dz0,4"/>
      <sheetName val="VL-NCf 35 KV"/>
      <sheetName val="DE tu van"/>
      <sheetName val="M@-2"/>
      <sheetName val="cot_xa"/>
      <sheetName val="Mong"/>
      <sheetName val="Tien luonc LB-2"/>
      <sheetName val="Tien luong MB%4"/>
      <sheetName val="Tien luong LBK"/>
      <sheetName val="Tien duong MP-12"/>
      <sheetName val="ML18-6"/>
      <sheetName val="Sheut2"/>
      <sheetName val="gaathanh1"/>
      <sheetName val="Hu_ng d_n"/>
      <sheetName val="Ví d_ hàm Vlookup"/>
      <sheetName val="ctdg"/>
      <sheetName val="gvl쉘ž_x0004_॔ǥ"/>
      <sheetName val="gvl????????????쉘ž?_x0004_??????॔ǥ????"/>
      <sheetName val="TTVanChuyen"/>
      <sheetName val="Hý?ng d?n"/>
      <sheetName val="Hoá Ðõn NV"/>
      <sheetName val="gtrin_"/>
      <sheetName val="gvl____________쉘ž__x0004_______॔ǥ____"/>
      <sheetName val="DG_LANG SON"/>
      <sheetName val="Gvl_LS"/>
      <sheetName val="Gvlks_LS"/>
      <sheetName val="J[DZ110K~1.XLS]THPD"/>
      <sheetName val="????????????J[DZ110K~1.XLS]THPD"/>
      <sheetName val="gvl____________?__x0004_______?g____"/>
      <sheetName val="tm"/>
      <sheetName val="ck"/>
      <sheetName val="xl"/>
      <sheetName val="dt"/>
      <sheetName val="cl"/>
      <sheetName val="sl"/>
      <sheetName val="dth"/>
      <sheetName val="vt"/>
      <sheetName val="vc1"/>
      <sheetName val="vc2"/>
      <sheetName val="db"/>
      <sheetName val="nl"/>
      <sheetName val="tra2"/>
      <sheetName val="DGKS"/>
      <sheetName val="KSTK"/>
      <sheetName val="DTCT"/>
      <sheetName val="GiaTB"/>
      <sheetName val="THMayTC"/>
      <sheetName val="THVT"/>
      <sheetName val="Revenue"/>
      <sheetName val="THCT"/>
      <sheetName val="THDZ0,4"/>
      <sheetName val="TH DZ35"/>
      <sheetName val="THTram"/>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____________J_DZ110K~1.XLS_THPD"/>
      <sheetName val="gvl_______________x0004________g____"/>
      <sheetName val="Hý_ng d_n"/>
      <sheetName val="Phu kien 1࠱0 kV"/>
      <sheetName val="ÿhaoÿgo"/>
      <sheetName val="DZ 35"/>
      <sheetName val="Cto"/>
      <sheetName val="Phu kiej 35 kV"/>
      <sheetName val="Ti%n luong L4T-2"/>
      <sheetName val="Tidn luong MB-2"/>
      <sheetName val="Tien huong MB-3"/>
      <sheetName val="MP 12"/>
      <sheetName val="Tien luong MP-02"/>
      <sheetName val="Cheet2"/>
      <sheetName val="PL4Test1"/>
      <sheetName val="THPP.3"/>
      <sheetName val="DH,CD_x000c_THCN.1"/>
      <sheetName val="K.Tra do vkng dan hoi"/>
      <sheetName val="Abgut"/>
      <sheetName val="Tien luong L4T-2"/>
      <sheetName val="Tien huong MB-5"/>
      <sheetName val="DH,CD,DHCN.3"/>
      <sheetName val="gvl쉘ž_x0004_॔ǥ쌄žOJ[DZ110K~1.XLS"/>
      <sheetName val="kinh phí XD"/>
      <sheetName val="VL,NC,MTC"/>
      <sheetName val="TONG_x000b_E3p "/>
      <sheetName val="'iathanh1"/>
      <sheetName val="CHITIE_x0004_ VL-NC-_x0004_T -1p"/>
      <sheetName val="CHITIET _x0016_L-NC"/>
      <sheetName val="_x0006_C"/>
      <sheetName val="KP_x0016_C-BD "/>
      <sheetName val="Tie~ luong M4T-1"/>
      <sheetName val="gvl?쉘ž?_x0004_?॔ǥ?쌄ž?O?J[DZ110K~1.XLS"/>
      <sheetName val="gvl?_x0004_?g"/>
      <sheetName val="gvl??????????????_x0004_???????g????"/>
      <sheetName val="gvl____________쉘ž__x0004_______"/>
      <sheetName val="gvl_______________x0004_______"/>
      <sheetName val="KB"/>
      <sheetName val="DZ 0.4"/>
      <sheetName val="BK-C T"/>
      <sheetName val="NC Dai su Phu kien"/>
      <sheetName val="ru4Test5"/>
      <sheetName val="BK04"/>
      <sheetName val="Gia_GC_Satthep"/>
      <sheetName val="gvl_쉘ž__x0004__॔ǥ_쌄ž_O_J_DZ110K~1.XLS"/>
      <sheetName val="_iathanh1"/>
      <sheetName val="Dinh nghia"/>
      <sheetName val="T_x000f_NG HOP VL-NC TT"/>
      <sheetName val="tᮧ hỵp"/>
      <sheetName val="MP_x000a_12"/>
      <sheetName val="gvl?_x0004_?g?OJ[DZ110K~1.XLS"/>
      <sheetName val="T01"/>
      <sheetName val="T02"/>
      <sheetName val="T03"/>
      <sheetName val="T5"/>
      <sheetName val="T6"/>
      <sheetName val="T7"/>
      <sheetName val="T8"/>
      <sheetName val="T9"/>
      <sheetName val="T10"/>
      <sheetName val="T11"/>
      <sheetName val="T12"/>
      <sheetName val="Tong hop"/>
      <sheetName val="MP_12"/>
      <sheetName val="T_xffff_T.5"/>
      <sheetName val="Phu kien 1_0 kV"/>
      <sheetName val="gvl____x0004___g___O_J_DZ110K~1.XLS"/>
      <sheetName val="t_ h_p"/>
      <sheetName val="LJVL-CK-HT-GD1"/>
      <sheetName val="DGVT"/>
      <sheetName val="VL-NCfƒ 35 KV"/>
      <sheetName val="Balance Sheet"/>
      <sheetName val="gvl________________x0004_____________"/>
      <sheetName val="CT_LCGT"/>
      <sheetName val="CT_LCTT"/>
      <sheetName val="[DZ110K~1.XLS}MB-6"/>
      <sheetName val="lam-moi ═Х_x0004_Х"/>
      <sheetName val="Phu kien 1?0 kV"/>
      <sheetName val="gvl???_x0004_??g???O?J[DZ110K~1.XLS"/>
      <sheetName val="t? h?p"/>
      <sheetName val="gvl??_x0004_??"/>
      <sheetName val="gvl???????????????_x0004_????????????"/>
      <sheetName val="gvl____________??__x0004_______??____"/>
      <sheetName val="TM_ChenhLechCT"/>
      <sheetName val="DM"/>
      <sheetName val="Dieu_chinh"/>
      <sheetName val="Danh_muc"/>
      <sheetName val="Tong_hop"/>
      <sheetName val="Bao_cao"/>
      <sheetName val="Phan_bo"/>
      <sheetName val="Thong_tin"/>
      <sheetName val="_x0"/>
      <sheetName val="gvl????????????쉘ž?_x0004_??????"/>
      <sheetName val="gvl??????????????_x0004_??????"/>
      <sheetName val="gvl____________?__x0004_______"/>
      <sheetName val="dtct cong"/>
      <sheetName val="lam-moi -?_x0004_??"/>
      <sheetName val="KHAU TRU 6%"/>
      <sheetName val="TRUY LUONG 350000"/>
      <sheetName val="Tbuoc thue)"/>
      <sheetName val="THCONG."/>
      <sheetName val="4.16-30"/>
      <sheetName val="2.Them Gio"/>
      <sheetName val="6.1-15"/>
      <sheetName val="Hư໛ng dẫn"/>
      <sheetName val="LKVLWCK_HT_GD1"/>
      <sheetName val="DE tu fan"/>
      <sheetName val="Tien lunng MBK"/>
      <sheetName val="gvl_x005f_x0000__x005f_x0000__x"/>
      <sheetName val="gvl____________쉘ž__x005f_x0004_"/>
      <sheetName val="_x005f_x0000__x005f_x0000__x005"/>
      <sheetName val="gvl_______________x005f_x0004_"/>
      <sheetName val="gvl_x005f_x005f_x005f_x0000__x0"/>
      <sheetName val="gvl____________쉘ž__x005f_x005f_"/>
      <sheetName val="_x005f_x005f_x005f_x0000__x005f"/>
      <sheetName val="gvl_______________x005f_x005f_"/>
      <sheetName val="gvl____________?ž__x0004_______?g____"/>
      <sheetName val="gvl_____________ž__x0004________g____"/>
      <sheetName val="gvl?ž_x0004_?g"/>
      <sheetName val="gvl?????????????ž?_x0004_???????g????"/>
      <sheetName val="gvl?ž_x0004_?g?žOJ[DZ110K~1.XLS"/>
      <sheetName val="gvl_____________ž__x0004_______"/>
      <sheetName val="gvl?????????????ž?_x0004_??????"/>
      <sheetName val="gvl____________?ž__x0004_______"/>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Dong hop 1"/>
      <sheetName val="THPDMoi_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Tien_luong_MP-121"/>
      <sheetName val="Truoc_thue)1"/>
      <sheetName val="Tong_hop_11"/>
      <sheetName val="Xay_lap1"/>
      <sheetName val="Chi_tiet11"/>
      <sheetName val="Chi_tiet2"/>
      <sheetName val="Bu_VL1"/>
      <sheetName val="THPDMoi_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GDMN_1"/>
      <sheetName val="GDMN_2"/>
      <sheetName val="GDMN_3"/>
      <sheetName val="GDMN_4"/>
      <sheetName val="GDMN_5"/>
      <sheetName val="GDTH_1"/>
      <sheetName val="GDTH_2"/>
      <sheetName val="GDTH_3"/>
      <sheetName val="GDTH_4"/>
      <sheetName val="GDTH_5"/>
      <sheetName val="THCS_1"/>
      <sheetName val="13_BANG CT"/>
      <sheetName val="14_MMUS GIUA NHIP"/>
      <sheetName val="4_HSPBngang"/>
      <sheetName val="6_Tinh tai"/>
      <sheetName val="17_US CHU tho a_b"/>
      <sheetName val="15_MMUS GOI"/>
      <sheetName val="5_BANG I"/>
      <sheetName val="Hoá_Đơn_NV"/>
      <sheetName val="Son_Tay"/>
      <sheetName val="Hoa_Binh"/>
      <sheetName val="Thuong_Tin"/>
      <sheetName val="Vang_Lai"/>
      <sheetName val="Tong_Xuat"/>
      <sheetName val="Tong_Nhap"/>
      <sheetName val="Nhap_Xuat_Ton"/>
      <sheetName val="THCS_2"/>
      <sheetName val="THCS_3"/>
      <sheetName val="thopxlc"/>
      <sheetName val="thxlk"/>
      <sheetName val="vldien"/>
      <sheetName val="vlcaqu"/>
      <sheetName val="dien"/>
      <sheetName val="vcdd"/>
      <sheetName val="vcdn"/>
      <sheetName val="beton"/>
      <sheetName val="cpdbu"/>
      <sheetName val="chenh"/>
      <sheetName val="dg1"/>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Gia-NSang"/>
      <sheetName val="CP tr-tron"/>
      <sheetName val="ML"/>
      <sheetName val="KLSSanh"/>
      <sheetName val="SosanhPA"/>
      <sheetName val="Phanvon"/>
      <sheetName val="&lt;oin&gt;"/>
      <sheetName val="XD"/>
      <sheetName val="NCKT"/>
      <sheetName val="VLP"/>
      <sheetName val="Tro giup"/>
      <sheetName val="TT04"/>
      <sheetName val="TH-XL"/>
      <sheetName val="MTL(AG)"/>
      <sheetName val="CaMay"/>
      <sheetName val="DGiaT"/>
      <sheetName val="DGiaTN"/>
      <sheetName val="TT"/>
      <sheetName val="Work-Condition"/>
      <sheetName val="äp_x0007_07.5102_x0007_07.51024Hoäp noái c"/>
      <sheetName val="CTDZ6kv (gd1) "/>
      <sheetName val="CTDZ 0.4+cto (GD1)"/>
      <sheetName val="CTTBA (gd1)"/>
      <sheetName val="äp?_x0007_07.5102_x0007_07.51024Hoäp noái c"/>
      <sheetName val="07.5103_x0007_07.51035Hoäp noái caùp "/>
      <sheetName val="PLQN99"/>
      <sheetName val="äp"/>
      <sheetName val="DG _x0000__x0000__x0000__x0000__x0000__x0000__x0000__x0000__x0000__x0009__x0000_᲌Ա_x0000__x0004__x0000__x0000__x0000__x0000__x0000__x0000_窰԰_x0000__x0000__x0000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sheetName val="DGCT"/>
      <sheetName val="DTCT"/>
      <sheetName val="PHANBO"/>
      <sheetName val="Sheet5"/>
      <sheetName val="Sheet6"/>
      <sheetName val="Sheet7"/>
      <sheetName val="Sheet8"/>
      <sheetName val="Sheet9"/>
      <sheetName val="Sheet10"/>
      <sheetName val="Sheet11"/>
      <sheetName val="Sheet12"/>
      <sheetName val="Sheet13"/>
      <sheetName val="Sheet14"/>
      <sheetName val="th¸mo"/>
    </sheetNames>
    <sheetDataSet>
      <sheetData sheetId="0" refreshError="1">
        <row r="4">
          <cell r="B4" t="str">
            <v>M· hiÖu</v>
          </cell>
          <cell r="C4" t="str">
            <v>Lo¹i vËt liÖu</v>
          </cell>
          <cell r="D4" t="str">
            <v>§¬n vÞ</v>
          </cell>
          <cell r="E4" t="str">
            <v>Träng l­îng</v>
          </cell>
          <cell r="F4" t="str">
            <v>ThuÕ VAT</v>
          </cell>
          <cell r="G4" t="str">
            <v>Ph­¬ng tiÖn v/c</v>
          </cell>
          <cell r="H4" t="str">
            <v>BËc hµng</v>
          </cell>
          <cell r="I4" t="str">
            <v>Cù ly ph©n theo
cÊp ®­êng</v>
          </cell>
          <cell r="K4" t="str">
            <v>Gi¸ c­íc</v>
          </cell>
          <cell r="L4" t="str">
            <v>§¬n gi¸ V.chyÓn</v>
          </cell>
          <cell r="M4" t="str">
            <v>C­íc sd tb tù ®æ</v>
          </cell>
          <cell r="N4" t="str">
            <v>Gi¸ g«c</v>
          </cell>
          <cell r="O4" t="str">
            <v>Thµnh tiÒn</v>
          </cell>
        </row>
        <row r="5">
          <cell r="E5" t="str">
            <v>§¬n vÞ</v>
          </cell>
          <cell r="I5" t="str">
            <v>Cù ly (Km)</v>
          </cell>
          <cell r="J5" t="str">
            <v>CÊp ®­êng</v>
          </cell>
          <cell r="K5" t="str">
            <v>®/t.km</v>
          </cell>
          <cell r="M5" t="str">
            <v>2500®/m3</v>
          </cell>
        </row>
        <row r="6">
          <cell r="B6">
            <v>2</v>
          </cell>
          <cell r="C6">
            <v>3</v>
          </cell>
          <cell r="D6">
            <v>4</v>
          </cell>
          <cell r="E6">
            <v>5</v>
          </cell>
          <cell r="F6">
            <v>6</v>
          </cell>
          <cell r="G6">
            <v>7</v>
          </cell>
          <cell r="H6">
            <v>8</v>
          </cell>
          <cell r="I6">
            <v>10</v>
          </cell>
          <cell r="J6">
            <v>11</v>
          </cell>
          <cell r="K6">
            <v>12</v>
          </cell>
          <cell r="L6" t="str">
            <v>13=12x10x8x7x5/6</v>
          </cell>
          <cell r="M6" t="str">
            <v>14=2500x5/6</v>
          </cell>
          <cell r="N6">
            <v>15</v>
          </cell>
          <cell r="O6" t="str">
            <v>16=13+14+15</v>
          </cell>
        </row>
        <row r="7">
          <cell r="E7">
            <v>1.6</v>
          </cell>
          <cell r="F7">
            <v>1.05</v>
          </cell>
          <cell r="G7">
            <v>1.1499999999999999</v>
          </cell>
          <cell r="H7">
            <v>1.1000000000000001</v>
          </cell>
          <cell r="I7">
            <v>24</v>
          </cell>
          <cell r="J7" t="str">
            <v>I</v>
          </cell>
          <cell r="K7">
            <v>435</v>
          </cell>
          <cell r="L7">
            <v>20124</v>
          </cell>
        </row>
        <row r="8">
          <cell r="B8" t="str">
            <v>®cpI</v>
          </cell>
          <cell r="C8" t="str">
            <v>§¸ d¨m CP LI</v>
          </cell>
          <cell r="D8" t="str">
            <v>m3</v>
          </cell>
          <cell r="E8">
            <v>1.6</v>
          </cell>
          <cell r="F8">
            <v>1.05</v>
          </cell>
          <cell r="G8">
            <v>1.1499999999999999</v>
          </cell>
          <cell r="H8">
            <v>1.1000000000000001</v>
          </cell>
          <cell r="I8">
            <v>102</v>
          </cell>
          <cell r="J8" t="str">
            <v>IV</v>
          </cell>
          <cell r="K8">
            <v>1103</v>
          </cell>
          <cell r="L8">
            <v>216869</v>
          </cell>
          <cell r="O8">
            <v>79000</v>
          </cell>
        </row>
        <row r="9">
          <cell r="B9" t="str">
            <v>®cpII</v>
          </cell>
          <cell r="C9" t="str">
            <v>§¸ d¨m CP LII</v>
          </cell>
          <cell r="D9" t="str">
            <v>m3</v>
          </cell>
          <cell r="L9">
            <v>236993</v>
          </cell>
          <cell r="M9">
            <v>3810</v>
          </cell>
          <cell r="O9">
            <v>66000</v>
          </cell>
        </row>
        <row r="11">
          <cell r="B11" t="str">
            <v>®0,5x1</v>
          </cell>
          <cell r="C11" t="str">
            <v xml:space="preserve">§¸ d¨m 0,5 x 1     </v>
          </cell>
          <cell r="D11" t="str">
            <v>m3</v>
          </cell>
          <cell r="E11">
            <v>1.4</v>
          </cell>
          <cell r="F11">
            <v>1.05</v>
          </cell>
          <cell r="G11">
            <v>1.1499999999999999</v>
          </cell>
          <cell r="H11">
            <v>1.1000000000000001</v>
          </cell>
          <cell r="I11">
            <v>4</v>
          </cell>
          <cell r="J11" t="str">
            <v>I</v>
          </cell>
          <cell r="K11">
            <v>435</v>
          </cell>
          <cell r="L11">
            <v>2935</v>
          </cell>
          <cell r="O11">
            <v>110000</v>
          </cell>
        </row>
        <row r="12">
          <cell r="E12">
            <v>1.4</v>
          </cell>
          <cell r="F12">
            <v>1.05</v>
          </cell>
          <cell r="G12">
            <v>1.1499999999999999</v>
          </cell>
          <cell r="H12">
            <v>1.1000000000000001</v>
          </cell>
          <cell r="I12">
            <v>102</v>
          </cell>
          <cell r="J12" t="str">
            <v>IV</v>
          </cell>
          <cell r="K12">
            <v>1103</v>
          </cell>
          <cell r="L12">
            <v>189760</v>
          </cell>
        </row>
        <row r="13">
          <cell r="L13">
            <v>192695</v>
          </cell>
          <cell r="M13">
            <v>3333</v>
          </cell>
        </row>
        <row r="14">
          <cell r="B14" t="str">
            <v>®1x2</v>
          </cell>
          <cell r="C14" t="str">
            <v xml:space="preserve">§¸ d¨m 1 x 2     </v>
          </cell>
          <cell r="D14" t="str">
            <v>m3</v>
          </cell>
          <cell r="O14">
            <v>101000</v>
          </cell>
        </row>
        <row r="17">
          <cell r="B17" t="str">
            <v>®2x4</v>
          </cell>
          <cell r="C17" t="str">
            <v xml:space="preserve">§¸ d¨m 2 x 4      </v>
          </cell>
          <cell r="D17" t="str">
            <v>m3</v>
          </cell>
          <cell r="O17">
            <v>89000</v>
          </cell>
        </row>
        <row r="20">
          <cell r="B20" t="str">
            <v>®4x6</v>
          </cell>
          <cell r="C20" t="str">
            <v xml:space="preserve">§¸ d¨m 4 x 6        </v>
          </cell>
          <cell r="D20" t="str">
            <v>m3</v>
          </cell>
          <cell r="O20">
            <v>85400</v>
          </cell>
        </row>
        <row r="23">
          <cell r="B23" t="str">
            <v>®h</v>
          </cell>
          <cell r="C23" t="str">
            <v>§¸ héc</v>
          </cell>
          <cell r="D23" t="str">
            <v>m3</v>
          </cell>
          <cell r="O23">
            <v>63000</v>
          </cell>
        </row>
        <row r="24">
          <cell r="B24" t="str">
            <v>s</v>
          </cell>
          <cell r="C24" t="str">
            <v>Sái</v>
          </cell>
          <cell r="D24" t="str">
            <v>m3</v>
          </cell>
        </row>
        <row r="26">
          <cell r="B26" t="str">
            <v>®i</v>
          </cell>
          <cell r="C26" t="str">
            <v>§inh</v>
          </cell>
          <cell r="D26" t="str">
            <v>kg</v>
          </cell>
          <cell r="O26">
            <v>6500</v>
          </cell>
        </row>
        <row r="29">
          <cell r="B29" t="str">
            <v>b®</v>
          </cell>
          <cell r="C29" t="str">
            <v xml:space="preserve">Bét ®¸                                             </v>
          </cell>
          <cell r="D29" t="str">
            <v>kg</v>
          </cell>
          <cell r="O29">
            <v>300</v>
          </cell>
        </row>
        <row r="32">
          <cell r="B32" t="str">
            <v>cv</v>
          </cell>
          <cell r="C32" t="str">
            <v xml:space="preserve">C¸t vµng          </v>
          </cell>
          <cell r="D32" t="str">
            <v>m3</v>
          </cell>
          <cell r="O32">
            <v>68000</v>
          </cell>
        </row>
        <row r="35">
          <cell r="B35" t="str">
            <v>c®</v>
          </cell>
          <cell r="C35" t="str">
            <v>C¸t ®en</v>
          </cell>
          <cell r="D35" t="str">
            <v>m3</v>
          </cell>
          <cell r="O35">
            <v>17000</v>
          </cell>
        </row>
        <row r="38">
          <cell r="B38" t="str">
            <v>dtb</v>
          </cell>
          <cell r="C38" t="str">
            <v>D©y thÐp buéc</v>
          </cell>
          <cell r="D38" t="str">
            <v>kg</v>
          </cell>
          <cell r="O38">
            <v>6200</v>
          </cell>
        </row>
        <row r="41">
          <cell r="B41" t="str">
            <v>gc</v>
          </cell>
          <cell r="C41" t="str">
            <v>Gç chèng/kª</v>
          </cell>
          <cell r="D41" t="str">
            <v>m3</v>
          </cell>
          <cell r="O41">
            <v>1400000</v>
          </cell>
        </row>
        <row r="44">
          <cell r="B44" t="str">
            <v>gvk</v>
          </cell>
          <cell r="C44" t="str">
            <v>Gç v¸n khu«n</v>
          </cell>
          <cell r="D44" t="str">
            <v>m3</v>
          </cell>
          <cell r="O44">
            <v>1400000</v>
          </cell>
        </row>
        <row r="47">
          <cell r="B47" t="str">
            <v>gn4</v>
          </cell>
          <cell r="C47" t="str">
            <v>Gç nhãm 4</v>
          </cell>
          <cell r="D47" t="str">
            <v>m3</v>
          </cell>
          <cell r="O47">
            <v>2700000</v>
          </cell>
        </row>
        <row r="50">
          <cell r="B50" t="str">
            <v>n®</v>
          </cell>
          <cell r="C50" t="str">
            <v xml:space="preserve">Nhùa ®­êng                                  </v>
          </cell>
          <cell r="D50" t="str">
            <v>kg</v>
          </cell>
          <cell r="O50">
            <v>3270</v>
          </cell>
        </row>
        <row r="53">
          <cell r="B53" t="str">
            <v>vc</v>
          </cell>
          <cell r="C53" t="str">
            <v>V«i côc</v>
          </cell>
          <cell r="D53" t="str">
            <v>kg</v>
          </cell>
          <cell r="O53">
            <v>240</v>
          </cell>
        </row>
        <row r="56">
          <cell r="B56" t="str">
            <v>qh</v>
          </cell>
          <cell r="C56" t="str">
            <v>Que hµn</v>
          </cell>
          <cell r="D56" t="str">
            <v>kg</v>
          </cell>
          <cell r="O56">
            <v>7000</v>
          </cell>
        </row>
        <row r="59">
          <cell r="B59" t="str">
            <v>tb</v>
          </cell>
          <cell r="C59" t="str">
            <v xml:space="preserve">ThÐp b¶n                            </v>
          </cell>
          <cell r="D59" t="str">
            <v>kg</v>
          </cell>
          <cell r="O59">
            <v>4900</v>
          </cell>
        </row>
        <row r="62">
          <cell r="B62" t="str">
            <v>th</v>
          </cell>
          <cell r="C62" t="str">
            <v xml:space="preserve">ThÐp h×nh                            </v>
          </cell>
          <cell r="D62" t="str">
            <v>kg</v>
          </cell>
          <cell r="O62">
            <v>4500</v>
          </cell>
        </row>
        <row r="65">
          <cell r="B65" t="str">
            <v>th&gt;100</v>
          </cell>
          <cell r="C65" t="str">
            <v>ThÐp h×nh</v>
          </cell>
          <cell r="D65" t="str">
            <v>kg</v>
          </cell>
          <cell r="O65">
            <v>4500</v>
          </cell>
        </row>
        <row r="66">
          <cell r="B66" t="str">
            <v>tl®v</v>
          </cell>
          <cell r="C66" t="str">
            <v>ThÐp l­íi ®Þnh vÞ d=6</v>
          </cell>
          <cell r="D66" t="str">
            <v>kg</v>
          </cell>
        </row>
        <row r="69">
          <cell r="B69" t="str">
            <v>tt&lt;10</v>
          </cell>
          <cell r="C69" t="str">
            <v>ThÐp trßn d&lt;=10</v>
          </cell>
          <cell r="D69" t="str">
            <v>kg</v>
          </cell>
          <cell r="O69">
            <v>4650</v>
          </cell>
        </row>
        <row r="72">
          <cell r="B72" t="str">
            <v>tt&lt;18</v>
          </cell>
          <cell r="C72" t="str">
            <v>ThÐp trßn d&lt;=18</v>
          </cell>
          <cell r="D72" t="str">
            <v>kg</v>
          </cell>
          <cell r="O72">
            <v>4650</v>
          </cell>
        </row>
        <row r="75">
          <cell r="B75" t="str">
            <v>tt&gt;18</v>
          </cell>
          <cell r="C75" t="str">
            <v>ThÐp trßn d&gt;18</v>
          </cell>
          <cell r="D75" t="str">
            <v>kg</v>
          </cell>
          <cell r="O75">
            <v>4650</v>
          </cell>
        </row>
        <row r="78">
          <cell r="B78" t="str">
            <v>t«</v>
          </cell>
          <cell r="C78" t="str">
            <v>ThÐp èng</v>
          </cell>
          <cell r="D78" t="str">
            <v>kg</v>
          </cell>
        </row>
        <row r="81">
          <cell r="B81" t="str">
            <v>tc®c</v>
          </cell>
          <cell r="C81" t="str">
            <v>ThÐp c­êng ®é cao</v>
          </cell>
          <cell r="D81" t="str">
            <v>kg</v>
          </cell>
        </row>
        <row r="84">
          <cell r="B84" t="str">
            <v>Ray</v>
          </cell>
          <cell r="C84" t="str">
            <v>Ray P43</v>
          </cell>
          <cell r="D84" t="str">
            <v>kg</v>
          </cell>
        </row>
        <row r="87">
          <cell r="B87" t="str">
            <v>xm4</v>
          </cell>
          <cell r="C87" t="str">
            <v xml:space="preserve">Xi m¨ng PC 400            </v>
          </cell>
          <cell r="D87" t="str">
            <v>kg</v>
          </cell>
        </row>
        <row r="90">
          <cell r="B90" t="str">
            <v>xm3</v>
          </cell>
          <cell r="C90" t="str">
            <v>Xi m¨ng PC300</v>
          </cell>
          <cell r="D90" t="str">
            <v>kg</v>
          </cell>
          <cell r="O90">
            <v>746</v>
          </cell>
        </row>
        <row r="93">
          <cell r="B93" t="str">
            <v>pgbt</v>
          </cell>
          <cell r="C93" t="str">
            <v>Phô gia BT</v>
          </cell>
          <cell r="D93" t="str">
            <v>kg</v>
          </cell>
        </row>
        <row r="96">
          <cell r="B96" t="str">
            <v>pghd</v>
          </cell>
          <cell r="C96" t="str">
            <v>Phô giac ho¸ dÎo</v>
          </cell>
          <cell r="D96" t="str">
            <v>kg</v>
          </cell>
          <cell r="O96">
            <v>17000</v>
          </cell>
        </row>
        <row r="98">
          <cell r="B98" t="str">
            <v>pgccn</v>
          </cell>
          <cell r="C98" t="str">
            <v>Phô gia chèng co ngãt</v>
          </cell>
          <cell r="D98" t="str">
            <v>kg</v>
          </cell>
          <cell r="O98">
            <v>47000</v>
          </cell>
        </row>
        <row r="99">
          <cell r="B99" t="str">
            <v>m ct</v>
          </cell>
          <cell r="C99" t="str">
            <v>Mµng chèng thÊm + Phô gia dÝnh b¸m</v>
          </cell>
          <cell r="D99" t="str">
            <v>kg</v>
          </cell>
        </row>
        <row r="100">
          <cell r="B100" t="str">
            <v>l cs</v>
          </cell>
          <cell r="C100" t="str">
            <v>L­ìi c­a s¾t</v>
          </cell>
          <cell r="D100" t="str">
            <v>c¸i</v>
          </cell>
        </row>
        <row r="101">
          <cell r="B101" t="str">
            <v>b l</v>
          </cell>
          <cell r="C101" t="str">
            <v>Bul«ng</v>
          </cell>
          <cell r="D101" t="str">
            <v>c¸i</v>
          </cell>
        </row>
        <row r="102">
          <cell r="B102" t="str">
            <v>® c</v>
          </cell>
          <cell r="C102" t="str">
            <v>§¸ c¾t</v>
          </cell>
          <cell r="D102" t="str">
            <v>Viªn</v>
          </cell>
        </row>
        <row r="103">
          <cell r="B103" t="str">
            <v>¤ xy</v>
          </cell>
          <cell r="C103" t="str">
            <v>¤ xy</v>
          </cell>
          <cell r="D103" t="str">
            <v>chai</v>
          </cell>
          <cell r="O103">
            <v>45000</v>
          </cell>
        </row>
        <row r="104">
          <cell r="B104" t="str">
            <v>® ®</v>
          </cell>
          <cell r="C104" t="str">
            <v>§Êt ®Ìn</v>
          </cell>
          <cell r="D104" t="str">
            <v>kg</v>
          </cell>
          <cell r="O104">
            <v>6500</v>
          </cell>
        </row>
        <row r="105">
          <cell r="B105" t="str">
            <v>® ®Øa</v>
          </cell>
          <cell r="C105" t="str">
            <v>§inh ®Øa</v>
          </cell>
          <cell r="D105" t="str">
            <v>c¸i</v>
          </cell>
          <cell r="O105">
            <v>1000</v>
          </cell>
        </row>
        <row r="106">
          <cell r="B106" t="str">
            <v>® cr</v>
          </cell>
          <cell r="C106" t="str">
            <v>§inh Cr¨mp«ng</v>
          </cell>
          <cell r="D106" t="str">
            <v>c¸i</v>
          </cell>
        </row>
        <row r="107">
          <cell r="B107" t="str">
            <v>® ®­êng</v>
          </cell>
          <cell r="C107" t="str">
            <v>§inh ®­êng</v>
          </cell>
          <cell r="D107" t="str">
            <v>c¸i</v>
          </cell>
        </row>
        <row r="108">
          <cell r="B108" t="str">
            <v>d bc</v>
          </cell>
          <cell r="C108" t="str">
            <v>DÇu b«i tr¬n</v>
          </cell>
          <cell r="D108" t="str">
            <v>kg</v>
          </cell>
        </row>
        <row r="109">
          <cell r="B109" t="str">
            <v>« g</v>
          </cell>
          <cell r="C109" t="str">
            <v>èng gen</v>
          </cell>
          <cell r="D109" t="str">
            <v>m</v>
          </cell>
        </row>
        <row r="110">
          <cell r="B110" t="str">
            <v>« n</v>
          </cell>
          <cell r="C110" t="str">
            <v>èng nèi</v>
          </cell>
          <cell r="D110" t="str">
            <v>m</v>
          </cell>
        </row>
        <row r="111">
          <cell r="B111" t="str">
            <v>« t</v>
          </cell>
          <cell r="C111" t="str">
            <v>èng thÐp d=100</v>
          </cell>
          <cell r="D111" t="str">
            <v>m</v>
          </cell>
        </row>
        <row r="112">
          <cell r="B112" t="str">
            <v>l l</v>
          </cell>
          <cell r="C112" t="str">
            <v>LËp l¸ch</v>
          </cell>
          <cell r="D112" t="str">
            <v>bé</v>
          </cell>
        </row>
        <row r="113">
          <cell r="B113" t="str">
            <v>S¬n</v>
          </cell>
          <cell r="C113" t="str">
            <v>S¬n</v>
          </cell>
          <cell r="D113" t="str">
            <v>kg</v>
          </cell>
          <cell r="O113">
            <v>25000</v>
          </cell>
        </row>
        <row r="114">
          <cell r="B114" t="str">
            <v>t ®</v>
          </cell>
          <cell r="C114" t="str">
            <v>T¨ng ®¬</v>
          </cell>
          <cell r="D114" t="str">
            <v>c¸i</v>
          </cell>
        </row>
        <row r="115">
          <cell r="B115" t="str">
            <v>t vg</v>
          </cell>
          <cell r="C115" t="str">
            <v>Tµ vÑt gç</v>
          </cell>
          <cell r="D115" t="str">
            <v>thanh</v>
          </cell>
        </row>
        <row r="116">
          <cell r="B116" t="str">
            <v>X¨ng</v>
          </cell>
          <cell r="C116" t="str">
            <v>X¨ng</v>
          </cell>
          <cell r="D116" t="str">
            <v>kg</v>
          </cell>
        </row>
        <row r="117">
          <cell r="B117" t="str">
            <v>dm</v>
          </cell>
          <cell r="C117" t="str">
            <v>DÇu mazut</v>
          </cell>
          <cell r="D117" t="str">
            <v>kg</v>
          </cell>
          <cell r="O117">
            <v>3910</v>
          </cell>
        </row>
        <row r="118">
          <cell r="B118" t="str">
            <v>« g+n</v>
          </cell>
          <cell r="C118" t="str">
            <v>èng gang + n¾p ®Ëy</v>
          </cell>
          <cell r="D118" t="str">
            <v>kg</v>
          </cell>
        </row>
        <row r="119">
          <cell r="B119" t="str">
            <v>t c</v>
          </cell>
          <cell r="C119" t="str">
            <v>Than c¸m</v>
          </cell>
          <cell r="D119" t="str">
            <v>kg</v>
          </cell>
        </row>
        <row r="120">
          <cell r="B120" t="str">
            <v>gtc</v>
          </cell>
          <cell r="C120" t="str">
            <v>G¹ch thñ c«ng 2 lç</v>
          </cell>
          <cell r="D120" t="str">
            <v>viªn</v>
          </cell>
        </row>
        <row r="121">
          <cell r="B121" t="str">
            <v>ms</v>
          </cell>
          <cell r="C121" t="str">
            <v>Mãc s¾t</v>
          </cell>
          <cell r="D121" t="str">
            <v>c¸i</v>
          </cell>
        </row>
        <row r="122">
          <cell r="B122" t="str">
            <v>c</v>
          </cell>
          <cell r="C122" t="str">
            <v>Cñi</v>
          </cell>
          <cell r="D122" t="str">
            <v>kg</v>
          </cell>
        </row>
        <row r="136">
          <cell r="B136" t="str">
            <v>KH</v>
          </cell>
          <cell r="C136" t="str">
            <v>M¸y thi c«ng</v>
          </cell>
          <cell r="D136" t="str">
            <v>§V</v>
          </cell>
          <cell r="N136" t="str">
            <v>Chi PhÝ</v>
          </cell>
          <cell r="O136" t="str">
            <v>Chi PhÝ</v>
          </cell>
        </row>
        <row r="138">
          <cell r="B138" t="str">
            <v>«tn7</v>
          </cell>
          <cell r="C138" t="str">
            <v>¤t« t­íi nhùa 7T</v>
          </cell>
          <cell r="D138" t="str">
            <v>giê</v>
          </cell>
          <cell r="N138">
            <v>745096</v>
          </cell>
          <cell r="O138">
            <v>99656.6</v>
          </cell>
        </row>
        <row r="139">
          <cell r="B139" t="str">
            <v>«tn5</v>
          </cell>
          <cell r="C139" t="str">
            <v>¤t« t­íi n­íc 5m3</v>
          </cell>
          <cell r="D139" t="str">
            <v>giê</v>
          </cell>
          <cell r="N139">
            <v>343052</v>
          </cell>
          <cell r="O139">
            <v>45883.199999999997</v>
          </cell>
        </row>
        <row r="140">
          <cell r="B140" t="str">
            <v>«12</v>
          </cell>
          <cell r="C140" t="str">
            <v>¤t« tù ®æ 12T</v>
          </cell>
          <cell r="D140" t="str">
            <v>giê</v>
          </cell>
          <cell r="N140">
            <v>576888</v>
          </cell>
          <cell r="O140">
            <v>77158.8</v>
          </cell>
        </row>
        <row r="141">
          <cell r="B141" t="str">
            <v>«10</v>
          </cell>
          <cell r="C141" t="str">
            <v>¤t« tù ®æ 10T</v>
          </cell>
          <cell r="D141" t="str">
            <v>giê</v>
          </cell>
          <cell r="N141">
            <v>525740</v>
          </cell>
          <cell r="O141">
            <v>70317.7</v>
          </cell>
        </row>
        <row r="142">
          <cell r="B142" t="str">
            <v>«7</v>
          </cell>
          <cell r="C142" t="str">
            <v>¤t« tù ®æ 7T</v>
          </cell>
          <cell r="D142" t="str">
            <v>giê</v>
          </cell>
          <cell r="N142">
            <v>444551</v>
          </cell>
          <cell r="O142">
            <v>59458.7</v>
          </cell>
        </row>
        <row r="143">
          <cell r="B143" t="str">
            <v>«6</v>
          </cell>
          <cell r="C143" t="str">
            <v>¤t« v/c BT 6m3</v>
          </cell>
          <cell r="D143" t="str">
            <v>giê</v>
          </cell>
          <cell r="N143">
            <v>697345</v>
          </cell>
          <cell r="O143">
            <v>93269.9</v>
          </cell>
        </row>
        <row r="144">
          <cell r="B144" t="str">
            <v>®bl25</v>
          </cell>
          <cell r="C144" t="str">
            <v>§Çm b¸nh lèp 25T</v>
          </cell>
          <cell r="D144" t="str">
            <v>giê</v>
          </cell>
          <cell r="N144">
            <v>505651</v>
          </cell>
          <cell r="O144">
            <v>67630.8</v>
          </cell>
        </row>
        <row r="145">
          <cell r="B145" t="str">
            <v>bv</v>
          </cell>
          <cell r="C145" t="str">
            <v>B¬m v÷a XM</v>
          </cell>
          <cell r="D145" t="str">
            <v>giê</v>
          </cell>
          <cell r="N145">
            <v>112728</v>
          </cell>
          <cell r="O145">
            <v>15077.4</v>
          </cell>
        </row>
        <row r="146">
          <cell r="B146" t="str">
            <v>c10</v>
          </cell>
          <cell r="C146" t="str">
            <v>CÈu 10T</v>
          </cell>
          <cell r="D146" t="str">
            <v>giê</v>
          </cell>
          <cell r="N146">
            <v>615511</v>
          </cell>
          <cell r="O146">
            <v>82324.600000000006</v>
          </cell>
        </row>
        <row r="147">
          <cell r="B147" t="str">
            <v>c16</v>
          </cell>
          <cell r="C147" t="str">
            <v>CÈu 16T</v>
          </cell>
          <cell r="D147" t="str">
            <v>giê</v>
          </cell>
          <cell r="N147">
            <v>823425</v>
          </cell>
          <cell r="O147">
            <v>110133.1</v>
          </cell>
        </row>
        <row r="148">
          <cell r="B148" t="str">
            <v>c25</v>
          </cell>
          <cell r="C148" t="str">
            <v>CÈu 25T</v>
          </cell>
          <cell r="D148" t="str">
            <v>giê</v>
          </cell>
          <cell r="N148">
            <v>1148366</v>
          </cell>
          <cell r="O148">
            <v>153594</v>
          </cell>
        </row>
        <row r="149">
          <cell r="B149" t="str">
            <v>c5</v>
          </cell>
          <cell r="C149" t="str">
            <v>CÈu 5T</v>
          </cell>
          <cell r="D149" t="str">
            <v>giê</v>
          </cell>
          <cell r="N149">
            <v>292034</v>
          </cell>
          <cell r="O149">
            <v>39059.5</v>
          </cell>
        </row>
        <row r="150">
          <cell r="B150" t="str">
            <v>cc30</v>
          </cell>
          <cell r="C150" t="str">
            <v>CÈu cæng 30T</v>
          </cell>
          <cell r="D150" t="str">
            <v>giê</v>
          </cell>
          <cell r="N150">
            <v>735494.24</v>
          </cell>
          <cell r="O150">
            <v>98372.4</v>
          </cell>
        </row>
        <row r="151">
          <cell r="B151" t="str">
            <v>cx50</v>
          </cell>
          <cell r="C151" t="str">
            <v>CÈu xÝch 50T</v>
          </cell>
          <cell r="D151" t="str">
            <v>giê</v>
          </cell>
          <cell r="N151">
            <v>1639226</v>
          </cell>
          <cell r="O151">
            <v>219246.5</v>
          </cell>
        </row>
        <row r="152">
          <cell r="B152" t="str">
            <v>k250</v>
          </cell>
          <cell r="C152" t="str">
            <v>KÝch 250T</v>
          </cell>
          <cell r="D152" t="str">
            <v>giê</v>
          </cell>
          <cell r="N152">
            <v>86813</v>
          </cell>
          <cell r="O152">
            <v>11611.2</v>
          </cell>
        </row>
        <row r="153">
          <cell r="B153" t="str">
            <v>k500</v>
          </cell>
          <cell r="C153" t="str">
            <v>KÝch 500T</v>
          </cell>
          <cell r="D153" t="str">
            <v>giê</v>
          </cell>
          <cell r="N153">
            <v>102248</v>
          </cell>
          <cell r="O153">
            <v>13675.7</v>
          </cell>
        </row>
        <row r="154">
          <cell r="B154" t="str">
            <v>l10</v>
          </cell>
          <cell r="C154" t="str">
            <v>Lu 10T</v>
          </cell>
          <cell r="D154" t="str">
            <v>giê</v>
          </cell>
          <cell r="N154">
            <v>288922</v>
          </cell>
          <cell r="O154">
            <v>38643.300000000003</v>
          </cell>
        </row>
        <row r="155">
          <cell r="B155" t="str">
            <v>lbl16</v>
          </cell>
          <cell r="C155" t="str">
            <v>Lu b¸nh lèp 16T</v>
          </cell>
          <cell r="D155" t="str">
            <v>giê</v>
          </cell>
          <cell r="N155">
            <v>432053</v>
          </cell>
          <cell r="O155">
            <v>57787.1</v>
          </cell>
        </row>
        <row r="156">
          <cell r="B156" t="str">
            <v>lr25</v>
          </cell>
          <cell r="C156" t="str">
            <v>Lu rung 25T</v>
          </cell>
          <cell r="D156" t="str">
            <v>giê</v>
          </cell>
          <cell r="N156">
            <v>928648</v>
          </cell>
          <cell r="O156">
            <v>124206.7</v>
          </cell>
        </row>
        <row r="157">
          <cell r="B157" t="str">
            <v>m®&lt;0,8</v>
          </cell>
          <cell r="C157" t="str">
            <v>M¸y ®µo &lt;=0,8m3</v>
          </cell>
          <cell r="D157" t="str">
            <v>giê</v>
          </cell>
          <cell r="N157">
            <v>705849</v>
          </cell>
          <cell r="O157">
            <v>94407.3</v>
          </cell>
        </row>
        <row r="158">
          <cell r="B158" t="str">
            <v>®25</v>
          </cell>
          <cell r="C158" t="str">
            <v>M¸y ®Çm b¸nh h¬i 25T</v>
          </cell>
          <cell r="D158" t="str">
            <v>giê</v>
          </cell>
          <cell r="N158">
            <v>505651</v>
          </cell>
          <cell r="O158">
            <v>67630.8</v>
          </cell>
        </row>
        <row r="159">
          <cell r="B159" t="str">
            <v>®16</v>
          </cell>
          <cell r="C159" t="str">
            <v>M¸y ®Çm rung 16T</v>
          </cell>
          <cell r="D159" t="str">
            <v>giê</v>
          </cell>
          <cell r="N159">
            <v>780381</v>
          </cell>
          <cell r="O159">
            <v>104376</v>
          </cell>
        </row>
        <row r="160">
          <cell r="B160" t="str">
            <v>®18</v>
          </cell>
          <cell r="C160" t="str">
            <v>M¸y ®Çm rung 18T</v>
          </cell>
          <cell r="D160" t="str">
            <v>giê</v>
          </cell>
          <cell r="N160">
            <v>928648</v>
          </cell>
          <cell r="O160">
            <v>124206.7</v>
          </cell>
        </row>
        <row r="161">
          <cell r="B161" t="str">
            <v>®9</v>
          </cell>
          <cell r="C161" t="str">
            <v>M¸y ®Çm ch©n cõu 9T</v>
          </cell>
          <cell r="D161" t="str">
            <v>giê</v>
          </cell>
          <cell r="N161">
            <v>443844</v>
          </cell>
          <cell r="O161">
            <v>59364.1</v>
          </cell>
        </row>
        <row r="162">
          <cell r="B162" t="str">
            <v>®b1</v>
          </cell>
          <cell r="C162" t="str">
            <v>M¸y ®Çm bµn 1KW</v>
          </cell>
          <cell r="D162" t="str">
            <v>giê</v>
          </cell>
          <cell r="N162">
            <v>32525</v>
          </cell>
          <cell r="O162">
            <v>4350.2</v>
          </cell>
        </row>
        <row r="163">
          <cell r="B163" t="str">
            <v>® d1,5</v>
          </cell>
          <cell r="C163" t="str">
            <v>M¸y ®Çm dïi 1,5KW</v>
          </cell>
          <cell r="D163" t="str">
            <v>giê</v>
          </cell>
          <cell r="N163">
            <v>37456</v>
          </cell>
          <cell r="O163">
            <v>5009.7</v>
          </cell>
        </row>
        <row r="164">
          <cell r="B164" t="str">
            <v>bn20</v>
          </cell>
          <cell r="C164" t="str">
            <v>M¸y b¬m n­íc 20KW</v>
          </cell>
          <cell r="D164" t="str">
            <v>giê</v>
          </cell>
          <cell r="N164">
            <v>107630</v>
          </cell>
          <cell r="O164">
            <v>14395.5</v>
          </cell>
        </row>
        <row r="165">
          <cell r="B165" t="str">
            <v>bn75</v>
          </cell>
          <cell r="C165" t="str">
            <v>M¸y b¬m n­íc 75CV</v>
          </cell>
          <cell r="D165" t="str">
            <v>giê</v>
          </cell>
          <cell r="N165">
            <v>466499</v>
          </cell>
          <cell r="O165">
            <v>62394.2</v>
          </cell>
        </row>
        <row r="166">
          <cell r="B166" t="str">
            <v>cc</v>
          </cell>
          <cell r="C166" t="str">
            <v>M¸y c¾t</v>
          </cell>
          <cell r="D166" t="str">
            <v>giê</v>
          </cell>
          <cell r="N166">
            <v>39789</v>
          </cell>
          <cell r="O166">
            <v>5321.8</v>
          </cell>
        </row>
        <row r="167">
          <cell r="B167" t="str">
            <v>c«5</v>
          </cell>
          <cell r="C167" t="str">
            <v>M¸y c¾t èng 5KW</v>
          </cell>
          <cell r="D167" t="str">
            <v>giê</v>
          </cell>
          <cell r="N167">
            <v>46496</v>
          </cell>
          <cell r="O167">
            <v>6218.8</v>
          </cell>
        </row>
        <row r="168">
          <cell r="B168" t="str">
            <v>ct</v>
          </cell>
          <cell r="C168" t="str">
            <v>M¸y c¾t thÐp</v>
          </cell>
          <cell r="D168" t="str">
            <v>giê</v>
          </cell>
          <cell r="N168">
            <v>164322</v>
          </cell>
          <cell r="O168">
            <v>21978.1</v>
          </cell>
        </row>
        <row r="169">
          <cell r="B169" t="str">
            <v>cuct</v>
          </cell>
          <cell r="C169" t="str">
            <v>M¸y c¾t uèn cèt thÐp</v>
          </cell>
          <cell r="D169" t="str">
            <v>giê</v>
          </cell>
          <cell r="N169">
            <v>39789</v>
          </cell>
          <cell r="O169">
            <v>5321.8</v>
          </cell>
        </row>
        <row r="170">
          <cell r="B170" t="str">
            <v>c «</v>
          </cell>
          <cell r="C170" t="str">
            <v>M¸y cuèn èng</v>
          </cell>
          <cell r="D170" t="str">
            <v>giê</v>
          </cell>
          <cell r="N170">
            <v>43589</v>
          </cell>
          <cell r="O170">
            <v>5830</v>
          </cell>
        </row>
        <row r="171">
          <cell r="B171" t="str">
            <v>h23</v>
          </cell>
          <cell r="C171" t="str">
            <v>M¸y hµn 23KW</v>
          </cell>
          <cell r="D171" t="str">
            <v>giê</v>
          </cell>
          <cell r="N171">
            <v>77338</v>
          </cell>
          <cell r="O171">
            <v>10344</v>
          </cell>
        </row>
        <row r="172">
          <cell r="B172" t="str">
            <v>kbt</v>
          </cell>
          <cell r="C172" t="str">
            <v>M¸y khoan BT</v>
          </cell>
          <cell r="D172" t="str">
            <v>giê</v>
          </cell>
          <cell r="N172">
            <v>27758</v>
          </cell>
          <cell r="O172">
            <v>3712.6</v>
          </cell>
        </row>
        <row r="173">
          <cell r="B173" t="str">
            <v>ks4,5</v>
          </cell>
          <cell r="C173" t="str">
            <v>M¸y khoan s¾t</v>
          </cell>
          <cell r="D173" t="str">
            <v>giê</v>
          </cell>
          <cell r="N173">
            <v>72334</v>
          </cell>
          <cell r="O173">
            <v>9674.7000000000007</v>
          </cell>
        </row>
        <row r="174">
          <cell r="B174" t="str">
            <v>l8,5</v>
          </cell>
          <cell r="C174" t="str">
            <v>M¸y lu 8.5T</v>
          </cell>
          <cell r="D174" t="str">
            <v>giê</v>
          </cell>
          <cell r="N174">
            <v>252823</v>
          </cell>
          <cell r="O174">
            <v>33815.1</v>
          </cell>
        </row>
        <row r="175">
          <cell r="B175" t="str">
            <v>lc15</v>
          </cell>
          <cell r="C175" t="str">
            <v>M¸y luån c¸p 15KW</v>
          </cell>
          <cell r="D175" t="str">
            <v>giê</v>
          </cell>
          <cell r="N175">
            <v>211837</v>
          </cell>
          <cell r="O175">
            <v>28333.200000000001</v>
          </cell>
        </row>
        <row r="176">
          <cell r="B176" t="str">
            <v>nk10</v>
          </cell>
          <cell r="C176" t="str">
            <v>M¸y nÐn khÝ 10m3/ph</v>
          </cell>
          <cell r="D176" t="str">
            <v>giê</v>
          </cell>
          <cell r="N176">
            <v>387267</v>
          </cell>
          <cell r="O176">
            <v>51797</v>
          </cell>
        </row>
        <row r="177">
          <cell r="B177" t="str">
            <v>nk6</v>
          </cell>
          <cell r="C177" t="str">
            <v>M¸y nÐn khÝ 6m3/ph</v>
          </cell>
          <cell r="D177" t="str">
            <v>giê</v>
          </cell>
          <cell r="N177">
            <v>315177</v>
          </cell>
          <cell r="O177">
            <v>42154.9</v>
          </cell>
        </row>
        <row r="178">
          <cell r="B178" t="str">
            <v>u110</v>
          </cell>
          <cell r="C178" t="str">
            <v>M¸y ñi 110cv</v>
          </cell>
          <cell r="D178" t="str">
            <v>giê</v>
          </cell>
          <cell r="N178">
            <v>669348</v>
          </cell>
          <cell r="O178">
            <v>89525.3</v>
          </cell>
        </row>
        <row r="179">
          <cell r="B179" t="str">
            <v>r20</v>
          </cell>
          <cell r="C179" t="str">
            <v>M¸y r¶i 20T/h</v>
          </cell>
          <cell r="D179" t="str">
            <v>giê</v>
          </cell>
          <cell r="N179">
            <v>643252</v>
          </cell>
          <cell r="O179">
            <v>86035</v>
          </cell>
        </row>
        <row r="180">
          <cell r="B180" t="str">
            <v>r50-60</v>
          </cell>
          <cell r="C180" t="str">
            <v>M¸y r¶i 50-60m3/h</v>
          </cell>
          <cell r="D180" t="str">
            <v>giê</v>
          </cell>
          <cell r="N180">
            <v>1177680</v>
          </cell>
          <cell r="O180">
            <v>157514.70000000001</v>
          </cell>
        </row>
        <row r="181">
          <cell r="B181" t="str">
            <v>s110</v>
          </cell>
          <cell r="C181" t="str">
            <v>M¸y san 110cv</v>
          </cell>
          <cell r="D181" t="str">
            <v>giê</v>
          </cell>
          <cell r="N181">
            <v>584271</v>
          </cell>
          <cell r="O181">
            <v>78146.2</v>
          </cell>
        </row>
        <row r="182">
          <cell r="B182" t="str">
            <v>t250</v>
          </cell>
          <cell r="C182" t="str">
            <v>M¸y trén 250l</v>
          </cell>
          <cell r="D182" t="str">
            <v>giê</v>
          </cell>
          <cell r="N182">
            <v>96272</v>
          </cell>
          <cell r="O182">
            <v>12876.4</v>
          </cell>
        </row>
        <row r="183">
          <cell r="B183" t="str">
            <v>t80</v>
          </cell>
          <cell r="C183" t="str">
            <v>M¸y trén v÷a 80l</v>
          </cell>
          <cell r="D183" t="str">
            <v>giê</v>
          </cell>
          <cell r="N183">
            <v>45294</v>
          </cell>
          <cell r="O183">
            <v>6058.1</v>
          </cell>
        </row>
        <row r="184">
          <cell r="B184" t="str">
            <v>vt0,8</v>
          </cell>
          <cell r="C184" t="str">
            <v>M¸y vËn th¨ng 0,8T</v>
          </cell>
          <cell r="D184" t="str">
            <v>giê</v>
          </cell>
          <cell r="N184">
            <v>54495</v>
          </cell>
          <cell r="O184">
            <v>7288.7</v>
          </cell>
        </row>
        <row r="185">
          <cell r="B185" t="str">
            <v>xl1</v>
          </cell>
          <cell r="C185" t="str">
            <v>M¸y xóc lËt 1m3</v>
          </cell>
          <cell r="D185" t="str">
            <v>giê</v>
          </cell>
          <cell r="N185">
            <v>469958</v>
          </cell>
          <cell r="O185">
            <v>62856.9</v>
          </cell>
        </row>
        <row r="186">
          <cell r="B186" t="str">
            <v>x0,6</v>
          </cell>
          <cell r="C186" t="str">
            <v>M¸y xóc 0,6m3</v>
          </cell>
          <cell r="D186" t="str">
            <v>giê</v>
          </cell>
          <cell r="N186">
            <v>633764</v>
          </cell>
          <cell r="O186">
            <v>84765.9</v>
          </cell>
        </row>
        <row r="187">
          <cell r="B187" t="str">
            <v>x0,8</v>
          </cell>
          <cell r="C187" t="str">
            <v>M¸y xóc 0,8m3</v>
          </cell>
          <cell r="D187" t="str">
            <v>giê</v>
          </cell>
          <cell r="N187">
            <v>682967</v>
          </cell>
          <cell r="O187">
            <v>91346.8</v>
          </cell>
        </row>
        <row r="188">
          <cell r="B188" t="str">
            <v>x1,25</v>
          </cell>
          <cell r="C188" t="str">
            <v>M¸y xóc 1,25m3</v>
          </cell>
          <cell r="D188" t="str">
            <v>giê</v>
          </cell>
          <cell r="N188">
            <v>1220784</v>
          </cell>
          <cell r="O188">
            <v>163279.9</v>
          </cell>
        </row>
        <row r="189">
          <cell r="B189" t="str">
            <v>plx3</v>
          </cell>
          <cell r="C189" t="str">
            <v>Pal¨ng xÝch 3T</v>
          </cell>
          <cell r="D189" t="str">
            <v>giê</v>
          </cell>
          <cell r="N189">
            <v>100000</v>
          </cell>
          <cell r="O189">
            <v>13375</v>
          </cell>
        </row>
        <row r="190">
          <cell r="B190" t="str">
            <v>sl200</v>
          </cell>
          <cell r="C190" t="str">
            <v>Sµ lan 200T</v>
          </cell>
          <cell r="D190" t="str">
            <v>giê</v>
          </cell>
          <cell r="N190">
            <v>325023</v>
          </cell>
          <cell r="O190">
            <v>43471.8</v>
          </cell>
        </row>
        <row r="191">
          <cell r="B191" t="str">
            <v>sl400</v>
          </cell>
          <cell r="C191" t="str">
            <v>Sµ lan 400T</v>
          </cell>
          <cell r="D191" t="str">
            <v>giê</v>
          </cell>
          <cell r="N191">
            <v>670875</v>
          </cell>
          <cell r="O191">
            <v>89729.5</v>
          </cell>
        </row>
        <row r="192">
          <cell r="B192" t="str">
            <v>tk150</v>
          </cell>
          <cell r="C192" t="str">
            <v>Tµu kÐo 150cv</v>
          </cell>
          <cell r="D192" t="str">
            <v>giê</v>
          </cell>
          <cell r="N192">
            <v>775474</v>
          </cell>
          <cell r="O192">
            <v>103719.6</v>
          </cell>
        </row>
        <row r="193">
          <cell r="B193" t="str">
            <v>t®5</v>
          </cell>
          <cell r="C193" t="str">
            <v>Têi ®iÖn 5T</v>
          </cell>
          <cell r="D193" t="str">
            <v>giê</v>
          </cell>
          <cell r="N193">
            <v>70440</v>
          </cell>
          <cell r="O193">
            <v>9421.4</v>
          </cell>
        </row>
        <row r="194">
          <cell r="B194" t="str">
            <v>tt20-25</v>
          </cell>
          <cell r="C194" t="str">
            <v>Tr¹m trén 20-25T/h</v>
          </cell>
          <cell r="D194" t="str">
            <v>giê</v>
          </cell>
          <cell r="N194">
            <v>5156262</v>
          </cell>
          <cell r="O194">
            <v>689650</v>
          </cell>
        </row>
        <row r="195">
          <cell r="B195" t="str">
            <v>tt50-60</v>
          </cell>
          <cell r="C195" t="str">
            <v>Tr¹m trén 50-60T/h</v>
          </cell>
          <cell r="D195" t="str">
            <v>giê</v>
          </cell>
          <cell r="N195">
            <v>8261175</v>
          </cell>
          <cell r="O195">
            <v>1104932.2</v>
          </cell>
        </row>
        <row r="196">
          <cell r="B196" t="str">
            <v>®k+m</v>
          </cell>
          <cell r="C196" t="str">
            <v>Xe ®Çu kÐo vµ moãc</v>
          </cell>
          <cell r="D196" t="str">
            <v>giê</v>
          </cell>
          <cell r="N196">
            <v>582634</v>
          </cell>
          <cell r="O196">
            <v>77927.3</v>
          </cell>
        </row>
        <row r="197">
          <cell r="B197" t="str">
            <v>xld</v>
          </cell>
          <cell r="C197" t="str">
            <v>Xe lao dÇm</v>
          </cell>
          <cell r="D197" t="str">
            <v>giê</v>
          </cell>
          <cell r="N197">
            <v>2382049</v>
          </cell>
          <cell r="O197">
            <v>318599.09999999998</v>
          </cell>
        </row>
        <row r="198">
          <cell r="B198" t="str">
            <v>b®c1,8</v>
          </cell>
          <cell r="C198" t="str">
            <v>Bóa ®ãng cäc 1,8T</v>
          </cell>
          <cell r="D198" t="str">
            <v>giê</v>
          </cell>
          <cell r="N198">
            <v>764856</v>
          </cell>
          <cell r="O198">
            <v>102299.5</v>
          </cell>
        </row>
        <row r="199">
          <cell r="O199">
            <v>0</v>
          </cell>
        </row>
        <row r="200">
          <cell r="O200">
            <v>0</v>
          </cell>
        </row>
        <row r="201">
          <cell r="O201">
            <v>0</v>
          </cell>
        </row>
        <row r="202">
          <cell r="O202">
            <v>0</v>
          </cell>
        </row>
        <row r="203">
          <cell r="O203">
            <v>0</v>
          </cell>
        </row>
        <row r="204">
          <cell r="O204">
            <v>0</v>
          </cell>
        </row>
        <row r="210">
          <cell r="B210" t="str">
            <v>KH</v>
          </cell>
          <cell r="C210" t="str">
            <v>NC-BËc (Nhãm 2 - 144)</v>
          </cell>
          <cell r="D210" t="str">
            <v>§V</v>
          </cell>
          <cell r="N210" t="str">
            <v>Ngµy C«ng</v>
          </cell>
          <cell r="O210" t="str">
            <v>Ngµy C«ng</v>
          </cell>
        </row>
        <row r="212">
          <cell r="C212">
            <v>2</v>
          </cell>
          <cell r="D212">
            <v>3</v>
          </cell>
          <cell r="E212">
            <v>4</v>
          </cell>
          <cell r="F212">
            <v>5</v>
          </cell>
          <cell r="G212">
            <v>6</v>
          </cell>
          <cell r="H212">
            <v>7</v>
          </cell>
          <cell r="I212">
            <v>8</v>
          </cell>
          <cell r="J212">
            <v>9</v>
          </cell>
          <cell r="K212">
            <v>10</v>
          </cell>
          <cell r="L212">
            <v>11</v>
          </cell>
          <cell r="M212">
            <v>12</v>
          </cell>
          <cell r="N212">
            <v>16</v>
          </cell>
          <cell r="O212">
            <v>16</v>
          </cell>
        </row>
        <row r="214">
          <cell r="B214" t="str">
            <v>2,5/72</v>
          </cell>
          <cell r="C214" t="str">
            <v>Nh©n c«ng 2,5/7</v>
          </cell>
          <cell r="D214" t="str">
            <v>giê</v>
          </cell>
          <cell r="G214">
            <v>0</v>
          </cell>
          <cell r="O214">
            <v>0</v>
          </cell>
        </row>
        <row r="215">
          <cell r="B215" t="str">
            <v>2,7/72</v>
          </cell>
          <cell r="C215" t="str">
            <v>Nh©n c«ng 2,7/7</v>
          </cell>
          <cell r="D215" t="str">
            <v>giê</v>
          </cell>
          <cell r="N215">
            <v>12754.8</v>
          </cell>
          <cell r="O215">
            <v>2327.8000000000002</v>
          </cell>
        </row>
        <row r="216">
          <cell r="B216" t="str">
            <v>3,0/72</v>
          </cell>
          <cell r="C216" t="str">
            <v>Nh©n c«ng 3,0/7</v>
          </cell>
          <cell r="D216" t="str">
            <v>giê</v>
          </cell>
          <cell r="N216">
            <v>13111</v>
          </cell>
          <cell r="O216">
            <v>2392.8000000000002</v>
          </cell>
        </row>
        <row r="217">
          <cell r="B217" t="str">
            <v>3,2/72</v>
          </cell>
          <cell r="C217" t="str">
            <v>Nh©n c«ng 3,2/7</v>
          </cell>
          <cell r="D217" t="str">
            <v>giê</v>
          </cell>
          <cell r="N217">
            <v>13390</v>
          </cell>
          <cell r="O217">
            <v>2443.6999999999998</v>
          </cell>
        </row>
        <row r="218">
          <cell r="B218" t="str">
            <v>3,5/72</v>
          </cell>
          <cell r="C218" t="str">
            <v>Nh©n c«ng 3,5/7</v>
          </cell>
          <cell r="D218" t="str">
            <v>giê</v>
          </cell>
          <cell r="N218">
            <v>13808</v>
          </cell>
          <cell r="O218">
            <v>2520</v>
          </cell>
        </row>
        <row r="219">
          <cell r="B219" t="str">
            <v>3,7/72</v>
          </cell>
          <cell r="C219" t="str">
            <v>Nh©n c«ng 3,7/7</v>
          </cell>
          <cell r="D219" t="str">
            <v>giê</v>
          </cell>
          <cell r="N219">
            <v>14052</v>
          </cell>
          <cell r="O219">
            <v>2564.5</v>
          </cell>
        </row>
        <row r="220">
          <cell r="B220" t="str">
            <v>4,0/72</v>
          </cell>
          <cell r="C220" t="str">
            <v>Nh©n c«ng 4,0/7</v>
          </cell>
          <cell r="D220" t="str">
            <v>giê</v>
          </cell>
          <cell r="N220">
            <v>14507</v>
          </cell>
          <cell r="O220">
            <v>2647.5</v>
          </cell>
        </row>
        <row r="221">
          <cell r="B221" t="str">
            <v>4,5/72</v>
          </cell>
          <cell r="C221" t="str">
            <v>Nh©n c«ng 4,5/7</v>
          </cell>
          <cell r="D221" t="str">
            <v>giê</v>
          </cell>
          <cell r="O221">
            <v>0</v>
          </cell>
        </row>
        <row r="222">
          <cell r="B222" t="str">
            <v>5,0/72</v>
          </cell>
          <cell r="C222" t="str">
            <v>Nh©n c«ng 5,0/7</v>
          </cell>
          <cell r="D222" t="str">
            <v>giê</v>
          </cell>
          <cell r="O222">
            <v>0</v>
          </cell>
        </row>
        <row r="227">
          <cell r="C227" t="str">
            <v>NC-BËc (Nhãm 3 - 144)</v>
          </cell>
        </row>
        <row r="229">
          <cell r="B229" t="str">
            <v>2,5/73</v>
          </cell>
          <cell r="C229" t="str">
            <v>Nh©n c«ng 2,5/7</v>
          </cell>
          <cell r="D229" t="str">
            <v xml:space="preserve">C«ng </v>
          </cell>
          <cell r="N229">
            <v>13215</v>
          </cell>
          <cell r="O229">
            <v>13215</v>
          </cell>
        </row>
        <row r="230">
          <cell r="B230" t="str">
            <v>2,7/73</v>
          </cell>
          <cell r="C230" t="str">
            <v>Nh©n c«ng 2,7/7</v>
          </cell>
          <cell r="D230" t="str">
            <v xml:space="preserve">C«ng </v>
          </cell>
          <cell r="N230">
            <v>13481</v>
          </cell>
          <cell r="O230">
            <v>13481</v>
          </cell>
        </row>
        <row r="231">
          <cell r="B231" t="str">
            <v>3,0/73</v>
          </cell>
          <cell r="C231" t="str">
            <v>Nh©n c«ng 3,0/7</v>
          </cell>
          <cell r="D231" t="str">
            <v xml:space="preserve">C«ng </v>
          </cell>
          <cell r="N231">
            <v>13878</v>
          </cell>
          <cell r="O231">
            <v>13878</v>
          </cell>
        </row>
        <row r="232">
          <cell r="B232" t="str">
            <v>3,2/73</v>
          </cell>
          <cell r="C232" t="str">
            <v>Nh©n c«ng 3,2/7</v>
          </cell>
          <cell r="D232" t="str">
            <v xml:space="preserve">C«ng </v>
          </cell>
          <cell r="N232">
            <v>14171</v>
          </cell>
          <cell r="O232">
            <v>14171</v>
          </cell>
        </row>
        <row r="233">
          <cell r="B233" t="str">
            <v>3,5/73</v>
          </cell>
          <cell r="C233" t="str">
            <v>Nh©n c«ng 3,5/7</v>
          </cell>
          <cell r="D233" t="str">
            <v xml:space="preserve">C«ng </v>
          </cell>
          <cell r="N233">
            <v>14611</v>
          </cell>
          <cell r="O233">
            <v>14611</v>
          </cell>
        </row>
        <row r="234">
          <cell r="B234" t="str">
            <v>3,7/73</v>
          </cell>
          <cell r="C234" t="str">
            <v>Nh©n c«ng 3,7/7</v>
          </cell>
          <cell r="D234" t="str">
            <v xml:space="preserve">C«ng </v>
          </cell>
          <cell r="N234">
            <v>14904</v>
          </cell>
          <cell r="O234">
            <v>14904</v>
          </cell>
        </row>
        <row r="235">
          <cell r="B235" t="str">
            <v>4,0/73</v>
          </cell>
          <cell r="C235" t="str">
            <v>Nh©n c«ng 4,0/7</v>
          </cell>
          <cell r="D235" t="str">
            <v xml:space="preserve">C«ng </v>
          </cell>
          <cell r="N235">
            <v>15344</v>
          </cell>
          <cell r="O235">
            <v>15344</v>
          </cell>
        </row>
        <row r="236">
          <cell r="B236" t="str">
            <v>4,5/73</v>
          </cell>
          <cell r="C236" t="str">
            <v>Nh©n c«ng 4,5/7</v>
          </cell>
          <cell r="D236" t="str">
            <v xml:space="preserve">C«ng </v>
          </cell>
          <cell r="N236">
            <v>16914</v>
          </cell>
          <cell r="O236">
            <v>16914</v>
          </cell>
        </row>
        <row r="237">
          <cell r="B237" t="str">
            <v>5,0/73</v>
          </cell>
          <cell r="C237" t="str">
            <v>Nh©n c«ng 5,0/7</v>
          </cell>
          <cell r="D237" t="str">
            <v xml:space="preserve">C«ng </v>
          </cell>
          <cell r="N237">
            <v>18484</v>
          </cell>
          <cell r="O237">
            <v>18484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VL_NC_M"/>
      <sheetName val="Gia"/>
      <sheetName val="MTC"/>
      <sheetName val="Open"/>
      <sheetName val="Function"/>
      <sheetName val="Noisuy-LLL"/>
      <sheetName val="TCT"/>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
      <sheetName val="GVL-NC-M"/>
      <sheetName val="????????"/>
      <sheetName val="KKKKKKKK"/>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cell r="I25"/>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VTu"/>
      <sheetName val="Muong"/>
      <sheetName val="Tke"/>
      <sheetName val="KL-dao"/>
      <sheetName val="KL-TLap"/>
      <sheetName val="kpTong2"/>
      <sheetName val="Kp-dao"/>
      <sheetName val="kpTLap"/>
      <sheetName val="kpTH"/>
      <sheetName val="TH-KLuon"/>
      <sheetName val="pt-VTu"/>
      <sheetName val="TH-VTu"/>
      <sheetName val="Vat Tu"/>
      <sheetName val="kp-dth"/>
      <sheetName val="xnKLuon"/>
      <sheetName val="dg_VTu"/>
      <sheetName val="MTP"/>
      <sheetName val="QMCT"/>
      <sheetName val="dongia_tn"/>
      <sheetName val="dtxl"/>
      <sheetName val="THVT"/>
      <sheetName val="PTDM"/>
      <sheetName val="DSNVBH"/>
      <sheetName val="NPP"/>
      <sheetName val="DS DOI 02"/>
      <sheetName val="DS DOI 01"/>
      <sheetName val="~         "/>
      <sheetName val="T9"/>
      <sheetName val="T 10"/>
      <sheetName val="T11"/>
      <sheetName val="GVL"/>
      <sheetName val="PL- Don gia"/>
      <sheetName val="MTP1"/>
      <sheetName val="Gia"/>
      <sheetName val="BETON"/>
      <sheetName val="Vat_Tu"/>
      <sheetName val="DS_DOI_02"/>
      <sheetName val="DS_DOI_01"/>
      <sheetName val="~_________"/>
      <sheetName val="T_10"/>
      <sheetName val="PL-_Don_gia"/>
      <sheetName val="Vat_Tu1"/>
      <sheetName val="DS_DOI_021"/>
      <sheetName val="DS_DOI_011"/>
      <sheetName val="~_________1"/>
      <sheetName val="T_101"/>
      <sheetName val="PL-_Don_gia1"/>
      <sheetName val="Vat_Tu2"/>
      <sheetName val="Vat_Tu3"/>
      <sheetName val="Vat_Tu4"/>
      <sheetName val="WC old"/>
      <sheetName val="K-99HDuc"/>
      <sheetName val="STATMENT"/>
      <sheetName val="P3"/>
      <sheetName val="Don gia Tay Ninh"/>
      <sheetName val="WC_old"/>
      <sheetName val="Don_gia_Tay_Ninh"/>
      <sheetName val="Turnover10"/>
      <sheetName val="DG"/>
      <sheetName val="Comb"/>
      <sheetName val="tuong"/>
      <sheetName val="Vat_Tu5"/>
      <sheetName val="Vat_Tu6"/>
      <sheetName val="Vat_Tu7"/>
      <sheetName val="Vat_Tu8"/>
      <sheetName val="Giá VT-TB"/>
    </sheetNames>
    <sheetDataSet>
      <sheetData sheetId="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
      <sheetName val="Tinh_BT"/>
      <sheetName val="KKKKKKKK"/>
      <sheetName val="Phi_moi_gioi"/>
      <sheetName val="DS_LD"/>
      <sheetName val="LD_H_Lon_chua_x_c"/>
      <sheetName val="TTDZ22"/>
      <sheetName val="Tai khoan"/>
      <sheetName val="DI-ESTI"/>
      <sheetName val="Gia CD"/>
      <sheetName val="????????"/>
      <sheetName val="§¬n gi¸ chÝnh"/>
      <sheetName val="4"/>
      <sheetName val="TT04"/>
      <sheetName val="DT CT 525"/>
      <sheetName val="________"/>
      <sheetName val="Gia vat tu"/>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cell r="F32"/>
          <cell r="G32">
            <v>71</v>
          </cell>
          <cell r="H32"/>
          <cell r="I32"/>
          <cell r="J32"/>
          <cell r="K32"/>
          <cell r="L32"/>
          <cell r="M32" t="b">
            <v>0</v>
          </cell>
          <cell r="N32"/>
          <cell r="O32"/>
          <cell r="P32"/>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 val="G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2"/>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 val="TTVanChuy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4">
          <cell r="P54">
            <v>909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TT04"/>
      <sheetName val="CTV Di dong"/>
      <sheetName val="vat tu"/>
      <sheetName val="SHS"/>
      <sheetName val="6A"/>
      <sheetName val="6B"/>
      <sheetName val="6c"/>
      <sheetName val="7A"/>
      <sheetName val="7B"/>
      <sheetName val="7C"/>
      <sheetName val="8A"/>
      <sheetName val="8B"/>
      <sheetName val="8C"/>
      <sheetName val="9A"/>
      <sheetName val="9B"/>
      <sheetName val="THTK"/>
      <sheetName val="THC"/>
      <sheetName val="ds"/>
      <sheetName val="GVL"/>
      <sheetName val="QMCT"/>
      <sheetName val="Bó-DZ0,4"/>
      <sheetName val="Phan Tien Xuan Son&quot;La"/>
      <sheetName val="Chart1"/>
      <sheetName val="Sheet2"/>
      <sheetName val="Sheet3"/>
      <sheetName val="Gia_NC"/>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정부노임단가"/>
      <sheetName val="chitiet"/>
      <sheetName val="GVT"/>
      <sheetName val="mong + than"/>
      <sheetName val="h thien tt"/>
      <sheetName val="hoµn thien x trat"/>
      <sheetName val="~         "/>
      <sheetName val="ctTBA"/>
      <sheetName val="Sheat1"/>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subload"/>
      <sheetName val="TTVanChuyen"/>
      <sheetName val="TH-Dien"/>
      <sheetName val="NEW-PANEL"/>
      <sheetName val="??????"/>
      <sheetName val="10020"/>
      <sheetName val="MB NHAN "/>
      <sheetName val="Gia_GC_Satthep"/>
      <sheetName val="1002??0"/>
      <sheetName val="Gia"/>
      <sheetName val="tienluong"/>
      <sheetName val="Phan Tien2n Son&quot;La"/>
      <sheetName val="1002"/>
      <sheetName val="______"/>
      <sheetName val="TH_Dien"/>
      <sheetName val="NMTD_c"/>
      <sheetName val="Gi¸ tñ bç"/>
      <sheetName val="Book 1 Summary"/>
      <sheetName val="Gian_tiep_so._la"/>
      <sheetName val="BKBANRA"/>
      <sheetName val="BKMUAVAO"/>
      <sheetName val="1002__0"/>
      <sheetName val="Phan Tien2"/>
      <sheetName val="TT0 "/>
      <sheetName val="Bó,DZ0,4"/>
      <sheetName val="Phan Tien Xean Son&quot;La"/>
      <sheetName val="Ch"/>
      <sheetName val="PNT-QUOT-#3"/>
      <sheetName val="COAT&amp;WRAP-QIOT-#3"/>
      <sheetName val="dtxl"/>
      <sheetName val="DLBCKT"/>
      <sheetName val="Gi� t� b�"/>
      <sheetName val="B�-DZ0,4"/>
      <sheetName val="ho�n thien x trat"/>
      <sheetName val="Gi�_t�_b�"/>
      <sheetName val="Gi? t? b?"/>
      <sheetName val="B?-DZ0,4"/>
      <sheetName val="ho?n thien x trat"/>
      <sheetName val="Gi?_t?_b?"/>
      <sheetName val="Phan Tien2??n Son&quot;La"/>
      <sheetName val="Gi_ t_ b_"/>
      <sheetName val="B_-DZ0,4"/>
      <sheetName val="ho_n thien x trat"/>
      <sheetName val="Gi__t__b_"/>
      <sheetName val="Phan Tien2__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
      <sheetName val="_x0018_C"/>
      <sheetName val="CTV_Di_dong"/>
      <sheetName val="Hµ Néi"/>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u"/>
      <sheetName val="GOC"/>
      <sheetName val="KB"/>
      <sheetName val="DZ 0.4"/>
      <sheetName val="________"/>
      <sheetName val="????????"/>
      <sheetName val="THVT"/>
      <sheetName val="PTDM"/>
      <sheetName val="ToDien_Nam_"/>
      <sheetName val="thuchien00"/>
      <sheetName val="dongia"/>
      <sheetName val="KKKKKKKK"/>
      <sheetName val="SV_supporting info"/>
      <sheetName val="SV-supporting info"/>
      <sheetName val="DTCT-tuyen chinh"/>
      <sheetName val="cl"/>
      <sheetName val="727"/>
      <sheetName val="CNٺ"/>
      <sheetName val="BT-_DZ3_"/>
      <sheetName val="BT_-_cto_x000b_Gia_MBA_(2) Gi¸_tñ"/>
      <sheetName val="BT_-_cto_x000b_"/>
      <sheetName val="_x0014_T04"/>
      <sheetName val="VCVlieu"/>
      <sheetName val="dg-VTu"/>
      <sheetName val="NEW_PANEL"/>
      <sheetName val="7 THAI NGUYEN"/>
      <sheetName val="mong ; than"/>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BC NHANH 01"/>
      <sheetName val="GVL-NC-M"/>
      <sheetName val="BT_,TBA"/>
      <sheetName val="DTCT-TPhuoc"/>
      <sheetName val="BT_-_cto_x000b_??Gia_MBA_(2) ??Gi¸_tñ"/>
      <sheetName val="lam-moi"/>
      <sheetName val="CHITIET VL-NC-TT -1p"/>
      <sheetName val="gtrinh"/>
      <sheetName val="CHITIET VL-NC"/>
      <sheetName val="HE SO"/>
      <sheetName val="VL"/>
      <sheetName val="Input"/>
      <sheetName val="1002€0"/>
      <sheetName val="Hoanh bo"/>
      <sheetName val="T_x005f_x0014_DZ04"/>
      <sheetName val="_x005f_x0001_nca BV"/>
      <sheetName val="_x005f_x0002_ao ve Son La"/>
      <sheetName val="CD_x005f_x0016_"/>
      <sheetName val="GiaVT_XDCB_x0007_Gia_MBA_x000d_Cac_HS_h"/>
      <sheetName val="Phan dau"/>
      <sheetName val="L-Mechanical"/>
      <sheetName val="VT"/>
      <sheetName val="MTC"/>
      <sheetName val="TP"/>
      <sheetName val="electrical"/>
      <sheetName val="Analisa Upah &amp; Bahan Plum"/>
      <sheetName val="6MONTHS"/>
      <sheetName val="bao-gia"/>
      <sheetName val="BT_-_cto_x000b___Gia_MBA_(2) __Gi¸_tñ"/>
      <sheetName val="DONGIA_HADINH"/>
      <sheetName val="PTDG"/>
      <sheetName val="Kh KT"/>
      <sheetName val="Gia vat tu"/>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1002_x005f_x0000__x005f_x0000_0"/>
      <sheetName val="Phan Tien2_x005f_x0000__x005f_x0000_n Son&quot;"/>
      <sheetName val="Chênh lệch máy thi công 1"/>
      <sheetName val="Chênh lệch nhân công"/>
      <sheetName val="Chênh lệch vật liệu"/>
      <sheetName val="TC"/>
      <sheetName val="Chi tiết khối lượng"/>
      <sheetName val="Chi tiết cốt thép"/>
      <sheetName val="Mẫu chi tiết thép"/>
      <sheetName val="Tiêu chuẩn cốt thép"/>
      <sheetName val="Note"/>
      <sheetName val="_x005f_x0000__x005f_x0000__x005f_x0000__x005f_x0000__x0"/>
      <sheetName val="_x005f_x0018_C"/>
      <sheetName val="_x005f_x0014_T04"/>
      <sheetName val="BT_-_cto_x005f_x000b__x005f_x0000__x005f_x0000_Gi"/>
      <sheetName val="BT_-_cto_x005f_x000b_"/>
      <sheetName val="Phan Tien2n Son&quot;"/>
      <sheetName val="_x0"/>
      <sheetName val="BT_-_cto_x000b_Gi"/>
      <sheetName val="Cac H_x0013_ hay SD"/>
      <sheetName val="Ph!n Tien Xuan Son La"/>
      <sheetName val="BT___cto___Gia_MBA__2____Gi___2"/>
      <sheetName val="CTiet"/>
      <sheetName val="GiaVT_XDCB_x0007_"/>
      <sheetName val="BT_-_cto_x000b__x0000__x0000_Gia_MBA_(2)_x0009__x0000__x0000_Gi¸_tñ"/>
      <sheetName val="BT_-_cto_x000b_??Gia_MBA_(2)_x0009_??Gi¸_tñ"/>
      <sheetName val="BT_-_cto_x000b___Gia_MBA_(2)_x0009___Gi¸_tñ"/>
      <sheetName val="1002??€0"/>
      <sheetName val="Phan Tien2€n Son&quot;La"/>
      <sheetName val="1002__€0"/>
      <sheetName val="Phan Tien2??€n Son&quot;La"/>
      <sheetName val="DI-ESTI"/>
      <sheetName val="BT___cto___Gia_MBA__2____Gi___3"/>
      <sheetName val="KH2016 CT135 Duong3"/>
      <sheetName val="CT"/>
      <sheetName val="Phan Tien2??n Son&quot;"/>
      <sheetName val="????_x0"/>
      <sheetName val="BT_-_cto_x000b_??Gi"/>
      <sheetName val="dg"/>
      <sheetName val="Volume"/>
      <sheetName val="tranlam"/>
      <sheetName val="T.So_chung"/>
      <sheetName val="BT___cto___Gia_MBA__2____Gi___4"/>
      <sheetName val="gia vt,nc,may"/>
      <sheetName val="BT___cto___Gia_MBA__2____Gi___5"/>
      <sheetName val="Phan Tien2__n Son&quot;"/>
      <sheetName val="_____x0"/>
      <sheetName val="BT_-_cto_x000b___Gi"/>
      <sheetName val="chitimc"/>
      <sheetName val="NC-2"/>
      <sheetName val="Pier"/>
      <sheetName val="Floor area"/>
      <sheetName val="갑지(추정)"/>
      <sheetName val="경비2내역"/>
      <sheetName val="대비"/>
      <sheetName val="유림골조"/>
      <sheetName val="Tra_bang"/>
      <sheetName val="Cash2"/>
      <sheetName val="DTCT"/>
      <sheetName val="Vat lieu"/>
      <sheetName val="BL1.2002"/>
      <sheetName val="Giai trinh"/>
      <sheetName val="BT_-TBA2"/>
      <sheetName val="BT-_DZ352"/>
      <sheetName val="BT_-_cto2"/>
      <sheetName val="Gia_MBA_(2)2"/>
      <sheetName val="Gi¸_tñ_bï2"/>
      <sheetName val="Gia_KH2"/>
      <sheetName val="GiaVT_XDCB2"/>
      <sheetName val="Gia_MBA2"/>
      <sheetName val="Cac_HS_hay_SD2"/>
      <sheetName val="Phan_Tien_Xuan_Son_La2"/>
      <sheetName val="PhanTienXuan_Nam_Mu2"/>
      <sheetName val="Gia_cong_CK2"/>
      <sheetName val="Co_gioi-_Nam_Mu2"/>
      <sheetName val="Thai_nguyen2"/>
      <sheetName val="To_Dien_Son_La2"/>
      <sheetName val="ToDien_Nam_Mu2"/>
      <sheetName val="Anca_BV2"/>
      <sheetName val="Bao_ve_Son_La2"/>
      <sheetName val="Bao_ve_Nam_Mu2"/>
      <sheetName val="B_ay2"/>
      <sheetName val="S_y2"/>
      <sheetName val="Gian_tiep_son_la2"/>
      <sheetName val="Gian_tiep_Nam_Mu2"/>
      <sheetName val="Ky_Thuat_Nam_Mu2"/>
      <sheetName val="Ky_thuat_Son_La2"/>
      <sheetName val="Phan_Tien_Xuan_Son&quot;La1"/>
      <sheetName val="CTV_Di_dong1"/>
      <sheetName val="Quy_IV1"/>
      <sheetName val="Quy_III1"/>
      <sheetName val="Quy_II1"/>
      <sheetName val="Qui_I1"/>
      <sheetName val="Sheet_41"/>
      <sheetName val="vat_tu1"/>
      <sheetName val="mong_+_than1"/>
      <sheetName val="h_thien_tt1"/>
      <sheetName val="hoµn_thien_x_trat1"/>
      <sheetName val="~_________1"/>
      <sheetName val="Co_gioi%_Nam_Mu1"/>
      <sheetName val="nca_BV"/>
      <sheetName val="ao_ve_Son_La"/>
      <sheetName val="Ky_Thua4_Nam_Mu1"/>
      <sheetName val="TT0_1"/>
      <sheetName val="Phan_Tien_Xean_Son&quot;La1"/>
      <sheetName val="MB_NHAN_1"/>
      <sheetName val="Gian_tiep_so__la1"/>
      <sheetName val="Gi�_t�_b�2"/>
      <sheetName val="ho�n_thien_x_trat1"/>
      <sheetName val="Phan_Tien2n_Son&quot;La"/>
      <sheetName val="Phan_Tien2??n_Son&quot;La1"/>
      <sheetName val="Gi¸_tñ_bç1"/>
      <sheetName val="Book_1_Summary1"/>
      <sheetName val="Gi?_t?_b?2"/>
      <sheetName val="ho?n_thien_x_trat1"/>
      <sheetName val="Phan_Tien2"/>
      <sheetName val="Phan_Tien2__n_Son&quot;La"/>
      <sheetName val="Co_gioi%_Nam_Mu"/>
      <sheetName val="Ky_Thua4_Nam_Mu"/>
      <sheetName val="TT0_"/>
      <sheetName val="Phan_Tien_Xean_Son&quot;La"/>
      <sheetName val="Gian_tiep_so__la"/>
      <sheetName val="Gi�_t�_b�1"/>
      <sheetName val="ho�n_thien_x_trat"/>
      <sheetName val="Phan_Tien2??n_Son&quot;La"/>
      <sheetName val="Gi¸_tñ_bç"/>
      <sheetName val="Book_1_Summary"/>
      <sheetName val="Gi?_t?_b?1"/>
      <sheetName val="ho?n_thien_x_trat"/>
      <sheetName val="TDZ04"/>
      <sheetName val="CD"/>
      <sheetName val="Section"/>
      <sheetName val="cong ty xd cong trinh 506"/>
      <sheetName val="sat"/>
      <sheetName val="ESTI_"/>
      <sheetName val="ESTI."/>
      <sheetName val="solieu"/>
      <sheetName val="DG CANTHO"/>
      <sheetName val="Dutoan KL"/>
      <sheetName val="PT VATTU"/>
      <sheetName val="Ｎｏ.13"/>
      <sheetName val="Sum"/>
      <sheetName val="PVAD-Cong"/>
      <sheetName val="harmony_done"/>
      <sheetName val="C. NEW BLDG-PLUMBING WORK"/>
      <sheetName val="対応項目"/>
      <sheetName val="BIDDING-SUM"/>
      <sheetName val="Goc CC"/>
      <sheetName val="GIAVNX"/>
      <sheetName val="DTCT-tuyen_chinh"/>
      <sheetName val="DZ_0_4"/>
      <sheetName val="Hµ_Néi"/>
      <sheetName val="SV_supporting_info"/>
      <sheetName val="SV-supporting_info"/>
      <sheetName val="BT_-_ctoGia_MBA_(2) Gi¸_tñ"/>
      <sheetName val="BT_-_ctoGia_MBA_(2)_Gi¸_tñ"/>
      <sheetName val="CHITIET_VL-NC-TT_-1p"/>
      <sheetName val="CHITIET_VL-NC"/>
      <sheetName val="T04"/>
      <sheetName val="C"/>
      <sheetName val="Floor_area"/>
      <sheetName val="thang"/>
      <sheetName val="4"/>
      <sheetName val="Xuat"/>
      <sheetName val="Check Long. U"/>
      <sheetName val="Check Long. L"/>
      <sheetName val="Elev"/>
      <sheetName val="VT,NC,M"/>
      <sheetName val="Main"/>
      <sheetName val="Gia VL"/>
      <sheetName val="Sum ELE  CAP S1-4  "/>
      <sheetName val="PA2-QH"/>
      <sheetName val="Data"/>
      <sheetName val="HS"/>
      <sheetName val="BT_-TBA3"/>
      <sheetName val="BT-_DZ353"/>
      <sheetName val="BT_-_cto3"/>
      <sheetName val="Gia_MBA_(2)3"/>
      <sheetName val="Gi¸_tñ_bï3"/>
      <sheetName val="Gia_KH3"/>
      <sheetName val="GiaVT_XDCB3"/>
      <sheetName val="Gia_MBA3"/>
      <sheetName val="Cac_HS_hay_SD3"/>
      <sheetName val="Phan_Tien_Xuan_Son_La3"/>
      <sheetName val="PhanTienXuan_Nam_Mu3"/>
      <sheetName val="Gia_cong_CK3"/>
      <sheetName val="Co_gioi-_Nam_Mu3"/>
      <sheetName val="Thai_nguyen3"/>
      <sheetName val="To_Dien_Son_La3"/>
      <sheetName val="ToDien_Nam_Mu3"/>
      <sheetName val="Anca_BV3"/>
      <sheetName val="Bao_ve_Son_La3"/>
      <sheetName val="Bao_ve_Nam_Mu3"/>
      <sheetName val="B_ay3"/>
      <sheetName val="S_y3"/>
      <sheetName val="Gian_tiep_son_la3"/>
      <sheetName val="Gian_tiep_Nam_Mu3"/>
      <sheetName val="Ky_Thuat_Nam_Mu3"/>
      <sheetName val="Ky_thuat_Son_La3"/>
      <sheetName val="Phan_Tien_Xuan_Son&quot;La2"/>
      <sheetName val="vat_tu2"/>
      <sheetName val="CTV_Di_dong3"/>
      <sheetName val="Quy_IV2"/>
      <sheetName val="Quy_III2"/>
      <sheetName val="Quy_II2"/>
      <sheetName val="Qui_I2"/>
      <sheetName val="Sheet_42"/>
      <sheetName val="mong_+_than2"/>
      <sheetName val="h_thien_tt2"/>
      <sheetName val="hoµn_thien_x_trat2"/>
      <sheetName val="~_________2"/>
      <sheetName val="MB_NHAN_2"/>
      <sheetName val="Gian_tiep_so__la2"/>
      <sheetName val="Book_1_Summary2"/>
      <sheetName val="Gi¸_tñ_bç2"/>
      <sheetName val="Phan_Tien2??n_Son&quot;La2"/>
      <sheetName val="TT0_2"/>
      <sheetName val="Phan_Tien_Xean_Son&quot;La2"/>
      <sheetName val="Phan_Tien22"/>
      <sheetName val="DTCT-tuyen_chinh2"/>
      <sheetName val="Co_gioi%_Nam_Mu2"/>
      <sheetName val="Ky_Thua4_Nam_Mu2"/>
      <sheetName val="Phan_Tien2__n_Son&quot;La2"/>
      <sheetName val="Gi�_t�_b�3"/>
      <sheetName val="ho�n_thien_x_trat2"/>
      <sheetName val="Hµ_Néi2"/>
      <sheetName val="HE_SO1"/>
      <sheetName val="DZ_0_42"/>
      <sheetName val="SV_supporting_info2"/>
      <sheetName val="SV-supporting_info2"/>
      <sheetName val="CHITIET_VL-NC-TT_-1p2"/>
      <sheetName val="CHITIET_VL-NC2"/>
      <sheetName val="DG_du_thau1"/>
      <sheetName val="_x005f_x0001_nca_BV1"/>
      <sheetName val="_x005f_x0002_ao_ve_Son_La1"/>
      <sheetName val="Kh_KT1"/>
      <sheetName val="Gia_vat_tu1"/>
      <sheetName val="7_THAI_NGUYEN1"/>
      <sheetName val="BC_NHANH_011"/>
      <sheetName val="Thien_Duc_-_detail1"/>
      <sheetName val="Price_b4_16_July1"/>
      <sheetName val="Final_Price_16_Jul1"/>
      <sheetName val="SOLD_UPDATE1"/>
      <sheetName val="Phan_Tien2_x005f_x0000__x005f_x0000_n_Son1"/>
      <sheetName val="Floor_area2"/>
      <sheetName val="Chênh_lệch_máy_thi_công_11"/>
      <sheetName val="Chênh_lệch_nhân_công1"/>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sheetData sheetId="151" refreshError="1"/>
      <sheetData sheetId="152" refreshError="1"/>
      <sheetData sheetId="153"/>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sheetData sheetId="466" refreshError="1"/>
      <sheetData sheetId="467" refreshError="1"/>
      <sheetData sheetId="468" refreshError="1"/>
      <sheetData sheetId="469"/>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TTT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50"/>
      <sheetName val="50-51"/>
      <sheetName val="51-52"/>
      <sheetName val="52-53"/>
      <sheetName val="153-154"/>
      <sheetName val="154-155 (2)"/>
      <sheetName val="55-56"/>
      <sheetName val="56-57"/>
      <sheetName val="57-58"/>
      <sheetName val="58-59 (2)"/>
      <sheetName val="60-61 (2)"/>
      <sheetName val="61-62 (2)"/>
      <sheetName val="62-63 (2)"/>
      <sheetName val="63-64"/>
      <sheetName val="64-65 (2)"/>
      <sheetName val="65-66"/>
      <sheetName val="Km66-67"/>
      <sheetName val="Km67-68"/>
      <sheetName val="Km68-69"/>
      <sheetName val="Km69-70"/>
      <sheetName val="Sheet1"/>
      <sheetName val="00000000"/>
      <sheetName val="00000001"/>
      <sheetName val="XL4Poppy"/>
      <sheetName val="Lç khoan LK1"/>
      <sheetName val="TT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g"/>
      <sheetName val="THTLMcap,chuoisu"/>
      <sheetName val="DtuNC"/>
      <sheetName val="Dtuvlieu"/>
      <sheetName val="datdao"/>
      <sheetName val="THTLM_tru"/>
      <sheetName val="THTL_tru"/>
      <sheetName val="cpM,cot,xa"/>
      <sheetName val="KLthep"/>
      <sheetName val="Vcdien"/>
      <sheetName val="ctgia,CLap"/>
      <sheetName val="muasamVL"/>
      <sheetName val="CPldat"/>
      <sheetName val="TDia"/>
      <sheetName val="PhôcvôTC"/>
      <sheetName val="Chi phÝ chuyÓn qu©n"/>
      <sheetName val="Dien"/>
      <sheetName val="THctiet"/>
      <sheetName val="THTbo"/>
      <sheetName val="tomat"/>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Dinh Muc VT"/>
      <sheetName val="kecot"/>
      <sheetName val="Chi_phÝ_chuyÓn_qu©n"/>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ctBT"/>
      <sheetName val="SILICATE"/>
      <sheetName val="XL4Poppy"/>
    </sheetNames>
    <sheetDataSet>
      <sheetData sheetId="0" refreshError="1">
        <row r="228">
          <cell r="B228" t="str">
            <v>V¸n khu«n cho bª t«ng mãng</v>
          </cell>
          <cell r="L228">
            <v>2.0699999999999998</v>
          </cell>
        </row>
        <row r="229">
          <cell r="B229" t="str">
            <v>Mãng</v>
          </cell>
          <cell r="C229" t="str">
            <v>4,o</v>
          </cell>
          <cell r="E229">
            <v>1</v>
          </cell>
          <cell r="F229">
            <v>0.15</v>
          </cell>
          <cell r="H229">
            <v>0.6</v>
          </cell>
        </row>
        <row r="230">
          <cell r="B230" t="str">
            <v>Trô</v>
          </cell>
          <cell r="C230" t="str">
            <v>4,o</v>
          </cell>
          <cell r="E230" t="str">
            <v>o,65</v>
          </cell>
          <cell r="F230">
            <v>0.35</v>
          </cell>
          <cell r="H230">
            <v>0.91</v>
          </cell>
        </row>
        <row r="231">
          <cell r="C231">
            <v>4</v>
          </cell>
          <cell r="E231">
            <v>0.4</v>
          </cell>
          <cell r="F231" t="str">
            <v>o,35</v>
          </cell>
          <cell r="H231">
            <v>0.56000000000000005</v>
          </cell>
        </row>
        <row r="232">
          <cell r="I232">
            <v>2.0699999999999998</v>
          </cell>
        </row>
        <row r="233">
          <cell r="B233" t="str">
            <v>Gia c«ng vµ l¾p ®Æt thÐp cho mãng trô</v>
          </cell>
        </row>
        <row r="234">
          <cell r="B234" t="str">
            <v>F&lt;=10 AI</v>
          </cell>
          <cell r="K234">
            <v>16.3</v>
          </cell>
          <cell r="L234">
            <v>16.3</v>
          </cell>
        </row>
        <row r="235">
          <cell r="B235" t="str">
            <v>Bª t«ng M200 ®ît 2 cèt liÖu nhá</v>
          </cell>
          <cell r="C235">
            <v>4</v>
          </cell>
          <cell r="E235">
            <v>0.05</v>
          </cell>
          <cell r="F235">
            <v>0.35</v>
          </cell>
          <cell r="K235">
            <v>6.9999999999999993E-2</v>
          </cell>
          <cell r="L235">
            <v>6.9999999999999993E-2</v>
          </cell>
        </row>
        <row r="236">
          <cell r="B236" t="str">
            <v>LÊp ®Êt hè mãng b»ng thñ c«ng</v>
          </cell>
          <cell r="L236">
            <v>8.16</v>
          </cell>
        </row>
        <row r="237">
          <cell r="B237" t="str">
            <v>Khèi l­îng môc 1</v>
          </cell>
          <cell r="K237">
            <v>8.57</v>
          </cell>
        </row>
        <row r="238">
          <cell r="B238" t="str">
            <v>Trõ: - KL môc 2+3</v>
          </cell>
          <cell r="K238">
            <v>0.41</v>
          </cell>
        </row>
        <row r="239">
          <cell r="K239">
            <v>8.16</v>
          </cell>
        </row>
        <row r="240">
          <cell r="B240" t="str">
            <v>V/c ®Êt thõa ra khái mÆt b»ng tr¹m b»ng « t« tù ®æ 5 tÊn, cù ly 2 km</v>
          </cell>
          <cell r="K240">
            <v>0.41</v>
          </cell>
          <cell r="L240">
            <v>0.41</v>
          </cell>
        </row>
        <row r="241">
          <cell r="B241" t="str">
            <v>Trô ®ì thiÕt bÞ T§-17</v>
          </cell>
        </row>
        <row r="242">
          <cell r="B242" t="str">
            <v>§óc s½n trô ®ì thiÕt bÞ b»ng bª t«ng M200</v>
          </cell>
          <cell r="K242">
            <v>0.19</v>
          </cell>
          <cell r="L242">
            <v>0.19</v>
          </cell>
        </row>
        <row r="243">
          <cell r="B243" t="str">
            <v>L¾p ®Æt vµ th¸o dì v¸n khu«n cho trô</v>
          </cell>
          <cell r="C243">
            <v>4</v>
          </cell>
          <cell r="E243">
            <v>2.95</v>
          </cell>
          <cell r="F243">
            <v>0.25</v>
          </cell>
          <cell r="H243">
            <v>2.95</v>
          </cell>
          <cell r="L243">
            <v>2.95</v>
          </cell>
        </row>
        <row r="244">
          <cell r="B244" t="str">
            <v>Gia c«ng vµ l¾p ®Æt thÐp cho trô</v>
          </cell>
        </row>
        <row r="245">
          <cell r="B245" t="str">
            <v>F&lt;=10 AI</v>
          </cell>
          <cell r="K245">
            <v>3.4</v>
          </cell>
          <cell r="L245">
            <v>3.4</v>
          </cell>
        </row>
        <row r="246">
          <cell r="B246" t="str">
            <v>F&lt;=18 AII</v>
          </cell>
          <cell r="K246">
            <v>30.6</v>
          </cell>
          <cell r="L246">
            <v>30.6</v>
          </cell>
        </row>
        <row r="248">
          <cell r="B248" t="str">
            <v>L¾p dùng trô b»ng thu c«ng nÆng ®Õn 500 kg</v>
          </cell>
          <cell r="K248">
            <v>1</v>
          </cell>
          <cell r="L248">
            <v>1</v>
          </cell>
        </row>
        <row r="249">
          <cell r="B249" t="str">
            <v>Trô ®ì thiÕt bÞ T§-27</v>
          </cell>
        </row>
        <row r="250">
          <cell r="B250" t="str">
            <v>§óc s½n trô ®ì thiÕt bÞ b»ng bª t«ng M200</v>
          </cell>
          <cell r="K250">
            <v>0.25</v>
          </cell>
          <cell r="L250">
            <v>0.25</v>
          </cell>
        </row>
        <row r="251">
          <cell r="B251" t="str">
            <v>L¾p ®Æt vµ th¸o dì v¸n khu«n cho trô</v>
          </cell>
          <cell r="C251">
            <v>4</v>
          </cell>
          <cell r="E251">
            <v>3.95</v>
          </cell>
          <cell r="F251">
            <v>0.25</v>
          </cell>
          <cell r="H251">
            <v>3.95</v>
          </cell>
          <cell r="L251">
            <v>3.95</v>
          </cell>
        </row>
        <row r="252">
          <cell r="B252" t="str">
            <v>Gia c«ng vµ l¾p ®Æt thÐp cho trô</v>
          </cell>
        </row>
        <row r="253">
          <cell r="B253" t="str">
            <v>F&lt;=10 AI</v>
          </cell>
          <cell r="K253">
            <v>4.4000000000000004</v>
          </cell>
          <cell r="L253">
            <v>4.4000000000000004</v>
          </cell>
        </row>
        <row r="254">
          <cell r="B254" t="str">
            <v>F&lt;=18 AII</v>
          </cell>
          <cell r="K254">
            <v>39.200000000000003</v>
          </cell>
          <cell r="L254">
            <v>39.200000000000003</v>
          </cell>
        </row>
        <row r="255">
          <cell r="B255" t="str">
            <v>Gia c«ng vµ l¾p ®Æt t«n hoa cho bÖ ®ì</v>
          </cell>
        </row>
        <row r="256">
          <cell r="B256" t="str">
            <v>T«n 90x150x1</v>
          </cell>
          <cell r="E256">
            <v>0.9</v>
          </cell>
          <cell r="F256">
            <v>0.15</v>
          </cell>
          <cell r="H256">
            <v>0.14000000000000001</v>
          </cell>
          <cell r="L256">
            <v>0.14000000000000001</v>
          </cell>
        </row>
        <row r="257">
          <cell r="B257" t="str">
            <v>VÝt në F3x20</v>
          </cell>
          <cell r="L257">
            <v>2</v>
          </cell>
        </row>
        <row r="258">
          <cell r="B258" t="str">
            <v>Mua vµ l¾p bu l«ng M12x150</v>
          </cell>
          <cell r="K258">
            <v>0.72</v>
          </cell>
          <cell r="L258">
            <v>0.72</v>
          </cell>
        </row>
        <row r="259">
          <cell r="B259" t="str">
            <v>LÊp ®Êt hè mãng ®Êt cã s½n b»ng thñ c«ng</v>
          </cell>
          <cell r="L259">
            <v>0.31</v>
          </cell>
        </row>
        <row r="260">
          <cell r="B260" t="str">
            <v>Khèi l­îng môc 1</v>
          </cell>
          <cell r="J260">
            <v>0.46</v>
          </cell>
        </row>
        <row r="261">
          <cell r="B261" t="str">
            <v>Trõ: - KL bÖ ®ì</v>
          </cell>
          <cell r="E261">
            <v>1.1000000000000001</v>
          </cell>
          <cell r="F261">
            <v>0.68</v>
          </cell>
          <cell r="G261">
            <v>0.2</v>
          </cell>
          <cell r="J261">
            <v>0.15</v>
          </cell>
        </row>
        <row r="262">
          <cell r="K262">
            <v>0.31</v>
          </cell>
        </row>
        <row r="263">
          <cell r="B263" t="str">
            <v>V/c ®Êt thõa ra khái mÆt b»ng tr¹m b»ng « t« tù ®æ 5 tÊn, cù ly 2 km</v>
          </cell>
          <cell r="K263">
            <v>0.15</v>
          </cell>
          <cell r="L263">
            <v>0.15</v>
          </cell>
        </row>
        <row r="265">
          <cell r="B265" t="str">
            <v>Néi dung c«ng viÖc</v>
          </cell>
          <cell r="C265" t="str">
            <v>SL</v>
          </cell>
          <cell r="D265" t="str">
            <v>ChiÒu dµi</v>
          </cell>
          <cell r="F265" t="str">
            <v>BÒ réng</v>
          </cell>
          <cell r="G265" t="str">
            <v>BÒ dµy</v>
          </cell>
          <cell r="H265" t="str">
            <v>DiÖn tÝch</v>
          </cell>
          <cell r="J265" t="str">
            <v>ThÓ tÝch</v>
          </cell>
          <cell r="L265" t="str">
            <v>Sè 
cuèi cïng</v>
          </cell>
        </row>
        <row r="266">
          <cell r="D266" t="str">
            <v>T.phÇn</v>
          </cell>
          <cell r="E266" t="str">
            <v>T.céng</v>
          </cell>
          <cell r="H266" t="str">
            <v>T.phÇn</v>
          </cell>
          <cell r="I266" t="str">
            <v>T.céng</v>
          </cell>
          <cell r="J266" t="str">
            <v>T.phÇn</v>
          </cell>
          <cell r="K266" t="str">
            <v>T.céng</v>
          </cell>
        </row>
        <row r="268">
          <cell r="B268" t="str">
            <v>M­¬ng c¸p ch×m  qua ®­êng b=800</v>
          </cell>
        </row>
        <row r="269">
          <cell r="B269" t="str">
            <v>§µo ph¸ mÆt ®­êng b»ng bª t«ng M250 dµy 150</v>
          </cell>
          <cell r="E269">
            <v>5</v>
          </cell>
          <cell r="F269">
            <v>1.7</v>
          </cell>
          <cell r="G269">
            <v>0.15</v>
          </cell>
          <cell r="K269">
            <v>1.28</v>
          </cell>
          <cell r="L269">
            <v>1.28</v>
          </cell>
        </row>
        <row r="270">
          <cell r="B270" t="str">
            <v>Ph¸ dì nÒn ®¸ héc chÌn ®¸ d¨m mÆt ®­êng dµy 300</v>
          </cell>
          <cell r="E270">
            <v>5</v>
          </cell>
          <cell r="F270">
            <v>1.7</v>
          </cell>
          <cell r="G270">
            <v>0.3</v>
          </cell>
          <cell r="K270">
            <v>2.5499999999999998</v>
          </cell>
          <cell r="L270">
            <v>2.5499999999999998</v>
          </cell>
        </row>
        <row r="271">
          <cell r="B271" t="str">
            <v>§µo ®Êt cÊp 3 nÒn ®­êng b»ng thñ c«ng</v>
          </cell>
          <cell r="E271">
            <v>5</v>
          </cell>
          <cell r="F271">
            <v>1.7</v>
          </cell>
          <cell r="G271">
            <v>0.3</v>
          </cell>
          <cell r="K271">
            <v>2.5499999999999998</v>
          </cell>
          <cell r="L271">
            <v>2.5499999999999998</v>
          </cell>
        </row>
        <row r="272">
          <cell r="B272" t="str">
            <v>§æ t¹i chç lãt mãng m­¬ng b»ng bª t«ng M100, dµy 100</v>
          </cell>
          <cell r="E272">
            <v>5</v>
          </cell>
          <cell r="F272">
            <v>1.1000000000000001</v>
          </cell>
          <cell r="G272">
            <v>0.1</v>
          </cell>
          <cell r="K272">
            <v>0.55000000000000004</v>
          </cell>
          <cell r="L272">
            <v>0.55000000000000004</v>
          </cell>
        </row>
        <row r="273">
          <cell r="B273" t="str">
            <v>§æ t¹i chç m­¬ng c¸p b»ng bª t«ng M200, ®¸ 1x2</v>
          </cell>
          <cell r="L273">
            <v>1.55</v>
          </cell>
        </row>
        <row r="274">
          <cell r="B274" t="str">
            <v>§¸y m­¬ng</v>
          </cell>
          <cell r="E274">
            <v>5</v>
          </cell>
          <cell r="F274">
            <v>1.1000000000000001</v>
          </cell>
          <cell r="G274">
            <v>0.2</v>
          </cell>
          <cell r="J274">
            <v>1.1000000000000001</v>
          </cell>
        </row>
        <row r="275">
          <cell r="B275" t="str">
            <v>Thµnh m­¬ng</v>
          </cell>
          <cell r="E275">
            <v>5</v>
          </cell>
          <cell r="F275">
            <v>0.3</v>
          </cell>
          <cell r="G275">
            <v>0.15</v>
          </cell>
          <cell r="J275">
            <v>0.45</v>
          </cell>
        </row>
        <row r="276">
          <cell r="K276">
            <v>1.55</v>
          </cell>
          <cell r="L276">
            <v>1.55</v>
          </cell>
        </row>
        <row r="277">
          <cell r="B277" t="str">
            <v>V¸n khu«n cho bª t«ng m­¬ng c¸p</v>
          </cell>
          <cell r="C277">
            <v>2</v>
          </cell>
          <cell r="E277">
            <v>5</v>
          </cell>
          <cell r="F277">
            <v>0.6</v>
          </cell>
          <cell r="H277">
            <v>6</v>
          </cell>
          <cell r="L277">
            <v>9</v>
          </cell>
        </row>
        <row r="278">
          <cell r="C278">
            <v>2</v>
          </cell>
          <cell r="E278">
            <v>5</v>
          </cell>
          <cell r="F278">
            <v>0.3</v>
          </cell>
          <cell r="H278">
            <v>3</v>
          </cell>
        </row>
        <row r="279">
          <cell r="I279">
            <v>9</v>
          </cell>
          <cell r="L279">
            <v>9</v>
          </cell>
        </row>
        <row r="280">
          <cell r="B280" t="str">
            <v>Gia c«ng thÐp m­¬ng c¸p</v>
          </cell>
          <cell r="L280">
            <v>254.6</v>
          </cell>
        </row>
        <row r="281">
          <cell r="B281" t="str">
            <v>F&lt;=18 AII</v>
          </cell>
          <cell r="K281">
            <v>254.6</v>
          </cell>
          <cell r="L281">
            <v>254.6</v>
          </cell>
        </row>
        <row r="282">
          <cell r="B282" t="str">
            <v>LÊp ®Êt hè mãng b»ng thñ c«ng</v>
          </cell>
          <cell r="L282">
            <v>2.25</v>
          </cell>
        </row>
        <row r="283">
          <cell r="B283" t="str">
            <v>Khèi l­îng ®Êt ®µo môc 1</v>
          </cell>
          <cell r="K283">
            <v>6.38</v>
          </cell>
        </row>
        <row r="284">
          <cell r="B284" t="str">
            <v>Trõ ®i: khèi hè</v>
          </cell>
          <cell r="K284">
            <v>4.13</v>
          </cell>
        </row>
        <row r="285">
          <cell r="K285">
            <v>2.25</v>
          </cell>
          <cell r="L285">
            <v>2.25</v>
          </cell>
        </row>
        <row r="286">
          <cell r="B286" t="str">
            <v>V/c ®Êt thõa b»ng « t« tù ®æ 5 tÊn cù ly 2 km</v>
          </cell>
          <cell r="K286">
            <v>4.13</v>
          </cell>
          <cell r="L286">
            <v>4.13</v>
          </cell>
        </row>
        <row r="288">
          <cell r="B288" t="str">
            <v>§µo bÖ ®ì m­¬ng c¸p ®Êt cÊp 3 b»ng thñ c«ng</v>
          </cell>
          <cell r="E288">
            <v>30</v>
          </cell>
          <cell r="F288">
            <v>0.82</v>
          </cell>
          <cell r="G288">
            <v>0.19</v>
          </cell>
          <cell r="K288">
            <v>4.67</v>
          </cell>
          <cell r="L288">
            <v>4.67</v>
          </cell>
        </row>
        <row r="289">
          <cell r="B289" t="str">
            <v xml:space="preserve">X©y bÖ ®ì tÊm ®an b»ng g¹ch chØ M75 v÷a XM M50 </v>
          </cell>
        </row>
        <row r="290">
          <cell r="B290" t="str">
            <v>Dµy 220</v>
          </cell>
          <cell r="L290">
            <v>0.66</v>
          </cell>
        </row>
        <row r="291">
          <cell r="B291" t="str">
            <v>PhÇn d­íi cèt 0,00</v>
          </cell>
          <cell r="C291">
            <v>21</v>
          </cell>
          <cell r="E291">
            <v>1.02</v>
          </cell>
          <cell r="F291">
            <v>0.22</v>
          </cell>
          <cell r="G291">
            <v>0.14000000000000001</v>
          </cell>
          <cell r="J291">
            <v>0.66</v>
          </cell>
          <cell r="L291">
            <v>0.66</v>
          </cell>
        </row>
        <row r="292">
          <cell r="B292" t="str">
            <v>Dµy 110</v>
          </cell>
          <cell r="L292">
            <v>0.33</v>
          </cell>
        </row>
        <row r="293">
          <cell r="B293" t="str">
            <v>Trªn cèt 0,00</v>
          </cell>
          <cell r="C293">
            <v>21</v>
          </cell>
          <cell r="E293">
            <v>1.02</v>
          </cell>
          <cell r="F293">
            <v>0.11</v>
          </cell>
          <cell r="G293">
            <v>0.05</v>
          </cell>
          <cell r="J293">
            <v>0.12</v>
          </cell>
        </row>
        <row r="294">
          <cell r="C294">
            <v>21</v>
          </cell>
          <cell r="E294">
            <v>1.02</v>
          </cell>
          <cell r="F294">
            <v>0.11</v>
          </cell>
          <cell r="G294">
            <v>0.09</v>
          </cell>
          <cell r="J294">
            <v>0.21</v>
          </cell>
        </row>
        <row r="295">
          <cell r="K295">
            <v>0.33</v>
          </cell>
          <cell r="L295">
            <v>0.33</v>
          </cell>
        </row>
        <row r="296">
          <cell r="B296" t="str">
            <v>X©y t­êng m­¬ng c¸p b»ng g¹ch chØ m75 v÷a XM M50</v>
          </cell>
        </row>
        <row r="297">
          <cell r="B297" t="str">
            <v>Dµy 110</v>
          </cell>
          <cell r="C297">
            <v>2</v>
          </cell>
          <cell r="E297">
            <v>30</v>
          </cell>
          <cell r="F297">
            <v>0.14000000000000001</v>
          </cell>
          <cell r="G297">
            <v>0.11</v>
          </cell>
          <cell r="K297">
            <v>0.92</v>
          </cell>
          <cell r="L297">
            <v>0.92</v>
          </cell>
        </row>
        <row r="298">
          <cell r="B298" t="str">
            <v>Tr¸t t­êng m­¬ng c¸p b»ng v÷a XMMO, dµy 1,5cm</v>
          </cell>
          <cell r="L298">
            <v>20.58</v>
          </cell>
        </row>
        <row r="299">
          <cell r="B299" t="str">
            <v xml:space="preserve">Thµnh </v>
          </cell>
          <cell r="C299" t="str">
            <v>2x2</v>
          </cell>
          <cell r="E299">
            <v>30</v>
          </cell>
          <cell r="F299">
            <v>0.14000000000000001</v>
          </cell>
          <cell r="H299">
            <v>16.8</v>
          </cell>
        </row>
        <row r="300">
          <cell r="B300" t="str">
            <v>BÖ</v>
          </cell>
          <cell r="C300">
            <v>2</v>
          </cell>
          <cell r="E300">
            <v>21</v>
          </cell>
          <cell r="F300">
            <v>0.09</v>
          </cell>
          <cell r="H300">
            <v>3.78</v>
          </cell>
        </row>
        <row r="301">
          <cell r="I301">
            <v>20.58</v>
          </cell>
          <cell r="L301">
            <v>20.58</v>
          </cell>
        </row>
        <row r="302">
          <cell r="B302" t="str">
            <v>LÊp ®Êt hè mãng b»ng thñ c«ng</v>
          </cell>
          <cell r="L302">
            <v>3.9</v>
          </cell>
        </row>
        <row r="303">
          <cell r="B303" t="str">
            <v>Khèi l­îng ®Êt ®µo môc 1</v>
          </cell>
          <cell r="J303">
            <v>4.67</v>
          </cell>
        </row>
        <row r="304">
          <cell r="B304" t="str">
            <v>Trõ ®i: khèi l­îng x©y môc 2a</v>
          </cell>
          <cell r="J304">
            <v>0.78</v>
          </cell>
        </row>
        <row r="305">
          <cell r="K305">
            <v>3.9</v>
          </cell>
          <cell r="L305">
            <v>3.9</v>
          </cell>
        </row>
        <row r="306">
          <cell r="B306" t="str">
            <v>V/c ®Êt thõa b»ng « t« tù ®æ 5 tÊn cù ly 2 km</v>
          </cell>
          <cell r="K306">
            <v>0.78</v>
          </cell>
          <cell r="L306">
            <v>0.78</v>
          </cell>
        </row>
        <row r="307">
          <cell r="B307" t="str">
            <v>M­¬ng c¸p næi B=600</v>
          </cell>
        </row>
        <row r="308">
          <cell r="B308" t="str">
            <v>§µo bÖ ®ì m­¬ng c¸p ®Êt cÊp 3 b»ng thñ c«ng</v>
          </cell>
          <cell r="E308">
            <v>21</v>
          </cell>
          <cell r="F308">
            <v>0.82</v>
          </cell>
          <cell r="G308">
            <v>0.19</v>
          </cell>
          <cell r="K308">
            <v>3.27</v>
          </cell>
          <cell r="L308">
            <v>3.27</v>
          </cell>
        </row>
        <row r="309">
          <cell r="B309" t="str">
            <v xml:space="preserve">X©y bÖ ®ì tÊm ®an b»ng g¹ch chØ M75 v÷a XM M50 </v>
          </cell>
        </row>
        <row r="310">
          <cell r="B310" t="str">
            <v>Dµy 220</v>
          </cell>
          <cell r="L310">
            <v>0.38</v>
          </cell>
        </row>
        <row r="311">
          <cell r="B311" t="str">
            <v>PhÇn d­íi cèt 0,00</v>
          </cell>
          <cell r="C311">
            <v>15</v>
          </cell>
          <cell r="E311">
            <v>0.82</v>
          </cell>
          <cell r="F311">
            <v>0.22</v>
          </cell>
          <cell r="G311">
            <v>0.14000000000000001</v>
          </cell>
          <cell r="J311">
            <v>0.38</v>
          </cell>
          <cell r="L311">
            <v>0.38</v>
          </cell>
        </row>
        <row r="312">
          <cell r="B312" t="str">
            <v>Dµy 110</v>
          </cell>
          <cell r="L312">
            <v>0.19</v>
          </cell>
        </row>
        <row r="313">
          <cell r="B313" t="str">
            <v>Trªn cèt 0,00</v>
          </cell>
          <cell r="C313">
            <v>15</v>
          </cell>
          <cell r="E313">
            <v>0.82</v>
          </cell>
          <cell r="F313">
            <v>0.11</v>
          </cell>
          <cell r="G313">
            <v>0.05</v>
          </cell>
          <cell r="J313">
            <v>7.0000000000000007E-2</v>
          </cell>
        </row>
        <row r="314">
          <cell r="C314">
            <v>15</v>
          </cell>
          <cell r="E314">
            <v>0.82</v>
          </cell>
          <cell r="F314">
            <v>0.11</v>
          </cell>
          <cell r="G314">
            <v>0.09</v>
          </cell>
          <cell r="J314">
            <v>0.12</v>
          </cell>
        </row>
        <row r="315">
          <cell r="K315">
            <v>0.19</v>
          </cell>
          <cell r="L315">
            <v>0.19</v>
          </cell>
        </row>
        <row r="316">
          <cell r="B316" t="str">
            <v>X©y t­êng m­¬ng c¸p b»ng g¹ch chØ m75 v÷a XM M50</v>
          </cell>
        </row>
        <row r="317">
          <cell r="B317" t="str">
            <v>Dµy 110</v>
          </cell>
          <cell r="C317">
            <v>2</v>
          </cell>
          <cell r="E317">
            <v>21</v>
          </cell>
          <cell r="F317">
            <v>0.14000000000000001</v>
          </cell>
          <cell r="G317">
            <v>0.11</v>
          </cell>
          <cell r="K317">
            <v>0.65</v>
          </cell>
          <cell r="L317">
            <v>0.65</v>
          </cell>
        </row>
        <row r="318">
          <cell r="B318" t="str">
            <v>Tr¸t t­êng m­¬ng c¸p b»ng v÷a XMMO, dµy 1,5cm</v>
          </cell>
          <cell r="L318">
            <v>14.46</v>
          </cell>
        </row>
        <row r="319">
          <cell r="B319" t="str">
            <v xml:space="preserve">Thµnh </v>
          </cell>
          <cell r="C319" t="str">
            <v>2x2</v>
          </cell>
          <cell r="E319">
            <v>21</v>
          </cell>
          <cell r="F319">
            <v>0.14000000000000001</v>
          </cell>
          <cell r="H319">
            <v>11.76</v>
          </cell>
        </row>
        <row r="320">
          <cell r="B320" t="str">
            <v>BÖ</v>
          </cell>
          <cell r="C320">
            <v>2</v>
          </cell>
          <cell r="E320">
            <v>15</v>
          </cell>
          <cell r="F320">
            <v>0.09</v>
          </cell>
          <cell r="H320">
            <v>2.7</v>
          </cell>
        </row>
        <row r="321">
          <cell r="I321">
            <v>14.46</v>
          </cell>
          <cell r="L321">
            <v>14.46</v>
          </cell>
        </row>
        <row r="322">
          <cell r="B322" t="str">
            <v>LÊp ®Êt hè mãng b»ng thñ c«ng</v>
          </cell>
          <cell r="L322">
            <v>2.83</v>
          </cell>
        </row>
        <row r="323">
          <cell r="B323" t="str">
            <v>Khèi l­îng ®Êt ®µo môc 1</v>
          </cell>
          <cell r="J323">
            <v>3.27</v>
          </cell>
        </row>
        <row r="324">
          <cell r="B324" t="str">
            <v>Trõ ®i: khèi l­îng x©y môc 2a</v>
          </cell>
          <cell r="J324">
            <v>0.45</v>
          </cell>
        </row>
        <row r="325">
          <cell r="K325">
            <v>2.83</v>
          </cell>
          <cell r="L325">
            <v>2.83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BC chi dinh thau"/>
      <sheetName val="BC 135"/>
      <sheetName val="BC 135 (2)"/>
      <sheetName val=" 135-05"/>
      <sheetName val="BC KH13505 (3)"/>
      <sheetName val="BC KH13505 (2)"/>
      <sheetName val="BC KH TH 04"/>
      <sheetName val="BC STC"/>
      <sheetName val="BC chi thau"/>
      <sheetName val="Tong hop"/>
      <sheetName val="XXXXXXXX"/>
      <sheetName val="00000000"/>
      <sheetName val="10000000"/>
      <sheetName val="PHICH3"/>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HICH?3"/>
      <sheetName val="NEW-PANEL"/>
      <sheetName val="TTTram"/>
      <sheetName val="THCT"/>
      <sheetName val="THDZ0,4"/>
      <sheetName val="TH DZ35"/>
      <sheetName val="THTram"/>
      <sheetName val="bảng mã sp"/>
      <sheetName val="Ma"/>
      <sheetName val="KE HOACH MUA"/>
      <sheetName val="T07-08"/>
      <sheetName val="07"/>
      <sheetName val="KEXUAT"/>
      <sheetName val="SILICATE"/>
      <sheetName val="TH NHAP"/>
      <sheetName val="NDC"/>
      <sheetName val="NT1"/>
      <sheetName val="NHAP KHO TP"/>
      <sheetName val="TINH GIA THANH TP"/>
      <sheetName val="GIA GCT BINH QUAN"/>
      <sheetName val="Sheet1"/>
      <sheetName val="TINH GIA BINH QUAN PB"/>
      <sheetName val="NHAP MUA"/>
      <sheetName val="BAO CAO TON KHO HANG THANG"/>
      <sheetName val="CAN DOI TIEN HANG"/>
      <sheetName val="BC NGAY"/>
      <sheetName val="BKTH HXB"/>
      <sheetName val="BKTH HANG NHAP"/>
      <sheetName val="NHAP LT T2"/>
      <sheetName val="NHAP LT T4"/>
      <sheetName val="NHAP HANG LT T3"/>
      <sheetName val="NH LAM THAO"/>
      <sheetName val="BK HD"/>
      <sheetName val="XUAT DC"/>
      <sheetName val="NHAP DC"/>
      <sheetName val="XL4Test5"/>
      <sheetName val="QDcua TGD (2)"/>
      <sheetName val="Son la"/>
      <sheetName val="PHICH"/>
      <sheetName val="PHICH_3"/>
      <sheetName val="MN"/>
      <sheetName val="HD"/>
      <sheetName val="BC"/>
      <sheetName val="ty le"/>
      <sheetName val="TH BC"/>
      <sheetName val="BC_Tong"/>
      <sheetName val="TH"/>
      <sheetName val="Unit Cost"/>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XL"/>
      <sheetName val="th-cpk"/>
      <sheetName val="TKP"/>
      <sheetName val="KS-KT"/>
      <sheetName val="chiet tinh"/>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DG 89"/>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DTCD"/>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TH"/>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
      <sheetName val="PHAN DS 22 KV"/>
      <sheetName val="VC CS"/>
      <sheetName val="DMQT"/>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HI NGHIEM"/>
      <sheetName val="khobai"/>
      <sheetName val="tobia22KV"/>
      <sheetName val="Ksp"/>
      <sheetName val="th dz&amp;tba"/>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0.4 KV"/>
      <sheetName val="KHOI LUONG XA"/>
      <sheetName val="TT DM C 3283"/>
      <sheetName val="TONG KE DZ 0_4 KV"/>
      <sheetName val="dinh muc C DZ 328耵"/>
      <sheetName val="MTL$-INTER"/>
      <sheetName val="CHITIET VL-NC-TT-3p"/>
      <sheetName val="VCV-BE-TONG"/>
      <sheetName val="dinh muc C DZ 328?"/>
      <sheetName val="Bia TQT"/>
      <sheetName val="DTCT"/>
      <sheetName val="TL rieng"/>
      <sheetName val="dinh muc C DZ 328_"/>
      <sheetName val="ptdg"/>
      <sheetName val="DG 85"/>
      <sheetName val="nhan cong"/>
      <sheetName val="phu cap"/>
      <sheetName val="vlminh hoa"/>
      <sheetName val="DG "/>
      <sheetName val="NLV"/>
      <sheetName val="Ncong nhan"/>
      <sheetName val="Ha tang"/>
      <sheetName val="Bangthkp"/>
      <sheetName val="THKP"/>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ongty"/>
      <sheetName val="VPPN"/>
      <sheetName val="XN74"/>
      <sheetName val="XN54"/>
      <sheetName val="XN33"/>
      <sheetName val="NK96"/>
      <sheetName val="XL4Test5"/>
      <sheetName val="DTD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Lop 6 lan 1"/>
      <sheetName val="lop1 lan2"/>
      <sheetName val="lop2 lan2 "/>
      <sheetName val="lop3 lan2 "/>
      <sheetName val="lop4 lan2 "/>
      <sheetName val="lop5 lan2 "/>
      <sheetName val="lop6 lan2 "/>
      <sheetName val="lop7 lan2 "/>
      <sheetName val="lop8 lan2 "/>
      <sheetName val="lop9 lan2"/>
      <sheetName val="lop10 lan2 "/>
      <sheetName val="Nconõþnhan"/>
      <sheetName val="general"/>
      <sheetName val="Main Road"/>
      <sheetName val="tuong"/>
      <sheetName val="KL_Dat-Da"/>
      <sheetName val="N1"/>
      <sheetName val="Km0_Km8"/>
      <sheetName val="Km27_Km40+390"/>
      <sheetName val="Km8_Km17"/>
      <sheetName val="Tackcoat"/>
      <sheetName val="Primecoat"/>
      <sheetName val="Km17_Km27"/>
      <sheetName val="2J.01"/>
      <sheetName val="2J.02"/>
      <sheetName val="2J.03"/>
      <sheetName val="2J.04"/>
      <sheetName val="2J.05"/>
      <sheetName val="2J.06"/>
      <sheetName val="2J.07"/>
      <sheetName val="2J.10"/>
      <sheetName val="2J.11"/>
      <sheetName val="2J.12"/>
      <sheetName val="2J.13"/>
      <sheetName val="muc.luc"/>
      <sheetName val="123"/>
      <sheetName val="00000000"/>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BANGTRA"/>
      <sheetName val="QK(@P1) (7)"/>
      <sheetName val="vlmifh hoa"/>
      <sheetName val="catNam Daf (DELTA) (3)"/>
      <sheetName val="Sheet0"/>
      <sheetName val="dtxl"/>
      <sheetName val="Cheet14"/>
      <sheetName val="gvl"/>
      <sheetName val="Chart1"/>
      <sheetName val="PHUTRO500"/>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F1"/>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PTVT"/>
      <sheetName val="THKL"/>
      <sheetName val="CLVL"/>
      <sheetName val="CLVT Mong"/>
      <sheetName val="PTVT Mong"/>
      <sheetName val="DG Mong"/>
      <sheetName val="CLVT Than"/>
      <sheetName val="PTVT Than"/>
      <sheetName val="DG Than"/>
      <sheetName val="CD2000"/>
      <sheetName val="khi tiet KHM"/>
      <sheetName val="DP than"/>
      <sheetName val="Maueoi"/>
      <sheetName val="TH thantkn"/>
      <sheetName val="XNE@QII-05 (3)"/>
      <sheetName val="sx-tt)tk"/>
      <sheetName val="LLV"/>
      <sheetName val="BiaNgoai"/>
      <sheetName val="BiaTrong"/>
      <sheetName val="THVT"/>
      <sheetName val="CVC"/>
      <sheetName val="CVCM"/>
      <sheetName val="BG"/>
      <sheetName val="DToan"/>
      <sheetName val="Sheut26"/>
      <sheetName val="thdt"/>
      <sheetName val="ptvl0-1"/>
      <sheetName val="0-1"/>
      <sheetName val="ptvl4-5"/>
      <sheetName val="4-5"/>
      <sheetName val="ptvl3-4"/>
      <sheetName val="3-4"/>
      <sheetName val="ptvl2-3"/>
      <sheetName val="2-3"/>
      <sheetName val="vlcong"/>
      <sheetName val="ptvl1-2"/>
      <sheetName val="XXPXXXXX"/>
      <sheetName val="BOQ-1"/>
      <sheetName val="KJ 2002"/>
      <sheetName val="DS-Thuong 6T dau"/>
      <sheetName val="S220"/>
      <sheetName val="Cofgty"/>
      <sheetName val="lt-tl"/>
      <sheetName val="px3-tl"/>
      <sheetName val="px1-tl"/>
      <sheetName val="vp-tl"/>
      <sheetName val="px2,tb-tl"/>
      <sheetName val="th-qt"/>
      <sheetName val="bqt"/>
      <sheetName val="tl-khovt"/>
      <sheetName val="dtkhovt"/>
      <sheetName val="Sheet17"/>
      <sheetName val="Sheet18"/>
      <sheetName val="MTL(AG)"/>
      <sheetName val="XJ54"/>
      <sheetName val="KLHT"/>
      <sheetName val="MTO REV.2(ARMOR)"/>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t.so"/>
      <sheetName val="BangketienvcyNHS"/>
      <sheetName val="TH1"/>
      <sheetName val="TH2"/>
      <sheetName val="TH3"/>
      <sheetName val="TH4"/>
      <sheetName val="TH5"/>
      <sheetName val="TH6"/>
      <sheetName val="TH7"/>
      <sheetName val="TH8"/>
      <sheetName val="TH9"/>
      <sheetName val="TH10"/>
      <sheetName val="TH11"/>
      <sheetName val="TH12"/>
      <sheetName val="000000_x0010_0"/>
      <sheetName val="nc"/>
      <sheetName val="vlieu"/>
      <sheetName val="Wall"/>
      <sheetName val="Dieuchinh"/>
      <sheetName val="DU_LIEU"/>
      <sheetName val="S2"/>
      <sheetName val="canh"/>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TH_thaogo"/>
      <sheetName val="chitiet_thaogo"/>
      <sheetName val="DT_congtrinh"/>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ct luong "/>
      <sheetName val="Nhap 6T"/>
      <sheetName val="baocaochinh(qui1.05) (DC)"/>
      <sheetName val="Ctuluongq.1.05"/>
      <sheetName val="BANG PHAN BO qui1.05(DC)"/>
      <sheetName val="BANG PHAN BO quiII.05"/>
      <sheetName val="bao cac cinh Qui II-2005"/>
      <sheetName val="CT_thietbipianphoi"/>
      <sheetName val="CT_TRAMPHANPHOI軸ơ_x0004_﹜ơ"/>
      <sheetName val="Giathanh1m3BT"/>
      <sheetName val="TH__x0003_T_TRAM_HB"/>
      <sheetName val="_x0014_[DALATddd.XLS]THPHPP"/>
      <sheetName val="dg tphcm"/>
      <sheetName val=""/>
      <sheetName val="TH2hopPP"/>
      <sheetName val="dg"/>
      <sheetName val="DON GIA TRAM _3_"/>
      <sheetName val="dmVUA"/>
      <sheetName val="th-tctc"/>
      <sheetName val="SLmay"/>
      <sheetName val="phantich"/>
      <sheetName val="NCcau+duong"/>
      <sheetName val="VCvatlieu"/>
      <sheetName val="denbu"/>
      <sheetName val="dongia(dg)"/>
      <sheetName val="DT(TW)"/>
      <sheetName val="chiphi khac"/>
      <sheetName val="ctTBA"/>
      <sheetName val="CDKTNam"/>
      <sheetName val="BCKQKDnam"/>
      <sheetName val="BCLCTienTe nam"/>
      <sheetName val="CDKTquy"/>
      <sheetName val="KQKD quy"/>
      <sheetName val="BCLCTiente quy"/>
      <sheetName val="TMBCTC quy"/>
      <sheetName val="TT35"/>
      <sheetName val="TTTram"/>
      <sheetName val="tra-vat-lieu"/>
      <sheetName val="Delivery (Mark)"/>
      <sheetName val="Tile"/>
      <sheetName val="Properties"/>
      <sheetName val="drawing"/>
      <sheetName val="Load1"/>
      <sheetName val="HS"/>
      <sheetName val="Tile1"/>
      <sheetName val="Check1"/>
      <sheetName val="Momen at transfer"/>
      <sheetName val="Stress at transfer"/>
      <sheetName val="Camber"/>
      <sheetName val="loss_Stress"/>
      <sheetName val="Congot-tubien"/>
      <sheetName val="load2"/>
      <sheetName val="KT_Momen"/>
      <sheetName val="Capacity"/>
      <sheetName val="Gia"/>
      <sheetName val="Bang TH"/>
      <sheetName val="TTgia"/>
      <sheetName val="vua"/>
      <sheetName val="BTN min"/>
      <sheetName val="BTN tho"/>
      <sheetName val="DATA"/>
      <sheetName val="DIALOG"/>
      <sheetName val="Macro1"/>
      <sheetName val="EIRR&gt;1&lt;1"/>
      <sheetName val="EIRR&gt; 2"/>
      <sheetName val="EIRR&lt;2"/>
      <sheetName val="B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28">
          <cell r="B28">
            <v>0</v>
          </cell>
          <cell r="C28" t="str">
            <v>(1+0.2/2.638)*0.95*1.71*1.75</v>
          </cell>
          <cell r="D28">
            <v>3.0584076004548897</v>
          </cell>
          <cell r="E28" t="str">
            <v>(1+0.0/2.638)*0.95*1.71*1.75</v>
          </cell>
          <cell r="F28">
            <v>2.8428749999999998</v>
          </cell>
          <cell r="G28" t="str">
            <v>(1+0.0/2.638)*0.95*1.71*1.75/1.2</v>
          </cell>
          <cell r="H28">
            <v>2.3690625000000001</v>
          </cell>
        </row>
        <row r="29">
          <cell r="B29">
            <v>0.1</v>
          </cell>
          <cell r="C29" t="str">
            <v>(1+0.3/2.638)*0.95*1.71*1.75</v>
          </cell>
          <cell r="D29">
            <v>3.1661739006823346</v>
          </cell>
          <cell r="E29" t="str">
            <v>(1+0.1/2.638)*0.95*1.71*1.75</v>
          </cell>
          <cell r="F29">
            <v>2.9506413002274448</v>
          </cell>
          <cell r="G29" t="str">
            <v>(1+0.1/2.638)*0.95*1.71*1.75/1.2</v>
          </cell>
          <cell r="H29">
            <v>2.4588677501895373</v>
          </cell>
        </row>
        <row r="30">
          <cell r="B30">
            <v>0.2</v>
          </cell>
          <cell r="C30" t="str">
            <v>(1+0.4/2.638)*0.95*1.71*1.75</v>
          </cell>
          <cell r="D30">
            <v>3.2739402009097804</v>
          </cell>
          <cell r="E30" t="str">
            <v>(1+0.2/2.638)*0.95*1.71*1.75</v>
          </cell>
          <cell r="F30">
            <v>3.0584076004548897</v>
          </cell>
          <cell r="G30" t="str">
            <v>(1+0.2/2.638)*0.95*1.71*1.75/1.2</v>
          </cell>
          <cell r="H30">
            <v>2.548673000379075</v>
          </cell>
        </row>
        <row r="31">
          <cell r="B31">
            <v>0.3</v>
          </cell>
          <cell r="C31" t="str">
            <v>(1+0.5/2.638)*0.95*1.71*1.75</v>
          </cell>
          <cell r="D31">
            <v>3.3817065011372249</v>
          </cell>
          <cell r="E31" t="str">
            <v>(1+0.3/2.638)*0.95*1.71*1.75</v>
          </cell>
          <cell r="F31">
            <v>3.1661739006823346</v>
          </cell>
          <cell r="G31" t="str">
            <v>(1+0.3/2.638)*0.95*1.71*1.75/1.2</v>
          </cell>
          <cell r="H31">
            <v>2.6384782505686122</v>
          </cell>
        </row>
        <row r="32">
          <cell r="B32">
            <v>0.4</v>
          </cell>
          <cell r="C32" t="str">
            <v>(1+0.6/2.638)*0.95*1.71*1.75</v>
          </cell>
          <cell r="D32">
            <v>3.4894728013646699</v>
          </cell>
          <cell r="E32" t="str">
            <v>(1+0.4/2.638)*0.95*1.71*1.75</v>
          </cell>
          <cell r="F32">
            <v>3.2739402009097804</v>
          </cell>
          <cell r="G32" t="str">
            <v>(1+0.4/2.638)*0.95*1.71*1.75/1.2</v>
          </cell>
          <cell r="H32">
            <v>2.7282835007581503</v>
          </cell>
        </row>
        <row r="33">
          <cell r="B33">
            <v>0.5</v>
          </cell>
          <cell r="C33" t="str">
            <v>(1+0.7/2.638)*0.95*1.71*1.75</v>
          </cell>
          <cell r="D33">
            <v>3.5972391015921152</v>
          </cell>
          <cell r="E33" t="str">
            <v>(1+0.5/2.638)*0.95*1.71*1.75</v>
          </cell>
          <cell r="F33">
            <v>3.3817065011372249</v>
          </cell>
          <cell r="G33" t="str">
            <v>(1+0.5/2.638)*0.95*1.71*1.75/1.2</v>
          </cell>
          <cell r="H33">
            <v>2.8180887509476875</v>
          </cell>
        </row>
        <row r="34">
          <cell r="B34">
            <v>0.7</v>
          </cell>
          <cell r="C34" t="str">
            <v>(1+0.9/2.638)*0.95*1.71*1.75</v>
          </cell>
          <cell r="D34">
            <v>3.8127717020470047</v>
          </cell>
          <cell r="E34" t="str">
            <v>(1+0.7/2.638)*0.95*1.71*1.75</v>
          </cell>
          <cell r="F34">
            <v>3.5972391015921152</v>
          </cell>
          <cell r="G34" t="str">
            <v>(1+0.7/2.638)*0.95*1.71*1.75/1.2</v>
          </cell>
          <cell r="H34">
            <v>2.9976992513267628</v>
          </cell>
        </row>
        <row r="35">
          <cell r="B35">
            <v>1</v>
          </cell>
          <cell r="C35" t="str">
            <v>(1+1..2/2.638)*0.95*1.71*1.75</v>
          </cell>
          <cell r="D35">
            <v>4.1360706027293395</v>
          </cell>
          <cell r="E35" t="str">
            <v>(1+1.0/2.638)*0.95*1.71*1.75</v>
          </cell>
          <cell r="F35">
            <v>3.92053800227445</v>
          </cell>
          <cell r="G35" t="str">
            <v>(1+1.0/2.638)*0.95*1.71*1.75/1.2</v>
          </cell>
          <cell r="H35">
            <v>3.267115001895375</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sheetData sheetId="93"/>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refreshError="1"/>
      <sheetData sheetId="604" refreshError="1"/>
      <sheetData sheetId="605" refreshError="1"/>
      <sheetData sheetId="606"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 val="HSKV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 val="dg_VTu"/>
      <sheetName val="CHITIET VL-NC-TT -1p"/>
      <sheetName val="CHITIET VL-NC-TT-3p"/>
      <sheetName val="TONG HOP VL-NC TT"/>
      <sheetName val="TDTKP1"/>
      <sheetName val="KPVC-BD "/>
      <sheetName val="CHITIET VL-NC-TT1p"/>
      <sheetName val="TH VL, NC, DDHT Thanhphuoc"/>
      <sheetName val="CHITIET VL_NC_TT _1p"/>
      <sheetName val="CHITIET VL_NC_TT_3p"/>
      <sheetName val="TONG HOP VL_NC TT"/>
      <sheetName val="KPVC_BD "/>
      <sheetName val="DongiaVL2"/>
      <sheetName val="Lç khoan LK1"/>
      <sheetName val="bdkdt"/>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 val="bdkdt"/>
      <sheetName val="BE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bang tinh chi phi KSSB"/>
      <sheetName val="bang ke khoi luong"/>
      <sheetName val="bang tinh don gia khao sat"/>
      <sheetName val="bu nha cong"/>
      <sheetName val="phu cap"/>
      <sheetName val="bang luong"/>
      <sheetName val="bangtinhchiphi"/>
      <sheetName val="dtxl"/>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 val="BTH"/>
    </sheetNames>
    <sheetDataSet>
      <sheetData sheetId="0"/>
      <sheetData sheetId="1"/>
      <sheetData sheetId="2"/>
      <sheetData sheetId="3"/>
      <sheetData sheetId="4"/>
      <sheetData sheetId="5"/>
      <sheetData sheetId="6"/>
      <sheetData sheetId="7"/>
      <sheetData sheetId="8"/>
      <sheetData sheetId="9" refreshError="1">
        <row r="31">
          <cell r="C31" t="b">
            <v>1</v>
          </cell>
        </row>
      </sheetData>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oGIN"/>
      <sheetName val="QUEFTS"/>
      <sheetName val="Fertiliser"/>
      <sheetName val="Errors"/>
      <sheetName val="Output1"/>
      <sheetName val="Output2"/>
      <sheetName val="Charts"/>
      <sheetName val="yield"/>
      <sheetName val="biocost"/>
      <sheetName val="bioindex"/>
      <sheetName val="biotypes"/>
      <sheetName val="fertuse"/>
      <sheetName val="ferttype"/>
      <sheetName val="nloss"/>
      <sheetName val="nutsurplus"/>
      <sheetName val="animal"/>
      <sheetName val="labuse"/>
      <sheetName val="labdekad"/>
      <sheetName val="ET"/>
      <sheetName val="watreq"/>
      <sheetName val="fertcost"/>
      <sheetName val="cost"/>
      <sheetName val="invcost"/>
      <sheetName val="other"/>
      <sheetName val="profits"/>
      <sheetName val="QSensitivity"/>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TH"/>
      <sheetName val="TH-CT"/>
      <sheetName val="XL"/>
      <sheetName val="CPKH"/>
      <sheetName val="XL (3)"/>
      <sheetName val="XL (2)"/>
      <sheetName val="TH-CT -S"/>
      <sheetName val="TH-CT -S (2)"/>
      <sheetName val="XXXXXXXX"/>
      <sheetName val="CHAY-TL"/>
      <sheetName val="dghn"/>
      <sheetName val="tra-vat-lieu"/>
      <sheetName val="BGVL"/>
      <sheetName val="NC&amp;M"/>
      <sheetName val="GVL"/>
      <sheetName val="NC"/>
      <sheetName val="M"/>
      <sheetName val="BD"/>
      <sheetName val="MTC 7DL"/>
      <sheetName val="HelpMe"/>
      <sheetName val="VL10KV"/>
      <sheetName val="TBA 250"/>
      <sheetName val="VL 0,4KV"/>
      <sheetName val="VLCong to"/>
      <sheetName val="Von quy hoạch"/>
      <sheetName val="Quyet dinh"/>
      <sheetName val="bầu cu"/>
      <sheetName val="TTrinh chính thức"/>
      <sheetName val="Quyết định"/>
      <sheetName val="00000000"/>
      <sheetName val="DonGiaLD"/>
      <sheetName val="tu"/>
      <sheetName val="1662SMC"/>
      <sheetName val="PhaDoMong"/>
      <sheetName val="TB"/>
      <sheetName val="TTTram"/>
      <sheetName val="Von quy ho?ch"/>
      <sheetName val="b?u cu"/>
      <sheetName val="TTrinh chính th?c"/>
      <sheetName val="Quy?t ð?nh"/>
      <sheetName val="Quy?t d?nh"/>
      <sheetName val="Von quy ho_ch"/>
      <sheetName val="b_u cu"/>
      <sheetName val="TTrinh chính th_c"/>
      <sheetName val="Quy_t ð_nh"/>
      <sheetName val="Quy_t d_nh"/>
      <sheetName val="TB-TL"/>
      <sheetName val="TH-Dien"/>
      <sheetName val="Van_X"/>
      <sheetName val="Van_V"/>
      <sheetName val="Van_U"/>
      <sheetName val="Van_T"/>
      <sheetName val="Van_S"/>
      <sheetName val="Van_R"/>
      <sheetName val="Van_Q"/>
      <sheetName val="Van_P"/>
      <sheetName val="Van_O"/>
      <sheetName val="Van_N"/>
      <sheetName val="Van_M"/>
      <sheetName val="Van_L"/>
      <sheetName val="Van_K"/>
      <sheetName val="Van_H"/>
      <sheetName val="Van_G"/>
      <sheetName val="Van_E"/>
      <sheetName val="Van_DD"/>
      <sheetName val="Van_D"/>
      <sheetName val="Van_C"/>
      <sheetName val="Van_B"/>
      <sheetName val="Van_A"/>
      <sheetName val="Sheet7"/>
      <sheetName val="3.TH.XD"/>
      <sheetName val="Ngay"/>
      <sheetName val="otom"/>
      <sheetName val="HS_TDT"/>
      <sheetName val="149-2"/>
      <sheetName val="Du_lieu"/>
      <sheetName val="HSLUONGTHO"/>
      <sheetName val="DG"/>
      <sheetName val="NDL"/>
      <sheetName val="So cai"/>
      <sheetName val="g-vl"/>
      <sheetName val="ChiTietDZ"/>
      <sheetName val="VuaBT"/>
      <sheetName val="4"/>
      <sheetName val="Quantity"/>
      <sheetName val="NEW-PANEL"/>
      <sheetName val="Chenh lech vat tu"/>
      <sheetName val="LKVL-CK-HT-GD1"/>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XL4Test5"/>
      <sheetName val="RECORD"/>
      <sheetName val="KHU1"/>
      <sheetName val="TL rieng"/>
      <sheetName val="ptdg-duong"/>
      <sheetName val="Thuc thanh"/>
      <sheetName val="ND"/>
      <sheetName val="QUEFTS"/>
      <sheetName val="Fertiliser"/>
    </sheetNames>
    <definedNames>
      <definedName name="TLTH"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KLTNDoc"/>
      <sheetName val="KLHKThuat"/>
      <sheetName val="KLMDuong"/>
      <sheetName val="KLNutGiao"/>
      <sheetName val="CHND"/>
      <sheetName val="KLCHND"/>
      <sheetName val="Gia VL"/>
      <sheetName val="XL4Poppy"/>
      <sheetName val="Sheet1"/>
    </sheetNames>
    <sheetDataSet>
      <sheetData sheetId="0"/>
      <sheetData sheetId="1"/>
      <sheetData sheetId="2"/>
      <sheetData sheetId="3"/>
      <sheetData sheetId="4"/>
      <sheetData sheetId="5"/>
      <sheetData sheetId="6"/>
      <sheetData sheetId="7"/>
      <sheetData sheetId="8">
        <row r="9">
          <cell r="C9" t="b">
            <v>1</v>
          </cell>
        </row>
      </sheetData>
      <sheetData sheetId="9"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emtra"/>
      <sheetName val="XL4Poppy"/>
    </sheetNames>
    <definedNames>
      <definedName name="K_1"/>
      <definedName name="K_2"/>
    </defined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XL4Test5"/>
      <sheetName val="DIRECT WORK"/>
      <sheetName val="Sheet1"/>
      <sheetName val="4"/>
    </sheetNames>
    <sheetDataSet>
      <sheetData sheetId="0"/>
      <sheetData sheetId="1"/>
      <sheetData sheetId="2" refreshError="1"/>
      <sheetData sheetId="3" refreshError="1"/>
      <sheetData sheetId="4"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TT04"/>
      <sheetName val="DZ 0.4"/>
      <sheetName val="TH-XL"/>
      <sheetName val="MTL(AG)"/>
      <sheetName val="MTL$-INTER"/>
      <sheetName val="CaMay"/>
      <sheetName val="DGiaT"/>
      <sheetName val="DGiaTN"/>
      <sheetName val="TT"/>
      <sheetName val="dongia"/>
      <sheetName val="XL4Poppy"/>
      <sheetName val="DZ 35"/>
      <sheetName val="Cto"/>
      <sheetName val="Work-Condition"/>
      <sheetName val="Gia"/>
      <sheetName val="äp_x0007_07.5102_x0007_07.51024Hoäp noái c"/>
      <sheetName val="CTDZ6kv (gd1) "/>
      <sheetName val="CTDZ 0.4+cto (GD1)"/>
      <sheetName val="CTTBA (gd1)"/>
      <sheetName val="gvl"/>
      <sheetName val="äp?_x0007_07.5102_x0007_07.51024Hoäp noái c"/>
      <sheetName val="PLQN99"/>
      <sheetName val="07.5103_x0007_07.51035Hoäp noái caùp "/>
      <sheetName val="Du Toan"/>
      <sheetName val="äp"/>
      <sheetName val="TTDZ22"/>
      <sheetName val="DZ22"/>
      <sheetName val="BTTBA"/>
      <sheetName val="HTCS"/>
      <sheetName val="KT"/>
      <sheetName val="vc"/>
      <sheetName val="THctiet"/>
      <sheetName val="TH (2)"/>
      <sheetName val="bia"/>
      <sheetName val="tonghop"/>
      <sheetName val="thso sanh"/>
      <sheetName val="dutoan"/>
      <sheetName val="dtk490-491(PAI)"/>
      <sheetName val="dtk490-491(PAII)"/>
      <sheetName val="tuong"/>
      <sheetName val="DG "/>
      <sheetName val="denbu"/>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TBIWC"/>
      <sheetName val="TBI nuoc"/>
      <sheetName val="10000000"/>
      <sheetName val="PHAN DS 22 KV"/>
      <sheetName val="Gioi thieu"/>
      <sheetName val="DG 11"/>
      <sheetName val="Tien luong"/>
      <sheetName val="Kinh phi "/>
      <sheetName val="Phan tich"/>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4"/>
      <sheetName val="3"/>
      <sheetName val="2"/>
      <sheetName val="1"/>
      <sheetName val="DS"/>
      <sheetName val="HP"/>
      <sheetName val="LB"/>
      <sheetName val="SL"/>
      <sheetName val="hl"/>
      <sheetName val="40"/>
      <sheetName val="XXXXXXXX"/>
      <sheetName val="XXXXXXX0"/>
      <sheetName val="DE "/>
      <sheetName val="Đoàn Vay Tiền"/>
      <sheetName val="Nợ Đoàn"/>
      <sheetName val="Sum"/>
      <sheetName val="Congty"/>
      <sheetName val="VPPN"/>
      <sheetName val="XN74"/>
      <sheetName val="XN54"/>
      <sheetName val="XN33"/>
      <sheetName val="NK96"/>
      <sheetName val="MTO REV.0"/>
      <sheetName val="tra-vat-lieu"/>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phùn tich DG"/>
      <sheetName val="BANGTRA"/>
      <sheetName val="QMCT"/>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 "/>
      <sheetName val="QTNugc"/>
      <sheetName val="10000_x0010_00"/>
      <sheetName val="Ðoàn Vay Ti?n"/>
      <sheetName val="N? Ðoàn"/>
      <sheetName val="hieuchinh30.11"/>
      <sheetName val="Bcaonhanh"/>
      <sheetName val="chitieth.chinh"/>
      <sheetName val="trinhEVN29.8"/>
      <sheetName val="gia vatlieu"/>
      <sheetName val="thdt"/>
      <sheetName val="th"/>
      <sheetName val="ptvl0-1"/>
      <sheetName val="0-1"/>
      <sheetName val="ptvl4-5"/>
      <sheetName val="4-5"/>
      <sheetName val="ptvl3-4"/>
      <sheetName val="3-4"/>
      <sheetName val="ptvl2-3"/>
      <sheetName val="2-3"/>
      <sheetName val="vlcong"/>
      <sheetName val="ptvl1-2"/>
      <sheetName val="1-2"/>
      <sheetName val="Input"/>
      <sheetName val="Ðoàn Vay Ti_n"/>
      <sheetName val="N_ Ðoàn"/>
      <sheetName val="Qheet1"/>
      <sheetName val="cong"/>
      <sheetName val="CN kho doi"/>
      <sheetName val="CTHTchua TTn?ib?"/>
      <sheetName val="CN2004 N?p TCT"/>
      <sheetName val="gia vat"/>
      <sheetName val="BanTinh"/>
      <sheetName val="dtk490_x000a_491(PAI "/>
      <sheetName val="dudoan"/>
      <sheetName val="CTHTchua TTn_ib_"/>
      <sheetName val="CN2004 N_p TCT"/>
      <sheetName val="Tinh truoc VAT"/>
      <sheetName val="CP khaosat(Congtinh)"/>
      <sheetName val="CP khaosat(tuyettinh)"/>
      <sheetName val="Tai trong"/>
      <sheetName val="Pile-Br-Capacity"/>
      <sheetName val="Truot_nen"/>
      <sheetName val="dtk490_491(PAI "/>
      <sheetName val="TTTram"/>
      <sheetName val="dtk486"/>
      <sheetName val="MTO REV.2(ARMOR)"/>
      <sheetName val="Breakdown bill"/>
      <sheetName val="Breakdown 2"/>
      <sheetName val="Gia vat tu"/>
      <sheetName val="pc"/>
      <sheetName val="pt"/>
      <sheetName val="111"/>
      <sheetName val="th thu chi"/>
      <sheetName val="tam ung"/>
      <sheetName val="CD2000"/>
      <sheetName val="ĐoànРVay Tiền"/>
      <sheetName val="gia vat?lieu"/>
      <sheetName val="GIAVL"/>
      <sheetName val="G2G3_CDR_Dim"/>
      <sheetName val="G2_System_Inputs"/>
      <sheetName val="G2_TDT_Input"/>
      <sheetName val="G2_TDT_Advanced"/>
      <sheetName val="G2G3_GGSN_WC"/>
      <sheetName val="G3_System_Inputs"/>
      <sheetName val="G3_TDT_Input"/>
      <sheetName val="Bang TH"/>
      <sheetName val="TTgia"/>
      <sheetName val="PTDG"/>
      <sheetName val="Nhan cong"/>
      <sheetName val="vua"/>
      <sheetName val="BTN min"/>
      <sheetName val="BTN tho"/>
      <sheetName val="DATA"/>
      <sheetName val="DIALOG"/>
      <sheetName val="Macro1"/>
      <sheetName val="CL dat"/>
      <sheetName val="read number"/>
      <sheetName val="KK bo sung"/>
      <sheetName val="DS denbu"/>
      <sheetName val="TanLien"/>
      <sheetName val="TanThanh"/>
      <sheetName val="TanLong"/>
      <sheetName val="TanLap"/>
      <sheetName val="LaoBao"/>
      <sheetName val="THChitra"/>
      <sheetName val="CL dat (2)"/>
      <sheetName val="LaoBag"/>
      <sheetName val="dtk490_x000d_491(PAI_x0009_"/>
      <sheetName val="dtk490_x000a_491(PAI_x0009_"/>
      <sheetName val="dtk490_491(PAI_x0009_"/>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TH "/>
      <sheetName val="van chuyen"/>
      <sheetName val="bu"/>
      <sheetName val="Phan-Tich"/>
      <sheetName val="20000000"/>
      <sheetName val="30000000"/>
      <sheetName val="C45"/>
      <sheetName val="C47A"/>
      <sheetName val="C47B"/>
      <sheetName val="C46"/>
      <sheetName val="DsachYT"/>
      <sheetName val="00"/>
      <sheetName val="Bhxhoi"/>
      <sheetName val="Gia_thau"/>
      <sheetName val="Tong_GT_ohac_Pbo_vao_GT"/>
      <sheetName val="Chi_tiÆ_x0007_Æ_x0007_Æ_x0007_Æ"/>
      <sheetName val="Don gia"/>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cpk"/>
      <sheetName val="TKP"/>
      <sheetName val="KS-KT"/>
      <sheetName val="chiet tinh"/>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DG 89"/>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DTCD"/>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
      <sheetName val="VC CS"/>
      <sheetName val="DMQT"/>
      <sheetName val="DGXDCB_DD"/>
      <sheetName val="chiet tin"/>
      <sheetName val="Bia 31?"/>
      <sheetName val="Bia 31_"/>
      <sheetName val="RecoveredExternalLink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sheetData sheetId="419"/>
      <sheetData sheetId="420" refreshError="1"/>
      <sheetData sheetId="421"/>
      <sheetData sheetId="422"/>
      <sheetData sheetId="423" refreshError="1"/>
      <sheetData sheetId="424" refreshError="1"/>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refreshError="1"/>
      <sheetData sheetId="440" refreshError="1"/>
      <sheetData sheetId="441" refreshError="1"/>
      <sheetData sheetId="442" refreshError="1"/>
      <sheetData sheetId="443" refreshError="1"/>
      <sheetData sheetId="44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hn"/>
      <sheetName val="GVT"/>
      <sheetName val="dm56"/>
      <sheetName val="dgth"/>
      <sheetName val="Sheet1"/>
      <sheetName val="Sheet2"/>
      <sheetName val="Sheet3"/>
      <sheetName val="XL4Poppy"/>
      <sheetName val="H4"/>
      <sheetName val="gvl"/>
      <sheetName val="DM 56"/>
      <sheetName val="Gia VL"/>
      <sheetName val="TH-chaythu"/>
      <sheetName val="biachiettinh"/>
      <sheetName val="NO.00"/>
      <sheetName val="TH-thaodomay"/>
      <sheetName val="THvanchuyen"/>
      <sheetName val="TH thaodo-VC-Lm"/>
      <sheetName val="thuyetminh"/>
      <sheetName val="BIA-2"/>
      <sheetName val="BIA-1"/>
      <sheetName val="TH-LM"/>
      <sheetName val="Bang chiet tinh TBA"/>
      <sheetName val="KLHT"/>
      <sheetName val="BG"/>
      <sheetName val="Thông tin chung"/>
      <sheetName val="BD"/>
      <sheetName val="TTTram"/>
      <sheetName val="PEDESB"/>
      <sheetName val="NO_00"/>
      <sheetName val="TH_thaodo-VC-Lm"/>
      <sheetName val="Gia_VL"/>
      <sheetName val="DM_56"/>
      <sheetName val="DG CANTHO"/>
      <sheetName val="Dutoan KL"/>
      <sheetName val="PT VATTU"/>
      <sheetName val=""/>
      <sheetName val="XCDR"/>
      <sheetName val="dg67-1"/>
      <sheetName val="TienLuong"/>
      <sheetName val="DG 66"/>
      <sheetName val="ketcaucap"/>
      <sheetName val="????????"/>
    </sheetNames>
    <sheetDataSet>
      <sheetData sheetId="0" refreshError="1">
        <row r="4">
          <cell r="A4">
            <v>20011</v>
          </cell>
          <cell r="B4" t="str">
            <v xml:space="preserve">  PhŸ dë tõéng g­ch th¶p hçn 4m        </v>
          </cell>
          <cell r="C4" t="str">
            <v>m3</v>
          </cell>
          <cell r="D4">
            <v>0</v>
          </cell>
          <cell r="E4">
            <v>13079</v>
          </cell>
          <cell r="F4">
            <v>0</v>
          </cell>
        </row>
        <row r="5">
          <cell r="A5">
            <v>20012</v>
          </cell>
          <cell r="B5" t="str">
            <v xml:space="preserve">  PhŸ ½ë tõéng g­ch  cao hçn 4m        </v>
          </cell>
          <cell r="C5" t="str">
            <v>m3</v>
          </cell>
          <cell r="D5">
            <v>0</v>
          </cell>
          <cell r="E5">
            <v>22808</v>
          </cell>
          <cell r="F5">
            <v>0</v>
          </cell>
        </row>
        <row r="6">
          <cell r="A6">
            <v>20013</v>
          </cell>
          <cell r="B6" t="str">
            <v xml:space="preserve"> PhŸ dë tõéng ½Ÿ th¶p hçn 4m          </v>
          </cell>
          <cell r="C6" t="str">
            <v>m3</v>
          </cell>
          <cell r="D6">
            <v>0</v>
          </cell>
          <cell r="E6">
            <v>16430</v>
          </cell>
          <cell r="F6">
            <v>0</v>
          </cell>
        </row>
        <row r="7">
          <cell r="A7">
            <v>20014</v>
          </cell>
          <cell r="B7" t="str">
            <v xml:space="preserve"> PhŸ dë tuéng ½Ÿ    cao hon 4m        </v>
          </cell>
          <cell r="C7" t="str">
            <v>m3</v>
          </cell>
          <cell r="D7">
            <v>0</v>
          </cell>
          <cell r="E7">
            <v>26158</v>
          </cell>
          <cell r="F7">
            <v>0</v>
          </cell>
        </row>
        <row r="8">
          <cell r="A8">
            <v>20015</v>
          </cell>
          <cell r="B8" t="str">
            <v xml:space="preserve"> PhŸ dë BT g­ch vë &lt;= 4m              </v>
          </cell>
          <cell r="C8" t="str">
            <v>m3</v>
          </cell>
          <cell r="D8">
            <v>0</v>
          </cell>
          <cell r="E8">
            <v>18051</v>
          </cell>
          <cell r="F8">
            <v>0</v>
          </cell>
        </row>
        <row r="9">
          <cell r="A9">
            <v>20016</v>
          </cell>
          <cell r="B9" t="str">
            <v xml:space="preserve"> PhŸ dë BT g­ch vë &lt;= 4m              </v>
          </cell>
          <cell r="C9" t="str">
            <v>m3</v>
          </cell>
          <cell r="D9">
            <v>0</v>
          </cell>
          <cell r="E9">
            <v>21727</v>
          </cell>
          <cell r="F9">
            <v>0</v>
          </cell>
        </row>
        <row r="10">
          <cell r="A10">
            <v>20017</v>
          </cell>
          <cell r="B10" t="str">
            <v xml:space="preserve"> PhŸ dë bÅ táng than x×                   </v>
          </cell>
          <cell r="C10" t="str">
            <v>m3</v>
          </cell>
          <cell r="D10">
            <v>0</v>
          </cell>
          <cell r="E10">
            <v>19673</v>
          </cell>
          <cell r="F10">
            <v>0</v>
          </cell>
        </row>
        <row r="11">
          <cell r="A11">
            <v>20021</v>
          </cell>
          <cell r="B11" t="str">
            <v xml:space="preserve"> PhŸ dë BT t¨ng réi                       </v>
          </cell>
          <cell r="C11" t="str">
            <v>m3</v>
          </cell>
          <cell r="D11">
            <v>0</v>
          </cell>
          <cell r="E11">
            <v>20213</v>
          </cell>
          <cell r="F11">
            <v>0</v>
          </cell>
        </row>
        <row r="12">
          <cell r="A12">
            <v>20022</v>
          </cell>
          <cell r="B12" t="str">
            <v xml:space="preserve"> PhŸ dë BT nËn,mÜng  (kháng ct)           </v>
          </cell>
          <cell r="C12" t="str">
            <v>m3</v>
          </cell>
          <cell r="D12">
            <v>0</v>
          </cell>
          <cell r="E12">
            <v>38481</v>
          </cell>
          <cell r="F12">
            <v>0</v>
          </cell>
        </row>
        <row r="13">
          <cell r="A13">
            <v>20023</v>
          </cell>
          <cell r="B13" t="str">
            <v xml:space="preserve"> PhŸ dë BT nËn,mÜng  (cÜ th¾p )           </v>
          </cell>
          <cell r="C13" t="str">
            <v>m3</v>
          </cell>
          <cell r="D13">
            <v>0</v>
          </cell>
          <cell r="E13">
            <v>55127</v>
          </cell>
          <cell r="F13">
            <v>0</v>
          </cell>
        </row>
        <row r="14">
          <cell r="A14">
            <v>20024</v>
          </cell>
          <cell r="B14" t="str">
            <v xml:space="preserve"> PhŸ dë tõéng,cæt th¶p hçn 4m         </v>
          </cell>
          <cell r="C14" t="str">
            <v>m3</v>
          </cell>
          <cell r="D14">
            <v>0</v>
          </cell>
          <cell r="E14">
            <v>50803</v>
          </cell>
          <cell r="F14">
            <v>0</v>
          </cell>
        </row>
        <row r="15">
          <cell r="A15">
            <v>20025</v>
          </cell>
          <cell r="B15" t="str">
            <v xml:space="preserve"> PhŸ dë tõéng cæt   cao hçn 4m        </v>
          </cell>
          <cell r="C15" t="str">
            <v>m3</v>
          </cell>
          <cell r="D15">
            <v>0</v>
          </cell>
          <cell r="E15">
            <v>96094</v>
          </cell>
          <cell r="F15">
            <v>0</v>
          </cell>
        </row>
        <row r="16">
          <cell r="A16">
            <v>20026</v>
          </cell>
          <cell r="B16" t="str">
            <v xml:space="preserve"> PhŸ dë BT x¡,d·m  th¶p hçn 4m        </v>
          </cell>
          <cell r="C16" t="str">
            <v>m3</v>
          </cell>
          <cell r="D16">
            <v>0</v>
          </cell>
          <cell r="E16">
            <v>57289</v>
          </cell>
          <cell r="F16">
            <v>0</v>
          </cell>
        </row>
        <row r="17">
          <cell r="A17">
            <v>20027</v>
          </cell>
          <cell r="B17" t="str">
            <v xml:space="preserve"> PhŸ dë BT x¡ d·m   cao hon 4m        </v>
          </cell>
          <cell r="C17" t="str">
            <v>m3</v>
          </cell>
          <cell r="D17">
            <v>0</v>
          </cell>
          <cell r="E17">
            <v>98364</v>
          </cell>
          <cell r="F17">
            <v>0</v>
          </cell>
        </row>
        <row r="18">
          <cell r="A18">
            <v>20031</v>
          </cell>
          <cell r="B18" t="str">
            <v xml:space="preserve"> PhŸ dë kÆt c¶u gå th¶p hçn 4m        </v>
          </cell>
          <cell r="C18" t="str">
            <v>m3</v>
          </cell>
          <cell r="D18">
            <v>0</v>
          </cell>
          <cell r="E18">
            <v>20429</v>
          </cell>
          <cell r="F18">
            <v>0</v>
          </cell>
        </row>
        <row r="19">
          <cell r="A19">
            <v>20032</v>
          </cell>
          <cell r="B19" t="str">
            <v xml:space="preserve"> PhŸ dë kÆt c¶u gå  cao hçn 4m        </v>
          </cell>
          <cell r="C19" t="str">
            <v>m3</v>
          </cell>
          <cell r="D19">
            <v>0</v>
          </cell>
          <cell r="E19">
            <v>32320</v>
          </cell>
          <cell r="F19">
            <v>0</v>
          </cell>
        </row>
        <row r="20">
          <cell r="A20">
            <v>20033</v>
          </cell>
          <cell r="B20" t="str">
            <v xml:space="preserve"> PhŸ dë kÆt c¶u s°t th¶p hçn 4m       </v>
          </cell>
          <cell r="C20" t="str">
            <v>t¶n</v>
          </cell>
          <cell r="D20">
            <v>0</v>
          </cell>
          <cell r="E20">
            <v>70260</v>
          </cell>
          <cell r="F20">
            <v>0</v>
          </cell>
        </row>
        <row r="21">
          <cell r="A21">
            <v>20034</v>
          </cell>
          <cell r="B21" t="str">
            <v xml:space="preserve"> PhŸ dë kÆt c¶u s°t cao hçn 4m        </v>
          </cell>
          <cell r="C21" t="str">
            <v>t¶n</v>
          </cell>
          <cell r="D21">
            <v>0</v>
          </cell>
          <cell r="E21">
            <v>95121</v>
          </cell>
          <cell r="F21">
            <v>0</v>
          </cell>
        </row>
        <row r="22">
          <cell r="A22">
            <v>20041</v>
          </cell>
          <cell r="B22" t="str">
            <v xml:space="preserve"> ThŸo dë mŸi ngÜi th¶p hçn 4m         </v>
          </cell>
          <cell r="C22" t="str">
            <v>m2</v>
          </cell>
          <cell r="D22">
            <v>0</v>
          </cell>
          <cell r="E22">
            <v>649</v>
          </cell>
          <cell r="F22">
            <v>0</v>
          </cell>
        </row>
        <row r="23">
          <cell r="A23">
            <v>20042</v>
          </cell>
          <cell r="B23" t="str">
            <v xml:space="preserve"> ThŸo dë mŸi ngÜi cao hçn   4m        </v>
          </cell>
          <cell r="C23" t="str">
            <v>m2</v>
          </cell>
          <cell r="D23">
            <v>0</v>
          </cell>
          <cell r="E23">
            <v>973</v>
          </cell>
          <cell r="F23">
            <v>0</v>
          </cell>
        </row>
        <row r="24">
          <cell r="A24">
            <v>20043</v>
          </cell>
          <cell r="B24" t="str">
            <v xml:space="preserve"> ThŸo dë mŸi tán th¶p hçn   4m        </v>
          </cell>
          <cell r="C24" t="str">
            <v>m2</v>
          </cell>
          <cell r="D24">
            <v>0</v>
          </cell>
          <cell r="E24">
            <v>324</v>
          </cell>
          <cell r="F24">
            <v>0</v>
          </cell>
        </row>
        <row r="25">
          <cell r="A25">
            <v>20044</v>
          </cell>
          <cell r="B25" t="str">
            <v xml:space="preserve"> ThŸo dë mŸi tán cao hçn    4m        </v>
          </cell>
          <cell r="C25" t="str">
            <v>m2</v>
          </cell>
          <cell r="D25">
            <v>0</v>
          </cell>
          <cell r="E25">
            <v>432</v>
          </cell>
          <cell r="F25">
            <v>0</v>
          </cell>
        </row>
        <row r="26">
          <cell r="A26">
            <v>20045</v>
          </cell>
          <cell r="B26" t="str">
            <v xml:space="preserve"> ThŸo dë mŸi fibroximang  &lt; 4m        </v>
          </cell>
          <cell r="C26" t="str">
            <v>m2</v>
          </cell>
          <cell r="D26">
            <v>0</v>
          </cell>
          <cell r="E26">
            <v>541</v>
          </cell>
          <cell r="F26">
            <v>0</v>
          </cell>
        </row>
        <row r="27">
          <cell r="A27">
            <v>20046</v>
          </cell>
          <cell r="B27" t="str">
            <v xml:space="preserve"> ThŸo dë mŸi fibro XM cao hçn 4m      </v>
          </cell>
          <cell r="C27" t="str">
            <v>m2</v>
          </cell>
          <cell r="D27">
            <v>0</v>
          </cell>
          <cell r="E27">
            <v>649</v>
          </cell>
          <cell r="F27">
            <v>0</v>
          </cell>
        </row>
        <row r="28">
          <cell r="A28">
            <v>20051</v>
          </cell>
          <cell r="B28" t="str">
            <v xml:space="preserve"> ThŸo dë tr·n                             </v>
          </cell>
          <cell r="C28" t="str">
            <v>m2</v>
          </cell>
          <cell r="D28">
            <v>0</v>
          </cell>
          <cell r="E28">
            <v>649</v>
          </cell>
          <cell r="F28">
            <v>0</v>
          </cell>
        </row>
        <row r="29">
          <cell r="A29">
            <v>20052</v>
          </cell>
          <cell r="B29" t="str">
            <v xml:space="preserve"> ThŸo dë cða                              </v>
          </cell>
          <cell r="C29" t="str">
            <v>m2</v>
          </cell>
          <cell r="D29">
            <v>0</v>
          </cell>
          <cell r="E29">
            <v>432</v>
          </cell>
          <cell r="F29">
            <v>0</v>
          </cell>
        </row>
        <row r="30">
          <cell r="A30">
            <v>20053</v>
          </cell>
          <cell r="B30" t="str">
            <v xml:space="preserve"> ThŸo dë g­ch âp tõéng                    </v>
          </cell>
          <cell r="C30" t="str">
            <v>m2</v>
          </cell>
          <cell r="D30">
            <v>0</v>
          </cell>
          <cell r="E30">
            <v>1189</v>
          </cell>
          <cell r="F30">
            <v>0</v>
          </cell>
        </row>
        <row r="31">
          <cell r="A31">
            <v>20054</v>
          </cell>
          <cell r="B31" t="str">
            <v xml:space="preserve"> ThŸo dë g­ch âp chµn tõéng               </v>
          </cell>
          <cell r="C31" t="str">
            <v>m2</v>
          </cell>
          <cell r="D31">
            <v>0</v>
          </cell>
          <cell r="E31">
            <v>1405</v>
          </cell>
          <cell r="F31">
            <v>0</v>
          </cell>
        </row>
        <row r="32">
          <cell r="A32">
            <v>20061</v>
          </cell>
          <cell r="B32" t="str">
            <v xml:space="preserve"> Khung m°t cŸo                            </v>
          </cell>
          <cell r="C32" t="str">
            <v>m2</v>
          </cell>
          <cell r="D32">
            <v>0</v>
          </cell>
          <cell r="E32">
            <v>324</v>
          </cell>
          <cell r="F32">
            <v>0</v>
          </cell>
        </row>
        <row r="33">
          <cell r="A33">
            <v>20062</v>
          </cell>
          <cell r="B33" t="str">
            <v xml:space="preserve"> ThŸo dë gi¶y ¾p,vŸn ¾p                   </v>
          </cell>
          <cell r="C33" t="str">
            <v>m2</v>
          </cell>
          <cell r="D33">
            <v>0</v>
          </cell>
          <cell r="E33">
            <v>432</v>
          </cell>
          <cell r="F33">
            <v>0</v>
          </cell>
        </row>
        <row r="34">
          <cell r="A34">
            <v>20063</v>
          </cell>
          <cell r="B34" t="str">
            <v xml:space="preserve"> ThŸo dë chµn tõéng gå                    </v>
          </cell>
          <cell r="C34" t="str">
            <v>m2</v>
          </cell>
          <cell r="D34">
            <v>0</v>
          </cell>
          <cell r="E34">
            <v>432</v>
          </cell>
          <cell r="F34">
            <v>0</v>
          </cell>
        </row>
        <row r="35">
          <cell r="A35">
            <v>20064</v>
          </cell>
          <cell r="B35" t="str">
            <v xml:space="preserve"> ThŸo dë vŸn s¡n                          </v>
          </cell>
          <cell r="C35" t="str">
            <v>m2</v>
          </cell>
          <cell r="D35">
            <v>0</v>
          </cell>
          <cell r="E35">
            <v>649</v>
          </cell>
          <cell r="F35">
            <v>0</v>
          </cell>
        </row>
        <row r="36">
          <cell r="A36">
            <v>20071</v>
          </cell>
          <cell r="B36" t="str">
            <v xml:space="preserve"> PhŸ nËn xi m¯ng kháng cât th¾p           </v>
          </cell>
          <cell r="C36" t="str">
            <v>m2</v>
          </cell>
          <cell r="D36">
            <v>0</v>
          </cell>
          <cell r="E36">
            <v>324</v>
          </cell>
          <cell r="F36">
            <v>0</v>
          </cell>
        </row>
        <row r="37">
          <cell r="A37">
            <v>20072</v>
          </cell>
          <cell r="B37" t="str">
            <v xml:space="preserve"> PhŸ nËn xi m¯ng    cÜ cât th¾p           </v>
          </cell>
          <cell r="C37" t="str">
            <v>m2</v>
          </cell>
          <cell r="D37">
            <v>0</v>
          </cell>
          <cell r="E37">
            <v>541</v>
          </cell>
          <cell r="F37">
            <v>0</v>
          </cell>
        </row>
        <row r="38">
          <cell r="A38">
            <v>20073</v>
          </cell>
          <cell r="B38" t="str">
            <v xml:space="preserve"> PhŸ nËn xi m¯ng ½an bÅ táng              </v>
          </cell>
          <cell r="C38" t="str">
            <v>m2</v>
          </cell>
          <cell r="D38">
            <v>0</v>
          </cell>
          <cell r="E38">
            <v>973</v>
          </cell>
          <cell r="F38">
            <v>0</v>
          </cell>
        </row>
        <row r="39">
          <cell r="A39">
            <v>20074</v>
          </cell>
          <cell r="B39" t="str">
            <v xml:space="preserve"> PhŸ nËn g­ch lŸ nem                  </v>
          </cell>
          <cell r="C39" t="str">
            <v>m2</v>
          </cell>
          <cell r="D39">
            <v>0</v>
          </cell>
          <cell r="E39">
            <v>757</v>
          </cell>
          <cell r="F39">
            <v>0</v>
          </cell>
        </row>
        <row r="40">
          <cell r="A40">
            <v>20075</v>
          </cell>
          <cell r="B40" t="str">
            <v xml:space="preserve"> PhŸ nËn g­ch x× m¯ng                     </v>
          </cell>
          <cell r="C40" t="str">
            <v>m2</v>
          </cell>
          <cell r="D40">
            <v>0</v>
          </cell>
          <cell r="E40">
            <v>865</v>
          </cell>
          <cell r="F40">
            <v>0</v>
          </cell>
        </row>
        <row r="41">
          <cell r="A41">
            <v>20076</v>
          </cell>
          <cell r="B41" t="str">
            <v xml:space="preserve"> PhŸ nËn g­ch ch× n±m                 </v>
          </cell>
          <cell r="C41" t="str">
            <v>m2</v>
          </cell>
          <cell r="D41">
            <v>0</v>
          </cell>
          <cell r="E41">
            <v>649</v>
          </cell>
          <cell r="F41">
            <v>0</v>
          </cell>
        </row>
        <row r="42">
          <cell r="A42">
            <v>20077</v>
          </cell>
          <cell r="B42" t="str">
            <v xml:space="preserve"> PhŸ nËn g­ch ch× nghiÅng                 </v>
          </cell>
          <cell r="C42" t="str">
            <v>m2</v>
          </cell>
          <cell r="D42">
            <v>0</v>
          </cell>
          <cell r="E42">
            <v>432</v>
          </cell>
          <cell r="F42">
            <v>0</v>
          </cell>
        </row>
        <row r="43">
          <cell r="A43">
            <v>20081</v>
          </cell>
          <cell r="B43" t="str">
            <v xml:space="preserve"> ‡¡o bÞ m´t ½õéng nhúa d¡y &lt;=7cm      </v>
          </cell>
          <cell r="C43" t="str">
            <v>m2</v>
          </cell>
          <cell r="D43">
            <v>0</v>
          </cell>
          <cell r="E43">
            <v>97</v>
          </cell>
          <cell r="F43">
            <v>0</v>
          </cell>
        </row>
        <row r="44">
          <cell r="A44">
            <v>20082</v>
          </cell>
          <cell r="B44" t="str">
            <v xml:space="preserve"> ‡¡o bÞ m´t ½õéng nhúa d¡y&lt;=10cm      </v>
          </cell>
          <cell r="C44" t="str">
            <v>m2</v>
          </cell>
          <cell r="D44">
            <v>0</v>
          </cell>
          <cell r="E44">
            <v>216</v>
          </cell>
          <cell r="F44">
            <v>0</v>
          </cell>
        </row>
        <row r="45">
          <cell r="A45">
            <v>20091</v>
          </cell>
          <cell r="B45" t="str">
            <v xml:space="preserve"> PhŸ h¡ng r¡o dµy kÁm gai 3 lèp           </v>
          </cell>
          <cell r="C45" t="str">
            <v>m</v>
          </cell>
          <cell r="D45">
            <v>0</v>
          </cell>
          <cell r="E45">
            <v>216</v>
          </cell>
          <cell r="F45">
            <v>0</v>
          </cell>
        </row>
        <row r="46">
          <cell r="A46">
            <v>20092</v>
          </cell>
          <cell r="B46" t="str">
            <v xml:space="preserve"> PhŸ h¡ng r¡o dµy kÁm gai 5 lèp           </v>
          </cell>
          <cell r="C46" t="str">
            <v>m</v>
          </cell>
          <cell r="D46">
            <v>0</v>
          </cell>
          <cell r="E46">
            <v>378</v>
          </cell>
          <cell r="F46">
            <v>0</v>
          </cell>
        </row>
        <row r="47">
          <cell r="A47">
            <v>20093</v>
          </cell>
          <cell r="B47" t="str">
            <v xml:space="preserve"> PhŸ h¡ng r¡o song s°t ½çn gi¨n           </v>
          </cell>
          <cell r="C47" t="str">
            <v>m</v>
          </cell>
          <cell r="D47">
            <v>0</v>
          </cell>
          <cell r="E47">
            <v>865</v>
          </cell>
          <cell r="F47">
            <v>0</v>
          </cell>
        </row>
        <row r="48">
          <cell r="A48">
            <v>20094</v>
          </cell>
          <cell r="B48" t="str">
            <v xml:space="preserve"> PhŸ h¡ng r¡o song s°t phöc t­p           </v>
          </cell>
          <cell r="C48" t="str">
            <v>m</v>
          </cell>
          <cell r="D48">
            <v>0</v>
          </cell>
          <cell r="E48">
            <v>1038</v>
          </cell>
          <cell r="F48">
            <v>0</v>
          </cell>
        </row>
        <row r="49">
          <cell r="A49">
            <v>20101</v>
          </cell>
          <cell r="B49" t="str">
            <v xml:space="preserve"> PhŸ dë bãn t°m                       </v>
          </cell>
          <cell r="C49" t="str">
            <v>CŸi</v>
          </cell>
          <cell r="D49">
            <v>0</v>
          </cell>
          <cell r="E49">
            <v>2702</v>
          </cell>
          <cell r="F49">
            <v>0</v>
          </cell>
        </row>
        <row r="50">
          <cell r="A50">
            <v>20102</v>
          </cell>
          <cell r="B50" t="str">
            <v xml:space="preserve"> PhŸ dë chau røa                          </v>
          </cell>
          <cell r="C50" t="str">
            <v>CŸi</v>
          </cell>
          <cell r="D50">
            <v>0</v>
          </cell>
          <cell r="E50">
            <v>1081</v>
          </cell>
          <cell r="F50">
            <v>0</v>
          </cell>
        </row>
        <row r="51">
          <cell r="A51">
            <v>20103</v>
          </cell>
          <cell r="B51" t="str">
            <v xml:space="preserve"> PhŸ dë bÎ xÏ                             </v>
          </cell>
          <cell r="C51" t="str">
            <v>CŸi</v>
          </cell>
          <cell r="D51">
            <v>0</v>
          </cell>
          <cell r="E51">
            <v>1351</v>
          </cell>
          <cell r="F51">
            <v>0</v>
          </cell>
        </row>
        <row r="52">
          <cell r="A52">
            <v>20104</v>
          </cell>
          <cell r="B52" t="str">
            <v xml:space="preserve"> PhŸ dë chºu tiÌu                         </v>
          </cell>
          <cell r="C52" t="str">
            <v>CŸi</v>
          </cell>
          <cell r="D52">
            <v>0</v>
          </cell>
          <cell r="E52">
            <v>1621</v>
          </cell>
          <cell r="F52">
            <v>0</v>
          </cell>
        </row>
        <row r="53">
          <cell r="A53" t="str">
            <v xml:space="preserve">        </v>
          </cell>
          <cell r="B53" t="str">
            <v xml:space="preserve"> B.  cáng tŸc ½¡o, ½°p ½¶t, ½Ÿ, cŸt</v>
          </cell>
          <cell r="C53" t="str">
            <v xml:space="preserve">        </v>
          </cell>
          <cell r="D53">
            <v>0</v>
          </cell>
          <cell r="E53">
            <v>0</v>
          </cell>
          <cell r="F53">
            <v>0</v>
          </cell>
        </row>
        <row r="54">
          <cell r="A54" t="str">
            <v xml:space="preserve">        </v>
          </cell>
          <cell r="B54" t="str">
            <v>(b±ng thð cáng)</v>
          </cell>
          <cell r="C54" t="str">
            <v xml:space="preserve">        </v>
          </cell>
          <cell r="D54">
            <v>0</v>
          </cell>
          <cell r="E54">
            <v>0</v>
          </cell>
          <cell r="F54">
            <v>0</v>
          </cell>
        </row>
        <row r="55">
          <cell r="A55">
            <v>31101</v>
          </cell>
          <cell r="B55" t="str">
            <v xml:space="preserve"> ‡¡o bïn ½´c                              </v>
          </cell>
          <cell r="C55" t="str">
            <v>m3</v>
          </cell>
          <cell r="D55">
            <v>0</v>
          </cell>
          <cell r="E55">
            <v>7009</v>
          </cell>
          <cell r="F55">
            <v>0</v>
          </cell>
        </row>
        <row r="56">
          <cell r="A56">
            <v>31102</v>
          </cell>
          <cell r="B56" t="str">
            <v xml:space="preserve"> ‡¡o bïn l¹n rŸc                          </v>
          </cell>
          <cell r="C56" t="str">
            <v>m3</v>
          </cell>
          <cell r="D56">
            <v>0</v>
          </cell>
          <cell r="E56">
            <v>8146</v>
          </cell>
          <cell r="F56">
            <v>0</v>
          </cell>
        </row>
        <row r="57">
          <cell r="A57">
            <v>31103</v>
          </cell>
          <cell r="B57" t="str">
            <v xml:space="preserve"> ‡¡o bïn l¹n sÞi ½Ÿ                       </v>
          </cell>
          <cell r="C57" t="str">
            <v>m3</v>
          </cell>
          <cell r="D57">
            <v>0</v>
          </cell>
          <cell r="E57">
            <v>11840</v>
          </cell>
          <cell r="F57">
            <v>0</v>
          </cell>
        </row>
        <row r="58">
          <cell r="A58">
            <v>31104</v>
          </cell>
          <cell r="B58" t="str">
            <v xml:space="preserve"> ‡¡o bïn lÞng                             </v>
          </cell>
          <cell r="C58" t="str">
            <v>m3</v>
          </cell>
          <cell r="D58">
            <v>0</v>
          </cell>
          <cell r="E58">
            <v>9472</v>
          </cell>
          <cell r="F58">
            <v>0</v>
          </cell>
        </row>
        <row r="59">
          <cell r="A59">
            <v>31111</v>
          </cell>
          <cell r="B59" t="str">
            <v xml:space="preserve"> VC tiÆp 10m Bïn ½´c                      </v>
          </cell>
          <cell r="C59" t="str">
            <v>m3</v>
          </cell>
          <cell r="D59">
            <v>0</v>
          </cell>
          <cell r="E59">
            <v>133</v>
          </cell>
          <cell r="F59">
            <v>0</v>
          </cell>
        </row>
        <row r="60">
          <cell r="A60">
            <v>31112</v>
          </cell>
          <cell r="B60" t="str">
            <v xml:space="preserve"> VC tiÆp 10m Bïn l¹n rŸc                  </v>
          </cell>
          <cell r="C60" t="str">
            <v>m3</v>
          </cell>
          <cell r="D60">
            <v>0</v>
          </cell>
          <cell r="E60">
            <v>133</v>
          </cell>
          <cell r="F60">
            <v>0</v>
          </cell>
        </row>
        <row r="61">
          <cell r="A61">
            <v>31113</v>
          </cell>
          <cell r="B61" t="str">
            <v xml:space="preserve"> VC tiÆp 10m bïn l¹n sÞi ½Ÿ               </v>
          </cell>
          <cell r="C61" t="str">
            <v>m3</v>
          </cell>
          <cell r="D61">
            <v>0</v>
          </cell>
          <cell r="E61">
            <v>625</v>
          </cell>
          <cell r="F61">
            <v>0</v>
          </cell>
        </row>
        <row r="62">
          <cell r="A62">
            <v>31114</v>
          </cell>
          <cell r="B62" t="str">
            <v xml:space="preserve"> VC tiÆp 10m bïn lÞng                     </v>
          </cell>
          <cell r="C62" t="str">
            <v>m3</v>
          </cell>
          <cell r="D62">
            <v>0</v>
          </cell>
          <cell r="E62">
            <v>625</v>
          </cell>
          <cell r="F62">
            <v>0</v>
          </cell>
        </row>
        <row r="63">
          <cell r="A63">
            <v>31201</v>
          </cell>
          <cell r="B63" t="str">
            <v xml:space="preserve"> ‡¡o ½¶t ½Ì ½°p ½¶t c¶p I                 </v>
          </cell>
          <cell r="C63" t="str">
            <v>m3</v>
          </cell>
          <cell r="D63">
            <v>0</v>
          </cell>
          <cell r="E63">
            <v>4262</v>
          </cell>
          <cell r="F63">
            <v>0</v>
          </cell>
        </row>
        <row r="64">
          <cell r="A64">
            <v>31202</v>
          </cell>
          <cell r="B64" t="str">
            <v xml:space="preserve"> ‡¡o ½¶t ½Ì ½°p ½¶t c¶p II                </v>
          </cell>
          <cell r="C64" t="str">
            <v>m3</v>
          </cell>
          <cell r="D64">
            <v>0</v>
          </cell>
          <cell r="E64">
            <v>5872</v>
          </cell>
          <cell r="F64">
            <v>0</v>
          </cell>
        </row>
        <row r="65">
          <cell r="A65">
            <v>31203</v>
          </cell>
          <cell r="B65" t="str">
            <v xml:space="preserve"> ‡¡o ½¶t ½Ì ½°p ½¶t c¶p III               </v>
          </cell>
          <cell r="C65" t="str">
            <v>m3</v>
          </cell>
          <cell r="D65">
            <v>0</v>
          </cell>
          <cell r="E65">
            <v>7388</v>
          </cell>
          <cell r="F65">
            <v>0</v>
          </cell>
        </row>
        <row r="66">
          <cell r="A66">
            <v>31211</v>
          </cell>
          <cell r="B66" t="str">
            <v xml:space="preserve"> Vºn chuyÌn tiÆp 10m ½¶t c¶p I            </v>
          </cell>
          <cell r="C66" t="str">
            <v>m3</v>
          </cell>
          <cell r="D66">
            <v>0</v>
          </cell>
          <cell r="E66">
            <v>294</v>
          </cell>
          <cell r="F66">
            <v>0</v>
          </cell>
        </row>
        <row r="67">
          <cell r="A67">
            <v>31212</v>
          </cell>
          <cell r="B67" t="str">
            <v xml:space="preserve"> Vºn chuyÌn tiÆp 10m ½¶t c¶p II           </v>
          </cell>
          <cell r="C67" t="str">
            <v>m3</v>
          </cell>
          <cell r="D67">
            <v>0</v>
          </cell>
          <cell r="E67">
            <v>303</v>
          </cell>
          <cell r="F67">
            <v>0</v>
          </cell>
        </row>
        <row r="68">
          <cell r="A68">
            <v>31213</v>
          </cell>
          <cell r="B68" t="str">
            <v xml:space="preserve"> Vºn chuyÌn tiÆp 10m ½¶t c¶p III          </v>
          </cell>
          <cell r="C68" t="str">
            <v>m3</v>
          </cell>
          <cell r="D68">
            <v>0</v>
          </cell>
          <cell r="E68">
            <v>332</v>
          </cell>
          <cell r="F68">
            <v>0</v>
          </cell>
        </row>
        <row r="69">
          <cell r="A69">
            <v>31311</v>
          </cell>
          <cell r="B69" t="str">
            <v xml:space="preserve"> ‡¡o mÜng b¯ng B&lt;3m,H&lt;1m ‡c¶p I           </v>
          </cell>
          <cell r="C69" t="str">
            <v>m3</v>
          </cell>
          <cell r="D69">
            <v>0</v>
          </cell>
          <cell r="E69">
            <v>5646</v>
          </cell>
          <cell r="F69">
            <v>0</v>
          </cell>
        </row>
        <row r="70">
          <cell r="A70">
            <v>31312</v>
          </cell>
          <cell r="B70" t="str">
            <v xml:space="preserve"> ‡¡o mÜng b¯ng B&lt;3m,H&lt;1m ‡c¶p II          </v>
          </cell>
          <cell r="C70" t="str">
            <v>m3</v>
          </cell>
          <cell r="D70">
            <v>0</v>
          </cell>
          <cell r="E70">
            <v>8268</v>
          </cell>
          <cell r="F70">
            <v>0</v>
          </cell>
        </row>
        <row r="71">
          <cell r="A71">
            <v>31313</v>
          </cell>
          <cell r="B71" t="str">
            <v xml:space="preserve"> ‡¡o mÜng b¯ng B&lt;3m,H&lt;1m ‡c¶pIII          </v>
          </cell>
          <cell r="C71" t="str">
            <v>m3</v>
          </cell>
          <cell r="D71">
            <v>0</v>
          </cell>
          <cell r="E71">
            <v>12502</v>
          </cell>
          <cell r="F71">
            <v>0</v>
          </cell>
        </row>
        <row r="72">
          <cell r="A72">
            <v>31314</v>
          </cell>
          <cell r="B72" t="str">
            <v xml:space="preserve"> ‡¡o mÜng b¯ng B&lt;3m,H&lt;1m ‡c¶p IV          </v>
          </cell>
          <cell r="C72" t="str">
            <v>m3</v>
          </cell>
          <cell r="D72">
            <v>0</v>
          </cell>
          <cell r="E72">
            <v>19459</v>
          </cell>
          <cell r="F72">
            <v>0</v>
          </cell>
        </row>
        <row r="73">
          <cell r="A73">
            <v>31321</v>
          </cell>
          <cell r="B73" t="str">
            <v xml:space="preserve"> ‡¡o mÜng b¯ng B&lt;3m,H&lt;2m ‡c¶p I           </v>
          </cell>
          <cell r="C73" t="str">
            <v>m3</v>
          </cell>
          <cell r="D73">
            <v>0</v>
          </cell>
          <cell r="E73">
            <v>6251</v>
          </cell>
          <cell r="F73">
            <v>0</v>
          </cell>
        </row>
        <row r="74">
          <cell r="A74">
            <v>31322</v>
          </cell>
          <cell r="B74" t="str">
            <v xml:space="preserve"> ‡¡o mÜng b¯ng B&lt;3m,H&lt;2m ‡c¶p II          </v>
          </cell>
          <cell r="C74" t="str">
            <v>m3</v>
          </cell>
          <cell r="D74">
            <v>0</v>
          </cell>
          <cell r="E74">
            <v>8872</v>
          </cell>
          <cell r="F74">
            <v>0</v>
          </cell>
        </row>
        <row r="75">
          <cell r="A75">
            <v>31323</v>
          </cell>
          <cell r="B75" t="str">
            <v xml:space="preserve"> ‡¡o mÜng b¯ng B&lt;3m,H&lt;2m ‡c¶pIII          </v>
          </cell>
          <cell r="C75" t="str">
            <v>m3</v>
          </cell>
          <cell r="D75">
            <v>0</v>
          </cell>
          <cell r="E75">
            <v>13208</v>
          </cell>
          <cell r="F75">
            <v>0</v>
          </cell>
        </row>
        <row r="76">
          <cell r="A76">
            <v>31324</v>
          </cell>
          <cell r="B76" t="str">
            <v xml:space="preserve"> ‡¡o mÜng b¯ng B&lt;3m,H&lt;2m ‡c¶p IV          </v>
          </cell>
          <cell r="C76" t="str">
            <v>m3</v>
          </cell>
          <cell r="D76">
            <v>0</v>
          </cell>
          <cell r="E76">
            <v>20165</v>
          </cell>
          <cell r="F76">
            <v>0</v>
          </cell>
        </row>
        <row r="77">
          <cell r="A77">
            <v>31331</v>
          </cell>
          <cell r="B77" t="str">
            <v xml:space="preserve"> ‡¡o mÜng b¯ng B&lt;3m,H&lt;3m ‡c¶p I           </v>
          </cell>
          <cell r="C77" t="str">
            <v>m3</v>
          </cell>
          <cell r="D77">
            <v>0</v>
          </cell>
          <cell r="E77">
            <v>6856</v>
          </cell>
          <cell r="F77">
            <v>0</v>
          </cell>
        </row>
        <row r="78">
          <cell r="A78">
            <v>31332</v>
          </cell>
          <cell r="B78" t="str">
            <v xml:space="preserve"> ‡¡o mÜng b¯ng B&lt;3m,H&lt;3m ‡c¶p II          </v>
          </cell>
          <cell r="C78" t="str">
            <v>m3</v>
          </cell>
          <cell r="D78">
            <v>0</v>
          </cell>
          <cell r="E78">
            <v>9578</v>
          </cell>
          <cell r="F78">
            <v>0</v>
          </cell>
        </row>
        <row r="79">
          <cell r="A79">
            <v>31333</v>
          </cell>
          <cell r="B79" t="str">
            <v xml:space="preserve"> ‡¡o mÜng b¯ng B&lt;3m,H&lt;3m ‡c¶pIII          </v>
          </cell>
          <cell r="C79" t="str">
            <v>m3</v>
          </cell>
          <cell r="D79">
            <v>0</v>
          </cell>
          <cell r="E79">
            <v>13914</v>
          </cell>
          <cell r="F79">
            <v>0</v>
          </cell>
        </row>
        <row r="80">
          <cell r="A80">
            <v>31334</v>
          </cell>
          <cell r="B80" t="str">
            <v xml:space="preserve"> ‡¡o mÜng b¯ng B&lt;3m,H&lt;3m ‡c¶p IV          </v>
          </cell>
          <cell r="C80" t="str">
            <v>m3</v>
          </cell>
          <cell r="D80">
            <v>0</v>
          </cell>
          <cell r="E80">
            <v>21173</v>
          </cell>
          <cell r="F80">
            <v>0</v>
          </cell>
        </row>
        <row r="81">
          <cell r="A81">
            <v>31341</v>
          </cell>
          <cell r="B81" t="str">
            <v xml:space="preserve"> ‡¡o mÜng b¯ng B&lt;3m,H&gt;3m ‡c¶p I           </v>
          </cell>
          <cell r="C81" t="str">
            <v>m3</v>
          </cell>
          <cell r="D81">
            <v>0</v>
          </cell>
          <cell r="E81">
            <v>7663</v>
          </cell>
          <cell r="F81">
            <v>0</v>
          </cell>
        </row>
        <row r="82">
          <cell r="A82">
            <v>31342</v>
          </cell>
          <cell r="B82" t="str">
            <v xml:space="preserve"> ‡¡o mÜng b¯ng B&lt;3m,H&gt;3m ‡c¶p II          </v>
          </cell>
          <cell r="C82" t="str">
            <v>m3</v>
          </cell>
          <cell r="D82">
            <v>0</v>
          </cell>
          <cell r="E82">
            <v>10586</v>
          </cell>
          <cell r="F82">
            <v>0</v>
          </cell>
        </row>
        <row r="83">
          <cell r="A83">
            <v>31343</v>
          </cell>
          <cell r="B83" t="str">
            <v xml:space="preserve"> ‡¡o mÜng b¯ng B&lt;3m,H&gt;3m ‡c¶pIII          </v>
          </cell>
          <cell r="C83" t="str">
            <v>m3</v>
          </cell>
          <cell r="D83">
            <v>0</v>
          </cell>
          <cell r="E83">
            <v>15023</v>
          </cell>
          <cell r="F83">
            <v>0</v>
          </cell>
        </row>
        <row r="84">
          <cell r="A84">
            <v>31344</v>
          </cell>
          <cell r="B84" t="str">
            <v xml:space="preserve"> ‡¡o mÜng b¯ng B&lt;3m,H&gt;3m ‡c¶p IV          </v>
          </cell>
          <cell r="C84" t="str">
            <v>m3</v>
          </cell>
          <cell r="D84">
            <v>0</v>
          </cell>
          <cell r="E84">
            <v>22484</v>
          </cell>
          <cell r="F84">
            <v>0</v>
          </cell>
        </row>
        <row r="85">
          <cell r="A85">
            <v>31351</v>
          </cell>
          <cell r="B85" t="str">
            <v xml:space="preserve"> ‡¡o mÜng b¯ng B&gt;3m,H&lt;1m ‡c¶p I           </v>
          </cell>
          <cell r="C85" t="str">
            <v>m3</v>
          </cell>
          <cell r="D85">
            <v>0</v>
          </cell>
          <cell r="E85">
            <v>4638</v>
          </cell>
          <cell r="F85">
            <v>0</v>
          </cell>
        </row>
        <row r="86">
          <cell r="A86">
            <v>31352</v>
          </cell>
          <cell r="B86" t="str">
            <v xml:space="preserve"> ‡¡o mÜng b¯ng B&gt;3m,H&lt;1m ‡c¶p II          </v>
          </cell>
          <cell r="C86" t="str">
            <v>m3</v>
          </cell>
          <cell r="D86">
            <v>0</v>
          </cell>
          <cell r="E86">
            <v>6352</v>
          </cell>
          <cell r="F86">
            <v>0</v>
          </cell>
        </row>
        <row r="87">
          <cell r="A87">
            <v>31353</v>
          </cell>
          <cell r="B87" t="str">
            <v xml:space="preserve"> ‡¡o mÜng b¯ng B&lt;3m,H&lt;1m ‡c¶pIII          </v>
          </cell>
          <cell r="C87" t="str">
            <v>m3</v>
          </cell>
          <cell r="D87">
            <v>0</v>
          </cell>
          <cell r="E87">
            <v>9780</v>
          </cell>
          <cell r="F87">
            <v>0</v>
          </cell>
        </row>
        <row r="88">
          <cell r="A88">
            <v>31354</v>
          </cell>
          <cell r="B88" t="str">
            <v xml:space="preserve"> ‡¡o mÜng b¯ng B&gt;3m,H&lt;1m ‡c¶p IV          </v>
          </cell>
          <cell r="C88" t="str">
            <v>m3</v>
          </cell>
          <cell r="D88">
            <v>0</v>
          </cell>
          <cell r="E88">
            <v>14720</v>
          </cell>
          <cell r="F88">
            <v>0</v>
          </cell>
        </row>
        <row r="89">
          <cell r="A89">
            <v>31361</v>
          </cell>
          <cell r="B89" t="str">
            <v xml:space="preserve"> ‡¡o mÜng b¯ng B&gt;3m,H&lt;2m ‡c¶p I           </v>
          </cell>
          <cell r="C89" t="str">
            <v>m3</v>
          </cell>
          <cell r="D89">
            <v>0</v>
          </cell>
          <cell r="E89">
            <v>5041</v>
          </cell>
          <cell r="F89">
            <v>0</v>
          </cell>
        </row>
        <row r="90">
          <cell r="A90">
            <v>31362</v>
          </cell>
          <cell r="B90" t="str">
            <v xml:space="preserve"> ‡¡o mÜng b¯ng B&gt;3m,H&lt;2m ‡c¶p II          </v>
          </cell>
          <cell r="C90" t="str">
            <v>m3</v>
          </cell>
          <cell r="D90">
            <v>0</v>
          </cell>
          <cell r="E90">
            <v>6856</v>
          </cell>
          <cell r="F90">
            <v>0</v>
          </cell>
        </row>
        <row r="91">
          <cell r="A91">
            <v>31363</v>
          </cell>
          <cell r="B91" t="str">
            <v xml:space="preserve"> ‡¡o mÜng b¯ng B&gt;3m,H&lt;2m ‡c¶pIII          </v>
          </cell>
          <cell r="C91" t="str">
            <v>m3</v>
          </cell>
          <cell r="D91">
            <v>0</v>
          </cell>
          <cell r="E91">
            <v>10284</v>
          </cell>
          <cell r="F91">
            <v>0</v>
          </cell>
        </row>
        <row r="92">
          <cell r="A92">
            <v>31364</v>
          </cell>
          <cell r="B92" t="str">
            <v xml:space="preserve"> ‡¡o mÜng b¯ng B&gt;3m,H&lt;2m ‡c¶p IV          </v>
          </cell>
          <cell r="C92" t="str">
            <v>m3</v>
          </cell>
          <cell r="D92">
            <v>0</v>
          </cell>
          <cell r="E92">
            <v>15325</v>
          </cell>
          <cell r="F92">
            <v>0</v>
          </cell>
        </row>
        <row r="93">
          <cell r="A93">
            <v>31371</v>
          </cell>
          <cell r="B93" t="str">
            <v xml:space="preserve"> ‡¡o mÜng b¯ng B&gt;3m,H&lt;3m ‡c¶p I           </v>
          </cell>
          <cell r="C93" t="str">
            <v>m3</v>
          </cell>
          <cell r="D93">
            <v>0</v>
          </cell>
          <cell r="E93">
            <v>5444</v>
          </cell>
          <cell r="F93">
            <v>0</v>
          </cell>
        </row>
        <row r="94">
          <cell r="A94">
            <v>31372</v>
          </cell>
          <cell r="B94" t="str">
            <v xml:space="preserve"> ‡¡o mÜng b¯ng B&gt;3m,H&lt;3m ‡c¶p II          </v>
          </cell>
          <cell r="C94" t="str">
            <v>m3</v>
          </cell>
          <cell r="D94">
            <v>0</v>
          </cell>
          <cell r="E94">
            <v>7360</v>
          </cell>
          <cell r="F94">
            <v>0</v>
          </cell>
        </row>
        <row r="95">
          <cell r="A95">
            <v>31373</v>
          </cell>
          <cell r="B95" t="str">
            <v xml:space="preserve"> ‡¡o mÜng b¯ng B&gt;3m,H&lt;3m ‡c¶pIII          </v>
          </cell>
          <cell r="C95" t="str">
            <v>m3</v>
          </cell>
          <cell r="D95">
            <v>0</v>
          </cell>
          <cell r="E95">
            <v>10990</v>
          </cell>
          <cell r="F95">
            <v>0</v>
          </cell>
        </row>
        <row r="96">
          <cell r="A96">
            <v>31374</v>
          </cell>
          <cell r="B96" t="str">
            <v xml:space="preserve"> ‡¡o mÜng b¯ng B&gt;3m,H&lt;3m ‡c¶p IV          </v>
          </cell>
          <cell r="C96" t="str">
            <v>m3</v>
          </cell>
          <cell r="D96">
            <v>0</v>
          </cell>
          <cell r="E96">
            <v>16132</v>
          </cell>
          <cell r="F96">
            <v>0</v>
          </cell>
        </row>
        <row r="97">
          <cell r="A97">
            <v>31381</v>
          </cell>
          <cell r="B97" t="str">
            <v xml:space="preserve"> ‡¡o mÜng b¯ng B&gt;3m,H&gt;3m ‡c¶p I           </v>
          </cell>
          <cell r="C97" t="str">
            <v>m3</v>
          </cell>
          <cell r="D97">
            <v>0</v>
          </cell>
          <cell r="E97">
            <v>6049</v>
          </cell>
          <cell r="F97">
            <v>0</v>
          </cell>
        </row>
        <row r="98">
          <cell r="A98">
            <v>31382</v>
          </cell>
          <cell r="B98" t="str">
            <v xml:space="preserve"> ‡¡o mÜng b¯ng B&gt;3m,H&gt;3m ‡c¶p II          </v>
          </cell>
          <cell r="C98" t="str">
            <v>m3</v>
          </cell>
          <cell r="D98">
            <v>0</v>
          </cell>
          <cell r="E98">
            <v>8066</v>
          </cell>
          <cell r="F98">
            <v>0</v>
          </cell>
        </row>
        <row r="99">
          <cell r="A99">
            <v>31383</v>
          </cell>
          <cell r="B99" t="str">
            <v xml:space="preserve"> ‡¡o mÜng b¯ng B&gt;3m,H&gt;3m ‡c¶pIII          </v>
          </cell>
          <cell r="C99" t="str">
            <v>m3</v>
          </cell>
          <cell r="D99">
            <v>0</v>
          </cell>
          <cell r="E99">
            <v>11696</v>
          </cell>
          <cell r="F99">
            <v>0</v>
          </cell>
        </row>
        <row r="100">
          <cell r="A100">
            <v>31384</v>
          </cell>
          <cell r="B100" t="str">
            <v xml:space="preserve"> ‡¡o mÜng b¯ng B&gt;3m,H&gt;3m ‡c¶p IV          </v>
          </cell>
          <cell r="C100" t="str">
            <v>m3</v>
          </cell>
          <cell r="D100">
            <v>0</v>
          </cell>
          <cell r="E100">
            <v>17140</v>
          </cell>
          <cell r="F100">
            <v>0</v>
          </cell>
        </row>
        <row r="101">
          <cell r="A101">
            <v>31391</v>
          </cell>
          <cell r="B101" t="str">
            <v xml:space="preserve"> Vºn chuyÌn tiÆp 10m ½¶t c¶p I            </v>
          </cell>
          <cell r="C101" t="str">
            <v>m3</v>
          </cell>
          <cell r="D101">
            <v>0</v>
          </cell>
          <cell r="E101">
            <v>313</v>
          </cell>
          <cell r="F101">
            <v>0</v>
          </cell>
        </row>
        <row r="102">
          <cell r="A102">
            <v>31392</v>
          </cell>
          <cell r="B102" t="str">
            <v xml:space="preserve"> Vºn chuyÌn tiÆp 10m ½¶t c¶p II           </v>
          </cell>
          <cell r="C102" t="str">
            <v>m3</v>
          </cell>
          <cell r="D102">
            <v>0</v>
          </cell>
          <cell r="E102">
            <v>323</v>
          </cell>
          <cell r="F102">
            <v>0</v>
          </cell>
        </row>
        <row r="103">
          <cell r="A103">
            <v>31393</v>
          </cell>
          <cell r="B103" t="str">
            <v xml:space="preserve"> Vºn chuyÌn tiÆp 10m ½¶t c¶p III          </v>
          </cell>
          <cell r="C103" t="str">
            <v>m3</v>
          </cell>
          <cell r="D103">
            <v>0</v>
          </cell>
          <cell r="E103">
            <v>353</v>
          </cell>
          <cell r="F103">
            <v>0</v>
          </cell>
        </row>
        <row r="104">
          <cell r="A104">
            <v>31394</v>
          </cell>
          <cell r="B104" t="str">
            <v xml:space="preserve"> Vºn chuyÌn tiÆp 10m ½¶t c¶p IV           </v>
          </cell>
          <cell r="C104" t="str">
            <v>m3</v>
          </cell>
          <cell r="D104">
            <v>0</v>
          </cell>
          <cell r="E104">
            <v>373</v>
          </cell>
          <cell r="F104">
            <v>0</v>
          </cell>
        </row>
        <row r="105">
          <cell r="A105" t="str">
            <v xml:space="preserve">        </v>
          </cell>
          <cell r="B105" t="str">
            <v xml:space="preserve">  4. ½¡o mÜng cæt (cæt, trò, hâ ktra)     </v>
          </cell>
          <cell r="C105" t="str">
            <v xml:space="preserve">        </v>
          </cell>
          <cell r="D105">
            <v>0</v>
          </cell>
          <cell r="E105">
            <v>0</v>
          </cell>
          <cell r="F105">
            <v>0</v>
          </cell>
        </row>
        <row r="106">
          <cell r="A106" t="str">
            <v xml:space="preserve">        </v>
          </cell>
          <cell r="B106" t="str">
            <v>(b±ng thð cáng)</v>
          </cell>
          <cell r="C106" t="str">
            <v xml:space="preserve">        </v>
          </cell>
          <cell r="D106">
            <v>0</v>
          </cell>
          <cell r="E106">
            <v>0</v>
          </cell>
          <cell r="F106">
            <v>0</v>
          </cell>
        </row>
        <row r="107">
          <cell r="A107">
            <v>31411</v>
          </cell>
          <cell r="B107" t="str">
            <v xml:space="preserve"> ‡¡o mÜng cæt..B&lt;1m,H&lt;1m ‡c¶p I           </v>
          </cell>
          <cell r="C107" t="str">
            <v>m3</v>
          </cell>
          <cell r="D107">
            <v>0</v>
          </cell>
          <cell r="E107">
            <v>7663</v>
          </cell>
          <cell r="F107">
            <v>0</v>
          </cell>
        </row>
        <row r="108">
          <cell r="A108">
            <v>31412</v>
          </cell>
          <cell r="B108" t="str">
            <v xml:space="preserve"> ‡¡o mÜng cæt..B&lt;1m,H&lt;1m ‡c¶p II          </v>
          </cell>
          <cell r="C108" t="str">
            <v>m3</v>
          </cell>
          <cell r="D108">
            <v>0</v>
          </cell>
          <cell r="E108">
            <v>11998</v>
          </cell>
          <cell r="F108">
            <v>0</v>
          </cell>
        </row>
        <row r="109">
          <cell r="A109">
            <v>31413</v>
          </cell>
          <cell r="B109" t="str">
            <v xml:space="preserve"> ‡¡o mÜng cæt..B&lt;1m,H&lt;1m ‡c¶pIII          </v>
          </cell>
          <cell r="C109" t="str">
            <v>m3</v>
          </cell>
          <cell r="D109">
            <v>0</v>
          </cell>
          <cell r="E109">
            <v>19156</v>
          </cell>
          <cell r="F109">
            <v>0</v>
          </cell>
        </row>
        <row r="110">
          <cell r="A110">
            <v>31414</v>
          </cell>
          <cell r="B110" t="str">
            <v xml:space="preserve"> ‡¡o mÜng cæt..B&lt;1m,H&lt;1m ‡c¶p IV          </v>
          </cell>
          <cell r="C110" t="str">
            <v>m3</v>
          </cell>
          <cell r="D110">
            <v>0</v>
          </cell>
          <cell r="E110">
            <v>31255</v>
          </cell>
          <cell r="F110">
            <v>0</v>
          </cell>
        </row>
        <row r="111">
          <cell r="A111">
            <v>31421</v>
          </cell>
          <cell r="B111" t="str">
            <v xml:space="preserve"> ‡¡o mÜng cæt..B&lt;1m,H&gt;1m ‡c¶p I           </v>
          </cell>
          <cell r="C111" t="str">
            <v>m3</v>
          </cell>
          <cell r="D111">
            <v>0</v>
          </cell>
          <cell r="E111">
            <v>10990</v>
          </cell>
          <cell r="F111">
            <v>0</v>
          </cell>
        </row>
        <row r="112">
          <cell r="A112">
            <v>31422</v>
          </cell>
          <cell r="B112" t="str">
            <v xml:space="preserve"> ‡¡o mÜng cæt..B&lt;1m,H&gt;1m ‡c¶p II          </v>
          </cell>
          <cell r="C112" t="str">
            <v>m3</v>
          </cell>
          <cell r="D112">
            <v>0</v>
          </cell>
          <cell r="E112">
            <v>15930</v>
          </cell>
          <cell r="F112">
            <v>0</v>
          </cell>
        </row>
        <row r="113">
          <cell r="A113">
            <v>31423</v>
          </cell>
          <cell r="B113" t="str">
            <v xml:space="preserve"> ‡¡o mÜng cæt..B&lt;1m,H&gt;1m ‡c¶pIII          </v>
          </cell>
          <cell r="C113" t="str">
            <v>m3</v>
          </cell>
          <cell r="D113">
            <v>0</v>
          </cell>
          <cell r="E113">
            <v>23593</v>
          </cell>
          <cell r="F113">
            <v>0</v>
          </cell>
        </row>
        <row r="114">
          <cell r="A114">
            <v>31424</v>
          </cell>
          <cell r="B114" t="str">
            <v xml:space="preserve"> ‡¡o mÜng cæt..B&lt;1m,H&gt;1m ‡c¶p IV          </v>
          </cell>
          <cell r="C114" t="str">
            <v>m3</v>
          </cell>
          <cell r="D114">
            <v>0</v>
          </cell>
          <cell r="E114">
            <v>36296</v>
          </cell>
          <cell r="F114">
            <v>0</v>
          </cell>
        </row>
        <row r="115">
          <cell r="A115">
            <v>31431</v>
          </cell>
          <cell r="B115" t="str">
            <v xml:space="preserve"> ‡¡o mÜng cæt..B&gt;1m,H&lt;1m ‡c¶p I           </v>
          </cell>
          <cell r="C115" t="str">
            <v>m3</v>
          </cell>
          <cell r="D115">
            <v>0</v>
          </cell>
          <cell r="E115">
            <v>5041</v>
          </cell>
          <cell r="F115">
            <v>0</v>
          </cell>
        </row>
        <row r="116">
          <cell r="A116">
            <v>31432</v>
          </cell>
          <cell r="B116" t="str">
            <v xml:space="preserve"> ‡¡o mÜng cæt..B&gt;1m,H&lt;1m ‡c¶p II          </v>
          </cell>
          <cell r="C116" t="str">
            <v>m3</v>
          </cell>
          <cell r="D116">
            <v>0</v>
          </cell>
          <cell r="E116">
            <v>7763</v>
          </cell>
          <cell r="F116">
            <v>0</v>
          </cell>
        </row>
        <row r="117">
          <cell r="A117">
            <v>31433</v>
          </cell>
          <cell r="B117" t="str">
            <v xml:space="preserve"> ‡¡o mÜng cæt..B&gt;1m,H&lt;1m ‡c¶pIII          </v>
          </cell>
          <cell r="C117" t="str">
            <v>m3</v>
          </cell>
          <cell r="D117">
            <v>0</v>
          </cell>
          <cell r="E117">
            <v>12603</v>
          </cell>
          <cell r="F117">
            <v>0</v>
          </cell>
        </row>
        <row r="118">
          <cell r="A118">
            <v>31434</v>
          </cell>
          <cell r="B118" t="str">
            <v xml:space="preserve"> ‡¡o mÜng cæt..B&gt;1m,H&lt;1m ‡c¶p IV          </v>
          </cell>
          <cell r="C118" t="str">
            <v>m3</v>
          </cell>
          <cell r="D118">
            <v>0</v>
          </cell>
          <cell r="E118">
            <v>20165</v>
          </cell>
          <cell r="F118">
            <v>0</v>
          </cell>
        </row>
        <row r="119">
          <cell r="A119">
            <v>31441</v>
          </cell>
          <cell r="B119" t="str">
            <v xml:space="preserve"> ‡¡o mÜng cæt..B&gt;1m,H&gt;1m ‡c¶p I           </v>
          </cell>
          <cell r="C119" t="str">
            <v>m3</v>
          </cell>
          <cell r="D119">
            <v>0</v>
          </cell>
          <cell r="E119">
            <v>7158</v>
          </cell>
          <cell r="F119">
            <v>0</v>
          </cell>
        </row>
        <row r="120">
          <cell r="A120">
            <v>31442</v>
          </cell>
          <cell r="B120" t="str">
            <v xml:space="preserve"> ‡¡o mÜng cæt..B&gt;1m,H&gt;1m ‡c¶p II          </v>
          </cell>
          <cell r="C120" t="str">
            <v>m3</v>
          </cell>
          <cell r="D120">
            <v>0</v>
          </cell>
          <cell r="E120">
            <v>10486</v>
          </cell>
          <cell r="F120">
            <v>0</v>
          </cell>
        </row>
        <row r="121">
          <cell r="A121">
            <v>31443</v>
          </cell>
          <cell r="B121" t="str">
            <v xml:space="preserve"> ‡¡o mÜng cæt..B&gt;1m,H&gt;1m ‡c¶pIII          </v>
          </cell>
          <cell r="C121" t="str">
            <v>m3</v>
          </cell>
          <cell r="D121">
            <v>0</v>
          </cell>
          <cell r="E121">
            <v>15224</v>
          </cell>
          <cell r="F121">
            <v>0</v>
          </cell>
        </row>
        <row r="122">
          <cell r="A122">
            <v>31444</v>
          </cell>
          <cell r="B122" t="str">
            <v xml:space="preserve"> ‡¡o mÜng cæt..B&gt;1m,H&gt;1m ‡c¶p IV          </v>
          </cell>
          <cell r="C122" t="str">
            <v>m3</v>
          </cell>
          <cell r="D122">
            <v>0</v>
          </cell>
          <cell r="E122">
            <v>23593</v>
          </cell>
          <cell r="F122">
            <v>0</v>
          </cell>
        </row>
        <row r="123">
          <cell r="A123">
            <v>31451</v>
          </cell>
          <cell r="B123" t="str">
            <v xml:space="preserve"> Vºn chuyÌn tiÆp 10m ½¶t c¶p I            </v>
          </cell>
          <cell r="C123" t="str">
            <v>m3</v>
          </cell>
          <cell r="D123">
            <v>0</v>
          </cell>
          <cell r="E123">
            <v>313</v>
          </cell>
          <cell r="F123">
            <v>0</v>
          </cell>
        </row>
        <row r="124">
          <cell r="A124">
            <v>31452</v>
          </cell>
          <cell r="B124" t="str">
            <v xml:space="preserve"> Vºn chuyÌn tiÆp 10m ½¶t c¶p II           </v>
          </cell>
          <cell r="C124" t="str">
            <v>m3</v>
          </cell>
          <cell r="D124">
            <v>0</v>
          </cell>
          <cell r="E124">
            <v>323</v>
          </cell>
          <cell r="F124">
            <v>0</v>
          </cell>
        </row>
        <row r="125">
          <cell r="A125">
            <v>31453</v>
          </cell>
          <cell r="B125" t="str">
            <v xml:space="preserve"> Vºn chuyÌn tiÆp 10m ½¶t c¶p III          </v>
          </cell>
          <cell r="C125" t="str">
            <v>m3</v>
          </cell>
          <cell r="D125">
            <v>0</v>
          </cell>
          <cell r="E125">
            <v>353</v>
          </cell>
          <cell r="F125">
            <v>0</v>
          </cell>
        </row>
        <row r="126">
          <cell r="A126">
            <v>31454</v>
          </cell>
          <cell r="B126" t="str">
            <v xml:space="preserve"> Vºn chuyÌn tiÆp 10m ½¶t c¶p IV           </v>
          </cell>
          <cell r="C126" t="str">
            <v>m3</v>
          </cell>
          <cell r="D126">
            <v>0</v>
          </cell>
          <cell r="E126">
            <v>373</v>
          </cell>
          <cell r="F126">
            <v>0</v>
          </cell>
        </row>
        <row r="127">
          <cell r="A127">
            <v>31511</v>
          </cell>
          <cell r="B127" t="str">
            <v xml:space="preserve"> ‡¡o Mõçng,r¬nh B&lt;3m,H&lt;1m ½c¶p I          </v>
          </cell>
          <cell r="C127" t="str">
            <v>m3</v>
          </cell>
          <cell r="D127">
            <v>0</v>
          </cell>
          <cell r="E127">
            <v>6150</v>
          </cell>
          <cell r="F127">
            <v>0</v>
          </cell>
        </row>
        <row r="128">
          <cell r="A128">
            <v>31512</v>
          </cell>
          <cell r="B128" t="str">
            <v xml:space="preserve"> ‡¡o Mõçng,r¬nh B&lt;3m,H&lt;1m ½c¶pII          </v>
          </cell>
          <cell r="C128" t="str">
            <v>m3</v>
          </cell>
          <cell r="D128">
            <v>0</v>
          </cell>
          <cell r="E128">
            <v>9175</v>
          </cell>
          <cell r="F128">
            <v>0</v>
          </cell>
        </row>
        <row r="129">
          <cell r="A129">
            <v>31513</v>
          </cell>
          <cell r="B129" t="str">
            <v xml:space="preserve"> ‡¡o Mõçng,r¬nh B&lt;3m,H&lt;1m c¶pIII          </v>
          </cell>
          <cell r="C129" t="str">
            <v>m3</v>
          </cell>
          <cell r="D129">
            <v>0</v>
          </cell>
          <cell r="E129">
            <v>13611</v>
          </cell>
          <cell r="F129">
            <v>0</v>
          </cell>
        </row>
        <row r="130">
          <cell r="A130">
            <v>31514</v>
          </cell>
          <cell r="B130" t="str">
            <v xml:space="preserve"> ‡¡o Mõçng,r¬nh B&lt;3m,H&lt;1m ½c¶pIV          </v>
          </cell>
          <cell r="C130" t="str">
            <v>m3</v>
          </cell>
          <cell r="D130">
            <v>0</v>
          </cell>
          <cell r="E130">
            <v>20770</v>
          </cell>
          <cell r="F130">
            <v>0</v>
          </cell>
        </row>
        <row r="131">
          <cell r="A131">
            <v>31521</v>
          </cell>
          <cell r="B131" t="str">
            <v xml:space="preserve"> ‡¡o Mõçng,r¬nh B&lt;3m,H&lt;2m ½c¶p I          </v>
          </cell>
          <cell r="C131" t="str">
            <v>m3</v>
          </cell>
          <cell r="D131">
            <v>0</v>
          </cell>
          <cell r="E131">
            <v>6856</v>
          </cell>
          <cell r="F131">
            <v>0</v>
          </cell>
        </row>
        <row r="132">
          <cell r="A132">
            <v>31522</v>
          </cell>
          <cell r="B132" t="str">
            <v xml:space="preserve"> ‡¡o Mõçng,r¬nh B&lt;3m,H&lt;2m ½c¶pII          </v>
          </cell>
          <cell r="C132" t="str">
            <v>m3</v>
          </cell>
          <cell r="D132">
            <v>0</v>
          </cell>
          <cell r="E132">
            <v>9477</v>
          </cell>
          <cell r="F132">
            <v>0</v>
          </cell>
        </row>
        <row r="133">
          <cell r="A133">
            <v>31523</v>
          </cell>
          <cell r="B133" t="str">
            <v xml:space="preserve"> ‡¡o Mõçng,r¬nh B&lt;3m,H&lt;2m c¶pIII          </v>
          </cell>
          <cell r="C133" t="str">
            <v>m3</v>
          </cell>
          <cell r="D133">
            <v>0</v>
          </cell>
          <cell r="E133">
            <v>13813</v>
          </cell>
          <cell r="F133">
            <v>0</v>
          </cell>
        </row>
        <row r="134">
          <cell r="A134">
            <v>31524</v>
          </cell>
          <cell r="B134" t="str">
            <v xml:space="preserve"> ‡¡o Mõçng,r¬nh B&lt;3m,H&lt;2m ½c¶pIV          </v>
          </cell>
          <cell r="C134" t="str">
            <v>m3</v>
          </cell>
          <cell r="D134">
            <v>0</v>
          </cell>
          <cell r="E134">
            <v>20971</v>
          </cell>
          <cell r="F134">
            <v>0</v>
          </cell>
        </row>
        <row r="135">
          <cell r="A135">
            <v>31531</v>
          </cell>
          <cell r="B135" t="str">
            <v xml:space="preserve"> ‡¡o Mõçng,r¬nh B&lt;3m,H&lt;3m ½c¶p I          </v>
          </cell>
          <cell r="C135" t="str">
            <v>m3</v>
          </cell>
          <cell r="D135">
            <v>0</v>
          </cell>
          <cell r="E135">
            <v>7259</v>
          </cell>
          <cell r="F135">
            <v>0</v>
          </cell>
        </row>
        <row r="136">
          <cell r="A136">
            <v>31532</v>
          </cell>
          <cell r="B136" t="str">
            <v xml:space="preserve"> ‡¡o Mõçng,r¬nh B&lt;3m,H&lt;3m ½c¶pII          </v>
          </cell>
          <cell r="C136" t="str">
            <v>m3</v>
          </cell>
          <cell r="D136">
            <v>0</v>
          </cell>
          <cell r="E136">
            <v>10082</v>
          </cell>
          <cell r="F136">
            <v>0</v>
          </cell>
        </row>
        <row r="137">
          <cell r="A137">
            <v>31533</v>
          </cell>
          <cell r="B137" t="str">
            <v xml:space="preserve"> ‡¡o Mõçng,r¬nh B&lt;3m,H&lt;3m c¶pIII          </v>
          </cell>
          <cell r="C137" t="str">
            <v>m3</v>
          </cell>
          <cell r="D137">
            <v>0</v>
          </cell>
          <cell r="E137">
            <v>14519</v>
          </cell>
          <cell r="F137">
            <v>0</v>
          </cell>
        </row>
        <row r="138">
          <cell r="A138">
            <v>31534</v>
          </cell>
          <cell r="B138" t="str">
            <v xml:space="preserve"> ‡¡o Mõçng,r¬nh B&lt;3m,H&lt;3m ½c¶pIV          </v>
          </cell>
          <cell r="C138" t="str">
            <v>m3</v>
          </cell>
          <cell r="D138">
            <v>0</v>
          </cell>
          <cell r="E138">
            <v>21879</v>
          </cell>
          <cell r="F138">
            <v>0</v>
          </cell>
        </row>
        <row r="139">
          <cell r="A139">
            <v>31541</v>
          </cell>
          <cell r="B139" t="str">
            <v xml:space="preserve"> ‡¡o Mõçng,r¬nh B&lt;3m,H&gt;3m ½c¶p I          </v>
          </cell>
          <cell r="C139" t="str">
            <v>m3</v>
          </cell>
          <cell r="D139">
            <v>0</v>
          </cell>
          <cell r="E139">
            <v>7965</v>
          </cell>
          <cell r="F139">
            <v>0</v>
          </cell>
        </row>
        <row r="140">
          <cell r="A140">
            <v>31542</v>
          </cell>
          <cell r="B140" t="str">
            <v xml:space="preserve"> ‡¡o Mõçng,r¬nh B&lt;3m,H&gt;3m ½c¶pII          </v>
          </cell>
          <cell r="C140" t="str">
            <v>m3</v>
          </cell>
          <cell r="D140">
            <v>0</v>
          </cell>
          <cell r="E140">
            <v>10990</v>
          </cell>
          <cell r="F140">
            <v>0</v>
          </cell>
        </row>
        <row r="141">
          <cell r="A141">
            <v>31543</v>
          </cell>
          <cell r="B141" t="str">
            <v xml:space="preserve"> ‡¡o Mõçng,r¬nh B&lt;3m,H&gt;3m c¶pIII          </v>
          </cell>
          <cell r="C141" t="str">
            <v>m3</v>
          </cell>
          <cell r="D141">
            <v>0</v>
          </cell>
          <cell r="E141">
            <v>18249</v>
          </cell>
          <cell r="F141">
            <v>0</v>
          </cell>
        </row>
        <row r="142">
          <cell r="A142">
            <v>31544</v>
          </cell>
          <cell r="B142" t="str">
            <v xml:space="preserve"> ‡¡o Mõçng,r¬nh B&lt;3m,H&gt;3m ½c¶pIV          </v>
          </cell>
          <cell r="C142" t="str">
            <v>m3</v>
          </cell>
          <cell r="D142">
            <v>0</v>
          </cell>
          <cell r="E142">
            <v>23996</v>
          </cell>
          <cell r="F142">
            <v>0</v>
          </cell>
        </row>
        <row r="143">
          <cell r="A143">
            <v>31551</v>
          </cell>
          <cell r="B143" t="str">
            <v xml:space="preserve"> ‡¡o Mõçng,r¬nh B&gt;3m,H&lt;1m ½c¶p I          </v>
          </cell>
          <cell r="C143" t="str">
            <v>m3</v>
          </cell>
          <cell r="D143">
            <v>0</v>
          </cell>
          <cell r="E143">
            <v>5243</v>
          </cell>
          <cell r="F143">
            <v>0</v>
          </cell>
        </row>
        <row r="144">
          <cell r="A144">
            <v>31552</v>
          </cell>
          <cell r="B144" t="str">
            <v xml:space="preserve"> ‡¡o Mõçng,r¬nh B&gt;3m,H&lt;1m ½c¶pII          </v>
          </cell>
          <cell r="C144" t="str">
            <v>m3</v>
          </cell>
          <cell r="D144">
            <v>0</v>
          </cell>
          <cell r="E144">
            <v>7058</v>
          </cell>
          <cell r="F144">
            <v>0</v>
          </cell>
        </row>
        <row r="145">
          <cell r="A145">
            <v>31553</v>
          </cell>
          <cell r="B145" t="str">
            <v xml:space="preserve"> ‡¡o Mõçng,r¬nh B&gt;3m,H&lt;1m c¶pIII          </v>
          </cell>
          <cell r="C145" t="str">
            <v>m3</v>
          </cell>
          <cell r="D145">
            <v>0</v>
          </cell>
          <cell r="E145">
            <v>10586</v>
          </cell>
          <cell r="F145">
            <v>0</v>
          </cell>
        </row>
        <row r="146">
          <cell r="A146">
            <v>31554</v>
          </cell>
          <cell r="B146" t="str">
            <v xml:space="preserve"> ‡¡o Mõçng,r¬nh B&gt;3m,H&lt;1m ½c¶pIV          </v>
          </cell>
          <cell r="C146" t="str">
            <v>m3</v>
          </cell>
          <cell r="D146">
            <v>0</v>
          </cell>
          <cell r="E146">
            <v>15829</v>
          </cell>
          <cell r="F146">
            <v>0</v>
          </cell>
        </row>
        <row r="147">
          <cell r="A147">
            <v>31561</v>
          </cell>
          <cell r="B147" t="str">
            <v xml:space="preserve"> ‡¡o Mõçng,r¬nh B&gt;3m,H&lt;2m ½c¶p I          </v>
          </cell>
          <cell r="C147" t="str">
            <v>m3</v>
          </cell>
          <cell r="D147">
            <v>0</v>
          </cell>
          <cell r="E147">
            <v>5444</v>
          </cell>
          <cell r="F147">
            <v>0</v>
          </cell>
        </row>
        <row r="148">
          <cell r="A148">
            <v>31562</v>
          </cell>
          <cell r="B148" t="str">
            <v xml:space="preserve"> ‡¡o Mõçng,r¬nh B&gt;3m,H&lt;2m ½c¶pII          </v>
          </cell>
          <cell r="C148" t="str">
            <v>m3</v>
          </cell>
          <cell r="D148">
            <v>0</v>
          </cell>
          <cell r="E148">
            <v>7360</v>
          </cell>
          <cell r="F148">
            <v>0</v>
          </cell>
        </row>
        <row r="149">
          <cell r="A149">
            <v>31563</v>
          </cell>
          <cell r="B149" t="str">
            <v xml:space="preserve"> ‡¡o Mõçng,r¬nh B&gt;3m,H&lt;2m c¶pIII          </v>
          </cell>
          <cell r="C149" t="str">
            <v>m3</v>
          </cell>
          <cell r="D149">
            <v>0</v>
          </cell>
          <cell r="E149">
            <v>10889</v>
          </cell>
          <cell r="F149">
            <v>0</v>
          </cell>
        </row>
        <row r="150">
          <cell r="A150">
            <v>31564</v>
          </cell>
          <cell r="B150" t="str">
            <v xml:space="preserve"> ‡¡o Mõçng,r¬nh B&gt;3m,H&lt;2m ½c¶pIV          </v>
          </cell>
          <cell r="C150" t="str">
            <v>m3</v>
          </cell>
          <cell r="D150">
            <v>0</v>
          </cell>
          <cell r="E150">
            <v>16031</v>
          </cell>
          <cell r="F150">
            <v>0</v>
          </cell>
        </row>
        <row r="151">
          <cell r="A151">
            <v>31571</v>
          </cell>
          <cell r="B151" t="str">
            <v xml:space="preserve"> ‡¡o Mõçng,r¬nh B&gt;3m,H&lt;3m ½c¶p I          </v>
          </cell>
          <cell r="C151" t="str">
            <v>m3</v>
          </cell>
          <cell r="D151">
            <v>0</v>
          </cell>
          <cell r="E151">
            <v>6049</v>
          </cell>
          <cell r="F151">
            <v>0</v>
          </cell>
        </row>
        <row r="152">
          <cell r="A152">
            <v>31572</v>
          </cell>
          <cell r="B152" t="str">
            <v xml:space="preserve"> ‡¡o Mõçng,r¬nh B&gt;3m,H&lt;3m ½c¶pII          </v>
          </cell>
          <cell r="C152" t="str">
            <v>m3</v>
          </cell>
          <cell r="D152">
            <v>0</v>
          </cell>
          <cell r="E152">
            <v>8368</v>
          </cell>
          <cell r="F152">
            <v>0</v>
          </cell>
        </row>
        <row r="153">
          <cell r="A153">
            <v>31573</v>
          </cell>
          <cell r="B153" t="str">
            <v xml:space="preserve"> ‡¡o Mõçng,r¬nh B&gt;3m,H&lt;3m c¶pIII          </v>
          </cell>
          <cell r="C153" t="str">
            <v>m3</v>
          </cell>
          <cell r="D153">
            <v>0</v>
          </cell>
          <cell r="E153">
            <v>11393</v>
          </cell>
          <cell r="F153">
            <v>0</v>
          </cell>
        </row>
        <row r="154">
          <cell r="A154">
            <v>31574</v>
          </cell>
          <cell r="B154" t="str">
            <v xml:space="preserve"> ‡¡o Mõçng,r¬nh B&gt;3m,H&lt;3m ½c¶pIV          </v>
          </cell>
          <cell r="C154" t="str">
            <v>m3</v>
          </cell>
          <cell r="D154">
            <v>0</v>
          </cell>
          <cell r="E154">
            <v>16636</v>
          </cell>
          <cell r="F154">
            <v>0</v>
          </cell>
        </row>
        <row r="155">
          <cell r="A155">
            <v>31581</v>
          </cell>
          <cell r="B155" t="str">
            <v xml:space="preserve"> ‡¡o Mõçng,r¬nh B&gt;3m,H&gt;3m ½c¶p I          </v>
          </cell>
          <cell r="C155" t="str">
            <v>m3</v>
          </cell>
          <cell r="D155">
            <v>0</v>
          </cell>
          <cell r="E155">
            <v>6554</v>
          </cell>
          <cell r="F155">
            <v>0</v>
          </cell>
        </row>
        <row r="156">
          <cell r="A156">
            <v>31582</v>
          </cell>
          <cell r="B156" t="str">
            <v xml:space="preserve"> ‡¡o Mõçng,r¬nh B&gt;3m,H&gt;3m ½c¶pII          </v>
          </cell>
          <cell r="C156" t="str">
            <v>m3</v>
          </cell>
          <cell r="D156">
            <v>0</v>
          </cell>
          <cell r="E156">
            <v>9074</v>
          </cell>
          <cell r="F156">
            <v>0</v>
          </cell>
        </row>
        <row r="157">
          <cell r="A157">
            <v>31583</v>
          </cell>
          <cell r="B157" t="str">
            <v xml:space="preserve"> ‡¡o Mõçng,r¬nh B&gt;3m,H&gt;3m c¶pIII          </v>
          </cell>
          <cell r="C157" t="str">
            <v>m3</v>
          </cell>
          <cell r="D157">
            <v>0</v>
          </cell>
          <cell r="E157">
            <v>11897</v>
          </cell>
          <cell r="F157">
            <v>0</v>
          </cell>
        </row>
        <row r="158">
          <cell r="A158">
            <v>31584</v>
          </cell>
          <cell r="B158" t="str">
            <v xml:space="preserve"> ‡¡o Mõçng,r¬nh B&gt;3m,H&gt;3m ½c¶pIV          </v>
          </cell>
          <cell r="C158" t="str">
            <v>m3</v>
          </cell>
          <cell r="D158">
            <v>0</v>
          </cell>
          <cell r="E158">
            <v>17442</v>
          </cell>
          <cell r="F158">
            <v>0</v>
          </cell>
        </row>
        <row r="159">
          <cell r="A159">
            <v>31591</v>
          </cell>
          <cell r="B159" t="str">
            <v xml:space="preserve"> Vºn chuyÌn tiÆp 10m ½¶t c¶p I            </v>
          </cell>
          <cell r="C159" t="str">
            <v>m3</v>
          </cell>
          <cell r="D159">
            <v>0</v>
          </cell>
          <cell r="E159">
            <v>313</v>
          </cell>
          <cell r="F159">
            <v>0</v>
          </cell>
        </row>
        <row r="160">
          <cell r="A160">
            <v>31592</v>
          </cell>
          <cell r="B160" t="str">
            <v xml:space="preserve"> Vºn chuyÌn tiÆp 10m ½¶t c¶p II           </v>
          </cell>
          <cell r="C160" t="str">
            <v>m3</v>
          </cell>
          <cell r="D160">
            <v>0</v>
          </cell>
          <cell r="E160">
            <v>323</v>
          </cell>
          <cell r="F160">
            <v>0</v>
          </cell>
        </row>
        <row r="161">
          <cell r="A161">
            <v>31593</v>
          </cell>
          <cell r="B161" t="str">
            <v xml:space="preserve"> Vºn chuyÌn tiÆp 10m ½¶t c¶p III          </v>
          </cell>
          <cell r="C161" t="str">
            <v>m3</v>
          </cell>
          <cell r="D161">
            <v>0</v>
          </cell>
          <cell r="E161">
            <v>353</v>
          </cell>
          <cell r="F161">
            <v>0</v>
          </cell>
        </row>
        <row r="162">
          <cell r="A162">
            <v>31594</v>
          </cell>
          <cell r="B162" t="str">
            <v xml:space="preserve"> Vºn chuyÌn tiÆp 10m ½¶t c¶p IV           </v>
          </cell>
          <cell r="C162" t="str">
            <v>m3</v>
          </cell>
          <cell r="D162">
            <v>0</v>
          </cell>
          <cell r="E162">
            <v>373</v>
          </cell>
          <cell r="F162">
            <v>0</v>
          </cell>
        </row>
        <row r="163">
          <cell r="A163" t="str">
            <v xml:space="preserve">        </v>
          </cell>
          <cell r="B163" t="str">
            <v xml:space="preserve">  5.  ½¡o nËn ½õéng ( b±ng thð cáng)  </v>
          </cell>
          <cell r="C163" t="str">
            <v xml:space="preserve">        </v>
          </cell>
          <cell r="D163">
            <v>0</v>
          </cell>
          <cell r="E163">
            <v>0</v>
          </cell>
          <cell r="F163">
            <v>0</v>
          </cell>
        </row>
        <row r="164">
          <cell r="A164">
            <v>31611</v>
          </cell>
          <cell r="B164" t="str">
            <v xml:space="preserve"> ‡¡o nËn ½õéng mê ræng ‡c¶p I             </v>
          </cell>
          <cell r="C164" t="str">
            <v>m3</v>
          </cell>
          <cell r="D164">
            <v>0</v>
          </cell>
          <cell r="E164">
            <v>5646</v>
          </cell>
          <cell r="F164">
            <v>0</v>
          </cell>
        </row>
        <row r="165">
          <cell r="A165">
            <v>31612</v>
          </cell>
          <cell r="B165" t="str">
            <v xml:space="preserve"> ‡¡o nËn ½õéng mê ræng ‡c¶p II            </v>
          </cell>
          <cell r="C165" t="str">
            <v>m3</v>
          </cell>
          <cell r="D165">
            <v>0</v>
          </cell>
          <cell r="E165">
            <v>7461</v>
          </cell>
          <cell r="F165">
            <v>0</v>
          </cell>
        </row>
        <row r="166">
          <cell r="A166">
            <v>31613</v>
          </cell>
          <cell r="B166" t="str">
            <v xml:space="preserve"> ‡¡o nËn ½õéng mê ræng ‡c¶p III           </v>
          </cell>
          <cell r="C166" t="str">
            <v>m3</v>
          </cell>
          <cell r="D166">
            <v>0</v>
          </cell>
          <cell r="E166">
            <v>10788</v>
          </cell>
          <cell r="F166">
            <v>0</v>
          </cell>
        </row>
        <row r="167">
          <cell r="A167">
            <v>31614</v>
          </cell>
          <cell r="B167" t="str">
            <v xml:space="preserve"> ‡¡o nËn ½õéng mê ræng ‡c¶p IV            </v>
          </cell>
          <cell r="C167" t="str">
            <v>m3</v>
          </cell>
          <cell r="D167">
            <v>0</v>
          </cell>
          <cell r="E167">
            <v>15930</v>
          </cell>
          <cell r="F167">
            <v>0</v>
          </cell>
        </row>
        <row r="168">
          <cell r="A168">
            <v>31621</v>
          </cell>
          <cell r="B168" t="str">
            <v xml:space="preserve"> ‡¡o nËn ½õéng l¡m mèi ‡c¶p I             </v>
          </cell>
          <cell r="C168" t="str">
            <v>m3</v>
          </cell>
          <cell r="D168">
            <v>0</v>
          </cell>
          <cell r="E168">
            <v>3630</v>
          </cell>
          <cell r="F168">
            <v>0</v>
          </cell>
        </row>
        <row r="169">
          <cell r="A169">
            <v>31622</v>
          </cell>
          <cell r="B169" t="str">
            <v xml:space="preserve"> ‡¡o nËn ½õéng l¡m mèi ‡c¶p II            </v>
          </cell>
          <cell r="C169" t="str">
            <v>m3</v>
          </cell>
          <cell r="D169">
            <v>0</v>
          </cell>
          <cell r="E169">
            <v>5444</v>
          </cell>
          <cell r="F169">
            <v>0</v>
          </cell>
        </row>
        <row r="170">
          <cell r="A170">
            <v>31623</v>
          </cell>
          <cell r="B170" t="str">
            <v xml:space="preserve"> ‡¡o nËn ½õéng l¡m mèi ‡c¶p III           </v>
          </cell>
          <cell r="C170" t="str">
            <v>m3</v>
          </cell>
          <cell r="D170">
            <v>0</v>
          </cell>
          <cell r="E170">
            <v>8772</v>
          </cell>
          <cell r="F170">
            <v>0</v>
          </cell>
        </row>
        <row r="171">
          <cell r="A171">
            <v>31624</v>
          </cell>
          <cell r="B171" t="str">
            <v xml:space="preserve"> ‡¡o nËn ½õéng l¡m mèi ‡c¶p IV            </v>
          </cell>
          <cell r="C171" t="str">
            <v>m3</v>
          </cell>
          <cell r="D171">
            <v>0</v>
          </cell>
          <cell r="E171">
            <v>13914</v>
          </cell>
          <cell r="F171">
            <v>0</v>
          </cell>
        </row>
        <row r="172">
          <cell r="A172">
            <v>31631</v>
          </cell>
          <cell r="B172" t="str">
            <v xml:space="preserve"> Vºn chuyÌn tiÆp 10m ½¶t c¶p I            </v>
          </cell>
          <cell r="C172" t="str">
            <v>m3</v>
          </cell>
          <cell r="D172">
            <v>0</v>
          </cell>
          <cell r="E172">
            <v>313</v>
          </cell>
          <cell r="F172">
            <v>0</v>
          </cell>
        </row>
        <row r="173">
          <cell r="A173">
            <v>31632</v>
          </cell>
          <cell r="B173" t="str">
            <v xml:space="preserve"> Vºn chuyÌn tiÆp 10m ½¶t c¶p II           </v>
          </cell>
          <cell r="C173" t="str">
            <v>m3</v>
          </cell>
          <cell r="D173">
            <v>0</v>
          </cell>
          <cell r="E173">
            <v>323</v>
          </cell>
          <cell r="F173">
            <v>0</v>
          </cell>
        </row>
        <row r="174">
          <cell r="A174">
            <v>31633</v>
          </cell>
          <cell r="B174" t="str">
            <v xml:space="preserve"> Vºn chuyÌn tiÆp 10m ½¶t c¶p III          </v>
          </cell>
          <cell r="C174" t="str">
            <v>m3</v>
          </cell>
          <cell r="D174">
            <v>0</v>
          </cell>
          <cell r="E174">
            <v>353</v>
          </cell>
          <cell r="F174">
            <v>0</v>
          </cell>
        </row>
        <row r="175">
          <cell r="A175">
            <v>31634</v>
          </cell>
          <cell r="B175" t="str">
            <v xml:space="preserve"> Vºn chuyÌn tiÆp 10m ½¶t c¶p IV           </v>
          </cell>
          <cell r="C175" t="str">
            <v>m3</v>
          </cell>
          <cell r="D175">
            <v>0</v>
          </cell>
          <cell r="E175">
            <v>373</v>
          </cell>
          <cell r="F175">
            <v>0</v>
          </cell>
        </row>
        <row r="176">
          <cell r="A176" t="str">
            <v xml:space="preserve">        </v>
          </cell>
          <cell r="B176" t="str">
            <v xml:space="preserve">  5. ½¡o khuán ½õéng (b±ng thð cáng)   </v>
          </cell>
          <cell r="C176" t="str">
            <v xml:space="preserve">        </v>
          </cell>
          <cell r="D176">
            <v>0</v>
          </cell>
          <cell r="E176">
            <v>0</v>
          </cell>
          <cell r="F176">
            <v>0</v>
          </cell>
        </row>
        <row r="177">
          <cell r="A177">
            <v>31711</v>
          </cell>
          <cell r="B177" t="str">
            <v xml:space="preserve"> ‡¡o khuán ½õéng H&lt;15cm ‡c¶p I            </v>
          </cell>
          <cell r="C177" t="str">
            <v>m3</v>
          </cell>
          <cell r="D177">
            <v>0</v>
          </cell>
          <cell r="E177">
            <v>7763</v>
          </cell>
          <cell r="F177">
            <v>0</v>
          </cell>
        </row>
        <row r="178">
          <cell r="A178">
            <v>31712</v>
          </cell>
          <cell r="B178" t="str">
            <v xml:space="preserve"> ‡¡o khuán ½õéng H&lt;15cm ‡c¶p II           </v>
          </cell>
          <cell r="C178" t="str">
            <v>m3</v>
          </cell>
          <cell r="D178">
            <v>0</v>
          </cell>
          <cell r="E178">
            <v>9679</v>
          </cell>
          <cell r="F178">
            <v>0</v>
          </cell>
        </row>
        <row r="179">
          <cell r="A179">
            <v>31713</v>
          </cell>
          <cell r="B179" t="str">
            <v xml:space="preserve"> ‡¡o khuán ½õéng H&lt;15cm ‡c¶p III          </v>
          </cell>
          <cell r="C179" t="str">
            <v>m3</v>
          </cell>
          <cell r="D179">
            <v>0</v>
          </cell>
          <cell r="E179">
            <v>14014</v>
          </cell>
          <cell r="F179">
            <v>0</v>
          </cell>
        </row>
        <row r="180">
          <cell r="A180">
            <v>31714</v>
          </cell>
          <cell r="B180" t="str">
            <v xml:space="preserve"> ‡¡o khuán ½õéng H&lt;15cm ‡c¶p IV           </v>
          </cell>
          <cell r="C180" t="str">
            <v>m3</v>
          </cell>
          <cell r="D180">
            <v>0</v>
          </cell>
          <cell r="E180">
            <v>21375</v>
          </cell>
          <cell r="F180">
            <v>0</v>
          </cell>
        </row>
        <row r="181">
          <cell r="A181">
            <v>31721</v>
          </cell>
          <cell r="B181" t="str">
            <v xml:space="preserve"> ‡¡o khuán ½õéng H&lt;30cm ‡c¶p I            </v>
          </cell>
          <cell r="C181" t="str">
            <v>m3</v>
          </cell>
          <cell r="D181">
            <v>0</v>
          </cell>
          <cell r="E181">
            <v>7058</v>
          </cell>
          <cell r="F181">
            <v>0</v>
          </cell>
        </row>
        <row r="182">
          <cell r="A182">
            <v>31722</v>
          </cell>
          <cell r="B182" t="str">
            <v xml:space="preserve"> ‡¡o khuán ½õéng H&lt;30cm ‡c¶p II           </v>
          </cell>
          <cell r="C182" t="str">
            <v>m3</v>
          </cell>
          <cell r="D182">
            <v>0</v>
          </cell>
          <cell r="E182">
            <v>8772</v>
          </cell>
          <cell r="F182">
            <v>0</v>
          </cell>
        </row>
        <row r="183">
          <cell r="A183">
            <v>31723</v>
          </cell>
          <cell r="B183" t="str">
            <v xml:space="preserve"> ‡¡o khuán ½õéng H&lt;30cm ‡c¶p III          </v>
          </cell>
          <cell r="C183" t="str">
            <v>m3</v>
          </cell>
          <cell r="D183">
            <v>0</v>
          </cell>
          <cell r="E183">
            <v>12805</v>
          </cell>
          <cell r="F183">
            <v>0</v>
          </cell>
        </row>
        <row r="184">
          <cell r="A184">
            <v>31724</v>
          </cell>
          <cell r="B184" t="str">
            <v xml:space="preserve"> ‡¡o khuán ½õéng H&lt;30cm ‡c¶p IV           </v>
          </cell>
          <cell r="C184" t="str">
            <v>m3</v>
          </cell>
          <cell r="D184">
            <v>0</v>
          </cell>
          <cell r="E184">
            <v>19661</v>
          </cell>
          <cell r="F184">
            <v>0</v>
          </cell>
        </row>
        <row r="185">
          <cell r="A185">
            <v>31731</v>
          </cell>
          <cell r="B185" t="str">
            <v xml:space="preserve"> ‡¡o khuán ½õéng H&gt;30cm ‡c¶p I            </v>
          </cell>
          <cell r="C185" t="str">
            <v>m3</v>
          </cell>
          <cell r="D185">
            <v>0</v>
          </cell>
          <cell r="E185">
            <v>6453</v>
          </cell>
          <cell r="F185">
            <v>0</v>
          </cell>
        </row>
        <row r="186">
          <cell r="A186">
            <v>31732</v>
          </cell>
          <cell r="B186" t="str">
            <v xml:space="preserve"> ‡¡o khuán ½õéng H&gt;30cm ‡c¶p II           </v>
          </cell>
          <cell r="C186" t="str">
            <v>m3</v>
          </cell>
          <cell r="D186">
            <v>0</v>
          </cell>
          <cell r="E186">
            <v>8066</v>
          </cell>
          <cell r="F186">
            <v>0</v>
          </cell>
        </row>
        <row r="187">
          <cell r="A187">
            <v>31733</v>
          </cell>
          <cell r="B187" t="str">
            <v xml:space="preserve"> ‡¡o khuán ½õéng H&gt;30cm ‡c¶p III          </v>
          </cell>
          <cell r="C187" t="str">
            <v>m3</v>
          </cell>
          <cell r="D187">
            <v>0</v>
          </cell>
          <cell r="E187">
            <v>11796</v>
          </cell>
          <cell r="F187">
            <v>0</v>
          </cell>
        </row>
        <row r="188">
          <cell r="A188">
            <v>31734</v>
          </cell>
          <cell r="B188" t="str">
            <v xml:space="preserve"> ‡¡o khuán ½õéng H&gt;30cm ‡c¶p IV           </v>
          </cell>
          <cell r="C188" t="str">
            <v>m3</v>
          </cell>
          <cell r="D188">
            <v>0</v>
          </cell>
          <cell r="E188">
            <v>18350</v>
          </cell>
          <cell r="F188">
            <v>0</v>
          </cell>
        </row>
        <row r="189">
          <cell r="A189">
            <v>31741</v>
          </cell>
          <cell r="B189" t="str">
            <v xml:space="preserve"> Vºn chuyÌn tiÆp 10m ½¶t c¶p I            </v>
          </cell>
          <cell r="C189" t="str">
            <v>m3</v>
          </cell>
          <cell r="D189">
            <v>0</v>
          </cell>
          <cell r="E189">
            <v>313</v>
          </cell>
          <cell r="F189">
            <v>0</v>
          </cell>
        </row>
        <row r="190">
          <cell r="A190">
            <v>31742</v>
          </cell>
          <cell r="B190" t="str">
            <v xml:space="preserve"> Vºn chuyÌn tiÆp 10m ½¶t c¶p II           </v>
          </cell>
          <cell r="C190" t="str">
            <v>m3</v>
          </cell>
          <cell r="D190">
            <v>0</v>
          </cell>
          <cell r="E190">
            <v>323</v>
          </cell>
          <cell r="F190">
            <v>0</v>
          </cell>
        </row>
        <row r="191">
          <cell r="A191">
            <v>31743</v>
          </cell>
          <cell r="B191" t="str">
            <v xml:space="preserve"> Vºn chuyÌn tiÆp 10m ½¶t c¶p III          </v>
          </cell>
          <cell r="C191" t="str">
            <v>m3</v>
          </cell>
          <cell r="D191">
            <v>0</v>
          </cell>
          <cell r="E191">
            <v>353</v>
          </cell>
          <cell r="F191">
            <v>0</v>
          </cell>
        </row>
        <row r="192">
          <cell r="A192">
            <v>31744</v>
          </cell>
          <cell r="B192" t="str">
            <v xml:space="preserve"> Vºn chuyÌn tiÆp 10m ½¶t c¶p IV           </v>
          </cell>
          <cell r="C192" t="str">
            <v>m3</v>
          </cell>
          <cell r="D192">
            <v>0</v>
          </cell>
          <cell r="E192">
            <v>373</v>
          </cell>
          <cell r="F192">
            <v>0</v>
          </cell>
        </row>
        <row r="193">
          <cell r="A193" t="str">
            <v xml:space="preserve">        </v>
          </cell>
          <cell r="B193" t="str">
            <v>6.  ½°p ½¶t nËn cáng trÖnh</v>
          </cell>
          <cell r="C193" t="str">
            <v xml:space="preserve">        </v>
          </cell>
          <cell r="D193">
            <v>0</v>
          </cell>
          <cell r="E193">
            <v>0</v>
          </cell>
          <cell r="F193">
            <v>0</v>
          </cell>
        </row>
        <row r="194">
          <cell r="A194" t="str">
            <v xml:space="preserve">        </v>
          </cell>
          <cell r="B194" t="str">
            <v>(b±ng thð cáng)</v>
          </cell>
          <cell r="C194" t="str">
            <v xml:space="preserve">        </v>
          </cell>
          <cell r="D194">
            <v>0</v>
          </cell>
          <cell r="E194">
            <v>0</v>
          </cell>
          <cell r="F194">
            <v>0</v>
          </cell>
        </row>
        <row r="195">
          <cell r="A195">
            <v>41111</v>
          </cell>
          <cell r="B195" t="str">
            <v xml:space="preserve"> ‡°p mÜng cáng trÖnh     ‡c¶p I           </v>
          </cell>
          <cell r="C195" t="str">
            <v>m3</v>
          </cell>
          <cell r="D195">
            <v>0</v>
          </cell>
          <cell r="E195">
            <v>5275</v>
          </cell>
          <cell r="F195">
            <v>0</v>
          </cell>
        </row>
        <row r="196">
          <cell r="A196">
            <v>41112</v>
          </cell>
          <cell r="B196" t="str">
            <v xml:space="preserve"> ‡°p mÜng cáng trÖnh     ‡c¶p II          </v>
          </cell>
          <cell r="C196" t="str">
            <v>m3</v>
          </cell>
          <cell r="D196">
            <v>0</v>
          </cell>
          <cell r="E196">
            <v>6206</v>
          </cell>
          <cell r="F196">
            <v>0</v>
          </cell>
        </row>
        <row r="197">
          <cell r="A197">
            <v>41113</v>
          </cell>
          <cell r="B197" t="str">
            <v xml:space="preserve"> ‡°p mÜng cáng trÖnh     ‡c¶pIII          </v>
          </cell>
          <cell r="C197" t="str">
            <v>m3</v>
          </cell>
          <cell r="D197">
            <v>0</v>
          </cell>
          <cell r="E197">
            <v>6931</v>
          </cell>
          <cell r="F197">
            <v>0</v>
          </cell>
        </row>
        <row r="198">
          <cell r="A198">
            <v>41114</v>
          </cell>
          <cell r="B198" t="str">
            <v xml:space="preserve"> ‡°p mÜng cáng trÖnh     ‡c¶p IV          </v>
          </cell>
          <cell r="C198" t="str">
            <v>m3</v>
          </cell>
          <cell r="D198">
            <v>0</v>
          </cell>
          <cell r="E198">
            <v>6931</v>
          </cell>
          <cell r="F198">
            <v>0</v>
          </cell>
        </row>
        <row r="199">
          <cell r="A199">
            <v>41121</v>
          </cell>
          <cell r="B199" t="str">
            <v xml:space="preserve"> ‡°p mÜng ½õéng âng      ‡c¶p I           </v>
          </cell>
          <cell r="C199" t="str">
            <v>m3</v>
          </cell>
          <cell r="D199">
            <v>0</v>
          </cell>
          <cell r="E199">
            <v>4758</v>
          </cell>
          <cell r="F199">
            <v>0</v>
          </cell>
        </row>
        <row r="200">
          <cell r="A200">
            <v>41122</v>
          </cell>
          <cell r="B200" t="str">
            <v xml:space="preserve"> ‡°p mÜng ½õéng âng      ‡c¶p II          </v>
          </cell>
          <cell r="C200" t="str">
            <v>m3</v>
          </cell>
          <cell r="D200">
            <v>0</v>
          </cell>
          <cell r="E200">
            <v>5586</v>
          </cell>
          <cell r="F200">
            <v>0</v>
          </cell>
        </row>
        <row r="201">
          <cell r="A201">
            <v>41123</v>
          </cell>
          <cell r="B201" t="str">
            <v xml:space="preserve"> ‡°p mÜng ½õéng âng      ‡c¶pIII          </v>
          </cell>
          <cell r="C201" t="str">
            <v>m3</v>
          </cell>
          <cell r="D201">
            <v>0</v>
          </cell>
          <cell r="E201">
            <v>6413</v>
          </cell>
          <cell r="F201">
            <v>0</v>
          </cell>
        </row>
        <row r="202">
          <cell r="A202">
            <v>41124</v>
          </cell>
          <cell r="B202" t="str">
            <v xml:space="preserve"> ‡°p mÜng ½õéng âng      ‡c¶p IV          </v>
          </cell>
          <cell r="C202" t="str">
            <v>m3</v>
          </cell>
          <cell r="D202">
            <v>0</v>
          </cell>
          <cell r="E202">
            <v>6413</v>
          </cell>
          <cell r="F202">
            <v>0</v>
          </cell>
        </row>
        <row r="203">
          <cell r="A203" t="str">
            <v xml:space="preserve">        </v>
          </cell>
          <cell r="B203" t="str">
            <v>c.  cáng tŸc ½¡o ½°p ½¶t, ½Ÿ, cŸt</v>
          </cell>
          <cell r="C203" t="str">
            <v xml:space="preserve">        </v>
          </cell>
          <cell r="D203">
            <v>0</v>
          </cell>
          <cell r="E203">
            <v>0</v>
          </cell>
          <cell r="F203">
            <v>0</v>
          </cell>
        </row>
        <row r="204">
          <cell r="A204" t="str">
            <v xml:space="preserve">        </v>
          </cell>
          <cell r="B204" t="str">
            <v>(b±ng mŸy)</v>
          </cell>
          <cell r="C204" t="str">
            <v xml:space="preserve">        </v>
          </cell>
          <cell r="D204">
            <v>0</v>
          </cell>
          <cell r="E204">
            <v>0</v>
          </cell>
          <cell r="F204">
            <v>0</v>
          </cell>
        </row>
        <row r="205">
          <cell r="A205">
            <v>53111</v>
          </cell>
          <cell r="B205" t="str">
            <v xml:space="preserve"> ‡¡o mÜng b¿,ê c­n,mŸy&lt;=0.8m3 ‡c¶p I      </v>
          </cell>
          <cell r="C205" t="str">
            <v>m3</v>
          </cell>
          <cell r="D205">
            <v>0</v>
          </cell>
          <cell r="E205">
            <v>203.78</v>
          </cell>
          <cell r="F205">
            <v>1657.47</v>
          </cell>
        </row>
        <row r="206">
          <cell r="A206">
            <v>53112</v>
          </cell>
          <cell r="B206" t="str">
            <v xml:space="preserve"> ‡¡o mÜng b¿,ê c­n,mŸy&lt;=0.8m3 ‡c¶p II     </v>
          </cell>
          <cell r="C206" t="str">
            <v>m3</v>
          </cell>
          <cell r="D206">
            <v>0</v>
          </cell>
          <cell r="E206">
            <v>266.88</v>
          </cell>
          <cell r="F206">
            <v>1964.17</v>
          </cell>
        </row>
        <row r="207">
          <cell r="A207">
            <v>53113</v>
          </cell>
          <cell r="B207" t="str">
            <v xml:space="preserve"> ‡¡o mÜng b¿,ê c­n,mŸy&lt;=0.8m3 ‡c¶p III    </v>
          </cell>
          <cell r="C207" t="str">
            <v>m3</v>
          </cell>
          <cell r="D207">
            <v>0</v>
          </cell>
          <cell r="E207">
            <v>328.94</v>
          </cell>
          <cell r="F207">
            <v>2475.69</v>
          </cell>
        </row>
        <row r="208">
          <cell r="A208">
            <v>53114</v>
          </cell>
          <cell r="B208" t="str">
            <v xml:space="preserve"> ‡¡o mÜng b¿,ê c­n,mŸy&lt;=0.8m3 ‡c¶p IV     </v>
          </cell>
          <cell r="C208" t="str">
            <v>m3</v>
          </cell>
          <cell r="D208">
            <v>0</v>
          </cell>
          <cell r="E208">
            <v>524.44000000000005</v>
          </cell>
          <cell r="F208">
            <v>3166.44</v>
          </cell>
        </row>
        <row r="209">
          <cell r="A209">
            <v>53121</v>
          </cell>
          <cell r="B209" t="str">
            <v xml:space="preserve"> ‡¡o mÜng b¿,ê c­n,mŸy&lt;=1.25m3 ‡c¶p I     </v>
          </cell>
          <cell r="C209" t="str">
            <v>m3</v>
          </cell>
          <cell r="D209">
            <v>0</v>
          </cell>
          <cell r="E209">
            <v>203.78</v>
          </cell>
          <cell r="F209">
            <v>2061</v>
          </cell>
        </row>
        <row r="210">
          <cell r="A210">
            <v>53122</v>
          </cell>
          <cell r="B210" t="str">
            <v xml:space="preserve"> ‡¡o mÜng b¿,ê c­n,mŸy&lt;=1.25m3 ‡c¶p II    </v>
          </cell>
          <cell r="C210" t="str">
            <v>m3</v>
          </cell>
          <cell r="D210">
            <v>0</v>
          </cell>
          <cell r="E210">
            <v>266.88</v>
          </cell>
          <cell r="F210">
            <v>2401.83</v>
          </cell>
        </row>
        <row r="211">
          <cell r="A211">
            <v>53123</v>
          </cell>
          <cell r="B211" t="str">
            <v xml:space="preserve"> ‡¡o mÜng b¿,ê c­n,mŸy&lt;=1.25m3 ‡c¶p III   </v>
          </cell>
          <cell r="C211" t="str">
            <v>m3</v>
          </cell>
          <cell r="D211">
            <v>0</v>
          </cell>
          <cell r="E211">
            <v>328.94</v>
          </cell>
          <cell r="F211">
            <v>2819.9</v>
          </cell>
        </row>
        <row r="212">
          <cell r="A212">
            <v>53124</v>
          </cell>
          <cell r="B212" t="str">
            <v xml:space="preserve"> ‡¡o mÜng b¿,ê c­n,mŸy&lt;=1.25m3 ‡c¶p IV    </v>
          </cell>
          <cell r="C212" t="str">
            <v>m3</v>
          </cell>
          <cell r="D212">
            <v>0</v>
          </cell>
          <cell r="E212">
            <v>524.44000000000005</v>
          </cell>
          <cell r="F212">
            <v>3813.02</v>
          </cell>
        </row>
        <row r="213">
          <cell r="A213">
            <v>53131</v>
          </cell>
          <cell r="B213" t="str">
            <v xml:space="preserve"> ‡¡o mÜng b¿,ê c­n,mŸy&lt;=1.6m3 ‡c¶p I      </v>
          </cell>
          <cell r="C213" t="str">
            <v>m3</v>
          </cell>
          <cell r="D213">
            <v>0</v>
          </cell>
          <cell r="E213">
            <v>203.78</v>
          </cell>
          <cell r="F213">
            <v>1982.84</v>
          </cell>
        </row>
        <row r="214">
          <cell r="A214">
            <v>53132</v>
          </cell>
          <cell r="B214" t="str">
            <v xml:space="preserve"> ‡¡o mÜng b¿,ê c­n,mŸy&lt;=1.6m3 ‡c¶p II     </v>
          </cell>
          <cell r="C214" t="str">
            <v>m3</v>
          </cell>
          <cell r="D214">
            <v>0</v>
          </cell>
          <cell r="E214">
            <v>266.88</v>
          </cell>
          <cell r="F214">
            <v>2255.9699999999998</v>
          </cell>
        </row>
        <row r="215">
          <cell r="A215">
            <v>53133</v>
          </cell>
          <cell r="B215" t="str">
            <v xml:space="preserve"> ‡¡o mÜng b¿,ê c­n,mŸy&lt;=1.6m3 ‡c¶p III    </v>
          </cell>
          <cell r="C215" t="str">
            <v>m3</v>
          </cell>
          <cell r="D215">
            <v>0</v>
          </cell>
          <cell r="E215">
            <v>328.94</v>
          </cell>
          <cell r="F215">
            <v>2678.02</v>
          </cell>
        </row>
        <row r="216">
          <cell r="A216">
            <v>53134</v>
          </cell>
          <cell r="B216" t="str">
            <v xml:space="preserve"> ‡¡o mÜng b¿,ê c­n,mŸy&lt;=1.6m3 ‡c¶p IV     </v>
          </cell>
          <cell r="C216" t="str">
            <v>m3</v>
          </cell>
          <cell r="D216">
            <v>0</v>
          </cell>
          <cell r="E216">
            <v>524.44000000000005</v>
          </cell>
          <cell r="F216">
            <v>3844.68</v>
          </cell>
        </row>
        <row r="217">
          <cell r="A217">
            <v>53141</v>
          </cell>
          <cell r="B217" t="str">
            <v xml:space="preserve"> ‡¡o mÜng b¿,ê c­n,mŸy&lt;=2.3m3 ‡c¶p I      </v>
          </cell>
          <cell r="C217" t="str">
            <v>m3</v>
          </cell>
          <cell r="D217">
            <v>0</v>
          </cell>
          <cell r="E217">
            <v>203.78</v>
          </cell>
          <cell r="F217">
            <v>1961.52</v>
          </cell>
        </row>
        <row r="218">
          <cell r="A218">
            <v>53142</v>
          </cell>
          <cell r="B218" t="str">
            <v xml:space="preserve"> ‡¡o mÜng b¿,ê c­n,mŸy&lt;=2.3m3 ‡c¶p II     </v>
          </cell>
          <cell r="C218" t="str">
            <v>m3</v>
          </cell>
          <cell r="D218">
            <v>0</v>
          </cell>
          <cell r="E218">
            <v>266.88</v>
          </cell>
          <cell r="F218">
            <v>2395.46</v>
          </cell>
        </row>
        <row r="219">
          <cell r="A219">
            <v>53143</v>
          </cell>
          <cell r="B219" t="str">
            <v xml:space="preserve"> ‡¡o mÜng b¿,ê c­n,mŸy&lt;=2.3m3 ‡c¶p III    </v>
          </cell>
          <cell r="C219" t="str">
            <v>m3</v>
          </cell>
          <cell r="D219">
            <v>0</v>
          </cell>
          <cell r="E219">
            <v>328.94</v>
          </cell>
          <cell r="F219">
            <v>3014.58</v>
          </cell>
        </row>
        <row r="220">
          <cell r="A220">
            <v>53144</v>
          </cell>
          <cell r="B220" t="str">
            <v xml:space="preserve"> ‡¡o mÜng b¿,ê c­n,mŸy&lt;=2.3m3 ‡c¶p IV     </v>
          </cell>
          <cell r="C220" t="str">
            <v>m3</v>
          </cell>
          <cell r="D220">
            <v>0</v>
          </cell>
          <cell r="E220">
            <v>524.44000000000005</v>
          </cell>
          <cell r="F220">
            <v>4258.68</v>
          </cell>
        </row>
        <row r="221">
          <cell r="A221">
            <v>53151</v>
          </cell>
          <cell r="B221" t="str">
            <v xml:space="preserve"> ‡¡o mÜng dõèi nõèc,= g·u,H&lt;=2m ‡c¶p I    </v>
          </cell>
          <cell r="C221" t="str">
            <v>m3</v>
          </cell>
          <cell r="D221">
            <v>0</v>
          </cell>
          <cell r="E221">
            <v>238.85</v>
          </cell>
          <cell r="F221">
            <v>3183.25</v>
          </cell>
        </row>
        <row r="222">
          <cell r="A222">
            <v>53152</v>
          </cell>
          <cell r="B222" t="str">
            <v xml:space="preserve"> ‡¡o mÜng dõèi nõèc,= g·u,H&lt;=2m ‡c¶p II   </v>
          </cell>
          <cell r="C222" t="str">
            <v>m3</v>
          </cell>
          <cell r="D222">
            <v>0</v>
          </cell>
          <cell r="E222">
            <v>347.56</v>
          </cell>
          <cell r="F222">
            <v>3183.25</v>
          </cell>
        </row>
        <row r="223">
          <cell r="A223">
            <v>53161</v>
          </cell>
          <cell r="B223" t="str">
            <v xml:space="preserve"> ‡¡o mÜng dõèi nõèc,= g·u,H&lt;=5m ‡c¶p I    </v>
          </cell>
          <cell r="C223" t="str">
            <v>m3</v>
          </cell>
          <cell r="D223">
            <v>0</v>
          </cell>
          <cell r="E223">
            <v>286.52999999999997</v>
          </cell>
          <cell r="F223">
            <v>8926.1200000000008</v>
          </cell>
        </row>
        <row r="224">
          <cell r="A224">
            <v>53162</v>
          </cell>
          <cell r="B224" t="str">
            <v xml:space="preserve"> ‡¡o mÜng dõèi nõèc,= g·u,H&lt;=5m ‡c¶p II   </v>
          </cell>
          <cell r="C224" t="str">
            <v>m3</v>
          </cell>
          <cell r="D224">
            <v>0</v>
          </cell>
          <cell r="E224">
            <v>416.86</v>
          </cell>
          <cell r="F224">
            <v>8926.1200000000008</v>
          </cell>
        </row>
        <row r="225">
          <cell r="A225">
            <v>53171</v>
          </cell>
          <cell r="B225" t="str">
            <v xml:space="preserve"> ‡¡o mÜng dõèi nõèc,= g·u,H&gt; 5m ‡c¶p I    </v>
          </cell>
          <cell r="C225" t="str">
            <v>m3</v>
          </cell>
          <cell r="D225">
            <v>0</v>
          </cell>
          <cell r="E225">
            <v>344.46</v>
          </cell>
          <cell r="F225">
            <v>9484.4</v>
          </cell>
        </row>
        <row r="226">
          <cell r="A226">
            <v>53172</v>
          </cell>
          <cell r="B226" t="str">
            <v xml:space="preserve"> ‡¡o mÜng dõèi nõèc,= g·u,H&gt; 5m ‡c¶p II   </v>
          </cell>
          <cell r="C226" t="str">
            <v>m3</v>
          </cell>
          <cell r="D226">
            <v>0</v>
          </cell>
          <cell r="E226">
            <v>463.41</v>
          </cell>
          <cell r="F226">
            <v>9484.4</v>
          </cell>
        </row>
        <row r="227">
          <cell r="A227">
            <v>53181</v>
          </cell>
          <cell r="B227" t="str">
            <v xml:space="preserve"> ‡¡o mÜng cæt b±ng mŸy          ‡c¶p I    </v>
          </cell>
          <cell r="C227" t="str">
            <v>m3</v>
          </cell>
          <cell r="D227">
            <v>0</v>
          </cell>
          <cell r="E227">
            <v>305.14999999999998</v>
          </cell>
          <cell r="F227">
            <v>1462.27</v>
          </cell>
        </row>
        <row r="228">
          <cell r="A228">
            <v>53182</v>
          </cell>
          <cell r="B228" t="str">
            <v xml:space="preserve"> ‡¡o mÜng cæt b±ng mŸy          ‡c¶p II   </v>
          </cell>
          <cell r="C228" t="str">
            <v>m3</v>
          </cell>
          <cell r="D228">
            <v>0</v>
          </cell>
          <cell r="E228">
            <v>400.31</v>
          </cell>
          <cell r="F228">
            <v>1828.56</v>
          </cell>
        </row>
        <row r="229">
          <cell r="A229">
            <v>53183</v>
          </cell>
          <cell r="B229" t="str">
            <v xml:space="preserve"> ‡¡o mÜng cæt b±ng mŸy          ‡c¶p III  </v>
          </cell>
          <cell r="C229" t="str">
            <v>m3</v>
          </cell>
          <cell r="D229">
            <v>0</v>
          </cell>
          <cell r="E229">
            <v>493.41</v>
          </cell>
          <cell r="F229">
            <v>2279.16</v>
          </cell>
        </row>
        <row r="230">
          <cell r="A230">
            <v>53184</v>
          </cell>
          <cell r="B230" t="str">
            <v xml:space="preserve"> ‡¡o mÜng cæt b±ng mŸy          ‡c¶p IV   </v>
          </cell>
          <cell r="C230" t="str">
            <v>m3</v>
          </cell>
          <cell r="D230">
            <v>0</v>
          </cell>
          <cell r="E230">
            <v>787.18</v>
          </cell>
          <cell r="F230">
            <v>3197.8</v>
          </cell>
        </row>
        <row r="231">
          <cell r="A231">
            <v>62111</v>
          </cell>
          <cell r="B231" t="str">
            <v xml:space="preserve"> San ½·m ½¶t m´t b±ng,‡·m  9t¶n ‡c¶p I    </v>
          </cell>
          <cell r="C231" t="str">
            <v>m3</v>
          </cell>
          <cell r="D231">
            <v>0</v>
          </cell>
          <cell r="E231">
            <v>0</v>
          </cell>
          <cell r="F231">
            <v>1084.93</v>
          </cell>
        </row>
        <row r="232">
          <cell r="A232">
            <v>62112</v>
          </cell>
          <cell r="B232" t="str">
            <v xml:space="preserve"> San ½·m ½¶t m´t b±ng,‡·m  9t¶n ‡c¶p II   </v>
          </cell>
          <cell r="C232" t="str">
            <v>m3</v>
          </cell>
          <cell r="D232">
            <v>0</v>
          </cell>
          <cell r="E232">
            <v>0</v>
          </cell>
          <cell r="F232">
            <v>1203.0899999999999</v>
          </cell>
        </row>
        <row r="233">
          <cell r="A233">
            <v>62113</v>
          </cell>
          <cell r="B233" t="str">
            <v xml:space="preserve"> San ½·m ½¶t m´t b±ng,‡·m  9t¶n ‡c¶p III  </v>
          </cell>
          <cell r="C233" t="str">
            <v>m3</v>
          </cell>
          <cell r="D233">
            <v>0</v>
          </cell>
          <cell r="E233">
            <v>0</v>
          </cell>
          <cell r="F233">
            <v>1471.64</v>
          </cell>
        </row>
        <row r="234">
          <cell r="A234">
            <v>62114</v>
          </cell>
          <cell r="B234" t="str">
            <v xml:space="preserve"> San ½·m ½¶t m´t b±ng,‡·m  9t¶n ‡c¶p IV   </v>
          </cell>
          <cell r="C234" t="str">
            <v>m3</v>
          </cell>
          <cell r="D234">
            <v>0</v>
          </cell>
          <cell r="E234">
            <v>0</v>
          </cell>
          <cell r="F234">
            <v>1747.79</v>
          </cell>
        </row>
        <row r="235">
          <cell r="A235">
            <v>62211</v>
          </cell>
          <cell r="B235" t="str">
            <v xml:space="preserve"> San ½·m ½¶t m´t b±ng,‡·m 16t¶n ‡c¶p I    </v>
          </cell>
          <cell r="C235" t="str">
            <v>m3</v>
          </cell>
          <cell r="D235">
            <v>0</v>
          </cell>
          <cell r="E235">
            <v>0</v>
          </cell>
          <cell r="F235">
            <v>1497.88</v>
          </cell>
        </row>
        <row r="236">
          <cell r="A236">
            <v>62212</v>
          </cell>
          <cell r="B236" t="str">
            <v xml:space="preserve"> San ½·m ½¶t m´t b±ng,‡·m 16t¶n ‡c¶p II   </v>
          </cell>
          <cell r="C236" t="str">
            <v>m3</v>
          </cell>
          <cell r="D236">
            <v>0</v>
          </cell>
          <cell r="E236">
            <v>0</v>
          </cell>
          <cell r="F236">
            <v>1657.31</v>
          </cell>
        </row>
        <row r="237">
          <cell r="A237">
            <v>62213</v>
          </cell>
          <cell r="B237" t="str">
            <v xml:space="preserve"> San ½·m ½¶t m´t b±ng,‡·m 16t¶n ‡c¶p III  </v>
          </cell>
          <cell r="C237" t="str">
            <v>m3</v>
          </cell>
          <cell r="D237">
            <v>0</v>
          </cell>
          <cell r="E237">
            <v>0</v>
          </cell>
          <cell r="F237">
            <v>2027.16</v>
          </cell>
        </row>
        <row r="238">
          <cell r="A238">
            <v>62214</v>
          </cell>
          <cell r="B238" t="str">
            <v xml:space="preserve"> San ½·m ½¶t m´t b±ng,‡·m 16t¶n ‡c¶p IV   </v>
          </cell>
          <cell r="C238" t="str">
            <v>m3</v>
          </cell>
          <cell r="D238">
            <v>0</v>
          </cell>
          <cell r="E238">
            <v>0</v>
          </cell>
          <cell r="F238">
            <v>2581.9299999999998</v>
          </cell>
        </row>
        <row r="239">
          <cell r="A239">
            <v>62311</v>
          </cell>
          <cell r="B239" t="str">
            <v xml:space="preserve"> San ½·m ½¶t m´t b±ng,‡·m 25t¶n ‡c¶p I    </v>
          </cell>
          <cell r="C239" t="str">
            <v>m3</v>
          </cell>
          <cell r="D239">
            <v>0</v>
          </cell>
          <cell r="E239">
            <v>0</v>
          </cell>
          <cell r="F239">
            <v>2164.96</v>
          </cell>
        </row>
        <row r="240">
          <cell r="A240">
            <v>62312</v>
          </cell>
          <cell r="B240" t="str">
            <v xml:space="preserve"> San ½·m ½¶t m´t b±ng,‡·m 25t¶n ‡c¶p II   </v>
          </cell>
          <cell r="C240" t="str">
            <v>m3</v>
          </cell>
          <cell r="D240">
            <v>0</v>
          </cell>
          <cell r="E240">
            <v>0</v>
          </cell>
          <cell r="F240">
            <v>2378.41</v>
          </cell>
        </row>
        <row r="241">
          <cell r="A241">
            <v>62313</v>
          </cell>
          <cell r="B241" t="str">
            <v xml:space="preserve"> San ½·m ½¶t m´t b±ng,‡·m 25t¶n ‡c¶p III  </v>
          </cell>
          <cell r="C241" t="str">
            <v>m3</v>
          </cell>
          <cell r="D241">
            <v>0</v>
          </cell>
          <cell r="E241">
            <v>0</v>
          </cell>
          <cell r="F241">
            <v>2927.27</v>
          </cell>
        </row>
        <row r="242">
          <cell r="A242">
            <v>62314</v>
          </cell>
          <cell r="B242" t="str">
            <v xml:space="preserve"> San ½·m ½¶t m´t b±ng,‡·m 25t¶n ‡c¶p IV   </v>
          </cell>
          <cell r="C242" t="str">
            <v>m3</v>
          </cell>
          <cell r="D242">
            <v>0</v>
          </cell>
          <cell r="E242">
            <v>0</v>
          </cell>
          <cell r="F242">
            <v>3720.07</v>
          </cell>
        </row>
        <row r="243">
          <cell r="A243" t="str">
            <v xml:space="preserve">        </v>
          </cell>
          <cell r="B243" t="str">
            <v xml:space="preserve"> D.  cáng tŸc ½Üng càc thð cáng    </v>
          </cell>
          <cell r="C243" t="str">
            <v xml:space="preserve">        </v>
          </cell>
          <cell r="D243">
            <v>0</v>
          </cell>
          <cell r="E243">
            <v>0</v>
          </cell>
          <cell r="F243">
            <v>0</v>
          </cell>
        </row>
        <row r="244">
          <cell r="A244">
            <v>81110</v>
          </cell>
          <cell r="B244" t="str">
            <v xml:space="preserve"> ‡Üng càc tre ngºp ½¶t &lt;=2,5m ½¶t bïn    </v>
          </cell>
          <cell r="C244" t="str">
            <v>m</v>
          </cell>
          <cell r="D244">
            <v>1290.8900000000001</v>
          </cell>
          <cell r="E244">
            <v>149.16999999999999</v>
          </cell>
          <cell r="F244">
            <v>0</v>
          </cell>
        </row>
        <row r="245">
          <cell r="A245">
            <v>81120</v>
          </cell>
          <cell r="B245" t="str">
            <v xml:space="preserve"> ‡Üng càc tre ngºp ½¶t &lt;=2,5m ½¶t c¶p I  </v>
          </cell>
          <cell r="C245" t="str">
            <v>m</v>
          </cell>
          <cell r="D245">
            <v>1338.93</v>
          </cell>
          <cell r="E245">
            <v>180.51</v>
          </cell>
          <cell r="F245">
            <v>0</v>
          </cell>
        </row>
        <row r="246">
          <cell r="A246">
            <v>81130</v>
          </cell>
          <cell r="B246" t="str">
            <v xml:space="preserve"> ‡Üng càc tre ngºp ½¶t &lt;=2,5m ½¶t c¶p II </v>
          </cell>
          <cell r="C246" t="str">
            <v>m</v>
          </cell>
          <cell r="D246">
            <v>1338.93</v>
          </cell>
          <cell r="E246">
            <v>194.57</v>
          </cell>
          <cell r="F246">
            <v>0</v>
          </cell>
        </row>
        <row r="247">
          <cell r="A247">
            <v>81210</v>
          </cell>
          <cell r="B247" t="str">
            <v xml:space="preserve"> ‡Üng càc tre ngºp ½¶t &gt; 2,5m ½¶t bïn    </v>
          </cell>
          <cell r="C247" t="str">
            <v>m</v>
          </cell>
          <cell r="D247">
            <v>1352.63</v>
          </cell>
          <cell r="E247">
            <v>226.99</v>
          </cell>
          <cell r="F247">
            <v>0</v>
          </cell>
        </row>
        <row r="248">
          <cell r="A248">
            <v>81220</v>
          </cell>
          <cell r="B248" t="str">
            <v xml:space="preserve"> ‡Üng càc tre ngºp ½¶t &gt; 2,5m ½¶t c¶p I  </v>
          </cell>
          <cell r="C248" t="str">
            <v>m</v>
          </cell>
          <cell r="D248">
            <v>1352.63</v>
          </cell>
          <cell r="E248">
            <v>273.47000000000003</v>
          </cell>
          <cell r="F248">
            <v>0</v>
          </cell>
        </row>
        <row r="249">
          <cell r="A249">
            <v>81230</v>
          </cell>
          <cell r="B249" t="str">
            <v xml:space="preserve"> ‡Üng càc tre ngºp ½¶t &gt; 2,5m ½¶t c¶p II </v>
          </cell>
          <cell r="C249" t="str">
            <v>m</v>
          </cell>
          <cell r="D249">
            <v>1352.63</v>
          </cell>
          <cell r="E249">
            <v>303.74</v>
          </cell>
          <cell r="F249">
            <v>0</v>
          </cell>
        </row>
        <row r="250">
          <cell r="A250">
            <v>82110</v>
          </cell>
          <cell r="B250" t="str">
            <v xml:space="preserve"> ‡Üng càc gå D8-10,ngºp ½¶t &lt;=2,5m ‡bïn   </v>
          </cell>
          <cell r="C250" t="str">
            <v>m</v>
          </cell>
          <cell r="D250">
            <v>238.31</v>
          </cell>
          <cell r="E250">
            <v>180.51</v>
          </cell>
          <cell r="F250">
            <v>0</v>
          </cell>
        </row>
        <row r="251">
          <cell r="A251">
            <v>82120</v>
          </cell>
          <cell r="B251" t="str">
            <v xml:space="preserve"> ‡Üng càc gå D8-10,ngºp ½¶t &lt;=2,5m ‡c¶p I </v>
          </cell>
          <cell r="C251" t="str">
            <v>m</v>
          </cell>
          <cell r="D251">
            <v>250.91</v>
          </cell>
          <cell r="E251">
            <v>234.56</v>
          </cell>
          <cell r="F251">
            <v>0</v>
          </cell>
        </row>
        <row r="252">
          <cell r="A252">
            <v>82130</v>
          </cell>
          <cell r="B252" t="str">
            <v xml:space="preserve"> ‡Üng càc gå D8-10,ngºp ½¶t &lt;=2,5m ‡c¶pII </v>
          </cell>
          <cell r="C252" t="str">
            <v>m</v>
          </cell>
          <cell r="D252">
            <v>250.91</v>
          </cell>
          <cell r="E252">
            <v>248.61</v>
          </cell>
          <cell r="F252">
            <v>0</v>
          </cell>
        </row>
        <row r="253">
          <cell r="A253">
            <v>82210</v>
          </cell>
          <cell r="B253" t="str">
            <v xml:space="preserve"> ‡Üng càc gå D8-10,ngºp ½¶t &gt; 2,5m ‡bïn   </v>
          </cell>
          <cell r="C253" t="str">
            <v>m</v>
          </cell>
          <cell r="D253">
            <v>255.98</v>
          </cell>
          <cell r="E253">
            <v>312.39</v>
          </cell>
          <cell r="F253">
            <v>0</v>
          </cell>
        </row>
        <row r="254">
          <cell r="A254">
            <v>82220</v>
          </cell>
          <cell r="B254" t="str">
            <v xml:space="preserve"> ‡Üng càc gå D8-10,ngºp ½¶t &gt; 2,5m ‡c¶p I </v>
          </cell>
          <cell r="C254" t="str">
            <v>m</v>
          </cell>
          <cell r="D254">
            <v>269.77999999999997</v>
          </cell>
          <cell r="E254">
            <v>353.37</v>
          </cell>
          <cell r="F254">
            <v>0</v>
          </cell>
        </row>
        <row r="255">
          <cell r="A255">
            <v>82230</v>
          </cell>
          <cell r="B255" t="str">
            <v xml:space="preserve"> ‡Üng càc gå D8-10,ngºp ½¶t &gt; 2,5m ‡c¶pII </v>
          </cell>
          <cell r="C255" t="str">
            <v>m</v>
          </cell>
          <cell r="D255">
            <v>269.77999999999997</v>
          </cell>
          <cell r="E255">
            <v>391.29</v>
          </cell>
          <cell r="F255">
            <v>0</v>
          </cell>
        </row>
        <row r="256">
          <cell r="A256">
            <v>83110</v>
          </cell>
          <cell r="B256" t="str">
            <v xml:space="preserve"> ‡Üng c÷ gå d¡i &lt;=4m,TDiÎn  8x25cm ‡c¶p I </v>
          </cell>
          <cell r="C256" t="str">
            <v>m</v>
          </cell>
          <cell r="D256">
            <v>53664</v>
          </cell>
          <cell r="E256">
            <v>3404.91</v>
          </cell>
          <cell r="F256">
            <v>0</v>
          </cell>
        </row>
        <row r="257">
          <cell r="A257">
            <v>83120</v>
          </cell>
          <cell r="B257" t="str">
            <v xml:space="preserve"> ‡Üng c÷ gå d¡i &lt;=4m,TDiÎn  8x25cm ‡c¶pII </v>
          </cell>
          <cell r="C257" t="str">
            <v>m</v>
          </cell>
          <cell r="D257">
            <v>53664</v>
          </cell>
          <cell r="E257">
            <v>4129.13</v>
          </cell>
          <cell r="F257">
            <v>0</v>
          </cell>
        </row>
        <row r="258">
          <cell r="A258">
            <v>83130</v>
          </cell>
          <cell r="B258" t="str">
            <v xml:space="preserve"> ‡Üng c÷ gå d¡i &lt;=4m,TDiÎn 12x25cm ‡c¶p I </v>
          </cell>
          <cell r="C258" t="str">
            <v>m</v>
          </cell>
          <cell r="D258">
            <v>53664</v>
          </cell>
          <cell r="E258">
            <v>3469.76</v>
          </cell>
          <cell r="F258">
            <v>0</v>
          </cell>
        </row>
        <row r="259">
          <cell r="A259">
            <v>83140</v>
          </cell>
          <cell r="B259" t="str">
            <v xml:space="preserve"> ‡Üng c÷ gå d¡i &lt;=4m,TDiÎn 12x25cm ‡c¶pII </v>
          </cell>
          <cell r="C259" t="str">
            <v>m</v>
          </cell>
          <cell r="D259">
            <v>53664</v>
          </cell>
          <cell r="E259">
            <v>4345.3100000000004</v>
          </cell>
          <cell r="F259">
            <v>0</v>
          </cell>
        </row>
        <row r="260">
          <cell r="A260">
            <v>83210</v>
          </cell>
          <cell r="B260" t="str">
            <v xml:space="preserve"> ‡Üng c÷ gå d¡i &gt; 4m,TDiÎn  8x25cm ‡c¶p I </v>
          </cell>
          <cell r="C260" t="str">
            <v>m</v>
          </cell>
          <cell r="D260">
            <v>20427</v>
          </cell>
          <cell r="E260">
            <v>3783.23</v>
          </cell>
          <cell r="F260">
            <v>0</v>
          </cell>
        </row>
        <row r="261">
          <cell r="A261">
            <v>83220</v>
          </cell>
          <cell r="B261" t="str">
            <v xml:space="preserve"> ‡Üng c÷ gå d¡i &gt; 4m,TDiÎn  8x25cm ‡c¶pII </v>
          </cell>
          <cell r="C261" t="str">
            <v>m</v>
          </cell>
          <cell r="D261">
            <v>20427</v>
          </cell>
          <cell r="E261">
            <v>4626.3500000000004</v>
          </cell>
          <cell r="F261">
            <v>0</v>
          </cell>
        </row>
        <row r="262">
          <cell r="A262">
            <v>83230</v>
          </cell>
          <cell r="B262" t="str">
            <v xml:space="preserve"> ‡Üng c÷ gå d¡i &gt; 4m,TDiÎn 12x25cm ‡c¶p I </v>
          </cell>
          <cell r="C262" t="str">
            <v>m</v>
          </cell>
          <cell r="D262">
            <v>20427</v>
          </cell>
          <cell r="E262">
            <v>3934.56</v>
          </cell>
          <cell r="F262">
            <v>0</v>
          </cell>
        </row>
        <row r="263">
          <cell r="A263">
            <v>83240</v>
          </cell>
          <cell r="B263" t="str">
            <v xml:space="preserve"> ‡Üng c÷ gå d¡i &gt; 4m,TDiÎn 12x25cm ‡c¶pII </v>
          </cell>
          <cell r="C263" t="str">
            <v>m</v>
          </cell>
          <cell r="D263">
            <v>20427</v>
          </cell>
          <cell r="E263">
            <v>5015.4799999999996</v>
          </cell>
          <cell r="F263">
            <v>0</v>
          </cell>
        </row>
        <row r="264">
          <cell r="A264">
            <v>83310</v>
          </cell>
          <cell r="B264" t="str">
            <v xml:space="preserve"> ‡Üng c÷ gå d¡i &lt;=4m,TDiÎn  8x25cm ‡c¶p I </v>
          </cell>
          <cell r="C264" t="str">
            <v>m</v>
          </cell>
          <cell r="D264">
            <v>53664</v>
          </cell>
          <cell r="E264">
            <v>4475.0200000000004</v>
          </cell>
          <cell r="F264">
            <v>0</v>
          </cell>
        </row>
        <row r="265">
          <cell r="A265">
            <v>83320</v>
          </cell>
          <cell r="B265" t="str">
            <v xml:space="preserve"> ‡Üng c÷ gå d¡i &lt;=4m,TDiÎn  8x25cm ‡c¶pII </v>
          </cell>
          <cell r="C265" t="str">
            <v>m</v>
          </cell>
          <cell r="D265">
            <v>53664</v>
          </cell>
          <cell r="E265">
            <v>5015.4799999999996</v>
          </cell>
          <cell r="F265">
            <v>0</v>
          </cell>
        </row>
        <row r="266">
          <cell r="A266">
            <v>83330</v>
          </cell>
          <cell r="B266" t="str">
            <v xml:space="preserve"> ‡Üng c÷ gå d¡i &lt;=4m,TDiÎn 12x25cm ‡c¶p I </v>
          </cell>
          <cell r="C266" t="str">
            <v>m</v>
          </cell>
          <cell r="D266">
            <v>53664</v>
          </cell>
          <cell r="E266">
            <v>4820.92</v>
          </cell>
          <cell r="F266">
            <v>0</v>
          </cell>
        </row>
        <row r="267">
          <cell r="A267">
            <v>83340</v>
          </cell>
          <cell r="B267" t="str">
            <v xml:space="preserve"> ‡Üng c÷ gå d¡i &lt;=4m,TDiÎn 12x25cm ‡c¶pII </v>
          </cell>
          <cell r="C267" t="str">
            <v>m</v>
          </cell>
          <cell r="D267">
            <v>53664</v>
          </cell>
          <cell r="E267">
            <v>5210.05</v>
          </cell>
          <cell r="F267">
            <v>0</v>
          </cell>
        </row>
        <row r="268">
          <cell r="A268">
            <v>83410</v>
          </cell>
          <cell r="B268" t="str">
            <v xml:space="preserve"> ‡Üng c÷ gå d¡i &gt; 4m,TDiÎn  8x25cm ‡c¶p I </v>
          </cell>
          <cell r="C268" t="str">
            <v>m</v>
          </cell>
          <cell r="D268">
            <v>20427</v>
          </cell>
          <cell r="E268">
            <v>4712.82</v>
          </cell>
          <cell r="F268">
            <v>0</v>
          </cell>
        </row>
        <row r="269">
          <cell r="A269">
            <v>83420</v>
          </cell>
          <cell r="B269" t="str">
            <v xml:space="preserve"> ‡Üng c÷ gå d¡i &gt; 4m,TDiÎn  8x25cm ‡c¶pII </v>
          </cell>
          <cell r="C269" t="str">
            <v>m</v>
          </cell>
          <cell r="D269">
            <v>20427</v>
          </cell>
          <cell r="E269">
            <v>5318.14</v>
          </cell>
          <cell r="F269">
            <v>0</v>
          </cell>
        </row>
        <row r="270">
          <cell r="A270">
            <v>83430</v>
          </cell>
          <cell r="B270" t="str">
            <v xml:space="preserve"> ‡Üng c÷ gå d¡i &gt; 4m,TDiÎn 12x25cm ‡c¶p I </v>
          </cell>
          <cell r="C270" t="str">
            <v>m</v>
          </cell>
          <cell r="D270">
            <v>20427</v>
          </cell>
          <cell r="E270">
            <v>5156</v>
          </cell>
          <cell r="F270">
            <v>0</v>
          </cell>
        </row>
        <row r="271">
          <cell r="A271">
            <v>83440</v>
          </cell>
          <cell r="B271" t="str">
            <v xml:space="preserve"> ‡Üng c÷ gå d¡i &gt; 4m,TDiÎn 12x25cm ‡c¶pII </v>
          </cell>
          <cell r="C271" t="str">
            <v>m</v>
          </cell>
          <cell r="D271">
            <v>20427</v>
          </cell>
          <cell r="E271">
            <v>5415.42</v>
          </cell>
          <cell r="F271">
            <v>0</v>
          </cell>
        </row>
        <row r="272">
          <cell r="A272" t="str">
            <v xml:space="preserve">        </v>
          </cell>
          <cell r="B272" t="str">
            <v>d.  cáng tŸc ½Üng càc b±ng mŸy</v>
          </cell>
          <cell r="C272" t="str">
            <v xml:space="preserve">        </v>
          </cell>
          <cell r="D272">
            <v>0</v>
          </cell>
          <cell r="E272">
            <v>0</v>
          </cell>
          <cell r="F272">
            <v>0</v>
          </cell>
        </row>
        <row r="273">
          <cell r="A273">
            <v>91110</v>
          </cell>
          <cell r="B273" t="str">
            <v xml:space="preserve"> ‡Üng càc Gå 20x20,L&lt;=10m,trÅn c­n,‡c¶p I </v>
          </cell>
          <cell r="C273" t="str">
            <v>m</v>
          </cell>
          <cell r="D273">
            <v>0</v>
          </cell>
          <cell r="E273">
            <v>606.4</v>
          </cell>
          <cell r="F273">
            <v>12442.7</v>
          </cell>
        </row>
        <row r="274">
          <cell r="A274">
            <v>91120</v>
          </cell>
          <cell r="B274" t="str">
            <v xml:space="preserve"> ‡Üng càc Gå 20x20,L&lt;=10m,trÅn c­n,‡c¶pII </v>
          </cell>
          <cell r="C274" t="str">
            <v>m</v>
          </cell>
          <cell r="D274">
            <v>0</v>
          </cell>
          <cell r="E274">
            <v>594.51</v>
          </cell>
          <cell r="F274">
            <v>13110.12</v>
          </cell>
        </row>
        <row r="275">
          <cell r="A275">
            <v>91130</v>
          </cell>
          <cell r="B275" t="str">
            <v xml:space="preserve"> ‡Üng càc Gå 20x20,L&gt; 10m,trÅn c­n,‡c¶p I </v>
          </cell>
          <cell r="C275" t="str">
            <v>m</v>
          </cell>
          <cell r="D275">
            <v>0</v>
          </cell>
          <cell r="E275">
            <v>849.61</v>
          </cell>
          <cell r="F275">
            <v>18735.560000000001</v>
          </cell>
        </row>
        <row r="276">
          <cell r="A276">
            <v>91140</v>
          </cell>
          <cell r="B276" t="str">
            <v xml:space="preserve"> ‡Üng càc Gå 20x20,L&gt; 10m,trÅn c­n,‡c¶pII </v>
          </cell>
          <cell r="C276" t="str">
            <v>m</v>
          </cell>
          <cell r="D276">
            <v>0</v>
          </cell>
          <cell r="E276">
            <v>907.98</v>
          </cell>
          <cell r="F276">
            <v>24265.64</v>
          </cell>
        </row>
        <row r="277">
          <cell r="A277">
            <v>91210</v>
          </cell>
          <cell r="B277" t="str">
            <v xml:space="preserve"> ‡Üng càc Gå 20x20,L&lt;=10m,dõèi nõèc‡c¶p I </v>
          </cell>
          <cell r="C277" t="str">
            <v>m</v>
          </cell>
          <cell r="D277">
            <v>0</v>
          </cell>
          <cell r="E277">
            <v>907.98</v>
          </cell>
          <cell r="F277">
            <v>14874.03</v>
          </cell>
        </row>
        <row r="278">
          <cell r="A278">
            <v>91220</v>
          </cell>
          <cell r="B278" t="str">
            <v xml:space="preserve"> ‡Üng càc Gå 20x20,L&lt;=10m,dõèi nõèc‡c¶pII </v>
          </cell>
          <cell r="C278" t="str">
            <v>m</v>
          </cell>
          <cell r="D278">
            <v>0</v>
          </cell>
          <cell r="E278">
            <v>724.22</v>
          </cell>
          <cell r="F278">
            <v>15970.51</v>
          </cell>
        </row>
        <row r="279">
          <cell r="A279">
            <v>91230</v>
          </cell>
          <cell r="B279" t="str">
            <v xml:space="preserve"> ‡Üng càc Gå 20x20,L&gt; 10m,dõèi nõèc‡c¶p I </v>
          </cell>
          <cell r="C279" t="str">
            <v>m</v>
          </cell>
          <cell r="D279">
            <v>0</v>
          </cell>
          <cell r="E279">
            <v>1016.07</v>
          </cell>
          <cell r="F279">
            <v>22406.3</v>
          </cell>
        </row>
        <row r="280">
          <cell r="A280">
            <v>91240</v>
          </cell>
          <cell r="B280" t="str">
            <v xml:space="preserve"> ‡Üng càc Gå 20x20,L&gt; 10m,dõèi nõèc‡c¶pII </v>
          </cell>
          <cell r="C280" t="str">
            <v>m</v>
          </cell>
          <cell r="D280">
            <v>0</v>
          </cell>
          <cell r="E280">
            <v>1106.8699999999999</v>
          </cell>
          <cell r="F280">
            <v>24408.66</v>
          </cell>
        </row>
        <row r="281">
          <cell r="A281">
            <v>92110</v>
          </cell>
          <cell r="B281" t="str">
            <v xml:space="preserve"> ‡Üng c÷ gå 12x15cm       ‡¶t c¶p I   </v>
          </cell>
          <cell r="C281" t="str">
            <v>m</v>
          </cell>
          <cell r="D281">
            <v>0</v>
          </cell>
          <cell r="E281">
            <v>670.17</v>
          </cell>
          <cell r="F281">
            <v>14488.9</v>
          </cell>
        </row>
        <row r="282">
          <cell r="A282">
            <v>92120</v>
          </cell>
          <cell r="B282" t="str">
            <v xml:space="preserve"> ‡Üng c÷ gå 12x15cm       ‡¶t c¶p II  </v>
          </cell>
          <cell r="C282" t="str">
            <v>m</v>
          </cell>
          <cell r="D282">
            <v>0</v>
          </cell>
          <cell r="E282">
            <v>706.92</v>
          </cell>
          <cell r="F282">
            <v>15283.46</v>
          </cell>
        </row>
        <row r="283">
          <cell r="A283">
            <v>93111</v>
          </cell>
          <cell r="B283" t="str">
            <v xml:space="preserve"> Càc BT20x20 L&lt;12m,Bîa&lt;1.2T,‡g/th²ng ‡cI  </v>
          </cell>
          <cell r="C283" t="str">
            <v>m</v>
          </cell>
          <cell r="D283">
            <v>0</v>
          </cell>
          <cell r="E283">
            <v>518.84</v>
          </cell>
          <cell r="F283">
            <v>11890.25</v>
          </cell>
        </row>
        <row r="284">
          <cell r="A284">
            <v>93112</v>
          </cell>
          <cell r="B284" t="str">
            <v xml:space="preserve"> Càc BT25x25 L&lt;12m,Bîa&lt;1.2T,‡g/th²ng ‡cI  </v>
          </cell>
          <cell r="C284" t="str">
            <v>m</v>
          </cell>
          <cell r="D284">
            <v>0</v>
          </cell>
          <cell r="E284">
            <v>540.46</v>
          </cell>
          <cell r="F284">
            <v>13871.96</v>
          </cell>
        </row>
        <row r="285">
          <cell r="A285">
            <v>93113</v>
          </cell>
          <cell r="B285" t="str">
            <v xml:space="preserve"> Càc BT30x30 L&lt;12m,Bîa&lt;1.2T,‡g/th²ng ‡cI  </v>
          </cell>
          <cell r="C285" t="str">
            <v>m</v>
          </cell>
          <cell r="D285">
            <v>0</v>
          </cell>
          <cell r="E285">
            <v>735.03</v>
          </cell>
          <cell r="F285">
            <v>16844.52</v>
          </cell>
        </row>
        <row r="286">
          <cell r="A286">
            <v>93121</v>
          </cell>
          <cell r="B286" t="str">
            <v xml:space="preserve"> Càc BT20x20 L&lt;12m,Bîa&lt;1.2T,‡g/th²ng ‡cII </v>
          </cell>
          <cell r="C286" t="str">
            <v>m</v>
          </cell>
          <cell r="D286">
            <v>0</v>
          </cell>
          <cell r="E286">
            <v>566.4</v>
          </cell>
          <cell r="F286">
            <v>12980.19</v>
          </cell>
        </row>
        <row r="287">
          <cell r="A287">
            <v>93122</v>
          </cell>
          <cell r="B287" t="str">
            <v xml:space="preserve"> Càc BT25x25 L&lt;12m,Bîa&lt;1.2T,‡g/th²ng ‡cII </v>
          </cell>
          <cell r="C287" t="str">
            <v>m</v>
          </cell>
          <cell r="D287">
            <v>0</v>
          </cell>
          <cell r="E287">
            <v>700.44</v>
          </cell>
          <cell r="F287">
            <v>16051.84</v>
          </cell>
        </row>
        <row r="288">
          <cell r="A288">
            <v>93123</v>
          </cell>
          <cell r="B288" t="str">
            <v xml:space="preserve"> Càc BT30x30 L&lt;12m,Bîa&lt;1.2T,‡g/th²ng ‡cII </v>
          </cell>
          <cell r="C288" t="str">
            <v>m</v>
          </cell>
          <cell r="D288">
            <v>0</v>
          </cell>
          <cell r="E288">
            <v>843.12</v>
          </cell>
          <cell r="F288">
            <v>19321.66</v>
          </cell>
        </row>
        <row r="289">
          <cell r="A289">
            <v>93211</v>
          </cell>
          <cell r="B289" t="str">
            <v xml:space="preserve"> Càc BT20x20 L&gt;12m,Bîa&lt;1.2T,‡g/th²ng ‡cI  </v>
          </cell>
          <cell r="C289" t="str">
            <v>m</v>
          </cell>
          <cell r="D289">
            <v>0</v>
          </cell>
          <cell r="E289">
            <v>423</v>
          </cell>
          <cell r="F289">
            <v>9710.3700000000008</v>
          </cell>
        </row>
        <row r="290">
          <cell r="A290">
            <v>93212</v>
          </cell>
          <cell r="B290" t="str">
            <v xml:space="preserve"> Càc BT25x25 L&gt;12m,Bîa&lt;1.2T,‡g/th²ng ‡cI  </v>
          </cell>
          <cell r="C290" t="str">
            <v>m</v>
          </cell>
          <cell r="D290">
            <v>0</v>
          </cell>
          <cell r="E290">
            <v>508.03</v>
          </cell>
          <cell r="F290">
            <v>11642.54</v>
          </cell>
        </row>
        <row r="291">
          <cell r="A291">
            <v>93213</v>
          </cell>
          <cell r="B291" t="str">
            <v xml:space="preserve"> Càc BT30x30 L&gt;12m,Bîa&lt;1.2T,‡g/th²ng ‡cI  </v>
          </cell>
          <cell r="C291" t="str">
            <v>m</v>
          </cell>
          <cell r="D291">
            <v>0</v>
          </cell>
          <cell r="E291">
            <v>622.61</v>
          </cell>
          <cell r="F291">
            <v>14268.3</v>
          </cell>
        </row>
        <row r="292">
          <cell r="A292">
            <v>93221</v>
          </cell>
          <cell r="B292" t="str">
            <v xml:space="preserve"> Càc BT20x20 L&gt;12m,Bîa&lt;1.2T,‡g/th²ng ‡cII </v>
          </cell>
          <cell r="C292" t="str">
            <v>m</v>
          </cell>
          <cell r="D292">
            <v>0</v>
          </cell>
          <cell r="E292">
            <v>510.2</v>
          </cell>
          <cell r="F292">
            <v>11692.08</v>
          </cell>
        </row>
        <row r="293">
          <cell r="A293">
            <v>93222</v>
          </cell>
          <cell r="B293" t="str">
            <v xml:space="preserve"> Càc BT25x25 L&gt;12m,Bîa&lt;1.2T,‡g/th²ng ‡cII </v>
          </cell>
          <cell r="C293" t="str">
            <v>m</v>
          </cell>
          <cell r="D293">
            <v>0</v>
          </cell>
          <cell r="E293">
            <v>592.35</v>
          </cell>
          <cell r="F293">
            <v>13574.7</v>
          </cell>
        </row>
        <row r="294">
          <cell r="A294">
            <v>93223</v>
          </cell>
          <cell r="B294" t="str">
            <v xml:space="preserve"> Càc BT30x30 L&gt;12m,Bîa&lt;1.2T,‡g/th²ng ‡cII </v>
          </cell>
          <cell r="C294" t="str">
            <v>m</v>
          </cell>
          <cell r="D294">
            <v>0</v>
          </cell>
          <cell r="E294">
            <v>752.32</v>
          </cell>
          <cell r="F294">
            <v>17240.86</v>
          </cell>
        </row>
        <row r="295">
          <cell r="A295">
            <v>93311</v>
          </cell>
          <cell r="B295" t="str">
            <v xml:space="preserve"> Càc BT20x20 L&lt;12m,Bîa&lt;1.8T,‡g/th²ng ‡cI  </v>
          </cell>
          <cell r="C295" t="str">
            <v>m</v>
          </cell>
          <cell r="D295">
            <v>0</v>
          </cell>
          <cell r="E295">
            <v>412.91</v>
          </cell>
          <cell r="F295">
            <v>12471.78</v>
          </cell>
        </row>
        <row r="296">
          <cell r="A296">
            <v>93312</v>
          </cell>
          <cell r="B296" t="str">
            <v xml:space="preserve"> Càc BT25x25 L&lt;12m,Bîa&lt;1.8T,‡g/th²ng ‡cI  </v>
          </cell>
          <cell r="C296" t="str">
            <v>m</v>
          </cell>
          <cell r="D296">
            <v>0</v>
          </cell>
          <cell r="E296">
            <v>495.06</v>
          </cell>
          <cell r="F296">
            <v>14953.08</v>
          </cell>
        </row>
        <row r="297">
          <cell r="A297">
            <v>93313</v>
          </cell>
          <cell r="B297" t="str">
            <v xml:space="preserve"> Càc BT30x30 L&lt;12m,Bîa&lt;1.8T,‡g/th²ng ‡cI  </v>
          </cell>
          <cell r="C297" t="str">
            <v>m</v>
          </cell>
          <cell r="D297">
            <v>0</v>
          </cell>
          <cell r="E297">
            <v>609.64</v>
          </cell>
          <cell r="F297">
            <v>18413.830000000002</v>
          </cell>
        </row>
        <row r="298">
          <cell r="A298">
            <v>93314</v>
          </cell>
          <cell r="B298" t="str">
            <v xml:space="preserve"> Càc BT35x35 L&lt;12m,Bîa&lt;1.8T,‡g/th²ng ‡cI  </v>
          </cell>
          <cell r="C298" t="str">
            <v>m</v>
          </cell>
          <cell r="D298">
            <v>0</v>
          </cell>
          <cell r="E298">
            <v>743.68</v>
          </cell>
          <cell r="F298">
            <v>22462.26</v>
          </cell>
        </row>
        <row r="299">
          <cell r="A299">
            <v>93321</v>
          </cell>
          <cell r="B299" t="str">
            <v xml:space="preserve"> Càc BT20x20 L&lt;12m,Bîa&lt;1.8T,‡g/th²ng ‡cII </v>
          </cell>
          <cell r="C299" t="str">
            <v>m</v>
          </cell>
          <cell r="D299">
            <v>0</v>
          </cell>
          <cell r="E299">
            <v>495.06</v>
          </cell>
          <cell r="F299">
            <v>14953.08</v>
          </cell>
        </row>
        <row r="300">
          <cell r="A300">
            <v>93322</v>
          </cell>
          <cell r="B300" t="str">
            <v xml:space="preserve"> Càc BT25x25 L&lt;12m,Bîa&lt;1.8T,‡g/th²ng ‡cII </v>
          </cell>
          <cell r="C300" t="str">
            <v>m</v>
          </cell>
          <cell r="D300">
            <v>0</v>
          </cell>
          <cell r="E300">
            <v>594.51</v>
          </cell>
          <cell r="F300">
            <v>17956.75</v>
          </cell>
        </row>
        <row r="301">
          <cell r="A301">
            <v>93323</v>
          </cell>
          <cell r="B301" t="str">
            <v xml:space="preserve"> Càc BT30x30 L&lt;12m,Bîa&lt;1.8T,‡g/th²ng ‡cII </v>
          </cell>
          <cell r="C301" t="str">
            <v>m</v>
          </cell>
          <cell r="D301">
            <v>0</v>
          </cell>
          <cell r="E301">
            <v>719.9</v>
          </cell>
          <cell r="F301">
            <v>21743.99</v>
          </cell>
        </row>
        <row r="302">
          <cell r="A302">
            <v>93324</v>
          </cell>
          <cell r="B302" t="str">
            <v xml:space="preserve"> Càc BT35x35 L&lt;12m,Bîa&lt;1.8T,‡g/th²ng ‡cII </v>
          </cell>
          <cell r="C302" t="str">
            <v>m</v>
          </cell>
          <cell r="D302">
            <v>0</v>
          </cell>
          <cell r="E302">
            <v>897.17</v>
          </cell>
          <cell r="F302">
            <v>26967.77</v>
          </cell>
        </row>
        <row r="303">
          <cell r="A303">
            <v>93411</v>
          </cell>
          <cell r="B303" t="str">
            <v xml:space="preserve"> Càc BT20x20 L&gt;12m,Bîa&lt;1.8T,‡g/th²ng ‡cI  </v>
          </cell>
          <cell r="C303" t="str">
            <v>m</v>
          </cell>
          <cell r="D303">
            <v>0</v>
          </cell>
          <cell r="E303">
            <v>397.78</v>
          </cell>
          <cell r="F303">
            <v>12014.7</v>
          </cell>
        </row>
        <row r="304">
          <cell r="A304">
            <v>93412</v>
          </cell>
          <cell r="B304" t="str">
            <v xml:space="preserve"> Càc BT25x25 L&gt;12m,Bîa&lt;1.8T,‡g/th²ng ‡cI  </v>
          </cell>
          <cell r="C304" t="str">
            <v>m</v>
          </cell>
          <cell r="D304">
            <v>0</v>
          </cell>
          <cell r="E304">
            <v>441.02</v>
          </cell>
          <cell r="F304">
            <v>13320.64</v>
          </cell>
        </row>
        <row r="305">
          <cell r="A305">
            <v>93413</v>
          </cell>
          <cell r="B305" t="str">
            <v xml:space="preserve"> Càc BT30x30 L&gt;12m,Bîa&lt;1.8T,‡g/th²ng ‡cI  </v>
          </cell>
          <cell r="C305" t="str">
            <v>m</v>
          </cell>
          <cell r="D305">
            <v>0</v>
          </cell>
          <cell r="E305">
            <v>540.46</v>
          </cell>
          <cell r="F305">
            <v>16324.32</v>
          </cell>
        </row>
        <row r="306">
          <cell r="A306">
            <v>93414</v>
          </cell>
          <cell r="B306" t="str">
            <v xml:space="preserve"> Càc BT35x35 L&gt;12m,Bîa&lt;1.8T,‡g/th²ng ‡cI  </v>
          </cell>
          <cell r="C306" t="str">
            <v>m</v>
          </cell>
          <cell r="D306">
            <v>0</v>
          </cell>
          <cell r="E306">
            <v>622.61</v>
          </cell>
          <cell r="F306">
            <v>18805.61</v>
          </cell>
        </row>
        <row r="307">
          <cell r="A307">
            <v>93421</v>
          </cell>
          <cell r="B307" t="str">
            <v xml:space="preserve"> Càc BT20x20 L&gt;12m,Bîa&lt;1.8T,‡g/th²ng ‡cII </v>
          </cell>
          <cell r="C307" t="str">
            <v>m</v>
          </cell>
          <cell r="D307">
            <v>0</v>
          </cell>
          <cell r="E307">
            <v>479.93</v>
          </cell>
          <cell r="F307">
            <v>14495.99</v>
          </cell>
        </row>
        <row r="308">
          <cell r="A308">
            <v>93422</v>
          </cell>
          <cell r="B308" t="str">
            <v xml:space="preserve"> Càc BT25x25 L&gt;12m,Bîa&lt;1.8T,‡g/th²ng ‡cII </v>
          </cell>
          <cell r="C308" t="str">
            <v>m</v>
          </cell>
          <cell r="D308">
            <v>0</v>
          </cell>
          <cell r="E308">
            <v>555.59</v>
          </cell>
          <cell r="F308">
            <v>16781.400000000001</v>
          </cell>
        </row>
        <row r="309">
          <cell r="A309">
            <v>93423</v>
          </cell>
          <cell r="B309" t="str">
            <v xml:space="preserve"> Càc BT30x30 L&gt;12m,Bîa&lt;1.8T,‡g/th²ng ‡cII </v>
          </cell>
          <cell r="C309" t="str">
            <v>m</v>
          </cell>
          <cell r="D309">
            <v>0</v>
          </cell>
          <cell r="E309">
            <v>676.66</v>
          </cell>
          <cell r="F309">
            <v>20438.05</v>
          </cell>
        </row>
        <row r="310">
          <cell r="A310">
            <v>93424</v>
          </cell>
          <cell r="B310" t="str">
            <v xml:space="preserve"> Càc BT35x35 L&gt;12m,Bîa&lt;1.8T,‡g/th²ng ‡cII </v>
          </cell>
          <cell r="C310" t="str">
            <v>m</v>
          </cell>
          <cell r="D310">
            <v>0</v>
          </cell>
          <cell r="E310">
            <v>832.31</v>
          </cell>
          <cell r="F310">
            <v>25139.45</v>
          </cell>
        </row>
        <row r="311">
          <cell r="A311">
            <v>93512</v>
          </cell>
          <cell r="B311" t="str">
            <v xml:space="preserve"> Càc BT25x25 L&lt;12m,Bîa&lt;2.5T,‡g/th²ng ‡cI  </v>
          </cell>
          <cell r="C311" t="str">
            <v>m</v>
          </cell>
          <cell r="D311">
            <v>0</v>
          </cell>
          <cell r="E311">
            <v>475.61</v>
          </cell>
          <cell r="F311">
            <v>16326.61</v>
          </cell>
        </row>
        <row r="312">
          <cell r="A312">
            <v>93513</v>
          </cell>
          <cell r="B312" t="str">
            <v xml:space="preserve"> Càc BT30x30 L&lt;12m,Bîa&lt;2.5T,‡g/th²ng ‡cI  </v>
          </cell>
          <cell r="C312" t="str">
            <v>m</v>
          </cell>
          <cell r="D312">
            <v>0</v>
          </cell>
          <cell r="E312">
            <v>553.42999999999995</v>
          </cell>
          <cell r="F312">
            <v>18775.599999999999</v>
          </cell>
        </row>
        <row r="313">
          <cell r="A313">
            <v>93514</v>
          </cell>
          <cell r="B313" t="str">
            <v xml:space="preserve"> Càc BT35x35 L&lt;12m,Bîa&lt;2.5T,‡g/th²ng ‡cI  </v>
          </cell>
          <cell r="C313" t="str">
            <v>m</v>
          </cell>
          <cell r="D313">
            <v>0</v>
          </cell>
          <cell r="E313">
            <v>642.07000000000005</v>
          </cell>
          <cell r="F313">
            <v>21796.02</v>
          </cell>
        </row>
        <row r="314">
          <cell r="A314">
            <v>93515</v>
          </cell>
          <cell r="B314" t="str">
            <v xml:space="preserve"> Càc BT40x40 L&lt;12m,Bîa&lt;2.5T,‡g/th²ng ‡cI  </v>
          </cell>
          <cell r="C314" t="str">
            <v>m</v>
          </cell>
          <cell r="D314">
            <v>0</v>
          </cell>
          <cell r="E314">
            <v>791.24</v>
          </cell>
          <cell r="F314">
            <v>26938.9</v>
          </cell>
        </row>
        <row r="315">
          <cell r="A315">
            <v>93522</v>
          </cell>
          <cell r="B315" t="str">
            <v xml:space="preserve"> Càc BT25x25 L&lt;12m,Bîa&lt;2.5T,‡g/th²ng ‡cII </v>
          </cell>
          <cell r="C315" t="str">
            <v>m</v>
          </cell>
          <cell r="D315">
            <v>0</v>
          </cell>
          <cell r="E315">
            <v>529.65</v>
          </cell>
          <cell r="F315">
            <v>17551.099999999999</v>
          </cell>
        </row>
        <row r="316">
          <cell r="A316">
            <v>93523</v>
          </cell>
          <cell r="B316" t="str">
            <v xml:space="preserve"> Càc BT30x30 L&lt;12m,Bîa&lt;2.5T,‡g/th²ng ‡cII </v>
          </cell>
          <cell r="C316" t="str">
            <v>m</v>
          </cell>
          <cell r="D316">
            <v>0</v>
          </cell>
          <cell r="E316">
            <v>672.33</v>
          </cell>
          <cell r="F316">
            <v>21551.119999999999</v>
          </cell>
        </row>
        <row r="317">
          <cell r="A317">
            <v>93524</v>
          </cell>
          <cell r="B317" t="str">
            <v xml:space="preserve"> Càc BT35x35 L&lt;12m,Bîa&lt;2.5T,‡g/th²ng ‡cII </v>
          </cell>
          <cell r="C317" t="str">
            <v>m</v>
          </cell>
          <cell r="D317">
            <v>0</v>
          </cell>
          <cell r="E317">
            <v>778.27</v>
          </cell>
          <cell r="F317">
            <v>24972.71</v>
          </cell>
        </row>
        <row r="318">
          <cell r="A318">
            <v>93525</v>
          </cell>
          <cell r="B318" t="str">
            <v xml:space="preserve"> Càc BT40x40 L&lt;12m,Bîa&lt;2.5T,‡g/th²ng ‡cII </v>
          </cell>
          <cell r="C318" t="str">
            <v>m</v>
          </cell>
          <cell r="D318">
            <v>0</v>
          </cell>
          <cell r="E318">
            <v>957.7</v>
          </cell>
          <cell r="F318">
            <v>30775.66</v>
          </cell>
        </row>
        <row r="319">
          <cell r="A319">
            <v>93612</v>
          </cell>
          <cell r="B319" t="str">
            <v xml:space="preserve"> Càc BT25x25 L&gt;12m,Bîa&lt;2.5T,‡g/th²ng ‡cI  </v>
          </cell>
          <cell r="C319" t="str">
            <v>m</v>
          </cell>
          <cell r="D319">
            <v>0</v>
          </cell>
          <cell r="E319">
            <v>432.37</v>
          </cell>
          <cell r="F319">
            <v>16326.61</v>
          </cell>
        </row>
        <row r="320">
          <cell r="A320">
            <v>93613</v>
          </cell>
          <cell r="B320" t="str">
            <v xml:space="preserve"> Càc BT30x30 L&gt;12m,Bîa&lt;2.5T,‡g/th²ng ‡cI  </v>
          </cell>
          <cell r="C320" t="str">
            <v>m</v>
          </cell>
          <cell r="D320">
            <v>0</v>
          </cell>
          <cell r="E320">
            <v>501.55</v>
          </cell>
          <cell r="F320">
            <v>18938.87</v>
          </cell>
        </row>
        <row r="321">
          <cell r="A321">
            <v>93614</v>
          </cell>
          <cell r="B321" t="str">
            <v xml:space="preserve"> Càc BT35x35 L&gt;12m,Bîa&lt;2.5T,‡g/th²ng ‡cI  </v>
          </cell>
          <cell r="C321" t="str">
            <v>m</v>
          </cell>
          <cell r="D321">
            <v>0</v>
          </cell>
          <cell r="E321">
            <v>570.73</v>
          </cell>
          <cell r="F321">
            <v>21551.119999999999</v>
          </cell>
        </row>
        <row r="322">
          <cell r="A322">
            <v>93615</v>
          </cell>
          <cell r="B322" t="str">
            <v xml:space="preserve"> Càc BT40x40 L&gt;12m,Bîa&lt;2.5T,‡g/th²ng ‡cI  </v>
          </cell>
          <cell r="C322" t="str">
            <v>m</v>
          </cell>
          <cell r="D322">
            <v>0</v>
          </cell>
          <cell r="E322">
            <v>700.44</v>
          </cell>
          <cell r="F322">
            <v>26449.1</v>
          </cell>
        </row>
        <row r="323">
          <cell r="A323">
            <v>93622</v>
          </cell>
          <cell r="B323" t="str">
            <v xml:space="preserve"> Càc BT25x25 L&gt;12m,Bîa&lt;2.5T,‡g/th²ng ‡cII </v>
          </cell>
          <cell r="C323" t="str">
            <v>m</v>
          </cell>
          <cell r="D323">
            <v>0</v>
          </cell>
          <cell r="E323">
            <v>518.84</v>
          </cell>
          <cell r="F323">
            <v>17632.740000000002</v>
          </cell>
        </row>
        <row r="324">
          <cell r="A324">
            <v>93623</v>
          </cell>
          <cell r="B324" t="str">
            <v xml:space="preserve"> Càc BT30x30 L&gt;12m,Bîa&lt;2.5T,‡g/th²ng ‡cII </v>
          </cell>
          <cell r="C324" t="str">
            <v>m</v>
          </cell>
          <cell r="D324">
            <v>0</v>
          </cell>
          <cell r="E324">
            <v>570.73</v>
          </cell>
          <cell r="F324">
            <v>21551.119999999999</v>
          </cell>
        </row>
        <row r="325">
          <cell r="A325">
            <v>93624</v>
          </cell>
          <cell r="B325" t="str">
            <v xml:space="preserve"> Càc BT35x35 L&gt;12m,Bîa&lt;2.5T,‡g/th²ng ‡cII </v>
          </cell>
          <cell r="C325" t="str">
            <v>m</v>
          </cell>
          <cell r="D325">
            <v>0</v>
          </cell>
          <cell r="E325">
            <v>683.14</v>
          </cell>
          <cell r="F325">
            <v>25796.04</v>
          </cell>
        </row>
        <row r="326">
          <cell r="A326">
            <v>93625</v>
          </cell>
          <cell r="B326" t="str">
            <v xml:space="preserve"> Càc BT40x40 L&gt;12m,Bîa&lt;2.5T,‡g/th²ng ‡cII </v>
          </cell>
          <cell r="C326" t="str">
            <v>m</v>
          </cell>
          <cell r="D326">
            <v>0</v>
          </cell>
          <cell r="E326">
            <v>782.59</v>
          </cell>
          <cell r="F326">
            <v>29551.16</v>
          </cell>
        </row>
        <row r="327">
          <cell r="A327">
            <v>93713</v>
          </cell>
          <cell r="B327" t="str">
            <v xml:space="preserve"> Càc BT30x30 L&lt;12m,Bîa&gt;2.5T,‡g/th²ng ‡cI  </v>
          </cell>
          <cell r="C327" t="str">
            <v>m</v>
          </cell>
          <cell r="D327">
            <v>0</v>
          </cell>
          <cell r="E327">
            <v>505.87</v>
          </cell>
          <cell r="F327">
            <v>18640.900000000001</v>
          </cell>
        </row>
        <row r="328">
          <cell r="A328">
            <v>93714</v>
          </cell>
          <cell r="B328" t="str">
            <v xml:space="preserve"> Càc BT35x35 L&lt;12m,Bîa&gt;2.5T,‡g/th²ng ‡cI  </v>
          </cell>
          <cell r="C328" t="str">
            <v>m</v>
          </cell>
          <cell r="D328">
            <v>0</v>
          </cell>
          <cell r="E328">
            <v>594.51</v>
          </cell>
          <cell r="F328">
            <v>21747.79</v>
          </cell>
        </row>
        <row r="329">
          <cell r="A329">
            <v>93715</v>
          </cell>
          <cell r="B329" t="str">
            <v xml:space="preserve"> Càc BT40x40 L&lt;12m,Bîa&gt;2.5T,‡g/th²ng ‡cI  </v>
          </cell>
          <cell r="C329" t="str">
            <v>m</v>
          </cell>
          <cell r="D329">
            <v>0</v>
          </cell>
          <cell r="E329">
            <v>713.41</v>
          </cell>
          <cell r="F329">
            <v>26042.44</v>
          </cell>
        </row>
        <row r="330">
          <cell r="A330">
            <v>93723</v>
          </cell>
          <cell r="B330" t="str">
            <v xml:space="preserve"> Càc BT30x30 L&lt;12m,Bîa&gt;2.5T,‡g/th²ng ‡cII </v>
          </cell>
          <cell r="C330" t="str">
            <v>m</v>
          </cell>
          <cell r="D330">
            <v>0</v>
          </cell>
          <cell r="E330">
            <v>594.51</v>
          </cell>
          <cell r="F330">
            <v>22661.49</v>
          </cell>
        </row>
        <row r="331">
          <cell r="A331">
            <v>93724</v>
          </cell>
          <cell r="B331" t="str">
            <v xml:space="preserve"> Càc BT35x35 L&lt;12m,Bîa&gt;2.5T,‡g/th²ng ‡cII </v>
          </cell>
          <cell r="C331" t="str">
            <v>m</v>
          </cell>
          <cell r="D331">
            <v>0</v>
          </cell>
          <cell r="E331">
            <v>680.98</v>
          </cell>
          <cell r="F331">
            <v>26042.44</v>
          </cell>
        </row>
        <row r="332">
          <cell r="A332">
            <v>93725</v>
          </cell>
          <cell r="B332" t="str">
            <v xml:space="preserve"> Càc BT40x40 L&lt;12m,Bîa&gt;2.5T,‡g/th²ng ‡cII </v>
          </cell>
          <cell r="C332" t="str">
            <v>m</v>
          </cell>
          <cell r="D332">
            <v>0</v>
          </cell>
          <cell r="E332">
            <v>778.27</v>
          </cell>
          <cell r="F332">
            <v>31250.93</v>
          </cell>
        </row>
        <row r="333">
          <cell r="A333">
            <v>93813</v>
          </cell>
          <cell r="B333" t="str">
            <v xml:space="preserve"> Càc BT30x30 L&gt;12m,Bîa&gt;2.5T,‡g/th²ng ‡cI  </v>
          </cell>
          <cell r="C333" t="str">
            <v>m</v>
          </cell>
          <cell r="D333">
            <v>0</v>
          </cell>
          <cell r="E333">
            <v>425.88</v>
          </cell>
          <cell r="F333">
            <v>18001.27</v>
          </cell>
        </row>
        <row r="334">
          <cell r="A334">
            <v>93814</v>
          </cell>
          <cell r="B334" t="str">
            <v xml:space="preserve"> Càc BT35x35 L&gt;12m,Bîa&gt;2.5T,‡g/th²ng ‡cI  </v>
          </cell>
          <cell r="C334" t="str">
            <v>m</v>
          </cell>
          <cell r="D334">
            <v>0</v>
          </cell>
          <cell r="E334">
            <v>495.06</v>
          </cell>
          <cell r="F334">
            <v>20925.330000000002</v>
          </cell>
        </row>
        <row r="335">
          <cell r="A335">
            <v>93815</v>
          </cell>
          <cell r="B335" t="str">
            <v xml:space="preserve"> Càc BT40x40 L&gt;12m,Bîa&gt;2.5T,‡g/th²ng ‡cI  </v>
          </cell>
          <cell r="C335" t="str">
            <v>m</v>
          </cell>
          <cell r="D335">
            <v>0</v>
          </cell>
          <cell r="E335">
            <v>607.48</v>
          </cell>
          <cell r="F335">
            <v>25676.93</v>
          </cell>
        </row>
        <row r="336">
          <cell r="A336">
            <v>93823</v>
          </cell>
          <cell r="B336" t="str">
            <v xml:space="preserve"> Càc BT30x30 L&gt;12m,Bîa&gt;2.5T,‡g/th²ng ‡cII </v>
          </cell>
          <cell r="C336" t="str">
            <v>m</v>
          </cell>
          <cell r="D336">
            <v>0</v>
          </cell>
          <cell r="E336">
            <v>516.67999999999995</v>
          </cell>
          <cell r="F336">
            <v>21839.1</v>
          </cell>
        </row>
        <row r="337">
          <cell r="A337">
            <v>93824</v>
          </cell>
          <cell r="B337" t="str">
            <v xml:space="preserve"> Càc BT35x35 L&gt;12m,Bîa&gt;2.5T,‡g/th²ng ‡cII </v>
          </cell>
          <cell r="C337" t="str">
            <v>m</v>
          </cell>
          <cell r="D337">
            <v>0</v>
          </cell>
          <cell r="E337">
            <v>605.32000000000005</v>
          </cell>
          <cell r="F337">
            <v>25585.56</v>
          </cell>
        </row>
        <row r="338">
          <cell r="A338">
            <v>93825</v>
          </cell>
          <cell r="B338" t="str">
            <v xml:space="preserve"> Càc BT40x40 L&gt;12m,Bîa&gt;2.5T,‡g/th²ng ‡cII </v>
          </cell>
          <cell r="C338" t="str">
            <v>m</v>
          </cell>
          <cell r="D338">
            <v>0</v>
          </cell>
          <cell r="E338">
            <v>730.7</v>
          </cell>
          <cell r="F338">
            <v>30885.42</v>
          </cell>
        </row>
        <row r="339">
          <cell r="A339">
            <v>98110</v>
          </cell>
          <cell r="B339" t="str">
            <v xml:space="preserve"> ¾p rung càc cŸt D330 L&lt;=7m,‡¶t c¶p I     </v>
          </cell>
          <cell r="C339" t="str">
            <v>m</v>
          </cell>
          <cell r="D339">
            <v>2266.2800000000002</v>
          </cell>
          <cell r="E339">
            <v>756.65</v>
          </cell>
          <cell r="F339">
            <v>47295.05</v>
          </cell>
        </row>
        <row r="340">
          <cell r="A340">
            <v>98120</v>
          </cell>
          <cell r="B340" t="str">
            <v xml:space="preserve"> ¾p rung càc cŸt D430 L&lt;=7m,‡¶t c¶p I     </v>
          </cell>
          <cell r="C340" t="str">
            <v>m</v>
          </cell>
          <cell r="D340">
            <v>6286.56</v>
          </cell>
          <cell r="E340">
            <v>1354.4</v>
          </cell>
          <cell r="F340">
            <v>50448.06</v>
          </cell>
        </row>
        <row r="341">
          <cell r="A341">
            <v>98130</v>
          </cell>
          <cell r="B341" t="str">
            <v xml:space="preserve"> ¾p rung càc cŸt D330 L&lt;=7m,‡¶t c¶p II    </v>
          </cell>
          <cell r="C341" t="str">
            <v>m</v>
          </cell>
          <cell r="D341">
            <v>2266.2800000000002</v>
          </cell>
          <cell r="E341">
            <v>810.69</v>
          </cell>
          <cell r="F341">
            <v>50448.06</v>
          </cell>
        </row>
        <row r="342">
          <cell r="A342">
            <v>98140</v>
          </cell>
          <cell r="B342" t="str">
            <v xml:space="preserve"> ¾p rung càc cŸt D430 L&lt;=7m,‡¶t c¶p II    </v>
          </cell>
          <cell r="C342" t="str">
            <v>m</v>
          </cell>
          <cell r="D342">
            <v>3955.43</v>
          </cell>
          <cell r="E342">
            <v>1451.68</v>
          </cell>
          <cell r="F342">
            <v>55177.56</v>
          </cell>
        </row>
        <row r="343">
          <cell r="A343">
            <v>98210</v>
          </cell>
          <cell r="B343" t="str">
            <v xml:space="preserve"> ¾p rung càc cŸt D330 L&gt; 7m,‡¶t c¶p I     </v>
          </cell>
          <cell r="C343" t="str">
            <v>m</v>
          </cell>
          <cell r="D343">
            <v>2266.2800000000002</v>
          </cell>
          <cell r="E343">
            <v>864.74</v>
          </cell>
          <cell r="F343">
            <v>42565.55</v>
          </cell>
        </row>
        <row r="344">
          <cell r="A344">
            <v>98220</v>
          </cell>
          <cell r="B344" t="str">
            <v xml:space="preserve"> ¾p rung càc cŸt D430 L&gt; 7m,‡¶t c¶p I     </v>
          </cell>
          <cell r="C344" t="str">
            <v>m</v>
          </cell>
          <cell r="D344">
            <v>3955.43</v>
          </cell>
          <cell r="E344">
            <v>1547.88</v>
          </cell>
          <cell r="F344">
            <v>45403.25</v>
          </cell>
        </row>
        <row r="345">
          <cell r="A345">
            <v>98230</v>
          </cell>
          <cell r="B345" t="str">
            <v xml:space="preserve"> ¾p rung càc cŸt D330 L&gt; 7m,‡¶t c¶p II    </v>
          </cell>
          <cell r="C345" t="str">
            <v>m</v>
          </cell>
          <cell r="D345">
            <v>2266.2800000000002</v>
          </cell>
          <cell r="E345">
            <v>918.79</v>
          </cell>
          <cell r="F345">
            <v>45403.25</v>
          </cell>
        </row>
        <row r="346">
          <cell r="A346">
            <v>98240</v>
          </cell>
          <cell r="B346" t="str">
            <v xml:space="preserve"> ¾p rung càc cŸt D430 L&gt; 7m,‡¶t c¶p II    </v>
          </cell>
          <cell r="C346" t="str">
            <v>m</v>
          </cell>
          <cell r="D346">
            <v>3955.43</v>
          </cell>
          <cell r="E346">
            <v>1645.17</v>
          </cell>
          <cell r="F346">
            <v>49659.81</v>
          </cell>
        </row>
        <row r="347">
          <cell r="A347">
            <v>98310</v>
          </cell>
          <cell r="B347" t="str">
            <v xml:space="preserve"> ¾p rung càc cŸt D330 L&gt;12m,‡¶t c¶p I     </v>
          </cell>
          <cell r="C347" t="str">
            <v>m</v>
          </cell>
          <cell r="D347">
            <v>2266.2800000000002</v>
          </cell>
          <cell r="E347">
            <v>972.83</v>
          </cell>
          <cell r="F347">
            <v>38308.99</v>
          </cell>
        </row>
        <row r="348">
          <cell r="A348">
            <v>98320</v>
          </cell>
          <cell r="B348" t="str">
            <v xml:space="preserve"> ¾p rung càc cŸt D430 L&gt;12m,‡¶t c¶p I     </v>
          </cell>
          <cell r="C348" t="str">
            <v>m</v>
          </cell>
          <cell r="D348">
            <v>3955.43</v>
          </cell>
          <cell r="E348">
            <v>1741.37</v>
          </cell>
          <cell r="F348">
            <v>40831.4</v>
          </cell>
        </row>
        <row r="349">
          <cell r="A349">
            <v>98330</v>
          </cell>
          <cell r="B349" t="str">
            <v xml:space="preserve"> ¾p rung càc cŸt D330 L&gt;12m,‡¶t c¶p II    </v>
          </cell>
          <cell r="C349" t="str">
            <v>m</v>
          </cell>
          <cell r="D349">
            <v>2266.2800000000002</v>
          </cell>
          <cell r="E349">
            <v>1026.8800000000001</v>
          </cell>
          <cell r="F349">
            <v>40831.4</v>
          </cell>
        </row>
        <row r="350">
          <cell r="A350">
            <v>98340</v>
          </cell>
          <cell r="B350" t="str">
            <v xml:space="preserve"> ¾p rung càc cŸt D430 L&gt;12m,‡¶t c¶p II    </v>
          </cell>
          <cell r="C350" t="str">
            <v>m</v>
          </cell>
          <cell r="D350">
            <v>3955.43</v>
          </cell>
          <cell r="E350">
            <v>1838.65</v>
          </cell>
          <cell r="F350">
            <v>45718.55</v>
          </cell>
        </row>
        <row r="351">
          <cell r="A351">
            <v>99110</v>
          </cell>
          <cell r="B351" t="str">
            <v xml:space="preserve"> ¾p trõèc càc BTCT 15x15 L&lt;=4m,‡¶t c¶p I  </v>
          </cell>
          <cell r="C351" t="str">
            <v>m</v>
          </cell>
          <cell r="D351">
            <v>0</v>
          </cell>
          <cell r="E351">
            <v>734.49</v>
          </cell>
          <cell r="F351">
            <v>11965.39</v>
          </cell>
        </row>
        <row r="352">
          <cell r="A352">
            <v>99111</v>
          </cell>
          <cell r="B352" t="str">
            <v xml:space="preserve"> ¾p trõèc càc BTCT 20x20 L&lt;=4m,‡¶t c¶p I  </v>
          </cell>
          <cell r="C352" t="str">
            <v>m</v>
          </cell>
          <cell r="D352">
            <v>0</v>
          </cell>
          <cell r="E352">
            <v>1330.43</v>
          </cell>
          <cell r="F352">
            <v>17339.07</v>
          </cell>
        </row>
        <row r="353">
          <cell r="A353">
            <v>99112</v>
          </cell>
          <cell r="B353" t="str">
            <v xml:space="preserve"> ¾p trõèc càc BTCT 25x25 L&lt;=4m,‡¶t c¶p I  </v>
          </cell>
          <cell r="C353" t="str">
            <v>m</v>
          </cell>
          <cell r="D353">
            <v>0</v>
          </cell>
          <cell r="E353">
            <v>1566.83</v>
          </cell>
          <cell r="F353">
            <v>20419.98</v>
          </cell>
        </row>
        <row r="354">
          <cell r="A354">
            <v>99210</v>
          </cell>
          <cell r="B354" t="str">
            <v xml:space="preserve"> ¾p trõèc càc BTCT 15x15 L&lt;=4m,‡¶t c¶p II </v>
          </cell>
          <cell r="C354" t="str">
            <v>m</v>
          </cell>
          <cell r="D354">
            <v>0</v>
          </cell>
          <cell r="E354">
            <v>844.44</v>
          </cell>
          <cell r="F354">
            <v>13756.62</v>
          </cell>
        </row>
        <row r="355">
          <cell r="A355">
            <v>99211</v>
          </cell>
          <cell r="B355" t="str">
            <v xml:space="preserve"> ¾p trõèc càc BTCT 20x20 L&lt;=4m,‡¶t c¶p II </v>
          </cell>
          <cell r="C355" t="str">
            <v>m</v>
          </cell>
          <cell r="D355">
            <v>0</v>
          </cell>
          <cell r="E355">
            <v>1528.35</v>
          </cell>
          <cell r="F355">
            <v>19918.439999999999</v>
          </cell>
        </row>
        <row r="356">
          <cell r="A356">
            <v>99212</v>
          </cell>
          <cell r="B356" t="str">
            <v xml:space="preserve"> ¾p trõèc càc BTCT 25x25 L&lt;=4m,‡¶t c¶p II </v>
          </cell>
          <cell r="C356" t="str">
            <v>m</v>
          </cell>
          <cell r="D356">
            <v>0</v>
          </cell>
          <cell r="E356">
            <v>1913.18</v>
          </cell>
          <cell r="F356">
            <v>24933.88</v>
          </cell>
        </row>
        <row r="357">
          <cell r="A357">
            <v>99310</v>
          </cell>
          <cell r="B357" t="str">
            <v xml:space="preserve"> ¾p trõèc càc BTCT 15x15 L&gt; 4m,‡¶t c¶p I  </v>
          </cell>
          <cell r="C357" t="str">
            <v>m</v>
          </cell>
          <cell r="D357">
            <v>0</v>
          </cell>
          <cell r="E357">
            <v>681.71</v>
          </cell>
          <cell r="F357">
            <v>11105.61</v>
          </cell>
        </row>
        <row r="358">
          <cell r="A358">
            <v>99311</v>
          </cell>
          <cell r="B358" t="str">
            <v xml:space="preserve"> ¾p trõèc càc BTCT 20x20 L&gt; 4m,‡¶t c¶p I  </v>
          </cell>
          <cell r="C358" t="str">
            <v>m</v>
          </cell>
          <cell r="D358">
            <v>0</v>
          </cell>
          <cell r="E358">
            <v>1236.97</v>
          </cell>
          <cell r="F358">
            <v>16121.04</v>
          </cell>
        </row>
        <row r="359">
          <cell r="A359">
            <v>99312</v>
          </cell>
          <cell r="B359" t="str">
            <v xml:space="preserve"> ¾p trõèc càc BTCT 25x25 L&gt; 4m,‡¶t c¶p I  </v>
          </cell>
          <cell r="C359" t="str">
            <v>m</v>
          </cell>
          <cell r="D359">
            <v>0</v>
          </cell>
          <cell r="E359">
            <v>1374.41</v>
          </cell>
          <cell r="F359">
            <v>17912.27</v>
          </cell>
        </row>
        <row r="360">
          <cell r="A360">
            <v>99410</v>
          </cell>
          <cell r="B360" t="str">
            <v xml:space="preserve"> ¾p trõèc càc BTCT 15x15 L&gt; 4m,‡¶t c¶p II </v>
          </cell>
          <cell r="C360" t="str">
            <v>m</v>
          </cell>
          <cell r="D360">
            <v>0</v>
          </cell>
          <cell r="E360">
            <v>800.46</v>
          </cell>
          <cell r="F360">
            <v>13040.13</v>
          </cell>
        </row>
        <row r="361">
          <cell r="A361">
            <v>99411</v>
          </cell>
          <cell r="B361" t="str">
            <v xml:space="preserve"> ¾p trõèc càc BTCT 20x20 L&gt; 4m,‡¶t c¶p II </v>
          </cell>
          <cell r="C361" t="str">
            <v>m</v>
          </cell>
          <cell r="D361">
            <v>0</v>
          </cell>
          <cell r="E361">
            <v>1346.93</v>
          </cell>
          <cell r="F361">
            <v>17554.02</v>
          </cell>
        </row>
        <row r="362">
          <cell r="A362">
            <v>99412</v>
          </cell>
          <cell r="B362" t="str">
            <v xml:space="preserve"> ¾p trõèc càc BTCT 25x25 L&gt; 4m,‡¶t c¶p II </v>
          </cell>
          <cell r="C362" t="str">
            <v>m</v>
          </cell>
          <cell r="D362">
            <v>0</v>
          </cell>
          <cell r="E362">
            <v>1687.78</v>
          </cell>
          <cell r="F362">
            <v>21852.97</v>
          </cell>
        </row>
        <row r="363">
          <cell r="A363">
            <v>113110</v>
          </cell>
          <cell r="B363" t="str">
            <v xml:space="preserve"> MÜng ½õéng = ½Ÿ lèp mÜng ½¬ l¿n d¡y 15cm </v>
          </cell>
          <cell r="C363" t="str">
            <v>m2</v>
          </cell>
          <cell r="D363">
            <v>10173.42</v>
          </cell>
          <cell r="E363">
            <v>846.91</v>
          </cell>
          <cell r="F363">
            <v>328.63</v>
          </cell>
        </row>
        <row r="364">
          <cell r="A364">
            <v>113120</v>
          </cell>
          <cell r="B364" t="str">
            <v xml:space="preserve"> MÜng ½õéng = ½Ÿ lèp mÜng ½¬ l¿n d¡y 20cm </v>
          </cell>
          <cell r="C364" t="str">
            <v>m2</v>
          </cell>
          <cell r="D364">
            <v>13564.56</v>
          </cell>
          <cell r="E364">
            <v>1129.22</v>
          </cell>
          <cell r="F364">
            <v>328.63</v>
          </cell>
        </row>
        <row r="365">
          <cell r="A365">
            <v>113130</v>
          </cell>
          <cell r="B365" t="str">
            <v xml:space="preserve"> MÜng ½õéng = ½Ÿ lèp mÜng ½¬ l¿n d¡y 25cm </v>
          </cell>
          <cell r="C365" t="str">
            <v>m2</v>
          </cell>
          <cell r="D365">
            <v>16955.7</v>
          </cell>
          <cell r="E365">
            <v>1621.24</v>
          </cell>
          <cell r="F365">
            <v>328.63</v>
          </cell>
        </row>
        <row r="366">
          <cell r="A366">
            <v>113140</v>
          </cell>
          <cell r="B366" t="str">
            <v xml:space="preserve"> MÜng ½õéng = ½Ÿ lèp mÜng ½¬ l¿n d¡y 30cm </v>
          </cell>
          <cell r="C366" t="str">
            <v>m2</v>
          </cell>
          <cell r="D366">
            <v>20346.84</v>
          </cell>
          <cell r="E366">
            <v>1944.88</v>
          </cell>
          <cell r="F366">
            <v>328.63</v>
          </cell>
        </row>
        <row r="367">
          <cell r="A367">
            <v>113210</v>
          </cell>
          <cell r="B367" t="str">
            <v xml:space="preserve"> MÜng ½õéng =cŸt lèp mÜng ½¬ l¿n d¡y 10cm </v>
          </cell>
          <cell r="C367" t="str">
            <v>m2</v>
          </cell>
          <cell r="D367">
            <v>1601.86</v>
          </cell>
          <cell r="E367">
            <v>135.1</v>
          </cell>
          <cell r="F367">
            <v>328.63</v>
          </cell>
        </row>
        <row r="368">
          <cell r="A368">
            <v>113220</v>
          </cell>
          <cell r="B368" t="str">
            <v xml:space="preserve"> MÜng ½õéng =cŸt lèp mÜng ½¬ l¿n d¡y 15cm </v>
          </cell>
          <cell r="C368" t="str">
            <v>m2</v>
          </cell>
          <cell r="D368">
            <v>2402.79</v>
          </cell>
          <cell r="E368">
            <v>202.65</v>
          </cell>
          <cell r="F368">
            <v>328.63</v>
          </cell>
        </row>
        <row r="369">
          <cell r="A369">
            <v>113230</v>
          </cell>
          <cell r="B369" t="str">
            <v xml:space="preserve"> MÜng ½õéng =cŸt lèp mÜng ½¬ l¿n d¡y 20cm </v>
          </cell>
          <cell r="C369" t="str">
            <v>m2</v>
          </cell>
          <cell r="D369">
            <v>3203.72</v>
          </cell>
          <cell r="E369">
            <v>270.20999999999998</v>
          </cell>
          <cell r="F369">
            <v>328.63</v>
          </cell>
        </row>
        <row r="370">
          <cell r="A370">
            <v>113240</v>
          </cell>
          <cell r="B370" t="str">
            <v xml:space="preserve"> MÜng ½õéng =cŸt lèp mÜng ½¬ l¿n d¡y 25cm </v>
          </cell>
          <cell r="C370" t="str">
            <v>m2</v>
          </cell>
          <cell r="D370">
            <v>4004.65</v>
          </cell>
          <cell r="E370">
            <v>338.77</v>
          </cell>
          <cell r="F370">
            <v>657.26</v>
          </cell>
        </row>
        <row r="371">
          <cell r="A371">
            <v>113250</v>
          </cell>
          <cell r="B371" t="str">
            <v xml:space="preserve"> MÜng ½õéng =cŸt lèp mÜng ½¬ l¿n d¡y 30cm </v>
          </cell>
          <cell r="C371" t="str">
            <v>m2</v>
          </cell>
          <cell r="D371">
            <v>4805.58</v>
          </cell>
          <cell r="E371">
            <v>406.32</v>
          </cell>
          <cell r="F371">
            <v>657.26</v>
          </cell>
        </row>
        <row r="372">
          <cell r="A372">
            <v>113311</v>
          </cell>
          <cell r="B372" t="str">
            <v xml:space="preserve"> MÜng cŸt v¡ng g/câ 6%XM T/træn 20-25m3/h </v>
          </cell>
          <cell r="C372" t="str">
            <v>m3</v>
          </cell>
          <cell r="D372">
            <v>124543.78</v>
          </cell>
          <cell r="E372">
            <v>3269.59</v>
          </cell>
          <cell r="F372">
            <v>12971.12</v>
          </cell>
        </row>
        <row r="373">
          <cell r="A373">
            <v>113312</v>
          </cell>
          <cell r="B373" t="str">
            <v xml:space="preserve"> MÜng cŸt v¡ng g/câ 8%XM T/træn 20-25m3/h </v>
          </cell>
          <cell r="C373" t="str">
            <v>m3</v>
          </cell>
          <cell r="D373">
            <v>149742.81</v>
          </cell>
          <cell r="E373">
            <v>3382.34</v>
          </cell>
          <cell r="F373">
            <v>12971.12</v>
          </cell>
        </row>
        <row r="374">
          <cell r="A374">
            <v>113313</v>
          </cell>
          <cell r="B374" t="str">
            <v xml:space="preserve"> MÜng cŸt v¡ng g/câ 6%XM T/træn 30m3/h    </v>
          </cell>
          <cell r="C374" t="str">
            <v>m3</v>
          </cell>
          <cell r="D374">
            <v>124543.78</v>
          </cell>
          <cell r="E374">
            <v>3269.59</v>
          </cell>
          <cell r="F374">
            <v>18529.27</v>
          </cell>
        </row>
        <row r="375">
          <cell r="A375">
            <v>113314</v>
          </cell>
          <cell r="B375" t="str">
            <v xml:space="preserve"> MÜng cŸt v¡ng g/câ 8%XM T/træn 30m3/h    </v>
          </cell>
          <cell r="C375" t="str">
            <v>m3</v>
          </cell>
          <cell r="D375">
            <v>149742.81</v>
          </cell>
          <cell r="E375">
            <v>3382.34</v>
          </cell>
          <cell r="F375">
            <v>18529.27</v>
          </cell>
        </row>
        <row r="376">
          <cell r="A376">
            <v>113315</v>
          </cell>
          <cell r="B376" t="str">
            <v xml:space="preserve"> MÜng cŸt v¡ng g/câ 6%XM T/træn 50m3/h    </v>
          </cell>
          <cell r="C376" t="str">
            <v>m3</v>
          </cell>
          <cell r="D376">
            <v>124543.78</v>
          </cell>
          <cell r="E376">
            <v>3269.59</v>
          </cell>
          <cell r="F376">
            <v>12543.17</v>
          </cell>
        </row>
        <row r="377">
          <cell r="A377">
            <v>113316</v>
          </cell>
          <cell r="B377" t="str">
            <v xml:space="preserve"> MÜng cŸt v¡ng g/câ 8%XM T/træn 50m3/h    </v>
          </cell>
          <cell r="C377" t="str">
            <v>m3</v>
          </cell>
          <cell r="D377">
            <v>149742.81</v>
          </cell>
          <cell r="E377">
            <v>3382.34</v>
          </cell>
          <cell r="F377">
            <v>12543.17</v>
          </cell>
        </row>
        <row r="378">
          <cell r="A378">
            <v>113321</v>
          </cell>
          <cell r="B378" t="str">
            <v xml:space="preserve"> MÜng cŸt ½en  g/câ 6%XM T/træn 20-25m3/h </v>
          </cell>
          <cell r="C378" t="str">
            <v>m3</v>
          </cell>
          <cell r="D378">
            <v>89976.4</v>
          </cell>
          <cell r="E378">
            <v>3269.59</v>
          </cell>
          <cell r="F378">
            <v>12971.12</v>
          </cell>
        </row>
        <row r="379">
          <cell r="A379">
            <v>113322</v>
          </cell>
          <cell r="B379" t="str">
            <v xml:space="preserve"> MÜng cŸt ½en  g/câ 8%XM T/træn 20-25m3/h </v>
          </cell>
          <cell r="C379" t="str">
            <v>m3</v>
          </cell>
          <cell r="D379">
            <v>111950.31</v>
          </cell>
          <cell r="E379">
            <v>3382.34</v>
          </cell>
          <cell r="F379">
            <v>12971.12</v>
          </cell>
        </row>
        <row r="380">
          <cell r="A380">
            <v>113313</v>
          </cell>
          <cell r="B380" t="str">
            <v xml:space="preserve"> MÜng cŸt ½en  g/câ 6%XM T/træn 30m3/h    </v>
          </cell>
          <cell r="C380" t="str">
            <v>m3</v>
          </cell>
          <cell r="D380">
            <v>89976.4</v>
          </cell>
          <cell r="E380">
            <v>3269.59</v>
          </cell>
          <cell r="F380">
            <v>13529.27</v>
          </cell>
        </row>
        <row r="381">
          <cell r="A381">
            <v>113314</v>
          </cell>
          <cell r="B381" t="str">
            <v xml:space="preserve"> MÜng cŸt ½en  g/câ 8%XM T/træn 30m3/h    </v>
          </cell>
          <cell r="C381" t="str">
            <v>m3</v>
          </cell>
          <cell r="D381">
            <v>111950.31</v>
          </cell>
          <cell r="E381">
            <v>3382.34</v>
          </cell>
          <cell r="F381">
            <v>13529.27</v>
          </cell>
        </row>
        <row r="382">
          <cell r="A382">
            <v>113315</v>
          </cell>
          <cell r="B382" t="str">
            <v xml:space="preserve"> MÜng cŸt ½en  g/câ 6%XM T/træn 50m3/h    </v>
          </cell>
          <cell r="C382" t="str">
            <v>m3</v>
          </cell>
          <cell r="D382">
            <v>89976.4</v>
          </cell>
          <cell r="E382">
            <v>3269.59</v>
          </cell>
          <cell r="F382">
            <v>12543.17</v>
          </cell>
        </row>
        <row r="383">
          <cell r="A383">
            <v>113316</v>
          </cell>
          <cell r="B383" t="str">
            <v xml:space="preserve"> MÜng cŸt ½en  g/câ 8%XM T/træn 50m3/h    </v>
          </cell>
          <cell r="C383" t="str">
            <v>m3</v>
          </cell>
          <cell r="D383">
            <v>111950.31</v>
          </cell>
          <cell r="E383">
            <v>3382.34</v>
          </cell>
          <cell r="F383">
            <v>12543.17</v>
          </cell>
        </row>
        <row r="384">
          <cell r="A384">
            <v>114111</v>
          </cell>
          <cell r="B384" t="str">
            <v xml:space="preserve"> Lèp trÅn m´t ½õéng ½¬ l¿n ¾p  8cm ½Ÿ d¯m </v>
          </cell>
          <cell r="C384" t="str">
            <v>m2</v>
          </cell>
          <cell r="D384">
            <v>7907.57</v>
          </cell>
          <cell r="E384">
            <v>1129.22</v>
          </cell>
          <cell r="F384">
            <v>2172.6</v>
          </cell>
        </row>
        <row r="385">
          <cell r="A385">
            <v>114112</v>
          </cell>
          <cell r="B385" t="str">
            <v xml:space="preserve"> Lèp trÅn m´t ½õéng ½¬ l¿n ¾p 10cm ½Ÿ d¯m </v>
          </cell>
          <cell r="C385" t="str">
            <v>m2</v>
          </cell>
          <cell r="D385">
            <v>9826.2900000000009</v>
          </cell>
          <cell r="E385">
            <v>1209.8800000000001</v>
          </cell>
          <cell r="F385">
            <v>2683.79</v>
          </cell>
        </row>
        <row r="386">
          <cell r="A386">
            <v>114113</v>
          </cell>
          <cell r="B386" t="str">
            <v xml:space="preserve"> Lèp trÅn m´t ½õéng ½¬ l¿n ¾p 12cm ½Ÿ d¯m </v>
          </cell>
          <cell r="C386" t="str">
            <v>m2</v>
          </cell>
          <cell r="D386">
            <v>11698.25</v>
          </cell>
          <cell r="E386">
            <v>1267.3499999999999</v>
          </cell>
          <cell r="F386">
            <v>3213.25</v>
          </cell>
        </row>
        <row r="387">
          <cell r="A387">
            <v>114114</v>
          </cell>
          <cell r="B387" t="str">
            <v xml:space="preserve"> Lèp trÅn m´t ½õéng ½¬ l¿n ¾p 14cm ½Ÿ d¯m </v>
          </cell>
          <cell r="C387" t="str">
            <v>m2</v>
          </cell>
          <cell r="D387">
            <v>13656.07</v>
          </cell>
          <cell r="E387">
            <v>1321.79</v>
          </cell>
          <cell r="F387">
            <v>3742.71</v>
          </cell>
        </row>
        <row r="388">
          <cell r="A388">
            <v>114115</v>
          </cell>
          <cell r="B388" t="str">
            <v xml:space="preserve"> Lèp trÅn m´t ½õéng ½¬ l¿n ¾p 15cm ½Ÿ d¯m </v>
          </cell>
          <cell r="C388" t="str">
            <v>m2</v>
          </cell>
          <cell r="D388">
            <v>14604.82</v>
          </cell>
          <cell r="E388">
            <v>1354.05</v>
          </cell>
          <cell r="F388">
            <v>3998.31</v>
          </cell>
        </row>
        <row r="389">
          <cell r="A389">
            <v>114121</v>
          </cell>
          <cell r="B389" t="str">
            <v xml:space="preserve"> Lèp dõèi m´t ½õéng ½¬ l¿n ¾p  8cm ½Ÿ d¯m </v>
          </cell>
          <cell r="C389" t="str">
            <v>m2</v>
          </cell>
          <cell r="D389">
            <v>6837.52</v>
          </cell>
          <cell r="E389">
            <v>551.5</v>
          </cell>
          <cell r="F389">
            <v>1825.71</v>
          </cell>
        </row>
        <row r="390">
          <cell r="A390">
            <v>114122</v>
          </cell>
          <cell r="B390" t="str">
            <v xml:space="preserve"> Lèp dõèi m´t ½õéng ½¬ l¿n ¾p 10cm ½Ÿ d¯m </v>
          </cell>
          <cell r="C390" t="str">
            <v>m2</v>
          </cell>
          <cell r="D390">
            <v>8538.82</v>
          </cell>
          <cell r="E390">
            <v>618.04999999999995</v>
          </cell>
          <cell r="F390">
            <v>2190.85</v>
          </cell>
        </row>
        <row r="391">
          <cell r="A391">
            <v>114123</v>
          </cell>
          <cell r="B391" t="str">
            <v xml:space="preserve"> Lèp dõèi m´t ½õéng ½¬ l¿n ¾p 12cm ½Ÿ d¯m </v>
          </cell>
          <cell r="C391" t="str">
            <v>m2</v>
          </cell>
          <cell r="D391">
            <v>10246.58</v>
          </cell>
          <cell r="E391">
            <v>661.4</v>
          </cell>
          <cell r="F391">
            <v>2866.37</v>
          </cell>
        </row>
        <row r="392">
          <cell r="A392">
            <v>114124</v>
          </cell>
          <cell r="B392" t="str">
            <v xml:space="preserve"> Lèp dõèi m´t ½õéng ½¬ l¿n ¾p 14cm ½Ÿ d¯m </v>
          </cell>
          <cell r="C392" t="str">
            <v>m2</v>
          </cell>
          <cell r="D392">
            <v>11954.34</v>
          </cell>
          <cell r="E392">
            <v>705.76</v>
          </cell>
          <cell r="F392">
            <v>3176.74</v>
          </cell>
        </row>
        <row r="393">
          <cell r="A393">
            <v>114125</v>
          </cell>
          <cell r="B393" t="str">
            <v xml:space="preserve"> Lèp dõèi m´t ½õéng ½¬ l¿n ¾p 15cm ½Ÿ d¯m </v>
          </cell>
          <cell r="C393" t="str">
            <v>m2</v>
          </cell>
          <cell r="D393">
            <v>12769.41</v>
          </cell>
          <cell r="E393">
            <v>727.94</v>
          </cell>
          <cell r="F393">
            <v>3395.82</v>
          </cell>
        </row>
        <row r="394">
          <cell r="A394">
            <v>114211</v>
          </cell>
          <cell r="B394" t="str">
            <v xml:space="preserve"> Lèp trÅn M½õéng c¶p phâi ½¬ l¿n ¾p  6cm  </v>
          </cell>
          <cell r="C394" t="str">
            <v>m2</v>
          </cell>
          <cell r="D394">
            <v>1923.38</v>
          </cell>
          <cell r="E394">
            <v>331.91</v>
          </cell>
          <cell r="F394">
            <v>1296.25</v>
          </cell>
        </row>
        <row r="395">
          <cell r="A395">
            <v>114212</v>
          </cell>
          <cell r="B395" t="str">
            <v xml:space="preserve"> Lèp trÅn M½õéng c¶p phâi ½¬ l¿n ¾p  8cm  </v>
          </cell>
          <cell r="C395" t="str">
            <v>m2</v>
          </cell>
          <cell r="D395">
            <v>2497.46</v>
          </cell>
          <cell r="E395">
            <v>352.72</v>
          </cell>
          <cell r="F395">
            <v>1789.2</v>
          </cell>
        </row>
        <row r="396">
          <cell r="A396">
            <v>114213</v>
          </cell>
          <cell r="B396" t="str">
            <v xml:space="preserve"> Lèp trÅn M½õéng c¶p phâi ½¬ l¿n ¾p 10cm  </v>
          </cell>
          <cell r="C396" t="str">
            <v>m2</v>
          </cell>
          <cell r="D396">
            <v>3073.55</v>
          </cell>
          <cell r="E396">
            <v>374.59</v>
          </cell>
          <cell r="F396">
            <v>2190.85</v>
          </cell>
        </row>
        <row r="397">
          <cell r="A397">
            <v>114214</v>
          </cell>
          <cell r="B397" t="str">
            <v xml:space="preserve"> Lèp trÅn M½õéng c¶p phâi ½¬ l¿n ¾p 12cm  </v>
          </cell>
          <cell r="C397" t="str">
            <v>m2</v>
          </cell>
          <cell r="D397">
            <v>3649.64</v>
          </cell>
          <cell r="E397">
            <v>396.31</v>
          </cell>
          <cell r="F397">
            <v>2665.54</v>
          </cell>
        </row>
        <row r="398">
          <cell r="A398">
            <v>114215</v>
          </cell>
          <cell r="B398" t="str">
            <v xml:space="preserve"> Lèp trÅn M½õéng c¶p phâi ½¬ l¿n ¾p 14cm  </v>
          </cell>
          <cell r="C398" t="str">
            <v>m2</v>
          </cell>
          <cell r="D398">
            <v>4223.71</v>
          </cell>
          <cell r="E398">
            <v>418.11</v>
          </cell>
          <cell r="F398">
            <v>3103.71</v>
          </cell>
        </row>
        <row r="399">
          <cell r="A399">
            <v>114216</v>
          </cell>
          <cell r="B399" t="str">
            <v xml:space="preserve"> Lèp trÅn M½õéng c¶p phâi ½¬ l¿n ¾p 16cm  </v>
          </cell>
          <cell r="C399" t="str">
            <v>m2</v>
          </cell>
          <cell r="D399">
            <v>4799.8</v>
          </cell>
          <cell r="E399">
            <v>439.91</v>
          </cell>
          <cell r="F399">
            <v>3487.11</v>
          </cell>
        </row>
        <row r="400">
          <cell r="A400">
            <v>114217</v>
          </cell>
          <cell r="B400" t="str">
            <v xml:space="preserve"> Lèp trÅn M½õéng c¶p phâi ½¬ l¿n ¾p 18cm  </v>
          </cell>
          <cell r="C400" t="str">
            <v>m2</v>
          </cell>
          <cell r="D400">
            <v>5373.88</v>
          </cell>
          <cell r="E400">
            <v>460.72</v>
          </cell>
          <cell r="F400">
            <v>3961.79</v>
          </cell>
        </row>
        <row r="401">
          <cell r="A401">
            <v>114218</v>
          </cell>
          <cell r="B401" t="str">
            <v xml:space="preserve"> Lèp trÅn M½õéng c¶p phâi ½¬ l¿n ¾p 20cm  </v>
          </cell>
          <cell r="C401" t="str">
            <v>m2</v>
          </cell>
          <cell r="D401">
            <v>5949.97</v>
          </cell>
          <cell r="E401">
            <v>482.51</v>
          </cell>
          <cell r="F401">
            <v>4399.96</v>
          </cell>
        </row>
        <row r="402">
          <cell r="A402">
            <v>114221</v>
          </cell>
          <cell r="B402" t="str">
            <v xml:space="preserve"> Lèp dõèi M½õéng c¶p phâi ½¬ l¿n ¾p  6cm  </v>
          </cell>
          <cell r="C402" t="str">
            <v>m2</v>
          </cell>
          <cell r="D402">
            <v>1726.26</v>
          </cell>
          <cell r="E402">
            <v>196.18</v>
          </cell>
          <cell r="F402">
            <v>931.11</v>
          </cell>
        </row>
        <row r="403">
          <cell r="A403">
            <v>114222</v>
          </cell>
          <cell r="B403" t="str">
            <v xml:space="preserve">          M½õéng c¶p phâi ½¬ l¿n ¾p  8cm  </v>
          </cell>
          <cell r="C403" t="str">
            <v>m2</v>
          </cell>
          <cell r="D403">
            <v>2300.33</v>
          </cell>
          <cell r="E403">
            <v>217.97</v>
          </cell>
          <cell r="F403">
            <v>1278</v>
          </cell>
        </row>
        <row r="404">
          <cell r="A404">
            <v>114223</v>
          </cell>
          <cell r="B404" t="str">
            <v xml:space="preserve">          M½õéng c¶p phâi ½¬ l¿n ¾p 10cm  </v>
          </cell>
          <cell r="C404" t="str">
            <v>m2</v>
          </cell>
          <cell r="D404">
            <v>2876.42</v>
          </cell>
          <cell r="E404">
            <v>239.77</v>
          </cell>
          <cell r="F404">
            <v>1551.85</v>
          </cell>
        </row>
        <row r="405">
          <cell r="A405">
            <v>114224</v>
          </cell>
          <cell r="B405" t="str">
            <v xml:space="preserve">          M½õéng c¶p phâi ½¬ l¿n ¾p 12cm  </v>
          </cell>
          <cell r="C405" t="str">
            <v>m2</v>
          </cell>
          <cell r="D405">
            <v>3452.51</v>
          </cell>
          <cell r="E405">
            <v>261.57</v>
          </cell>
          <cell r="F405">
            <v>1898.74</v>
          </cell>
        </row>
        <row r="406">
          <cell r="A406">
            <v>114225</v>
          </cell>
          <cell r="B406" t="str">
            <v xml:space="preserve">          M½õéng c¶p phâi ½¬ l¿n ¾p 14cm  </v>
          </cell>
          <cell r="C406" t="str">
            <v>m2</v>
          </cell>
          <cell r="D406">
            <v>4026.59</v>
          </cell>
          <cell r="E406">
            <v>283.37</v>
          </cell>
          <cell r="F406">
            <v>2209.11</v>
          </cell>
        </row>
        <row r="407">
          <cell r="A407">
            <v>114226</v>
          </cell>
          <cell r="B407" t="str">
            <v xml:space="preserve">          M½õéng c¶p phâi ½¬ l¿n ¾p 16cm  </v>
          </cell>
          <cell r="C407" t="str">
            <v>m2</v>
          </cell>
          <cell r="D407">
            <v>4602.68</v>
          </cell>
          <cell r="E407">
            <v>304.17</v>
          </cell>
          <cell r="F407">
            <v>2482.9699999999998</v>
          </cell>
        </row>
        <row r="408">
          <cell r="A408">
            <v>114227</v>
          </cell>
          <cell r="B408" t="str">
            <v xml:space="preserve">          M½õéng c¶p phâi ½¬ l¿n ¾p 18cm  </v>
          </cell>
          <cell r="C408" t="str">
            <v>m2</v>
          </cell>
          <cell r="D408">
            <v>5176.75</v>
          </cell>
          <cell r="E408">
            <v>325.97000000000003</v>
          </cell>
          <cell r="F408">
            <v>2829.85</v>
          </cell>
        </row>
        <row r="409">
          <cell r="A409">
            <v>114228</v>
          </cell>
          <cell r="B409" t="str">
            <v xml:space="preserve">          M½õéng c¶p phâi ½¬ l¿n ¾p 20cm  </v>
          </cell>
          <cell r="C409" t="str">
            <v>m2</v>
          </cell>
          <cell r="D409">
            <v>5752.84</v>
          </cell>
          <cell r="E409">
            <v>347.77</v>
          </cell>
          <cell r="F409">
            <v>3249.76</v>
          </cell>
        </row>
        <row r="410">
          <cell r="A410">
            <v>114311</v>
          </cell>
          <cell r="B410" t="str">
            <v xml:space="preserve"> ‡õéng ½Ÿ d¯m lŸng nhúa 3.0kg/m2,d¡y  8cm </v>
          </cell>
          <cell r="C410" t="str">
            <v>m2</v>
          </cell>
          <cell r="D410">
            <v>17234.21</v>
          </cell>
          <cell r="E410">
            <v>1089.8599999999999</v>
          </cell>
          <cell r="F410">
            <v>2555.9899999999998</v>
          </cell>
        </row>
        <row r="411">
          <cell r="A411">
            <v>114312</v>
          </cell>
          <cell r="B411" t="str">
            <v xml:space="preserve"> ‡õéng ½Ÿ d¯m lŸng nhúa 3.0kg/m2 d¡y 10cm </v>
          </cell>
          <cell r="C411" t="str">
            <v>m2</v>
          </cell>
          <cell r="D411">
            <v>19114.349999999999</v>
          </cell>
          <cell r="E411">
            <v>1204.6400000000001</v>
          </cell>
          <cell r="F411">
            <v>3377.56</v>
          </cell>
        </row>
        <row r="412">
          <cell r="A412">
            <v>114313</v>
          </cell>
          <cell r="B412" t="str">
            <v xml:space="preserve"> ‡õéng ½Ÿ d¯m lŸng nhúa 3.0kg/m2 d¡y 12cm </v>
          </cell>
          <cell r="C412" t="str">
            <v>m2</v>
          </cell>
          <cell r="D412">
            <v>20981.85</v>
          </cell>
          <cell r="E412">
            <v>1204.6400000000001</v>
          </cell>
          <cell r="F412">
            <v>3377.56</v>
          </cell>
        </row>
        <row r="413">
          <cell r="A413">
            <v>114314</v>
          </cell>
          <cell r="B413" t="str">
            <v xml:space="preserve"> ‡õéng ½Ÿ d¯m lŸng nhúa 3.0kg/m2 d¡y 14cm </v>
          </cell>
          <cell r="C413" t="str">
            <v>m2</v>
          </cell>
          <cell r="D413">
            <v>22907.58</v>
          </cell>
          <cell r="E413">
            <v>1204.6400000000001</v>
          </cell>
          <cell r="F413">
            <v>3377.56</v>
          </cell>
        </row>
        <row r="414">
          <cell r="A414">
            <v>114315</v>
          </cell>
          <cell r="B414" t="str">
            <v xml:space="preserve"> ‡õéng ½Ÿ d¯m lŸng nhúa 3.0kg/m2 d¡y 15cm </v>
          </cell>
          <cell r="C414" t="str">
            <v>m2</v>
          </cell>
          <cell r="D414">
            <v>23785.83</v>
          </cell>
          <cell r="E414">
            <v>1318.42</v>
          </cell>
          <cell r="F414">
            <v>4217.3900000000003</v>
          </cell>
        </row>
        <row r="415">
          <cell r="A415">
            <v>114321</v>
          </cell>
          <cell r="B415" t="str">
            <v xml:space="preserve"> ‡õéng ½Ÿ d¯m lŸng nhúa 3.5kg/m2,d¡y  8cm </v>
          </cell>
          <cell r="C415" t="str">
            <v>m2</v>
          </cell>
          <cell r="D415">
            <v>18552.509999999998</v>
          </cell>
          <cell r="E415">
            <v>1089.8599999999999</v>
          </cell>
          <cell r="F415">
            <v>2555.9899999999998</v>
          </cell>
        </row>
        <row r="416">
          <cell r="A416">
            <v>114322</v>
          </cell>
          <cell r="B416" t="str">
            <v xml:space="preserve"> ‡õéng ½Ÿ d¯m lŸng nhúa 3.5kg/m2 d¡y 10cm </v>
          </cell>
          <cell r="C416" t="str">
            <v>m2</v>
          </cell>
          <cell r="D416">
            <v>20432.650000000001</v>
          </cell>
          <cell r="E416">
            <v>1204.6400000000001</v>
          </cell>
          <cell r="F416">
            <v>3377.56</v>
          </cell>
        </row>
        <row r="417">
          <cell r="A417">
            <v>114323</v>
          </cell>
          <cell r="B417" t="str">
            <v xml:space="preserve"> ‡õéng ½Ÿ d¯m lŸng nhúa 3.5kg/m2 d¡y 12cm </v>
          </cell>
          <cell r="C417" t="str">
            <v>m2</v>
          </cell>
          <cell r="D417">
            <v>22300.15</v>
          </cell>
          <cell r="E417">
            <v>1204.6400000000001</v>
          </cell>
          <cell r="F417">
            <v>3377.56</v>
          </cell>
        </row>
        <row r="418">
          <cell r="A418">
            <v>114324</v>
          </cell>
          <cell r="B418" t="str">
            <v xml:space="preserve"> ‡õéng ½Ÿ d¯m lŸng nhúa 3.5kg/m2 d¡y 14cm </v>
          </cell>
          <cell r="C418" t="str">
            <v>m2</v>
          </cell>
          <cell r="D418">
            <v>24225.88</v>
          </cell>
          <cell r="E418">
            <v>1204.6400000000001</v>
          </cell>
          <cell r="F418">
            <v>3377.56</v>
          </cell>
        </row>
        <row r="419">
          <cell r="A419">
            <v>114325</v>
          </cell>
          <cell r="B419" t="str">
            <v xml:space="preserve"> ‡õéng ½Ÿ d¯m lŸng nhúa 3.5kg/m2 d¡y 15cm </v>
          </cell>
          <cell r="C419" t="str">
            <v>m2</v>
          </cell>
          <cell r="D419">
            <v>25104.13</v>
          </cell>
          <cell r="E419">
            <v>1319.42</v>
          </cell>
          <cell r="F419">
            <v>4217.3900000000003</v>
          </cell>
        </row>
        <row r="420">
          <cell r="A420">
            <v>114331</v>
          </cell>
          <cell r="B420" t="str">
            <v xml:space="preserve"> ‡õéng ½Ÿ d¯m lŸng nhúa 5.0kg/m2,d¡y  8cm </v>
          </cell>
          <cell r="C420" t="str">
            <v>m2</v>
          </cell>
          <cell r="D420">
            <v>22504.51</v>
          </cell>
          <cell r="E420">
            <v>1434.2</v>
          </cell>
          <cell r="F420">
            <v>2738.57</v>
          </cell>
        </row>
        <row r="421">
          <cell r="A421">
            <v>114332</v>
          </cell>
          <cell r="B421" t="str">
            <v xml:space="preserve"> ‡õéng ½Ÿ d¯m lŸng nhúa 5.0kg/m2 d¡y 10cm </v>
          </cell>
          <cell r="C421" t="str">
            <v>m2</v>
          </cell>
          <cell r="D421">
            <v>24384.65</v>
          </cell>
          <cell r="E421">
            <v>1548.98</v>
          </cell>
          <cell r="F421">
            <v>3651.42</v>
          </cell>
        </row>
        <row r="422">
          <cell r="A422">
            <v>114333</v>
          </cell>
          <cell r="B422" t="str">
            <v xml:space="preserve"> ‡õéng ½Ÿ d¯m lŸng nhúa 5.0kg/m2 d¡y 12cm </v>
          </cell>
          <cell r="C422" t="str">
            <v>m2</v>
          </cell>
          <cell r="D422">
            <v>26252.15</v>
          </cell>
          <cell r="E422">
            <v>1548.98</v>
          </cell>
          <cell r="F422">
            <v>3651.42</v>
          </cell>
        </row>
        <row r="423">
          <cell r="A423">
            <v>114334</v>
          </cell>
          <cell r="B423" t="str">
            <v xml:space="preserve"> ‡õéng ½Ÿ d¯m lŸng nhúa 5.0kg/m2 d¡y 14cm </v>
          </cell>
          <cell r="C423" t="str">
            <v>m2</v>
          </cell>
          <cell r="D423">
            <v>28177.88</v>
          </cell>
          <cell r="E423">
            <v>1548.98</v>
          </cell>
          <cell r="F423">
            <v>3651.42</v>
          </cell>
        </row>
        <row r="424">
          <cell r="A424">
            <v>114335</v>
          </cell>
          <cell r="B424" t="str">
            <v xml:space="preserve"> ‡õéng ½Ÿ d¯m lŸng nhúa 5.0kg/m2 d¡y 15cm </v>
          </cell>
          <cell r="C424" t="str">
            <v>m2</v>
          </cell>
          <cell r="D424">
            <v>29056.13</v>
          </cell>
          <cell r="E424">
            <v>1663.75</v>
          </cell>
          <cell r="F424">
            <v>4564.28</v>
          </cell>
        </row>
        <row r="425">
          <cell r="A425">
            <v>114341</v>
          </cell>
          <cell r="B425" t="str">
            <v xml:space="preserve"> ‡õéng ½Ÿ d¯m lŸng nhúa 6.0kg/m2,d¡y  8cm </v>
          </cell>
          <cell r="C425" t="str">
            <v>m2</v>
          </cell>
          <cell r="D425">
            <v>25159.66</v>
          </cell>
          <cell r="E425">
            <v>1434.2</v>
          </cell>
          <cell r="F425">
            <v>2738.57</v>
          </cell>
        </row>
        <row r="426">
          <cell r="A426">
            <v>114342</v>
          </cell>
          <cell r="B426" t="str">
            <v xml:space="preserve"> ‡õéng ½Ÿ d¯m lŸng nhúa 6.0kg/m2 d¡y 10cm </v>
          </cell>
          <cell r="C426" t="str">
            <v>m2</v>
          </cell>
          <cell r="D426">
            <v>27039.8</v>
          </cell>
          <cell r="E426">
            <v>1548.98</v>
          </cell>
          <cell r="F426">
            <v>3651.42</v>
          </cell>
        </row>
        <row r="427">
          <cell r="A427">
            <v>114343</v>
          </cell>
          <cell r="B427" t="str">
            <v xml:space="preserve"> ‡õéng ½Ÿ d¯m lŸng nhúa 6.0kg/m2 d¡y 12cm </v>
          </cell>
          <cell r="C427" t="str">
            <v>m2</v>
          </cell>
          <cell r="D427">
            <v>28907.3</v>
          </cell>
          <cell r="E427">
            <v>1548.98</v>
          </cell>
          <cell r="F427">
            <v>3651.42</v>
          </cell>
        </row>
        <row r="428">
          <cell r="A428">
            <v>114344</v>
          </cell>
          <cell r="B428" t="str">
            <v xml:space="preserve"> ‡õéng ½Ÿ d¯m lŸng nhúa 6.0kg/m2 d¡y 14cm </v>
          </cell>
          <cell r="C428" t="str">
            <v>m2</v>
          </cell>
          <cell r="D428">
            <v>30833.03</v>
          </cell>
          <cell r="E428">
            <v>1548.98</v>
          </cell>
          <cell r="F428">
            <v>3651.42</v>
          </cell>
        </row>
        <row r="429">
          <cell r="A429">
            <v>114345</v>
          </cell>
          <cell r="B429" t="str">
            <v xml:space="preserve"> ‡õéng ½Ÿ d¯m lŸng nhúa 6.0kg/m2 d¡y 15cm </v>
          </cell>
          <cell r="C429" t="str">
            <v>m2</v>
          </cell>
          <cell r="D429">
            <v>31711.279999999999</v>
          </cell>
          <cell r="E429">
            <v>1663.75</v>
          </cell>
          <cell r="F429">
            <v>4564.28</v>
          </cell>
        </row>
        <row r="430">
          <cell r="A430">
            <v>114351</v>
          </cell>
          <cell r="B430" t="str">
            <v xml:space="preserve"> ‡õéng ½Ÿ d¯m lŸng nhúa 6.5kg/m2,d¡y  8cm </v>
          </cell>
          <cell r="C430" t="str">
            <v>m2</v>
          </cell>
          <cell r="D430">
            <v>27562.9</v>
          </cell>
          <cell r="E430">
            <v>1778.53</v>
          </cell>
          <cell r="F430">
            <v>2921.14</v>
          </cell>
        </row>
        <row r="431">
          <cell r="A431">
            <v>114352</v>
          </cell>
          <cell r="B431" t="str">
            <v xml:space="preserve"> ‡õéng ½Ÿ d¯m lŸng nhúa 6.5kg/m2 d¡y 10cm </v>
          </cell>
          <cell r="C431" t="str">
            <v>m2</v>
          </cell>
          <cell r="D431">
            <v>29443.040000000001</v>
          </cell>
          <cell r="E431">
            <v>1893.31</v>
          </cell>
          <cell r="F431">
            <v>3833.99</v>
          </cell>
        </row>
        <row r="432">
          <cell r="A432">
            <v>114353</v>
          </cell>
          <cell r="B432" t="str">
            <v xml:space="preserve"> ‡õéng ½Ÿ d¯m lŸng nhúa 6.5kg/m2 d¡y 12cm </v>
          </cell>
          <cell r="C432" t="str">
            <v>m2</v>
          </cell>
          <cell r="D432">
            <v>31310.54</v>
          </cell>
          <cell r="E432">
            <v>1893.31</v>
          </cell>
          <cell r="F432">
            <v>3833.99</v>
          </cell>
        </row>
        <row r="433">
          <cell r="A433">
            <v>114354</v>
          </cell>
          <cell r="B433" t="str">
            <v xml:space="preserve"> ‡õéng ½Ÿ d¯m lŸng nhúa 6.5kg/m2 d¡y 14cm </v>
          </cell>
          <cell r="C433" t="str">
            <v>m2</v>
          </cell>
          <cell r="D433">
            <v>33236.269999999997</v>
          </cell>
          <cell r="E433">
            <v>1893.31</v>
          </cell>
          <cell r="F433">
            <v>3833.99</v>
          </cell>
        </row>
        <row r="434">
          <cell r="A434">
            <v>114355</v>
          </cell>
          <cell r="B434" t="str">
            <v xml:space="preserve"> ‡õéng ½Ÿ d¯m lŸng nhúa 6.5kg/m2 d¡y 15cm </v>
          </cell>
          <cell r="C434" t="str">
            <v>m2</v>
          </cell>
          <cell r="D434">
            <v>34114.519999999997</v>
          </cell>
          <cell r="E434">
            <v>2008.09</v>
          </cell>
          <cell r="F434">
            <v>4564.28</v>
          </cell>
        </row>
        <row r="435">
          <cell r="A435">
            <v>114361</v>
          </cell>
          <cell r="B435" t="str">
            <v xml:space="preserve"> ‡õéng ½Ÿ d¯m lŸng nhúa 8.0kg/m2,d¡y  8cm </v>
          </cell>
          <cell r="C435" t="str">
            <v>m2</v>
          </cell>
          <cell r="D435">
            <v>31525.62</v>
          </cell>
          <cell r="E435">
            <v>1778.53</v>
          </cell>
          <cell r="F435">
            <v>2921.14</v>
          </cell>
        </row>
        <row r="436">
          <cell r="A436">
            <v>114362</v>
          </cell>
          <cell r="B436" t="str">
            <v xml:space="preserve"> ‡õéng ½Ÿ d¯m lŸng nhúa 8.0kg/m2 d¡y 10cm </v>
          </cell>
          <cell r="C436" t="str">
            <v>m2</v>
          </cell>
          <cell r="D436">
            <v>33405.760000000002</v>
          </cell>
          <cell r="E436">
            <v>1893.31</v>
          </cell>
          <cell r="F436">
            <v>3833.99</v>
          </cell>
        </row>
        <row r="437">
          <cell r="A437">
            <v>114363</v>
          </cell>
          <cell r="B437" t="str">
            <v xml:space="preserve"> ‡õéng ½Ÿ d¯m lŸng nhúa 8.0kg/m2 d¡y 12cm </v>
          </cell>
          <cell r="C437" t="str">
            <v>m2</v>
          </cell>
          <cell r="D437">
            <v>35273.269999999997</v>
          </cell>
          <cell r="E437">
            <v>1893.31</v>
          </cell>
          <cell r="F437">
            <v>3833.99</v>
          </cell>
        </row>
        <row r="438">
          <cell r="A438">
            <v>114364</v>
          </cell>
          <cell r="B438" t="str">
            <v xml:space="preserve"> ‡õéng ½Ÿ d¯m lŸng nhúa 8.0kg/m2 d¡y 14cm </v>
          </cell>
          <cell r="C438" t="str">
            <v>m2</v>
          </cell>
          <cell r="D438">
            <v>37198.99</v>
          </cell>
          <cell r="E438">
            <v>1893.31</v>
          </cell>
          <cell r="F438">
            <v>3833.99</v>
          </cell>
        </row>
        <row r="439">
          <cell r="A439">
            <v>114365</v>
          </cell>
          <cell r="B439" t="str">
            <v xml:space="preserve"> ‡õéng ½Ÿ d¯m lŸng nhúa 8.0kg/m2 d¡y 15cm </v>
          </cell>
          <cell r="C439" t="str">
            <v>m2</v>
          </cell>
          <cell r="D439">
            <v>38077.24</v>
          </cell>
          <cell r="E439">
            <v>2008.09</v>
          </cell>
          <cell r="F439">
            <v>4564.28</v>
          </cell>
        </row>
        <row r="440">
          <cell r="A440">
            <v>114412</v>
          </cell>
          <cell r="B440" t="str">
            <v xml:space="preserve"> ‡õéng ½d¯m nhúa thµm nhºp 5.5kg/m2,H 6cm </v>
          </cell>
          <cell r="C440" t="str">
            <v>m2</v>
          </cell>
          <cell r="D440">
            <v>23488.94</v>
          </cell>
          <cell r="E440">
            <v>1578.15</v>
          </cell>
          <cell r="F440">
            <v>2373.42</v>
          </cell>
        </row>
        <row r="441">
          <cell r="A441">
            <v>114413</v>
          </cell>
          <cell r="B441" t="str">
            <v xml:space="preserve"> ‡õéng ½d¯m nhúa thµm nhºp 5.5kg/m2,H 7cm </v>
          </cell>
          <cell r="C441" t="str">
            <v>m2</v>
          </cell>
          <cell r="D441">
            <v>24481.8</v>
          </cell>
          <cell r="E441">
            <v>1578.15</v>
          </cell>
          <cell r="F441">
            <v>2373.42</v>
          </cell>
        </row>
        <row r="442">
          <cell r="A442">
            <v>114414</v>
          </cell>
          <cell r="B442" t="str">
            <v xml:space="preserve"> ‡õéng ½d¯m nhúa thµm nhºp 5.5kg/m2,H 8cm </v>
          </cell>
          <cell r="C442" t="str">
            <v>m2</v>
          </cell>
          <cell r="D442">
            <v>25474.65</v>
          </cell>
          <cell r="E442">
            <v>1578.15</v>
          </cell>
          <cell r="F442">
            <v>2373.42</v>
          </cell>
        </row>
        <row r="443">
          <cell r="A443">
            <v>114415</v>
          </cell>
          <cell r="B443" t="str">
            <v xml:space="preserve"> ‡õéng ½d¯m nhúa thµm nhºp 5.5kg/m2,H 9cm </v>
          </cell>
          <cell r="C443" t="str">
            <v>m2</v>
          </cell>
          <cell r="D443">
            <v>25869.17</v>
          </cell>
          <cell r="E443">
            <v>1578.15</v>
          </cell>
          <cell r="F443">
            <v>2373.42</v>
          </cell>
        </row>
        <row r="444">
          <cell r="A444">
            <v>114416</v>
          </cell>
          <cell r="B444" t="str">
            <v xml:space="preserve"> ‡õéng ½d¯m nhúa thµm nhºp 5.5kg/m2,H10cm </v>
          </cell>
          <cell r="C444" t="str">
            <v>m2</v>
          </cell>
          <cell r="D444">
            <v>27958.05</v>
          </cell>
          <cell r="E444">
            <v>1725.15</v>
          </cell>
          <cell r="F444">
            <v>3468.85</v>
          </cell>
        </row>
        <row r="445">
          <cell r="A445">
            <v>114417</v>
          </cell>
          <cell r="B445" t="str">
            <v xml:space="preserve"> ‡õéng ½d¯m nhúa thµm nhºp 5.5kg/m2,H12cm </v>
          </cell>
          <cell r="C445" t="str">
            <v>m2</v>
          </cell>
          <cell r="D445">
            <v>30040.62</v>
          </cell>
          <cell r="E445">
            <v>1725.15</v>
          </cell>
          <cell r="F445">
            <v>3468.85</v>
          </cell>
        </row>
        <row r="446">
          <cell r="A446">
            <v>114418</v>
          </cell>
          <cell r="B446" t="str">
            <v xml:space="preserve"> ‡õéng ½d¯m nhúa thµm nhºp 5.5kg/m2,H14cm </v>
          </cell>
          <cell r="C446" t="str">
            <v>m2</v>
          </cell>
          <cell r="D446">
            <v>32130.25</v>
          </cell>
          <cell r="E446">
            <v>1725.15</v>
          </cell>
          <cell r="F446">
            <v>3468.85</v>
          </cell>
        </row>
        <row r="447">
          <cell r="A447">
            <v>114419</v>
          </cell>
          <cell r="B447" t="str">
            <v xml:space="preserve"> ‡õéng ½d¯m nhúa thµm nhºp 5.5kg/m2,H15cm </v>
          </cell>
          <cell r="C447" t="str">
            <v>m2</v>
          </cell>
          <cell r="D447">
            <v>33164.61</v>
          </cell>
          <cell r="E447">
            <v>1818.11</v>
          </cell>
          <cell r="F447">
            <v>3833.99</v>
          </cell>
        </row>
        <row r="448">
          <cell r="A448">
            <v>114420</v>
          </cell>
          <cell r="B448" t="str">
            <v xml:space="preserve"> ‡õéng ½d¯m nhúa thµm nhºp 6.0kg/m2,H 4cm </v>
          </cell>
          <cell r="C448" t="str">
            <v>m2</v>
          </cell>
          <cell r="D448">
            <v>22446.57</v>
          </cell>
          <cell r="E448">
            <v>1370.61</v>
          </cell>
          <cell r="F448">
            <v>2063.0500000000002</v>
          </cell>
        </row>
        <row r="449">
          <cell r="A449">
            <v>114421</v>
          </cell>
          <cell r="B449" t="str">
            <v xml:space="preserve"> ‡õéng ½d¯m nhúa thµm nhºp 6.0kg/m2,H 5cm </v>
          </cell>
          <cell r="C449" t="str">
            <v>m2</v>
          </cell>
          <cell r="D449">
            <v>23340.05</v>
          </cell>
          <cell r="E449">
            <v>1370.61</v>
          </cell>
          <cell r="F449">
            <v>2063.0500000000002</v>
          </cell>
        </row>
        <row r="450">
          <cell r="A450">
            <v>114422</v>
          </cell>
          <cell r="B450" t="str">
            <v xml:space="preserve"> ‡õéng ½d¯m nhúa thµm nhºp 6.0kg/m2,H 6cm </v>
          </cell>
          <cell r="C450" t="str">
            <v>m2</v>
          </cell>
          <cell r="D450">
            <v>24836.52</v>
          </cell>
          <cell r="E450">
            <v>1578.15</v>
          </cell>
          <cell r="F450">
            <v>2373.42</v>
          </cell>
        </row>
        <row r="451">
          <cell r="A451">
            <v>114423</v>
          </cell>
          <cell r="B451" t="str">
            <v xml:space="preserve"> ‡õéng ½d¯m nhúa thµm nhºp 6.0kg/m2,H 7cm </v>
          </cell>
          <cell r="C451" t="str">
            <v>m2</v>
          </cell>
          <cell r="D451">
            <v>25829.37</v>
          </cell>
          <cell r="E451">
            <v>1578.15</v>
          </cell>
          <cell r="F451">
            <v>2373.42</v>
          </cell>
        </row>
        <row r="452">
          <cell r="A452">
            <v>114424</v>
          </cell>
          <cell r="B452" t="str">
            <v xml:space="preserve"> ‡õéng ½d¯m nhúa thµm nhºp 6.0kg/m2,H 8cm </v>
          </cell>
          <cell r="C452" t="str">
            <v>m2</v>
          </cell>
          <cell r="D452">
            <v>26822.22</v>
          </cell>
          <cell r="E452">
            <v>1578.15</v>
          </cell>
          <cell r="F452">
            <v>2373.42</v>
          </cell>
        </row>
        <row r="453">
          <cell r="A453">
            <v>114425</v>
          </cell>
          <cell r="B453" t="str">
            <v xml:space="preserve"> ‡õéng ½d¯m nhúa thµm nhºp 6.0kg/m2,H 9cm </v>
          </cell>
          <cell r="C453" t="str">
            <v>m2</v>
          </cell>
          <cell r="D453">
            <v>27216.74</v>
          </cell>
          <cell r="E453">
            <v>1578.15</v>
          </cell>
          <cell r="F453">
            <v>2373.42</v>
          </cell>
        </row>
        <row r="454">
          <cell r="A454">
            <v>114426</v>
          </cell>
          <cell r="B454" t="str">
            <v xml:space="preserve"> ‡õéng ½d¯m nhúa thµm nhºp 6.0kg/m2,H10cm </v>
          </cell>
          <cell r="C454" t="str">
            <v>m2</v>
          </cell>
          <cell r="D454">
            <v>29305.63</v>
          </cell>
          <cell r="E454">
            <v>1725.15</v>
          </cell>
          <cell r="F454">
            <v>3468.85</v>
          </cell>
        </row>
        <row r="455">
          <cell r="A455">
            <v>114427</v>
          </cell>
          <cell r="B455" t="str">
            <v xml:space="preserve"> ‡õéng ½d¯m nhúa thµm nhºp 6.0kg/m2,H12cm </v>
          </cell>
          <cell r="C455" t="str">
            <v>m2</v>
          </cell>
          <cell r="D455">
            <v>31388.19</v>
          </cell>
          <cell r="E455">
            <v>1725.15</v>
          </cell>
          <cell r="F455">
            <v>3468.85</v>
          </cell>
        </row>
        <row r="456">
          <cell r="A456">
            <v>114428</v>
          </cell>
          <cell r="B456" t="str">
            <v xml:space="preserve"> ‡õéng ½d¯m nhúa thµm nhºp 6.0kg/m2,H14cm </v>
          </cell>
          <cell r="C456" t="str">
            <v>m2</v>
          </cell>
          <cell r="D456">
            <v>33477.83</v>
          </cell>
          <cell r="E456">
            <v>1725.15</v>
          </cell>
          <cell r="F456">
            <v>3468.85</v>
          </cell>
        </row>
        <row r="457">
          <cell r="A457">
            <v>114429</v>
          </cell>
          <cell r="B457" t="str">
            <v xml:space="preserve"> ‡õéng ½d¯m nhúa thµm nhºp 6.0kg/m2,H15cm </v>
          </cell>
          <cell r="C457" t="str">
            <v>m2</v>
          </cell>
          <cell r="D457">
            <v>34512.19</v>
          </cell>
          <cell r="E457">
            <v>1818.11</v>
          </cell>
          <cell r="F457">
            <v>3833.99</v>
          </cell>
        </row>
        <row r="458">
          <cell r="A458">
            <v>114430</v>
          </cell>
          <cell r="B458" t="str">
            <v xml:space="preserve"> ‡õéng ½d¯m nhúa thµm nhºp 7.0kg/m2,H 4cm </v>
          </cell>
          <cell r="C458" t="str">
            <v>m2</v>
          </cell>
          <cell r="D458">
            <v>25061.72</v>
          </cell>
          <cell r="E458">
            <v>1370.61</v>
          </cell>
          <cell r="F458">
            <v>2063.0500000000002</v>
          </cell>
        </row>
        <row r="459">
          <cell r="A459">
            <v>114431</v>
          </cell>
          <cell r="B459" t="str">
            <v xml:space="preserve"> ‡õéng ½d¯m nhúa thµm nhºp 7.0kg/m2,H 5cm </v>
          </cell>
          <cell r="C459" t="str">
            <v>m2</v>
          </cell>
          <cell r="D459">
            <v>25955.200000000001</v>
          </cell>
          <cell r="E459">
            <v>1370.61</v>
          </cell>
          <cell r="F459">
            <v>2063.0500000000002</v>
          </cell>
        </row>
        <row r="460">
          <cell r="A460">
            <v>114432</v>
          </cell>
          <cell r="B460" t="str">
            <v xml:space="preserve"> ‡õéng ½d¯m nhúa thµm nhºp 7.0kg/m2,H 6cm </v>
          </cell>
          <cell r="C460" t="str">
            <v>m2</v>
          </cell>
          <cell r="D460">
            <v>27651.67</v>
          </cell>
          <cell r="E460">
            <v>1578.15</v>
          </cell>
          <cell r="F460">
            <v>2373.42</v>
          </cell>
        </row>
        <row r="461">
          <cell r="A461">
            <v>114433</v>
          </cell>
          <cell r="B461" t="str">
            <v xml:space="preserve"> ‡õéng ½d¯m nhúa thµm nhºp 7.0kg/m2,H 7cm </v>
          </cell>
          <cell r="C461" t="str">
            <v>m2</v>
          </cell>
          <cell r="D461">
            <v>28644.52</v>
          </cell>
          <cell r="E461">
            <v>1578.15</v>
          </cell>
          <cell r="F461">
            <v>2373.42</v>
          </cell>
        </row>
        <row r="462">
          <cell r="A462">
            <v>114434</v>
          </cell>
          <cell r="B462" t="str">
            <v xml:space="preserve"> ‡õéng ½d¯m nhúa thµm nhºp 7.0kg/m2,H 8cm </v>
          </cell>
          <cell r="C462" t="str">
            <v>m2</v>
          </cell>
          <cell r="D462">
            <v>29637.37</v>
          </cell>
          <cell r="E462">
            <v>1578.15</v>
          </cell>
          <cell r="F462">
            <v>2373.42</v>
          </cell>
        </row>
        <row r="463">
          <cell r="A463">
            <v>114442</v>
          </cell>
          <cell r="B463" t="str">
            <v xml:space="preserve"> ‡õéng ½d¯m nhúa thµm nhºp 8.0kg/m2,H 6cm </v>
          </cell>
          <cell r="C463" t="str">
            <v>m2</v>
          </cell>
          <cell r="D463">
            <v>29989.72</v>
          </cell>
          <cell r="E463">
            <v>1578.15</v>
          </cell>
          <cell r="F463">
            <v>2373.42</v>
          </cell>
        </row>
        <row r="464">
          <cell r="A464">
            <v>114443</v>
          </cell>
          <cell r="B464" t="str">
            <v xml:space="preserve"> ‡õéng ½d¯m nhúa thµm nhºp 8.0kg/m2,H 7cm </v>
          </cell>
          <cell r="C464" t="str">
            <v>m2</v>
          </cell>
          <cell r="D464">
            <v>30982.57</v>
          </cell>
          <cell r="E464">
            <v>1578.15</v>
          </cell>
          <cell r="F464">
            <v>2373.42</v>
          </cell>
        </row>
        <row r="465">
          <cell r="A465">
            <v>114444</v>
          </cell>
          <cell r="B465" t="str">
            <v xml:space="preserve"> ‡õéng ½d¯m nhúa thµm nhºp 8.0kg/m2,H 8cm </v>
          </cell>
          <cell r="C465" t="str">
            <v>m2</v>
          </cell>
          <cell r="D465">
            <v>31975.42</v>
          </cell>
          <cell r="E465">
            <v>1578.15</v>
          </cell>
          <cell r="F465">
            <v>2373.42</v>
          </cell>
        </row>
        <row r="466">
          <cell r="A466">
            <v>114452</v>
          </cell>
          <cell r="B466" t="str">
            <v xml:space="preserve"> ‡õéng ½d¯m nhúa thµm nhºp 9.0kg/m2,H 6cm </v>
          </cell>
          <cell r="C466" t="str">
            <v>m2</v>
          </cell>
          <cell r="D466">
            <v>32241.97</v>
          </cell>
          <cell r="E466">
            <v>1578.15</v>
          </cell>
          <cell r="F466">
            <v>2373.42</v>
          </cell>
        </row>
        <row r="467">
          <cell r="A467">
            <v>114453</v>
          </cell>
          <cell r="B467" t="str">
            <v xml:space="preserve"> ‡õéng ½d¯m nhúa thµm nhºp 9.0kg/m2,H 7cm </v>
          </cell>
          <cell r="C467" t="str">
            <v>m2</v>
          </cell>
          <cell r="D467">
            <v>33234.82</v>
          </cell>
          <cell r="E467">
            <v>1578.15</v>
          </cell>
          <cell r="F467">
            <v>2373.42</v>
          </cell>
        </row>
        <row r="468">
          <cell r="A468">
            <v>114454</v>
          </cell>
          <cell r="B468" t="str">
            <v xml:space="preserve"> ‡õéng ½d¯m nhúa thµm nhºp 9.0kg/m2,H 8cm </v>
          </cell>
          <cell r="C468" t="str">
            <v>m2</v>
          </cell>
          <cell r="D468">
            <v>34227.67</v>
          </cell>
          <cell r="E468">
            <v>1578.15</v>
          </cell>
          <cell r="F468">
            <v>2373.42</v>
          </cell>
        </row>
        <row r="469">
          <cell r="A469">
            <v>114460</v>
          </cell>
          <cell r="B469" t="str">
            <v xml:space="preserve"> ‡õéng ½d¯m nhúa thµm nhºp  10kg/m2,H 4cm </v>
          </cell>
          <cell r="C469" t="str">
            <v>m2</v>
          </cell>
          <cell r="D469">
            <v>24791.67</v>
          </cell>
          <cell r="E469">
            <v>1163.07</v>
          </cell>
          <cell r="F469">
            <v>2190.85</v>
          </cell>
        </row>
        <row r="470">
          <cell r="A470">
            <v>114461</v>
          </cell>
          <cell r="B470" t="str">
            <v xml:space="preserve"> ‡õéng ½d¯m nhúa thµm nhºp  10kg/m2,H 5cm </v>
          </cell>
          <cell r="C470" t="str">
            <v>m2</v>
          </cell>
          <cell r="D470">
            <v>25685.15</v>
          </cell>
          <cell r="E470">
            <v>1163.07</v>
          </cell>
          <cell r="F470">
            <v>2190.85</v>
          </cell>
        </row>
        <row r="471">
          <cell r="A471">
            <v>114462</v>
          </cell>
          <cell r="B471" t="str">
            <v xml:space="preserve"> ‡õéng ½d¯m nhúa thµm nhºp  10kg/m2,H 6cm </v>
          </cell>
          <cell r="C471" t="str">
            <v>m2</v>
          </cell>
          <cell r="D471">
            <v>27181.62</v>
          </cell>
          <cell r="E471">
            <v>1436.55</v>
          </cell>
          <cell r="F471">
            <v>2610.77</v>
          </cell>
        </row>
        <row r="472">
          <cell r="A472">
            <v>114463</v>
          </cell>
          <cell r="B472" t="str">
            <v xml:space="preserve"> ‡õéng ½d¯m nhúa thµm nhºp  10kg/m2,H 7cm </v>
          </cell>
          <cell r="C472" t="str">
            <v>m2</v>
          </cell>
          <cell r="D472">
            <v>28174.47</v>
          </cell>
          <cell r="E472">
            <v>1436.55</v>
          </cell>
          <cell r="F472">
            <v>2610.77</v>
          </cell>
        </row>
        <row r="473">
          <cell r="A473">
            <v>114464</v>
          </cell>
          <cell r="B473" t="str">
            <v xml:space="preserve"> ‡õéng ½d¯m nhúa thµm nhºp  10kg/m2,H 8cm </v>
          </cell>
          <cell r="C473" t="str">
            <v>m2</v>
          </cell>
          <cell r="D473">
            <v>29167.32</v>
          </cell>
          <cell r="E473">
            <v>1436.55</v>
          </cell>
          <cell r="F473">
            <v>2610.77</v>
          </cell>
        </row>
        <row r="474">
          <cell r="A474">
            <v>114470</v>
          </cell>
          <cell r="B474" t="str">
            <v xml:space="preserve"> ‡õéng ½d¯m nhúa thµm nhºp 12kg/m2,H  4cm </v>
          </cell>
          <cell r="C474" t="str">
            <v>m2</v>
          </cell>
          <cell r="D474">
            <v>28422.87</v>
          </cell>
          <cell r="E474">
            <v>1163.07</v>
          </cell>
          <cell r="F474">
            <v>2190.85</v>
          </cell>
        </row>
        <row r="475">
          <cell r="A475">
            <v>114471</v>
          </cell>
          <cell r="B475" t="str">
            <v xml:space="preserve"> ‡õéng ½d¯m nhúa thµm nhºp 12kg/m2,H  5cm </v>
          </cell>
          <cell r="C475" t="str">
            <v>m2</v>
          </cell>
          <cell r="D475">
            <v>29316.35</v>
          </cell>
          <cell r="E475">
            <v>1163.07</v>
          </cell>
          <cell r="F475">
            <v>2190.85</v>
          </cell>
        </row>
        <row r="476">
          <cell r="A476">
            <v>114472</v>
          </cell>
          <cell r="B476" t="str">
            <v xml:space="preserve"> ‡õéng ½d¯m nhúa thµm nhºp 12kg/m2,H  6cm </v>
          </cell>
          <cell r="C476" t="str">
            <v>m2</v>
          </cell>
          <cell r="D476">
            <v>30812.82</v>
          </cell>
          <cell r="E476">
            <v>1436.55</v>
          </cell>
          <cell r="F476">
            <v>2610.77</v>
          </cell>
        </row>
        <row r="477">
          <cell r="A477">
            <v>114473</v>
          </cell>
          <cell r="B477" t="str">
            <v xml:space="preserve"> ‡õéng ½d¯m nhúa thµm nhºp 12kg/m2,H  7cm </v>
          </cell>
          <cell r="C477" t="str">
            <v>m2</v>
          </cell>
          <cell r="D477">
            <v>31805.67</v>
          </cell>
          <cell r="E477">
            <v>1436.55</v>
          </cell>
          <cell r="F477">
            <v>2610.77</v>
          </cell>
        </row>
        <row r="478">
          <cell r="A478">
            <v>114474</v>
          </cell>
          <cell r="B478" t="str">
            <v xml:space="preserve"> ‡õéng ½d¯m nhúa thµm nhºp 12kg/m2,H  8cm </v>
          </cell>
          <cell r="C478" t="str">
            <v>m2</v>
          </cell>
          <cell r="D478">
            <v>32798.519999999997</v>
          </cell>
          <cell r="E478">
            <v>1436.55</v>
          </cell>
          <cell r="F478">
            <v>2610.77</v>
          </cell>
        </row>
        <row r="479">
          <cell r="A479">
            <v>114475</v>
          </cell>
          <cell r="B479" t="str">
            <v xml:space="preserve"> ‡õéng ½d¯m nhúa thµm nhºp 12kg/m2,H  9cm </v>
          </cell>
          <cell r="C479" t="str">
            <v>m2</v>
          </cell>
          <cell r="D479">
            <v>33193.050000000003</v>
          </cell>
          <cell r="E479">
            <v>1436.55</v>
          </cell>
          <cell r="F479">
            <v>2610.77</v>
          </cell>
        </row>
        <row r="480">
          <cell r="A480">
            <v>114476</v>
          </cell>
          <cell r="B480" t="str">
            <v xml:space="preserve"> ‡õéng ½d¯m nhúa thµm nhºp 12kg/m2,H 10cm </v>
          </cell>
          <cell r="C480" t="str">
            <v>m2</v>
          </cell>
          <cell r="D480">
            <v>35281.93</v>
          </cell>
          <cell r="E480">
            <v>1582.47</v>
          </cell>
          <cell r="F480">
            <v>3760.96</v>
          </cell>
        </row>
        <row r="481">
          <cell r="A481">
            <v>114477</v>
          </cell>
          <cell r="B481" t="str">
            <v xml:space="preserve"> ‡õéng ½d¯m nhúa thµm nhºp 12kg/m2,H 12cm </v>
          </cell>
          <cell r="C481" t="str">
            <v>m2</v>
          </cell>
          <cell r="D481">
            <v>37364.49</v>
          </cell>
          <cell r="E481">
            <v>1582.47</v>
          </cell>
          <cell r="F481">
            <v>3760.96</v>
          </cell>
        </row>
        <row r="482">
          <cell r="A482">
            <v>114478</v>
          </cell>
          <cell r="B482" t="str">
            <v xml:space="preserve"> ‡õéng ½d¯m nhúa thµm nhºp 12kg/m2,H 14cm </v>
          </cell>
          <cell r="C482" t="str">
            <v>m2</v>
          </cell>
          <cell r="D482">
            <v>39454.129999999997</v>
          </cell>
          <cell r="E482">
            <v>1582.47</v>
          </cell>
          <cell r="F482">
            <v>3760.96</v>
          </cell>
        </row>
        <row r="483">
          <cell r="A483">
            <v>114479</v>
          </cell>
          <cell r="B483" t="str">
            <v xml:space="preserve"> ‡õéng ½d¯m nhúa thµm nhºp 12kg/m2,H 15cm </v>
          </cell>
          <cell r="C483" t="str">
            <v>m2</v>
          </cell>
          <cell r="D483">
            <v>40488.49</v>
          </cell>
          <cell r="E483">
            <v>1666.78</v>
          </cell>
          <cell r="F483">
            <v>4253.8999999999996</v>
          </cell>
        </row>
        <row r="484">
          <cell r="A484">
            <v>114482</v>
          </cell>
          <cell r="B484" t="str">
            <v xml:space="preserve"> ‡õéng ½d¯m nhúa thµm nhºp 14kg/m2,H  6cm </v>
          </cell>
          <cell r="C484" t="str">
            <v>m2</v>
          </cell>
          <cell r="D484">
            <v>34444.019999999997</v>
          </cell>
          <cell r="E484">
            <v>1948.9</v>
          </cell>
          <cell r="F484">
            <v>2610.77</v>
          </cell>
        </row>
        <row r="485">
          <cell r="A485">
            <v>114483</v>
          </cell>
          <cell r="B485" t="str">
            <v xml:space="preserve"> ‡õéng ½d¯m nhúa thµm nhºp 14kg/m2,H  7cm </v>
          </cell>
          <cell r="C485" t="str">
            <v>m2</v>
          </cell>
          <cell r="D485">
            <v>35436.870000000003</v>
          </cell>
          <cell r="E485">
            <v>1948.9</v>
          </cell>
          <cell r="F485">
            <v>2610.77</v>
          </cell>
        </row>
        <row r="486">
          <cell r="A486">
            <v>114484</v>
          </cell>
          <cell r="B486" t="str">
            <v xml:space="preserve"> ‡õéng ½d¯m nhúa thµm nhºp 14kg/m2,H  8cm </v>
          </cell>
          <cell r="C486" t="str">
            <v>m2</v>
          </cell>
          <cell r="D486">
            <v>36429.72</v>
          </cell>
          <cell r="E486">
            <v>1948.9</v>
          </cell>
          <cell r="F486">
            <v>2610.77</v>
          </cell>
        </row>
        <row r="487">
          <cell r="A487">
            <v>114485</v>
          </cell>
          <cell r="B487" t="str">
            <v xml:space="preserve"> ‡õéng ½d¯m nhúa thµm nhºp 14kg/m2,H  8cm </v>
          </cell>
          <cell r="C487" t="str">
            <v>m2</v>
          </cell>
          <cell r="D487">
            <v>36824.25</v>
          </cell>
          <cell r="E487">
            <v>1948.9</v>
          </cell>
          <cell r="F487">
            <v>2610.77</v>
          </cell>
        </row>
        <row r="488">
          <cell r="A488">
            <v>114486</v>
          </cell>
          <cell r="B488" t="str">
            <v xml:space="preserve"> ‡õéng ½d¯m nhúa thµm nhºp 14kg/m2,H 10cm </v>
          </cell>
          <cell r="C488" t="str">
            <v>m2</v>
          </cell>
          <cell r="D488">
            <v>38913.129999999997</v>
          </cell>
          <cell r="E488">
            <v>2077.5300000000002</v>
          </cell>
          <cell r="F488">
            <v>3760.96</v>
          </cell>
        </row>
        <row r="489">
          <cell r="A489">
            <v>114487</v>
          </cell>
          <cell r="B489" t="str">
            <v xml:space="preserve"> ‡õéng ½d¯m nhúa thµm nhºp 14kg/m2,H 12cm </v>
          </cell>
          <cell r="C489" t="str">
            <v>m2</v>
          </cell>
          <cell r="D489">
            <v>40995.69</v>
          </cell>
          <cell r="E489">
            <v>2077.5300000000002</v>
          </cell>
          <cell r="F489">
            <v>3760.96</v>
          </cell>
        </row>
        <row r="490">
          <cell r="A490">
            <v>114488</v>
          </cell>
          <cell r="B490" t="str">
            <v xml:space="preserve"> ‡õéng ½d¯m nhúa thµm nhºp 14kg/m2,H 14cm </v>
          </cell>
          <cell r="C490" t="str">
            <v>m2</v>
          </cell>
          <cell r="D490">
            <v>43085.33</v>
          </cell>
          <cell r="E490">
            <v>2077.5300000000002</v>
          </cell>
          <cell r="F490">
            <v>3760.96</v>
          </cell>
        </row>
        <row r="491">
          <cell r="A491">
            <v>114492</v>
          </cell>
          <cell r="B491" t="str">
            <v xml:space="preserve"> ‡õéng ½d¯m nhúa thµm nhºp 16kg/m2,H  6cm </v>
          </cell>
          <cell r="C491" t="str">
            <v>m2</v>
          </cell>
          <cell r="D491">
            <v>38075.22</v>
          </cell>
          <cell r="E491">
            <v>1948.9</v>
          </cell>
          <cell r="F491">
            <v>2610.77</v>
          </cell>
        </row>
        <row r="492">
          <cell r="A492">
            <v>114493</v>
          </cell>
          <cell r="B492" t="str">
            <v xml:space="preserve"> ‡õéng ½d¯m nhúa thµm nhºp 16kg/m2,H  7cm </v>
          </cell>
          <cell r="C492" t="str">
            <v>m2</v>
          </cell>
          <cell r="D492">
            <v>39068.07</v>
          </cell>
          <cell r="E492">
            <v>1948.9</v>
          </cell>
          <cell r="F492">
            <v>2610.77</v>
          </cell>
        </row>
        <row r="493">
          <cell r="A493">
            <v>114494</v>
          </cell>
          <cell r="B493" t="str">
            <v xml:space="preserve"> ‡õéng ½d¯m nhúa thµm nhºp 16kg/m2,H  8cm </v>
          </cell>
          <cell r="C493" t="str">
            <v>m2</v>
          </cell>
          <cell r="D493">
            <v>40060.92</v>
          </cell>
          <cell r="E493">
            <v>1948.9</v>
          </cell>
          <cell r="F493">
            <v>2610.77</v>
          </cell>
        </row>
        <row r="494">
          <cell r="A494">
            <v>114495</v>
          </cell>
          <cell r="B494" t="str">
            <v xml:space="preserve"> ‡õéng ½d¯m nhúa thµm nhºp 16kg/m2,H  9cm </v>
          </cell>
          <cell r="C494" t="str">
            <v>m2</v>
          </cell>
          <cell r="D494">
            <v>40455.449999999997</v>
          </cell>
          <cell r="E494">
            <v>1948.9</v>
          </cell>
          <cell r="F494">
            <v>2610.77</v>
          </cell>
        </row>
        <row r="495">
          <cell r="A495">
            <v>114496</v>
          </cell>
          <cell r="B495" t="str">
            <v xml:space="preserve"> ‡õéng ½d¯m nhúa thµm nhºp 16kg/m2,H 10cm </v>
          </cell>
          <cell r="C495" t="str">
            <v>m2</v>
          </cell>
          <cell r="D495">
            <v>42544.33</v>
          </cell>
          <cell r="E495">
            <v>2077.5300000000002</v>
          </cell>
          <cell r="F495">
            <v>3760.96</v>
          </cell>
        </row>
        <row r="496">
          <cell r="A496">
            <v>114497</v>
          </cell>
          <cell r="B496" t="str">
            <v xml:space="preserve"> ‡õéng ½d¯m nhúa thµm nhºp 16kg/m2,H 12cm </v>
          </cell>
          <cell r="C496" t="str">
            <v>m2</v>
          </cell>
          <cell r="D496">
            <v>44626.89</v>
          </cell>
          <cell r="E496">
            <v>2077.5300000000002</v>
          </cell>
          <cell r="F496">
            <v>3760.96</v>
          </cell>
        </row>
        <row r="497">
          <cell r="A497">
            <v>114498</v>
          </cell>
          <cell r="B497" t="str">
            <v xml:space="preserve"> ‡õéng ½d¯m nhúa thµm nhºp 16kg/m2,H 14cm </v>
          </cell>
          <cell r="C497" t="str">
            <v>m2</v>
          </cell>
          <cell r="D497">
            <v>46716.53</v>
          </cell>
          <cell r="E497">
            <v>2077.5300000000002</v>
          </cell>
          <cell r="F497">
            <v>3760.96</v>
          </cell>
        </row>
        <row r="498">
          <cell r="A498">
            <v>114511</v>
          </cell>
          <cell r="B498" t="str">
            <v xml:space="preserve"> ‡õéng c¶p phâi lŸng nhúa 3.5kg/m2,H  6cm </v>
          </cell>
          <cell r="C498" t="str">
            <v>m2</v>
          </cell>
          <cell r="D498">
            <v>14259.54</v>
          </cell>
          <cell r="E498">
            <v>957.85</v>
          </cell>
          <cell r="F498">
            <v>2738.57</v>
          </cell>
        </row>
        <row r="499">
          <cell r="A499">
            <v>114512</v>
          </cell>
          <cell r="B499" t="str">
            <v xml:space="preserve"> ‡õéng c¶p phâi lŸng nhúa 3.5kg/m2,H  8cm </v>
          </cell>
          <cell r="C499" t="str">
            <v>m2</v>
          </cell>
          <cell r="D499">
            <v>14829.59</v>
          </cell>
          <cell r="E499">
            <v>957.85</v>
          </cell>
          <cell r="F499">
            <v>2738.57</v>
          </cell>
        </row>
        <row r="500">
          <cell r="A500">
            <v>114513</v>
          </cell>
          <cell r="B500" t="str">
            <v xml:space="preserve"> ‡õéng c¶p phâi lŸng nhúa 3.5kg/m2,H 10cm </v>
          </cell>
          <cell r="C500" t="str">
            <v>m2</v>
          </cell>
          <cell r="D500">
            <v>15409.7</v>
          </cell>
          <cell r="E500">
            <v>1014.75</v>
          </cell>
          <cell r="F500">
            <v>3833.99</v>
          </cell>
        </row>
        <row r="501">
          <cell r="A501">
            <v>114514</v>
          </cell>
          <cell r="B501" t="str">
            <v xml:space="preserve"> ‡õéng c¶p phâi lŸng nhúa 3.5kg/m2,H 12cm </v>
          </cell>
          <cell r="C501" t="str">
            <v>m2</v>
          </cell>
          <cell r="D501">
            <v>15997.88</v>
          </cell>
          <cell r="E501">
            <v>1014.75</v>
          </cell>
          <cell r="F501">
            <v>3833.99</v>
          </cell>
        </row>
        <row r="502">
          <cell r="A502">
            <v>114515</v>
          </cell>
          <cell r="B502" t="str">
            <v xml:space="preserve"> ‡õéng c¶p phâi lŸng nhúa 3.5kg/m2,H 14cm </v>
          </cell>
          <cell r="C502" t="str">
            <v>m2</v>
          </cell>
          <cell r="D502">
            <v>16553.830000000002</v>
          </cell>
          <cell r="E502">
            <v>1014.75</v>
          </cell>
          <cell r="F502">
            <v>3833.99</v>
          </cell>
        </row>
        <row r="503">
          <cell r="A503">
            <v>114516</v>
          </cell>
          <cell r="B503" t="str">
            <v xml:space="preserve"> ‡õéng c¶p phâi lŸng nhúa 3.5kg/m2,H 16cm </v>
          </cell>
          <cell r="C503" t="str">
            <v>m2</v>
          </cell>
          <cell r="D503">
            <v>17135.96</v>
          </cell>
          <cell r="E503">
            <v>1127.5</v>
          </cell>
          <cell r="F503">
            <v>5294.56</v>
          </cell>
        </row>
        <row r="504">
          <cell r="A504">
            <v>114517</v>
          </cell>
          <cell r="B504" t="str">
            <v xml:space="preserve"> ‡õéng c¶p phâi lŸng nhúa 3.5kg/m2,H 18cm </v>
          </cell>
          <cell r="C504" t="str">
            <v>m2</v>
          </cell>
          <cell r="D504">
            <v>17710.04</v>
          </cell>
          <cell r="E504">
            <v>1127.5</v>
          </cell>
          <cell r="F504">
            <v>5294.56</v>
          </cell>
        </row>
        <row r="505">
          <cell r="A505">
            <v>114518</v>
          </cell>
          <cell r="B505" t="str">
            <v xml:space="preserve"> ‡õéng c¶p phâi lŸng nhúa 3.5kg/m2,H 20cm </v>
          </cell>
          <cell r="C505" t="str">
            <v>m2</v>
          </cell>
          <cell r="D505">
            <v>18286.13</v>
          </cell>
          <cell r="E505">
            <v>1127.5</v>
          </cell>
          <cell r="F505">
            <v>5294.56</v>
          </cell>
        </row>
        <row r="506">
          <cell r="A506">
            <v>114521</v>
          </cell>
          <cell r="B506" t="str">
            <v xml:space="preserve"> ‡õéng c¶p phâi lŸng nhúa 4.5kg/m2,H  6cm </v>
          </cell>
          <cell r="C506" t="str">
            <v>m2</v>
          </cell>
          <cell r="D506">
            <v>16874.689999999999</v>
          </cell>
          <cell r="E506">
            <v>957.85</v>
          </cell>
          <cell r="F506">
            <v>2738.57</v>
          </cell>
        </row>
        <row r="507">
          <cell r="A507">
            <v>114522</v>
          </cell>
          <cell r="B507" t="str">
            <v xml:space="preserve"> ‡õéng c¶p phâi lŸng nhúa 4.5kg/m2,H  8cm </v>
          </cell>
          <cell r="C507" t="str">
            <v>m2</v>
          </cell>
          <cell r="D507">
            <v>17444.740000000002</v>
          </cell>
          <cell r="E507">
            <v>957.85</v>
          </cell>
          <cell r="F507">
            <v>2738.57</v>
          </cell>
        </row>
        <row r="508">
          <cell r="A508">
            <v>114523</v>
          </cell>
          <cell r="B508" t="str">
            <v xml:space="preserve"> ‡õéng c¶p phâi lŸng nhúa 4.5kg/m2,H 10cm </v>
          </cell>
          <cell r="C508" t="str">
            <v>m2</v>
          </cell>
          <cell r="D508">
            <v>18024.849999999999</v>
          </cell>
          <cell r="E508">
            <v>1070.5999999999999</v>
          </cell>
          <cell r="F508">
            <v>3833.99</v>
          </cell>
        </row>
        <row r="509">
          <cell r="A509">
            <v>114524</v>
          </cell>
          <cell r="B509" t="str">
            <v xml:space="preserve"> ‡õéng c¶p phâi lŸng nhúa 4.5kg/m2,H 12cm </v>
          </cell>
          <cell r="C509" t="str">
            <v>m2</v>
          </cell>
          <cell r="D509">
            <v>18613.03</v>
          </cell>
          <cell r="E509">
            <v>1070.5999999999999</v>
          </cell>
          <cell r="F509">
            <v>3833.99</v>
          </cell>
        </row>
        <row r="510">
          <cell r="A510">
            <v>114525</v>
          </cell>
          <cell r="B510" t="str">
            <v xml:space="preserve"> ‡õéng c¶p phâi lŸng nhúa 4.5kg/m2,H 14cm </v>
          </cell>
          <cell r="C510" t="str">
            <v>m2</v>
          </cell>
          <cell r="D510">
            <v>19168.98</v>
          </cell>
          <cell r="E510">
            <v>1070.5999999999999</v>
          </cell>
          <cell r="F510">
            <v>3833.99</v>
          </cell>
        </row>
        <row r="511">
          <cell r="A511">
            <v>114526</v>
          </cell>
          <cell r="B511" t="str">
            <v xml:space="preserve"> ‡õéng c¶p phâi lŸng nhúa 4.5kg/m2,H 16cm </v>
          </cell>
          <cell r="C511" t="str">
            <v>m2</v>
          </cell>
          <cell r="D511">
            <v>19751.11</v>
          </cell>
          <cell r="E511">
            <v>1127.5</v>
          </cell>
          <cell r="F511">
            <v>5294.56</v>
          </cell>
        </row>
        <row r="512">
          <cell r="A512">
            <v>114527</v>
          </cell>
          <cell r="B512" t="str">
            <v xml:space="preserve"> ‡õéng c¶p phâi lŸng nhúa 4.5kg/m2,H 18cm </v>
          </cell>
          <cell r="C512" t="str">
            <v>m2</v>
          </cell>
          <cell r="D512">
            <v>20325.189999999999</v>
          </cell>
          <cell r="E512">
            <v>1127.5</v>
          </cell>
          <cell r="F512">
            <v>5294.56</v>
          </cell>
        </row>
        <row r="513">
          <cell r="A513">
            <v>114528</v>
          </cell>
          <cell r="B513" t="str">
            <v xml:space="preserve"> ‡õéng c¶p phâi lŸng nhúa 4.5kg/m2,H 20cm </v>
          </cell>
          <cell r="C513" t="str">
            <v>m2</v>
          </cell>
          <cell r="D513">
            <v>20901.28</v>
          </cell>
          <cell r="E513">
            <v>1127.5</v>
          </cell>
          <cell r="F513">
            <v>5294.56</v>
          </cell>
        </row>
        <row r="514">
          <cell r="A514">
            <v>114531</v>
          </cell>
          <cell r="B514" t="str">
            <v xml:space="preserve"> ‡õéng c¶p phâi lŸng nhúa 5.5kg/m2,H  6cm </v>
          </cell>
          <cell r="C514" t="str">
            <v>m2</v>
          </cell>
          <cell r="D514">
            <v>19621.14</v>
          </cell>
          <cell r="E514">
            <v>1353</v>
          </cell>
          <cell r="F514">
            <v>2921.14</v>
          </cell>
        </row>
        <row r="515">
          <cell r="A515">
            <v>114532</v>
          </cell>
          <cell r="B515" t="str">
            <v xml:space="preserve"> ‡õéng c¶p phâi lŸng nhúa 5.5kg/m2,H  8cm </v>
          </cell>
          <cell r="C515" t="str">
            <v>m2</v>
          </cell>
          <cell r="D515">
            <v>20191.18</v>
          </cell>
          <cell r="E515">
            <v>1353</v>
          </cell>
          <cell r="F515">
            <v>2921.14</v>
          </cell>
        </row>
        <row r="516">
          <cell r="A516">
            <v>114533</v>
          </cell>
          <cell r="B516" t="str">
            <v xml:space="preserve"> ‡õéng c¶p phâi lŸng nhúa 5.5kg/m2,H 10cm </v>
          </cell>
          <cell r="C516" t="str">
            <v>m2</v>
          </cell>
          <cell r="D516">
            <v>20771.3</v>
          </cell>
          <cell r="E516">
            <v>1408.85</v>
          </cell>
          <cell r="F516">
            <v>4199.13</v>
          </cell>
        </row>
        <row r="517">
          <cell r="A517">
            <v>114534</v>
          </cell>
          <cell r="B517" t="str">
            <v xml:space="preserve"> ‡õéng c¶p phâi lŸng nhúa 5.5kg/m2,H 12cm </v>
          </cell>
          <cell r="C517" t="str">
            <v>m2</v>
          </cell>
          <cell r="D517">
            <v>21359.48</v>
          </cell>
          <cell r="E517">
            <v>1408.85</v>
          </cell>
          <cell r="F517">
            <v>5050.96</v>
          </cell>
        </row>
        <row r="518">
          <cell r="A518">
            <v>114535</v>
          </cell>
          <cell r="B518" t="str">
            <v xml:space="preserve"> ‡õéng c¶p phâi lŸng nhúa 5.5kg/m2,H 14cm </v>
          </cell>
          <cell r="C518" t="str">
            <v>m2</v>
          </cell>
          <cell r="D518">
            <v>21915.42</v>
          </cell>
          <cell r="E518">
            <v>1408.85</v>
          </cell>
          <cell r="F518">
            <v>5050.96</v>
          </cell>
        </row>
        <row r="519">
          <cell r="A519">
            <v>114536</v>
          </cell>
          <cell r="B519" t="str">
            <v xml:space="preserve"> ‡õéng c¶p phâi lŸng nhúa 5.5kg/m2,H 16cm </v>
          </cell>
          <cell r="C519" t="str">
            <v>m2</v>
          </cell>
          <cell r="D519">
            <v>22497.56</v>
          </cell>
          <cell r="E519">
            <v>1465.75</v>
          </cell>
          <cell r="F519">
            <v>5477.13</v>
          </cell>
        </row>
        <row r="520">
          <cell r="A520">
            <v>114537</v>
          </cell>
          <cell r="B520" t="str">
            <v xml:space="preserve"> ‡õéng c¶p phâi lŸng nhúa 5.5kg/m2,H 18cm </v>
          </cell>
          <cell r="C520" t="str">
            <v>m2</v>
          </cell>
          <cell r="D520">
            <v>23071.63</v>
          </cell>
          <cell r="E520">
            <v>1465.75</v>
          </cell>
          <cell r="F520">
            <v>5477.13</v>
          </cell>
        </row>
        <row r="521">
          <cell r="A521">
            <v>114538</v>
          </cell>
          <cell r="B521" t="str">
            <v xml:space="preserve"> ‡õéng c¶p phâi lŸng nhúa 5.5kg/m2,H 20cm </v>
          </cell>
          <cell r="C521" t="str">
            <v>m2</v>
          </cell>
          <cell r="D521">
            <v>23647.72</v>
          </cell>
          <cell r="E521">
            <v>1465.75</v>
          </cell>
          <cell r="F521">
            <v>5477.13</v>
          </cell>
        </row>
        <row r="522">
          <cell r="A522">
            <v>114541</v>
          </cell>
          <cell r="B522" t="str">
            <v xml:space="preserve"> ‡õéng c¶p phâi lŸng nhúa 6.5kg/m2,H  6cm </v>
          </cell>
          <cell r="C522" t="str">
            <v>m2</v>
          </cell>
          <cell r="D522">
            <v>22556.29</v>
          </cell>
          <cell r="E522">
            <v>1353</v>
          </cell>
          <cell r="F522">
            <v>2921.14</v>
          </cell>
        </row>
        <row r="523">
          <cell r="A523">
            <v>114542</v>
          </cell>
          <cell r="B523" t="str">
            <v xml:space="preserve"> ‡õéng c¶p phâi lŸng nhúa 6.5kg/m2,H  8cm </v>
          </cell>
          <cell r="C523" t="str">
            <v>m2</v>
          </cell>
          <cell r="D523">
            <v>23126.33</v>
          </cell>
          <cell r="E523">
            <v>1353</v>
          </cell>
          <cell r="F523">
            <v>2921.14</v>
          </cell>
        </row>
        <row r="524">
          <cell r="A524">
            <v>114543</v>
          </cell>
          <cell r="B524" t="str">
            <v xml:space="preserve"> ‡õéng c¶p phâi lŸng nhúa 6.5kg/m2,H 10cm </v>
          </cell>
          <cell r="C524" t="str">
            <v>m2</v>
          </cell>
          <cell r="D524">
            <v>23706.45</v>
          </cell>
          <cell r="E524">
            <v>1429.54</v>
          </cell>
          <cell r="F524">
            <v>4199.13</v>
          </cell>
        </row>
        <row r="525">
          <cell r="A525">
            <v>114544</v>
          </cell>
          <cell r="B525" t="str">
            <v xml:space="preserve"> ‡õéng c¶p phâi lŸng nhúa 6.5kg/m2,H 12cm </v>
          </cell>
          <cell r="C525" t="str">
            <v>m2</v>
          </cell>
          <cell r="D525">
            <v>24294.63</v>
          </cell>
          <cell r="E525">
            <v>1429.54</v>
          </cell>
          <cell r="F525">
            <v>5050.96</v>
          </cell>
        </row>
        <row r="526">
          <cell r="A526">
            <v>114545</v>
          </cell>
          <cell r="B526" t="str">
            <v xml:space="preserve"> ‡õéng c¶p phâi lŸng nhúa 6.5kg/m2,H 14cm </v>
          </cell>
          <cell r="C526" t="str">
            <v>m2</v>
          </cell>
          <cell r="D526">
            <v>24850.57</v>
          </cell>
          <cell r="E526">
            <v>1429.54</v>
          </cell>
          <cell r="F526">
            <v>5050.96</v>
          </cell>
        </row>
        <row r="527">
          <cell r="A527">
            <v>114546</v>
          </cell>
          <cell r="B527" t="str">
            <v xml:space="preserve"> ‡õéng c¶p phâi lŸng nhúa 6.5kg/m2,H 16cm </v>
          </cell>
          <cell r="C527" t="str">
            <v>m2</v>
          </cell>
          <cell r="D527">
            <v>25432.71</v>
          </cell>
          <cell r="E527">
            <v>1465.75</v>
          </cell>
          <cell r="F527">
            <v>5477.13</v>
          </cell>
        </row>
        <row r="528">
          <cell r="A528">
            <v>114547</v>
          </cell>
          <cell r="B528" t="str">
            <v xml:space="preserve"> ‡õéng c¶p phâi lŸng nhúa 6.5kg/m2,H 18cm </v>
          </cell>
          <cell r="C528" t="str">
            <v>m2</v>
          </cell>
          <cell r="D528">
            <v>26006.78</v>
          </cell>
          <cell r="E528">
            <v>1465.75</v>
          </cell>
          <cell r="F528">
            <v>5477.13</v>
          </cell>
        </row>
        <row r="529">
          <cell r="A529">
            <v>114548</v>
          </cell>
          <cell r="B529" t="str">
            <v xml:space="preserve"> ‡õéng c¶p phâi lŸng nhúa 6.5kg/m2,H 20cm </v>
          </cell>
          <cell r="C529" t="str">
            <v>m2</v>
          </cell>
          <cell r="D529">
            <v>26582.87</v>
          </cell>
          <cell r="E529">
            <v>1465.75</v>
          </cell>
          <cell r="F529">
            <v>5477.13</v>
          </cell>
        </row>
        <row r="530">
          <cell r="A530">
            <v>114601</v>
          </cell>
          <cell r="B530" t="str">
            <v xml:space="preserve"> ‡õéng ½Ÿ d¯m kÂp ½¶t,½¬ l¿n ¾p d¡y  10cm </v>
          </cell>
          <cell r="C530" t="str">
            <v>m2</v>
          </cell>
          <cell r="D530">
            <v>10311.91</v>
          </cell>
          <cell r="E530">
            <v>1603.32</v>
          </cell>
          <cell r="F530">
            <v>1825.71</v>
          </cell>
        </row>
        <row r="531">
          <cell r="A531">
            <v>114602</v>
          </cell>
          <cell r="B531" t="str">
            <v xml:space="preserve"> ‡õéng ½Ÿ d¯m kÂp ½¶t,½¬ l¿n ¾p d¡y  12cm </v>
          </cell>
          <cell r="C531" t="str">
            <v>m2</v>
          </cell>
          <cell r="D531">
            <v>12673.4</v>
          </cell>
          <cell r="E531">
            <v>1655.04</v>
          </cell>
          <cell r="F531">
            <v>2190.85</v>
          </cell>
        </row>
        <row r="532">
          <cell r="A532">
            <v>114603</v>
          </cell>
          <cell r="B532" t="str">
            <v xml:space="preserve"> ‡õéng ½Ÿ d¯m kÂp ½¶t,½¬ l¿n ¾p d¡y  14cm </v>
          </cell>
          <cell r="C532" t="str">
            <v>m2</v>
          </cell>
          <cell r="D532">
            <v>15480.26</v>
          </cell>
          <cell r="E532">
            <v>1706.76</v>
          </cell>
          <cell r="F532">
            <v>2555.9899999999998</v>
          </cell>
        </row>
        <row r="533">
          <cell r="A533">
            <v>115111</v>
          </cell>
          <cell r="B533" t="str">
            <v xml:space="preserve"> ‡õéng ½Ÿ d¯m ½en,½¬ l¿n ¾p d¡y 3cm   </v>
          </cell>
          <cell r="C533" t="str">
            <v>m2</v>
          </cell>
          <cell r="D533">
            <v>11553.34</v>
          </cell>
          <cell r="E533">
            <v>96.96</v>
          </cell>
          <cell r="F533">
            <v>518.35</v>
          </cell>
        </row>
        <row r="534">
          <cell r="A534">
            <v>115112</v>
          </cell>
          <cell r="B534" t="str">
            <v xml:space="preserve"> ‡õéng ½Ÿ d¯m ½en,½¬ l¿n ¾p d¡y 4cm   </v>
          </cell>
          <cell r="C534" t="str">
            <v>m2</v>
          </cell>
          <cell r="D534">
            <v>16244.3</v>
          </cell>
          <cell r="E534">
            <v>128.53</v>
          </cell>
          <cell r="F534">
            <v>571.82000000000005</v>
          </cell>
        </row>
        <row r="535">
          <cell r="A535">
            <v>115113</v>
          </cell>
          <cell r="B535" t="str">
            <v xml:space="preserve"> ‡õéng ½Ÿ d¯m ½en,½¬ l¿n ¾p d¡y 5cm   </v>
          </cell>
          <cell r="C535" t="str">
            <v>m2</v>
          </cell>
          <cell r="D535">
            <v>19261.09</v>
          </cell>
          <cell r="E535">
            <v>161.22999999999999</v>
          </cell>
          <cell r="F535">
            <v>621.95000000000005</v>
          </cell>
        </row>
        <row r="536">
          <cell r="A536">
            <v>115114</v>
          </cell>
          <cell r="B536" t="str">
            <v xml:space="preserve"> ‡õéng ½Ÿ d¯m ½en,½¬ l¿n ¾p d¡y 6cm   </v>
          </cell>
          <cell r="C536" t="str">
            <v>m2</v>
          </cell>
          <cell r="D536">
            <v>23106.68</v>
          </cell>
          <cell r="E536">
            <v>192.79</v>
          </cell>
          <cell r="F536">
            <v>823.39</v>
          </cell>
        </row>
        <row r="537">
          <cell r="A537">
            <v>115115</v>
          </cell>
          <cell r="B537" t="str">
            <v xml:space="preserve"> ‡õéng ½Ÿ d¯m ½en,½¬ l¿n ¾p d¡y 7cm   </v>
          </cell>
          <cell r="C537" t="str">
            <v>m2</v>
          </cell>
          <cell r="D537">
            <v>26952.27</v>
          </cell>
          <cell r="E537">
            <v>226.62</v>
          </cell>
          <cell r="F537">
            <v>880.2</v>
          </cell>
        </row>
        <row r="538">
          <cell r="A538">
            <v>115116</v>
          </cell>
          <cell r="B538" t="str">
            <v xml:space="preserve"> ‡õéng ½Ÿ d¯m ½en,½¬ l¿n ¾p d¡y 8cm   </v>
          </cell>
          <cell r="C538" t="str">
            <v>m2</v>
          </cell>
          <cell r="D538">
            <v>30814.44</v>
          </cell>
          <cell r="E538">
            <v>258.19</v>
          </cell>
          <cell r="F538">
            <v>926.99</v>
          </cell>
        </row>
        <row r="539">
          <cell r="A539">
            <v>115121</v>
          </cell>
          <cell r="B539" t="str">
            <v xml:space="preserve"> ‡õéng BT nhúa h­t thá,½¬ l¿n ¾p d¡y 3cm  </v>
          </cell>
          <cell r="C539" t="str">
            <v>m2</v>
          </cell>
          <cell r="D539">
            <v>11159.71</v>
          </cell>
          <cell r="E539">
            <v>120.64</v>
          </cell>
          <cell r="F539">
            <v>592.91999999999996</v>
          </cell>
        </row>
        <row r="540">
          <cell r="A540">
            <v>115122</v>
          </cell>
          <cell r="B540" t="str">
            <v xml:space="preserve"> ‡õéng BT nhúa h­t thá,½¬ l¿n ¾p d¡y 4cm  </v>
          </cell>
          <cell r="C540" t="str">
            <v>m2</v>
          </cell>
          <cell r="D540">
            <v>14890.29</v>
          </cell>
          <cell r="E540">
            <v>161.22999999999999</v>
          </cell>
          <cell r="F540">
            <v>659.76</v>
          </cell>
        </row>
        <row r="541">
          <cell r="A541">
            <v>115123</v>
          </cell>
          <cell r="B541" t="str">
            <v xml:space="preserve"> ‡õéng BT nhúa h­t thá,½¬ l¿n ¾p d¡y 5cm  </v>
          </cell>
          <cell r="C541" t="str">
            <v>m2</v>
          </cell>
          <cell r="D541">
            <v>18604.86</v>
          </cell>
          <cell r="E541">
            <v>200.69</v>
          </cell>
          <cell r="F541">
            <v>761.62</v>
          </cell>
        </row>
        <row r="542">
          <cell r="A542">
            <v>115124</v>
          </cell>
          <cell r="B542" t="str">
            <v xml:space="preserve"> ‡õéng BT nhúa h­t thá,½¬ l¿n ¾p d¡y 6cm  </v>
          </cell>
          <cell r="C542" t="str">
            <v>m2</v>
          </cell>
          <cell r="D542">
            <v>22319.42</v>
          </cell>
          <cell r="E542">
            <v>241.27</v>
          </cell>
          <cell r="F542">
            <v>828.46</v>
          </cell>
        </row>
        <row r="543">
          <cell r="A543">
            <v>115125</v>
          </cell>
          <cell r="B543" t="str">
            <v xml:space="preserve"> ‡õéng BT nhúa h­t thá,½¬ l¿n ¾p d¡y 7cm  </v>
          </cell>
          <cell r="C543" t="str">
            <v>m2</v>
          </cell>
          <cell r="D543">
            <v>26033.99</v>
          </cell>
          <cell r="E543">
            <v>281.86</v>
          </cell>
          <cell r="F543">
            <v>898.64</v>
          </cell>
        </row>
        <row r="544">
          <cell r="A544">
            <v>115131</v>
          </cell>
          <cell r="B544" t="str">
            <v xml:space="preserve"> ‡õéng BT nhúa h­t mÙn,½¬ l¿n ¾p d¡y 3cm  </v>
          </cell>
          <cell r="C544" t="str">
            <v>m2</v>
          </cell>
          <cell r="D544">
            <v>13623.5</v>
          </cell>
          <cell r="E544">
            <v>125.15</v>
          </cell>
          <cell r="F544">
            <v>599.6</v>
          </cell>
        </row>
        <row r="545">
          <cell r="A545">
            <v>115132</v>
          </cell>
          <cell r="B545" t="str">
            <v xml:space="preserve"> ‡õéng BT nhúa h­t mÙn,½¬ l¿n ¾p d¡y 4cm  </v>
          </cell>
          <cell r="C545" t="str">
            <v>m2</v>
          </cell>
          <cell r="D545">
            <v>18164.669999999998</v>
          </cell>
          <cell r="E545">
            <v>166.86</v>
          </cell>
          <cell r="F545">
            <v>669.78</v>
          </cell>
        </row>
        <row r="546">
          <cell r="A546">
            <v>115133</v>
          </cell>
          <cell r="B546" t="str">
            <v xml:space="preserve"> ‡õéng BT nhúa h­t mÙn,½¬ l¿n ¾p d¡y 5cm  </v>
          </cell>
          <cell r="C546" t="str">
            <v>m2</v>
          </cell>
          <cell r="D546">
            <v>22705.83</v>
          </cell>
          <cell r="E546">
            <v>208.58</v>
          </cell>
          <cell r="F546">
            <v>771.65</v>
          </cell>
        </row>
        <row r="547">
          <cell r="A547">
            <v>115134</v>
          </cell>
          <cell r="B547" t="str">
            <v xml:space="preserve"> ‡õéng BT nhúa h­t mÙn,½¬ l¿n ¾p d¡y 6cm  </v>
          </cell>
          <cell r="C547" t="str">
            <v>m2</v>
          </cell>
          <cell r="D547">
            <v>27239.5</v>
          </cell>
          <cell r="E547">
            <v>250.29</v>
          </cell>
          <cell r="F547">
            <v>838.49</v>
          </cell>
        </row>
        <row r="548">
          <cell r="A548">
            <v>115135</v>
          </cell>
          <cell r="B548" t="str">
            <v xml:space="preserve"> ‡õéng BT nhúa h­t mÙn,½¬ l¿n ¾p d¡y 7cm  </v>
          </cell>
          <cell r="C548" t="str">
            <v>m2</v>
          </cell>
          <cell r="D548">
            <v>31791.91</v>
          </cell>
          <cell r="E548">
            <v>292.01</v>
          </cell>
          <cell r="F548">
            <v>805.07</v>
          </cell>
        </row>
        <row r="549">
          <cell r="A549">
            <v>115211</v>
          </cell>
          <cell r="B549" t="str">
            <v xml:space="preserve"> SX ½Ÿ d¯m ½en,      tr­m træn 20-25T/h   </v>
          </cell>
          <cell r="C549" t="str">
            <v>t¶n</v>
          </cell>
          <cell r="D549">
            <v>0</v>
          </cell>
          <cell r="E549">
            <v>0</v>
          </cell>
          <cell r="F549">
            <v>51554</v>
          </cell>
        </row>
        <row r="550">
          <cell r="A550">
            <v>115212</v>
          </cell>
          <cell r="B550" t="str">
            <v xml:space="preserve"> SX BT nhúa h­t thá, tr­m træn 20-25T/h   </v>
          </cell>
          <cell r="C550" t="str">
            <v>t¶n</v>
          </cell>
          <cell r="D550">
            <v>0</v>
          </cell>
          <cell r="E550">
            <v>0</v>
          </cell>
          <cell r="F550">
            <v>65013</v>
          </cell>
        </row>
        <row r="551">
          <cell r="A551">
            <v>115213</v>
          </cell>
          <cell r="B551" t="str">
            <v xml:space="preserve"> SX BT nhúa h­t mÙn, tr­m træn 20-25T/h   </v>
          </cell>
          <cell r="C551" t="str">
            <v>t¶n</v>
          </cell>
          <cell r="D551">
            <v>0</v>
          </cell>
          <cell r="E551">
            <v>0</v>
          </cell>
          <cell r="F551">
            <v>65013</v>
          </cell>
        </row>
        <row r="552">
          <cell r="A552">
            <v>115221</v>
          </cell>
          <cell r="B552" t="str">
            <v xml:space="preserve"> SX ½Ÿ d¯m ½en,      tr­m træn 50-60T/h   </v>
          </cell>
          <cell r="C552" t="str">
            <v>t¶n</v>
          </cell>
          <cell r="D552">
            <v>0</v>
          </cell>
          <cell r="E552">
            <v>0</v>
          </cell>
          <cell r="F552">
            <v>46015</v>
          </cell>
        </row>
        <row r="553">
          <cell r="A553">
            <v>115222</v>
          </cell>
          <cell r="B553" t="str">
            <v xml:space="preserve"> SX BT nhúa h­t thá, tr­m træn 50-60T/h   </v>
          </cell>
          <cell r="C553" t="str">
            <v>t¶n</v>
          </cell>
          <cell r="D553">
            <v>0</v>
          </cell>
          <cell r="E553">
            <v>0</v>
          </cell>
          <cell r="F553">
            <v>58128</v>
          </cell>
        </row>
        <row r="554">
          <cell r="A554">
            <v>115223</v>
          </cell>
          <cell r="B554" t="str">
            <v xml:space="preserve"> SX BT nhúa h­t mÙn, tr­m træn 50-60T/h   </v>
          </cell>
          <cell r="C554" t="str">
            <v>t¶n</v>
          </cell>
          <cell r="D554">
            <v>0</v>
          </cell>
          <cell r="E554">
            <v>0</v>
          </cell>
          <cell r="F554">
            <v>99008</v>
          </cell>
        </row>
        <row r="555">
          <cell r="A555">
            <v>115301</v>
          </cell>
          <cell r="B555" t="str">
            <v xml:space="preserve"> Lèp bŸm dÏnh = nhúa ½õéng (0.5kgnhúa/m2) </v>
          </cell>
          <cell r="C555" t="str">
            <v>m2</v>
          </cell>
          <cell r="D555">
            <v>1034.3699999999999</v>
          </cell>
          <cell r="E555">
            <v>33.94</v>
          </cell>
          <cell r="F555">
            <v>650.78</v>
          </cell>
        </row>
        <row r="556">
          <cell r="A556">
            <v>115302</v>
          </cell>
          <cell r="B556" t="str">
            <v xml:space="preserve"> Lèp bŸm dÏnh = nhúa ½õéng (0.8kgnhúa/m2) </v>
          </cell>
          <cell r="C556" t="str">
            <v>m2</v>
          </cell>
          <cell r="D556">
            <v>1895.25</v>
          </cell>
          <cell r="E556">
            <v>33.94</v>
          </cell>
          <cell r="F556">
            <v>650.78</v>
          </cell>
        </row>
        <row r="557">
          <cell r="A557">
            <v>115303</v>
          </cell>
          <cell r="B557" t="str">
            <v xml:space="preserve"> Lèp bŸm dÏnh = nhúa ½õéng (1.0kgnhúa/m2) </v>
          </cell>
          <cell r="C557" t="str">
            <v>m2</v>
          </cell>
          <cell r="D557">
            <v>2369.17</v>
          </cell>
          <cell r="E557">
            <v>33.94</v>
          </cell>
          <cell r="F557">
            <v>650.78</v>
          </cell>
        </row>
        <row r="558">
          <cell r="A558">
            <v>119311</v>
          </cell>
          <cell r="B558" t="str">
            <v xml:space="preserve"> BT âng câng D=0.75m,d¡y  8cm         </v>
          </cell>
          <cell r="C558" t="str">
            <v>m</v>
          </cell>
          <cell r="D558">
            <v>66302</v>
          </cell>
          <cell r="E558">
            <v>37188</v>
          </cell>
          <cell r="F558">
            <v>1796</v>
          </cell>
        </row>
        <row r="559">
          <cell r="A559">
            <v>119312</v>
          </cell>
          <cell r="B559" t="str">
            <v xml:space="preserve"> BT âng câng D=1.00m,d¡y  9cm         </v>
          </cell>
          <cell r="C559" t="str">
            <v>m</v>
          </cell>
          <cell r="D559">
            <v>101628</v>
          </cell>
          <cell r="E559">
            <v>45895</v>
          </cell>
          <cell r="F559">
            <v>2589</v>
          </cell>
        </row>
        <row r="560">
          <cell r="A560">
            <v>119313</v>
          </cell>
          <cell r="B560" t="str">
            <v xml:space="preserve"> BT âng câng D=1.00m,d¡y 12cm         </v>
          </cell>
          <cell r="C560" t="str">
            <v>m</v>
          </cell>
          <cell r="D560">
            <v>148636</v>
          </cell>
          <cell r="E560">
            <v>48631</v>
          </cell>
          <cell r="F560">
            <v>3384</v>
          </cell>
        </row>
        <row r="561">
          <cell r="A561">
            <v>119314</v>
          </cell>
          <cell r="B561" t="str">
            <v xml:space="preserve"> BT âng câng D=1.25m,d¡y 10cm         </v>
          </cell>
          <cell r="C561" t="str">
            <v>m</v>
          </cell>
          <cell r="D561">
            <v>149004</v>
          </cell>
          <cell r="E561">
            <v>52238</v>
          </cell>
          <cell r="F561">
            <v>3390</v>
          </cell>
        </row>
        <row r="562">
          <cell r="A562">
            <v>119315</v>
          </cell>
          <cell r="B562" t="str">
            <v xml:space="preserve"> BT âng câng D=1.25m,d¡y 13cm         </v>
          </cell>
          <cell r="C562" t="str">
            <v>m</v>
          </cell>
          <cell r="D562">
            <v>200915</v>
          </cell>
          <cell r="E562">
            <v>55969</v>
          </cell>
          <cell r="F562">
            <v>4830</v>
          </cell>
        </row>
        <row r="563">
          <cell r="A563">
            <v>119316</v>
          </cell>
          <cell r="B563" t="str">
            <v xml:space="preserve"> BT âng câng D=1.50m,d¡y 12cm         </v>
          </cell>
          <cell r="C563" t="str">
            <v>m</v>
          </cell>
          <cell r="D563">
            <v>212234</v>
          </cell>
          <cell r="E563">
            <v>63432</v>
          </cell>
          <cell r="F563">
            <v>3628</v>
          </cell>
        </row>
        <row r="564">
          <cell r="A564">
            <v>119317</v>
          </cell>
          <cell r="B564" t="str">
            <v xml:space="preserve"> BT âng câng D=1.50m,d¡y 15cm         </v>
          </cell>
          <cell r="C564" t="str">
            <v>m</v>
          </cell>
          <cell r="D564">
            <v>274226</v>
          </cell>
          <cell r="E564">
            <v>68780</v>
          </cell>
          <cell r="F564">
            <v>6278</v>
          </cell>
        </row>
        <row r="565">
          <cell r="A565">
            <v>119411</v>
          </cell>
          <cell r="B565" t="str">
            <v xml:space="preserve"> MÜng thµn câng ½çn lo­i I  D=0.75m   </v>
          </cell>
          <cell r="C565" t="str">
            <v>m</v>
          </cell>
          <cell r="D565">
            <v>0</v>
          </cell>
          <cell r="E565">
            <v>13510</v>
          </cell>
          <cell r="F565">
            <v>0</v>
          </cell>
        </row>
        <row r="566">
          <cell r="A566">
            <v>119412</v>
          </cell>
          <cell r="B566" t="str">
            <v xml:space="preserve"> MÜng thµn câng ½çn lo­i I  D=1.00m   </v>
          </cell>
          <cell r="C566" t="str">
            <v>m</v>
          </cell>
          <cell r="D566">
            <v>0</v>
          </cell>
          <cell r="E566">
            <v>18148</v>
          </cell>
          <cell r="F566">
            <v>0</v>
          </cell>
        </row>
        <row r="567">
          <cell r="A567">
            <v>119413</v>
          </cell>
          <cell r="B567" t="str">
            <v xml:space="preserve"> MÜng thµn câng ½çn lo­i I  D=1.25m   </v>
          </cell>
          <cell r="C567" t="str">
            <v>m</v>
          </cell>
          <cell r="D567">
            <v>0</v>
          </cell>
          <cell r="E567">
            <v>21375</v>
          </cell>
          <cell r="F567">
            <v>0</v>
          </cell>
        </row>
        <row r="568">
          <cell r="A568">
            <v>119414</v>
          </cell>
          <cell r="B568" t="str">
            <v xml:space="preserve"> MÜng thµn câng ½çn lo­i I  D=1.50m   </v>
          </cell>
          <cell r="C568" t="str">
            <v>m</v>
          </cell>
          <cell r="D568">
            <v>0</v>
          </cell>
          <cell r="E568">
            <v>28936</v>
          </cell>
          <cell r="F568">
            <v>0</v>
          </cell>
        </row>
        <row r="569">
          <cell r="A569">
            <v>119421</v>
          </cell>
          <cell r="B569" t="str">
            <v xml:space="preserve"> MÜng thµn câng ½çn lo­i II D=0.75m   </v>
          </cell>
          <cell r="C569" t="str">
            <v>m</v>
          </cell>
          <cell r="D569">
            <v>106718</v>
          </cell>
          <cell r="E569">
            <v>17039</v>
          </cell>
          <cell r="F569">
            <v>0</v>
          </cell>
        </row>
        <row r="570">
          <cell r="A570">
            <v>119422</v>
          </cell>
          <cell r="B570" t="str">
            <v xml:space="preserve"> MÜng thµn câng ½çn lo­i II D=1.00m   </v>
          </cell>
          <cell r="C570" t="str">
            <v>m</v>
          </cell>
          <cell r="D570">
            <v>156520</v>
          </cell>
          <cell r="E570">
            <v>21979</v>
          </cell>
          <cell r="F570">
            <v>0</v>
          </cell>
        </row>
        <row r="571">
          <cell r="A571">
            <v>119423</v>
          </cell>
          <cell r="B571" t="str">
            <v xml:space="preserve"> MÜng thµn câng ½çn lo­i II D=1.25m   </v>
          </cell>
          <cell r="C571" t="str">
            <v>m</v>
          </cell>
          <cell r="D571">
            <v>213436</v>
          </cell>
          <cell r="E571">
            <v>26315</v>
          </cell>
          <cell r="F571">
            <v>0</v>
          </cell>
        </row>
        <row r="572">
          <cell r="A572">
            <v>119424</v>
          </cell>
          <cell r="B572" t="str">
            <v xml:space="preserve"> MÜng thµn câng ½çn lo­i II D=1.50m   </v>
          </cell>
          <cell r="C572" t="str">
            <v>m</v>
          </cell>
          <cell r="D572">
            <v>284581</v>
          </cell>
          <cell r="E572">
            <v>36296</v>
          </cell>
          <cell r="F572">
            <v>0</v>
          </cell>
        </row>
        <row r="573">
          <cell r="A573">
            <v>119431</v>
          </cell>
          <cell r="B573" t="str">
            <v xml:space="preserve"> MÜng thµn câng ½çn lo­i III D=0.75m  </v>
          </cell>
          <cell r="C573" t="str">
            <v>m</v>
          </cell>
          <cell r="D573">
            <v>150433</v>
          </cell>
          <cell r="E573">
            <v>26315</v>
          </cell>
          <cell r="F573">
            <v>0</v>
          </cell>
        </row>
        <row r="574">
          <cell r="A574">
            <v>119432</v>
          </cell>
          <cell r="B574" t="str">
            <v xml:space="preserve"> MÜng thµn câng ½çn lo­i III D=1.00m  </v>
          </cell>
          <cell r="C574" t="str">
            <v>m</v>
          </cell>
          <cell r="D574">
            <v>214224</v>
          </cell>
          <cell r="E574">
            <v>37002</v>
          </cell>
          <cell r="F574">
            <v>0</v>
          </cell>
        </row>
        <row r="575">
          <cell r="A575">
            <v>119433</v>
          </cell>
          <cell r="B575" t="str">
            <v xml:space="preserve"> MÜng thµn câng ½çn lo­i III D=1.25m  </v>
          </cell>
          <cell r="C575" t="str">
            <v>m</v>
          </cell>
          <cell r="D575">
            <v>272262</v>
          </cell>
          <cell r="E575">
            <v>45975</v>
          </cell>
          <cell r="F575">
            <v>0</v>
          </cell>
        </row>
        <row r="576">
          <cell r="A576">
            <v>119434</v>
          </cell>
          <cell r="B576" t="str">
            <v xml:space="preserve"> MÜng thµn câng ½çn lo­i III D=1.50m  </v>
          </cell>
          <cell r="C576" t="str">
            <v>m</v>
          </cell>
          <cell r="D576">
            <v>337309</v>
          </cell>
          <cell r="E576">
            <v>58780</v>
          </cell>
          <cell r="F576">
            <v>0</v>
          </cell>
        </row>
        <row r="577">
          <cell r="A577">
            <v>119441</v>
          </cell>
          <cell r="B577" t="str">
            <v xml:space="preserve"> MÜng thµn câng ½çn lo­i IVa D=0.75m  </v>
          </cell>
          <cell r="C577" t="str">
            <v>m</v>
          </cell>
          <cell r="D577">
            <v>82529</v>
          </cell>
          <cell r="E577">
            <v>18451</v>
          </cell>
          <cell r="F577">
            <v>0</v>
          </cell>
        </row>
        <row r="578">
          <cell r="A578">
            <v>119442</v>
          </cell>
          <cell r="B578" t="str">
            <v xml:space="preserve"> MÜng thµn câng ½çn lo­i IVa D=1.00m  </v>
          </cell>
          <cell r="C578" t="str">
            <v>m</v>
          </cell>
          <cell r="D578">
            <v>130907</v>
          </cell>
          <cell r="E578">
            <v>25206</v>
          </cell>
          <cell r="F578">
            <v>0</v>
          </cell>
        </row>
        <row r="579">
          <cell r="A579">
            <v>119443</v>
          </cell>
          <cell r="B579" t="str">
            <v xml:space="preserve"> MÜng thµn câng ½çn lo­i IVa D=1.25m  </v>
          </cell>
          <cell r="C579" t="str">
            <v>m</v>
          </cell>
          <cell r="D579">
            <v>173595</v>
          </cell>
          <cell r="E579">
            <v>31457</v>
          </cell>
          <cell r="F579">
            <v>0</v>
          </cell>
        </row>
        <row r="580">
          <cell r="A580">
            <v>119444</v>
          </cell>
          <cell r="B580" t="str">
            <v xml:space="preserve"> MÜng thµn câng ½çn lo­i IVa D=1.50m  </v>
          </cell>
          <cell r="C580" t="str">
            <v>m</v>
          </cell>
          <cell r="D580">
            <v>224819</v>
          </cell>
          <cell r="E580">
            <v>41640</v>
          </cell>
          <cell r="F580">
            <v>0</v>
          </cell>
        </row>
        <row r="581">
          <cell r="A581">
            <v>119451</v>
          </cell>
          <cell r="B581" t="str">
            <v xml:space="preserve"> MÜng thµn câng ½ái lo­i IVb D=0.75m  </v>
          </cell>
          <cell r="C581" t="str">
            <v>m</v>
          </cell>
          <cell r="D581">
            <v>26035</v>
          </cell>
          <cell r="E581">
            <v>14619</v>
          </cell>
          <cell r="F581">
            <v>0</v>
          </cell>
        </row>
        <row r="582">
          <cell r="A582">
            <v>119452</v>
          </cell>
          <cell r="B582" t="str">
            <v xml:space="preserve"> MÜng thµn câng ½ái lo­i IVb D=1.00m  </v>
          </cell>
          <cell r="C582" t="str">
            <v>m</v>
          </cell>
          <cell r="D582">
            <v>47966</v>
          </cell>
          <cell r="E582">
            <v>19761</v>
          </cell>
          <cell r="F582">
            <v>0</v>
          </cell>
        </row>
        <row r="583">
          <cell r="A583">
            <v>119453</v>
          </cell>
          <cell r="B583" t="str">
            <v xml:space="preserve"> MÜng thµn câng ½ái lo­i IVb D=1.25m  </v>
          </cell>
          <cell r="C583" t="str">
            <v>m</v>
          </cell>
          <cell r="D583">
            <v>62695</v>
          </cell>
          <cell r="E583">
            <v>24298</v>
          </cell>
          <cell r="F583">
            <v>0</v>
          </cell>
        </row>
        <row r="584">
          <cell r="A584">
            <v>119454</v>
          </cell>
          <cell r="B584" t="str">
            <v xml:space="preserve"> MÜng thµn câng ½ái lo­i IVb D=1.50m  </v>
          </cell>
          <cell r="C584" t="str">
            <v>m</v>
          </cell>
          <cell r="D584">
            <v>88728</v>
          </cell>
          <cell r="E584">
            <v>32868</v>
          </cell>
          <cell r="F584">
            <v>0</v>
          </cell>
        </row>
        <row r="585">
          <cell r="A585">
            <v>119511</v>
          </cell>
          <cell r="B585" t="str">
            <v xml:space="preserve"> MÜng thµn câng ½ái lo­i I  D=0.75m   </v>
          </cell>
          <cell r="C585" t="str">
            <v>m</v>
          </cell>
          <cell r="D585">
            <v>94857</v>
          </cell>
          <cell r="E585">
            <v>36800</v>
          </cell>
          <cell r="F585">
            <v>0</v>
          </cell>
        </row>
        <row r="586">
          <cell r="A586">
            <v>119512</v>
          </cell>
          <cell r="B586" t="str">
            <v xml:space="preserve"> MÜng thµn câng ½ái lo­i I  D=1.00m   </v>
          </cell>
          <cell r="C586" t="str">
            <v>m</v>
          </cell>
          <cell r="D586">
            <v>177385</v>
          </cell>
          <cell r="E586">
            <v>49403</v>
          </cell>
          <cell r="F586">
            <v>0</v>
          </cell>
        </row>
        <row r="587">
          <cell r="A587">
            <v>119513</v>
          </cell>
          <cell r="B587" t="str">
            <v xml:space="preserve"> MÜng thµn câng ½ái lo­i I  D=1.25m   </v>
          </cell>
          <cell r="C587" t="str">
            <v>m</v>
          </cell>
          <cell r="D587">
            <v>234775</v>
          </cell>
          <cell r="E587">
            <v>58175</v>
          </cell>
          <cell r="F587">
            <v>0</v>
          </cell>
        </row>
        <row r="588">
          <cell r="A588">
            <v>119514</v>
          </cell>
          <cell r="B588" t="str">
            <v xml:space="preserve"> MÜng thµn câng ½ái lo­i I  D=1.50m   </v>
          </cell>
          <cell r="C588" t="str">
            <v>m</v>
          </cell>
          <cell r="D588">
            <v>297698</v>
          </cell>
          <cell r="E588">
            <v>74710</v>
          </cell>
          <cell r="F588">
            <v>0</v>
          </cell>
        </row>
        <row r="589">
          <cell r="A589">
            <v>119521</v>
          </cell>
          <cell r="B589" t="str">
            <v xml:space="preserve"> MÜng thµn câng ½ái lo­i II D=0.75m   </v>
          </cell>
          <cell r="C589" t="str">
            <v>m</v>
          </cell>
          <cell r="D589">
            <v>260863</v>
          </cell>
          <cell r="E589">
            <v>44161</v>
          </cell>
          <cell r="F589">
            <v>0</v>
          </cell>
        </row>
        <row r="590">
          <cell r="A590">
            <v>119522</v>
          </cell>
          <cell r="B590" t="str">
            <v xml:space="preserve"> MÜng thµn câng ½ái lo­i II D=1.00m   </v>
          </cell>
          <cell r="C590" t="str">
            <v>m</v>
          </cell>
          <cell r="D590">
            <v>402679</v>
          </cell>
          <cell r="E590">
            <v>59284</v>
          </cell>
          <cell r="F590">
            <v>0</v>
          </cell>
        </row>
        <row r="591">
          <cell r="A591">
            <v>119523</v>
          </cell>
          <cell r="B591" t="str">
            <v xml:space="preserve"> MÜng thµn câng ½ái lo­i II D=1.25m   </v>
          </cell>
          <cell r="C591" t="str">
            <v>m</v>
          </cell>
          <cell r="D591">
            <v>517143</v>
          </cell>
          <cell r="E591">
            <v>70879</v>
          </cell>
          <cell r="F591">
            <v>0</v>
          </cell>
        </row>
        <row r="592">
          <cell r="A592">
            <v>119524</v>
          </cell>
          <cell r="B592" t="str">
            <v xml:space="preserve"> MÜng thµn câng ½ái lo­i II D=1.50m   </v>
          </cell>
          <cell r="C592" t="str">
            <v>m</v>
          </cell>
          <cell r="D592">
            <v>636825</v>
          </cell>
          <cell r="E592">
            <v>90438</v>
          </cell>
          <cell r="F592">
            <v>0</v>
          </cell>
        </row>
        <row r="593">
          <cell r="A593">
            <v>119531</v>
          </cell>
          <cell r="B593" t="str">
            <v xml:space="preserve"> MÜng thµn câng ½ái lo­i III D=0.75m  </v>
          </cell>
          <cell r="C593" t="str">
            <v>m</v>
          </cell>
          <cell r="D593">
            <v>360693</v>
          </cell>
          <cell r="E593">
            <v>66442</v>
          </cell>
          <cell r="F593">
            <v>0</v>
          </cell>
        </row>
        <row r="594">
          <cell r="A594">
            <v>119532</v>
          </cell>
          <cell r="B594" t="str">
            <v xml:space="preserve"> MÜng thµn câng ½ái lo­i III D=1.00m  </v>
          </cell>
          <cell r="C594" t="str">
            <v>m</v>
          </cell>
          <cell r="D594">
            <v>518117</v>
          </cell>
          <cell r="E594">
            <v>90438</v>
          </cell>
          <cell r="F594">
            <v>0</v>
          </cell>
        </row>
        <row r="595">
          <cell r="A595">
            <v>119533</v>
          </cell>
          <cell r="B595" t="str">
            <v xml:space="preserve"> MÜng thµn câng ½ái lo­i III D=1.25m  </v>
          </cell>
          <cell r="C595" t="str">
            <v>m</v>
          </cell>
          <cell r="D595">
            <v>661779</v>
          </cell>
          <cell r="E595">
            <v>110200</v>
          </cell>
          <cell r="F595">
            <v>0</v>
          </cell>
        </row>
        <row r="596">
          <cell r="A596">
            <v>119534</v>
          </cell>
          <cell r="B596" t="str">
            <v xml:space="preserve"> MÜng thµn câng ½ái lo­i III D=1.50m  </v>
          </cell>
          <cell r="C596" t="str">
            <v>m</v>
          </cell>
          <cell r="D596">
            <v>795183</v>
          </cell>
          <cell r="E596">
            <v>138229</v>
          </cell>
          <cell r="F596">
            <v>0</v>
          </cell>
        </row>
        <row r="597">
          <cell r="A597">
            <v>119541</v>
          </cell>
          <cell r="B597" t="str">
            <v xml:space="preserve"> MÜng thµn câng ½ái lo­i IVa D=0.75m  </v>
          </cell>
          <cell r="C597" t="str">
            <v>m</v>
          </cell>
          <cell r="D597">
            <v>213433</v>
          </cell>
          <cell r="E597">
            <v>47790</v>
          </cell>
          <cell r="F597">
            <v>0</v>
          </cell>
        </row>
        <row r="598">
          <cell r="A598">
            <v>119542</v>
          </cell>
          <cell r="B598" t="str">
            <v xml:space="preserve"> MÜng thµn câng ½ái lo­i IVa D=1.00m  </v>
          </cell>
          <cell r="C598" t="str">
            <v>m</v>
          </cell>
          <cell r="D598">
            <v>333905</v>
          </cell>
          <cell r="E598">
            <v>64930</v>
          </cell>
          <cell r="F598">
            <v>0</v>
          </cell>
        </row>
        <row r="599">
          <cell r="A599">
            <v>119543</v>
          </cell>
          <cell r="B599" t="str">
            <v xml:space="preserve"> MÜng thµn câng ½ái lo­i IVa D=1.25m  </v>
          </cell>
          <cell r="C599" t="str">
            <v>m</v>
          </cell>
          <cell r="D599">
            <v>427026</v>
          </cell>
          <cell r="E599">
            <v>78440</v>
          </cell>
          <cell r="F599">
            <v>0</v>
          </cell>
        </row>
        <row r="600">
          <cell r="A600">
            <v>119544</v>
          </cell>
          <cell r="B600" t="str">
            <v xml:space="preserve"> MÜng thµn câng ½ái lo­i IVa D=1.50m  </v>
          </cell>
          <cell r="C600" t="str">
            <v>m</v>
          </cell>
          <cell r="D600">
            <v>530107</v>
          </cell>
          <cell r="E600">
            <v>99714</v>
          </cell>
          <cell r="F600">
            <v>0</v>
          </cell>
        </row>
        <row r="601">
          <cell r="A601">
            <v>119551</v>
          </cell>
          <cell r="B601" t="str">
            <v xml:space="preserve"> MÜng thµn câng ½ái lo­i IVb D=0.75m  </v>
          </cell>
          <cell r="C601" t="str">
            <v>m</v>
          </cell>
          <cell r="D601">
            <v>77008</v>
          </cell>
          <cell r="E601">
            <v>39422</v>
          </cell>
          <cell r="F601">
            <v>0</v>
          </cell>
        </row>
        <row r="602">
          <cell r="A602">
            <v>119552</v>
          </cell>
          <cell r="B602" t="str">
            <v xml:space="preserve"> MÜng thµn câng ½ái lo­i IVb D=1.00m  </v>
          </cell>
          <cell r="C602" t="str">
            <v>m</v>
          </cell>
          <cell r="D602">
            <v>141278</v>
          </cell>
          <cell r="E602">
            <v>54747</v>
          </cell>
          <cell r="F602">
            <v>0</v>
          </cell>
        </row>
        <row r="603">
          <cell r="A603">
            <v>119553</v>
          </cell>
          <cell r="B603" t="str">
            <v xml:space="preserve"> MÜng thµn câng ½ái lo­i IVb D=1.25m  </v>
          </cell>
          <cell r="C603" t="str">
            <v>m</v>
          </cell>
          <cell r="D603">
            <v>184182</v>
          </cell>
          <cell r="E603">
            <v>65333</v>
          </cell>
          <cell r="F603">
            <v>0</v>
          </cell>
        </row>
        <row r="604">
          <cell r="A604">
            <v>119554</v>
          </cell>
          <cell r="B604" t="str">
            <v xml:space="preserve"> MÜng thµn câng ½ái lo­i IVb D=1.50m  </v>
          </cell>
          <cell r="C604" t="str">
            <v>m</v>
          </cell>
          <cell r="D604">
            <v>228655</v>
          </cell>
          <cell r="E604">
            <v>84792</v>
          </cell>
          <cell r="F604">
            <v>0</v>
          </cell>
        </row>
        <row r="605">
          <cell r="A605">
            <v>119611</v>
          </cell>
          <cell r="B605" t="str">
            <v xml:space="preserve"> MÜng thµn câng ba  lo­i I  D=0.75m   </v>
          </cell>
          <cell r="C605" t="str">
            <v>m</v>
          </cell>
          <cell r="D605">
            <v>159835</v>
          </cell>
          <cell r="E605">
            <v>57167</v>
          </cell>
          <cell r="F605">
            <v>0</v>
          </cell>
        </row>
        <row r="606">
          <cell r="A606">
            <v>119612</v>
          </cell>
          <cell r="B606" t="str">
            <v xml:space="preserve"> MÜng thµn câng ba  lo­i I  D=1.00m   </v>
          </cell>
          <cell r="C606" t="str">
            <v>m</v>
          </cell>
          <cell r="D606">
            <v>298013</v>
          </cell>
          <cell r="E606">
            <v>76525</v>
          </cell>
          <cell r="F606">
            <v>0</v>
          </cell>
        </row>
        <row r="607">
          <cell r="A607">
            <v>119613</v>
          </cell>
          <cell r="B607" t="str">
            <v xml:space="preserve"> MÜng thµn câng ba  lo­i I  D=1.25m   </v>
          </cell>
          <cell r="C607" t="str">
            <v>m</v>
          </cell>
          <cell r="D607">
            <v>391608</v>
          </cell>
          <cell r="E607">
            <v>90741</v>
          </cell>
          <cell r="F607">
            <v>0</v>
          </cell>
        </row>
        <row r="608">
          <cell r="A608">
            <v>119614</v>
          </cell>
          <cell r="B608" t="str">
            <v xml:space="preserve"> MÜng thµn câng ba  lo­i I  D=1.50m   </v>
          </cell>
          <cell r="C608" t="str">
            <v>m</v>
          </cell>
          <cell r="D608">
            <v>483305</v>
          </cell>
          <cell r="E608">
            <v>116249</v>
          </cell>
          <cell r="F608">
            <v>0</v>
          </cell>
        </row>
        <row r="609">
          <cell r="A609">
            <v>119621</v>
          </cell>
          <cell r="B609" t="str">
            <v xml:space="preserve"> MÜng thµn câng ba  lo­i II D=0.75m   </v>
          </cell>
          <cell r="C609" t="str">
            <v>m</v>
          </cell>
          <cell r="D609">
            <v>420701</v>
          </cell>
          <cell r="E609">
            <v>68661</v>
          </cell>
          <cell r="F609">
            <v>0</v>
          </cell>
        </row>
        <row r="610">
          <cell r="A610">
            <v>119622</v>
          </cell>
          <cell r="B610" t="str">
            <v xml:space="preserve"> MÜng thµn câng ba  lo­i II D=1.00m   </v>
          </cell>
          <cell r="C610" t="str">
            <v>m</v>
          </cell>
          <cell r="D610">
            <v>646625</v>
          </cell>
          <cell r="E610">
            <v>92052</v>
          </cell>
          <cell r="F610">
            <v>0</v>
          </cell>
        </row>
        <row r="611">
          <cell r="A611">
            <v>119623</v>
          </cell>
          <cell r="B611" t="str">
            <v xml:space="preserve"> MÜng thµn câng ba  lo­i II D=1.25m   </v>
          </cell>
          <cell r="C611" t="str">
            <v>m</v>
          </cell>
          <cell r="D611">
            <v>820825</v>
          </cell>
          <cell r="E611">
            <v>109796</v>
          </cell>
          <cell r="F611">
            <v>0</v>
          </cell>
        </row>
        <row r="612">
          <cell r="A612">
            <v>119624</v>
          </cell>
          <cell r="B612" t="str">
            <v xml:space="preserve"> MÜng thµn câng ba  lo­i II D=1.50m   </v>
          </cell>
          <cell r="C612" t="str">
            <v>m</v>
          </cell>
          <cell r="D612">
            <v>993496</v>
          </cell>
          <cell r="E612">
            <v>138733</v>
          </cell>
          <cell r="F612">
            <v>0</v>
          </cell>
        </row>
        <row r="613">
          <cell r="A613">
            <v>119631</v>
          </cell>
          <cell r="B613" t="str">
            <v xml:space="preserve"> MÜng thµn câng ba  lo­i III D=0.75m  </v>
          </cell>
          <cell r="C613" t="str">
            <v>m</v>
          </cell>
          <cell r="D613">
            <v>587499</v>
          </cell>
          <cell r="E613">
            <v>102638</v>
          </cell>
          <cell r="F613">
            <v>0</v>
          </cell>
        </row>
        <row r="614">
          <cell r="A614">
            <v>119632</v>
          </cell>
          <cell r="B614" t="str">
            <v xml:space="preserve"> MÜng thµn câng ba  lo­i III D=1.00m  </v>
          </cell>
          <cell r="C614" t="str">
            <v>m</v>
          </cell>
          <cell r="D614">
            <v>838214</v>
          </cell>
          <cell r="E614">
            <v>139539</v>
          </cell>
          <cell r="F614">
            <v>0</v>
          </cell>
        </row>
        <row r="615">
          <cell r="A615">
            <v>119633</v>
          </cell>
          <cell r="B615" t="str">
            <v xml:space="preserve"> MÜng thµn câng ba  lo­i III D=1.25m  </v>
          </cell>
          <cell r="C615" t="str">
            <v>m</v>
          </cell>
          <cell r="D615">
            <v>1048114</v>
          </cell>
          <cell r="E615">
            <v>169585</v>
          </cell>
          <cell r="F615">
            <v>0</v>
          </cell>
        </row>
        <row r="616">
          <cell r="A616">
            <v>119634</v>
          </cell>
          <cell r="B616" t="str">
            <v xml:space="preserve"> MÜng thµn câng ba  lo­i III D=1.50m  </v>
          </cell>
          <cell r="C616" t="str">
            <v>m</v>
          </cell>
          <cell r="D616">
            <v>1271664</v>
          </cell>
          <cell r="E616">
            <v>212434</v>
          </cell>
          <cell r="F616">
            <v>0</v>
          </cell>
        </row>
        <row r="617">
          <cell r="A617">
            <v>119641</v>
          </cell>
          <cell r="B617" t="str">
            <v xml:space="preserve"> MÜng thµn câng ba  lo­i IVa D=0.75m  </v>
          </cell>
          <cell r="C617" t="str">
            <v>m</v>
          </cell>
          <cell r="D617">
            <v>340070</v>
          </cell>
          <cell r="E617">
            <v>73803</v>
          </cell>
          <cell r="F617">
            <v>0</v>
          </cell>
        </row>
        <row r="618">
          <cell r="A618">
            <v>119642</v>
          </cell>
          <cell r="B618" t="str">
            <v xml:space="preserve"> MÜng thµn câng ba  lo­i IVa D=1.00m  </v>
          </cell>
          <cell r="C618" t="str">
            <v>m</v>
          </cell>
          <cell r="D618">
            <v>535164</v>
          </cell>
          <cell r="E618">
            <v>100319</v>
          </cell>
          <cell r="F618">
            <v>0</v>
          </cell>
        </row>
        <row r="619">
          <cell r="A619">
            <v>119643</v>
          </cell>
          <cell r="B619" t="str">
            <v xml:space="preserve"> MÜng thµn câng ba  lo­i IVa D=1.25m  </v>
          </cell>
          <cell r="C619" t="str">
            <v>m</v>
          </cell>
          <cell r="D619">
            <v>680932</v>
          </cell>
          <cell r="E619">
            <v>119375</v>
          </cell>
          <cell r="F619">
            <v>0</v>
          </cell>
        </row>
        <row r="620">
          <cell r="A620">
            <v>119644</v>
          </cell>
          <cell r="B620" t="str">
            <v xml:space="preserve"> MÜng thµn câng ba  lo­i IVa D=1.50m  </v>
          </cell>
          <cell r="C620" t="str">
            <v>m</v>
          </cell>
          <cell r="D620">
            <v>834605</v>
          </cell>
          <cell r="E620">
            <v>152747</v>
          </cell>
          <cell r="F620">
            <v>0</v>
          </cell>
        </row>
        <row r="621">
          <cell r="A621">
            <v>119651</v>
          </cell>
          <cell r="B621" t="str">
            <v xml:space="preserve"> MÜng thµn câng ba  lo­i IVb D=0.75m  </v>
          </cell>
          <cell r="C621" t="str">
            <v>m</v>
          </cell>
          <cell r="D621">
            <v>143285</v>
          </cell>
          <cell r="E621">
            <v>62309</v>
          </cell>
          <cell r="F621">
            <v>0</v>
          </cell>
        </row>
        <row r="622">
          <cell r="A622">
            <v>119652</v>
          </cell>
          <cell r="B622" t="str">
            <v xml:space="preserve"> MÜng thµn câng ba  lo­i IVb D=1.00m  </v>
          </cell>
          <cell r="C622" t="str">
            <v>m</v>
          </cell>
          <cell r="D622">
            <v>259848</v>
          </cell>
          <cell r="E622">
            <v>86708</v>
          </cell>
          <cell r="F622">
            <v>0</v>
          </cell>
        </row>
        <row r="623">
          <cell r="A623">
            <v>119653</v>
          </cell>
          <cell r="B623" t="str">
            <v xml:space="preserve"> MÜng thµn câng ba  lo­i IVb D=1.25m  </v>
          </cell>
          <cell r="C623" t="str">
            <v>m</v>
          </cell>
          <cell r="D623">
            <v>340078</v>
          </cell>
          <cell r="E623">
            <v>103747</v>
          </cell>
          <cell r="F623">
            <v>0</v>
          </cell>
        </row>
        <row r="624">
          <cell r="A624">
            <v>119654</v>
          </cell>
          <cell r="B624" t="str">
            <v xml:space="preserve"> MÜng thµn câng ba  lo­i IVb D=1.50m  </v>
          </cell>
          <cell r="C624" t="str">
            <v>m</v>
          </cell>
          <cell r="D624">
            <v>414385</v>
          </cell>
          <cell r="E624">
            <v>131373</v>
          </cell>
          <cell r="F624">
            <v>0</v>
          </cell>
        </row>
        <row r="625">
          <cell r="A625">
            <v>119711</v>
          </cell>
          <cell r="B625" t="str">
            <v xml:space="preserve"> Xµy ½·u câng ½çn b±ng ½Ÿ    D=0.75m  </v>
          </cell>
          <cell r="C625" t="str">
            <v>CŸi</v>
          </cell>
          <cell r="D625">
            <v>955259</v>
          </cell>
          <cell r="E625">
            <v>154032</v>
          </cell>
          <cell r="F625">
            <v>0</v>
          </cell>
        </row>
        <row r="626">
          <cell r="A626">
            <v>119712</v>
          </cell>
          <cell r="B626" t="str">
            <v xml:space="preserve"> Xµy ½·u câng ½çn b±ng ½Ÿ    D=1.00m  </v>
          </cell>
          <cell r="C626" t="str">
            <v>CŸi</v>
          </cell>
          <cell r="D626">
            <v>1349854</v>
          </cell>
          <cell r="E626">
            <v>235641</v>
          </cell>
          <cell r="F626">
            <v>0</v>
          </cell>
        </row>
        <row r="627">
          <cell r="A627">
            <v>119713</v>
          </cell>
          <cell r="B627" t="str">
            <v xml:space="preserve"> Xµy ½·u câng ½çn b±ng ½Ÿ    D=1.25m  </v>
          </cell>
          <cell r="C627" t="str">
            <v>CŸi</v>
          </cell>
          <cell r="D627">
            <v>1928163</v>
          </cell>
          <cell r="E627">
            <v>346436</v>
          </cell>
          <cell r="F627">
            <v>0</v>
          </cell>
        </row>
        <row r="628">
          <cell r="A628">
            <v>119714</v>
          </cell>
          <cell r="B628" t="str">
            <v xml:space="preserve"> Xµy ½·u câng ½çn b±ng ½Ÿ    D=1.50m  </v>
          </cell>
          <cell r="C628" t="str">
            <v>CŸi</v>
          </cell>
          <cell r="D628">
            <v>2796888</v>
          </cell>
          <cell r="E628">
            <v>501224</v>
          </cell>
          <cell r="F628">
            <v>0</v>
          </cell>
        </row>
        <row r="629">
          <cell r="A629">
            <v>119721</v>
          </cell>
          <cell r="B629" t="str">
            <v xml:space="preserve"> Xµy ½·u câng ½ái,câng ba b±ng ½Ÿ D=0.75m </v>
          </cell>
          <cell r="C629" t="str">
            <v>CŸi</v>
          </cell>
          <cell r="D629">
            <v>1261006</v>
          </cell>
          <cell r="E629">
            <v>219536</v>
          </cell>
          <cell r="F629">
            <v>0</v>
          </cell>
        </row>
        <row r="630">
          <cell r="A630">
            <v>119722</v>
          </cell>
          <cell r="B630" t="str">
            <v xml:space="preserve"> Xµy ½·u câng ½ái,câng ba b±ng ½Ÿ D=1.00m </v>
          </cell>
          <cell r="C630" t="str">
            <v>CŸi</v>
          </cell>
          <cell r="D630">
            <v>1843930</v>
          </cell>
          <cell r="E630">
            <v>334870</v>
          </cell>
          <cell r="F630">
            <v>0</v>
          </cell>
        </row>
        <row r="631">
          <cell r="A631">
            <v>119723</v>
          </cell>
          <cell r="B631" t="str">
            <v xml:space="preserve"> Xµy ½·u câng ½ái,câng ba b±ng ½Ÿ D=1.25m </v>
          </cell>
          <cell r="C631" t="str">
            <v>CŸi</v>
          </cell>
          <cell r="D631">
            <v>2650847</v>
          </cell>
          <cell r="E631">
            <v>481443</v>
          </cell>
          <cell r="F631">
            <v>0</v>
          </cell>
        </row>
        <row r="632">
          <cell r="A632">
            <v>119724</v>
          </cell>
          <cell r="B632" t="str">
            <v xml:space="preserve"> Xµy ½·u câng ½ái,câng ba b±ng ½Ÿ D=1.50m </v>
          </cell>
          <cell r="C632" t="str">
            <v>CŸi</v>
          </cell>
          <cell r="D632">
            <v>3687860</v>
          </cell>
          <cell r="E632">
            <v>664119</v>
          </cell>
          <cell r="F632">
            <v>0</v>
          </cell>
        </row>
        <row r="633">
          <cell r="A633">
            <v>119811</v>
          </cell>
          <cell r="B633" t="str">
            <v xml:space="preserve"> L¡m hâ tò nõèc sµu 1.5m D=0.75m  </v>
          </cell>
          <cell r="C633" t="str">
            <v>CŸi</v>
          </cell>
          <cell r="D633">
            <v>1206498</v>
          </cell>
          <cell r="E633">
            <v>273590</v>
          </cell>
          <cell r="F633">
            <v>0</v>
          </cell>
        </row>
        <row r="634">
          <cell r="A634">
            <v>119812</v>
          </cell>
          <cell r="B634" t="str">
            <v xml:space="preserve"> L¡m hâ tò nõèc sµu 1.5m D=1.00m  </v>
          </cell>
          <cell r="C634" t="str">
            <v>CŸi</v>
          </cell>
          <cell r="D634">
            <v>1358123</v>
          </cell>
          <cell r="E634">
            <v>311746</v>
          </cell>
          <cell r="F634">
            <v>0</v>
          </cell>
        </row>
        <row r="635">
          <cell r="A635">
            <v>119813</v>
          </cell>
          <cell r="B635" t="str">
            <v xml:space="preserve"> L¡m hâ tò nõèc sµu 1.5m D=1.25m  </v>
          </cell>
          <cell r="C635" t="str">
            <v>CŸi</v>
          </cell>
          <cell r="D635">
            <v>1381599</v>
          </cell>
          <cell r="E635">
            <v>329898</v>
          </cell>
          <cell r="F635">
            <v>0</v>
          </cell>
        </row>
        <row r="636">
          <cell r="A636">
            <v>119814</v>
          </cell>
          <cell r="B636" t="str">
            <v xml:space="preserve"> L¡m hâ tò nõèc sµu 1.5m D=1.50m  </v>
          </cell>
          <cell r="C636" t="str">
            <v>CŸi</v>
          </cell>
          <cell r="D636">
            <v>1458423</v>
          </cell>
          <cell r="E636">
            <v>357461</v>
          </cell>
          <cell r="F636">
            <v>0</v>
          </cell>
        </row>
        <row r="637">
          <cell r="A637">
            <v>119821</v>
          </cell>
          <cell r="B637" t="str">
            <v xml:space="preserve"> L¡m hâ tò nõèc sµu 2.0m D=0.75m  </v>
          </cell>
          <cell r="C637" t="str">
            <v>CŸi</v>
          </cell>
          <cell r="D637">
            <v>1666806</v>
          </cell>
          <cell r="E637">
            <v>381133</v>
          </cell>
          <cell r="F637">
            <v>0</v>
          </cell>
        </row>
        <row r="638">
          <cell r="A638">
            <v>119822</v>
          </cell>
          <cell r="B638" t="str">
            <v xml:space="preserve"> L¡m hâ tò nõèc sµu 2.0m D=1.00m  </v>
          </cell>
          <cell r="C638" t="str">
            <v>CŸi</v>
          </cell>
          <cell r="D638">
            <v>1837655</v>
          </cell>
          <cell r="E638">
            <v>428262</v>
          </cell>
          <cell r="F638">
            <v>0</v>
          </cell>
        </row>
        <row r="639">
          <cell r="A639">
            <v>119823</v>
          </cell>
          <cell r="B639" t="str">
            <v xml:space="preserve"> L¡m hâ tò nõèc sµu 2.0m D=1.25m  </v>
          </cell>
          <cell r="C639" t="str">
            <v>CŸi</v>
          </cell>
          <cell r="D639">
            <v>1948012</v>
          </cell>
          <cell r="E639">
            <v>462851</v>
          </cell>
          <cell r="F639">
            <v>0</v>
          </cell>
        </row>
        <row r="640">
          <cell r="A640">
            <v>119824</v>
          </cell>
          <cell r="B640" t="str">
            <v xml:space="preserve"> L¡m hâ tò nõèc sµu 2.0m D=1.50m  </v>
          </cell>
          <cell r="C640" t="str">
            <v>CŸi</v>
          </cell>
          <cell r="D640">
            <v>2037809</v>
          </cell>
          <cell r="E640">
            <v>497441</v>
          </cell>
          <cell r="F640">
            <v>0</v>
          </cell>
        </row>
        <row r="641">
          <cell r="A641">
            <v>119831</v>
          </cell>
          <cell r="B641" t="str">
            <v xml:space="preserve"> L¡m hâ tò nõèc sµu 2.5m D=0.75m  </v>
          </cell>
          <cell r="C641" t="str">
            <v>CŸi</v>
          </cell>
          <cell r="D641">
            <v>2241800</v>
          </cell>
          <cell r="E641">
            <v>508050</v>
          </cell>
          <cell r="F641">
            <v>0</v>
          </cell>
        </row>
        <row r="642">
          <cell r="A642">
            <v>119832</v>
          </cell>
          <cell r="B642" t="str">
            <v xml:space="preserve"> L¡m hâ tò nõèc sµu 2.5m D=1.00m  </v>
          </cell>
          <cell r="C642" t="str">
            <v>CŸi</v>
          </cell>
          <cell r="D642">
            <v>2412379</v>
          </cell>
          <cell r="E642">
            <v>566377</v>
          </cell>
          <cell r="F642">
            <v>0</v>
          </cell>
        </row>
        <row r="643">
          <cell r="A643">
            <v>119833</v>
          </cell>
          <cell r="B643" t="str">
            <v xml:space="preserve"> L¡m hâ tò nõèc sµu 2.5m D=1.25m  </v>
          </cell>
          <cell r="C643" t="str">
            <v>CŸi</v>
          </cell>
          <cell r="D643">
            <v>2600001</v>
          </cell>
          <cell r="E643">
            <v>611386</v>
          </cell>
          <cell r="F643">
            <v>0</v>
          </cell>
        </row>
        <row r="644">
          <cell r="A644">
            <v>119834</v>
          </cell>
          <cell r="B644" t="str">
            <v xml:space="preserve"> L¡m hâ tò nõèc sµu 2.5m D=1.50m  </v>
          </cell>
          <cell r="C644" t="str">
            <v>CŸi</v>
          </cell>
          <cell r="D644">
            <v>2769111</v>
          </cell>
          <cell r="E644">
            <v>661525</v>
          </cell>
          <cell r="F644">
            <v>0</v>
          </cell>
        </row>
        <row r="645">
          <cell r="A645">
            <v>119911</v>
          </cell>
          <cell r="B645" t="str">
            <v xml:space="preserve"> Qu¾t nhúa châng th¶m,nâi âng ½çn D 0.75m </v>
          </cell>
          <cell r="C645" t="str">
            <v>CŸi</v>
          </cell>
          <cell r="D645">
            <v>30896</v>
          </cell>
          <cell r="E645">
            <v>4972</v>
          </cell>
          <cell r="F645">
            <v>0</v>
          </cell>
        </row>
        <row r="646">
          <cell r="A646">
            <v>119912</v>
          </cell>
          <cell r="B646" t="str">
            <v xml:space="preserve"> Qu¾t nhúa châng th¶m,nâi âng ½çn D 1.00m </v>
          </cell>
          <cell r="C646" t="str">
            <v>CŸi</v>
          </cell>
          <cell r="D646">
            <v>40828</v>
          </cell>
          <cell r="E646">
            <v>5837</v>
          </cell>
          <cell r="F646">
            <v>0</v>
          </cell>
        </row>
        <row r="647">
          <cell r="A647">
            <v>119913</v>
          </cell>
          <cell r="B647" t="str">
            <v xml:space="preserve"> Qu¾t nhúa châng th¶m,nâi âng ½çn D 1.25m </v>
          </cell>
          <cell r="C647" t="str">
            <v>CŸi</v>
          </cell>
          <cell r="D647">
            <v>50189</v>
          </cell>
          <cell r="E647">
            <v>8323</v>
          </cell>
          <cell r="F647">
            <v>0</v>
          </cell>
        </row>
        <row r="648">
          <cell r="A648">
            <v>119914</v>
          </cell>
          <cell r="B648" t="str">
            <v xml:space="preserve"> Qu¾t nhúa châng th¶m,nâi âng ½çn D 1.50m </v>
          </cell>
          <cell r="C648" t="str">
            <v>CŸi</v>
          </cell>
          <cell r="D648">
            <v>59745</v>
          </cell>
          <cell r="E648">
            <v>11025</v>
          </cell>
          <cell r="F648">
            <v>0</v>
          </cell>
        </row>
        <row r="649">
          <cell r="A649">
            <v>200111</v>
          </cell>
          <cell r="B649" t="str">
            <v xml:space="preserve"> Xµy mÜng ½Ÿ hæc D¡y &lt;=60cm  vùa M50  </v>
          </cell>
          <cell r="C649" t="str">
            <v>m3</v>
          </cell>
          <cell r="D649">
            <v>151778</v>
          </cell>
          <cell r="E649">
            <v>20646</v>
          </cell>
          <cell r="F649">
            <v>0</v>
          </cell>
        </row>
        <row r="650">
          <cell r="A650">
            <v>200112</v>
          </cell>
          <cell r="B650" t="str">
            <v xml:space="preserve"> Xµy mÜng ½Ÿ hæc D¡y &lt;=60cm  vùa M75  </v>
          </cell>
          <cell r="C650" t="str">
            <v>m3</v>
          </cell>
          <cell r="D650">
            <v>175539</v>
          </cell>
          <cell r="E650">
            <v>20646</v>
          </cell>
          <cell r="F650">
            <v>0</v>
          </cell>
        </row>
        <row r="651">
          <cell r="A651">
            <v>200121</v>
          </cell>
          <cell r="B651" t="str">
            <v xml:space="preserve"> Xµy mÜng ½Ÿ hæc D¡y &gt; 60cm  vùa M50  </v>
          </cell>
          <cell r="C651" t="str">
            <v>m3</v>
          </cell>
          <cell r="D651">
            <v>151778</v>
          </cell>
          <cell r="E651">
            <v>19889</v>
          </cell>
          <cell r="F651">
            <v>0</v>
          </cell>
        </row>
        <row r="652">
          <cell r="A652">
            <v>200122</v>
          </cell>
          <cell r="B652" t="str">
            <v xml:space="preserve"> Xµy mÜng ½Ÿ hæc D¡y &gt; 60cm  vùa M75  </v>
          </cell>
          <cell r="C652" t="str">
            <v>m3</v>
          </cell>
          <cell r="D652">
            <v>175539</v>
          </cell>
          <cell r="E652">
            <v>19889</v>
          </cell>
          <cell r="F652">
            <v>0</v>
          </cell>
        </row>
        <row r="653">
          <cell r="A653">
            <v>200211</v>
          </cell>
          <cell r="B653" t="str">
            <v xml:space="preserve"> Xµy tõéng th²ng ½Ÿ hæc B&lt;=60cm H&lt;=2m M50 </v>
          </cell>
          <cell r="C653" t="str">
            <v>m3</v>
          </cell>
          <cell r="D653">
            <v>151778</v>
          </cell>
          <cell r="E653">
            <v>23348</v>
          </cell>
          <cell r="F653">
            <v>0</v>
          </cell>
        </row>
        <row r="654">
          <cell r="A654">
            <v>200212</v>
          </cell>
          <cell r="B654" t="str">
            <v xml:space="preserve"> Xµy tõéng th²ng ½Ÿ hæc B&lt;=60cm H&lt;=2m M50 </v>
          </cell>
          <cell r="C654" t="str">
            <v>m3</v>
          </cell>
          <cell r="D654">
            <v>175539</v>
          </cell>
          <cell r="E654">
            <v>23348</v>
          </cell>
          <cell r="F654">
            <v>0</v>
          </cell>
        </row>
        <row r="655">
          <cell r="A655">
            <v>200221</v>
          </cell>
          <cell r="B655" t="str">
            <v xml:space="preserve"> Xµy tõéng th²ng ½Ÿ hæc B&lt;=60cm H&gt; 2m M50 </v>
          </cell>
          <cell r="C655" t="str">
            <v>m3</v>
          </cell>
          <cell r="D655">
            <v>174624</v>
          </cell>
          <cell r="E655">
            <v>27023</v>
          </cell>
          <cell r="F655">
            <v>0</v>
          </cell>
        </row>
        <row r="656">
          <cell r="A656">
            <v>200222</v>
          </cell>
          <cell r="B656" t="str">
            <v xml:space="preserve"> Xµy tõéng th²ng ½Ÿ hæc B&lt;=60cm H&gt; 2m M50 </v>
          </cell>
          <cell r="C656" t="str">
            <v>m3</v>
          </cell>
          <cell r="D656">
            <v>198385</v>
          </cell>
          <cell r="E656">
            <v>27023</v>
          </cell>
          <cell r="F656">
            <v>0</v>
          </cell>
        </row>
        <row r="657">
          <cell r="A657">
            <v>200231</v>
          </cell>
          <cell r="B657" t="str">
            <v xml:space="preserve"> Xµy tõéng th²ng ½Ÿ hæc B&gt; 60cm H&lt;=2m M50 </v>
          </cell>
          <cell r="C657" t="str">
            <v>m3</v>
          </cell>
          <cell r="D657">
            <v>151778</v>
          </cell>
          <cell r="E657">
            <v>22483</v>
          </cell>
          <cell r="F657">
            <v>0</v>
          </cell>
        </row>
        <row r="658">
          <cell r="A658">
            <v>200232</v>
          </cell>
          <cell r="B658" t="str">
            <v xml:space="preserve"> Xµy tõéng th²ng ½Ÿ hæc B&gt; 60cm H&lt;=2m M50 </v>
          </cell>
          <cell r="C658" t="str">
            <v>m3</v>
          </cell>
          <cell r="D658">
            <v>175539</v>
          </cell>
          <cell r="E658">
            <v>22483</v>
          </cell>
          <cell r="F658">
            <v>0</v>
          </cell>
        </row>
        <row r="659">
          <cell r="A659">
            <v>200241</v>
          </cell>
          <cell r="B659" t="str">
            <v xml:space="preserve"> Xµy tõéng th²ng ½Ÿ hæc B&gt; 60cm H&gt; 2m M50 </v>
          </cell>
          <cell r="C659" t="str">
            <v>m3</v>
          </cell>
          <cell r="D659">
            <v>168936</v>
          </cell>
          <cell r="E659">
            <v>25618</v>
          </cell>
          <cell r="F659">
            <v>0</v>
          </cell>
        </row>
        <row r="660">
          <cell r="A660">
            <v>200242</v>
          </cell>
          <cell r="B660" t="str">
            <v xml:space="preserve"> Xµy tõéng th²ng ½Ÿ hæc B&gt; 60cm H&gt; 2m M50 </v>
          </cell>
          <cell r="C660" t="str">
            <v>m3</v>
          </cell>
          <cell r="D660">
            <v>192696</v>
          </cell>
          <cell r="E660">
            <v>25618</v>
          </cell>
          <cell r="F660">
            <v>0</v>
          </cell>
        </row>
        <row r="661">
          <cell r="A661">
            <v>200541</v>
          </cell>
          <cell r="B661" t="str">
            <v xml:space="preserve"> XÆp ½Ÿ khan m´t b±ng             vùa M50 </v>
          </cell>
          <cell r="C661" t="str">
            <v>m3</v>
          </cell>
          <cell r="D661">
            <v>84573</v>
          </cell>
          <cell r="E661">
            <v>12971</v>
          </cell>
          <cell r="F661">
            <v>0</v>
          </cell>
        </row>
        <row r="662">
          <cell r="A662">
            <v>200542</v>
          </cell>
          <cell r="B662" t="str">
            <v xml:space="preserve"> XÆp ½Ÿ khan m´t b±ng             vùa M75 </v>
          </cell>
          <cell r="C662" t="str">
            <v>m3</v>
          </cell>
          <cell r="D662">
            <v>88364</v>
          </cell>
          <cell r="E662">
            <v>15155</v>
          </cell>
          <cell r="F662">
            <v>0</v>
          </cell>
        </row>
        <row r="663">
          <cell r="A663">
            <v>200551</v>
          </cell>
          <cell r="B663" t="str">
            <v xml:space="preserve"> XÆp ½Ÿ khan mŸi dâc th²ng        vùa M50 </v>
          </cell>
          <cell r="C663" t="str">
            <v>m3</v>
          </cell>
          <cell r="D663">
            <v>84573</v>
          </cell>
          <cell r="E663">
            <v>21446</v>
          </cell>
          <cell r="F663">
            <v>0</v>
          </cell>
        </row>
        <row r="664">
          <cell r="A664">
            <v>200552</v>
          </cell>
          <cell r="B664" t="str">
            <v xml:space="preserve"> XÆp ½Ÿ khan mŸi dâc th²ng        vùa M75 </v>
          </cell>
          <cell r="C664" t="str">
            <v>m3</v>
          </cell>
          <cell r="D664">
            <v>88364</v>
          </cell>
          <cell r="E664">
            <v>18916</v>
          </cell>
          <cell r="F664">
            <v>0</v>
          </cell>
        </row>
        <row r="665">
          <cell r="A665">
            <v>200561</v>
          </cell>
          <cell r="B665" t="str">
            <v xml:space="preserve"> XÆp ½Ÿ khan mŸi dâc cong         vùa M50 </v>
          </cell>
          <cell r="C665" t="str">
            <v>m3</v>
          </cell>
          <cell r="D665">
            <v>88520</v>
          </cell>
          <cell r="E665">
            <v>21727</v>
          </cell>
          <cell r="F665">
            <v>0</v>
          </cell>
        </row>
        <row r="666">
          <cell r="A666">
            <v>200562</v>
          </cell>
          <cell r="B666" t="str">
            <v xml:space="preserve"> XÆp ½Ÿ khan mŸi dâc cong         vùa M75 </v>
          </cell>
          <cell r="C666" t="str">
            <v>m3</v>
          </cell>
          <cell r="D666">
            <v>92311</v>
          </cell>
          <cell r="E666">
            <v>21727</v>
          </cell>
          <cell r="F666">
            <v>0</v>
          </cell>
        </row>
        <row r="667">
          <cell r="A667">
            <v>200610</v>
          </cell>
          <cell r="B667" t="str">
            <v xml:space="preserve"> XÆp ½Ÿ khan m´t b±ng,kháng tr¾t m­ch     </v>
          </cell>
          <cell r="C667" t="str">
            <v>m3</v>
          </cell>
          <cell r="D667">
            <v>71769</v>
          </cell>
          <cell r="E667">
            <v>12971</v>
          </cell>
          <cell r="F667">
            <v>0</v>
          </cell>
        </row>
        <row r="668">
          <cell r="A668">
            <v>200620</v>
          </cell>
          <cell r="B668" t="str">
            <v xml:space="preserve"> XÆp ½Ÿ khan mŸi dâc th²ng kháng tr¾tm­ch </v>
          </cell>
          <cell r="C668" t="str">
            <v>m3</v>
          </cell>
          <cell r="D668">
            <v>71769</v>
          </cell>
          <cell r="E668">
            <v>15155</v>
          </cell>
          <cell r="F668">
            <v>0</v>
          </cell>
        </row>
        <row r="669">
          <cell r="A669">
            <v>200630</v>
          </cell>
          <cell r="B669" t="str">
            <v xml:space="preserve"> XÆp ½Ÿ khan mŸi dâc cong kháng tr¾t m­ch </v>
          </cell>
          <cell r="C669" t="str">
            <v>m3</v>
          </cell>
          <cell r="D669">
            <v>76257</v>
          </cell>
          <cell r="E669">
            <v>21446</v>
          </cell>
          <cell r="F669">
            <v>0</v>
          </cell>
        </row>
        <row r="670">
          <cell r="A670">
            <v>200711</v>
          </cell>
          <cell r="B670" t="str">
            <v xml:space="preserve"> Xµy câng ½Ÿ hæc                  vùa M50 </v>
          </cell>
          <cell r="C670" t="str">
            <v>m3</v>
          </cell>
          <cell r="D670">
            <v>203572</v>
          </cell>
          <cell r="E670">
            <v>33292</v>
          </cell>
          <cell r="F670">
            <v>0</v>
          </cell>
        </row>
        <row r="671">
          <cell r="A671">
            <v>200712</v>
          </cell>
          <cell r="B671" t="str">
            <v xml:space="preserve"> Xµy câng ½Ÿ hæc                  vùa M75 </v>
          </cell>
          <cell r="C671" t="str">
            <v>m3</v>
          </cell>
          <cell r="D671">
            <v>227333</v>
          </cell>
          <cell r="E671">
            <v>33292</v>
          </cell>
          <cell r="F671">
            <v>0</v>
          </cell>
        </row>
        <row r="672">
          <cell r="A672">
            <v>200811</v>
          </cell>
          <cell r="B672" t="str">
            <v xml:space="preserve"> Xµy ½Ÿ hæc cŸc kÆt c¶u phöc t­p khŸc M50 </v>
          </cell>
          <cell r="C672" t="str">
            <v>m3</v>
          </cell>
          <cell r="D672">
            <v>165848</v>
          </cell>
          <cell r="E672">
            <v>44642</v>
          </cell>
          <cell r="F672">
            <v>0</v>
          </cell>
        </row>
        <row r="673">
          <cell r="A673">
            <v>200812</v>
          </cell>
          <cell r="B673" t="str">
            <v xml:space="preserve"> Xµy ½Ÿ hæc cŸc kÆt c¶u phöc t­p khŸc M75 </v>
          </cell>
          <cell r="C673" t="str">
            <v>m3</v>
          </cell>
          <cell r="D673">
            <v>189608</v>
          </cell>
          <cell r="E673">
            <v>44642</v>
          </cell>
          <cell r="F673">
            <v>0</v>
          </cell>
        </row>
        <row r="674">
          <cell r="A674">
            <v>203111</v>
          </cell>
          <cell r="B674" t="str">
            <v xml:space="preserve"> Xµy mÜng g­ch ch× 6.5x10.5x22 ,B&lt;=33cm, M50</v>
          </cell>
          <cell r="C674" t="str">
            <v>m3</v>
          </cell>
          <cell r="D674">
            <v>231958</v>
          </cell>
          <cell r="E674" t="str">
            <v>00      18051.00</v>
          </cell>
          <cell r="F674">
            <v>0</v>
          </cell>
        </row>
        <row r="675">
          <cell r="A675">
            <v>203112</v>
          </cell>
          <cell r="B675" t="str">
            <v xml:space="preserve"> Xµy mÜng g­ch ch× 6.5x10.5x22 ,B&lt;=33cm, M75</v>
          </cell>
          <cell r="C675" t="str">
            <v>m3</v>
          </cell>
          <cell r="D675">
            <v>248</v>
          </cell>
          <cell r="E675" t="str">
            <v>36      18051.00</v>
          </cell>
          <cell r="F675">
            <v>0</v>
          </cell>
        </row>
        <row r="676">
          <cell r="A676">
            <v>203121</v>
          </cell>
          <cell r="B676" t="str">
            <v xml:space="preserve"> Xµy mÜng g­ch ch× 6.5x10.5x22 ,B&gt; 33cm, M50</v>
          </cell>
          <cell r="C676" t="str">
            <v>m3</v>
          </cell>
          <cell r="D676">
            <v>230338</v>
          </cell>
          <cell r="E676" t="str">
            <v>00      16106.00</v>
          </cell>
          <cell r="F676">
            <v>0</v>
          </cell>
        </row>
        <row r="677">
          <cell r="A677">
            <v>203122</v>
          </cell>
          <cell r="B677" t="str">
            <v xml:space="preserve"> Xµy mÜng g­ch ch× 6.5x10.5x22 ,B&gt; 33cm, M75</v>
          </cell>
          <cell r="C677" t="str">
            <v>m3</v>
          </cell>
          <cell r="D677">
            <v>247310</v>
          </cell>
          <cell r="E677" t="str">
            <v>00      16106.00</v>
          </cell>
          <cell r="F677">
            <v>0</v>
          </cell>
        </row>
        <row r="678">
          <cell r="A678">
            <v>203211</v>
          </cell>
          <cell r="B678" t="str">
            <v xml:space="preserve"> Tõéng g­ch ch× 6.5x10.5x22,B&lt;=11,H&lt;=4m,M25</v>
          </cell>
          <cell r="C678" t="str">
            <v>m3</v>
          </cell>
          <cell r="D678">
            <v>248000</v>
          </cell>
          <cell r="E678">
            <v>26050</v>
          </cell>
          <cell r="F678">
            <v>924</v>
          </cell>
        </row>
        <row r="679">
          <cell r="A679">
            <v>203212</v>
          </cell>
          <cell r="B679" t="str">
            <v xml:space="preserve"> Tõéng g­ch ch× 6.5x10.5x22,B&lt;=11,H&lt;=4m,M50</v>
          </cell>
          <cell r="C679" t="str">
            <v>m3</v>
          </cell>
          <cell r="D679">
            <v>265837</v>
          </cell>
          <cell r="E679">
            <v>26050</v>
          </cell>
          <cell r="F679">
            <v>924</v>
          </cell>
        </row>
        <row r="680">
          <cell r="A680">
            <v>203221</v>
          </cell>
          <cell r="B680" t="str">
            <v xml:space="preserve"> Tõéng g­ch ch× 6.5x10.5x22,B&lt;=11,H&gt; 4m,M25</v>
          </cell>
          <cell r="C680" t="str">
            <v>m3</v>
          </cell>
          <cell r="D680">
            <v>263380</v>
          </cell>
          <cell r="E680">
            <v>26266</v>
          </cell>
          <cell r="F680">
            <v>2358</v>
          </cell>
        </row>
        <row r="681">
          <cell r="A681">
            <v>203222</v>
          </cell>
          <cell r="B681" t="str">
            <v xml:space="preserve"> Tõéng g­ch ch× 6.5x10.5x22,B&lt;=11,H&gt; 4m,M50</v>
          </cell>
          <cell r="C681" t="str">
            <v>m3</v>
          </cell>
          <cell r="D681">
            <v>281217</v>
          </cell>
          <cell r="E681">
            <v>26266</v>
          </cell>
          <cell r="F681">
            <v>2358</v>
          </cell>
        </row>
        <row r="682">
          <cell r="A682">
            <v>203231</v>
          </cell>
          <cell r="B682" t="str">
            <v xml:space="preserve"> Tõéng g­ch ch× 6.5x10.5x22,B&lt;=33,H&lt;=4m,M25</v>
          </cell>
          <cell r="C682" t="str">
            <v>m3</v>
          </cell>
          <cell r="D682">
            <v>227058</v>
          </cell>
          <cell r="E682" t="str">
            <v>0      20754.00</v>
          </cell>
          <cell r="F682">
            <v>924</v>
          </cell>
        </row>
        <row r="683">
          <cell r="A683">
            <v>203232</v>
          </cell>
          <cell r="B683" t="str">
            <v xml:space="preserve"> Tõéng g­ch ch× 6.5x10.5x22,B&lt;=33,H&lt;=4m,M50</v>
          </cell>
          <cell r="C683" t="str">
            <v>m3</v>
          </cell>
          <cell r="D683">
            <v>249548</v>
          </cell>
          <cell r="E683">
            <v>20754</v>
          </cell>
          <cell r="F683">
            <v>924</v>
          </cell>
        </row>
        <row r="684">
          <cell r="A684">
            <v>203241</v>
          </cell>
          <cell r="B684" t="str">
            <v xml:space="preserve"> Tõéng g­ch ch× 6.5x10.5x22,B&lt;=33,H&gt; 4m,M25</v>
          </cell>
          <cell r="C684" t="str">
            <v>m3</v>
          </cell>
          <cell r="D684">
            <v>242438</v>
          </cell>
          <cell r="E684" t="str">
            <v>0      21294.00</v>
          </cell>
          <cell r="F684">
            <v>2358</v>
          </cell>
        </row>
        <row r="685">
          <cell r="A685">
            <v>203242</v>
          </cell>
          <cell r="B685" t="str">
            <v xml:space="preserve"> Tõéng g­ch ch× 6.5x10.5x22,B&lt;=33,H&gt; 4m,M50</v>
          </cell>
          <cell r="C685" t="str">
            <v>m3</v>
          </cell>
          <cell r="D685">
            <v>264927</v>
          </cell>
          <cell r="E685" t="str">
            <v>0      21294.00</v>
          </cell>
          <cell r="F685">
            <v>2358</v>
          </cell>
        </row>
        <row r="686">
          <cell r="A686">
            <v>203251</v>
          </cell>
          <cell r="B686" t="str">
            <v xml:space="preserve"> Tõéng g­ch ch× 6.5x10.5x22,B&gt; 33,H&lt;=4m,M25</v>
          </cell>
          <cell r="C686" t="str">
            <v>m3</v>
          </cell>
          <cell r="D686">
            <v>223607</v>
          </cell>
          <cell r="E686" t="str">
            <v>0      17943.00</v>
          </cell>
          <cell r="F686">
            <v>924</v>
          </cell>
        </row>
        <row r="687">
          <cell r="A687">
            <v>203252</v>
          </cell>
          <cell r="B687" t="str">
            <v xml:space="preserve"> Tõéng g­ch ch× 6.5x10.5x22,B&gt; 33,H&lt;=4m,M50</v>
          </cell>
          <cell r="C687" t="str">
            <v>m3</v>
          </cell>
          <cell r="D687">
            <v>246872</v>
          </cell>
          <cell r="E687" t="str">
            <v>0      17943.00</v>
          </cell>
          <cell r="F687">
            <v>924</v>
          </cell>
        </row>
        <row r="688">
          <cell r="A688">
            <v>203261</v>
          </cell>
          <cell r="B688" t="str">
            <v xml:space="preserve"> Tõéng g­ch ch× 6.5x10.5x22,B&gt; 33,H&gt; 4m,M25</v>
          </cell>
          <cell r="C688" t="str">
            <v>m3</v>
          </cell>
          <cell r="D688">
            <v>234703</v>
          </cell>
          <cell r="E688">
            <v>19457</v>
          </cell>
          <cell r="F688">
            <v>2358</v>
          </cell>
        </row>
        <row r="689">
          <cell r="A689">
            <v>203262</v>
          </cell>
          <cell r="B689" t="str">
            <v xml:space="preserve"> Tõéng g­ch ch× 6.5x10.5x22,B&gt; 33,H&gt; 4m,M50</v>
          </cell>
          <cell r="C689" t="str">
            <v>m3</v>
          </cell>
          <cell r="D689">
            <v>257968</v>
          </cell>
          <cell r="E689">
            <v>19457</v>
          </cell>
          <cell r="F689">
            <v>2358</v>
          </cell>
        </row>
        <row r="690">
          <cell r="A690">
            <v>203311</v>
          </cell>
          <cell r="B690" t="str">
            <v xml:space="preserve"> Xµy cæt trò ½æc lºp trong mài ‡K vùa TH M25</v>
          </cell>
          <cell r="C690" t="str">
            <v>m3</v>
          </cell>
          <cell r="D690">
            <v>240392</v>
          </cell>
          <cell r="E690">
            <v>43237</v>
          </cell>
          <cell r="F690">
            <v>0</v>
          </cell>
        </row>
        <row r="691">
          <cell r="A691">
            <v>203312</v>
          </cell>
          <cell r="B691" t="str">
            <v xml:space="preserve"> Xµy cæt trò ½æc lºp trong mài ‡K vùa TH M50</v>
          </cell>
          <cell r="C691" t="str">
            <v>m3</v>
          </cell>
          <cell r="D691">
            <v>263657</v>
          </cell>
          <cell r="E691">
            <v>43237</v>
          </cell>
          <cell r="F691">
            <v>0</v>
          </cell>
        </row>
        <row r="692">
          <cell r="A692">
            <v>203411</v>
          </cell>
          <cell r="B692" t="str">
            <v xml:space="preserve"> Xµy tõéng cong d¡y&lt;=33cm, cao&lt;=4m vùa TH50</v>
          </cell>
          <cell r="C692" t="str">
            <v>m3</v>
          </cell>
          <cell r="D692">
            <v>239425</v>
          </cell>
          <cell r="E692">
            <v>30050</v>
          </cell>
          <cell r="F692">
            <v>959</v>
          </cell>
        </row>
        <row r="693">
          <cell r="A693">
            <v>203412</v>
          </cell>
          <cell r="B693" t="str">
            <v xml:space="preserve"> Xµy tõéng cong d¡y&lt;=33cm, cao&lt;=4m vùa TH75</v>
          </cell>
          <cell r="C693" t="str">
            <v>m3</v>
          </cell>
          <cell r="D693">
            <v>255831</v>
          </cell>
          <cell r="E693">
            <v>30050</v>
          </cell>
          <cell r="F693">
            <v>959</v>
          </cell>
        </row>
        <row r="694">
          <cell r="A694">
            <v>203421</v>
          </cell>
          <cell r="B694" t="str">
            <v xml:space="preserve"> Xµy tõéng cong d¡y&lt;=33cm, cao&gt; 4m vùa TH50</v>
          </cell>
          <cell r="C694" t="str">
            <v>m3</v>
          </cell>
          <cell r="D694">
            <v>254804</v>
          </cell>
          <cell r="E694">
            <v>33401</v>
          </cell>
          <cell r="F694">
            <v>959</v>
          </cell>
        </row>
        <row r="695">
          <cell r="A695">
            <v>203422</v>
          </cell>
          <cell r="B695" t="str">
            <v xml:space="preserve"> Xµy tõéng cong d¡y&lt;=33cm, cao&gt; 4m vùa TH75</v>
          </cell>
          <cell r="C695" t="str">
            <v>m3</v>
          </cell>
          <cell r="D695">
            <v>271210</v>
          </cell>
          <cell r="E695">
            <v>33401</v>
          </cell>
          <cell r="F695">
            <v>959</v>
          </cell>
        </row>
        <row r="696">
          <cell r="A696">
            <v>203411</v>
          </cell>
          <cell r="B696" t="str">
            <v xml:space="preserve"> Xµy tõéng cong d¡y&gt; 33cm, cao&lt;=4m vùa TH50</v>
          </cell>
          <cell r="C696" t="str">
            <v>m3</v>
          </cell>
          <cell r="D696">
            <v>236400</v>
          </cell>
          <cell r="E696">
            <v>28104</v>
          </cell>
          <cell r="F696">
            <v>959</v>
          </cell>
        </row>
        <row r="697">
          <cell r="A697">
            <v>203412</v>
          </cell>
          <cell r="B697" t="str">
            <v xml:space="preserve"> Xµy tõéng cong d¡y &gt;33cm, cao&lt;=4m vùa TH75</v>
          </cell>
          <cell r="C697" t="str">
            <v>m3</v>
          </cell>
          <cell r="D697">
            <v>253372</v>
          </cell>
          <cell r="E697">
            <v>28104</v>
          </cell>
          <cell r="F697">
            <v>959</v>
          </cell>
        </row>
        <row r="698">
          <cell r="A698">
            <v>203421</v>
          </cell>
          <cell r="B698" t="str">
            <v xml:space="preserve"> Xµy tõéng cong d¡y &gt;33cm, cao&gt; 4m vùa TH50</v>
          </cell>
          <cell r="C698" t="str">
            <v>m3</v>
          </cell>
          <cell r="D698">
            <v>247496</v>
          </cell>
          <cell r="E698">
            <v>31239</v>
          </cell>
          <cell r="F698">
            <v>959</v>
          </cell>
        </row>
        <row r="699">
          <cell r="A699">
            <v>203422</v>
          </cell>
          <cell r="B699" t="str">
            <v xml:space="preserve"> Xµy tõéng cong d¡y &gt;33cm, cao&gt; 4m vùa TH75</v>
          </cell>
          <cell r="C699" t="str">
            <v>m3</v>
          </cell>
          <cell r="D699">
            <v>264468</v>
          </cell>
          <cell r="E699">
            <v>31239</v>
          </cell>
          <cell r="F699">
            <v>959</v>
          </cell>
        </row>
        <row r="700">
          <cell r="A700">
            <v>203511</v>
          </cell>
          <cell r="B700" t="str">
            <v xml:space="preserve"> Xµy câng cuân cong vùa TH M50            </v>
          </cell>
          <cell r="C700" t="str">
            <v>m3</v>
          </cell>
          <cell r="D700">
            <v>283882</v>
          </cell>
          <cell r="E700">
            <v>50371</v>
          </cell>
          <cell r="F700">
            <v>924</v>
          </cell>
        </row>
        <row r="701">
          <cell r="A701">
            <v>203512</v>
          </cell>
          <cell r="B701" t="str">
            <v xml:space="preserve"> Xµy câng cuân cong vùa TH M75            </v>
          </cell>
          <cell r="C701" t="str">
            <v>m3</v>
          </cell>
          <cell r="D701">
            <v>299723</v>
          </cell>
          <cell r="E701">
            <v>50371</v>
          </cell>
          <cell r="F701">
            <v>924</v>
          </cell>
        </row>
        <row r="702">
          <cell r="A702">
            <v>203521</v>
          </cell>
          <cell r="B702" t="str">
            <v xml:space="preserve"> Xµy câng cuân th¡nh vÝm cong vùa TH M50  </v>
          </cell>
          <cell r="C702" t="str">
            <v>m3</v>
          </cell>
          <cell r="D702">
            <v>289003</v>
          </cell>
          <cell r="E702">
            <v>46264</v>
          </cell>
          <cell r="F702">
            <v>924</v>
          </cell>
        </row>
        <row r="703">
          <cell r="A703">
            <v>203522</v>
          </cell>
          <cell r="B703" t="str">
            <v xml:space="preserve"> Xµy câng cuân th¡nh vÝm cong vùa TH M75  </v>
          </cell>
          <cell r="C703" t="str">
            <v>m3</v>
          </cell>
          <cell r="D703">
            <v>305409</v>
          </cell>
          <cell r="E703">
            <v>46264</v>
          </cell>
          <cell r="F703">
            <v>924</v>
          </cell>
        </row>
        <row r="704">
          <cell r="A704">
            <v>203611</v>
          </cell>
          <cell r="B704" t="str">
            <v xml:space="preserve"> Xµy kÆt c¶u phöc t­p khŸcH&lt;=4m,M50       </v>
          </cell>
          <cell r="C704" t="str">
            <v>m3</v>
          </cell>
          <cell r="D704">
            <v>241044</v>
          </cell>
          <cell r="E704">
            <v>38913</v>
          </cell>
          <cell r="F704">
            <v>924</v>
          </cell>
        </row>
        <row r="705">
          <cell r="A705">
            <v>203612</v>
          </cell>
          <cell r="B705" t="str">
            <v xml:space="preserve"> Xµy kÆt c¶u phöc t­p khŸcH&lt;=4m,M75       </v>
          </cell>
          <cell r="C705" t="str">
            <v>m3</v>
          </cell>
          <cell r="D705">
            <v>256884</v>
          </cell>
          <cell r="E705">
            <v>38913</v>
          </cell>
          <cell r="F705">
            <v>924</v>
          </cell>
        </row>
        <row r="706">
          <cell r="A706">
            <v>203621</v>
          </cell>
          <cell r="B706" t="str">
            <v xml:space="preserve"> Xµy kÆt c¶u phöc t­p khŸcH &gt;4m,M50       </v>
          </cell>
          <cell r="C706" t="str">
            <v>m3</v>
          </cell>
          <cell r="D706">
            <v>250368</v>
          </cell>
          <cell r="E706">
            <v>43237</v>
          </cell>
          <cell r="F706">
            <v>924</v>
          </cell>
        </row>
        <row r="707">
          <cell r="A707">
            <v>203622</v>
          </cell>
          <cell r="B707" t="str">
            <v xml:space="preserve"> Xµy kÆt c¶u phöc t­p khŸcH &gt;4m,M75       </v>
          </cell>
          <cell r="C707" t="str">
            <v>m3</v>
          </cell>
          <cell r="D707">
            <v>266209</v>
          </cell>
          <cell r="E707">
            <v>43237</v>
          </cell>
          <cell r="F707">
            <v>924</v>
          </cell>
        </row>
        <row r="708">
          <cell r="A708">
            <v>205111</v>
          </cell>
          <cell r="B708" t="str">
            <v xml:space="preserve"> Xµy tõéng d¡y &lt;=10cm,H&lt;=4m,M50           </v>
          </cell>
          <cell r="C708" t="str">
            <v>m3</v>
          </cell>
          <cell r="D708">
            <v>185070</v>
          </cell>
          <cell r="E708">
            <v>16538</v>
          </cell>
          <cell r="F708">
            <v>616</v>
          </cell>
        </row>
        <row r="709">
          <cell r="A709">
            <v>205112</v>
          </cell>
          <cell r="B709" t="str">
            <v xml:space="preserve"> Xµy tõéng d¡y &lt;=10cm,H&lt;=4m,M75           </v>
          </cell>
          <cell r="C709" t="str">
            <v>m3</v>
          </cell>
          <cell r="D709">
            <v>187316</v>
          </cell>
          <cell r="E709">
            <v>16538</v>
          </cell>
          <cell r="F709">
            <v>616</v>
          </cell>
        </row>
        <row r="710">
          <cell r="A710">
            <v>205121</v>
          </cell>
          <cell r="B710" t="str">
            <v xml:space="preserve"> Xµy tõéng d¡y &lt;=10cm,H&gt; 4m,M50           </v>
          </cell>
          <cell r="C710" t="str">
            <v>m3</v>
          </cell>
          <cell r="D710">
            <v>200449</v>
          </cell>
          <cell r="E710">
            <v>18268</v>
          </cell>
          <cell r="F710">
            <v>616</v>
          </cell>
        </row>
        <row r="711">
          <cell r="A711">
            <v>205122</v>
          </cell>
          <cell r="B711" t="str">
            <v xml:space="preserve"> Xµy tõéng d¡y &lt;=10cm,H&gt; 4m,M75           </v>
          </cell>
          <cell r="C711" t="str">
            <v>m3</v>
          </cell>
          <cell r="D711">
            <v>202696</v>
          </cell>
          <cell r="E711">
            <v>18268</v>
          </cell>
          <cell r="F711">
            <v>2050</v>
          </cell>
        </row>
        <row r="712">
          <cell r="A712">
            <v>205131</v>
          </cell>
          <cell r="B712" t="str">
            <v xml:space="preserve"> Xµy tõéng d¡y &lt;=30cm,H&lt;=4m,M50           </v>
          </cell>
          <cell r="C712" t="str">
            <v>m3</v>
          </cell>
          <cell r="D712">
            <v>185336</v>
          </cell>
          <cell r="E712">
            <v>14917</v>
          </cell>
          <cell r="F712">
            <v>616</v>
          </cell>
        </row>
        <row r="713">
          <cell r="A713">
            <v>205132</v>
          </cell>
          <cell r="B713" t="str">
            <v xml:space="preserve"> Xµy tõéng d¡y &lt;=30cm,H&lt;=4m,M75           </v>
          </cell>
          <cell r="C713" t="str">
            <v>m3</v>
          </cell>
          <cell r="D713">
            <v>187807</v>
          </cell>
          <cell r="E713">
            <v>14917</v>
          </cell>
          <cell r="F713">
            <v>616</v>
          </cell>
        </row>
        <row r="714">
          <cell r="A714">
            <v>205141</v>
          </cell>
          <cell r="B714" t="str">
            <v xml:space="preserve"> Xµy tõéng d¡y &lt;=30cm,H&gt; 4m,M50           </v>
          </cell>
          <cell r="C714" t="str">
            <v>m3</v>
          </cell>
          <cell r="D714">
            <v>200716</v>
          </cell>
          <cell r="E714">
            <v>15349</v>
          </cell>
          <cell r="F714">
            <v>2050</v>
          </cell>
        </row>
        <row r="715">
          <cell r="A715">
            <v>205142</v>
          </cell>
          <cell r="B715" t="str">
            <v xml:space="preserve"> Xµy tõéng d¡y &lt;=30cm,H&gt; 4m,M75           </v>
          </cell>
          <cell r="C715" t="str">
            <v>m3</v>
          </cell>
          <cell r="D715">
            <v>203187</v>
          </cell>
          <cell r="E715">
            <v>15349</v>
          </cell>
          <cell r="F715">
            <v>2050</v>
          </cell>
        </row>
        <row r="716">
          <cell r="A716">
            <v>205151</v>
          </cell>
          <cell r="B716" t="str">
            <v xml:space="preserve"> Xµy tõéng d¡y  &gt;30cm,H&lt;=4m,M50           </v>
          </cell>
          <cell r="C716" t="str">
            <v>m3</v>
          </cell>
          <cell r="D716">
            <v>182841</v>
          </cell>
          <cell r="E716">
            <v>12214</v>
          </cell>
          <cell r="F716">
            <v>616</v>
          </cell>
        </row>
        <row r="717">
          <cell r="A717">
            <v>205152</v>
          </cell>
          <cell r="B717" t="str">
            <v xml:space="preserve"> Xµy tõéng d¡y  &gt;30cm,H&lt;=4m,M75           </v>
          </cell>
          <cell r="C717" t="str">
            <v>m3</v>
          </cell>
          <cell r="D717">
            <v>185447</v>
          </cell>
          <cell r="E717">
            <v>12214</v>
          </cell>
          <cell r="F717">
            <v>616</v>
          </cell>
        </row>
        <row r="718">
          <cell r="A718">
            <v>205161</v>
          </cell>
          <cell r="B718" t="str">
            <v xml:space="preserve"> Xµy tõéng d¡y  &gt;30cm,H&gt; 4m,M50           </v>
          </cell>
          <cell r="C718" t="str">
            <v>m3</v>
          </cell>
          <cell r="D718">
            <v>193937</v>
          </cell>
          <cell r="E718">
            <v>13512</v>
          </cell>
          <cell r="F718">
            <v>2050</v>
          </cell>
        </row>
        <row r="719">
          <cell r="A719">
            <v>205162</v>
          </cell>
          <cell r="B719" t="str">
            <v xml:space="preserve"> Xµy tõéng d¡y  &gt;30cm,H&gt; 4m,M75           </v>
          </cell>
          <cell r="C719" t="str">
            <v>m3</v>
          </cell>
          <cell r="D719">
            <v>193937</v>
          </cell>
          <cell r="E719">
            <v>13512</v>
          </cell>
          <cell r="F719">
            <v>2050</v>
          </cell>
        </row>
        <row r="720">
          <cell r="A720">
            <v>205311</v>
          </cell>
          <cell r="B720" t="str">
            <v xml:space="preserve"> Xµy tõéng g­ch rång6lå d¡y&lt;=10,H&lt;4m,M50  </v>
          </cell>
          <cell r="C720" t="str">
            <v>m3</v>
          </cell>
          <cell r="D720">
            <v>332738</v>
          </cell>
          <cell r="E720">
            <v>17295</v>
          </cell>
          <cell r="F720">
            <v>641</v>
          </cell>
        </row>
        <row r="721">
          <cell r="A721">
            <v>205312</v>
          </cell>
          <cell r="B721" t="str">
            <v xml:space="preserve"> Xµy tõéng g­ch rång6lå d¡y&lt;=10,H&lt;4m,M75  </v>
          </cell>
          <cell r="C721" t="str">
            <v>m3</v>
          </cell>
          <cell r="D721">
            <v>335284</v>
          </cell>
          <cell r="E721">
            <v>17295</v>
          </cell>
          <cell r="F721">
            <v>641</v>
          </cell>
        </row>
        <row r="722">
          <cell r="A722">
            <v>205321</v>
          </cell>
          <cell r="B722" t="str">
            <v xml:space="preserve"> Xµy tõéng g­ch rång6lå d¡y&lt;=10,H&gt;4m,M50  </v>
          </cell>
          <cell r="C722" t="str">
            <v>m3</v>
          </cell>
          <cell r="D722">
            <v>348117</v>
          </cell>
          <cell r="E722">
            <v>18268</v>
          </cell>
          <cell r="F722">
            <v>2076</v>
          </cell>
        </row>
        <row r="723">
          <cell r="A723">
            <v>205322</v>
          </cell>
          <cell r="B723" t="str">
            <v xml:space="preserve"> Xµy tõéng g­ch rång6lå d¡y&lt;=10,H&gt;4m,M75  </v>
          </cell>
          <cell r="C723" t="str">
            <v>m3</v>
          </cell>
          <cell r="D723">
            <v>350663</v>
          </cell>
          <cell r="E723">
            <v>18268</v>
          </cell>
          <cell r="F723">
            <v>2076</v>
          </cell>
        </row>
        <row r="724">
          <cell r="A724">
            <v>205331</v>
          </cell>
          <cell r="B724" t="str">
            <v xml:space="preserve"> Xµy tõéng g­ch rång6lå d¡y &gt;10,H&lt;4m,M50  </v>
          </cell>
          <cell r="C724" t="str">
            <v>m3</v>
          </cell>
          <cell r="D724">
            <v>323750</v>
          </cell>
          <cell r="E724">
            <v>14917</v>
          </cell>
          <cell r="F724">
            <v>641</v>
          </cell>
        </row>
        <row r="725">
          <cell r="A725">
            <v>205332</v>
          </cell>
          <cell r="B725" t="str">
            <v xml:space="preserve"> Xµy tõéng g­ch rång6lå d¡y &gt;10,H&lt;4m,M75  </v>
          </cell>
          <cell r="C725" t="str">
            <v>m3</v>
          </cell>
          <cell r="D725">
            <v>326461</v>
          </cell>
          <cell r="E725">
            <v>14917</v>
          </cell>
          <cell r="F725">
            <v>641</v>
          </cell>
        </row>
        <row r="726">
          <cell r="A726">
            <v>205341</v>
          </cell>
          <cell r="B726" t="str">
            <v xml:space="preserve"> Xµy tõéng g­ch rång6lå d¡y &gt;10,H&gt;4m,M50  </v>
          </cell>
          <cell r="C726" t="str">
            <v>m3</v>
          </cell>
          <cell r="D726">
            <v>339130</v>
          </cell>
          <cell r="E726">
            <v>15349</v>
          </cell>
          <cell r="F726">
            <v>2076</v>
          </cell>
        </row>
        <row r="727">
          <cell r="A727">
            <v>205342</v>
          </cell>
          <cell r="B727" t="str">
            <v xml:space="preserve"> Xµy tõéng g­ch rång6lå d¡y &gt;10,H&gt;4m,M75  </v>
          </cell>
          <cell r="C727" t="str">
            <v>m3</v>
          </cell>
          <cell r="D727">
            <v>341840</v>
          </cell>
          <cell r="E727">
            <v>15349</v>
          </cell>
          <cell r="F727">
            <v>2076</v>
          </cell>
        </row>
        <row r="728">
          <cell r="A728">
            <v>210111</v>
          </cell>
          <cell r="B728" t="str">
            <v xml:space="preserve"> BÅ táng g­ch vë B&lt;=100cm      M25    </v>
          </cell>
          <cell r="C728" t="str">
            <v>m3</v>
          </cell>
          <cell r="D728">
            <v>95919</v>
          </cell>
          <cell r="E728">
            <v>12103</v>
          </cell>
          <cell r="F728">
            <v>0</v>
          </cell>
        </row>
        <row r="729">
          <cell r="A729">
            <v>210112</v>
          </cell>
          <cell r="B729" t="str">
            <v xml:space="preserve"> BÅ táng g­ch vë B&lt;=100cm      M50    </v>
          </cell>
          <cell r="C729" t="str">
            <v>m3</v>
          </cell>
          <cell r="D729">
            <v>120157</v>
          </cell>
          <cell r="E729">
            <v>12103</v>
          </cell>
          <cell r="F729">
            <v>0</v>
          </cell>
        </row>
        <row r="730">
          <cell r="A730">
            <v>210113</v>
          </cell>
          <cell r="B730" t="str">
            <v xml:space="preserve"> BÅ táng g­ch vë B&lt;=100cm      M75    </v>
          </cell>
          <cell r="C730" t="str">
            <v>m3</v>
          </cell>
          <cell r="D730">
            <v>145114</v>
          </cell>
          <cell r="E730">
            <v>12103</v>
          </cell>
          <cell r="F730">
            <v>0</v>
          </cell>
        </row>
        <row r="731">
          <cell r="A731">
            <v>210121</v>
          </cell>
          <cell r="B731" t="str">
            <v xml:space="preserve"> BÅ táng g­ch vë B&gt; 100cm      M25    </v>
          </cell>
          <cell r="C731" t="str">
            <v>m3</v>
          </cell>
          <cell r="D731">
            <v>95919</v>
          </cell>
          <cell r="E731">
            <v>10241</v>
          </cell>
          <cell r="F731">
            <v>0</v>
          </cell>
        </row>
        <row r="732">
          <cell r="A732">
            <v>210122</v>
          </cell>
          <cell r="B732" t="str">
            <v xml:space="preserve"> BÅ táng g­ch vë B&gt; 100cm      M50    </v>
          </cell>
          <cell r="C732" t="str">
            <v>m3</v>
          </cell>
          <cell r="D732">
            <v>120157</v>
          </cell>
          <cell r="E732">
            <v>10241</v>
          </cell>
          <cell r="F732">
            <v>0</v>
          </cell>
        </row>
        <row r="733">
          <cell r="A733">
            <v>210123</v>
          </cell>
          <cell r="B733" t="str">
            <v xml:space="preserve"> BÅ táng g­ch vë B&gt; 100cm      M75    </v>
          </cell>
          <cell r="C733" t="str">
            <v>m3</v>
          </cell>
          <cell r="D733">
            <v>145114</v>
          </cell>
          <cell r="E733">
            <v>10241</v>
          </cell>
          <cell r="F733">
            <v>0</v>
          </cell>
        </row>
        <row r="734">
          <cell r="A734">
            <v>221111</v>
          </cell>
          <cell r="B734" t="str">
            <v xml:space="preserve"> BT ½Ÿ 4x6 lÜt mÜng,nËn B&lt;=250cm   M100   </v>
          </cell>
          <cell r="C734" t="str">
            <v>m3</v>
          </cell>
          <cell r="D734">
            <v>243080</v>
          </cell>
          <cell r="E734">
            <v>17068</v>
          </cell>
          <cell r="F734">
            <v>7398</v>
          </cell>
        </row>
        <row r="735">
          <cell r="A735">
            <v>221112</v>
          </cell>
          <cell r="B735" t="str">
            <v xml:space="preserve"> BT ½Ÿ 4x6 lÜt mÜng,nËn B&lt;=250cm   M150   </v>
          </cell>
          <cell r="C735" t="str">
            <v>m3</v>
          </cell>
          <cell r="D735">
            <v>276656</v>
          </cell>
          <cell r="E735">
            <v>17068</v>
          </cell>
          <cell r="F735">
            <v>7398</v>
          </cell>
        </row>
        <row r="736">
          <cell r="A736">
            <v>221121</v>
          </cell>
          <cell r="B736" t="str">
            <v xml:space="preserve"> BT ½Ÿ 4x6 lÜt mÜng,nËn B&gt; 250cm   M100   </v>
          </cell>
          <cell r="C736" t="str">
            <v>m3</v>
          </cell>
          <cell r="D736">
            <v>243080</v>
          </cell>
          <cell r="E736">
            <v>12206</v>
          </cell>
          <cell r="F736">
            <v>7398</v>
          </cell>
        </row>
        <row r="737">
          <cell r="A737">
            <v>221122</v>
          </cell>
          <cell r="B737" t="str">
            <v xml:space="preserve"> BT ½Ÿ 4x6 lÜt mÜng,nËn B&gt; 250cm   M150   </v>
          </cell>
          <cell r="C737" t="str">
            <v>m3</v>
          </cell>
          <cell r="D737">
            <v>276656</v>
          </cell>
          <cell r="E737">
            <v>12206</v>
          </cell>
          <cell r="F737">
            <v>7398</v>
          </cell>
        </row>
        <row r="738">
          <cell r="A738">
            <v>221125</v>
          </cell>
          <cell r="B738" t="str">
            <v xml:space="preserve"> BT ½Ÿ 1x2 lÜt mÜng,nËn B&gt; 250cm   M50    </v>
          </cell>
          <cell r="C738" t="str">
            <v>m3</v>
          </cell>
          <cell r="D738">
            <v>243080</v>
          </cell>
          <cell r="E738">
            <v>12206</v>
          </cell>
          <cell r="F738">
            <v>7398</v>
          </cell>
        </row>
        <row r="739">
          <cell r="A739">
            <v>221126</v>
          </cell>
          <cell r="B739" t="str">
            <v xml:space="preserve"> BT ½Ÿ 1x2 lÜt mÜng,nËn B&gt; 250cm   M75    </v>
          </cell>
          <cell r="C739" t="str">
            <v>m3</v>
          </cell>
          <cell r="D739">
            <v>276656</v>
          </cell>
          <cell r="E739">
            <v>12206</v>
          </cell>
          <cell r="F739">
            <v>7398</v>
          </cell>
        </row>
        <row r="740">
          <cell r="A740">
            <v>221211</v>
          </cell>
          <cell r="B740" t="str">
            <v xml:space="preserve"> BT ½Ÿ 4x6 MÜng(b¿,b¯ng),B&lt;=250cm  M150   </v>
          </cell>
          <cell r="C740" t="str">
            <v>m3</v>
          </cell>
          <cell r="D740">
            <v>300535</v>
          </cell>
          <cell r="E740">
            <v>22653</v>
          </cell>
          <cell r="F740">
            <v>7681</v>
          </cell>
        </row>
        <row r="741">
          <cell r="A741">
            <v>221212</v>
          </cell>
          <cell r="B741" t="str">
            <v xml:space="preserve"> BT ½Ÿ 4x6 MÜng(b¿,b¯ng),B&lt;=250cm  M200   </v>
          </cell>
          <cell r="C741" t="str">
            <v>m3</v>
          </cell>
          <cell r="D741">
            <v>339455</v>
          </cell>
          <cell r="E741">
            <v>22653</v>
          </cell>
          <cell r="F741">
            <v>7681</v>
          </cell>
        </row>
        <row r="742">
          <cell r="A742">
            <v>221213</v>
          </cell>
          <cell r="B742" t="str">
            <v xml:space="preserve"> BT ½Ÿ 4x6 MÜng(b¿,b¯ng),B&lt;=250cm  M250   </v>
          </cell>
          <cell r="C742" t="str">
            <v>m3</v>
          </cell>
          <cell r="D742">
            <v>383555</v>
          </cell>
          <cell r="E742">
            <v>22653</v>
          </cell>
          <cell r="F742">
            <v>7681</v>
          </cell>
        </row>
        <row r="743">
          <cell r="A743">
            <v>221221</v>
          </cell>
          <cell r="B743" t="str">
            <v xml:space="preserve"> BT ½Ÿ 4x6 MÜng(b¿,b¯ng),B &gt;250cm  M150   </v>
          </cell>
          <cell r="C743" t="str">
            <v>m3</v>
          </cell>
          <cell r="D743">
            <v>316022</v>
          </cell>
          <cell r="E743">
            <v>25343</v>
          </cell>
          <cell r="F743">
            <v>7681</v>
          </cell>
        </row>
        <row r="744">
          <cell r="A744">
            <v>221222</v>
          </cell>
          <cell r="B744" t="str">
            <v xml:space="preserve"> BT ½Ÿ 4x6 MÜng(b¿,b¯ng),B &gt;250cm  M200   </v>
          </cell>
          <cell r="C744" t="str">
            <v>m3</v>
          </cell>
          <cell r="D744">
            <v>354941</v>
          </cell>
          <cell r="E744">
            <v>25343</v>
          </cell>
          <cell r="F744">
            <v>7681</v>
          </cell>
        </row>
        <row r="745">
          <cell r="A745">
            <v>221223</v>
          </cell>
          <cell r="B745" t="str">
            <v xml:space="preserve"> BT ½Ÿ 4x6 MÜng(b¿,b¯ng),B &gt;250cm  M250   </v>
          </cell>
          <cell r="C745" t="str">
            <v>m3</v>
          </cell>
          <cell r="D745">
            <v>399041</v>
          </cell>
          <cell r="E745">
            <v>25343</v>
          </cell>
          <cell r="F745">
            <v>7681</v>
          </cell>
        </row>
        <row r="746">
          <cell r="A746">
            <v>221231</v>
          </cell>
          <cell r="B746" t="str">
            <v xml:space="preserve"> BT ½Ÿ 2x4 MÜng(b¿,b¯ng),B&lt;=250cm  M150   </v>
          </cell>
          <cell r="C746" t="str">
            <v>m3</v>
          </cell>
          <cell r="D746">
            <v>307972</v>
          </cell>
          <cell r="E746">
            <v>22653</v>
          </cell>
          <cell r="F746">
            <v>7681</v>
          </cell>
        </row>
        <row r="747">
          <cell r="A747">
            <v>221232</v>
          </cell>
          <cell r="B747" t="str">
            <v xml:space="preserve"> BT ½Ÿ 2x4 MÜng(b¿,b¯ng),B&lt;=250cm  M200   </v>
          </cell>
          <cell r="C747" t="str">
            <v>m3</v>
          </cell>
          <cell r="D747">
            <v>348049</v>
          </cell>
          <cell r="E747">
            <v>22653</v>
          </cell>
          <cell r="F747">
            <v>7681</v>
          </cell>
        </row>
        <row r="748">
          <cell r="A748">
            <v>221233</v>
          </cell>
          <cell r="B748" t="str">
            <v xml:space="preserve"> BT ½Ÿ 2x4 MÜng(b¿,b¯ng),B&lt;=250cm  M250   </v>
          </cell>
          <cell r="C748" t="str">
            <v>m3</v>
          </cell>
          <cell r="D748">
            <v>390281</v>
          </cell>
          <cell r="E748">
            <v>22653</v>
          </cell>
          <cell r="F748">
            <v>7681</v>
          </cell>
        </row>
        <row r="749">
          <cell r="A749">
            <v>221241</v>
          </cell>
          <cell r="B749" t="str">
            <v xml:space="preserve"> BT ½Ÿ 2x4 MÜng(b¿,b¯ng),B &gt;250cm  M150   </v>
          </cell>
          <cell r="C749" t="str">
            <v>m3</v>
          </cell>
          <cell r="D749">
            <v>323459</v>
          </cell>
          <cell r="E749">
            <v>25343</v>
          </cell>
          <cell r="F749">
            <v>7681</v>
          </cell>
        </row>
        <row r="750">
          <cell r="A750">
            <v>221242</v>
          </cell>
          <cell r="B750" t="str">
            <v xml:space="preserve"> BT ½Ÿ 2x4 MÜng(b¿,b¯ng),B &gt;250cm  M200   </v>
          </cell>
          <cell r="C750" t="str">
            <v>m3</v>
          </cell>
          <cell r="D750">
            <v>363536</v>
          </cell>
          <cell r="E750">
            <v>25343</v>
          </cell>
          <cell r="F750">
            <v>7681</v>
          </cell>
        </row>
        <row r="751">
          <cell r="A751">
            <v>221243</v>
          </cell>
          <cell r="B751" t="str">
            <v xml:space="preserve"> BT ½Ÿ 2x4 MÜng(b¿,b¯ng),B &gt;250cm  M250   </v>
          </cell>
          <cell r="C751" t="str">
            <v>m3</v>
          </cell>
          <cell r="D751">
            <v>405768</v>
          </cell>
          <cell r="E751">
            <v>25343</v>
          </cell>
          <cell r="F751">
            <v>7681</v>
          </cell>
        </row>
        <row r="752">
          <cell r="A752">
            <v>221251</v>
          </cell>
          <cell r="B752" t="str">
            <v xml:space="preserve"> BT ½Ÿ 1x2 MÜng(b¿,b¯ng),B&lt;=250cm  M150   </v>
          </cell>
          <cell r="C752" t="str">
            <v>m3</v>
          </cell>
          <cell r="D752">
            <v>318534</v>
          </cell>
          <cell r="E752">
            <v>22653</v>
          </cell>
          <cell r="F752">
            <v>7681</v>
          </cell>
        </row>
        <row r="753">
          <cell r="A753">
            <v>221252</v>
          </cell>
          <cell r="B753" t="str">
            <v xml:space="preserve"> BT ½Ÿ 1x2 MÜng(b¿,b¯ng),B&lt;=250cm  M200   </v>
          </cell>
          <cell r="C753" t="str">
            <v>m3</v>
          </cell>
          <cell r="D753">
            <v>363246</v>
          </cell>
          <cell r="E753">
            <v>22653</v>
          </cell>
          <cell r="F753">
            <v>7681</v>
          </cell>
        </row>
        <row r="754">
          <cell r="A754">
            <v>221253</v>
          </cell>
          <cell r="B754" t="str">
            <v xml:space="preserve"> BT ½Ÿ 1x2 MÜng(b¿,b¯ng),B&lt;=250cm  M250   </v>
          </cell>
          <cell r="C754" t="str">
            <v>m3</v>
          </cell>
          <cell r="D754">
            <v>396141</v>
          </cell>
          <cell r="E754">
            <v>22653</v>
          </cell>
          <cell r="F754">
            <v>7681</v>
          </cell>
        </row>
        <row r="755">
          <cell r="A755">
            <v>221261</v>
          </cell>
          <cell r="B755" t="str">
            <v xml:space="preserve"> BT ½Ÿ 1x2 MÜng(b¿,b¯ng),B &gt;250cm  M150   </v>
          </cell>
          <cell r="C755" t="str">
            <v>m3</v>
          </cell>
          <cell r="D755">
            <v>334021</v>
          </cell>
          <cell r="E755">
            <v>25343</v>
          </cell>
          <cell r="F755">
            <v>7681</v>
          </cell>
        </row>
        <row r="756">
          <cell r="A756">
            <v>221262</v>
          </cell>
          <cell r="B756" t="str">
            <v xml:space="preserve"> BT ½Ÿ 1x2 MÜng(b¿,b¯ng),B &gt;250cm  M200   </v>
          </cell>
          <cell r="C756" t="str">
            <v>m3</v>
          </cell>
          <cell r="D756">
            <v>378733</v>
          </cell>
          <cell r="E756">
            <v>25343</v>
          </cell>
          <cell r="F756">
            <v>7681</v>
          </cell>
        </row>
        <row r="757">
          <cell r="A757">
            <v>221263</v>
          </cell>
          <cell r="B757" t="str">
            <v xml:space="preserve"> BT ½Ÿ 1x2 MÜng(b¿,b¯ng),B &gt;250cm  M250   </v>
          </cell>
          <cell r="C757" t="str">
            <v>m3</v>
          </cell>
          <cell r="D757">
            <v>411628</v>
          </cell>
          <cell r="E757">
            <v>25343</v>
          </cell>
          <cell r="F757">
            <v>7681</v>
          </cell>
        </row>
        <row r="758">
          <cell r="A758">
            <v>221311</v>
          </cell>
          <cell r="B758" t="str">
            <v xml:space="preserve"> BT ½Ÿ 2x4 MÜng cæt                M150   </v>
          </cell>
          <cell r="C758" t="str">
            <v>m3</v>
          </cell>
          <cell r="D758">
            <v>344146</v>
          </cell>
          <cell r="E758">
            <v>35887</v>
          </cell>
          <cell r="F758">
            <v>7681</v>
          </cell>
        </row>
        <row r="759">
          <cell r="A759">
            <v>221312</v>
          </cell>
          <cell r="B759" t="str">
            <v xml:space="preserve"> BT ½Ÿ 2x4 MÜng cæt                M200   </v>
          </cell>
          <cell r="C759" t="str">
            <v>m3</v>
          </cell>
          <cell r="D759">
            <v>384224</v>
          </cell>
          <cell r="E759">
            <v>35887</v>
          </cell>
          <cell r="F759">
            <v>7681</v>
          </cell>
        </row>
        <row r="760">
          <cell r="A760">
            <v>221313</v>
          </cell>
          <cell r="B760" t="str">
            <v xml:space="preserve"> BT ½Ÿ 2x4 MÜng cæt                M250   </v>
          </cell>
          <cell r="C760" t="str">
            <v>m3</v>
          </cell>
          <cell r="D760">
            <v>426455</v>
          </cell>
          <cell r="E760">
            <v>35887</v>
          </cell>
          <cell r="F760">
            <v>7681</v>
          </cell>
        </row>
        <row r="761">
          <cell r="A761">
            <v>221321</v>
          </cell>
          <cell r="B761" t="str">
            <v xml:space="preserve"> BT ½Ÿ 2x4 MÜng mâ c·u             M150   </v>
          </cell>
          <cell r="C761" t="str">
            <v>m3</v>
          </cell>
          <cell r="D761">
            <v>300458</v>
          </cell>
          <cell r="E761">
            <v>26375</v>
          </cell>
          <cell r="F761">
            <v>7681</v>
          </cell>
        </row>
        <row r="762">
          <cell r="A762">
            <v>221322</v>
          </cell>
          <cell r="B762" t="str">
            <v xml:space="preserve"> BT ½Ÿ 2x4 MÜng mâ c·u             M200   </v>
          </cell>
          <cell r="C762" t="str">
            <v>m3</v>
          </cell>
          <cell r="D762">
            <v>340535</v>
          </cell>
          <cell r="E762">
            <v>26375</v>
          </cell>
          <cell r="F762">
            <v>7681</v>
          </cell>
        </row>
        <row r="763">
          <cell r="A763">
            <v>221323</v>
          </cell>
          <cell r="B763" t="str">
            <v xml:space="preserve"> BT ½Ÿ 2x4 MÜng mâ c·u             M250   </v>
          </cell>
          <cell r="C763" t="str">
            <v>m3</v>
          </cell>
          <cell r="D763">
            <v>382767</v>
          </cell>
          <cell r="E763">
            <v>26375</v>
          </cell>
          <cell r="F763">
            <v>7681</v>
          </cell>
        </row>
        <row r="764">
          <cell r="A764">
            <v>221331</v>
          </cell>
          <cell r="B764" t="str">
            <v xml:space="preserve"> BT ½Ÿ 2x4 MÜng trò c·u            M150   </v>
          </cell>
          <cell r="C764" t="str">
            <v>m3</v>
          </cell>
          <cell r="D764">
            <v>305279</v>
          </cell>
          <cell r="E764">
            <v>41940</v>
          </cell>
          <cell r="F764">
            <v>7681</v>
          </cell>
        </row>
        <row r="765">
          <cell r="A765">
            <v>221332</v>
          </cell>
          <cell r="B765" t="str">
            <v xml:space="preserve"> BT ½Ÿ 2x4 MÜng trò c·u            M200   </v>
          </cell>
          <cell r="C765" t="str">
            <v>m3</v>
          </cell>
          <cell r="D765">
            <v>345356</v>
          </cell>
          <cell r="E765">
            <v>41940</v>
          </cell>
          <cell r="F765">
            <v>7681</v>
          </cell>
        </row>
        <row r="766">
          <cell r="A766">
            <v>221333</v>
          </cell>
          <cell r="B766" t="str">
            <v xml:space="preserve"> BT ½Ÿ 2x4 MÜng trò c·u            M250   </v>
          </cell>
          <cell r="C766" t="str">
            <v>m3</v>
          </cell>
          <cell r="D766">
            <v>387588</v>
          </cell>
          <cell r="E766">
            <v>41940</v>
          </cell>
          <cell r="F766">
            <v>7681</v>
          </cell>
        </row>
        <row r="767">
          <cell r="A767">
            <v>221341</v>
          </cell>
          <cell r="B767" t="str">
            <v xml:space="preserve"> BT ½Ÿ 1x2 MÜng cæt                M150   </v>
          </cell>
          <cell r="C767" t="str">
            <v>m3</v>
          </cell>
          <cell r="D767">
            <v>354708</v>
          </cell>
          <cell r="E767">
            <v>35887</v>
          </cell>
          <cell r="F767">
            <v>7681</v>
          </cell>
        </row>
        <row r="768">
          <cell r="A768">
            <v>221342</v>
          </cell>
          <cell r="B768" t="str">
            <v xml:space="preserve"> BT ½Ÿ 1x2 MÜng cæt                M200   </v>
          </cell>
          <cell r="C768" t="str">
            <v>m3</v>
          </cell>
          <cell r="D768">
            <v>399420</v>
          </cell>
          <cell r="E768">
            <v>35887</v>
          </cell>
          <cell r="F768">
            <v>7681</v>
          </cell>
        </row>
        <row r="769">
          <cell r="A769">
            <v>221343</v>
          </cell>
          <cell r="B769" t="str">
            <v xml:space="preserve"> BT ½Ÿ 1x2 MÜng cæt                M250   </v>
          </cell>
          <cell r="C769" t="str">
            <v>m3</v>
          </cell>
          <cell r="D769">
            <v>432316</v>
          </cell>
          <cell r="E769">
            <v>35887</v>
          </cell>
          <cell r="F769">
            <v>7681</v>
          </cell>
        </row>
        <row r="770">
          <cell r="A770">
            <v>221411</v>
          </cell>
          <cell r="B770" t="str">
            <v xml:space="preserve"> BT ½Ÿ 2x4 MÜng trÝn ‡K&lt;=250cm M150   </v>
          </cell>
          <cell r="C770" t="str">
            <v>m3</v>
          </cell>
          <cell r="D770">
            <v>344056</v>
          </cell>
          <cell r="E770">
            <v>58754</v>
          </cell>
          <cell r="F770">
            <v>7681</v>
          </cell>
        </row>
        <row r="771">
          <cell r="A771">
            <v>221412</v>
          </cell>
          <cell r="B771" t="str">
            <v xml:space="preserve"> BT ½Ÿ 2x4 MÜng trÝn ‡K&lt;=250cm M200   </v>
          </cell>
          <cell r="C771" t="str">
            <v>m3</v>
          </cell>
          <cell r="D771">
            <v>384134</v>
          </cell>
          <cell r="E771">
            <v>58754</v>
          </cell>
          <cell r="F771">
            <v>7681</v>
          </cell>
        </row>
        <row r="772">
          <cell r="A772">
            <v>221413</v>
          </cell>
          <cell r="B772" t="str">
            <v xml:space="preserve"> BT ½Ÿ 2x4 MÜng trÝn ‡K&lt;=250cm M250   </v>
          </cell>
          <cell r="C772" t="str">
            <v>m3</v>
          </cell>
          <cell r="D772">
            <v>426365</v>
          </cell>
          <cell r="E772">
            <v>58754</v>
          </cell>
          <cell r="F772">
            <v>7681</v>
          </cell>
        </row>
        <row r="773">
          <cell r="A773">
            <v>221414</v>
          </cell>
          <cell r="B773" t="str">
            <v xml:space="preserve"> BT ½Ÿ 2x4 MÜng trÝn ‡K&lt;=300cm M150   </v>
          </cell>
          <cell r="C773" t="str">
            <v>m3</v>
          </cell>
          <cell r="D773">
            <v>436753</v>
          </cell>
          <cell r="E773">
            <v>58754</v>
          </cell>
          <cell r="F773">
            <v>7681</v>
          </cell>
        </row>
        <row r="774">
          <cell r="A774">
            <v>221421</v>
          </cell>
          <cell r="B774" t="str">
            <v xml:space="preserve"> BT ½Ÿ 2x4 MÜng trÝn ‡K&gt; 250cm M150   </v>
          </cell>
          <cell r="C774" t="str">
            <v>m3</v>
          </cell>
          <cell r="D774">
            <v>344056</v>
          </cell>
          <cell r="E774">
            <v>52237</v>
          </cell>
          <cell r="F774">
            <v>7681</v>
          </cell>
        </row>
        <row r="775">
          <cell r="A775">
            <v>221422</v>
          </cell>
          <cell r="B775" t="str">
            <v xml:space="preserve"> BT ½Ÿ 2x4 MÜng trÝn ‡K&gt; 250cm M200   </v>
          </cell>
          <cell r="C775" t="str">
            <v>m3</v>
          </cell>
          <cell r="D775">
            <v>384134</v>
          </cell>
          <cell r="E775">
            <v>52237</v>
          </cell>
          <cell r="F775">
            <v>7681</v>
          </cell>
        </row>
        <row r="776">
          <cell r="A776">
            <v>221423</v>
          </cell>
          <cell r="B776" t="str">
            <v xml:space="preserve"> BT ½Ÿ 2x4 MÜng trÝn ‡K&gt; 250cm M250   </v>
          </cell>
          <cell r="C776" t="str">
            <v>m3</v>
          </cell>
          <cell r="D776">
            <v>426365</v>
          </cell>
          <cell r="E776">
            <v>52237</v>
          </cell>
          <cell r="F776">
            <v>7681</v>
          </cell>
        </row>
        <row r="777">
          <cell r="A777">
            <v>221424</v>
          </cell>
          <cell r="B777" t="str">
            <v xml:space="preserve"> BT ½Ÿ 2x4 MÜng trÝn ‡K&gt; 250cm M150   </v>
          </cell>
          <cell r="C777" t="str">
            <v>m3</v>
          </cell>
          <cell r="D777">
            <v>436753</v>
          </cell>
          <cell r="E777">
            <v>52237</v>
          </cell>
          <cell r="F777">
            <v>7681</v>
          </cell>
        </row>
        <row r="778">
          <cell r="A778">
            <v>221501</v>
          </cell>
          <cell r="B778" t="str">
            <v xml:space="preserve"> BT ½Ÿ 1x2 NËn                     M100   </v>
          </cell>
          <cell r="C778" t="str">
            <v>m3</v>
          </cell>
          <cell r="D778">
            <v>273504</v>
          </cell>
          <cell r="E778">
            <v>18826</v>
          </cell>
          <cell r="F778">
            <v>7398</v>
          </cell>
        </row>
        <row r="779">
          <cell r="A779">
            <v>221502</v>
          </cell>
          <cell r="B779" t="str">
            <v xml:space="preserve"> BT ½Ÿ 1x2 NËn                     M150   </v>
          </cell>
          <cell r="C779" t="str">
            <v>m3</v>
          </cell>
          <cell r="D779">
            <v>306799</v>
          </cell>
          <cell r="E779">
            <v>18826</v>
          </cell>
          <cell r="F779">
            <v>7398</v>
          </cell>
        </row>
        <row r="780">
          <cell r="A780">
            <v>221503</v>
          </cell>
          <cell r="B780" t="str">
            <v xml:space="preserve"> BT ½Ÿ 1x2 NËn                     M200   </v>
          </cell>
          <cell r="C780" t="str">
            <v>m3</v>
          </cell>
          <cell r="D780">
            <v>351491</v>
          </cell>
          <cell r="E780">
            <v>18826</v>
          </cell>
          <cell r="F780">
            <v>7398</v>
          </cell>
        </row>
        <row r="781">
          <cell r="A781">
            <v>221511</v>
          </cell>
          <cell r="B781" t="str">
            <v xml:space="preserve"> BT ½Ÿ 2x4 NËn                     M100   </v>
          </cell>
          <cell r="C781" t="str">
            <v>m3</v>
          </cell>
          <cell r="D781">
            <v>258352</v>
          </cell>
          <cell r="E781">
            <v>18826</v>
          </cell>
          <cell r="F781">
            <v>7398</v>
          </cell>
        </row>
        <row r="782">
          <cell r="A782">
            <v>221512</v>
          </cell>
          <cell r="B782" t="str">
            <v xml:space="preserve"> BT ½Ÿ 2x4 NËn                     M150   </v>
          </cell>
          <cell r="C782" t="str">
            <v>m3</v>
          </cell>
          <cell r="D782">
            <v>296217</v>
          </cell>
          <cell r="E782">
            <v>18826</v>
          </cell>
          <cell r="F782">
            <v>7398</v>
          </cell>
        </row>
        <row r="783">
          <cell r="A783">
            <v>221513</v>
          </cell>
          <cell r="B783" t="str">
            <v xml:space="preserve"> BT ½Ÿ 2x4 NËn                     M200   </v>
          </cell>
          <cell r="C783" t="str">
            <v>m3</v>
          </cell>
          <cell r="D783">
            <v>336294</v>
          </cell>
          <cell r="E783">
            <v>18826</v>
          </cell>
          <cell r="F783">
            <v>7398</v>
          </cell>
        </row>
        <row r="784">
          <cell r="A784">
            <v>221531</v>
          </cell>
          <cell r="B784" t="str">
            <v xml:space="preserve"> BT ½Ÿ 4x6 NËn                     M100   </v>
          </cell>
          <cell r="C784" t="str">
            <v>m3</v>
          </cell>
          <cell r="D784">
            <v>255204</v>
          </cell>
          <cell r="E784">
            <v>18826</v>
          </cell>
          <cell r="F784">
            <v>7398</v>
          </cell>
        </row>
        <row r="785">
          <cell r="A785">
            <v>221532</v>
          </cell>
          <cell r="B785" t="str">
            <v xml:space="preserve"> BT ½Ÿ 4x6 NËn                     M150   </v>
          </cell>
          <cell r="C785" t="str">
            <v>m3</v>
          </cell>
          <cell r="D785">
            <v>288780</v>
          </cell>
          <cell r="E785">
            <v>18826</v>
          </cell>
          <cell r="F785">
            <v>7398</v>
          </cell>
        </row>
        <row r="786">
          <cell r="A786">
            <v>221533</v>
          </cell>
          <cell r="B786" t="str">
            <v xml:space="preserve"> BT ½Ÿ 4x6 NËn                     M200   </v>
          </cell>
          <cell r="C786" t="str">
            <v>m3</v>
          </cell>
          <cell r="D786">
            <v>327699</v>
          </cell>
          <cell r="E786">
            <v>18826</v>
          </cell>
          <cell r="F786">
            <v>7398</v>
          </cell>
        </row>
        <row r="787">
          <cell r="A787">
            <v>221601</v>
          </cell>
          <cell r="B787" t="str">
            <v xml:space="preserve"> BT ½Ÿ 1x2 BÎ mŸy                  M150   </v>
          </cell>
          <cell r="C787" t="str">
            <v>m3</v>
          </cell>
          <cell r="D787">
            <v>311389</v>
          </cell>
          <cell r="E787">
            <v>41583</v>
          </cell>
          <cell r="F787">
            <v>7681</v>
          </cell>
        </row>
        <row r="788">
          <cell r="A788">
            <v>221602</v>
          </cell>
          <cell r="B788" t="str">
            <v xml:space="preserve"> BT ½Ÿ 1x2 BÎ mŸy                  M200   </v>
          </cell>
          <cell r="C788" t="str">
            <v>m3</v>
          </cell>
          <cell r="D788">
            <v>356101</v>
          </cell>
          <cell r="E788">
            <v>41583</v>
          </cell>
          <cell r="F788">
            <v>7681</v>
          </cell>
        </row>
        <row r="789">
          <cell r="A789">
            <v>221603</v>
          </cell>
          <cell r="B789" t="str">
            <v xml:space="preserve"> BT ½Ÿ 1x2 BÎ mŸy                  M250   </v>
          </cell>
          <cell r="C789" t="str">
            <v>m3</v>
          </cell>
          <cell r="D789">
            <v>388997</v>
          </cell>
          <cell r="E789">
            <v>41583</v>
          </cell>
          <cell r="F789">
            <v>7681</v>
          </cell>
        </row>
        <row r="790">
          <cell r="A790">
            <v>221611</v>
          </cell>
          <cell r="B790" t="str">
            <v xml:space="preserve"> BT ½Ÿ 2x4 BÎ mŸy                  M150   </v>
          </cell>
          <cell r="C790" t="str">
            <v>m3</v>
          </cell>
          <cell r="D790">
            <v>300828</v>
          </cell>
          <cell r="E790">
            <v>41583</v>
          </cell>
          <cell r="F790">
            <v>7681</v>
          </cell>
        </row>
        <row r="791">
          <cell r="A791">
            <v>221612</v>
          </cell>
          <cell r="B791" t="str">
            <v xml:space="preserve"> BT ½Ÿ 2x4 BÎ mŸy                  M200   </v>
          </cell>
          <cell r="C791" t="str">
            <v>m3</v>
          </cell>
          <cell r="D791">
            <v>340905</v>
          </cell>
          <cell r="E791">
            <v>41583</v>
          </cell>
          <cell r="F791">
            <v>7681</v>
          </cell>
        </row>
        <row r="792">
          <cell r="A792">
            <v>221613</v>
          </cell>
          <cell r="B792" t="str">
            <v xml:space="preserve"> BT ½Ÿ 2x4 BÎ mŸy                  M250   </v>
          </cell>
          <cell r="C792" t="str">
            <v>m3</v>
          </cell>
          <cell r="D792">
            <v>383136</v>
          </cell>
          <cell r="E792">
            <v>41583</v>
          </cell>
          <cell r="F792">
            <v>7681</v>
          </cell>
        </row>
        <row r="793">
          <cell r="A793">
            <v>221631</v>
          </cell>
          <cell r="B793" t="str">
            <v xml:space="preserve"> BT ½Ÿ 4x6 BÎ mŸy                  M150   </v>
          </cell>
          <cell r="C793" t="str">
            <v>m3</v>
          </cell>
          <cell r="D793">
            <v>293390</v>
          </cell>
          <cell r="E793">
            <v>41583</v>
          </cell>
          <cell r="F793">
            <v>7681</v>
          </cell>
        </row>
        <row r="794">
          <cell r="A794">
            <v>221632</v>
          </cell>
          <cell r="B794" t="str">
            <v xml:space="preserve"> BT ½Ÿ 4x6 BÎ mŸy                  M200   </v>
          </cell>
          <cell r="C794" t="str">
            <v>m3</v>
          </cell>
          <cell r="D794">
            <v>332310</v>
          </cell>
          <cell r="E794">
            <v>41583</v>
          </cell>
          <cell r="F794">
            <v>7681</v>
          </cell>
        </row>
        <row r="795">
          <cell r="A795">
            <v>221633</v>
          </cell>
          <cell r="B795" t="str">
            <v xml:space="preserve"> BT ½Ÿ 4x6 BÎ mŸy                  M250   </v>
          </cell>
          <cell r="C795" t="str">
            <v>m3</v>
          </cell>
          <cell r="D795">
            <v>376410</v>
          </cell>
          <cell r="E795">
            <v>41583</v>
          </cell>
          <cell r="F795">
            <v>7681</v>
          </cell>
        </row>
        <row r="796">
          <cell r="A796">
            <v>222111</v>
          </cell>
          <cell r="B796" t="str">
            <v xml:space="preserve"> BT ½Ÿ 1x2 tõéng th²ng B&lt;=45cm H&lt;=4m,M150 </v>
          </cell>
          <cell r="C796" t="str">
            <v>m3</v>
          </cell>
          <cell r="D796">
            <v>418073</v>
          </cell>
          <cell r="E796">
            <v>82691</v>
          </cell>
          <cell r="F796">
            <v>10038</v>
          </cell>
        </row>
        <row r="797">
          <cell r="A797">
            <v>222112</v>
          </cell>
          <cell r="B797" t="str">
            <v xml:space="preserve"> BT ½Ÿ 1x2 tõéng th²ng B&lt;=45cm H&lt;=4m,M200 </v>
          </cell>
          <cell r="C797" t="str">
            <v>m3</v>
          </cell>
          <cell r="D797">
            <v>462786</v>
          </cell>
          <cell r="E797">
            <v>82691</v>
          </cell>
          <cell r="F797">
            <v>10038</v>
          </cell>
        </row>
        <row r="798">
          <cell r="A798">
            <v>222113</v>
          </cell>
          <cell r="B798" t="str">
            <v xml:space="preserve"> BT ½Ÿ 1x2 tõéng th²ng B&lt;=45cm H&lt;=4m,M250 </v>
          </cell>
          <cell r="C798" t="str">
            <v>m3</v>
          </cell>
          <cell r="D798">
            <v>495681</v>
          </cell>
          <cell r="E798">
            <v>82691</v>
          </cell>
          <cell r="F798">
            <v>10038</v>
          </cell>
        </row>
        <row r="799">
          <cell r="A799">
            <v>222121</v>
          </cell>
          <cell r="B799" t="str">
            <v xml:space="preserve"> BT ½Ÿ 1x2 tõéng th²ng B&lt;=45cm H&gt; 4m,M150 </v>
          </cell>
          <cell r="C799" t="str">
            <v>m3</v>
          </cell>
          <cell r="D799">
            <v>418073</v>
          </cell>
          <cell r="E799">
            <v>105931</v>
          </cell>
          <cell r="F799">
            <v>10038</v>
          </cell>
        </row>
        <row r="800">
          <cell r="A800">
            <v>222122</v>
          </cell>
          <cell r="B800" t="str">
            <v xml:space="preserve"> BT ½Ÿ 1x2 tõéng th²ng B&lt;=45cm H&gt; 4m,M200 </v>
          </cell>
          <cell r="C800" t="str">
            <v>m3</v>
          </cell>
          <cell r="D800">
            <v>462786</v>
          </cell>
          <cell r="E800">
            <v>105931</v>
          </cell>
          <cell r="F800">
            <v>10038</v>
          </cell>
        </row>
        <row r="801">
          <cell r="A801">
            <v>222123</v>
          </cell>
          <cell r="B801" t="str">
            <v xml:space="preserve"> BT ½Ÿ 1x2 tõéng th²ng B&lt;=45cm H&gt; 4m,M250 </v>
          </cell>
          <cell r="C801" t="str">
            <v>m3</v>
          </cell>
          <cell r="D801">
            <v>495681</v>
          </cell>
          <cell r="E801">
            <v>105931</v>
          </cell>
          <cell r="F801">
            <v>10038</v>
          </cell>
        </row>
        <row r="802">
          <cell r="A802">
            <v>222131</v>
          </cell>
          <cell r="B802" t="str">
            <v xml:space="preserve"> BT ½Ÿ 1x2 tõéng th²ng B&gt; 45cm H&lt;=4m,M150 </v>
          </cell>
          <cell r="C802" t="str">
            <v>m3</v>
          </cell>
          <cell r="D802">
            <v>395880</v>
          </cell>
          <cell r="E802">
            <v>53290</v>
          </cell>
          <cell r="F802">
            <v>10038</v>
          </cell>
        </row>
        <row r="803">
          <cell r="A803">
            <v>222132</v>
          </cell>
          <cell r="B803" t="str">
            <v xml:space="preserve"> BT ½Ÿ 1x2 tõéng th²ng B&gt; 45cm H&lt;=4m,M200 </v>
          </cell>
          <cell r="C803" t="str">
            <v>m3</v>
          </cell>
          <cell r="D803">
            <v>440592</v>
          </cell>
          <cell r="E803">
            <v>53290</v>
          </cell>
          <cell r="F803">
            <v>10038</v>
          </cell>
        </row>
        <row r="804">
          <cell r="A804">
            <v>222133</v>
          </cell>
          <cell r="B804" t="str">
            <v xml:space="preserve"> BT ½Ÿ 1x2 tõéng th²ng B&gt; 45cm H&lt;=4m,M250 </v>
          </cell>
          <cell r="C804" t="str">
            <v>m3</v>
          </cell>
          <cell r="D804">
            <v>473488</v>
          </cell>
          <cell r="E804">
            <v>53290</v>
          </cell>
          <cell r="F804">
            <v>10038</v>
          </cell>
        </row>
        <row r="805">
          <cell r="A805">
            <v>222141</v>
          </cell>
          <cell r="B805" t="str">
            <v xml:space="preserve"> BT ½Ÿ 1x2 tõéng th²ng B&gt; 45cm H&gt; 4m,M150 </v>
          </cell>
          <cell r="C805" t="str">
            <v>m3</v>
          </cell>
          <cell r="D805">
            <v>395880</v>
          </cell>
          <cell r="E805">
            <v>70152</v>
          </cell>
          <cell r="F805">
            <v>10038</v>
          </cell>
        </row>
        <row r="806">
          <cell r="A806">
            <v>222142</v>
          </cell>
          <cell r="B806" t="str">
            <v xml:space="preserve"> BT ½Ÿ 1x2 tõéng th²ng B&gt; 45cm H&gt; 4m,M200 </v>
          </cell>
          <cell r="C806" t="str">
            <v>m3</v>
          </cell>
          <cell r="D806">
            <v>440592</v>
          </cell>
          <cell r="E806">
            <v>70152</v>
          </cell>
          <cell r="F806">
            <v>10038</v>
          </cell>
        </row>
        <row r="807">
          <cell r="A807">
            <v>222143</v>
          </cell>
          <cell r="B807" t="str">
            <v xml:space="preserve"> BT ½Ÿ 1x2 tõéng th²ng B&gt; 45cm H&gt; 4m,M250 </v>
          </cell>
          <cell r="C807" t="str">
            <v>m3</v>
          </cell>
          <cell r="D807">
            <v>473488</v>
          </cell>
          <cell r="E807">
            <v>70152</v>
          </cell>
          <cell r="F807">
            <v>10038</v>
          </cell>
        </row>
        <row r="808">
          <cell r="A808">
            <v>222211</v>
          </cell>
          <cell r="B808" t="str">
            <v xml:space="preserve"> BT ½Ÿ 2x4 tõéng cong  B&lt;=45cm H&lt;=4m,M150 </v>
          </cell>
          <cell r="C808" t="str">
            <v>m3</v>
          </cell>
          <cell r="D808">
            <v>416898</v>
          </cell>
          <cell r="E808">
            <v>104309</v>
          </cell>
          <cell r="F808">
            <v>10038</v>
          </cell>
        </row>
        <row r="809">
          <cell r="A809">
            <v>222212</v>
          </cell>
          <cell r="B809" t="str">
            <v xml:space="preserve"> BT ½Ÿ 2x4 tõéng cong  B&lt;=45cm H&lt;=4m,M200 </v>
          </cell>
          <cell r="C809" t="str">
            <v>m3</v>
          </cell>
          <cell r="D809">
            <v>456975</v>
          </cell>
          <cell r="E809">
            <v>104309</v>
          </cell>
          <cell r="F809">
            <v>10038</v>
          </cell>
        </row>
        <row r="810">
          <cell r="A810">
            <v>222213</v>
          </cell>
          <cell r="B810" t="str">
            <v xml:space="preserve"> BT ½Ÿ 2x4 tõéng cong  B&lt;=45cm H&lt;=4m,M250 </v>
          </cell>
          <cell r="C810" t="str">
            <v>m3</v>
          </cell>
          <cell r="D810">
            <v>499207</v>
          </cell>
          <cell r="E810">
            <v>104309</v>
          </cell>
          <cell r="F810">
            <v>10038</v>
          </cell>
        </row>
        <row r="811">
          <cell r="A811">
            <v>222221</v>
          </cell>
          <cell r="B811" t="str">
            <v xml:space="preserve"> BT ½Ÿ 2x4 tõéng cong  B&lt;=45cm H&gt; 4m,M150 </v>
          </cell>
          <cell r="C811" t="str">
            <v>m3</v>
          </cell>
          <cell r="D811">
            <v>416898</v>
          </cell>
          <cell r="E811">
            <v>136196</v>
          </cell>
          <cell r="F811">
            <v>10038</v>
          </cell>
        </row>
        <row r="812">
          <cell r="A812">
            <v>222222</v>
          </cell>
          <cell r="B812" t="str">
            <v xml:space="preserve"> BT ½Ÿ 2x4 tõéng cong  B&lt;=45cm H&gt; 4m,M200 </v>
          </cell>
          <cell r="C812" t="str">
            <v>m3</v>
          </cell>
          <cell r="D812">
            <v>456975</v>
          </cell>
          <cell r="E812">
            <v>136196</v>
          </cell>
          <cell r="F812">
            <v>10038</v>
          </cell>
        </row>
        <row r="813">
          <cell r="A813">
            <v>222223</v>
          </cell>
          <cell r="B813" t="str">
            <v xml:space="preserve"> BT ½Ÿ 2x4 tõéng cong  B&lt;=45cm H&gt; 4m,M250 </v>
          </cell>
          <cell r="C813" t="str">
            <v>m3</v>
          </cell>
          <cell r="D813">
            <v>499207</v>
          </cell>
          <cell r="E813">
            <v>136196</v>
          </cell>
          <cell r="F813">
            <v>10038</v>
          </cell>
        </row>
        <row r="814">
          <cell r="A814">
            <v>222231</v>
          </cell>
          <cell r="B814" t="str">
            <v xml:space="preserve"> BT ½Ÿ 2x4 tõéng cong  B &gt;45cm H&lt;=4m,M150 </v>
          </cell>
          <cell r="C814" t="str">
            <v>m3</v>
          </cell>
          <cell r="D814">
            <v>389373</v>
          </cell>
          <cell r="E814">
            <v>61721</v>
          </cell>
          <cell r="F814">
            <v>10038</v>
          </cell>
        </row>
        <row r="815">
          <cell r="A815">
            <v>222232</v>
          </cell>
          <cell r="B815" t="str">
            <v xml:space="preserve"> BT ½Ÿ 2x4 tõéng cong  B &gt;45cm H&lt;=4m,M200 </v>
          </cell>
          <cell r="C815" t="str">
            <v>m3</v>
          </cell>
          <cell r="D815">
            <v>429451</v>
          </cell>
          <cell r="E815">
            <v>61721</v>
          </cell>
          <cell r="F815">
            <v>10038</v>
          </cell>
        </row>
        <row r="816">
          <cell r="A816">
            <v>222233</v>
          </cell>
          <cell r="B816" t="str">
            <v xml:space="preserve"> BT ½Ÿ 2x4 tõéng cong  B &gt;45cm H&lt;=4m,M250 </v>
          </cell>
          <cell r="C816" t="str">
            <v>m3</v>
          </cell>
          <cell r="D816">
            <v>471682</v>
          </cell>
          <cell r="E816">
            <v>61721</v>
          </cell>
          <cell r="F816">
            <v>10038</v>
          </cell>
        </row>
        <row r="817">
          <cell r="A817">
            <v>222241</v>
          </cell>
          <cell r="B817" t="str">
            <v xml:space="preserve"> BT ½Ÿ 2x4 tõéng cong  B &gt;45cm H &gt;4m,M150 </v>
          </cell>
          <cell r="C817" t="str">
            <v>m3</v>
          </cell>
          <cell r="D817">
            <v>389373</v>
          </cell>
          <cell r="E817">
            <v>74259</v>
          </cell>
          <cell r="F817">
            <v>10038</v>
          </cell>
        </row>
        <row r="818">
          <cell r="A818">
            <v>222242</v>
          </cell>
          <cell r="B818" t="str">
            <v xml:space="preserve"> BT ½Ÿ 2x4 tõéng cong  B &gt;45cm H &gt;4m,M200 </v>
          </cell>
          <cell r="C818" t="str">
            <v>m3</v>
          </cell>
          <cell r="D818">
            <v>429451</v>
          </cell>
          <cell r="E818">
            <v>74259</v>
          </cell>
          <cell r="F818">
            <v>10038</v>
          </cell>
        </row>
        <row r="819">
          <cell r="A819">
            <v>222243</v>
          </cell>
          <cell r="B819" t="str">
            <v xml:space="preserve"> BT ½Ÿ 2x4 tõéng cong  B &gt;45cm H &gt;4m,M250 </v>
          </cell>
          <cell r="C819" t="str">
            <v>m3</v>
          </cell>
          <cell r="D819">
            <v>471682</v>
          </cell>
          <cell r="E819">
            <v>74259</v>
          </cell>
          <cell r="F819">
            <v>10038</v>
          </cell>
        </row>
        <row r="820">
          <cell r="A820">
            <v>222311</v>
          </cell>
          <cell r="B820" t="str">
            <v xml:space="preserve"> BT ½Ÿ 2x4 tõéng tròpinB&lt;=45cm H&lt;=4m,M150 </v>
          </cell>
          <cell r="C820" t="str">
            <v>m3</v>
          </cell>
          <cell r="D820">
            <v>416735</v>
          </cell>
          <cell r="E820">
            <v>78691</v>
          </cell>
          <cell r="F820">
            <v>10038</v>
          </cell>
        </row>
        <row r="821">
          <cell r="A821">
            <v>222312</v>
          </cell>
          <cell r="B821" t="str">
            <v xml:space="preserve"> BT ½Ÿ 2x4 tõéng tròpin  B&lt;=45cm H&lt;=4m,M200</v>
          </cell>
          <cell r="C821" t="str">
            <v>m3</v>
          </cell>
          <cell r="D821">
            <v>456813</v>
          </cell>
          <cell r="E821">
            <v>78691</v>
          </cell>
          <cell r="F821">
            <v>10038</v>
          </cell>
        </row>
        <row r="822">
          <cell r="A822">
            <v>222313</v>
          </cell>
          <cell r="B822" t="str">
            <v xml:space="preserve"> BT ½Ÿ 2x4 tõéng tròpin  B&lt;=45cm H&lt;=4m,M250</v>
          </cell>
          <cell r="C822" t="str">
            <v>m3</v>
          </cell>
          <cell r="D822">
            <v>499044</v>
          </cell>
          <cell r="E822">
            <v>78691</v>
          </cell>
          <cell r="F822">
            <v>10038</v>
          </cell>
        </row>
        <row r="823">
          <cell r="A823">
            <v>222321</v>
          </cell>
          <cell r="B823" t="str">
            <v xml:space="preserve"> BT ½Ÿ 2x4 tõéng tròpin  B&lt;=45cm H&gt; 4m,M150</v>
          </cell>
          <cell r="C823" t="str">
            <v>m3</v>
          </cell>
          <cell r="D823">
            <v>416735</v>
          </cell>
          <cell r="E823">
            <v>90257</v>
          </cell>
          <cell r="F823">
            <v>10038</v>
          </cell>
        </row>
        <row r="824">
          <cell r="A824">
            <v>222322</v>
          </cell>
          <cell r="B824" t="str">
            <v xml:space="preserve"> BT ½Ÿ 2x4 tõéng tròpin  B&lt;=45cm H&gt; 4m,M200</v>
          </cell>
          <cell r="C824" t="str">
            <v>m3</v>
          </cell>
          <cell r="D824">
            <v>456813</v>
          </cell>
          <cell r="E824">
            <v>90257</v>
          </cell>
          <cell r="F824">
            <v>10038</v>
          </cell>
        </row>
        <row r="825">
          <cell r="A825">
            <v>222323</v>
          </cell>
          <cell r="B825" t="str">
            <v xml:space="preserve"> BT ½Ÿ 2x4 tõéng tròpin  B&lt;=45cm H&gt; 4m,M250</v>
          </cell>
          <cell r="C825" t="str">
            <v>m3</v>
          </cell>
          <cell r="D825">
            <v>499044</v>
          </cell>
          <cell r="E825">
            <v>90257</v>
          </cell>
          <cell r="F825">
            <v>10038</v>
          </cell>
        </row>
        <row r="826">
          <cell r="A826">
            <v>222331</v>
          </cell>
          <cell r="B826" t="str">
            <v xml:space="preserve"> BT ½Ÿ 2x4 tõéng tròpin  B &gt;45cm H&lt;=4m,M150</v>
          </cell>
          <cell r="C826" t="str">
            <v>m3</v>
          </cell>
          <cell r="D826">
            <v>389835</v>
          </cell>
          <cell r="E826">
            <v>57721</v>
          </cell>
          <cell r="F826">
            <v>10038</v>
          </cell>
        </row>
        <row r="827">
          <cell r="A827">
            <v>222332</v>
          </cell>
          <cell r="B827" t="str">
            <v xml:space="preserve"> BT ½Ÿ 2x4 tõéng tròpin  B &gt;45cm H&lt;=4m,M200</v>
          </cell>
          <cell r="C827" t="str">
            <v>m3</v>
          </cell>
          <cell r="D827">
            <v>429913</v>
          </cell>
          <cell r="E827">
            <v>57721</v>
          </cell>
          <cell r="F827">
            <v>10038</v>
          </cell>
        </row>
        <row r="828">
          <cell r="A828">
            <v>222333</v>
          </cell>
          <cell r="B828" t="str">
            <v xml:space="preserve"> BT ½Ÿ 2x4 tõéng tròpin  B &gt;45cm H&lt;=4m,M250</v>
          </cell>
          <cell r="C828" t="str">
            <v>m3</v>
          </cell>
          <cell r="D828">
            <v>462144</v>
          </cell>
          <cell r="E828">
            <v>57721</v>
          </cell>
          <cell r="F828">
            <v>10038</v>
          </cell>
        </row>
        <row r="829">
          <cell r="A829">
            <v>222341</v>
          </cell>
          <cell r="B829" t="str">
            <v xml:space="preserve"> BT ½Ÿ 2x4 tõéng tròpin  B &gt;45cm H &gt;4m,M150</v>
          </cell>
          <cell r="C829" t="str">
            <v>m3</v>
          </cell>
          <cell r="D829">
            <v>379835</v>
          </cell>
          <cell r="E829">
            <v>65936</v>
          </cell>
          <cell r="F829">
            <v>10038</v>
          </cell>
        </row>
        <row r="830">
          <cell r="A830">
            <v>222342</v>
          </cell>
          <cell r="B830" t="str">
            <v xml:space="preserve"> BT ½Ÿ 2x4 tõéng tròpin  B &gt;45cm H &gt;4m,M200</v>
          </cell>
          <cell r="C830" t="str">
            <v>m3</v>
          </cell>
          <cell r="D830">
            <v>419913</v>
          </cell>
          <cell r="E830">
            <v>65936</v>
          </cell>
          <cell r="F830">
            <v>10038</v>
          </cell>
        </row>
        <row r="831">
          <cell r="A831">
            <v>222343</v>
          </cell>
          <cell r="B831" t="str">
            <v xml:space="preserve"> BT ½Ÿ 2x4 tõéng tròpin  B &gt;45cm H &gt;4m,M250</v>
          </cell>
          <cell r="C831" t="str">
            <v>m3</v>
          </cell>
          <cell r="D831">
            <v>462144</v>
          </cell>
          <cell r="E831">
            <v>65936</v>
          </cell>
          <cell r="F831">
            <v>10038</v>
          </cell>
        </row>
        <row r="832">
          <cell r="A832">
            <v>222411</v>
          </cell>
          <cell r="B832" t="str">
            <v xml:space="preserve"> BT ½Ÿ 1x2 Cæt(Vuáng,chù nhºt)       M150 </v>
          </cell>
          <cell r="C832" t="str">
            <v>m3</v>
          </cell>
          <cell r="D832">
            <v>411748</v>
          </cell>
          <cell r="E832">
            <v>87014</v>
          </cell>
          <cell r="F832">
            <v>13982</v>
          </cell>
        </row>
        <row r="833">
          <cell r="A833">
            <v>222412</v>
          </cell>
          <cell r="B833" t="str">
            <v xml:space="preserve"> BT ½Ÿ 1x2 Cæt(Vuáng,chù nhºt)       M200 </v>
          </cell>
          <cell r="C833" t="str">
            <v>m3</v>
          </cell>
          <cell r="D833">
            <v>456460</v>
          </cell>
          <cell r="E833">
            <v>87014</v>
          </cell>
          <cell r="F833">
            <v>13982</v>
          </cell>
        </row>
        <row r="834">
          <cell r="A834">
            <v>222413</v>
          </cell>
          <cell r="B834" t="str">
            <v xml:space="preserve"> BT ½Ÿ 1x2 Cæt(Vuáng,chù nhºt)       M250 </v>
          </cell>
          <cell r="C834" t="str">
            <v>m3</v>
          </cell>
          <cell r="D834">
            <v>489335</v>
          </cell>
          <cell r="E834">
            <v>87014</v>
          </cell>
          <cell r="F834">
            <v>13982</v>
          </cell>
        </row>
        <row r="835">
          <cell r="A835">
            <v>222421</v>
          </cell>
          <cell r="B835" t="str">
            <v xml:space="preserve"> BT ½Ÿ 1x2 Cæt trÝn                  M150 </v>
          </cell>
          <cell r="C835" t="str">
            <v>m3</v>
          </cell>
          <cell r="D835">
            <v>411748</v>
          </cell>
          <cell r="E835">
            <v>127657</v>
          </cell>
          <cell r="F835">
            <v>13982</v>
          </cell>
        </row>
        <row r="836">
          <cell r="A836">
            <v>222422</v>
          </cell>
          <cell r="B836" t="str">
            <v xml:space="preserve"> BT ½Ÿ 1x2 Cæt trÝn                  M200 </v>
          </cell>
          <cell r="C836" t="str">
            <v>m3</v>
          </cell>
          <cell r="D836">
            <v>456460</v>
          </cell>
          <cell r="E836">
            <v>127657</v>
          </cell>
          <cell r="F836">
            <v>13982</v>
          </cell>
        </row>
        <row r="837">
          <cell r="A837">
            <v>222423</v>
          </cell>
          <cell r="B837" t="str">
            <v xml:space="preserve"> BT ½Ÿ 1x2 Cæt trÝn                  M250 </v>
          </cell>
          <cell r="C837" t="str">
            <v>m3</v>
          </cell>
          <cell r="D837">
            <v>489355</v>
          </cell>
          <cell r="E837">
            <v>127657</v>
          </cell>
          <cell r="F837">
            <v>13982</v>
          </cell>
        </row>
        <row r="838">
          <cell r="A838">
            <v>223111</v>
          </cell>
          <cell r="B838" t="str">
            <v xml:space="preserve"> BT ½Ÿ 2x4 thµn mâ c·u               M150 </v>
          </cell>
          <cell r="C838" t="str">
            <v>m3</v>
          </cell>
          <cell r="D838">
            <v>298214</v>
          </cell>
          <cell r="E838">
            <v>36614</v>
          </cell>
          <cell r="F838">
            <v>7681</v>
          </cell>
        </row>
        <row r="839">
          <cell r="A839">
            <v>223112</v>
          </cell>
          <cell r="B839" t="str">
            <v xml:space="preserve"> BT ½Ÿ 2x4 thµn mâ c·u               M200 </v>
          </cell>
          <cell r="C839" t="str">
            <v>m3</v>
          </cell>
          <cell r="D839">
            <v>338291</v>
          </cell>
          <cell r="E839">
            <v>36614</v>
          </cell>
          <cell r="F839">
            <v>7681</v>
          </cell>
        </row>
        <row r="840">
          <cell r="A840">
            <v>223113</v>
          </cell>
          <cell r="B840" t="str">
            <v xml:space="preserve"> BT ½Ÿ 2x4 thµn mâ c·u               M250 </v>
          </cell>
          <cell r="C840" t="str">
            <v>m3</v>
          </cell>
          <cell r="D840">
            <v>380523</v>
          </cell>
          <cell r="E840">
            <v>36614</v>
          </cell>
          <cell r="F840">
            <v>7681</v>
          </cell>
        </row>
        <row r="841">
          <cell r="A841">
            <v>223121</v>
          </cell>
          <cell r="B841" t="str">
            <v xml:space="preserve"> BT ½Ÿ 2x4 ½×nh mâ c·u               M150 </v>
          </cell>
          <cell r="C841" t="str">
            <v>m3</v>
          </cell>
          <cell r="D841">
            <v>318650</v>
          </cell>
          <cell r="E841">
            <v>43212</v>
          </cell>
          <cell r="F841">
            <v>7681</v>
          </cell>
        </row>
        <row r="842">
          <cell r="A842">
            <v>223122</v>
          </cell>
          <cell r="B842" t="str">
            <v xml:space="preserve"> BT ½Ÿ 2x4 ½×nh mâ c·u               M200 </v>
          </cell>
          <cell r="C842" t="str">
            <v>m3</v>
          </cell>
          <cell r="D842">
            <v>358727</v>
          </cell>
          <cell r="E842">
            <v>43212</v>
          </cell>
          <cell r="F842">
            <v>7681</v>
          </cell>
        </row>
        <row r="843">
          <cell r="A843">
            <v>223123</v>
          </cell>
          <cell r="B843" t="str">
            <v xml:space="preserve"> BT ½Ÿ 2x4 ½×nh mâ c·u               M200 </v>
          </cell>
          <cell r="C843" t="str">
            <v>m3</v>
          </cell>
          <cell r="D843">
            <v>400958</v>
          </cell>
          <cell r="E843">
            <v>43212</v>
          </cell>
          <cell r="F843">
            <v>7681</v>
          </cell>
        </row>
        <row r="844">
          <cell r="A844">
            <v>223131</v>
          </cell>
          <cell r="B844" t="str">
            <v xml:space="preserve"> BT ½Ÿ 2x4 mñ mâ c·u               M150 </v>
          </cell>
          <cell r="C844" t="str">
            <v>m3</v>
          </cell>
          <cell r="D844">
            <v>305830</v>
          </cell>
          <cell r="E844">
            <v>80046</v>
          </cell>
          <cell r="F844">
            <v>7681</v>
          </cell>
        </row>
        <row r="845">
          <cell r="A845">
            <v>223122</v>
          </cell>
          <cell r="B845" t="str">
            <v xml:space="preserve"> BT ½Ÿ 2x4 mñ mâ c·u               M200 </v>
          </cell>
          <cell r="C845" t="str">
            <v>m3</v>
          </cell>
          <cell r="D845">
            <v>345908</v>
          </cell>
          <cell r="E845">
            <v>80046</v>
          </cell>
          <cell r="F845">
            <v>7681</v>
          </cell>
        </row>
        <row r="846">
          <cell r="A846">
            <v>223123</v>
          </cell>
          <cell r="B846" t="str">
            <v xml:space="preserve"> BT ½Ÿ 2x4 mñ mâ c·u               M200 </v>
          </cell>
          <cell r="C846" t="str">
            <v>m3</v>
          </cell>
          <cell r="D846">
            <v>388139</v>
          </cell>
          <cell r="E846">
            <v>80046</v>
          </cell>
          <cell r="F846">
            <v>7681</v>
          </cell>
        </row>
        <row r="847">
          <cell r="A847">
            <v>223211</v>
          </cell>
          <cell r="B847" t="str">
            <v xml:space="preserve"> BT ½Ÿ 2x4 thµn tròc·u               M150 </v>
          </cell>
          <cell r="C847" t="str">
            <v>m3</v>
          </cell>
          <cell r="D847">
            <v>299711</v>
          </cell>
          <cell r="E847">
            <v>64762</v>
          </cell>
          <cell r="F847">
            <v>7681</v>
          </cell>
        </row>
        <row r="848">
          <cell r="A848">
            <v>223212</v>
          </cell>
          <cell r="B848" t="str">
            <v xml:space="preserve"> BT ½Ÿ 2x4 thµn tròc·u               M200 </v>
          </cell>
          <cell r="C848" t="str">
            <v>m3</v>
          </cell>
          <cell r="D848">
            <v>339789</v>
          </cell>
          <cell r="E848">
            <v>64762</v>
          </cell>
          <cell r="F848">
            <v>7681</v>
          </cell>
        </row>
        <row r="849">
          <cell r="A849">
            <v>223213</v>
          </cell>
          <cell r="B849" t="str">
            <v xml:space="preserve"> BT ½Ÿ 2x4 thµn tròc·u               M250 </v>
          </cell>
          <cell r="C849" t="str">
            <v>m3</v>
          </cell>
          <cell r="D849">
            <v>382020</v>
          </cell>
          <cell r="E849">
            <v>64762</v>
          </cell>
          <cell r="F849">
            <v>7681</v>
          </cell>
        </row>
        <row r="850">
          <cell r="A850">
            <v>223221</v>
          </cell>
          <cell r="B850" t="str">
            <v xml:space="preserve"> BT ½Ÿ 2x4 mñ tròc·u               M150 </v>
          </cell>
          <cell r="C850" t="str">
            <v>m3</v>
          </cell>
          <cell r="D850">
            <v>304257</v>
          </cell>
          <cell r="E850">
            <v>100277</v>
          </cell>
          <cell r="F850">
            <v>7681</v>
          </cell>
        </row>
        <row r="851">
          <cell r="A851">
            <v>223222</v>
          </cell>
          <cell r="B851" t="str">
            <v xml:space="preserve"> BT ½Ÿ 2x4 mñ tròc·u               M200 </v>
          </cell>
          <cell r="C851" t="str">
            <v>m3</v>
          </cell>
          <cell r="D851">
            <v>344334</v>
          </cell>
          <cell r="E851">
            <v>100277</v>
          </cell>
          <cell r="F851">
            <v>7681</v>
          </cell>
        </row>
        <row r="852">
          <cell r="A852">
            <v>223223</v>
          </cell>
          <cell r="B852" t="str">
            <v xml:space="preserve"> BT ½Ÿ 2x4 mñ tròc·u               M250 </v>
          </cell>
          <cell r="C852" t="str">
            <v>m3</v>
          </cell>
          <cell r="D852">
            <v>386565</v>
          </cell>
          <cell r="E852">
            <v>100277</v>
          </cell>
          <cell r="F852">
            <v>7681</v>
          </cell>
        </row>
        <row r="853">
          <cell r="A853">
            <v>224111</v>
          </cell>
          <cell r="B853" t="str">
            <v xml:space="preserve"> BT ½Ÿ 1x2 D·m,gi±ng nh¡             M150 </v>
          </cell>
          <cell r="C853" t="str">
            <v>m3</v>
          </cell>
          <cell r="D853">
            <v>395538</v>
          </cell>
          <cell r="E853">
            <v>68281</v>
          </cell>
          <cell r="F853">
            <v>13982</v>
          </cell>
        </row>
        <row r="854">
          <cell r="A854">
            <v>224112</v>
          </cell>
          <cell r="B854" t="str">
            <v xml:space="preserve"> BT ½Ÿ 1x2 D·m,gi±ng nh¡             M200 </v>
          </cell>
          <cell r="C854" t="str">
            <v>m3</v>
          </cell>
          <cell r="D854">
            <v>440251</v>
          </cell>
          <cell r="E854">
            <v>68281</v>
          </cell>
          <cell r="F854">
            <v>13982</v>
          </cell>
        </row>
        <row r="855">
          <cell r="A855">
            <v>224113</v>
          </cell>
          <cell r="B855" t="str">
            <v xml:space="preserve"> BT ½Ÿ 1x2 D·m,gi±ng nh¡             M250 </v>
          </cell>
          <cell r="C855" t="str">
            <v>m3</v>
          </cell>
          <cell r="D855">
            <v>473146</v>
          </cell>
          <cell r="E855">
            <v>68281</v>
          </cell>
          <cell r="F855">
            <v>13982</v>
          </cell>
        </row>
        <row r="856">
          <cell r="A856">
            <v>224211</v>
          </cell>
          <cell r="B856" t="str">
            <v xml:space="preserve"> BT ½Ÿ 1x2 D·m,gi±ng c·u             M200 </v>
          </cell>
          <cell r="C856" t="str">
            <v>m3</v>
          </cell>
          <cell r="D856">
            <v>515305</v>
          </cell>
          <cell r="E856">
            <v>48929</v>
          </cell>
          <cell r="F856">
            <v>14700</v>
          </cell>
        </row>
        <row r="857">
          <cell r="A857">
            <v>224212</v>
          </cell>
          <cell r="B857" t="str">
            <v xml:space="preserve"> BT ½Ÿ 1x2 D·m,gi±ng c·u             M250 </v>
          </cell>
          <cell r="C857" t="str">
            <v>m3</v>
          </cell>
          <cell r="D857">
            <v>548200</v>
          </cell>
          <cell r="E857">
            <v>48929</v>
          </cell>
          <cell r="F857">
            <v>14700</v>
          </cell>
        </row>
        <row r="858">
          <cell r="A858">
            <v>224213</v>
          </cell>
          <cell r="B858" t="str">
            <v xml:space="preserve"> BT ½Ÿ 1x2 D·m,gi±ng c·u             M300 </v>
          </cell>
          <cell r="C858" t="str">
            <v>m3</v>
          </cell>
          <cell r="D858">
            <v>580698</v>
          </cell>
          <cell r="E858">
            <v>48929</v>
          </cell>
          <cell r="F858">
            <v>14700</v>
          </cell>
        </row>
        <row r="859">
          <cell r="A859">
            <v>225111</v>
          </cell>
          <cell r="B859" t="str">
            <v xml:space="preserve"> BT ½Ÿ 1x2 S¡n mŸi                   M150 </v>
          </cell>
          <cell r="C859" t="str">
            <v>m3</v>
          </cell>
          <cell r="D859">
            <v>382937</v>
          </cell>
          <cell r="E859">
            <v>48425</v>
          </cell>
          <cell r="F859">
            <v>11625</v>
          </cell>
        </row>
        <row r="860">
          <cell r="A860">
            <v>225112</v>
          </cell>
          <cell r="B860" t="str">
            <v xml:space="preserve"> BT ½Ÿ 1x2 S¡n mŸi                   M200 </v>
          </cell>
          <cell r="C860" t="str">
            <v>m3</v>
          </cell>
          <cell r="D860">
            <v>427649</v>
          </cell>
          <cell r="E860">
            <v>48425</v>
          </cell>
          <cell r="F860">
            <v>11625</v>
          </cell>
        </row>
        <row r="861">
          <cell r="A861">
            <v>225113</v>
          </cell>
          <cell r="B861" t="str">
            <v xml:space="preserve"> BT ½Ÿ 1x2 S¡n mŸi                   M250 </v>
          </cell>
          <cell r="C861" t="str">
            <v>m3</v>
          </cell>
          <cell r="D861">
            <v>460545</v>
          </cell>
          <cell r="E861">
            <v>48425</v>
          </cell>
          <cell r="F861">
            <v>11625</v>
          </cell>
        </row>
        <row r="862">
          <cell r="A862">
            <v>225211</v>
          </cell>
          <cell r="B862" t="str">
            <v xml:space="preserve"> BT ½Ÿ 1x2 LTá,MH°t,MNõèc,T¶m ½an    M150 </v>
          </cell>
          <cell r="C862" t="str">
            <v>m3</v>
          </cell>
          <cell r="D862">
            <v>382937</v>
          </cell>
          <cell r="E862">
            <v>77394</v>
          </cell>
          <cell r="F862">
            <v>11625</v>
          </cell>
        </row>
        <row r="863">
          <cell r="A863">
            <v>225212</v>
          </cell>
          <cell r="B863" t="str">
            <v xml:space="preserve"> BT ½Ÿ 1x2 LTá,MH°t,MNõèc,T¶m ½an    M200 </v>
          </cell>
          <cell r="C863" t="str">
            <v>m3</v>
          </cell>
          <cell r="D863">
            <v>427649</v>
          </cell>
          <cell r="E863">
            <v>77394</v>
          </cell>
          <cell r="F863">
            <v>11625</v>
          </cell>
        </row>
        <row r="864">
          <cell r="A864">
            <v>225213</v>
          </cell>
          <cell r="B864" t="str">
            <v xml:space="preserve"> BT ½Ÿ 1x2 LTá,MH°t,MNõèc,T¶m ½an    M250 </v>
          </cell>
          <cell r="C864" t="str">
            <v>m3</v>
          </cell>
          <cell r="D864">
            <v>460545</v>
          </cell>
          <cell r="E864">
            <v>77394</v>
          </cell>
          <cell r="F864">
            <v>11625</v>
          </cell>
        </row>
        <row r="865">
          <cell r="A865">
            <v>225311</v>
          </cell>
          <cell r="B865" t="str">
            <v xml:space="preserve"> BT ½Ÿ 1x2 C·u thang thõéng          M150 </v>
          </cell>
          <cell r="C865" t="str">
            <v>m3</v>
          </cell>
          <cell r="D865">
            <v>428919</v>
          </cell>
          <cell r="E865">
            <v>79988</v>
          </cell>
          <cell r="F865">
            <v>11625</v>
          </cell>
        </row>
        <row r="866">
          <cell r="A866">
            <v>225312</v>
          </cell>
          <cell r="B866" t="str">
            <v xml:space="preserve"> BT ½Ÿ 1x2 C·u thang thõéng          M200 </v>
          </cell>
          <cell r="C866" t="str">
            <v>m3</v>
          </cell>
          <cell r="D866">
            <v>473631</v>
          </cell>
          <cell r="E866">
            <v>79988</v>
          </cell>
          <cell r="F866">
            <v>11625</v>
          </cell>
        </row>
        <row r="867">
          <cell r="A867">
            <v>225313</v>
          </cell>
          <cell r="B867" t="str">
            <v xml:space="preserve"> BT ½Ÿ 1x2 C·u thang thõéng          M250 </v>
          </cell>
          <cell r="C867" t="str">
            <v>m3</v>
          </cell>
          <cell r="D867">
            <v>506526</v>
          </cell>
          <cell r="E867">
            <v>79988</v>
          </cell>
          <cell r="F867">
            <v>11625</v>
          </cell>
        </row>
        <row r="868">
          <cell r="A868">
            <v>225321</v>
          </cell>
          <cell r="B868" t="str">
            <v xml:space="preserve"> BT ½Ÿ 1x2 C·u thang xoŸy trán âc    M150 </v>
          </cell>
          <cell r="C868" t="str">
            <v>m3</v>
          </cell>
          <cell r="D868">
            <v>428919</v>
          </cell>
          <cell r="E868">
            <v>130467</v>
          </cell>
          <cell r="F868">
            <v>11625</v>
          </cell>
        </row>
        <row r="869">
          <cell r="A869">
            <v>225322</v>
          </cell>
          <cell r="B869" t="str">
            <v xml:space="preserve"> BT ½Ÿ 1x2 C·u thang xoŸy trán âc    M200 </v>
          </cell>
          <cell r="C869" t="str">
            <v>m3</v>
          </cell>
          <cell r="D869">
            <v>473631</v>
          </cell>
          <cell r="E869">
            <v>130467</v>
          </cell>
          <cell r="F869">
            <v>11625</v>
          </cell>
        </row>
        <row r="870">
          <cell r="A870">
            <v>225323</v>
          </cell>
          <cell r="B870" t="str">
            <v xml:space="preserve"> BT ½Ÿ 1x2 C·u thang xoŸy trán âc    M250 </v>
          </cell>
          <cell r="C870" t="str">
            <v>m3</v>
          </cell>
          <cell r="D870">
            <v>506526</v>
          </cell>
          <cell r="E870">
            <v>130467</v>
          </cell>
          <cell r="F870">
            <v>11625</v>
          </cell>
        </row>
        <row r="871">
          <cell r="A871">
            <v>226111</v>
          </cell>
          <cell r="B871" t="str">
            <v xml:space="preserve"> BT ½Ÿ 1x2 âng khÜi cao &lt;=50m    M200 </v>
          </cell>
          <cell r="C871" t="str">
            <v>m3</v>
          </cell>
          <cell r="D871">
            <v>576055</v>
          </cell>
          <cell r="E871">
            <v>301526</v>
          </cell>
          <cell r="F871">
            <v>14699</v>
          </cell>
        </row>
        <row r="872">
          <cell r="A872">
            <v>226112</v>
          </cell>
          <cell r="B872" t="str">
            <v xml:space="preserve"> BT ½Ÿ 1x2 âng khÜi cao &lt;=50m    M250 </v>
          </cell>
          <cell r="C872" t="str">
            <v>m3</v>
          </cell>
          <cell r="D872">
            <v>608950</v>
          </cell>
          <cell r="E872">
            <v>301526</v>
          </cell>
          <cell r="F872">
            <v>14699</v>
          </cell>
        </row>
        <row r="873">
          <cell r="A873">
            <v>226113</v>
          </cell>
          <cell r="B873" t="str">
            <v xml:space="preserve"> BT ½Ÿ 1x2 âng khÜi cao &lt;=50m    M300 </v>
          </cell>
          <cell r="C873" t="str">
            <v>m3</v>
          </cell>
          <cell r="D873">
            <v>641448</v>
          </cell>
          <cell r="E873">
            <v>301526</v>
          </cell>
          <cell r="F873">
            <v>14699</v>
          </cell>
        </row>
        <row r="874">
          <cell r="A874">
            <v>226121</v>
          </cell>
          <cell r="B874" t="str">
            <v xml:space="preserve"> BT ½Ÿ 1x2 âng khÜi cao &gt; 50m    M200 </v>
          </cell>
          <cell r="C874" t="str">
            <v>m3</v>
          </cell>
          <cell r="D874">
            <v>576055</v>
          </cell>
          <cell r="E874">
            <v>332671</v>
          </cell>
          <cell r="F874">
            <v>14699</v>
          </cell>
        </row>
        <row r="875">
          <cell r="A875">
            <v>226122</v>
          </cell>
          <cell r="B875" t="str">
            <v xml:space="preserve"> BT ½Ÿ 1x2 âng khÜi cao &gt; 50m    M250 </v>
          </cell>
          <cell r="C875" t="str">
            <v>m3</v>
          </cell>
          <cell r="D875">
            <v>608950</v>
          </cell>
          <cell r="E875">
            <v>332671</v>
          </cell>
          <cell r="F875">
            <v>14699</v>
          </cell>
        </row>
        <row r="876">
          <cell r="A876">
            <v>226123</v>
          </cell>
          <cell r="B876" t="str">
            <v xml:space="preserve"> BT ½Ÿ 1x2 âng khÜi cao &gt; 50m    M300 </v>
          </cell>
          <cell r="C876" t="str">
            <v>m3</v>
          </cell>
          <cell r="D876">
            <v>641448</v>
          </cell>
          <cell r="E876">
            <v>332671</v>
          </cell>
          <cell r="F876">
            <v>14699</v>
          </cell>
        </row>
        <row r="877">
          <cell r="A877">
            <v>226211</v>
          </cell>
          <cell r="B877" t="str">
            <v xml:space="preserve"> BT ½Ÿ 1x2 B·u ½¡i nõèc cao &lt;=15mM200 </v>
          </cell>
          <cell r="C877" t="str">
            <v>m3</v>
          </cell>
          <cell r="D877">
            <v>576055</v>
          </cell>
          <cell r="E877">
            <v>390202</v>
          </cell>
          <cell r="F877">
            <v>14699</v>
          </cell>
        </row>
        <row r="878">
          <cell r="A878">
            <v>226212</v>
          </cell>
          <cell r="B878" t="str">
            <v xml:space="preserve"> BT ½Ÿ 1x2 B·u ½¡i nõèc cao &lt;=15mM250 </v>
          </cell>
          <cell r="C878" t="str">
            <v>m3</v>
          </cell>
          <cell r="D878">
            <v>608950</v>
          </cell>
          <cell r="E878">
            <v>390202</v>
          </cell>
          <cell r="F878">
            <v>14699</v>
          </cell>
        </row>
        <row r="879">
          <cell r="A879">
            <v>226213</v>
          </cell>
          <cell r="B879" t="str">
            <v xml:space="preserve"> BT ½Ÿ 1x2 B·u ½¡i nõèc cao &lt;=15mM300 </v>
          </cell>
          <cell r="C879" t="str">
            <v>m3</v>
          </cell>
          <cell r="D879">
            <v>641448</v>
          </cell>
          <cell r="E879">
            <v>390202</v>
          </cell>
          <cell r="F879">
            <v>14699</v>
          </cell>
        </row>
        <row r="880">
          <cell r="A880">
            <v>226221</v>
          </cell>
          <cell r="B880" t="str">
            <v xml:space="preserve"> BT ½Ÿ 1x2 B·u ½¡i nõèc cao &gt; 15mM200 </v>
          </cell>
          <cell r="C880" t="str">
            <v>m3</v>
          </cell>
          <cell r="D880">
            <v>576055</v>
          </cell>
          <cell r="E880">
            <v>456437</v>
          </cell>
          <cell r="F880">
            <v>14699</v>
          </cell>
        </row>
        <row r="881">
          <cell r="A881">
            <v>226222</v>
          </cell>
          <cell r="B881" t="str">
            <v xml:space="preserve"> BT ½Ÿ 1x2 B·u ½¡i nõèc cao &gt; 15mM250 </v>
          </cell>
          <cell r="C881" t="str">
            <v>m3</v>
          </cell>
          <cell r="D881">
            <v>608950</v>
          </cell>
          <cell r="E881">
            <v>456437</v>
          </cell>
          <cell r="F881">
            <v>14699</v>
          </cell>
        </row>
        <row r="882">
          <cell r="A882">
            <v>226223</v>
          </cell>
          <cell r="B882" t="str">
            <v xml:space="preserve"> BT ½Ÿ 1x2 B·u ½¡i nõèc cao &gt; 15mM300 </v>
          </cell>
          <cell r="C882" t="str">
            <v>m3</v>
          </cell>
          <cell r="D882">
            <v>641448</v>
          </cell>
          <cell r="E882">
            <v>456437</v>
          </cell>
          <cell r="F882">
            <v>14699</v>
          </cell>
        </row>
        <row r="883">
          <cell r="A883">
            <v>226311</v>
          </cell>
          <cell r="B883" t="str">
            <v xml:space="preserve"> BT ½Ÿ 1x2 PhÍu,silá cao&lt;=7m     M200 </v>
          </cell>
          <cell r="C883" t="str">
            <v>m3</v>
          </cell>
          <cell r="D883">
            <v>501127</v>
          </cell>
          <cell r="E883">
            <v>168784</v>
          </cell>
          <cell r="F883">
            <v>14699</v>
          </cell>
        </row>
        <row r="884">
          <cell r="A884">
            <v>226312</v>
          </cell>
          <cell r="B884" t="str">
            <v xml:space="preserve"> BT ½Ÿ 1x2 PhÍu,silá cao&lt;=7m     M250 </v>
          </cell>
          <cell r="C884" t="str">
            <v>m3</v>
          </cell>
          <cell r="D884">
            <v>534022</v>
          </cell>
          <cell r="E884">
            <v>168784</v>
          </cell>
          <cell r="F884">
            <v>14699</v>
          </cell>
        </row>
        <row r="885">
          <cell r="A885">
            <v>226313</v>
          </cell>
          <cell r="B885" t="str">
            <v xml:space="preserve"> BT ½Ÿ 1x2 PhÍu,silá cao&lt;=7m     M300 </v>
          </cell>
          <cell r="C885" t="str">
            <v>m3</v>
          </cell>
          <cell r="D885">
            <v>566520</v>
          </cell>
          <cell r="E885">
            <v>168784</v>
          </cell>
          <cell r="F885">
            <v>14699</v>
          </cell>
        </row>
        <row r="886">
          <cell r="A886">
            <v>226321</v>
          </cell>
          <cell r="B886" t="str">
            <v xml:space="preserve"> BT ½Ÿ 1x2 PhÍu,silá cao&gt; 7m     M200 </v>
          </cell>
          <cell r="C886" t="str">
            <v>m3</v>
          </cell>
          <cell r="D886">
            <v>501127</v>
          </cell>
          <cell r="E886">
            <v>291189</v>
          </cell>
          <cell r="F886">
            <v>14699</v>
          </cell>
        </row>
        <row r="887">
          <cell r="A887">
            <v>226322</v>
          </cell>
          <cell r="B887" t="str">
            <v xml:space="preserve"> BT ½Ÿ 1x2 PhÍu,silá cao&gt; 7m     M250 </v>
          </cell>
          <cell r="C887" t="str">
            <v>m3</v>
          </cell>
          <cell r="D887">
            <v>534022</v>
          </cell>
          <cell r="E887">
            <v>291189</v>
          </cell>
          <cell r="F887">
            <v>14699</v>
          </cell>
        </row>
        <row r="888">
          <cell r="A888">
            <v>226323</v>
          </cell>
          <cell r="B888" t="str">
            <v xml:space="preserve"> BT ½Ÿ 1x2 PhÍu,silá cao&gt; 7m     M300 </v>
          </cell>
          <cell r="C888" t="str">
            <v>m3</v>
          </cell>
          <cell r="D888">
            <v>566520</v>
          </cell>
          <cell r="E888">
            <v>291189</v>
          </cell>
          <cell r="F888">
            <v>14699</v>
          </cell>
        </row>
        <row r="889">
          <cell r="A889">
            <v>227111</v>
          </cell>
          <cell r="B889" t="str">
            <v xml:space="preserve"> BT ½Ÿ 1x2 GiÆng(Nõèc,CŸp)           M150 </v>
          </cell>
          <cell r="C889" t="str">
            <v>m3</v>
          </cell>
          <cell r="D889">
            <v>455428</v>
          </cell>
          <cell r="E889">
            <v>119874</v>
          </cell>
          <cell r="F889">
            <v>5376</v>
          </cell>
        </row>
        <row r="890">
          <cell r="A890">
            <v>227112</v>
          </cell>
          <cell r="B890" t="str">
            <v xml:space="preserve"> BT ½Ÿ 1x2 GiÆng(Nõèc,CŸp)           M200 </v>
          </cell>
          <cell r="C890" t="str">
            <v>m3</v>
          </cell>
          <cell r="D890">
            <v>500140</v>
          </cell>
          <cell r="E890">
            <v>119874</v>
          </cell>
          <cell r="F890">
            <v>5376</v>
          </cell>
        </row>
        <row r="891">
          <cell r="A891">
            <v>227113</v>
          </cell>
          <cell r="B891" t="str">
            <v xml:space="preserve"> BT ½Ÿ 1x2 GiÆng(Nõèc,CŸp)           M250 </v>
          </cell>
          <cell r="C891" t="str">
            <v>m3</v>
          </cell>
          <cell r="D891">
            <v>533035</v>
          </cell>
          <cell r="E891">
            <v>119874</v>
          </cell>
          <cell r="F891">
            <v>5376</v>
          </cell>
        </row>
        <row r="892">
          <cell r="A892">
            <v>227221</v>
          </cell>
          <cell r="B892" t="str">
            <v xml:space="preserve"> BT ½Ÿ 1x2 Mõçng cŸp,r¬nh nõèc       M150 </v>
          </cell>
          <cell r="C892" t="str">
            <v>m3</v>
          </cell>
          <cell r="D892">
            <v>343337</v>
          </cell>
          <cell r="E892">
            <v>70584</v>
          </cell>
          <cell r="F892">
            <v>5376</v>
          </cell>
        </row>
        <row r="893">
          <cell r="A893">
            <v>227222</v>
          </cell>
          <cell r="B893" t="str">
            <v xml:space="preserve"> BT ½Ÿ 1x2 Mõçng cŸp,r¬nh nõèc       M200 </v>
          </cell>
          <cell r="C893" t="str">
            <v>m3</v>
          </cell>
          <cell r="D893">
            <v>388050</v>
          </cell>
          <cell r="E893">
            <v>70584</v>
          </cell>
          <cell r="F893">
            <v>5376</v>
          </cell>
        </row>
        <row r="894">
          <cell r="A894">
            <v>227223</v>
          </cell>
          <cell r="B894" t="str">
            <v xml:space="preserve"> BT ½Ÿ 1x2 Mõçng cŸp,r¬nh nõèc       M250 </v>
          </cell>
          <cell r="C894" t="str">
            <v>m3</v>
          </cell>
          <cell r="D894">
            <v>420945</v>
          </cell>
          <cell r="E894">
            <v>70584</v>
          </cell>
          <cell r="F894">
            <v>5376</v>
          </cell>
        </row>
        <row r="895">
          <cell r="A895">
            <v>228111</v>
          </cell>
          <cell r="B895" t="str">
            <v xml:space="preserve"> BT ½Ÿ 1x2 âng buy D&lt;=100cm      M150 </v>
          </cell>
          <cell r="C895" t="str">
            <v>m3</v>
          </cell>
          <cell r="D895">
            <v>566272</v>
          </cell>
          <cell r="E895">
            <v>374720</v>
          </cell>
          <cell r="F895">
            <v>10038</v>
          </cell>
        </row>
        <row r="896">
          <cell r="A896">
            <v>228112</v>
          </cell>
          <cell r="B896" t="str">
            <v xml:space="preserve"> BT ½Ÿ 1x2 âng buy D&lt;=100cm      M200 </v>
          </cell>
          <cell r="C896" t="str">
            <v>m3</v>
          </cell>
          <cell r="D896">
            <v>612074</v>
          </cell>
          <cell r="E896">
            <v>374720</v>
          </cell>
          <cell r="F896">
            <v>10038</v>
          </cell>
        </row>
        <row r="897">
          <cell r="A897">
            <v>228113</v>
          </cell>
          <cell r="B897" t="str">
            <v xml:space="preserve"> BT ½Ÿ 1x2 âng buy D&lt;=100cm      M250 </v>
          </cell>
          <cell r="C897" t="str">
            <v>m3</v>
          </cell>
          <cell r="D897">
            <v>645772</v>
          </cell>
          <cell r="E897">
            <v>374720</v>
          </cell>
          <cell r="F897">
            <v>10038</v>
          </cell>
        </row>
        <row r="898">
          <cell r="A898">
            <v>228121</v>
          </cell>
          <cell r="B898" t="str">
            <v xml:space="preserve"> BT ½Ÿ 1x2 âng buy D&lt;=200cm      M150 </v>
          </cell>
          <cell r="C898" t="str">
            <v>m3</v>
          </cell>
          <cell r="D898">
            <v>554154</v>
          </cell>
          <cell r="E898">
            <v>321283</v>
          </cell>
          <cell r="F898">
            <v>10038</v>
          </cell>
        </row>
        <row r="899">
          <cell r="A899">
            <v>228122</v>
          </cell>
          <cell r="B899" t="str">
            <v xml:space="preserve"> BT ½Ÿ 1x2 âng buy D&lt;=200cm      M200 </v>
          </cell>
          <cell r="C899" t="str">
            <v>m3</v>
          </cell>
          <cell r="D899">
            <v>599957</v>
          </cell>
          <cell r="E899">
            <v>321283</v>
          </cell>
          <cell r="F899">
            <v>10038</v>
          </cell>
        </row>
        <row r="900">
          <cell r="A900">
            <v>228123</v>
          </cell>
          <cell r="B900" t="str">
            <v xml:space="preserve"> BT ½Ÿ 1x2 âng buy D&lt;=200cm      M250 </v>
          </cell>
          <cell r="C900" t="str">
            <v>m3</v>
          </cell>
          <cell r="D900">
            <v>633654</v>
          </cell>
          <cell r="E900">
            <v>321283</v>
          </cell>
          <cell r="F900">
            <v>10038</v>
          </cell>
        </row>
        <row r="901">
          <cell r="A901">
            <v>228131</v>
          </cell>
          <cell r="B901" t="str">
            <v xml:space="preserve"> BT ½Ÿ 1x2 âng buy D&gt; 200cm      M150 </v>
          </cell>
          <cell r="C901" t="str">
            <v>m3</v>
          </cell>
          <cell r="D901">
            <v>528880</v>
          </cell>
          <cell r="E901">
            <v>303471</v>
          </cell>
          <cell r="F901">
            <v>10038</v>
          </cell>
        </row>
        <row r="902">
          <cell r="A902">
            <v>228132</v>
          </cell>
          <cell r="B902" t="str">
            <v xml:space="preserve"> BT ½Ÿ 1x2 âng buy D&gt; 200cm      M200 </v>
          </cell>
          <cell r="C902" t="str">
            <v>m3</v>
          </cell>
          <cell r="D902">
            <v>574683</v>
          </cell>
          <cell r="E902">
            <v>303471</v>
          </cell>
          <cell r="F902">
            <v>10038</v>
          </cell>
        </row>
        <row r="903">
          <cell r="A903">
            <v>228133</v>
          </cell>
          <cell r="B903" t="str">
            <v xml:space="preserve"> BT ½Ÿ 1x2 âng buy D&gt; 200cm      M250 </v>
          </cell>
          <cell r="C903" t="str">
            <v>m3</v>
          </cell>
          <cell r="D903">
            <v>608381</v>
          </cell>
          <cell r="E903">
            <v>303471</v>
          </cell>
          <cell r="F903">
            <v>10038</v>
          </cell>
        </row>
        <row r="904">
          <cell r="A904">
            <v>228211</v>
          </cell>
          <cell r="B904" t="str">
            <v xml:space="preserve"> BT ½Ÿ 1x2 âng(xi fáng,phun)D&lt;=100cm M150 </v>
          </cell>
          <cell r="C904" t="str">
            <v>m3</v>
          </cell>
          <cell r="D904">
            <v>596450</v>
          </cell>
          <cell r="E904">
            <v>536556</v>
          </cell>
          <cell r="F904">
            <v>10038</v>
          </cell>
        </row>
        <row r="905">
          <cell r="A905">
            <v>228212</v>
          </cell>
          <cell r="B905" t="str">
            <v xml:space="preserve"> BT ½Ÿ 1x2 âng(xi fáng,phun)D&lt;=100cm M200 </v>
          </cell>
          <cell r="C905" t="str">
            <v>m3</v>
          </cell>
          <cell r="D905">
            <v>642253</v>
          </cell>
          <cell r="E905">
            <v>536556</v>
          </cell>
          <cell r="F905">
            <v>10038</v>
          </cell>
        </row>
        <row r="906">
          <cell r="A906">
            <v>228213</v>
          </cell>
          <cell r="B906" t="str">
            <v xml:space="preserve"> BT ½Ÿ 1x2 âng(xi fáng,phun)D&lt;=100cm M250 </v>
          </cell>
          <cell r="C906" t="str">
            <v>m3</v>
          </cell>
          <cell r="D906">
            <v>675951</v>
          </cell>
          <cell r="E906">
            <v>536556</v>
          </cell>
          <cell r="F906">
            <v>10038</v>
          </cell>
        </row>
        <row r="907">
          <cell r="A907">
            <v>228221</v>
          </cell>
          <cell r="B907" t="str">
            <v xml:space="preserve"> BT ½Ÿ 1x2 âng(xi fáng,phun)D&lt;=200cm M150 </v>
          </cell>
          <cell r="C907" t="str">
            <v>m3</v>
          </cell>
          <cell r="D907">
            <v>584333</v>
          </cell>
          <cell r="E907">
            <v>514292</v>
          </cell>
          <cell r="F907">
            <v>10038</v>
          </cell>
        </row>
        <row r="908">
          <cell r="A908">
            <v>228222</v>
          </cell>
          <cell r="B908" t="str">
            <v xml:space="preserve"> BT ½Ÿ 1x2 âng(xi fáng,phun)D&lt;=200cm M200 </v>
          </cell>
          <cell r="C908" t="str">
            <v>m3</v>
          </cell>
          <cell r="D908">
            <v>630135</v>
          </cell>
          <cell r="E908">
            <v>514292</v>
          </cell>
          <cell r="F908">
            <v>10038</v>
          </cell>
        </row>
        <row r="909">
          <cell r="A909">
            <v>228223</v>
          </cell>
          <cell r="B909" t="str">
            <v xml:space="preserve"> BT ½Ÿ 1x2 âng(xi fáng,phun)D&lt;=200cm M250 </v>
          </cell>
          <cell r="C909" t="str">
            <v>m3</v>
          </cell>
          <cell r="D909">
            <v>663833</v>
          </cell>
          <cell r="E909">
            <v>514292</v>
          </cell>
          <cell r="F909">
            <v>10038</v>
          </cell>
        </row>
        <row r="910">
          <cell r="A910">
            <v>228231</v>
          </cell>
          <cell r="B910" t="str">
            <v xml:space="preserve"> BT ½Ÿ 1x2 âng(xi fáng,phun)D&gt; 200cm M150 </v>
          </cell>
          <cell r="C910" t="str">
            <v>m3</v>
          </cell>
          <cell r="D910">
            <v>559193</v>
          </cell>
          <cell r="E910">
            <v>419021</v>
          </cell>
          <cell r="F910">
            <v>10038</v>
          </cell>
        </row>
        <row r="911">
          <cell r="A911">
            <v>228232</v>
          </cell>
          <cell r="B911" t="str">
            <v xml:space="preserve"> BT ½Ÿ 1x2 âng(xi fáng,phun)D&gt; 200cm M200 </v>
          </cell>
          <cell r="C911" t="str">
            <v>m3</v>
          </cell>
          <cell r="D911">
            <v>604996</v>
          </cell>
          <cell r="E911">
            <v>419021</v>
          </cell>
          <cell r="F911">
            <v>10038</v>
          </cell>
        </row>
        <row r="912">
          <cell r="A912">
            <v>228233</v>
          </cell>
          <cell r="B912" t="str">
            <v xml:space="preserve"> BT ½Ÿ 1x2 âng(xi fáng,phun)D&gt; 200cm M250 </v>
          </cell>
          <cell r="C912" t="str">
            <v>m3</v>
          </cell>
          <cell r="D912">
            <v>638694</v>
          </cell>
          <cell r="E912">
            <v>419021</v>
          </cell>
          <cell r="F912">
            <v>10038</v>
          </cell>
        </row>
        <row r="913">
          <cell r="A913">
            <v>228311</v>
          </cell>
          <cell r="B913" t="str">
            <v xml:space="preserve"> BT ½Ÿ 1x2 câng hÖnh hæp             M150 </v>
          </cell>
          <cell r="C913" t="str">
            <v>m3</v>
          </cell>
          <cell r="D913">
            <v>558207</v>
          </cell>
          <cell r="E913">
            <v>237060</v>
          </cell>
          <cell r="F913">
            <v>7681</v>
          </cell>
        </row>
        <row r="914">
          <cell r="A914">
            <v>228312</v>
          </cell>
          <cell r="B914" t="str">
            <v xml:space="preserve"> BT ½Ÿ 1x2 câng hÖnh hæp             M200 </v>
          </cell>
          <cell r="C914" t="str">
            <v>m3</v>
          </cell>
          <cell r="D914">
            <v>604009</v>
          </cell>
          <cell r="E914">
            <v>237060</v>
          </cell>
          <cell r="F914">
            <v>7681</v>
          </cell>
        </row>
        <row r="915">
          <cell r="A915">
            <v>228313</v>
          </cell>
          <cell r="B915" t="str">
            <v xml:space="preserve"> BT ½Ÿ 1x2 câng hÖnh hæp             M250 </v>
          </cell>
          <cell r="C915" t="str">
            <v>m3</v>
          </cell>
          <cell r="D915">
            <v>637707</v>
          </cell>
          <cell r="E915">
            <v>237060</v>
          </cell>
          <cell r="F915">
            <v>7681</v>
          </cell>
        </row>
        <row r="916">
          <cell r="A916">
            <v>229111</v>
          </cell>
          <cell r="B916" t="str">
            <v xml:space="preserve"> BT ½Ÿ 1x2 buãng xo°n                M200 </v>
          </cell>
          <cell r="C916" t="str">
            <v>m3</v>
          </cell>
          <cell r="D916">
            <v>559262</v>
          </cell>
          <cell r="E916">
            <v>482500</v>
          </cell>
          <cell r="F916">
            <v>10038</v>
          </cell>
        </row>
        <row r="917">
          <cell r="A917">
            <v>229112</v>
          </cell>
          <cell r="B917" t="str">
            <v xml:space="preserve"> BT ½Ÿ 1x2 buãng xo°n                M250 </v>
          </cell>
          <cell r="C917" t="str">
            <v>m3</v>
          </cell>
          <cell r="D917">
            <v>559973</v>
          </cell>
          <cell r="E917">
            <v>482500</v>
          </cell>
          <cell r="F917">
            <v>10038</v>
          </cell>
        </row>
        <row r="918">
          <cell r="A918">
            <v>229113</v>
          </cell>
          <cell r="B918" t="str">
            <v xml:space="preserve"> BT ½Ÿ 1x2 buãng xo°n                M300 </v>
          </cell>
          <cell r="C918" t="str">
            <v>m3</v>
          </cell>
          <cell r="D918">
            <v>625471</v>
          </cell>
          <cell r="E918">
            <v>482500</v>
          </cell>
          <cell r="F918">
            <v>10038</v>
          </cell>
        </row>
        <row r="919">
          <cell r="A919">
            <v>229211</v>
          </cell>
          <cell r="B919" t="str">
            <v xml:space="preserve"> BT ½Ÿ 1x2 c·u mŸng thõéng           M150 </v>
          </cell>
          <cell r="C919" t="str">
            <v>m3</v>
          </cell>
          <cell r="D919">
            <v>528552</v>
          </cell>
          <cell r="E919">
            <v>115049</v>
          </cell>
          <cell r="F919">
            <v>10038</v>
          </cell>
        </row>
        <row r="920">
          <cell r="A920">
            <v>229212</v>
          </cell>
          <cell r="B920" t="str">
            <v xml:space="preserve"> BT ½Ÿ 1x2 c·u mŸng thõéng           M200 </v>
          </cell>
          <cell r="C920" t="str">
            <v>m3</v>
          </cell>
          <cell r="D920">
            <v>574355</v>
          </cell>
          <cell r="E920">
            <v>115049</v>
          </cell>
          <cell r="F920">
            <v>10038</v>
          </cell>
        </row>
        <row r="921">
          <cell r="A921">
            <v>229213</v>
          </cell>
          <cell r="B921" t="str">
            <v xml:space="preserve"> BT ½Ÿ 1x2 c·u mŸng thõéng           M250 </v>
          </cell>
          <cell r="C921" t="str">
            <v>m3</v>
          </cell>
          <cell r="D921">
            <v>608052</v>
          </cell>
          <cell r="E921">
            <v>115049</v>
          </cell>
          <cell r="F921">
            <v>10038</v>
          </cell>
        </row>
        <row r="922">
          <cell r="A922">
            <v>229311</v>
          </cell>
          <cell r="B922" t="str">
            <v xml:space="preserve"> BT ½Ÿ 0.5x1 c·u mŸng vÞ mÞng        M150 </v>
          </cell>
          <cell r="C922" t="str">
            <v>m3</v>
          </cell>
          <cell r="D922">
            <v>165524</v>
          </cell>
          <cell r="E922">
            <v>27471</v>
          </cell>
          <cell r="F922">
            <v>2242</v>
          </cell>
        </row>
        <row r="923">
          <cell r="A923">
            <v>229312</v>
          </cell>
          <cell r="B923" t="str">
            <v xml:space="preserve"> BT ½Ÿ 0.5x1 c·u mŸng vÞ mÞng        M200 </v>
          </cell>
          <cell r="C923" t="str">
            <v>m3</v>
          </cell>
          <cell r="D923">
            <v>167148</v>
          </cell>
          <cell r="E923">
            <v>27471</v>
          </cell>
          <cell r="F923">
            <v>2242</v>
          </cell>
        </row>
        <row r="924">
          <cell r="A924">
            <v>229313</v>
          </cell>
          <cell r="B924" t="str">
            <v xml:space="preserve"> BT ½Ÿ 0.5x1 c·u mŸng vÞ mÞng        M150 </v>
          </cell>
          <cell r="C924" t="str">
            <v>m3</v>
          </cell>
          <cell r="D924">
            <v>168884</v>
          </cell>
          <cell r="E924">
            <v>27471</v>
          </cell>
          <cell r="F924">
            <v>2242</v>
          </cell>
        </row>
        <row r="925">
          <cell r="A925">
            <v>229411</v>
          </cell>
          <cell r="B925" t="str">
            <v xml:space="preserve"> BT ½Ÿ 1x2 mâi nâi b¨n d·m càc        M200</v>
          </cell>
          <cell r="C925" t="str">
            <v>m3</v>
          </cell>
          <cell r="D925">
            <v>555042</v>
          </cell>
          <cell r="E925">
            <v>50272</v>
          </cell>
          <cell r="F925">
            <v>82948</v>
          </cell>
        </row>
        <row r="926">
          <cell r="A926">
            <v>229412</v>
          </cell>
          <cell r="B926" t="str">
            <v xml:space="preserve"> BT ½Ÿ 1x2 mâi nâi b¨n d·m càc        M250</v>
          </cell>
          <cell r="C926" t="str">
            <v>m3</v>
          </cell>
          <cell r="D926">
            <v>587938</v>
          </cell>
          <cell r="E926">
            <v>50272</v>
          </cell>
          <cell r="F926">
            <v>82948</v>
          </cell>
        </row>
        <row r="927">
          <cell r="A927">
            <v>229413</v>
          </cell>
          <cell r="B927" t="str">
            <v xml:space="preserve"> BT ½Ÿ 1x2 mâi nâi b¨n d·m càc        M300</v>
          </cell>
          <cell r="C927" t="str">
            <v>m3</v>
          </cell>
          <cell r="D927">
            <v>620436</v>
          </cell>
          <cell r="E927">
            <v>50272</v>
          </cell>
          <cell r="F927">
            <v>82948</v>
          </cell>
        </row>
        <row r="928">
          <cell r="A928">
            <v>229421</v>
          </cell>
          <cell r="B928" t="str">
            <v xml:space="preserve"> BT ½Ÿ 1x2 d·m c·u d¹n                M200</v>
          </cell>
          <cell r="C928" t="str">
            <v>m3</v>
          </cell>
          <cell r="D928">
            <v>575416</v>
          </cell>
          <cell r="E928">
            <v>50272</v>
          </cell>
          <cell r="F928">
            <v>82948</v>
          </cell>
        </row>
        <row r="929">
          <cell r="A929">
            <v>229422</v>
          </cell>
          <cell r="B929" t="str">
            <v xml:space="preserve"> BT ½Ÿ 1x2 d·m c·u d¹n                M250</v>
          </cell>
          <cell r="C929" t="str">
            <v>m3</v>
          </cell>
          <cell r="D929">
            <v>609252</v>
          </cell>
          <cell r="E929">
            <v>50272</v>
          </cell>
          <cell r="F929">
            <v>82948</v>
          </cell>
        </row>
        <row r="930">
          <cell r="A930">
            <v>229423</v>
          </cell>
          <cell r="B930" t="str">
            <v xml:space="preserve"> BT ½Ÿ 1x2 d·m c·u d¹n                M300</v>
          </cell>
          <cell r="C930" t="str">
            <v>m3</v>
          </cell>
          <cell r="D930">
            <v>642542</v>
          </cell>
          <cell r="E930">
            <v>50272</v>
          </cell>
          <cell r="F930">
            <v>82948</v>
          </cell>
        </row>
        <row r="931">
          <cell r="A931">
            <v>229431</v>
          </cell>
          <cell r="B931" t="str">
            <v xml:space="preserve"> BT ½Ÿ 1x2 d·m c·u chÏnh              M200</v>
          </cell>
          <cell r="C931" t="str">
            <v>m3</v>
          </cell>
          <cell r="D931">
            <v>575416</v>
          </cell>
          <cell r="E931">
            <v>50272</v>
          </cell>
          <cell r="F931">
            <v>82948</v>
          </cell>
        </row>
        <row r="932">
          <cell r="A932">
            <v>229432</v>
          </cell>
          <cell r="B932" t="str">
            <v xml:space="preserve"> BT ½Ÿ 1x2 d·m c·u chÏnh              M250</v>
          </cell>
          <cell r="C932" t="str">
            <v>m3</v>
          </cell>
          <cell r="D932">
            <v>609113</v>
          </cell>
          <cell r="E932">
            <v>50272</v>
          </cell>
          <cell r="F932">
            <v>82948</v>
          </cell>
        </row>
        <row r="933">
          <cell r="A933">
            <v>229433</v>
          </cell>
          <cell r="B933" t="str">
            <v xml:space="preserve"> BT ½Ÿ 1x2 d·m c·u chÏnh              M300</v>
          </cell>
          <cell r="C933" t="str">
            <v>m3</v>
          </cell>
          <cell r="D933">
            <v>642404</v>
          </cell>
          <cell r="E933">
            <v>50272</v>
          </cell>
          <cell r="F933">
            <v>82948</v>
          </cell>
        </row>
        <row r="934">
          <cell r="A934">
            <v>229511</v>
          </cell>
          <cell r="B934" t="str">
            <v xml:space="preserve"> BT ½Ÿ 1x2 mŸi bé kÅnh d¡y&lt;=20cm  M200</v>
          </cell>
          <cell r="C934" t="str">
            <v>m3</v>
          </cell>
          <cell r="D934">
            <v>351491</v>
          </cell>
          <cell r="E934">
            <v>31569</v>
          </cell>
          <cell r="F934">
            <v>9503</v>
          </cell>
        </row>
        <row r="935">
          <cell r="A935">
            <v>229512</v>
          </cell>
          <cell r="B935" t="str">
            <v xml:space="preserve"> BT ½Ÿ 1x2 mŸi bé kÅnh d¡y&lt;=20cm  M250</v>
          </cell>
          <cell r="C935" t="str">
            <v>m3</v>
          </cell>
          <cell r="D935">
            <v>384386</v>
          </cell>
          <cell r="E935">
            <v>31569</v>
          </cell>
          <cell r="F935">
            <v>9503</v>
          </cell>
        </row>
        <row r="936">
          <cell r="A936">
            <v>230010</v>
          </cell>
          <cell r="B936" t="str">
            <v xml:space="preserve"> SX BT qua tr­m træn CS 16m3/h</v>
          </cell>
          <cell r="C936" t="str">
            <v>m3</v>
          </cell>
          <cell r="D936">
            <v>0</v>
          </cell>
          <cell r="E936">
            <v>1138</v>
          </cell>
          <cell r="F936">
            <v>7637</v>
          </cell>
        </row>
        <row r="937">
          <cell r="A937">
            <v>230020</v>
          </cell>
          <cell r="B937" t="str">
            <v xml:space="preserve"> SX BT qua tr­m træn CS 20-25m3/h</v>
          </cell>
          <cell r="C937" t="str">
            <v>m3</v>
          </cell>
          <cell r="D937">
            <v>0</v>
          </cell>
          <cell r="E937">
            <v>828</v>
          </cell>
          <cell r="F937">
            <v>6234</v>
          </cell>
        </row>
        <row r="938">
          <cell r="A938">
            <v>230030</v>
          </cell>
          <cell r="B938" t="str">
            <v xml:space="preserve"> SX BT qua tr­m træn CS 30m3/h</v>
          </cell>
          <cell r="C938" t="str">
            <v>m3</v>
          </cell>
          <cell r="D938">
            <v>0</v>
          </cell>
          <cell r="E938">
            <v>621</v>
          </cell>
          <cell r="F938">
            <v>6155</v>
          </cell>
        </row>
        <row r="939">
          <cell r="A939">
            <v>230040</v>
          </cell>
          <cell r="B939" t="str">
            <v xml:space="preserve"> SX BT qua tr­m træn CS 50m3/h</v>
          </cell>
          <cell r="C939" t="str">
            <v>m3</v>
          </cell>
          <cell r="D939">
            <v>0</v>
          </cell>
          <cell r="E939">
            <v>414</v>
          </cell>
          <cell r="F939">
            <v>5076</v>
          </cell>
        </row>
        <row r="940">
          <cell r="A940">
            <v>231110</v>
          </cell>
          <cell r="B940" t="str">
            <v xml:space="preserve"> BT ½ä b±ng c·n, Bt lÜt mÜng</v>
          </cell>
          <cell r="C940" t="str">
            <v>m3</v>
          </cell>
          <cell r="D940">
            <v>0</v>
          </cell>
          <cell r="E940">
            <v>3931</v>
          </cell>
          <cell r="F940">
            <v>16083</v>
          </cell>
        </row>
        <row r="941">
          <cell r="A941">
            <v>231210</v>
          </cell>
          <cell r="B941" t="str">
            <v xml:space="preserve"> BT ½ä b±ng c·n, Bt mÜng b¿</v>
          </cell>
          <cell r="C941" t="str">
            <v>m3</v>
          </cell>
          <cell r="D941">
            <v>24695</v>
          </cell>
          <cell r="E941">
            <v>4758</v>
          </cell>
          <cell r="F941">
            <v>16083</v>
          </cell>
        </row>
        <row r="942">
          <cell r="A942">
            <v>231220</v>
          </cell>
          <cell r="B942" t="str">
            <v xml:space="preserve"> BT ½ä b±ng c·n, Bt mÜng b¯ng</v>
          </cell>
          <cell r="C942" t="str">
            <v>m3</v>
          </cell>
          <cell r="D942">
            <v>24781</v>
          </cell>
          <cell r="E942">
            <v>6620</v>
          </cell>
          <cell r="F942">
            <v>16083</v>
          </cell>
        </row>
        <row r="943">
          <cell r="A943">
            <v>231310</v>
          </cell>
          <cell r="B943" t="str">
            <v xml:space="preserve"> BT ½ä b±ng c·n,Bt tõéng d¡y&lt;=45cm,cao&lt;=4m</v>
          </cell>
          <cell r="C943" t="str">
            <v>m3</v>
          </cell>
          <cell r="D943">
            <v>122862</v>
          </cell>
          <cell r="E943">
            <v>49182</v>
          </cell>
          <cell r="F943">
            <v>32218</v>
          </cell>
        </row>
        <row r="944">
          <cell r="A944">
            <v>231320</v>
          </cell>
          <cell r="B944" t="str">
            <v xml:space="preserve"> BT ½ä b±ng c·n,Bt tõéng d¡y&lt;=45cm,cao&gt; 4m</v>
          </cell>
          <cell r="C944" t="str">
            <v>m3</v>
          </cell>
          <cell r="D944">
            <v>122862</v>
          </cell>
          <cell r="E944">
            <v>68855</v>
          </cell>
          <cell r="F944">
            <v>32218</v>
          </cell>
        </row>
        <row r="945">
          <cell r="A945">
            <v>231330</v>
          </cell>
          <cell r="B945" t="str">
            <v xml:space="preserve"> BT ½ä b±ng c·n,Bt tõéng d¡y &gt;45cm,cao&lt;=4m</v>
          </cell>
          <cell r="C945" t="str">
            <v>m3</v>
          </cell>
          <cell r="D945">
            <v>101226</v>
          </cell>
          <cell r="E945">
            <v>30374</v>
          </cell>
          <cell r="F945">
            <v>32218</v>
          </cell>
        </row>
        <row r="946">
          <cell r="A946">
            <v>231340</v>
          </cell>
          <cell r="B946" t="str">
            <v xml:space="preserve"> BT ½ä b±ng c·n,Bt tõéng d¡y &gt;45cm,cao &gt;4m</v>
          </cell>
          <cell r="C946" t="str">
            <v>m3</v>
          </cell>
          <cell r="D946">
            <v>110198</v>
          </cell>
          <cell r="E946">
            <v>37292</v>
          </cell>
          <cell r="F946">
            <v>32218</v>
          </cell>
        </row>
        <row r="947">
          <cell r="A947">
            <v>231410</v>
          </cell>
          <cell r="B947" t="str">
            <v xml:space="preserve"> BT Tõéng cong ,Bt tõéng d¡y&lt;=45cm,cao&lt;=4m</v>
          </cell>
          <cell r="C947" t="str">
            <v>m3</v>
          </cell>
          <cell r="D947">
            <v>133458</v>
          </cell>
          <cell r="E947">
            <v>71449</v>
          </cell>
          <cell r="F947">
            <v>32218</v>
          </cell>
        </row>
        <row r="948">
          <cell r="A948">
            <v>231420</v>
          </cell>
          <cell r="B948" t="str">
            <v xml:space="preserve"> BT Tõéng cong ,Bt tõéng d¡y&lt;=45cm,cao&gt;4m</v>
          </cell>
          <cell r="C948" t="str">
            <v>m3</v>
          </cell>
          <cell r="D948">
            <v>133458</v>
          </cell>
          <cell r="E948">
            <v>103336</v>
          </cell>
          <cell r="F948">
            <v>32218</v>
          </cell>
        </row>
        <row r="949">
          <cell r="A949">
            <v>231430</v>
          </cell>
          <cell r="B949" t="str">
            <v xml:space="preserve"> BT Tõéng cong ,Bt tõéng d¡y&gt; 45cm,cao&lt;=4m</v>
          </cell>
          <cell r="C949" t="str">
            <v>m3</v>
          </cell>
          <cell r="D949">
            <v>105280</v>
          </cell>
          <cell r="E949">
            <v>28861</v>
          </cell>
          <cell r="F949">
            <v>32218</v>
          </cell>
        </row>
        <row r="950">
          <cell r="A950">
            <v>231440</v>
          </cell>
          <cell r="B950" t="str">
            <v xml:space="preserve"> BT Tõéng cong ,Bt tõéng d¡y&lt;=45cm,cao &gt;4m</v>
          </cell>
          <cell r="C950" t="str">
            <v>m3</v>
          </cell>
          <cell r="D950">
            <v>105280</v>
          </cell>
          <cell r="E950">
            <v>41399</v>
          </cell>
          <cell r="F950">
            <v>32218</v>
          </cell>
        </row>
        <row r="951">
          <cell r="A951">
            <v>231510</v>
          </cell>
          <cell r="B951" t="str">
            <v xml:space="preserve"> BT Tõéng trò pin ,Bt tõéng d¡y&lt;=45cm,cao&lt;=4m</v>
          </cell>
          <cell r="C951" t="str">
            <v>m3</v>
          </cell>
          <cell r="D951">
            <v>133465</v>
          </cell>
          <cell r="E951" t="str">
            <v>.00      45831.0</v>
          </cell>
          <cell r="F951" t="str">
            <v>0      32218.00</v>
          </cell>
        </row>
        <row r="952">
          <cell r="A952">
            <v>231520</v>
          </cell>
          <cell r="B952" t="str">
            <v>BT Tõéng trò pin ,Bt tõéng d¡y&lt;=45cm,cao&gt;4m</v>
          </cell>
          <cell r="C952" t="str">
            <v>m3</v>
          </cell>
          <cell r="D952">
            <v>133465</v>
          </cell>
          <cell r="E952" t="str">
            <v>.00      57397.0</v>
          </cell>
          <cell r="F952" t="str">
            <v>0      32218.00</v>
          </cell>
        </row>
        <row r="953">
          <cell r="A953">
            <v>231530</v>
          </cell>
          <cell r="B953" t="str">
            <v>BT Tõéng trò pin ,Bt tõéng d¡y&gt; 45cm,cao&lt;=4m</v>
          </cell>
          <cell r="C953" t="str">
            <v>m3</v>
          </cell>
          <cell r="D953">
            <v>105273</v>
          </cell>
          <cell r="E953" t="str">
            <v>.00      24861.0</v>
          </cell>
          <cell r="F953" t="str">
            <v>0      32218.00</v>
          </cell>
        </row>
        <row r="954">
          <cell r="A954">
            <v>231540</v>
          </cell>
          <cell r="B954" t="str">
            <v>BT Tõéng trò pin ,Bt tõéng d¡y&lt;=45cm,cao&gt;4m</v>
          </cell>
          <cell r="C954" t="str">
            <v>m3</v>
          </cell>
          <cell r="D954">
            <v>105273</v>
          </cell>
          <cell r="E954" t="str">
            <v>.00      33076.0</v>
          </cell>
          <cell r="F954" t="str">
            <v>0      32218.00</v>
          </cell>
        </row>
        <row r="955">
          <cell r="A955">
            <v>240110</v>
          </cell>
          <cell r="B955" t="str">
            <v xml:space="preserve">  Cât th¾p mÜng                    d&lt;=10mm  </v>
          </cell>
          <cell r="C955" t="str">
            <v xml:space="preserve"> t¶n </v>
          </cell>
          <cell r="D955">
            <v>4261587</v>
          </cell>
          <cell r="E955">
            <v>117094</v>
          </cell>
          <cell r="F955">
            <v>20797</v>
          </cell>
        </row>
        <row r="956">
          <cell r="A956">
            <v>240120</v>
          </cell>
          <cell r="B956" t="str">
            <v xml:space="preserve">  Cât th¾p mÜng                    d&lt;=18mm  </v>
          </cell>
          <cell r="C956" t="str">
            <v xml:space="preserve"> t¶n </v>
          </cell>
          <cell r="D956">
            <v>4216527</v>
          </cell>
          <cell r="E956">
            <v>86269</v>
          </cell>
          <cell r="F956">
            <v>87691</v>
          </cell>
        </row>
        <row r="957">
          <cell r="A957">
            <v>240130</v>
          </cell>
          <cell r="B957" t="str">
            <v xml:space="preserve">  Cât th¾p mÜng                    d&gt; 18mm  </v>
          </cell>
          <cell r="C957" t="str">
            <v xml:space="preserve"> t¶n </v>
          </cell>
          <cell r="D957">
            <v>4119228</v>
          </cell>
          <cell r="E957">
            <v>65684</v>
          </cell>
          <cell r="F957">
            <v>88888</v>
          </cell>
        </row>
        <row r="958">
          <cell r="A958">
            <v>240210</v>
          </cell>
          <cell r="B958" t="str">
            <v xml:space="preserve">  Cât th¾p bÎ mŸy                  d&lt;=10mm  </v>
          </cell>
          <cell r="C958" t="str">
            <v xml:space="preserve"> t¶n </v>
          </cell>
          <cell r="D958">
            <v>4261587</v>
          </cell>
          <cell r="E958">
            <v>139871</v>
          </cell>
          <cell r="F958">
            <v>20797</v>
          </cell>
        </row>
        <row r="959">
          <cell r="A959">
            <v>240220</v>
          </cell>
          <cell r="B959" t="str">
            <v xml:space="preserve">  Cât th¾p bÎ mŸy                  d&lt;=18mm  </v>
          </cell>
          <cell r="C959" t="str">
            <v xml:space="preserve"> t¶n </v>
          </cell>
          <cell r="D959">
            <v>4217809</v>
          </cell>
          <cell r="E959">
            <v>84636</v>
          </cell>
          <cell r="F959">
            <v>89594</v>
          </cell>
        </row>
        <row r="960">
          <cell r="A960">
            <v>240230</v>
          </cell>
          <cell r="B960" t="str">
            <v xml:space="preserve">  Cât th¾p bÎ mŸy                  d&gt; 18mm  </v>
          </cell>
          <cell r="C960" t="str">
            <v xml:space="preserve"> t¶n </v>
          </cell>
          <cell r="D960">
            <v>4119228</v>
          </cell>
          <cell r="E960">
            <v>84636</v>
          </cell>
          <cell r="F960">
            <v>88888</v>
          </cell>
        </row>
        <row r="961">
          <cell r="A961">
            <v>240311</v>
          </cell>
          <cell r="B961" t="str">
            <v xml:space="preserve">  Cât th¾p tõéng           cao&lt;=4m,d&lt;=10mm  </v>
          </cell>
          <cell r="C961" t="str">
            <v xml:space="preserve"> t¶n </v>
          </cell>
          <cell r="D961">
            <v>4261587</v>
          </cell>
          <cell r="E961">
            <v>149866</v>
          </cell>
          <cell r="F961">
            <v>20797</v>
          </cell>
        </row>
        <row r="962">
          <cell r="A962">
            <v>240312</v>
          </cell>
          <cell r="B962" t="str">
            <v xml:space="preserve">  Cât th¾p tõéng           cao&gt; 4m,d&lt;=10mm  </v>
          </cell>
          <cell r="C962" t="str">
            <v xml:space="preserve"> t¶n </v>
          </cell>
          <cell r="D962">
            <v>4261587</v>
          </cell>
          <cell r="E962">
            <v>155254</v>
          </cell>
          <cell r="F962">
            <v>22232</v>
          </cell>
        </row>
        <row r="963">
          <cell r="A963">
            <v>240321</v>
          </cell>
          <cell r="B963" t="str">
            <v xml:space="preserve">  Cât th¾p tõéng           cao&lt;=4m,d&lt;=18mm  </v>
          </cell>
          <cell r="C963" t="str">
            <v xml:space="preserve"> t¶n </v>
          </cell>
          <cell r="D963">
            <v>4216527</v>
          </cell>
          <cell r="E963">
            <v>122818</v>
          </cell>
          <cell r="F963">
            <v>87691</v>
          </cell>
        </row>
        <row r="964">
          <cell r="A964">
            <v>240322</v>
          </cell>
          <cell r="B964" t="str">
            <v xml:space="preserve">  Cât th¾p tõéng           cao&gt; 4m,d&lt;=18mm  </v>
          </cell>
          <cell r="C964" t="str">
            <v xml:space="preserve"> t¶n </v>
          </cell>
          <cell r="D964">
            <v>4216527</v>
          </cell>
          <cell r="E964">
            <v>134803</v>
          </cell>
          <cell r="F964">
            <v>89125</v>
          </cell>
        </row>
        <row r="965">
          <cell r="A965">
            <v>240331</v>
          </cell>
          <cell r="B965" t="str">
            <v xml:space="preserve">  Cât th¾p tõéng           cao&lt;=4m,d&gt; 18mm  </v>
          </cell>
          <cell r="C965" t="str">
            <v xml:space="preserve"> t¶n </v>
          </cell>
          <cell r="D965">
            <v>4119228</v>
          </cell>
          <cell r="E965">
            <v>100057</v>
          </cell>
          <cell r="F965">
            <v>88888</v>
          </cell>
        </row>
        <row r="966">
          <cell r="A966">
            <v>240332</v>
          </cell>
          <cell r="B966" t="str">
            <v xml:space="preserve">  Cât th¾p tõéng           cao&gt; 4m,d&gt; 18mm  </v>
          </cell>
          <cell r="C966" t="str">
            <v xml:space="preserve"> t¶n </v>
          </cell>
          <cell r="D966">
            <v>4119528</v>
          </cell>
          <cell r="E966">
            <v>112042</v>
          </cell>
          <cell r="F966">
            <v>90322</v>
          </cell>
        </row>
        <row r="967">
          <cell r="A967">
            <v>240411</v>
          </cell>
          <cell r="B967" t="str">
            <v xml:space="preserve">  Cât th¾p trò             cao&lt;=4m,d&lt;=10mm  </v>
          </cell>
          <cell r="C967" t="str">
            <v xml:space="preserve"> t¶n </v>
          </cell>
          <cell r="D967">
            <v>4261587</v>
          </cell>
          <cell r="E967">
            <v>163610</v>
          </cell>
          <cell r="F967">
            <v>20797</v>
          </cell>
        </row>
        <row r="968">
          <cell r="A968">
            <v>240412</v>
          </cell>
          <cell r="B968" t="str">
            <v xml:space="preserve">  Cât th¾p trò             cao&gt; 4m,d&lt;=10mm  </v>
          </cell>
          <cell r="C968" t="str">
            <v xml:space="preserve"> t¶n </v>
          </cell>
          <cell r="D968">
            <v>4261587</v>
          </cell>
          <cell r="E968">
            <v>167788</v>
          </cell>
          <cell r="F968">
            <v>22232</v>
          </cell>
        </row>
        <row r="969">
          <cell r="A969">
            <v>240421</v>
          </cell>
          <cell r="B969" t="str">
            <v xml:space="preserve">  Cât th¾p trò             cao&lt;=4m,d&lt;=18mm  </v>
          </cell>
          <cell r="C969" t="str">
            <v xml:space="preserve"> t¶n </v>
          </cell>
          <cell r="D969">
            <v>4217809</v>
          </cell>
          <cell r="E969">
            <v>110173</v>
          </cell>
          <cell r="F969">
            <v>153605</v>
          </cell>
        </row>
        <row r="970">
          <cell r="A970">
            <v>240422</v>
          </cell>
          <cell r="B970" t="str">
            <v xml:space="preserve">  Cât th¾p trò             cao&gt; 4m,d&lt;=18mm  </v>
          </cell>
          <cell r="C970" t="str">
            <v xml:space="preserve"> t¶n </v>
          </cell>
          <cell r="D970">
            <v>4217809</v>
          </cell>
          <cell r="E970">
            <v>112042</v>
          </cell>
          <cell r="F970">
            <v>155039</v>
          </cell>
        </row>
        <row r="971">
          <cell r="A971">
            <v>240431</v>
          </cell>
          <cell r="B971" t="str">
            <v xml:space="preserve">  Cât th¾p trò             cao&lt;=4m,d&gt; 18mm  </v>
          </cell>
          <cell r="C971" t="str">
            <v xml:space="preserve"> t¶n </v>
          </cell>
          <cell r="D971">
            <v>4125638</v>
          </cell>
          <cell r="E971">
            <v>93240</v>
          </cell>
          <cell r="F971">
            <v>144715</v>
          </cell>
        </row>
        <row r="972">
          <cell r="A972">
            <v>240432</v>
          </cell>
          <cell r="B972" t="str">
            <v xml:space="preserve">  Cât th¾p trò             cao&gt; 4m,d&gt; 18mm  </v>
          </cell>
          <cell r="C972" t="str">
            <v xml:space="preserve"> t¶n </v>
          </cell>
          <cell r="D972">
            <v>4125638</v>
          </cell>
          <cell r="E972">
            <v>97309</v>
          </cell>
          <cell r="F972">
            <v>146149</v>
          </cell>
        </row>
        <row r="973">
          <cell r="A973">
            <v>240511</v>
          </cell>
          <cell r="B973" t="str">
            <v xml:space="preserve">  Cât th¾p D·m,gi±ng       cao&lt;=4m,d&lt;=10mm  </v>
          </cell>
          <cell r="C973" t="str">
            <v xml:space="preserve"> t¶n </v>
          </cell>
          <cell r="D973">
            <v>4261587</v>
          </cell>
          <cell r="E973">
            <v>178124</v>
          </cell>
          <cell r="F973">
            <v>20797</v>
          </cell>
        </row>
        <row r="974">
          <cell r="A974">
            <v>240512</v>
          </cell>
          <cell r="B974" t="str">
            <v xml:space="preserve">  Cât th¾p D·m,gi±ng       cao&gt; 4m,d&lt;=10mm  </v>
          </cell>
          <cell r="C974" t="str">
            <v xml:space="preserve"> t¶n </v>
          </cell>
          <cell r="D974">
            <v>4261578</v>
          </cell>
          <cell r="E974">
            <v>182192</v>
          </cell>
          <cell r="F974">
            <v>22232</v>
          </cell>
        </row>
        <row r="975">
          <cell r="A975">
            <v>240521</v>
          </cell>
          <cell r="B975" t="str">
            <v xml:space="preserve">  Cât th¾p D·m,gi±ng       cao&lt;=4m,d&lt;=18mm  </v>
          </cell>
          <cell r="C975" t="str">
            <v xml:space="preserve"> t¶n </v>
          </cell>
          <cell r="D975">
            <v>4216955</v>
          </cell>
          <cell r="E975">
            <v>110393</v>
          </cell>
          <cell r="F975">
            <v>151575</v>
          </cell>
        </row>
        <row r="976">
          <cell r="A976">
            <v>240522</v>
          </cell>
          <cell r="B976" t="str">
            <v xml:space="preserve">  Cât th¾p D·m,gi±ng       cao&gt; 4m,d&lt;=18mm  </v>
          </cell>
          <cell r="C976" t="str">
            <v xml:space="preserve"> t¶n </v>
          </cell>
          <cell r="D976">
            <v>4216955</v>
          </cell>
          <cell r="E976">
            <v>114461</v>
          </cell>
          <cell r="F976">
            <v>153009</v>
          </cell>
        </row>
        <row r="977">
          <cell r="A977">
            <v>240531</v>
          </cell>
          <cell r="B977" t="str">
            <v xml:space="preserve">  Cât th¾p D·m,gi±ng       cao&lt;=4m,d&gt; 18mm  </v>
          </cell>
          <cell r="C977" t="str">
            <v xml:space="preserve"> t¶n </v>
          </cell>
          <cell r="D977">
            <v>4124513</v>
          </cell>
          <cell r="E977">
            <v>100057</v>
          </cell>
          <cell r="F977">
            <v>96501</v>
          </cell>
        </row>
        <row r="978">
          <cell r="A978">
            <v>240532</v>
          </cell>
          <cell r="B978" t="str">
            <v xml:space="preserve">  Cât th¾p D·m,gi±ng       cao&gt; 4m,d&gt; 18mm  </v>
          </cell>
          <cell r="C978" t="str">
            <v xml:space="preserve"> t¶n </v>
          </cell>
          <cell r="D978">
            <v>4124513</v>
          </cell>
          <cell r="E978">
            <v>100827</v>
          </cell>
          <cell r="F978">
            <v>97935</v>
          </cell>
        </row>
        <row r="979">
          <cell r="A979">
            <v>240611</v>
          </cell>
          <cell r="B979" t="str">
            <v xml:space="preserve">  Cât th¾p LTá,MH°t,MNõèc  cao&lt;=4m,d&lt;=10mm  </v>
          </cell>
          <cell r="C979" t="str">
            <v xml:space="preserve"> t¶n </v>
          </cell>
          <cell r="D979">
            <v>4261857</v>
          </cell>
          <cell r="E979">
            <v>234777</v>
          </cell>
          <cell r="F979">
            <v>20797</v>
          </cell>
        </row>
        <row r="980">
          <cell r="A980">
            <v>240612</v>
          </cell>
          <cell r="B980" t="str">
            <v xml:space="preserve">  Cât th¾p LTá,MH°t,MNõèc  cao&gt; 4m,d&lt;=10mm  </v>
          </cell>
          <cell r="C980" t="str">
            <v xml:space="preserve"> t¶n </v>
          </cell>
          <cell r="D980">
            <v>4261857</v>
          </cell>
          <cell r="E980">
            <v>238992</v>
          </cell>
          <cell r="F980">
            <v>22232</v>
          </cell>
        </row>
        <row r="981">
          <cell r="A981">
            <v>240613</v>
          </cell>
          <cell r="B981" t="str">
            <v xml:space="preserve">  Cât th¾p LTá,MH°t,MNõèc  cao&lt;=4m,d&lt;=18mm  </v>
          </cell>
          <cell r="C981" t="str">
            <v xml:space="preserve"> t¶n </v>
          </cell>
          <cell r="D981">
            <v>4216364</v>
          </cell>
          <cell r="E981">
            <v>222994</v>
          </cell>
          <cell r="F981">
            <v>153034</v>
          </cell>
        </row>
        <row r="982">
          <cell r="A982">
            <v>240614</v>
          </cell>
          <cell r="B982" t="str">
            <v xml:space="preserve">  Cât th¾p LTá,MH°t,MNõèc  cao&gt; 4m,d&lt;=18mm  </v>
          </cell>
          <cell r="C982" t="str">
            <v xml:space="preserve"> t¶n </v>
          </cell>
          <cell r="D982">
            <v>4221228</v>
          </cell>
          <cell r="E982">
            <v>226886</v>
          </cell>
          <cell r="F982">
            <v>154468</v>
          </cell>
        </row>
        <row r="983">
          <cell r="A983">
            <v>240615</v>
          </cell>
          <cell r="B983" t="str">
            <v xml:space="preserve">  Cât th¾p LTá,MH°t,MNõèc  cao&lt;=4m,d&gt; 18mm  </v>
          </cell>
          <cell r="C983" t="str">
            <v xml:space="preserve"> t¶n </v>
          </cell>
          <cell r="D983">
            <v>4119228</v>
          </cell>
          <cell r="E983">
            <v>218995</v>
          </cell>
          <cell r="F983">
            <v>96501</v>
          </cell>
        </row>
        <row r="984">
          <cell r="A984">
            <v>240616</v>
          </cell>
          <cell r="B984" t="str">
            <v xml:space="preserve">  Cât th¾p LTá,MH°t,MNõèc  cao&gt; 4m,d&gt; 18mm  </v>
          </cell>
          <cell r="C984" t="str">
            <v xml:space="preserve"> t¶n </v>
          </cell>
          <cell r="D984">
            <v>4119228</v>
          </cell>
          <cell r="E984">
            <v>222994</v>
          </cell>
          <cell r="F984">
            <v>97935</v>
          </cell>
        </row>
        <row r="985">
          <cell r="A985">
            <v>240621</v>
          </cell>
          <cell r="B985" t="str">
            <v xml:space="preserve">  Cât th¾p S¡n mŸi        cao&lt;=16m,d&lt;=10mm  </v>
          </cell>
          <cell r="C985" t="str">
            <v xml:space="preserve"> t¶n </v>
          </cell>
          <cell r="D985">
            <v>4261587</v>
          </cell>
          <cell r="E985">
            <v>158139</v>
          </cell>
          <cell r="F985">
            <v>22232</v>
          </cell>
        </row>
        <row r="986">
          <cell r="A986">
            <v>240622</v>
          </cell>
          <cell r="B986" t="str">
            <v xml:space="preserve">  Cât th¾p S¡n mŸi        cao&lt;=16m,d&lt;=18mm  </v>
          </cell>
          <cell r="C986" t="str">
            <v xml:space="preserve"> t¶n </v>
          </cell>
          <cell r="D986">
            <v>4216364</v>
          </cell>
          <cell r="E986">
            <v>117929</v>
          </cell>
          <cell r="F986">
            <v>154468</v>
          </cell>
        </row>
        <row r="987">
          <cell r="A987">
            <v>240623</v>
          </cell>
          <cell r="B987" t="str">
            <v xml:space="preserve">  Cât th¾p S¡n mŸi        cao&lt;=16m,d&gt; 18mm  </v>
          </cell>
          <cell r="C987" t="str">
            <v xml:space="preserve"> t¶n </v>
          </cell>
          <cell r="D987">
            <v>4119228</v>
          </cell>
          <cell r="E987">
            <v>89717</v>
          </cell>
          <cell r="F987">
            <v>97998</v>
          </cell>
        </row>
        <row r="988">
          <cell r="A988">
            <v>240631</v>
          </cell>
          <cell r="B988" t="str">
            <v xml:space="preserve">  CTh¾p c·u thang thõéng,cao&lt;=4m,d&lt;=10mm</v>
          </cell>
          <cell r="C988" t="str">
            <v xml:space="preserve"> t¶n </v>
          </cell>
          <cell r="D988">
            <v>4261587</v>
          </cell>
          <cell r="E988">
            <v>199345</v>
          </cell>
          <cell r="F988">
            <v>20797</v>
          </cell>
        </row>
        <row r="989">
          <cell r="A989">
            <v>240632</v>
          </cell>
          <cell r="B989" t="str">
            <v xml:space="preserve">  CTh¾p c·u thang thõéng,cao&gt; 4m,d&lt;=10mm</v>
          </cell>
          <cell r="C989" t="str">
            <v xml:space="preserve"> t¶n </v>
          </cell>
          <cell r="D989">
            <v>4261587</v>
          </cell>
          <cell r="E989">
            <v>203523</v>
          </cell>
          <cell r="F989">
            <v>22232</v>
          </cell>
        </row>
        <row r="990">
          <cell r="A990">
            <v>240633</v>
          </cell>
          <cell r="B990" t="str">
            <v xml:space="preserve">  CTh¾p c·u thang thõéng,cao&lt;=4m,d&lt;=18mm</v>
          </cell>
          <cell r="C990" t="str">
            <v xml:space="preserve"> t¶n </v>
          </cell>
          <cell r="D990">
            <v>4216364</v>
          </cell>
          <cell r="E990">
            <v>160861</v>
          </cell>
          <cell r="F990">
            <v>176396</v>
          </cell>
        </row>
        <row r="991">
          <cell r="A991">
            <v>240634</v>
          </cell>
          <cell r="B991" t="str">
            <v xml:space="preserve">  CTh¾p c·u thang thõéng,cao&gt; 4m,d&lt;=18mm</v>
          </cell>
          <cell r="C991" t="str">
            <v xml:space="preserve"> t¶n </v>
          </cell>
          <cell r="D991">
            <v>4216364</v>
          </cell>
          <cell r="E991">
            <v>158442</v>
          </cell>
          <cell r="F991">
            <v>153034</v>
          </cell>
        </row>
        <row r="992">
          <cell r="A992">
            <v>240635</v>
          </cell>
          <cell r="B992" t="str">
            <v xml:space="preserve">  CTh¾p c·u thang thõéng,cao&lt;=4m,d&gt; 18mm</v>
          </cell>
          <cell r="C992" t="str">
            <v xml:space="preserve"> t¶n </v>
          </cell>
          <cell r="D992">
            <v>4119228</v>
          </cell>
          <cell r="E992">
            <v>154264</v>
          </cell>
          <cell r="F992">
            <v>96564</v>
          </cell>
        </row>
        <row r="993">
          <cell r="A993">
            <v>240636</v>
          </cell>
          <cell r="B993" t="str">
            <v xml:space="preserve">  CTh¾p c·u thang thõéng,cao&gt; 4m,d&gt; 18mm</v>
          </cell>
          <cell r="C993" t="str">
            <v xml:space="preserve"> t¶n </v>
          </cell>
          <cell r="D993">
            <v>4119228</v>
          </cell>
          <cell r="E993">
            <v>158333</v>
          </cell>
          <cell r="F993">
            <v>97998</v>
          </cell>
        </row>
        <row r="994">
          <cell r="A994">
            <v>240641</v>
          </cell>
          <cell r="B994" t="str">
            <v xml:space="preserve">  CT c·u thang xoŸy trán âc,H&lt;=4m,d&lt;=10mm   </v>
          </cell>
          <cell r="C994" t="str">
            <v xml:space="preserve"> t¶n </v>
          </cell>
          <cell r="D994">
            <v>4261587</v>
          </cell>
          <cell r="E994">
            <v>308604</v>
          </cell>
          <cell r="F994">
            <v>20797</v>
          </cell>
        </row>
        <row r="995">
          <cell r="A995">
            <v>240642</v>
          </cell>
          <cell r="B995" t="str">
            <v xml:space="preserve">  CT c·u thang xoŸy trán âc,H&gt; 4m,d&lt;=10mm   </v>
          </cell>
          <cell r="C995" t="str">
            <v xml:space="preserve"> t¶n </v>
          </cell>
          <cell r="D995">
            <v>4261587</v>
          </cell>
          <cell r="E995">
            <v>312711</v>
          </cell>
          <cell r="F995">
            <v>22232</v>
          </cell>
        </row>
        <row r="996">
          <cell r="A996">
            <v>240643</v>
          </cell>
          <cell r="B996" t="str">
            <v xml:space="preserve">  CT c·u thang xoŸy trán âc,H&lt;=4m,d&lt;=18mm   </v>
          </cell>
          <cell r="C996" t="str">
            <v xml:space="preserve"> t¶n </v>
          </cell>
          <cell r="D996">
            <v>4216364</v>
          </cell>
          <cell r="E996">
            <v>239316</v>
          </cell>
          <cell r="F996">
            <v>153034</v>
          </cell>
        </row>
        <row r="997">
          <cell r="A997">
            <v>240644</v>
          </cell>
          <cell r="B997" t="str">
            <v xml:space="preserve">  CT c·u thang xoŸy trán âc,H&gt; 4m,d&lt;=18mm   </v>
          </cell>
          <cell r="C997" t="str">
            <v xml:space="preserve"> t¶n </v>
          </cell>
          <cell r="D997">
            <v>4216364</v>
          </cell>
          <cell r="E997">
            <v>243316</v>
          </cell>
          <cell r="F997">
            <v>154468</v>
          </cell>
        </row>
        <row r="998">
          <cell r="A998">
            <v>240645</v>
          </cell>
          <cell r="B998" t="str">
            <v xml:space="preserve">  CT c·u thang xoŸy trán âc,H&lt;=4m,d&gt; 18mm   </v>
          </cell>
          <cell r="C998" t="str">
            <v xml:space="preserve"> t¶n </v>
          </cell>
          <cell r="D998">
            <v>4119228</v>
          </cell>
          <cell r="E998">
            <v>158139</v>
          </cell>
          <cell r="F998">
            <v>96564</v>
          </cell>
        </row>
        <row r="999">
          <cell r="A999">
            <v>240646</v>
          </cell>
          <cell r="B999" t="str">
            <v xml:space="preserve">  CT c·u thang xoŸy trán âc,H&gt; 4m,d&gt; 18mm   </v>
          </cell>
          <cell r="C999" t="str">
            <v xml:space="preserve"> t¶n </v>
          </cell>
          <cell r="D999">
            <v>4119228</v>
          </cell>
          <cell r="E999">
            <v>162139</v>
          </cell>
          <cell r="F999">
            <v>97998</v>
          </cell>
        </row>
        <row r="1000">
          <cell r="A1000">
            <v>240711</v>
          </cell>
          <cell r="B1000" t="str">
            <v xml:space="preserve">  Cât th¾p âng khÜi cao&lt;=50m,d&lt;=10mm    </v>
          </cell>
          <cell r="C1000" t="str">
            <v xml:space="preserve"> t¶n </v>
          </cell>
          <cell r="D1000">
            <v>4261587</v>
          </cell>
          <cell r="E1000">
            <v>266028</v>
          </cell>
          <cell r="F1000">
            <v>23666</v>
          </cell>
        </row>
        <row r="1001">
          <cell r="A1001">
            <v>240712</v>
          </cell>
          <cell r="B1001" t="str">
            <v xml:space="preserve">  Cât th¾p âng khÜi cao&gt; 50m,d&lt;=10mm    </v>
          </cell>
          <cell r="C1001" t="str">
            <v xml:space="preserve"> t¶n </v>
          </cell>
          <cell r="D1001">
            <v>4261587</v>
          </cell>
          <cell r="E1001">
            <v>271060</v>
          </cell>
          <cell r="F1001">
            <v>25817</v>
          </cell>
        </row>
        <row r="1002">
          <cell r="A1002">
            <v>240713</v>
          </cell>
          <cell r="B1002" t="str">
            <v xml:space="preserve">  Cât th¾p âng khÜi cao&lt;=50m,d&lt;=18mm    </v>
          </cell>
          <cell r="C1002" t="str">
            <v xml:space="preserve"> t¶n </v>
          </cell>
          <cell r="D1002">
            <v>4221228</v>
          </cell>
          <cell r="E1002">
            <v>334847</v>
          </cell>
          <cell r="F1002">
            <v>155902</v>
          </cell>
        </row>
        <row r="1003">
          <cell r="A1003">
            <v>240714</v>
          </cell>
          <cell r="B1003" t="str">
            <v xml:space="preserve">  Cât th¾p âng khÜi cao&gt; 50m,d&lt;=18mm    </v>
          </cell>
          <cell r="C1003" t="str">
            <v xml:space="preserve"> t¶n </v>
          </cell>
          <cell r="D1003">
            <v>4221228</v>
          </cell>
          <cell r="E1003">
            <v>457117</v>
          </cell>
          <cell r="F1003">
            <v>158054</v>
          </cell>
        </row>
        <row r="1004">
          <cell r="A1004">
            <v>240715</v>
          </cell>
          <cell r="B1004" t="str">
            <v xml:space="preserve">  Cât th¾p âng khÜi cao&lt;=50m,d&gt; 18mm    </v>
          </cell>
          <cell r="C1004" t="str">
            <v xml:space="preserve"> t¶n </v>
          </cell>
          <cell r="D1004">
            <v>4119228</v>
          </cell>
          <cell r="E1004">
            <v>271060</v>
          </cell>
          <cell r="F1004">
            <v>146124</v>
          </cell>
        </row>
        <row r="1005">
          <cell r="A1005">
            <v>240716</v>
          </cell>
          <cell r="B1005" t="str">
            <v xml:space="preserve">  Cât th¾p âng khÜi cao&gt; 50m,d&gt; 18mm    </v>
          </cell>
          <cell r="C1005" t="str">
            <v xml:space="preserve"> t¶n </v>
          </cell>
          <cell r="D1005">
            <v>4119228</v>
          </cell>
          <cell r="E1005">
            <v>427196</v>
          </cell>
          <cell r="F1005">
            <v>148276</v>
          </cell>
        </row>
        <row r="1006">
          <cell r="A1006">
            <v>240721</v>
          </cell>
          <cell r="B1006" t="str">
            <v xml:space="preserve">  Cât th¾p ½¡i nõèc cao&lt;=15m,d&lt;=10mm    </v>
          </cell>
          <cell r="C1006" t="str">
            <v xml:space="preserve"> t¶n </v>
          </cell>
          <cell r="D1006">
            <v>4261587</v>
          </cell>
          <cell r="E1006">
            <v>489214</v>
          </cell>
          <cell r="F1006">
            <v>22232</v>
          </cell>
        </row>
        <row r="1007">
          <cell r="A1007">
            <v>240722</v>
          </cell>
          <cell r="B1007" t="str">
            <v xml:space="preserve">  Cât th¾p ½¡i nõèc cao&gt; 15m,d&lt;=10mm    </v>
          </cell>
          <cell r="C1007" t="str">
            <v xml:space="preserve"> t¶n </v>
          </cell>
          <cell r="D1007">
            <v>4261587</v>
          </cell>
          <cell r="E1007">
            <v>494247</v>
          </cell>
          <cell r="F1007">
            <v>24024</v>
          </cell>
        </row>
        <row r="1008">
          <cell r="A1008">
            <v>240723</v>
          </cell>
          <cell r="B1008" t="str">
            <v xml:space="preserve">  Cât th¾p ½¡i nõèc cao&lt;=15m,d&lt;=18mm    </v>
          </cell>
          <cell r="C1008" t="str">
            <v xml:space="preserve"> t¶n </v>
          </cell>
          <cell r="D1008">
            <v>4217496</v>
          </cell>
          <cell r="E1008">
            <v>495743</v>
          </cell>
          <cell r="F1008">
            <v>154468</v>
          </cell>
        </row>
        <row r="1009">
          <cell r="A1009">
            <v>240724</v>
          </cell>
          <cell r="B1009" t="str">
            <v xml:space="preserve">  Cât th¾p ½¡i nõèc cao&gt; 15m,d&lt;=18mm    </v>
          </cell>
          <cell r="C1009" t="str">
            <v xml:space="preserve"> t¶n </v>
          </cell>
          <cell r="D1009">
            <v>4217496</v>
          </cell>
          <cell r="E1009">
            <v>496967</v>
          </cell>
          <cell r="F1009">
            <v>156261</v>
          </cell>
        </row>
        <row r="1010">
          <cell r="A1010">
            <v>240725</v>
          </cell>
          <cell r="B1010" t="str">
            <v xml:space="preserve">  Cât th¾p ½¡i nõèc cao&lt;=15m,d&gt; 18mm    </v>
          </cell>
          <cell r="C1010" t="str">
            <v xml:space="preserve"> t¶n </v>
          </cell>
          <cell r="D1010">
            <v>4119228</v>
          </cell>
          <cell r="E1010">
            <v>503087</v>
          </cell>
          <cell r="F1010">
            <v>97998</v>
          </cell>
        </row>
        <row r="1011">
          <cell r="A1011">
            <v>240726</v>
          </cell>
          <cell r="B1011" t="str">
            <v xml:space="preserve">  Cât th¾p ½¡i nõèc cao&gt; 15m,d&gt; 18mm    </v>
          </cell>
          <cell r="C1011" t="str">
            <v xml:space="preserve"> t¶n </v>
          </cell>
          <cell r="D1011">
            <v>4119228</v>
          </cell>
          <cell r="E1011">
            <v>508255</v>
          </cell>
          <cell r="F1011">
            <v>99791</v>
          </cell>
        </row>
        <row r="1012">
          <cell r="A1012">
            <v>240731</v>
          </cell>
          <cell r="B1012" t="str">
            <v xml:space="preserve">  Cât th¾p phÍu,silá cao&lt;=7m,d&lt;=10mm    </v>
          </cell>
          <cell r="C1012" t="str">
            <v xml:space="preserve"> t¶n </v>
          </cell>
          <cell r="D1012">
            <v>4261587</v>
          </cell>
          <cell r="E1012">
            <v>264396</v>
          </cell>
          <cell r="F1012">
            <v>22232</v>
          </cell>
        </row>
        <row r="1013">
          <cell r="A1013">
            <v>240732</v>
          </cell>
          <cell r="B1013" t="str">
            <v xml:space="preserve">  Cât th¾p phÍu,silá cao&gt; 7m,d&lt;=10mm    </v>
          </cell>
          <cell r="C1013" t="str">
            <v xml:space="preserve"> t¶n </v>
          </cell>
          <cell r="D1013">
            <v>4261587</v>
          </cell>
          <cell r="E1013">
            <v>289829</v>
          </cell>
          <cell r="F1013">
            <v>24024</v>
          </cell>
        </row>
        <row r="1014">
          <cell r="A1014">
            <v>240733</v>
          </cell>
          <cell r="B1014" t="str">
            <v xml:space="preserve">  Cât th¾p phÍu,silá cao&lt;=7m,d&lt;=18mm    </v>
          </cell>
          <cell r="C1014" t="str">
            <v xml:space="preserve"> t¶n </v>
          </cell>
          <cell r="D1014">
            <v>4217496</v>
          </cell>
          <cell r="E1014">
            <v>273781</v>
          </cell>
          <cell r="F1014">
            <v>141780</v>
          </cell>
        </row>
        <row r="1015">
          <cell r="A1015">
            <v>240734</v>
          </cell>
          <cell r="B1015" t="str">
            <v xml:space="preserve">  Cât th¾p phÍu,silá cao&gt; 7m,d&lt;=18mm    </v>
          </cell>
          <cell r="C1015" t="str">
            <v xml:space="preserve"> t¶n </v>
          </cell>
          <cell r="D1015">
            <v>4217496</v>
          </cell>
          <cell r="E1015">
            <v>278813</v>
          </cell>
          <cell r="F1015">
            <v>143573</v>
          </cell>
        </row>
        <row r="1016">
          <cell r="A1016">
            <v>240735</v>
          </cell>
          <cell r="B1016" t="str">
            <v xml:space="preserve">  Cât th¾p phÍu,silá cao&lt;=7m,d&gt; 18mm    </v>
          </cell>
          <cell r="C1016" t="str">
            <v xml:space="preserve"> t¶n </v>
          </cell>
          <cell r="D1016">
            <v>4124520</v>
          </cell>
          <cell r="E1016">
            <v>268884</v>
          </cell>
          <cell r="F1016">
            <v>132446</v>
          </cell>
        </row>
        <row r="1017">
          <cell r="A1017">
            <v>240736</v>
          </cell>
          <cell r="B1017" t="str">
            <v xml:space="preserve">  Cât th¾p phÍu,silá cao&gt; 7m,d&gt; 18mm    </v>
          </cell>
          <cell r="C1017" t="str">
            <v xml:space="preserve"> t¶n </v>
          </cell>
          <cell r="D1017">
            <v>4124520</v>
          </cell>
          <cell r="E1017">
            <v>273100</v>
          </cell>
          <cell r="F1017">
            <v>134239</v>
          </cell>
        </row>
        <row r="1018">
          <cell r="A1018">
            <v>240811</v>
          </cell>
          <cell r="B1018" t="str">
            <v xml:space="preserve">  Cât th¾p giÆng(nõèc,cŸp),d&lt;=10mm      </v>
          </cell>
          <cell r="C1018" t="str">
            <v xml:space="preserve"> t¶n </v>
          </cell>
          <cell r="D1018">
            <v>4261587</v>
          </cell>
          <cell r="E1018">
            <v>294038</v>
          </cell>
          <cell r="F1018">
            <v>20797</v>
          </cell>
        </row>
        <row r="1019">
          <cell r="A1019">
            <v>240812</v>
          </cell>
          <cell r="B1019" t="str">
            <v xml:space="preserve">  Cât th¾p giÆng(nõèc,cŸp),d&lt;=18mm      </v>
          </cell>
          <cell r="C1019" t="str">
            <v xml:space="preserve"> t¶n </v>
          </cell>
          <cell r="D1019">
            <v>4217617</v>
          </cell>
          <cell r="E1019">
            <v>295616</v>
          </cell>
          <cell r="F1019">
            <v>139331</v>
          </cell>
        </row>
        <row r="1020">
          <cell r="A1020">
            <v>240813</v>
          </cell>
          <cell r="B1020" t="str">
            <v xml:space="preserve">  Cât th¾p giÆng(nõèc,cŸp),d&gt; 18mm      </v>
          </cell>
          <cell r="C1020" t="str">
            <v xml:space="preserve"> t¶n </v>
          </cell>
          <cell r="D1020">
            <v>4125453</v>
          </cell>
          <cell r="E1020">
            <v>300803</v>
          </cell>
          <cell r="F1020">
            <v>131012</v>
          </cell>
        </row>
        <row r="1021">
          <cell r="A1021">
            <v>240821</v>
          </cell>
          <cell r="B1021" t="str">
            <v xml:space="preserve">  Cât th¾p mõçng nõèc,r¬nh nõèc,d&lt;=10mm </v>
          </cell>
          <cell r="C1021" t="str">
            <v xml:space="preserve"> t¶n </v>
          </cell>
          <cell r="D1021">
            <v>4261587</v>
          </cell>
          <cell r="E1021">
            <v>123681</v>
          </cell>
          <cell r="F1021">
            <v>20797</v>
          </cell>
        </row>
        <row r="1022">
          <cell r="A1022">
            <v>240822</v>
          </cell>
          <cell r="B1022" t="str">
            <v xml:space="preserve">  Cât th¾p mõçng nõèc,r¬nh nõèc,d&gt; 10mm </v>
          </cell>
          <cell r="C1022" t="str">
            <v xml:space="preserve"> t¶n </v>
          </cell>
          <cell r="D1022">
            <v>4272228</v>
          </cell>
          <cell r="E1022">
            <v>78245</v>
          </cell>
          <cell r="F1022">
            <v>153034</v>
          </cell>
        </row>
        <row r="1023">
          <cell r="A1023">
            <v>240831</v>
          </cell>
          <cell r="B1023" t="str">
            <v xml:space="preserve">  CTh¾p âng(câng,buy,xi fáng,xo°n),d&lt;=10mm  </v>
          </cell>
          <cell r="C1023" t="str">
            <v xml:space="preserve"> t¶n </v>
          </cell>
          <cell r="D1023">
            <v>4261587</v>
          </cell>
          <cell r="E1023">
            <v>329327</v>
          </cell>
          <cell r="F1023">
            <v>20797</v>
          </cell>
        </row>
        <row r="1024">
          <cell r="A1024">
            <v>240832</v>
          </cell>
          <cell r="B1024" t="str">
            <v xml:space="preserve">  CTh¾p âng(câng,buy,xi fáng,xo°n),d&lt;=18mm  </v>
          </cell>
          <cell r="C1024" t="str">
            <v xml:space="preserve"> t¶n </v>
          </cell>
          <cell r="D1024">
            <v>4251141</v>
          </cell>
          <cell r="E1024">
            <v>178137</v>
          </cell>
          <cell r="F1024">
            <v>62949</v>
          </cell>
        </row>
        <row r="1025">
          <cell r="A1025">
            <v>240833</v>
          </cell>
          <cell r="B1025" t="str">
            <v xml:space="preserve">  CTh¾p âng(câng,buy,xi fáng,xo°n),d&gt; 18mm  </v>
          </cell>
          <cell r="C1025" t="str">
            <v xml:space="preserve"> t¶n </v>
          </cell>
          <cell r="D1025">
            <v>4149141</v>
          </cell>
          <cell r="E1025">
            <v>163480</v>
          </cell>
          <cell r="F1025">
            <v>47144</v>
          </cell>
        </row>
        <row r="1026">
          <cell r="A1026">
            <v>240911</v>
          </cell>
          <cell r="B1026" t="str">
            <v xml:space="preserve">  CTh¾p c·u mŸng thõéng            d&lt;=10mm  </v>
          </cell>
          <cell r="C1026" t="str">
            <v xml:space="preserve"> t¶n </v>
          </cell>
          <cell r="D1026">
            <v>4261587</v>
          </cell>
          <cell r="E1026">
            <v>309252</v>
          </cell>
          <cell r="F1026">
            <v>20797</v>
          </cell>
        </row>
        <row r="1027">
          <cell r="A1027">
            <v>240912</v>
          </cell>
          <cell r="B1027" t="str">
            <v xml:space="preserve">  CTh¾p c·u mŸng thõéng            d&lt;=18mm  </v>
          </cell>
          <cell r="C1027" t="str">
            <v xml:space="preserve"> t¶n </v>
          </cell>
          <cell r="D1027">
            <v>4251141</v>
          </cell>
          <cell r="E1027">
            <v>309252</v>
          </cell>
          <cell r="F1027">
            <v>62949</v>
          </cell>
        </row>
        <row r="1028">
          <cell r="A1028">
            <v>240913</v>
          </cell>
          <cell r="B1028" t="str">
            <v xml:space="preserve">  CTh¾p c·u mŸng thõéng            d &gt;18mm  </v>
          </cell>
          <cell r="C1028" t="str">
            <v xml:space="preserve"> t¶n </v>
          </cell>
          <cell r="D1028">
            <v>4147717</v>
          </cell>
          <cell r="E1028">
            <v>249045</v>
          </cell>
          <cell r="F1028">
            <v>47398</v>
          </cell>
        </row>
        <row r="1029">
          <cell r="A1029">
            <v>240921</v>
          </cell>
          <cell r="B1029" t="str">
            <v xml:space="preserve">  CTh¾p c·u mŸng vÞ mÞng            d&lt;=10mm</v>
          </cell>
          <cell r="C1029" t="str">
            <v>t¶n</v>
          </cell>
          <cell r="D1029">
            <v>4261587</v>
          </cell>
          <cell r="E1029">
            <v>312171</v>
          </cell>
          <cell r="F1029">
            <v>20797</v>
          </cell>
        </row>
        <row r="1030">
          <cell r="A1030">
            <v>240922</v>
          </cell>
          <cell r="B1030" t="str">
            <v xml:space="preserve">  CTh¾p c·u mŸng vÞ mÞng            d&lt;=18mm</v>
          </cell>
          <cell r="C1030" t="str">
            <v>t·n</v>
          </cell>
          <cell r="D1030">
            <v>4251141</v>
          </cell>
          <cell r="E1030">
            <v>220616</v>
          </cell>
          <cell r="F1030">
            <v>62949</v>
          </cell>
        </row>
        <row r="1031">
          <cell r="A1031">
            <v>240923</v>
          </cell>
          <cell r="B1031" t="str">
            <v xml:space="preserve">  CTh¾p c·u mŸng vÞ mÞng            d &gt;18mm</v>
          </cell>
          <cell r="C1031" t="str">
            <v>t·n</v>
          </cell>
          <cell r="D1031">
            <v>4147717</v>
          </cell>
          <cell r="E1031">
            <v>217482</v>
          </cell>
          <cell r="F1031">
            <v>47398</v>
          </cell>
        </row>
        <row r="1032">
          <cell r="A1032">
            <v>300111</v>
          </cell>
          <cell r="B1032" t="str">
            <v xml:space="preserve">  BÅ táng t¶m tõéng ½îc s³n           M150  </v>
          </cell>
          <cell r="C1032" t="str">
            <v xml:space="preserve"> m3 </v>
          </cell>
          <cell r="D1032">
            <v>299818</v>
          </cell>
          <cell r="E1032">
            <v>19550</v>
          </cell>
          <cell r="F1032">
            <v>7681</v>
          </cell>
        </row>
        <row r="1033">
          <cell r="A1033">
            <v>300112</v>
          </cell>
          <cell r="B1033" t="str">
            <v xml:space="preserve">  BÅ táng t¶m tõéng ½îc s³n           M200  </v>
          </cell>
          <cell r="C1033" t="str">
            <v xml:space="preserve"> m3 </v>
          </cell>
          <cell r="D1033">
            <v>344315</v>
          </cell>
          <cell r="E1033">
            <v>19550</v>
          </cell>
          <cell r="F1033">
            <v>7681</v>
          </cell>
        </row>
        <row r="1034">
          <cell r="A1034">
            <v>300113</v>
          </cell>
          <cell r="B1034" t="str">
            <v xml:space="preserve">  BÅ táng t¶m tõéng ½îc s³n           M250  </v>
          </cell>
          <cell r="C1034" t="str">
            <v xml:space="preserve"> m3 </v>
          </cell>
          <cell r="D1034">
            <v>377052</v>
          </cell>
          <cell r="E1034">
            <v>19550</v>
          </cell>
          <cell r="F1034">
            <v>7681</v>
          </cell>
        </row>
        <row r="1035">
          <cell r="A1035">
            <v>300211</v>
          </cell>
          <cell r="B1035" t="str">
            <v xml:space="preserve">  BÅ táng càc,cæt ½îc s³n             M150  </v>
          </cell>
          <cell r="C1035" t="str">
            <v xml:space="preserve"> m3 </v>
          </cell>
          <cell r="D1035">
            <v>300793</v>
          </cell>
          <cell r="E1035">
            <v>18516</v>
          </cell>
          <cell r="F1035">
            <v>10038</v>
          </cell>
        </row>
        <row r="1036">
          <cell r="A1036">
            <v>300212</v>
          </cell>
          <cell r="B1036" t="str">
            <v xml:space="preserve">  BÅ táng càc,cæt ½îc s³n             M200  </v>
          </cell>
          <cell r="C1036" t="str">
            <v xml:space="preserve"> m3 </v>
          </cell>
          <cell r="D1036">
            <v>345291</v>
          </cell>
          <cell r="E1036">
            <v>18516</v>
          </cell>
          <cell r="F1036">
            <v>10038</v>
          </cell>
        </row>
        <row r="1037">
          <cell r="A1037">
            <v>300213</v>
          </cell>
          <cell r="B1037" t="str">
            <v xml:space="preserve">  BÅ táng càc,cæt ½îc s³n             M250  </v>
          </cell>
          <cell r="C1037" t="str">
            <v xml:space="preserve"> m3 </v>
          </cell>
          <cell r="D1037">
            <v>378028</v>
          </cell>
          <cell r="E1037">
            <v>18516</v>
          </cell>
          <cell r="F1037">
            <v>10038</v>
          </cell>
        </row>
        <row r="1038">
          <cell r="A1038">
            <v>300214</v>
          </cell>
          <cell r="B1038" t="str">
            <v xml:space="preserve">  BÅ táng càc,cæt ½îc s³n             M300  </v>
          </cell>
          <cell r="C1038" t="str">
            <v xml:space="preserve"> m3 </v>
          </cell>
          <cell r="D1038">
            <v>408270</v>
          </cell>
          <cell r="E1038">
            <v>18516</v>
          </cell>
          <cell r="F1038">
            <v>10038</v>
          </cell>
        </row>
        <row r="1039">
          <cell r="A1039">
            <v>300221</v>
          </cell>
          <cell r="B1039" t="str">
            <v xml:space="preserve">  BÅ táng càc c÷ ½îc s³n              M150  </v>
          </cell>
          <cell r="C1039" t="str">
            <v xml:space="preserve"> m3 </v>
          </cell>
          <cell r="D1039">
            <v>303288</v>
          </cell>
          <cell r="E1039">
            <v>42307</v>
          </cell>
          <cell r="F1039">
            <v>8484</v>
          </cell>
        </row>
        <row r="1040">
          <cell r="A1040">
            <v>300222</v>
          </cell>
          <cell r="B1040" t="str">
            <v xml:space="preserve">  BÅ táng càc c÷ ½îc s³n              M200  </v>
          </cell>
          <cell r="C1040" t="str">
            <v xml:space="preserve"> m3 </v>
          </cell>
          <cell r="D1040">
            <v>347785</v>
          </cell>
          <cell r="E1040">
            <v>42307</v>
          </cell>
          <cell r="F1040">
            <v>8484</v>
          </cell>
        </row>
        <row r="1041">
          <cell r="A1041">
            <v>300223</v>
          </cell>
          <cell r="B1041" t="str">
            <v xml:space="preserve">  BÅ táng càc c÷ ½îc s³n              M250  </v>
          </cell>
          <cell r="C1041" t="str">
            <v xml:space="preserve"> m3 </v>
          </cell>
          <cell r="D1041">
            <v>380523</v>
          </cell>
          <cell r="E1041">
            <v>42307</v>
          </cell>
          <cell r="F1041">
            <v>8484</v>
          </cell>
        </row>
        <row r="1042">
          <cell r="A1042">
            <v>300311</v>
          </cell>
          <cell r="B1042" t="str">
            <v xml:space="preserve">  BÅ táng x¡,d·m ½îc s³n              M150  </v>
          </cell>
          <cell r="C1042" t="str">
            <v xml:space="preserve"> m3 </v>
          </cell>
          <cell r="D1042">
            <v>324601</v>
          </cell>
          <cell r="E1042">
            <v>22808</v>
          </cell>
          <cell r="F1042">
            <v>10038</v>
          </cell>
        </row>
        <row r="1043">
          <cell r="A1043">
            <v>300312</v>
          </cell>
          <cell r="B1043" t="str">
            <v xml:space="preserve">  BÅ táng x¡,d·m ½îc s³n              M200  </v>
          </cell>
          <cell r="C1043" t="str">
            <v xml:space="preserve"> m3 </v>
          </cell>
          <cell r="D1043">
            <v>369098</v>
          </cell>
          <cell r="E1043">
            <v>22808</v>
          </cell>
          <cell r="F1043">
            <v>10038</v>
          </cell>
        </row>
        <row r="1044">
          <cell r="A1044">
            <v>300313</v>
          </cell>
          <cell r="B1044" t="str">
            <v xml:space="preserve">  BÅ táng x¡,d·m ½îc s³n              M250  </v>
          </cell>
          <cell r="C1044" t="str">
            <v xml:space="preserve"> m3 </v>
          </cell>
          <cell r="D1044">
            <v>401835</v>
          </cell>
          <cell r="E1044">
            <v>22808</v>
          </cell>
          <cell r="F1044">
            <v>10038</v>
          </cell>
        </row>
        <row r="1045">
          <cell r="A1045">
            <v>300321</v>
          </cell>
          <cell r="B1045" t="str">
            <v xml:space="preserve">  BÅ táng vÖ k¿o ½îc s³n              M150  </v>
          </cell>
          <cell r="C1045" t="str">
            <v xml:space="preserve"> m3 </v>
          </cell>
          <cell r="D1045">
            <v>305811</v>
          </cell>
          <cell r="E1045">
            <v>39778</v>
          </cell>
          <cell r="F1045">
            <v>10038</v>
          </cell>
        </row>
        <row r="1046">
          <cell r="A1046">
            <v>300322</v>
          </cell>
          <cell r="B1046" t="str">
            <v xml:space="preserve">  BÅ táng vÖ k¿o ½îc s³n              M200  </v>
          </cell>
          <cell r="C1046" t="str">
            <v xml:space="preserve"> m3 </v>
          </cell>
          <cell r="D1046">
            <v>350308</v>
          </cell>
          <cell r="E1046">
            <v>39778</v>
          </cell>
          <cell r="F1046">
            <v>10038</v>
          </cell>
        </row>
        <row r="1047">
          <cell r="A1047">
            <v>300323</v>
          </cell>
          <cell r="B1047" t="str">
            <v xml:space="preserve">  BÅ táng vÖ k¿o ½îc s³n              M250  </v>
          </cell>
          <cell r="C1047" t="str">
            <v xml:space="preserve"> m3 </v>
          </cell>
          <cell r="D1047">
            <v>483045</v>
          </cell>
          <cell r="E1047">
            <v>39778</v>
          </cell>
          <cell r="F1047">
            <v>10038</v>
          </cell>
        </row>
        <row r="1048">
          <cell r="A1048">
            <v>300411</v>
          </cell>
          <cell r="B1048" t="str">
            <v xml:space="preserve">  BÅ táng panen 3 m´t                 M150  </v>
          </cell>
          <cell r="C1048" t="str">
            <v xml:space="preserve"> m3 </v>
          </cell>
          <cell r="D1048">
            <v>309390</v>
          </cell>
          <cell r="E1048">
            <v>27455</v>
          </cell>
          <cell r="F1048">
            <v>7681</v>
          </cell>
        </row>
        <row r="1049">
          <cell r="A1049">
            <v>300412</v>
          </cell>
          <cell r="B1049" t="str">
            <v xml:space="preserve">  BÅ táng panen 3 m´t                 M200  </v>
          </cell>
          <cell r="C1049" t="str">
            <v xml:space="preserve"> m3 </v>
          </cell>
          <cell r="D1049">
            <v>353887</v>
          </cell>
          <cell r="E1049">
            <v>27455</v>
          </cell>
          <cell r="F1049">
            <v>7681</v>
          </cell>
        </row>
        <row r="1050">
          <cell r="A1050">
            <v>300413</v>
          </cell>
          <cell r="B1050" t="str">
            <v xml:space="preserve">  BÅ táng panen 3 m´t                 M250  </v>
          </cell>
          <cell r="C1050" t="str">
            <v xml:space="preserve"> m3 </v>
          </cell>
          <cell r="D1050">
            <v>386624</v>
          </cell>
          <cell r="E1050">
            <v>27455</v>
          </cell>
          <cell r="F1050">
            <v>7681</v>
          </cell>
        </row>
        <row r="1051">
          <cell r="A1051">
            <v>300421</v>
          </cell>
          <cell r="B1051" t="str">
            <v xml:space="preserve">  BÅ táng panen 4 m´t                 M150  </v>
          </cell>
          <cell r="C1051" t="str">
            <v xml:space="preserve"> m3 </v>
          </cell>
          <cell r="D1051">
            <v>338836</v>
          </cell>
          <cell r="E1051">
            <v>43994</v>
          </cell>
          <cell r="F1051">
            <v>7681</v>
          </cell>
        </row>
        <row r="1052">
          <cell r="A1052">
            <v>300422</v>
          </cell>
          <cell r="B1052" t="str">
            <v xml:space="preserve">  BÅ táng panen 4 m´t                 M200  </v>
          </cell>
          <cell r="C1052" t="str">
            <v xml:space="preserve"> m3 </v>
          </cell>
          <cell r="D1052">
            <v>383333</v>
          </cell>
          <cell r="E1052">
            <v>43994</v>
          </cell>
          <cell r="F1052">
            <v>7681</v>
          </cell>
        </row>
        <row r="1053">
          <cell r="A1053">
            <v>300423</v>
          </cell>
          <cell r="B1053" t="str">
            <v xml:space="preserve">  BÅ táng panen 4 m´t                 M250  </v>
          </cell>
          <cell r="C1053" t="str">
            <v xml:space="preserve"> m3 </v>
          </cell>
          <cell r="D1053">
            <v>416070</v>
          </cell>
          <cell r="E1053">
            <v>43994</v>
          </cell>
          <cell r="F1053">
            <v>7681</v>
          </cell>
        </row>
        <row r="1054">
          <cell r="A1054">
            <v>300511</v>
          </cell>
          <cell r="B1054" t="str">
            <v xml:space="preserve">  BÅ táng t¶m ½an,mŸi h°t,lanh tá     M150  </v>
          </cell>
          <cell r="C1054" t="str">
            <v xml:space="preserve"> m3 </v>
          </cell>
          <cell r="D1054">
            <v>305584</v>
          </cell>
          <cell r="E1054">
            <v>32066</v>
          </cell>
          <cell r="F1054">
            <v>5376</v>
          </cell>
        </row>
        <row r="1055">
          <cell r="A1055">
            <v>300512</v>
          </cell>
          <cell r="B1055" t="str">
            <v xml:space="preserve">  BÅ táng t¶m ½an,mŸi h°t,lanh tá     M200  </v>
          </cell>
          <cell r="C1055" t="str">
            <v xml:space="preserve"> m3 </v>
          </cell>
          <cell r="D1055">
            <v>350082</v>
          </cell>
          <cell r="E1055">
            <v>32066</v>
          </cell>
          <cell r="F1055">
            <v>5376</v>
          </cell>
        </row>
        <row r="1056">
          <cell r="A1056">
            <v>300513</v>
          </cell>
          <cell r="B1056" t="str">
            <v xml:space="preserve">  BÅ táng t¶m ½an,mŸi h°t,lanh tá     M250  </v>
          </cell>
          <cell r="C1056" t="str">
            <v xml:space="preserve"> m3 </v>
          </cell>
          <cell r="D1056">
            <v>382819</v>
          </cell>
          <cell r="E1056">
            <v>32066</v>
          </cell>
          <cell r="F1056">
            <v>5376</v>
          </cell>
        </row>
        <row r="1057">
          <cell r="A1057">
            <v>300521</v>
          </cell>
          <cell r="B1057" t="str">
            <v xml:space="preserve">  BÅ táng lŸ chèp,nan hoa             M150  </v>
          </cell>
          <cell r="C1057" t="str">
            <v xml:space="preserve"> m3 </v>
          </cell>
          <cell r="D1057">
            <v>305584</v>
          </cell>
          <cell r="E1057">
            <v>68581</v>
          </cell>
          <cell r="F1057">
            <v>5376</v>
          </cell>
        </row>
        <row r="1058">
          <cell r="A1058">
            <v>300522</v>
          </cell>
          <cell r="B1058" t="str">
            <v xml:space="preserve">  BÅ táng lŸ chèp,nan hoa             M200  </v>
          </cell>
          <cell r="C1058" t="str">
            <v xml:space="preserve"> m3 </v>
          </cell>
          <cell r="D1058">
            <v>350082</v>
          </cell>
          <cell r="E1058">
            <v>68554</v>
          </cell>
          <cell r="F1058">
            <v>5376</v>
          </cell>
        </row>
        <row r="1059">
          <cell r="A1059">
            <v>300523</v>
          </cell>
          <cell r="B1059" t="str">
            <v xml:space="preserve">  BÅ táng lŸ chèp,nan hoa             M250  </v>
          </cell>
          <cell r="C1059" t="str">
            <v xml:space="preserve"> m3 </v>
          </cell>
          <cell r="D1059">
            <v>382819</v>
          </cell>
          <cell r="E1059">
            <v>68554</v>
          </cell>
          <cell r="F1059">
            <v>5376</v>
          </cell>
        </row>
        <row r="1060">
          <cell r="A1060">
            <v>300531</v>
          </cell>
          <cell r="B1060" t="str">
            <v xml:space="preserve">  BÅ táng cøa sä tréi,con sçn         M150  </v>
          </cell>
          <cell r="C1060" t="str">
            <v xml:space="preserve"> m3 </v>
          </cell>
          <cell r="D1060">
            <v>324619</v>
          </cell>
          <cell r="E1060">
            <v>38790</v>
          </cell>
          <cell r="F1060">
            <v>5376</v>
          </cell>
        </row>
        <row r="1061">
          <cell r="A1061">
            <v>300532</v>
          </cell>
          <cell r="B1061" t="str">
            <v xml:space="preserve">  BÅ táng cøa sä tréi,con sçn         M200  </v>
          </cell>
          <cell r="C1061" t="str">
            <v xml:space="preserve"> m3 </v>
          </cell>
          <cell r="D1061">
            <v>369117</v>
          </cell>
          <cell r="E1061">
            <v>38790</v>
          </cell>
          <cell r="F1061">
            <v>5376</v>
          </cell>
        </row>
        <row r="1062">
          <cell r="A1062">
            <v>300533</v>
          </cell>
          <cell r="B1062" t="str">
            <v xml:space="preserve">  BÅ táng cøa sä tréi,con sçn         M250  </v>
          </cell>
          <cell r="C1062" t="str">
            <v xml:space="preserve"> m3 </v>
          </cell>
          <cell r="D1062">
            <v>401854</v>
          </cell>
          <cell r="E1062">
            <v>38790</v>
          </cell>
          <cell r="F1062">
            <v>5376</v>
          </cell>
        </row>
        <row r="1063">
          <cell r="A1063">
            <v>300541</v>
          </cell>
          <cell r="B1063" t="str">
            <v xml:space="preserve">  BÅ táng h¡ng r¡o,lan can            M150  </v>
          </cell>
          <cell r="C1063" t="str">
            <v xml:space="preserve"> m3 </v>
          </cell>
          <cell r="D1063">
            <v>300793</v>
          </cell>
          <cell r="E1063">
            <v>35480</v>
          </cell>
          <cell r="F1063">
            <v>5376</v>
          </cell>
        </row>
        <row r="1064">
          <cell r="A1064">
            <v>300542</v>
          </cell>
          <cell r="B1064" t="str">
            <v xml:space="preserve">  BÅ táng h¡ng r¡o,lan can            M200  </v>
          </cell>
          <cell r="C1064" t="str">
            <v xml:space="preserve"> m3 </v>
          </cell>
          <cell r="D1064">
            <v>345291</v>
          </cell>
          <cell r="E1064">
            <v>35480</v>
          </cell>
          <cell r="F1064">
            <v>5376</v>
          </cell>
        </row>
        <row r="1065">
          <cell r="A1065">
            <v>300543</v>
          </cell>
          <cell r="B1065" t="str">
            <v xml:space="preserve">  BÅ táng h¡ng r¡o,lan can            M250  </v>
          </cell>
          <cell r="C1065" t="str">
            <v xml:space="preserve"> m3 </v>
          </cell>
          <cell r="D1065">
            <v>378028</v>
          </cell>
          <cell r="E1065">
            <v>35480</v>
          </cell>
          <cell r="F1065">
            <v>5376</v>
          </cell>
        </row>
        <row r="1066">
          <cell r="A1066">
            <v>300611</v>
          </cell>
          <cell r="B1066" t="str">
            <v xml:space="preserve">  BÅ táng âng luãn dµy ½iÎn           M150  </v>
          </cell>
          <cell r="C1066" t="str">
            <v xml:space="preserve"> m3 </v>
          </cell>
          <cell r="D1066">
            <v>325622</v>
          </cell>
          <cell r="E1066">
            <v>46564</v>
          </cell>
          <cell r="F1066">
            <v>5376</v>
          </cell>
        </row>
        <row r="1067">
          <cell r="A1067">
            <v>300612</v>
          </cell>
          <cell r="B1067" t="str">
            <v xml:space="preserve">  BÅ táng âng luãn dµy ½iÎn           M200  </v>
          </cell>
          <cell r="C1067" t="str">
            <v xml:space="preserve"> m3 </v>
          </cell>
          <cell r="D1067">
            <v>370120</v>
          </cell>
          <cell r="E1067">
            <v>46564</v>
          </cell>
          <cell r="F1067">
            <v>5376</v>
          </cell>
        </row>
        <row r="1068">
          <cell r="A1068">
            <v>300613</v>
          </cell>
          <cell r="B1068" t="str">
            <v xml:space="preserve">  BÅ táng âng luãn dµy ½iÎn           M250  </v>
          </cell>
          <cell r="C1068" t="str">
            <v xml:space="preserve"> m3 </v>
          </cell>
          <cell r="D1068">
            <v>402857</v>
          </cell>
          <cell r="E1068">
            <v>46564</v>
          </cell>
          <cell r="F1068">
            <v>5376</v>
          </cell>
        </row>
        <row r="1069">
          <cell r="A1069">
            <v>300621</v>
          </cell>
          <cell r="B1069" t="str">
            <v xml:space="preserve">  BÅ táng âng câng                    M150  </v>
          </cell>
          <cell r="C1069" t="str">
            <v xml:space="preserve"> m3 </v>
          </cell>
          <cell r="D1069">
            <v>325622</v>
          </cell>
          <cell r="E1069">
            <v>46564</v>
          </cell>
          <cell r="F1069">
            <v>5376</v>
          </cell>
        </row>
        <row r="1070">
          <cell r="A1070">
            <v>300622</v>
          </cell>
          <cell r="B1070" t="str">
            <v xml:space="preserve">  BÅ táng âng câng                    M200  </v>
          </cell>
          <cell r="C1070" t="str">
            <v xml:space="preserve"> m3 </v>
          </cell>
          <cell r="D1070">
            <v>370120</v>
          </cell>
          <cell r="E1070">
            <v>46564</v>
          </cell>
          <cell r="F1070">
            <v>5376</v>
          </cell>
        </row>
        <row r="1071">
          <cell r="A1071">
            <v>300623</v>
          </cell>
          <cell r="B1071" t="str">
            <v xml:space="preserve">  BÅ táng âng câng                    M250  </v>
          </cell>
          <cell r="C1071" t="str">
            <v xml:space="preserve"> m3 </v>
          </cell>
          <cell r="D1071">
            <v>402857</v>
          </cell>
          <cell r="E1071">
            <v>46564</v>
          </cell>
          <cell r="F1071">
            <v>5376</v>
          </cell>
        </row>
        <row r="1072">
          <cell r="A1072">
            <v>300631</v>
          </cell>
          <cell r="B1072" t="str">
            <v xml:space="preserve">  BÅ táng âng buy D&lt;=70cm         M150  </v>
          </cell>
          <cell r="C1072" t="str">
            <v xml:space="preserve"> m3 </v>
          </cell>
          <cell r="D1072">
            <v>344061</v>
          </cell>
          <cell r="E1072">
            <v>53441</v>
          </cell>
          <cell r="F1072">
            <v>5376</v>
          </cell>
        </row>
        <row r="1073">
          <cell r="A1073">
            <v>300632</v>
          </cell>
          <cell r="B1073" t="str">
            <v xml:space="preserve">  BÅ táng âng buy D&lt;=70cm         M200  </v>
          </cell>
          <cell r="C1073" t="str">
            <v xml:space="preserve"> m3 </v>
          </cell>
          <cell r="D1073">
            <v>388997</v>
          </cell>
          <cell r="E1073">
            <v>53441</v>
          </cell>
          <cell r="F1073">
            <v>5376</v>
          </cell>
        </row>
        <row r="1074">
          <cell r="A1074">
            <v>300633</v>
          </cell>
          <cell r="B1074" t="str">
            <v xml:space="preserve">  BÅ táng âng buy D&lt;=70cm         M250  </v>
          </cell>
          <cell r="C1074" t="str">
            <v xml:space="preserve"> m3 </v>
          </cell>
          <cell r="D1074">
            <v>422057</v>
          </cell>
          <cell r="E1074">
            <v>53441</v>
          </cell>
          <cell r="F1074">
            <v>5376</v>
          </cell>
        </row>
        <row r="1075">
          <cell r="A1075">
            <v>300641</v>
          </cell>
          <cell r="B1075" t="str">
            <v xml:space="preserve">  BÅ táng âng buy D&gt; 70cm         M150  </v>
          </cell>
          <cell r="C1075" t="str">
            <v xml:space="preserve"> m3 </v>
          </cell>
          <cell r="D1075">
            <v>337447</v>
          </cell>
          <cell r="E1075">
            <v>46113</v>
          </cell>
          <cell r="F1075">
            <v>5376</v>
          </cell>
        </row>
        <row r="1076">
          <cell r="A1076">
            <v>300642</v>
          </cell>
          <cell r="B1076" t="str">
            <v xml:space="preserve">  BÅ táng âng buy D&gt; 70cm         M200  </v>
          </cell>
          <cell r="C1076" t="str">
            <v xml:space="preserve"> m3 </v>
          </cell>
          <cell r="D1076">
            <v>382383</v>
          </cell>
          <cell r="E1076">
            <v>46113</v>
          </cell>
          <cell r="F1076">
            <v>5376</v>
          </cell>
        </row>
        <row r="1077">
          <cell r="A1077">
            <v>300643</v>
          </cell>
          <cell r="B1077" t="str">
            <v xml:space="preserve">  BÅ táng âng buy D&gt; 70cm         M250  </v>
          </cell>
          <cell r="C1077" t="str">
            <v xml:space="preserve"> m3 </v>
          </cell>
          <cell r="D1077">
            <v>415442</v>
          </cell>
          <cell r="E1077">
            <v>46113</v>
          </cell>
          <cell r="F1077">
            <v>5376</v>
          </cell>
        </row>
        <row r="1078">
          <cell r="A1078">
            <v>300711</v>
          </cell>
          <cell r="B1078" t="str">
            <v xml:space="preserve">  BÅ táng d·m kh¸u ½æ &lt;=20m       M150  </v>
          </cell>
          <cell r="C1078" t="str">
            <v xml:space="preserve"> m3 </v>
          </cell>
          <cell r="D1078">
            <v>470529</v>
          </cell>
          <cell r="E1078">
            <v>46225</v>
          </cell>
          <cell r="F1078">
            <v>11851</v>
          </cell>
        </row>
        <row r="1079">
          <cell r="A1079">
            <v>300712</v>
          </cell>
          <cell r="B1079" t="str">
            <v xml:space="preserve">  BÅ táng d·m kh¸u ½æ &lt;=20m       M200  </v>
          </cell>
          <cell r="C1079" t="str">
            <v xml:space="preserve"> m3 </v>
          </cell>
          <cell r="D1079">
            <v>515027</v>
          </cell>
          <cell r="E1079">
            <v>46225</v>
          </cell>
          <cell r="F1079">
            <v>11851</v>
          </cell>
        </row>
        <row r="1080">
          <cell r="A1080">
            <v>300713</v>
          </cell>
          <cell r="B1080" t="str">
            <v xml:space="preserve">  BÅ táng d·m kh¸u ½æ &lt;=20m       M250  </v>
          </cell>
          <cell r="C1080" t="str">
            <v xml:space="preserve"> m3 </v>
          </cell>
          <cell r="D1080">
            <v>547764</v>
          </cell>
          <cell r="E1080">
            <v>46225</v>
          </cell>
          <cell r="F1080">
            <v>11851</v>
          </cell>
        </row>
        <row r="1081">
          <cell r="A1081">
            <v>301111</v>
          </cell>
          <cell r="B1081" t="str">
            <v xml:space="preserve">  Cât th¾p t¶m tõéng               d&lt;=10mm  </v>
          </cell>
          <cell r="C1081" t="str">
            <v xml:space="preserve"> t¶n </v>
          </cell>
          <cell r="D1081">
            <v>4261587</v>
          </cell>
          <cell r="E1081">
            <v>120464</v>
          </cell>
          <cell r="F1081">
            <v>20797</v>
          </cell>
        </row>
        <row r="1082">
          <cell r="A1082">
            <v>301112</v>
          </cell>
          <cell r="B1082" t="str">
            <v xml:space="preserve">  Cât th¾p t¶m tõéng               d&lt;=18mm  </v>
          </cell>
          <cell r="C1082" t="str">
            <v xml:space="preserve"> t¶n </v>
          </cell>
          <cell r="D1082">
            <v>4268809</v>
          </cell>
          <cell r="E1082">
            <v>102352</v>
          </cell>
          <cell r="F1082">
            <v>87691</v>
          </cell>
        </row>
        <row r="1083">
          <cell r="A1083">
            <v>301113</v>
          </cell>
          <cell r="B1083" t="str">
            <v xml:space="preserve">  Cât th¾p t¶m tõéng               d&gt; 18mm  </v>
          </cell>
          <cell r="C1083" t="str">
            <v xml:space="preserve"> t¶n </v>
          </cell>
          <cell r="D1083">
            <v>4115809</v>
          </cell>
          <cell r="E1083">
            <v>88979</v>
          </cell>
          <cell r="F1083">
            <v>79372</v>
          </cell>
        </row>
        <row r="1084">
          <cell r="A1084">
            <v>301211</v>
          </cell>
          <cell r="B1084" t="str">
            <v xml:space="preserve">  Cât th¾p cæt,càc,x¡,d·m,gi±ng    d&lt;=10mm  </v>
          </cell>
          <cell r="C1084" t="str">
            <v xml:space="preserve"> t¶n </v>
          </cell>
          <cell r="D1084">
            <v>4261587</v>
          </cell>
          <cell r="E1084">
            <v>167327</v>
          </cell>
          <cell r="F1084">
            <v>20797</v>
          </cell>
        </row>
        <row r="1085">
          <cell r="A1085">
            <v>301212</v>
          </cell>
          <cell r="B1085" t="str">
            <v xml:space="preserve">  Cât th¾p cæt,càc,x¡,d·m,gi±ng    d&lt;=18mm  </v>
          </cell>
          <cell r="C1085" t="str">
            <v xml:space="preserve"> t¶n </v>
          </cell>
          <cell r="D1085">
            <v>4216995</v>
          </cell>
          <cell r="E1085">
            <v>84528</v>
          </cell>
          <cell r="F1085">
            <v>151765</v>
          </cell>
        </row>
        <row r="1086">
          <cell r="A1086">
            <v>301213</v>
          </cell>
          <cell r="B1086" t="str">
            <v xml:space="preserve">  Cât th¾p cæt,càc,x¡,d·m,gi±ng    d&gt; 18mm  </v>
          </cell>
          <cell r="C1086" t="str">
            <v xml:space="preserve"> t¶n </v>
          </cell>
          <cell r="D1086">
            <v>4114955</v>
          </cell>
          <cell r="E1086">
            <v>80961</v>
          </cell>
          <cell r="F1086">
            <v>96501</v>
          </cell>
        </row>
        <row r="1087">
          <cell r="A1087">
            <v>301311</v>
          </cell>
          <cell r="B1087" t="str">
            <v xml:space="preserve">  Cât th¾p vÖ k¿o                  d&lt;=10mm  </v>
          </cell>
          <cell r="C1087" t="str">
            <v xml:space="preserve"> t¶n </v>
          </cell>
          <cell r="D1087">
            <v>4261587</v>
          </cell>
          <cell r="E1087">
            <v>167327</v>
          </cell>
          <cell r="F1087">
            <v>20797</v>
          </cell>
        </row>
        <row r="1088">
          <cell r="A1088">
            <v>301311</v>
          </cell>
          <cell r="B1088" t="str">
            <v xml:space="preserve">  Cât th¾p vÖ k¿o                  d&lt;=18mm  </v>
          </cell>
          <cell r="C1088" t="str">
            <v xml:space="preserve"> t¶n </v>
          </cell>
          <cell r="D1088">
            <v>4217809</v>
          </cell>
          <cell r="E1088">
            <v>116848</v>
          </cell>
          <cell r="F1088">
            <v>151575</v>
          </cell>
        </row>
        <row r="1089">
          <cell r="A1089">
            <v>301311</v>
          </cell>
          <cell r="B1089" t="str">
            <v xml:space="preserve">  Cât th¾p vÖ k¿o                  d&gt; 18mm  </v>
          </cell>
          <cell r="C1089" t="str">
            <v xml:space="preserve"> t¶n </v>
          </cell>
          <cell r="D1089">
            <v>4115809</v>
          </cell>
          <cell r="E1089">
            <v>98364</v>
          </cell>
          <cell r="F1089">
            <v>96501</v>
          </cell>
        </row>
        <row r="1090">
          <cell r="A1090">
            <v>301411</v>
          </cell>
          <cell r="B1090" t="str">
            <v xml:space="preserve">  Cât th¾p panen                   d&lt;=10mm  </v>
          </cell>
          <cell r="C1090" t="str">
            <v xml:space="preserve"> t¶n </v>
          </cell>
          <cell r="D1090">
            <v>4261587</v>
          </cell>
          <cell r="E1090">
            <v>230993</v>
          </cell>
          <cell r="F1090">
            <v>24957</v>
          </cell>
        </row>
        <row r="1091">
          <cell r="A1091">
            <v>301412</v>
          </cell>
          <cell r="B1091" t="str">
            <v xml:space="preserve">  Cât th¾p panen                   d&gt; 10mm  </v>
          </cell>
          <cell r="C1091" t="str">
            <v xml:space="preserve"> t¶n </v>
          </cell>
          <cell r="D1091">
            <v>4216385</v>
          </cell>
          <cell r="E1091">
            <v>142033</v>
          </cell>
          <cell r="F1091">
            <v>151575</v>
          </cell>
        </row>
        <row r="1092">
          <cell r="A1092">
            <v>301421</v>
          </cell>
          <cell r="B1092" t="str">
            <v xml:space="preserve">  CT T¶m ½an,H¡ng r¡o,Lam,Con sçn  d&lt;=10mm  </v>
          </cell>
          <cell r="C1092" t="str">
            <v xml:space="preserve"> t¶n </v>
          </cell>
          <cell r="D1092">
            <v>4261587</v>
          </cell>
          <cell r="E1092">
            <v>184838</v>
          </cell>
          <cell r="F1092">
            <v>20797</v>
          </cell>
        </row>
        <row r="1093">
          <cell r="A1093">
            <v>301511</v>
          </cell>
          <cell r="B1093" t="str">
            <v xml:space="preserve">  Cât th¾p âng (buy,câng)          d&lt;=10mm  </v>
          </cell>
          <cell r="C1093" t="str">
            <v xml:space="preserve"> t¶n </v>
          </cell>
          <cell r="D1093">
            <v>4261587</v>
          </cell>
          <cell r="E1093">
            <v>268107</v>
          </cell>
          <cell r="F1093">
            <v>20797</v>
          </cell>
        </row>
        <row r="1094">
          <cell r="A1094">
            <v>301512</v>
          </cell>
          <cell r="B1094" t="str">
            <v xml:space="preserve">  Cât th¾p âng (buy,câng)          d&lt;=18mm  </v>
          </cell>
          <cell r="C1094" t="str">
            <v xml:space="preserve"> t¶n </v>
          </cell>
          <cell r="D1094">
            <v>4251141</v>
          </cell>
          <cell r="E1094">
            <v>154122</v>
          </cell>
          <cell r="F1094">
            <v>62949</v>
          </cell>
        </row>
        <row r="1095">
          <cell r="A1095">
            <v>301513</v>
          </cell>
          <cell r="B1095" t="str">
            <v xml:space="preserve">  Cât th¾p âng (buy,câng)          d&gt; 18mm  </v>
          </cell>
          <cell r="C1095" t="str">
            <v xml:space="preserve"> t¶n </v>
          </cell>
          <cell r="D1095">
            <v>4149141</v>
          </cell>
          <cell r="E1095">
            <v>134279</v>
          </cell>
          <cell r="F1095">
            <v>47144</v>
          </cell>
        </row>
        <row r="1096">
          <cell r="A1096">
            <v>301611</v>
          </cell>
          <cell r="B1096" t="str">
            <v xml:space="preserve">  Cât th¾p âng luãn dµy ½iÎn       d&lt;=10mm  </v>
          </cell>
          <cell r="C1096" t="str">
            <v xml:space="preserve"> t¶n </v>
          </cell>
          <cell r="D1096">
            <v>4261587</v>
          </cell>
          <cell r="E1096">
            <v>297082</v>
          </cell>
          <cell r="F1096">
            <v>20797</v>
          </cell>
        </row>
        <row r="1097">
          <cell r="A1097">
            <v>301612</v>
          </cell>
          <cell r="B1097" t="str">
            <v xml:space="preserve">  Cât th¾p âng luãn dµy ½iÎn       d&lt;=18mm  </v>
          </cell>
          <cell r="C1097" t="str">
            <v xml:space="preserve"> t¶n </v>
          </cell>
          <cell r="D1097">
            <v>4251141</v>
          </cell>
          <cell r="E1097">
            <v>179940</v>
          </cell>
          <cell r="F1097">
            <v>62949</v>
          </cell>
        </row>
        <row r="1098">
          <cell r="A1098">
            <v>301613</v>
          </cell>
          <cell r="B1098" t="str">
            <v xml:space="preserve">  Cât th¾p âng luãn dµy ½iÎn       d&gt; 18mm  </v>
          </cell>
          <cell r="C1098" t="str">
            <v xml:space="preserve"> t¶n </v>
          </cell>
          <cell r="D1098">
            <v>4149141</v>
          </cell>
          <cell r="E1098">
            <v>153896</v>
          </cell>
          <cell r="F1098">
            <v>47144</v>
          </cell>
        </row>
        <row r="1099">
          <cell r="A1099">
            <v>301711</v>
          </cell>
          <cell r="B1099" t="str">
            <v xml:space="preserve">  Cât th¾p d·m c·u                 d&lt;=18mm  </v>
          </cell>
          <cell r="C1099" t="str">
            <v xml:space="preserve"> t¶n </v>
          </cell>
          <cell r="D1099">
            <v>4159321</v>
          </cell>
          <cell r="E1099">
            <v>89294</v>
          </cell>
          <cell r="F1099">
            <v>171231</v>
          </cell>
        </row>
        <row r="1100">
          <cell r="A1100">
            <v>301712</v>
          </cell>
          <cell r="B1100" t="str">
            <v xml:space="preserve">  Cât th¾p d·m c·u                 d&gt; 18mm  </v>
          </cell>
          <cell r="C1100" t="str">
            <v xml:space="preserve"> t¶n </v>
          </cell>
          <cell r="D1100">
            <v>4130844</v>
          </cell>
          <cell r="E1100">
            <v>49720</v>
          </cell>
          <cell r="F1100">
            <v>133778</v>
          </cell>
        </row>
        <row r="1101">
          <cell r="A1101">
            <v>302111</v>
          </cell>
          <cell r="B1101" t="str">
            <v xml:space="preserve">  L°p t¶m tõéng dâc                 &gt;2t¶n   </v>
          </cell>
          <cell r="C1101" t="str">
            <v xml:space="preserve"> CŸi </v>
          </cell>
          <cell r="D1101">
            <v>62110</v>
          </cell>
          <cell r="E1101">
            <v>16123</v>
          </cell>
          <cell r="F1101">
            <v>99948</v>
          </cell>
        </row>
        <row r="1102">
          <cell r="A1102">
            <v>302121</v>
          </cell>
          <cell r="B1102" t="str">
            <v xml:space="preserve">  L°p t¶m tõéng BT   Tlõìng c¶u kiÎn&lt;=2T¶n  </v>
          </cell>
          <cell r="C1102" t="str">
            <v xml:space="preserve"> CŸi </v>
          </cell>
          <cell r="D1102">
            <v>58526</v>
          </cell>
          <cell r="E1102">
            <v>5525</v>
          </cell>
          <cell r="F1102">
            <v>35651</v>
          </cell>
        </row>
        <row r="1103">
          <cell r="A1103">
            <v>302122</v>
          </cell>
          <cell r="B1103" t="str">
            <v xml:space="preserve">  L°p t¶m tõéng BT   Tlõìng c¶u kiÎn&gt; 2T¶n  </v>
          </cell>
          <cell r="C1103" t="str">
            <v xml:space="preserve"> CŸi </v>
          </cell>
          <cell r="D1103">
            <v>72729</v>
          </cell>
          <cell r="E1103">
            <v>6201</v>
          </cell>
          <cell r="F1103">
            <v>40244</v>
          </cell>
        </row>
        <row r="1104">
          <cell r="A1104">
            <v>302211</v>
          </cell>
          <cell r="B1104" t="str">
            <v xml:space="preserve">  L°p t¶m cæt BT   Tlõìng c¶u kiÎn&lt;=2.5T¶n  </v>
          </cell>
          <cell r="C1104" t="str">
            <v xml:space="preserve"> CŸi </v>
          </cell>
          <cell r="D1104">
            <v>81309</v>
          </cell>
          <cell r="E1104">
            <v>11725</v>
          </cell>
          <cell r="F1104">
            <v>32479</v>
          </cell>
        </row>
        <row r="1105">
          <cell r="A1105">
            <v>302212</v>
          </cell>
          <cell r="B1105" t="str">
            <v xml:space="preserve">  L°p t¶m cæt BT   Tlõìng c¶u kiÎn&lt;=5.0T¶n  </v>
          </cell>
          <cell r="C1105" t="str">
            <v xml:space="preserve"> CŸi </v>
          </cell>
          <cell r="D1105">
            <v>51309</v>
          </cell>
          <cell r="E1105">
            <v>13191</v>
          </cell>
          <cell r="F1105">
            <v>41664</v>
          </cell>
        </row>
        <row r="1106">
          <cell r="A1106">
            <v>302213</v>
          </cell>
          <cell r="B1106" t="str">
            <v xml:space="preserve">  L°p t¶m cæt BT   Tlõìng c¶u kiÎn&lt;=7.0T¶n  </v>
          </cell>
          <cell r="C1106" t="str">
            <v xml:space="preserve"> CŸi </v>
          </cell>
          <cell r="D1106">
            <v>95512</v>
          </cell>
          <cell r="E1106">
            <v>17814</v>
          </cell>
          <cell r="F1106">
            <v>50850</v>
          </cell>
        </row>
        <row r="1107">
          <cell r="A1107">
            <v>302214</v>
          </cell>
          <cell r="B1107" t="str">
            <v xml:space="preserve">  L°p t¶m cæt BT   Tlõìng c¶u kiÎn&gt; 7.0T¶n  </v>
          </cell>
          <cell r="C1107" t="str">
            <v xml:space="preserve"> CŸi </v>
          </cell>
          <cell r="D1107">
            <v>95512</v>
          </cell>
          <cell r="E1107">
            <v>19054</v>
          </cell>
          <cell r="F1107">
            <v>73813</v>
          </cell>
        </row>
        <row r="1108">
          <cell r="A1108">
            <v>302311</v>
          </cell>
          <cell r="B1108" t="str">
            <v xml:space="preserve">  L°p x¡,d·m,gi±ng BT Tlõìng ckiÎn&lt;=1.0T¶n  </v>
          </cell>
          <cell r="C1108" t="str">
            <v xml:space="preserve"> CŸi </v>
          </cell>
          <cell r="D1108">
            <v>64341</v>
          </cell>
          <cell r="E1108">
            <v>5525</v>
          </cell>
          <cell r="F1108">
            <v>40244</v>
          </cell>
        </row>
        <row r="1109">
          <cell r="A1109">
            <v>302312</v>
          </cell>
          <cell r="B1109" t="str">
            <v xml:space="preserve">  L°p x¡,d·m,gi±ng BT Tlõìng ckiÎn&lt;=3.0T¶n  </v>
          </cell>
          <cell r="C1109" t="str">
            <v xml:space="preserve"> CŸi </v>
          </cell>
          <cell r="D1109">
            <v>239203</v>
          </cell>
          <cell r="E1109">
            <v>10485</v>
          </cell>
          <cell r="F1109">
            <v>58614</v>
          </cell>
        </row>
        <row r="1110">
          <cell r="A1110">
            <v>302313</v>
          </cell>
          <cell r="B1110" t="str">
            <v xml:space="preserve">  L°p x¡,d·m,gi±ng BT Tlõìng ckiÎn&lt;=5.0T¶n  </v>
          </cell>
          <cell r="C1110" t="str">
            <v xml:space="preserve"> CŸi </v>
          </cell>
          <cell r="D1110">
            <v>239203</v>
          </cell>
          <cell r="E1110">
            <v>11725</v>
          </cell>
          <cell r="F1110">
            <v>72392</v>
          </cell>
        </row>
        <row r="1111">
          <cell r="A1111">
            <v>302411</v>
          </cell>
          <cell r="B1111" t="str">
            <v xml:space="preserve">  L°p d·m c·u tròc BT Tlõìng ckiÎn&lt;=3.0T¶n  </v>
          </cell>
          <cell r="C1111" t="str">
            <v xml:space="preserve"> CŸi </v>
          </cell>
          <cell r="D1111">
            <v>245842</v>
          </cell>
          <cell r="E1111">
            <v>14179</v>
          </cell>
          <cell r="F1111">
            <v>423693</v>
          </cell>
        </row>
        <row r="1112">
          <cell r="A1112">
            <v>302412</v>
          </cell>
          <cell r="B1112" t="str">
            <v xml:space="preserve">  L°p d·m c·u tròc BT Tlõìng ckiÎn&gt; 3.0T¶n  </v>
          </cell>
          <cell r="C1112" t="str">
            <v xml:space="preserve"> CŸi </v>
          </cell>
          <cell r="D1112">
            <v>245842</v>
          </cell>
          <cell r="E1112">
            <v>16915</v>
          </cell>
          <cell r="F1112">
            <v>475079</v>
          </cell>
        </row>
        <row r="1113">
          <cell r="A1113">
            <v>302421</v>
          </cell>
          <cell r="B1113" t="str">
            <v xml:space="preserve">  L°p vÖ k¿o BÅ táng  Tlõìng ckiÎn&lt;=5.0T¶n  </v>
          </cell>
          <cell r="C1113" t="str">
            <v xml:space="preserve"> CŸi </v>
          </cell>
          <cell r="D1113">
            <v>156708</v>
          </cell>
          <cell r="E1113">
            <v>27114</v>
          </cell>
          <cell r="F1113">
            <v>179612</v>
          </cell>
        </row>
        <row r="1114">
          <cell r="A1114">
            <v>302422</v>
          </cell>
          <cell r="B1114" t="str">
            <v xml:space="preserve">  L°p vÖ k¿o BÅ táng  Tlõìng ckiÎn&gt; 5.0T¶n  </v>
          </cell>
          <cell r="C1114" t="str">
            <v xml:space="preserve"> CŸi </v>
          </cell>
          <cell r="D1114">
            <v>156708</v>
          </cell>
          <cell r="E1114">
            <v>33955</v>
          </cell>
          <cell r="F1114">
            <v>211728</v>
          </cell>
        </row>
        <row r="1115">
          <cell r="A1115">
            <v>302511</v>
          </cell>
          <cell r="B1115" t="str">
            <v xml:space="preserve">  L°p giŸ ½ë mŸi châng diÅm             </v>
          </cell>
          <cell r="C1115" t="str">
            <v xml:space="preserve"> CŸi </v>
          </cell>
          <cell r="D1115">
            <v>66525</v>
          </cell>
          <cell r="E1115">
            <v>16574</v>
          </cell>
          <cell r="F1115">
            <v>156811</v>
          </cell>
        </row>
        <row r="1116">
          <cell r="A1116">
            <v>302521</v>
          </cell>
          <cell r="B1116" t="str">
            <v xml:space="preserve">  L°p CSçn,CSä,LChèp,NHoa,T‡an = cç gièi    </v>
          </cell>
          <cell r="C1116" t="str">
            <v xml:space="preserve"> CŸi </v>
          </cell>
          <cell r="D1116">
            <v>10912</v>
          </cell>
          <cell r="E1116">
            <v>6201</v>
          </cell>
          <cell r="F1116">
            <v>49188</v>
          </cell>
        </row>
        <row r="1117">
          <cell r="A1117">
            <v>302522</v>
          </cell>
          <cell r="B1117" t="str">
            <v xml:space="preserve">  L°p CSçn,CSä,LChèp,NHoa,T‡an = thð cáng   </v>
          </cell>
          <cell r="C1117" t="str">
            <v xml:space="preserve"> CŸi </v>
          </cell>
          <cell r="D1117">
            <v>6995</v>
          </cell>
          <cell r="E1117">
            <v>9583</v>
          </cell>
          <cell r="F1117">
            <v>0</v>
          </cell>
        </row>
        <row r="1118">
          <cell r="A1118">
            <v>302611</v>
          </cell>
          <cell r="B1118" t="str">
            <v xml:space="preserve">  L°p panen                                 </v>
          </cell>
          <cell r="C1118" t="str">
            <v xml:space="preserve"> CŸi </v>
          </cell>
          <cell r="D1118">
            <v>22030</v>
          </cell>
          <cell r="E1118">
            <v>1015</v>
          </cell>
          <cell r="F1118">
            <v>14611</v>
          </cell>
        </row>
        <row r="1119">
          <cell r="A1119">
            <v>302621</v>
          </cell>
          <cell r="B1119" t="str">
            <v xml:space="preserve">  L°p t¶m mŸi                               </v>
          </cell>
          <cell r="C1119" t="str">
            <v xml:space="preserve"> CŸi </v>
          </cell>
          <cell r="D1119">
            <v>22030</v>
          </cell>
          <cell r="E1119">
            <v>1127</v>
          </cell>
          <cell r="F1119">
            <v>15070</v>
          </cell>
        </row>
        <row r="1120">
          <cell r="A1120">
            <v>302631</v>
          </cell>
          <cell r="B1120" t="str">
            <v xml:space="preserve">  L°p mŸng nõèc                             </v>
          </cell>
          <cell r="C1120" t="str">
            <v xml:space="preserve"> CŸi </v>
          </cell>
          <cell r="D1120">
            <v>22030</v>
          </cell>
          <cell r="E1120">
            <v>1691</v>
          </cell>
          <cell r="F1120">
            <v>18744</v>
          </cell>
        </row>
        <row r="1121">
          <cell r="A1121">
            <v>302641</v>
          </cell>
          <cell r="B1121" t="str">
            <v xml:space="preserve">  L°p mŸi h°t                               </v>
          </cell>
          <cell r="C1121" t="str">
            <v xml:space="preserve"> CŸi </v>
          </cell>
          <cell r="D1121">
            <v>40846</v>
          </cell>
          <cell r="E1121">
            <v>3044</v>
          </cell>
          <cell r="F1121">
            <v>22963</v>
          </cell>
        </row>
        <row r="1122">
          <cell r="A1122">
            <v>304111</v>
          </cell>
          <cell r="B1122" t="str">
            <v xml:space="preserve">  Cât th¾p thµn ½¡i nõèc d=10-12            </v>
          </cell>
          <cell r="C1122" t="str">
            <v xml:space="preserve"> t¶n </v>
          </cell>
          <cell r="D1122">
            <v>4282940</v>
          </cell>
          <cell r="E1122">
            <v>644183</v>
          </cell>
          <cell r="F1122">
            <v>503739</v>
          </cell>
        </row>
        <row r="1123">
          <cell r="A1123">
            <v>304112</v>
          </cell>
          <cell r="B1123" t="str">
            <v xml:space="preserve">  Cât th¾p âng khÜi      d=10-12            </v>
          </cell>
          <cell r="C1123" t="str">
            <v xml:space="preserve"> t¶n </v>
          </cell>
          <cell r="D1123">
            <v>4282940</v>
          </cell>
          <cell r="E1123">
            <v>514053</v>
          </cell>
          <cell r="F1123">
            <v>431889</v>
          </cell>
        </row>
        <row r="1124">
          <cell r="A1124">
            <v>304112</v>
          </cell>
          <cell r="B1124" t="str">
            <v xml:space="preserve">  Cât th¾p thµn xi lá    d=10-12            </v>
          </cell>
          <cell r="C1124" t="str">
            <v xml:space="preserve"> t¶n </v>
          </cell>
          <cell r="D1124">
            <v>4282940</v>
          </cell>
          <cell r="E1124">
            <v>357089</v>
          </cell>
          <cell r="F1124">
            <v>403741</v>
          </cell>
        </row>
        <row r="1125">
          <cell r="A1125">
            <v>400110</v>
          </cell>
          <cell r="B1125" t="str">
            <v xml:space="preserve">  SX,LD k¿o mŸi ngÜi,gå hãng s°c,L&lt;=6.9m</v>
          </cell>
          <cell r="C1125" t="str">
            <v xml:space="preserve"> m3 </v>
          </cell>
          <cell r="D1125">
            <v>1554444</v>
          </cell>
          <cell r="E1125">
            <v>89172</v>
          </cell>
          <cell r="F1125">
            <v>0</v>
          </cell>
        </row>
        <row r="1126">
          <cell r="A1126">
            <v>400120</v>
          </cell>
          <cell r="B1126" t="str">
            <v xml:space="preserve">  SX,LD k¿o mŸi ngÜi,gå hãng s°c,L&lt;=8.1m</v>
          </cell>
          <cell r="C1126" t="str">
            <v xml:space="preserve"> m3 </v>
          </cell>
          <cell r="D1126">
            <v>1507704</v>
          </cell>
          <cell r="E1126">
            <v>114571</v>
          </cell>
          <cell r="F1126">
            <v>0</v>
          </cell>
        </row>
        <row r="1127">
          <cell r="A1127">
            <v>400130</v>
          </cell>
          <cell r="B1127" t="str">
            <v xml:space="preserve">  SX,LD k¿o mŸi ngÜi,gå hãng s°c,L&lt;=9.0m</v>
          </cell>
          <cell r="C1127" t="str">
            <v xml:space="preserve"> m3 </v>
          </cell>
          <cell r="D1127">
            <v>1535421</v>
          </cell>
          <cell r="E1127">
            <v>117760</v>
          </cell>
          <cell r="F1127">
            <v>0</v>
          </cell>
        </row>
        <row r="1128">
          <cell r="A1128">
            <v>400140</v>
          </cell>
          <cell r="B1128" t="str">
            <v xml:space="preserve">  SX,LD k¿o mŸi ngÜi,gå hãng s°c,L&gt; 10m </v>
          </cell>
          <cell r="C1128" t="str">
            <v xml:space="preserve"> m3 </v>
          </cell>
          <cell r="D1128">
            <v>1391674</v>
          </cell>
          <cell r="E1128">
            <v>128425</v>
          </cell>
          <cell r="F1128">
            <v>0</v>
          </cell>
        </row>
        <row r="1129">
          <cell r="A1129">
            <v>400210</v>
          </cell>
          <cell r="B1129" t="str">
            <v xml:space="preserve">  SX,LD k¿o mŸi FibroXM,gå hãng s°c,L&lt;4.0m  </v>
          </cell>
          <cell r="C1129" t="str">
            <v xml:space="preserve"> m3 </v>
          </cell>
          <cell r="D1129">
            <v>1382778</v>
          </cell>
          <cell r="E1129">
            <v>92800</v>
          </cell>
          <cell r="F1129">
            <v>0</v>
          </cell>
        </row>
        <row r="1130">
          <cell r="A1130">
            <v>400220</v>
          </cell>
          <cell r="B1130" t="str">
            <v xml:space="preserve">  SX,LD k¿o mŸi FibroXM,gå hãng s°c,L&lt;5.7m  </v>
          </cell>
          <cell r="C1130" t="str">
            <v xml:space="preserve"> m3 </v>
          </cell>
          <cell r="D1130">
            <v>1371799</v>
          </cell>
          <cell r="E1130">
            <v>99288</v>
          </cell>
          <cell r="F1130">
            <v>0</v>
          </cell>
        </row>
        <row r="1131">
          <cell r="A1131">
            <v>400230</v>
          </cell>
          <cell r="B1131" t="str">
            <v xml:space="preserve">  SX,LD k¿o mŸi FibroXM,gå hãng s°c,L&lt;6.9m  </v>
          </cell>
          <cell r="C1131" t="str">
            <v xml:space="preserve"> m3 </v>
          </cell>
          <cell r="D1131">
            <v>1302348</v>
          </cell>
          <cell r="E1131">
            <v>107314</v>
          </cell>
          <cell r="F1131">
            <v>0</v>
          </cell>
        </row>
        <row r="1132">
          <cell r="A1132">
            <v>400240</v>
          </cell>
          <cell r="B1132" t="str">
            <v xml:space="preserve">  SX,LD k¿o mŸi FibroXM,gå hãng s°c,L&lt;8.1m  </v>
          </cell>
          <cell r="C1132" t="str">
            <v xml:space="preserve"> m3 </v>
          </cell>
          <cell r="D1132">
            <v>1322365</v>
          </cell>
          <cell r="E1132">
            <v>116880</v>
          </cell>
          <cell r="F1132">
            <v>0</v>
          </cell>
        </row>
        <row r="1133">
          <cell r="A1133">
            <v>400250</v>
          </cell>
          <cell r="B1133" t="str">
            <v xml:space="preserve">  SX,LD k¿o mŸi FibroXM,gå hãng s°c,L&lt;9.0m  </v>
          </cell>
          <cell r="C1133" t="str">
            <v xml:space="preserve"> m3 </v>
          </cell>
          <cell r="D1133">
            <v>1488617</v>
          </cell>
          <cell r="E1133">
            <v>118090</v>
          </cell>
          <cell r="F1133">
            <v>0</v>
          </cell>
        </row>
        <row r="1134">
          <cell r="A1134">
            <v>400260</v>
          </cell>
          <cell r="B1134" t="str">
            <v xml:space="preserve">  SX,LD k¿o mŸi FibroXM,gå hãng s°c,L&gt;10 m  </v>
          </cell>
          <cell r="C1134" t="str">
            <v xml:space="preserve"> m3 </v>
          </cell>
          <cell r="D1134">
            <v>1567424</v>
          </cell>
          <cell r="E1134">
            <v>126886</v>
          </cell>
          <cell r="F1134">
            <v>0</v>
          </cell>
        </row>
        <row r="1135">
          <cell r="A1135">
            <v>400310</v>
          </cell>
          <cell r="B1135" t="str">
            <v xml:space="preserve">  SX,LD k¿o hån hìp,mŸingÜi,gå HS°c,L&lt;8.1m  </v>
          </cell>
          <cell r="C1135" t="str">
            <v xml:space="preserve"> m3 </v>
          </cell>
          <cell r="D1135">
            <v>1320292</v>
          </cell>
          <cell r="E1135">
            <v>111492</v>
          </cell>
          <cell r="F1135">
            <v>0</v>
          </cell>
        </row>
        <row r="1136">
          <cell r="A1136">
            <v>400310</v>
          </cell>
          <cell r="B1136" t="str">
            <v xml:space="preserve">  SX,LD k¿o hån hìp,mŸi ngÜi,gå HS°c,L&lt;9m   </v>
          </cell>
          <cell r="C1136" t="str">
            <v xml:space="preserve"> m3 </v>
          </cell>
          <cell r="D1136">
            <v>1412751</v>
          </cell>
          <cell r="E1136">
            <v>113472</v>
          </cell>
          <cell r="F1136">
            <v>0</v>
          </cell>
        </row>
        <row r="1137">
          <cell r="A1137">
            <v>400310</v>
          </cell>
          <cell r="B1137" t="str">
            <v xml:space="preserve">  SX,LD k¿o hån hìp,mŸi ngÜi,gå HS°c,L&gt;10m  </v>
          </cell>
          <cell r="C1137" t="str">
            <v xml:space="preserve"> m3 </v>
          </cell>
          <cell r="D1137">
            <v>1291044</v>
          </cell>
          <cell r="E1137">
            <v>119849</v>
          </cell>
          <cell r="F1137">
            <v>0</v>
          </cell>
        </row>
        <row r="1138">
          <cell r="A1138">
            <v>400410</v>
          </cell>
          <cell r="B1138" t="str">
            <v xml:space="preserve">  SX,LD k¿o HHìp gå+s°t,mŸi FibroXM,L&lt;8.1m  </v>
          </cell>
          <cell r="C1138" t="str">
            <v xml:space="preserve"> m3 </v>
          </cell>
          <cell r="D1138">
            <v>1397254</v>
          </cell>
          <cell r="E1138">
            <v>106545</v>
          </cell>
          <cell r="F1138">
            <v>0</v>
          </cell>
        </row>
        <row r="1139">
          <cell r="A1139">
            <v>400420</v>
          </cell>
          <cell r="B1139" t="str">
            <v xml:space="preserve">  SX,LD k¿o HHìp gå+s°t,mŸi FibroXM,L&lt;9.0m  </v>
          </cell>
          <cell r="C1139" t="str">
            <v xml:space="preserve"> m3 </v>
          </cell>
          <cell r="D1139">
            <v>1341808</v>
          </cell>
          <cell r="E1139">
            <v>110613</v>
          </cell>
          <cell r="F1139">
            <v>0</v>
          </cell>
        </row>
        <row r="1140">
          <cell r="A1140">
            <v>400430</v>
          </cell>
          <cell r="B1140" t="str">
            <v xml:space="preserve">  SX,LD k¿o HHìp gå+s°t,mŸi FibroXM,L&gt;10.m  </v>
          </cell>
          <cell r="C1140" t="str">
            <v xml:space="preserve"> m3 </v>
          </cell>
          <cell r="D1140">
            <v>1554025</v>
          </cell>
          <cell r="E1140">
            <v>131834</v>
          </cell>
          <cell r="F1140">
            <v>0</v>
          </cell>
        </row>
        <row r="1141">
          <cell r="A1141">
            <v>401210</v>
          </cell>
          <cell r="B1141" t="str">
            <v xml:space="preserve">  SXgi±ng vÖ k¿o theomŸi gian giùa  L&lt;8.1m  </v>
          </cell>
          <cell r="C1141" t="str">
            <v xml:space="preserve"> m3 </v>
          </cell>
          <cell r="D1141">
            <v>1375419</v>
          </cell>
          <cell r="E1141">
            <v>123874</v>
          </cell>
          <cell r="F1141">
            <v>0</v>
          </cell>
        </row>
        <row r="1142">
          <cell r="A1142">
            <v>401220</v>
          </cell>
          <cell r="B1142" t="str">
            <v xml:space="preserve">  SXgi±ng vÖ k¿o theo mŸi gian giùa L&lt;=9m   </v>
          </cell>
          <cell r="C1142" t="str">
            <v xml:space="preserve"> m3 </v>
          </cell>
          <cell r="D1142">
            <v>1364544</v>
          </cell>
          <cell r="E1142">
            <v>129495</v>
          </cell>
          <cell r="F1142">
            <v>0</v>
          </cell>
        </row>
        <row r="1143">
          <cell r="A1143">
            <v>401230</v>
          </cell>
          <cell r="B1143" t="str">
            <v xml:space="preserve">  SXgi±ng vÖ k¿o theo mŸi gian giùa L&gt;10m   </v>
          </cell>
          <cell r="C1143" t="str">
            <v xml:space="preserve"> m3 </v>
          </cell>
          <cell r="D1143">
            <v>1319544</v>
          </cell>
          <cell r="E1143">
            <v>102580</v>
          </cell>
          <cell r="F1143">
            <v>0</v>
          </cell>
        </row>
        <row r="1144">
          <cell r="A1144">
            <v>401240</v>
          </cell>
          <cell r="B1144" t="str">
            <v xml:space="preserve">  SXgi±ng vÖ k¿o theo mŸi gian ½hãi L&lt;8.1m  </v>
          </cell>
          <cell r="C1144" t="str">
            <v xml:space="preserve"> m3 </v>
          </cell>
          <cell r="D1144">
            <v>1378294</v>
          </cell>
          <cell r="E1144">
            <v>123009</v>
          </cell>
          <cell r="F1144">
            <v>0</v>
          </cell>
        </row>
        <row r="1145">
          <cell r="A1145">
            <v>401250</v>
          </cell>
          <cell r="B1145" t="str">
            <v xml:space="preserve">  SXgi±ng vÖ k¿o theo mŸi gian ½hãi L&lt;=9m   </v>
          </cell>
          <cell r="C1145" t="str">
            <v xml:space="preserve"> m3 </v>
          </cell>
          <cell r="D1145">
            <v>1364544</v>
          </cell>
          <cell r="E1145">
            <v>123009</v>
          </cell>
          <cell r="F1145">
            <v>0</v>
          </cell>
        </row>
        <row r="1146">
          <cell r="A1146">
            <v>401260</v>
          </cell>
          <cell r="B1146" t="str">
            <v xml:space="preserve">  SXgi±ng vÖ k¿o theo mŸi gian ½hãi L&gt;10m   </v>
          </cell>
          <cell r="C1146" t="str">
            <v xml:space="preserve"> m3 </v>
          </cell>
          <cell r="D1146">
            <v>1342669</v>
          </cell>
          <cell r="E1146">
            <v>120847</v>
          </cell>
          <cell r="F1146">
            <v>0</v>
          </cell>
        </row>
        <row r="1147">
          <cell r="A1147">
            <v>401310</v>
          </cell>
          <cell r="B1147" t="str">
            <v xml:space="preserve">  SX,LD gi±ng vÖ k¿o s°t trÝn,L&lt;=15m    </v>
          </cell>
          <cell r="C1147" t="str">
            <v xml:space="preserve"> t¶n </v>
          </cell>
          <cell r="D1147">
            <v>8588679</v>
          </cell>
          <cell r="E1147">
            <v>390538</v>
          </cell>
          <cell r="F1147">
            <v>0</v>
          </cell>
        </row>
        <row r="1148">
          <cell r="A1148">
            <v>401410</v>
          </cell>
          <cell r="B1148" t="str">
            <v xml:space="preserve">  SX,LD x¡ gã gå mŸi th²ng                  </v>
          </cell>
          <cell r="C1148" t="str">
            <v xml:space="preserve"> m3 </v>
          </cell>
          <cell r="D1148">
            <v>1129120</v>
          </cell>
          <cell r="E1148">
            <v>41066</v>
          </cell>
          <cell r="F1148">
            <v>0</v>
          </cell>
        </row>
        <row r="1149">
          <cell r="A1149">
            <v>401420</v>
          </cell>
          <cell r="B1149" t="str">
            <v xml:space="preserve">  SX,LD x¡ gã gå mŸi nâi,mŸi gÜc            </v>
          </cell>
          <cell r="C1149" t="str">
            <v xml:space="preserve"> m3 </v>
          </cell>
          <cell r="D1149">
            <v>1129120</v>
          </cell>
          <cell r="E1149">
            <v>41066</v>
          </cell>
          <cell r="F1149">
            <v>0</v>
          </cell>
        </row>
        <row r="1150">
          <cell r="A1150">
            <v>401430</v>
          </cell>
          <cell r="B1150" t="str">
            <v xml:space="preserve">  SX,LD c·u phong                           </v>
          </cell>
          <cell r="C1150" t="str">
            <v xml:space="preserve"> m3 </v>
          </cell>
          <cell r="D1150">
            <v>1128875</v>
          </cell>
          <cell r="E1150">
            <v>32170</v>
          </cell>
          <cell r="F1150">
            <v>0</v>
          </cell>
        </row>
        <row r="1151">
          <cell r="A1151">
            <v>402110</v>
          </cell>
          <cell r="B1151" t="str">
            <v xml:space="preserve">  L°p dúng cŸc lo­i khuán cøa gå            </v>
          </cell>
          <cell r="C1151" t="str">
            <v xml:space="preserve"> m</v>
          </cell>
          <cell r="D1151">
            <v>1860</v>
          </cell>
          <cell r="E1151">
            <v>2255</v>
          </cell>
          <cell r="F1151">
            <v>0</v>
          </cell>
        </row>
        <row r="1152">
          <cell r="A1152">
            <v>402210</v>
          </cell>
          <cell r="B1152" t="str">
            <v xml:space="preserve">  L°p cøa gå v¡o khuán                      </v>
          </cell>
          <cell r="C1152" t="str">
            <v xml:space="preserve"> m2 </v>
          </cell>
          <cell r="D1152">
            <v>0</v>
          </cell>
          <cell r="E1152">
            <v>2819</v>
          </cell>
          <cell r="F1152">
            <v>0</v>
          </cell>
        </row>
        <row r="1153">
          <cell r="A1153">
            <v>402220</v>
          </cell>
          <cell r="B1153" t="str">
            <v xml:space="preserve">  L°p cøa kháng cÜ khuán                    </v>
          </cell>
          <cell r="C1153" t="str">
            <v xml:space="preserve"> m2 </v>
          </cell>
          <cell r="D1153">
            <v>2007</v>
          </cell>
          <cell r="E1153">
            <v>4510</v>
          </cell>
          <cell r="F1153">
            <v>0</v>
          </cell>
        </row>
        <row r="1154">
          <cell r="A1154">
            <v>500111</v>
          </cell>
          <cell r="B1154" t="str">
            <v xml:space="preserve">  SX vÖ k¿o th¾p hÖnh liÅn kÆt h¡n,L&lt;= 9m   </v>
          </cell>
          <cell r="C1154" t="str">
            <v xml:space="preserve"> t¶n </v>
          </cell>
          <cell r="D1154">
            <v>5033204</v>
          </cell>
          <cell r="E1154">
            <v>480890</v>
          </cell>
          <cell r="F1154">
            <v>873618</v>
          </cell>
        </row>
        <row r="1155">
          <cell r="A1155">
            <v>500112</v>
          </cell>
          <cell r="B1155" t="str">
            <v xml:space="preserve">  SX vÖ k¿o th¾p hÖnh liÅn kÆt h¡n,L&lt;=12m   </v>
          </cell>
          <cell r="C1155" t="str">
            <v xml:space="preserve"> t¶n </v>
          </cell>
          <cell r="D1155">
            <v>4959950</v>
          </cell>
          <cell r="E1155">
            <v>454846</v>
          </cell>
          <cell r="F1155">
            <v>573342</v>
          </cell>
        </row>
        <row r="1156">
          <cell r="A1156">
            <v>500113</v>
          </cell>
          <cell r="B1156" t="str">
            <v xml:space="preserve">  SX vÖ k¿o th¾p hÖnh liÅn kÆt h¡n,L&lt;=15m   </v>
          </cell>
          <cell r="C1156" t="str">
            <v xml:space="preserve"> t¶n </v>
          </cell>
          <cell r="D1156">
            <v>4860854</v>
          </cell>
          <cell r="E1156">
            <v>586371</v>
          </cell>
          <cell r="F1156">
            <v>450812</v>
          </cell>
        </row>
        <row r="1157">
          <cell r="A1157">
            <v>500114</v>
          </cell>
          <cell r="B1157" t="str">
            <v xml:space="preserve">  SX vÖ k¿o th¾p hÖnh liÅn kÆt h¡n,L&lt;=18m   </v>
          </cell>
          <cell r="C1157" t="str">
            <v xml:space="preserve"> t¶n </v>
          </cell>
          <cell r="D1157">
            <v>4997790</v>
          </cell>
          <cell r="E1157">
            <v>435397</v>
          </cell>
          <cell r="F1157">
            <v>462224</v>
          </cell>
        </row>
        <row r="1158">
          <cell r="A1158">
            <v>500115</v>
          </cell>
          <cell r="B1158" t="str">
            <v xml:space="preserve">  SX vÖ k¿o th¾p hÖnh liÅn kÆt h¡n,L&lt;=18m   </v>
          </cell>
          <cell r="C1158" t="str">
            <v xml:space="preserve"> t¶n </v>
          </cell>
          <cell r="D1158">
            <v>4861407</v>
          </cell>
          <cell r="E1158">
            <v>367220</v>
          </cell>
          <cell r="F1158">
            <v>260639</v>
          </cell>
        </row>
        <row r="1159">
          <cell r="A1159">
            <v>500116</v>
          </cell>
          <cell r="B1159" t="str">
            <v xml:space="preserve">  SX vÖ k¿o th¾p hÖnh liÅn kÆt h¡n,L&lt;=21m   </v>
          </cell>
          <cell r="C1159" t="str">
            <v xml:space="preserve"> t¶n </v>
          </cell>
          <cell r="D1159">
            <v>4808626</v>
          </cell>
          <cell r="E1159">
            <v>320127</v>
          </cell>
          <cell r="F1159">
            <v>404723</v>
          </cell>
        </row>
        <row r="1160">
          <cell r="A1160">
            <v>500211</v>
          </cell>
          <cell r="B1160" t="str">
            <v xml:space="preserve">  SX k¿o th¾p,(thanh h­ =th¾p trÝn),L&lt;= 9m  </v>
          </cell>
          <cell r="C1160" t="str">
            <v xml:space="preserve"> t¶n </v>
          </cell>
          <cell r="D1160">
            <v>5525928</v>
          </cell>
          <cell r="E1160">
            <v>749639</v>
          </cell>
          <cell r="F1160">
            <v>589365</v>
          </cell>
        </row>
        <row r="1161">
          <cell r="A1161">
            <v>500212</v>
          </cell>
          <cell r="B1161" t="str">
            <v xml:space="preserve">  SX k¿o th¾p,(thanh h­ =th¾p trÝn),L&lt;=12m  </v>
          </cell>
          <cell r="C1161" t="str">
            <v xml:space="preserve"> t¶n </v>
          </cell>
          <cell r="D1161">
            <v>5068530</v>
          </cell>
          <cell r="E1161">
            <v>502615</v>
          </cell>
          <cell r="F1161">
            <v>448317</v>
          </cell>
        </row>
        <row r="1162">
          <cell r="A1162">
            <v>500213</v>
          </cell>
          <cell r="B1162" t="str">
            <v xml:space="preserve">  SX k¿o th¾p,(thanh h­ =th¾p trÝn),L&lt;=15m  </v>
          </cell>
          <cell r="C1162" t="str">
            <v xml:space="preserve"> t¶n </v>
          </cell>
          <cell r="D1162">
            <v>5226986</v>
          </cell>
          <cell r="E1162">
            <v>430121</v>
          </cell>
          <cell r="F1162">
            <v>297391</v>
          </cell>
        </row>
        <row r="1163">
          <cell r="A1163">
            <v>500311</v>
          </cell>
          <cell r="B1163" t="str">
            <v xml:space="preserve">  SX gi±ng mŸi                              </v>
          </cell>
          <cell r="C1163" t="str">
            <v xml:space="preserve"> t¶n </v>
          </cell>
          <cell r="D1163">
            <v>4510122</v>
          </cell>
          <cell r="E1163">
            <v>409994</v>
          </cell>
          <cell r="F1163">
            <v>63440</v>
          </cell>
        </row>
        <row r="1164">
          <cell r="A1164">
            <v>500321</v>
          </cell>
          <cell r="B1164" t="str">
            <v xml:space="preserve">  SX x¡ gã 1 s°t hÖnh lèn                   </v>
          </cell>
          <cell r="C1164" t="str">
            <v xml:space="preserve"> t¶n </v>
          </cell>
          <cell r="D1164">
            <v>4230703</v>
          </cell>
          <cell r="E1164">
            <v>75881</v>
          </cell>
          <cell r="F1164">
            <v>0</v>
          </cell>
        </row>
        <row r="1165">
          <cell r="A1165">
            <v>500411</v>
          </cell>
          <cell r="B1165" t="str">
            <v xml:space="preserve">  SX d·m tõéng,cæt,d·m dõèi vÖ k¿o          </v>
          </cell>
          <cell r="C1165" t="str">
            <v xml:space="preserve"> t¶n </v>
          </cell>
          <cell r="D1165">
            <v>4745873</v>
          </cell>
          <cell r="E1165">
            <v>402555</v>
          </cell>
          <cell r="F1165">
            <v>399320</v>
          </cell>
        </row>
        <row r="1166">
          <cell r="A1166">
            <v>500421</v>
          </cell>
          <cell r="B1166" t="str">
            <v xml:space="preserve">  SX d·m mŸi                                </v>
          </cell>
          <cell r="C1166" t="str">
            <v xml:space="preserve"> t¶n </v>
          </cell>
          <cell r="D1166">
            <v>4538710</v>
          </cell>
          <cell r="E1166">
            <v>283079</v>
          </cell>
          <cell r="F1166">
            <v>359946</v>
          </cell>
        </row>
        <row r="1167">
          <cell r="A1167">
            <v>500431</v>
          </cell>
          <cell r="B1167" t="str">
            <v xml:space="preserve">  SX d·m c·u tròc th¾p                      </v>
          </cell>
          <cell r="C1167" t="str">
            <v xml:space="preserve"> t¶n </v>
          </cell>
          <cell r="D1167">
            <v>4793257</v>
          </cell>
          <cell r="E1167">
            <v>254904</v>
          </cell>
          <cell r="F1167">
            <v>395410</v>
          </cell>
        </row>
        <row r="1168">
          <cell r="A1168">
            <v>500511</v>
          </cell>
          <cell r="B1168" t="str">
            <v xml:space="preserve">  SX thang s°t                              </v>
          </cell>
          <cell r="C1168" t="str">
            <v xml:space="preserve"> t¶n </v>
          </cell>
          <cell r="D1168">
            <v>4435618</v>
          </cell>
          <cell r="E1168">
            <v>320115</v>
          </cell>
          <cell r="F1168">
            <v>569259</v>
          </cell>
        </row>
        <row r="1169">
          <cell r="A1169">
            <v>500521</v>
          </cell>
          <cell r="B1169" t="str">
            <v xml:space="preserve">  SX lan can s°t                            </v>
          </cell>
          <cell r="C1169" t="str">
            <v xml:space="preserve"> t¶n </v>
          </cell>
          <cell r="D1169">
            <v>4674571</v>
          </cell>
          <cell r="E1169">
            <v>397607</v>
          </cell>
          <cell r="F1169">
            <v>230922</v>
          </cell>
        </row>
        <row r="1170">
          <cell r="A1170">
            <v>500531</v>
          </cell>
          <cell r="B1170" t="str">
            <v xml:space="preserve">  SX cøa sä tréi th¾p                       </v>
          </cell>
          <cell r="C1170" t="str">
            <v xml:space="preserve"> t¶n </v>
          </cell>
          <cell r="D1170">
            <v>4283030</v>
          </cell>
          <cell r="E1170">
            <v>976722</v>
          </cell>
          <cell r="F1170">
            <v>1113779</v>
          </cell>
        </row>
        <row r="1171">
          <cell r="A1171">
            <v>500611</v>
          </cell>
          <cell r="B1171" t="str">
            <v xml:space="preserve">  SX h¡ng r¡o lõèi th¾p                     </v>
          </cell>
          <cell r="C1171" t="str">
            <v xml:space="preserve"> m2 </v>
          </cell>
          <cell r="D1171">
            <v>84651</v>
          </cell>
          <cell r="E1171">
            <v>13191</v>
          </cell>
          <cell r="F1171">
            <v>6344</v>
          </cell>
        </row>
        <row r="1172">
          <cell r="A1172">
            <v>500612</v>
          </cell>
          <cell r="B1172" t="str">
            <v xml:space="preserve">  SX h¡ng r¡o song s°t trÝn                 </v>
          </cell>
          <cell r="C1172" t="str">
            <v xml:space="preserve"> m2 </v>
          </cell>
          <cell r="D1172">
            <v>102754</v>
          </cell>
          <cell r="E1172">
            <v>14657</v>
          </cell>
          <cell r="F1172">
            <v>7613</v>
          </cell>
        </row>
        <row r="1173">
          <cell r="A1173">
            <v>500621</v>
          </cell>
          <cell r="B1173" t="str">
            <v xml:space="preserve">  SX cøa lõèi th¾p (khung th¾p)             </v>
          </cell>
          <cell r="C1173" t="str">
            <v xml:space="preserve"> m2 </v>
          </cell>
          <cell r="D1173">
            <v>103052</v>
          </cell>
          <cell r="E1173">
            <v>16912</v>
          </cell>
          <cell r="F1173">
            <v>9516</v>
          </cell>
        </row>
        <row r="1174">
          <cell r="A1174">
            <v>500622</v>
          </cell>
          <cell r="B1174" t="str">
            <v xml:space="preserve">  SX song s°t cøa                           </v>
          </cell>
          <cell r="C1174" t="str">
            <v xml:space="preserve"> m2 </v>
          </cell>
          <cell r="D1174">
            <v>110139</v>
          </cell>
          <cell r="E1174">
            <v>19167</v>
          </cell>
          <cell r="F1174">
            <v>9516</v>
          </cell>
        </row>
        <row r="1175">
          <cell r="A1175">
            <v>505110</v>
          </cell>
          <cell r="B1175" t="str">
            <v xml:space="preserve">  L°p dúng cæt th¾p                         </v>
          </cell>
          <cell r="C1175" t="str">
            <v xml:space="preserve"> t¶n </v>
          </cell>
          <cell r="D1175">
            <v>187923</v>
          </cell>
          <cell r="E1175">
            <v>104979</v>
          </cell>
          <cell r="F1175">
            <v>321011</v>
          </cell>
        </row>
        <row r="1176">
          <cell r="A1176">
            <v>505210</v>
          </cell>
          <cell r="B1176" t="str">
            <v xml:space="preserve">  L°p dúng vÖ k¿o th¾p L&lt;=18m           </v>
          </cell>
          <cell r="C1176" t="str">
            <v xml:space="preserve"> t¶n </v>
          </cell>
          <cell r="D1176">
            <v>224896</v>
          </cell>
          <cell r="E1176">
            <v>65245</v>
          </cell>
          <cell r="F1176">
            <v>211369</v>
          </cell>
        </row>
        <row r="1177">
          <cell r="A1177">
            <v>505220</v>
          </cell>
          <cell r="B1177" t="str">
            <v xml:space="preserve">  L°p dúng vÖ k¿o th¾p L&gt; 18m           </v>
          </cell>
          <cell r="C1177" t="str">
            <v xml:space="preserve"> t¶n </v>
          </cell>
          <cell r="D1177">
            <v>223727</v>
          </cell>
          <cell r="E1177">
            <v>57202</v>
          </cell>
          <cell r="F1177">
            <v>227263</v>
          </cell>
        </row>
        <row r="1178">
          <cell r="A1178">
            <v>505310</v>
          </cell>
          <cell r="B1178" t="str">
            <v xml:space="preserve">  L°p dúng x¡ gã th¾p                       </v>
          </cell>
          <cell r="C1178" t="str">
            <v xml:space="preserve"> t¶n </v>
          </cell>
          <cell r="D1178">
            <v>227440</v>
          </cell>
          <cell r="E1178">
            <v>29509</v>
          </cell>
          <cell r="F1178">
            <v>282111</v>
          </cell>
        </row>
        <row r="1179">
          <cell r="A1179">
            <v>505410</v>
          </cell>
          <cell r="B1179" t="str">
            <v xml:space="preserve">  L°p dúng gi±ng th¾p liÅn kÆt = ½inh tŸn   </v>
          </cell>
          <cell r="C1179" t="str">
            <v xml:space="preserve"> t¶n </v>
          </cell>
          <cell r="D1179">
            <v>262013</v>
          </cell>
          <cell r="E1179">
            <v>233263</v>
          </cell>
          <cell r="F1179">
            <v>865534</v>
          </cell>
        </row>
        <row r="1180">
          <cell r="A1180">
            <v>505420</v>
          </cell>
          <cell r="B1180" t="str">
            <v xml:space="preserve">  L°p dúng gi±ng th¾p liÅn kÆt = bu láng    </v>
          </cell>
          <cell r="C1180" t="str">
            <v xml:space="preserve"> t¶n </v>
          </cell>
          <cell r="D1180">
            <v>674411</v>
          </cell>
          <cell r="E1180">
            <v>25834</v>
          </cell>
          <cell r="F1180">
            <v>313831</v>
          </cell>
        </row>
        <row r="1181">
          <cell r="A1181">
            <v>505510</v>
          </cell>
          <cell r="B1181" t="str">
            <v xml:space="preserve">  L°p d·m tõéng,cæt châng,d·m c·u tròc ½çn  </v>
          </cell>
          <cell r="C1181" t="str">
            <v xml:space="preserve"> t¶n </v>
          </cell>
          <cell r="D1181">
            <v>315749</v>
          </cell>
          <cell r="E1181">
            <v>76528</v>
          </cell>
          <cell r="F1181">
            <v>271688</v>
          </cell>
        </row>
        <row r="1182">
          <cell r="A1182">
            <v>505610</v>
          </cell>
          <cell r="B1182" t="str">
            <v xml:space="preserve">  L°p d·m c·u tròc kÌ c¨ t¶n h¬m,d¡n h¬m</v>
          </cell>
          <cell r="C1182" t="str">
            <v xml:space="preserve"> t¶n </v>
          </cell>
          <cell r="D1182">
            <v>197866</v>
          </cell>
          <cell r="E1182">
            <v>81963</v>
          </cell>
          <cell r="F1182">
            <v>278212</v>
          </cell>
        </row>
        <row r="1183">
          <cell r="A1183">
            <v>505710</v>
          </cell>
          <cell r="B1183" t="str">
            <v xml:space="preserve">  L°p dúng thang s°t ½öng                   </v>
          </cell>
          <cell r="C1183" t="str">
            <v xml:space="preserve"> t¶n </v>
          </cell>
          <cell r="D1183">
            <v>131483</v>
          </cell>
          <cell r="E1183">
            <v>63558</v>
          </cell>
          <cell r="F1183">
            <v>399334</v>
          </cell>
        </row>
        <row r="1184">
          <cell r="A1184">
            <v>505720</v>
          </cell>
          <cell r="B1184" t="str">
            <v xml:space="preserve">  L°p dúng thang s°t xiÅn                   </v>
          </cell>
          <cell r="C1184" t="str">
            <v xml:space="preserve"> t¶n </v>
          </cell>
          <cell r="D1184">
            <v>150587</v>
          </cell>
          <cell r="E1184">
            <v>37724</v>
          </cell>
          <cell r="F1184">
            <v>268746</v>
          </cell>
        </row>
        <row r="1185">
          <cell r="A1185">
            <v>505730</v>
          </cell>
          <cell r="B1185" t="str">
            <v xml:space="preserve">  L°p dúng lan can s°t                      </v>
          </cell>
          <cell r="C1185" t="str">
            <v xml:space="preserve"> t¶n </v>
          </cell>
          <cell r="D1185">
            <v>136511</v>
          </cell>
          <cell r="E1185">
            <v>45939</v>
          </cell>
          <cell r="F1185">
            <v>515871</v>
          </cell>
        </row>
        <row r="1186">
          <cell r="A1186">
            <v>505740</v>
          </cell>
          <cell r="B1186" t="str">
            <v xml:space="preserve">  L°p dúng cøa sä tréi                      </v>
          </cell>
          <cell r="C1186" t="str">
            <v xml:space="preserve"> t¶n </v>
          </cell>
          <cell r="D1186">
            <v>11888</v>
          </cell>
          <cell r="E1186">
            <v>51506</v>
          </cell>
          <cell r="F1186">
            <v>210064</v>
          </cell>
        </row>
        <row r="1187">
          <cell r="A1187">
            <v>505810</v>
          </cell>
          <cell r="B1187" t="str">
            <v xml:space="preserve">  L°p dúng s¡n thao tŸc                     </v>
          </cell>
          <cell r="C1187" t="str">
            <v xml:space="preserve"> t¶n </v>
          </cell>
          <cell r="D1187">
            <v>544600</v>
          </cell>
          <cell r="E1187">
            <v>140978</v>
          </cell>
          <cell r="F1187">
            <v>379766</v>
          </cell>
        </row>
        <row r="1188">
          <cell r="A1188">
            <v>505910</v>
          </cell>
          <cell r="B1188" t="str">
            <v xml:space="preserve">  L°p cŸc c¶u kiÎn th¾p &lt;=50kg = thð cáng   </v>
          </cell>
          <cell r="C1188" t="str">
            <v xml:space="preserve"> t¶n </v>
          </cell>
          <cell r="D1188">
            <v>452806</v>
          </cell>
          <cell r="E1188">
            <v>126036</v>
          </cell>
          <cell r="F1188">
            <v>229970</v>
          </cell>
        </row>
        <row r="1189">
          <cell r="A1189">
            <v>601110</v>
          </cell>
          <cell r="B1189" t="str">
            <v xml:space="preserve">  L¡m mŸi ngÜi 22v/m2,cao &lt;=4m          </v>
          </cell>
          <cell r="C1189" t="str">
            <v xml:space="preserve"> m2 </v>
          </cell>
          <cell r="D1189">
            <v>27074.71</v>
          </cell>
          <cell r="E1189">
            <v>1284.73</v>
          </cell>
          <cell r="F1189">
            <v>8.98</v>
          </cell>
        </row>
        <row r="1190">
          <cell r="A1190">
            <v>601120</v>
          </cell>
          <cell r="B1190" t="str">
            <v xml:space="preserve">  L¡m mŸi ngÜi 22v/m2,cao &gt; 4m          </v>
          </cell>
          <cell r="C1190" t="str">
            <v xml:space="preserve"> m2 </v>
          </cell>
          <cell r="D1190">
            <v>27074.71</v>
          </cell>
          <cell r="E1190">
            <v>1417.13</v>
          </cell>
          <cell r="F1190">
            <v>224.13</v>
          </cell>
        </row>
        <row r="1191">
          <cell r="A1191">
            <v>605110</v>
          </cell>
          <cell r="B1191" t="str">
            <v xml:space="preserve">  L¡m mŸi Fibrá xi m¯ng                     </v>
          </cell>
          <cell r="C1191" t="str">
            <v xml:space="preserve"> m2 </v>
          </cell>
          <cell r="D1191">
            <v>35625.519999999997</v>
          </cell>
          <cell r="E1191">
            <v>832.31</v>
          </cell>
          <cell r="F1191">
            <v>0</v>
          </cell>
        </row>
        <row r="1192">
          <cell r="A1192">
            <v>605210</v>
          </cell>
          <cell r="B1192" t="str">
            <v xml:space="preserve">  L¡m mŸi tán trŸng kÁm                 </v>
          </cell>
          <cell r="C1192" t="str">
            <v xml:space="preserve"> m2 </v>
          </cell>
          <cell r="D1192">
            <v>86170.12</v>
          </cell>
          <cell r="E1192">
            <v>691.79</v>
          </cell>
          <cell r="F1192">
            <v>0</v>
          </cell>
        </row>
        <row r="1193">
          <cell r="A1193">
            <v>605310</v>
          </cell>
          <cell r="B1193" t="str">
            <v xml:space="preserve">  L¡m mŸi t¶m nhúa trong lõìn sÜng          </v>
          </cell>
          <cell r="C1193" t="str">
            <v xml:space="preserve"> m2 </v>
          </cell>
          <cell r="D1193">
            <v>31714.14</v>
          </cell>
          <cell r="E1193">
            <v>553.42999999999995</v>
          </cell>
          <cell r="F1193">
            <v>0</v>
          </cell>
        </row>
        <row r="1194">
          <cell r="A1194">
            <v>606110</v>
          </cell>
          <cell r="B1194" t="str">
            <v xml:space="preserve">  DŸn ngÜi trÅn mŸi nghiÅng bÅ táng H&lt;=4m   </v>
          </cell>
          <cell r="C1194" t="str">
            <v xml:space="preserve"> m2 </v>
          </cell>
          <cell r="D1194">
            <v>42402</v>
          </cell>
          <cell r="E1194">
            <v>5637</v>
          </cell>
          <cell r="F1194">
            <v>113</v>
          </cell>
        </row>
        <row r="1195">
          <cell r="A1195">
            <v>606120</v>
          </cell>
          <cell r="B1195" t="str">
            <v xml:space="preserve">  DŸn ngÜi trÅn mŸi nghiÅng bÅ táng H&gt; 4m   </v>
          </cell>
          <cell r="C1195" t="str">
            <v xml:space="preserve"> m2 </v>
          </cell>
          <cell r="D1195">
            <v>42402</v>
          </cell>
          <cell r="E1195">
            <v>6201</v>
          </cell>
          <cell r="F1195">
            <v>113</v>
          </cell>
        </row>
        <row r="1196">
          <cell r="A1196">
            <v>651111</v>
          </cell>
          <cell r="B1196" t="str">
            <v xml:space="preserve">  TrŸt tõéng d¡y 1.0cm,cao &lt;=4m    M25  </v>
          </cell>
          <cell r="C1196" t="str">
            <v xml:space="preserve"> m2 </v>
          </cell>
          <cell r="D1196">
            <v>1782</v>
          </cell>
          <cell r="E1196">
            <v>1506</v>
          </cell>
          <cell r="F1196">
            <v>77</v>
          </cell>
        </row>
        <row r="1197">
          <cell r="A1197">
            <v>651112</v>
          </cell>
          <cell r="B1197" t="str">
            <v xml:space="preserve">  TrŸt tõéng d¡y 1.0cm,cao &lt;=4m    M50  </v>
          </cell>
          <cell r="C1197" t="str">
            <v xml:space="preserve"> m2 </v>
          </cell>
          <cell r="D1197">
            <v>2712</v>
          </cell>
          <cell r="E1197">
            <v>1506</v>
          </cell>
          <cell r="F1197">
            <v>77</v>
          </cell>
        </row>
        <row r="1198">
          <cell r="A1198">
            <v>651121</v>
          </cell>
          <cell r="B1198" t="str">
            <v xml:space="preserve">  TrŸt tõéng d¡y 1.0cm,cao &gt; 4m    M25  </v>
          </cell>
          <cell r="C1198" t="str">
            <v xml:space="preserve"> m2 </v>
          </cell>
          <cell r="D1198">
            <v>1791</v>
          </cell>
          <cell r="E1198">
            <v>2166</v>
          </cell>
          <cell r="F1198">
            <v>113</v>
          </cell>
        </row>
        <row r="1199">
          <cell r="A1199">
            <v>651122</v>
          </cell>
          <cell r="B1199" t="str">
            <v xml:space="preserve">  TrŸt tõéng d¡y 1.0cm,cao &gt; 4m    M50  </v>
          </cell>
          <cell r="C1199" t="str">
            <v xml:space="preserve"> m2 </v>
          </cell>
          <cell r="D1199">
            <v>2726</v>
          </cell>
          <cell r="E1199">
            <v>2166</v>
          </cell>
          <cell r="F1199">
            <v>113</v>
          </cell>
        </row>
        <row r="1200">
          <cell r="A1200">
            <v>651131</v>
          </cell>
          <cell r="B1200" t="str">
            <v xml:space="preserve">  TrŸt tõéng d¡y 1.5cm,cao &lt;=4m    M25  </v>
          </cell>
          <cell r="C1200" t="str">
            <v xml:space="preserve"> m2 </v>
          </cell>
          <cell r="D1200">
            <v>2524</v>
          </cell>
          <cell r="E1200">
            <v>1506</v>
          </cell>
          <cell r="F1200">
            <v>77</v>
          </cell>
        </row>
        <row r="1201">
          <cell r="A1201">
            <v>651132</v>
          </cell>
          <cell r="B1201" t="str">
            <v xml:space="preserve">  TrŸt tõéng d¡y 1.5cm,cao &lt;=4m    M50  </v>
          </cell>
          <cell r="C1201" t="str">
            <v xml:space="preserve"> m2 </v>
          </cell>
          <cell r="D1201">
            <v>3842</v>
          </cell>
          <cell r="E1201">
            <v>1506</v>
          </cell>
          <cell r="F1201">
            <v>77</v>
          </cell>
        </row>
        <row r="1202">
          <cell r="A1202">
            <v>651141</v>
          </cell>
          <cell r="B1202" t="str">
            <v xml:space="preserve">  TrŸt tõéng d¡y 1.5cm,cao &gt; 4m    M25  </v>
          </cell>
          <cell r="C1202" t="str">
            <v xml:space="preserve"> m2 </v>
          </cell>
          <cell r="D1202">
            <v>2537</v>
          </cell>
          <cell r="E1202">
            <v>2166</v>
          </cell>
          <cell r="F1202">
            <v>113</v>
          </cell>
        </row>
        <row r="1203">
          <cell r="A1203">
            <v>651142</v>
          </cell>
          <cell r="B1203" t="str">
            <v xml:space="preserve">  TrŸt tõéng d¡y 1.5cm,cao &gt; 4m    M50  </v>
          </cell>
          <cell r="C1203" t="str">
            <v xml:space="preserve"> m2 </v>
          </cell>
          <cell r="D1203">
            <v>3862</v>
          </cell>
          <cell r="E1203">
            <v>2166</v>
          </cell>
          <cell r="F1203">
            <v>113</v>
          </cell>
        </row>
        <row r="1204">
          <cell r="A1204">
            <v>651151</v>
          </cell>
          <cell r="B1204" t="str">
            <v xml:space="preserve">  TrŸt tõéng d¡y 2.0cm,cao &lt;=4m    M25  </v>
          </cell>
          <cell r="C1204" t="str">
            <v xml:space="preserve"> m2 </v>
          </cell>
          <cell r="D1204">
            <v>3415</v>
          </cell>
          <cell r="E1204">
            <v>1506</v>
          </cell>
          <cell r="F1204">
            <v>77</v>
          </cell>
        </row>
        <row r="1205">
          <cell r="A1205">
            <v>651152</v>
          </cell>
          <cell r="B1205" t="str">
            <v xml:space="preserve">  TrŸt tõéng d¡y 2.0cm,cao &lt;=4m    M50  </v>
          </cell>
          <cell r="C1205" t="str">
            <v xml:space="preserve"> m2 </v>
          </cell>
          <cell r="D1205">
            <v>5199</v>
          </cell>
          <cell r="E1205">
            <v>1506</v>
          </cell>
          <cell r="F1205">
            <v>77</v>
          </cell>
        </row>
        <row r="1206">
          <cell r="A1206">
            <v>651153</v>
          </cell>
          <cell r="B1206" t="str">
            <v xml:space="preserve">  TrŸt tõéng d¡y 2.0cm,cao &lt;=4m    M75  </v>
          </cell>
          <cell r="C1206" t="str">
            <v xml:space="preserve"> m2 </v>
          </cell>
          <cell r="D1206">
            <v>6983</v>
          </cell>
          <cell r="E1206">
            <v>1506</v>
          </cell>
          <cell r="F1206">
            <v>77</v>
          </cell>
        </row>
        <row r="1207">
          <cell r="A1207">
            <v>651161</v>
          </cell>
          <cell r="B1207" t="str">
            <v xml:space="preserve">  TrŸt tõéng d¡y 2.0cm,cao &gt; 4m    M25  </v>
          </cell>
          <cell r="C1207" t="str">
            <v xml:space="preserve"> m2 </v>
          </cell>
          <cell r="D1207">
            <v>3432</v>
          </cell>
          <cell r="E1207">
            <v>2166</v>
          </cell>
          <cell r="F1207">
            <v>113</v>
          </cell>
        </row>
        <row r="1208">
          <cell r="A1208">
            <v>651162</v>
          </cell>
          <cell r="B1208" t="str">
            <v xml:space="preserve">  TrŸt tõéng d¡y 2.0cm,cao &gt; 4m    M50  </v>
          </cell>
          <cell r="C1208" t="str">
            <v xml:space="preserve"> m2 </v>
          </cell>
          <cell r="D1208">
            <v>5225</v>
          </cell>
          <cell r="E1208">
            <v>2166</v>
          </cell>
          <cell r="F1208">
            <v>113</v>
          </cell>
        </row>
        <row r="1209">
          <cell r="A1209">
            <v>651163</v>
          </cell>
          <cell r="B1209" t="str">
            <v xml:space="preserve">  TrŸt tõéng d¡y 2.0cm,cao &gt; 4m    M75  </v>
          </cell>
          <cell r="C1209" t="str">
            <v xml:space="preserve"> m2 </v>
          </cell>
          <cell r="D1209">
            <v>7018</v>
          </cell>
          <cell r="E1209">
            <v>2166</v>
          </cell>
          <cell r="F1209">
            <v>113</v>
          </cell>
        </row>
        <row r="1210">
          <cell r="A1210">
            <v>651211</v>
          </cell>
          <cell r="B1210" t="str">
            <v xml:space="preserve">  TrŸt trò,C·u thang,Lam ½öng,d¡y 1 cm,M25  </v>
          </cell>
          <cell r="C1210" t="str">
            <v xml:space="preserve"> m2 </v>
          </cell>
          <cell r="D1210">
            <v>1940</v>
          </cell>
          <cell r="E1210">
            <v>5476</v>
          </cell>
          <cell r="F1210">
            <v>113</v>
          </cell>
        </row>
        <row r="1211">
          <cell r="A1211">
            <v>651212</v>
          </cell>
          <cell r="B1211" t="str">
            <v xml:space="preserve">  TrŸt trò,C·u thang,Lam ½öng,d¡y 1 cm,M50  </v>
          </cell>
          <cell r="C1211" t="str">
            <v xml:space="preserve"> m2 </v>
          </cell>
          <cell r="D1211">
            <v>2953</v>
          </cell>
          <cell r="E1211">
            <v>5476</v>
          </cell>
          <cell r="F1211">
            <v>113</v>
          </cell>
        </row>
        <row r="1212">
          <cell r="A1212">
            <v>651221</v>
          </cell>
          <cell r="B1212" t="str">
            <v xml:space="preserve">  TrŸt trò,C·u thang,Lam ½öng,d¡y1.5cm,M25  </v>
          </cell>
          <cell r="C1212" t="str">
            <v xml:space="preserve"> m2 </v>
          </cell>
          <cell r="D1212">
            <v>2686</v>
          </cell>
          <cell r="E1212">
            <v>5476</v>
          </cell>
          <cell r="F1212">
            <v>113</v>
          </cell>
        </row>
        <row r="1213">
          <cell r="A1213">
            <v>651222</v>
          </cell>
          <cell r="B1213" t="str">
            <v xml:space="preserve">  TrŸt trò,C·u thang,Lam ½öng,d¡y1.5cm,M50  </v>
          </cell>
          <cell r="C1213" t="str">
            <v xml:space="preserve"> m2 </v>
          </cell>
          <cell r="D1213">
            <v>4089</v>
          </cell>
          <cell r="E1213">
            <v>5476</v>
          </cell>
          <cell r="F1213">
            <v>113</v>
          </cell>
        </row>
        <row r="1214">
          <cell r="A1214">
            <v>651231</v>
          </cell>
          <cell r="B1214" t="str">
            <v xml:space="preserve">  TrŸt trò,C·u thang,Lam ½öng,d¡y 2 cm,M25  </v>
          </cell>
          <cell r="C1214" t="str">
            <v xml:space="preserve"> m2 </v>
          </cell>
          <cell r="D1214">
            <v>3730</v>
          </cell>
          <cell r="E1214">
            <v>5476</v>
          </cell>
          <cell r="F1214">
            <v>113</v>
          </cell>
        </row>
        <row r="1215">
          <cell r="A1215">
            <v>651232</v>
          </cell>
          <cell r="B1215" t="str">
            <v xml:space="preserve">  TrŸt trò,C·u thang,Lam ½öng,d¡y 2 cm,M50  </v>
          </cell>
          <cell r="C1215" t="str">
            <v xml:space="preserve"> m2 </v>
          </cell>
          <cell r="D1215">
            <v>5679</v>
          </cell>
          <cell r="E1215">
            <v>5476</v>
          </cell>
          <cell r="F1215">
            <v>113</v>
          </cell>
        </row>
        <row r="1216">
          <cell r="A1216">
            <v>651311</v>
          </cell>
          <cell r="B1216" t="str">
            <v xml:space="preserve">  TrŸt x¡,d·m                      M50  </v>
          </cell>
          <cell r="C1216" t="str">
            <v xml:space="preserve"> m2 </v>
          </cell>
          <cell r="D1216">
            <v>4068</v>
          </cell>
          <cell r="E1216">
            <v>3629</v>
          </cell>
          <cell r="F1216">
            <v>113</v>
          </cell>
        </row>
        <row r="1217">
          <cell r="A1217">
            <v>651321</v>
          </cell>
          <cell r="B1217" t="str">
            <v xml:space="preserve">  TrŸt tr·n                            M50  </v>
          </cell>
          <cell r="C1217" t="str">
            <v xml:space="preserve"> m2 </v>
          </cell>
          <cell r="D1217">
            <v>4068</v>
          </cell>
          <cell r="E1217">
            <v>3299</v>
          </cell>
          <cell r="F1217">
            <v>113</v>
          </cell>
        </row>
        <row r="1218">
          <cell r="A1218">
            <v>651411</v>
          </cell>
          <cell r="B1218" t="str">
            <v xml:space="preserve">  TrŸt ph¡o                            M50  </v>
          </cell>
          <cell r="C1218" t="str">
            <v>m</v>
          </cell>
          <cell r="D1218">
            <v>478</v>
          </cell>
          <cell r="E1218">
            <v>1517</v>
          </cell>
          <cell r="F1218">
            <v>0</v>
          </cell>
        </row>
        <row r="1219">
          <cell r="A1219">
            <v>651421</v>
          </cell>
          <cell r="B1219" t="str">
            <v xml:space="preserve">  TrŸt gé ch×                          M50  </v>
          </cell>
          <cell r="C1219" t="str">
            <v>m</v>
          </cell>
          <cell r="D1219">
            <v>860</v>
          </cell>
          <cell r="E1219">
            <v>1007</v>
          </cell>
          <cell r="F1219">
            <v>0</v>
          </cell>
        </row>
        <row r="1220">
          <cell r="A1220">
            <v>651511</v>
          </cell>
          <cell r="B1220" t="str">
            <v xml:space="preserve">  TrŸt sÅná,mŸi h°t,lam ngang d¡y 1cm  M50  </v>
          </cell>
          <cell r="C1220" t="str">
            <v xml:space="preserve"> m2 </v>
          </cell>
          <cell r="D1220">
            <v>2293</v>
          </cell>
          <cell r="E1220">
            <v>2639</v>
          </cell>
          <cell r="F1220">
            <v>0</v>
          </cell>
        </row>
        <row r="1221">
          <cell r="A1221">
            <v>652110</v>
          </cell>
          <cell r="B1221" t="str">
            <v xml:space="preserve">  TrŸt v¸y tõéng châng vang            M50  </v>
          </cell>
          <cell r="C1221" t="str">
            <v xml:space="preserve"> m2 </v>
          </cell>
          <cell r="D1221">
            <v>5418</v>
          </cell>
          <cell r="E1221">
            <v>3409</v>
          </cell>
          <cell r="F1221">
            <v>0</v>
          </cell>
        </row>
        <row r="1222">
          <cell r="A1222">
            <v>653111</v>
          </cell>
          <cell r="B1222" t="str">
            <v xml:space="preserve">  TrŸt granito gé ch×,½â tõéng d¡y 1cm  M50</v>
          </cell>
          <cell r="C1222" t="str">
            <v>m</v>
          </cell>
          <cell r="D1222">
            <v>1807</v>
          </cell>
          <cell r="E1222">
            <v>3519</v>
          </cell>
          <cell r="F1222">
            <v>0</v>
          </cell>
        </row>
        <row r="1223">
          <cell r="A1223">
            <v>653210</v>
          </cell>
          <cell r="B1223" t="str">
            <v xml:space="preserve">  TrŸt granito tay vin c·u thang d¡y 2.5cm</v>
          </cell>
          <cell r="C1223" t="str">
            <v xml:space="preserve"> m2 </v>
          </cell>
          <cell r="D1223">
            <v>21168</v>
          </cell>
          <cell r="E1223">
            <v>32216</v>
          </cell>
          <cell r="F1223">
            <v>0</v>
          </cell>
        </row>
        <row r="1224">
          <cell r="A1224">
            <v>653310</v>
          </cell>
          <cell r="B1224" t="str">
            <v xml:space="preserve">  TrŸt granito th¡nh á v¯ng,sÅná..d¡y 1.0cm</v>
          </cell>
          <cell r="C1224" t="str">
            <v xml:space="preserve"> m2 </v>
          </cell>
          <cell r="D1224">
            <v>17974</v>
          </cell>
          <cell r="E1224">
            <v>28038</v>
          </cell>
          <cell r="F1224">
            <v>0</v>
          </cell>
        </row>
        <row r="1225">
          <cell r="A1225">
            <v>653320</v>
          </cell>
          <cell r="B1225" t="str">
            <v xml:space="preserve">  TrŸt granito th¡nh á v¯ng,sÅná..d¡y 1.5cm</v>
          </cell>
          <cell r="C1225" t="str">
            <v xml:space="preserve"> m2 </v>
          </cell>
          <cell r="D1225">
            <v>19588</v>
          </cell>
          <cell r="E1225">
            <v>28038</v>
          </cell>
          <cell r="F1225">
            <v>0</v>
          </cell>
        </row>
        <row r="1226">
          <cell r="A1226">
            <v>653410</v>
          </cell>
          <cell r="B1226" t="str">
            <v xml:space="preserve">  TrŸt granito tõéng              d¡y 1.0cm</v>
          </cell>
          <cell r="C1226" t="str">
            <v xml:space="preserve"> m2 </v>
          </cell>
          <cell r="D1226">
            <v>17974</v>
          </cell>
          <cell r="E1226">
            <v>11545</v>
          </cell>
          <cell r="F1226">
            <v>0</v>
          </cell>
        </row>
        <row r="1227">
          <cell r="A1227">
            <v>653420</v>
          </cell>
          <cell r="B1227" t="str">
            <v xml:space="preserve">  TrŸt granito tõéng              d¡y 1.5cm</v>
          </cell>
          <cell r="C1227" t="str">
            <v xml:space="preserve"> m2 </v>
          </cell>
          <cell r="D1227">
            <v>19588</v>
          </cell>
          <cell r="E1227">
            <v>11545</v>
          </cell>
          <cell r="F1227">
            <v>0</v>
          </cell>
        </row>
        <row r="1228">
          <cell r="A1228">
            <v>653430</v>
          </cell>
          <cell r="B1228" t="str">
            <v xml:space="preserve">  TrŸt granito trò,cæt            d¡y 1.0cm</v>
          </cell>
          <cell r="C1228" t="str">
            <v xml:space="preserve"> m2 </v>
          </cell>
          <cell r="D1228">
            <v>17974</v>
          </cell>
          <cell r="E1228">
            <v>27818</v>
          </cell>
          <cell r="F1228">
            <v>0</v>
          </cell>
        </row>
        <row r="1229">
          <cell r="A1229">
            <v>653440</v>
          </cell>
          <cell r="B1229" t="str">
            <v xml:space="preserve">  TrŸt granito trò,cæt            d¡y 1.5cm</v>
          </cell>
          <cell r="C1229" t="str">
            <v xml:space="preserve"> m2 </v>
          </cell>
          <cell r="D1229">
            <v>19588</v>
          </cell>
          <cell r="E1229">
            <v>27818</v>
          </cell>
          <cell r="F1229">
            <v>0</v>
          </cell>
        </row>
        <row r="1230">
          <cell r="A1230">
            <v>654110</v>
          </cell>
          <cell r="B1230" t="str">
            <v xml:space="preserve">  TrŸt ½Ÿ røa tõéng              cao &lt;=4m   </v>
          </cell>
          <cell r="C1230" t="str">
            <v xml:space="preserve"> m2 </v>
          </cell>
          <cell r="D1230">
            <v>19869</v>
          </cell>
          <cell r="E1230">
            <v>5278</v>
          </cell>
          <cell r="F1230">
            <v>77</v>
          </cell>
        </row>
        <row r="1231">
          <cell r="A1231">
            <v>654120</v>
          </cell>
          <cell r="B1231" t="str">
            <v xml:space="preserve">  TrŸt ½Ÿ røa tõéng              cao &gt; 4m   </v>
          </cell>
          <cell r="C1231" t="str">
            <v xml:space="preserve"> m2 </v>
          </cell>
          <cell r="D1231">
            <v>19869</v>
          </cell>
          <cell r="E1231">
            <v>6047</v>
          </cell>
          <cell r="F1231">
            <v>149</v>
          </cell>
        </row>
        <row r="1232">
          <cell r="A1232">
            <v>654130</v>
          </cell>
          <cell r="B1232" t="str">
            <v xml:space="preserve">  TrŸt ½Ÿ røa trò                cao &lt;=4m   </v>
          </cell>
          <cell r="C1232" t="str">
            <v xml:space="preserve"> m2 </v>
          </cell>
          <cell r="D1232">
            <v>19869</v>
          </cell>
          <cell r="E1232">
            <v>9126</v>
          </cell>
          <cell r="F1232">
            <v>77</v>
          </cell>
        </row>
        <row r="1233">
          <cell r="A1233">
            <v>654140</v>
          </cell>
          <cell r="B1233" t="str">
            <v xml:space="preserve">  TrŸt ½Ÿ røa trò                cao &gt; 4m   </v>
          </cell>
          <cell r="C1233" t="str">
            <v xml:space="preserve"> m2 </v>
          </cell>
          <cell r="D1233">
            <v>19869</v>
          </cell>
          <cell r="E1233">
            <v>10336</v>
          </cell>
          <cell r="F1233">
            <v>149</v>
          </cell>
        </row>
        <row r="1234">
          <cell r="A1234">
            <v>654210</v>
          </cell>
          <cell r="B1234" t="str">
            <v xml:space="preserve">  TrŸt ½Ÿ røa th¡nh á v¯ng,sÅná..d¡y 1.5cm  </v>
          </cell>
          <cell r="C1234" t="str">
            <v xml:space="preserve"> m2 </v>
          </cell>
          <cell r="D1234">
            <v>22764</v>
          </cell>
          <cell r="E1234">
            <v>12425</v>
          </cell>
          <cell r="F1234">
            <v>0</v>
          </cell>
        </row>
        <row r="1235">
          <cell r="A1235">
            <v>662110</v>
          </cell>
          <cell r="B1235" t="str">
            <v xml:space="preserve">  âp tõéng g­ch men sö 15x15,H&lt;=4m,M50      </v>
          </cell>
          <cell r="C1235" t="str">
            <v xml:space="preserve"> m2 </v>
          </cell>
          <cell r="D1235">
            <v>40453</v>
          </cell>
          <cell r="E1235">
            <v>7554</v>
          </cell>
          <cell r="F1235">
            <v>0</v>
          </cell>
        </row>
        <row r="1236">
          <cell r="A1236">
            <v>662120</v>
          </cell>
          <cell r="B1236" t="str">
            <v xml:space="preserve">  âp tõéng g­ch men sö 15x15,H&gt; 4m,M50      </v>
          </cell>
          <cell r="C1236" t="str">
            <v xml:space="preserve"> m2 </v>
          </cell>
          <cell r="D1236">
            <v>40453</v>
          </cell>
          <cell r="E1236">
            <v>8005</v>
          </cell>
          <cell r="F1236">
            <v>143</v>
          </cell>
        </row>
        <row r="1237">
          <cell r="A1237">
            <v>662130</v>
          </cell>
          <cell r="B1237" t="str">
            <v xml:space="preserve">  âp tõéng g­ch men sö 11x11,H&lt;=4m,M50      </v>
          </cell>
          <cell r="C1237" t="str">
            <v xml:space="preserve"> m2 </v>
          </cell>
          <cell r="D1237">
            <v>51474</v>
          </cell>
          <cell r="E1237">
            <v>8005</v>
          </cell>
          <cell r="F1237">
            <v>0</v>
          </cell>
        </row>
        <row r="1238">
          <cell r="A1238">
            <v>662140</v>
          </cell>
          <cell r="B1238" t="str">
            <v xml:space="preserve">  âp tõéng g­ch men sö 11x11,H&gt; 4m,M50      </v>
          </cell>
          <cell r="C1238" t="str">
            <v xml:space="preserve"> m2 </v>
          </cell>
          <cell r="D1238">
            <v>51474</v>
          </cell>
          <cell r="E1238">
            <v>8772</v>
          </cell>
          <cell r="F1238">
            <v>143</v>
          </cell>
        </row>
        <row r="1239">
          <cell r="A1239">
            <v>662150</v>
          </cell>
          <cell r="B1239" t="str">
            <v xml:space="preserve">  âp trò g­ch men sö 15x15,M50              </v>
          </cell>
          <cell r="C1239" t="str">
            <v xml:space="preserve"> m2 </v>
          </cell>
          <cell r="D1239">
            <v>40453</v>
          </cell>
          <cell r="E1239">
            <v>11793</v>
          </cell>
          <cell r="F1239">
            <v>143</v>
          </cell>
        </row>
        <row r="1240">
          <cell r="A1240">
            <v>662160</v>
          </cell>
          <cell r="B1240" t="str">
            <v xml:space="preserve">  âp trò g­ch men sö 11x11,M50              </v>
          </cell>
          <cell r="C1240" t="str">
            <v xml:space="preserve"> m2 </v>
          </cell>
          <cell r="D1240">
            <v>51474</v>
          </cell>
          <cell r="E1240">
            <v>12503</v>
          </cell>
          <cell r="F1240">
            <v>143</v>
          </cell>
        </row>
        <row r="1241">
          <cell r="A1241">
            <v>662111</v>
          </cell>
          <cell r="B1241" t="str">
            <v xml:space="preserve">  âp tõéng g­ch men sö 15x15,H&lt;=4m,M50      </v>
          </cell>
          <cell r="C1241" t="str">
            <v xml:space="preserve"> m2 </v>
          </cell>
          <cell r="D1241">
            <v>40453</v>
          </cell>
          <cell r="E1241">
            <v>7554</v>
          </cell>
          <cell r="F1241">
            <v>0</v>
          </cell>
        </row>
        <row r="1242">
          <cell r="A1242">
            <v>662121</v>
          </cell>
          <cell r="B1242" t="str">
            <v xml:space="preserve">  âp tõéng g­ch men sö 15x15,H&gt; 4m,M50      </v>
          </cell>
          <cell r="C1242" t="str">
            <v xml:space="preserve"> m2 </v>
          </cell>
          <cell r="D1242">
            <v>40453</v>
          </cell>
          <cell r="E1242">
            <v>8005</v>
          </cell>
          <cell r="F1242">
            <v>143</v>
          </cell>
        </row>
        <row r="1243">
          <cell r="A1243">
            <v>662131</v>
          </cell>
          <cell r="B1243" t="str">
            <v xml:space="preserve">  âp tõéng g­ch men sö 11x11,H&lt;=4m,M50      </v>
          </cell>
          <cell r="C1243" t="str">
            <v xml:space="preserve"> m2 </v>
          </cell>
          <cell r="D1243">
            <v>51474</v>
          </cell>
          <cell r="E1243">
            <v>8005</v>
          </cell>
          <cell r="F1243">
            <v>0</v>
          </cell>
        </row>
        <row r="1244">
          <cell r="A1244">
            <v>662141</v>
          </cell>
          <cell r="B1244" t="str">
            <v xml:space="preserve">  âp tõéng g­ch men sö 11x11,H&gt; 4m,M50      </v>
          </cell>
          <cell r="C1244" t="str">
            <v xml:space="preserve"> m2 </v>
          </cell>
          <cell r="D1244">
            <v>51474</v>
          </cell>
          <cell r="E1244">
            <v>8772</v>
          </cell>
          <cell r="F1244">
            <v>143</v>
          </cell>
        </row>
        <row r="1245">
          <cell r="A1245">
            <v>662151</v>
          </cell>
          <cell r="B1245" t="str">
            <v xml:space="preserve">  âp trò g­ch men sö 15x15,M50              </v>
          </cell>
          <cell r="C1245" t="str">
            <v xml:space="preserve"> m2 </v>
          </cell>
          <cell r="D1245">
            <v>40453</v>
          </cell>
          <cell r="E1245">
            <v>11793</v>
          </cell>
          <cell r="F1245">
            <v>143</v>
          </cell>
        </row>
        <row r="1246">
          <cell r="A1246">
            <v>662161</v>
          </cell>
          <cell r="B1246" t="str">
            <v xml:space="preserve">  âp trò g­ch men sö 11x11,M50              </v>
          </cell>
          <cell r="C1246" t="str">
            <v xml:space="preserve"> m2 </v>
          </cell>
          <cell r="D1246">
            <v>51474</v>
          </cell>
          <cell r="E1246">
            <v>12503</v>
          </cell>
          <cell r="F1246">
            <v>143</v>
          </cell>
        </row>
        <row r="1247">
          <cell r="A1247">
            <v>663110</v>
          </cell>
          <cell r="B1247" t="str">
            <v xml:space="preserve">  âp tõéng g­ch giÆng ½Ÿy 6x20,cao &lt;=4m</v>
          </cell>
          <cell r="C1247" t="str">
            <v xml:space="preserve"> m2 </v>
          </cell>
          <cell r="D1247">
            <v>42277</v>
          </cell>
          <cell r="E1247">
            <v>8118</v>
          </cell>
          <cell r="F1247">
            <v>0</v>
          </cell>
        </row>
        <row r="1248">
          <cell r="A1248">
            <v>663120</v>
          </cell>
          <cell r="B1248" t="str">
            <v xml:space="preserve">  âp tõéng g­ch giÆng ½Ÿy 6x20,cao &gt; 4m</v>
          </cell>
          <cell r="C1248" t="str">
            <v xml:space="preserve"> m2 </v>
          </cell>
          <cell r="D1248">
            <v>42277</v>
          </cell>
          <cell r="E1248">
            <v>8681</v>
          </cell>
          <cell r="F1248">
            <v>0</v>
          </cell>
        </row>
        <row r="1249">
          <cell r="A1249">
            <v>663130</v>
          </cell>
          <cell r="B1249" t="str">
            <v xml:space="preserve">  âp trò g­ch giÆng ½Ÿy 6x20,cao &lt;=4m</v>
          </cell>
          <cell r="C1249" t="str">
            <v xml:space="preserve"> m2 </v>
          </cell>
          <cell r="D1249">
            <v>42277</v>
          </cell>
          <cell r="E1249">
            <v>9922</v>
          </cell>
          <cell r="F1249">
            <v>0</v>
          </cell>
        </row>
        <row r="1250">
          <cell r="A1250">
            <v>663140</v>
          </cell>
          <cell r="B1250" t="str">
            <v xml:space="preserve">  âp trò g­ch giÆng ½Ÿy 6x20,cao &gt; 4m</v>
          </cell>
          <cell r="C1250" t="str">
            <v xml:space="preserve"> m2 </v>
          </cell>
          <cell r="D1250">
            <v>42277</v>
          </cell>
          <cell r="E1250">
            <v>10711</v>
          </cell>
          <cell r="F1250">
            <v>0</v>
          </cell>
        </row>
        <row r="1251">
          <cell r="A1251">
            <v>664110</v>
          </cell>
          <cell r="B1251" t="str">
            <v xml:space="preserve">  âp tõéng g­ch gâm bŸt tr¡ng 5x10cm,cao &lt;=4m</v>
          </cell>
          <cell r="C1251" t="str">
            <v xml:space="preserve"> m2 </v>
          </cell>
          <cell r="D1251">
            <v>54024</v>
          </cell>
          <cell r="E1251">
            <v>14657</v>
          </cell>
          <cell r="F1251">
            <v>0</v>
          </cell>
        </row>
        <row r="1252">
          <cell r="A1252">
            <v>664120</v>
          </cell>
          <cell r="B1252" t="str">
            <v xml:space="preserve">  âp tõéng g­ch gâm bŸt tr¡ng 5x10cm,cao &gt;4m</v>
          </cell>
          <cell r="C1252" t="str">
            <v xml:space="preserve"> m2 </v>
          </cell>
          <cell r="D1252">
            <v>54024</v>
          </cell>
          <cell r="E1252">
            <v>16912</v>
          </cell>
          <cell r="F1252">
            <v>0</v>
          </cell>
        </row>
        <row r="1253">
          <cell r="A1253">
            <v>664130</v>
          </cell>
          <cell r="B1253" t="str">
            <v xml:space="preserve">  âp trò g­ch gâm bŸt tr¡ng 5x10cm,cao &lt;=4m</v>
          </cell>
          <cell r="C1253" t="str">
            <v xml:space="preserve"> m2 </v>
          </cell>
          <cell r="D1253">
            <v>54024</v>
          </cell>
          <cell r="E1253">
            <v>20632</v>
          </cell>
          <cell r="F1253">
            <v>0</v>
          </cell>
        </row>
        <row r="1254">
          <cell r="A1254">
            <v>664140</v>
          </cell>
          <cell r="B1254" t="str">
            <v xml:space="preserve">  âp trò g­ch gâm bŸt tr¡ng 5x10cm,cao &gt; 4m</v>
          </cell>
          <cell r="C1254" t="str">
            <v xml:space="preserve"> m2 </v>
          </cell>
          <cell r="D1254">
            <v>54024</v>
          </cell>
          <cell r="E1254">
            <v>23451</v>
          </cell>
          <cell r="F1254">
            <v>0</v>
          </cell>
        </row>
        <row r="1255">
          <cell r="A1255">
            <v>665110</v>
          </cell>
          <cell r="B1255" t="str">
            <v xml:space="preserve">  âp tõéng g­ch v× TQ 30x30, cao &lt;=4m   </v>
          </cell>
          <cell r="C1255" t="str">
            <v xml:space="preserve"> m2 </v>
          </cell>
          <cell r="D1255">
            <v>40510</v>
          </cell>
          <cell r="E1255">
            <v>5637</v>
          </cell>
          <cell r="F1255">
            <v>0</v>
          </cell>
        </row>
        <row r="1256">
          <cell r="A1256">
            <v>665120</v>
          </cell>
          <cell r="B1256" t="str">
            <v xml:space="preserve">  âp tõéng g­ch v× TQ 30x30, cao &gt; 4m   </v>
          </cell>
          <cell r="C1256" t="str">
            <v xml:space="preserve"> m2 </v>
          </cell>
          <cell r="D1256">
            <v>40510</v>
          </cell>
          <cell r="E1256">
            <v>6314</v>
          </cell>
          <cell r="F1256">
            <v>0</v>
          </cell>
        </row>
        <row r="1257">
          <cell r="A1257">
            <v>666110</v>
          </cell>
          <cell r="B1257" t="str">
            <v xml:space="preserve">  âp tõéng ½Ÿ c¸m th­ch 20x20cm,M50         </v>
          </cell>
          <cell r="C1257" t="str">
            <v xml:space="preserve"> m2 </v>
          </cell>
          <cell r="D1257">
            <v>88270</v>
          </cell>
          <cell r="E1257">
            <v>15796</v>
          </cell>
          <cell r="F1257">
            <v>0</v>
          </cell>
        </row>
        <row r="1258">
          <cell r="A1258">
            <v>666120</v>
          </cell>
          <cell r="B1258" t="str">
            <v xml:space="preserve">  âp tõéng ½Ÿ c¸m th­ch 30x30cm,M50         </v>
          </cell>
          <cell r="C1258" t="str">
            <v xml:space="preserve"> m2 </v>
          </cell>
          <cell r="D1258">
            <v>122694</v>
          </cell>
          <cell r="E1258">
            <v>18159</v>
          </cell>
          <cell r="F1258">
            <v>0</v>
          </cell>
        </row>
        <row r="1259">
          <cell r="A1259">
            <v>666130</v>
          </cell>
          <cell r="B1259" t="str">
            <v xml:space="preserve">  âp tõéng ½Ÿ c¸m th­ch 40x40cm,M50         </v>
          </cell>
          <cell r="C1259" t="str">
            <v xml:space="preserve"> m2 </v>
          </cell>
          <cell r="D1259">
            <v>108738</v>
          </cell>
          <cell r="E1259">
            <v>16169</v>
          </cell>
          <cell r="F1259">
            <v>0</v>
          </cell>
        </row>
        <row r="1260">
          <cell r="A1260">
            <v>666140</v>
          </cell>
          <cell r="B1260" t="str">
            <v xml:space="preserve">  âp trò,½¡ ½Ÿ c¸m th­ch 20x20cm,M50        </v>
          </cell>
          <cell r="C1260" t="str">
            <v xml:space="preserve"> m2 </v>
          </cell>
          <cell r="D1260">
            <v>88270</v>
          </cell>
          <cell r="E1260">
            <v>19154</v>
          </cell>
          <cell r="F1260">
            <v>0</v>
          </cell>
        </row>
        <row r="1261">
          <cell r="A1261">
            <v>666150</v>
          </cell>
          <cell r="B1261" t="str">
            <v xml:space="preserve">  âp trò,½¡ ½Ÿ c¸m th­ch 30x30cm,M50        </v>
          </cell>
          <cell r="C1261" t="str">
            <v xml:space="preserve"> m2 </v>
          </cell>
          <cell r="D1261">
            <v>122694</v>
          </cell>
          <cell r="E1261">
            <v>25248</v>
          </cell>
          <cell r="F1261">
            <v>0</v>
          </cell>
        </row>
        <row r="1262">
          <cell r="A1262">
            <v>666160</v>
          </cell>
          <cell r="B1262" t="str">
            <v xml:space="preserve">  âp trò,½¡ ½Ÿ c¸m th­ch 40x40cm,M50        </v>
          </cell>
          <cell r="C1262" t="str">
            <v xml:space="preserve"> m2 </v>
          </cell>
          <cell r="D1262">
            <v>108738</v>
          </cell>
          <cell r="E1262">
            <v>20646</v>
          </cell>
          <cell r="F1262">
            <v>0</v>
          </cell>
        </row>
        <row r="1263">
          <cell r="A1263">
            <v>671111</v>
          </cell>
          <cell r="B1263" t="str">
            <v xml:space="preserve">  LŸng nËn kháng ½Ÿnh m¡u,2cm,H&lt;=4m,M50     </v>
          </cell>
          <cell r="C1263" t="str">
            <v xml:space="preserve"> m2 </v>
          </cell>
          <cell r="D1263">
            <v>4778</v>
          </cell>
          <cell r="E1263">
            <v>748</v>
          </cell>
          <cell r="F1263">
            <v>77</v>
          </cell>
        </row>
        <row r="1264">
          <cell r="A1264">
            <v>671112</v>
          </cell>
          <cell r="B1264" t="str">
            <v xml:space="preserve">  LŸng nËn kháng ½Ÿnh m¡u,2cm,H&lt;=4m,M75     </v>
          </cell>
          <cell r="C1264" t="str">
            <v xml:space="preserve"> m2 </v>
          </cell>
          <cell r="D1264">
            <v>6192</v>
          </cell>
          <cell r="E1264">
            <v>748</v>
          </cell>
          <cell r="F1264">
            <v>77</v>
          </cell>
        </row>
        <row r="1265">
          <cell r="A1265">
            <v>671113</v>
          </cell>
          <cell r="B1265" t="str">
            <v xml:space="preserve">  LŸng nËn kháng ½Ÿnh m¡u,2cm,H&lt;=4m,M100    </v>
          </cell>
          <cell r="C1265" t="str">
            <v xml:space="preserve"> m2 </v>
          </cell>
          <cell r="D1265">
            <v>7513</v>
          </cell>
          <cell r="E1265">
            <v>748</v>
          </cell>
          <cell r="F1265">
            <v>77</v>
          </cell>
        </row>
        <row r="1266">
          <cell r="A1266">
            <v>671121</v>
          </cell>
          <cell r="B1266" t="str">
            <v xml:space="preserve">  LŸng nËn kháng ½Ÿnh m¡u,2cm,H&gt; 4m,M50     </v>
          </cell>
          <cell r="C1266" t="str">
            <v xml:space="preserve"> m2 </v>
          </cell>
          <cell r="D1266">
            <v>4778</v>
          </cell>
          <cell r="E1266">
            <v>858</v>
          </cell>
          <cell r="F1266">
            <v>152</v>
          </cell>
        </row>
        <row r="1267">
          <cell r="A1267">
            <v>671122</v>
          </cell>
          <cell r="B1267" t="str">
            <v xml:space="preserve">  LŸng nËn kháng ½Ÿnh m¡u,2cm,H&gt; 4m,M75     </v>
          </cell>
          <cell r="C1267" t="str">
            <v xml:space="preserve"> m2 </v>
          </cell>
          <cell r="D1267">
            <v>6192</v>
          </cell>
          <cell r="E1267">
            <v>858</v>
          </cell>
          <cell r="F1267">
            <v>152</v>
          </cell>
        </row>
        <row r="1268">
          <cell r="A1268">
            <v>671123</v>
          </cell>
          <cell r="B1268" t="str">
            <v xml:space="preserve">  LŸng nËn kháng ½Ÿnh m¡u,2cm,H&gt; 4m,M100    </v>
          </cell>
          <cell r="C1268" t="str">
            <v xml:space="preserve"> m2 </v>
          </cell>
          <cell r="D1268">
            <v>7513</v>
          </cell>
          <cell r="E1268">
            <v>858</v>
          </cell>
          <cell r="F1268">
            <v>152</v>
          </cell>
        </row>
        <row r="1269">
          <cell r="A1269">
            <v>671131</v>
          </cell>
          <cell r="B1269" t="str">
            <v xml:space="preserve">  LŸng nËn kháng ½Ÿnh m¡u,3cm,H&lt;=4m,M50     </v>
          </cell>
          <cell r="C1269" t="str">
            <v xml:space="preserve"> m2 </v>
          </cell>
          <cell r="D1269">
            <v>6689</v>
          </cell>
          <cell r="E1269">
            <v>1166</v>
          </cell>
          <cell r="F1269">
            <v>107</v>
          </cell>
        </row>
        <row r="1270">
          <cell r="A1270">
            <v>671132</v>
          </cell>
          <cell r="B1270" t="str">
            <v xml:space="preserve">  LŸng nËn kháng ½Ÿnh m¡u,3cm,H&lt;=4m,M75     </v>
          </cell>
          <cell r="C1270" t="str">
            <v xml:space="preserve"> m2 </v>
          </cell>
          <cell r="D1270">
            <v>8669</v>
          </cell>
          <cell r="E1270">
            <v>1166</v>
          </cell>
          <cell r="F1270">
            <v>107</v>
          </cell>
        </row>
        <row r="1271">
          <cell r="A1271">
            <v>671133</v>
          </cell>
          <cell r="B1271" t="str">
            <v xml:space="preserve">  LŸng nËn kháng ½Ÿnh m¡u,3cm,H&lt;=4m,M100    </v>
          </cell>
          <cell r="C1271" t="str">
            <v xml:space="preserve"> m2 </v>
          </cell>
          <cell r="D1271">
            <v>10518</v>
          </cell>
          <cell r="E1271">
            <v>1265</v>
          </cell>
          <cell r="F1271">
            <v>107</v>
          </cell>
        </row>
        <row r="1272">
          <cell r="A1272">
            <v>671141</v>
          </cell>
          <cell r="B1272" t="str">
            <v xml:space="preserve">  LŸng nËn kháng ½Ÿnh m¡u,3cm,H&gt; 4m,M50     </v>
          </cell>
          <cell r="C1272" t="str">
            <v xml:space="preserve"> m2 </v>
          </cell>
          <cell r="D1272">
            <v>6689</v>
          </cell>
          <cell r="E1272">
            <v>1265</v>
          </cell>
          <cell r="F1272">
            <v>178</v>
          </cell>
        </row>
        <row r="1273">
          <cell r="A1273">
            <v>671142</v>
          </cell>
          <cell r="B1273" t="str">
            <v xml:space="preserve">  LŸng nËn kháng ½Ÿnh m¡u,3cm,H&gt; 4m,M75     </v>
          </cell>
          <cell r="C1273" t="str">
            <v xml:space="preserve"> m2 </v>
          </cell>
          <cell r="D1273">
            <v>8669</v>
          </cell>
          <cell r="E1273">
            <v>1265</v>
          </cell>
          <cell r="F1273">
            <v>178</v>
          </cell>
        </row>
        <row r="1274">
          <cell r="A1274">
            <v>671143</v>
          </cell>
          <cell r="B1274" t="str">
            <v xml:space="preserve">  LŸng nËn kháng ½Ÿnh m¡u,3cm,H&gt; 4m,M100    </v>
          </cell>
          <cell r="C1274" t="str">
            <v xml:space="preserve"> m2 </v>
          </cell>
          <cell r="D1274">
            <v>10518</v>
          </cell>
          <cell r="E1274">
            <v>1265</v>
          </cell>
          <cell r="F1274">
            <v>178</v>
          </cell>
        </row>
        <row r="1275">
          <cell r="A1275">
            <v>671211</v>
          </cell>
          <cell r="B1275" t="str">
            <v xml:space="preserve">  LŸng nËn cÜ ½Ÿnh m¡u,2cm,H&lt;=4m,M50        </v>
          </cell>
          <cell r="C1275" t="str">
            <v xml:space="preserve"> m2 </v>
          </cell>
          <cell r="D1275">
            <v>5014</v>
          </cell>
          <cell r="E1275">
            <v>1001</v>
          </cell>
          <cell r="F1275">
            <v>77</v>
          </cell>
        </row>
        <row r="1276">
          <cell r="A1276">
            <v>671212</v>
          </cell>
          <cell r="B1276" t="str">
            <v xml:space="preserve">  LŸng nËn cÜ ½Ÿnh m¡u,2cm,H&lt;=4m,M75        </v>
          </cell>
          <cell r="C1276" t="str">
            <v xml:space="preserve"> m2 </v>
          </cell>
          <cell r="D1276">
            <v>6428</v>
          </cell>
          <cell r="E1276">
            <v>1001</v>
          </cell>
          <cell r="F1276">
            <v>77</v>
          </cell>
        </row>
        <row r="1277">
          <cell r="A1277">
            <v>671213</v>
          </cell>
          <cell r="B1277" t="str">
            <v xml:space="preserve">  LŸng nËn cÜ ½Ÿnh m¡u,2cm,H&lt;=4m,M100       </v>
          </cell>
          <cell r="C1277" t="str">
            <v xml:space="preserve"> m2 </v>
          </cell>
          <cell r="D1277">
            <v>7749</v>
          </cell>
          <cell r="E1277">
            <v>1001</v>
          </cell>
          <cell r="F1277">
            <v>77</v>
          </cell>
        </row>
        <row r="1278">
          <cell r="A1278">
            <v>671221</v>
          </cell>
          <cell r="B1278" t="str">
            <v xml:space="preserve">  LŸng nËn cÜ ½Ÿnh m¡u,2cm,H&gt; 4m,M50        </v>
          </cell>
          <cell r="C1278" t="str">
            <v xml:space="preserve"> m2 </v>
          </cell>
          <cell r="D1278">
            <v>5014</v>
          </cell>
          <cell r="E1278">
            <v>1117</v>
          </cell>
          <cell r="F1278">
            <v>149</v>
          </cell>
        </row>
        <row r="1279">
          <cell r="A1279">
            <v>671222</v>
          </cell>
          <cell r="B1279" t="str">
            <v xml:space="preserve">  LŸng nËn cÜ ½Ÿnh m¡u,2cm,H&gt; 4m,M75        </v>
          </cell>
          <cell r="C1279" t="str">
            <v xml:space="preserve"> m2 </v>
          </cell>
          <cell r="D1279">
            <v>6428</v>
          </cell>
          <cell r="E1279">
            <v>1117</v>
          </cell>
          <cell r="F1279">
            <v>149</v>
          </cell>
        </row>
        <row r="1280">
          <cell r="A1280">
            <v>671223</v>
          </cell>
          <cell r="B1280" t="str">
            <v xml:space="preserve">  LŸng nËn cÜ ½Ÿnh m¡u,2cm,H&gt; 4m,M100       </v>
          </cell>
          <cell r="C1280" t="str">
            <v xml:space="preserve"> m2 </v>
          </cell>
          <cell r="D1280">
            <v>7749</v>
          </cell>
          <cell r="E1280">
            <v>1117</v>
          </cell>
          <cell r="F1280">
            <v>149</v>
          </cell>
        </row>
        <row r="1281">
          <cell r="A1281">
            <v>671231</v>
          </cell>
          <cell r="B1281" t="str">
            <v xml:space="preserve">  LŸng nËn cÜ ½Ÿnh m¡u,3cm,H&lt;=4m,M50        </v>
          </cell>
          <cell r="C1281" t="str">
            <v xml:space="preserve"> m2 </v>
          </cell>
          <cell r="D1281">
            <v>6925</v>
          </cell>
          <cell r="E1281">
            <v>1374</v>
          </cell>
          <cell r="F1281">
            <v>107</v>
          </cell>
        </row>
        <row r="1282">
          <cell r="A1282">
            <v>671232</v>
          </cell>
          <cell r="B1282" t="str">
            <v xml:space="preserve">  LŸng nËn cÜ ½Ÿnh m¡u,3cm,H&lt;=4m,M75        </v>
          </cell>
          <cell r="C1282" t="str">
            <v xml:space="preserve"> m2 </v>
          </cell>
          <cell r="D1282">
            <v>8905</v>
          </cell>
          <cell r="E1282">
            <v>1374</v>
          </cell>
          <cell r="F1282">
            <v>107</v>
          </cell>
        </row>
        <row r="1283">
          <cell r="A1283">
            <v>671233</v>
          </cell>
          <cell r="B1283" t="str">
            <v xml:space="preserve">  LŸng nËn cÜ ½Ÿnh m¡u,3cm,H&lt;=4m,M100       </v>
          </cell>
          <cell r="C1283" t="str">
            <v xml:space="preserve"> m2 </v>
          </cell>
          <cell r="D1283">
            <v>10754</v>
          </cell>
          <cell r="E1283">
            <v>1374</v>
          </cell>
          <cell r="F1283">
            <v>107</v>
          </cell>
        </row>
        <row r="1284">
          <cell r="A1284">
            <v>671241</v>
          </cell>
          <cell r="B1284" t="str">
            <v xml:space="preserve">  LŸng nËn cÜ ½Ÿnh m¡u,3cm,H&gt; 4m,M50        </v>
          </cell>
          <cell r="C1284" t="str">
            <v xml:space="preserve"> m2 </v>
          </cell>
          <cell r="D1284">
            <v>6925</v>
          </cell>
          <cell r="E1284">
            <v>1484</v>
          </cell>
          <cell r="F1284">
            <v>174</v>
          </cell>
        </row>
        <row r="1285">
          <cell r="A1285">
            <v>671242</v>
          </cell>
          <cell r="B1285" t="str">
            <v xml:space="preserve">  LŸng nËn cÜ ½Ÿnh m¡u,3cm,H&gt; 4m,M75        </v>
          </cell>
          <cell r="C1285" t="str">
            <v xml:space="preserve"> m2 </v>
          </cell>
          <cell r="D1285">
            <v>8905</v>
          </cell>
          <cell r="E1285">
            <v>1484</v>
          </cell>
          <cell r="F1285">
            <v>174</v>
          </cell>
        </row>
        <row r="1286">
          <cell r="A1286">
            <v>671243</v>
          </cell>
          <cell r="B1286" t="str">
            <v xml:space="preserve">  LŸng nËn cÜ ½Ÿnh m¡u,3cm,H&gt; 4m,M100       </v>
          </cell>
          <cell r="C1286" t="str">
            <v xml:space="preserve"> m2 </v>
          </cell>
          <cell r="D1286">
            <v>10754</v>
          </cell>
          <cell r="E1286">
            <v>1484</v>
          </cell>
          <cell r="F1286">
            <v>174</v>
          </cell>
        </row>
        <row r="1287">
          <cell r="A1287">
            <v>672111</v>
          </cell>
          <cell r="B1287" t="str">
            <v xml:space="preserve">  LŸng sÅná,mŸi h°t,mŸng nõèc,d¡y 1cm,M50   </v>
          </cell>
          <cell r="C1287" t="str">
            <v xml:space="preserve"> m2 </v>
          </cell>
          <cell r="D1287">
            <v>2485</v>
          </cell>
          <cell r="E1287">
            <v>1297</v>
          </cell>
          <cell r="F1287">
            <v>77</v>
          </cell>
        </row>
        <row r="1288">
          <cell r="A1288">
            <v>672112</v>
          </cell>
          <cell r="B1288" t="str">
            <v xml:space="preserve">  LŸng sÅná,mŸi h°t,mŸng nõèc,d¡y 1cm,M75   </v>
          </cell>
          <cell r="C1288" t="str">
            <v xml:space="preserve"> m2 </v>
          </cell>
          <cell r="D1288">
            <v>3220</v>
          </cell>
          <cell r="E1288">
            <v>1297</v>
          </cell>
          <cell r="F1288">
            <v>77</v>
          </cell>
        </row>
        <row r="1289">
          <cell r="A1289">
            <v>672121</v>
          </cell>
          <cell r="B1289" t="str">
            <v xml:space="preserve">  LŸng bÌ nõèc,giÆng(nõçc,cŸp)d¡y 2cm,M75   </v>
          </cell>
          <cell r="C1289" t="str">
            <v xml:space="preserve"> m2 </v>
          </cell>
          <cell r="D1289">
            <v>5686</v>
          </cell>
          <cell r="E1289">
            <v>1561</v>
          </cell>
          <cell r="F1289">
            <v>77</v>
          </cell>
        </row>
        <row r="1290">
          <cell r="A1290">
            <v>672122</v>
          </cell>
          <cell r="B1290" t="str">
            <v xml:space="preserve">  LŸng bÌ nõèc,giÆng(nõçc,cŸp)d¡y 2cm,M100  </v>
          </cell>
          <cell r="C1290" t="str">
            <v xml:space="preserve"> m2 </v>
          </cell>
          <cell r="D1290">
            <v>6849</v>
          </cell>
          <cell r="E1290">
            <v>1561</v>
          </cell>
          <cell r="F1290">
            <v>77</v>
          </cell>
        </row>
        <row r="1291">
          <cell r="A1291">
            <v>672125</v>
          </cell>
          <cell r="B1291" t="str">
            <v xml:space="preserve">  Lèp châng th¶m              4cm,M100  </v>
          </cell>
          <cell r="C1291" t="str">
            <v xml:space="preserve"> m2 </v>
          </cell>
          <cell r="D1291">
            <v>26849</v>
          </cell>
          <cell r="E1291">
            <v>2561</v>
          </cell>
          <cell r="F1291">
            <v>77</v>
          </cell>
        </row>
        <row r="1292">
          <cell r="A1292">
            <v>672131</v>
          </cell>
          <cell r="B1292" t="str">
            <v xml:space="preserve">  LŸng mõçng(cŸp,r¬nh)        d¡y 1cm,M50   </v>
          </cell>
          <cell r="C1292" t="str">
            <v xml:space="preserve"> m2 </v>
          </cell>
          <cell r="D1292">
            <v>2485</v>
          </cell>
          <cell r="E1292">
            <v>1297</v>
          </cell>
          <cell r="F1292">
            <v>77</v>
          </cell>
        </row>
        <row r="1293">
          <cell r="A1293">
            <v>672132</v>
          </cell>
          <cell r="B1293" t="str">
            <v xml:space="preserve">  LŸng mõçng(cŸp,r¬nh)        d¡y 1cm,M75   </v>
          </cell>
          <cell r="C1293" t="str">
            <v xml:space="preserve"> m2 </v>
          </cell>
          <cell r="D1293">
            <v>3220</v>
          </cell>
          <cell r="E1293">
            <v>1297</v>
          </cell>
          <cell r="F1293">
            <v>77</v>
          </cell>
        </row>
        <row r="1294">
          <cell r="A1294">
            <v>672141</v>
          </cell>
          <cell r="B1294" t="str">
            <v xml:space="preserve">  LŸng h¿ d¡y 3cm         M50           </v>
          </cell>
          <cell r="C1294" t="str">
            <v xml:space="preserve"> m2 </v>
          </cell>
          <cell r="D1294">
            <v>7307</v>
          </cell>
          <cell r="E1294">
            <v>1484</v>
          </cell>
          <cell r="F1294">
            <v>77</v>
          </cell>
        </row>
        <row r="1295">
          <cell r="A1295">
            <v>672142</v>
          </cell>
          <cell r="B1295" t="str">
            <v xml:space="preserve">  LŸng h¿ d¡y 3cm         M75           </v>
          </cell>
          <cell r="C1295" t="str">
            <v xml:space="preserve"> m2 </v>
          </cell>
          <cell r="D1295">
            <v>9400</v>
          </cell>
          <cell r="E1295">
            <v>1484</v>
          </cell>
          <cell r="F1295">
            <v>77</v>
          </cell>
        </row>
        <row r="1296">
          <cell r="A1296">
            <v>672143</v>
          </cell>
          <cell r="B1296" t="str">
            <v xml:space="preserve">  LŸng h¿ d¡y 3cm         M100          </v>
          </cell>
          <cell r="C1296" t="str">
            <v xml:space="preserve"> m2 </v>
          </cell>
          <cell r="D1296">
            <v>11355</v>
          </cell>
          <cell r="E1296">
            <v>1484</v>
          </cell>
          <cell r="F1296">
            <v>77</v>
          </cell>
        </row>
        <row r="1297">
          <cell r="A1297">
            <v>673111</v>
          </cell>
          <cell r="B1297" t="str">
            <v xml:space="preserve">  LŸng ½¡i nõèc,kháng ½Ÿnh m¡u       M75    </v>
          </cell>
          <cell r="C1297" t="str">
            <v xml:space="preserve"> m2 </v>
          </cell>
          <cell r="D1297">
            <v>5449</v>
          </cell>
          <cell r="E1297">
            <v>2749</v>
          </cell>
          <cell r="F1297">
            <v>174</v>
          </cell>
        </row>
        <row r="1298">
          <cell r="A1298">
            <v>673112</v>
          </cell>
          <cell r="B1298" t="str">
            <v xml:space="preserve">  LŸng ½¡i nõèc,kháng ½Ÿnh m¡u,1.5cm,M100   </v>
          </cell>
          <cell r="C1298" t="str">
            <v xml:space="preserve"> m2 </v>
          </cell>
          <cell r="D1298">
            <v>6611</v>
          </cell>
          <cell r="E1298">
            <v>2749</v>
          </cell>
          <cell r="F1298">
            <v>174</v>
          </cell>
        </row>
        <row r="1299">
          <cell r="A1299">
            <v>673121</v>
          </cell>
          <cell r="B1299" t="str">
            <v xml:space="preserve">  LŸng ½¡i nõèc,cÜ ½Ÿnh m¡u,1.5cm,M75       </v>
          </cell>
          <cell r="C1299" t="str">
            <v xml:space="preserve"> m2 </v>
          </cell>
          <cell r="D1299">
            <v>5744</v>
          </cell>
          <cell r="E1299">
            <v>2859</v>
          </cell>
          <cell r="F1299">
            <v>174</v>
          </cell>
        </row>
        <row r="1300">
          <cell r="A1300">
            <v>673122</v>
          </cell>
          <cell r="B1300" t="str">
            <v xml:space="preserve">  LŸng ½¡i nõèc,cÜ ½Ÿnh m¡u,1.5cm,M100      </v>
          </cell>
          <cell r="C1300" t="str">
            <v xml:space="preserve"> m2 </v>
          </cell>
          <cell r="D1300">
            <v>6906</v>
          </cell>
          <cell r="E1300">
            <v>2859</v>
          </cell>
          <cell r="F1300">
            <v>174</v>
          </cell>
        </row>
        <row r="1301">
          <cell r="A1301">
            <v>674110</v>
          </cell>
          <cell r="B1301" t="str">
            <v xml:space="preserve">  LŸng Grainitá nËn,s¡n d¡y 1cm,H&lt;=4m   </v>
          </cell>
          <cell r="C1301" t="str">
            <v xml:space="preserve"> m2 </v>
          </cell>
          <cell r="D1301">
            <v>11525</v>
          </cell>
          <cell r="E1301">
            <v>16713</v>
          </cell>
          <cell r="F1301">
            <v>0</v>
          </cell>
        </row>
        <row r="1302">
          <cell r="A1302">
            <v>674120</v>
          </cell>
          <cell r="B1302" t="str">
            <v xml:space="preserve">  LŸng Grainitá nËn,s¡n d¡y 1cm,H&lt;=4m   </v>
          </cell>
          <cell r="C1302" t="str">
            <v xml:space="preserve"> m2 </v>
          </cell>
          <cell r="D1302">
            <v>11525</v>
          </cell>
          <cell r="E1302">
            <v>20891</v>
          </cell>
          <cell r="F1302">
            <v>0</v>
          </cell>
        </row>
        <row r="1303">
          <cell r="A1303">
            <v>674130</v>
          </cell>
          <cell r="B1303" t="str">
            <v xml:space="preserve">  LŸng Grainitá c·u thang,tam c¶p d¡y1.5cm  </v>
          </cell>
          <cell r="C1303" t="str">
            <v xml:space="preserve"> m2 </v>
          </cell>
          <cell r="D1303">
            <v>18514</v>
          </cell>
          <cell r="E1303">
            <v>30457</v>
          </cell>
          <cell r="F1303">
            <v>0</v>
          </cell>
        </row>
        <row r="1304">
          <cell r="A1304">
            <v>681110</v>
          </cell>
          <cell r="B1304" t="str">
            <v xml:space="preserve">  LŸt g­ch ch× 6.5x10.5x22,M50              </v>
          </cell>
          <cell r="C1304" t="str">
            <v xml:space="preserve"> m2 </v>
          </cell>
          <cell r="D1304">
            <v>22388</v>
          </cell>
          <cell r="E1304">
            <v>1470</v>
          </cell>
          <cell r="F1304">
            <v>0</v>
          </cell>
        </row>
        <row r="1305">
          <cell r="A1305">
            <v>683110</v>
          </cell>
          <cell r="B1305" t="str">
            <v xml:space="preserve">  LŸt g­ch lŸ nem ½çn 20x20 M50             </v>
          </cell>
          <cell r="C1305" t="str">
            <v xml:space="preserve"> m2 </v>
          </cell>
          <cell r="D1305">
            <v>14680</v>
          </cell>
          <cell r="E1305">
            <v>1649</v>
          </cell>
          <cell r="F1305">
            <v>0</v>
          </cell>
        </row>
        <row r="1306">
          <cell r="A1306">
            <v>683120</v>
          </cell>
          <cell r="B1306" t="str">
            <v xml:space="preserve">  LŸt g­ch lŸ nem k¾p 20x20 M50             </v>
          </cell>
          <cell r="C1306" t="str">
            <v xml:space="preserve"> m2 </v>
          </cell>
          <cell r="D1306">
            <v>17053</v>
          </cell>
          <cell r="E1306">
            <v>1649</v>
          </cell>
          <cell r="F1306">
            <v>0</v>
          </cell>
        </row>
        <row r="1307">
          <cell r="A1307">
            <v>684110</v>
          </cell>
          <cell r="B1307" t="str">
            <v xml:space="preserve">  LŸt g­ch xi m¯ng 30x30,cao&lt;=4m,M50        </v>
          </cell>
          <cell r="C1307" t="str">
            <v xml:space="preserve"> m2 </v>
          </cell>
          <cell r="D1307">
            <v>21463</v>
          </cell>
          <cell r="E1307">
            <v>1902</v>
          </cell>
          <cell r="F1307">
            <v>0</v>
          </cell>
        </row>
        <row r="1308">
          <cell r="A1308">
            <v>684120</v>
          </cell>
          <cell r="B1308" t="str">
            <v xml:space="preserve">  LŸt g­ch xi m¯ng 30x30,cao&lt;=4m,M50        </v>
          </cell>
          <cell r="C1308" t="str">
            <v xml:space="preserve"> m2 </v>
          </cell>
          <cell r="D1308">
            <v>21463</v>
          </cell>
          <cell r="E1308">
            <v>2034</v>
          </cell>
          <cell r="F1308">
            <v>0</v>
          </cell>
        </row>
        <row r="1309">
          <cell r="A1309">
            <v>684130</v>
          </cell>
          <cell r="B1309" t="str">
            <v xml:space="preserve">  LŸt g­ch xi m¯ng 20x20,cao&gt; 4m,M50        </v>
          </cell>
          <cell r="C1309" t="str">
            <v xml:space="preserve"> m2 </v>
          </cell>
          <cell r="D1309">
            <v>50593</v>
          </cell>
          <cell r="E1309">
            <v>1869</v>
          </cell>
          <cell r="F1309">
            <v>108</v>
          </cell>
        </row>
        <row r="1310">
          <cell r="A1310">
            <v>684140</v>
          </cell>
          <cell r="B1310" t="str">
            <v xml:space="preserve">  LŸt g­ch xi m¯ng 20x20,cao&gt; 4m,M50        </v>
          </cell>
          <cell r="C1310" t="str">
            <v xml:space="preserve"> m2 </v>
          </cell>
          <cell r="D1310">
            <v>50593</v>
          </cell>
          <cell r="E1310">
            <v>2034</v>
          </cell>
          <cell r="F1310">
            <v>108</v>
          </cell>
        </row>
        <row r="1311">
          <cell r="A1311">
            <v>684101</v>
          </cell>
          <cell r="B1311" t="str">
            <v xml:space="preserve">  LŸt g­ch GRANITO 30x30,cao&lt;=4m,M50        </v>
          </cell>
          <cell r="C1311" t="str">
            <v xml:space="preserve"> m2 </v>
          </cell>
          <cell r="D1311">
            <v>85852</v>
          </cell>
          <cell r="E1311">
            <v>1902</v>
          </cell>
          <cell r="F1311">
            <v>0</v>
          </cell>
        </row>
        <row r="1312">
          <cell r="A1312">
            <v>684102</v>
          </cell>
          <cell r="B1312" t="str">
            <v xml:space="preserve">  LŸt g­ch GRANITO 30x30,cao&gt; 4m,M50        </v>
          </cell>
          <cell r="C1312" t="str">
            <v xml:space="preserve"> m2 </v>
          </cell>
          <cell r="D1312">
            <v>85852</v>
          </cell>
          <cell r="E1312">
            <v>2034</v>
          </cell>
          <cell r="F1312">
            <v>0</v>
          </cell>
        </row>
        <row r="1313">
          <cell r="A1313">
            <v>684103</v>
          </cell>
          <cell r="B1313" t="str">
            <v xml:space="preserve">  LŸt g­ch GRANITO 40x40,cao&lt;=4m,M50        </v>
          </cell>
          <cell r="C1313" t="str">
            <v xml:space="preserve"> m2 </v>
          </cell>
          <cell r="D1313">
            <v>85852</v>
          </cell>
          <cell r="E1313">
            <v>1092</v>
          </cell>
          <cell r="F1313">
            <v>0</v>
          </cell>
        </row>
        <row r="1314">
          <cell r="A1314">
            <v>684104</v>
          </cell>
          <cell r="B1314" t="str">
            <v xml:space="preserve">  LŸt g­ch GRANITO 40x40,cao&gt; 4m,M50        </v>
          </cell>
          <cell r="C1314" t="str">
            <v xml:space="preserve"> m2 </v>
          </cell>
          <cell r="D1314">
            <v>85852</v>
          </cell>
          <cell r="E1314">
            <v>2034</v>
          </cell>
          <cell r="F1314">
            <v>0</v>
          </cell>
        </row>
        <row r="1315">
          <cell r="A1315">
            <v>685110</v>
          </cell>
          <cell r="B1315" t="str">
            <v xml:space="preserve">  LŸt g­ch men sö 15x15,cao&lt;=4m,M50         </v>
          </cell>
          <cell r="C1315" t="str">
            <v xml:space="preserve"> m2 </v>
          </cell>
          <cell r="D1315">
            <v>41203</v>
          </cell>
          <cell r="E1315">
            <v>2063</v>
          </cell>
          <cell r="F1315">
            <v>0</v>
          </cell>
        </row>
        <row r="1316">
          <cell r="A1316">
            <v>685120</v>
          </cell>
          <cell r="B1316" t="str">
            <v xml:space="preserve">  LŸt g­ch men sö 15x15,cao&lt;=4m,M50         </v>
          </cell>
          <cell r="C1316" t="str">
            <v xml:space="preserve"> m2 </v>
          </cell>
          <cell r="D1316">
            <v>41203</v>
          </cell>
          <cell r="E1316">
            <v>2368</v>
          </cell>
          <cell r="F1316">
            <v>108</v>
          </cell>
        </row>
        <row r="1317">
          <cell r="A1317">
            <v>685130</v>
          </cell>
          <cell r="B1317" t="str">
            <v xml:space="preserve">  LŸt g­ch men sö 11x11,cao&lt;=4m,M50         </v>
          </cell>
          <cell r="C1317" t="str">
            <v xml:space="preserve"> m2 </v>
          </cell>
          <cell r="D1317">
            <v>51443</v>
          </cell>
          <cell r="E1317">
            <v>2086</v>
          </cell>
          <cell r="F1317">
            <v>0</v>
          </cell>
        </row>
        <row r="1318">
          <cell r="A1318">
            <v>685140</v>
          </cell>
          <cell r="B1318" t="str">
            <v xml:space="preserve">  LŸt g­ch men sö 11x11,cao&lt;=4m,M50         </v>
          </cell>
          <cell r="C1318" t="str">
            <v xml:space="preserve"> m2 </v>
          </cell>
          <cell r="D1318">
            <v>51443</v>
          </cell>
          <cell r="E1318">
            <v>2424</v>
          </cell>
          <cell r="F1318">
            <v>108</v>
          </cell>
        </row>
        <row r="1319">
          <cell r="A1319">
            <v>685111</v>
          </cell>
          <cell r="B1319" t="str">
            <v xml:space="preserve">  LŸt g­ch men sö 15x15,cao&lt;=4m,M50         </v>
          </cell>
          <cell r="C1319" t="str">
            <v xml:space="preserve"> m2 </v>
          </cell>
          <cell r="D1319">
            <v>41203</v>
          </cell>
          <cell r="E1319">
            <v>2063</v>
          </cell>
          <cell r="F1319">
            <v>0</v>
          </cell>
        </row>
        <row r="1320">
          <cell r="A1320">
            <v>685121</v>
          </cell>
          <cell r="B1320" t="str">
            <v xml:space="preserve">  LŸt g­ch men sö 15x15,cao&lt;=4m,M50         </v>
          </cell>
          <cell r="C1320" t="str">
            <v xml:space="preserve"> m2 </v>
          </cell>
          <cell r="D1320">
            <v>41203</v>
          </cell>
          <cell r="E1320">
            <v>2368</v>
          </cell>
          <cell r="F1320">
            <v>108</v>
          </cell>
        </row>
        <row r="1321">
          <cell r="A1321">
            <v>685131</v>
          </cell>
          <cell r="B1321" t="str">
            <v xml:space="preserve">  LŸt g­ch men sö 11x11,cao&lt;=4m,M50         </v>
          </cell>
          <cell r="C1321" t="str">
            <v xml:space="preserve"> m2 </v>
          </cell>
          <cell r="D1321">
            <v>51443</v>
          </cell>
          <cell r="E1321">
            <v>2086</v>
          </cell>
          <cell r="F1321">
            <v>0</v>
          </cell>
        </row>
        <row r="1322">
          <cell r="A1322">
            <v>685141</v>
          </cell>
          <cell r="B1322" t="str">
            <v xml:space="preserve">  LŸt g­ch men sö 11x11,cao&lt;=4m,M50         </v>
          </cell>
          <cell r="C1322" t="str">
            <v xml:space="preserve"> m2 </v>
          </cell>
          <cell r="D1322">
            <v>51443</v>
          </cell>
          <cell r="E1322">
            <v>2424</v>
          </cell>
          <cell r="F1322">
            <v>108</v>
          </cell>
        </row>
        <row r="1323">
          <cell r="A1323">
            <v>686111</v>
          </cell>
          <cell r="B1323" t="str">
            <v xml:space="preserve">  LŸt g­ch v×       cao&lt;=4m,M50             </v>
          </cell>
          <cell r="C1323" t="str">
            <v xml:space="preserve"> m2 </v>
          </cell>
          <cell r="D1323">
            <v>38669</v>
          </cell>
          <cell r="E1323">
            <v>2255</v>
          </cell>
          <cell r="F1323">
            <v>0</v>
          </cell>
        </row>
        <row r="1324">
          <cell r="A1324">
            <v>686121</v>
          </cell>
          <cell r="B1324" t="str">
            <v xml:space="preserve">  LŸt g­ch v×       cao&gt; 4m,M50             </v>
          </cell>
          <cell r="C1324" t="str">
            <v xml:space="preserve"> m2 </v>
          </cell>
          <cell r="D1324">
            <v>38669</v>
          </cell>
          <cell r="E1324">
            <v>2480</v>
          </cell>
          <cell r="F1324">
            <v>0</v>
          </cell>
        </row>
        <row r="1325">
          <cell r="A1325">
            <v>687110</v>
          </cell>
          <cell r="B1325" t="str">
            <v xml:space="preserve">  LŸt ½Ÿ c¸m th­ch,hoa cõçng 20x20,cao&lt;=4m  </v>
          </cell>
          <cell r="C1325" t="str">
            <v xml:space="preserve"> m2 </v>
          </cell>
          <cell r="D1325">
            <v>86813</v>
          </cell>
          <cell r="E1325">
            <v>5637</v>
          </cell>
          <cell r="F1325">
            <v>0</v>
          </cell>
        </row>
        <row r="1326">
          <cell r="A1326">
            <v>687120</v>
          </cell>
          <cell r="B1326" t="str">
            <v xml:space="preserve">  LŸt ½Ÿ c¸m th­ch,hoa cõçng 20x20,cao&gt; 4m  </v>
          </cell>
          <cell r="C1326" t="str">
            <v xml:space="preserve"> m2 </v>
          </cell>
          <cell r="D1326">
            <v>86813</v>
          </cell>
          <cell r="E1326">
            <v>6201</v>
          </cell>
          <cell r="F1326">
            <v>0</v>
          </cell>
        </row>
        <row r="1327">
          <cell r="A1327">
            <v>687130</v>
          </cell>
          <cell r="B1327" t="str">
            <v xml:space="preserve">  LŸt ½Ÿ c¸m th­ch,hoa cõçng 30x30,cao&lt;=4m  </v>
          </cell>
          <cell r="C1327" t="str">
            <v xml:space="preserve"> m2 </v>
          </cell>
          <cell r="D1327">
            <v>86615</v>
          </cell>
          <cell r="E1327">
            <v>4904</v>
          </cell>
          <cell r="F1327">
            <v>0</v>
          </cell>
        </row>
        <row r="1328">
          <cell r="A1328">
            <v>687140</v>
          </cell>
          <cell r="B1328" t="str">
            <v xml:space="preserve">  LŸt ½Ÿ c¸m th­ch,hoa cõçng 30x30,cao&gt; 4m  </v>
          </cell>
          <cell r="C1328" t="str">
            <v xml:space="preserve"> m2 </v>
          </cell>
          <cell r="D1328">
            <v>86615</v>
          </cell>
          <cell r="E1328">
            <v>5637</v>
          </cell>
          <cell r="F1328">
            <v>0</v>
          </cell>
        </row>
        <row r="1329">
          <cell r="A1329">
            <v>687150</v>
          </cell>
          <cell r="B1329" t="str">
            <v xml:space="preserve">  LŸt ½Ÿ c¸m th­ch,hoa cõçng 40x40,cao&lt;=4m  </v>
          </cell>
          <cell r="C1329" t="str">
            <v xml:space="preserve"> m2 </v>
          </cell>
          <cell r="D1329">
            <v>86482</v>
          </cell>
          <cell r="E1329">
            <v>4172</v>
          </cell>
          <cell r="F1329">
            <v>0</v>
          </cell>
        </row>
        <row r="1330">
          <cell r="A1330">
            <v>687160</v>
          </cell>
          <cell r="B1330" t="str">
            <v xml:space="preserve">  LŸt ½Ÿ c¸m th­ch,hoa cõçng 40x40,cao&gt; 4m  </v>
          </cell>
          <cell r="C1330" t="str">
            <v xml:space="preserve"> m2 </v>
          </cell>
          <cell r="D1330">
            <v>86482</v>
          </cell>
          <cell r="E1330">
            <v>4735</v>
          </cell>
          <cell r="F1330">
            <v>0</v>
          </cell>
        </row>
        <row r="1331">
          <cell r="A1331">
            <v>691110</v>
          </cell>
          <cell r="B1331" t="str">
            <v xml:space="preserve">  L¡m tr·n vái rçm                      </v>
          </cell>
          <cell r="C1331" t="str">
            <v xml:space="preserve"> m2 </v>
          </cell>
          <cell r="D1331">
            <v>53498</v>
          </cell>
          <cell r="E1331">
            <v>3027</v>
          </cell>
          <cell r="F1331">
            <v>898</v>
          </cell>
        </row>
        <row r="1332">
          <cell r="A1332">
            <v>692110</v>
          </cell>
          <cell r="B1332" t="str">
            <v xml:space="preserve">  L¡m tr·n m¿ gå cao&lt;=4m                </v>
          </cell>
          <cell r="C1332" t="str">
            <v xml:space="preserve"> m2 </v>
          </cell>
          <cell r="D1332">
            <v>86369</v>
          </cell>
          <cell r="E1332">
            <v>1513</v>
          </cell>
          <cell r="F1332">
            <v>898</v>
          </cell>
        </row>
        <row r="1333">
          <cell r="A1333">
            <v>692120</v>
          </cell>
          <cell r="B1333" t="str">
            <v xml:space="preserve">  L¡m tr·n m¿ gå cao&gt; 4m                </v>
          </cell>
          <cell r="C1333" t="str">
            <v xml:space="preserve"> m2 </v>
          </cell>
          <cell r="D1333">
            <v>86369</v>
          </cell>
          <cell r="E1333">
            <v>1513</v>
          </cell>
          <cell r="F1333">
            <v>2332</v>
          </cell>
        </row>
        <row r="1334">
          <cell r="A1334">
            <v>696110</v>
          </cell>
          <cell r="B1334" t="str">
            <v xml:space="preserve">  L¡m tr·n cÜt ¾p                           </v>
          </cell>
          <cell r="C1334" t="str">
            <v xml:space="preserve"> m2 </v>
          </cell>
          <cell r="D1334">
            <v>47170</v>
          </cell>
          <cell r="E1334">
            <v>1513</v>
          </cell>
          <cell r="F1334">
            <v>0</v>
          </cell>
        </row>
        <row r="1335">
          <cell r="A1335">
            <v>696210</v>
          </cell>
          <cell r="B1335" t="str">
            <v xml:space="preserve">  L¡m tr·n gå dŸn                           </v>
          </cell>
          <cell r="C1335" t="str">
            <v xml:space="preserve"> m2 </v>
          </cell>
          <cell r="D1335">
            <v>58545</v>
          </cell>
          <cell r="E1335">
            <v>1578</v>
          </cell>
          <cell r="F1335">
            <v>0</v>
          </cell>
        </row>
        <row r="1336">
          <cell r="A1336">
            <v>697210</v>
          </cell>
          <cell r="B1336" t="str">
            <v xml:space="preserve">  Tr·n vŸn ¾p,bàc simili+mît d¡y 5cm,nÂpgå  </v>
          </cell>
          <cell r="C1336" t="str">
            <v xml:space="preserve"> m2 </v>
          </cell>
          <cell r="D1336">
            <v>128090</v>
          </cell>
          <cell r="E1336">
            <v>22540</v>
          </cell>
          <cell r="F1336">
            <v>0</v>
          </cell>
        </row>
        <row r="1337">
          <cell r="A1337">
            <v>697310</v>
          </cell>
          <cell r="B1337" t="str">
            <v xml:space="preserve">  Tr·n vŸn ¾p chia á = Jo¯ng chÖm(nÂp näi)  </v>
          </cell>
          <cell r="C1337" t="str">
            <v xml:space="preserve"> m2 </v>
          </cell>
          <cell r="D1337">
            <v>76001</v>
          </cell>
          <cell r="E1337">
            <v>7892</v>
          </cell>
          <cell r="F1337">
            <v>0</v>
          </cell>
        </row>
        <row r="1338">
          <cell r="A1338">
            <v>697410</v>
          </cell>
          <cell r="B1338" t="str">
            <v xml:space="preserve">  L¡m tr·n = t¶m th­ch cao hoa v¯n 50x50cm  </v>
          </cell>
          <cell r="C1338" t="str">
            <v xml:space="preserve"> m2 </v>
          </cell>
          <cell r="D1338">
            <v>221161</v>
          </cell>
          <cell r="E1338">
            <v>16912</v>
          </cell>
          <cell r="F1338">
            <v>0</v>
          </cell>
        </row>
        <row r="1339">
          <cell r="A1339">
            <v>697510</v>
          </cell>
          <cell r="B1339" t="str">
            <v xml:space="preserve">  L¡m tr·n = t¶m tr·n nhúa 50x50cm      </v>
          </cell>
          <cell r="C1339" t="str">
            <v xml:space="preserve"> m2 </v>
          </cell>
          <cell r="D1339">
            <v>70465</v>
          </cell>
          <cell r="E1339">
            <v>13529</v>
          </cell>
          <cell r="F1339">
            <v>0</v>
          </cell>
        </row>
        <row r="1340">
          <cell r="A1340">
            <v>697610</v>
          </cell>
          <cell r="B1340" t="str">
            <v xml:space="preserve">  L¡m tr·n Lambri gá d¡y 1.0cm          </v>
          </cell>
          <cell r="C1340" t="str">
            <v xml:space="preserve"> m2 </v>
          </cell>
          <cell r="D1340">
            <v>74419</v>
          </cell>
          <cell r="E1340">
            <v>19730</v>
          </cell>
          <cell r="F1340">
            <v>0</v>
          </cell>
        </row>
        <row r="1341">
          <cell r="A1341">
            <v>697620</v>
          </cell>
          <cell r="B1341" t="str">
            <v xml:space="preserve">  L¡m tr·n Lambri gá d¡y 1.5cm          </v>
          </cell>
          <cell r="C1341" t="str">
            <v xml:space="preserve"> m2 </v>
          </cell>
          <cell r="D1341">
            <v>87331</v>
          </cell>
          <cell r="E1341">
            <v>19730</v>
          </cell>
          <cell r="F1341">
            <v>0</v>
          </cell>
        </row>
        <row r="1342">
          <cell r="A1342">
            <v>698210</v>
          </cell>
          <cell r="B1342" t="str">
            <v xml:space="preserve">  VŸch ng¯n = gå vŸn gh¾p khÏt d¡y 1.5cm</v>
          </cell>
          <cell r="C1342" t="str">
            <v xml:space="preserve"> m2 </v>
          </cell>
          <cell r="D1342">
            <v>45476</v>
          </cell>
          <cell r="E1342">
            <v>4284</v>
          </cell>
          <cell r="F1342">
            <v>0</v>
          </cell>
        </row>
        <row r="1343">
          <cell r="A1343">
            <v>698220</v>
          </cell>
          <cell r="B1343" t="str">
            <v xml:space="preserve">  VŸch ng¯n = gå vŸn gh¾p khÏt d¡y 2.0cm</v>
          </cell>
          <cell r="C1343" t="str">
            <v xml:space="preserve"> m2 </v>
          </cell>
          <cell r="D1343">
            <v>60454</v>
          </cell>
          <cell r="E1343">
            <v>4284</v>
          </cell>
          <cell r="F1343">
            <v>0</v>
          </cell>
        </row>
        <row r="1344">
          <cell r="A1344">
            <v>698310</v>
          </cell>
          <cell r="B1344" t="str">
            <v xml:space="preserve">  VŸch ng¯n = gå vŸn chãng mÏ d¡y 1.5cm </v>
          </cell>
          <cell r="C1344" t="str">
            <v xml:space="preserve"> m2 </v>
          </cell>
          <cell r="D1344">
            <v>52707</v>
          </cell>
          <cell r="E1344">
            <v>6539</v>
          </cell>
          <cell r="F1344">
            <v>0</v>
          </cell>
        </row>
        <row r="1345">
          <cell r="A1345">
            <v>698320</v>
          </cell>
          <cell r="B1345" t="str">
            <v xml:space="preserve">  VŸch ng¯n = gå vŸn chãng mÏ d¡y 2.0cm </v>
          </cell>
          <cell r="C1345" t="str">
            <v xml:space="preserve"> m2 </v>
          </cell>
          <cell r="D1345">
            <v>65619</v>
          </cell>
          <cell r="E1345">
            <v>6539</v>
          </cell>
          <cell r="F1345">
            <v>0</v>
          </cell>
        </row>
        <row r="1346">
          <cell r="A1346">
            <v>698410</v>
          </cell>
          <cell r="B1346" t="str">
            <v xml:space="preserve">  Gia cáng &amp; ½Üng chµn tõéng gå,gå 2x10cm   </v>
          </cell>
          <cell r="C1346" t="str">
            <v xml:space="preserve"> m</v>
          </cell>
          <cell r="D1346">
            <v>6237</v>
          </cell>
          <cell r="E1346">
            <v>1779</v>
          </cell>
          <cell r="F1346">
            <v>0</v>
          </cell>
        </row>
        <row r="1347">
          <cell r="A1347">
            <v>698420</v>
          </cell>
          <cell r="B1347" t="str">
            <v xml:space="preserve">  Gia cáng &amp; ½Üng chµn tõéng gå,gå 2x20cm   </v>
          </cell>
          <cell r="C1347" t="str">
            <v xml:space="preserve"> m</v>
          </cell>
          <cell r="D1347">
            <v>12473</v>
          </cell>
          <cell r="E1347">
            <v>2139</v>
          </cell>
          <cell r="F1347">
            <v>0</v>
          </cell>
        </row>
        <row r="1348">
          <cell r="A1348">
            <v>698510</v>
          </cell>
          <cell r="B1348" t="str">
            <v xml:space="preserve">  Gia cáng-l°p tay vÙn C·u thang,gå 8x10cm  </v>
          </cell>
          <cell r="C1348" t="str">
            <v xml:space="preserve"> m</v>
          </cell>
          <cell r="D1348">
            <v>24947</v>
          </cell>
          <cell r="E1348">
            <v>4975</v>
          </cell>
          <cell r="F1348">
            <v>0</v>
          </cell>
        </row>
        <row r="1349">
          <cell r="A1349">
            <v>698520</v>
          </cell>
          <cell r="B1349" t="str">
            <v xml:space="preserve">  Gia cáng-l°p tay vÙn C·u thang,gå 8x14cm  </v>
          </cell>
          <cell r="C1349" t="str">
            <v xml:space="preserve"> m</v>
          </cell>
          <cell r="D1349">
            <v>34979</v>
          </cell>
          <cell r="E1349">
            <v>6094</v>
          </cell>
          <cell r="F1349">
            <v>0</v>
          </cell>
        </row>
        <row r="1350">
          <cell r="A1350">
            <v>698610</v>
          </cell>
          <cell r="B1350" t="str">
            <v xml:space="preserve">  SX-LD khung gå ½Ì ½Üng lõèi,vŸch ng¯n     </v>
          </cell>
          <cell r="C1350" t="str">
            <v xml:space="preserve"> m3 </v>
          </cell>
          <cell r="D1350">
            <v>2393998</v>
          </cell>
          <cell r="E1350">
            <v>90196</v>
          </cell>
          <cell r="F1350">
            <v>0</v>
          </cell>
        </row>
        <row r="1351">
          <cell r="A1351">
            <v>698710</v>
          </cell>
          <cell r="B1351" t="str">
            <v xml:space="preserve">  Gia cáng l°p dúng khung gå d·m s¡n        </v>
          </cell>
          <cell r="C1351" t="str">
            <v xml:space="preserve"> m3 </v>
          </cell>
          <cell r="D1351">
            <v>2393998</v>
          </cell>
          <cell r="E1351">
            <v>112745</v>
          </cell>
          <cell r="F1351">
            <v>0</v>
          </cell>
        </row>
        <row r="1352">
          <cell r="A1352">
            <v>698810</v>
          </cell>
          <cell r="B1352" t="str">
            <v xml:space="preserve">  ‡Üng s¡n vŸn gå rŸp mæng vŸn d¡y 2cm  </v>
          </cell>
          <cell r="C1352" t="str">
            <v xml:space="preserve"> m2 </v>
          </cell>
          <cell r="D1352">
            <v>60454</v>
          </cell>
          <cell r="E1352">
            <v>12289</v>
          </cell>
          <cell r="F1352">
            <v>0</v>
          </cell>
        </row>
        <row r="1353">
          <cell r="A1353">
            <v>698820</v>
          </cell>
          <cell r="B1353" t="str">
            <v xml:space="preserve">  ‡Üng s¡n vŸn gå rŸp mæng vŸn d¡y 3cm  </v>
          </cell>
          <cell r="C1353" t="str">
            <v xml:space="preserve"> m2 </v>
          </cell>
          <cell r="D1353">
            <v>91443</v>
          </cell>
          <cell r="E1353">
            <v>12289</v>
          </cell>
          <cell r="F1353">
            <v>0</v>
          </cell>
        </row>
        <row r="1354">
          <cell r="A1354">
            <v>698910</v>
          </cell>
          <cell r="B1354" t="str">
            <v xml:space="preserve">  Lambris gå ½Üng vŸch,âp tõéng d¡y 1.0cm   </v>
          </cell>
          <cell r="C1354" t="str">
            <v xml:space="preserve"> m2 </v>
          </cell>
          <cell r="D1354">
            <v>34629</v>
          </cell>
          <cell r="E1354">
            <v>14303</v>
          </cell>
          <cell r="F1354">
            <v>0</v>
          </cell>
        </row>
        <row r="1355">
          <cell r="A1355">
            <v>698920</v>
          </cell>
          <cell r="B1355" t="str">
            <v xml:space="preserve">  Lambris gå ½Üng vŸch,âp tõéng d¡y 1.5cm   </v>
          </cell>
          <cell r="C1355" t="str">
            <v xml:space="preserve"> m2 </v>
          </cell>
          <cell r="D1355">
            <v>50124</v>
          </cell>
          <cell r="E1355">
            <v>14303</v>
          </cell>
          <cell r="F1355">
            <v>0</v>
          </cell>
        </row>
        <row r="1356">
          <cell r="A1356">
            <v>699110</v>
          </cell>
          <cell r="B1356" t="str">
            <v xml:space="preserve">  Khuán m°t cŸo b±ng nÂp gå 3x1cm lå 5x5cm  </v>
          </cell>
          <cell r="C1356" t="str">
            <v xml:space="preserve"> m2 </v>
          </cell>
          <cell r="D1356">
            <v>27235</v>
          </cell>
          <cell r="E1356">
            <v>9471</v>
          </cell>
          <cell r="F1356">
            <v>0</v>
          </cell>
        </row>
        <row r="1357">
          <cell r="A1357">
            <v>699120</v>
          </cell>
          <cell r="B1357" t="str">
            <v xml:space="preserve">  Khuán m°t cŸo = nÂp gå 3x1cm lå 10x10cm   </v>
          </cell>
          <cell r="C1357" t="str">
            <v xml:space="preserve"> m2 </v>
          </cell>
          <cell r="D1357">
            <v>19487</v>
          </cell>
          <cell r="E1357">
            <v>8343</v>
          </cell>
          <cell r="F1357">
            <v>0</v>
          </cell>
        </row>
        <row r="1358">
          <cell r="A1358">
            <v>699210</v>
          </cell>
          <cell r="B1358" t="str">
            <v xml:space="preserve">  DiËm mŸi gå vŸn ræng 20-40 vŸn d¡y 2cm</v>
          </cell>
          <cell r="C1358" t="str">
            <v xml:space="preserve"> m2 </v>
          </cell>
          <cell r="D1358">
            <v>60101</v>
          </cell>
          <cell r="E1358">
            <v>3382</v>
          </cell>
          <cell r="F1358">
            <v>0</v>
          </cell>
        </row>
        <row r="1359">
          <cell r="A1359">
            <v>699220</v>
          </cell>
          <cell r="B1359" t="str">
            <v xml:space="preserve">  DiËm mŸi gå vŸn ræng 20-40 vŸn d¡y 3cm</v>
          </cell>
          <cell r="C1359" t="str">
            <v xml:space="preserve"> m2 </v>
          </cell>
          <cell r="D1359">
            <v>91091</v>
          </cell>
          <cell r="E1359">
            <v>3721</v>
          </cell>
          <cell r="F1359">
            <v>0</v>
          </cell>
        </row>
        <row r="1360">
          <cell r="A1360">
            <v>699310</v>
          </cell>
          <cell r="B1360" t="str">
            <v xml:space="preserve">  DŸn Foocmica v¡o cŸc kÆt c¶u d­ng t¶m </v>
          </cell>
          <cell r="C1360" t="str">
            <v xml:space="preserve"> m2 </v>
          </cell>
          <cell r="D1360">
            <v>21514</v>
          </cell>
          <cell r="E1360">
            <v>1127</v>
          </cell>
          <cell r="F1360">
            <v>0</v>
          </cell>
        </row>
        <row r="1361">
          <cell r="A1361">
            <v>699320</v>
          </cell>
          <cell r="B1361" t="str">
            <v xml:space="preserve">  DŸn Foocmica v¡o cŸc KC d­ng ch×,B=3cm</v>
          </cell>
          <cell r="C1361" t="str">
            <v xml:space="preserve"> m</v>
          </cell>
          <cell r="D1361">
            <v>67100</v>
          </cell>
          <cell r="E1361">
            <v>564</v>
          </cell>
          <cell r="F1361">
            <v>0</v>
          </cell>
        </row>
        <row r="1362">
          <cell r="A1362">
            <v>699410</v>
          </cell>
          <cell r="B1362" t="str">
            <v xml:space="preserve">  DŸn gi¶y trang trÏ lÅn tõéng gå vŸn       </v>
          </cell>
          <cell r="C1362" t="str">
            <v xml:space="preserve"> m2 </v>
          </cell>
          <cell r="D1362">
            <v>8775</v>
          </cell>
          <cell r="E1362">
            <v>1127</v>
          </cell>
          <cell r="F1362">
            <v>0</v>
          </cell>
        </row>
        <row r="1363">
          <cell r="A1363">
            <v>699420</v>
          </cell>
          <cell r="B1363" t="str">
            <v xml:space="preserve">  DŸn gi¶y trang trÏ lÅn tõéng trŸt vùa     </v>
          </cell>
          <cell r="C1363" t="str">
            <v xml:space="preserve"> m2 </v>
          </cell>
          <cell r="D1363">
            <v>10971</v>
          </cell>
          <cell r="E1363">
            <v>1353</v>
          </cell>
          <cell r="F1363">
            <v>0</v>
          </cell>
        </row>
        <row r="1364">
          <cell r="A1364">
            <v>699430</v>
          </cell>
          <cell r="B1364" t="str">
            <v xml:space="preserve">  DŸn gi¶y trang trÏ lÅn tr·n gå vŸn        </v>
          </cell>
          <cell r="C1364" t="str">
            <v xml:space="preserve"> m2 </v>
          </cell>
          <cell r="D1364">
            <v>8775</v>
          </cell>
          <cell r="E1364">
            <v>1466</v>
          </cell>
          <cell r="F1364">
            <v>0</v>
          </cell>
        </row>
        <row r="1365">
          <cell r="A1365">
            <v>699440</v>
          </cell>
          <cell r="B1365" t="str">
            <v xml:space="preserve">  DŸn gi¶y trang trÏ lÅn tr·n trŸt vùa      </v>
          </cell>
          <cell r="C1365" t="str">
            <v xml:space="preserve"> m2 </v>
          </cell>
          <cell r="D1365">
            <v>10971</v>
          </cell>
          <cell r="E1365">
            <v>1578</v>
          </cell>
          <cell r="F1365">
            <v>0</v>
          </cell>
        </row>
        <row r="1366">
          <cell r="A1366">
            <v>701110</v>
          </cell>
          <cell r="B1366" t="str">
            <v xml:space="preserve">  Qu¾t vái 1nõèc tr°ng,2nõèc m¡u cao&lt;=4m</v>
          </cell>
          <cell r="C1366" t="str">
            <v xml:space="preserve"> m2 </v>
          </cell>
          <cell r="D1366">
            <v>201</v>
          </cell>
          <cell r="E1366">
            <v>166</v>
          </cell>
          <cell r="F1366">
            <v>0</v>
          </cell>
        </row>
        <row r="1367">
          <cell r="A1367">
            <v>701120</v>
          </cell>
          <cell r="B1367" t="str">
            <v xml:space="preserve">  Qu¾t vái 1nõèc tr°ng,2nõèc m¡u cao&gt; 4m</v>
          </cell>
          <cell r="C1367" t="str">
            <v xml:space="preserve"> m2 </v>
          </cell>
          <cell r="D1367">
            <v>201</v>
          </cell>
          <cell r="E1367">
            <v>197</v>
          </cell>
          <cell r="F1367">
            <v>0</v>
          </cell>
        </row>
        <row r="1368">
          <cell r="A1368">
            <v>701130</v>
          </cell>
          <cell r="B1368" t="str">
            <v xml:space="preserve">  Qu¾t vái 3nõèc tr°ng cao&lt;=4m          </v>
          </cell>
          <cell r="C1368" t="str">
            <v xml:space="preserve"> m2 </v>
          </cell>
          <cell r="D1368">
            <v>103</v>
          </cell>
          <cell r="E1368">
            <v>166</v>
          </cell>
          <cell r="F1368">
            <v>0</v>
          </cell>
        </row>
        <row r="1369">
          <cell r="A1369">
            <v>701140</v>
          </cell>
          <cell r="B1369" t="str">
            <v xml:space="preserve">  Qu¾t vái 3nõèc tr°ng cao&gt; 4m          </v>
          </cell>
          <cell r="C1369" t="str">
            <v xml:space="preserve"> m2 </v>
          </cell>
          <cell r="D1369">
            <v>103</v>
          </cell>
          <cell r="E1369">
            <v>197</v>
          </cell>
          <cell r="F1369">
            <v>0</v>
          </cell>
        </row>
        <row r="1370">
          <cell r="A1370">
            <v>701210</v>
          </cell>
          <cell r="B1370" t="str">
            <v xml:space="preserve">  Qu¾t 2nõèc xi m¯ng v¡o bÅ táng cao&lt;=4m</v>
          </cell>
          <cell r="C1370" t="str">
            <v xml:space="preserve"> m2 </v>
          </cell>
          <cell r="D1370">
            <v>887</v>
          </cell>
          <cell r="E1370">
            <v>204</v>
          </cell>
          <cell r="F1370">
            <v>0</v>
          </cell>
        </row>
        <row r="1371">
          <cell r="A1371">
            <v>701220</v>
          </cell>
          <cell r="B1371" t="str">
            <v xml:space="preserve">  Qu¾t 2nõèc xi m¯ng v¡o bÅ táng cao&gt; 4m</v>
          </cell>
          <cell r="C1371" t="str">
            <v xml:space="preserve"> m2 </v>
          </cell>
          <cell r="D1371">
            <v>887</v>
          </cell>
          <cell r="E1371">
            <v>223</v>
          </cell>
          <cell r="F1371">
            <v>0</v>
          </cell>
        </row>
        <row r="1372">
          <cell r="A1372">
            <v>702110</v>
          </cell>
          <cell r="B1372" t="str">
            <v xml:space="preserve">  Quay vái gai cao&lt;=4m                  </v>
          </cell>
          <cell r="C1372" t="str">
            <v xml:space="preserve"> m2 </v>
          </cell>
          <cell r="D1372">
            <v>490</v>
          </cell>
          <cell r="E1372">
            <v>902</v>
          </cell>
          <cell r="F1372">
            <v>0</v>
          </cell>
        </row>
        <row r="1373">
          <cell r="A1373">
            <v>702120</v>
          </cell>
          <cell r="B1373" t="str">
            <v xml:space="preserve">  Quay vái gai cao&gt; 4m                  </v>
          </cell>
          <cell r="C1373" t="str">
            <v xml:space="preserve"> m2 </v>
          </cell>
          <cell r="D1373">
            <v>490</v>
          </cell>
          <cell r="E1373">
            <v>1127</v>
          </cell>
          <cell r="F1373">
            <v>0</v>
          </cell>
        </row>
        <row r="1374">
          <cell r="A1374">
            <v>702310</v>
          </cell>
          <cell r="B1374" t="str">
            <v xml:space="preserve">  Phun xâp cŸc KC,vùa XM,kháng m¡u,H&lt;=4m</v>
          </cell>
          <cell r="C1374" t="str">
            <v xml:space="preserve"> m2 </v>
          </cell>
          <cell r="D1374">
            <v>5688</v>
          </cell>
          <cell r="E1374">
            <v>5412</v>
          </cell>
          <cell r="F1374">
            <v>0</v>
          </cell>
        </row>
        <row r="1375">
          <cell r="A1375">
            <v>702320</v>
          </cell>
          <cell r="B1375" t="str">
            <v xml:space="preserve">  Phun xâp cŸc KC,vùa XM,cÜ træn m¡u,H&gt; 4m  </v>
          </cell>
          <cell r="C1375" t="str">
            <v xml:space="preserve"> m2 </v>
          </cell>
          <cell r="D1375">
            <v>7544</v>
          </cell>
          <cell r="E1375">
            <v>7216</v>
          </cell>
          <cell r="F1375">
            <v>0</v>
          </cell>
        </row>
        <row r="1376">
          <cell r="A1376">
            <v>702410</v>
          </cell>
          <cell r="B1376" t="str">
            <v xml:space="preserve">  B¨ matit v¡o tõéng                        </v>
          </cell>
          <cell r="C1376" t="str">
            <v xml:space="preserve"> m2 </v>
          </cell>
          <cell r="D1376">
            <v>1502</v>
          </cell>
          <cell r="E1376">
            <v>3382</v>
          </cell>
          <cell r="F1376">
            <v>0</v>
          </cell>
        </row>
        <row r="1377">
          <cell r="A1377">
            <v>702420</v>
          </cell>
          <cell r="B1377" t="str">
            <v xml:space="preserve">  B¨ matit v¡o cæt,d·m,tr·n                 </v>
          </cell>
          <cell r="C1377" t="str">
            <v xml:space="preserve"> m2 </v>
          </cell>
          <cell r="D1377">
            <v>1502</v>
          </cell>
          <cell r="E1377">
            <v>4059</v>
          </cell>
          <cell r="F1377">
            <v>0</v>
          </cell>
        </row>
        <row r="1378">
          <cell r="A1378">
            <v>702430</v>
          </cell>
          <cell r="B1378" t="str">
            <v xml:space="preserve">  B¨ b±ng xi m¯ng v¡o tõéng                 </v>
          </cell>
          <cell r="C1378" t="str">
            <v xml:space="preserve"> m2 </v>
          </cell>
          <cell r="D1378">
            <v>1035</v>
          </cell>
          <cell r="E1378">
            <v>4510</v>
          </cell>
          <cell r="F1378">
            <v>0</v>
          </cell>
        </row>
        <row r="1379">
          <cell r="A1379">
            <v>702440</v>
          </cell>
          <cell r="B1379" t="str">
            <v xml:space="preserve">  B¨ b±ng xi m¯ng v¡o cæt,d·m,tr·n          </v>
          </cell>
          <cell r="C1379" t="str">
            <v xml:space="preserve"> m2 </v>
          </cell>
          <cell r="D1379">
            <v>1035</v>
          </cell>
          <cell r="E1379">
            <v>5412</v>
          </cell>
          <cell r="F1379">
            <v>0</v>
          </cell>
        </row>
        <row r="1380">
          <cell r="A1380">
            <v>703110</v>
          </cell>
          <cell r="B1380" t="str">
            <v xml:space="preserve">  Sçn cøa kÏnh 2nõèc                        </v>
          </cell>
          <cell r="C1380" t="str">
            <v xml:space="preserve"> m2 </v>
          </cell>
          <cell r="D1380">
            <v>1651</v>
          </cell>
          <cell r="E1380">
            <v>381</v>
          </cell>
          <cell r="F1380">
            <v>0</v>
          </cell>
        </row>
        <row r="1381">
          <cell r="A1381">
            <v>703120</v>
          </cell>
          <cell r="B1381" t="str">
            <v xml:space="preserve">  Sçn cøa kÏnh 3nõèc                        </v>
          </cell>
          <cell r="C1381" t="str">
            <v xml:space="preserve"> m2 </v>
          </cell>
          <cell r="D1381">
            <v>2147</v>
          </cell>
          <cell r="E1381">
            <v>493</v>
          </cell>
          <cell r="F1381">
            <v>0</v>
          </cell>
        </row>
        <row r="1382">
          <cell r="A1382">
            <v>703130</v>
          </cell>
          <cell r="B1382" t="str">
            <v xml:space="preserve">  Sçn cøa paná 2nõèc                        </v>
          </cell>
          <cell r="C1382" t="str">
            <v xml:space="preserve"> m2 </v>
          </cell>
          <cell r="D1382">
            <v>4508</v>
          </cell>
          <cell r="E1382">
            <v>951</v>
          </cell>
          <cell r="F1382">
            <v>0</v>
          </cell>
        </row>
        <row r="1383">
          <cell r="A1383">
            <v>703140</v>
          </cell>
          <cell r="B1383" t="str">
            <v xml:space="preserve">  Sçn cøa paná 3nõèc                        </v>
          </cell>
          <cell r="C1383" t="str">
            <v xml:space="preserve"> m2 </v>
          </cell>
          <cell r="D1383">
            <v>5928</v>
          </cell>
          <cell r="E1383">
            <v>1233</v>
          </cell>
          <cell r="F1383">
            <v>0</v>
          </cell>
        </row>
        <row r="1384">
          <cell r="A1384">
            <v>703150</v>
          </cell>
          <cell r="B1384" t="str">
            <v xml:space="preserve">  Sçn cøa chèp 2nõèc                        </v>
          </cell>
          <cell r="C1384" t="str">
            <v xml:space="preserve"> m2 </v>
          </cell>
          <cell r="D1384">
            <v>6143</v>
          </cell>
          <cell r="E1384">
            <v>1427</v>
          </cell>
          <cell r="F1384">
            <v>0</v>
          </cell>
        </row>
        <row r="1385">
          <cell r="A1385">
            <v>703160</v>
          </cell>
          <cell r="B1385" t="str">
            <v xml:space="preserve">  Sçn cøa chèp 3nõèc                        </v>
          </cell>
          <cell r="C1385" t="str">
            <v xml:space="preserve"> m2 </v>
          </cell>
          <cell r="D1385">
            <v>7580</v>
          </cell>
          <cell r="E1385">
            <v>1851</v>
          </cell>
          <cell r="F1385">
            <v>0</v>
          </cell>
        </row>
        <row r="1386">
          <cell r="A1386">
            <v>703210</v>
          </cell>
          <cell r="B1386" t="str">
            <v xml:space="preserve">  Sçn gå 2nõèc                              </v>
          </cell>
          <cell r="C1386" t="str">
            <v xml:space="preserve"> m2 </v>
          </cell>
          <cell r="D1386">
            <v>4095</v>
          </cell>
          <cell r="E1386">
            <v>996</v>
          </cell>
          <cell r="F1386">
            <v>0</v>
          </cell>
        </row>
        <row r="1387">
          <cell r="A1387">
            <v>703220</v>
          </cell>
          <cell r="B1387" t="str">
            <v xml:space="preserve">  Sçn gå 3nõèc                              </v>
          </cell>
          <cell r="C1387" t="str">
            <v xml:space="preserve"> m2 </v>
          </cell>
          <cell r="D1387">
            <v>5284</v>
          </cell>
          <cell r="E1387">
            <v>1285</v>
          </cell>
          <cell r="F1387">
            <v>0</v>
          </cell>
        </row>
        <row r="1388">
          <cell r="A1388">
            <v>703230</v>
          </cell>
          <cell r="B1388" t="str">
            <v xml:space="preserve">  Sçn kÏnh mé 1nõèc                         </v>
          </cell>
          <cell r="C1388" t="str">
            <v xml:space="preserve"> m2 </v>
          </cell>
          <cell r="D1388">
            <v>1275</v>
          </cell>
          <cell r="E1388">
            <v>162</v>
          </cell>
          <cell r="F1388">
            <v>0</v>
          </cell>
        </row>
        <row r="1389">
          <cell r="A1389">
            <v>703310</v>
          </cell>
          <cell r="B1389" t="str">
            <v xml:space="preserve">  Sçn tõéng 2nõèc                           </v>
          </cell>
          <cell r="C1389" t="str">
            <v xml:space="preserve"> m2 </v>
          </cell>
          <cell r="D1389">
            <v>5003</v>
          </cell>
          <cell r="E1389">
            <v>551</v>
          </cell>
          <cell r="F1389">
            <v>0</v>
          </cell>
        </row>
        <row r="1390">
          <cell r="A1390">
            <v>703320</v>
          </cell>
          <cell r="B1390" t="str">
            <v xml:space="preserve">  Sçn tõéng 3nõèc                           </v>
          </cell>
          <cell r="C1390" t="str">
            <v xml:space="preserve"> m2 </v>
          </cell>
          <cell r="D1390">
            <v>7685</v>
          </cell>
          <cell r="E1390">
            <v>703</v>
          </cell>
          <cell r="F1390">
            <v>0</v>
          </cell>
        </row>
        <row r="1391">
          <cell r="A1391">
            <v>703410</v>
          </cell>
          <cell r="B1391" t="str">
            <v xml:space="preserve">  Sçn s°t dÂt 2nõèc                         </v>
          </cell>
          <cell r="C1391" t="str">
            <v xml:space="preserve"> m2 </v>
          </cell>
          <cell r="D1391">
            <v>1014</v>
          </cell>
          <cell r="E1391">
            <v>389</v>
          </cell>
          <cell r="F1391">
            <v>0</v>
          </cell>
        </row>
        <row r="1392">
          <cell r="A1392">
            <v>703420</v>
          </cell>
          <cell r="B1392" t="str">
            <v xml:space="preserve">  Sçn s°t dÂt 3nõèc                         </v>
          </cell>
          <cell r="C1392" t="str">
            <v xml:space="preserve"> m2 </v>
          </cell>
          <cell r="D1392">
            <v>1341</v>
          </cell>
          <cell r="E1392">
            <v>605</v>
          </cell>
          <cell r="F1392">
            <v>0</v>
          </cell>
        </row>
        <row r="1393">
          <cell r="A1393">
            <v>703430</v>
          </cell>
          <cell r="B1393" t="str">
            <v xml:space="preserve">  Sçn s°t th¾p cŸc lo­i 2nõèc               </v>
          </cell>
          <cell r="C1393" t="str">
            <v xml:space="preserve"> m2 </v>
          </cell>
          <cell r="D1393">
            <v>3143</v>
          </cell>
          <cell r="E1393">
            <v>659</v>
          </cell>
          <cell r="F1393">
            <v>0</v>
          </cell>
        </row>
        <row r="1394">
          <cell r="A1394">
            <v>703440</v>
          </cell>
          <cell r="B1394" t="str">
            <v xml:space="preserve">  Sçn s°t th¾p cŸc lo­i 3nõèc               </v>
          </cell>
          <cell r="C1394" t="str">
            <v xml:space="preserve"> m2 </v>
          </cell>
          <cell r="D1394">
            <v>4150</v>
          </cell>
          <cell r="E1394">
            <v>984</v>
          </cell>
          <cell r="F1394">
            <v>0</v>
          </cell>
        </row>
        <row r="1395">
          <cell r="A1395">
            <v>703510</v>
          </cell>
          <cell r="B1395" t="str">
            <v xml:space="preserve">  Sçn silicat v¡o tõéng ½¬ b¨               </v>
          </cell>
          <cell r="C1395" t="str">
            <v xml:space="preserve"> m2 </v>
          </cell>
          <cell r="D1395">
            <v>4128</v>
          </cell>
          <cell r="E1395">
            <v>507</v>
          </cell>
          <cell r="F1395">
            <v>0</v>
          </cell>
        </row>
        <row r="1396">
          <cell r="A1396">
            <v>703520</v>
          </cell>
          <cell r="B1396" t="str">
            <v xml:space="preserve">  Sçn silicat v¡o cæt d·m tr·n ½¬ b¨        </v>
          </cell>
          <cell r="C1396" t="str">
            <v xml:space="preserve"> m2 </v>
          </cell>
          <cell r="D1396">
            <v>4128</v>
          </cell>
          <cell r="E1396">
            <v>631</v>
          </cell>
          <cell r="F1396">
            <v>0</v>
          </cell>
        </row>
        <row r="1397">
          <cell r="A1397">
            <v>704110</v>
          </cell>
          <cell r="B1397" t="str">
            <v xml:space="preserve">  Qu¾t bitum v¡o tõéng nhúa nÜng            </v>
          </cell>
          <cell r="C1397" t="str">
            <v xml:space="preserve"> m2 </v>
          </cell>
          <cell r="D1397">
            <v>5555</v>
          </cell>
          <cell r="E1397">
            <v>757</v>
          </cell>
          <cell r="F1397">
            <v>0</v>
          </cell>
        </row>
        <row r="1398">
          <cell r="A1398">
            <v>704120</v>
          </cell>
          <cell r="B1398" t="str">
            <v xml:space="preserve">  Qu¾t bitum v¡o tõéng nhúa nguæi           </v>
          </cell>
          <cell r="C1398" t="str">
            <v xml:space="preserve"> m2 </v>
          </cell>
          <cell r="D1398">
            <v>1622</v>
          </cell>
          <cell r="E1398">
            <v>216</v>
          </cell>
          <cell r="F1398">
            <v>0</v>
          </cell>
        </row>
        <row r="1399">
          <cell r="A1399">
            <v>704130</v>
          </cell>
          <cell r="B1399" t="str">
            <v xml:space="preserve">  Qu¾t h°c Ïn v¡o gå                        </v>
          </cell>
          <cell r="C1399" t="str">
            <v xml:space="preserve"> m2 </v>
          </cell>
          <cell r="D1399">
            <v>410</v>
          </cell>
          <cell r="E1399">
            <v>649</v>
          </cell>
          <cell r="F1399">
            <v>0</v>
          </cell>
        </row>
        <row r="1400">
          <cell r="A1400">
            <v>704210</v>
          </cell>
          <cell r="B1400" t="str">
            <v xml:space="preserve">  Qu¾t 1 lèp nhúa bitum,dŸn 1 lèp gi¶y d·u  </v>
          </cell>
          <cell r="C1400" t="str">
            <v xml:space="preserve"> m2 </v>
          </cell>
          <cell r="D1400">
            <v>7012</v>
          </cell>
          <cell r="E1400">
            <v>3027</v>
          </cell>
          <cell r="F1400">
            <v>0</v>
          </cell>
        </row>
        <row r="1401">
          <cell r="A1401">
            <v>704220</v>
          </cell>
          <cell r="B1401" t="str">
            <v xml:space="preserve">  Qu¾t 2 lèp nhúa bitum,dŸn 2 lèp gi¶y d·u  </v>
          </cell>
          <cell r="C1401" t="str">
            <v xml:space="preserve"> m2 </v>
          </cell>
          <cell r="D1401">
            <v>14024</v>
          </cell>
          <cell r="E1401">
            <v>4324</v>
          </cell>
          <cell r="F1401">
            <v>0</v>
          </cell>
        </row>
        <row r="1402">
          <cell r="A1402">
            <v>704230</v>
          </cell>
          <cell r="B1402" t="str">
            <v xml:space="preserve">  Qu¾t 3 lèp nhúa bitum,dŸn 2 lèp gi¶y d·u  </v>
          </cell>
          <cell r="C1402" t="str">
            <v xml:space="preserve"> m2 </v>
          </cell>
          <cell r="D1402">
            <v>18191</v>
          </cell>
          <cell r="E1402">
            <v>5080</v>
          </cell>
          <cell r="F1402">
            <v>0</v>
          </cell>
        </row>
        <row r="1403">
          <cell r="A1403">
            <v>704240</v>
          </cell>
          <cell r="B1403" t="str">
            <v xml:space="preserve">  Qu¾t 4 lèp nhúa bitum,dŸn 3 lèp gi¶y d·u  </v>
          </cell>
          <cell r="C1403" t="str">
            <v xml:space="preserve"> m2 </v>
          </cell>
          <cell r="D1403">
            <v>25202</v>
          </cell>
          <cell r="E1403">
            <v>5513</v>
          </cell>
          <cell r="F1403">
            <v>0</v>
          </cell>
        </row>
        <row r="1404">
          <cell r="A1404">
            <v>704310</v>
          </cell>
          <cell r="B1404" t="str">
            <v xml:space="preserve">  Qu¾t 2 lèp nhúa bitum,dŸn 1 lèp bao t¨i   </v>
          </cell>
          <cell r="C1404" t="str">
            <v xml:space="preserve"> m2 </v>
          </cell>
          <cell r="D1404">
            <v>10733</v>
          </cell>
          <cell r="E1404">
            <v>5405</v>
          </cell>
          <cell r="F1404">
            <v>0</v>
          </cell>
        </row>
        <row r="1405">
          <cell r="A1405">
            <v>704320</v>
          </cell>
          <cell r="B1405" t="str">
            <v xml:space="preserve">  Qu¾t 3 lèp nhúa bitum,dŸn 2 lèp bao t¨i   </v>
          </cell>
          <cell r="C1405" t="str">
            <v xml:space="preserve"> m2 </v>
          </cell>
          <cell r="D1405">
            <v>17100</v>
          </cell>
          <cell r="E1405">
            <v>8215</v>
          </cell>
          <cell r="F1405">
            <v>0</v>
          </cell>
        </row>
        <row r="1406">
          <cell r="A1406">
            <v>705010</v>
          </cell>
          <cell r="B1406" t="str">
            <v xml:space="preserve">  Ch¾t khe nâi                              </v>
          </cell>
          <cell r="C1406" t="str">
            <v xml:space="preserve"> m</v>
          </cell>
          <cell r="D1406">
            <v>3212</v>
          </cell>
          <cell r="E1406">
            <v>4108</v>
          </cell>
          <cell r="F1406">
            <v>0</v>
          </cell>
        </row>
        <row r="1407">
          <cell r="A1407">
            <v>706010</v>
          </cell>
          <cell r="B1407" t="str">
            <v xml:space="preserve">  L¡m t·ng làc cŸt lo­i ½öng                </v>
          </cell>
          <cell r="C1407" t="str">
            <v xml:space="preserve"> m3 </v>
          </cell>
          <cell r="D1407">
            <v>62090</v>
          </cell>
          <cell r="E1407">
            <v>13551</v>
          </cell>
          <cell r="F1407">
            <v>0</v>
          </cell>
        </row>
        <row r="1408">
          <cell r="A1408">
            <v>706020</v>
          </cell>
          <cell r="B1408" t="str">
            <v xml:space="preserve">  L¡m t·ng làc cŸt lo­i n±m             </v>
          </cell>
          <cell r="C1408" t="str">
            <v xml:space="preserve"> m3 </v>
          </cell>
          <cell r="D1408">
            <v>62090</v>
          </cell>
          <cell r="E1408">
            <v>8068</v>
          </cell>
          <cell r="F1408">
            <v>0</v>
          </cell>
        </row>
        <row r="1409">
          <cell r="A1409">
            <v>706030</v>
          </cell>
          <cell r="B1409" t="str">
            <v xml:space="preserve">  L¡m t·ng làc ½Ÿ d¯m lo­i ½öng             </v>
          </cell>
          <cell r="C1409" t="str">
            <v xml:space="preserve"> m3 </v>
          </cell>
          <cell r="D1409">
            <v>86239</v>
          </cell>
          <cell r="E1409">
            <v>22447</v>
          </cell>
          <cell r="F1409">
            <v>0</v>
          </cell>
        </row>
        <row r="1410">
          <cell r="A1410">
            <v>706040</v>
          </cell>
          <cell r="B1410" t="str">
            <v xml:space="preserve">  L¡m t·ng làc ½Ÿ d¯m lo­i n±m          </v>
          </cell>
          <cell r="C1410" t="str">
            <v xml:space="preserve"> m3 </v>
          </cell>
          <cell r="D1410">
            <v>86239</v>
          </cell>
          <cell r="E1410">
            <v>26584</v>
          </cell>
          <cell r="F1410">
            <v>0</v>
          </cell>
        </row>
        <row r="1411">
          <cell r="A1411">
            <v>707010</v>
          </cell>
          <cell r="B1411" t="str">
            <v xml:space="preserve">  MiÆt m­ch tõéng ½Ÿ lo­i lßm           </v>
          </cell>
          <cell r="C1411" t="str">
            <v xml:space="preserve"> m</v>
          </cell>
          <cell r="D1411">
            <v>0</v>
          </cell>
          <cell r="E1411">
            <v>1405</v>
          </cell>
          <cell r="F1411">
            <v>0</v>
          </cell>
        </row>
        <row r="1412">
          <cell r="A1412">
            <v>707020</v>
          </cell>
          <cell r="B1412" t="str">
            <v xml:space="preserve">  MiÆt m­ch tõéng ½Ÿ lo­i lãi               </v>
          </cell>
          <cell r="C1412" t="str">
            <v xml:space="preserve"> m</v>
          </cell>
          <cell r="D1412">
            <v>954</v>
          </cell>
          <cell r="E1412">
            <v>1081</v>
          </cell>
          <cell r="F1412">
            <v>0</v>
          </cell>
        </row>
        <row r="1413">
          <cell r="A1413">
            <v>707030</v>
          </cell>
          <cell r="B1413" t="str">
            <v xml:space="preserve">  MiÆt m­ch tõéng g­ch lo­i lßm         </v>
          </cell>
          <cell r="C1413" t="str">
            <v xml:space="preserve"> m</v>
          </cell>
          <cell r="D1413">
            <v>0</v>
          </cell>
          <cell r="E1413">
            <v>2140</v>
          </cell>
          <cell r="F1413">
            <v>0</v>
          </cell>
        </row>
        <row r="1414">
          <cell r="A1414">
            <v>707040</v>
          </cell>
          <cell r="B1414" t="str">
            <v xml:space="preserve">  MiÆt m­ch tõéng g­ch lo­i lãi             </v>
          </cell>
          <cell r="C1414" t="str">
            <v xml:space="preserve"> m</v>
          </cell>
          <cell r="D1414">
            <v>1335</v>
          </cell>
          <cell r="E1414">
            <v>1654</v>
          </cell>
          <cell r="F1414">
            <v>0</v>
          </cell>
        </row>
        <row r="1415">
          <cell r="A1415">
            <v>708110</v>
          </cell>
          <cell r="B1415" t="str">
            <v xml:space="preserve">  L¡m khèp nâi b±ng th¾p kiÌu 1             </v>
          </cell>
          <cell r="C1415" t="str">
            <v xml:space="preserve"> m</v>
          </cell>
          <cell r="D1415">
            <v>171652</v>
          </cell>
          <cell r="E1415">
            <v>26270</v>
          </cell>
          <cell r="F1415">
            <v>4885</v>
          </cell>
        </row>
        <row r="1416">
          <cell r="A1416">
            <v>708120</v>
          </cell>
          <cell r="B1416" t="str">
            <v xml:space="preserve">  L¡m khèp nâi b±ng th¾p kiÌu 2             </v>
          </cell>
          <cell r="C1416" t="str">
            <v xml:space="preserve"> m</v>
          </cell>
          <cell r="D1416">
            <v>78978</v>
          </cell>
          <cell r="E1416">
            <v>16348</v>
          </cell>
          <cell r="F1416">
            <v>1903</v>
          </cell>
        </row>
        <row r="1417">
          <cell r="A1417">
            <v>708130</v>
          </cell>
          <cell r="B1417" t="str">
            <v xml:space="preserve">  L¡m khèp nâi b±ng th¾p kiÌu 3             </v>
          </cell>
          <cell r="C1417" t="str">
            <v xml:space="preserve"> m</v>
          </cell>
          <cell r="D1417">
            <v>85952</v>
          </cell>
          <cell r="E1417">
            <v>10260</v>
          </cell>
          <cell r="F1417">
            <v>2030</v>
          </cell>
        </row>
        <row r="1418">
          <cell r="A1418">
            <v>708140</v>
          </cell>
          <cell r="B1418" t="str">
            <v xml:space="preserve">  L¡m khèp nâi b±ng th¾p kiÌu 4             </v>
          </cell>
          <cell r="C1418" t="str">
            <v xml:space="preserve"> m</v>
          </cell>
          <cell r="D1418">
            <v>115858</v>
          </cell>
          <cell r="E1418">
            <v>11951</v>
          </cell>
          <cell r="F1418">
            <v>2030</v>
          </cell>
        </row>
        <row r="1419">
          <cell r="A1419">
            <v>708150</v>
          </cell>
          <cell r="B1419" t="str">
            <v xml:space="preserve">  L¡m khèp nâi b±ng th¾p kiÌu 5             </v>
          </cell>
          <cell r="C1419" t="str">
            <v xml:space="preserve"> m</v>
          </cell>
          <cell r="D1419">
            <v>456862</v>
          </cell>
          <cell r="E1419">
            <v>16686</v>
          </cell>
          <cell r="F1419">
            <v>1586</v>
          </cell>
        </row>
        <row r="1420">
          <cell r="A1420">
            <v>708210</v>
          </cell>
          <cell r="B1420" t="str">
            <v xml:space="preserve">  L¡m khèp nâi b±ng ½ãng kiÌu 1             </v>
          </cell>
          <cell r="C1420" t="str">
            <v xml:space="preserve"> m</v>
          </cell>
          <cell r="D1420">
            <v>309826</v>
          </cell>
          <cell r="E1420">
            <v>220979</v>
          </cell>
          <cell r="F1420">
            <v>952</v>
          </cell>
        </row>
        <row r="1421">
          <cell r="A1421">
            <v>708220</v>
          </cell>
          <cell r="B1421" t="str">
            <v xml:space="preserve">  L¡m khèp nâi b±ng ½ãng kiÌu 2             </v>
          </cell>
          <cell r="C1421" t="str">
            <v xml:space="preserve"> m</v>
          </cell>
          <cell r="D1421">
            <v>426726</v>
          </cell>
          <cell r="E1421">
            <v>255930</v>
          </cell>
          <cell r="F1421">
            <v>1776</v>
          </cell>
        </row>
        <row r="1422">
          <cell r="A1422">
            <v>708230</v>
          </cell>
          <cell r="B1422" t="str">
            <v xml:space="preserve">  L¡m khèp nâi b±ng ½ãng kiÌu 3             </v>
          </cell>
          <cell r="C1422" t="str">
            <v xml:space="preserve"> m</v>
          </cell>
          <cell r="D1422">
            <v>278629</v>
          </cell>
          <cell r="E1422">
            <v>151078</v>
          </cell>
          <cell r="F1422">
            <v>1396</v>
          </cell>
        </row>
        <row r="1423">
          <cell r="A1423">
            <v>708240</v>
          </cell>
          <cell r="B1423" t="str">
            <v xml:space="preserve">  L¡m khèp nâi b±ng ½ãng kiÌu 4             </v>
          </cell>
          <cell r="C1423" t="str">
            <v xml:space="preserve"> m</v>
          </cell>
          <cell r="D1423">
            <v>239880</v>
          </cell>
          <cell r="E1423">
            <v>182646</v>
          </cell>
          <cell r="F1423">
            <v>1269</v>
          </cell>
        </row>
        <row r="1424">
          <cell r="A1424">
            <v>708310</v>
          </cell>
          <cell r="B1424" t="str">
            <v xml:space="preserve">  L¡m khèp nâi b±ng t¶m nhúa PVC            </v>
          </cell>
          <cell r="C1424" t="str">
            <v xml:space="preserve"> m</v>
          </cell>
          <cell r="D1424">
            <v>40572</v>
          </cell>
          <cell r="E1424">
            <v>24804</v>
          </cell>
          <cell r="F1424">
            <v>0</v>
          </cell>
        </row>
        <row r="1425">
          <cell r="A1425">
            <v>801110</v>
          </cell>
          <cell r="B1425" t="str">
            <v xml:space="preserve">  mÜng ½õéng thoŸt nc &lt;=1.5m cŸt h­t nhÞ    </v>
          </cell>
          <cell r="C1425" t="str">
            <v xml:space="preserve"> m3 </v>
          </cell>
          <cell r="D1425">
            <v>1861.96</v>
          </cell>
          <cell r="E1425">
            <v>80.89</v>
          </cell>
          <cell r="F1425">
            <v>361.79</v>
          </cell>
        </row>
        <row r="1426">
          <cell r="A1426">
            <v>801120</v>
          </cell>
          <cell r="B1426" t="str">
            <v xml:space="preserve">  mÜng ½õéng thoŸt nc &lt;=1.5m cŸt s­n        </v>
          </cell>
          <cell r="C1426" t="str">
            <v xml:space="preserve"> m3 </v>
          </cell>
          <cell r="D1426">
            <v>1862.36</v>
          </cell>
          <cell r="E1426">
            <v>80.89</v>
          </cell>
          <cell r="F1426">
            <v>361.79</v>
          </cell>
        </row>
        <row r="1427">
          <cell r="A1427">
            <v>801130</v>
          </cell>
          <cell r="B1427" t="str">
            <v xml:space="preserve">  mÜng ½õéng thoŸt nc &lt;=1.5m ½Ÿ d¯m     </v>
          </cell>
          <cell r="C1427" t="str">
            <v xml:space="preserve"> m3 </v>
          </cell>
          <cell r="D1427">
            <v>8836</v>
          </cell>
          <cell r="E1427">
            <v>81.3</v>
          </cell>
          <cell r="F1427">
            <v>891.45</v>
          </cell>
        </row>
        <row r="1428">
          <cell r="A1428">
            <v>801140</v>
          </cell>
          <cell r="B1428" t="str">
            <v xml:space="preserve">  mÜng ½õéng thoŸt nc &lt;=1.5m ½Ÿ hæc         </v>
          </cell>
          <cell r="C1428" t="str">
            <v xml:space="preserve"> m3 </v>
          </cell>
          <cell r="D1428">
            <v>7093.13</v>
          </cell>
          <cell r="E1428">
            <v>329.56</v>
          </cell>
          <cell r="F1428">
            <v>2199.6799999999998</v>
          </cell>
        </row>
        <row r="1429">
          <cell r="A1429">
            <v>801150</v>
          </cell>
          <cell r="B1429" t="str">
            <v xml:space="preserve">  mÜng ½õéng thoŸt nc &lt;=1.5m ½Ÿ hæc ch¿nba  </v>
          </cell>
          <cell r="C1429" t="str">
            <v xml:space="preserve"> m3 </v>
          </cell>
          <cell r="D1429">
            <v>6785.11</v>
          </cell>
          <cell r="E1429">
            <v>329.56</v>
          </cell>
          <cell r="F1429">
            <v>2199.6799999999998</v>
          </cell>
        </row>
        <row r="1430">
          <cell r="A1430">
            <v>801160</v>
          </cell>
          <cell r="B1430" t="str">
            <v xml:space="preserve">  mÜng ½õéng thoŸt nc &lt;=1.5m ½Ÿ hæc , d¯m   </v>
          </cell>
          <cell r="C1430" t="str">
            <v xml:space="preserve"> m3 </v>
          </cell>
          <cell r="D1430">
            <v>6949.02</v>
          </cell>
          <cell r="E1430">
            <v>305.14999999999998</v>
          </cell>
          <cell r="F1430">
            <v>2199.6799999999998</v>
          </cell>
        </row>
        <row r="1431">
          <cell r="A1431">
            <v>900001</v>
          </cell>
          <cell r="B1431" t="str">
            <v xml:space="preserve">  Trãng cÞ v×a h¿                           </v>
          </cell>
          <cell r="C1431" t="str">
            <v xml:space="preserve">   m2 </v>
          </cell>
          <cell r="D1431">
            <v>14720</v>
          </cell>
          <cell r="E1431">
            <v>0</v>
          </cell>
          <cell r="F1431">
            <v>0</v>
          </cell>
        </row>
        <row r="1432">
          <cell r="A1432">
            <v>900002</v>
          </cell>
          <cell r="B1432" t="str">
            <v xml:space="preserve">  Sçn phï hiÌu,biÌu tõìng nh¡ mŸy           </v>
          </cell>
          <cell r="C1432" t="str">
            <v xml:space="preserve">   m2 </v>
          </cell>
          <cell r="D1432">
            <v>46000</v>
          </cell>
          <cell r="E1432">
            <v>0</v>
          </cell>
          <cell r="F1432">
            <v>0</v>
          </cell>
        </row>
        <row r="1433">
          <cell r="A1433">
            <v>900003</v>
          </cell>
          <cell r="B1433" t="str">
            <v xml:space="preserve">  CŸnh cäng th¾p                            </v>
          </cell>
          <cell r="C1433" t="str">
            <v xml:space="preserve">   m2 </v>
          </cell>
          <cell r="D1433">
            <v>368000</v>
          </cell>
          <cell r="E1433">
            <v>0</v>
          </cell>
          <cell r="F1433">
            <v>0</v>
          </cell>
        </row>
        <row r="1434">
          <cell r="A1434">
            <v>900004</v>
          </cell>
          <cell r="B1434" t="str">
            <v xml:space="preserve">  Lèp cŸch nhiÎt                            </v>
          </cell>
          <cell r="C1434" t="str">
            <v xml:space="preserve">   m2 </v>
          </cell>
          <cell r="D1434">
            <v>46000</v>
          </cell>
          <cell r="E1434">
            <v>0</v>
          </cell>
          <cell r="F1434">
            <v>0</v>
          </cell>
        </row>
        <row r="1435">
          <cell r="A1435">
            <v>900005</v>
          </cell>
          <cell r="B1435" t="str">
            <v xml:space="preserve">  Cøa kÏnh khung th¾p                       </v>
          </cell>
          <cell r="C1435" t="str">
            <v xml:space="preserve">   m2 </v>
          </cell>
          <cell r="D1435">
            <v>322000</v>
          </cell>
          <cell r="E1435">
            <v>0</v>
          </cell>
          <cell r="F1435">
            <v>0</v>
          </cell>
        </row>
        <row r="1436">
          <cell r="A1436">
            <v>900006</v>
          </cell>
          <cell r="B1436" t="str">
            <v xml:space="preserve">  Vºn chuyÌn càc                            </v>
          </cell>
          <cell r="C1436" t="str">
            <v xml:space="preserve">   m  </v>
          </cell>
          <cell r="D1436">
            <v>23000</v>
          </cell>
          <cell r="E1436">
            <v>0</v>
          </cell>
          <cell r="F1436">
            <v>0</v>
          </cell>
        </row>
        <row r="1437">
          <cell r="A1437">
            <v>900007</v>
          </cell>
          <cell r="B1437" t="str">
            <v xml:space="preserve">  Tr·n nhÂ                                  </v>
          </cell>
          <cell r="C1437" t="str">
            <v xml:space="preserve">   m2 </v>
          </cell>
          <cell r="D1437">
            <v>73600</v>
          </cell>
          <cell r="E1437">
            <v>0</v>
          </cell>
          <cell r="F1437">
            <v>0</v>
          </cell>
        </row>
        <row r="1438">
          <cell r="A1438">
            <v>900008</v>
          </cell>
          <cell r="B1438" t="str">
            <v xml:space="preserve">  Lõèi ch°n cøa mŸi                         </v>
          </cell>
          <cell r="C1438" t="str">
            <v xml:space="preserve">   m2 </v>
          </cell>
          <cell r="D1438">
            <v>23000</v>
          </cell>
          <cell r="E1438">
            <v>0</v>
          </cell>
          <cell r="F1438">
            <v>0</v>
          </cell>
        </row>
        <row r="1439">
          <cell r="A1439">
            <v>900009</v>
          </cell>
          <cell r="B1439" t="str">
            <v xml:space="preserve">  Cøa th¾p ½¸y                              </v>
          </cell>
          <cell r="C1439" t="str">
            <v xml:space="preserve">   m2 </v>
          </cell>
          <cell r="D1439">
            <v>368000</v>
          </cell>
          <cell r="E1439">
            <v>0</v>
          </cell>
          <cell r="F1439">
            <v>0</v>
          </cell>
        </row>
        <row r="1440">
          <cell r="A1440">
            <v>900010</v>
          </cell>
          <cell r="B1440" t="str">
            <v xml:space="preserve">  Cøa ½i kÏnh khung nhám                </v>
          </cell>
          <cell r="C1440" t="str">
            <v xml:space="preserve">   m2 </v>
          </cell>
          <cell r="D1440">
            <v>598000</v>
          </cell>
          <cell r="E1440">
            <v>0</v>
          </cell>
          <cell r="F1440">
            <v>0</v>
          </cell>
        </row>
        <row r="1441">
          <cell r="A1441">
            <v>900011</v>
          </cell>
          <cell r="B1441" t="str">
            <v xml:space="preserve">  Cøa ½i paná gå                            </v>
          </cell>
          <cell r="C1441" t="str">
            <v xml:space="preserve">   m2 </v>
          </cell>
          <cell r="D1441">
            <v>322000</v>
          </cell>
          <cell r="E1441">
            <v>0</v>
          </cell>
          <cell r="F1441">
            <v>0</v>
          </cell>
        </row>
        <row r="1442">
          <cell r="A1442">
            <v>900012</v>
          </cell>
          <cell r="B1442" t="str">
            <v xml:space="preserve">  Cøa sä paná gå                            </v>
          </cell>
          <cell r="C1442" t="str">
            <v xml:space="preserve">   m2 </v>
          </cell>
          <cell r="D1442">
            <v>322000</v>
          </cell>
          <cell r="E1442">
            <v>0</v>
          </cell>
          <cell r="F1442">
            <v>0</v>
          </cell>
        </row>
        <row r="1443">
          <cell r="A1443">
            <v>900013</v>
          </cell>
          <cell r="B1443" t="str">
            <v xml:space="preserve">  Khuán cøa k¾p                             </v>
          </cell>
          <cell r="C1443" t="str">
            <v xml:space="preserve">   m  </v>
          </cell>
          <cell r="D1443">
            <v>110400</v>
          </cell>
          <cell r="E1443">
            <v>0</v>
          </cell>
          <cell r="F1443">
            <v>0</v>
          </cell>
        </row>
        <row r="1444">
          <cell r="A1444">
            <v>900014</v>
          </cell>
          <cell r="B1444" t="str">
            <v xml:space="preserve">  VŸch ng¯n Formica                         </v>
          </cell>
          <cell r="C1444" t="str">
            <v xml:space="preserve">   m2 </v>
          </cell>
          <cell r="D1444">
            <v>230000</v>
          </cell>
          <cell r="E1444">
            <v>0</v>
          </cell>
          <cell r="F1444">
            <v>0</v>
          </cell>
        </row>
        <row r="1445">
          <cell r="A1445">
            <v>900015</v>
          </cell>
          <cell r="B1445" t="str">
            <v xml:space="preserve">  Buláng mÜng                               </v>
          </cell>
          <cell r="C1445" t="str">
            <v xml:space="preserve">   CŸi   </v>
          </cell>
          <cell r="D1445">
            <v>36800</v>
          </cell>
          <cell r="E1445">
            <v>0</v>
          </cell>
          <cell r="F1445">
            <v>0</v>
          </cell>
        </row>
        <row r="1446">
          <cell r="A1446">
            <v>900016</v>
          </cell>
          <cell r="B1446" t="str">
            <v xml:space="preserve">  Cøa sä kÏnh khung gå                      </v>
          </cell>
          <cell r="C1446" t="str">
            <v xml:space="preserve">   m2 </v>
          </cell>
          <cell r="D1446">
            <v>294400</v>
          </cell>
          <cell r="E1446">
            <v>0</v>
          </cell>
          <cell r="F1446">
            <v>0</v>
          </cell>
        </row>
        <row r="1447">
          <cell r="A1447">
            <v>900017</v>
          </cell>
          <cell r="B1447" t="str">
            <v xml:space="preserve">  Tõéng kÏnh khung nhám                 </v>
          </cell>
          <cell r="C1447" t="str">
            <v xml:space="preserve">   m2 </v>
          </cell>
          <cell r="D1447">
            <v>414000</v>
          </cell>
          <cell r="E1447">
            <v>0</v>
          </cell>
          <cell r="F1447">
            <v>0</v>
          </cell>
        </row>
        <row r="1448">
          <cell r="A1448">
            <v>900018</v>
          </cell>
          <cell r="B1448" t="str">
            <v xml:space="preserve">  ng thoŸt nõèc PVC                        </v>
          </cell>
          <cell r="C1448" t="str">
            <v xml:space="preserve">   m  </v>
          </cell>
          <cell r="D1448">
            <v>36800</v>
          </cell>
          <cell r="E1448">
            <v>0</v>
          </cell>
          <cell r="F1448">
            <v>0</v>
          </cell>
        </row>
        <row r="1449">
          <cell r="A1449">
            <v>900019</v>
          </cell>
          <cell r="B1449" t="str">
            <v xml:space="preserve">  V¨i nhúa PVC tr¨i s¡n                     </v>
          </cell>
          <cell r="C1449" t="str">
            <v xml:space="preserve">   m2 </v>
          </cell>
          <cell r="D1449">
            <v>25760</v>
          </cell>
          <cell r="E1449">
            <v>0</v>
          </cell>
          <cell r="F1449">
            <v>0</v>
          </cell>
        </row>
        <row r="1450">
          <cell r="A1450">
            <v>900020</v>
          </cell>
          <cell r="B1450" t="str">
            <v xml:space="preserve">  ng th¾p lan can                          </v>
          </cell>
          <cell r="C1450" t="str">
            <v xml:space="preserve">   m  </v>
          </cell>
          <cell r="D1450">
            <v>41400</v>
          </cell>
          <cell r="E1450">
            <v>0</v>
          </cell>
          <cell r="F1450">
            <v>0</v>
          </cell>
        </row>
        <row r="1451">
          <cell r="A1451">
            <v>900021</v>
          </cell>
          <cell r="B1451" t="str">
            <v xml:space="preserve">  CŸp gi±ng mŸi                             </v>
          </cell>
          <cell r="C1451" t="str">
            <v xml:space="preserve">   m  </v>
          </cell>
          <cell r="D1451">
            <v>27600</v>
          </cell>
          <cell r="E1451">
            <v>0</v>
          </cell>
          <cell r="F1451">
            <v>0</v>
          </cell>
        </row>
        <row r="1452">
          <cell r="A1452">
            <v>900022</v>
          </cell>
          <cell r="B1452" t="str">
            <v xml:space="preserve">  XÆp g­ch mõçng cŸp                        </v>
          </cell>
          <cell r="C1452" t="str">
            <v xml:space="preserve">   m2 </v>
          </cell>
          <cell r="D1452">
            <v>32200</v>
          </cell>
          <cell r="E1452">
            <v>0</v>
          </cell>
          <cell r="F1452">
            <v>0</v>
          </cell>
        </row>
        <row r="1453">
          <cell r="A1453">
            <v>900023</v>
          </cell>
          <cell r="B1453" t="str">
            <v xml:space="preserve">  Nhµn cáng l°p Lèp cŸch nhiÎt              </v>
          </cell>
          <cell r="C1453" t="str">
            <v xml:space="preserve">   m2 </v>
          </cell>
          <cell r="D1453">
            <v>2760</v>
          </cell>
          <cell r="E1453">
            <v>0</v>
          </cell>
          <cell r="F1453">
            <v>0</v>
          </cell>
        </row>
        <row r="1454">
          <cell r="A1454">
            <v>900024</v>
          </cell>
          <cell r="B1454" t="str">
            <v xml:space="preserve">  Lõèi th¾p ½ë lèp cŸch nhiÎt               </v>
          </cell>
          <cell r="C1454" t="str">
            <v xml:space="preserve">   m2 </v>
          </cell>
          <cell r="D1454">
            <v>3680</v>
          </cell>
          <cell r="E1454">
            <v>0</v>
          </cell>
          <cell r="F1454">
            <v>0</v>
          </cell>
        </row>
        <row r="1455">
          <cell r="A1455">
            <v>900025</v>
          </cell>
          <cell r="B1455" t="str">
            <v xml:space="preserve">  Cøa chèp,cøa sä kÏnh khung nhám       </v>
          </cell>
          <cell r="C1455" t="str">
            <v xml:space="preserve">   m2 </v>
          </cell>
          <cell r="D1455">
            <v>524400</v>
          </cell>
          <cell r="E1455">
            <v>0</v>
          </cell>
          <cell r="F1455">
            <v>0</v>
          </cell>
        </row>
        <row r="1456">
          <cell r="A1456">
            <v>900026</v>
          </cell>
          <cell r="B1456" t="str">
            <v xml:space="preserve">  Nhµn cáng l°p tõéng tán                   </v>
          </cell>
          <cell r="C1456" t="str">
            <v xml:space="preserve">   m2 </v>
          </cell>
          <cell r="D1456">
            <v>9200</v>
          </cell>
          <cell r="E1456">
            <v>0</v>
          </cell>
          <cell r="F1456">
            <v>0</v>
          </cell>
        </row>
        <row r="1457">
          <cell r="A1457">
            <v>900027</v>
          </cell>
          <cell r="B1457" t="str">
            <v xml:space="preserve">  MŸi tán lìp ViÎt nam                  </v>
          </cell>
          <cell r="C1457" t="str">
            <v xml:space="preserve">   m2 </v>
          </cell>
          <cell r="D1457">
            <v>98440</v>
          </cell>
          <cell r="E1457">
            <v>0</v>
          </cell>
          <cell r="F1457">
            <v>0</v>
          </cell>
        </row>
        <row r="1458">
          <cell r="A1458">
            <v>900028</v>
          </cell>
          <cell r="B1458" t="str">
            <v xml:space="preserve">  Khuán cøa ½çn                             </v>
          </cell>
          <cell r="C1458" t="str">
            <v xml:space="preserve">   m  </v>
          </cell>
          <cell r="D1458">
            <v>55200</v>
          </cell>
          <cell r="E1458">
            <v>0</v>
          </cell>
          <cell r="F1458">
            <v>0</v>
          </cell>
        </row>
        <row r="1459">
          <cell r="A1459">
            <v>900029</v>
          </cell>
          <cell r="B1459" t="str">
            <v xml:space="preserve">  Lõèi B40                                  </v>
          </cell>
          <cell r="C1459" t="str">
            <v xml:space="preserve">   m2 </v>
          </cell>
          <cell r="D1459">
            <v>27600</v>
          </cell>
          <cell r="E1459">
            <v>0</v>
          </cell>
          <cell r="F1459">
            <v>0</v>
          </cell>
        </row>
        <row r="1460">
          <cell r="A1460">
            <v>900030</v>
          </cell>
          <cell r="B1460" t="str">
            <v xml:space="preserve">  Thø ½æng càc                              </v>
          </cell>
          <cell r="C1460" t="str">
            <v xml:space="preserve">    càc   </v>
          </cell>
          <cell r="D1460">
            <v>2300000</v>
          </cell>
          <cell r="E1460">
            <v>0</v>
          </cell>
          <cell r="F1460">
            <v>0</v>
          </cell>
        </row>
        <row r="1461">
          <cell r="A1461">
            <v>900031</v>
          </cell>
          <cell r="B1461" t="str">
            <v xml:space="preserve">  Sçn nËn nh¡                               </v>
          </cell>
          <cell r="C1461" t="str">
            <v xml:space="preserve">   m2 </v>
          </cell>
          <cell r="D1461">
            <v>27600</v>
          </cell>
          <cell r="E1461">
            <v>0</v>
          </cell>
          <cell r="F1461">
            <v>0</v>
          </cell>
        </row>
        <row r="1462">
          <cell r="A1462">
            <v>900032</v>
          </cell>
          <cell r="B1462" t="str">
            <v xml:space="preserve">  ‡Ÿ d¯m lÜt nËn nh¡                        </v>
          </cell>
          <cell r="C1462" t="str">
            <v xml:space="preserve">   m3  </v>
          </cell>
          <cell r="D1462">
            <v>239200</v>
          </cell>
          <cell r="E1462">
            <v>0</v>
          </cell>
          <cell r="F1462">
            <v>0</v>
          </cell>
        </row>
        <row r="1463">
          <cell r="A1463">
            <v>900033</v>
          </cell>
          <cell r="B1463" t="str">
            <v xml:space="preserve">  S¨n xu¶t kÆt c¶u th¾p cõéng ½æ cao        </v>
          </cell>
          <cell r="C1463" t="str">
            <v xml:space="preserve">   t¶n </v>
          </cell>
          <cell r="D1463">
            <v>13800000</v>
          </cell>
          <cell r="E1463">
            <v>0</v>
          </cell>
          <cell r="F1463">
            <v>0</v>
          </cell>
        </row>
        <row r="1464">
          <cell r="A1464">
            <v>900034</v>
          </cell>
          <cell r="B1464" t="str">
            <v xml:space="preserve">  L°p dúng kÆt c¶u th¾p cõéng ½æ cao        </v>
          </cell>
          <cell r="C1464" t="str">
            <v xml:space="preserve">   t¶n </v>
          </cell>
          <cell r="D1464">
            <v>1840000</v>
          </cell>
          <cell r="E1464">
            <v>0</v>
          </cell>
          <cell r="F1464">
            <v>0</v>
          </cell>
        </row>
        <row r="1465">
          <cell r="A1465">
            <v>900035</v>
          </cell>
          <cell r="B1465" t="str">
            <v xml:space="preserve">  CŸt træn nhúa ½õéng                       </v>
          </cell>
          <cell r="C1465" t="str">
            <v xml:space="preserve">   m3  </v>
          </cell>
          <cell r="D1465">
            <v>368000</v>
          </cell>
          <cell r="E1465">
            <v>0</v>
          </cell>
          <cell r="F1465">
            <v>0</v>
          </cell>
        </row>
        <row r="1466">
          <cell r="A1466">
            <v>900036</v>
          </cell>
          <cell r="B1466" t="str">
            <v xml:space="preserve">  Qu¾t Eboxy châng th¶m                 </v>
          </cell>
          <cell r="C1466" t="str">
            <v xml:space="preserve">   m2 </v>
          </cell>
          <cell r="D1466">
            <v>46000</v>
          </cell>
          <cell r="E1466">
            <v>0</v>
          </cell>
          <cell r="F1466">
            <v>0</v>
          </cell>
        </row>
        <row r="1467">
          <cell r="A1467">
            <v>900037</v>
          </cell>
          <cell r="B1467" t="str">
            <v xml:space="preserve">  HÎ thâng ½Üng mê cøa                      </v>
          </cell>
          <cell r="C1467" t="str">
            <v xml:space="preserve">    bæ    </v>
          </cell>
          <cell r="D1467">
            <v>46000000</v>
          </cell>
          <cell r="E1467">
            <v>0</v>
          </cell>
          <cell r="F1467">
            <v>0</v>
          </cell>
        </row>
        <row r="1468">
          <cell r="A1468">
            <v>900038</v>
          </cell>
          <cell r="B1468" t="str">
            <v xml:space="preserve">  ‡ºp bÅ táng ½·u càc                       </v>
          </cell>
          <cell r="C1468" t="str">
            <v xml:space="preserve">    càc   </v>
          </cell>
          <cell r="D1468">
            <v>13800</v>
          </cell>
          <cell r="E1468">
            <v>0</v>
          </cell>
          <cell r="F1468">
            <v>0</v>
          </cell>
        </row>
        <row r="1469">
          <cell r="A1469">
            <v>900039</v>
          </cell>
          <cell r="B1469" t="str">
            <v xml:space="preserve">  Thø tØnh càc                              </v>
          </cell>
          <cell r="C1469" t="str">
            <v xml:space="preserve">    càc   </v>
          </cell>
          <cell r="D1469">
            <v>16560000</v>
          </cell>
          <cell r="E1469">
            <v>0</v>
          </cell>
          <cell r="F1469">
            <v>0</v>
          </cell>
        </row>
        <row r="1470">
          <cell r="A1470">
            <v>900040</v>
          </cell>
          <cell r="B1470" t="str">
            <v xml:space="preserve">  Tõéng kÏnh khung gå                       </v>
          </cell>
          <cell r="C1470" t="str">
            <v xml:space="preserve">   m2 </v>
          </cell>
          <cell r="D1470">
            <v>230000</v>
          </cell>
          <cell r="E1470">
            <v>0</v>
          </cell>
          <cell r="F1470">
            <v>0</v>
          </cell>
        </row>
        <row r="1471">
          <cell r="A1471">
            <v>900041</v>
          </cell>
          <cell r="B1471" t="str">
            <v xml:space="preserve">  Th¾p kháng g×                             </v>
          </cell>
          <cell r="C1471" t="str">
            <v xml:space="preserve">   t¶n </v>
          </cell>
          <cell r="D1471">
            <v>29440000</v>
          </cell>
          <cell r="E1471">
            <v>0</v>
          </cell>
          <cell r="F1471">
            <v>0</v>
          </cell>
        </row>
        <row r="1472">
          <cell r="A1472">
            <v>900042</v>
          </cell>
          <cell r="B1472" t="str">
            <v xml:space="preserve">  Tõéng hoa bÅ táng                         </v>
          </cell>
          <cell r="C1472" t="str">
            <v xml:space="preserve">   m2 </v>
          </cell>
          <cell r="D1472">
            <v>78200</v>
          </cell>
          <cell r="E1472">
            <v>0</v>
          </cell>
          <cell r="F1472">
            <v>0</v>
          </cell>
        </row>
        <row r="1473">
          <cell r="A1473">
            <v>900043</v>
          </cell>
          <cell r="B1473" t="str">
            <v xml:space="preserve">  L¡m mŸi tán trŸng kÁm AUSNAm          </v>
          </cell>
          <cell r="C1473" t="str">
            <v xml:space="preserve">   m2 </v>
          </cell>
          <cell r="D1473">
            <v>138000</v>
          </cell>
          <cell r="E1473">
            <v>0</v>
          </cell>
          <cell r="F1473">
            <v>0</v>
          </cell>
        </row>
        <row r="1474">
          <cell r="A1474">
            <v>900044</v>
          </cell>
          <cell r="B1474" t="str">
            <v xml:space="preserve">  Buláng mÜng  D42                          </v>
          </cell>
          <cell r="C1474" t="str">
            <v xml:space="preserve">   CŸi   </v>
          </cell>
          <cell r="D1474">
            <v>55200</v>
          </cell>
          <cell r="E1474">
            <v>0</v>
          </cell>
          <cell r="F1474">
            <v>0</v>
          </cell>
        </row>
        <row r="1475">
          <cell r="A1475">
            <v>900045</v>
          </cell>
          <cell r="B1475" t="str">
            <v xml:space="preserve">  Xø lû mÜng cñ                             </v>
          </cell>
          <cell r="C1475" t="str">
            <v xml:space="preserve">   CŸi   </v>
          </cell>
          <cell r="D1475">
            <v>18400000</v>
          </cell>
          <cell r="E1475">
            <v>0</v>
          </cell>
          <cell r="F1475">
            <v>0</v>
          </cell>
        </row>
        <row r="1476">
          <cell r="A1476">
            <v>900046</v>
          </cell>
          <cell r="B1476" t="str">
            <v xml:space="preserve">  M¡i nh³n m´t BT NËn                       </v>
          </cell>
          <cell r="C1476" t="str">
            <v xml:space="preserve">   m2 </v>
          </cell>
          <cell r="D1476">
            <v>23000</v>
          </cell>
          <cell r="E1476">
            <v>0</v>
          </cell>
          <cell r="F1476">
            <v>0</v>
          </cell>
        </row>
        <row r="1477">
          <cell r="A1477">
            <v>900047</v>
          </cell>
          <cell r="B1477" t="str">
            <v xml:space="preserve">  GiÆng khoan + Bçm                     </v>
          </cell>
          <cell r="C1477" t="str">
            <v xml:space="preserve">   CŸi   </v>
          </cell>
          <cell r="D1477">
            <v>92000000</v>
          </cell>
          <cell r="E1477">
            <v>0</v>
          </cell>
          <cell r="F1477">
            <v>0</v>
          </cell>
        </row>
        <row r="1478">
          <cell r="A1478">
            <v>900048</v>
          </cell>
          <cell r="B1478" t="str">
            <v xml:space="preserve">  Khuán cøa k¾p                             </v>
          </cell>
          <cell r="C1478" t="str">
            <v xml:space="preserve">   m  </v>
          </cell>
          <cell r="D1478">
            <v>110400</v>
          </cell>
          <cell r="E1478">
            <v>0</v>
          </cell>
          <cell r="F1478">
            <v>0</v>
          </cell>
        </row>
        <row r="1479">
          <cell r="A1479">
            <v>900049</v>
          </cell>
          <cell r="B1479" t="str">
            <v xml:space="preserve">  Mua càc 200x200                           </v>
          </cell>
          <cell r="C1479" t="str">
            <v xml:space="preserve">   m  </v>
          </cell>
          <cell r="D1479">
            <v>82800</v>
          </cell>
          <cell r="E1479">
            <v>0</v>
          </cell>
          <cell r="F1479">
            <v>0</v>
          </cell>
        </row>
        <row r="1480">
          <cell r="A1480">
            <v>900050</v>
          </cell>
          <cell r="B1480" t="str">
            <v xml:space="preserve">  ‡Üng càc 200x200                          </v>
          </cell>
          <cell r="C1480" t="str">
            <v xml:space="preserve">   m  </v>
          </cell>
          <cell r="D1480">
            <v>27600</v>
          </cell>
          <cell r="E1480">
            <v>0</v>
          </cell>
          <cell r="F1480">
            <v>0</v>
          </cell>
        </row>
        <row r="1481">
          <cell r="A1481">
            <v>900051</v>
          </cell>
          <cell r="B1481" t="str">
            <v xml:space="preserve">  Mua càc 250x250                           </v>
          </cell>
          <cell r="C1481" t="str">
            <v xml:space="preserve">   m  </v>
          </cell>
          <cell r="D1481">
            <v>101200</v>
          </cell>
          <cell r="E1481">
            <v>0</v>
          </cell>
          <cell r="F1481">
            <v>0</v>
          </cell>
        </row>
        <row r="1482">
          <cell r="A1482">
            <v>900052</v>
          </cell>
          <cell r="B1482" t="str">
            <v xml:space="preserve">  ‡Üng càc 250x250                          </v>
          </cell>
          <cell r="C1482" t="str">
            <v xml:space="preserve">   m  </v>
          </cell>
          <cell r="D1482">
            <v>28980</v>
          </cell>
          <cell r="E1482">
            <v>0</v>
          </cell>
          <cell r="F1482">
            <v>0</v>
          </cell>
        </row>
        <row r="1483">
          <cell r="A1483">
            <v>900075</v>
          </cell>
          <cell r="B1483" t="str">
            <v xml:space="preserve">  âng câng BT D1000,L=5m,miÎng loe  (‡)     </v>
          </cell>
          <cell r="C1483" t="str">
            <v xml:space="preserve">  CŸi</v>
          </cell>
          <cell r="D1483">
            <v>2040000</v>
          </cell>
          <cell r="E1483">
            <v>0</v>
          </cell>
          <cell r="F1483">
            <v>0</v>
          </cell>
        </row>
        <row r="1484">
          <cell r="A1484">
            <v>900076</v>
          </cell>
          <cell r="B1484" t="str">
            <v xml:space="preserve">  âng câng BT D1000,L=1m,miÎng loe  (‡)     </v>
          </cell>
          <cell r="C1484" t="str">
            <v xml:space="preserve">  CŸi</v>
          </cell>
          <cell r="D1484">
            <v>438000</v>
          </cell>
          <cell r="E1484">
            <v>0</v>
          </cell>
          <cell r="F1484">
            <v>0</v>
          </cell>
        </row>
        <row r="1485">
          <cell r="A1485">
            <v>900077</v>
          </cell>
          <cell r="B1485" t="str">
            <v xml:space="preserve">  âng câng BT D1000,L=1m,miÎng b±ng (‡)     </v>
          </cell>
          <cell r="C1485" t="str">
            <v xml:space="preserve">  CŸi</v>
          </cell>
          <cell r="D1485">
            <v>398000</v>
          </cell>
          <cell r="E1485">
            <v>0</v>
          </cell>
          <cell r="F1485">
            <v>0</v>
          </cell>
        </row>
        <row r="1486">
          <cell r="A1486">
            <v>900078</v>
          </cell>
          <cell r="B1486" t="str">
            <v xml:space="preserve">  âng câng BT D1000,L=5m,miÎng loe  (B)     </v>
          </cell>
          <cell r="C1486" t="str">
            <v xml:space="preserve">  CŸi</v>
          </cell>
          <cell r="D1486">
            <v>1090000</v>
          </cell>
          <cell r="E1486">
            <v>0</v>
          </cell>
          <cell r="F1486">
            <v>0</v>
          </cell>
        </row>
        <row r="1487">
          <cell r="A1487">
            <v>900079</v>
          </cell>
          <cell r="B1487" t="str">
            <v xml:space="preserve">  âng câng BT D1000,L=1m,miÎng loe  (B)     </v>
          </cell>
          <cell r="C1487" t="str">
            <v xml:space="preserve">  CŸi</v>
          </cell>
          <cell r="D1487">
            <v>438000</v>
          </cell>
          <cell r="E1487">
            <v>0</v>
          </cell>
          <cell r="F1487">
            <v>0</v>
          </cell>
        </row>
        <row r="1488">
          <cell r="A1488">
            <v>900080</v>
          </cell>
          <cell r="B1488" t="str">
            <v xml:space="preserve">  âng câng BT D1000,L=1m,miÎng b±ng (B)     </v>
          </cell>
          <cell r="C1488" t="str">
            <v xml:space="preserve">  CŸi</v>
          </cell>
          <cell r="D1488">
            <v>398000</v>
          </cell>
          <cell r="E1488">
            <v>0</v>
          </cell>
          <cell r="F1488">
            <v>0</v>
          </cell>
        </row>
        <row r="1489">
          <cell r="A1489">
            <v>900081</v>
          </cell>
          <cell r="B1489" t="str">
            <v xml:space="preserve">  âng câng BT D800, L=5m,t¨i tràng ‡        </v>
          </cell>
          <cell r="C1489" t="str">
            <v xml:space="preserve">  CŸi</v>
          </cell>
          <cell r="D1489">
            <v>1440000</v>
          </cell>
          <cell r="E1489">
            <v>0</v>
          </cell>
          <cell r="F1489">
            <v>0</v>
          </cell>
        </row>
        <row r="1490">
          <cell r="A1490">
            <v>900082</v>
          </cell>
          <cell r="B1490" t="str">
            <v xml:space="preserve">  âng câng BT D800, L=1m,miÎng loe          </v>
          </cell>
          <cell r="C1490" t="str">
            <v xml:space="preserve">  CŸi</v>
          </cell>
          <cell r="D1490">
            <v>318000</v>
          </cell>
          <cell r="E1490">
            <v>0</v>
          </cell>
          <cell r="F1490">
            <v>0</v>
          </cell>
        </row>
        <row r="1491">
          <cell r="A1491">
            <v>900083</v>
          </cell>
          <cell r="B1491" t="str">
            <v xml:space="preserve">  âng câng BT D600, L=5m,miÎng loe  (‡)     </v>
          </cell>
          <cell r="C1491" t="str">
            <v xml:space="preserve">  CŸi</v>
          </cell>
          <cell r="D1491">
            <v>810000</v>
          </cell>
          <cell r="E1491">
            <v>0</v>
          </cell>
          <cell r="F1491">
            <v>0</v>
          </cell>
        </row>
        <row r="1492">
          <cell r="A1492">
            <v>900084</v>
          </cell>
          <cell r="B1492" t="str">
            <v xml:space="preserve">  âng câng BT D600, L=5m,miÎng loe  (C)     </v>
          </cell>
          <cell r="C1492" t="str">
            <v xml:space="preserve">  CŸi</v>
          </cell>
          <cell r="D1492">
            <v>780000</v>
          </cell>
          <cell r="E1492">
            <v>0</v>
          </cell>
          <cell r="F1492">
            <v>0</v>
          </cell>
        </row>
        <row r="1493">
          <cell r="A1493">
            <v>900085</v>
          </cell>
          <cell r="B1493" t="str">
            <v xml:space="preserve">  âng câng BT D400, L=4m,miÎng loe  (‡)     </v>
          </cell>
          <cell r="C1493" t="str">
            <v xml:space="preserve">  CŸi</v>
          </cell>
          <cell r="D1493">
            <v>344000</v>
          </cell>
          <cell r="E1493">
            <v>0</v>
          </cell>
          <cell r="F1493">
            <v>0</v>
          </cell>
        </row>
        <row r="1494">
          <cell r="A1494">
            <v>900086</v>
          </cell>
          <cell r="B1494" t="str">
            <v xml:space="preserve">  âng câng BT D400, L=2m,miÎng loe  (‡)     </v>
          </cell>
          <cell r="C1494" t="str">
            <v xml:space="preserve">  CŸi</v>
          </cell>
          <cell r="D1494">
            <v>172000</v>
          </cell>
          <cell r="E1494">
            <v>0</v>
          </cell>
          <cell r="F1494">
            <v>0</v>
          </cell>
        </row>
        <row r="1495">
          <cell r="A1495">
            <v>900087</v>
          </cell>
          <cell r="B1495" t="str">
            <v xml:space="preserve">  âng câng BT D400, L=4m,miÎng b±ng (‡)     </v>
          </cell>
          <cell r="C1495" t="str">
            <v xml:space="preserve">  CŸi</v>
          </cell>
          <cell r="D1495">
            <v>324000</v>
          </cell>
          <cell r="E1495">
            <v>0</v>
          </cell>
          <cell r="F1495">
            <v>0</v>
          </cell>
        </row>
        <row r="1496">
          <cell r="A1496">
            <v>900088</v>
          </cell>
          <cell r="B1496" t="str">
            <v xml:space="preserve">  âng câng BT D400, L=4m,miÎng loe  (C)     </v>
          </cell>
          <cell r="C1496" t="str">
            <v xml:space="preserve">  CŸi</v>
          </cell>
          <cell r="D1496">
            <v>344000</v>
          </cell>
          <cell r="E1496">
            <v>0</v>
          </cell>
          <cell r="F1496">
            <v>0</v>
          </cell>
        </row>
        <row r="1497">
          <cell r="A1497">
            <v>900089</v>
          </cell>
          <cell r="B1497" t="str">
            <v xml:space="preserve">  âng câng BT D400, L=4m,miÎng b±ng (C)     </v>
          </cell>
          <cell r="C1497" t="str">
            <v xml:space="preserve">  CŸi</v>
          </cell>
          <cell r="D1497">
            <v>324000</v>
          </cell>
          <cell r="E1497">
            <v>0</v>
          </cell>
          <cell r="F1497">
            <v>0</v>
          </cell>
        </row>
        <row r="1498">
          <cell r="A1498">
            <v>900090</v>
          </cell>
          <cell r="B1498" t="str">
            <v xml:space="preserve">  âng câng BT D400, L=2m,miÎng loe  (C)     </v>
          </cell>
          <cell r="C1498" t="str">
            <v xml:space="preserve">  CŸi</v>
          </cell>
          <cell r="D1498">
            <v>112000</v>
          </cell>
          <cell r="E1498">
            <v>0</v>
          </cell>
          <cell r="F1498">
            <v>0</v>
          </cell>
        </row>
        <row r="1499">
          <cell r="A1499">
            <v>900091</v>
          </cell>
          <cell r="B1499" t="str">
            <v xml:space="preserve">  âng câng BT D400, L=1m,miÎng b±ng (C)     </v>
          </cell>
          <cell r="C1499" t="str">
            <v xml:space="preserve">  CŸi</v>
          </cell>
          <cell r="D1499">
            <v>80000</v>
          </cell>
          <cell r="E1499">
            <v>0</v>
          </cell>
          <cell r="F1499">
            <v>0</v>
          </cell>
        </row>
        <row r="1500">
          <cell r="A1500">
            <v>900092</v>
          </cell>
          <cell r="B1500" t="str">
            <v xml:space="preserve">  âng câng BT D400, L=4m,miÎng loe  (B)     </v>
          </cell>
          <cell r="C1500" t="str">
            <v xml:space="preserve">  CŸi</v>
          </cell>
          <cell r="D1500">
            <v>334000</v>
          </cell>
          <cell r="E1500">
            <v>0</v>
          </cell>
          <cell r="F1500">
            <v>0</v>
          </cell>
        </row>
        <row r="1501">
          <cell r="A1501">
            <v>900093</v>
          </cell>
          <cell r="B1501" t="str">
            <v xml:space="preserve">  âng câng BT D400, L=4m,miÎng b±ng (B)     </v>
          </cell>
          <cell r="C1501" t="str">
            <v xml:space="preserve">  CŸi</v>
          </cell>
          <cell r="D1501">
            <v>314000</v>
          </cell>
          <cell r="E1501">
            <v>0</v>
          </cell>
          <cell r="F1501">
            <v>0</v>
          </cell>
        </row>
        <row r="1502">
          <cell r="A1502">
            <v>900094</v>
          </cell>
          <cell r="B1502" t="str">
            <v xml:space="preserve">  âng câng BT D300, L=1m,t¨i tràng ‡        </v>
          </cell>
          <cell r="C1502" t="str">
            <v xml:space="preserve">  CŸi</v>
          </cell>
          <cell r="D1502">
            <v>48000</v>
          </cell>
          <cell r="E1502">
            <v>0</v>
          </cell>
          <cell r="F1502">
            <v>0</v>
          </cell>
        </row>
        <row r="1503">
          <cell r="A1503">
            <v>900095</v>
          </cell>
          <cell r="B1503" t="str">
            <v xml:space="preserve">  âng câng BT D300, L=1m,t¨i tràng C        </v>
          </cell>
          <cell r="C1503" t="str">
            <v xml:space="preserve">  CŸi</v>
          </cell>
          <cell r="D1503">
            <v>48000</v>
          </cell>
          <cell r="E1503">
            <v>0</v>
          </cell>
          <cell r="F1503">
            <v>0</v>
          </cell>
        </row>
        <row r="1504">
          <cell r="A1504">
            <v>900096</v>
          </cell>
          <cell r="B1504" t="str">
            <v xml:space="preserve">  âng câng BT D300, L=1m,t¨i tràng B        </v>
          </cell>
          <cell r="C1504" t="str">
            <v xml:space="preserve">  CŸi</v>
          </cell>
          <cell r="D1504">
            <v>38000</v>
          </cell>
          <cell r="E1504">
            <v>0</v>
          </cell>
          <cell r="F1504">
            <v>0</v>
          </cell>
        </row>
        <row r="1505">
          <cell r="A1505">
            <v>900097</v>
          </cell>
          <cell r="B1505" t="str">
            <v xml:space="preserve">  ‡Æ câng  D1000                            </v>
          </cell>
          <cell r="C1505" t="str">
            <v xml:space="preserve">  CŸi</v>
          </cell>
          <cell r="D1505">
            <v>90000</v>
          </cell>
          <cell r="E1505">
            <v>0</v>
          </cell>
          <cell r="F1505">
            <v>0</v>
          </cell>
        </row>
        <row r="1506">
          <cell r="A1506">
            <v>900098</v>
          </cell>
          <cell r="B1506" t="str">
            <v xml:space="preserve">  ‡Æ câng  D800                             </v>
          </cell>
          <cell r="C1506" t="str">
            <v xml:space="preserve">  CŸi</v>
          </cell>
          <cell r="D1506">
            <v>60000</v>
          </cell>
          <cell r="E1506">
            <v>0</v>
          </cell>
          <cell r="F1506">
            <v>0</v>
          </cell>
        </row>
        <row r="1507">
          <cell r="A1507">
            <v>900099</v>
          </cell>
          <cell r="B1507" t="str">
            <v xml:space="preserve">  ‡Æ câng  D600                             </v>
          </cell>
          <cell r="C1507" t="str">
            <v xml:space="preserve">  CŸi</v>
          </cell>
          <cell r="D1507">
            <v>44000</v>
          </cell>
          <cell r="E1507">
            <v>0</v>
          </cell>
          <cell r="F1507">
            <v>0</v>
          </cell>
        </row>
        <row r="1508">
          <cell r="A1508">
            <v>900100</v>
          </cell>
          <cell r="B1508" t="str">
            <v xml:space="preserve">  ‡Æ câng  D400                             </v>
          </cell>
          <cell r="C1508" t="str">
            <v xml:space="preserve">  CŸi</v>
          </cell>
          <cell r="D1508">
            <v>22000</v>
          </cell>
          <cell r="E1508">
            <v>0</v>
          </cell>
          <cell r="F1508">
            <v>0</v>
          </cell>
        </row>
        <row r="1509">
          <cell r="A1509">
            <v>900101</v>
          </cell>
          <cell r="B1509" t="str">
            <v xml:space="preserve">  L‡ âng câng BT D1000,L=5m             </v>
          </cell>
          <cell r="C1509" t="str">
            <v xml:space="preserve">  CŸi</v>
          </cell>
          <cell r="D1509">
            <v>200000</v>
          </cell>
          <cell r="E1509">
            <v>40000</v>
          </cell>
          <cell r="F1509">
            <v>0</v>
          </cell>
        </row>
        <row r="1510">
          <cell r="A1510">
            <v>900102</v>
          </cell>
          <cell r="B1510" t="str">
            <v xml:space="preserve">  L‡ âng câng BT D1000,L=1m             </v>
          </cell>
          <cell r="C1510" t="str">
            <v xml:space="preserve">  CŸi</v>
          </cell>
          <cell r="D1510">
            <v>43000</v>
          </cell>
          <cell r="E1510">
            <v>8000</v>
          </cell>
          <cell r="F1510">
            <v>0</v>
          </cell>
        </row>
        <row r="1511">
          <cell r="A1511">
            <v>900103</v>
          </cell>
          <cell r="B1511" t="str">
            <v xml:space="preserve">  L‡ âng câng BT D800, L=5m             </v>
          </cell>
          <cell r="C1511" t="str">
            <v xml:space="preserve">  CŸi</v>
          </cell>
          <cell r="D1511">
            <v>140000</v>
          </cell>
          <cell r="E1511">
            <v>40000</v>
          </cell>
          <cell r="F1511">
            <v>0</v>
          </cell>
        </row>
        <row r="1512">
          <cell r="A1512">
            <v>900104</v>
          </cell>
          <cell r="B1512" t="str">
            <v xml:space="preserve">  L‡ âng câng BT D800, L=1m             </v>
          </cell>
          <cell r="C1512" t="str">
            <v xml:space="preserve">  CŸi</v>
          </cell>
          <cell r="D1512">
            <v>31000</v>
          </cell>
          <cell r="E1512">
            <v>8000</v>
          </cell>
          <cell r="F1512">
            <v>0</v>
          </cell>
        </row>
        <row r="1513">
          <cell r="A1513">
            <v>900105</v>
          </cell>
          <cell r="B1513" t="str">
            <v xml:space="preserve">  L‡ âng câng BT D600, L=5m             </v>
          </cell>
          <cell r="C1513" t="str">
            <v xml:space="preserve">  CŸi</v>
          </cell>
          <cell r="D1513">
            <v>78000</v>
          </cell>
          <cell r="E1513">
            <v>40000</v>
          </cell>
          <cell r="F1513">
            <v>0</v>
          </cell>
        </row>
        <row r="1514">
          <cell r="A1514">
            <v>900106</v>
          </cell>
          <cell r="B1514" t="str">
            <v xml:space="preserve">  L‡ âng câng BT D400, L=4m             </v>
          </cell>
          <cell r="C1514" t="str">
            <v xml:space="preserve">  CŸi</v>
          </cell>
          <cell r="D1514">
            <v>32000</v>
          </cell>
          <cell r="E1514">
            <v>30000</v>
          </cell>
          <cell r="F1514">
            <v>0</v>
          </cell>
        </row>
        <row r="1515">
          <cell r="A1515">
            <v>900107</v>
          </cell>
          <cell r="B1515" t="str">
            <v xml:space="preserve">  L‡ âng câng BT D400, L=2m             </v>
          </cell>
          <cell r="C1515" t="str">
            <v xml:space="preserve">  CŸi</v>
          </cell>
          <cell r="D1515">
            <v>16000</v>
          </cell>
          <cell r="E1515">
            <v>15000</v>
          </cell>
          <cell r="F1515">
            <v>0</v>
          </cell>
        </row>
        <row r="1516">
          <cell r="A1516">
            <v>900108</v>
          </cell>
          <cell r="B1516" t="str">
            <v xml:space="preserve">  L‡ âng câng BT D400, L=1m             </v>
          </cell>
          <cell r="C1516" t="str">
            <v xml:space="preserve">  CŸi</v>
          </cell>
          <cell r="D1516">
            <v>7500</v>
          </cell>
          <cell r="E1516">
            <v>8000</v>
          </cell>
          <cell r="F1516">
            <v>0</v>
          </cell>
        </row>
        <row r="1517">
          <cell r="A1517">
            <v>900109</v>
          </cell>
          <cell r="B1517" t="str">
            <v xml:space="preserve">  L‡ âng câng BT D300, L=1m             </v>
          </cell>
          <cell r="C1517" t="str">
            <v xml:space="preserve">  CŸi</v>
          </cell>
          <cell r="D1517">
            <v>4200</v>
          </cell>
          <cell r="E1517">
            <v>8000</v>
          </cell>
          <cell r="F1517">
            <v>0</v>
          </cell>
        </row>
        <row r="1518">
          <cell r="A1518">
            <v>900110</v>
          </cell>
          <cell r="B1518" t="str">
            <v xml:space="preserve">  L‡ ‡Æ câng  D1000                         </v>
          </cell>
          <cell r="C1518" t="str">
            <v xml:space="preserve">  CŸi</v>
          </cell>
          <cell r="D1518">
            <v>0</v>
          </cell>
          <cell r="E1518">
            <v>3110</v>
          </cell>
          <cell r="F1518">
            <v>0</v>
          </cell>
        </row>
        <row r="1519">
          <cell r="A1519">
            <v>900111</v>
          </cell>
          <cell r="B1519" t="str">
            <v xml:space="preserve">  L‡ ‡Æ câng  D800                          </v>
          </cell>
          <cell r="C1519" t="str">
            <v xml:space="preserve">  CŸi</v>
          </cell>
          <cell r="D1519">
            <v>0</v>
          </cell>
          <cell r="E1519">
            <v>2980</v>
          </cell>
          <cell r="F1519">
            <v>0</v>
          </cell>
        </row>
        <row r="1520">
          <cell r="A1520">
            <v>900112</v>
          </cell>
          <cell r="B1520" t="str">
            <v xml:space="preserve">  L‡ ‡Æ câng  D600                          </v>
          </cell>
          <cell r="C1520" t="str">
            <v xml:space="preserve">  CŸi</v>
          </cell>
          <cell r="D1520">
            <v>0</v>
          </cell>
          <cell r="E1520">
            <v>2670</v>
          </cell>
          <cell r="F1520">
            <v>0</v>
          </cell>
        </row>
        <row r="1521">
          <cell r="A1521">
            <v>900113</v>
          </cell>
          <cell r="B1521" t="str">
            <v xml:space="preserve">  L‡ ‡Æ câng  D400                          </v>
          </cell>
          <cell r="C1521" t="str">
            <v xml:space="preserve">  CŸi</v>
          </cell>
          <cell r="D1521">
            <v>0</v>
          </cell>
          <cell r="E1521">
            <v>2320</v>
          </cell>
          <cell r="F1521">
            <v>0</v>
          </cell>
        </row>
        <row r="1522">
          <cell r="A1522">
            <v>900200</v>
          </cell>
          <cell r="B1522" t="str">
            <v xml:space="preserve">  ‡ºp nhŸm BT                               </v>
          </cell>
          <cell r="C1522" t="str">
            <v>cáng</v>
          </cell>
          <cell r="D1522">
            <v>0</v>
          </cell>
          <cell r="E1522">
            <v>12500</v>
          </cell>
          <cell r="F1522">
            <v>0</v>
          </cell>
        </row>
        <row r="1523">
          <cell r="A1523">
            <v>900210</v>
          </cell>
          <cell r="B1523" t="str">
            <v xml:space="preserve">  Cøa lõèi th¾p                             </v>
          </cell>
          <cell r="C1523" t="str">
            <v>m2</v>
          </cell>
          <cell r="D1523">
            <v>40000</v>
          </cell>
          <cell r="E1523">
            <v>0</v>
          </cell>
          <cell r="F1523">
            <v>0</v>
          </cell>
        </row>
        <row r="1524">
          <cell r="A1524">
            <v>900220</v>
          </cell>
          <cell r="B1524" t="str">
            <v xml:space="preserve">  PhŸ dë kÆt c¶u bÅ táng tõéng, mÜng        </v>
          </cell>
          <cell r="C1524" t="str">
            <v>m3</v>
          </cell>
          <cell r="D1524">
            <v>40000</v>
          </cell>
          <cell r="E1524">
            <v>0</v>
          </cell>
          <cell r="F1524">
            <v>0</v>
          </cell>
        </row>
        <row r="1525">
          <cell r="A1525">
            <v>900230</v>
          </cell>
          <cell r="B1525" t="str">
            <v xml:space="preserve">  PhŸ dë kÆt c¶u bÅ táng nËn                </v>
          </cell>
          <cell r="C1525" t="str">
            <v>m3</v>
          </cell>
          <cell r="D1525">
            <v>40000</v>
          </cell>
          <cell r="E1525">
            <v>0</v>
          </cell>
          <cell r="F1525">
            <v>0</v>
          </cell>
        </row>
        <row r="1526">
          <cell r="A1526">
            <v>900080</v>
          </cell>
          <cell r="B1526" t="str">
            <v xml:space="preserve">  CŸt ½·m ch´t                              </v>
          </cell>
          <cell r="C1526" t="str">
            <v>m3</v>
          </cell>
          <cell r="D1526">
            <v>30000</v>
          </cell>
          <cell r="E1526">
            <v>3200</v>
          </cell>
          <cell r="F1526">
            <v>800</v>
          </cell>
        </row>
        <row r="1527">
          <cell r="A1527">
            <v>900081</v>
          </cell>
          <cell r="B1527" t="str">
            <v xml:space="preserve">  Cøa nhúa</v>
          </cell>
          <cell r="C1527" t="str">
            <v>m2</v>
          </cell>
          <cell r="D1527">
            <v>150000</v>
          </cell>
          <cell r="E1527">
            <v>0</v>
          </cell>
          <cell r="F1527">
            <v>0</v>
          </cell>
        </row>
        <row r="1528">
          <cell r="A1528" t="str">
            <v>eof</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aBT"/>
      <sheetName val="ChiTietDZ"/>
      <sheetName val="VatLieu"/>
      <sheetName val="THDZ"/>
      <sheetName val="ThongSo"/>
      <sheetName val="DGTH"/>
      <sheetName val="PLCT"/>
      <sheetName val="Tram"/>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TienLuong"/>
      <sheetName val="P"/>
      <sheetName val="Gia Du Thau "/>
      <sheetName val="ptvt-dg"/>
      <sheetName val="MauDZMoi"/>
      <sheetName val="ptvt"/>
      <sheetName val="kecot"/>
      <sheetName val="KL-THO"/>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Kh_Hang"/>
      <sheetName val="_REF"/>
      <sheetName val="Tiepdia"/>
      <sheetName val="VTDien"/>
      <sheetName val="dg-VTu"/>
      <sheetName val="CDTK"/>
      <sheetName val="KHSX"/>
      <sheetName val="TIEP KHACH"/>
      <sheetName val="Du_lieu"/>
      <sheetName val="DG-LAP6"/>
      <sheetName val="KL-CONG"/>
      <sheetName val="THNDK"/>
      <sheetName val="gia"/>
      <sheetName val="Dutoan KL"/>
      <sheetName val="PT VATTU"/>
      <sheetName val="otom"/>
      <sheetName val="Bang tra"/>
      <sheetName val="Bia"/>
      <sheetName val=""/>
      <sheetName val="CHITIET VL-NCHT1 (2)"/>
      <sheetName val="TONG HOP T9"/>
      <sheetName val="phuluc1"/>
      <sheetName val="BETON"/>
      <sheetName val="vankhuon"/>
      <sheetName val="DON GIA CAN THO"/>
      <sheetName val="phulucR"/>
      <sheetName val="TH VL, NC, DDHT Thanhphuoc"/>
      <sheetName val="KL_THO"/>
      <sheetName val="Gia_Du_Thau_"/>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Gia_Du_Thau_1"/>
      <sheetName val="Dutoan_KL"/>
      <sheetName val="PT_VATTU"/>
      <sheetName val="Bang_tra"/>
      <sheetName val="TIEP_KHACH"/>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2"/>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CHITIET VL-NC"/>
      <sheetName val="Ngay"/>
      <sheetName val="VatHieu"/>
      <sheetName val="lam-moi"/>
      <sheetName val="thao-go"/>
      <sheetName val="KHOILUONGCONGTRINHCHINH"/>
      <sheetName val="GRAND REKAP"/>
      <sheetName val="KLR"/>
      <sheetName val="C.T.T.H"/>
      <sheetName val="khoiluong"/>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t_ke_22"/>
      <sheetName val="DG"/>
      <sheetName val="dghn"/>
    </sheetNames>
    <sheetDataSet>
      <sheetData sheetId="0"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1"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DTHH"/>
      <sheetName val="Sheet3"/>
      <sheetName val="XL4Poppy"/>
      <sheetName val="KCCP"/>
      <sheetName val="chitimc"/>
    </sheetNames>
    <sheetDataSet>
      <sheetData sheetId="0"/>
      <sheetData sheetId="1"/>
      <sheetData sheetId="2"/>
      <sheetData sheetId="3"/>
      <sheetData sheetId="4" refreshError="1"/>
      <sheetData sheetId="5"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giathanh1"/>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2006"/>
      <sheetName val="so sanh SL,CP"/>
      <sheetName val="luy ke thu von"/>
      <sheetName val="So SL"/>
      <sheetName val="So TVon"/>
      <sheetName val="bao cao GD hang quÝ"/>
      <sheetName val="tinhDT"/>
      <sheetName val="XL4Poppy"/>
      <sheetName val="Thang 01"/>
      <sheetName val="Thang 02"/>
      <sheetName val="Thang 03"/>
      <sheetName val="Thang 04"/>
      <sheetName val="Thang 05"/>
      <sheetName val="Thang 06"/>
      <sheetName val="ctdg"/>
      <sheetName val="ptvt"/>
      <sheetName val="sat"/>
      <sheetName val="TONGHOP"/>
      <sheetName val="ChiTietDZ"/>
      <sheetName val="VuaBT"/>
      <sheetName val="BQ"/>
      <sheetName val="K LUONG duong dby"/>
      <sheetName val="VL-NC TZ0,4"/>
      <sheetName val="Du_lieu"/>
      <sheetName val="DM 56"/>
      <sheetName val="Gia VL"/>
      <sheetName val="Thuc thanh"/>
      <sheetName val="chitimc"/>
      <sheetName val="dtxl"/>
      <sheetName val="DG-Don vi"/>
      <sheetName val="Kind of Service"/>
      <sheetName val="2004 Labor"/>
      <sheetName val="Service Coming"/>
      <sheetName val="ThongSo"/>
      <sheetName val="LKVL-CK-HT-GD1"/>
      <sheetName val="TONGKE-HT"/>
      <sheetName val="gia vt,nc,may"/>
      <sheetName val="vankhuon"/>
      <sheetName val="Dongia"/>
      <sheetName val="KHUTEN"/>
      <sheetName val="dg-VTu"/>
      <sheetName val="BETON"/>
      <sheetName val="TienLuong"/>
      <sheetName val="Ban"/>
      <sheetName val="GS"/>
      <sheetName val="CD"/>
      <sheetName val="331"/>
      <sheetName val="CP"/>
      <sheetName val="Mua"/>
      <sheetName val="TK"/>
      <sheetName val="XNT"/>
      <sheetName val="BH"/>
      <sheetName val="BK MB"/>
      <sheetName val="So Cai"/>
      <sheetName val="Quy"/>
      <sheetName val="Luong"/>
      <sheetName val="CT THAO D၏"/>
      <sheetName val="0000000ူ"/>
      <sheetName val="Khung t"/>
      <sheetName val="[KHUTEN.XLSၝdienthoai"/>
      <sheetName val="t聩endien"/>
      <sheetName val=""/>
      <sheetName val="_KHUTEN.XLSၝdienthoai"/>
      <sheetName val="QHDH-PAII"/>
      <sheetName val="Trung the 1 pha "/>
      <sheetName val="Trung the 3 pha"/>
      <sheetName val="Ha the"/>
      <sheetName val="NEW-PANEL"/>
      <sheetName val="coctuatrenda"/>
      <sheetName val="ptvt-dg"/>
      <sheetName val="CBKC-110"/>
      <sheetName val="PhaDoMong"/>
      <sheetName val="KH-Q1,Q2,01"/>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GKS"/>
      <sheetName val="CTdongia"/>
      <sheetName val="MHSCT"/>
      <sheetName val="khung ten HC HoaKhanh"/>
      <sheetName val="Sheet_x0016_"/>
      <sheetName val="Sheet1&quot;"/>
      <sheetName val="Sheet1_x0014_"/>
      <sheetName val="khung ten HC Hoa"/>
      <sheetName val="kecot"/>
      <sheetName val="KKKKKKKK"/>
      <sheetName val="khung ten HC Hoa?Khanh"/>
      <sheetName val="REGION"/>
      <sheetName val="OFFGRID"/>
      <sheetName val="Go_x000d_ne"/>
      <sheetName val="Don gia"/>
      <sheetName val="gvl"/>
      <sheetName val="LKVL_CK_HT_GD1"/>
      <sheetName val="TONGKE_HT"/>
      <sheetName val="KH moi"/>
      <sheetName val="Bang tra"/>
      <sheetName val="khung ten HC HOAY NHON"/>
      <sheetName val="00а00000"/>
      <sheetName val="Go_x000a_ne"/>
      <sheetName val="HSLUONGTHO"/>
      <sheetName val="lam-moi"/>
      <sheetName val="thao-go"/>
      <sheetName val="CHITIET"/>
      <sheetName val="Sheet_x005f_x0016_"/>
      <sheetName val="Sheet1_x005f_x0014_"/>
      <sheetName val="phuluc1"/>
      <sheetName val="TONG HOP VL_NC"/>
      <sheetName val="Inpanel"/>
      <sheetName val="Interior Trim"/>
      <sheetName val="input"/>
      <sheetName val="thop"/>
      <sheetName val="CAPDAT"/>
      <sheetName val="COT LAM MOI"/>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Sum"/>
      <sheetName val="harmony_done"/>
      <sheetName val="VL"/>
      <sheetName val="TH"/>
      <sheetName val="PL 3-LƯƠNG"/>
      <sheetName val="IBASE"/>
      <sheetName val="ESTI."/>
      <sheetName val="DI-ESTI"/>
      <sheetName val="149-2"/>
      <sheetName val="149_2"/>
      <sheetName val="TCN86"/>
      <sheetName val="DT chi tiet"/>
      <sheetName val="Go_ne"/>
      <sheetName val="CT THAO D?"/>
      <sheetName val="0000000?"/>
      <sheetName val="[KHUTEN.XLS?dienthoai"/>
      <sheetName val="t?endien"/>
      <sheetName val="_KHUTEN.XLS?dienthoai"/>
      <sheetName val="DKTSHIPPED 2002"/>
      <sheetName val="Go ne"/>
      <sheetName val="BTH"/>
      <sheetName val="DO AM DT"/>
      <sheetName val="kesoTTtheoHdon"/>
      <sheetName val="Phan_tich_vt"/>
      <sheetName val="so_sanh_SL,CP"/>
      <sheetName val="luy_ke_thu_von"/>
      <sheetName val="So_SL"/>
      <sheetName val="So_TVon"/>
      <sheetName val="bao_cao_GD_hang_quÝ"/>
      <sheetName val="CT THAO D_"/>
      <sheetName val="0000000_"/>
      <sheetName val="_KHUTEN.XLS_dienthoai"/>
      <sheetName val="t_endien"/>
      <sheetName val="CDPS"/>
      <sheetName val="Gia VL den HT"/>
      <sheetName val="du lieu du toan"/>
      <sheetName val="khung ten HC Hoa_Khanh"/>
      <sheetName val="QG"/>
      <sheetName val="BD"/>
      <sheetName val="COEFF"/>
      <sheetName val="Chi tiet"/>
      <sheetName val="KTRA"/>
      <sheetName val="NMUA"/>
      <sheetName val="GHISO"/>
      <sheetName val="PL2 -h"/>
      <sheetName val="TLCong"/>
      <sheetName val="Ia Toi"/>
      <sheetName val="CT-TR"/>
      <sheetName val="THDZ"/>
      <sheetName val="TH-TR"/>
      <sheetName val="V.5 MUA SAM"/>
      <sheetName val="VatLieu"/>
      <sheetName val="bt-TB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VLXD"/>
      <sheetName val="cap phoi"/>
      <sheetName val="NC+M"/>
      <sheetName val="kh¸i to¸n "/>
      <sheetName val="Tæng hîp"/>
      <sheetName val="THKPDA"/>
      <sheetName val="TMDT"/>
      <sheetName val="db"/>
      <sheetName val="KSTK"/>
      <sheetName val="00000000"/>
      <sheetName val="XL4Poppy"/>
      <sheetName val="khung ten TD"/>
    </sheetNames>
    <sheetDataSet>
      <sheetData sheetId="0" refreshError="1"/>
      <sheetData sheetId="1" refreshError="1"/>
      <sheetData sheetId="2" refreshError="1"/>
      <sheetData sheetId="3" refreshError="1">
        <row r="1">
          <cell r="G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XXXXXX0"/>
      <sheetName val="XL4Poppy"/>
      <sheetName val="Sheet1"/>
    </sheetNames>
    <sheetDataSet>
      <sheetData sheetId="0"/>
      <sheetData sheetId="1"/>
      <sheetData sheetId="2"/>
      <sheetData sheetId="3"/>
      <sheetData sheetId="4"/>
      <sheetData sheetId="5" refreshError="1">
        <row r="4">
          <cell r="A4">
            <v>152</v>
          </cell>
        </row>
        <row r="5">
          <cell r="A5">
            <v>153</v>
          </cell>
        </row>
        <row r="6">
          <cell r="A6">
            <v>154</v>
          </cell>
        </row>
        <row r="7">
          <cell r="A7">
            <v>155</v>
          </cell>
        </row>
        <row r="8">
          <cell r="A8">
            <v>156</v>
          </cell>
        </row>
      </sheetData>
      <sheetData sheetId="6" refreshError="1">
        <row r="9">
          <cell r="A9" t="str">
            <v>Xaêng 92 ( Khoâng chì )</v>
          </cell>
        </row>
        <row r="10">
          <cell r="A10" t="str">
            <v>Xaêng 90 ( Khoâng chì )</v>
          </cell>
        </row>
        <row r="11">
          <cell r="A11" t="str">
            <v>Daàu D.O</v>
          </cell>
        </row>
        <row r="12">
          <cell r="A12" t="str">
            <v>Daàu K.O</v>
          </cell>
        </row>
        <row r="13">
          <cell r="A13" t="str">
            <v>Nhôùt 4 TPLUS ( 0,7 )</v>
          </cell>
        </row>
        <row r="14">
          <cell r="A14" t="str">
            <v>Nhôùt 4 TPLUS ( 0,8 )</v>
          </cell>
        </row>
        <row r="15">
          <cell r="A15" t="str">
            <v>Nhôùt 4 TPLUS ( 1 )</v>
          </cell>
        </row>
        <row r="16">
          <cell r="A16" t="str">
            <v>Nhôùt ADVS ( 0,8)</v>
          </cell>
        </row>
        <row r="17">
          <cell r="A17" t="str">
            <v>Nhôùt ADVS ( 1)</v>
          </cell>
        </row>
        <row r="18">
          <cell r="A18" t="str">
            <v>HELIX SUPER (4)</v>
          </cell>
        </row>
        <row r="19">
          <cell r="A19" t="str">
            <v>Daàu nhôøn LOGIC 50</v>
          </cell>
        </row>
        <row r="20">
          <cell r="A20" t="str">
            <v>Daàu DC-HD</v>
          </cell>
        </row>
        <row r="21">
          <cell r="A21" t="str">
            <v>Daàu THERMAX 32</v>
          </cell>
        </row>
        <row r="22">
          <cell r="A22" t="str">
            <v>Nhôùt ADVANCE</v>
          </cell>
        </row>
        <row r="23">
          <cell r="A23" t="str">
            <v>Nhôùt BENTA 40/18</v>
          </cell>
        </row>
        <row r="24">
          <cell r="A24" t="str">
            <v>Nhôùt BENTA 50/18</v>
          </cell>
        </row>
        <row r="25">
          <cell r="A25" t="str">
            <v>Nhôùt SCOOTER</v>
          </cell>
        </row>
        <row r="26">
          <cell r="A26" t="str">
            <v>Röûa xe</v>
          </cell>
        </row>
      </sheetData>
      <sheetData sheetId="7" refreshError="1">
        <row r="7">
          <cell r="A7" t="str">
            <v>Baùn leû</v>
          </cell>
        </row>
        <row r="8">
          <cell r="A8" t="str">
            <v xml:space="preserve">Cty TNHH Ñieän Thuaän Phaùt </v>
          </cell>
        </row>
        <row r="9">
          <cell r="A9" t="str">
            <v>Cty TNHH Vónh Ñoâng</v>
          </cell>
        </row>
        <row r="10">
          <cell r="A10" t="str">
            <v>Cty TNHH Lieân AÙ</v>
          </cell>
        </row>
        <row r="11">
          <cell r="A11" t="str">
            <v>Cty CP VLXD &amp; CÑ Ñoàng Nai</v>
          </cell>
        </row>
        <row r="12">
          <cell r="A12" t="str">
            <v xml:space="preserve">Cty TNHH Hieàn Ñaït </v>
          </cell>
        </row>
        <row r="13">
          <cell r="A13" t="str">
            <v>Cty TNHH Ñoâng Nam Nguyeät</v>
          </cell>
        </row>
        <row r="14">
          <cell r="A14" t="str">
            <v xml:space="preserve">Cty TNHH  Chaâu Phong </v>
          </cell>
        </row>
        <row r="15">
          <cell r="A15" t="str">
            <v>Cty SX XD TM Quùy Cöôøng</v>
          </cell>
        </row>
      </sheetData>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chung"/>
      <sheetName val="THKL"/>
      <sheetName val="CT dat"/>
      <sheetName val=" matduong"/>
      <sheetName val="He"/>
      <sheetName val="Bien"/>
      <sheetName val="thNgang 2"/>
      <sheetName val="ctietngang2"/>
      <sheetName val="thNgang 3"/>
      <sheetName val="ctietngang3"/>
      <sheetName val="thNgang 4"/>
      <sheetName val="ctietngang4"/>
      <sheetName val="Luong+may"/>
      <sheetName val="thdoc"/>
      <sheetName val="Gia VL"/>
      <sheetName val="ctietdoctuyen"/>
      <sheetName val="ctietdocchung"/>
      <sheetName val="ctietgadoc"/>
      <sheetName val="ctietdocmiengxa"/>
      <sheetName val="ctietdochamech"/>
      <sheetName val="ctietdocsuaranh"/>
      <sheetName val="thtuongchan"/>
      <sheetName val="ctietdoctoungchan"/>
      <sheetName val="cpvua"/>
      <sheetName val="coctuatrenda"/>
      <sheetName val="dmcn"/>
      <sheetName val="dmtk"/>
      <sheetName val="dm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0">
          <cell r="C30">
            <v>0.05</v>
          </cell>
        </row>
      </sheetData>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HS"/>
      <sheetName val="MucLuc"/>
      <sheetName val="LaiVay"/>
      <sheetName val="THDT"/>
      <sheetName val="BiaHSMT"/>
      <sheetName val="BiaDT"/>
      <sheetName val="TH"/>
      <sheetName val="PTVT"/>
      <sheetName val="GiaVT"/>
      <sheetName val="THXL"/>
      <sheetName val="ThongSo"/>
      <sheetName val="TMinh"/>
      <sheetName val="VC"/>
      <sheetName val="VTu"/>
      <sheetName val="Vua"/>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aMay"/>
      <sheetName val="DGiaT"/>
      <sheetName val="DGiaTN"/>
      <sheetName val="TT"/>
      <sheetName val="kinh phí XD"/>
      <sheetName val="MTO REV.2(ARMOR)"/>
      <sheetName val="MoCayM"/>
      <sheetName val="MTO REV_2_ARMOR_"/>
      <sheetName val="Don gia vung III"/>
      <sheetName val="TDTKP"/>
      <sheetName val="DK-KH"/>
      <sheetName val="TONG HOP VL-NC"/>
      <sheetName val="MHSCT"/>
      <sheetName val="DL1"/>
      <sheetName val="DL2"/>
      <sheetName val="Trung the 1 pha "/>
      <sheetName val="Trung the 3 pha"/>
      <sheetName val="Ha the"/>
      <sheetName val="DG"/>
      <sheetName val="phuluc1"/>
      <sheetName val="Dinh nghia"/>
      <sheetName val="Gia thanh chuoi su"/>
      <sheetName val="Tiep dia"/>
      <sheetName val="Don gia vung III-Can Tho"/>
      <sheetName val="BTH"/>
      <sheetName val="NKC"/>
      <sheetName val="dg-VTu"/>
      <sheetName val="ChiTietDZ"/>
      <sheetName val="VuaBT"/>
      <sheetName val="GVL"/>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Kh_Hang"/>
      <sheetName val="HESO"/>
      <sheetName val="dtxl"/>
      <sheetName val="CDTK"/>
      <sheetName val="PTD"/>
      <sheetName val="Du_lieu"/>
      <sheetName val="5%"/>
      <sheetName val="1670SM2"/>
      <sheetName val="5-10 "/>
      <sheetName val="BETON"/>
      <sheetName val="NHA VE SINH CN"/>
      <sheetName val="CHITIET VL-NC-TT1p"/>
      <sheetName val="TH VL, NC, DDHT Thanhphuoc"/>
      <sheetName val="bang tien luong"/>
      <sheetName val="GIALAPDT"/>
      <sheetName val="giathanh1"/>
      <sheetName val="phulucR"/>
      <sheetName val="TONGKE3p"/>
      <sheetName val="CHITIET VL-NC"/>
      <sheetName val="Bang tra"/>
      <sheetName val="PP1PXDM"/>
      <sheetName val="PP3PXDM"/>
      <sheetName val="Giathang"/>
      <sheetName val="TONG HOP T9"/>
      <sheetName val="khung ten TD"/>
      <sheetName val="DT_XL"/>
      <sheetName val="DON GIA CAN THO"/>
      <sheetName val="46m x 120m"/>
      <sheetName val="tOAN DON VI"/>
      <sheetName val="GRAND REKAP"/>
      <sheetName val="pp1p"/>
      <sheetName val="pp3p "/>
      <sheetName val="ppht"/>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TONG_HOP_VL-NC1"/>
      <sheetName val="Don_gia_vung_III1"/>
      <sheetName val="MTO_REV_2(ARMOR)1"/>
      <sheetName val="MTO_REV_2_ARMOR_1"/>
      <sheetName val="Trung_the_1_pha_1"/>
      <sheetName val="Trung_the_3_pha1"/>
      <sheetName val="Ha_the1"/>
      <sheetName val="Gia_thanh_chuoi_su1"/>
      <sheetName val="Tiep_dia1"/>
      <sheetName val="Don_gia_vung_III-Can_Tho1"/>
      <sheetName val="Dinh_nghia1"/>
      <sheetName val="CHITIET_VL-NC"/>
      <sheetName val="5-10_"/>
      <sheetName val="bang_tien_luong"/>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TONG_HOP_VL-NC2"/>
      <sheetName val="Don_gia_vung_III2"/>
      <sheetName val="MTO_REV_2(ARMOR)2"/>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TONG_HOP_VL-NC3"/>
      <sheetName val="Don_gia_vung_III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Data"/>
      <sheetName val="KH-CHI-B"/>
      <sheetName val="Ngay"/>
      <sheetName val="Co. Code"/>
      <sheetName val="Dongia"/>
      <sheetName val="GRAND_REKAP"/>
      <sheetName val="Cong trinh"/>
      <sheetName val="Ked"/>
      <sheetName val="Bill of Qty MEP"/>
      <sheetName val="DANHPHAP"/>
      <sheetName val="LKVL-CK-HT-GD1"/>
      <sheetName val="TONGKE-HT"/>
      <sheetName val="DS BO SUNG"/>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TONG HOP"/>
      <sheetName val="TONG_HOP"/>
      <sheetName val="Gia VL"/>
    </sheetNames>
    <sheetDataSet>
      <sheetData sheetId="0"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 67"/>
      <sheetName val="XL4Poppy"/>
      <sheetName val="T.GIANG"/>
      <sheetName val="THCT"/>
      <sheetName val="THDZ0,4"/>
      <sheetName val="TH DZ35"/>
      <sheetName val="THTram"/>
      <sheetName val="TTDZ22"/>
      <sheetName val="DG vat tu"/>
      <sheetName val="149-2"/>
      <sheetName val="M_67"/>
      <sheetName val="T_GIANG"/>
      <sheetName val="TH_DZ35"/>
      <sheetName val="DG_vat_tu"/>
      <sheetName val="M_672"/>
      <sheetName val="T_GIANG2"/>
      <sheetName val="TH_DZ352"/>
      <sheetName val="DG_vat_tu2"/>
      <sheetName val="M_671"/>
      <sheetName val="T_GIANG1"/>
      <sheetName val="TH_DZ351"/>
      <sheetName val="DG_vat_tu1"/>
      <sheetName val="UP"/>
      <sheetName val="NHAP DU LIEU"/>
      <sheetName val="6호기"/>
      <sheetName val="T.So_chung"/>
      <sheetName val="INDOICHIEU"/>
      <sheetName val="khung ten TD"/>
      <sheetName val="Sheet2"/>
      <sheetName val="#REF"/>
      <sheetName val="SILICATE"/>
      <sheetName val="SL dau tien"/>
      <sheetName val="HSKVUC"/>
      <sheetName val="TH kinh phi"/>
      <sheetName val="HE SO"/>
      <sheetName val="Main"/>
      <sheetName val="GVT"/>
      <sheetName val="Sheet1"/>
      <sheetName val="LE"/>
      <sheetName val="Đầu vào"/>
      <sheetName val="ChiTietDZ"/>
      <sheetName val="VuaBT"/>
      <sheetName val="ESTI."/>
      <sheetName val="DI-ESTI"/>
      <sheetName val="Gia VL"/>
      <sheetName val="4.TMDT"/>
      <sheetName val="Help"/>
      <sheetName val="tl"/>
      <sheetName val="Names"/>
      <sheetName val="R&amp;P"/>
      <sheetName val="Payment"/>
      <sheetName val="camayTT01"/>
      <sheetName val="tra-vat-lieu"/>
      <sheetName val="Liet ke"/>
      <sheetName val="TBA XDM"/>
      <sheetName val="Quantity"/>
      <sheetName val="DINH_MUC"/>
      <sheetName val="TH_KHOAN"/>
      <sheetName val="Tro giup"/>
      <sheetName val="SL"/>
      <sheetName val="dongia (2)"/>
      <sheetName val="thao-go"/>
      <sheetName val="MTO REV.2(ARMOR)"/>
      <sheetName val="Gia VL den HT"/>
      <sheetName val="Keothep"/>
      <sheetName val="Mo M2"/>
      <sheetName val="chitiet"/>
      <sheetName val="Chung"/>
      <sheetName val="HG"/>
      <sheetName val="Weather"/>
      <sheetName val="Nghỉ lễ"/>
      <sheetName val="CHITIET VL-NC-TT -1p"/>
      <sheetName val="TH TB+XD"/>
      <sheetName val="TK22"/>
      <sheetName val="coctuatrenda"/>
      <sheetName val="GVL-NC-M"/>
      <sheetName val="dtxl"/>
      <sheetName val="T_So_chung"/>
      <sheetName val="NHAP_DU_LIEU"/>
      <sheetName val="TienLuong"/>
      <sheetName val="giathanh1"/>
      <sheetName val="chi tiet TBA"/>
      <sheetName val="DLdauvao"/>
      <sheetName val="revised#1"/>
      <sheetName val="DATA"/>
      <sheetName val="ABB_Trans"/>
      <sheetName val="Main Feeder"/>
      <sheetName val="Capacitor"/>
      <sheetName val="Input_Data-1"/>
      <sheetName val="PE Wire"/>
      <sheetName val="XLPE_Cable"/>
      <sheetName val="대비"/>
      <sheetName val="EQUIP"/>
      <sheetName val="LAB"/>
      <sheetName val="Mat"/>
      <sheetName val="UP "/>
      <sheetName val="VL-NC-M"/>
      <sheetName val="5.Don gia XD"/>
      <sheetName val="10.NhanCong"/>
      <sheetName val="BOQ final"/>
      <sheetName val="Unit_Price"/>
      <sheetName val="TH"/>
      <sheetName val="KL-22"/>
      <sheetName val="bluong"/>
      <sheetName val="DLNS"/>
      <sheetName val="Camay"/>
      <sheetName val="SL dau tien "/>
      <sheetName val="daolap "/>
      <sheetName val="CVC"/>
      <sheetName val="DGTBI"/>
      <sheetName val="DGVL"/>
      <sheetName val="cap phoi"/>
      <sheetName val="DM228"/>
      <sheetName val="DM4970TBA"/>
      <sheetName val="DM4970DZ"/>
      <sheetName val="DMTN"/>
      <sheetName val="KL04"/>
      <sheetName val="KL-TBA"/>
      <sheetName val="VatTU"/>
      <sheetName val="A1.8 NhIII (1050k)"/>
      <sheetName val="Nhan cong nhom I"/>
      <sheetName val="Luong TT01"/>
      <sheetName val="Kl.dat dao"/>
      <sheetName val="bt19"/>
      <sheetName val="Sheet3"/>
      <sheetName val="NEW-PANEL"/>
      <sheetName val="DG 285"/>
      <sheetName val="m doc"/>
      <sheetName val="MHSCT"/>
      <sheetName val="DTCT"/>
      <sheetName val="HSDC GOC"/>
      <sheetName val="COEFF"/>
      <sheetName val="VLG"/>
      <sheetName val="GVL"/>
      <sheetName val="kh¸i to¸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LG VP"/>
      <sheetName val="CCVP"/>
      <sheetName val="BGD2"/>
      <sheetName val="KD02.08"/>
      <sheetName val="NGHIVIECVP"/>
      <sheetName val="LGSX"/>
      <sheetName val="CCSX"/>
      <sheetName val="CG02"/>
      <sheetName val="NGHIVIECSX"/>
      <sheetName val="DSCNKP01-17"/>
      <sheetName val="DSCNKP01-17 (2)"/>
      <sheetName val="XL4Poppy"/>
      <sheetName val="XL4Test5"/>
    </sheetNames>
    <sheetDataSet>
      <sheetData sheetId="0"/>
      <sheetData sheetId="1"/>
      <sheetData sheetId="2" refreshError="1">
        <row r="9">
          <cell r="B9" t="str">
            <v>BGÑ01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TDZ 680"/>
      <sheetName val="TTDZ 679"/>
      <sheetName val="TTDZ 674-lk"/>
      <sheetName val="tonghop"/>
      <sheetName val="LoaiDay"/>
      <sheetName val="TTDZ 676-683"/>
      <sheetName val="TTDZ 678"/>
      <sheetName val="TTDZ 370"/>
      <sheetName val="XL4Poppy"/>
      <sheetName val="M 67"/>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Temp"/>
      <sheetName val="KLM"/>
      <sheetName val="Coc tieu-rao chan"/>
      <sheetName val="Ny-Km1-4 (cc)"/>
      <sheetName val="Ny-Km4-6 (cc)"/>
      <sheetName val="Ny-Km6-8 (cc)"/>
      <sheetName val="CC"/>
      <sheetName val="Phdoan-bt"/>
      <sheetName val="Phdoan-cc"/>
      <sheetName val="Km_x001a_-7"/>
      <sheetName val="EIRR&gt;1&lt;1"/>
      <sheetName val="EIRR&gt; 2"/>
      <sheetName val="EIRR&lt;2"/>
      <sheetName val="Cp&gt;10-Ln&lt;10"/>
      <sheetName val="Ln&lt;20"/>
      <sheetName val="LoaiDay"/>
      <sheetName val="solieu"/>
      <sheetName val="XL4Poppy"/>
      <sheetName val="TDT"/>
      <sheetName val="Ktd"/>
      <sheetName val="Tminh Q"/>
      <sheetName val="SOLIEU CHUNG"/>
      <sheetName val="GVL"/>
      <sheetName val="149-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v>0.6</v>
          </cell>
        </row>
        <row r="4">
          <cell r="B4">
            <v>1</v>
          </cell>
        </row>
        <row r="6">
          <cell r="B6">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 TOAN"/>
      <sheetName val="TH-KL-DZ35MOI"/>
      <sheetName val="VL-NC-MTC DZ35 KV1KM"/>
      <sheetName val="THONG KE VL-TB"/>
      <sheetName val="THONG KE "/>
      <sheetName val="khoi luong chu yeu"/>
      <sheetName val="CHIET TINH DZ 35 KV"/>
      <sheetName val="CUOC 89 DZ 35 KV"/>
      <sheetName val="KL BTONG MONG"/>
      <sheetName val="DAO DAT"/>
      <sheetName val="TH-TBA35"/>
      <sheetName val="THIET BI+TNGIEM"/>
      <sheetName val="VL-NC-TBA"/>
      <sheetName val="THONG KE-TBA"/>
      <sheetName val="CHIET TINH TBA"/>
      <sheetName val="KHO Kin-ho"/>
      <sheetName val="CUOC 89 TBA"/>
      <sheetName val="THDZ0,4"/>
      <sheetName val="BTDZ0,4"/>
      <sheetName val="VC89DZ0,4"/>
      <sheetName val="CTDZ0,4"/>
      <sheetName val="TH(THONG KE 0,4KV)"/>
      <sheetName val="THONG KE 0.4KV"/>
      <sheetName val="CTBT"/>
      <sheetName val="CP-KS"/>
      <sheetName val="DGVT"/>
      <sheetName val="Muc luc"/>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DZ22"/>
      <sheetName val="TBA"/>
      <sheetName val="DZ04"/>
      <sheetName val="Cto"/>
      <sheetName val="TNghiem"/>
      <sheetName val="tien luong"/>
      <sheetName val="XL4Poppy"/>
      <sheetName val="CHIET TINH DZ 35 KV"/>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TT-3p"/>
      <sheetName val="CHITIET VL-NC-TT -1p"/>
      <sheetName val="CU TRAM"/>
      <sheetName val="DON GIA"/>
      <sheetName val="Gia thanh 1m3 beton"/>
      <sheetName val="VLP gia cong cot thep"/>
      <sheetName val="GT DV CONG TAC (2)"/>
      <sheetName val="Bang chi tiet VL,NC,MTC"/>
      <sheetName val="Bieu gia tien chuoi phu kien"/>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ong du toan"/>
      <sheetName val="CHITIET VL-NC-TT1p"/>
      <sheetName val="CHITIET VL_NCWTT _1p"/>
      <sheetName val="T@-THT DL"/>
      <sheetName val="ChiTietDZ"/>
      <sheetName val="VuaBT"/>
      <sheetName val="303+303"/>
      <sheetName val="TBA"/>
      <sheetName val="DZ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CN"/>
      <sheetName val="MA NV"/>
      <sheetName val="BG_CCONG"/>
      <sheetName val="BG_tang ca"/>
      <sheetName val="BLG"/>
      <sheetName val="TG_HOP"/>
      <sheetName val="TAM"/>
      <sheetName val="TAM 2"/>
      <sheetName val="XL4Poppy"/>
      <sheetName val="CHITIET VL-NC-TT -1p"/>
      <sheetName val="CHITIET VL-NC-TT-3p"/>
    </sheetNames>
    <sheetDataSet>
      <sheetData sheetId="0"/>
      <sheetData sheetId="1" refreshError="1">
        <row r="3">
          <cell r="B3" t="str">
            <v>CODE</v>
          </cell>
          <cell r="C3" t="str">
            <v>NO</v>
          </cell>
          <cell r="D3" t="str">
            <v xml:space="preserve"> FULLNAME</v>
          </cell>
          <cell r="F3" t="str">
            <v>DATE IN</v>
          </cell>
          <cell r="G3" t="str">
            <v>POSITION</v>
          </cell>
          <cell r="H3" t="str">
            <v>SALARY</v>
          </cell>
          <cell r="I3" t="str">
            <v>EXTRA SALARY</v>
          </cell>
          <cell r="J3" t="str">
            <v>ID.NO</v>
          </cell>
          <cell r="K3" t="str">
            <v>DA TE OF BIRTH</v>
          </cell>
          <cell r="L3" t="str">
            <v>ADDRESS</v>
          </cell>
        </row>
        <row r="4">
          <cell r="B4" t="str">
            <v>0082</v>
          </cell>
          <cell r="C4">
            <v>1</v>
          </cell>
          <cell r="D4" t="str">
            <v>Huyønh Thò Thu</v>
          </cell>
          <cell r="E4" t="str">
            <v>Haø</v>
          </cell>
          <cell r="F4" t="str">
            <v>02-14-2003</v>
          </cell>
          <cell r="G4" t="str">
            <v>Leader</v>
          </cell>
          <cell r="H4">
            <v>1200000</v>
          </cell>
          <cell r="I4">
            <v>200000</v>
          </cell>
          <cell r="J4">
            <v>0</v>
          </cell>
        </row>
        <row r="5">
          <cell r="B5" t="str">
            <v>0129</v>
          </cell>
          <cell r="C5">
            <v>2</v>
          </cell>
          <cell r="D5" t="str">
            <v>Traàn Thò Thuyø</v>
          </cell>
          <cell r="E5" t="str">
            <v>Döông</v>
          </cell>
          <cell r="F5" t="str">
            <v>02-17-2003</v>
          </cell>
          <cell r="G5" t="str">
            <v>Sewer</v>
          </cell>
          <cell r="H5">
            <v>780000</v>
          </cell>
          <cell r="J5">
            <v>0</v>
          </cell>
        </row>
        <row r="6">
          <cell r="B6" t="str">
            <v>0231</v>
          </cell>
          <cell r="C6">
            <v>3</v>
          </cell>
          <cell r="D6" t="str">
            <v>Leâ Hoaøng</v>
          </cell>
          <cell r="E6" t="str">
            <v>Vuõ</v>
          </cell>
          <cell r="F6" t="str">
            <v>03-06-2003</v>
          </cell>
          <cell r="G6" t="str">
            <v>Sewer</v>
          </cell>
          <cell r="H6">
            <v>780000</v>
          </cell>
          <cell r="J6">
            <v>0</v>
          </cell>
        </row>
        <row r="7">
          <cell r="B7" t="str">
            <v>0029</v>
          </cell>
          <cell r="C7">
            <v>4</v>
          </cell>
          <cell r="D7" t="str">
            <v xml:space="preserve">Voõ Thò </v>
          </cell>
          <cell r="E7" t="str">
            <v>Loan</v>
          </cell>
          <cell r="F7" t="str">
            <v>04-02-2002</v>
          </cell>
          <cell r="G7" t="str">
            <v>Sewer</v>
          </cell>
          <cell r="H7">
            <v>720000</v>
          </cell>
          <cell r="J7" t="str">
            <v>280694413</v>
          </cell>
          <cell r="K7" t="str">
            <v>1977</v>
          </cell>
          <cell r="L7" t="str">
            <v xml:space="preserve"> _Bình Thuaän -Thuan Giao -Thuaän an-soâng Beù</v>
          </cell>
        </row>
        <row r="8">
          <cell r="B8" t="str">
            <v>0022</v>
          </cell>
          <cell r="C8">
            <v>5</v>
          </cell>
          <cell r="D8" t="str">
            <v>Nguyeãn Thò Thanh</v>
          </cell>
          <cell r="E8" t="str">
            <v>Dieäu</v>
          </cell>
          <cell r="F8" t="str">
            <v>06-15-2002</v>
          </cell>
          <cell r="G8" t="str">
            <v>Sewer</v>
          </cell>
          <cell r="H8">
            <v>700000</v>
          </cell>
          <cell r="J8" t="str">
            <v>321039704</v>
          </cell>
          <cell r="K8" t="str">
            <v>25/05/1982</v>
          </cell>
          <cell r="L8" t="str">
            <v>_126/7 Vónh Bình-Chôï Laùch-Beán Tre</v>
          </cell>
        </row>
        <row r="9">
          <cell r="B9" t="str">
            <v>0232</v>
          </cell>
          <cell r="C9">
            <v>6</v>
          </cell>
          <cell r="D9" t="str">
            <v xml:space="preserve">Nguyeãn Thò </v>
          </cell>
          <cell r="E9" t="str">
            <v>Mieâng</v>
          </cell>
          <cell r="F9" t="str">
            <v>03-07-2003</v>
          </cell>
          <cell r="G9" t="str">
            <v>Sewer</v>
          </cell>
          <cell r="H9">
            <v>780000</v>
          </cell>
          <cell r="J9">
            <v>0</v>
          </cell>
        </row>
        <row r="10">
          <cell r="B10" t="str">
            <v>0233</v>
          </cell>
          <cell r="C10">
            <v>7</v>
          </cell>
          <cell r="D10" t="str">
            <v>Leâ Vónh</v>
          </cell>
          <cell r="E10" t="str">
            <v>Phuùc</v>
          </cell>
          <cell r="F10" t="str">
            <v>03-07-2003</v>
          </cell>
          <cell r="G10" t="str">
            <v>Sewer</v>
          </cell>
          <cell r="H10">
            <v>780000</v>
          </cell>
          <cell r="J10">
            <v>0</v>
          </cell>
        </row>
        <row r="11">
          <cell r="B11" t="str">
            <v>0086</v>
          </cell>
          <cell r="C11">
            <v>8</v>
          </cell>
          <cell r="D11" t="str">
            <v>Nguyeãn Thò Keàu</v>
          </cell>
          <cell r="E11" t="str">
            <v>Oanh</v>
          </cell>
          <cell r="F11" t="str">
            <v>04-02-2002</v>
          </cell>
          <cell r="G11" t="str">
            <v>Sewer</v>
          </cell>
          <cell r="H11">
            <v>750000</v>
          </cell>
          <cell r="J11" t="str">
            <v>331363728</v>
          </cell>
          <cell r="K11" t="str">
            <v>26/03/1984</v>
          </cell>
          <cell r="L11" t="str">
            <v>_Phuù Sôn-Tam Bình-Vónh Long</v>
          </cell>
        </row>
        <row r="12">
          <cell r="B12" t="str">
            <v>0028</v>
          </cell>
          <cell r="C12">
            <v>9</v>
          </cell>
          <cell r="D12" t="str">
            <v>Leâ Thò Kim</v>
          </cell>
          <cell r="E12" t="str">
            <v>Höông</v>
          </cell>
          <cell r="F12" t="str">
            <v>04-02-2002</v>
          </cell>
          <cell r="G12" t="str">
            <v>Sewer</v>
          </cell>
          <cell r="H12">
            <v>820000</v>
          </cell>
          <cell r="J12" t="str">
            <v>280407096</v>
          </cell>
          <cell r="K12" t="str">
            <v>11/11/1968</v>
          </cell>
          <cell r="L12" t="str">
            <v>_An Thaïnh-Thuaän An-Soâng Beù</v>
          </cell>
        </row>
        <row r="13">
          <cell r="B13" t="str">
            <v>0095</v>
          </cell>
          <cell r="C13">
            <v>10</v>
          </cell>
          <cell r="D13" t="str">
            <v>Traàn Thò Thu</v>
          </cell>
          <cell r="E13" t="str">
            <v>Hoa</v>
          </cell>
          <cell r="F13" t="str">
            <v>02-14-2003</v>
          </cell>
          <cell r="G13" t="str">
            <v>Sewer</v>
          </cell>
          <cell r="H13">
            <v>720000</v>
          </cell>
          <cell r="J13">
            <v>0</v>
          </cell>
        </row>
        <row r="14">
          <cell r="B14" t="str">
            <v>0071</v>
          </cell>
          <cell r="C14">
            <v>11</v>
          </cell>
          <cell r="D14" t="str">
            <v>Nguyeãn Thò Thanh</v>
          </cell>
          <cell r="E14" t="str">
            <v>Hieàn</v>
          </cell>
          <cell r="F14" t="str">
            <v>06-15-2002</v>
          </cell>
          <cell r="G14" t="str">
            <v>Sewer</v>
          </cell>
          <cell r="H14">
            <v>700000</v>
          </cell>
          <cell r="J14">
            <v>0</v>
          </cell>
        </row>
        <row r="15">
          <cell r="B15" t="str">
            <v>0133</v>
          </cell>
          <cell r="C15">
            <v>12</v>
          </cell>
          <cell r="D15" t="str">
            <v xml:space="preserve">Traàn Thò </v>
          </cell>
          <cell r="E15" t="str">
            <v>Ly</v>
          </cell>
          <cell r="F15" t="str">
            <v>02-17-2003</v>
          </cell>
          <cell r="G15" t="str">
            <v>Sewer</v>
          </cell>
          <cell r="H15">
            <v>600000</v>
          </cell>
          <cell r="J15" t="str">
            <v>321039704</v>
          </cell>
          <cell r="K15" t="str">
            <v>25/05/1982</v>
          </cell>
          <cell r="L15" t="str">
            <v>_126/7 Vónh Bình-Chôï Laùch-Beán Tre</v>
          </cell>
        </row>
        <row r="16">
          <cell r="B16" t="str">
            <v>0132</v>
          </cell>
          <cell r="C16">
            <v>13</v>
          </cell>
          <cell r="D16" t="str">
            <v>Nguyeãn Thò Leä</v>
          </cell>
          <cell r="E16" t="str">
            <v>Traàm</v>
          </cell>
          <cell r="F16" t="str">
            <v>02-17-2003</v>
          </cell>
          <cell r="G16" t="str">
            <v>Sewer</v>
          </cell>
          <cell r="H16">
            <v>600000</v>
          </cell>
          <cell r="J16">
            <v>0</v>
          </cell>
        </row>
        <row r="17">
          <cell r="B17" t="str">
            <v>0023</v>
          </cell>
          <cell r="C17">
            <v>14</v>
          </cell>
          <cell r="D17" t="str">
            <v>Nguyeãn Thò Hoàng</v>
          </cell>
          <cell r="E17" t="str">
            <v>Lan</v>
          </cell>
          <cell r="F17" t="str">
            <v>04-02-2002</v>
          </cell>
          <cell r="G17" t="str">
            <v>Sewer</v>
          </cell>
          <cell r="H17">
            <v>650000</v>
          </cell>
          <cell r="J17" t="str">
            <v>221145839</v>
          </cell>
          <cell r="K17" t="str">
            <v>03/11/1985</v>
          </cell>
          <cell r="L17" t="str">
            <v>_Laïc Chæ - Hoaø Myõ Doâng - Tuy Hoaø- Phuù Uyeân</v>
          </cell>
        </row>
        <row r="18">
          <cell r="B18" t="str">
            <v>0025</v>
          </cell>
          <cell r="C18">
            <v>15</v>
          </cell>
          <cell r="D18" t="str">
            <v>Nguyeãn Kim</v>
          </cell>
          <cell r="E18" t="str">
            <v>Tieàn</v>
          </cell>
          <cell r="F18" t="str">
            <v>04-02-2002</v>
          </cell>
          <cell r="G18" t="str">
            <v>Sewer</v>
          </cell>
          <cell r="H18">
            <v>700000</v>
          </cell>
          <cell r="J18">
            <v>211830291</v>
          </cell>
          <cell r="K18" t="str">
            <v>16/10/1985</v>
          </cell>
          <cell r="L18" t="str">
            <v>Thaéng coâng ,nhôn phuùc,an nhôn,bình ñònh</v>
          </cell>
        </row>
        <row r="19">
          <cell r="B19" t="str">
            <v>0135</v>
          </cell>
          <cell r="C19">
            <v>16</v>
          </cell>
          <cell r="D19" t="str">
            <v>Leâ Xuaân</v>
          </cell>
          <cell r="E19" t="str">
            <v>Nhaát</v>
          </cell>
          <cell r="F19" t="str">
            <v>02-17-2003</v>
          </cell>
          <cell r="G19" t="str">
            <v>Sewer</v>
          </cell>
          <cell r="H19">
            <v>650000</v>
          </cell>
          <cell r="J19">
            <v>280839242</v>
          </cell>
          <cell r="K19" t="str">
            <v>30/11/1983</v>
          </cell>
          <cell r="L19" t="str">
            <v>_3/85 Thuaän Giao-Thuaän An-Bình Döông</v>
          </cell>
        </row>
        <row r="20">
          <cell r="B20" t="str">
            <v>0136</v>
          </cell>
          <cell r="C20">
            <v>17</v>
          </cell>
          <cell r="D20" t="str">
            <v xml:space="preserve">Huyønh Thò </v>
          </cell>
          <cell r="E20" t="str">
            <v>Chín</v>
          </cell>
          <cell r="F20" t="str">
            <v>02-17-2003</v>
          </cell>
          <cell r="G20" t="str">
            <v>Sewer</v>
          </cell>
          <cell r="H20">
            <v>600000</v>
          </cell>
          <cell r="J20" t="str">
            <v>280806533</v>
          </cell>
          <cell r="K20" t="str">
            <v>25/05/1983</v>
          </cell>
          <cell r="L20" t="str">
            <v>_AÁp 1-khaùnh Bình -Taân Uyeân -Vónh Long</v>
          </cell>
        </row>
        <row r="21">
          <cell r="B21" t="str">
            <v>0137</v>
          </cell>
          <cell r="C21">
            <v>18</v>
          </cell>
          <cell r="D21" t="str">
            <v xml:space="preserve">Laâm Thò </v>
          </cell>
          <cell r="E21" t="str">
            <v>Nöông</v>
          </cell>
          <cell r="F21" t="str">
            <v>02-17-2003</v>
          </cell>
          <cell r="G21" t="str">
            <v>Sewer</v>
          </cell>
          <cell r="H21">
            <v>600000</v>
          </cell>
          <cell r="J21" t="str">
            <v>230568139</v>
          </cell>
          <cell r="K21" t="str">
            <v>02/09/1983</v>
          </cell>
          <cell r="L21" t="str">
            <v>_Kdang- Maêng Yang- Gia Lai</v>
          </cell>
        </row>
        <row r="22">
          <cell r="B22" t="str">
            <v>0066</v>
          </cell>
          <cell r="C22">
            <v>19</v>
          </cell>
          <cell r="D22" t="str">
            <v>Cao Thò Bích</v>
          </cell>
          <cell r="E22" t="str">
            <v>Haïnh</v>
          </cell>
          <cell r="F22" t="str">
            <v>04-02-2002</v>
          </cell>
          <cell r="G22" t="str">
            <v>Sewer</v>
          </cell>
          <cell r="H22">
            <v>750000</v>
          </cell>
          <cell r="J22" t="str">
            <v>211440585</v>
          </cell>
          <cell r="K22" t="str">
            <v>01/08/1972</v>
          </cell>
          <cell r="L22" t="str">
            <v>_Caùt Taân- Phuø Caùc- Bình Ñònh</v>
          </cell>
        </row>
        <row r="23">
          <cell r="B23" t="str">
            <v>0254</v>
          </cell>
          <cell r="C23">
            <v>20</v>
          </cell>
          <cell r="D23" t="str">
            <v>Nguyeãn Vaên</v>
          </cell>
          <cell r="E23" t="str">
            <v>Tính</v>
          </cell>
          <cell r="F23" t="str">
            <v>03-10-2003</v>
          </cell>
          <cell r="G23" t="str">
            <v>Sewer</v>
          </cell>
          <cell r="H23">
            <v>600000</v>
          </cell>
          <cell r="J23">
            <v>211737847</v>
          </cell>
          <cell r="K23" t="str">
            <v>01/04/1983</v>
          </cell>
          <cell r="L23" t="str">
            <v>Thaéng coâng ,nhôn phuùc,an nhôn,bình ñònh</v>
          </cell>
        </row>
        <row r="24">
          <cell r="B24" t="str">
            <v>0134</v>
          </cell>
          <cell r="C24">
            <v>21</v>
          </cell>
          <cell r="D24" t="str">
            <v>Nguyeãn Thò Thuyù</v>
          </cell>
          <cell r="E24" t="str">
            <v>Haèng</v>
          </cell>
          <cell r="F24" t="str">
            <v>02-17-2003</v>
          </cell>
          <cell r="G24" t="str">
            <v>Sewer</v>
          </cell>
          <cell r="H24">
            <v>620000</v>
          </cell>
          <cell r="J24" t="str">
            <v>331252211</v>
          </cell>
          <cell r="K24" t="str">
            <v>28/12/1977</v>
          </cell>
          <cell r="L24" t="str">
            <v>_Phuù Thoï -Taân Phuù -Taân Bình-Vónh Long</v>
          </cell>
        </row>
        <row r="25">
          <cell r="B25" t="str">
            <v>0234</v>
          </cell>
          <cell r="C25">
            <v>22</v>
          </cell>
          <cell r="D25" t="str">
            <v xml:space="preserve">Nguyeãn Thò </v>
          </cell>
          <cell r="E25" t="str">
            <v>Lyù</v>
          </cell>
          <cell r="F25" t="str">
            <v>03-06-2003</v>
          </cell>
          <cell r="G25" t="str">
            <v>Sewer</v>
          </cell>
          <cell r="H25">
            <v>720000</v>
          </cell>
          <cell r="J25">
            <v>0</v>
          </cell>
        </row>
        <row r="26">
          <cell r="B26" t="str">
            <v>0235</v>
          </cell>
          <cell r="C26">
            <v>23</v>
          </cell>
          <cell r="D26" t="str">
            <v>Ngoâ Quí</v>
          </cell>
          <cell r="E26" t="str">
            <v>Tö</v>
          </cell>
          <cell r="F26" t="str">
            <v>03-06-2003</v>
          </cell>
          <cell r="G26" t="str">
            <v>Sewer</v>
          </cell>
          <cell r="H26">
            <v>800000</v>
          </cell>
          <cell r="J26" t="str">
            <v>280738289</v>
          </cell>
          <cell r="K26" t="str">
            <v>1980</v>
          </cell>
          <cell r="L26" t="str">
            <v>_T.Taâm Daàu Tieán- Bình Döông</v>
          </cell>
        </row>
        <row r="27">
          <cell r="B27" t="str">
            <v>0256</v>
          </cell>
          <cell r="C27">
            <v>24</v>
          </cell>
          <cell r="D27" t="str">
            <v>Thaùi Ñình</v>
          </cell>
          <cell r="E27" t="str">
            <v>Tuaán</v>
          </cell>
          <cell r="F27" t="str">
            <v>03-25-2003</v>
          </cell>
          <cell r="G27" t="str">
            <v>Sewer</v>
          </cell>
          <cell r="H27">
            <v>620000</v>
          </cell>
        </row>
        <row r="28">
          <cell r="B28" t="str">
            <v>0143</v>
          </cell>
          <cell r="C28">
            <v>25</v>
          </cell>
          <cell r="D28" t="str">
            <v>Traàn Thi Kim</v>
          </cell>
          <cell r="E28" t="str">
            <v>Thi</v>
          </cell>
          <cell r="F28" t="str">
            <v>02-17-2003</v>
          </cell>
          <cell r="G28" t="str">
            <v>MaterialCollector</v>
          </cell>
          <cell r="H28">
            <v>600000</v>
          </cell>
          <cell r="J28">
            <v>0</v>
          </cell>
        </row>
        <row r="29">
          <cell r="B29" t="str">
            <v>0167</v>
          </cell>
          <cell r="C29">
            <v>26</v>
          </cell>
          <cell r="D29" t="str">
            <v>Döông Vaên</v>
          </cell>
          <cell r="E29" t="str">
            <v>Taâm</v>
          </cell>
          <cell r="F29" t="str">
            <v>02-18-2003</v>
          </cell>
          <cell r="G29" t="str">
            <v>Helper</v>
          </cell>
          <cell r="H29">
            <v>500000</v>
          </cell>
          <cell r="J29" t="str">
            <v>351423763</v>
          </cell>
          <cell r="K29" t="str">
            <v>1981</v>
          </cell>
          <cell r="L29" t="str">
            <v>_Bình Höng 2 - Bình Myõ- chaâu Phuù- An Giang</v>
          </cell>
        </row>
        <row r="30">
          <cell r="B30" t="str">
            <v>0191</v>
          </cell>
          <cell r="C30">
            <v>27</v>
          </cell>
          <cell r="D30" t="str">
            <v>Döông Thò kim</v>
          </cell>
          <cell r="E30" t="str">
            <v>Höông</v>
          </cell>
          <cell r="F30" t="str">
            <v>02-24-2003</v>
          </cell>
          <cell r="G30" t="str">
            <v>Helper</v>
          </cell>
          <cell r="H30">
            <v>530000</v>
          </cell>
          <cell r="J30">
            <v>350873580</v>
          </cell>
          <cell r="K30">
            <v>1970</v>
          </cell>
          <cell r="L30" t="str">
            <v>_Hoaø phuù 3,an chaâu,chaâu thaønh ,an giang .</v>
          </cell>
        </row>
        <row r="31">
          <cell r="B31" t="str">
            <v>'0096</v>
          </cell>
          <cell r="C31">
            <v>28</v>
          </cell>
          <cell r="D31" t="str">
            <v xml:space="preserve">Phaïm Thò </v>
          </cell>
          <cell r="E31" t="str">
            <v>Loan</v>
          </cell>
          <cell r="F31" t="str">
            <v>02-14-2003</v>
          </cell>
          <cell r="G31" t="str">
            <v>Helper</v>
          </cell>
          <cell r="H31">
            <v>550000</v>
          </cell>
          <cell r="J31">
            <v>0</v>
          </cell>
        </row>
        <row r="32">
          <cell r="B32" t="str">
            <v>CODE</v>
          </cell>
          <cell r="C32" t="str">
            <v>NO</v>
          </cell>
          <cell r="D32" t="str">
            <v xml:space="preserve"> FULLNAME</v>
          </cell>
          <cell r="F32" t="str">
            <v>DATE IN</v>
          </cell>
          <cell r="G32" t="str">
            <v>POSITION</v>
          </cell>
          <cell r="H32" t="str">
            <v>SALARY</v>
          </cell>
          <cell r="I32" t="str">
            <v>EXTRA SALARY</v>
          </cell>
          <cell r="J32" t="str">
            <v>ID.NO</v>
          </cell>
          <cell r="K32" t="str">
            <v>DA TE OF BIRTH</v>
          </cell>
          <cell r="L32" t="str">
            <v>ADDRESS</v>
          </cell>
        </row>
        <row r="33">
          <cell r="B33" t="str">
            <v>0097</v>
          </cell>
          <cell r="C33">
            <v>1</v>
          </cell>
          <cell r="D33" t="str">
            <v>Döông Thò Thanh</v>
          </cell>
          <cell r="E33" t="str">
            <v>Loan</v>
          </cell>
          <cell r="F33" t="str">
            <v>02-14-2003</v>
          </cell>
          <cell r="G33" t="str">
            <v>Leader</v>
          </cell>
          <cell r="H33">
            <v>1100000</v>
          </cell>
          <cell r="I33">
            <v>200000</v>
          </cell>
          <cell r="J33" t="str">
            <v>271628512</v>
          </cell>
          <cell r="K33" t="str">
            <v>25/09/1986</v>
          </cell>
          <cell r="L33" t="str">
            <v>_AÂp3- Phuù Vinh- Ñònh Quaùn- Ñoàng Nai</v>
          </cell>
        </row>
        <row r="34">
          <cell r="B34" t="str">
            <v>0098</v>
          </cell>
          <cell r="C34">
            <v>2</v>
          </cell>
          <cell r="D34" t="str">
            <v>Vaên Thò Dieäu</v>
          </cell>
          <cell r="E34" t="str">
            <v>Lai</v>
          </cell>
          <cell r="F34" t="str">
            <v>02-14-2003</v>
          </cell>
          <cell r="G34" t="str">
            <v>Leader</v>
          </cell>
          <cell r="H34">
            <v>900000</v>
          </cell>
          <cell r="I34">
            <v>100000</v>
          </cell>
          <cell r="J34" t="str">
            <v>182352643</v>
          </cell>
          <cell r="K34" t="str">
            <v>06/01/1980</v>
          </cell>
          <cell r="L34" t="str">
            <v>_Quang Thaønh - Yeân Thaønh - Ngheä An</v>
          </cell>
        </row>
        <row r="35">
          <cell r="B35" t="str">
            <v>0144</v>
          </cell>
          <cell r="C35">
            <v>3</v>
          </cell>
          <cell r="D35" t="str">
            <v>Nguyeãn Thò Thu</v>
          </cell>
          <cell r="E35" t="str">
            <v>Haø</v>
          </cell>
          <cell r="F35" t="str">
            <v>02-17-2003</v>
          </cell>
          <cell r="G35" t="str">
            <v>Sewer</v>
          </cell>
          <cell r="H35">
            <v>800000</v>
          </cell>
          <cell r="J35">
            <v>0</v>
          </cell>
        </row>
        <row r="36">
          <cell r="B36" t="str">
            <v>0101</v>
          </cell>
          <cell r="C36">
            <v>4</v>
          </cell>
          <cell r="D36" t="str">
            <v>Huyønh Thò Kim</v>
          </cell>
          <cell r="E36" t="str">
            <v>Hoàng</v>
          </cell>
          <cell r="F36" t="str">
            <v>02-14-2003</v>
          </cell>
          <cell r="G36" t="str">
            <v>Sewer</v>
          </cell>
          <cell r="H36">
            <v>800000</v>
          </cell>
          <cell r="J36">
            <v>0</v>
          </cell>
        </row>
        <row r="37">
          <cell r="B37" t="str">
            <v>0257</v>
          </cell>
          <cell r="C37">
            <v>5</v>
          </cell>
          <cell r="D37" t="str">
            <v xml:space="preserve">Phan Thò </v>
          </cell>
          <cell r="E37" t="str">
            <v>Hoa</v>
          </cell>
          <cell r="F37" t="str">
            <v>03-13-2003</v>
          </cell>
          <cell r="G37" t="str">
            <v>Sewer</v>
          </cell>
          <cell r="H37">
            <v>780000</v>
          </cell>
          <cell r="J37">
            <v>0</v>
          </cell>
        </row>
        <row r="38">
          <cell r="B38" t="str">
            <v>0103</v>
          </cell>
          <cell r="C38">
            <v>6</v>
          </cell>
          <cell r="D38" t="str">
            <v xml:space="preserve">Huyønh Thò </v>
          </cell>
          <cell r="E38" t="str">
            <v>Luyeán</v>
          </cell>
          <cell r="F38" t="str">
            <v>02-14-2003</v>
          </cell>
          <cell r="G38" t="str">
            <v>Sewer</v>
          </cell>
          <cell r="H38">
            <v>780000</v>
          </cell>
          <cell r="J38">
            <v>0</v>
          </cell>
        </row>
        <row r="39">
          <cell r="B39" t="str">
            <v>0169</v>
          </cell>
          <cell r="C39">
            <v>7</v>
          </cell>
          <cell r="D39" t="str">
            <v>Nguyeãn Thò Phöông</v>
          </cell>
          <cell r="E39" t="str">
            <v>Lam</v>
          </cell>
          <cell r="F39" t="str">
            <v>02-18-2003</v>
          </cell>
          <cell r="G39" t="str">
            <v>Sewer</v>
          </cell>
          <cell r="H39">
            <v>650000</v>
          </cell>
          <cell r="J39">
            <v>0</v>
          </cell>
        </row>
        <row r="40">
          <cell r="B40" t="str">
            <v>0165</v>
          </cell>
          <cell r="C40">
            <v>8</v>
          </cell>
          <cell r="D40" t="str">
            <v>Voõ Thò Thu</v>
          </cell>
          <cell r="E40" t="str">
            <v>Thuyû</v>
          </cell>
          <cell r="F40" t="str">
            <v>02-14-2003</v>
          </cell>
          <cell r="G40" t="str">
            <v>Sewer</v>
          </cell>
          <cell r="H40">
            <v>740000</v>
          </cell>
          <cell r="J40" t="str">
            <v>351484669</v>
          </cell>
          <cell r="K40" t="str">
            <v>1979</v>
          </cell>
          <cell r="L40" t="str">
            <v>_Phuù Thuaän - Taây Phuù - Thoaïi Sôn-An Giang</v>
          </cell>
        </row>
        <row r="41">
          <cell r="B41" t="str">
            <v>0100</v>
          </cell>
          <cell r="C41">
            <v>9</v>
          </cell>
          <cell r="D41" t="str">
            <v>Tröông Thò Ñoan</v>
          </cell>
          <cell r="E41" t="str">
            <v>Phöôïng</v>
          </cell>
          <cell r="F41" t="str">
            <v>02-17-2003</v>
          </cell>
          <cell r="G41" t="str">
            <v>Sewer</v>
          </cell>
          <cell r="H41">
            <v>805000</v>
          </cell>
          <cell r="J41" t="str">
            <v>351617263</v>
          </cell>
          <cell r="K41" t="str">
            <v>28/09/1984</v>
          </cell>
          <cell r="L41" t="str">
            <v xml:space="preserve">Myõ Hoäi - MyõHoäi Ñoâng - Chôï Môùi - An Giang </v>
          </cell>
        </row>
        <row r="42">
          <cell r="B42" t="str">
            <v>0104</v>
          </cell>
          <cell r="C42">
            <v>10</v>
          </cell>
          <cell r="D42" t="str">
            <v xml:space="preserve">Nguyeãn Thò </v>
          </cell>
          <cell r="E42" t="str">
            <v>Nguyeät</v>
          </cell>
          <cell r="F42" t="str">
            <v>02-14-2003</v>
          </cell>
          <cell r="G42" t="str">
            <v>Sewer</v>
          </cell>
          <cell r="H42">
            <v>750000</v>
          </cell>
          <cell r="J42" t="str">
            <v>151356873</v>
          </cell>
          <cell r="K42" t="str">
            <v>15/08/1982</v>
          </cell>
          <cell r="L42" t="str">
            <v>_Thaùi Thoï- Thaùi Thuî- Thaùi Bình</v>
          </cell>
        </row>
        <row r="43">
          <cell r="B43" t="str">
            <v>0181</v>
          </cell>
          <cell r="C43">
            <v>11</v>
          </cell>
          <cell r="D43" t="str">
            <v>Nguyeãn Vaên</v>
          </cell>
          <cell r="E43" t="str">
            <v>Quang</v>
          </cell>
          <cell r="F43" t="str">
            <v>02-22-2003</v>
          </cell>
          <cell r="G43" t="str">
            <v>Sewer</v>
          </cell>
          <cell r="H43">
            <v>600000</v>
          </cell>
          <cell r="J43">
            <v>0</v>
          </cell>
        </row>
        <row r="44">
          <cell r="B44" t="str">
            <v>0154</v>
          </cell>
          <cell r="C44">
            <v>12</v>
          </cell>
          <cell r="D44" t="str">
            <v xml:space="preserve">Buøi Thò </v>
          </cell>
          <cell r="E44" t="str">
            <v>Höông</v>
          </cell>
          <cell r="F44" t="str">
            <v>02-17-2003</v>
          </cell>
          <cell r="G44" t="str">
            <v>Sewer</v>
          </cell>
          <cell r="H44">
            <v>650000</v>
          </cell>
          <cell r="K44">
            <v>1967</v>
          </cell>
          <cell r="L44" t="str">
            <v xml:space="preserve">Taân hoøa ,phuù taân ,an giang </v>
          </cell>
        </row>
        <row r="45">
          <cell r="B45" t="str">
            <v>0258</v>
          </cell>
          <cell r="C45">
            <v>13</v>
          </cell>
          <cell r="D45" t="str">
            <v xml:space="preserve">Traàn Thò </v>
          </cell>
          <cell r="E45" t="str">
            <v>Nga</v>
          </cell>
          <cell r="F45" t="str">
            <v>03-18-2003</v>
          </cell>
          <cell r="G45" t="str">
            <v>Sewer</v>
          </cell>
          <cell r="H45">
            <v>728000</v>
          </cell>
          <cell r="J45">
            <v>0</v>
          </cell>
        </row>
        <row r="46">
          <cell r="B46" t="str">
            <v>0146</v>
          </cell>
          <cell r="C46">
            <v>14</v>
          </cell>
          <cell r="D46" t="str">
            <v>Buøi Tuaán</v>
          </cell>
          <cell r="E46" t="str">
            <v>Höõu</v>
          </cell>
          <cell r="F46" t="str">
            <v>02-17-2003</v>
          </cell>
          <cell r="G46" t="str">
            <v>Sewer</v>
          </cell>
          <cell r="H46">
            <v>600000</v>
          </cell>
          <cell r="J46">
            <v>0</v>
          </cell>
        </row>
        <row r="47">
          <cell r="B47" t="str">
            <v>0152</v>
          </cell>
          <cell r="C47">
            <v>15</v>
          </cell>
          <cell r="D47" t="str">
            <v xml:space="preserve">Laâm Thò </v>
          </cell>
          <cell r="E47" t="str">
            <v>Truyeàn</v>
          </cell>
          <cell r="F47" t="str">
            <v>02-17-2003</v>
          </cell>
          <cell r="G47" t="str">
            <v>Sewer</v>
          </cell>
          <cell r="H47">
            <v>600000</v>
          </cell>
          <cell r="J47" t="str">
            <v>224074991</v>
          </cell>
          <cell r="K47" t="str">
            <v>30/06/1983</v>
          </cell>
          <cell r="L47" t="str">
            <v>_Ngoïc Laâm - Hoaø Myõ Taây- Tuy Hoaø- Phuù Yeân</v>
          </cell>
        </row>
        <row r="48">
          <cell r="B48" t="str">
            <v>0145</v>
          </cell>
          <cell r="C48">
            <v>16</v>
          </cell>
          <cell r="D48" t="str">
            <v>Leâ Dieåm Nguyeân</v>
          </cell>
          <cell r="E48" t="str">
            <v>Höông</v>
          </cell>
          <cell r="F48" t="str">
            <v>02-17-2003</v>
          </cell>
          <cell r="G48" t="str">
            <v>Sewer</v>
          </cell>
          <cell r="H48">
            <v>800000</v>
          </cell>
          <cell r="J48" t="str">
            <v>113201462</v>
          </cell>
          <cell r="K48" t="str">
            <v>05/03/1983</v>
          </cell>
          <cell r="L48" t="str">
            <v>_Laïc Löông -Yeân Thuyû- Hoaø Bình</v>
          </cell>
        </row>
        <row r="49">
          <cell r="B49" t="str">
            <v>0156</v>
          </cell>
          <cell r="C49">
            <v>17</v>
          </cell>
          <cell r="D49" t="str">
            <v>Vi Haø</v>
          </cell>
          <cell r="E49" t="str">
            <v>Loäc</v>
          </cell>
          <cell r="F49" t="str">
            <v>02-17-2003</v>
          </cell>
          <cell r="G49" t="str">
            <v>Sewer</v>
          </cell>
          <cell r="H49">
            <v>690000</v>
          </cell>
          <cell r="J49">
            <v>350820897</v>
          </cell>
          <cell r="K49" t="str">
            <v>2/7/1969</v>
          </cell>
          <cell r="L49" t="str">
            <v xml:space="preserve">Nguyeãn thaùi hoïc ,long xuyeân ,an giang </v>
          </cell>
        </row>
        <row r="50">
          <cell r="B50" t="str">
            <v>0216</v>
          </cell>
          <cell r="C50">
            <v>18</v>
          </cell>
          <cell r="D50" t="str">
            <v>Nguyeãn Thò Bích</v>
          </cell>
          <cell r="E50" t="str">
            <v>Hôïp</v>
          </cell>
          <cell r="F50" t="str">
            <v>03-03-2003</v>
          </cell>
          <cell r="G50" t="str">
            <v>Sewer</v>
          </cell>
          <cell r="H50">
            <v>600000</v>
          </cell>
          <cell r="J50" t="str">
            <v>172390384</v>
          </cell>
          <cell r="K50" t="str">
            <v>14/05/1981</v>
          </cell>
          <cell r="L50" t="str">
            <v>_Haø Tónh - Haø Trung- Thanh Hoaù</v>
          </cell>
        </row>
        <row r="51">
          <cell r="B51" t="str">
            <v>0180</v>
          </cell>
          <cell r="C51">
            <v>19</v>
          </cell>
          <cell r="D51" t="str">
            <v>Voõ Thò Kieàu</v>
          </cell>
          <cell r="E51" t="str">
            <v>Oanh</v>
          </cell>
          <cell r="F51" t="str">
            <v>02-22-2003</v>
          </cell>
          <cell r="G51" t="str">
            <v>Sewer</v>
          </cell>
          <cell r="H51">
            <v>600000</v>
          </cell>
          <cell r="J51">
            <v>211695300</v>
          </cell>
          <cell r="K51" t="str">
            <v>23/12/1981</v>
          </cell>
          <cell r="L51" t="str">
            <v>Nhôn phuùc ,an nhôn ,bình ñònh</v>
          </cell>
        </row>
        <row r="52">
          <cell r="B52" t="str">
            <v>0162</v>
          </cell>
          <cell r="C52">
            <v>20</v>
          </cell>
          <cell r="D52" t="str">
            <v>Hoà Vaên</v>
          </cell>
          <cell r="E52" t="str">
            <v>Thaønh</v>
          </cell>
          <cell r="F52" t="str">
            <v>02-17-2003</v>
          </cell>
          <cell r="G52" t="str">
            <v>MaterialCollector</v>
          </cell>
          <cell r="H52">
            <v>600000</v>
          </cell>
          <cell r="K52">
            <v>30959</v>
          </cell>
          <cell r="L52" t="str">
            <v>_Taân phuù ,tam bình,vænh long .</v>
          </cell>
        </row>
        <row r="53">
          <cell r="B53" t="str">
            <v>0127</v>
          </cell>
          <cell r="C53">
            <v>21</v>
          </cell>
          <cell r="D53" t="str">
            <v xml:space="preserve">Nguyeãn Thò </v>
          </cell>
          <cell r="E53" t="str">
            <v>Sinh</v>
          </cell>
          <cell r="F53" t="str">
            <v>02-15-2003</v>
          </cell>
          <cell r="G53" t="str">
            <v>Helper</v>
          </cell>
          <cell r="H53">
            <v>550000</v>
          </cell>
          <cell r="J53" t="str">
            <v>211695488</v>
          </cell>
          <cell r="K53" t="str">
            <v>28/02/1981</v>
          </cell>
          <cell r="L53" t="str">
            <v>_Nhôn Khaùnh- An Nhôn- Bình Ñònh</v>
          </cell>
        </row>
        <row r="54">
          <cell r="B54" t="str">
            <v>0142</v>
          </cell>
          <cell r="C54">
            <v>22</v>
          </cell>
          <cell r="D54" t="str">
            <v xml:space="preserve">Nguyeãn Thò </v>
          </cell>
          <cell r="E54" t="str">
            <v>Hoàng</v>
          </cell>
          <cell r="F54" t="str">
            <v>02-25-2003</v>
          </cell>
          <cell r="G54" t="str">
            <v>Helper</v>
          </cell>
          <cell r="H54">
            <v>600000</v>
          </cell>
          <cell r="J54">
            <v>0</v>
          </cell>
        </row>
        <row r="55">
          <cell r="B55" t="str">
            <v>0259</v>
          </cell>
          <cell r="C55">
            <v>23</v>
          </cell>
          <cell r="D55" t="str">
            <v>Voõ Vaên</v>
          </cell>
          <cell r="E55" t="str">
            <v>Toaøn</v>
          </cell>
          <cell r="F55" t="str">
            <v>03-25-2003</v>
          </cell>
          <cell r="G55" t="str">
            <v>Sewer</v>
          </cell>
          <cell r="H55">
            <v>600000</v>
          </cell>
        </row>
        <row r="56">
          <cell r="B56" t="str">
            <v>0260</v>
          </cell>
          <cell r="C56">
            <v>24</v>
          </cell>
          <cell r="D56" t="str">
            <v xml:space="preserve">Phaïm Thò </v>
          </cell>
          <cell r="E56" t="str">
            <v>Hoàng</v>
          </cell>
          <cell r="F56" t="str">
            <v>03-27-2003</v>
          </cell>
          <cell r="G56" t="str">
            <v>Sewer</v>
          </cell>
          <cell r="H56">
            <v>600000</v>
          </cell>
        </row>
        <row r="57">
          <cell r="B57" t="str">
            <v>0157</v>
          </cell>
          <cell r="C57">
            <v>25</v>
          </cell>
          <cell r="D57" t="str">
            <v>Nguyeãn Thò Leä</v>
          </cell>
          <cell r="E57" t="str">
            <v>Huyeân</v>
          </cell>
          <cell r="F57" t="str">
            <v>02-17-2003</v>
          </cell>
          <cell r="G57" t="str">
            <v>Helper</v>
          </cell>
          <cell r="H57">
            <v>550000</v>
          </cell>
          <cell r="J57">
            <v>0</v>
          </cell>
        </row>
        <row r="58">
          <cell r="B58" t="str">
            <v>CODE</v>
          </cell>
          <cell r="C58" t="str">
            <v>NO</v>
          </cell>
          <cell r="D58" t="str">
            <v xml:space="preserve"> FULLNAME</v>
          </cell>
          <cell r="F58" t="str">
            <v>DATE IN</v>
          </cell>
          <cell r="G58" t="str">
            <v>POSITION</v>
          </cell>
          <cell r="H58" t="str">
            <v>SALARY</v>
          </cell>
          <cell r="I58" t="str">
            <v>EXTRA SALARY</v>
          </cell>
          <cell r="J58" t="str">
            <v>ID.NO</v>
          </cell>
          <cell r="K58" t="str">
            <v>DA TE OF BIRTH</v>
          </cell>
          <cell r="L58" t="str">
            <v>ADDRESS</v>
          </cell>
        </row>
        <row r="59">
          <cell r="B59" t="str">
            <v>0236</v>
          </cell>
          <cell r="C59">
            <v>1</v>
          </cell>
          <cell r="D59" t="str">
            <v>Tröông Minh</v>
          </cell>
          <cell r="E59" t="str">
            <v>Tieán</v>
          </cell>
          <cell r="F59" t="str">
            <v>03-07-2003</v>
          </cell>
          <cell r="G59" t="str">
            <v>Leader</v>
          </cell>
          <cell r="H59">
            <v>900000</v>
          </cell>
          <cell r="J59">
            <v>351217609</v>
          </cell>
          <cell r="K59" t="str">
            <v>01/05/1974</v>
          </cell>
          <cell r="L59" t="str">
            <v>Vónh thaønh -vónh an -chaâu thaønh -an giang</v>
          </cell>
        </row>
        <row r="60">
          <cell r="B60" t="str">
            <v>0237</v>
          </cell>
          <cell r="C60">
            <v>2</v>
          </cell>
          <cell r="D60" t="str">
            <v>Ñinh Tuaán</v>
          </cell>
          <cell r="E60" t="str">
            <v>Haûi</v>
          </cell>
          <cell r="F60" t="str">
            <v>02-21-2003</v>
          </cell>
          <cell r="G60" t="str">
            <v>Sewer</v>
          </cell>
          <cell r="H60">
            <v>740000</v>
          </cell>
          <cell r="J60">
            <v>0</v>
          </cell>
        </row>
        <row r="61">
          <cell r="B61" t="str">
            <v>0238</v>
          </cell>
          <cell r="C61">
            <v>3</v>
          </cell>
          <cell r="D61" t="str">
            <v>Vuõ Haûi</v>
          </cell>
          <cell r="E61" t="str">
            <v>Ñaêng</v>
          </cell>
          <cell r="F61" t="str">
            <v>03-07-2003</v>
          </cell>
          <cell r="G61" t="str">
            <v>Sewer</v>
          </cell>
          <cell r="H61">
            <v>728000</v>
          </cell>
          <cell r="J61" t="str">
            <v>330489029</v>
          </cell>
          <cell r="K61" t="str">
            <v>1964</v>
          </cell>
        </row>
        <row r="62">
          <cell r="B62" t="str">
            <v>0239</v>
          </cell>
          <cell r="C62">
            <v>4</v>
          </cell>
          <cell r="D62" t="str">
            <v xml:space="preserve">Nguyeãn Thò </v>
          </cell>
          <cell r="E62" t="str">
            <v>Ñaøo</v>
          </cell>
          <cell r="F62" t="str">
            <v>03-06-2003</v>
          </cell>
          <cell r="G62" t="str">
            <v>Sewer</v>
          </cell>
          <cell r="H62">
            <v>728000</v>
          </cell>
          <cell r="J62">
            <v>0</v>
          </cell>
        </row>
        <row r="63">
          <cell r="B63" t="str">
            <v>0209</v>
          </cell>
          <cell r="C63">
            <v>5</v>
          </cell>
          <cell r="D63" t="str">
            <v>Nguyeãn Thaùi</v>
          </cell>
          <cell r="E63" t="str">
            <v>Ngoïc</v>
          </cell>
          <cell r="F63" t="str">
            <v>02-25-2003</v>
          </cell>
          <cell r="G63" t="str">
            <v>Sewer</v>
          </cell>
          <cell r="H63">
            <v>740000</v>
          </cell>
          <cell r="J63">
            <v>0</v>
          </cell>
        </row>
        <row r="64">
          <cell r="B64" t="str">
            <v>0206</v>
          </cell>
          <cell r="C64">
            <v>6</v>
          </cell>
          <cell r="D64" t="str">
            <v>Ñoàng Vaên</v>
          </cell>
          <cell r="E64" t="str">
            <v>Sen</v>
          </cell>
          <cell r="F64" t="str">
            <v>02-26-2003</v>
          </cell>
          <cell r="G64" t="str">
            <v>Sewer</v>
          </cell>
          <cell r="H64">
            <v>740000</v>
          </cell>
          <cell r="J64">
            <v>0</v>
          </cell>
        </row>
        <row r="65">
          <cell r="B65" t="str">
            <v>0217</v>
          </cell>
          <cell r="C65">
            <v>7</v>
          </cell>
          <cell r="D65" t="str">
            <v>Ñoaøn Minh</v>
          </cell>
          <cell r="E65" t="str">
            <v>Long</v>
          </cell>
          <cell r="F65" t="str">
            <v>03-03-2003</v>
          </cell>
          <cell r="G65" t="str">
            <v>Sewer</v>
          </cell>
          <cell r="H65">
            <v>780000</v>
          </cell>
          <cell r="J65">
            <v>0</v>
          </cell>
        </row>
        <row r="66">
          <cell r="B66" t="str">
            <v>0218</v>
          </cell>
          <cell r="C66">
            <v>8</v>
          </cell>
          <cell r="D66" t="str">
            <v>Hoaøng Vaên</v>
          </cell>
          <cell r="E66" t="str">
            <v>Ñoàng</v>
          </cell>
          <cell r="F66" t="str">
            <v>03-03-2003</v>
          </cell>
          <cell r="G66" t="str">
            <v>Sewer</v>
          </cell>
          <cell r="H66">
            <v>740000</v>
          </cell>
          <cell r="J66">
            <v>0</v>
          </cell>
        </row>
        <row r="67">
          <cell r="B67" t="str">
            <v>0225</v>
          </cell>
          <cell r="C67">
            <v>9</v>
          </cell>
          <cell r="D67" t="str">
            <v>La Thanh</v>
          </cell>
          <cell r="E67" t="str">
            <v>Truùc</v>
          </cell>
          <cell r="F67" t="str">
            <v>03-05-2003</v>
          </cell>
          <cell r="G67" t="str">
            <v>Sewer</v>
          </cell>
          <cell r="H67">
            <v>780000</v>
          </cell>
          <cell r="J67">
            <v>0</v>
          </cell>
        </row>
        <row r="68">
          <cell r="B68" t="str">
            <v>0208</v>
          </cell>
          <cell r="C68">
            <v>10</v>
          </cell>
          <cell r="D68" t="str">
            <v xml:space="preserve">Leâ Thò </v>
          </cell>
          <cell r="E68" t="str">
            <v>Lanh</v>
          </cell>
          <cell r="F68" t="str">
            <v>02-26-2003</v>
          </cell>
          <cell r="G68" t="str">
            <v>Sewer</v>
          </cell>
          <cell r="H68">
            <v>600000</v>
          </cell>
          <cell r="J68">
            <v>0</v>
          </cell>
        </row>
        <row r="69">
          <cell r="B69" t="str">
            <v>0240</v>
          </cell>
          <cell r="C69">
            <v>11</v>
          </cell>
          <cell r="D69" t="str">
            <v>Nguyeãn Thò Kieàu</v>
          </cell>
          <cell r="E69" t="str">
            <v>Nga</v>
          </cell>
          <cell r="F69" t="str">
            <v>03-06-2003</v>
          </cell>
          <cell r="G69" t="str">
            <v>Sewer</v>
          </cell>
          <cell r="H69">
            <v>728000</v>
          </cell>
          <cell r="J69" t="str">
            <v>337458126</v>
          </cell>
          <cell r="K69" t="str">
            <v>1979</v>
          </cell>
          <cell r="L69" t="str">
            <v>_Myõ Hoaø A- Myõ Hoäi Ñoâng- Chôï Môùi- An Giang</v>
          </cell>
        </row>
        <row r="70">
          <cell r="B70" t="str">
            <v>0057</v>
          </cell>
          <cell r="C70">
            <v>12</v>
          </cell>
          <cell r="D70" t="str">
            <v>Nguyeãn Thò Bích</v>
          </cell>
          <cell r="E70" t="str">
            <v>Lieân</v>
          </cell>
          <cell r="F70" t="str">
            <v>02-24-2003</v>
          </cell>
          <cell r="G70" t="str">
            <v>Sewer</v>
          </cell>
          <cell r="H70">
            <v>650000</v>
          </cell>
          <cell r="J70">
            <v>0</v>
          </cell>
        </row>
        <row r="71">
          <cell r="B71" t="str">
            <v>0241</v>
          </cell>
          <cell r="C71">
            <v>13</v>
          </cell>
          <cell r="D71" t="str">
            <v>Nguyeãn Thò Hoàng</v>
          </cell>
          <cell r="E71" t="str">
            <v>Vaân</v>
          </cell>
          <cell r="F71" t="str">
            <v>03-07-2003</v>
          </cell>
          <cell r="G71" t="str">
            <v>Sewer</v>
          </cell>
          <cell r="H71">
            <v>780000</v>
          </cell>
          <cell r="J71">
            <v>35145812</v>
          </cell>
          <cell r="K71">
            <v>1983</v>
          </cell>
          <cell r="L71" t="str">
            <v xml:space="preserve">Myõ hoøa a,myõ hoäi ñoâng ,chôï môùi ,an giang </v>
          </cell>
        </row>
        <row r="72">
          <cell r="B72" t="str">
            <v>0197</v>
          </cell>
          <cell r="C72">
            <v>14</v>
          </cell>
          <cell r="D72" t="str">
            <v>Traàn Thanh</v>
          </cell>
          <cell r="E72" t="str">
            <v>Haûi</v>
          </cell>
          <cell r="F72" t="str">
            <v>02-24-2003</v>
          </cell>
          <cell r="G72" t="str">
            <v>Sewer</v>
          </cell>
          <cell r="H72">
            <v>600000</v>
          </cell>
          <cell r="J72" t="str">
            <v>022810587</v>
          </cell>
          <cell r="K72" t="str">
            <v>02/06/1973</v>
          </cell>
          <cell r="L72" t="str">
            <v>58/7 boâng sao ,P5,Q8,TPHCM</v>
          </cell>
        </row>
        <row r="73">
          <cell r="B73" t="str">
            <v>0219</v>
          </cell>
          <cell r="C73">
            <v>15</v>
          </cell>
          <cell r="D73" t="str">
            <v>Voõ Troïng</v>
          </cell>
          <cell r="E73" t="str">
            <v>Toaùn</v>
          </cell>
          <cell r="F73" t="str">
            <v>03-03-2003</v>
          </cell>
          <cell r="G73" t="str">
            <v>Sewer</v>
          </cell>
          <cell r="H73">
            <v>780000</v>
          </cell>
          <cell r="J73" t="str">
            <v>212146594</v>
          </cell>
          <cell r="K73" t="str">
            <v>01/11/1984</v>
          </cell>
          <cell r="L73" t="str">
            <v>_Bình Chöông - Bình Sôn- Quaûng Nghaõi</v>
          </cell>
        </row>
        <row r="74">
          <cell r="B74" t="str">
            <v>0194</v>
          </cell>
          <cell r="C74">
            <v>16</v>
          </cell>
          <cell r="D74" t="str">
            <v xml:space="preserve">Löông Thò </v>
          </cell>
          <cell r="E74" t="str">
            <v>Quyeân</v>
          </cell>
          <cell r="F74" t="str">
            <v>02-24-2003</v>
          </cell>
          <cell r="G74" t="str">
            <v>Sewer</v>
          </cell>
          <cell r="H74">
            <v>600000</v>
          </cell>
          <cell r="J74">
            <v>0</v>
          </cell>
        </row>
        <row r="75">
          <cell r="B75" t="str">
            <v>0193</v>
          </cell>
          <cell r="C75">
            <v>17</v>
          </cell>
          <cell r="D75" t="str">
            <v xml:space="preserve">Phan Thò </v>
          </cell>
          <cell r="E75" t="str">
            <v>Taâm</v>
          </cell>
          <cell r="F75" t="str">
            <v>02-24-2003</v>
          </cell>
          <cell r="G75" t="str">
            <v>Sewer</v>
          </cell>
          <cell r="H75">
            <v>600000</v>
          </cell>
          <cell r="J75" t="str">
            <v>221120426</v>
          </cell>
          <cell r="K75" t="str">
            <v>14/11/1985</v>
          </cell>
          <cell r="L75" t="str">
            <v>_Phuù Noâng-Hoaø Binh- Tuy Hoaø- Phuø Yeân</v>
          </cell>
        </row>
        <row r="76">
          <cell r="B76" t="str">
            <v>0242</v>
          </cell>
          <cell r="C76">
            <v>18</v>
          </cell>
          <cell r="D76" t="str">
            <v xml:space="preserve">Huyønh Thò </v>
          </cell>
          <cell r="E76" t="str">
            <v>Thaém</v>
          </cell>
          <cell r="F76" t="str">
            <v>03-06-2003</v>
          </cell>
          <cell r="G76" t="str">
            <v>Sewer</v>
          </cell>
          <cell r="H76">
            <v>650000</v>
          </cell>
          <cell r="J76" t="str">
            <v>82133608</v>
          </cell>
          <cell r="K76" t="str">
            <v>05/1980</v>
          </cell>
          <cell r="L76" t="str">
            <v>_Höng Taân- Höng Nguyeân- Ngheä An</v>
          </cell>
        </row>
        <row r="77">
          <cell r="B77" t="str">
            <v>0196</v>
          </cell>
          <cell r="C77">
            <v>19</v>
          </cell>
          <cell r="D77" t="str">
            <v>Hoà Thò myõ</v>
          </cell>
          <cell r="E77" t="str">
            <v>Taâm</v>
          </cell>
          <cell r="F77" t="str">
            <v>02-24-2003</v>
          </cell>
          <cell r="G77" t="str">
            <v>Sewer</v>
          </cell>
          <cell r="H77">
            <v>650000</v>
          </cell>
          <cell r="J77">
            <v>0</v>
          </cell>
        </row>
        <row r="78">
          <cell r="B78" t="str">
            <v>0207</v>
          </cell>
          <cell r="C78">
            <v>20</v>
          </cell>
          <cell r="D78" t="str">
            <v>Lyù Hoàng</v>
          </cell>
          <cell r="E78" t="str">
            <v>Thanh</v>
          </cell>
          <cell r="F78" t="str">
            <v>02-26-2003</v>
          </cell>
          <cell r="G78" t="str">
            <v>Sewer</v>
          </cell>
          <cell r="H78">
            <v>600000</v>
          </cell>
          <cell r="J78" t="str">
            <v>186106343</v>
          </cell>
          <cell r="K78" t="str">
            <v>24/12/1982</v>
          </cell>
        </row>
        <row r="79">
          <cell r="B79" t="str">
            <v>0220</v>
          </cell>
          <cell r="C79">
            <v>21</v>
          </cell>
          <cell r="D79" t="str">
            <v xml:space="preserve">Leâ Thò </v>
          </cell>
          <cell r="E79" t="str">
            <v>Dö</v>
          </cell>
          <cell r="F79" t="str">
            <v>03-03-2003</v>
          </cell>
          <cell r="G79" t="str">
            <v>Sewer</v>
          </cell>
          <cell r="H79">
            <v>600000</v>
          </cell>
          <cell r="J79" t="str">
            <v>290765252</v>
          </cell>
          <cell r="K79" t="str">
            <v>21/12/1983</v>
          </cell>
          <cell r="L79" t="str">
            <v>_Ninh Phöôùc- Ninh Thaïnh- Hoaø Thaønh-T.Ninh</v>
          </cell>
        </row>
        <row r="80">
          <cell r="B80" t="str">
            <v>0221</v>
          </cell>
          <cell r="C80">
            <v>22</v>
          </cell>
          <cell r="D80" t="str">
            <v>Nguyeãn Thò Thuyù</v>
          </cell>
          <cell r="E80" t="str">
            <v>Ñieåm</v>
          </cell>
          <cell r="F80" t="str">
            <v>03-03-2003</v>
          </cell>
          <cell r="G80" t="str">
            <v>Sewer</v>
          </cell>
          <cell r="H80">
            <v>600000</v>
          </cell>
          <cell r="J80" t="str">
            <v>221104361</v>
          </cell>
          <cell r="K80" t="str">
            <v>22/04/1982</v>
          </cell>
          <cell r="L80" t="str">
            <v>_Ñaïo Chæ- Hoaø Myõ Ñoâng- Tuy Hoaø- Phuù Yeân</v>
          </cell>
        </row>
        <row r="81">
          <cell r="B81" t="str">
            <v>0203</v>
          </cell>
          <cell r="C81">
            <v>23</v>
          </cell>
          <cell r="D81" t="str">
            <v xml:space="preserve">Voõ Thò </v>
          </cell>
          <cell r="E81" t="str">
            <v>Ly</v>
          </cell>
          <cell r="F81" t="str">
            <v>02-25-2003</v>
          </cell>
          <cell r="G81" t="str">
            <v>Sewer</v>
          </cell>
          <cell r="H81">
            <v>600000</v>
          </cell>
          <cell r="J81" t="str">
            <v>221074272</v>
          </cell>
          <cell r="K81" t="str">
            <v>29/05/1983</v>
          </cell>
          <cell r="L81" t="str">
            <v>_Khoùm V-Thò Traán Phuù Laâm- Tuy Hoaø- Phuù Yeân</v>
          </cell>
        </row>
        <row r="82">
          <cell r="B82" t="str">
            <v>0261</v>
          </cell>
          <cell r="C82">
            <v>24</v>
          </cell>
          <cell r="D82" t="str">
            <v>Voõ Thanh</v>
          </cell>
          <cell r="E82" t="str">
            <v>Dieän</v>
          </cell>
          <cell r="F82" t="str">
            <v>03-25-2003</v>
          </cell>
          <cell r="G82" t="str">
            <v>Sewer</v>
          </cell>
          <cell r="H82">
            <v>780000</v>
          </cell>
        </row>
        <row r="83">
          <cell r="B83" t="str">
            <v>0255</v>
          </cell>
          <cell r="C83">
            <v>25</v>
          </cell>
          <cell r="D83" t="str">
            <v xml:space="preserve">Phan Thò </v>
          </cell>
          <cell r="E83" t="str">
            <v>Thu</v>
          </cell>
          <cell r="F83" t="str">
            <v>03-08-2003</v>
          </cell>
          <cell r="G83" t="str">
            <v>MaterialCollector</v>
          </cell>
          <cell r="H83">
            <v>600000</v>
          </cell>
          <cell r="J83" t="str">
            <v>351314598</v>
          </cell>
          <cell r="K83" t="str">
            <v>30/09/1979</v>
          </cell>
          <cell r="L83" t="str">
            <v>_Myõ Hoäi Ñoâng- Chôï Môùi- An Giang</v>
          </cell>
        </row>
        <row r="84">
          <cell r="B84" t="str">
            <v>0201</v>
          </cell>
          <cell r="C84">
            <v>26</v>
          </cell>
          <cell r="D84" t="str">
            <v>Nguyeãn vaên</v>
          </cell>
          <cell r="E84" t="str">
            <v>Taán</v>
          </cell>
          <cell r="F84" t="str">
            <v>02-25-2003</v>
          </cell>
          <cell r="G84" t="str">
            <v>Helper</v>
          </cell>
          <cell r="H84">
            <v>480000</v>
          </cell>
          <cell r="J84">
            <v>0</v>
          </cell>
        </row>
        <row r="85">
          <cell r="B85" t="str">
            <v>0213</v>
          </cell>
          <cell r="C85">
            <v>27</v>
          </cell>
          <cell r="D85" t="str">
            <v>Nguyeãn Trung</v>
          </cell>
          <cell r="E85" t="str">
            <v>Vinh</v>
          </cell>
          <cell r="F85" t="str">
            <v>03-01-2003</v>
          </cell>
          <cell r="G85" t="str">
            <v>Helper</v>
          </cell>
          <cell r="H85">
            <v>500000</v>
          </cell>
          <cell r="J85">
            <v>351138328</v>
          </cell>
          <cell r="K85" t="str">
            <v>04/06/1976</v>
          </cell>
          <cell r="L85" t="str">
            <v xml:space="preserve">Myõ hoøa a, myõ hoäi ñoâng ,chôï môùi ,an giang </v>
          </cell>
        </row>
        <row r="86">
          <cell r="B86" t="str">
            <v>CODE</v>
          </cell>
          <cell r="C86" t="str">
            <v>NO</v>
          </cell>
          <cell r="D86" t="str">
            <v xml:space="preserve"> FULLNAME</v>
          </cell>
          <cell r="F86" t="str">
            <v>DATE IN</v>
          </cell>
          <cell r="G86" t="str">
            <v>POSITION</v>
          </cell>
          <cell r="H86" t="str">
            <v>SALARY</v>
          </cell>
          <cell r="I86" t="str">
            <v>EXTRA SALARY</v>
          </cell>
          <cell r="J86" t="str">
            <v>ID.NO</v>
          </cell>
          <cell r="K86" t="str">
            <v>DA TE OF BIRTH</v>
          </cell>
          <cell r="L86" t="str">
            <v>ADDRESS</v>
          </cell>
        </row>
        <row r="87">
          <cell r="B87" t="str">
            <v>0243</v>
          </cell>
          <cell r="C87">
            <v>1</v>
          </cell>
          <cell r="D87" t="str">
            <v>Ñoàng  Quang</v>
          </cell>
          <cell r="E87" t="str">
            <v>Khaûi</v>
          </cell>
          <cell r="F87" t="str">
            <v>03-06-2003</v>
          </cell>
          <cell r="G87" t="str">
            <v>Leader</v>
          </cell>
          <cell r="H87">
            <v>1100000</v>
          </cell>
          <cell r="I87">
            <v>200000</v>
          </cell>
          <cell r="J87" t="str">
            <v>351214482</v>
          </cell>
          <cell r="K87" t="str">
            <v>1980</v>
          </cell>
          <cell r="L87" t="str">
            <v>_Myõ Hoaø A- Myõ Hoäi Ñoâng- Chôï Môùi- An Giang</v>
          </cell>
        </row>
        <row r="88">
          <cell r="B88" t="str">
            <v>0244</v>
          </cell>
          <cell r="C88">
            <v>2</v>
          </cell>
          <cell r="D88" t="str">
            <v>Lai Quoác</v>
          </cell>
          <cell r="E88" t="str">
            <v>Huy</v>
          </cell>
          <cell r="F88" t="str">
            <v>03-07-2003</v>
          </cell>
          <cell r="G88" t="str">
            <v>Leader</v>
          </cell>
          <cell r="H88">
            <v>900000</v>
          </cell>
          <cell r="J88">
            <v>0</v>
          </cell>
        </row>
        <row r="89">
          <cell r="B89" t="str">
            <v>0245</v>
          </cell>
          <cell r="C89">
            <v>3</v>
          </cell>
          <cell r="D89" t="str">
            <v>Nguyeãn Vaên</v>
          </cell>
          <cell r="E89" t="str">
            <v>Quang</v>
          </cell>
          <cell r="F89" t="str">
            <v>03-07-2003</v>
          </cell>
          <cell r="G89" t="str">
            <v>Sewer</v>
          </cell>
          <cell r="H89">
            <v>780000</v>
          </cell>
          <cell r="J89">
            <v>0</v>
          </cell>
        </row>
        <row r="90">
          <cell r="B90" t="str">
            <v>0262</v>
          </cell>
          <cell r="C90">
            <v>4</v>
          </cell>
          <cell r="D90" t="str">
            <v>Nguyeãn Coâng</v>
          </cell>
          <cell r="E90" t="str">
            <v>Vaên</v>
          </cell>
          <cell r="F90" t="str">
            <v>03-18-2003</v>
          </cell>
          <cell r="G90" t="str">
            <v>Sewer</v>
          </cell>
          <cell r="H90">
            <v>700000</v>
          </cell>
          <cell r="J90">
            <v>224074891</v>
          </cell>
          <cell r="K90" t="str">
            <v>30/6/1983</v>
          </cell>
          <cell r="L90" t="str">
            <v xml:space="preserve">Ngoïc laâm ,hoøa myõ taây ,tuy hoøa,phuù yeân </v>
          </cell>
        </row>
        <row r="91">
          <cell r="B91" t="str">
            <v>0263</v>
          </cell>
          <cell r="C91">
            <v>5</v>
          </cell>
          <cell r="D91" t="str">
            <v>Leâ Theá</v>
          </cell>
          <cell r="E91" t="str">
            <v>Laâm</v>
          </cell>
          <cell r="F91" t="str">
            <v>03-18-2003</v>
          </cell>
          <cell r="G91" t="str">
            <v>Sewer</v>
          </cell>
          <cell r="H91">
            <v>900000</v>
          </cell>
          <cell r="J91">
            <v>151367571</v>
          </cell>
          <cell r="K91" t="str">
            <v>21/12//1980</v>
          </cell>
          <cell r="L91" t="str">
            <v xml:space="preserve">Thaùi sôn ,thaùi thuïy,thaùi bình </v>
          </cell>
        </row>
        <row r="92">
          <cell r="B92" t="str">
            <v>0246</v>
          </cell>
          <cell r="C92">
            <v>6</v>
          </cell>
          <cell r="D92" t="str">
            <v>Nguyeãn Vaên</v>
          </cell>
          <cell r="E92" t="str">
            <v>Khaùnh</v>
          </cell>
          <cell r="F92" t="str">
            <v>03-07-2003</v>
          </cell>
          <cell r="G92" t="str">
            <v>Sewer</v>
          </cell>
          <cell r="H92">
            <v>728000</v>
          </cell>
          <cell r="J92">
            <v>172687050</v>
          </cell>
          <cell r="K92" t="str">
            <v>18/10/1978</v>
          </cell>
          <cell r="L92" t="str">
            <v xml:space="preserve">Taân khang ,noâng coáng ,thanh hoùa </v>
          </cell>
        </row>
        <row r="93">
          <cell r="B93" t="str">
            <v>0247</v>
          </cell>
          <cell r="C93">
            <v>7</v>
          </cell>
          <cell r="D93" t="str">
            <v>Nguyeãn Minh</v>
          </cell>
          <cell r="E93" t="str">
            <v>Tuaán</v>
          </cell>
          <cell r="F93" t="str">
            <v>03-06-2003</v>
          </cell>
          <cell r="G93" t="str">
            <v>Sewer</v>
          </cell>
          <cell r="H93">
            <v>850000</v>
          </cell>
          <cell r="J93">
            <v>0</v>
          </cell>
        </row>
        <row r="94">
          <cell r="B94" t="str">
            <v>0248</v>
          </cell>
          <cell r="C94">
            <v>8</v>
          </cell>
          <cell r="D94" t="str">
            <v xml:space="preserve">Nguyeãn Thò </v>
          </cell>
          <cell r="E94" t="str">
            <v>Nhaät</v>
          </cell>
          <cell r="F94" t="str">
            <v>03-06-2003</v>
          </cell>
          <cell r="G94" t="str">
            <v>Sewer</v>
          </cell>
          <cell r="H94">
            <v>728000</v>
          </cell>
          <cell r="J94">
            <v>0</v>
          </cell>
        </row>
        <row r="95">
          <cell r="B95" t="str">
            <v>0249</v>
          </cell>
          <cell r="C95">
            <v>9</v>
          </cell>
          <cell r="D95" t="str">
            <v>Tröông   Myõ</v>
          </cell>
          <cell r="E95" t="str">
            <v>Dung</v>
          </cell>
          <cell r="F95" t="str">
            <v>03-07-2003</v>
          </cell>
          <cell r="G95" t="str">
            <v>Sewer</v>
          </cell>
          <cell r="H95">
            <v>728000</v>
          </cell>
          <cell r="J95">
            <v>0</v>
          </cell>
        </row>
        <row r="96">
          <cell r="B96" t="str">
            <v>0176</v>
          </cell>
          <cell r="C96">
            <v>10</v>
          </cell>
          <cell r="D96" t="str">
            <v>Löõ Thò Moäng</v>
          </cell>
          <cell r="E96" t="str">
            <v>Thu</v>
          </cell>
          <cell r="F96" t="str">
            <v>02-19-2003</v>
          </cell>
          <cell r="G96" t="str">
            <v>Sewer</v>
          </cell>
          <cell r="H96">
            <v>650000</v>
          </cell>
          <cell r="J96">
            <v>0</v>
          </cell>
        </row>
        <row r="97">
          <cell r="B97" t="str">
            <v>0202</v>
          </cell>
          <cell r="C97">
            <v>11</v>
          </cell>
          <cell r="D97" t="str">
            <v>Vuõ Vaên</v>
          </cell>
          <cell r="E97" t="str">
            <v>Thieän</v>
          </cell>
          <cell r="F97" t="str">
            <v>02-25-2003</v>
          </cell>
          <cell r="G97" t="str">
            <v>Sewer</v>
          </cell>
          <cell r="H97">
            <v>740000</v>
          </cell>
          <cell r="J97">
            <v>0</v>
          </cell>
        </row>
        <row r="98">
          <cell r="B98" t="str">
            <v>0138</v>
          </cell>
          <cell r="C98">
            <v>12</v>
          </cell>
          <cell r="D98" t="str">
            <v xml:space="preserve">Laâm Thò </v>
          </cell>
          <cell r="E98" t="str">
            <v>Mieân</v>
          </cell>
          <cell r="F98" t="str">
            <v>02-17-2003</v>
          </cell>
          <cell r="G98" t="str">
            <v>Sewer</v>
          </cell>
          <cell r="H98">
            <v>600000</v>
          </cell>
          <cell r="J98" t="str">
            <v>351342330</v>
          </cell>
          <cell r="K98" t="str">
            <v>05/02/1981</v>
          </cell>
          <cell r="L98" t="str">
            <v>_Hoaø Phuù 1- An Chaâu - Chaâu Thaønh- An Giang</v>
          </cell>
        </row>
        <row r="99">
          <cell r="B99" t="str">
            <v>0228</v>
          </cell>
          <cell r="C99">
            <v>23</v>
          </cell>
          <cell r="D99" t="str">
            <v xml:space="preserve">Hoà Thò </v>
          </cell>
          <cell r="E99" t="str">
            <v>Thu</v>
          </cell>
          <cell r="F99" t="str">
            <v>03-05-2003</v>
          </cell>
          <cell r="G99" t="str">
            <v>Sewer</v>
          </cell>
          <cell r="H99">
            <v>600000</v>
          </cell>
          <cell r="J99" t="str">
            <v>2305682310</v>
          </cell>
          <cell r="K99" t="str">
            <v>1983</v>
          </cell>
          <cell r="L99" t="str">
            <v>_K dang - Mang Yang-Gia Lai</v>
          </cell>
        </row>
        <row r="100">
          <cell r="B100" t="str">
            <v>0250</v>
          </cell>
          <cell r="C100">
            <v>14</v>
          </cell>
          <cell r="D100" t="str">
            <v xml:space="preserve">Phaïm Thò </v>
          </cell>
          <cell r="E100" t="str">
            <v>Tröng</v>
          </cell>
          <cell r="F100" t="str">
            <v>03-07-2003</v>
          </cell>
          <cell r="G100" t="str">
            <v>Sewer</v>
          </cell>
          <cell r="H100">
            <v>700000</v>
          </cell>
          <cell r="J100">
            <v>211623002</v>
          </cell>
          <cell r="K100" t="str">
            <v>20/04/1979</v>
          </cell>
          <cell r="L100" t="str">
            <v>Nhôn phuùc ,an nhôn ,bình ñònh</v>
          </cell>
        </row>
        <row r="101">
          <cell r="B101" t="str">
            <v>0251</v>
          </cell>
          <cell r="C101">
            <v>15</v>
          </cell>
          <cell r="D101" t="str">
            <v>Mai Vaên</v>
          </cell>
          <cell r="E101" t="str">
            <v>Tình</v>
          </cell>
          <cell r="F101" t="str">
            <v>03-07-2003</v>
          </cell>
          <cell r="G101" t="str">
            <v>Sewer</v>
          </cell>
          <cell r="H101">
            <v>700000</v>
          </cell>
          <cell r="J101">
            <v>0</v>
          </cell>
        </row>
        <row r="102">
          <cell r="B102" t="str">
            <v>0140</v>
          </cell>
          <cell r="C102">
            <v>16</v>
          </cell>
          <cell r="D102" t="str">
            <v xml:space="preserve">Laâm Thò </v>
          </cell>
          <cell r="E102" t="str">
            <v>Cöông</v>
          </cell>
          <cell r="F102" t="str">
            <v>02-17-2003</v>
          </cell>
          <cell r="G102" t="str">
            <v>Sewer</v>
          </cell>
          <cell r="H102">
            <v>600000</v>
          </cell>
          <cell r="J102">
            <v>0</v>
          </cell>
        </row>
        <row r="103">
          <cell r="B103" t="str">
            <v>0168</v>
          </cell>
          <cell r="C103">
            <v>17</v>
          </cell>
          <cell r="D103" t="str">
            <v xml:space="preserve">Ñaøo Thò </v>
          </cell>
          <cell r="E103" t="str">
            <v>Hieàn</v>
          </cell>
          <cell r="F103" t="str">
            <v>02-18-2003</v>
          </cell>
          <cell r="G103" t="str">
            <v>Sewer</v>
          </cell>
          <cell r="H103">
            <v>600000</v>
          </cell>
          <cell r="J103">
            <v>0</v>
          </cell>
        </row>
        <row r="104">
          <cell r="B104" t="str">
            <v>0131</v>
          </cell>
          <cell r="C104">
            <v>18</v>
          </cell>
          <cell r="D104" t="str">
            <v xml:space="preserve">Buøi Thò </v>
          </cell>
          <cell r="E104" t="str">
            <v>Nhaøi</v>
          </cell>
          <cell r="F104" t="str">
            <v>02-17-2003</v>
          </cell>
          <cell r="G104" t="str">
            <v>Sewer</v>
          </cell>
          <cell r="H104">
            <v>600000</v>
          </cell>
          <cell r="J104">
            <v>0</v>
          </cell>
        </row>
        <row r="105">
          <cell r="B105" t="str">
            <v>0222</v>
          </cell>
          <cell r="C105">
            <v>19</v>
          </cell>
          <cell r="D105" t="str">
            <v>Vuõ Ngoïc</v>
          </cell>
          <cell r="E105" t="str">
            <v>Tuyeát</v>
          </cell>
          <cell r="F105" t="str">
            <v>03-03-2003</v>
          </cell>
          <cell r="G105" t="str">
            <v>Sewer</v>
          </cell>
          <cell r="H105">
            <v>600000</v>
          </cell>
          <cell r="J105">
            <v>211737855</v>
          </cell>
          <cell r="K105" t="str">
            <v>09/12/1983</v>
          </cell>
          <cell r="L105" t="str">
            <v>Nhôn phuùc ,an nhôn ,bình ñònh</v>
          </cell>
        </row>
        <row r="106">
          <cell r="B106" t="str">
            <v>0227</v>
          </cell>
          <cell r="C106">
            <v>20</v>
          </cell>
          <cell r="D106" t="str">
            <v>Nguyeãn Ngoïc</v>
          </cell>
          <cell r="E106" t="str">
            <v>Khöông</v>
          </cell>
          <cell r="F106" t="str">
            <v>03-05-2003</v>
          </cell>
          <cell r="G106" t="str">
            <v>Sewer</v>
          </cell>
          <cell r="H106">
            <v>800000</v>
          </cell>
          <cell r="J106" t="str">
            <v>172152136</v>
          </cell>
          <cell r="K106" t="str">
            <v>21/05/1986</v>
          </cell>
          <cell r="L106" t="str">
            <v xml:space="preserve">_Xaõ Quaûng Taâm - Quaûng Xöông - Thanh Hoaù </v>
          </cell>
        </row>
        <row r="107">
          <cell r="B107" t="str">
            <v>0149</v>
          </cell>
          <cell r="C107">
            <v>21</v>
          </cell>
          <cell r="D107" t="str">
            <v xml:space="preserve">Buøi Thò </v>
          </cell>
          <cell r="E107" t="str">
            <v>Hôïi</v>
          </cell>
          <cell r="F107" t="str">
            <v>02-17-2003</v>
          </cell>
          <cell r="G107" t="str">
            <v>Helper</v>
          </cell>
          <cell r="H107">
            <v>680000</v>
          </cell>
          <cell r="J107" t="str">
            <v>113201828</v>
          </cell>
          <cell r="K107" t="str">
            <v>26/11/1982</v>
          </cell>
          <cell r="L107" t="str">
            <v>_Laïc Höông- Yeân Thuyû- Hoaø Bình</v>
          </cell>
        </row>
        <row r="108">
          <cell r="B108" t="str">
            <v>0153</v>
          </cell>
          <cell r="C108">
            <v>22</v>
          </cell>
          <cell r="D108" t="str">
            <v xml:space="preserve">Vuõ Thò </v>
          </cell>
          <cell r="E108" t="str">
            <v>Ñieäp</v>
          </cell>
          <cell r="F108" t="str">
            <v>02-17-2004</v>
          </cell>
          <cell r="G108" t="str">
            <v>Sewer</v>
          </cell>
          <cell r="H108">
            <v>600000</v>
          </cell>
          <cell r="J108">
            <v>0</v>
          </cell>
        </row>
        <row r="109">
          <cell r="B109" t="str">
            <v>0147</v>
          </cell>
          <cell r="C109">
            <v>41</v>
          </cell>
          <cell r="D109" t="str">
            <v xml:space="preserve">Voõ Thò </v>
          </cell>
          <cell r="E109" t="str">
            <v>Dieäu</v>
          </cell>
          <cell r="F109" t="str">
            <v>02-17-2004</v>
          </cell>
          <cell r="G109" t="str">
            <v>Sewer</v>
          </cell>
          <cell r="H109">
            <v>600000</v>
          </cell>
        </row>
        <row r="110">
          <cell r="B110" t="str">
            <v>0226</v>
          </cell>
          <cell r="C110">
            <v>13</v>
          </cell>
          <cell r="D110" t="str">
            <v>Nguyeãn Quoác</v>
          </cell>
          <cell r="E110" t="str">
            <v>Cöôøng</v>
          </cell>
          <cell r="F110" t="str">
            <v>03-05-2003</v>
          </cell>
          <cell r="G110" t="str">
            <v>MaterialCollector</v>
          </cell>
          <cell r="H110">
            <v>600000</v>
          </cell>
          <cell r="J110">
            <v>0</v>
          </cell>
        </row>
        <row r="111">
          <cell r="B111" t="str">
            <v>0130</v>
          </cell>
          <cell r="C111">
            <v>24</v>
          </cell>
          <cell r="D111" t="str">
            <v xml:space="preserve">Buøi Thò </v>
          </cell>
          <cell r="E111" t="str">
            <v>Giang</v>
          </cell>
          <cell r="F111" t="str">
            <v>02-17-2003</v>
          </cell>
          <cell r="G111" t="str">
            <v>Helper</v>
          </cell>
          <cell r="H111">
            <v>600000</v>
          </cell>
          <cell r="J111">
            <v>172403679</v>
          </cell>
          <cell r="K111" t="str">
            <v>17/2/1974</v>
          </cell>
          <cell r="L111" t="str">
            <v>Minh nghóa ,noâng coáng ,thanh hoùa.</v>
          </cell>
        </row>
        <row r="112">
          <cell r="B112" t="str">
            <v>0179</v>
          </cell>
          <cell r="C112">
            <v>25</v>
          </cell>
          <cell r="D112" t="str">
            <v xml:space="preserve">Cao Thò </v>
          </cell>
          <cell r="E112" t="str">
            <v>Huyeân</v>
          </cell>
          <cell r="F112" t="str">
            <v>02-22-2003</v>
          </cell>
          <cell r="G112" t="str">
            <v>Helper</v>
          </cell>
          <cell r="H112">
            <v>480000</v>
          </cell>
          <cell r="J112" t="str">
            <v>113201446</v>
          </cell>
          <cell r="K112" t="str">
            <v>04/02/1983</v>
          </cell>
          <cell r="L112" t="str">
            <v>_Laïc Höông- Uyeân Thuyû- Hoaø Bình</v>
          </cell>
        </row>
        <row r="113">
          <cell r="B113" t="str">
            <v>0126</v>
          </cell>
          <cell r="C113">
            <v>26</v>
          </cell>
          <cell r="D113" t="str">
            <v>Phaïm Vaên</v>
          </cell>
          <cell r="E113" t="str">
            <v>Phuïng</v>
          </cell>
          <cell r="F113" t="str">
            <v>02-15-2003</v>
          </cell>
          <cell r="G113" t="str">
            <v>Helper</v>
          </cell>
          <cell r="H113">
            <v>480000</v>
          </cell>
          <cell r="J113">
            <v>182454514</v>
          </cell>
          <cell r="K113" t="str">
            <v>25/ 11/1963</v>
          </cell>
          <cell r="L113" t="str">
            <v xml:space="preserve">Dieãn tröôøng ,dieãn chaâu ,ngheä an </v>
          </cell>
        </row>
        <row r="114">
          <cell r="B114" t="str">
            <v>CODE</v>
          </cell>
          <cell r="C114" t="str">
            <v>NO</v>
          </cell>
          <cell r="D114" t="str">
            <v xml:space="preserve"> FULLNAME</v>
          </cell>
          <cell r="F114" t="str">
            <v>DATE IN</v>
          </cell>
          <cell r="G114" t="str">
            <v>POSITION</v>
          </cell>
          <cell r="H114" t="str">
            <v>SALARY</v>
          </cell>
          <cell r="I114" t="str">
            <v>EXTRA SALARY</v>
          </cell>
          <cell r="J114" t="str">
            <v>ID.NO</v>
          </cell>
          <cell r="K114" t="str">
            <v>DA TE OF BIRTH</v>
          </cell>
          <cell r="L114" t="str">
            <v>ADDRESS</v>
          </cell>
        </row>
        <row r="115">
          <cell r="B115" t="str">
            <v>0002</v>
          </cell>
          <cell r="C115">
            <v>1</v>
          </cell>
          <cell r="D115" t="str">
            <v>Nguyeãn Thò Bích</v>
          </cell>
          <cell r="E115" t="str">
            <v>Hoa</v>
          </cell>
          <cell r="F115" t="str">
            <v>11-25-2002</v>
          </cell>
          <cell r="G115" t="str">
            <v>Office</v>
          </cell>
          <cell r="H115">
            <v>1000000</v>
          </cell>
          <cell r="J115" t="str">
            <v>351721919</v>
          </cell>
          <cell r="K115" t="str">
            <v>25/07/1983</v>
          </cell>
          <cell r="L115" t="str">
            <v>_Myõ Thuaän- Myõ Phuù- Chaâu Phuù- An Giang</v>
          </cell>
        </row>
        <row r="116">
          <cell r="B116" t="str">
            <v>0079</v>
          </cell>
          <cell r="C116">
            <v>2</v>
          </cell>
          <cell r="D116" t="str">
            <v>Nguyeãn  Thanh</v>
          </cell>
          <cell r="E116" t="str">
            <v>Taân</v>
          </cell>
          <cell r="F116" t="str">
            <v>02-10-2003</v>
          </cell>
          <cell r="G116" t="str">
            <v>Office</v>
          </cell>
          <cell r="H116">
            <v>2400000</v>
          </cell>
          <cell r="J116" t="str">
            <v>172434815</v>
          </cell>
          <cell r="K116" t="str">
            <v>18/12/1983</v>
          </cell>
          <cell r="L116" t="str">
            <v>_Thaønh Long- Thaïch Thaønh- Thanh Hoaù</v>
          </cell>
        </row>
        <row r="117">
          <cell r="B117" t="str">
            <v>0080</v>
          </cell>
          <cell r="C117">
            <v>3</v>
          </cell>
          <cell r="D117" t="str">
            <v>Leâ</v>
          </cell>
          <cell r="E117" t="str">
            <v>Tuyeán</v>
          </cell>
          <cell r="F117" t="str">
            <v>02-14-2003</v>
          </cell>
          <cell r="G117" t="str">
            <v>Office</v>
          </cell>
          <cell r="H117">
            <v>4000000</v>
          </cell>
          <cell r="J117" t="str">
            <v>285101789</v>
          </cell>
          <cell r="K117" t="str">
            <v>28/12/1982</v>
          </cell>
          <cell r="L117" t="str">
            <v>_Thoân 2- Da Lia- Phöôùc Long- Bình Phöôùc</v>
          </cell>
        </row>
        <row r="118">
          <cell r="B118" t="str">
            <v>CODE</v>
          </cell>
          <cell r="C118" t="str">
            <v>NO</v>
          </cell>
          <cell r="D118" t="str">
            <v xml:space="preserve"> FULLNAME</v>
          </cell>
          <cell r="F118" t="str">
            <v>DATE IN</v>
          </cell>
          <cell r="G118" t="str">
            <v>POSITION</v>
          </cell>
          <cell r="H118" t="str">
            <v>SALARY</v>
          </cell>
          <cell r="I118" t="str">
            <v>EXTRA SALARY</v>
          </cell>
          <cell r="J118" t="str">
            <v>ID.NO</v>
          </cell>
          <cell r="K118" t="str">
            <v>DA TE OF BIRTH</v>
          </cell>
          <cell r="L118" t="str">
            <v>ADDRESS</v>
          </cell>
        </row>
        <row r="119">
          <cell r="B119" t="str">
            <v>0170</v>
          </cell>
          <cell r="C119">
            <v>1</v>
          </cell>
          <cell r="D119" t="str">
            <v>Leâ Vaên</v>
          </cell>
          <cell r="E119" t="str">
            <v>Vöôïng</v>
          </cell>
          <cell r="F119" t="str">
            <v>02-19-2003</v>
          </cell>
          <cell r="G119" t="str">
            <v>Leader</v>
          </cell>
          <cell r="H119">
            <v>2000000</v>
          </cell>
          <cell r="I119">
            <v>500000</v>
          </cell>
          <cell r="J119">
            <v>351457143</v>
          </cell>
          <cell r="K119">
            <v>1975</v>
          </cell>
          <cell r="L119" t="str">
            <v>Kieán bình -kieán an -chôï môùi -an giang</v>
          </cell>
        </row>
        <row r="120">
          <cell r="B120" t="str">
            <v>0171</v>
          </cell>
          <cell r="C120">
            <v>2</v>
          </cell>
          <cell r="D120" t="str">
            <v>Huyønh Leä Trruùc</v>
          </cell>
          <cell r="E120" t="str">
            <v>Thöông</v>
          </cell>
          <cell r="F120" t="str">
            <v>02-19-2003</v>
          </cell>
          <cell r="G120" t="str">
            <v>Sample</v>
          </cell>
          <cell r="H120">
            <v>1500000</v>
          </cell>
          <cell r="I120">
            <v>200000</v>
          </cell>
        </row>
        <row r="121">
          <cell r="B121" t="str">
            <v>0210</v>
          </cell>
          <cell r="C121">
            <v>3</v>
          </cell>
          <cell r="D121" t="str">
            <v>Nguyeãn Ngoïc</v>
          </cell>
          <cell r="E121" t="str">
            <v>Dieän</v>
          </cell>
          <cell r="F121" t="str">
            <v>02-20-2003</v>
          </cell>
          <cell r="G121" t="str">
            <v>Sample</v>
          </cell>
          <cell r="H121">
            <v>1700000</v>
          </cell>
          <cell r="I121">
            <v>200000</v>
          </cell>
          <cell r="J121" t="str">
            <v>220616148</v>
          </cell>
          <cell r="K121" t="str">
            <v>20/06/1965</v>
          </cell>
          <cell r="L121" t="str">
            <v>_135A- Nguyeãn C.Trung- Tuy Hoaø- Phuù Yeân</v>
          </cell>
        </row>
        <row r="122">
          <cell r="B122" t="str">
            <v>0214</v>
          </cell>
          <cell r="C122">
            <v>4</v>
          </cell>
          <cell r="D122" t="str">
            <v>Nguyeãn Ñöùc</v>
          </cell>
          <cell r="E122" t="str">
            <v>Ñaït</v>
          </cell>
          <cell r="F122" t="str">
            <v>03-03-2003</v>
          </cell>
          <cell r="G122" t="str">
            <v>Sample</v>
          </cell>
          <cell r="H122">
            <v>1000000</v>
          </cell>
          <cell r="J122">
            <v>211529323</v>
          </cell>
          <cell r="K122">
            <v>1977</v>
          </cell>
          <cell r="L122" t="str">
            <v>Hoaøi ñöùc ,hoaøi nhôn ,bình nosh</v>
          </cell>
        </row>
        <row r="123">
          <cell r="B123" t="str">
            <v>0291</v>
          </cell>
          <cell r="C123">
            <v>5</v>
          </cell>
          <cell r="D123" t="str">
            <v>Nguyeãn Vaên</v>
          </cell>
          <cell r="E123" t="str">
            <v>Trí</v>
          </cell>
          <cell r="F123" t="str">
            <v>03-03-2003</v>
          </cell>
          <cell r="G123" t="str">
            <v>Sample</v>
          </cell>
          <cell r="H123">
            <v>1200000</v>
          </cell>
          <cell r="J123" t="str">
            <v>330489029</v>
          </cell>
          <cell r="K123" t="str">
            <v>1964</v>
          </cell>
          <cell r="L123" t="str">
            <v xml:space="preserve">_Thaønh Phuù-Thaønh Lôïi-Bình Minh-Cöûu Long </v>
          </cell>
        </row>
        <row r="124">
          <cell r="B124" t="str">
            <v>0085</v>
          </cell>
          <cell r="C124">
            <v>6</v>
          </cell>
          <cell r="D124" t="str">
            <v>Nguyeãn Thaønh</v>
          </cell>
          <cell r="E124" t="str">
            <v>Tieán</v>
          </cell>
          <cell r="F124" t="str">
            <v>02-14-2003</v>
          </cell>
          <cell r="G124" t="str">
            <v>Sample</v>
          </cell>
          <cell r="H124">
            <v>1000000</v>
          </cell>
          <cell r="J124">
            <v>27322239</v>
          </cell>
          <cell r="K124">
            <v>1967</v>
          </cell>
          <cell r="L124" t="str">
            <v>Xaõ cuø bò,chaâu ñöùc,baø ròa vuõng taøu</v>
          </cell>
        </row>
        <row r="125">
          <cell r="B125" t="str">
            <v>0174</v>
          </cell>
          <cell r="C125">
            <v>7</v>
          </cell>
          <cell r="D125" t="str">
            <v xml:space="preserve">Ngoâ Thò </v>
          </cell>
          <cell r="E125" t="str">
            <v>Hoaûn</v>
          </cell>
          <cell r="F125" t="str">
            <v>02-19-2003</v>
          </cell>
          <cell r="G125" t="str">
            <v>Sample</v>
          </cell>
          <cell r="H125">
            <v>760000</v>
          </cell>
          <cell r="J125">
            <v>211638450</v>
          </cell>
          <cell r="K125" t="str">
            <v>17/11/1973</v>
          </cell>
          <cell r="L125" t="str">
            <v>Aáp 7,xaõ bình hoøa,bình chaùnh,TPHCM</v>
          </cell>
        </row>
        <row r="126">
          <cell r="B126" t="str">
            <v>CODE</v>
          </cell>
          <cell r="C126" t="str">
            <v>NO</v>
          </cell>
          <cell r="D126" t="str">
            <v xml:space="preserve"> FULLNAME</v>
          </cell>
          <cell r="F126" t="str">
            <v>DATE IN</v>
          </cell>
          <cell r="G126" t="str">
            <v>POSITION</v>
          </cell>
          <cell r="H126" t="str">
            <v>SALARY</v>
          </cell>
          <cell r="I126" t="str">
            <v>EXTRA SALARY</v>
          </cell>
          <cell r="J126" t="str">
            <v>ID.NO</v>
          </cell>
          <cell r="K126" t="str">
            <v>DA TE OF BIRTH</v>
          </cell>
          <cell r="L126" t="str">
            <v>ADDRESS</v>
          </cell>
        </row>
        <row r="127">
          <cell r="B127" t="str">
            <v>0027</v>
          </cell>
          <cell r="C127">
            <v>1</v>
          </cell>
          <cell r="D127" t="str">
            <v>Huyønh Coâng</v>
          </cell>
          <cell r="E127" t="str">
            <v>Ñoä</v>
          </cell>
          <cell r="F127" t="str">
            <v>11-25-2002</v>
          </cell>
          <cell r="G127" t="str">
            <v>Leader</v>
          </cell>
          <cell r="H127">
            <v>1200000</v>
          </cell>
          <cell r="I127">
            <v>200000</v>
          </cell>
          <cell r="J127">
            <v>23371957</v>
          </cell>
          <cell r="K127" t="str">
            <v>02/11/1976</v>
          </cell>
          <cell r="L127" t="str">
            <v>113h/57,nguyeãn duy ,p14,Q8,TPHCM</v>
          </cell>
        </row>
        <row r="128">
          <cell r="B128" t="str">
            <v>0175</v>
          </cell>
          <cell r="C128">
            <v>2</v>
          </cell>
          <cell r="D128" t="str">
            <v>Leâ Thò Thuyø</v>
          </cell>
          <cell r="E128" t="str">
            <v>Taâm</v>
          </cell>
          <cell r="F128" t="str">
            <v>02-14-2003</v>
          </cell>
          <cell r="G128" t="str">
            <v>Store</v>
          </cell>
          <cell r="H128">
            <v>1000000</v>
          </cell>
          <cell r="J128">
            <v>0</v>
          </cell>
        </row>
        <row r="129">
          <cell r="B129" t="str">
            <v>0099</v>
          </cell>
          <cell r="C129">
            <v>3</v>
          </cell>
          <cell r="D129" t="str">
            <v>Ñinh Thò Kim</v>
          </cell>
          <cell r="E129" t="str">
            <v>Yeán</v>
          </cell>
          <cell r="F129" t="str">
            <v>02-17-2003</v>
          </cell>
          <cell r="G129" t="str">
            <v>Store</v>
          </cell>
          <cell r="H129">
            <v>780000</v>
          </cell>
          <cell r="J129">
            <v>0</v>
          </cell>
        </row>
        <row r="130">
          <cell r="B130" t="str">
            <v>CODE</v>
          </cell>
          <cell r="C130" t="str">
            <v>NO</v>
          </cell>
          <cell r="D130" t="str">
            <v xml:space="preserve"> FULLNAME</v>
          </cell>
          <cell r="F130" t="str">
            <v>DATE IN</v>
          </cell>
          <cell r="G130" t="str">
            <v>POSITION</v>
          </cell>
          <cell r="H130" t="str">
            <v>SALARY</v>
          </cell>
          <cell r="I130" t="str">
            <v>EXTRA SALARY</v>
          </cell>
          <cell r="J130" t="str">
            <v>ID.NO</v>
          </cell>
          <cell r="K130" t="str">
            <v>DA TE OF BIRTH</v>
          </cell>
          <cell r="L130" t="str">
            <v>ADDRESS</v>
          </cell>
        </row>
        <row r="131">
          <cell r="B131" t="str">
            <v>0292</v>
          </cell>
          <cell r="C131">
            <v>1</v>
          </cell>
          <cell r="D131" t="str">
            <v xml:space="preserve">Vaên Minh </v>
          </cell>
          <cell r="E131" t="str">
            <v>Meïo</v>
          </cell>
          <cell r="F131" t="str">
            <v>11-25-2002</v>
          </cell>
          <cell r="G131" t="str">
            <v>Leader</v>
          </cell>
          <cell r="H131">
            <v>1200000</v>
          </cell>
          <cell r="I131">
            <v>200000</v>
          </cell>
          <cell r="J131">
            <v>0</v>
          </cell>
        </row>
        <row r="132">
          <cell r="B132" t="str">
            <v>0090</v>
          </cell>
          <cell r="C132">
            <v>2</v>
          </cell>
          <cell r="D132" t="str">
            <v xml:space="preserve">Voõ Huøng </v>
          </cell>
          <cell r="E132" t="str">
            <v>Lieät</v>
          </cell>
          <cell r="F132" t="str">
            <v>02-14-2003</v>
          </cell>
          <cell r="G132" t="str">
            <v>Cutting</v>
          </cell>
          <cell r="H132">
            <v>600000</v>
          </cell>
          <cell r="J132">
            <v>0</v>
          </cell>
        </row>
        <row r="133">
          <cell r="B133" t="str">
            <v>0091</v>
          </cell>
          <cell r="C133">
            <v>1</v>
          </cell>
          <cell r="D133" t="str">
            <v>Ñoå Vaên</v>
          </cell>
          <cell r="E133" t="str">
            <v>Chính</v>
          </cell>
          <cell r="F133" t="str">
            <v>02-14-2003</v>
          </cell>
          <cell r="G133" t="str">
            <v>Cutting</v>
          </cell>
          <cell r="H133">
            <v>900000</v>
          </cell>
          <cell r="I133">
            <v>200000</v>
          </cell>
          <cell r="J133">
            <v>0</v>
          </cell>
        </row>
        <row r="134">
          <cell r="B134" t="str">
            <v>CODE</v>
          </cell>
          <cell r="C134" t="str">
            <v>NO</v>
          </cell>
          <cell r="D134" t="str">
            <v xml:space="preserve"> FULLNAME</v>
          </cell>
          <cell r="F134" t="str">
            <v>DATE IN</v>
          </cell>
          <cell r="G134" t="str">
            <v>POSITION</v>
          </cell>
          <cell r="H134" t="str">
            <v>SALARY</v>
          </cell>
          <cell r="I134" t="str">
            <v>EXTRA SALARY</v>
          </cell>
          <cell r="J134" t="str">
            <v>ID.NO</v>
          </cell>
          <cell r="K134" t="str">
            <v>DA TE OF BIRTH</v>
          </cell>
          <cell r="L134" t="str">
            <v>ADDRESS</v>
          </cell>
        </row>
        <row r="135">
          <cell r="B135" t="str">
            <v>0229</v>
          </cell>
          <cell r="C135">
            <v>1</v>
          </cell>
          <cell r="D135" t="str">
            <v>Nguyeãn Vaên</v>
          </cell>
          <cell r="E135" t="str">
            <v>Hieáu</v>
          </cell>
          <cell r="F135" t="str">
            <v>03-06-2003</v>
          </cell>
          <cell r="G135" t="str">
            <v>Manager</v>
          </cell>
          <cell r="H135">
            <v>1800000</v>
          </cell>
          <cell r="I135">
            <v>500000</v>
          </cell>
          <cell r="J135">
            <v>0</v>
          </cell>
        </row>
        <row r="136">
          <cell r="B136" t="str">
            <v>CODE</v>
          </cell>
          <cell r="C136" t="str">
            <v>NO</v>
          </cell>
          <cell r="D136" t="str">
            <v xml:space="preserve"> FULLNAME</v>
          </cell>
          <cell r="F136" t="str">
            <v>DATE IN</v>
          </cell>
          <cell r="G136" t="str">
            <v>POSITION</v>
          </cell>
          <cell r="H136" t="str">
            <v>SALARY</v>
          </cell>
          <cell r="I136" t="str">
            <v>EXTRA SALARY</v>
          </cell>
          <cell r="J136" t="str">
            <v>ID.NO</v>
          </cell>
          <cell r="K136" t="str">
            <v>DA TE OF BIRTH</v>
          </cell>
          <cell r="L136" t="str">
            <v>ADDRESS</v>
          </cell>
        </row>
        <row r="137">
          <cell r="B137" t="str">
            <v>0087</v>
          </cell>
          <cell r="C137">
            <v>1</v>
          </cell>
          <cell r="D137" t="str">
            <v>Thaân Troïng</v>
          </cell>
          <cell r="E137" t="str">
            <v>Trung</v>
          </cell>
          <cell r="F137" t="str">
            <v>02-14-2003</v>
          </cell>
          <cell r="G137" t="str">
            <v>Machanic</v>
          </cell>
          <cell r="H137">
            <v>1550000</v>
          </cell>
          <cell r="J137">
            <v>300649782</v>
          </cell>
          <cell r="K137" t="str">
            <v>08/04/1972</v>
          </cell>
          <cell r="L137" t="str">
            <v xml:space="preserve">Aáp 2-myõ leä -caàn ñöôùc -long an </v>
          </cell>
        </row>
        <row r="138">
          <cell r="B138" t="str">
            <v>0088</v>
          </cell>
          <cell r="C138">
            <v>2</v>
          </cell>
          <cell r="D138" t="str">
            <v>Traàn Ngoïc</v>
          </cell>
          <cell r="E138" t="str">
            <v>Minh</v>
          </cell>
          <cell r="F138" t="str">
            <v>02-14-2003</v>
          </cell>
          <cell r="G138" t="str">
            <v>Machanic</v>
          </cell>
          <cell r="H138">
            <v>1600000</v>
          </cell>
        </row>
        <row r="139">
          <cell r="B139" t="str">
            <v>0089</v>
          </cell>
          <cell r="C139">
            <v>3</v>
          </cell>
          <cell r="D139" t="str">
            <v>Nguyeãn Thuyù</v>
          </cell>
          <cell r="E139" t="str">
            <v>Em</v>
          </cell>
          <cell r="F139" t="str">
            <v>02-14-2003</v>
          </cell>
          <cell r="G139" t="str">
            <v>Machanic</v>
          </cell>
          <cell r="H139">
            <v>1200000</v>
          </cell>
        </row>
        <row r="140">
          <cell r="B140" t="str">
            <v>CODE</v>
          </cell>
          <cell r="C140" t="str">
            <v>NO</v>
          </cell>
          <cell r="D140" t="str">
            <v xml:space="preserve"> FULLNAME</v>
          </cell>
          <cell r="F140" t="str">
            <v>DATE IN</v>
          </cell>
          <cell r="G140" t="str">
            <v>POSITION</v>
          </cell>
          <cell r="H140" t="str">
            <v>SALARY</v>
          </cell>
          <cell r="I140" t="str">
            <v>EXTRA SALARY</v>
          </cell>
          <cell r="J140" t="str">
            <v>ID.NO</v>
          </cell>
          <cell r="K140" t="str">
            <v>DA TE OF BIRTH</v>
          </cell>
          <cell r="L140" t="str">
            <v>ADDRESS</v>
          </cell>
        </row>
        <row r="141">
          <cell r="B141" t="str">
            <v>0106</v>
          </cell>
          <cell r="C141">
            <v>1</v>
          </cell>
          <cell r="D141" t="str">
            <v>Nguyeãn Thò Minh</v>
          </cell>
          <cell r="E141" t="str">
            <v>Trang</v>
          </cell>
          <cell r="F141" t="str">
            <v>02-14-2003</v>
          </cell>
          <cell r="G141" t="str">
            <v>Bartack</v>
          </cell>
          <cell r="H141">
            <v>900000</v>
          </cell>
          <cell r="I141">
            <v>100000</v>
          </cell>
          <cell r="J141" t="str">
            <v>022432948</v>
          </cell>
          <cell r="K141" t="str">
            <v>29/7/1970</v>
          </cell>
          <cell r="L141" t="str">
            <v>219/14 Aâu döông laân ,P2,Q8.TPHCM</v>
          </cell>
        </row>
        <row r="142">
          <cell r="B142" t="str">
            <v>0230</v>
          </cell>
          <cell r="C142">
            <v>2</v>
          </cell>
          <cell r="D142" t="str">
            <v>Traàn Thò Truùc</v>
          </cell>
          <cell r="E142" t="str">
            <v>Thuyû</v>
          </cell>
          <cell r="F142" t="str">
            <v>02-17-2003</v>
          </cell>
          <cell r="G142" t="str">
            <v>Bartack</v>
          </cell>
          <cell r="H142">
            <v>500000</v>
          </cell>
        </row>
        <row r="143">
          <cell r="B143" t="str">
            <v>0252</v>
          </cell>
          <cell r="C143">
            <v>3</v>
          </cell>
          <cell r="D143" t="str">
            <v>Döông Thò Thanh</v>
          </cell>
          <cell r="E143" t="str">
            <v>Hoa</v>
          </cell>
          <cell r="F143" t="str">
            <v>03-08-2003</v>
          </cell>
          <cell r="G143" t="str">
            <v>Bartack</v>
          </cell>
          <cell r="H143">
            <v>650000</v>
          </cell>
        </row>
        <row r="144">
          <cell r="B144" t="str">
            <v>CODE</v>
          </cell>
          <cell r="C144" t="str">
            <v>NO</v>
          </cell>
          <cell r="D144" t="str">
            <v xml:space="preserve"> FULLNAME</v>
          </cell>
          <cell r="F144" t="str">
            <v>DATE IN</v>
          </cell>
          <cell r="G144" t="str">
            <v>POSITION</v>
          </cell>
          <cell r="H144" t="str">
            <v>SALARY</v>
          </cell>
          <cell r="I144" t="str">
            <v>EXTRA SALARY</v>
          </cell>
          <cell r="J144" t="str">
            <v>ID.NO</v>
          </cell>
          <cell r="K144" t="str">
            <v>DA TE OF BIRTH</v>
          </cell>
          <cell r="L144" t="str">
            <v>ADDRESS</v>
          </cell>
        </row>
        <row r="145">
          <cell r="B145" t="str">
            <v>0008</v>
          </cell>
          <cell r="C145">
            <v>1</v>
          </cell>
          <cell r="D145" t="str">
            <v>Ngueãn Thò Kieàu</v>
          </cell>
          <cell r="E145" t="str">
            <v>Oanh</v>
          </cell>
          <cell r="F145" t="str">
            <v>04-02-2002</v>
          </cell>
          <cell r="G145" t="str">
            <v>Cleaner</v>
          </cell>
          <cell r="H145">
            <v>600000</v>
          </cell>
          <cell r="J145">
            <v>330595574</v>
          </cell>
          <cell r="K145" t="str">
            <v>28/04/1960</v>
          </cell>
          <cell r="L145" t="str">
            <v>_AÁp Phuù Thoï-long Phuù -Tam bình -Vónh long</v>
          </cell>
        </row>
        <row r="146">
          <cell r="B146" t="str">
            <v>0166</v>
          </cell>
          <cell r="C146">
            <v>2</v>
          </cell>
          <cell r="D146" t="str">
            <v>Huyønh Thò Thu</v>
          </cell>
          <cell r="E146" t="str">
            <v>Thuyû</v>
          </cell>
          <cell r="F146" t="str">
            <v>02-18-2003</v>
          </cell>
          <cell r="G146" t="str">
            <v>Cleaner</v>
          </cell>
          <cell r="H146">
            <v>500000</v>
          </cell>
          <cell r="J146">
            <v>0</v>
          </cell>
        </row>
        <row r="147">
          <cell r="B147" t="str">
            <v>CODE</v>
          </cell>
          <cell r="C147" t="str">
            <v>NO</v>
          </cell>
          <cell r="D147" t="str">
            <v xml:space="preserve"> FULLNAME</v>
          </cell>
          <cell r="F147" t="str">
            <v>DATE IN</v>
          </cell>
          <cell r="G147" t="str">
            <v>POSITION</v>
          </cell>
          <cell r="H147" t="str">
            <v>SALARY</v>
          </cell>
          <cell r="I147" t="str">
            <v>EXTRA SALARY</v>
          </cell>
          <cell r="J147" t="str">
            <v>ID.NO</v>
          </cell>
          <cell r="K147" t="str">
            <v>DA TE OF BIRTH</v>
          </cell>
          <cell r="L147" t="str">
            <v>ADDRESS</v>
          </cell>
        </row>
        <row r="148">
          <cell r="B148" t="str">
            <v>0004</v>
          </cell>
          <cell r="C148">
            <v>1</v>
          </cell>
          <cell r="D148" t="str">
            <v>Phan Thò Leä</v>
          </cell>
          <cell r="E148" t="str">
            <v>Hoa</v>
          </cell>
          <cell r="F148" t="str">
            <v>04-02-2002</v>
          </cell>
          <cell r="G148" t="str">
            <v>Leader</v>
          </cell>
          <cell r="H148">
            <v>800000</v>
          </cell>
          <cell r="I148">
            <v>200000</v>
          </cell>
          <cell r="J148" t="str">
            <v>37015151134</v>
          </cell>
          <cell r="K148" t="str">
            <v>1958</v>
          </cell>
          <cell r="L148" t="str">
            <v>_Thaïnh long B-Taân Hieäp-Kieân Giang</v>
          </cell>
        </row>
        <row r="149">
          <cell r="B149" t="str">
            <v>0092</v>
          </cell>
          <cell r="C149">
            <v>2</v>
          </cell>
          <cell r="D149" t="str">
            <v xml:space="preserve">Taï Thò </v>
          </cell>
          <cell r="E149" t="str">
            <v>Trang</v>
          </cell>
          <cell r="F149" t="str">
            <v>02-14-2003</v>
          </cell>
          <cell r="G149" t="str">
            <v>Checking</v>
          </cell>
          <cell r="H149">
            <v>750000</v>
          </cell>
          <cell r="J149">
            <v>0</v>
          </cell>
        </row>
        <row r="150">
          <cell r="B150" t="str">
            <v>0005</v>
          </cell>
          <cell r="C150">
            <v>3</v>
          </cell>
          <cell r="D150" t="str">
            <v>Leâ Ngoïc</v>
          </cell>
          <cell r="E150" t="str">
            <v>Thaûo</v>
          </cell>
          <cell r="F150" t="str">
            <v>04-02-2002</v>
          </cell>
          <cell r="G150" t="str">
            <v>Checking</v>
          </cell>
          <cell r="H150">
            <v>700000</v>
          </cell>
          <cell r="J150">
            <v>0</v>
          </cell>
        </row>
        <row r="151">
          <cell r="B151" t="str">
            <v>0093</v>
          </cell>
          <cell r="C151">
            <v>4</v>
          </cell>
          <cell r="D151" t="str">
            <v>Ñoaøn Thò Thanh</v>
          </cell>
          <cell r="E151" t="str">
            <v>Thuyù</v>
          </cell>
          <cell r="F151" t="str">
            <v>02-14-2003</v>
          </cell>
          <cell r="G151" t="str">
            <v>Checking</v>
          </cell>
          <cell r="H151">
            <v>700000</v>
          </cell>
          <cell r="J151" t="str">
            <v>320769643</v>
          </cell>
          <cell r="K151" t="str">
            <v>1971</v>
          </cell>
          <cell r="L151" t="str">
            <v>_An Thaïnh - An Phuù- Beán Tre</v>
          </cell>
        </row>
        <row r="152">
          <cell r="B152" t="str">
            <v>0094</v>
          </cell>
          <cell r="C152">
            <v>5</v>
          </cell>
          <cell r="D152" t="str">
            <v>Mai Ngoïc</v>
          </cell>
          <cell r="E152" t="str">
            <v>Bích</v>
          </cell>
          <cell r="F152" t="str">
            <v>02-14-2003</v>
          </cell>
          <cell r="G152" t="str">
            <v>Checking</v>
          </cell>
          <cell r="H152">
            <v>700000</v>
          </cell>
          <cell r="J152">
            <v>0</v>
          </cell>
        </row>
        <row r="153">
          <cell r="B153" t="str">
            <v>0075</v>
          </cell>
          <cell r="C153">
            <v>6</v>
          </cell>
          <cell r="D153" t="str">
            <v>Nguyeãn Thò Kim</v>
          </cell>
          <cell r="E153" t="str">
            <v>Phuïng</v>
          </cell>
          <cell r="F153" t="str">
            <v>12-15-2002</v>
          </cell>
          <cell r="G153" t="str">
            <v>Checking</v>
          </cell>
          <cell r="H153">
            <v>620000</v>
          </cell>
          <cell r="J153">
            <v>0</v>
          </cell>
        </row>
        <row r="154">
          <cell r="B154" t="str">
            <v>0182</v>
          </cell>
          <cell r="C154">
            <v>7</v>
          </cell>
          <cell r="D154" t="str">
            <v>Traàn Thò Ngoïc</v>
          </cell>
          <cell r="E154" t="str">
            <v>Ñieäp</v>
          </cell>
          <cell r="F154" t="str">
            <v>02-24-2003</v>
          </cell>
          <cell r="G154" t="str">
            <v>Checking</v>
          </cell>
          <cell r="H154">
            <v>700000</v>
          </cell>
          <cell r="J154" t="str">
            <v>172325145</v>
          </cell>
          <cell r="K154" t="str">
            <v>12/12/1980</v>
          </cell>
          <cell r="L154" t="str">
            <v>_Thoï Theá- Thieäu Sôn- Thanh Hoaù</v>
          </cell>
        </row>
        <row r="155">
          <cell r="B155" t="str">
            <v>0183</v>
          </cell>
          <cell r="C155">
            <v>8</v>
          </cell>
          <cell r="D155" t="str">
            <v>Döông Thò Kim</v>
          </cell>
          <cell r="E155" t="str">
            <v>Yeán</v>
          </cell>
          <cell r="F155" t="str">
            <v>02-24-2003</v>
          </cell>
          <cell r="G155" t="str">
            <v>Checking</v>
          </cell>
          <cell r="H155">
            <v>700000</v>
          </cell>
          <cell r="J155" t="str">
            <v>351654889</v>
          </cell>
          <cell r="K155" t="str">
            <v>13/03/1984</v>
          </cell>
          <cell r="L155" t="str">
            <v>_Myyõ Taân- Myõ Hoäi Ñ8oâng- Chôï Môùi- An Giang</v>
          </cell>
        </row>
        <row r="156">
          <cell r="B156" t="str">
            <v>0184</v>
          </cell>
          <cell r="C156">
            <v>9</v>
          </cell>
          <cell r="D156" t="str">
            <v xml:space="preserve">Nguyeãn Thò </v>
          </cell>
          <cell r="E156" t="str">
            <v>Leä</v>
          </cell>
          <cell r="F156" t="str">
            <v>02-24-2003</v>
          </cell>
          <cell r="G156" t="str">
            <v>Checking</v>
          </cell>
          <cell r="H156">
            <v>540000</v>
          </cell>
          <cell r="J156" t="str">
            <v>351452494</v>
          </cell>
          <cell r="K156" t="str">
            <v>1983</v>
          </cell>
          <cell r="L156" t="str">
            <v>_Myõ Hoaø B- Myõ Hoäi ñoâng- Chôï Môùi- An Giang</v>
          </cell>
        </row>
        <row r="157">
          <cell r="B157" t="str">
            <v>0185</v>
          </cell>
          <cell r="C157">
            <v>10</v>
          </cell>
          <cell r="D157" t="str">
            <v>Tröông Thò Hoàng</v>
          </cell>
          <cell r="E157" t="str">
            <v>Ñaøo</v>
          </cell>
          <cell r="F157" t="str">
            <v>02-24-2003</v>
          </cell>
          <cell r="G157" t="str">
            <v>Helper</v>
          </cell>
          <cell r="H157">
            <v>540000</v>
          </cell>
          <cell r="J157">
            <v>0</v>
          </cell>
        </row>
        <row r="158">
          <cell r="B158" t="str">
            <v>0186</v>
          </cell>
          <cell r="C158">
            <v>11</v>
          </cell>
          <cell r="D158" t="str">
            <v>Voõ Thò Giaùng</v>
          </cell>
          <cell r="E158" t="str">
            <v>Kieàu</v>
          </cell>
          <cell r="F158" t="str">
            <v>02-24-2003</v>
          </cell>
          <cell r="G158" t="str">
            <v>Helper</v>
          </cell>
          <cell r="H158">
            <v>540000</v>
          </cell>
          <cell r="J158" t="str">
            <v>334264837</v>
          </cell>
          <cell r="K158" t="str">
            <v>1982</v>
          </cell>
          <cell r="L158" t="str">
            <v>_Kinh Xuoâi- Phoâng Hoaø- Caàu Keø- Traø Vinh</v>
          </cell>
        </row>
        <row r="159">
          <cell r="B159" t="str">
            <v>0187</v>
          </cell>
          <cell r="C159">
            <v>12</v>
          </cell>
          <cell r="D159" t="str">
            <v>Mai Ngoïc</v>
          </cell>
          <cell r="E159" t="str">
            <v>Phöôïng</v>
          </cell>
          <cell r="F159" t="str">
            <v>02-24-2003</v>
          </cell>
          <cell r="G159" t="str">
            <v>Helper</v>
          </cell>
          <cell r="H159">
            <v>480000</v>
          </cell>
          <cell r="J159">
            <v>0</v>
          </cell>
        </row>
        <row r="160">
          <cell r="B160" t="str">
            <v>0188</v>
          </cell>
          <cell r="C160">
            <v>13</v>
          </cell>
          <cell r="D160" t="str">
            <v>Nguyeãn Thò Kim</v>
          </cell>
          <cell r="E160" t="str">
            <v>Quyeán</v>
          </cell>
          <cell r="F160" t="str">
            <v>02-24-2003</v>
          </cell>
          <cell r="G160" t="str">
            <v>Helper</v>
          </cell>
          <cell r="H160">
            <v>540000</v>
          </cell>
          <cell r="J160" t="str">
            <v>172393120</v>
          </cell>
          <cell r="K160" t="str">
            <v>10/12/1984</v>
          </cell>
          <cell r="L160" t="str">
            <v>_Ha Tónh- Haø Trung- Thanh Hoaù</v>
          </cell>
        </row>
        <row r="161">
          <cell r="B161" t="str">
            <v>0189</v>
          </cell>
          <cell r="C161">
            <v>14</v>
          </cell>
          <cell r="D161" t="str">
            <v xml:space="preserve">Cao Vaên </v>
          </cell>
          <cell r="E161" t="str">
            <v>Töôøng</v>
          </cell>
          <cell r="F161" t="str">
            <v>02-24-2003</v>
          </cell>
          <cell r="G161" t="str">
            <v>Helper</v>
          </cell>
          <cell r="H161">
            <v>540000</v>
          </cell>
          <cell r="J161" t="str">
            <v>351144022</v>
          </cell>
          <cell r="K161" t="str">
            <v>1971</v>
          </cell>
          <cell r="L161" t="str">
            <v>_Myõ Hoaø B- Myõ Hoäi- Chôï Môùi- An Giang</v>
          </cell>
        </row>
        <row r="162">
          <cell r="B162" t="str">
            <v>0107</v>
          </cell>
          <cell r="C162">
            <v>15</v>
          </cell>
          <cell r="D162" t="str">
            <v>Laâm Thò Leä</v>
          </cell>
          <cell r="E162" t="str">
            <v>Hoa</v>
          </cell>
          <cell r="F162" t="str">
            <v>02-14-2003</v>
          </cell>
          <cell r="G162" t="str">
            <v>Helper</v>
          </cell>
          <cell r="H162">
            <v>480000</v>
          </cell>
          <cell r="J162" t="str">
            <v>250299243</v>
          </cell>
          <cell r="K162" t="str">
            <v>1969</v>
          </cell>
          <cell r="L162" t="str">
            <v>_Khu 6- Thò Traán Loäc Thaêng- Baûo Laâm</v>
          </cell>
        </row>
        <row r="163">
          <cell r="B163" t="str">
            <v>0224</v>
          </cell>
          <cell r="C163">
            <v>16</v>
          </cell>
          <cell r="D163" t="str">
            <v>Ñaëng Thò Kim</v>
          </cell>
          <cell r="E163" t="str">
            <v>Höông</v>
          </cell>
          <cell r="F163" t="str">
            <v>03-05-2003</v>
          </cell>
          <cell r="G163" t="str">
            <v>Helper</v>
          </cell>
          <cell r="H163">
            <v>620000</v>
          </cell>
          <cell r="J163" t="str">
            <v>151593023</v>
          </cell>
          <cell r="K163" t="str">
            <v>10/06/1982</v>
          </cell>
          <cell r="L163" t="str">
            <v>_Ñoâng Haûi- Quyønh Phuï- Thaùi Bình</v>
          </cell>
        </row>
        <row r="164">
          <cell r="B164" t="str">
            <v>0155</v>
          </cell>
          <cell r="C164">
            <v>17</v>
          </cell>
          <cell r="D164" t="str">
            <v xml:space="preserve">Buøi Thò </v>
          </cell>
          <cell r="E164" t="str">
            <v>Hoàng</v>
          </cell>
          <cell r="F164" t="str">
            <v>02-17-2003</v>
          </cell>
          <cell r="G164" t="str">
            <v>Helper</v>
          </cell>
          <cell r="H164">
            <v>600000</v>
          </cell>
          <cell r="J164">
            <v>0</v>
          </cell>
        </row>
        <row r="165">
          <cell r="B165" t="str">
            <v>0215</v>
          </cell>
          <cell r="C165">
            <v>18</v>
          </cell>
          <cell r="D165" t="str">
            <v xml:space="preserve">Nguyeãn Thò </v>
          </cell>
          <cell r="E165" t="str">
            <v>Sôïi</v>
          </cell>
          <cell r="F165" t="str">
            <v>03-03-2003</v>
          </cell>
          <cell r="G165" t="str">
            <v>Helper</v>
          </cell>
          <cell r="H165">
            <v>600000</v>
          </cell>
          <cell r="J165">
            <v>0</v>
          </cell>
        </row>
        <row r="166">
          <cell r="B166" t="str">
            <v>0223</v>
          </cell>
          <cell r="C166">
            <v>19</v>
          </cell>
          <cell r="D166" t="str">
            <v xml:space="preserve">Pham Thò </v>
          </cell>
          <cell r="E166" t="str">
            <v>Thaønh</v>
          </cell>
          <cell r="F166" t="str">
            <v>03-04-2003</v>
          </cell>
          <cell r="G166" t="str">
            <v>Helper</v>
          </cell>
          <cell r="H166">
            <v>600000</v>
          </cell>
          <cell r="J166" t="str">
            <v>172315359</v>
          </cell>
          <cell r="K166" t="str">
            <v>01/05/1983</v>
          </cell>
          <cell r="L166" t="str">
            <v>_Tieán Noâng- Trieäu Sôn- Thanh Hoaù</v>
          </cell>
        </row>
        <row r="167">
          <cell r="B167" t="str">
            <v>0198</v>
          </cell>
          <cell r="C167">
            <v>20</v>
          </cell>
          <cell r="D167" t="str">
            <v>Ñoã Baù</v>
          </cell>
          <cell r="E167" t="str">
            <v>Phöông</v>
          </cell>
          <cell r="F167" t="str">
            <v>02-24-2003</v>
          </cell>
          <cell r="G167" t="str">
            <v>Helper</v>
          </cell>
          <cell r="H167">
            <v>600000</v>
          </cell>
          <cell r="J167">
            <v>0</v>
          </cell>
        </row>
        <row r="168">
          <cell r="B168" t="str">
            <v>0199</v>
          </cell>
          <cell r="C168">
            <v>21</v>
          </cell>
          <cell r="D168" t="str">
            <v>Nguyeãn Ñuùc</v>
          </cell>
          <cell r="E168" t="str">
            <v>Tieán</v>
          </cell>
          <cell r="F168" t="str">
            <v>02-24-2003</v>
          </cell>
          <cell r="G168" t="str">
            <v>Helper</v>
          </cell>
          <cell r="H168">
            <v>540000</v>
          </cell>
          <cell r="J168">
            <v>0</v>
          </cell>
        </row>
        <row r="169">
          <cell r="B169" t="str">
            <v>0253</v>
          </cell>
          <cell r="C169">
            <v>22</v>
          </cell>
          <cell r="D169" t="str">
            <v xml:space="preserve">Nguyeãn Thò </v>
          </cell>
          <cell r="E169" t="str">
            <v>Kha</v>
          </cell>
          <cell r="F169" t="str">
            <v>03-10-2003</v>
          </cell>
          <cell r="G169" t="str">
            <v>Helper</v>
          </cell>
          <cell r="H169">
            <v>550000</v>
          </cell>
          <cell r="J169" t="str">
            <v>2'11732705</v>
          </cell>
          <cell r="K169">
            <v>29711</v>
          </cell>
          <cell r="L169" t="str">
            <v>_Hoaøi Ñöùc- Hoaøi Nhôn - Bình Ñònh</v>
          </cell>
        </row>
        <row r="170">
          <cell r="B170" t="str">
            <v>0148</v>
          </cell>
          <cell r="C170">
            <v>23</v>
          </cell>
          <cell r="D170" t="str">
            <v>Nguyeãn Thò Kim</v>
          </cell>
          <cell r="E170" t="str">
            <v>Quyeân</v>
          </cell>
          <cell r="F170" t="str">
            <v>02-17-2003</v>
          </cell>
          <cell r="G170" t="str">
            <v>Helper</v>
          </cell>
          <cell r="H170">
            <v>600000</v>
          </cell>
          <cell r="J170" t="str">
            <v>334092638</v>
          </cell>
          <cell r="K170" t="str">
            <v>1980</v>
          </cell>
          <cell r="L170" t="str">
            <v>_Kinh Xuoâi- Thoäng Hoaø- caàu keø- Traø Vinh</v>
          </cell>
        </row>
        <row r="171">
          <cell r="B171" t="str">
            <v>0159</v>
          </cell>
          <cell r="C171">
            <v>24</v>
          </cell>
          <cell r="D171" t="str">
            <v>Nguyeãn Vaên</v>
          </cell>
          <cell r="E171" t="str">
            <v>Huøng</v>
          </cell>
          <cell r="F171" t="str">
            <v>02-17-2003</v>
          </cell>
          <cell r="G171" t="str">
            <v>Helper</v>
          </cell>
          <cell r="H171">
            <v>480000</v>
          </cell>
          <cell r="J171">
            <v>0</v>
          </cell>
        </row>
        <row r="172">
          <cell r="B172" t="str">
            <v>0204</v>
          </cell>
          <cell r="C172">
            <v>25</v>
          </cell>
          <cell r="D172" t="str">
            <v>Nguyeãn Vaên</v>
          </cell>
          <cell r="E172" t="str">
            <v>Khoeû</v>
          </cell>
          <cell r="F172" t="str">
            <v>02-25-2003</v>
          </cell>
          <cell r="G172" t="str">
            <v>Helper</v>
          </cell>
          <cell r="H172">
            <v>480000</v>
          </cell>
          <cell r="J172">
            <v>350470842</v>
          </cell>
          <cell r="K172">
            <v>1959</v>
          </cell>
          <cell r="L172" t="str">
            <v xml:space="preserve"> _ Binh Hoaø -Chaâu Thaønh-An Giang</v>
          </cell>
        </row>
        <row r="173">
          <cell r="B173" t="str">
            <v>CODE</v>
          </cell>
          <cell r="C173" t="str">
            <v>NO</v>
          </cell>
          <cell r="D173" t="str">
            <v xml:space="preserve"> FULLNAME</v>
          </cell>
          <cell r="F173" t="str">
            <v>DATE IN</v>
          </cell>
          <cell r="G173" t="str">
            <v>POSITION</v>
          </cell>
          <cell r="H173" t="str">
            <v>SALARY</v>
          </cell>
          <cell r="I173" t="str">
            <v>EXTRA SALARY</v>
          </cell>
          <cell r="J173" t="str">
            <v>ID.NO</v>
          </cell>
          <cell r="K173" t="str">
            <v>DA TE OF BIRTH</v>
          </cell>
          <cell r="L173" t="str">
            <v>ADDRESS</v>
          </cell>
        </row>
        <row r="174">
          <cell r="B174" t="str">
            <v>0001</v>
          </cell>
          <cell r="C174">
            <v>1</v>
          </cell>
          <cell r="D174" t="str">
            <v>Traàn Anh</v>
          </cell>
          <cell r="E174" t="str">
            <v>Nhi</v>
          </cell>
          <cell r="F174" t="str">
            <v>07-12-2002</v>
          </cell>
          <cell r="G174" t="str">
            <v>Office</v>
          </cell>
          <cell r="H174">
            <v>1500000</v>
          </cell>
        </row>
        <row r="175">
          <cell r="B175" t="str">
            <v>0081</v>
          </cell>
          <cell r="C175">
            <v>2</v>
          </cell>
          <cell r="D175" t="str">
            <v>Traàn Vaên</v>
          </cell>
          <cell r="E175" t="str">
            <v>Haäu</v>
          </cell>
          <cell r="F175" t="str">
            <v>02-14-2003</v>
          </cell>
          <cell r="G175" t="str">
            <v>Manager</v>
          </cell>
          <cell r="H175">
            <v>1800000</v>
          </cell>
        </row>
        <row r="176">
          <cell r="B176" t="str">
            <v>0117</v>
          </cell>
          <cell r="C176">
            <v>3</v>
          </cell>
          <cell r="D176" t="str">
            <v>Buøi Ngoïc</v>
          </cell>
          <cell r="E176" t="str">
            <v>Tieán</v>
          </cell>
          <cell r="F176" t="str">
            <v>02-14-2003</v>
          </cell>
          <cell r="G176" t="str">
            <v>Leader</v>
          </cell>
          <cell r="H176">
            <v>1000000</v>
          </cell>
        </row>
        <row r="177">
          <cell r="B177" t="str">
            <v>0118</v>
          </cell>
          <cell r="C177">
            <v>4</v>
          </cell>
          <cell r="D177" t="str">
            <v>Traàn Vaên</v>
          </cell>
          <cell r="E177" t="str">
            <v>Trung</v>
          </cell>
          <cell r="F177" t="str">
            <v>02-14-2003</v>
          </cell>
          <cell r="G177" t="str">
            <v>Sewer</v>
          </cell>
          <cell r="H177">
            <v>700000</v>
          </cell>
        </row>
        <row r="178">
          <cell r="B178" t="str">
            <v>0286</v>
          </cell>
          <cell r="C178">
            <v>5</v>
          </cell>
          <cell r="D178" t="str">
            <v>Traàn Höõu</v>
          </cell>
          <cell r="E178" t="str">
            <v>Taâm</v>
          </cell>
          <cell r="F178" t="str">
            <v>03-06-2003</v>
          </cell>
          <cell r="G178" t="str">
            <v>Sewer</v>
          </cell>
          <cell r="H178">
            <v>500000</v>
          </cell>
        </row>
        <row r="179">
          <cell r="B179" t="str">
            <v>0269</v>
          </cell>
          <cell r="C179">
            <v>6</v>
          </cell>
          <cell r="D179" t="str">
            <v>Vöông Vaên</v>
          </cell>
          <cell r="E179" t="str">
            <v>Thuyû</v>
          </cell>
          <cell r="F179" t="str">
            <v>03-06-2003</v>
          </cell>
          <cell r="G179" t="str">
            <v>Sewer</v>
          </cell>
          <cell r="H179">
            <v>500000</v>
          </cell>
        </row>
        <row r="180">
          <cell r="B180" t="str">
            <v>0120</v>
          </cell>
          <cell r="C180">
            <v>7</v>
          </cell>
          <cell r="D180" t="str">
            <v>Haø Queá</v>
          </cell>
          <cell r="E180" t="str">
            <v>Löu</v>
          </cell>
          <cell r="F180" t="str">
            <v>02-14-2003</v>
          </cell>
          <cell r="G180" t="str">
            <v>Helper</v>
          </cell>
          <cell r="H180">
            <v>480000</v>
          </cell>
        </row>
        <row r="181">
          <cell r="B181" t="str">
            <v>0163</v>
          </cell>
          <cell r="C181">
            <v>8</v>
          </cell>
          <cell r="D181" t="str">
            <v>Phaïm Thò Anh</v>
          </cell>
          <cell r="E181" t="str">
            <v>Nguyeät</v>
          </cell>
          <cell r="F181" t="str">
            <v>02-17-2004</v>
          </cell>
          <cell r="G181" t="str">
            <v>Sewer</v>
          </cell>
          <cell r="H181">
            <v>500000</v>
          </cell>
        </row>
        <row r="182">
          <cell r="B182" t="str">
            <v>0151</v>
          </cell>
          <cell r="C182">
            <v>9</v>
          </cell>
          <cell r="D182" t="str">
            <v>Huyønh Ngoïc</v>
          </cell>
          <cell r="E182" t="str">
            <v>Leû</v>
          </cell>
          <cell r="F182" t="str">
            <v>02-17-2004</v>
          </cell>
          <cell r="G182" t="str">
            <v>Sewer</v>
          </cell>
          <cell r="H182">
            <v>650000</v>
          </cell>
        </row>
        <row r="183">
          <cell r="B183" t="str">
            <v>0270</v>
          </cell>
          <cell r="C183">
            <v>10</v>
          </cell>
          <cell r="D183" t="str">
            <v>Leâ Thanh</v>
          </cell>
          <cell r="E183" t="str">
            <v>Thuyû</v>
          </cell>
          <cell r="F183" t="str">
            <v>03-10-2003</v>
          </cell>
          <cell r="G183" t="str">
            <v>Sewer</v>
          </cell>
          <cell r="H183">
            <v>500000</v>
          </cell>
        </row>
        <row r="184">
          <cell r="B184" t="str">
            <v>0105</v>
          </cell>
          <cell r="C184">
            <v>11</v>
          </cell>
          <cell r="D184" t="str">
            <v>Vaên Tieán</v>
          </cell>
          <cell r="E184" t="str">
            <v>Syõ</v>
          </cell>
          <cell r="F184" t="str">
            <v>02-14-2003</v>
          </cell>
          <cell r="G184" t="str">
            <v>Leader</v>
          </cell>
          <cell r="H184">
            <v>1000000</v>
          </cell>
        </row>
        <row r="185">
          <cell r="B185" t="str">
            <v>0161</v>
          </cell>
          <cell r="C185">
            <v>12</v>
          </cell>
          <cell r="D185" t="str">
            <v>Hoaøng Ñình</v>
          </cell>
          <cell r="E185" t="str">
            <v>Vieät</v>
          </cell>
          <cell r="F185" t="str">
            <v>02-17-2004</v>
          </cell>
          <cell r="G185" t="str">
            <v>Sewer</v>
          </cell>
          <cell r="H185">
            <v>480000</v>
          </cell>
        </row>
        <row r="186">
          <cell r="B186" t="str">
            <v>'0128</v>
          </cell>
          <cell r="C186">
            <v>13</v>
          </cell>
          <cell r="D186" t="str">
            <v xml:space="preserve">Voõ Thò </v>
          </cell>
          <cell r="E186" t="str">
            <v>Ngöôu</v>
          </cell>
          <cell r="F186" t="str">
            <v>02-15-2005</v>
          </cell>
          <cell r="G186" t="str">
            <v>Sewer</v>
          </cell>
          <cell r="H186">
            <v>480000</v>
          </cell>
        </row>
        <row r="187">
          <cell r="B187" t="str">
            <v>0271</v>
          </cell>
          <cell r="C187">
            <v>14</v>
          </cell>
          <cell r="D187" t="str">
            <v>Nguyeãn Thò Nhö</v>
          </cell>
          <cell r="E187" t="str">
            <v>Haèng</v>
          </cell>
          <cell r="F187" t="str">
            <v>03-10-2003</v>
          </cell>
          <cell r="G187" t="str">
            <v>Sewer</v>
          </cell>
          <cell r="H187">
            <v>700000</v>
          </cell>
        </row>
        <row r="188">
          <cell r="B188" t="str">
            <v>0190</v>
          </cell>
          <cell r="C188">
            <v>15</v>
          </cell>
          <cell r="D188" t="str">
            <v>Phaïm Vaên</v>
          </cell>
          <cell r="E188" t="str">
            <v>Maãm</v>
          </cell>
          <cell r="F188" t="str">
            <v>02-24-2003</v>
          </cell>
          <cell r="G188" t="str">
            <v>Sewer</v>
          </cell>
          <cell r="H188">
            <v>480000</v>
          </cell>
        </row>
        <row r="189">
          <cell r="B189" t="str">
            <v>0273</v>
          </cell>
          <cell r="C189">
            <v>16</v>
          </cell>
          <cell r="D189" t="str">
            <v>Döông Thò Kim</v>
          </cell>
          <cell r="E189" t="str">
            <v>Höôøng</v>
          </cell>
          <cell r="F189" t="str">
            <v>03-07-2003</v>
          </cell>
          <cell r="G189" t="str">
            <v>Sewer</v>
          </cell>
          <cell r="H189">
            <v>530000</v>
          </cell>
        </row>
        <row r="190">
          <cell r="B190" t="str">
            <v>0274</v>
          </cell>
          <cell r="C190">
            <v>17</v>
          </cell>
          <cell r="D190" t="str">
            <v>Traàn Thò Kim</v>
          </cell>
          <cell r="E190" t="str">
            <v>Thi</v>
          </cell>
          <cell r="F190" t="str">
            <v>03-07-2003</v>
          </cell>
          <cell r="G190" t="str">
            <v>Helper</v>
          </cell>
          <cell r="H190">
            <v>480000</v>
          </cell>
        </row>
        <row r="191">
          <cell r="B191" t="str">
            <v>0163</v>
          </cell>
          <cell r="C191">
            <v>18</v>
          </cell>
          <cell r="D191" t="str">
            <v>Phaïm Thò Anh</v>
          </cell>
          <cell r="E191" t="str">
            <v>Nguyeät</v>
          </cell>
          <cell r="F191" t="str">
            <v>02-17-2004</v>
          </cell>
          <cell r="G191" t="str">
            <v>Sewer</v>
          </cell>
          <cell r="H191">
            <v>500000</v>
          </cell>
        </row>
        <row r="192">
          <cell r="B192" t="str">
            <v>0192</v>
          </cell>
          <cell r="C192">
            <v>19</v>
          </cell>
          <cell r="D192" t="str">
            <v xml:space="preserve">Ñoaøn Thaønh </v>
          </cell>
          <cell r="E192" t="str">
            <v>Trung</v>
          </cell>
          <cell r="F192" t="str">
            <v>02-24-2003</v>
          </cell>
          <cell r="G192" t="str">
            <v>Sewer</v>
          </cell>
          <cell r="H192">
            <v>780000</v>
          </cell>
        </row>
        <row r="193">
          <cell r="B193" t="str">
            <v>0200</v>
          </cell>
          <cell r="C193">
            <v>20</v>
          </cell>
          <cell r="D193" t="str">
            <v xml:space="preserve">Phaïm Thò </v>
          </cell>
          <cell r="E193" t="str">
            <v>Dieäu</v>
          </cell>
          <cell r="F193" t="str">
            <v>02-25-2003</v>
          </cell>
          <cell r="G193" t="str">
            <v>Sewer</v>
          </cell>
          <cell r="H193">
            <v>480000</v>
          </cell>
        </row>
        <row r="194">
          <cell r="B194" t="str">
            <v>0275</v>
          </cell>
          <cell r="C194">
            <v>21</v>
          </cell>
          <cell r="D194" t="str">
            <v>Nguyeãn Thò Myõ</v>
          </cell>
          <cell r="E194" t="str">
            <v>Anh</v>
          </cell>
          <cell r="F194" t="str">
            <v>03-10-2003</v>
          </cell>
          <cell r="G194" t="str">
            <v>Sewer</v>
          </cell>
          <cell r="H194">
            <v>500000</v>
          </cell>
        </row>
        <row r="195">
          <cell r="B195" t="str">
            <v>0276</v>
          </cell>
          <cell r="C195">
            <v>22</v>
          </cell>
          <cell r="D195" t="str">
            <v xml:space="preserve">Vuõ Thò </v>
          </cell>
          <cell r="E195" t="str">
            <v>Loan</v>
          </cell>
          <cell r="F195" t="str">
            <v>03-10-2003</v>
          </cell>
          <cell r="G195" t="str">
            <v>Sewer</v>
          </cell>
          <cell r="H195">
            <v>500000</v>
          </cell>
        </row>
        <row r="196">
          <cell r="B196" t="str">
            <v>0121</v>
          </cell>
          <cell r="C196">
            <v>23</v>
          </cell>
          <cell r="D196" t="str">
            <v xml:space="preserve">Nguyeãn Thò </v>
          </cell>
          <cell r="E196" t="str">
            <v>Döông</v>
          </cell>
          <cell r="F196" t="str">
            <v>02-14-2003</v>
          </cell>
          <cell r="G196" t="str">
            <v>Sewer</v>
          </cell>
          <cell r="H196">
            <v>500000</v>
          </cell>
        </row>
        <row r="197">
          <cell r="B197" t="str">
            <v>0279</v>
          </cell>
          <cell r="C197">
            <v>24</v>
          </cell>
          <cell r="D197" t="str">
            <v>Traàn Thò Dieåm</v>
          </cell>
          <cell r="E197" t="str">
            <v>Phuùc</v>
          </cell>
          <cell r="F197" t="str">
            <v>03-10-2003</v>
          </cell>
          <cell r="G197" t="str">
            <v>Sewer</v>
          </cell>
          <cell r="H197">
            <v>500000</v>
          </cell>
        </row>
        <row r="198">
          <cell r="B198" t="str">
            <v>0277</v>
          </cell>
          <cell r="C198">
            <v>25</v>
          </cell>
          <cell r="D198" t="str">
            <v>Hoaøng Thò</v>
          </cell>
          <cell r="E198" t="str">
            <v>Thöùc</v>
          </cell>
          <cell r="F198" t="str">
            <v>03-07-2003</v>
          </cell>
          <cell r="G198" t="str">
            <v>Sewer</v>
          </cell>
          <cell r="H198">
            <v>500000</v>
          </cell>
        </row>
        <row r="199">
          <cell r="B199" t="str">
            <v>0278</v>
          </cell>
          <cell r="C199">
            <v>26</v>
          </cell>
          <cell r="D199" t="str">
            <v>Nguyeãn Vaên</v>
          </cell>
          <cell r="E199" t="str">
            <v>Bieån</v>
          </cell>
          <cell r="F199" t="str">
            <v>03-07-2003</v>
          </cell>
          <cell r="G199" t="str">
            <v>Sewer</v>
          </cell>
          <cell r="H199">
            <v>500000</v>
          </cell>
        </row>
        <row r="200">
          <cell r="B200" t="str">
            <v>0083</v>
          </cell>
          <cell r="C200">
            <v>27</v>
          </cell>
          <cell r="D200" t="str">
            <v>Traàn Thò Bích</v>
          </cell>
          <cell r="E200" t="str">
            <v>Thaûo</v>
          </cell>
          <cell r="F200" t="str">
            <v>02-14-2003</v>
          </cell>
          <cell r="G200" t="str">
            <v>Technician</v>
          </cell>
          <cell r="H200">
            <v>1200000</v>
          </cell>
        </row>
        <row r="201">
          <cell r="B201" t="str">
            <v>0084</v>
          </cell>
          <cell r="C201">
            <v>28</v>
          </cell>
          <cell r="D201" t="str">
            <v>Leâ Minh</v>
          </cell>
          <cell r="E201" t="str">
            <v>Maån</v>
          </cell>
          <cell r="F201" t="str">
            <v>02-14-2003</v>
          </cell>
          <cell r="G201" t="str">
            <v>Technician</v>
          </cell>
          <cell r="H201">
            <v>1100000</v>
          </cell>
        </row>
        <row r="202">
          <cell r="B202" t="str">
            <v>0288</v>
          </cell>
          <cell r="C202">
            <v>29</v>
          </cell>
          <cell r="D202" t="str">
            <v xml:space="preserve">Phan Thò </v>
          </cell>
          <cell r="E202" t="str">
            <v>Thuyù</v>
          </cell>
          <cell r="F202" t="str">
            <v>03-17-2003</v>
          </cell>
          <cell r="G202" t="str">
            <v>Sewer</v>
          </cell>
          <cell r="H202">
            <v>550000</v>
          </cell>
        </row>
        <row r="203">
          <cell r="B203" t="str">
            <v>0287</v>
          </cell>
          <cell r="C203">
            <v>30</v>
          </cell>
          <cell r="D203" t="str">
            <v>Nguyeãn Vaên</v>
          </cell>
          <cell r="E203" t="str">
            <v>Vieät</v>
          </cell>
          <cell r="F203" t="str">
            <v>03-07-2003</v>
          </cell>
          <cell r="G203" t="str">
            <v>Sewer</v>
          </cell>
          <cell r="H203">
            <v>500000</v>
          </cell>
        </row>
        <row r="204">
          <cell r="B204" t="str">
            <v>0160</v>
          </cell>
          <cell r="C204">
            <v>31</v>
          </cell>
          <cell r="D204" t="str">
            <v xml:space="preserve">Hoaøng Thò </v>
          </cell>
          <cell r="E204" t="str">
            <v>Haèng</v>
          </cell>
          <cell r="F204" t="str">
            <v>02-17-2004</v>
          </cell>
          <cell r="G204" t="str">
            <v>Sewer</v>
          </cell>
          <cell r="H204">
            <v>480000</v>
          </cell>
        </row>
        <row r="205">
          <cell r="B205" t="str">
            <v>0280</v>
          </cell>
          <cell r="C205">
            <v>32</v>
          </cell>
          <cell r="D205" t="str">
            <v>Ñoã Quyønh</v>
          </cell>
          <cell r="E205" t="str">
            <v>Nga</v>
          </cell>
          <cell r="F205" t="str">
            <v>03-08-2003</v>
          </cell>
          <cell r="G205" t="str">
            <v>Sewer</v>
          </cell>
          <cell r="H205">
            <v>600000</v>
          </cell>
        </row>
        <row r="206">
          <cell r="B206" t="str">
            <v>0281</v>
          </cell>
          <cell r="C206">
            <v>33</v>
          </cell>
          <cell r="D206" t="str">
            <v>Nguyeãn Vaên</v>
          </cell>
          <cell r="E206" t="str">
            <v>Vónh</v>
          </cell>
          <cell r="F206" t="str">
            <v>02-24-2003</v>
          </cell>
          <cell r="G206" t="str">
            <v>Sewer</v>
          </cell>
          <cell r="H206">
            <v>550000</v>
          </cell>
        </row>
        <row r="207">
          <cell r="B207" t="str">
            <v>0282</v>
          </cell>
          <cell r="C207">
            <v>34</v>
          </cell>
          <cell r="D207" t="str">
            <v>Nguyeãn Thò Bích</v>
          </cell>
          <cell r="E207" t="str">
            <v>Lieân</v>
          </cell>
          <cell r="F207" t="str">
            <v>03-07-2003</v>
          </cell>
          <cell r="G207" t="str">
            <v>Sewer</v>
          </cell>
          <cell r="H207">
            <v>550000</v>
          </cell>
        </row>
        <row r="208">
          <cell r="B208" t="str">
            <v>0295</v>
          </cell>
          <cell r="C208">
            <v>35</v>
          </cell>
          <cell r="D208" t="str">
            <v>Nguyeãn Vaên</v>
          </cell>
          <cell r="E208" t="str">
            <v>Haûi</v>
          </cell>
          <cell r="F208" t="str">
            <v>02-14-2003</v>
          </cell>
          <cell r="G208" t="str">
            <v>Sample</v>
          </cell>
          <cell r="H208">
            <v>1000000</v>
          </cell>
        </row>
        <row r="209">
          <cell r="B209" t="str">
            <v>0173</v>
          </cell>
          <cell r="C209">
            <v>36</v>
          </cell>
          <cell r="D209" t="str">
            <v xml:space="preserve">Vuõ Thò </v>
          </cell>
          <cell r="E209" t="str">
            <v>Saùu</v>
          </cell>
          <cell r="F209" t="str">
            <v>02-19-2003</v>
          </cell>
          <cell r="G209" t="str">
            <v>Sewer</v>
          </cell>
          <cell r="H209">
            <v>770000</v>
          </cell>
        </row>
        <row r="210">
          <cell r="B210" t="str">
            <v>0177</v>
          </cell>
          <cell r="C210">
            <v>37</v>
          </cell>
          <cell r="D210" t="str">
            <v>Ñaëng Thò Dung</v>
          </cell>
          <cell r="E210" t="str">
            <v>Haïnh</v>
          </cell>
          <cell r="F210" t="str">
            <v>02-20-2003</v>
          </cell>
          <cell r="G210" t="str">
            <v>Sewer</v>
          </cell>
          <cell r="H210">
            <v>850000</v>
          </cell>
        </row>
        <row r="211">
          <cell r="B211" t="str">
            <v>0172</v>
          </cell>
          <cell r="C211">
            <v>38</v>
          </cell>
          <cell r="D211" t="str">
            <v xml:space="preserve">Ñoàng Thò </v>
          </cell>
          <cell r="E211" t="str">
            <v>Thuyû</v>
          </cell>
          <cell r="F211" t="str">
            <v>02-19-2003</v>
          </cell>
          <cell r="G211" t="str">
            <v>Sewer</v>
          </cell>
          <cell r="H211">
            <v>770000</v>
          </cell>
        </row>
        <row r="212">
          <cell r="B212" t="str">
            <v>0283</v>
          </cell>
          <cell r="C212">
            <v>39</v>
          </cell>
          <cell r="D212" t="str">
            <v>Nguyeãn Thaàn</v>
          </cell>
          <cell r="E212" t="str">
            <v>Tuøng</v>
          </cell>
          <cell r="F212" t="str">
            <v>03-07-2003</v>
          </cell>
          <cell r="G212" t="str">
            <v>Sewer</v>
          </cell>
          <cell r="H212">
            <v>700000</v>
          </cell>
        </row>
        <row r="213">
          <cell r="B213" t="str">
            <v>0284</v>
          </cell>
          <cell r="C213">
            <v>40</v>
          </cell>
          <cell r="D213" t="str">
            <v>Nguyeãn Ngoïc</v>
          </cell>
          <cell r="E213" t="str">
            <v>Duõng</v>
          </cell>
          <cell r="F213" t="str">
            <v>03-07-2003</v>
          </cell>
          <cell r="G213" t="str">
            <v>Sewer</v>
          </cell>
          <cell r="H213">
            <v>600000</v>
          </cell>
        </row>
        <row r="214">
          <cell r="B214" t="str">
            <v>0285</v>
          </cell>
          <cell r="C214">
            <v>42</v>
          </cell>
          <cell r="D214" t="str">
            <v>Nguyeãn Ngoïc Phöông</v>
          </cell>
          <cell r="E214" t="str">
            <v>Thaûo</v>
          </cell>
          <cell r="F214" t="str">
            <v>03-07-2003</v>
          </cell>
          <cell r="G214" t="str">
            <v>Sewer</v>
          </cell>
          <cell r="H214">
            <v>600000</v>
          </cell>
        </row>
        <row r="215">
          <cell r="B215" t="str">
            <v>0211</v>
          </cell>
          <cell r="C215">
            <v>43</v>
          </cell>
          <cell r="D215" t="str">
            <v xml:space="preserve">Leâ Thò </v>
          </cell>
          <cell r="E215" t="str">
            <v>Xuaân</v>
          </cell>
          <cell r="F215" t="str">
            <v>02-26-2003</v>
          </cell>
          <cell r="G215" t="str">
            <v>Sewer</v>
          </cell>
          <cell r="H215">
            <v>500000</v>
          </cell>
        </row>
        <row r="216">
          <cell r="B216" t="str">
            <v>0289</v>
          </cell>
          <cell r="C216">
            <v>44</v>
          </cell>
          <cell r="D216" t="str">
            <v>Phaïm Hoaøng</v>
          </cell>
          <cell r="E216" t="str">
            <v>Huaân</v>
          </cell>
          <cell r="F216" t="str">
            <v>03-25-2003</v>
          </cell>
          <cell r="G216" t="str">
            <v>Sewer</v>
          </cell>
          <cell r="H216">
            <v>500000</v>
          </cell>
        </row>
        <row r="217">
          <cell r="B217" t="str">
            <v>0290</v>
          </cell>
          <cell r="C217">
            <v>45</v>
          </cell>
          <cell r="D217" t="str">
            <v xml:space="preserve">Nguyeãn Thò </v>
          </cell>
          <cell r="E217" t="str">
            <v>Loan</v>
          </cell>
          <cell r="F217" t="str">
            <v>03-26-2003</v>
          </cell>
          <cell r="G217" t="str">
            <v>Sewer</v>
          </cell>
          <cell r="H217">
            <v>600000</v>
          </cell>
        </row>
        <row r="218">
          <cell r="B218" t="str">
            <v>0102</v>
          </cell>
          <cell r="C218">
            <v>46</v>
          </cell>
          <cell r="D218" t="str">
            <v xml:space="preserve">Traàn Thò </v>
          </cell>
          <cell r="E218" t="str">
            <v>Nguyeät</v>
          </cell>
          <cell r="F218" t="str">
            <v>02-14-2003</v>
          </cell>
          <cell r="G218" t="str">
            <v>Sewer</v>
          </cell>
          <cell r="H218">
            <v>600000</v>
          </cell>
          <cell r="J218">
            <v>0</v>
          </cell>
        </row>
        <row r="219">
          <cell r="B219" t="str">
            <v>0150</v>
          </cell>
          <cell r="C219">
            <v>47</v>
          </cell>
          <cell r="D219" t="str">
            <v>Thaùi Ngoïc</v>
          </cell>
          <cell r="E219" t="str">
            <v>Vuõ</v>
          </cell>
          <cell r="F219" t="str">
            <v>02-17-2003</v>
          </cell>
          <cell r="G219" t="str">
            <v>Sewer</v>
          </cell>
          <cell r="H219">
            <v>600000</v>
          </cell>
          <cell r="J219">
            <v>0</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 val="MA 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111</v>
          </cell>
        </row>
        <row r="5">
          <cell r="A5">
            <v>112</v>
          </cell>
        </row>
        <row r="6">
          <cell r="A6">
            <v>131</v>
          </cell>
        </row>
        <row r="7">
          <cell r="A7">
            <v>133</v>
          </cell>
        </row>
        <row r="8">
          <cell r="A8">
            <v>141</v>
          </cell>
        </row>
        <row r="9">
          <cell r="A9">
            <v>142</v>
          </cell>
        </row>
        <row r="10">
          <cell r="A10">
            <v>152</v>
          </cell>
        </row>
        <row r="11">
          <cell r="A11">
            <v>153</v>
          </cell>
        </row>
        <row r="12">
          <cell r="A12">
            <v>154</v>
          </cell>
        </row>
        <row r="13">
          <cell r="A13">
            <v>155</v>
          </cell>
        </row>
        <row r="14">
          <cell r="A14">
            <v>156</v>
          </cell>
        </row>
        <row r="15">
          <cell r="A15">
            <v>211</v>
          </cell>
        </row>
        <row r="16">
          <cell r="A16">
            <v>214</v>
          </cell>
        </row>
        <row r="17">
          <cell r="A17">
            <v>311</v>
          </cell>
        </row>
        <row r="18">
          <cell r="A18">
            <v>331</v>
          </cell>
        </row>
        <row r="19">
          <cell r="A19">
            <v>3331</v>
          </cell>
        </row>
        <row r="20">
          <cell r="A20">
            <v>3334</v>
          </cell>
        </row>
        <row r="21">
          <cell r="A21">
            <v>3338</v>
          </cell>
        </row>
        <row r="22">
          <cell r="A22">
            <v>334</v>
          </cell>
        </row>
        <row r="23">
          <cell r="A23">
            <v>3383</v>
          </cell>
        </row>
        <row r="24">
          <cell r="A24">
            <v>3384</v>
          </cell>
        </row>
        <row r="25">
          <cell r="A25">
            <v>3388</v>
          </cell>
        </row>
        <row r="26">
          <cell r="A26">
            <v>411</v>
          </cell>
        </row>
        <row r="27">
          <cell r="A27">
            <v>421</v>
          </cell>
        </row>
        <row r="28">
          <cell r="A28">
            <v>511</v>
          </cell>
        </row>
        <row r="29">
          <cell r="A29">
            <v>515</v>
          </cell>
        </row>
        <row r="30">
          <cell r="A30">
            <v>621</v>
          </cell>
        </row>
        <row r="31">
          <cell r="A31">
            <v>622</v>
          </cell>
        </row>
        <row r="32">
          <cell r="A32">
            <v>627</v>
          </cell>
        </row>
        <row r="33">
          <cell r="A33">
            <v>632</v>
          </cell>
        </row>
        <row r="34">
          <cell r="A34">
            <v>635</v>
          </cell>
        </row>
        <row r="35">
          <cell r="A35">
            <v>641</v>
          </cell>
        </row>
        <row r="36">
          <cell r="A36">
            <v>642</v>
          </cell>
        </row>
        <row r="37">
          <cell r="A37">
            <v>911</v>
          </cell>
        </row>
        <row r="38">
          <cell r="A38">
            <v>999</v>
          </cell>
        </row>
      </sheetData>
      <sheetData sheetId="8" refreshError="1"/>
      <sheetData sheetId="9" refreshError="1">
        <row r="7">
          <cell r="A7" t="str">
            <v>Thöông Xaù Tax</v>
          </cell>
          <cell r="B7" t="str">
            <v xml:space="preserve"> 135 Nguyeãn Hueä - Q.I</v>
          </cell>
          <cell r="C7" t="str">
            <v>0300100037</v>
          </cell>
        </row>
        <row r="8">
          <cell r="A8" t="str">
            <v xml:space="preserve">CTY TNHH Thöông Maïi Taân Hieäp </v>
          </cell>
          <cell r="B8" t="str">
            <v>0123 Xa loä haø noäi -Linh trung , Thuû Ñöùc</v>
          </cell>
          <cell r="C8" t="str">
            <v>0301722256</v>
          </cell>
        </row>
        <row r="9">
          <cell r="A9" t="str">
            <v xml:space="preserve"> CoopMart Ñaàm Sen</v>
          </cell>
          <cell r="B9" t="str">
            <v>03 - Hoaø Bình</v>
          </cell>
          <cell r="C9" t="str">
            <v>0301175691</v>
          </cell>
        </row>
        <row r="10">
          <cell r="A10" t="str">
            <v xml:space="preserve">Cty TNHH Bình Tieân Ñoàng Nai </v>
          </cell>
          <cell r="B10" t="str">
            <v>1/1 Quoác Loä 15 - Bieân Hoaø , ÑN</v>
          </cell>
          <cell r="C10" t="str">
            <v>3600241531</v>
          </cell>
        </row>
        <row r="11">
          <cell r="A11" t="str">
            <v>Cty TNHH Phuù An</v>
          </cell>
          <cell r="B11" t="str">
            <v>104/4 Hoaø Bình Giang Ñieàn - Ñoàng Nai</v>
          </cell>
          <cell r="C11" t="str">
            <v>3600478770</v>
          </cell>
        </row>
        <row r="12">
          <cell r="A12" t="str">
            <v>Cty TNHH Hoaèng Long</v>
          </cell>
          <cell r="B12" t="str">
            <v>11-13 Coâng Tröôøng Lam Sôn -Q.1</v>
          </cell>
          <cell r="C12" t="str">
            <v>0302154888</v>
          </cell>
        </row>
        <row r="13">
          <cell r="A13" t="str">
            <v xml:space="preserve">Cty Höông Thuûy </v>
          </cell>
          <cell r="B13" t="str">
            <v>12 - Traàn Xuaân Hoaø</v>
          </cell>
          <cell r="C13" t="str">
            <v>0301318741</v>
          </cell>
        </row>
        <row r="14">
          <cell r="A14" t="str">
            <v>Cty TNHH Taân Chôï Lôùn</v>
          </cell>
          <cell r="B14" t="str">
            <v>1378 Beán Bình Ñoâng -P.15, Q,8</v>
          </cell>
          <cell r="C14" t="str">
            <v>0302065067</v>
          </cell>
        </row>
        <row r="15">
          <cell r="A15" t="str">
            <v>CN DNTN Nhaø haøng Thuaän Kieàu</v>
          </cell>
          <cell r="B15" t="str">
            <v>190 Huøng Vöông -P.12 ,Q.5</v>
          </cell>
          <cell r="C15" t="str">
            <v>0301909494</v>
          </cell>
        </row>
        <row r="16">
          <cell r="A16" t="str">
            <v>Cty TNHH Trung Hoaøng Minh</v>
          </cell>
          <cell r="B16" t="str">
            <v>2742A Phaïm Theà Hieån -P.7, Q.8</v>
          </cell>
          <cell r="C16" t="str">
            <v>0303048427</v>
          </cell>
        </row>
        <row r="17">
          <cell r="A17" t="str">
            <v>Cty TNHH TM XNK Vieät Thaùi Phaùt</v>
          </cell>
          <cell r="B17" t="str">
            <v>27A Bình Phuù - P.10 , Q.6</v>
          </cell>
          <cell r="C17" t="str">
            <v>0303256057</v>
          </cell>
        </row>
        <row r="18">
          <cell r="A18" t="str">
            <v xml:space="preserve">Cty TNHH Baêng keo Dieäp Leâ </v>
          </cell>
          <cell r="B18" t="str">
            <v>295/53 An Döông Vöông - P.13 , Q.6</v>
          </cell>
          <cell r="C18" t="str">
            <v>0303455422</v>
          </cell>
        </row>
        <row r="19">
          <cell r="A19" t="str">
            <v>DNTN Vónh Lôïi</v>
          </cell>
          <cell r="B19" t="str">
            <v>37B/18 Aâu Cô - P.14 , Q.Taân Bình</v>
          </cell>
          <cell r="C19" t="str">
            <v>0302812946</v>
          </cell>
        </row>
        <row r="20">
          <cell r="A20" t="str">
            <v>DNTN Tam Hoaø</v>
          </cell>
          <cell r="B20" t="str">
            <v>4/7A Luyõ Baùn Bích - Q.Taân Phuù</v>
          </cell>
          <cell r="C20" t="str">
            <v>0302519842</v>
          </cell>
        </row>
        <row r="21">
          <cell r="A21" t="str">
            <v>Baùo SG Giaûi Phoùng</v>
          </cell>
          <cell r="B21" t="str">
            <v>41 Haûi Thöôïng Laõng Oâng - P.10, Q.5</v>
          </cell>
          <cell r="C21" t="str">
            <v>0301464051</v>
          </cell>
        </row>
        <row r="22">
          <cell r="A22" t="str">
            <v>CN Cty TNHH Moät Thaønh Vieân An Phuù</v>
          </cell>
          <cell r="B22" t="str">
            <v>43 Thaûo Ñieàn - Q.2</v>
          </cell>
          <cell r="C22" t="str">
            <v>0300509849</v>
          </cell>
        </row>
        <row r="23">
          <cell r="A23" t="str">
            <v xml:space="preserve">Cty CP TP Kinh Ñoâ Saøi Goøn </v>
          </cell>
          <cell r="B23" t="str">
            <v>447/18 Huøng Vöông - P.12 , Q.6</v>
          </cell>
          <cell r="C23" t="str">
            <v>0303226831</v>
          </cell>
        </row>
        <row r="24">
          <cell r="A24" t="str">
            <v>Cty TNHH TM DV Haûi Thanh</v>
          </cell>
          <cell r="B24" t="str">
            <v>491 - Nguyeãn Thò Thaäp</v>
          </cell>
          <cell r="C24" t="str">
            <v>0301430461</v>
          </cell>
        </row>
        <row r="25">
          <cell r="A25" t="str">
            <v>Cty TNHH TM SX Thöïc Phaåm Linh Nhi</v>
          </cell>
          <cell r="B25" t="str">
            <v>63 Baøu Caùt 7 -P.14 , Q.Taân Bình</v>
          </cell>
          <cell r="C25" t="str">
            <v>0303200142</v>
          </cell>
        </row>
        <row r="26">
          <cell r="A26" t="str">
            <v xml:space="preserve">Cty TNHH Vaïn Ñaït - Hautbas Vieät Nam </v>
          </cell>
          <cell r="B26" t="str">
            <v>75/1 Hoaøng Dieäu 2 - P.Linh Chieâu, Thuû Ñöùc</v>
          </cell>
          <cell r="C26" t="str">
            <v>0302387307</v>
          </cell>
        </row>
        <row r="27">
          <cell r="A27" t="str">
            <v xml:space="preserve">Cty TNHH Daây Thun Taân Vinh Phaùt </v>
          </cell>
          <cell r="B27" t="str">
            <v>904 Haäu Giang -P.12 ,Q.6</v>
          </cell>
          <cell r="C27" t="str">
            <v>0303575007</v>
          </cell>
        </row>
        <row r="28">
          <cell r="A28" t="str">
            <v>Nhaø thuoác BV Chaán Thöông Chænh Hình</v>
          </cell>
          <cell r="B28" t="str">
            <v>929 Traàn Höng Ñaïo - Q.5</v>
          </cell>
          <cell r="C28" t="str">
            <v>0302692653</v>
          </cell>
        </row>
        <row r="29">
          <cell r="A29" t="str">
            <v>Cty TNHH SX - TM Trung Höng</v>
          </cell>
          <cell r="B29" t="str">
            <v>Aáp Xoùm Coáng - TT Beán Löùc , Long An</v>
          </cell>
          <cell r="C29" t="str">
            <v>1100527112</v>
          </cell>
        </row>
        <row r="30">
          <cell r="A30" t="str">
            <v xml:space="preserve">Cty TNHH-SX-TM Nhöïa Hieäp Lieân Phaùt </v>
          </cell>
          <cell r="B30" t="str">
            <v>D11/59 Leâ Ñình Caån -P.Taân Taïo , Bình Taân</v>
          </cell>
          <cell r="C30" t="str">
            <v>0303448954</v>
          </cell>
        </row>
        <row r="31">
          <cell r="A31" t="str">
            <v>Saïp 573-574 Chôï Bình Taây</v>
          </cell>
          <cell r="B31" t="str">
            <v>Haäu Giang - Q.6</v>
          </cell>
        </row>
        <row r="32">
          <cell r="A32" t="str">
            <v>Dòch Vuï Vieãn Thoâng Böu Ñieän .TP HCM</v>
          </cell>
          <cell r="B32" t="str">
            <v>Leâ Duaãn - Q.1</v>
          </cell>
          <cell r="C32" t="str">
            <v>0300954529</v>
          </cell>
        </row>
        <row r="33">
          <cell r="A33" t="str">
            <v>Cty TNHH WOOYANG VINA II</v>
          </cell>
          <cell r="B33" t="str">
            <v>Leâ Vaên Chöông - Q.12</v>
          </cell>
          <cell r="C33" t="str">
            <v>0304215550</v>
          </cell>
        </row>
        <row r="34">
          <cell r="A34" t="str">
            <v xml:space="preserve">Huyønh Thò Kim Hueä </v>
          </cell>
          <cell r="B34" t="str">
            <v>Soá 8 Thuyø vaân - Vuõng Taøu</v>
          </cell>
          <cell r="C34" t="str">
            <v>3500101812</v>
          </cell>
        </row>
        <row r="35">
          <cell r="A35" t="str">
            <v>Cty dòch vuï coâng ích</v>
          </cell>
          <cell r="B35" t="str">
            <v>Soá 7,8 Loâ B- P.11, Q.6</v>
          </cell>
          <cell r="C35" t="str">
            <v>0301340105</v>
          </cell>
        </row>
        <row r="36">
          <cell r="A36" t="str">
            <v>CN - Cty TNHH DV  SX KD Keát Ñoaøn - Q.3</v>
          </cell>
        </row>
        <row r="37">
          <cell r="A37" t="str">
            <v>CN - Cty TNHH moät thaønh vieân An Phuù - Q.2</v>
          </cell>
        </row>
        <row r="38">
          <cell r="A38" t="str">
            <v>Cô Sôû Ngoïc Höng - Q.Bình Taân</v>
          </cell>
        </row>
        <row r="39">
          <cell r="A39" t="str">
            <v>Cô Sôû Tieán Nga - Q Thuû Ñöùc</v>
          </cell>
        </row>
        <row r="40">
          <cell r="A40" t="str">
            <v>Cty DV Du Lòch Chôï Lôùn - P.9, Q.5</v>
          </cell>
        </row>
        <row r="41">
          <cell r="A41" t="str">
            <v>Cty Höông Thuûy - 606 Traàn Höng Ñaïo</v>
          </cell>
        </row>
        <row r="42">
          <cell r="A42" t="str">
            <v>Cty PT CV Phaàn Meàm Quang Trung- Q1</v>
          </cell>
        </row>
        <row r="43">
          <cell r="A43" t="str">
            <v>Cty TNHH Baùnh Ngoït Love Bread</v>
          </cell>
        </row>
        <row r="44">
          <cell r="A44" t="str">
            <v>Cty TNHH Chaâu Myõ AÙ - P.10, Q.6</v>
          </cell>
        </row>
        <row r="45">
          <cell r="A45" t="str">
            <v>Cty TNHH Döôïc Phaåm FITO PHARMA - BD</v>
          </cell>
        </row>
        <row r="46">
          <cell r="A46" t="str">
            <v>Cty TNHH Samhung Vina - KCN ST1- BD</v>
          </cell>
        </row>
        <row r="47">
          <cell r="A47" t="str">
            <v>Cty TNHH SX &amp; TM Quoác Quyeàn - Q.6</v>
          </cell>
        </row>
        <row r="48">
          <cell r="A48" t="str">
            <v>Cty TNHH SX &amp; TM Quoác Quyeàn - Q.6</v>
          </cell>
        </row>
        <row r="49">
          <cell r="A49" t="str">
            <v>Cty TNHH SX TM Ñaïi Haûi Hoaøng - Q.TB</v>
          </cell>
        </row>
        <row r="50">
          <cell r="A50" t="str">
            <v>Cty TNHH SX-TM-DV Nhöïa Taân Hieäp Höng - Q.11</v>
          </cell>
        </row>
        <row r="51">
          <cell r="A51" t="str">
            <v>Cty TNHH SX-TM-XNK Thaùi Bình Döông-Q.TB</v>
          </cell>
        </row>
        <row r="52">
          <cell r="A52" t="str">
            <v>Cty TNHH TINKVOG - KCN Leâ Minh Xuaân</v>
          </cell>
        </row>
        <row r="53">
          <cell r="A53" t="str">
            <v>Cty TNHH TM DV Töôøng Khang - Q. Bình Taân</v>
          </cell>
        </row>
        <row r="54">
          <cell r="A54" t="str">
            <v>Cty TNHH TM KIM KAN - F11, Q10</v>
          </cell>
        </row>
        <row r="55">
          <cell r="A55" t="str">
            <v>DNTN Huøng Thieân - Ñaø Laït</v>
          </cell>
        </row>
        <row r="56">
          <cell r="A56" t="str">
            <v>DNTN Ñöùc Myõ - P.14 , Q.8</v>
          </cell>
        </row>
        <row r="57">
          <cell r="A57" t="str">
            <v>Ngaân haøng TM CP Nam AÙ - Q1</v>
          </cell>
        </row>
        <row r="58">
          <cell r="A58" t="str">
            <v>Sieâu Thò Coop.Mart Ñaàm Sen - Q.11</v>
          </cell>
        </row>
        <row r="59">
          <cell r="A59" t="str">
            <v>Thöông Xaù Tax - Nguyeãn Hueä, Q.I</v>
          </cell>
        </row>
        <row r="60">
          <cell r="A60" t="str">
            <v>Tieäm Baùnh Taân Laäp Thaønh - Ang Giang</v>
          </cell>
        </row>
        <row r="62">
          <cell r="A62" t="str">
            <v>Cty TNHH TM - SX - DV Nhöïa Taân Hieäp Höng - Q,11</v>
          </cell>
        </row>
        <row r="63">
          <cell r="A63" t="str">
            <v>CTY TNHH SX Nhöïa Trieäu Dö Boån - Q.Btaân</v>
          </cell>
        </row>
        <row r="64">
          <cell r="A64" t="str">
            <v>CTY TNHH QC Vaø Tieáp Thò Vieät G.A.T.T - Q.3</v>
          </cell>
        </row>
        <row r="65">
          <cell r="A65" t="str">
            <v>CTY TNHH TM Ñaïi Hoaøng Nguyeân</v>
          </cell>
          <cell r="B65" t="str">
            <v>254 Nguyeãn Vaên Ñaäu, P.11 - Q. Bthaïnh</v>
          </cell>
          <cell r="C65" t="str">
            <v>0303735123</v>
          </cell>
        </row>
        <row r="66">
          <cell r="A66" t="str">
            <v>CT TNHH Vieân Thaønh - Q.I</v>
          </cell>
        </row>
        <row r="67">
          <cell r="A67" t="str">
            <v>CTY TNHH SX - TM TBM Minh Phaùt</v>
          </cell>
        </row>
        <row r="68">
          <cell r="A68" t="str">
            <v>DNTN LIEÂN - THAØNH , Q. Bình Taân</v>
          </cell>
        </row>
        <row r="69">
          <cell r="A69" t="str">
            <v>Cô Sôû Bao Bì Hieäp Höng - Q. Taân Phuù</v>
          </cell>
        </row>
        <row r="70">
          <cell r="A70" t="str">
            <v>Cô Sôû Töôøng Hoàng - Q.8</v>
          </cell>
        </row>
        <row r="71">
          <cell r="A71" t="str">
            <v>Cô Sôû Hoaøng - Myõ , Q.8</v>
          </cell>
        </row>
        <row r="72">
          <cell r="A72" t="str">
            <v>Traàn Moäc Cuù - P.14 , Q.5</v>
          </cell>
        </row>
        <row r="73">
          <cell r="A73" t="str">
            <v>Cty CP Giaøy Vieät -Q.3</v>
          </cell>
        </row>
        <row r="74">
          <cell r="A74" t="str">
            <v>Phaân Vieän Cô Ñieän NN Vaø Coâng Ngheä Sau Thu Hoaïch- Q.4</v>
          </cell>
        </row>
        <row r="75">
          <cell r="A75" t="str">
            <v>Huyû hoaù ñôn</v>
          </cell>
        </row>
        <row r="76">
          <cell r="A76" t="str">
            <v>Cty TNHH Lieân Hieäp Thaønh -Q.6</v>
          </cell>
        </row>
        <row r="77">
          <cell r="A77" t="str">
            <v>Cty TNHH Trung Minh Thaønh - Q. PN</v>
          </cell>
        </row>
        <row r="78">
          <cell r="A78" t="str">
            <v>Nhaø thuoác BV Chaán Thöông Chænh Hình - Q.5</v>
          </cell>
        </row>
        <row r="79">
          <cell r="A79" t="str">
            <v>Cty TNHH Vieät Thuaän-Bình Döông</v>
          </cell>
        </row>
        <row r="80">
          <cell r="A80" t="str">
            <v>Cty TNHH SX TM Chính Ñaït</v>
          </cell>
          <cell r="B80" t="str">
            <v xml:space="preserve"> 157,159,161,163 Uu6 Long -P 11,Q.8</v>
          </cell>
          <cell r="C80" t="str">
            <v>0302552141</v>
          </cell>
        </row>
        <row r="81">
          <cell r="A81" t="str">
            <v>Cty TNHH An Caùt Töôøng- Q. Goø Vaáp</v>
          </cell>
        </row>
        <row r="82">
          <cell r="A82" t="str">
            <v>DNTN Nhaø Haøng Di Böûu-Q.I</v>
          </cell>
        </row>
        <row r="83">
          <cell r="A83" t="str">
            <v>Cty VLXD vaø XL TM (BMC)-Q.1</v>
          </cell>
        </row>
        <row r="84">
          <cell r="A84" t="str">
            <v>Caâu laïc boä Tin Voõ-Q.5</v>
          </cell>
        </row>
        <row r="85">
          <cell r="A85" t="str">
            <v>Cty TNHH Thaùi Caåm Tuù-Q.Taân Phuù</v>
          </cell>
        </row>
        <row r="86">
          <cell r="A86" t="str">
            <v>CN Cty TNHH  Lan Chi -Q.1</v>
          </cell>
        </row>
        <row r="87">
          <cell r="A87" t="str">
            <v>CN TM XNK Vónh Höng- Thò traán Vónh Höng</v>
          </cell>
        </row>
        <row r="88">
          <cell r="A88" t="str">
            <v>Sieâu thò Thuaän Thanh-Phuù Yeân</v>
          </cell>
        </row>
        <row r="89">
          <cell r="A89" t="str">
            <v>DNTN Huøng Thieân - Ñaø Laït</v>
          </cell>
        </row>
        <row r="90">
          <cell r="A90" t="str">
            <v>Cty TNHH SX TM Chinh Phaùt-Q.8</v>
          </cell>
        </row>
        <row r="91">
          <cell r="A91" t="str">
            <v>Cty TNHH Toaøn Ñaïi Höng-Q.11</v>
          </cell>
        </row>
        <row r="92">
          <cell r="A92" t="str">
            <v>Cty Baùch Hoaù ñieän maùy-Q.5</v>
          </cell>
        </row>
        <row r="93">
          <cell r="A93" t="str">
            <v>Cty TNHH Nhöïa Duy Taân -Q.Bình Taân</v>
          </cell>
        </row>
        <row r="94">
          <cell r="A94" t="str">
            <v>Phaïm Ngoïc Hieàn-Q.6</v>
          </cell>
        </row>
        <row r="95">
          <cell r="A95" t="str">
            <v>Cty TNHH Vieân Thaønh -Q.1</v>
          </cell>
        </row>
        <row r="96">
          <cell r="A96" t="str">
            <v>Cô sôû Hoàng Phaùt-Q.Taân Phuù</v>
          </cell>
        </row>
        <row r="97">
          <cell r="A97" t="str">
            <v>Cty TNHH Vaïn Thònh Phaùt -Q.5</v>
          </cell>
        </row>
        <row r="98">
          <cell r="A98" t="str">
            <v>Côm Nieâu Saøi Goøn-Q.3</v>
          </cell>
        </row>
        <row r="99">
          <cell r="A99" t="str">
            <v>Khaùch vaõng lai</v>
          </cell>
        </row>
        <row r="100">
          <cell r="A100" t="str">
            <v>Cty TNHH Baùnh ngoït Love Bread , Q,1</v>
          </cell>
        </row>
        <row r="101">
          <cell r="A101" t="str">
            <v>Cuïc thueá nhaø nöôùc</v>
          </cell>
          <cell r="B101" t="str">
            <v>Nguyeãn Thò Minh Khai - Q.1</v>
          </cell>
        </row>
        <row r="102">
          <cell r="A102" t="str">
            <v>Cuïc thueá Q 6</v>
          </cell>
          <cell r="B102" t="str">
            <v>F3A -Q.6</v>
          </cell>
        </row>
        <row r="103">
          <cell r="A103" t="str">
            <v>Cty CP Thöïc Phaåm Kinh Ñoâ Saøi Goøn</v>
          </cell>
          <cell r="B103" t="str">
            <v>447/18 Huøng Vöông - Q.5</v>
          </cell>
          <cell r="C103" t="str">
            <v>0303226831</v>
          </cell>
        </row>
        <row r="104">
          <cell r="A104" t="str">
            <v>Cty TNHH Baønh Ngoït Love Bread</v>
          </cell>
          <cell r="B104" t="str">
            <v>A36 Bis Nguyeãn Traõi - Q.1</v>
          </cell>
          <cell r="C104" t="str">
            <v>0303390479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 Luong"/>
      <sheetName val="Dinh Muc VT"/>
      <sheetName val="Tong Ket"/>
      <sheetName val="TT"/>
      <sheetName val="Gia VT"/>
      <sheetName val="Vat Tu"/>
      <sheetName val="Don Gia"/>
      <sheetName val="Van Chuyen"/>
      <sheetName val="Thong so"/>
      <sheetName val="Thuyet Minh"/>
      <sheetName val="INFO"/>
      <sheetName val="ThongSo"/>
      <sheetName val="TH kinh phi"/>
      <sheetName val="Tke"/>
      <sheetName val="CHITIET VL-NC"/>
      <sheetName val="DG-LAP6"/>
      <sheetName val="CDTK"/>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Ctu ra"/>
      <sheetName val="Nhap lieu BH"/>
      <sheetName val="Vat Ìu"/>
      <sheetName val="DMKC"/>
      <sheetName val="CHITIET VL-NC-TT -1p"/>
      <sheetName val="ChiTietDZ"/>
      <sheetName val="VuaBT"/>
      <sheetName val="Tong_Ket"/>
      <sheetName val="Tien_Luong"/>
      <sheetName val="Gia_VT"/>
      <sheetName val="Vat_Tu"/>
      <sheetName val="Don_Gia"/>
      <sheetName val="Dinh_Muc_VT"/>
      <sheetName val="Van_Chuyen"/>
      <sheetName val="Thong_so"/>
      <sheetName val="Thuyet_Minh"/>
      <sheetName val="TH_kinh_phi"/>
      <sheetName val="dmcn"/>
      <sheetName val="dmtk"/>
    </sheetNames>
    <sheetDataSet>
      <sheetData sheetId="0" refreshError="1"/>
      <sheetData sheetId="1" refreshError="1">
        <row r="4">
          <cell r="F4" t="str">
            <v/>
          </cell>
        </row>
        <row r="5">
          <cell r="F5" t="str">
            <v>XM30</v>
          </cell>
        </row>
        <row r="6">
          <cell r="F6" t="str">
            <v>CATV</v>
          </cell>
        </row>
        <row r="8">
          <cell r="F8" t="str">
            <v>DA12</v>
          </cell>
        </row>
        <row r="10">
          <cell r="F10" t="str">
            <v>DA24</v>
          </cell>
        </row>
        <row r="11">
          <cell r="F11" t="str">
            <v/>
          </cell>
        </row>
        <row r="12">
          <cell r="F12" t="str">
            <v>DA46</v>
          </cell>
        </row>
        <row r="14">
          <cell r="F14" t="str">
            <v>DA57</v>
          </cell>
        </row>
        <row r="16">
          <cell r="F16" t="str">
            <v>DA57</v>
          </cell>
        </row>
        <row r="17">
          <cell r="F17" t="str">
            <v>DA12</v>
          </cell>
        </row>
        <row r="18">
          <cell r="F18" t="str">
            <v/>
          </cell>
        </row>
        <row r="19">
          <cell r="F19" t="str">
            <v>DA57</v>
          </cell>
        </row>
        <row r="20">
          <cell r="F20" t="str">
            <v>DA12</v>
          </cell>
        </row>
        <row r="22">
          <cell r="F22" t="str">
            <v>DA12</v>
          </cell>
        </row>
        <row r="23">
          <cell r="F23" t="str">
            <v>CATD</v>
          </cell>
        </row>
        <row r="25">
          <cell r="F25" t="str">
            <v>DA46</v>
          </cell>
        </row>
        <row r="26">
          <cell r="F26" t="str">
            <v>CATD</v>
          </cell>
        </row>
        <row r="28">
          <cell r="F28" t="str">
            <v>DA57</v>
          </cell>
        </row>
        <row r="29">
          <cell r="F29" t="str">
            <v>CATD</v>
          </cell>
        </row>
        <row r="31">
          <cell r="F31" t="str">
            <v>DA57</v>
          </cell>
        </row>
        <row r="32">
          <cell r="F32" t="str">
            <v>DATD</v>
          </cell>
        </row>
        <row r="34">
          <cell r="F34" t="str">
            <v>DAMI</v>
          </cell>
        </row>
        <row r="36">
          <cell r="F36" t="str">
            <v>CATD</v>
          </cell>
        </row>
        <row r="38">
          <cell r="F38" t="str">
            <v>CATD</v>
          </cell>
        </row>
        <row r="40">
          <cell r="F40" t="str">
            <v>CATD</v>
          </cell>
        </row>
        <row r="42">
          <cell r="F42" t="str">
            <v>CATD</v>
          </cell>
        </row>
        <row r="44">
          <cell r="F44" t="str">
            <v>DAHH</v>
          </cell>
        </row>
        <row r="46">
          <cell r="F46" t="str">
            <v>CTRAM</v>
          </cell>
        </row>
        <row r="47">
          <cell r="F47" t="str">
            <v>CAYC</v>
          </cell>
        </row>
        <row r="48">
          <cell r="F48" t="str">
            <v>GVAN</v>
          </cell>
        </row>
        <row r="49">
          <cell r="F49" t="str">
            <v>KEMB</v>
          </cell>
        </row>
        <row r="51">
          <cell r="F51" t="str">
            <v>L-CUA</v>
          </cell>
        </row>
        <row r="52">
          <cell r="F52" t="str">
            <v/>
          </cell>
        </row>
        <row r="53">
          <cell r="F53" t="str">
            <v>DHOC</v>
          </cell>
        </row>
        <row r="55">
          <cell r="F55" t="str">
            <v>DA12</v>
          </cell>
        </row>
        <row r="56">
          <cell r="F56" t="str">
            <v>DATD</v>
          </cell>
        </row>
        <row r="58">
          <cell r="F58" t="str">
            <v>DA46</v>
          </cell>
        </row>
        <row r="59">
          <cell r="F59" t="str">
            <v>DMAT</v>
          </cell>
        </row>
        <row r="60">
          <cell r="F60" t="str">
            <v>DATD</v>
          </cell>
        </row>
        <row r="62">
          <cell r="F62" t="str">
            <v>DA46</v>
          </cell>
        </row>
        <row r="63">
          <cell r="F63" t="str">
            <v>DA12</v>
          </cell>
        </row>
        <row r="64">
          <cell r="F64" t="str">
            <v>CATD</v>
          </cell>
        </row>
        <row r="66">
          <cell r="F66" t="str">
            <v>DA46</v>
          </cell>
        </row>
        <row r="67">
          <cell r="F67" t="str">
            <v>DA12</v>
          </cell>
        </row>
        <row r="68">
          <cell r="F68" t="str">
            <v>DATD</v>
          </cell>
        </row>
        <row r="70">
          <cell r="F70" t="str">
            <v>DA12</v>
          </cell>
        </row>
        <row r="72">
          <cell r="F72" t="str">
            <v>BNHU</v>
          </cell>
        </row>
        <row r="74">
          <cell r="F74" t="str">
            <v>DHOC</v>
          </cell>
        </row>
        <row r="75">
          <cell r="F75" t="str">
            <v>DA46</v>
          </cell>
        </row>
        <row r="77">
          <cell r="F77" t="str">
            <v>DHOC</v>
          </cell>
        </row>
        <row r="78">
          <cell r="F78" t="str">
            <v>DA46</v>
          </cell>
        </row>
        <row r="80">
          <cell r="F80" t="str">
            <v>DHOC</v>
          </cell>
        </row>
        <row r="81">
          <cell r="F81" t="str">
            <v>DA46</v>
          </cell>
        </row>
        <row r="84">
          <cell r="F84" t="str">
            <v>DCHE</v>
          </cell>
        </row>
        <row r="88">
          <cell r="F88" t="str">
            <v>GTHE</v>
          </cell>
        </row>
        <row r="89">
          <cell r="F89" t="str">
            <v>GVAN</v>
          </cell>
        </row>
        <row r="90">
          <cell r="F90" t="str">
            <v>DINH</v>
          </cell>
        </row>
        <row r="91">
          <cell r="F91" t="str">
            <v>DDIA</v>
          </cell>
        </row>
        <row r="93">
          <cell r="F93" t="str">
            <v>GTHE</v>
          </cell>
        </row>
        <row r="94">
          <cell r="F94" t="str">
            <v>CAYC</v>
          </cell>
        </row>
        <row r="95">
          <cell r="F95" t="str">
            <v>GVAN</v>
          </cell>
        </row>
        <row r="96">
          <cell r="F96" t="str">
            <v>KEMB</v>
          </cell>
        </row>
        <row r="99">
          <cell r="F99" t="str">
            <v>GTHE</v>
          </cell>
        </row>
        <row r="100">
          <cell r="F100" t="str">
            <v>CAYC</v>
          </cell>
        </row>
        <row r="101">
          <cell r="F101" t="str">
            <v>GVAN</v>
          </cell>
        </row>
        <row r="102">
          <cell r="F102" t="str">
            <v>KEMB</v>
          </cell>
        </row>
        <row r="105">
          <cell r="F105" t="str">
            <v>GTHE</v>
          </cell>
        </row>
        <row r="106">
          <cell r="F106" t="str">
            <v>CAYC</v>
          </cell>
        </row>
        <row r="107">
          <cell r="F107" t="str">
            <v>GVAN</v>
          </cell>
        </row>
        <row r="108">
          <cell r="F108" t="str">
            <v>KEMB</v>
          </cell>
        </row>
        <row r="111">
          <cell r="F111" t="str">
            <v>GONG</v>
          </cell>
        </row>
        <row r="112">
          <cell r="F112" t="str">
            <v>CAYC</v>
          </cell>
        </row>
        <row r="113">
          <cell r="F113" t="str">
            <v>GVAN</v>
          </cell>
        </row>
        <row r="114">
          <cell r="F114" t="str">
            <v>KEMB</v>
          </cell>
        </row>
        <row r="117">
          <cell r="F117" t="str">
            <v>GONG</v>
          </cell>
        </row>
        <row r="118">
          <cell r="F118" t="str">
            <v>CAYC</v>
          </cell>
        </row>
        <row r="119">
          <cell r="F119" t="str">
            <v>GVAN</v>
          </cell>
        </row>
        <row r="120">
          <cell r="F120" t="str">
            <v>KEMB</v>
          </cell>
        </row>
        <row r="123">
          <cell r="F123" t="str">
            <v>GONG</v>
          </cell>
        </row>
        <row r="124">
          <cell r="F124" t="str">
            <v>GTHE</v>
          </cell>
        </row>
        <row r="125">
          <cell r="F125" t="str">
            <v>CAYC</v>
          </cell>
        </row>
        <row r="126">
          <cell r="F126" t="str">
            <v>GVAN</v>
          </cell>
        </row>
        <row r="127">
          <cell r="F127" t="str">
            <v>KEMB</v>
          </cell>
        </row>
        <row r="130">
          <cell r="F130" t="str">
            <v>GONG</v>
          </cell>
        </row>
        <row r="131">
          <cell r="F131" t="str">
            <v>GTHE</v>
          </cell>
        </row>
        <row r="132">
          <cell r="F132" t="str">
            <v>CAYC</v>
          </cell>
        </row>
        <row r="133">
          <cell r="F133" t="str">
            <v>GVAN</v>
          </cell>
        </row>
        <row r="134">
          <cell r="F134" t="str">
            <v>KEMB</v>
          </cell>
        </row>
        <row r="144">
          <cell r="F144" t="str">
            <v>GCCT</v>
          </cell>
        </row>
        <row r="145">
          <cell r="F145" t="str">
            <v>DINH</v>
          </cell>
        </row>
        <row r="146">
          <cell r="F146" t="str">
            <v>DDIA</v>
          </cell>
        </row>
        <row r="149">
          <cell r="F149" t="str">
            <v>GCCT</v>
          </cell>
        </row>
        <row r="150">
          <cell r="F150" t="str">
            <v>DINH</v>
          </cell>
        </row>
        <row r="151">
          <cell r="F151" t="str">
            <v>DDIA</v>
          </cell>
        </row>
        <row r="154">
          <cell r="F154" t="str">
            <v>GCCT</v>
          </cell>
        </row>
        <row r="155">
          <cell r="F155" t="str">
            <v>DINH</v>
          </cell>
        </row>
        <row r="156">
          <cell r="F156" t="str">
            <v>DDIA</v>
          </cell>
        </row>
        <row r="167">
          <cell r="F167" t="str">
            <v>GVAN</v>
          </cell>
        </row>
        <row r="168">
          <cell r="F168" t="str">
            <v>DINH</v>
          </cell>
        </row>
        <row r="169">
          <cell r="F169" t="str">
            <v>DDIA</v>
          </cell>
        </row>
        <row r="174">
          <cell r="F174" t="str">
            <v>GVAN</v>
          </cell>
        </row>
        <row r="175">
          <cell r="F175" t="str">
            <v>DINH</v>
          </cell>
        </row>
        <row r="176">
          <cell r="F176" t="str">
            <v>DDIA</v>
          </cell>
        </row>
        <row r="179">
          <cell r="F179" t="str">
            <v>GVAN</v>
          </cell>
        </row>
        <row r="180">
          <cell r="F180" t="str">
            <v>DINH</v>
          </cell>
        </row>
        <row r="181">
          <cell r="F181" t="str">
            <v>DDIA</v>
          </cell>
        </row>
        <row r="184">
          <cell r="F184" t="str">
            <v>GCCT</v>
          </cell>
        </row>
        <row r="185">
          <cell r="F185" t="str">
            <v>DINH</v>
          </cell>
        </row>
        <row r="186">
          <cell r="F186" t="str">
            <v>DDIA</v>
          </cell>
        </row>
        <row r="189">
          <cell r="F189" t="str">
            <v>GCCT</v>
          </cell>
        </row>
        <row r="190">
          <cell r="F190" t="str">
            <v>DINH</v>
          </cell>
        </row>
        <row r="191">
          <cell r="F191" t="str">
            <v>DDIA</v>
          </cell>
        </row>
        <row r="194">
          <cell r="F194" t="str">
            <v>GCCT</v>
          </cell>
        </row>
        <row r="195">
          <cell r="F195" t="str">
            <v>DINH</v>
          </cell>
        </row>
        <row r="196">
          <cell r="F196" t="str">
            <v>DDIA</v>
          </cell>
        </row>
        <row r="213">
          <cell r="F213" t="str">
            <v>GVAN</v>
          </cell>
        </row>
        <row r="214">
          <cell r="F214" t="str">
            <v>BTUM</v>
          </cell>
        </row>
        <row r="220">
          <cell r="F220" t="str">
            <v>SA10</v>
          </cell>
        </row>
        <row r="221">
          <cell r="F221" t="str">
            <v>KEMB</v>
          </cell>
        </row>
        <row r="223">
          <cell r="F223" t="str">
            <v>SA&lt;18</v>
          </cell>
        </row>
        <row r="224">
          <cell r="F224" t="str">
            <v>KEMB</v>
          </cell>
        </row>
        <row r="225">
          <cell r="F225" t="str">
            <v>QHAN</v>
          </cell>
        </row>
        <row r="227">
          <cell r="F227" t="str">
            <v>SA&gt;18</v>
          </cell>
        </row>
        <row r="228">
          <cell r="F228" t="str">
            <v>KEMB</v>
          </cell>
        </row>
        <row r="229">
          <cell r="F229" t="str">
            <v>QHAN</v>
          </cell>
        </row>
        <row r="231">
          <cell r="F231" t="str">
            <v>SA&lt;18</v>
          </cell>
        </row>
        <row r="232">
          <cell r="F232" t="str">
            <v>KEMB</v>
          </cell>
        </row>
        <row r="233">
          <cell r="F233" t="str">
            <v>QHAN</v>
          </cell>
        </row>
        <row r="235">
          <cell r="F235" t="str">
            <v>SA10</v>
          </cell>
        </row>
        <row r="236">
          <cell r="F236" t="str">
            <v>KEMB</v>
          </cell>
        </row>
        <row r="238">
          <cell r="F238" t="str">
            <v>SA&lt;18</v>
          </cell>
        </row>
        <row r="239">
          <cell r="F239" t="str">
            <v>KEMB</v>
          </cell>
        </row>
        <row r="240">
          <cell r="F240" t="str">
            <v>QHAN</v>
          </cell>
        </row>
        <row r="242">
          <cell r="F242" t="str">
            <v>SA10</v>
          </cell>
        </row>
        <row r="243">
          <cell r="F243" t="str">
            <v>KEMB</v>
          </cell>
        </row>
        <row r="245">
          <cell r="F245" t="str">
            <v>SA&lt;18</v>
          </cell>
        </row>
        <row r="246">
          <cell r="F246" t="str">
            <v>KEMB</v>
          </cell>
        </row>
        <row r="247">
          <cell r="F247" t="str">
            <v>QHAN</v>
          </cell>
        </row>
        <row r="249">
          <cell r="F249" t="str">
            <v>SA&gt;18</v>
          </cell>
        </row>
        <row r="250">
          <cell r="F250" t="str">
            <v>KEMB</v>
          </cell>
        </row>
        <row r="251">
          <cell r="F251" t="str">
            <v>QHAN</v>
          </cell>
        </row>
        <row r="253">
          <cell r="F253" t="str">
            <v>SA10</v>
          </cell>
        </row>
        <row r="254">
          <cell r="F254" t="str">
            <v>KEMB</v>
          </cell>
        </row>
        <row r="256">
          <cell r="F256" t="str">
            <v>SA10</v>
          </cell>
        </row>
        <row r="257">
          <cell r="F257" t="str">
            <v>KEMB</v>
          </cell>
        </row>
        <row r="259">
          <cell r="F259" t="str">
            <v>SA&lt;18</v>
          </cell>
        </row>
        <row r="260">
          <cell r="F260" t="str">
            <v>KEMB</v>
          </cell>
        </row>
        <row r="261">
          <cell r="F261" t="str">
            <v>QHAN</v>
          </cell>
        </row>
        <row r="263">
          <cell r="F263" t="str">
            <v>SA&lt;18</v>
          </cell>
        </row>
        <row r="264">
          <cell r="F264" t="str">
            <v>KEMB</v>
          </cell>
        </row>
        <row r="265">
          <cell r="F265" t="str">
            <v>QHAN</v>
          </cell>
        </row>
        <row r="267">
          <cell r="F267" t="str">
            <v>SA&gt;18</v>
          </cell>
        </row>
        <row r="268">
          <cell r="F268" t="str">
            <v>KEMB</v>
          </cell>
        </row>
        <row r="269">
          <cell r="F269" t="str">
            <v>QHAN</v>
          </cell>
        </row>
        <row r="271">
          <cell r="F271" t="str">
            <v>SA&gt;18</v>
          </cell>
        </row>
        <row r="272">
          <cell r="F272" t="str">
            <v>KEMB</v>
          </cell>
        </row>
        <row r="273">
          <cell r="F273" t="str">
            <v>QHAN</v>
          </cell>
        </row>
        <row r="275">
          <cell r="F275">
            <v>62968</v>
          </cell>
        </row>
        <row r="276">
          <cell r="F276" t="str">
            <v>KEMB</v>
          </cell>
        </row>
        <row r="278">
          <cell r="F278" t="str">
            <v>SA&lt;18</v>
          </cell>
        </row>
        <row r="279">
          <cell r="F279" t="str">
            <v>KEMB</v>
          </cell>
        </row>
        <row r="280">
          <cell r="F280">
            <v>10231</v>
          </cell>
        </row>
        <row r="282">
          <cell r="F282" t="str">
            <v>SA10</v>
          </cell>
        </row>
        <row r="283">
          <cell r="F283" t="str">
            <v>KEMB</v>
          </cell>
        </row>
        <row r="285">
          <cell r="F285" t="str">
            <v>SA&lt;18</v>
          </cell>
        </row>
        <row r="286">
          <cell r="F286" t="str">
            <v>KEMB</v>
          </cell>
        </row>
        <row r="287">
          <cell r="F287" t="str">
            <v>QHAN</v>
          </cell>
        </row>
        <row r="289">
          <cell r="F289" t="str">
            <v>SA10</v>
          </cell>
        </row>
        <row r="290">
          <cell r="F290" t="str">
            <v>KEMB</v>
          </cell>
        </row>
        <row r="292">
          <cell r="F292" t="str">
            <v>SA&lt;18</v>
          </cell>
        </row>
        <row r="293">
          <cell r="F293" t="str">
            <v>KEMB</v>
          </cell>
        </row>
        <row r="294">
          <cell r="F294" t="str">
            <v>QHAN</v>
          </cell>
        </row>
        <row r="296">
          <cell r="F296" t="str">
            <v>SA10</v>
          </cell>
        </row>
        <row r="297">
          <cell r="F297" t="str">
            <v>KEMB</v>
          </cell>
        </row>
        <row r="299">
          <cell r="F299" t="str">
            <v>GVAN</v>
          </cell>
        </row>
        <row r="300">
          <cell r="F300" t="str">
            <v>GNEP</v>
          </cell>
        </row>
        <row r="301">
          <cell r="F301" t="str">
            <v>GCHO</v>
          </cell>
        </row>
        <row r="302">
          <cell r="F302" t="str">
            <v>DINH</v>
          </cell>
        </row>
        <row r="304">
          <cell r="F304" t="str">
            <v>GVAN</v>
          </cell>
        </row>
        <row r="305">
          <cell r="F305" t="str">
            <v>GNEP</v>
          </cell>
        </row>
        <row r="306">
          <cell r="F306" t="str">
            <v>GCHO</v>
          </cell>
        </row>
        <row r="307">
          <cell r="F307" t="str">
            <v>DINH</v>
          </cell>
        </row>
        <row r="309">
          <cell r="F309" t="str">
            <v>GVAN</v>
          </cell>
        </row>
        <row r="310">
          <cell r="F310" t="str">
            <v>GNEP</v>
          </cell>
        </row>
        <row r="311">
          <cell r="F311" t="str">
            <v>GCHO</v>
          </cell>
        </row>
        <row r="312">
          <cell r="F312" t="str">
            <v>DINH</v>
          </cell>
        </row>
        <row r="314">
          <cell r="F314" t="str">
            <v>GVAN</v>
          </cell>
        </row>
        <row r="315">
          <cell r="F315" t="str">
            <v>GNEP</v>
          </cell>
        </row>
        <row r="316">
          <cell r="F316" t="str">
            <v>GCHO</v>
          </cell>
        </row>
        <row r="317">
          <cell r="F317" t="str">
            <v>DINH</v>
          </cell>
        </row>
        <row r="319">
          <cell r="F319" t="str">
            <v>GVAN</v>
          </cell>
        </row>
        <row r="320">
          <cell r="F320" t="str">
            <v>GNEP</v>
          </cell>
        </row>
        <row r="321">
          <cell r="F321" t="str">
            <v>GCHO</v>
          </cell>
        </row>
        <row r="322">
          <cell r="F322" t="str">
            <v>DINH</v>
          </cell>
        </row>
        <row r="324">
          <cell r="F324" t="str">
            <v>GVAN</v>
          </cell>
        </row>
        <row r="325">
          <cell r="F325" t="str">
            <v>GNEP</v>
          </cell>
        </row>
        <row r="326">
          <cell r="F326" t="str">
            <v>GCHO</v>
          </cell>
        </row>
        <row r="327">
          <cell r="F327" t="str">
            <v>DINH</v>
          </cell>
        </row>
        <row r="329">
          <cell r="F329" t="str">
            <v>GVAN</v>
          </cell>
        </row>
        <row r="330">
          <cell r="F330" t="str">
            <v>GNEP</v>
          </cell>
        </row>
        <row r="331">
          <cell r="F331" t="str">
            <v>GCHO</v>
          </cell>
        </row>
        <row r="332">
          <cell r="F332" t="str">
            <v>DINH</v>
          </cell>
        </row>
        <row r="334">
          <cell r="F334" t="str">
            <v>GVAN</v>
          </cell>
        </row>
        <row r="335">
          <cell r="F335" t="str">
            <v>GDAC</v>
          </cell>
        </row>
        <row r="336">
          <cell r="F336" t="str">
            <v>DINH</v>
          </cell>
        </row>
        <row r="337">
          <cell r="F337" t="str">
            <v>DDIA</v>
          </cell>
        </row>
        <row r="339">
          <cell r="F339" t="str">
            <v>GVAN</v>
          </cell>
        </row>
        <row r="340">
          <cell r="F340" t="str">
            <v>GDAC</v>
          </cell>
        </row>
        <row r="341">
          <cell r="F341" t="str">
            <v>DINH</v>
          </cell>
        </row>
        <row r="342">
          <cell r="F342" t="str">
            <v>DDIA</v>
          </cell>
        </row>
        <row r="344">
          <cell r="F344" t="str">
            <v>GVAN</v>
          </cell>
        </row>
        <row r="345">
          <cell r="F345" t="str">
            <v>GNEP</v>
          </cell>
        </row>
        <row r="346">
          <cell r="F346" t="str">
            <v>GCHO</v>
          </cell>
        </row>
        <row r="347">
          <cell r="F347" t="str">
            <v>DINH</v>
          </cell>
        </row>
        <row r="349">
          <cell r="F349" t="str">
            <v>GVAN</v>
          </cell>
        </row>
        <row r="350">
          <cell r="F350" t="str">
            <v>GNEP</v>
          </cell>
        </row>
        <row r="351">
          <cell r="F351" t="str">
            <v>GCHO</v>
          </cell>
        </row>
        <row r="352">
          <cell r="F352" t="str">
            <v>DINH</v>
          </cell>
        </row>
        <row r="354">
          <cell r="F354" t="str">
            <v>GVAN</v>
          </cell>
        </row>
        <row r="355">
          <cell r="F355" t="str">
            <v>DINH</v>
          </cell>
        </row>
        <row r="357">
          <cell r="F357" t="str">
            <v>SAHI</v>
          </cell>
        </row>
        <row r="358">
          <cell r="F358" t="str">
            <v>SAHI</v>
          </cell>
        </row>
        <row r="359">
          <cell r="F359" t="str">
            <v>QHAN</v>
          </cell>
        </row>
        <row r="361">
          <cell r="F361" t="str">
            <v>KEMB</v>
          </cell>
        </row>
        <row r="362">
          <cell r="F362" t="str">
            <v>GCCT</v>
          </cell>
        </row>
        <row r="363">
          <cell r="F363" t="str">
            <v>OXY</v>
          </cell>
        </row>
        <row r="364">
          <cell r="F364" t="str">
            <v>DDEN</v>
          </cell>
        </row>
        <row r="365">
          <cell r="F365" t="str">
            <v>QHAN</v>
          </cell>
        </row>
        <row r="371">
          <cell r="F371" t="str">
            <v>GOKE</v>
          </cell>
        </row>
        <row r="372">
          <cell r="F372" t="str">
            <v>DDIA</v>
          </cell>
        </row>
        <row r="374">
          <cell r="F374" t="str">
            <v>SAHI</v>
          </cell>
        </row>
        <row r="375">
          <cell r="F375" t="str">
            <v>OXY</v>
          </cell>
        </row>
        <row r="376">
          <cell r="F376" t="str">
            <v>DDEN</v>
          </cell>
        </row>
        <row r="378">
          <cell r="F378" t="str">
            <v>SAHI</v>
          </cell>
        </row>
        <row r="379">
          <cell r="F379" t="str">
            <v>OXY</v>
          </cell>
        </row>
        <row r="380">
          <cell r="F380" t="str">
            <v>DDEN</v>
          </cell>
        </row>
        <row r="381">
          <cell r="F381" t="str">
            <v>QHAN</v>
          </cell>
        </row>
        <row r="383">
          <cell r="F383" t="str">
            <v>SAHI</v>
          </cell>
        </row>
        <row r="384">
          <cell r="F384" t="str">
            <v>OXY</v>
          </cell>
        </row>
        <row r="385">
          <cell r="F385" t="str">
            <v>DDEN</v>
          </cell>
        </row>
        <row r="386">
          <cell r="F386" t="str">
            <v>QHAN</v>
          </cell>
        </row>
        <row r="388">
          <cell r="F388" t="str">
            <v>SAHI</v>
          </cell>
        </row>
        <row r="389">
          <cell r="F389" t="str">
            <v>OXY</v>
          </cell>
        </row>
        <row r="390">
          <cell r="F390" t="str">
            <v>DDEN</v>
          </cell>
        </row>
        <row r="391">
          <cell r="F391" t="str">
            <v>QHAN</v>
          </cell>
        </row>
        <row r="393">
          <cell r="F393" t="str">
            <v>LB40</v>
          </cell>
        </row>
        <row r="394">
          <cell r="F394" t="str">
            <v>QHAN</v>
          </cell>
        </row>
        <row r="395">
          <cell r="F395" t="str">
            <v>OXY</v>
          </cell>
        </row>
        <row r="396">
          <cell r="F396" t="str">
            <v>DDEN</v>
          </cell>
        </row>
        <row r="398">
          <cell r="F398" t="str">
            <v>BM20-80</v>
          </cell>
        </row>
        <row r="399">
          <cell r="F399" t="str">
            <v>QHAN</v>
          </cell>
        </row>
        <row r="400">
          <cell r="F400" t="str">
            <v>SAHI</v>
          </cell>
        </row>
        <row r="402">
          <cell r="F402" t="str">
            <v>QHAN</v>
          </cell>
        </row>
        <row r="403">
          <cell r="F403" t="str">
            <v>SAHI</v>
          </cell>
        </row>
        <row r="405">
          <cell r="F405" t="str">
            <v>QHAN</v>
          </cell>
        </row>
        <row r="409">
          <cell r="F409" t="str">
            <v>QHAN</v>
          </cell>
        </row>
        <row r="411">
          <cell r="F411" t="str">
            <v>IndeMastic-L</v>
          </cell>
        </row>
        <row r="412">
          <cell r="F412" t="str">
            <v>IndeMastic-P</v>
          </cell>
        </row>
        <row r="413">
          <cell r="F413" t="str">
            <v>ARGO-P</v>
          </cell>
        </row>
        <row r="415">
          <cell r="F415" t="str">
            <v>IndeMastic-L</v>
          </cell>
        </row>
        <row r="416">
          <cell r="F416" t="str">
            <v>IndeMastic-P</v>
          </cell>
        </row>
        <row r="418">
          <cell r="F418" t="str">
            <v>TOLEM</v>
          </cell>
        </row>
        <row r="419">
          <cell r="F419" t="str">
            <v>TOLEU</v>
          </cell>
        </row>
        <row r="420">
          <cell r="F420" t="str">
            <v>ÑVIT</v>
          </cell>
        </row>
        <row r="422">
          <cell r="F422" t="str">
            <v>TOLEM</v>
          </cell>
        </row>
        <row r="423">
          <cell r="F423" t="str">
            <v>TOLEU</v>
          </cell>
        </row>
        <row r="424">
          <cell r="F424" t="str">
            <v>ÑVIT</v>
          </cell>
        </row>
        <row r="458">
          <cell r="F458" t="str">
            <v>GM10x20</v>
          </cell>
        </row>
        <row r="459">
          <cell r="F459" t="str">
            <v>XMTR</v>
          </cell>
        </row>
        <row r="462">
          <cell r="F462" t="str">
            <v>GM15x15</v>
          </cell>
        </row>
        <row r="463">
          <cell r="F463" t="str">
            <v>XMTR</v>
          </cell>
        </row>
        <row r="466">
          <cell r="F466" t="str">
            <v>GM15x20</v>
          </cell>
        </row>
        <row r="467">
          <cell r="F467" t="str">
            <v>XMTR</v>
          </cell>
        </row>
        <row r="472">
          <cell r="F472" t="str">
            <v>XM30</v>
          </cell>
        </row>
        <row r="475">
          <cell r="F475" t="str">
            <v>XM30</v>
          </cell>
        </row>
        <row r="478">
          <cell r="F478" t="str">
            <v>XM30</v>
          </cell>
        </row>
        <row r="485">
          <cell r="F485" t="str">
            <v>XM30</v>
          </cell>
        </row>
        <row r="488">
          <cell r="F488" t="str">
            <v>XM30</v>
          </cell>
        </row>
        <row r="491">
          <cell r="F491" t="str">
            <v>XMTR</v>
          </cell>
        </row>
        <row r="492">
          <cell r="F492" t="str">
            <v>DTRA</v>
          </cell>
        </row>
        <row r="493">
          <cell r="F493" t="str">
            <v>BOTD</v>
          </cell>
        </row>
        <row r="494">
          <cell r="F494" t="str">
            <v>BOTM</v>
          </cell>
        </row>
        <row r="496">
          <cell r="F496" t="str">
            <v>XMTR</v>
          </cell>
        </row>
        <row r="497">
          <cell r="F497" t="str">
            <v>DTRA</v>
          </cell>
        </row>
        <row r="498">
          <cell r="F498" t="str">
            <v>BOTD</v>
          </cell>
        </row>
        <row r="499">
          <cell r="F499" t="str">
            <v>BOTM</v>
          </cell>
        </row>
        <row r="501">
          <cell r="F501" t="str">
            <v>GNUN</v>
          </cell>
        </row>
        <row r="502">
          <cell r="F502" t="str">
            <v>XM30</v>
          </cell>
        </row>
        <row r="505">
          <cell r="F505" t="str">
            <v>GNUN</v>
          </cell>
        </row>
        <row r="506">
          <cell r="F506" t="str">
            <v>XM30</v>
          </cell>
        </row>
        <row r="509">
          <cell r="F509" t="str">
            <v>GA30</v>
          </cell>
        </row>
        <row r="510">
          <cell r="F510" t="str">
            <v>XMTR</v>
          </cell>
        </row>
        <row r="513">
          <cell r="F513" t="str">
            <v>TCNh</v>
          </cell>
        </row>
        <row r="514">
          <cell r="F514" t="str">
            <v>Kh-AL</v>
          </cell>
        </row>
        <row r="515">
          <cell r="F515" t="str">
            <v>BL12800</v>
          </cell>
        </row>
        <row r="517">
          <cell r="F517" t="str">
            <v>BMAU</v>
          </cell>
        </row>
        <row r="518">
          <cell r="F518" t="str">
            <v>VOIB</v>
          </cell>
        </row>
        <row r="519">
          <cell r="F519" t="str">
            <v>ADAO</v>
          </cell>
        </row>
        <row r="521">
          <cell r="F521" t="str">
            <v>VOIB</v>
          </cell>
        </row>
        <row r="522">
          <cell r="F522" t="str">
            <v>ADAO</v>
          </cell>
        </row>
        <row r="524">
          <cell r="F524" t="str">
            <v>MACT</v>
          </cell>
        </row>
        <row r="525">
          <cell r="F525" t="str">
            <v>GIAN</v>
          </cell>
        </row>
        <row r="527">
          <cell r="F527" t="str">
            <v>MACT</v>
          </cell>
        </row>
        <row r="528">
          <cell r="F528" t="str">
            <v>GIAN</v>
          </cell>
        </row>
        <row r="530">
          <cell r="F530" t="str">
            <v>XMTR</v>
          </cell>
        </row>
        <row r="531">
          <cell r="F531" t="str">
            <v>GIAN</v>
          </cell>
        </row>
        <row r="532">
          <cell r="F532" t="str">
            <v>BOTP</v>
          </cell>
        </row>
        <row r="533">
          <cell r="F533" t="str">
            <v>VOIC</v>
          </cell>
        </row>
        <row r="535">
          <cell r="F535" t="str">
            <v>XMTR</v>
          </cell>
        </row>
        <row r="536">
          <cell r="F536" t="str">
            <v>GIAN</v>
          </cell>
        </row>
        <row r="537">
          <cell r="F537" t="str">
            <v>BOTP</v>
          </cell>
        </row>
        <row r="538">
          <cell r="F538" t="str">
            <v>VOIC</v>
          </cell>
        </row>
        <row r="540">
          <cell r="F540" t="str">
            <v>SONR</v>
          </cell>
        </row>
        <row r="541">
          <cell r="F541" t="str">
            <v>XANG</v>
          </cell>
        </row>
        <row r="543">
          <cell r="F543" t="str">
            <v>SOND</v>
          </cell>
        </row>
        <row r="544">
          <cell r="F544" t="str">
            <v>XANG</v>
          </cell>
        </row>
        <row r="546">
          <cell r="F546" t="str">
            <v>SOND</v>
          </cell>
        </row>
        <row r="547">
          <cell r="F547" t="str">
            <v>XANG</v>
          </cell>
        </row>
        <row r="549">
          <cell r="F549" t="str">
            <v>SONN</v>
          </cell>
        </row>
        <row r="551">
          <cell r="F551" t="str">
            <v>FLIN</v>
          </cell>
        </row>
        <row r="553">
          <cell r="F553" t="str">
            <v>BTUM</v>
          </cell>
        </row>
        <row r="554">
          <cell r="F554" t="str">
            <v>BOTD</v>
          </cell>
        </row>
        <row r="555">
          <cell r="F555" t="str">
            <v>CUID</v>
          </cell>
        </row>
        <row r="557">
          <cell r="F557" t="str">
            <v>BTUM</v>
          </cell>
        </row>
        <row r="558">
          <cell r="F558" t="str">
            <v>GIAD</v>
          </cell>
        </row>
        <row r="559">
          <cell r="F559" t="str">
            <v>BOTD</v>
          </cell>
        </row>
        <row r="560">
          <cell r="F560" t="str">
            <v>CUID</v>
          </cell>
        </row>
        <row r="562">
          <cell r="F562" t="str">
            <v>BTUM</v>
          </cell>
        </row>
        <row r="563">
          <cell r="F563" t="str">
            <v>GIAD</v>
          </cell>
        </row>
        <row r="564">
          <cell r="F564" t="str">
            <v>BOTD</v>
          </cell>
        </row>
        <row r="565">
          <cell r="F565" t="str">
            <v>CUID</v>
          </cell>
        </row>
        <row r="567">
          <cell r="F567" t="str">
            <v>FLIN</v>
          </cell>
        </row>
        <row r="568">
          <cell r="F568" t="str">
            <v>GIAD</v>
          </cell>
        </row>
        <row r="569">
          <cell r="F569" t="str">
            <v>BOTD</v>
          </cell>
        </row>
        <row r="570">
          <cell r="F570" t="str">
            <v>CUID</v>
          </cell>
        </row>
        <row r="572">
          <cell r="F572" t="str">
            <v>BTUM</v>
          </cell>
        </row>
        <row r="573">
          <cell r="F573" t="str">
            <v>DGAI</v>
          </cell>
        </row>
        <row r="574">
          <cell r="F574" t="str">
            <v>CUID</v>
          </cell>
        </row>
        <row r="576">
          <cell r="F576" t="str">
            <v>BTUM</v>
          </cell>
        </row>
        <row r="577">
          <cell r="F577" t="str">
            <v>DGAI</v>
          </cell>
        </row>
        <row r="578">
          <cell r="F578" t="str">
            <v>CUID</v>
          </cell>
        </row>
        <row r="580">
          <cell r="F580" t="str">
            <v>BTUM</v>
          </cell>
        </row>
        <row r="581">
          <cell r="F581" t="str">
            <v>CUID</v>
          </cell>
        </row>
        <row r="583">
          <cell r="F583" t="str">
            <v>DA24</v>
          </cell>
        </row>
        <row r="585">
          <cell r="F585" t="str">
            <v>VDKT</v>
          </cell>
        </row>
        <row r="587">
          <cell r="F587" t="str">
            <v>DURASEAL</v>
          </cell>
        </row>
        <row r="589">
          <cell r="F589" t="str">
            <v>STK25</v>
          </cell>
        </row>
        <row r="590">
          <cell r="F590" t="str">
            <v>SOND</v>
          </cell>
        </row>
        <row r="591">
          <cell r="F591" t="str">
            <v>QHAN</v>
          </cell>
        </row>
        <row r="592">
          <cell r="F592" t="str">
            <v>OXY</v>
          </cell>
        </row>
        <row r="593">
          <cell r="F593" t="str">
            <v>DDEN</v>
          </cell>
        </row>
        <row r="595">
          <cell r="F595" t="str">
            <v>STK50</v>
          </cell>
        </row>
        <row r="596">
          <cell r="F596" t="str">
            <v>SOND</v>
          </cell>
        </row>
        <row r="597">
          <cell r="F597" t="str">
            <v>QHAN</v>
          </cell>
        </row>
        <row r="598">
          <cell r="F598" t="str">
            <v>OXY</v>
          </cell>
        </row>
        <row r="599">
          <cell r="F599" t="str">
            <v>DDEN</v>
          </cell>
        </row>
        <row r="601">
          <cell r="F601" t="str">
            <v>STK80</v>
          </cell>
        </row>
        <row r="602">
          <cell r="F602" t="str">
            <v>SOND</v>
          </cell>
        </row>
        <row r="603">
          <cell r="F603" t="str">
            <v>QHAN</v>
          </cell>
        </row>
        <row r="604">
          <cell r="F604" t="str">
            <v>OXY</v>
          </cell>
        </row>
        <row r="605">
          <cell r="F605" t="str">
            <v>DDEN</v>
          </cell>
        </row>
        <row r="607">
          <cell r="F607" t="str">
            <v>STK100</v>
          </cell>
        </row>
        <row r="608">
          <cell r="F608" t="str">
            <v>SOND</v>
          </cell>
        </row>
        <row r="609">
          <cell r="F609" t="str">
            <v>QHAN</v>
          </cell>
        </row>
        <row r="610">
          <cell r="F610" t="str">
            <v>OXY</v>
          </cell>
        </row>
        <row r="611">
          <cell r="F611" t="str">
            <v>DDEN</v>
          </cell>
        </row>
        <row r="613">
          <cell r="F613" t="str">
            <v>STK140</v>
          </cell>
        </row>
        <row r="614">
          <cell r="F614" t="str">
            <v>SOND</v>
          </cell>
        </row>
        <row r="615">
          <cell r="F615" t="str">
            <v>QHAN</v>
          </cell>
        </row>
        <row r="616">
          <cell r="F616" t="str">
            <v>OXY</v>
          </cell>
        </row>
        <row r="617">
          <cell r="F617" t="str">
            <v>DDEN</v>
          </cell>
        </row>
        <row r="619">
          <cell r="F619" t="str">
            <v>STK200</v>
          </cell>
        </row>
        <row r="620">
          <cell r="F620" t="str">
            <v>SOND</v>
          </cell>
        </row>
        <row r="621">
          <cell r="F621" t="str">
            <v>QHAN</v>
          </cell>
        </row>
        <row r="622">
          <cell r="F622" t="str">
            <v>OXY</v>
          </cell>
        </row>
        <row r="623">
          <cell r="F623" t="str">
            <v>DDEN</v>
          </cell>
        </row>
        <row r="625">
          <cell r="F625" t="str">
            <v>STK250</v>
          </cell>
        </row>
        <row r="626">
          <cell r="F626" t="str">
            <v>SOND</v>
          </cell>
        </row>
        <row r="627">
          <cell r="F627" t="str">
            <v>QHAN</v>
          </cell>
        </row>
        <row r="628">
          <cell r="F628" t="str">
            <v>OXY</v>
          </cell>
        </row>
        <row r="629">
          <cell r="F629" t="str">
            <v>DDEN</v>
          </cell>
        </row>
        <row r="631">
          <cell r="F631" t="str">
            <v>STK25</v>
          </cell>
        </row>
        <row r="632">
          <cell r="F632" t="str">
            <v>BTUM</v>
          </cell>
        </row>
        <row r="633">
          <cell r="F633" t="str">
            <v>XANG</v>
          </cell>
        </row>
        <row r="634">
          <cell r="F634" t="str">
            <v>CUID</v>
          </cell>
        </row>
        <row r="635">
          <cell r="F635" t="str">
            <v>QHAN</v>
          </cell>
        </row>
        <row r="636">
          <cell r="F636" t="str">
            <v>OXY</v>
          </cell>
        </row>
        <row r="637">
          <cell r="F637" t="str">
            <v>DDEN</v>
          </cell>
        </row>
        <row r="639">
          <cell r="F639" t="str">
            <v>STK80</v>
          </cell>
        </row>
        <row r="640">
          <cell r="F640" t="str">
            <v>BTUM</v>
          </cell>
        </row>
        <row r="641">
          <cell r="F641" t="str">
            <v>XANG</v>
          </cell>
        </row>
        <row r="642">
          <cell r="F642" t="str">
            <v>CUID</v>
          </cell>
        </row>
        <row r="643">
          <cell r="F643" t="str">
            <v>QHAN</v>
          </cell>
        </row>
        <row r="644">
          <cell r="F644" t="str">
            <v>OXY</v>
          </cell>
        </row>
        <row r="645">
          <cell r="F645" t="str">
            <v>DDEN</v>
          </cell>
        </row>
        <row r="647">
          <cell r="F647" t="str">
            <v>STK100</v>
          </cell>
        </row>
        <row r="648">
          <cell r="F648" t="str">
            <v>BTUM</v>
          </cell>
        </row>
        <row r="649">
          <cell r="F649" t="str">
            <v>XANG</v>
          </cell>
        </row>
        <row r="650">
          <cell r="F650" t="str">
            <v>CUID</v>
          </cell>
        </row>
        <row r="651">
          <cell r="F651" t="str">
            <v>QHAN</v>
          </cell>
        </row>
        <row r="652">
          <cell r="F652" t="str">
            <v>OXY</v>
          </cell>
        </row>
        <row r="653">
          <cell r="F653" t="str">
            <v>DDEN</v>
          </cell>
        </row>
        <row r="655">
          <cell r="F655" t="str">
            <v>STK150</v>
          </cell>
        </row>
        <row r="656">
          <cell r="F656" t="str">
            <v>BTUM</v>
          </cell>
        </row>
        <row r="657">
          <cell r="F657" t="str">
            <v>XANG</v>
          </cell>
        </row>
        <row r="658">
          <cell r="F658" t="str">
            <v>CUID</v>
          </cell>
        </row>
        <row r="659">
          <cell r="F659" t="str">
            <v>QHAN</v>
          </cell>
        </row>
        <row r="660">
          <cell r="F660" t="str">
            <v>OXY</v>
          </cell>
        </row>
        <row r="661">
          <cell r="F661" t="str">
            <v>DDEN</v>
          </cell>
        </row>
        <row r="663">
          <cell r="F663" t="str">
            <v>STK200</v>
          </cell>
        </row>
        <row r="664">
          <cell r="F664" t="str">
            <v>BTUM</v>
          </cell>
        </row>
        <row r="665">
          <cell r="F665" t="str">
            <v>XANG</v>
          </cell>
        </row>
        <row r="666">
          <cell r="F666" t="str">
            <v>CUID</v>
          </cell>
        </row>
        <row r="667">
          <cell r="F667" t="str">
            <v>QHAN</v>
          </cell>
        </row>
        <row r="668">
          <cell r="F668" t="str">
            <v>OXY</v>
          </cell>
        </row>
        <row r="669">
          <cell r="F669" t="str">
            <v>DDEN</v>
          </cell>
        </row>
        <row r="671">
          <cell r="F671" t="str">
            <v>STK250</v>
          </cell>
        </row>
        <row r="672">
          <cell r="F672" t="str">
            <v>BTUM</v>
          </cell>
        </row>
        <row r="673">
          <cell r="F673" t="str">
            <v>XANG</v>
          </cell>
        </row>
        <row r="674">
          <cell r="F674" t="str">
            <v>CUID</v>
          </cell>
        </row>
        <row r="675">
          <cell r="F675" t="str">
            <v>QHAN</v>
          </cell>
        </row>
        <row r="676">
          <cell r="F676" t="str">
            <v>OXY</v>
          </cell>
        </row>
        <row r="677">
          <cell r="F677" t="str">
            <v>DDEN</v>
          </cell>
        </row>
        <row r="679">
          <cell r="F679" t="str">
            <v>PVC114</v>
          </cell>
        </row>
        <row r="680">
          <cell r="F680" t="str">
            <v>alcol</v>
          </cell>
        </row>
        <row r="681">
          <cell r="F681" t="str">
            <v>KEO</v>
          </cell>
        </row>
        <row r="683">
          <cell r="F683" t="str">
            <v>Co-STK250</v>
          </cell>
        </row>
        <row r="684">
          <cell r="F684" t="str">
            <v>SOND</v>
          </cell>
        </row>
        <row r="685">
          <cell r="F685" t="str">
            <v>QHAN</v>
          </cell>
        </row>
        <row r="687">
          <cell r="F687" t="str">
            <v>Co-STK25</v>
          </cell>
        </row>
        <row r="688">
          <cell r="F688" t="str">
            <v>SOND</v>
          </cell>
        </row>
        <row r="689">
          <cell r="F689" t="str">
            <v>QHAN</v>
          </cell>
        </row>
        <row r="691">
          <cell r="F691" t="str">
            <v>Co-STK80</v>
          </cell>
        </row>
        <row r="692">
          <cell r="F692" t="str">
            <v>SOND</v>
          </cell>
        </row>
        <row r="693">
          <cell r="F693" t="str">
            <v>QHAN</v>
          </cell>
        </row>
        <row r="695">
          <cell r="F695" t="str">
            <v>Co-STK100</v>
          </cell>
        </row>
        <row r="696">
          <cell r="F696" t="str">
            <v>SOND</v>
          </cell>
        </row>
        <row r="697">
          <cell r="F697" t="str">
            <v>QHAN</v>
          </cell>
        </row>
        <row r="699">
          <cell r="F699" t="str">
            <v>Co-STK150</v>
          </cell>
        </row>
        <row r="700">
          <cell r="F700" t="str">
            <v>SOND</v>
          </cell>
        </row>
        <row r="701">
          <cell r="F701" t="str">
            <v>QHAN</v>
          </cell>
        </row>
        <row r="703">
          <cell r="F703" t="str">
            <v>Co-STK200</v>
          </cell>
        </row>
        <row r="704">
          <cell r="F704" t="str">
            <v>SOND</v>
          </cell>
        </row>
        <row r="705">
          <cell r="F705" t="str">
            <v>QHAN</v>
          </cell>
        </row>
        <row r="707">
          <cell r="F707" t="str">
            <v>Co-STK250</v>
          </cell>
        </row>
        <row r="708">
          <cell r="F708" t="str">
            <v>SOND</v>
          </cell>
        </row>
        <row r="709">
          <cell r="F709" t="str">
            <v>QHAN</v>
          </cell>
        </row>
        <row r="711">
          <cell r="F711" t="str">
            <v>Te-STK100</v>
          </cell>
        </row>
        <row r="712">
          <cell r="F712" t="str">
            <v>BTUM</v>
          </cell>
        </row>
        <row r="713">
          <cell r="F713" t="str">
            <v>XANG</v>
          </cell>
        </row>
        <row r="714">
          <cell r="F714" t="str">
            <v>CUID</v>
          </cell>
        </row>
        <row r="715">
          <cell r="F715" t="str">
            <v>CAOSU</v>
          </cell>
        </row>
        <row r="716">
          <cell r="F716" t="str">
            <v>BM12-100</v>
          </cell>
        </row>
        <row r="718">
          <cell r="F718" t="str">
            <v>C-STK150</v>
          </cell>
        </row>
        <row r="719">
          <cell r="F719" t="str">
            <v>BTUM</v>
          </cell>
        </row>
        <row r="720">
          <cell r="F720" t="str">
            <v>XANG</v>
          </cell>
        </row>
        <row r="721">
          <cell r="F721" t="str">
            <v>CUID</v>
          </cell>
        </row>
        <row r="722">
          <cell r="F722" t="str">
            <v>CAOSU</v>
          </cell>
        </row>
        <row r="723">
          <cell r="F723" t="str">
            <v>BM12-100</v>
          </cell>
        </row>
        <row r="725">
          <cell r="F725" t="str">
            <v>C-STK200</v>
          </cell>
        </row>
        <row r="726">
          <cell r="F726" t="str">
            <v>BTUM</v>
          </cell>
        </row>
        <row r="727">
          <cell r="F727" t="str">
            <v>XANG</v>
          </cell>
        </row>
        <row r="728">
          <cell r="F728" t="str">
            <v>CUID</v>
          </cell>
        </row>
        <row r="729">
          <cell r="F729" t="str">
            <v>CAOSU</v>
          </cell>
        </row>
        <row r="730">
          <cell r="F730" t="str">
            <v>BM12-100</v>
          </cell>
        </row>
        <row r="732">
          <cell r="F732" t="str">
            <v>C-STK250</v>
          </cell>
        </row>
        <row r="733">
          <cell r="F733" t="str">
            <v>BTUM</v>
          </cell>
        </row>
        <row r="734">
          <cell r="F734" t="str">
            <v>XANG</v>
          </cell>
        </row>
        <row r="735">
          <cell r="F735" t="str">
            <v>CUID</v>
          </cell>
        </row>
        <row r="736">
          <cell r="F736" t="str">
            <v>CAOSU</v>
          </cell>
        </row>
        <row r="737">
          <cell r="F737" t="str">
            <v>BM12-100</v>
          </cell>
        </row>
        <row r="739">
          <cell r="F739" t="str">
            <v>Te-STK150</v>
          </cell>
        </row>
        <row r="740">
          <cell r="F740" t="str">
            <v>BTUM</v>
          </cell>
        </row>
        <row r="741">
          <cell r="F741" t="str">
            <v>XANG</v>
          </cell>
        </row>
        <row r="742">
          <cell r="F742" t="str">
            <v>CUID</v>
          </cell>
        </row>
        <row r="743">
          <cell r="F743" t="str">
            <v>CAOSU</v>
          </cell>
        </row>
        <row r="744">
          <cell r="F744" t="str">
            <v>BM12-100</v>
          </cell>
        </row>
        <row r="746">
          <cell r="F746" t="str">
            <v>Te-STK200</v>
          </cell>
        </row>
        <row r="747">
          <cell r="F747" t="str">
            <v>BTUM</v>
          </cell>
        </row>
        <row r="748">
          <cell r="F748" t="str">
            <v>XANG</v>
          </cell>
        </row>
        <row r="749">
          <cell r="F749" t="str">
            <v>CUID</v>
          </cell>
        </row>
        <row r="750">
          <cell r="F750" t="str">
            <v>CAOSU</v>
          </cell>
        </row>
        <row r="751">
          <cell r="F751" t="str">
            <v>BM12-100</v>
          </cell>
        </row>
        <row r="753">
          <cell r="F753" t="str">
            <v>Te-STK250</v>
          </cell>
        </row>
        <row r="754">
          <cell r="F754" t="str">
            <v>BTUM</v>
          </cell>
        </row>
        <row r="755">
          <cell r="F755" t="str">
            <v>XANG</v>
          </cell>
        </row>
        <row r="756">
          <cell r="F756" t="str">
            <v>CUID</v>
          </cell>
        </row>
        <row r="757">
          <cell r="F757" t="str">
            <v>CAOSU</v>
          </cell>
        </row>
        <row r="758">
          <cell r="F758" t="str">
            <v>BM12-100</v>
          </cell>
        </row>
        <row r="760">
          <cell r="F760" t="str">
            <v>Va-OT25</v>
          </cell>
        </row>
        <row r="761">
          <cell r="F761" t="str">
            <v>CAOSU</v>
          </cell>
        </row>
        <row r="762">
          <cell r="F762" t="str">
            <v>MAZUT</v>
          </cell>
        </row>
        <row r="763">
          <cell r="F763" t="str">
            <v>SOND</v>
          </cell>
        </row>
        <row r="764">
          <cell r="F764" t="str">
            <v>BM12-100</v>
          </cell>
        </row>
        <row r="766">
          <cell r="F766" t="str">
            <v>Va-OT70</v>
          </cell>
        </row>
        <row r="767">
          <cell r="F767" t="str">
            <v>CAOSU</v>
          </cell>
        </row>
        <row r="768">
          <cell r="F768" t="str">
            <v>MAZUT</v>
          </cell>
        </row>
        <row r="769">
          <cell r="F769" t="str">
            <v>SOND</v>
          </cell>
        </row>
        <row r="770">
          <cell r="F770" t="str">
            <v>BM12-100</v>
          </cell>
        </row>
        <row r="772">
          <cell r="F772" t="str">
            <v>Va-OT100</v>
          </cell>
        </row>
        <row r="773">
          <cell r="F773" t="str">
            <v>CAOSU</v>
          </cell>
        </row>
        <row r="774">
          <cell r="F774" t="str">
            <v>MAZUT</v>
          </cell>
        </row>
        <row r="775">
          <cell r="F775" t="str">
            <v>SOND</v>
          </cell>
        </row>
        <row r="776">
          <cell r="F776" t="str">
            <v>BM12-100</v>
          </cell>
        </row>
        <row r="778">
          <cell r="F778" t="str">
            <v>Va-OT150</v>
          </cell>
        </row>
        <row r="779">
          <cell r="F779" t="str">
            <v>CAOSU</v>
          </cell>
        </row>
        <row r="780">
          <cell r="F780" t="str">
            <v>MAZUT</v>
          </cell>
        </row>
        <row r="781">
          <cell r="F781" t="str">
            <v>SOND</v>
          </cell>
        </row>
        <row r="782">
          <cell r="F782" t="str">
            <v>BM12-100</v>
          </cell>
        </row>
        <row r="784">
          <cell r="F784" t="str">
            <v>Va-OT200</v>
          </cell>
        </row>
        <row r="785">
          <cell r="F785" t="str">
            <v>CAOSU</v>
          </cell>
        </row>
        <row r="786">
          <cell r="F786" t="str">
            <v>MAZUT</v>
          </cell>
        </row>
        <row r="787">
          <cell r="F787" t="str">
            <v>SOND</v>
          </cell>
        </row>
        <row r="788">
          <cell r="F788" t="str">
            <v>BM12-100</v>
          </cell>
        </row>
        <row r="790">
          <cell r="F790" t="str">
            <v>Va-OT250</v>
          </cell>
        </row>
        <row r="791">
          <cell r="F791" t="str">
            <v>CAOSU</v>
          </cell>
        </row>
        <row r="792">
          <cell r="F792" t="str">
            <v>MAZUT</v>
          </cell>
        </row>
        <row r="793">
          <cell r="F793" t="str">
            <v>SOND</v>
          </cell>
        </row>
        <row r="794">
          <cell r="F794" t="str">
            <v>BM12-100</v>
          </cell>
        </row>
        <row r="796">
          <cell r="F796" t="str">
            <v>Co-PVC114</v>
          </cell>
        </row>
        <row r="797">
          <cell r="F797" t="str">
            <v>ALCOL</v>
          </cell>
        </row>
        <row r="798">
          <cell r="F798" t="str">
            <v>KEO</v>
          </cell>
        </row>
        <row r="800">
          <cell r="F800" t="str">
            <v>SA10</v>
          </cell>
        </row>
        <row r="801">
          <cell r="F801" t="str">
            <v>GOKE</v>
          </cell>
        </row>
        <row r="805">
          <cell r="F805" t="str">
            <v>XM30</v>
          </cell>
        </row>
        <row r="806">
          <cell r="F806" t="str">
            <v>VOIC</v>
          </cell>
        </row>
        <row r="807">
          <cell r="F807" t="str">
            <v>CATV</v>
          </cell>
        </row>
        <row r="809">
          <cell r="F809" t="str">
            <v>XM30</v>
          </cell>
        </row>
        <row r="810">
          <cell r="F810" t="str">
            <v>VOIC</v>
          </cell>
        </row>
        <row r="811">
          <cell r="F811" t="str">
            <v>CATV</v>
          </cell>
        </row>
        <row r="813">
          <cell r="F813" t="str">
            <v>XM30</v>
          </cell>
        </row>
        <row r="814">
          <cell r="F814" t="str">
            <v>CATV</v>
          </cell>
        </row>
        <row r="816">
          <cell r="F816" t="str">
            <v>XM30</v>
          </cell>
        </row>
        <row r="817">
          <cell r="F817" t="str">
            <v>CATV</v>
          </cell>
        </row>
        <row r="819">
          <cell r="F819" t="str">
            <v>XM30</v>
          </cell>
        </row>
        <row r="820">
          <cell r="F820" t="str">
            <v>CATV</v>
          </cell>
        </row>
        <row r="822">
          <cell r="F822" t="str">
            <v>XM30</v>
          </cell>
        </row>
        <row r="823">
          <cell r="F823" t="str">
            <v>CATV</v>
          </cell>
        </row>
        <row r="825">
          <cell r="F825" t="str">
            <v>XM30</v>
          </cell>
        </row>
        <row r="826">
          <cell r="F826" t="str">
            <v>CATV</v>
          </cell>
        </row>
        <row r="829">
          <cell r="F829" t="str">
            <v>XM30</v>
          </cell>
        </row>
        <row r="830">
          <cell r="F830" t="str">
            <v>CATV</v>
          </cell>
        </row>
        <row r="831">
          <cell r="F831" t="str">
            <v>DA12</v>
          </cell>
        </row>
        <row r="833">
          <cell r="F833" t="str">
            <v>XM30</v>
          </cell>
        </row>
        <row r="834">
          <cell r="F834" t="str">
            <v>CATV</v>
          </cell>
        </row>
        <row r="835">
          <cell r="F835" t="str">
            <v>DA12</v>
          </cell>
        </row>
        <row r="837">
          <cell r="F837" t="str">
            <v>XM30</v>
          </cell>
        </row>
        <row r="838">
          <cell r="F838" t="str">
            <v>CATV</v>
          </cell>
        </row>
        <row r="839">
          <cell r="F839" t="str">
            <v>DA12</v>
          </cell>
        </row>
        <row r="841">
          <cell r="F841" t="str">
            <v>XM30</v>
          </cell>
        </row>
        <row r="842">
          <cell r="F842" t="str">
            <v>CATV</v>
          </cell>
        </row>
        <row r="843">
          <cell r="F843" t="str">
            <v>DA24</v>
          </cell>
        </row>
        <row r="845">
          <cell r="F845" t="str">
            <v>XM30</v>
          </cell>
        </row>
        <row r="846">
          <cell r="F846" t="str">
            <v>CATV</v>
          </cell>
        </row>
        <row r="847">
          <cell r="F847" t="str">
            <v>DA46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
      <sheetName val="tmdg"/>
      <sheetName val="mavl"/>
      <sheetName val="Module4"/>
      <sheetName val="Module1"/>
      <sheetName val="Module2"/>
      <sheetName val="Module3"/>
      <sheetName val="Dinh Muc VT"/>
      <sheetName val="Tien Luong"/>
    </sheetNames>
    <sheetDataSet>
      <sheetData sheetId="0"/>
      <sheetData sheetId="1"/>
      <sheetData sheetId="2" refreshError="1">
        <row r="5">
          <cell r="B5" t="str">
            <v>A.001</v>
          </cell>
          <cell r="C5" t="str">
            <v>Xi maêng PC30</v>
          </cell>
        </row>
        <row r="6">
          <cell r="B6" t="str">
            <v>A.002</v>
          </cell>
          <cell r="C6" t="str">
            <v>Xi maêng PC40</v>
          </cell>
        </row>
        <row r="7">
          <cell r="B7" t="str">
            <v>A.003</v>
          </cell>
          <cell r="C7" t="str">
            <v>Theùp troøn f &lt;=10</v>
          </cell>
        </row>
        <row r="8">
          <cell r="B8" t="str">
            <v>A.004</v>
          </cell>
          <cell r="C8" t="str">
            <v>Theùp troøn f &lt;=18</v>
          </cell>
        </row>
        <row r="9">
          <cell r="B9" t="str">
            <v>A.005</v>
          </cell>
          <cell r="C9" t="str">
            <v>Theùp troøn f &gt;18</v>
          </cell>
        </row>
        <row r="10">
          <cell r="B10" t="str">
            <v>A.006</v>
          </cell>
          <cell r="C10" t="str">
            <v>Caùt suoáùi</v>
          </cell>
        </row>
        <row r="11">
          <cell r="B11" t="str">
            <v>A.007</v>
          </cell>
          <cell r="C11" t="str">
            <v>Caùt ñoài</v>
          </cell>
        </row>
        <row r="12">
          <cell r="B12" t="str">
            <v>A.008</v>
          </cell>
          <cell r="C12" t="str">
            <v>Ñaù 0,5x1</v>
          </cell>
        </row>
        <row r="13">
          <cell r="B13" t="str">
            <v>A.009</v>
          </cell>
          <cell r="C13" t="str">
            <v>Ñaù 1x2</v>
          </cell>
        </row>
        <row r="14">
          <cell r="B14" t="str">
            <v>A.010</v>
          </cell>
          <cell r="C14" t="str">
            <v>Ñaù 2x4</v>
          </cell>
        </row>
        <row r="15">
          <cell r="B15" t="str">
            <v>A.011</v>
          </cell>
          <cell r="C15" t="str">
            <v>Ñaù bloca</v>
          </cell>
        </row>
        <row r="16">
          <cell r="B16" t="str">
            <v>A.012</v>
          </cell>
          <cell r="C16" t="str">
            <v>Ñaù hoäc</v>
          </cell>
        </row>
        <row r="17">
          <cell r="B17" t="str">
            <v>A.013</v>
          </cell>
          <cell r="C17" t="str">
            <v>Ñaù 4x6</v>
          </cell>
        </row>
        <row r="18">
          <cell r="B18" t="str">
            <v>A.014</v>
          </cell>
          <cell r="C18" t="str">
            <v>Caáp phoái 0-4</v>
          </cell>
        </row>
        <row r="19">
          <cell r="B19" t="str">
            <v>A.015</v>
          </cell>
          <cell r="C19" t="str">
            <v>Ñaù 10.10.20</v>
          </cell>
        </row>
        <row r="20">
          <cell r="B20" t="str">
            <v>A.016</v>
          </cell>
          <cell r="C20" t="str">
            <v>Ñaù 15.20.25</v>
          </cell>
        </row>
        <row r="21">
          <cell r="B21" t="str">
            <v>A.017</v>
          </cell>
          <cell r="C21" t="str">
            <v>Ñaù 20.20.25</v>
          </cell>
        </row>
        <row r="22">
          <cell r="B22" t="str">
            <v>A.018</v>
          </cell>
          <cell r="C22" t="str">
            <v>Soûi soâng</v>
          </cell>
        </row>
        <row r="23">
          <cell r="B23" t="str">
            <v>A.019</v>
          </cell>
          <cell r="C23" t="str">
            <v>Soûi ñoài</v>
          </cell>
        </row>
        <row r="24">
          <cell r="B24" t="str">
            <v>A.020</v>
          </cell>
          <cell r="C24" t="str">
            <v>Caây choáng</v>
          </cell>
        </row>
        <row r="25">
          <cell r="B25" t="str">
            <v>A.021</v>
          </cell>
          <cell r="C25" t="str">
            <v>Gaïch oáng</v>
          </cell>
        </row>
        <row r="26">
          <cell r="B26" t="str">
            <v>A.022</v>
          </cell>
          <cell r="C26" t="str">
            <v>Gaïch theû</v>
          </cell>
        </row>
        <row r="27">
          <cell r="B27" t="str">
            <v>A.023</v>
          </cell>
          <cell r="C27" t="str">
            <v>Gaïch khía</v>
          </cell>
        </row>
        <row r="28">
          <cell r="B28" t="str">
            <v>A.024</v>
          </cell>
          <cell r="C28" t="str">
            <v>Gaïch tuynen</v>
          </cell>
        </row>
        <row r="29">
          <cell r="B29" t="str">
            <v>A.025</v>
          </cell>
          <cell r="C29" t="str">
            <v>Sôn goã,sôn choáng ræ</v>
          </cell>
        </row>
        <row r="30">
          <cell r="B30" t="str">
            <v>A.026</v>
          </cell>
          <cell r="C30" t="str">
            <v>Sôn</v>
          </cell>
        </row>
        <row r="31">
          <cell r="B31" t="str">
            <v>A.027</v>
          </cell>
          <cell r="C31" t="str">
            <v>Goã xeû</v>
          </cell>
        </row>
        <row r="32">
          <cell r="B32" t="str">
            <v>A.028</v>
          </cell>
          <cell r="C32" t="str">
            <v>Goã coáp pha</v>
          </cell>
        </row>
        <row r="33">
          <cell r="B33" t="str">
            <v>A.029</v>
          </cell>
          <cell r="C33" t="str">
            <v>Ñinh</v>
          </cell>
        </row>
        <row r="34">
          <cell r="B34" t="str">
            <v>A.030</v>
          </cell>
          <cell r="C34" t="str">
            <v>Daây theùp</v>
          </cell>
        </row>
        <row r="35">
          <cell r="B35" t="str">
            <v>A.031</v>
          </cell>
          <cell r="C35" t="str">
            <v>Coïc goã (cöø traøm)</v>
          </cell>
        </row>
        <row r="36">
          <cell r="B36" t="str">
            <v>A.032</v>
          </cell>
          <cell r="C36" t="str">
            <v>Daây ñieän(20/10)</v>
          </cell>
        </row>
        <row r="37">
          <cell r="B37" t="str">
            <v>A.033</v>
          </cell>
          <cell r="C37" t="str">
            <v>Oáng nhöïa</v>
          </cell>
        </row>
        <row r="38">
          <cell r="B38" t="str">
            <v>A.034</v>
          </cell>
          <cell r="C38" t="str">
            <v>Oáng saét</v>
          </cell>
        </row>
        <row r="39">
          <cell r="B39" t="str">
            <v>A.035</v>
          </cell>
          <cell r="C39" t="str">
            <v>Cuûi</v>
          </cell>
        </row>
        <row r="40">
          <cell r="B40" t="str">
            <v>A.036</v>
          </cell>
          <cell r="C40" t="str">
            <v>Xaêng</v>
          </cell>
        </row>
        <row r="41">
          <cell r="B41" t="str">
            <v>A.037</v>
          </cell>
          <cell r="C41" t="str">
            <v>Daàu</v>
          </cell>
        </row>
        <row r="42">
          <cell r="B42" t="str">
            <v>A.038</v>
          </cell>
          <cell r="C42" t="str">
            <v>Nhôùt</v>
          </cell>
        </row>
        <row r="43">
          <cell r="B43" t="str">
            <v>A.039</v>
          </cell>
          <cell r="C43" t="str">
            <v>Ñinh ñóa</v>
          </cell>
        </row>
        <row r="44">
          <cell r="B44" t="str">
            <v>A.040</v>
          </cell>
          <cell r="C44" t="str">
            <v>Ñinh,bulon</v>
          </cell>
        </row>
        <row r="45">
          <cell r="B45" t="str">
            <v>A.041</v>
          </cell>
          <cell r="C45" t="str">
            <v>Nhöïa</v>
          </cell>
        </row>
        <row r="46">
          <cell r="B46" t="str">
            <v>A.042</v>
          </cell>
          <cell r="C46" t="str">
            <v>Ñaát ñeøn</v>
          </cell>
        </row>
        <row r="47">
          <cell r="B47" t="str">
            <v>A.043</v>
          </cell>
          <cell r="C47" t="str">
            <v>Ñaát dính</v>
          </cell>
        </row>
        <row r="48">
          <cell r="B48" t="str">
            <v>A.044</v>
          </cell>
          <cell r="C48" t="str">
            <v>Ñaát seùt deûo</v>
          </cell>
        </row>
        <row r="49">
          <cell r="B49" t="str">
            <v>A.045</v>
          </cell>
          <cell r="C49" t="str">
            <v>Ñaát soûi ñoû</v>
          </cell>
        </row>
        <row r="50">
          <cell r="B50" t="str">
            <v>A.046</v>
          </cell>
          <cell r="C50" t="str">
            <v>Boät ñaù</v>
          </cell>
        </row>
        <row r="51">
          <cell r="B51" t="str">
            <v>A.047</v>
          </cell>
          <cell r="C51" t="str">
            <v>Caùt saïn</v>
          </cell>
        </row>
        <row r="52">
          <cell r="B52" t="str">
            <v>A.048</v>
          </cell>
          <cell r="C52" t="str">
            <v>Daây chaùy chaäm</v>
          </cell>
        </row>
        <row r="53">
          <cell r="B53" t="str">
            <v>A.049</v>
          </cell>
          <cell r="C53" t="str">
            <v>Daây noå</v>
          </cell>
        </row>
        <row r="54">
          <cell r="B54" t="str">
            <v>A.050</v>
          </cell>
          <cell r="C54" t="str">
            <v>Kíp ñieän</v>
          </cell>
        </row>
        <row r="55">
          <cell r="B55" t="str">
            <v>A.051</v>
          </cell>
          <cell r="C55" t="str">
            <v>Daây thöøng</v>
          </cell>
        </row>
        <row r="56">
          <cell r="B56" t="str">
            <v>A.052</v>
          </cell>
          <cell r="C56" t="str">
            <v>Oxy</v>
          </cell>
        </row>
        <row r="57">
          <cell r="B57" t="str">
            <v>A.053</v>
          </cell>
          <cell r="C57" t="str">
            <v>Que haøn saéùt</v>
          </cell>
        </row>
        <row r="58">
          <cell r="B58" t="str">
            <v>A.054</v>
          </cell>
          <cell r="C58" t="str">
            <v>Thuoác noå</v>
          </cell>
        </row>
        <row r="59">
          <cell r="B59" t="str">
            <v>A.055</v>
          </cell>
          <cell r="C59" t="str">
            <v>Vaøy caàu</v>
          </cell>
        </row>
        <row r="60">
          <cell r="B60" t="str">
            <v>A.056</v>
          </cell>
          <cell r="C60" t="str">
            <v>Mazut</v>
          </cell>
        </row>
        <row r="61">
          <cell r="B61" t="str">
            <v>A.057</v>
          </cell>
          <cell r="C61" t="str">
            <v>Giaáy daàu</v>
          </cell>
        </row>
        <row r="62">
          <cell r="B62" t="str">
            <v>A.058</v>
          </cell>
          <cell r="C62" t="str">
            <v>Ñay</v>
          </cell>
        </row>
        <row r="63">
          <cell r="B63" t="str">
            <v>A.059</v>
          </cell>
          <cell r="C63" t="str">
            <v>Toân laù</v>
          </cell>
        </row>
        <row r="64">
          <cell r="B64" t="str">
            <v>A.060</v>
          </cell>
          <cell r="C64" t="str">
            <v>Theùp goùc</v>
          </cell>
        </row>
        <row r="65">
          <cell r="B65" t="str">
            <v>A.061</v>
          </cell>
          <cell r="C65" t="str">
            <v>Theùp taám</v>
          </cell>
        </row>
        <row r="66">
          <cell r="B66" t="str">
            <v>A.062</v>
          </cell>
          <cell r="C66" t="str">
            <v>Bulon M10</v>
          </cell>
        </row>
        <row r="67">
          <cell r="B67" t="str">
            <v>A.063</v>
          </cell>
          <cell r="C67" t="str">
            <v>Hôi gioù</v>
          </cell>
        </row>
        <row r="68">
          <cell r="B68" t="str">
            <v>A.064</v>
          </cell>
          <cell r="C68" t="str">
            <v>Hôi ñaù</v>
          </cell>
        </row>
        <row r="69">
          <cell r="B69" t="str">
            <v>A.065</v>
          </cell>
          <cell r="C69" t="str">
            <v>Saøn caàu</v>
          </cell>
        </row>
        <row r="70">
          <cell r="B70" t="str">
            <v>A.066</v>
          </cell>
          <cell r="C70" t="str">
            <v>Bulon 25-350</v>
          </cell>
        </row>
        <row r="71">
          <cell r="B71" t="str">
            <v>A.067</v>
          </cell>
          <cell r="C71" t="str">
            <v>Voâi</v>
          </cell>
        </row>
        <row r="72">
          <cell r="B72" t="str">
            <v>A.068</v>
          </cell>
          <cell r="C72" t="str">
            <v>Coâng taéc</v>
          </cell>
        </row>
        <row r="73">
          <cell r="B73" t="str">
            <v>A.069</v>
          </cell>
          <cell r="C73" t="str">
            <v>Caàu chì</v>
          </cell>
        </row>
        <row r="74">
          <cell r="B74" t="str">
            <v>A.070</v>
          </cell>
          <cell r="C74" t="str">
            <v>Boùng ñeøn</v>
          </cell>
        </row>
        <row r="75">
          <cell r="B75" t="str">
            <v>A.071</v>
          </cell>
          <cell r="C75" t="str">
            <v>Coïc theùp</v>
          </cell>
        </row>
        <row r="76">
          <cell r="B76" t="str">
            <v>A.072</v>
          </cell>
          <cell r="C76" t="str">
            <v>Nöôùc</v>
          </cell>
        </row>
        <row r="77">
          <cell r="B77" t="str">
            <v>A.073</v>
          </cell>
          <cell r="C77" t="str">
            <v>Keïp oáng</v>
          </cell>
        </row>
        <row r="78">
          <cell r="B78" t="str">
            <v>A.074</v>
          </cell>
          <cell r="C78" t="str">
            <v>Daây 3 loûi</v>
          </cell>
        </row>
        <row r="79">
          <cell r="B79" t="str">
            <v>A.075</v>
          </cell>
          <cell r="C79" t="str">
            <v>Beâ toâng nhöïa haït nin</v>
          </cell>
        </row>
        <row r="80">
          <cell r="B80" t="str">
            <v>A.076</v>
          </cell>
          <cell r="C80" t="str">
            <v>Beâ toâng nhöïa haït thoâ</v>
          </cell>
        </row>
        <row r="81">
          <cell r="B81" t="str">
            <v>A.077</v>
          </cell>
          <cell r="C81" t="str">
            <v>Ñaù xoâ boà</v>
          </cell>
        </row>
        <row r="82">
          <cell r="B82" t="str">
            <v>A.078</v>
          </cell>
        </row>
        <row r="83">
          <cell r="B83" t="str">
            <v>A.079</v>
          </cell>
          <cell r="C83" t="str">
            <v>Coät ñeøn</v>
          </cell>
        </row>
        <row r="84">
          <cell r="B84" t="str">
            <v>A.080</v>
          </cell>
          <cell r="C84" t="str">
            <v>Caàn ñeøn</v>
          </cell>
        </row>
        <row r="85">
          <cell r="B85" t="str">
            <v>A.081</v>
          </cell>
          <cell r="C85" t="str">
            <v>OÁng saønh</v>
          </cell>
        </row>
        <row r="86">
          <cell r="B86" t="str">
            <v>A.082</v>
          </cell>
          <cell r="C86" t="str">
            <v>Tuû ñieän</v>
          </cell>
        </row>
        <row r="87">
          <cell r="B87" t="str">
            <v>A.083</v>
          </cell>
          <cell r="C87" t="str">
            <v>Ñaù daêm tieâu chuaån</v>
          </cell>
        </row>
        <row r="88">
          <cell r="B88" t="str">
            <v>A.084</v>
          </cell>
          <cell r="C88" t="str">
            <v>Taêng ñô</v>
          </cell>
        </row>
        <row r="89">
          <cell r="B89" t="str">
            <v>A.085</v>
          </cell>
          <cell r="C89" t="str">
            <v>Daàu boâi trôn</v>
          </cell>
        </row>
        <row r="90">
          <cell r="B90" t="str">
            <v>A.086</v>
          </cell>
          <cell r="C90" t="str">
            <v>Vaät lieäu khaùc</v>
          </cell>
        </row>
        <row r="91">
          <cell r="B91" t="str">
            <v>A.087</v>
          </cell>
          <cell r="C91" t="str">
            <v>Taø veït goã</v>
          </cell>
        </row>
        <row r="92">
          <cell r="B92" t="str">
            <v>A.088</v>
          </cell>
          <cell r="C92" t="str">
            <v>Ñinh ñöôøng (caùi)</v>
          </cell>
        </row>
        <row r="93">
          <cell r="B93" t="str">
            <v>A.089</v>
          </cell>
          <cell r="C93" t="str">
            <v>Phuï gia deûo hoùa(6%)</v>
          </cell>
        </row>
        <row r="94">
          <cell r="B94" t="str">
            <v>A.090</v>
          </cell>
        </row>
        <row r="95">
          <cell r="B95" t="str">
            <v>A.091</v>
          </cell>
        </row>
        <row r="96">
          <cell r="B96" t="str">
            <v>A.092</v>
          </cell>
        </row>
        <row r="97">
          <cell r="B97" t="str">
            <v>A.093</v>
          </cell>
        </row>
        <row r="98">
          <cell r="B98" t="str">
            <v>A.094</v>
          </cell>
        </row>
        <row r="99">
          <cell r="B99" t="str">
            <v>A.095</v>
          </cell>
        </row>
        <row r="100">
          <cell r="B100" t="str">
            <v>A.096</v>
          </cell>
        </row>
        <row r="101">
          <cell r="B101" t="str">
            <v>A.097</v>
          </cell>
        </row>
        <row r="102">
          <cell r="B102" t="str">
            <v>A.098</v>
          </cell>
        </row>
        <row r="103">
          <cell r="B103" t="str">
            <v>A.099</v>
          </cell>
        </row>
        <row r="104">
          <cell r="B104" t="str">
            <v>A.100</v>
          </cell>
        </row>
        <row r="105">
          <cell r="B105" t="str">
            <v>A.101</v>
          </cell>
        </row>
        <row r="106">
          <cell r="B106" t="str">
            <v>A.102</v>
          </cell>
        </row>
        <row r="107">
          <cell r="B107" t="str">
            <v>A.103</v>
          </cell>
        </row>
        <row r="108">
          <cell r="B108" t="str">
            <v>A.104</v>
          </cell>
        </row>
        <row r="109">
          <cell r="B109" t="str">
            <v>A.105</v>
          </cell>
        </row>
        <row r="110">
          <cell r="B110" t="str">
            <v>A.106</v>
          </cell>
        </row>
        <row r="111">
          <cell r="B111" t="str">
            <v>A.107</v>
          </cell>
        </row>
        <row r="112">
          <cell r="B112" t="str">
            <v>A.108</v>
          </cell>
        </row>
        <row r="113">
          <cell r="B113" t="str">
            <v>A.109</v>
          </cell>
        </row>
        <row r="114">
          <cell r="B114" t="str">
            <v>A.110</v>
          </cell>
        </row>
        <row r="115">
          <cell r="B115" t="str">
            <v>A.111</v>
          </cell>
        </row>
        <row r="116">
          <cell r="B116" t="str">
            <v>A.112</v>
          </cell>
        </row>
        <row r="117">
          <cell r="B117" t="str">
            <v>A.113</v>
          </cell>
        </row>
        <row r="118">
          <cell r="B118" t="str">
            <v>A.114</v>
          </cell>
        </row>
        <row r="119">
          <cell r="B119" t="str">
            <v>A.115</v>
          </cell>
        </row>
        <row r="120">
          <cell r="B120" t="str">
            <v>A.116</v>
          </cell>
        </row>
        <row r="121">
          <cell r="B121" t="str">
            <v>A.117</v>
          </cell>
        </row>
        <row r="122">
          <cell r="B122" t="str">
            <v>A.118</v>
          </cell>
        </row>
        <row r="123">
          <cell r="B123" t="str">
            <v>A.119</v>
          </cell>
        </row>
        <row r="124">
          <cell r="B124" t="str">
            <v>A.120</v>
          </cell>
        </row>
        <row r="125">
          <cell r="B125" t="str">
            <v>B.001</v>
          </cell>
          <cell r="C125" t="str">
            <v>NC 2</v>
          </cell>
        </row>
        <row r="126">
          <cell r="B126" t="str">
            <v>B.002</v>
          </cell>
          <cell r="C126" t="str">
            <v>NC 2.1</v>
          </cell>
        </row>
        <row r="127">
          <cell r="B127" t="str">
            <v>B.003</v>
          </cell>
          <cell r="C127" t="str">
            <v>NC 2.2</v>
          </cell>
        </row>
        <row r="128">
          <cell r="B128" t="str">
            <v>B.004</v>
          </cell>
          <cell r="C128" t="str">
            <v>NC 2.3</v>
          </cell>
        </row>
        <row r="129">
          <cell r="B129" t="str">
            <v>B.005</v>
          </cell>
          <cell r="C129" t="str">
            <v>NC 2.4</v>
          </cell>
        </row>
        <row r="130">
          <cell r="B130" t="str">
            <v>B.006</v>
          </cell>
          <cell r="C130" t="str">
            <v>NC 2.5</v>
          </cell>
        </row>
        <row r="131">
          <cell r="B131" t="str">
            <v>B.007</v>
          </cell>
          <cell r="C131" t="str">
            <v>NC 2.6</v>
          </cell>
        </row>
        <row r="132">
          <cell r="B132" t="str">
            <v>B.008</v>
          </cell>
          <cell r="C132" t="str">
            <v>NC 2.7</v>
          </cell>
        </row>
        <row r="133">
          <cell r="B133" t="str">
            <v>B.009</v>
          </cell>
          <cell r="C133" t="str">
            <v>NC 2.8</v>
          </cell>
        </row>
        <row r="134">
          <cell r="B134" t="str">
            <v>B.010</v>
          </cell>
          <cell r="C134" t="str">
            <v>NC 2.9</v>
          </cell>
        </row>
        <row r="135">
          <cell r="B135" t="str">
            <v>B.011</v>
          </cell>
          <cell r="C135" t="str">
            <v>NC 3</v>
          </cell>
        </row>
        <row r="136">
          <cell r="B136" t="str">
            <v>B.012</v>
          </cell>
          <cell r="C136" t="str">
            <v>NC 3.1</v>
          </cell>
        </row>
        <row r="137">
          <cell r="B137" t="str">
            <v>B.013</v>
          </cell>
          <cell r="C137" t="str">
            <v>NC 3.2</v>
          </cell>
        </row>
        <row r="138">
          <cell r="B138" t="str">
            <v>B.014</v>
          </cell>
          <cell r="C138" t="str">
            <v>NC 3.3</v>
          </cell>
        </row>
        <row r="139">
          <cell r="B139" t="str">
            <v>B.015</v>
          </cell>
          <cell r="C139" t="str">
            <v>NC 3.4</v>
          </cell>
        </row>
        <row r="140">
          <cell r="B140" t="str">
            <v>B.016</v>
          </cell>
          <cell r="C140" t="str">
            <v>NC 3.5</v>
          </cell>
        </row>
        <row r="141">
          <cell r="B141" t="str">
            <v>B.017</v>
          </cell>
          <cell r="C141" t="str">
            <v>NC 3.6</v>
          </cell>
        </row>
        <row r="142">
          <cell r="B142" t="str">
            <v>B.018</v>
          </cell>
          <cell r="C142" t="str">
            <v>NC 3.7</v>
          </cell>
        </row>
        <row r="143">
          <cell r="B143" t="str">
            <v>B.019</v>
          </cell>
          <cell r="C143" t="str">
            <v>NC 3.8</v>
          </cell>
        </row>
        <row r="144">
          <cell r="B144" t="str">
            <v>B.020</v>
          </cell>
          <cell r="C144" t="str">
            <v>NC 3.9</v>
          </cell>
        </row>
        <row r="145">
          <cell r="B145" t="str">
            <v>B.021</v>
          </cell>
          <cell r="C145" t="str">
            <v>NC 4</v>
          </cell>
        </row>
        <row r="146">
          <cell r="B146" t="str">
            <v>B.022</v>
          </cell>
          <cell r="C146" t="str">
            <v>NC 4.1</v>
          </cell>
        </row>
        <row r="147">
          <cell r="B147" t="str">
            <v>B.023</v>
          </cell>
          <cell r="C147" t="str">
            <v>NC 4.2</v>
          </cell>
        </row>
        <row r="148">
          <cell r="B148" t="str">
            <v>B.024</v>
          </cell>
          <cell r="C148" t="str">
            <v>NC 4.3</v>
          </cell>
        </row>
        <row r="149">
          <cell r="B149" t="str">
            <v>B.025</v>
          </cell>
          <cell r="C149" t="str">
            <v>NC 4.4</v>
          </cell>
        </row>
        <row r="150">
          <cell r="B150" t="str">
            <v>B.026</v>
          </cell>
          <cell r="C150" t="str">
            <v>NC 4.5</v>
          </cell>
        </row>
        <row r="151">
          <cell r="B151" t="str">
            <v>B.027</v>
          </cell>
          <cell r="C151" t="str">
            <v>NC 4.6</v>
          </cell>
        </row>
        <row r="152">
          <cell r="B152" t="str">
            <v>B.028</v>
          </cell>
          <cell r="C152" t="str">
            <v>NC 4.7</v>
          </cell>
        </row>
        <row r="153">
          <cell r="B153" t="str">
            <v>B.029</v>
          </cell>
          <cell r="C153" t="str">
            <v>NC 4.8</v>
          </cell>
        </row>
        <row r="154">
          <cell r="B154" t="str">
            <v>B.030</v>
          </cell>
          <cell r="C154" t="str">
            <v>NC 4.9</v>
          </cell>
        </row>
        <row r="155">
          <cell r="B155" t="str">
            <v>B.031</v>
          </cell>
          <cell r="C155" t="str">
            <v>NC 5</v>
          </cell>
        </row>
        <row r="156">
          <cell r="B156" t="str">
            <v>B.032</v>
          </cell>
          <cell r="C156" t="str">
            <v>NC 5,1</v>
          </cell>
        </row>
        <row r="157">
          <cell r="B157" t="str">
            <v>B.033</v>
          </cell>
          <cell r="C157" t="str">
            <v>NC 5,2</v>
          </cell>
        </row>
        <row r="158">
          <cell r="B158" t="str">
            <v>B.034</v>
          </cell>
          <cell r="C158" t="str">
            <v>NC 5,3</v>
          </cell>
        </row>
        <row r="159">
          <cell r="B159" t="str">
            <v>B.035</v>
          </cell>
          <cell r="C159" t="str">
            <v>NC 5,4</v>
          </cell>
        </row>
        <row r="160">
          <cell r="B160" t="str">
            <v>B.036</v>
          </cell>
          <cell r="C160" t="str">
            <v>NC 5,5</v>
          </cell>
        </row>
        <row r="161">
          <cell r="B161" t="str">
            <v>B.037</v>
          </cell>
          <cell r="C161" t="str">
            <v>NC 5,6</v>
          </cell>
        </row>
        <row r="162">
          <cell r="B162" t="str">
            <v>B.038</v>
          </cell>
          <cell r="C162" t="str">
            <v>NC 5,7</v>
          </cell>
        </row>
        <row r="163">
          <cell r="B163" t="str">
            <v>B.039</v>
          </cell>
          <cell r="C163" t="str">
            <v>NC 5,8</v>
          </cell>
        </row>
        <row r="164">
          <cell r="B164" t="str">
            <v>B.040</v>
          </cell>
          <cell r="C164" t="str">
            <v>NC 5,9</v>
          </cell>
        </row>
        <row r="165">
          <cell r="B165" t="str">
            <v>B.041</v>
          </cell>
          <cell r="C165" t="str">
            <v>NC 6</v>
          </cell>
        </row>
        <row r="166">
          <cell r="B166" t="str">
            <v>C.001</v>
          </cell>
          <cell r="C166" t="str">
            <v>OÂ toâ 5</v>
          </cell>
        </row>
        <row r="167">
          <cell r="B167" t="str">
            <v>C.002</v>
          </cell>
          <cell r="C167" t="str">
            <v>OÂ toâ 7</v>
          </cell>
        </row>
        <row r="168">
          <cell r="B168" t="str">
            <v>C.003</v>
          </cell>
          <cell r="C168" t="str">
            <v>OÂ toâ 10</v>
          </cell>
        </row>
        <row r="169">
          <cell r="B169" t="str">
            <v>C.004</v>
          </cell>
          <cell r="C169" t="str">
            <v>OÂ toâ 12</v>
          </cell>
        </row>
        <row r="170">
          <cell r="B170" t="str">
            <v>C.005</v>
          </cell>
          <cell r="C170" t="str">
            <v>OÂ toâ chuyeån troän 10T</v>
          </cell>
        </row>
        <row r="171">
          <cell r="B171" t="str">
            <v>C.006</v>
          </cell>
          <cell r="C171" t="str">
            <v>OÂ toâ chuyeån troän 5T</v>
          </cell>
        </row>
        <row r="172">
          <cell r="B172" t="str">
            <v>C.007</v>
          </cell>
          <cell r="C172" t="str">
            <v>OÂ toâ chuyeån troän 7T</v>
          </cell>
        </row>
        <row r="173">
          <cell r="B173" t="str">
            <v>C.008</v>
          </cell>
          <cell r="C173" t="str">
            <v>OÂ toâ töôùi nöôùc 5</v>
          </cell>
        </row>
        <row r="174">
          <cell r="B174" t="str">
            <v>C.009</v>
          </cell>
          <cell r="C174" t="str">
            <v>OÂ toâ töôùi nhöïa 7T-190CV</v>
          </cell>
        </row>
        <row r="175">
          <cell r="B175" t="str">
            <v>C.010</v>
          </cell>
          <cell r="C175" t="str">
            <v>Caàn caåu 5</v>
          </cell>
        </row>
        <row r="176">
          <cell r="B176" t="str">
            <v>C.011</v>
          </cell>
          <cell r="C176" t="str">
            <v>Caàn caåu 10T</v>
          </cell>
        </row>
        <row r="177">
          <cell r="B177" t="str">
            <v>C.012</v>
          </cell>
          <cell r="C177" t="str">
            <v>Caàn caåu 16 T</v>
          </cell>
        </row>
        <row r="178">
          <cell r="B178" t="str">
            <v>C.013</v>
          </cell>
          <cell r="C178" t="str">
            <v>Caàn caåu 25</v>
          </cell>
        </row>
        <row r="179">
          <cell r="B179" t="str">
            <v>C.014</v>
          </cell>
          <cell r="C179" t="str">
            <v>Caàn caåu 30</v>
          </cell>
        </row>
        <row r="180">
          <cell r="B180" t="str">
            <v>C.015</v>
          </cell>
          <cell r="C180" t="str">
            <v>Maùy ñaøo 0,4</v>
          </cell>
        </row>
        <row r="181">
          <cell r="B181" t="str">
            <v>C.016</v>
          </cell>
          <cell r="C181" t="str">
            <v>Maùy ñaøo 0,8</v>
          </cell>
        </row>
        <row r="182">
          <cell r="B182" t="str">
            <v>C.017</v>
          </cell>
          <cell r="C182" t="str">
            <v>Maùy ñaøo 1.25</v>
          </cell>
        </row>
        <row r="183">
          <cell r="B183" t="str">
            <v>C.018</v>
          </cell>
          <cell r="C183" t="str">
            <v>Maùy xuùc 0,4</v>
          </cell>
        </row>
        <row r="184">
          <cell r="B184" t="str">
            <v>C.019</v>
          </cell>
          <cell r="C184" t="str">
            <v>Maùy xuc 0,65</v>
          </cell>
        </row>
        <row r="185">
          <cell r="B185" t="str">
            <v>C.020</v>
          </cell>
          <cell r="C185" t="str">
            <v>Maùy xuùc 1</v>
          </cell>
        </row>
        <row r="186">
          <cell r="B186" t="str">
            <v>C.021</v>
          </cell>
          <cell r="C186" t="str">
            <v>Maùy xuùc 1.65</v>
          </cell>
        </row>
        <row r="187">
          <cell r="B187" t="str">
            <v>C.022</v>
          </cell>
          <cell r="C187" t="str">
            <v>Maùy uûi 75</v>
          </cell>
        </row>
        <row r="188">
          <cell r="B188" t="str">
            <v>C.023</v>
          </cell>
          <cell r="C188" t="str">
            <v>Maùy uûi 110</v>
          </cell>
        </row>
        <row r="189">
          <cell r="B189" t="str">
            <v>C.024</v>
          </cell>
          <cell r="C189" t="str">
            <v>Maùy uûi 140</v>
          </cell>
        </row>
        <row r="190">
          <cell r="B190" t="str">
            <v>C.025</v>
          </cell>
          <cell r="C190" t="str">
            <v>Maùy uûi 180</v>
          </cell>
        </row>
        <row r="191">
          <cell r="B191" t="str">
            <v>C.026</v>
          </cell>
          <cell r="C191" t="str">
            <v>Maùy uûi 250</v>
          </cell>
        </row>
        <row r="192">
          <cell r="B192" t="str">
            <v>C.027</v>
          </cell>
          <cell r="C192" t="str">
            <v>Maùy caïp 16T</v>
          </cell>
        </row>
        <row r="193">
          <cell r="B193" t="str">
            <v>C.028</v>
          </cell>
          <cell r="C193" t="str">
            <v>Ñaàm baùnh loáp 16</v>
          </cell>
        </row>
        <row r="194">
          <cell r="B194" t="str">
            <v>C.029</v>
          </cell>
          <cell r="C194" t="str">
            <v>Maùy lu 8.5</v>
          </cell>
        </row>
        <row r="195">
          <cell r="B195" t="str">
            <v>C.030</v>
          </cell>
          <cell r="C195" t="str">
            <v>Maùy lu 10</v>
          </cell>
        </row>
        <row r="196">
          <cell r="B196" t="str">
            <v>C.031</v>
          </cell>
          <cell r="C196" t="str">
            <v>Maùy lu 15,5</v>
          </cell>
        </row>
        <row r="197">
          <cell r="B197" t="str">
            <v>C.032</v>
          </cell>
          <cell r="C197" t="str">
            <v>Maùy ñaàm 10T</v>
          </cell>
        </row>
        <row r="198">
          <cell r="B198" t="str">
            <v>C.033</v>
          </cell>
          <cell r="C198" t="str">
            <v>Maùy san 54</v>
          </cell>
        </row>
        <row r="199">
          <cell r="B199" t="str">
            <v>C.034</v>
          </cell>
          <cell r="C199" t="str">
            <v>Maùy san 90</v>
          </cell>
        </row>
        <row r="200">
          <cell r="B200" t="str">
            <v>C.035</v>
          </cell>
          <cell r="C200" t="str">
            <v>Maùy san 110</v>
          </cell>
        </row>
        <row r="201">
          <cell r="B201" t="str">
            <v>C.036</v>
          </cell>
          <cell r="C201" t="str">
            <v>Maùy san 180</v>
          </cell>
        </row>
        <row r="202">
          <cell r="B202" t="str">
            <v>C.037</v>
          </cell>
          <cell r="C202" t="str">
            <v>Maùy vaän thaêng 0,5</v>
          </cell>
        </row>
        <row r="203">
          <cell r="B203" t="str">
            <v>C.038</v>
          </cell>
          <cell r="C203" t="str">
            <v>Tôøi ñieän</v>
          </cell>
        </row>
        <row r="204">
          <cell r="B204" t="str">
            <v>C.039</v>
          </cell>
          <cell r="C204" t="str">
            <v>Kích naâng 250T</v>
          </cell>
        </row>
        <row r="205">
          <cell r="B205" t="str">
            <v>C.040</v>
          </cell>
          <cell r="C205" t="str">
            <v>Kích naâng 500T</v>
          </cell>
        </row>
        <row r="206">
          <cell r="B206" t="str">
            <v>C.041</v>
          </cell>
          <cell r="C206" t="str">
            <v>Maùy troän beâ toâng 100</v>
          </cell>
        </row>
        <row r="207">
          <cell r="B207" t="str">
            <v>C.042</v>
          </cell>
          <cell r="C207" t="str">
            <v>Maùy troän beâ toâng 150</v>
          </cell>
        </row>
        <row r="208">
          <cell r="B208" t="str">
            <v>C.043</v>
          </cell>
          <cell r="C208" t="str">
            <v>Maùy troän beâ toâng 200</v>
          </cell>
        </row>
        <row r="209">
          <cell r="B209" t="str">
            <v>C.044</v>
          </cell>
          <cell r="C209" t="str">
            <v>Maùy troän BT 250</v>
          </cell>
        </row>
        <row r="210">
          <cell r="B210" t="str">
            <v>C.045</v>
          </cell>
          <cell r="C210" t="str">
            <v>Maùy troän vöõa 80</v>
          </cell>
        </row>
        <row r="211">
          <cell r="B211" t="str">
            <v>C.046</v>
          </cell>
          <cell r="C211" t="str">
            <v>Maùy troän vöõa 110</v>
          </cell>
        </row>
        <row r="212">
          <cell r="B212" t="str">
            <v>C.047</v>
          </cell>
          <cell r="C212" t="str">
            <v>Ñaàm BT baøn 1</v>
          </cell>
        </row>
        <row r="213">
          <cell r="B213" t="str">
            <v>C.048</v>
          </cell>
          <cell r="C213" t="str">
            <v>Ñaàm BT duøi 0.6</v>
          </cell>
        </row>
        <row r="214">
          <cell r="B214" t="str">
            <v>C.049</v>
          </cell>
          <cell r="C214" t="str">
            <v>Ñaàm BT duøi 0.8</v>
          </cell>
        </row>
        <row r="215">
          <cell r="B215" t="str">
            <v>C.050</v>
          </cell>
          <cell r="C215" t="str">
            <v>Ñaàm BT duøi 1</v>
          </cell>
        </row>
        <row r="216">
          <cell r="B216" t="str">
            <v>C.051</v>
          </cell>
          <cell r="C216" t="str">
            <v>Daàm BT duøi 1,5</v>
          </cell>
        </row>
        <row r="217">
          <cell r="B217" t="str">
            <v>C.052</v>
          </cell>
          <cell r="C217" t="str">
            <v>Traïm troän BT nhöïa 25</v>
          </cell>
        </row>
        <row r="218">
          <cell r="B218" t="str">
            <v>C.053</v>
          </cell>
          <cell r="C218" t="str">
            <v>Maùy raõi  BT nhöïa 20</v>
          </cell>
        </row>
        <row r="219">
          <cell r="B219" t="str">
            <v>C.054</v>
          </cell>
          <cell r="C219" t="str">
            <v>Maùy bôm nöôùc 20 CV</v>
          </cell>
        </row>
        <row r="220">
          <cell r="B220" t="str">
            <v>C.055</v>
          </cell>
          <cell r="C220" t="str">
            <v>Maùy neùn khí 120</v>
          </cell>
        </row>
        <row r="221">
          <cell r="B221" t="str">
            <v>C.056</v>
          </cell>
          <cell r="C221" t="str">
            <v>Maùy neùn khí 200</v>
          </cell>
        </row>
        <row r="222">
          <cell r="B222" t="str">
            <v>C.057</v>
          </cell>
          <cell r="C222" t="str">
            <v>Maùy neùn khí 300</v>
          </cell>
        </row>
        <row r="223">
          <cell r="B223" t="str">
            <v>C.058</v>
          </cell>
          <cell r="C223" t="str">
            <v>Maùy neùn khí 10m3/ph</v>
          </cell>
        </row>
        <row r="224">
          <cell r="B224" t="str">
            <v>C.059</v>
          </cell>
          <cell r="C224" t="str">
            <v>Maùy neùn khí ñieän 10</v>
          </cell>
        </row>
        <row r="225">
          <cell r="B225" t="str">
            <v>C.060</v>
          </cell>
          <cell r="C225" t="str">
            <v>Maùy haøn 4</v>
          </cell>
        </row>
        <row r="226">
          <cell r="B226" t="str">
            <v>C.061</v>
          </cell>
          <cell r="C226" t="str">
            <v>Maùy haøn 10.2</v>
          </cell>
        </row>
        <row r="227">
          <cell r="B227" t="str">
            <v>C.062</v>
          </cell>
          <cell r="C227" t="str">
            <v>Maùy haøn 23</v>
          </cell>
        </row>
        <row r="228">
          <cell r="B228" t="str">
            <v>C.063</v>
          </cell>
          <cell r="C228" t="str">
            <v>Maùy haøn 27.5</v>
          </cell>
        </row>
        <row r="229">
          <cell r="B229" t="str">
            <v>C.064</v>
          </cell>
          <cell r="C229" t="str">
            <v>Maùy khoan 4,5Kw</v>
          </cell>
        </row>
        <row r="230">
          <cell r="B230" t="str">
            <v>C.065</v>
          </cell>
          <cell r="C230" t="str">
            <v>Maùy caét oáng 5</v>
          </cell>
        </row>
        <row r="231">
          <cell r="B231" t="str">
            <v>C.066</v>
          </cell>
          <cell r="C231" t="str">
            <v>Maùy caét toân 15</v>
          </cell>
        </row>
        <row r="232">
          <cell r="B232" t="str">
            <v>C.067</v>
          </cell>
          <cell r="C232" t="str">
            <v>Maùy caét ñoät 2,8</v>
          </cell>
        </row>
        <row r="233">
          <cell r="B233" t="str">
            <v>C.068</v>
          </cell>
          <cell r="C233" t="str">
            <v>Maùy khoan ñaù 18-30</v>
          </cell>
        </row>
        <row r="234">
          <cell r="B234" t="str">
            <v>C.069</v>
          </cell>
          <cell r="C234" t="str">
            <v>Maùy khoan caâm tay D42</v>
          </cell>
        </row>
        <row r="235">
          <cell r="B235" t="str">
            <v>C.070</v>
          </cell>
          <cell r="C235" t="str">
            <v>Maùy ñoùng coïc 1,2T</v>
          </cell>
        </row>
        <row r="236">
          <cell r="B236" t="str">
            <v>C.071</v>
          </cell>
          <cell r="C236" t="str">
            <v>Xe lao daàm</v>
          </cell>
        </row>
        <row r="237">
          <cell r="B237" t="str">
            <v>C.072</v>
          </cell>
          <cell r="C237" t="str">
            <v>Maùy caét theùp</v>
          </cell>
        </row>
        <row r="238">
          <cell r="B238" t="str">
            <v>C.073</v>
          </cell>
          <cell r="C238" t="str">
            <v>Kích 50T</v>
          </cell>
        </row>
        <row r="239">
          <cell r="B239" t="str">
            <v>C.074</v>
          </cell>
          <cell r="C239" t="str">
            <v>Mayù böøøa 75</v>
          </cell>
        </row>
        <row r="240">
          <cell r="B240" t="str">
            <v>C.075</v>
          </cell>
          <cell r="C240" t="str">
            <v>Mayù caøy xôùi 75</v>
          </cell>
        </row>
        <row r="241">
          <cell r="B241" t="str">
            <v>C.076</v>
          </cell>
          <cell r="C241" t="str">
            <v>Maùy lu 25</v>
          </cell>
        </row>
        <row r="242">
          <cell r="B242" t="str">
            <v>C.077</v>
          </cell>
          <cell r="C242" t="str">
            <v>Maùy raõi 50-60</v>
          </cell>
        </row>
        <row r="243">
          <cell r="B243" t="str">
            <v>C.078</v>
          </cell>
          <cell r="C243" t="str">
            <v>Maùy ñaàm 25T</v>
          </cell>
        </row>
        <row r="244">
          <cell r="B244" t="str">
            <v>C.079</v>
          </cell>
          <cell r="C244" t="str">
            <v>Maùy ñaàm 9T</v>
          </cell>
        </row>
        <row r="245">
          <cell r="B245" t="str">
            <v>C.080</v>
          </cell>
          <cell r="C245" t="str">
            <v>Maùy ñaàm 16T</v>
          </cell>
        </row>
        <row r="246">
          <cell r="B246" t="str">
            <v>C.081</v>
          </cell>
          <cell r="C246" t="str">
            <v>Maùy ñaàm coùc</v>
          </cell>
        </row>
        <row r="247">
          <cell r="B247" t="str">
            <v>C.082</v>
          </cell>
          <cell r="C247" t="str">
            <v>Maùy khoan 65mm</v>
          </cell>
        </row>
        <row r="248">
          <cell r="B248" t="str">
            <v>C.083</v>
          </cell>
          <cell r="C248" t="str">
            <v>Maùy neùn khí 17m3/ph</v>
          </cell>
        </row>
        <row r="249">
          <cell r="B249" t="str">
            <v>C.084</v>
          </cell>
          <cell r="C249" t="str">
            <v>Maùy xuùc 0,6</v>
          </cell>
        </row>
        <row r="250">
          <cell r="B250" t="str">
            <v>C.085</v>
          </cell>
          <cell r="C250" t="str">
            <v>Traïm troän BT nhöïa 50-60</v>
          </cell>
        </row>
        <row r="251">
          <cell r="B251" t="str">
            <v>C.086</v>
          </cell>
          <cell r="C251" t="str">
            <v>Traïm troän BT nhöïa 80-90</v>
          </cell>
        </row>
        <row r="252">
          <cell r="B252" t="str">
            <v>C.087</v>
          </cell>
          <cell r="C252" t="str">
            <v>Maùy xuùc 1,25</v>
          </cell>
        </row>
        <row r="253">
          <cell r="B253" t="str">
            <v>C.088</v>
          </cell>
        </row>
        <row r="254">
          <cell r="B254" t="str">
            <v>C.089</v>
          </cell>
        </row>
        <row r="255">
          <cell r="B255" t="str">
            <v>C.090</v>
          </cell>
        </row>
        <row r="256">
          <cell r="B256" t="str">
            <v>C.091</v>
          </cell>
        </row>
        <row r="257">
          <cell r="B257" t="str">
            <v>C.092</v>
          </cell>
        </row>
        <row r="258">
          <cell r="B258" t="str">
            <v>C.093</v>
          </cell>
        </row>
        <row r="259">
          <cell r="B259" t="str">
            <v>C.094</v>
          </cell>
        </row>
        <row r="260">
          <cell r="B260" t="str">
            <v>C.095</v>
          </cell>
        </row>
        <row r="261">
          <cell r="B261" t="str">
            <v>C.096</v>
          </cell>
        </row>
        <row r="262">
          <cell r="B262" t="str">
            <v>C.097</v>
          </cell>
        </row>
        <row r="263">
          <cell r="B263" t="str">
            <v>C.098</v>
          </cell>
        </row>
        <row r="264">
          <cell r="B264" t="str">
            <v>C.099</v>
          </cell>
        </row>
        <row r="265">
          <cell r="B265" t="str">
            <v>C.100</v>
          </cell>
          <cell r="C265" t="str">
            <v>Maùy khaùc</v>
          </cell>
        </row>
      </sheetData>
      <sheetData sheetId="3"/>
      <sheetData sheetId="4"/>
      <sheetData sheetId="5"/>
      <sheetData sheetId="6"/>
      <sheetData sheetId="7" refreshError="1"/>
      <sheetData sheetId="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 phi dinh ky"/>
      <sheetName val="BK phi dau tien"/>
      <sheetName val="Bk phi bo sung"/>
      <sheetName val="Bao cao tien mat"/>
      <sheetName val="Theo doi Chung tu"/>
      <sheetName val="Kiem ke tien"/>
      <sheetName val="Thu phi BH "/>
      <sheetName val="DNTT chua chi"/>
      <sheetName val="TTTT chua chi"/>
      <sheetName val="HD mat HL"/>
      <sheetName val="MHL co phi treo"/>
      <sheetName val="Dinh muc ton quy"/>
      <sheetName val="data"/>
      <sheetName val="mavl"/>
    </sheetNames>
    <sheetDataSet>
      <sheetData sheetId="0"/>
      <sheetData sheetId="1"/>
      <sheetData sheetId="2"/>
      <sheetData sheetId="3"/>
      <sheetData sheetId="4" refreshError="1"/>
      <sheetData sheetId="5"/>
      <sheetData sheetId="6"/>
      <sheetData sheetId="7" refreshError="1"/>
      <sheetData sheetId="8"/>
      <sheetData sheetId="9"/>
      <sheetData sheetId="10"/>
      <sheetData sheetId="11"/>
      <sheetData sheetId="12"/>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VL"/>
      <sheetName val="Cuoc"/>
      <sheetName val="KL"/>
      <sheetName val="TDinh"/>
      <sheetName val="CHITIET"/>
      <sheetName val="TONGHOP"/>
      <sheetName val="§ongia"/>
      <sheetName val="GIA_x0016_L"/>
      <sheetName val="Sheet2"/>
      <sheetName val="DG "/>
      <sheetName val="LEGEND"/>
      <sheetName val="TV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Sheet1"/>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Sheet2"/>
      <sheetName val="Sheet3"/>
      <sheetName val="00000000"/>
      <sheetName val="thang6"/>
      <sheetName val="thang7"/>
      <sheetName val="thang8"/>
      <sheetName val="Chi PK"/>
      <sheetName val="B1"/>
      <sheetName val="B2"/>
      <sheetName val="B3"/>
      <sheetName val="B4"/>
      <sheetName val="Chung"/>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CBSX110"/>
      <sheetName val="dg285"/>
      <sheetName val="10000000"/>
      <sheetName val="20000000"/>
      <sheetName val="30000000"/>
      <sheetName val="40000000"/>
      <sheetName val="50000000"/>
      <sheetName val="60000000"/>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Du Toan"/>
      <sheetName val="KH-Q1,Q2,01"/>
      <sheetName val="chitimc"/>
      <sheetName val="tuong"/>
      <sheetName val="Theo doi Chung tu"/>
      <sheetName val="DNTT chua c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Khau"/>
      <sheetName val="01"/>
      <sheetName val="02"/>
      <sheetName val="03"/>
      <sheetName val="MH"/>
      <sheetName val="00000000"/>
      <sheetName val="XL4Test5"/>
      <sheetName val="XL4Poppy"/>
      <sheetName val="dtxl"/>
    </sheetNames>
    <sheetDataSet>
      <sheetData sheetId="0"/>
      <sheetData sheetId="1"/>
      <sheetData sheetId="2"/>
      <sheetData sheetId="3"/>
      <sheetData sheetId="4">
        <row r="4">
          <cell r="B4" t="str">
            <v>Saûn phaåm C.P</v>
          </cell>
        </row>
        <row r="5">
          <cell r="A5" t="str">
            <v>cmix</v>
          </cell>
          <cell r="B5" t="str">
            <v>C - MIX</v>
          </cell>
          <cell r="E5" t="str">
            <v>1Kg x 20 goùi/thuøng</v>
          </cell>
          <cell r="F5" t="str">
            <v>Goùi</v>
          </cell>
        </row>
        <row r="6">
          <cell r="A6" t="str">
            <v>olan</v>
          </cell>
          <cell r="B6" t="str">
            <v>OLAN</v>
          </cell>
          <cell r="E6" t="str">
            <v>500ml/bình x 12 bình/thuøng</v>
          </cell>
          <cell r="F6" t="str">
            <v>Bình</v>
          </cell>
        </row>
        <row r="7">
          <cell r="A7" t="str">
            <v>zymt</v>
          </cell>
          <cell r="B7" t="str">
            <v>ZYMETIN</v>
          </cell>
          <cell r="E7" t="str">
            <v>500g/goùi x 40 goùi/thuøng</v>
          </cell>
          <cell r="F7" t="str">
            <v>Goùi</v>
          </cell>
        </row>
        <row r="8">
          <cell r="A8" t="str">
            <v>supvs</v>
          </cell>
          <cell r="B8" t="str">
            <v>SUPER VS</v>
          </cell>
          <cell r="E8" t="str">
            <v>4lít/bình x4bình/thuøng</v>
          </cell>
          <cell r="F8" t="str">
            <v>Bình</v>
          </cell>
        </row>
        <row r="9">
          <cell r="A9" t="str">
            <v>supbik</v>
          </cell>
          <cell r="B9" t="str">
            <v>SUPER BIOTIC</v>
          </cell>
          <cell r="E9" t="str">
            <v>1Kg/goùi x20 goùi/thuøng</v>
          </cell>
          <cell r="F9" t="str">
            <v>Goùi  - khuyeán maõi</v>
          </cell>
        </row>
        <row r="10">
          <cell r="A10" t="str">
            <v>phfix</v>
          </cell>
          <cell r="B10" t="str">
            <v>pH FIXER</v>
          </cell>
          <cell r="E10" t="str">
            <v>2Kg/goùi x12 goùi/thuøng</v>
          </cell>
          <cell r="F10" t="str">
            <v>Goùi</v>
          </cell>
        </row>
        <row r="11">
          <cell r="A11" t="str">
            <v>phtes</v>
          </cell>
          <cell r="B11" t="str">
            <v>PH TEST KIT</v>
          </cell>
          <cell r="E11" t="str">
            <v>20boä/thuøng</v>
          </cell>
          <cell r="F11" t="str">
            <v>Boä</v>
          </cell>
        </row>
        <row r="12">
          <cell r="B12" t="str">
            <v>SP Laâm Thaùi Thuûy</v>
          </cell>
        </row>
        <row r="13">
          <cell r="A13" t="str">
            <v>chlorin</v>
          </cell>
          <cell r="B13" t="str">
            <v>Calcium Hypochlorite</v>
          </cell>
          <cell r="C13" t="str">
            <v>INDO</v>
          </cell>
          <cell r="E13" t="str">
            <v xml:space="preserve">15Kg/ Thuøng </v>
          </cell>
          <cell r="F13" t="str">
            <v>Kg</v>
          </cell>
        </row>
        <row r="14">
          <cell r="A14" t="str">
            <v>chlorinp</v>
          </cell>
          <cell r="B14" t="str">
            <v>Chlorine - Nphuï</v>
          </cell>
          <cell r="C14" t="str">
            <v>INDO</v>
          </cell>
          <cell r="E14" t="str">
            <v xml:space="preserve">15Kg/ Thuøng </v>
          </cell>
          <cell r="F14" t="str">
            <v>Kg</v>
          </cell>
        </row>
        <row r="15">
          <cell r="A15" t="str">
            <v>chlortqp</v>
          </cell>
          <cell r="B15" t="str">
            <v>Chlorine (TQ) Sopo- Nphuï</v>
          </cell>
          <cell r="C15" t="str">
            <v>Tquoác</v>
          </cell>
          <cell r="E15" t="str">
            <v xml:space="preserve">40Kg/ Thuøng </v>
          </cell>
          <cell r="F15" t="str">
            <v>Kg</v>
          </cell>
        </row>
        <row r="16">
          <cell r="A16" t="str">
            <v>chlorcheo</v>
          </cell>
          <cell r="B16" t="str">
            <v>Calcium Hypochlorite</v>
          </cell>
          <cell r="C16" t="str">
            <v xml:space="preserve">L/d Nhaät </v>
          </cell>
          <cell r="E16" t="str">
            <v xml:space="preserve">50Kg/Thuøng </v>
          </cell>
          <cell r="F16" t="str">
            <v>Kg</v>
          </cell>
        </row>
        <row r="17">
          <cell r="B17" t="str">
            <v>( Nhaûn caù heo )</v>
          </cell>
        </row>
        <row r="18">
          <cell r="A18" t="str">
            <v>chlor70</v>
          </cell>
          <cell r="B18" t="str">
            <v>Calcium Hypochlorite70%</v>
          </cell>
          <cell r="C18" t="str">
            <v>THAÙI</v>
          </cell>
          <cell r="E18" t="str">
            <v>40Kg/Thuøng</v>
          </cell>
          <cell r="F18" t="str">
            <v>Kg</v>
          </cell>
        </row>
        <row r="19">
          <cell r="B19" t="str">
            <v>HÖÕU TÍN</v>
          </cell>
        </row>
        <row r="20">
          <cell r="A20" t="str">
            <v>oxig</v>
          </cell>
          <cell r="B20" t="str">
            <v>Oxy giaø 50%</v>
          </cell>
          <cell r="C20" t="str">
            <v xml:space="preserve">Thaùi Lan </v>
          </cell>
          <cell r="E20" t="str">
            <v>30Kg/Can</v>
          </cell>
          <cell r="F20" t="str">
            <v>Can</v>
          </cell>
        </row>
        <row r="21">
          <cell r="A21" t="str">
            <v>cnl</v>
          </cell>
          <cell r="B21" t="str">
            <v>Acid Ascosbic (C-Nlieäu)</v>
          </cell>
          <cell r="E21" t="str">
            <v>25kg/thuøng</v>
          </cell>
          <cell r="F21" t="str">
            <v>Kg</v>
          </cell>
        </row>
        <row r="22">
          <cell r="A22" t="str">
            <v>ponl</v>
          </cell>
          <cell r="B22" t="str">
            <v>Pondplus</v>
          </cell>
          <cell r="F22" t="str">
            <v>goùi</v>
          </cell>
        </row>
        <row r="23">
          <cell r="B23" t="str">
            <v>MUA KHAÙC</v>
          </cell>
        </row>
        <row r="24">
          <cell r="A24" t="str">
            <v>bkc1</v>
          </cell>
          <cell r="B24" t="str">
            <v>BKC - 1lít</v>
          </cell>
          <cell r="E24" t="str">
            <v>12can/thuøng</v>
          </cell>
          <cell r="F24" t="str">
            <v>can</v>
          </cell>
        </row>
        <row r="25">
          <cell r="A25" t="str">
            <v>mkc4</v>
          </cell>
          <cell r="B25" t="str">
            <v>MKC - 4lít</v>
          </cell>
          <cell r="E25" t="str">
            <v>6can/thuøng</v>
          </cell>
          <cell r="F25" t="str">
            <v>can</v>
          </cell>
        </row>
        <row r="26">
          <cell r="A26" t="str">
            <v>bgcol</v>
          </cell>
          <cell r="B26" t="str">
            <v>BG Colan</v>
          </cell>
          <cell r="F26" t="str">
            <v>goùi</v>
          </cell>
        </row>
        <row r="27">
          <cell r="A27" t="str">
            <v>toxin5</v>
          </cell>
          <cell r="B27" t="str">
            <v>Toxin - 5lít</v>
          </cell>
          <cell r="E27" t="str">
            <v>6can/thuøng</v>
          </cell>
          <cell r="F27" t="str">
            <v>can</v>
          </cell>
        </row>
        <row r="28">
          <cell r="A28" t="str">
            <v>toxin20</v>
          </cell>
          <cell r="B28" t="str">
            <v>Toxin - 20lít</v>
          </cell>
          <cell r="E28" t="str">
            <v>20lít/can</v>
          </cell>
          <cell r="F28" t="str">
            <v>can</v>
          </cell>
        </row>
        <row r="29">
          <cell r="A29" t="str">
            <v>tdk</v>
          </cell>
          <cell r="B29" t="str">
            <v>TDK</v>
          </cell>
          <cell r="F29" t="str">
            <v>chai</v>
          </cell>
        </row>
        <row r="30">
          <cell r="A30" t="str">
            <v>na2so4</v>
          </cell>
          <cell r="B30" t="str">
            <v>Muoái Na2 SO4</v>
          </cell>
          <cell r="E30" t="str">
            <v>25kg/bao</v>
          </cell>
          <cell r="F30" t="str">
            <v>bao</v>
          </cell>
        </row>
        <row r="31">
          <cell r="A31" t="str">
            <v>testo2</v>
          </cell>
          <cell r="B31" t="str">
            <v>Test O2</v>
          </cell>
          <cell r="C31" t="str">
            <v>A.Xuaân</v>
          </cell>
          <cell r="F31" t="str">
            <v>Hoäp</v>
          </cell>
        </row>
        <row r="32">
          <cell r="A32" t="str">
            <v>edta</v>
          </cell>
          <cell r="B32" t="str">
            <v>Muoái EDTA</v>
          </cell>
          <cell r="C32" t="str">
            <v>A.Xuaân</v>
          </cell>
          <cell r="E32" t="str">
            <v>25kg/bao</v>
          </cell>
          <cell r="F32" t="str">
            <v>bao</v>
          </cell>
        </row>
        <row r="33">
          <cell r="A33" t="str">
            <v>nc</v>
          </cell>
          <cell r="B33" t="str">
            <v>NC</v>
          </cell>
          <cell r="C33" t="str">
            <v>A.Xuaân</v>
          </cell>
          <cell r="E33" t="str">
            <v>500g/goùi 24goùi</v>
          </cell>
          <cell r="F33" t="str">
            <v>goùi</v>
          </cell>
        </row>
        <row r="34">
          <cell r="A34" t="str">
            <v>zeca</v>
          </cell>
          <cell r="B34" t="str">
            <v>ZECA</v>
          </cell>
          <cell r="C34" t="str">
            <v>Tuu Ngoc</v>
          </cell>
          <cell r="E34" t="str">
            <v>15kg</v>
          </cell>
          <cell r="F34" t="str">
            <v>xoâ</v>
          </cell>
        </row>
        <row r="35">
          <cell r="A35" t="str">
            <v>Ctat</v>
          </cell>
          <cell r="B35" t="str">
            <v>C TAÏT</v>
          </cell>
          <cell r="C35" t="str">
            <v>Tuu Ngoc</v>
          </cell>
          <cell r="F35" t="str">
            <v>xoâ</v>
          </cell>
        </row>
        <row r="36">
          <cell r="A36" t="str">
            <v>Testnh3</v>
          </cell>
          <cell r="B36" t="str">
            <v>TEST NH3</v>
          </cell>
          <cell r="F36" t="str">
            <v>Hoäp</v>
          </cell>
        </row>
        <row r="37">
          <cell r="A37" t="str">
            <v>Biob</v>
          </cell>
          <cell r="B37" t="str">
            <v>Bio Bac A</v>
          </cell>
          <cell r="C37" t="str">
            <v>O.P.S</v>
          </cell>
          <cell r="E37" t="str">
            <v>24can/thuøng</v>
          </cell>
          <cell r="F37" t="str">
            <v>can</v>
          </cell>
        </row>
        <row r="38">
          <cell r="A38" t="str">
            <v>Biobt</v>
          </cell>
          <cell r="B38" t="str">
            <v>Bio Bac A</v>
          </cell>
          <cell r="C38" t="str">
            <v>O.P.S</v>
          </cell>
          <cell r="E38" t="str">
            <v>24can/thuøng</v>
          </cell>
          <cell r="F38" t="str">
            <v>can</v>
          </cell>
        </row>
        <row r="39">
          <cell r="A39" t="str">
            <v>Biobk</v>
          </cell>
          <cell r="B39" t="str">
            <v>Bio Bac A</v>
          </cell>
          <cell r="C39" t="str">
            <v>O.P.S</v>
          </cell>
          <cell r="E39" t="str">
            <v>24can/thuøng</v>
          </cell>
          <cell r="F39" t="str">
            <v>can - khuyeán maõi</v>
          </cell>
        </row>
        <row r="40">
          <cell r="A40" t="str">
            <v>Biobm</v>
          </cell>
          <cell r="B40" t="str">
            <v>Bio Bac M</v>
          </cell>
          <cell r="C40" t="str">
            <v>O.P.S</v>
          </cell>
          <cell r="E40" t="str">
            <v>24can/thuøng</v>
          </cell>
          <cell r="F40" t="str">
            <v>can</v>
          </cell>
        </row>
        <row r="41">
          <cell r="A41" t="str">
            <v>thachc</v>
          </cell>
          <cell r="B41" t="str">
            <v>Thaïch Cao</v>
          </cell>
          <cell r="C41" t="str">
            <v>T.Phaùt</v>
          </cell>
          <cell r="F41" t="str">
            <v>bao</v>
          </cell>
        </row>
        <row r="42">
          <cell r="A42" t="str">
            <v>thiosf</v>
          </cell>
          <cell r="B42" t="str">
            <v>Thio Sufate</v>
          </cell>
          <cell r="C42" t="str">
            <v>T.Phaùt</v>
          </cell>
          <cell r="E42" t="str">
            <v>25kg</v>
          </cell>
          <cell r="F42" t="str">
            <v>bao</v>
          </cell>
        </row>
        <row r="43">
          <cell r="A43" t="str">
            <v>thiosfx</v>
          </cell>
          <cell r="B43" t="str">
            <v>Thio Sufate (a.Xuaân)</v>
          </cell>
          <cell r="C43" t="str">
            <v>T.Phaùt</v>
          </cell>
          <cell r="E43" t="str">
            <v>25kg</v>
          </cell>
          <cell r="F43" t="str">
            <v>bao</v>
          </cell>
        </row>
        <row r="44">
          <cell r="A44" t="str">
            <v>sod</v>
          </cell>
          <cell r="B44" t="str">
            <v>SoDa</v>
          </cell>
          <cell r="C44" t="str">
            <v>T.Phaùt</v>
          </cell>
          <cell r="E44" t="str">
            <v>40kg</v>
          </cell>
          <cell r="F44" t="str">
            <v>bao</v>
          </cell>
        </row>
        <row r="45">
          <cell r="A45" t="str">
            <v>sodx</v>
          </cell>
          <cell r="B45" t="str">
            <v>SoDa (a.xuaân)</v>
          </cell>
          <cell r="C45" t="str">
            <v>T.Phaùt</v>
          </cell>
          <cell r="E45" t="str">
            <v>40kg</v>
          </cell>
          <cell r="F45" t="str">
            <v>bao</v>
          </cell>
        </row>
        <row r="46">
          <cell r="A46" t="str">
            <v>tim</v>
          </cell>
          <cell r="B46" t="str">
            <v>KMnO4  (thuoác tím)</v>
          </cell>
          <cell r="C46" t="str">
            <v>T.Phaùt</v>
          </cell>
          <cell r="E46" t="str">
            <v>50kg</v>
          </cell>
          <cell r="F46" t="str">
            <v>thuøng</v>
          </cell>
        </row>
        <row r="47">
          <cell r="B47" t="str">
            <v xml:space="preserve">ÑAËÊNG PHÖÔÙC </v>
          </cell>
        </row>
        <row r="48">
          <cell r="A48" t="str">
            <v>zeohdp</v>
          </cell>
          <cell r="B48" t="str">
            <v>Zeolite haït loaïi 1</v>
          </cell>
          <cell r="C48" t="str">
            <v>Pleiku - gialai</v>
          </cell>
          <cell r="E48" t="str">
            <v>20Kg/Bao</v>
          </cell>
          <cell r="F48" t="str">
            <v>Bao</v>
          </cell>
        </row>
        <row r="49">
          <cell r="A49" t="str">
            <v>daibdp</v>
          </cell>
          <cell r="B49" t="str">
            <v>Daimetin boät</v>
          </cell>
          <cell r="C49" t="str">
            <v>Pleiku - gialai</v>
          </cell>
          <cell r="E49" t="str">
            <v>20Kg/Bao</v>
          </cell>
          <cell r="F49" t="str">
            <v>Bao</v>
          </cell>
        </row>
        <row r="50">
          <cell r="A50" t="str">
            <v>dobdp</v>
          </cell>
          <cell r="B50" t="str">
            <v>Dolomite boät</v>
          </cell>
          <cell r="C50" t="str">
            <v>Pleiku - gialai</v>
          </cell>
          <cell r="E50" t="str">
            <v>20Kg/Bao</v>
          </cell>
          <cell r="F50" t="str">
            <v>Bao</v>
          </cell>
        </row>
        <row r="51">
          <cell r="B51" t="str">
            <v>XN BÌNH MINH QK3</v>
          </cell>
        </row>
        <row r="52">
          <cell r="A52" t="str">
            <v>canximm</v>
          </cell>
          <cell r="B52" t="str">
            <v>Canxi max  ( Mòn ) ñoû</v>
          </cell>
          <cell r="C52" t="str">
            <v xml:space="preserve"> Haø Nam</v>
          </cell>
          <cell r="E52" t="str">
            <v>25Kg/Bao</v>
          </cell>
          <cell r="F52" t="str">
            <v>bao</v>
          </cell>
        </row>
        <row r="53">
          <cell r="A53" t="str">
            <v>canximt</v>
          </cell>
          <cell r="B53" t="str">
            <v>Canxi max  ( Thoâ )</v>
          </cell>
          <cell r="C53" t="str">
            <v xml:space="preserve"> Haø Nam</v>
          </cell>
          <cell r="E53" t="str">
            <v>25Kg/Bao</v>
          </cell>
          <cell r="F53" t="str">
            <v>bao</v>
          </cell>
        </row>
        <row r="54">
          <cell r="A54" t="str">
            <v>voicax</v>
          </cell>
          <cell r="B54" t="str">
            <v>Voâi CaCO3 ( Xanh )</v>
          </cell>
          <cell r="C54" t="str">
            <v xml:space="preserve"> Haø Nam</v>
          </cell>
          <cell r="E54" t="str">
            <v>25Kg/Bao</v>
          </cell>
          <cell r="F54" t="str">
            <v>Bao</v>
          </cell>
        </row>
        <row r="55">
          <cell r="A55" t="str">
            <v>supcah</v>
          </cell>
          <cell r="B55" t="str">
            <v>Super Canxi  ( Hoàng)</v>
          </cell>
          <cell r="C55" t="str">
            <v xml:space="preserve"> Haø Nam</v>
          </cell>
          <cell r="E55" t="str">
            <v>25Kg/Bao</v>
          </cell>
          <cell r="F55" t="str">
            <v>Bao</v>
          </cell>
        </row>
        <row r="57">
          <cell r="B57" t="str">
            <v>ÑAÁT VIEÄT</v>
          </cell>
        </row>
        <row r="58">
          <cell r="A58" t="str">
            <v>aquad</v>
          </cell>
          <cell r="B58" t="str">
            <v>AQUADINE 65</v>
          </cell>
          <cell r="C58" t="str">
            <v xml:space="preserve">Thaùi Lan </v>
          </cell>
          <cell r="D58">
            <v>39451</v>
          </cell>
          <cell r="E58" t="str">
            <v>500ml/hoäp- 24hoäp/T</v>
          </cell>
          <cell r="F58" t="str">
            <v>Chai</v>
          </cell>
        </row>
        <row r="59">
          <cell r="A59" t="str">
            <v>aquadp</v>
          </cell>
          <cell r="B59" t="str">
            <v>AQUADINE 65-Nphuï</v>
          </cell>
          <cell r="C59" t="str">
            <v xml:space="preserve">Thaùi Lan </v>
          </cell>
          <cell r="E59" t="str">
            <v>500ml/hoäp- 24hoäp/T</v>
          </cell>
          <cell r="F59" t="str">
            <v>Chai</v>
          </cell>
        </row>
        <row r="60">
          <cell r="A60" t="str">
            <v>aquadk</v>
          </cell>
          <cell r="B60" t="str">
            <v>AQUADINE 65 -kmaõi</v>
          </cell>
          <cell r="C60" t="str">
            <v xml:space="preserve">Thaùi Lan </v>
          </cell>
          <cell r="E60" t="str">
            <v>500ml/hoäp- 24hoäp/T</v>
          </cell>
          <cell r="F60" t="str">
            <v>Chai - k.maõi</v>
          </cell>
        </row>
        <row r="61">
          <cell r="A61" t="str">
            <v>prer</v>
          </cell>
          <cell r="B61" t="str">
            <v>PRERINE</v>
          </cell>
          <cell r="C61" t="str">
            <v xml:space="preserve">Thaùi Lan </v>
          </cell>
          <cell r="E61" t="str">
            <v>100cc/chai - 24chai/T</v>
          </cell>
          <cell r="F61" t="str">
            <v>Chai</v>
          </cell>
        </row>
        <row r="62">
          <cell r="A62" t="str">
            <v>prer4</v>
          </cell>
          <cell r="B62" t="str">
            <v>PRERINE</v>
          </cell>
          <cell r="C62" t="str">
            <v xml:space="preserve">Thaùi Lan </v>
          </cell>
          <cell r="E62" t="str">
            <v>400cc/chai - 24chai/T</v>
          </cell>
          <cell r="F62" t="str">
            <v>Chai</v>
          </cell>
        </row>
        <row r="63">
          <cell r="A63" t="str">
            <v>prer4p</v>
          </cell>
          <cell r="B63" t="str">
            <v>PRERINE-Nphuï</v>
          </cell>
          <cell r="C63" t="str">
            <v xml:space="preserve">Thaùi Lan </v>
          </cell>
          <cell r="E63" t="str">
            <v>400cc/chai - 24chai/T</v>
          </cell>
          <cell r="F63" t="str">
            <v>Chai</v>
          </cell>
        </row>
        <row r="64">
          <cell r="A64" t="str">
            <v>prer4k</v>
          </cell>
          <cell r="B64" t="str">
            <v>PRERINE-Kmaõi</v>
          </cell>
          <cell r="C64" t="str">
            <v xml:space="preserve">Thaùi Lan </v>
          </cell>
          <cell r="E64" t="str">
            <v>400cc/chai - 24chai/T</v>
          </cell>
          <cell r="F64" t="str">
            <v>Chai - k.maõi</v>
          </cell>
        </row>
        <row r="65">
          <cell r="A65" t="str">
            <v>glutr</v>
          </cell>
          <cell r="B65" t="str">
            <v>GLUTARAL</v>
          </cell>
          <cell r="C65" t="str">
            <v xml:space="preserve">Thaùi Lan </v>
          </cell>
          <cell r="E65" t="str">
            <v>1lít/chai - 20chai/T</v>
          </cell>
          <cell r="F65" t="str">
            <v>Chai</v>
          </cell>
        </row>
        <row r="66">
          <cell r="A66" t="str">
            <v>forz</v>
          </cell>
          <cell r="B66" t="str">
            <v>FORENZA</v>
          </cell>
          <cell r="C66" t="str">
            <v xml:space="preserve">Thaùi Lan </v>
          </cell>
          <cell r="D66">
            <v>39401</v>
          </cell>
          <cell r="E66" t="str">
            <v>500ml/lon- 12lon/T</v>
          </cell>
          <cell r="F66" t="str">
            <v>Lon</v>
          </cell>
        </row>
        <row r="67">
          <cell r="A67" t="str">
            <v>forzk</v>
          </cell>
          <cell r="B67" t="str">
            <v>FORENZA</v>
          </cell>
          <cell r="C67" t="str">
            <v xml:space="preserve">Thaùi Lan </v>
          </cell>
          <cell r="E67" t="str">
            <v>500ml/lon- 12lon/T</v>
          </cell>
          <cell r="F67" t="str">
            <v>Lon -   K/Maõi</v>
          </cell>
        </row>
        <row r="68">
          <cell r="A68" t="str">
            <v>forzp</v>
          </cell>
          <cell r="B68" t="str">
            <v>FORENZA (N.Phuï)</v>
          </cell>
          <cell r="C68" t="str">
            <v xml:space="preserve">Thaùi Lan </v>
          </cell>
          <cell r="E68" t="str">
            <v>500ml/lon- 12lon/T</v>
          </cell>
          <cell r="F68" t="str">
            <v>Lon</v>
          </cell>
        </row>
        <row r="69">
          <cell r="A69" t="str">
            <v>biocp</v>
          </cell>
          <cell r="B69" t="str">
            <v>BIO CHIP (N.phuï)</v>
          </cell>
          <cell r="C69" t="str">
            <v xml:space="preserve">Thaùi Lan </v>
          </cell>
          <cell r="E69" t="str">
            <v>1Kg/Bao - 20bao/T</v>
          </cell>
          <cell r="F69" t="str">
            <v>Bao</v>
          </cell>
        </row>
        <row r="70">
          <cell r="A70" t="str">
            <v>biock</v>
          </cell>
          <cell r="B70" t="str">
            <v xml:space="preserve">BIO CHIP </v>
          </cell>
          <cell r="C70" t="str">
            <v xml:space="preserve">Thaùi Lan </v>
          </cell>
          <cell r="E70" t="str">
            <v>1Kg/Bao - 20bao/T</v>
          </cell>
          <cell r="F70" t="str">
            <v>bao - k.maõi</v>
          </cell>
        </row>
        <row r="71">
          <cell r="A71" t="str">
            <v>montrsk</v>
          </cell>
          <cell r="B71" t="str">
            <v>MONTERO S</v>
          </cell>
          <cell r="C71" t="str">
            <v xml:space="preserve">Thaùi Lan </v>
          </cell>
          <cell r="E71" t="str">
            <v>500g/lon - 12lon/T</v>
          </cell>
          <cell r="F71" t="str">
            <v>Lon -   K/Maõi</v>
          </cell>
        </row>
        <row r="72">
          <cell r="A72" t="str">
            <v>montrsp</v>
          </cell>
          <cell r="B72" t="str">
            <v>MONTERO S (Nphuï)</v>
          </cell>
          <cell r="C72" t="str">
            <v xml:space="preserve">Thaùi Lan </v>
          </cell>
          <cell r="E72" t="str">
            <v>500g/lon - 12lon/T</v>
          </cell>
          <cell r="F72" t="str">
            <v>Lon</v>
          </cell>
        </row>
        <row r="73">
          <cell r="A73" t="str">
            <v>montrp</v>
          </cell>
          <cell r="B73" t="str">
            <v>MONTERO (Nphuï)</v>
          </cell>
          <cell r="C73" t="str">
            <v xml:space="preserve">Thaùi Lan </v>
          </cell>
          <cell r="E73" t="str">
            <v>500g/lon - 12lon/T</v>
          </cell>
          <cell r="F73" t="str">
            <v>Lon</v>
          </cell>
        </row>
        <row r="74">
          <cell r="A74" t="str">
            <v>Supmtrp</v>
          </cell>
          <cell r="B74" t="str">
            <v>Super Montero (Nphuï)</v>
          </cell>
          <cell r="E74" t="str">
            <v>1Kg/lon - 12lon/T</v>
          </cell>
          <cell r="F74" t="str">
            <v>lon</v>
          </cell>
        </row>
        <row r="75">
          <cell r="A75" t="str">
            <v>Supmtrk</v>
          </cell>
          <cell r="B75" t="str">
            <v xml:space="preserve">Super Montero </v>
          </cell>
          <cell r="E75" t="str">
            <v>1Kg/lon - 12lon/T</v>
          </cell>
          <cell r="F75" t="str">
            <v>Lon -   K/Maõi</v>
          </cell>
        </row>
        <row r="76">
          <cell r="A76" t="str">
            <v>proz</v>
          </cell>
          <cell r="B76" t="str">
            <v>PRO ZYME</v>
          </cell>
          <cell r="C76" t="str">
            <v xml:space="preserve">Thaùi Lan </v>
          </cell>
          <cell r="D76">
            <v>39457</v>
          </cell>
          <cell r="E76" t="str">
            <v>500g/lon - 12lon/T</v>
          </cell>
          <cell r="F76" t="str">
            <v>Lon</v>
          </cell>
        </row>
        <row r="77">
          <cell r="A77" t="str">
            <v>prozk</v>
          </cell>
          <cell r="B77" t="str">
            <v>PRO ZYME</v>
          </cell>
          <cell r="C77" t="str">
            <v xml:space="preserve">Thaùi Lan </v>
          </cell>
          <cell r="D77">
            <v>39458</v>
          </cell>
          <cell r="E77" t="str">
            <v>500g/lon - 12lon/T</v>
          </cell>
          <cell r="F77" t="str">
            <v>Lon -   K/Maõi</v>
          </cell>
        </row>
        <row r="78">
          <cell r="A78" t="str">
            <v>prozp</v>
          </cell>
          <cell r="B78" t="str">
            <v>PRO ZYME (N.phuï)</v>
          </cell>
          <cell r="C78" t="str">
            <v xml:space="preserve">Thaùi Lan </v>
          </cell>
          <cell r="E78" t="str">
            <v>500g/lon - 12lon/T</v>
          </cell>
          <cell r="F78" t="str">
            <v>Lon</v>
          </cell>
        </row>
        <row r="79">
          <cell r="A79" t="str">
            <v>aquat</v>
          </cell>
          <cell r="B79" t="str">
            <v>AQUA TRAX</v>
          </cell>
          <cell r="C79" t="str">
            <v xml:space="preserve">Thaùi Lan </v>
          </cell>
          <cell r="E79" t="str">
            <v>1Kg/lon - 12lon/T</v>
          </cell>
          <cell r="F79" t="str">
            <v>Lon</v>
          </cell>
        </row>
        <row r="80">
          <cell r="A80" t="str">
            <v>aquatk</v>
          </cell>
          <cell r="B80" t="str">
            <v>AQUA TRAX</v>
          </cell>
          <cell r="C80" t="str">
            <v xml:space="preserve">Thaùi Lan </v>
          </cell>
          <cell r="E80" t="str">
            <v>1Kg/lon - 12lon/T</v>
          </cell>
          <cell r="F80" t="str">
            <v>Lon -   K/Maõi</v>
          </cell>
        </row>
        <row r="81">
          <cell r="A81" t="str">
            <v>aquatp</v>
          </cell>
          <cell r="B81" t="str">
            <v>AQUA TRAX (Nphuï)</v>
          </cell>
          <cell r="C81" t="str">
            <v xml:space="preserve">Thaùi Lan </v>
          </cell>
          <cell r="E81" t="str">
            <v>1Kg/lon - 12lon/T</v>
          </cell>
          <cell r="F81" t="str">
            <v>Lon</v>
          </cell>
        </row>
        <row r="82">
          <cell r="A82" t="str">
            <v>aquaz244</v>
          </cell>
          <cell r="B82" t="str">
            <v>AQUAZYME 244</v>
          </cell>
          <cell r="C82" t="str">
            <v xml:space="preserve">Thaùi Lan </v>
          </cell>
          <cell r="E82" t="str">
            <v>500g/bao- 20bao/T</v>
          </cell>
          <cell r="F82" t="str">
            <v>bao</v>
          </cell>
        </row>
        <row r="83">
          <cell r="A83" t="str">
            <v>aquam251</v>
          </cell>
          <cell r="B83" t="str">
            <v>AQUAMIX 251</v>
          </cell>
          <cell r="C83" t="str">
            <v xml:space="preserve">Thaùi Lan </v>
          </cell>
          <cell r="D83">
            <v>38886</v>
          </cell>
          <cell r="E83" t="str">
            <v>500g/lon- 12lon/T</v>
          </cell>
          <cell r="F83" t="str">
            <v>Lon</v>
          </cell>
        </row>
        <row r="84">
          <cell r="A84" t="str">
            <v>aquam251p</v>
          </cell>
          <cell r="B84" t="str">
            <v>AQUAMIX 251(Nphuï)</v>
          </cell>
          <cell r="C84" t="str">
            <v xml:space="preserve">Thaùi Lan </v>
          </cell>
          <cell r="D84">
            <v>38886</v>
          </cell>
          <cell r="E84" t="str">
            <v>500g/lon- 12lon/T</v>
          </cell>
          <cell r="F84" t="str">
            <v>Lon</v>
          </cell>
        </row>
        <row r="85">
          <cell r="A85" t="str">
            <v>aquamk</v>
          </cell>
          <cell r="B85" t="str">
            <v>AQUAMIX 251 S</v>
          </cell>
          <cell r="C85" t="str">
            <v xml:space="preserve">Thaùi Lan </v>
          </cell>
          <cell r="E85" t="str">
            <v>250g/lon- 12lon/T</v>
          </cell>
          <cell r="F85" t="str">
            <v>Lon -   K/Maõi</v>
          </cell>
        </row>
        <row r="86">
          <cell r="A86" t="str">
            <v>aquamp</v>
          </cell>
          <cell r="B86" t="str">
            <v>AQUAMIX 251S (N.phuï)</v>
          </cell>
          <cell r="C86" t="str">
            <v xml:space="preserve">Thaùi Lan </v>
          </cell>
          <cell r="E86" t="str">
            <v>250g/lon- 12lon/T</v>
          </cell>
          <cell r="F86" t="str">
            <v>Lon</v>
          </cell>
        </row>
        <row r="87">
          <cell r="A87" t="str">
            <v>aquam</v>
          </cell>
          <cell r="B87" t="str">
            <v xml:space="preserve">AQUAMIX 251S </v>
          </cell>
          <cell r="C87" t="str">
            <v xml:space="preserve">Thaùi Lan </v>
          </cell>
          <cell r="E87" t="str">
            <v>250g/lon- 12lon/T</v>
          </cell>
          <cell r="F87" t="str">
            <v>Lon</v>
          </cell>
        </row>
        <row r="88">
          <cell r="A88" t="str">
            <v>escd</v>
          </cell>
          <cell r="B88" t="str">
            <v>ESCADA</v>
          </cell>
          <cell r="C88" t="str">
            <v xml:space="preserve">Thaùi Lan </v>
          </cell>
          <cell r="D88">
            <v>39496</v>
          </cell>
          <cell r="E88" t="str">
            <v>454g/lon - 12lon/T</v>
          </cell>
          <cell r="F88" t="str">
            <v>Lon</v>
          </cell>
        </row>
        <row r="89">
          <cell r="A89" t="str">
            <v>escdp</v>
          </cell>
          <cell r="B89" t="str">
            <v>ESCADA -(N.phuï)</v>
          </cell>
          <cell r="C89" t="str">
            <v xml:space="preserve">Thaùi Lan </v>
          </cell>
          <cell r="E89" t="str">
            <v>454g/lon - 12lon/T</v>
          </cell>
          <cell r="F89" t="str">
            <v>Lon</v>
          </cell>
        </row>
        <row r="90">
          <cell r="A90" t="str">
            <v>escdk</v>
          </cell>
          <cell r="B90" t="str">
            <v>ESCADA -kmaõi</v>
          </cell>
          <cell r="C90" t="str">
            <v xml:space="preserve">Thaùi Lan </v>
          </cell>
          <cell r="E90" t="str">
            <v>454g/lon - 12lon/T</v>
          </cell>
          <cell r="F90" t="str">
            <v>Lon -   K/Maõi</v>
          </cell>
        </row>
        <row r="91">
          <cell r="A91" t="str">
            <v>nas5</v>
          </cell>
          <cell r="B91" t="str">
            <v>NASA - 5k</v>
          </cell>
          <cell r="C91" t="str">
            <v xml:space="preserve">Thaùi Lan </v>
          </cell>
          <cell r="D91">
            <v>39509</v>
          </cell>
          <cell r="E91" t="str">
            <v>5,0kg/xoâ- 4xoâ/T</v>
          </cell>
          <cell r="F91" t="str">
            <v>Xoâ</v>
          </cell>
        </row>
        <row r="92">
          <cell r="A92" t="str">
            <v>nas5k</v>
          </cell>
          <cell r="B92" t="str">
            <v>NASA - 5k</v>
          </cell>
          <cell r="C92" t="str">
            <v xml:space="preserve">Thaùi Lan </v>
          </cell>
          <cell r="E92" t="str">
            <v>5,0kg/xoâ- 4xoâ/T</v>
          </cell>
          <cell r="F92" t="str">
            <v>Xoâ-   K/maõi</v>
          </cell>
        </row>
        <row r="93">
          <cell r="A93" t="str">
            <v>nas5p</v>
          </cell>
          <cell r="B93" t="str">
            <v>NASA - 5k(Nphuï)</v>
          </cell>
          <cell r="C93" t="str">
            <v xml:space="preserve">Thaùi Lan </v>
          </cell>
          <cell r="E93" t="str">
            <v>5,0kg/xoâ- 4xoâ/T</v>
          </cell>
          <cell r="F93" t="str">
            <v>Xoâ</v>
          </cell>
        </row>
        <row r="94">
          <cell r="A94" t="str">
            <v>snas5</v>
          </cell>
          <cell r="B94" t="str">
            <v>Super NASA - 5k</v>
          </cell>
          <cell r="C94" t="str">
            <v xml:space="preserve">Thaùi Lan </v>
          </cell>
          <cell r="E94" t="str">
            <v>5,0kg/xoâ- 4xoâ/T</v>
          </cell>
          <cell r="F94" t="str">
            <v>Xoâ</v>
          </cell>
        </row>
        <row r="95">
          <cell r="A95" t="str">
            <v>snas5k</v>
          </cell>
          <cell r="B95" t="str">
            <v>Super NASA - 5k Kmaõi</v>
          </cell>
          <cell r="C95" t="str">
            <v xml:space="preserve">Thaùi Lan </v>
          </cell>
          <cell r="E95" t="str">
            <v>5,0kg/xoâ- 4xoâ/T</v>
          </cell>
          <cell r="F95" t="str">
            <v>Xoâ -   khuyeán maõi</v>
          </cell>
        </row>
        <row r="96">
          <cell r="A96" t="str">
            <v>nas2</v>
          </cell>
          <cell r="B96" t="str">
            <v xml:space="preserve">NASA - 2,5 </v>
          </cell>
          <cell r="C96" t="str">
            <v xml:space="preserve">Thaùi Lan </v>
          </cell>
          <cell r="E96" t="str">
            <v>5,0kg/xoâ- 4xoâ/T</v>
          </cell>
          <cell r="F96" t="str">
            <v>Xoâ</v>
          </cell>
        </row>
        <row r="97">
          <cell r="A97" t="str">
            <v>davt</v>
          </cell>
          <cell r="B97" t="str">
            <v>DAVITAL</v>
          </cell>
          <cell r="C97" t="str">
            <v xml:space="preserve">Thaùi Lan </v>
          </cell>
          <cell r="D97">
            <v>39364</v>
          </cell>
          <cell r="E97" t="str">
            <v>500cc/lon - 24lon/T</v>
          </cell>
          <cell r="F97" t="str">
            <v>Lon</v>
          </cell>
        </row>
        <row r="98">
          <cell r="A98" t="str">
            <v>davt1</v>
          </cell>
          <cell r="B98" t="str">
            <v>DAVITAL</v>
          </cell>
          <cell r="C98" t="str">
            <v xml:space="preserve">Thaùi Lan </v>
          </cell>
          <cell r="E98" t="str">
            <v>500cc/lon - 12lon/T</v>
          </cell>
          <cell r="F98" t="str">
            <v>Lon</v>
          </cell>
        </row>
        <row r="99">
          <cell r="A99" t="str">
            <v>davt1k</v>
          </cell>
          <cell r="B99" t="str">
            <v>DAVITAL - kmaõi</v>
          </cell>
          <cell r="C99" t="str">
            <v xml:space="preserve">Thaùi Lan </v>
          </cell>
          <cell r="E99" t="str">
            <v>500cc/lon - 12lon/T</v>
          </cell>
          <cell r="F99" t="str">
            <v>Lon -   K/Maõi</v>
          </cell>
        </row>
        <row r="100">
          <cell r="A100" t="str">
            <v>davtbp</v>
          </cell>
          <cell r="B100" t="str">
            <v>DAVITAL-Boät(Nphuï)</v>
          </cell>
          <cell r="C100" t="str">
            <v xml:space="preserve">Thaùi Lan </v>
          </cell>
          <cell r="E100" t="str">
            <v>250g/goùi/20goùi/thuøng</v>
          </cell>
          <cell r="F100" t="str">
            <v>goùi</v>
          </cell>
        </row>
        <row r="101">
          <cell r="A101" t="str">
            <v>davtb</v>
          </cell>
          <cell r="B101" t="str">
            <v>DAVITAL</v>
          </cell>
          <cell r="C101" t="str">
            <v xml:space="preserve">Thaùi Lan </v>
          </cell>
          <cell r="E101" t="str">
            <v>250g/goùi/20goùi/thuøng</v>
          </cell>
          <cell r="F101" t="str">
            <v>goùi</v>
          </cell>
        </row>
        <row r="102">
          <cell r="A102" t="str">
            <v>numbo</v>
          </cell>
          <cell r="B102" t="str">
            <v>NUMBER ONE</v>
          </cell>
          <cell r="C102" t="str">
            <v xml:space="preserve">Thaùi Lan </v>
          </cell>
          <cell r="D102">
            <v>39254</v>
          </cell>
          <cell r="E102" t="str">
            <v>100cc/chai - 100chai/T</v>
          </cell>
          <cell r="F102" t="str">
            <v>Chai</v>
          </cell>
        </row>
        <row r="103">
          <cell r="A103" t="str">
            <v>numbos</v>
          </cell>
          <cell r="B103" t="str">
            <v>NUMBER ONE S</v>
          </cell>
          <cell r="C103" t="str">
            <v xml:space="preserve">Thaùi Lan </v>
          </cell>
          <cell r="E103" t="str">
            <v>500cc/chai - 12chai/T</v>
          </cell>
          <cell r="F103" t="str">
            <v>Chai</v>
          </cell>
        </row>
        <row r="104">
          <cell r="A104" t="str">
            <v>numbosk</v>
          </cell>
          <cell r="B104" t="str">
            <v>NUMBER ONE S - kmaõi</v>
          </cell>
          <cell r="C104" t="str">
            <v xml:space="preserve">Thaùi Lan </v>
          </cell>
          <cell r="E104" t="str">
            <v>500cc/chai - 12chai/T</v>
          </cell>
          <cell r="F104" t="str">
            <v>Chai - k.maõi</v>
          </cell>
        </row>
        <row r="105">
          <cell r="A105" t="str">
            <v>cmixe</v>
          </cell>
          <cell r="B105" t="str">
            <v xml:space="preserve">C MIX E </v>
          </cell>
          <cell r="C105" t="str">
            <v xml:space="preserve">Thaùi Lan </v>
          </cell>
          <cell r="E105" t="str">
            <v>1kg/goùi - 25goùi/T</v>
          </cell>
          <cell r="F105" t="str">
            <v>goùi</v>
          </cell>
        </row>
        <row r="106">
          <cell r="A106" t="str">
            <v>cmixep</v>
          </cell>
          <cell r="B106" t="str">
            <v>C MIX E (N.phuï)</v>
          </cell>
          <cell r="C106" t="str">
            <v xml:space="preserve">Thaùi Lan </v>
          </cell>
          <cell r="E106" t="str">
            <v>1kg/goùi - 25goùi/T</v>
          </cell>
          <cell r="F106" t="str">
            <v>goùi</v>
          </cell>
        </row>
        <row r="107">
          <cell r="A107" t="str">
            <v>profp</v>
          </cell>
          <cell r="B107" t="str">
            <v>PRO FAST 2,5 (N.phuï)</v>
          </cell>
          <cell r="C107" t="str">
            <v xml:space="preserve">Thaùi Lan </v>
          </cell>
          <cell r="E107" t="str">
            <v>2,5kg/xoâ - 4xoâ/T</v>
          </cell>
          <cell r="F107" t="str">
            <v>Xoâ</v>
          </cell>
        </row>
        <row r="108">
          <cell r="A108" t="str">
            <v>prof</v>
          </cell>
          <cell r="B108" t="str">
            <v xml:space="preserve">PRO FAST 2,5 </v>
          </cell>
          <cell r="C108" t="str">
            <v xml:space="preserve">Thaùi Lan </v>
          </cell>
          <cell r="E108" t="str">
            <v>2,5kg/xoâ - 4xoâ/T</v>
          </cell>
          <cell r="F108" t="str">
            <v>Xoâ</v>
          </cell>
        </row>
        <row r="109">
          <cell r="A109" t="str">
            <v>prof5k</v>
          </cell>
          <cell r="B109" t="str">
            <v>PRO FAST 5kg</v>
          </cell>
          <cell r="C109" t="str">
            <v xml:space="preserve">Thaùi Lan </v>
          </cell>
          <cell r="E109" t="str">
            <v>5kg/xoâ - 4xoâ/T</v>
          </cell>
          <cell r="F109" t="str">
            <v>Xoâ -   khuyeán maõi</v>
          </cell>
        </row>
        <row r="110">
          <cell r="A110" t="str">
            <v>prof5p</v>
          </cell>
          <cell r="B110" t="str">
            <v>PRO FAST 5kg (N.phuï)</v>
          </cell>
          <cell r="C110" t="str">
            <v xml:space="preserve">Thaùi Lan </v>
          </cell>
          <cell r="E110" t="str">
            <v>5kg/xoâ - 4xoâ/T</v>
          </cell>
          <cell r="F110" t="str">
            <v>Xoâ</v>
          </cell>
        </row>
        <row r="111">
          <cell r="A111" t="str">
            <v>ferrr</v>
          </cell>
          <cell r="B111" t="str">
            <v>FERRARI</v>
          </cell>
          <cell r="C111" t="str">
            <v xml:space="preserve">Thaùi Lan </v>
          </cell>
          <cell r="D111">
            <v>39456</v>
          </cell>
          <cell r="E111" t="str">
            <v>1kg/lon - 12lon/T</v>
          </cell>
          <cell r="F111" t="str">
            <v>Lon</v>
          </cell>
        </row>
        <row r="112">
          <cell r="A112" t="str">
            <v>ferrrp</v>
          </cell>
          <cell r="B112" t="str">
            <v>FERRARI -(N.phuï)</v>
          </cell>
          <cell r="C112" t="str">
            <v xml:space="preserve">Thaùi Lan </v>
          </cell>
          <cell r="E112" t="str">
            <v>1kg/lon - 12lon/T</v>
          </cell>
          <cell r="F112" t="str">
            <v>Lon</v>
          </cell>
        </row>
        <row r="113">
          <cell r="A113" t="str">
            <v>Cler88k</v>
          </cell>
          <cell r="B113" t="str">
            <v>CLERNER 88</v>
          </cell>
          <cell r="C113" t="str">
            <v xml:space="preserve">Thaùi Lan </v>
          </cell>
          <cell r="E113" t="str">
            <v>1lít/chai - 20chai/T</v>
          </cell>
          <cell r="F113" t="str">
            <v>Chai - k.maõi</v>
          </cell>
        </row>
        <row r="114">
          <cell r="A114" t="str">
            <v>cler88</v>
          </cell>
          <cell r="B114" t="str">
            <v>CLERNER 88</v>
          </cell>
          <cell r="C114" t="str">
            <v xml:space="preserve">Thaùi Lan </v>
          </cell>
          <cell r="E114" t="str">
            <v>1lít/chai - 20chai/T</v>
          </cell>
          <cell r="F114" t="str">
            <v>chai</v>
          </cell>
        </row>
        <row r="115">
          <cell r="A115" t="str">
            <v>choltk</v>
          </cell>
          <cell r="B115" t="str">
            <v>CHOLESTHIN - khuyeán maõi</v>
          </cell>
          <cell r="C115" t="str">
            <v xml:space="preserve">Thaùi Lan </v>
          </cell>
          <cell r="E115" t="str">
            <v>5kg/xoâ -4xoâ/T</v>
          </cell>
          <cell r="F115" t="str">
            <v>Xoâ -   khuyeán maõi</v>
          </cell>
        </row>
        <row r="116">
          <cell r="A116" t="str">
            <v>cholt</v>
          </cell>
          <cell r="B116" t="str">
            <v>CHOLESTHIN</v>
          </cell>
          <cell r="C116" t="str">
            <v xml:space="preserve">Thaùi Lan </v>
          </cell>
          <cell r="E116" t="str">
            <v>5kg/xoâ -4xoâ/T</v>
          </cell>
          <cell r="F116" t="str">
            <v>Xoâ</v>
          </cell>
        </row>
        <row r="117">
          <cell r="A117" t="str">
            <v>choltp</v>
          </cell>
          <cell r="B117" t="str">
            <v>CHOLESTHIN (NP)</v>
          </cell>
          <cell r="C117" t="str">
            <v xml:space="preserve">Thaùi Lan </v>
          </cell>
          <cell r="E117" t="str">
            <v>5kg/xoâ</v>
          </cell>
          <cell r="F117" t="str">
            <v>Xoâ</v>
          </cell>
        </row>
        <row r="118">
          <cell r="A118" t="str">
            <v>mirl</v>
          </cell>
          <cell r="B118" t="str">
            <v xml:space="preserve">Miracle Lime </v>
          </cell>
          <cell r="C118" t="str">
            <v xml:space="preserve">Thaùi Lan </v>
          </cell>
          <cell r="E118" t="str">
            <v>1kg/goùi - 30goùi/T</v>
          </cell>
          <cell r="F118" t="str">
            <v>Xoâ</v>
          </cell>
        </row>
        <row r="119">
          <cell r="A119" t="str">
            <v>mirlp</v>
          </cell>
          <cell r="B119" t="str">
            <v>Miracle Lime (NP)</v>
          </cell>
          <cell r="C119" t="str">
            <v xml:space="preserve">Thaùi Lan </v>
          </cell>
          <cell r="E119" t="str">
            <v>1kg/goùi - 30goùi/T</v>
          </cell>
          <cell r="F119" t="str">
            <v>Xoâ</v>
          </cell>
        </row>
        <row r="120">
          <cell r="A120" t="str">
            <v>boot</v>
          </cell>
          <cell r="B120" t="str">
            <v>Booter</v>
          </cell>
          <cell r="C120" t="str">
            <v xml:space="preserve">Thaùi Lan </v>
          </cell>
          <cell r="F120" t="str">
            <v>Xoâ -   khuyeán maõi</v>
          </cell>
        </row>
        <row r="121">
          <cell r="A121" t="str">
            <v>lecit</v>
          </cell>
          <cell r="B121" t="str">
            <v>LECITHIN MAX</v>
          </cell>
          <cell r="C121" t="str">
            <v xml:space="preserve">Thaùi Lan </v>
          </cell>
          <cell r="E121" t="str">
            <v>5kg/xoâ - 4xoâ/T</v>
          </cell>
          <cell r="F121" t="str">
            <v>Xoâ</v>
          </cell>
        </row>
        <row r="122">
          <cell r="A122" t="str">
            <v>oxiv</v>
          </cell>
          <cell r="B122" t="str">
            <v>SODIUM (oxy vieân)</v>
          </cell>
          <cell r="E122" t="str">
            <v>25Kg/Bao</v>
          </cell>
          <cell r="F122" t="str">
            <v>bao</v>
          </cell>
        </row>
        <row r="123">
          <cell r="A123" t="str">
            <v>vigo</v>
          </cell>
          <cell r="B123" t="str">
            <v>VIGO</v>
          </cell>
          <cell r="C123" t="str">
            <v xml:space="preserve">Thaùi Lan </v>
          </cell>
          <cell r="E123" t="str">
            <v>4kg/bao - 6bao/T</v>
          </cell>
          <cell r="F123" t="str">
            <v>bao</v>
          </cell>
        </row>
        <row r="124">
          <cell r="A124" t="str">
            <v>vigop</v>
          </cell>
          <cell r="B124" t="str">
            <v>VIGO - Nphuï</v>
          </cell>
          <cell r="C124" t="str">
            <v xml:space="preserve">Thaùi Lan </v>
          </cell>
          <cell r="E124" t="str">
            <v>4kg/bao - 6bao/T</v>
          </cell>
          <cell r="F124" t="str">
            <v>bao</v>
          </cell>
        </row>
        <row r="125">
          <cell r="A125" t="str">
            <v>vigok</v>
          </cell>
          <cell r="B125" t="str">
            <v>VIGO</v>
          </cell>
          <cell r="C125" t="str">
            <v xml:space="preserve">Thaùi Lan </v>
          </cell>
          <cell r="E125" t="str">
            <v>4kg/bao - 6bao/T</v>
          </cell>
          <cell r="F125" t="str">
            <v>bao - k.maõi</v>
          </cell>
        </row>
        <row r="126">
          <cell r="A126" t="str">
            <v>max500</v>
          </cell>
          <cell r="B126" t="str">
            <v>MAX 500</v>
          </cell>
          <cell r="F126" t="str">
            <v>Chai</v>
          </cell>
        </row>
        <row r="127">
          <cell r="A127" t="str">
            <v>annetx</v>
          </cell>
          <cell r="B127" t="str">
            <v>ANNETOXIN</v>
          </cell>
          <cell r="F127" t="str">
            <v>Thuøng</v>
          </cell>
        </row>
        <row r="128">
          <cell r="A128" t="str">
            <v>annetxk</v>
          </cell>
          <cell r="B128" t="str">
            <v>ANNETOXIN</v>
          </cell>
          <cell r="F128" t="str">
            <v>Thuøng - Khuyeán maõi</v>
          </cell>
        </row>
        <row r="129">
          <cell r="A129" t="str">
            <v>Acrp</v>
          </cell>
          <cell r="B129" t="str">
            <v>Acura (NP)</v>
          </cell>
          <cell r="E129" t="str">
            <v>500g/lon - 12lon/T</v>
          </cell>
          <cell r="F129" t="str">
            <v>lon</v>
          </cell>
        </row>
        <row r="130">
          <cell r="A130" t="str">
            <v>Acrk</v>
          </cell>
          <cell r="B130" t="str">
            <v>Acura -khuyeán maõi</v>
          </cell>
          <cell r="E130" t="str">
            <v>500g/lon - 12lon/T</v>
          </cell>
          <cell r="F130" t="str">
            <v>Lon -   K/Maõi</v>
          </cell>
        </row>
        <row r="131">
          <cell r="A131" t="str">
            <v>centrp</v>
          </cell>
          <cell r="B131" t="str">
            <v>Century (NP)</v>
          </cell>
          <cell r="E131" t="str">
            <v>500g/lon - 12lon/T</v>
          </cell>
          <cell r="F131" t="str">
            <v>lon</v>
          </cell>
        </row>
        <row r="132">
          <cell r="A132" t="str">
            <v>cruisp</v>
          </cell>
          <cell r="B132" t="str">
            <v>CruiSer  (NP)</v>
          </cell>
          <cell r="E132" t="str">
            <v>500g/lon - 12lon/T</v>
          </cell>
          <cell r="F132" t="str">
            <v>lon</v>
          </cell>
        </row>
        <row r="133">
          <cell r="A133" t="str">
            <v>hugp</v>
          </cell>
          <cell r="B133" t="str">
            <v>Hugo  (NP)</v>
          </cell>
          <cell r="E133" t="str">
            <v>5kg/xoâ  4xoâ/t</v>
          </cell>
          <cell r="F133" t="str">
            <v>xoâ</v>
          </cell>
        </row>
        <row r="134">
          <cell r="A134" t="str">
            <v>santk</v>
          </cell>
          <cell r="B134" t="str">
            <v>Santana - khuyeán maõi</v>
          </cell>
          <cell r="E134" t="str">
            <v>5kg/xoâ  4xoâ/t</v>
          </cell>
          <cell r="F134" t="str">
            <v>Xoâ -   khuyeán maõi</v>
          </cell>
        </row>
        <row r="135">
          <cell r="A135" t="str">
            <v>santp</v>
          </cell>
          <cell r="B135" t="str">
            <v>Santana  (Nphuï)</v>
          </cell>
          <cell r="E135" t="str">
            <v>5kg/xoâ  4xoâ/t</v>
          </cell>
          <cell r="F135" t="str">
            <v>xoâ</v>
          </cell>
        </row>
        <row r="136">
          <cell r="A136" t="str">
            <v>sant</v>
          </cell>
          <cell r="B136" t="str">
            <v xml:space="preserve">Santana  </v>
          </cell>
          <cell r="E136" t="str">
            <v>5kg/xoâ  4xoâ/t</v>
          </cell>
          <cell r="F136" t="str">
            <v>xoâ</v>
          </cell>
        </row>
        <row r="137">
          <cell r="A137" t="str">
            <v>mobdp</v>
          </cell>
          <cell r="B137" t="str">
            <v>Mobiado (N.Phuï)</v>
          </cell>
          <cell r="E137" t="str">
            <v>1Kg/lon - 12lon/T</v>
          </cell>
          <cell r="F137" t="str">
            <v>lon</v>
          </cell>
        </row>
        <row r="138">
          <cell r="A138" t="str">
            <v>mobdk</v>
          </cell>
          <cell r="B138" t="str">
            <v xml:space="preserve">Mobiado </v>
          </cell>
          <cell r="E138" t="str">
            <v>1Kg/lon - 12lon/T</v>
          </cell>
          <cell r="F138" t="str">
            <v>Lon -   K/Maõi</v>
          </cell>
        </row>
        <row r="139">
          <cell r="B139" t="str">
            <v>HÖÔNG GIANG- KEÁT ÑOAØN</v>
          </cell>
        </row>
        <row r="140">
          <cell r="A140" t="str">
            <v>bion</v>
          </cell>
          <cell r="B140" t="str">
            <v>BIONIN</v>
          </cell>
          <cell r="C140" t="str">
            <v>Thailand</v>
          </cell>
          <cell r="E140" t="str">
            <v>250ml/ loï, 24loï/thuøng</v>
          </cell>
          <cell r="F140" t="str">
            <v>Loï</v>
          </cell>
        </row>
        <row r="141">
          <cell r="A141" t="str">
            <v>biop</v>
          </cell>
          <cell r="B141" t="str">
            <v>BIO PAK</v>
          </cell>
          <cell r="C141" t="str">
            <v>Thailand</v>
          </cell>
          <cell r="E141" t="str">
            <v>450gr/hoäp, 12hoäp/thuøng</v>
          </cell>
          <cell r="F141" t="str">
            <v>Hoäp</v>
          </cell>
        </row>
        <row r="142">
          <cell r="A142" t="str">
            <v>calcu</v>
          </cell>
          <cell r="B142" t="str">
            <v>CALCIUM CHELATE</v>
          </cell>
          <cell r="C142" t="str">
            <v>Thailand</v>
          </cell>
          <cell r="E142" t="str">
            <v>450gr/goùi, 20goùi/thuøng</v>
          </cell>
          <cell r="F142" t="str">
            <v>Goùi</v>
          </cell>
        </row>
        <row r="143">
          <cell r="A143" t="str">
            <v>selg</v>
          </cell>
          <cell r="B143" t="str">
            <v>SEL GUARD</v>
          </cell>
          <cell r="C143" t="str">
            <v>Thailand</v>
          </cell>
          <cell r="E143" t="str">
            <v>450gr/hoäp, 12hoäp/thuøng</v>
          </cell>
          <cell r="F143" t="str">
            <v>Hoäp</v>
          </cell>
        </row>
        <row r="144">
          <cell r="A144" t="str">
            <v>wellmc</v>
          </cell>
          <cell r="B144" t="str">
            <v>WELL MIX C</v>
          </cell>
          <cell r="C144" t="str">
            <v>Thailand</v>
          </cell>
          <cell r="E144" t="str">
            <v>1L/chai, 12chai/thuøng</v>
          </cell>
          <cell r="F144" t="str">
            <v>Chai</v>
          </cell>
        </row>
        <row r="145">
          <cell r="A145" t="str">
            <v>agarc</v>
          </cell>
          <cell r="B145" t="str">
            <v>AGARCIDE</v>
          </cell>
          <cell r="C145" t="str">
            <v>Thailand</v>
          </cell>
          <cell r="E145" t="str">
            <v>500ml/loï, 24loï/thuøng</v>
          </cell>
          <cell r="F145" t="str">
            <v>Loï</v>
          </cell>
        </row>
        <row r="146">
          <cell r="A146" t="str">
            <v>wellox</v>
          </cell>
          <cell r="B146" t="str">
            <v>WELL OXY 20</v>
          </cell>
          <cell r="C146" t="str">
            <v>Thailand</v>
          </cell>
          <cell r="E146" t="str">
            <v>200gr/hoäp,24 hoäp/thuøng</v>
          </cell>
          <cell r="F146" t="str">
            <v>Hoäp</v>
          </cell>
        </row>
        <row r="147">
          <cell r="A147" t="str">
            <v>azah</v>
          </cell>
          <cell r="B147" t="str">
            <v>AZAHERB</v>
          </cell>
          <cell r="C147" t="str">
            <v>Thailand</v>
          </cell>
          <cell r="E147" t="str">
            <v>450gr/hoäp, 12hoäp/thuøng</v>
          </cell>
          <cell r="F147" t="str">
            <v>Hoäp</v>
          </cell>
        </row>
        <row r="148">
          <cell r="A148" t="str">
            <v>promr</v>
          </cell>
          <cell r="B148" t="str">
            <v>PRO MARINE</v>
          </cell>
          <cell r="C148" t="str">
            <v>Thailand</v>
          </cell>
          <cell r="E148" t="str">
            <v>500gr/hoäp, 12hoäp/thuøng</v>
          </cell>
          <cell r="F148" t="str">
            <v>Hoäp</v>
          </cell>
        </row>
        <row r="149">
          <cell r="A149" t="str">
            <v>doxl</v>
          </cell>
          <cell r="B149" t="str">
            <v>DOXALASE 500ml</v>
          </cell>
          <cell r="C149" t="str">
            <v>Thailand</v>
          </cell>
          <cell r="E149" t="str">
            <v>20 chai/thuøng</v>
          </cell>
          <cell r="F149" t="str">
            <v>Chai</v>
          </cell>
        </row>
        <row r="150">
          <cell r="A150" t="str">
            <v>ultm</v>
          </cell>
          <cell r="B150" t="str">
            <v>ULTIMAX</v>
          </cell>
          <cell r="C150" t="str">
            <v>Thailand</v>
          </cell>
          <cell r="E150" t="str">
            <v>500gr/hoäp, 12hoäp/thuøng</v>
          </cell>
          <cell r="F150" t="str">
            <v>Hoäp</v>
          </cell>
        </row>
        <row r="151">
          <cell r="A151" t="str">
            <v>comb</v>
          </cell>
          <cell r="B151" t="str">
            <v>COMBAX L 500ml</v>
          </cell>
          <cell r="C151" t="str">
            <v>Thailand</v>
          </cell>
          <cell r="E151" t="str">
            <v>24 chai/thuøng</v>
          </cell>
          <cell r="F151" t="str">
            <v>Chai</v>
          </cell>
        </row>
        <row r="152">
          <cell r="A152" t="str">
            <v>immz</v>
          </cell>
          <cell r="B152" t="str">
            <v>IMMUZINE</v>
          </cell>
          <cell r="C152" t="str">
            <v>Thailand</v>
          </cell>
          <cell r="E152" t="str">
            <v>500gr/hoäp, 12hoäp/thuøng</v>
          </cell>
          <cell r="F152" t="str">
            <v>Hoäp</v>
          </cell>
        </row>
        <row r="153">
          <cell r="A153" t="str">
            <v>minr</v>
          </cell>
          <cell r="B153" t="str">
            <v>MINEREX</v>
          </cell>
          <cell r="C153" t="str">
            <v>Thailand</v>
          </cell>
          <cell r="E153" t="str">
            <v>1kg/goùi, 24goùi/thuøng</v>
          </cell>
          <cell r="F153" t="str">
            <v>Goùi</v>
          </cell>
        </row>
        <row r="154">
          <cell r="A154" t="str">
            <v>nutm</v>
          </cell>
          <cell r="B154" t="str">
            <v>NUTRIMIX</v>
          </cell>
          <cell r="C154" t="str">
            <v>Thailand</v>
          </cell>
          <cell r="E154" t="str">
            <v>500gr/hoäp, 12hoäp/thuøng</v>
          </cell>
          <cell r="F154" t="str">
            <v>Hoäp</v>
          </cell>
        </row>
        <row r="155">
          <cell r="A155" t="str">
            <v>biot</v>
          </cell>
          <cell r="B155" t="str">
            <v>BIO TUFF</v>
          </cell>
          <cell r="E155" t="str">
            <v>10 Kg/Bao</v>
          </cell>
          <cell r="F155" t="str">
            <v>Bao</v>
          </cell>
        </row>
        <row r="156">
          <cell r="A156" t="str">
            <v>xc90</v>
          </cell>
          <cell r="B156" t="str">
            <v>XC  90  3kg</v>
          </cell>
          <cell r="E156" t="str">
            <v>6 xoâ/ thuøng</v>
          </cell>
          <cell r="F156" t="str">
            <v>Xoâ</v>
          </cell>
        </row>
        <row r="157">
          <cell r="A157" t="str">
            <v>ecomr</v>
          </cell>
          <cell r="B157" t="str">
            <v>ECO MARINE</v>
          </cell>
          <cell r="C157" t="str">
            <v>Thailand</v>
          </cell>
          <cell r="D157">
            <v>39333</v>
          </cell>
          <cell r="E157" t="str">
            <v>12oáng/1 hoäp, 12hoäp/thuøng</v>
          </cell>
          <cell r="F157" t="str">
            <v>OÁng</v>
          </cell>
        </row>
        <row r="158">
          <cell r="A158" t="str">
            <v>supbt</v>
          </cell>
          <cell r="B158" t="str">
            <v>SUPER BENTHOS</v>
          </cell>
          <cell r="C158" t="str">
            <v>Thailand</v>
          </cell>
          <cell r="E158" t="str">
            <v>10 Kg/Bao</v>
          </cell>
          <cell r="F158" t="str">
            <v>Bao</v>
          </cell>
        </row>
        <row r="159">
          <cell r="A159" t="str">
            <v>o2mr</v>
          </cell>
          <cell r="B159" t="str">
            <v>O2 Marine</v>
          </cell>
          <cell r="E159" t="str">
            <v>2kg/goùi</v>
          </cell>
          <cell r="F159" t="str">
            <v>goùi</v>
          </cell>
        </row>
        <row r="160">
          <cell r="A160" t="str">
            <v>biomr</v>
          </cell>
          <cell r="B160" t="str">
            <v>Bio Marine</v>
          </cell>
          <cell r="E160" t="str">
            <v>4lít/bình</v>
          </cell>
          <cell r="F160" t="str">
            <v>Bình</v>
          </cell>
        </row>
        <row r="161">
          <cell r="A161" t="str">
            <v>aquap</v>
          </cell>
          <cell r="B161" t="str">
            <v>Aqua Pure</v>
          </cell>
          <cell r="F161" t="str">
            <v>Bình</v>
          </cell>
        </row>
        <row r="162">
          <cell r="B162" t="str">
            <v>UNI- PRESIDENT</v>
          </cell>
        </row>
        <row r="163">
          <cell r="A163" t="str">
            <v>tetraph</v>
          </cell>
          <cell r="B163" t="str">
            <v>Tetra PH</v>
          </cell>
          <cell r="F163" t="str">
            <v>Hoäp</v>
          </cell>
        </row>
        <row r="164">
          <cell r="A164" t="str">
            <v>tetraphk</v>
          </cell>
          <cell r="B164" t="str">
            <v>Tetra PH - khuyeán maõi</v>
          </cell>
          <cell r="F164" t="str">
            <v>Hoäp - k.maõi</v>
          </cell>
        </row>
        <row r="165">
          <cell r="A165" t="str">
            <v>tetrakh</v>
          </cell>
          <cell r="B165" t="str">
            <v>Tetra KH</v>
          </cell>
          <cell r="F165" t="str">
            <v>Hoäp</v>
          </cell>
        </row>
        <row r="166">
          <cell r="A166" t="str">
            <v>tetranh4</v>
          </cell>
          <cell r="B166" t="str">
            <v>Tetra NH4</v>
          </cell>
          <cell r="F166" t="str">
            <v>Hoäp</v>
          </cell>
        </row>
        <row r="167">
          <cell r="A167" t="str">
            <v>zeoup</v>
          </cell>
          <cell r="B167" t="str">
            <v xml:space="preserve">Zeolite </v>
          </cell>
          <cell r="F167" t="str">
            <v>Bao</v>
          </cell>
        </row>
        <row r="168">
          <cell r="B168" t="str">
            <v>THÖÙC AÊN</v>
          </cell>
          <cell r="E168" t="str">
            <v>ÑOÙNG GOÙI</v>
          </cell>
          <cell r="F168" t="str">
            <v>ÑVT</v>
          </cell>
        </row>
        <row r="170">
          <cell r="B170" t="str">
            <v>CP</v>
          </cell>
        </row>
        <row r="171">
          <cell r="A171" t="str">
            <v>h4</v>
          </cell>
          <cell r="B171" t="str">
            <v>H 684</v>
          </cell>
          <cell r="E171" t="str">
            <v>20kg</v>
          </cell>
          <cell r="F171" t="str">
            <v>bao</v>
          </cell>
        </row>
        <row r="172">
          <cell r="A172" t="str">
            <v>H1</v>
          </cell>
          <cell r="B172" t="str">
            <v>H 681</v>
          </cell>
          <cell r="E172" t="str">
            <v>10kg</v>
          </cell>
          <cell r="F172" t="str">
            <v>bao</v>
          </cell>
        </row>
        <row r="173">
          <cell r="A173" t="str">
            <v>H2</v>
          </cell>
          <cell r="B173" t="str">
            <v>H 682</v>
          </cell>
          <cell r="E173" t="str">
            <v>10kg</v>
          </cell>
          <cell r="F173" t="str">
            <v>bao</v>
          </cell>
        </row>
        <row r="174">
          <cell r="A174" t="str">
            <v>H3</v>
          </cell>
          <cell r="B174" t="str">
            <v>H 683</v>
          </cell>
          <cell r="E174" t="str">
            <v>20kg</v>
          </cell>
          <cell r="F174" t="str">
            <v>bao</v>
          </cell>
        </row>
        <row r="175">
          <cell r="A175" t="str">
            <v>H5</v>
          </cell>
          <cell r="B175" t="str">
            <v>H 685</v>
          </cell>
          <cell r="E175" t="str">
            <v>20kg</v>
          </cell>
          <cell r="F175" t="str">
            <v>bao</v>
          </cell>
        </row>
        <row r="176">
          <cell r="A176" t="str">
            <v>H5g</v>
          </cell>
          <cell r="B176" t="str">
            <v>H 685  (Chuù6 Ñieän)</v>
          </cell>
          <cell r="C176" t="str">
            <v>Haøng gôûi</v>
          </cell>
          <cell r="E176" t="str">
            <v>20kg</v>
          </cell>
          <cell r="F176" t="str">
            <v>bao</v>
          </cell>
        </row>
        <row r="177">
          <cell r="A177" t="str">
            <v>H6</v>
          </cell>
          <cell r="B177" t="str">
            <v>H 686</v>
          </cell>
          <cell r="E177" t="str">
            <v>20kg</v>
          </cell>
          <cell r="F177" t="str">
            <v>bao</v>
          </cell>
        </row>
        <row r="178">
          <cell r="A178" t="str">
            <v>H6g</v>
          </cell>
          <cell r="B178" t="str">
            <v xml:space="preserve">H 686    </v>
          </cell>
          <cell r="C178" t="str">
            <v>Haøng gôûi</v>
          </cell>
          <cell r="E178" t="str">
            <v>20kg</v>
          </cell>
          <cell r="F178" t="str">
            <v>bao</v>
          </cell>
        </row>
        <row r="179">
          <cell r="B179" t="str">
            <v>Grobest</v>
          </cell>
        </row>
        <row r="180">
          <cell r="A180" t="str">
            <v>gb2</v>
          </cell>
          <cell r="B180" t="str">
            <v xml:space="preserve">No2   </v>
          </cell>
          <cell r="E180" t="str">
            <v>10kg</v>
          </cell>
          <cell r="F180" t="str">
            <v>bao</v>
          </cell>
        </row>
      </sheetData>
      <sheetData sheetId="5"/>
      <sheetData sheetId="6"/>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DG"/>
      <sheetName val="GVL"/>
      <sheetName val="Sheet2"/>
      <sheetName val="tam"/>
      <sheetName val="DTCT"/>
      <sheetName val="DTXL"/>
      <sheetName val="THXL"/>
      <sheetName val="dieuphoida"/>
      <sheetName val="Sheet3"/>
      <sheetName val="dieuphoidat"/>
      <sheetName val="XL4Test5"/>
      <sheetName val="ta"/>
      <sheetName val="dimuphoida"/>
      <sheetName val="GiaVL"/>
      <sheetName val="M"/>
      <sheetName val="N.C"/>
      <sheetName val="V.lieu"/>
      <sheetName val="VL"/>
      <sheetName val="CHITIET"/>
      <sheetName val="in"/>
      <sheetName val="MH"/>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L4Poppy"/>
      <sheetName val="P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HD (5)"/>
      <sheetName val="TQT.HD"/>
      <sheetName val="GTGT- KT"/>
      <sheetName val="HDKTe"/>
      <sheetName val="XNT-TT "/>
      <sheetName val="CDPS"/>
      <sheetName val="BCDKT"/>
      <sheetName val="Bang 1"/>
      <sheetName val="Bang 2"/>
      <sheetName val="Bang 3"/>
      <sheetName val="XL4Poppy"/>
      <sheetName val="dmcn"/>
    </sheetNames>
    <sheetDataSet>
      <sheetData sheetId="0"/>
      <sheetData sheetId="1"/>
      <sheetData sheetId="2"/>
      <sheetData sheetId="3"/>
      <sheetData sheetId="4"/>
      <sheetData sheetId="5"/>
      <sheetData sheetId="6"/>
      <sheetData sheetId="7"/>
      <sheetData sheetId="8"/>
      <sheetData sheetId="9"/>
      <sheetData sheetId="10" refreshError="1">
        <row r="15">
          <cell r="A15" t="b">
            <v>1</v>
          </cell>
        </row>
      </sheetData>
      <sheetData sheetId="1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
      <sheetName val="M"/>
      <sheetName val="TH"/>
      <sheetName val="DT sut truot"/>
      <sheetName val="DG sut truot"/>
      <sheetName val="VL sut truot"/>
      <sheetName val="Thuc thanh"/>
      <sheetName val="XL4Poppy"/>
    </sheetNames>
    <sheetDataSet>
      <sheetData sheetId="0" refreshError="1">
        <row r="2">
          <cell r="A2">
            <v>2</v>
          </cell>
          <cell r="B2" t="str">
            <v>BËc 2/7</v>
          </cell>
          <cell r="C2" t="str">
            <v>c«ng</v>
          </cell>
          <cell r="D2">
            <v>1.55</v>
          </cell>
          <cell r="E2">
            <v>310032</v>
          </cell>
          <cell r="F2">
            <v>11924</v>
          </cell>
        </row>
        <row r="3">
          <cell r="A3">
            <v>3</v>
          </cell>
          <cell r="B3" t="str">
            <v>BËc 2,1/7</v>
          </cell>
          <cell r="C3" t="str">
            <v>c«ng</v>
          </cell>
          <cell r="D3">
            <v>1.5669999999999999</v>
          </cell>
          <cell r="E3">
            <v>313116.48</v>
          </cell>
          <cell r="F3">
            <v>12043</v>
          </cell>
        </row>
        <row r="4">
          <cell r="A4">
            <v>4</v>
          </cell>
          <cell r="B4" t="str">
            <v>BËc 2,2/7</v>
          </cell>
          <cell r="C4" t="str">
            <v>c«ng</v>
          </cell>
          <cell r="D4">
            <v>1.5839999999999999</v>
          </cell>
          <cell r="E4">
            <v>316200.96000000002</v>
          </cell>
          <cell r="F4">
            <v>12162</v>
          </cell>
        </row>
        <row r="5">
          <cell r="A5">
            <v>5</v>
          </cell>
          <cell r="B5" t="str">
            <v>BËc 2,3/7</v>
          </cell>
          <cell r="C5" t="str">
            <v>c«ng</v>
          </cell>
          <cell r="D5">
            <v>1.6009999999999998</v>
          </cell>
          <cell r="E5">
            <v>319285.44</v>
          </cell>
          <cell r="F5">
            <v>12280</v>
          </cell>
        </row>
        <row r="6">
          <cell r="A6">
            <v>6</v>
          </cell>
          <cell r="B6" t="str">
            <v>BËc 2,4/7</v>
          </cell>
          <cell r="C6" t="str">
            <v>c«ng</v>
          </cell>
          <cell r="D6">
            <v>1.6179999999999997</v>
          </cell>
          <cell r="E6">
            <v>322369.91999999998</v>
          </cell>
          <cell r="F6">
            <v>12399</v>
          </cell>
        </row>
        <row r="7">
          <cell r="A7">
            <v>7</v>
          </cell>
          <cell r="B7" t="str">
            <v>BËc 2,5/7</v>
          </cell>
          <cell r="C7" t="str">
            <v>c«ng</v>
          </cell>
          <cell r="D7">
            <v>1.635</v>
          </cell>
          <cell r="E7">
            <v>325454.40000000002</v>
          </cell>
          <cell r="F7">
            <v>12517</v>
          </cell>
        </row>
        <row r="8">
          <cell r="A8">
            <v>8</v>
          </cell>
          <cell r="B8" t="str">
            <v>BËc 2,6/7</v>
          </cell>
          <cell r="C8" t="str">
            <v>c«ng</v>
          </cell>
          <cell r="D8">
            <v>1.6519999999999995</v>
          </cell>
          <cell r="E8">
            <v>328538.88</v>
          </cell>
          <cell r="F8">
            <v>12636</v>
          </cell>
        </row>
        <row r="9">
          <cell r="A9">
            <v>9</v>
          </cell>
          <cell r="B9" t="str">
            <v>BËc 2,7/7</v>
          </cell>
          <cell r="C9" t="str">
            <v>c«ng</v>
          </cell>
          <cell r="D9">
            <v>1.6689999999999994</v>
          </cell>
          <cell r="E9">
            <v>331623.36</v>
          </cell>
          <cell r="F9">
            <v>12755</v>
          </cell>
        </row>
        <row r="10">
          <cell r="A10">
            <v>10</v>
          </cell>
          <cell r="B10" t="str">
            <v>BËc 2,8/7</v>
          </cell>
          <cell r="C10" t="str">
            <v>c«ng</v>
          </cell>
          <cell r="D10">
            <v>1.6859999999999993</v>
          </cell>
          <cell r="E10">
            <v>334707.84000000003</v>
          </cell>
          <cell r="F10">
            <v>12873</v>
          </cell>
        </row>
        <row r="11">
          <cell r="A11">
            <v>11</v>
          </cell>
          <cell r="B11" t="str">
            <v>BËc 2,9/7</v>
          </cell>
          <cell r="C11" t="str">
            <v>c«ng</v>
          </cell>
          <cell r="D11">
            <v>1.7029999999999992</v>
          </cell>
          <cell r="E11">
            <v>337792.32</v>
          </cell>
          <cell r="F11">
            <v>12992</v>
          </cell>
        </row>
        <row r="12">
          <cell r="A12">
            <v>12</v>
          </cell>
          <cell r="B12" t="str">
            <v>BËc 3/7</v>
          </cell>
          <cell r="C12" t="str">
            <v>c«ng</v>
          </cell>
          <cell r="D12">
            <v>1.72</v>
          </cell>
          <cell r="E12">
            <v>340876.79999999999</v>
          </cell>
          <cell r="F12">
            <v>13111</v>
          </cell>
        </row>
        <row r="13">
          <cell r="A13">
            <v>13</v>
          </cell>
          <cell r="B13" t="str">
            <v>BËc 3,1/7</v>
          </cell>
          <cell r="C13" t="str">
            <v>c«ng</v>
          </cell>
          <cell r="D13">
            <v>1.74</v>
          </cell>
          <cell r="E13">
            <v>344505.59999999998</v>
          </cell>
          <cell r="F13">
            <v>13250</v>
          </cell>
        </row>
        <row r="14">
          <cell r="A14">
            <v>14</v>
          </cell>
          <cell r="B14" t="str">
            <v>BËc 3,2/7</v>
          </cell>
          <cell r="C14" t="str">
            <v>c«ng</v>
          </cell>
          <cell r="D14">
            <v>1.76</v>
          </cell>
          <cell r="E14">
            <v>348134.40000000002</v>
          </cell>
          <cell r="F14">
            <v>13390</v>
          </cell>
        </row>
        <row r="15">
          <cell r="A15">
            <v>15</v>
          </cell>
          <cell r="B15" t="str">
            <v>BËc 3,3/7</v>
          </cell>
          <cell r="C15" t="str">
            <v>c«ng</v>
          </cell>
          <cell r="D15">
            <v>1.78</v>
          </cell>
          <cell r="E15">
            <v>351763.20000000001</v>
          </cell>
          <cell r="F15">
            <v>13529</v>
          </cell>
        </row>
        <row r="16">
          <cell r="A16">
            <v>16</v>
          </cell>
          <cell r="B16" t="str">
            <v>BËc 3,4/7</v>
          </cell>
          <cell r="C16" t="str">
            <v>c«ng</v>
          </cell>
          <cell r="D16">
            <v>1.8</v>
          </cell>
          <cell r="E16">
            <v>355392</v>
          </cell>
          <cell r="F16">
            <v>13669</v>
          </cell>
        </row>
        <row r="17">
          <cell r="A17">
            <v>17</v>
          </cell>
          <cell r="B17" t="str">
            <v>BËc 3,5/7</v>
          </cell>
          <cell r="C17" t="str">
            <v>c«ng</v>
          </cell>
          <cell r="D17">
            <v>1.82</v>
          </cell>
          <cell r="E17">
            <v>359020.79999999999</v>
          </cell>
          <cell r="F17">
            <v>13808</v>
          </cell>
        </row>
        <row r="18">
          <cell r="A18">
            <v>18</v>
          </cell>
          <cell r="B18" t="str">
            <v>BËc 3,6/7</v>
          </cell>
          <cell r="C18" t="str">
            <v>c«ng</v>
          </cell>
          <cell r="D18">
            <v>1.84</v>
          </cell>
          <cell r="E18">
            <v>362649.59999999998</v>
          </cell>
          <cell r="F18">
            <v>13948</v>
          </cell>
        </row>
        <row r="19">
          <cell r="A19">
            <v>19</v>
          </cell>
          <cell r="B19" t="str">
            <v>BËc 3,7/7</v>
          </cell>
          <cell r="C19" t="str">
            <v>c«ng</v>
          </cell>
          <cell r="D19">
            <v>1.86</v>
          </cell>
          <cell r="E19">
            <v>366278.40000000002</v>
          </cell>
          <cell r="F19">
            <v>14088</v>
          </cell>
        </row>
        <row r="20">
          <cell r="A20">
            <v>20</v>
          </cell>
          <cell r="B20" t="str">
            <v>BËc 3,8/7</v>
          </cell>
          <cell r="C20" t="str">
            <v>c«ng</v>
          </cell>
          <cell r="D20">
            <v>1.88</v>
          </cell>
          <cell r="E20">
            <v>369907.20000000001</v>
          </cell>
          <cell r="F20">
            <v>14227</v>
          </cell>
        </row>
        <row r="21">
          <cell r="A21">
            <v>21</v>
          </cell>
          <cell r="B21" t="str">
            <v>BËc 3,9/7</v>
          </cell>
          <cell r="C21" t="str">
            <v>c«ng</v>
          </cell>
          <cell r="D21">
            <v>1.9</v>
          </cell>
          <cell r="E21">
            <v>373536</v>
          </cell>
          <cell r="F21">
            <v>14367</v>
          </cell>
        </row>
        <row r="22">
          <cell r="A22">
            <v>22</v>
          </cell>
          <cell r="B22" t="str">
            <v>BËc 4/7</v>
          </cell>
          <cell r="C22" t="str">
            <v>c«ng</v>
          </cell>
          <cell r="D22">
            <v>1.92</v>
          </cell>
          <cell r="E22">
            <v>377164.79999999999</v>
          </cell>
          <cell r="F22">
            <v>14506</v>
          </cell>
        </row>
        <row r="23">
          <cell r="A23">
            <v>23</v>
          </cell>
          <cell r="B23" t="str">
            <v>BËc 4,1/7</v>
          </cell>
          <cell r="C23" t="str">
            <v>c«ng</v>
          </cell>
          <cell r="D23">
            <v>1.9609999999999999</v>
          </cell>
          <cell r="E23">
            <v>384603.84</v>
          </cell>
          <cell r="F23">
            <v>14792</v>
          </cell>
        </row>
        <row r="24">
          <cell r="A24">
            <v>24</v>
          </cell>
          <cell r="B24" t="str">
            <v>BËc 4,2/7</v>
          </cell>
          <cell r="C24" t="str">
            <v>c«ng</v>
          </cell>
          <cell r="D24">
            <v>2.0019999999999998</v>
          </cell>
          <cell r="E24">
            <v>392042.88</v>
          </cell>
          <cell r="F24">
            <v>15079</v>
          </cell>
        </row>
        <row r="25">
          <cell r="A25">
            <v>25</v>
          </cell>
          <cell r="B25" t="str">
            <v>BËc 4,3/7</v>
          </cell>
          <cell r="C25" t="str">
            <v>c«ng</v>
          </cell>
          <cell r="D25">
            <v>2.0429999999999997</v>
          </cell>
          <cell r="E25">
            <v>399481.92</v>
          </cell>
          <cell r="F25">
            <v>15365</v>
          </cell>
        </row>
        <row r="26">
          <cell r="A26">
            <v>26</v>
          </cell>
          <cell r="B26" t="str">
            <v>BËc 4,4/7</v>
          </cell>
          <cell r="C26" t="str">
            <v>c«ng</v>
          </cell>
          <cell r="D26">
            <v>2.0839999999999996</v>
          </cell>
          <cell r="E26">
            <v>406920.96000000002</v>
          </cell>
          <cell r="F26">
            <v>15651</v>
          </cell>
        </row>
        <row r="27">
          <cell r="A27">
            <v>27</v>
          </cell>
          <cell r="B27" t="str">
            <v>BËc 4,5/7</v>
          </cell>
          <cell r="C27" t="str">
            <v>c«ng</v>
          </cell>
          <cell r="D27">
            <v>2.125</v>
          </cell>
          <cell r="E27">
            <v>414360</v>
          </cell>
          <cell r="F27">
            <v>15937</v>
          </cell>
        </row>
        <row r="28">
          <cell r="A28">
            <v>28</v>
          </cell>
          <cell r="B28" t="str">
            <v>BËc 4,6/7</v>
          </cell>
          <cell r="C28" t="str">
            <v>c«ng</v>
          </cell>
          <cell r="D28">
            <v>2.1659999999999995</v>
          </cell>
          <cell r="E28">
            <v>421799.04</v>
          </cell>
          <cell r="F28">
            <v>16223</v>
          </cell>
        </row>
        <row r="29">
          <cell r="A29">
            <v>29</v>
          </cell>
          <cell r="B29" t="str">
            <v>BËc 4,7/7</v>
          </cell>
          <cell r="C29" t="str">
            <v>c«ng</v>
          </cell>
          <cell r="D29">
            <v>2.2069999999999994</v>
          </cell>
          <cell r="E29">
            <v>429238.08</v>
          </cell>
          <cell r="F29">
            <v>16509</v>
          </cell>
        </row>
        <row r="30">
          <cell r="A30">
            <v>30</v>
          </cell>
          <cell r="B30" t="str">
            <v>BËc 4,8/7</v>
          </cell>
          <cell r="C30" t="str">
            <v>c«ng</v>
          </cell>
          <cell r="D30">
            <v>2.2479999999999993</v>
          </cell>
          <cell r="E30">
            <v>436677.12</v>
          </cell>
          <cell r="F30">
            <v>16795</v>
          </cell>
        </row>
        <row r="31">
          <cell r="A31">
            <v>31</v>
          </cell>
          <cell r="B31" t="str">
            <v>BËc 4,9/7</v>
          </cell>
          <cell r="C31" t="str">
            <v>c«ng</v>
          </cell>
          <cell r="D31">
            <v>2.2889999999999993</v>
          </cell>
          <cell r="E31">
            <v>444116.16</v>
          </cell>
          <cell r="F31">
            <v>17081</v>
          </cell>
        </row>
        <row r="32">
          <cell r="A32">
            <v>32</v>
          </cell>
          <cell r="B32" t="str">
            <v>BËc 5/7</v>
          </cell>
          <cell r="C32" t="str">
            <v>c«ng</v>
          </cell>
          <cell r="D32">
            <v>2.33</v>
          </cell>
          <cell r="E32">
            <v>451555.2</v>
          </cell>
          <cell r="F32">
            <v>17368</v>
          </cell>
        </row>
        <row r="33">
          <cell r="A33">
            <v>33</v>
          </cell>
          <cell r="B33" t="str">
            <v>BËc 5,1/7</v>
          </cell>
          <cell r="C33" t="str">
            <v>c«ng</v>
          </cell>
          <cell r="D33">
            <v>2.3810000000000002</v>
          </cell>
          <cell r="E33">
            <v>460808.64</v>
          </cell>
          <cell r="F33">
            <v>17723</v>
          </cell>
        </row>
        <row r="34">
          <cell r="A34">
            <v>34</v>
          </cell>
          <cell r="B34" t="str">
            <v>BËc 5,2/7</v>
          </cell>
          <cell r="C34" t="str">
            <v>c«ng</v>
          </cell>
          <cell r="D34">
            <v>2.4320000000000004</v>
          </cell>
          <cell r="E34">
            <v>470062.08000000002</v>
          </cell>
          <cell r="F34">
            <v>18079</v>
          </cell>
        </row>
        <row r="35">
          <cell r="A35">
            <v>35</v>
          </cell>
          <cell r="B35" t="str">
            <v>BËc 5,3/7</v>
          </cell>
          <cell r="C35" t="str">
            <v>c«ng</v>
          </cell>
          <cell r="D35">
            <v>2.4830000000000005</v>
          </cell>
          <cell r="E35">
            <v>479315.52</v>
          </cell>
          <cell r="F35">
            <v>18435</v>
          </cell>
        </row>
        <row r="36">
          <cell r="A36">
            <v>36</v>
          </cell>
          <cell r="B36" t="str">
            <v>BËc 5,4/7</v>
          </cell>
          <cell r="C36" t="str">
            <v>c«ng</v>
          </cell>
          <cell r="D36">
            <v>2.5340000000000007</v>
          </cell>
          <cell r="E36">
            <v>488568.96</v>
          </cell>
          <cell r="F36">
            <v>18791</v>
          </cell>
        </row>
        <row r="37">
          <cell r="A37">
            <v>37</v>
          </cell>
          <cell r="B37" t="str">
            <v>BËc 5,5/7</v>
          </cell>
          <cell r="C37" t="str">
            <v>c«ng</v>
          </cell>
          <cell r="D37">
            <v>2.585</v>
          </cell>
          <cell r="E37">
            <v>497822.4</v>
          </cell>
          <cell r="F37">
            <v>19147</v>
          </cell>
        </row>
        <row r="38">
          <cell r="A38">
            <v>38</v>
          </cell>
          <cell r="B38" t="str">
            <v>BËc 5,6/7</v>
          </cell>
          <cell r="C38" t="str">
            <v>c«ng</v>
          </cell>
          <cell r="D38">
            <v>2.636000000000001</v>
          </cell>
          <cell r="E38">
            <v>507075.84000000003</v>
          </cell>
          <cell r="F38">
            <v>19503</v>
          </cell>
        </row>
        <row r="39">
          <cell r="A39">
            <v>39</v>
          </cell>
          <cell r="B39" t="str">
            <v>BËc 5,7/7</v>
          </cell>
          <cell r="C39" t="str">
            <v>c«ng</v>
          </cell>
          <cell r="D39">
            <v>2.6870000000000012</v>
          </cell>
          <cell r="E39">
            <v>516329.28</v>
          </cell>
          <cell r="F39">
            <v>19859</v>
          </cell>
        </row>
        <row r="40">
          <cell r="A40">
            <v>40</v>
          </cell>
          <cell r="B40" t="str">
            <v>BËc 5,8/7</v>
          </cell>
          <cell r="C40" t="str">
            <v>c«ng</v>
          </cell>
          <cell r="D40">
            <v>2.7380000000000013</v>
          </cell>
          <cell r="E40">
            <v>525582.72</v>
          </cell>
          <cell r="F40">
            <v>20215</v>
          </cell>
        </row>
        <row r="41">
          <cell r="A41">
            <v>41</v>
          </cell>
          <cell r="B41" t="str">
            <v>BËc 5,9/7</v>
          </cell>
          <cell r="C41" t="str">
            <v>c«ng</v>
          </cell>
          <cell r="D41">
            <v>2.7890000000000015</v>
          </cell>
          <cell r="E41">
            <v>534836.16</v>
          </cell>
          <cell r="F41">
            <v>20571</v>
          </cell>
        </row>
        <row r="42">
          <cell r="A42">
            <v>42</v>
          </cell>
          <cell r="B42" t="str">
            <v>BËc 6/7</v>
          </cell>
          <cell r="C42" t="str">
            <v>c«ng</v>
          </cell>
          <cell r="D42">
            <v>2.84</v>
          </cell>
          <cell r="E42">
            <v>544089.59999999998</v>
          </cell>
          <cell r="F42">
            <v>20927</v>
          </cell>
        </row>
        <row r="43">
          <cell r="A43">
            <v>43</v>
          </cell>
          <cell r="B43" t="str">
            <v>BËc 6,1/7</v>
          </cell>
          <cell r="C43" t="str">
            <v>c«ng</v>
          </cell>
          <cell r="D43">
            <v>2.9009999999999998</v>
          </cell>
          <cell r="E43">
            <v>555157.43999999994</v>
          </cell>
          <cell r="F43">
            <v>21352</v>
          </cell>
        </row>
        <row r="44">
          <cell r="A44">
            <v>44</v>
          </cell>
          <cell r="B44" t="str">
            <v>BËc 6,2/7</v>
          </cell>
          <cell r="C44" t="str">
            <v>c«ng</v>
          </cell>
          <cell r="D44">
            <v>2.9619999999999997</v>
          </cell>
          <cell r="E44">
            <v>566225.28</v>
          </cell>
          <cell r="F44">
            <v>21778</v>
          </cell>
        </row>
        <row r="45">
          <cell r="A45">
            <v>45</v>
          </cell>
          <cell r="B45" t="str">
            <v>BËc 6,3/7</v>
          </cell>
          <cell r="C45" t="str">
            <v>c«ng</v>
          </cell>
          <cell r="D45">
            <v>3.0229999999999997</v>
          </cell>
          <cell r="E45">
            <v>577293.12</v>
          </cell>
          <cell r="F45">
            <v>22204</v>
          </cell>
        </row>
        <row r="46">
          <cell r="A46">
            <v>46</v>
          </cell>
          <cell r="B46" t="str">
            <v>BËc 6,4/7</v>
          </cell>
          <cell r="C46" t="str">
            <v>c«ng</v>
          </cell>
          <cell r="D46">
            <v>3.0839999999999996</v>
          </cell>
          <cell r="E46">
            <v>588360.95999999996</v>
          </cell>
          <cell r="F46">
            <v>22629</v>
          </cell>
        </row>
        <row r="47">
          <cell r="A47">
            <v>47</v>
          </cell>
          <cell r="B47" t="str">
            <v>BËc 6,5/7</v>
          </cell>
          <cell r="C47" t="str">
            <v>c«ng</v>
          </cell>
          <cell r="D47">
            <v>3.145</v>
          </cell>
          <cell r="E47">
            <v>599428.80000000005</v>
          </cell>
          <cell r="F47">
            <v>23055</v>
          </cell>
        </row>
        <row r="48">
          <cell r="A48">
            <v>48</v>
          </cell>
          <cell r="B48" t="str">
            <v>BËc 6,6/7</v>
          </cell>
          <cell r="C48" t="str">
            <v>c«ng</v>
          </cell>
          <cell r="D48">
            <v>3.2059999999999995</v>
          </cell>
          <cell r="E48">
            <v>610496.64</v>
          </cell>
          <cell r="F48">
            <v>23481</v>
          </cell>
        </row>
        <row r="49">
          <cell r="A49">
            <v>49</v>
          </cell>
          <cell r="B49" t="str">
            <v>BËc 6,7/7</v>
          </cell>
          <cell r="C49" t="str">
            <v>c«ng</v>
          </cell>
          <cell r="D49">
            <v>3.2669999999999995</v>
          </cell>
          <cell r="E49">
            <v>621564.48</v>
          </cell>
          <cell r="F49">
            <v>23906</v>
          </cell>
        </row>
        <row r="50">
          <cell r="A50">
            <v>50</v>
          </cell>
          <cell r="B50" t="str">
            <v>BËc 6,8/7</v>
          </cell>
          <cell r="C50" t="str">
            <v>c«ng</v>
          </cell>
          <cell r="D50">
            <v>3.3279999999999994</v>
          </cell>
          <cell r="E50">
            <v>632632.31999999995</v>
          </cell>
          <cell r="F50">
            <v>24332</v>
          </cell>
        </row>
        <row r="51">
          <cell r="A51">
            <v>51</v>
          </cell>
          <cell r="B51" t="str">
            <v>BËc 6,9/7</v>
          </cell>
          <cell r="C51" t="str">
            <v>c«ng</v>
          </cell>
          <cell r="D51">
            <v>3.3889999999999993</v>
          </cell>
          <cell r="E51">
            <v>643700.16</v>
          </cell>
          <cell r="F51">
            <v>24758</v>
          </cell>
        </row>
        <row r="52">
          <cell r="A52">
            <v>52</v>
          </cell>
          <cell r="B52" t="str">
            <v>BËc 7</v>
          </cell>
          <cell r="C52" t="str">
            <v>c«ng</v>
          </cell>
          <cell r="D52">
            <v>3.45</v>
          </cell>
          <cell r="E52">
            <v>654768</v>
          </cell>
          <cell r="F52">
            <v>25183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Giavl"/>
      <sheetName val="Luong+may"/>
      <sheetName val="ctietCAU"/>
      <sheetName val="tonghop cau"/>
      <sheetName val="cpv"/>
      <sheetName val="XL4Poppy"/>
      <sheetName val="NC"/>
    </sheetNames>
    <sheetDataSet>
      <sheetData sheetId="0"/>
      <sheetData sheetId="1">
        <row r="31">
          <cell r="E31">
            <v>87303.001299999989</v>
          </cell>
        </row>
        <row r="51">
          <cell r="E51">
            <v>28830.446814399998</v>
          </cell>
        </row>
      </sheetData>
      <sheetData sheetId="2"/>
      <sheetData sheetId="3"/>
      <sheetData sheetId="4"/>
      <sheetData sheetId="5"/>
      <sheetData sheetId="6"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 val="TT_35KV_TBA"/>
      <sheetName val="Luong+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ai 5.1"/>
      <sheetName val="TT_10KV"/>
      <sheetName val="BC.TN"/>
      <sheetName val="MSTN"/>
      <sheetName val="TKP"/>
      <sheetName val="TONGKE3p "/>
      <sheetName val="TDTKP"/>
      <sheetName val="TT-35KV+TBA"/>
      <sheetName val="Luong+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XD"/>
      <sheetName val="cap phoi"/>
      <sheetName val="NC+M"/>
      <sheetName val="kh¸i to¸n "/>
      <sheetName val="Tæng hîp"/>
      <sheetName val="THKPDA"/>
      <sheetName val="TMDT"/>
      <sheetName val="db"/>
      <sheetName val="KSTK"/>
      <sheetName val="00000000"/>
      <sheetName val="XL4Poppy"/>
      <sheetName val="CTbe tong"/>
    </sheetNames>
    <sheetDataSet>
      <sheetData sheetId="0"/>
      <sheetData sheetId="1"/>
      <sheetData sheetId="2" refreshError="1">
        <row r="6">
          <cell r="G6">
            <v>33016.5</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
      <sheetName val="2"/>
      <sheetName val="Sheet1"/>
      <sheetName val="Sheet2"/>
      <sheetName val="Sheet3"/>
      <sheetName val="XL4Poppy"/>
    </sheetNames>
    <sheetDataSet>
      <sheetData sheetId="0" refreshError="1"/>
      <sheetData sheetId="1">
        <row r="31">
          <cell r="C31" t="b">
            <v>1</v>
          </cell>
        </row>
      </sheetData>
      <sheetData sheetId="2">
        <row r="31">
          <cell r="C31" t="b">
            <v>1</v>
          </cell>
        </row>
      </sheetData>
      <sheetData sheetId="3">
        <row r="31">
          <cell r="C31" t="b">
            <v>1</v>
          </cell>
        </row>
      </sheetData>
      <sheetData sheetId="4">
        <row r="27">
          <cell r="C27" t="e">
            <v>#N/A</v>
          </cell>
        </row>
      </sheetData>
      <sheetData sheetId="5"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 "/>
      <sheetName val="TONG HOP QT"/>
      <sheetName val="TONG HOP DZ 10(22)KV"/>
      <sheetName val="CHI TIET DZ 10(22) KV"/>
      <sheetName val="CHIET TINH DZ 10(22) KV"/>
      <sheetName val="TONG HOP TBA"/>
      <sheetName val="CHI TIET TBA "/>
      <sheetName val="CHIET TINH TBA "/>
      <sheetName val="TONG HOP DZ 0,4 KV "/>
      <sheetName val="CHI TIET DZ 0,4 KV"/>
      <sheetName val="CHIET TINH DZ 0,4 KV "/>
      <sheetName val="CUOC 89 DZ 0,4 KV "/>
      <sheetName val="TONG HOP CCT"/>
      <sheetName val="CHI TIET CCT"/>
      <sheetName val="CHIET TINH CCT "/>
      <sheetName val="CUOC 89 CCT"/>
      <sheetName val="TRU VT NHAP thieu"/>
      <sheetName val="GIA THANH"/>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CTbe tong"/>
      <sheetName val="CTDZ 0.4+cto"/>
      <sheetName val="dg"/>
      <sheetName val="13.BANG CT"/>
      <sheetName val="14.MMUS GIUA NHIP"/>
      <sheetName val="4.HSPBngang"/>
      <sheetName val="6.Tinh tai"/>
      <sheetName val="2 NSl"/>
      <sheetName val="17.US CHU tho a_b"/>
      <sheetName val="15.MMUS GOI"/>
      <sheetName val="CHITIET"/>
      <sheetName val="MacroData"/>
      <sheetName val="CHIET TINH TB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o cao tien mat"/>
      <sheetName val="nhan cong"/>
    </sheetNames>
    <sheetDataSet>
      <sheetData sheetId="0"/>
      <sheetData sheetId="1"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1"/>
      <sheetName val="Package2"/>
      <sheetName val="Package3"/>
      <sheetName val="Package4"/>
      <sheetName val="Package5"/>
      <sheetName val="Summary"/>
      <sheetName val="Sheet2"/>
      <sheetName val="Sheet1"/>
      <sheetName val="Temp"/>
      <sheetName val="CHITIET VL-NC"/>
      <sheetName val="DON GIA"/>
      <sheetName val="NC"/>
      <sheetName val="TNHCHINH"/>
      <sheetName val="tra-vat-lieu"/>
      <sheetName val="Noisuy"/>
      <sheetName val="nhan cong"/>
      <sheetName val="HSTV"/>
      <sheetName val="Work-Condition"/>
      <sheetName val="Sheet3"/>
      <sheetName val="Du bao LL xe"/>
      <sheetName val="HelpMe"/>
      <sheetName val="K.Tra do vong dan hoi"/>
      <sheetName val="Tinh truot"/>
      <sheetName val="Tinh Keo uon"/>
      <sheetName val="Cac bang tra"/>
      <sheetName val="About"/>
      <sheetName val="nhan_cong"/>
      <sheetName val="GVL"/>
      <sheetName val="NEW-PANEL"/>
      <sheetName val="Sheet0"/>
      <sheetName val="TONG HOP"/>
      <sheetName val="CHITIET VL_NC_TT1p"/>
      <sheetName val="TONGKE3p"/>
      <sheetName val="Abutment"/>
      <sheetName val="CTbe tong"/>
      <sheetName val="CTDZ 0.4+cto"/>
      <sheetName val="LoaiDay"/>
      <sheetName val="TT_10KV"/>
      <sheetName val="NOKY TRUOC"/>
      <sheetName val="dg"/>
      <sheetName val="XL4Poppy"/>
      <sheetName val="Tinh toan"/>
      <sheetName val="Payment"/>
      <sheetName val="Agg-Require-Asphalt"/>
      <sheetName val="PRO.OT1"/>
      <sheetName val="Q.Roaddv (2)"/>
      <sheetName val="Mobilizate"/>
      <sheetName val="month_quant"/>
      <sheetName val="tonghop"/>
      <sheetName val="thso sanh"/>
      <sheetName val="dutoan"/>
      <sheetName val="dtk490-491(PAI)"/>
      <sheetName val="dtk490-491(PAII)"/>
      <sheetName val="tuong"/>
      <sheetName val="DG "/>
      <sheetName val="denbu"/>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TBIWC"/>
      <sheetName val="TBI nuoc"/>
      <sheetName val="00000000"/>
      <sheetName val="10000000"/>
      <sheetName val="MTL$-INTER"/>
      <sheetName val="PHAN DS 22 KV"/>
      <sheetName val="Gioi thieu"/>
      <sheetName val="DG 11"/>
      <sheetName val="Tien luong"/>
      <sheetName val="Kinh phi "/>
      <sheetName val="Phan tich"/>
      <sheetName val="VC"/>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Sum"/>
      <sheetName val="Congty"/>
      <sheetName val="VPPN"/>
      <sheetName val="XN74"/>
      <sheetName val="XN54"/>
      <sheetName val="XN33"/>
      <sheetName val="NK96"/>
      <sheetName val="MTO REV.0"/>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phùn tich DG"/>
      <sheetName val="BANGTRA"/>
      <sheetName val="QMCT"/>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 "/>
      <sheetName val="QTNugc"/>
      <sheetName val="10000_x0010_00"/>
      <sheetName val="Ðoàn Vay Ti?n"/>
      <sheetName val="N? Ðoàn"/>
      <sheetName val="hieuchinh30.11"/>
      <sheetName val="Bcaonhanh"/>
      <sheetName val="chitieth.chinh"/>
      <sheetName val="trinhEVN29.8"/>
      <sheetName val="gia vatlieu"/>
      <sheetName val="thdt"/>
      <sheetName val="th"/>
      <sheetName val="ptvl0-1"/>
      <sheetName val="0-1"/>
      <sheetName val="ptvl4-5"/>
      <sheetName val="4-5"/>
      <sheetName val="ptvl3-4"/>
      <sheetName val="3-4"/>
      <sheetName val="ptvl2-3"/>
      <sheetName val="2-3"/>
      <sheetName val="vlcong"/>
      <sheetName val="ptvl1-2"/>
      <sheetName val="1-2"/>
      <sheetName val="Input"/>
      <sheetName val="Qheet1"/>
      <sheetName val="Ðoàn Vay Ti_n"/>
      <sheetName val="N_ Ðoàn"/>
      <sheetName val="cong"/>
      <sheetName val="CN kho doi"/>
      <sheetName val="CTHTchua TTn?ib?"/>
      <sheetName val="CN2004 N?p TCT"/>
      <sheetName val="gia vat"/>
      <sheetName val="BanTinh"/>
      <sheetName val="dtk490_x000a_491(PAI "/>
      <sheetName val="dudoan"/>
      <sheetName val="Tinh truoc VAT"/>
      <sheetName val="CP khaosat(Congtinh)"/>
      <sheetName val="CP khaosat(tuyettinh)"/>
      <sheetName val="Bia"/>
      <sheetName val="Tai trong"/>
      <sheetName val="Pile-Br-Capacity"/>
      <sheetName val="CTHTchua TTn_ib_"/>
      <sheetName val="CN2004 N_p TCT"/>
      <sheetName val="Truot_nen"/>
      <sheetName val="dtk490_491(PAI "/>
      <sheetName val=""/>
      <sheetName val="TTTram"/>
      <sheetName val="dtxl"/>
      <sheetName val="dtk486"/>
      <sheetName val="MTO REV.2(ARMOR)"/>
      <sheetName val="Gia"/>
      <sheetName val="Breakdown bill"/>
      <sheetName val="Breakdown 2"/>
      <sheetName val="Gia vat tu"/>
      <sheetName val="pc"/>
      <sheetName val="pt"/>
      <sheetName val="111"/>
      <sheetName val="th thu chi"/>
      <sheetName val="tam ung"/>
      <sheetName val="CD2000"/>
      <sheetName val="ĐoànРVay Tiền"/>
      <sheetName val="gia vat?lieu"/>
      <sheetName val="GIAVL"/>
      <sheetName val="G2G3_CDR_Dim"/>
      <sheetName val="G2_System_Inputs"/>
      <sheetName val="G2_TDT_Input"/>
      <sheetName val="G2_TDT_Advanced"/>
      <sheetName val="G2G3_GGSN_WC"/>
      <sheetName val="G3_System_Inputs"/>
      <sheetName val="G3_TDT_Input"/>
      <sheetName val="Dutoan KL"/>
      <sheetName val="PT VATTU"/>
      <sheetName val="DG CANTHO"/>
      <sheetName val="Cuoc VC"/>
      <sheetName val="TH Vattu"/>
      <sheetName val="TMDT"/>
      <sheetName val="MAHIEU"/>
      <sheetName val="TK kinh phi"/>
      <sheetName val="vankhuon"/>
      <sheetName val="Sheet5"/>
      <sheetName val="Sheet7"/>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DN bo-sung"/>
      <sheetName val="Tong-hợp vạt tư xa,cođe,Ađiem"/>
      <sheetName val="Lá-xích"/>
      <sheetName val="Phân công vông việc các tổ"/>
      <sheetName val="Bulông-Anten-dây co"/>
      <sheetName val="tu-dieu-khien-PX3"/>
      <sheetName val="Cot-angten-day-co"/>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th-tctc"/>
      <sheetName val="SLmay"/>
      <sheetName val="phantich"/>
      <sheetName val="NCcau+duong"/>
      <sheetName val="phu cap"/>
      <sheetName val="VCvatlieu"/>
      <sheetName val="dongia(dg)"/>
      <sheetName val="DT(TW)"/>
      <sheetName val="chiphi khac"/>
      <sheetName val="ctTBA"/>
      <sheetName val="CDKTNam"/>
      <sheetName val="BCKQKDnam"/>
      <sheetName val="BCLCTienTe nam"/>
      <sheetName val="CDKTquy"/>
      <sheetName val="KQKD quy"/>
      <sheetName val="BCLCTiente quy"/>
      <sheetName val="TMBCTC quy"/>
      <sheetName val="20000000"/>
      <sheetName val="TT35"/>
      <sheetName val="Delivery (Mark)"/>
      <sheetName val="dtk490_x000d_491(PAI_x0009_"/>
      <sheetName val="dtk490_x000a_491(PAI_x0009_"/>
      <sheetName val="dtk490_491(PAI_x0009_"/>
    </sheetNames>
    <sheetDataSet>
      <sheetData sheetId="0" refreshError="1">
        <row r="35">
          <cell r="C35">
            <v>95230529</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refreshError="1"/>
      <sheetData sheetId="309" refreshError="1"/>
      <sheetData sheetId="310" refreshError="1"/>
      <sheetData sheetId="311" refreshError="1"/>
      <sheetData sheetId="312"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1"/>
      <sheetName val="Package2"/>
      <sheetName val="Package3"/>
      <sheetName val="Package4"/>
      <sheetName val="Package5"/>
      <sheetName val="Summary"/>
      <sheetName val="Sheet2"/>
      <sheetName val="Sheet1"/>
      <sheetName val="Temp"/>
      <sheetName val="tra-vat-lieu"/>
      <sheetName val="CHITIET VL-NC"/>
      <sheetName val="DON GIA"/>
      <sheetName val="NC"/>
      <sheetName val="TNHCHINH"/>
      <sheetName val="Noisuy"/>
      <sheetName val="nhan cong"/>
      <sheetName val="HSTV"/>
      <sheetName val="Work-Condition"/>
      <sheetName val="Sheet3"/>
      <sheetName val="nhan_cong"/>
      <sheetName val="GVL"/>
      <sheetName val="Du bao LL xe"/>
      <sheetName val="HelpMe"/>
      <sheetName val="K.Tra do vong dan hoi"/>
      <sheetName val="Tinh truot"/>
      <sheetName val="Tinh Keo uon"/>
      <sheetName val="Cac bang tra"/>
      <sheetName val="About"/>
      <sheetName val="Sheet0"/>
      <sheetName val="Abutment"/>
      <sheetName val="TONG HOP"/>
      <sheetName val="CHITIET VL_NC_TT1p"/>
      <sheetName val="TONGKE3p"/>
      <sheetName val="NEW-PANEL"/>
      <sheetName val="CTbe tong"/>
      <sheetName val="CTDZ 0.4+cto"/>
      <sheetName val="TT_10KV"/>
      <sheetName val="LoaiDay"/>
      <sheetName val="dg"/>
      <sheetName val="XL4Poppy"/>
      <sheetName val="giavl"/>
      <sheetName val="NOKY TRUOC"/>
      <sheetName val="Tinh toan"/>
      <sheetName val="Payment"/>
      <sheetName val="Agg-Require-Asphalt"/>
      <sheetName val="PRO.OT1"/>
      <sheetName val="C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dghn"/>
      <sheetName val="DGCT"/>
      <sheetName val="PTDG"/>
      <sheetName val="VL"/>
      <sheetName val="WORKSC~1"/>
      <sheetName val="TR.V.XE"/>
    </sheetNames>
    <sheetDataSet>
      <sheetData sheetId="0" refreshError="1"/>
      <sheetData sheetId="1"/>
      <sheetData sheetId="2"/>
      <sheetData sheetId="3"/>
      <sheetData sheetId="4"/>
      <sheetData sheetId="5"/>
      <sheetData sheetId="6" refreshError="1">
        <row r="35">
          <cell r="C35">
            <v>95230529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dg-VTu"/>
      <sheetName val="CHITIET VL-NC-TT1p"/>
      <sheetName val="tong du toan"/>
      <sheetName val="TONGKE3p"/>
      <sheetName val="DM Chi phi"/>
      <sheetName val="dtxl"/>
      <sheetName val="CHITIET_VL-NC-TT1p"/>
      <sheetName val="CHITIET_VL-NC-TT1p1"/>
      <sheetName val="CHITIET VL-NCHT1 (2)"/>
      <sheetName val="hinhhoc"/>
      <sheetName val="Gia vat tu"/>
      <sheetName val="CHIET TINH TBA "/>
      <sheetName val="DonGiaLD"/>
      <sheetName val="Package1"/>
      <sheetName val="Sheet2"/>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hhoc"/>
      <sheetName val="ondinh"/>
      <sheetName val="ungsuat"/>
      <sheetName val="cdthepcan"/>
      <sheetName val="bangktra"/>
      <sheetName val="Package1"/>
      <sheetName val="Sheet2"/>
    </sheetNames>
    <sheetDataSet>
      <sheetData sheetId="0" refreshError="1">
        <row r="14">
          <cell r="D14">
            <v>27.858999033714294</v>
          </cell>
        </row>
      </sheetData>
      <sheetData sheetId="1"/>
      <sheetData sheetId="2"/>
      <sheetData sheetId="3"/>
      <sheetData sheetId="4"/>
      <sheetData sheetId="5" refreshError="1"/>
      <sheetData sheetId="6"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uong"/>
      <sheetName val="VL"/>
      <sheetName val="Giavl"/>
      <sheetName val="Luong+may"/>
      <sheetName val="cpv"/>
      <sheetName val="PTDG"/>
      <sheetName val="Tong hop"/>
      <sheetName val="00000000"/>
      <sheetName val="XXXXXXXX"/>
      <sheetName val="Bao cao tien mat"/>
    </sheetNames>
    <sheetDataSet>
      <sheetData sheetId="0"/>
      <sheetData sheetId="1"/>
      <sheetData sheetId="2"/>
      <sheetData sheetId="3">
        <row r="45">
          <cell r="F45">
            <v>36672.061538461545</v>
          </cell>
        </row>
      </sheetData>
      <sheetData sheetId="4"/>
      <sheetData sheetId="5"/>
      <sheetData sheetId="6"/>
      <sheetData sheetId="7"/>
      <sheetData sheetId="8"/>
      <sheetData sheetId="9"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banhang"/>
      <sheetName val="cap nhat vtu"/>
      <sheetName val="nksc (in)"/>
      <sheetName val="642"/>
      <sheetName val="627"/>
      <sheetName val="3331"/>
      <sheetName val="capnhat"/>
      <sheetName val="Tong hop"/>
      <sheetName val="CDPS"/>
      <sheetName val="NVL thang 12"/>
      <sheetName val="Chi tiet"/>
      <sheetName val="NVL Nam"/>
      <sheetName val="NXT 155"/>
      <sheetName val="CDPS Nam"/>
      <sheetName val="00000000"/>
      <sheetName val="XL4Poppy"/>
      <sheetName val="Luong+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t="str">
            <v>Theùp Laù</v>
          </cell>
          <cell r="I6">
            <v>9380</v>
          </cell>
          <cell r="J6">
            <v>84536069.722373977</v>
          </cell>
        </row>
        <row r="7">
          <cell r="B7" t="str">
            <v>Theùp Oáng</v>
          </cell>
          <cell r="G7">
            <v>2241</v>
          </cell>
          <cell r="H7">
            <v>17600814</v>
          </cell>
          <cell r="I7">
            <v>3440</v>
          </cell>
          <cell r="J7">
            <v>23112307.206572771</v>
          </cell>
        </row>
        <row r="8">
          <cell r="B8" t="str">
            <v>Theùp Khoâng ró</v>
          </cell>
          <cell r="J8">
            <v>0</v>
          </cell>
        </row>
        <row r="9">
          <cell r="B9" t="str">
            <v>Daây Haøn</v>
          </cell>
          <cell r="I9">
            <v>501</v>
          </cell>
          <cell r="J9">
            <v>7742454</v>
          </cell>
        </row>
        <row r="10">
          <cell r="B10" t="str">
            <v>Sôn Saáy</v>
          </cell>
          <cell r="G10">
            <v>32.4</v>
          </cell>
          <cell r="H10">
            <v>1225091</v>
          </cell>
          <cell r="I10">
            <v>220</v>
          </cell>
          <cell r="J10">
            <v>9999632.9248801284</v>
          </cell>
        </row>
        <row r="11">
          <cell r="B11" t="str">
            <v>Daây Nylon</v>
          </cell>
          <cell r="I11">
            <v>30</v>
          </cell>
          <cell r="J11">
            <v>105000</v>
          </cell>
        </row>
        <row r="12">
          <cell r="B12" t="str">
            <v>Bao PP</v>
          </cell>
          <cell r="G12">
            <v>250</v>
          </cell>
          <cell r="H12">
            <v>5000000</v>
          </cell>
          <cell r="I12">
            <v>36</v>
          </cell>
          <cell r="J12">
            <v>714357.09090909094</v>
          </cell>
        </row>
        <row r="13">
          <cell r="B13" t="str">
            <v>Gas</v>
          </cell>
        </row>
        <row r="14">
          <cell r="B14" t="str">
            <v>Thuøng Carton</v>
          </cell>
          <cell r="I14">
            <v>200</v>
          </cell>
          <cell r="J14">
            <v>1220000</v>
          </cell>
        </row>
        <row r="15">
          <cell r="B15" t="str">
            <v>Que Haøn</v>
          </cell>
          <cell r="G15">
            <v>280</v>
          </cell>
          <cell r="H15">
            <v>2324000</v>
          </cell>
          <cell r="I15">
            <v>110</v>
          </cell>
          <cell r="J15">
            <v>1101466.6666666667</v>
          </cell>
        </row>
        <row r="16">
          <cell r="B16" t="str">
            <v>Daàu nhôøn</v>
          </cell>
          <cell r="I16">
            <v>50</v>
          </cell>
          <cell r="J16">
            <v>500000</v>
          </cell>
        </row>
        <row r="17">
          <cell r="B17" t="str">
            <v>Acid</v>
          </cell>
          <cell r="I17">
            <v>6</v>
          </cell>
          <cell r="J17">
            <v>544018.80000000005</v>
          </cell>
        </row>
        <row r="18">
          <cell r="B18" t="str">
            <v>Taùn</v>
          </cell>
        </row>
        <row r="19">
          <cell r="B19" t="str">
            <v>Boät Sôn</v>
          </cell>
          <cell r="G19">
            <v>200</v>
          </cell>
          <cell r="H19">
            <v>10545400</v>
          </cell>
          <cell r="I19">
            <v>180</v>
          </cell>
          <cell r="J19">
            <v>9469358.1818181816</v>
          </cell>
        </row>
        <row r="20">
          <cell r="B20" t="str">
            <v>Gas ( CO2)</v>
          </cell>
        </row>
        <row r="21">
          <cell r="B21" t="str">
            <v>Theùp Laù</v>
          </cell>
          <cell r="G21">
            <v>36167</v>
          </cell>
          <cell r="H21">
            <v>285719300</v>
          </cell>
          <cell r="I21">
            <v>2818</v>
          </cell>
          <cell r="J21">
            <v>24520052.92183505</v>
          </cell>
        </row>
        <row r="22">
          <cell r="B22" t="str">
            <v>Theùp Oáng</v>
          </cell>
          <cell r="G22">
            <v>2241</v>
          </cell>
          <cell r="H22">
            <v>17428257</v>
          </cell>
          <cell r="I22">
            <v>8077</v>
          </cell>
          <cell r="J22">
            <v>55001820.250355333</v>
          </cell>
        </row>
        <row r="23">
          <cell r="B23" t="str">
            <v>Theùp Khoâng ró</v>
          </cell>
          <cell r="I23">
            <v>43</v>
          </cell>
          <cell r="J23">
            <v>1612156</v>
          </cell>
        </row>
        <row r="24">
          <cell r="B24" t="str">
            <v>Daây Haøn</v>
          </cell>
          <cell r="I24">
            <v>179</v>
          </cell>
          <cell r="J24">
            <v>2766266</v>
          </cell>
        </row>
        <row r="25">
          <cell r="B25" t="str">
            <v>Sôn Saáy</v>
          </cell>
          <cell r="I25">
            <v>70</v>
          </cell>
          <cell r="J25">
            <v>3181701.3851891318</v>
          </cell>
        </row>
        <row r="26">
          <cell r="B26" t="str">
            <v>Daây Nylon</v>
          </cell>
          <cell r="I26">
            <v>30</v>
          </cell>
          <cell r="J26">
            <v>105000</v>
          </cell>
        </row>
        <row r="27">
          <cell r="B27" t="str">
            <v>Bao PP</v>
          </cell>
          <cell r="I27">
            <v>38</v>
          </cell>
          <cell r="J27">
            <v>754043.59595959599</v>
          </cell>
        </row>
        <row r="28">
          <cell r="B28" t="str">
            <v>Gas</v>
          </cell>
        </row>
        <row r="29">
          <cell r="B29" t="str">
            <v>Thuøng Carton</v>
          </cell>
          <cell r="G29">
            <v>400</v>
          </cell>
          <cell r="H29">
            <v>1960000</v>
          </cell>
          <cell r="I29">
            <v>400</v>
          </cell>
          <cell r="J29">
            <v>1960000</v>
          </cell>
        </row>
        <row r="30">
          <cell r="B30" t="str">
            <v>Que Haøn</v>
          </cell>
          <cell r="G30">
            <v>320</v>
          </cell>
          <cell r="H30">
            <v>2760000</v>
          </cell>
          <cell r="I30">
            <v>304</v>
          </cell>
          <cell r="J30">
            <v>2829677.0370370368</v>
          </cell>
        </row>
        <row r="31">
          <cell r="B31" t="str">
            <v>Daàu nhôøn</v>
          </cell>
          <cell r="I31">
            <v>50</v>
          </cell>
          <cell r="J31">
            <v>500000</v>
          </cell>
        </row>
        <row r="32">
          <cell r="B32" t="str">
            <v>Acid</v>
          </cell>
          <cell r="I32">
            <v>8</v>
          </cell>
          <cell r="J32">
            <v>725358.4</v>
          </cell>
        </row>
        <row r="33">
          <cell r="B33" t="str">
            <v>Taùn</v>
          </cell>
        </row>
        <row r="34">
          <cell r="B34" t="str">
            <v>Boät Sôn</v>
          </cell>
          <cell r="I34">
            <v>210</v>
          </cell>
          <cell r="J34">
            <v>11047584.545454545</v>
          </cell>
        </row>
        <row r="35">
          <cell r="B35" t="str">
            <v>Gas ( CO2)</v>
          </cell>
        </row>
        <row r="36">
          <cell r="B36" t="str">
            <v>Dung moâi pha sôn</v>
          </cell>
          <cell r="G36">
            <v>116</v>
          </cell>
          <cell r="H36">
            <v>7936800</v>
          </cell>
          <cell r="I36">
            <v>30</v>
          </cell>
          <cell r="J36">
            <v>2052620.6896551726</v>
          </cell>
        </row>
        <row r="37">
          <cell r="B37" t="str">
            <v>Theùp Laù</v>
          </cell>
          <cell r="G37">
            <v>9947</v>
          </cell>
          <cell r="H37">
            <v>88575747</v>
          </cell>
          <cell r="I37">
            <v>10000</v>
          </cell>
          <cell r="J37">
            <v>87160658.028835073</v>
          </cell>
        </row>
        <row r="38">
          <cell r="B38" t="str">
            <v>Theùp Oáng</v>
          </cell>
          <cell r="G38">
            <v>3735</v>
          </cell>
          <cell r="H38">
            <v>33334875</v>
          </cell>
          <cell r="I38">
            <v>3652</v>
          </cell>
          <cell r="J38">
            <v>26197207.767587282</v>
          </cell>
        </row>
        <row r="39">
          <cell r="B39" t="str">
            <v>Theùp Khoâng ró</v>
          </cell>
        </row>
        <row r="40">
          <cell r="B40" t="str">
            <v>Daây Haøn</v>
          </cell>
        </row>
        <row r="41">
          <cell r="B41" t="str">
            <v>Sôn Saáy</v>
          </cell>
          <cell r="G41">
            <v>133.4</v>
          </cell>
          <cell r="H41">
            <v>5393728</v>
          </cell>
          <cell r="I41">
            <v>80</v>
          </cell>
          <cell r="J41">
            <v>3391372.4643256823</v>
          </cell>
        </row>
        <row r="42">
          <cell r="B42" t="str">
            <v>Daây Nylon</v>
          </cell>
          <cell r="I42">
            <v>20</v>
          </cell>
          <cell r="J42">
            <v>70000</v>
          </cell>
        </row>
        <row r="43">
          <cell r="B43" t="str">
            <v>Bao PP</v>
          </cell>
          <cell r="G43">
            <v>210</v>
          </cell>
          <cell r="H43">
            <v>4200000</v>
          </cell>
          <cell r="I43">
            <v>48</v>
          </cell>
          <cell r="J43">
            <v>956125.11554342508</v>
          </cell>
        </row>
        <row r="44">
          <cell r="B44" t="str">
            <v>Gas</v>
          </cell>
        </row>
        <row r="45">
          <cell r="B45" t="str">
            <v>Thuøng Carton</v>
          </cell>
        </row>
        <row r="46">
          <cell r="B46" t="str">
            <v>Que Haøn</v>
          </cell>
          <cell r="G46">
            <v>440</v>
          </cell>
          <cell r="H46">
            <v>3640000</v>
          </cell>
          <cell r="I46">
            <v>370</v>
          </cell>
          <cell r="J46">
            <v>3223954.0856783683</v>
          </cell>
        </row>
        <row r="47">
          <cell r="B47" t="str">
            <v>Daàu nhôøn</v>
          </cell>
          <cell r="G47">
            <v>140</v>
          </cell>
          <cell r="H47">
            <v>1476364</v>
          </cell>
          <cell r="I47">
            <v>80</v>
          </cell>
          <cell r="J47">
            <v>843636.57142857148</v>
          </cell>
        </row>
        <row r="48">
          <cell r="B48" t="str">
            <v>Acid</v>
          </cell>
          <cell r="I48">
            <v>5</v>
          </cell>
          <cell r="J48">
            <v>453349</v>
          </cell>
        </row>
        <row r="49">
          <cell r="B49" t="str">
            <v>Taùn</v>
          </cell>
        </row>
        <row r="50">
          <cell r="B50" t="str">
            <v>Boät Sôn</v>
          </cell>
          <cell r="G50">
            <v>300</v>
          </cell>
          <cell r="H50">
            <v>15818100</v>
          </cell>
          <cell r="I50">
            <v>140</v>
          </cell>
          <cell r="J50">
            <v>7373858.2775119618</v>
          </cell>
        </row>
        <row r="51">
          <cell r="B51" t="str">
            <v>Gas ( CO2)</v>
          </cell>
          <cell r="G51">
            <v>900</v>
          </cell>
          <cell r="H51">
            <v>4285800</v>
          </cell>
          <cell r="I51">
            <v>380</v>
          </cell>
          <cell r="J51">
            <v>1809560</v>
          </cell>
        </row>
        <row r="52">
          <cell r="B52" t="str">
            <v>Dung moâi pha sôn</v>
          </cell>
          <cell r="I52">
            <v>30</v>
          </cell>
          <cell r="J52">
            <v>2052620.6896551722</v>
          </cell>
        </row>
        <row r="53">
          <cell r="B53" t="str">
            <v>H3PO4</v>
          </cell>
          <cell r="G53">
            <v>350</v>
          </cell>
          <cell r="H53">
            <v>2870000</v>
          </cell>
          <cell r="I53">
            <v>70</v>
          </cell>
          <cell r="J53">
            <v>574000</v>
          </cell>
        </row>
        <row r="54">
          <cell r="B54" t="str">
            <v>Theùp Laù</v>
          </cell>
          <cell r="G54">
            <v>5600</v>
          </cell>
          <cell r="H54">
            <v>47600000</v>
          </cell>
          <cell r="I54">
            <v>5980</v>
          </cell>
          <cell r="J54">
            <v>52067269.88680581</v>
          </cell>
        </row>
        <row r="55">
          <cell r="B55" t="str">
            <v>Theùp Oáng</v>
          </cell>
          <cell r="G55">
            <v>6126</v>
          </cell>
          <cell r="H55">
            <v>57428271</v>
          </cell>
          <cell r="I55">
            <v>3940</v>
          </cell>
          <cell r="J55">
            <v>30458761.280960839</v>
          </cell>
        </row>
        <row r="56">
          <cell r="B56" t="str">
            <v>Theùp Khoâng ró</v>
          </cell>
        </row>
        <row r="57">
          <cell r="B57" t="str">
            <v>Daây Haøn</v>
          </cell>
          <cell r="G57">
            <v>600</v>
          </cell>
          <cell r="H57">
            <v>9120000</v>
          </cell>
          <cell r="I57">
            <v>480</v>
          </cell>
          <cell r="J57">
            <v>7296000</v>
          </cell>
        </row>
        <row r="58">
          <cell r="B58" t="str">
            <v>Sôn Saáy</v>
          </cell>
          <cell r="I58">
            <v>82</v>
          </cell>
          <cell r="J58">
            <v>3476156.7759338245</v>
          </cell>
        </row>
        <row r="59">
          <cell r="B59" t="str">
            <v>Daây Nylon</v>
          </cell>
          <cell r="I59">
            <v>20</v>
          </cell>
          <cell r="J59">
            <v>70000</v>
          </cell>
        </row>
        <row r="60">
          <cell r="B60" t="str">
            <v>Bao PP</v>
          </cell>
          <cell r="I60">
            <v>38</v>
          </cell>
          <cell r="J60">
            <v>756932.38313854486</v>
          </cell>
        </row>
        <row r="61">
          <cell r="B61" t="str">
            <v>Gas</v>
          </cell>
          <cell r="G61">
            <v>768</v>
          </cell>
          <cell r="H61">
            <v>7272727</v>
          </cell>
          <cell r="I61">
            <v>180</v>
          </cell>
          <cell r="J61">
            <v>1704545.390625</v>
          </cell>
        </row>
        <row r="62">
          <cell r="B62" t="str">
            <v>Thuøng Carton</v>
          </cell>
        </row>
        <row r="63">
          <cell r="B63" t="str">
            <v>Que Haøn</v>
          </cell>
          <cell r="G63">
            <v>960</v>
          </cell>
          <cell r="H63">
            <v>8294400</v>
          </cell>
          <cell r="I63">
            <v>180</v>
          </cell>
          <cell r="J63">
            <v>1559057.8155687514</v>
          </cell>
        </row>
        <row r="64">
          <cell r="B64" t="str">
            <v>Daàu nhôøn</v>
          </cell>
        </row>
        <row r="65">
          <cell r="B65" t="str">
            <v>Acid</v>
          </cell>
          <cell r="I65">
            <v>3</v>
          </cell>
          <cell r="J65">
            <v>272009.40000000002</v>
          </cell>
        </row>
        <row r="66">
          <cell r="B66" t="str">
            <v>Taùn</v>
          </cell>
        </row>
        <row r="67">
          <cell r="B67" t="str">
            <v>Boät Sôn</v>
          </cell>
          <cell r="G67">
            <v>100</v>
          </cell>
          <cell r="H67">
            <v>5272700</v>
          </cell>
          <cell r="I67">
            <v>180</v>
          </cell>
          <cell r="J67">
            <v>9482596.6398844458</v>
          </cell>
        </row>
        <row r="68">
          <cell r="B68" t="str">
            <v>Gas ( CO2)</v>
          </cell>
          <cell r="I68">
            <v>200</v>
          </cell>
          <cell r="J68">
            <v>952400</v>
          </cell>
        </row>
        <row r="69">
          <cell r="B69" t="str">
            <v>Dung moâi pha sôn</v>
          </cell>
          <cell r="I69">
            <v>26</v>
          </cell>
          <cell r="J69">
            <v>1778937.931034483</v>
          </cell>
        </row>
        <row r="70">
          <cell r="B70" t="str">
            <v>H3PO4</v>
          </cell>
          <cell r="I70">
            <v>90</v>
          </cell>
          <cell r="J70">
            <v>738000</v>
          </cell>
        </row>
        <row r="71">
          <cell r="B71" t="str">
            <v>Theùp Laù</v>
          </cell>
          <cell r="I71">
            <v>4812</v>
          </cell>
          <cell r="J71">
            <v>41897609.146372832</v>
          </cell>
        </row>
        <row r="72">
          <cell r="B72" t="str">
            <v>Theùp Oáng</v>
          </cell>
          <cell r="G72">
            <v>2086</v>
          </cell>
          <cell r="H72">
            <v>21905480</v>
          </cell>
          <cell r="I72">
            <v>4130</v>
          </cell>
          <cell r="J72">
            <v>32995869.739174832</v>
          </cell>
        </row>
        <row r="73">
          <cell r="B73" t="str">
            <v>Theùp Khoâng ró</v>
          </cell>
        </row>
        <row r="74">
          <cell r="B74" t="str">
            <v>Daây Haøn</v>
          </cell>
          <cell r="G74">
            <v>310</v>
          </cell>
          <cell r="H74">
            <v>4557000</v>
          </cell>
          <cell r="I74">
            <v>370</v>
          </cell>
          <cell r="J74">
            <v>5490627.9069767436</v>
          </cell>
        </row>
        <row r="75">
          <cell r="B75" t="str">
            <v>Sôn Saáy</v>
          </cell>
          <cell r="G75">
            <v>89.2</v>
          </cell>
          <cell r="H75">
            <v>3789091</v>
          </cell>
          <cell r="I75">
            <v>90</v>
          </cell>
          <cell r="J75">
            <v>3820047.1950028157</v>
          </cell>
        </row>
        <row r="76">
          <cell r="B76" t="str">
            <v>Daây Nylon</v>
          </cell>
          <cell r="I76">
            <v>10</v>
          </cell>
          <cell r="J76">
            <v>35000</v>
          </cell>
        </row>
        <row r="77">
          <cell r="B77" t="str">
            <v>Bao PP</v>
          </cell>
          <cell r="I77">
            <v>20</v>
          </cell>
          <cell r="J77">
            <v>398385.46480976045</v>
          </cell>
        </row>
        <row r="78">
          <cell r="B78" t="str">
            <v>Gas</v>
          </cell>
          <cell r="I78">
            <v>310</v>
          </cell>
          <cell r="J78">
            <v>2935605.9505208335</v>
          </cell>
        </row>
        <row r="79">
          <cell r="B79" t="str">
            <v>Thuøng Carton</v>
          </cell>
          <cell r="G79">
            <v>300</v>
          </cell>
          <cell r="H79">
            <v>1830000</v>
          </cell>
          <cell r="I79">
            <v>300</v>
          </cell>
          <cell r="J79">
            <v>1830000</v>
          </cell>
        </row>
        <row r="80">
          <cell r="B80" t="str">
            <v>Que Haøn</v>
          </cell>
          <cell r="G80">
            <v>900</v>
          </cell>
          <cell r="H80">
            <v>7300000</v>
          </cell>
          <cell r="I80">
            <v>480</v>
          </cell>
          <cell r="J80">
            <v>4042969.802323509</v>
          </cell>
        </row>
        <row r="81">
          <cell r="B81" t="str">
            <v>Daàu nhôøn</v>
          </cell>
          <cell r="I81">
            <v>30</v>
          </cell>
          <cell r="J81">
            <v>316363.71428571426</v>
          </cell>
        </row>
        <row r="82">
          <cell r="B82" t="str">
            <v>Acid</v>
          </cell>
          <cell r="I82">
            <v>3</v>
          </cell>
          <cell r="J82">
            <v>272009.40000000002</v>
          </cell>
        </row>
        <row r="83">
          <cell r="B83" t="str">
            <v>Taùn</v>
          </cell>
        </row>
        <row r="84">
          <cell r="B84" t="str">
            <v>Boät Sôn</v>
          </cell>
          <cell r="G84">
            <v>100</v>
          </cell>
          <cell r="H84">
            <v>5272700</v>
          </cell>
          <cell r="I84">
            <v>180</v>
          </cell>
          <cell r="J84">
            <v>9484432.9421323463</v>
          </cell>
        </row>
        <row r="85">
          <cell r="B85" t="str">
            <v>Gas ( CO2)</v>
          </cell>
          <cell r="I85">
            <v>100</v>
          </cell>
          <cell r="J85">
            <v>476200</v>
          </cell>
        </row>
        <row r="86">
          <cell r="B86" t="str">
            <v>Dung moâi pha sôn</v>
          </cell>
          <cell r="I86">
            <v>10</v>
          </cell>
          <cell r="J86">
            <v>684206.89655172406</v>
          </cell>
        </row>
        <row r="87">
          <cell r="B87" t="str">
            <v>H3PO4</v>
          </cell>
          <cell r="I87">
            <v>80</v>
          </cell>
          <cell r="J87">
            <v>656000</v>
          </cell>
        </row>
        <row r="88">
          <cell r="B88" t="str">
            <v>Theùp Laù</v>
          </cell>
          <cell r="G88">
            <v>18476</v>
          </cell>
          <cell r="H88">
            <v>166284000</v>
          </cell>
          <cell r="I88">
            <v>5124</v>
          </cell>
          <cell r="J88">
            <v>44812770.582464755</v>
          </cell>
        </row>
        <row r="89">
          <cell r="B89" t="str">
            <v>Theùp Oáng</v>
          </cell>
          <cell r="G89">
            <v>1890.3</v>
          </cell>
          <cell r="H89">
            <v>21060375</v>
          </cell>
          <cell r="I89">
            <v>1552</v>
          </cell>
          <cell r="J89">
            <v>12859394.892793799</v>
          </cell>
        </row>
        <row r="90">
          <cell r="B90" t="str">
            <v>Theùp Khoâng ró</v>
          </cell>
        </row>
        <row r="91">
          <cell r="B91" t="str">
            <v>Daây Haøn</v>
          </cell>
          <cell r="G91">
            <v>780</v>
          </cell>
          <cell r="H91">
            <v>10920000</v>
          </cell>
          <cell r="I91">
            <v>370</v>
          </cell>
          <cell r="J91">
            <v>5202187.7076411955</v>
          </cell>
        </row>
        <row r="92">
          <cell r="B92" t="str">
            <v>Sôn Saáy</v>
          </cell>
          <cell r="I92">
            <v>30</v>
          </cell>
          <cell r="J92">
            <v>1273349.0650009383</v>
          </cell>
        </row>
        <row r="93">
          <cell r="B93" t="str">
            <v>Daây Nylon</v>
          </cell>
          <cell r="I93">
            <v>10</v>
          </cell>
          <cell r="J93">
            <v>35000</v>
          </cell>
        </row>
        <row r="94">
          <cell r="B94" t="str">
            <v>Bao PP</v>
          </cell>
          <cell r="G94">
            <v>230</v>
          </cell>
          <cell r="H94">
            <v>4669000</v>
          </cell>
          <cell r="I94">
            <v>42</v>
          </cell>
          <cell r="J94">
            <v>843212.38543063286</v>
          </cell>
        </row>
        <row r="95">
          <cell r="B95" t="str">
            <v>Gas</v>
          </cell>
          <cell r="I95">
            <v>160</v>
          </cell>
          <cell r="J95">
            <v>1515151.458333333</v>
          </cell>
        </row>
        <row r="96">
          <cell r="B96" t="str">
            <v>Thuøng Carton</v>
          </cell>
        </row>
        <row r="97">
          <cell r="B97" t="str">
            <v>Que Haøn</v>
          </cell>
          <cell r="G97">
            <v>920</v>
          </cell>
          <cell r="H97">
            <v>7314000</v>
          </cell>
          <cell r="I97">
            <v>210</v>
          </cell>
          <cell r="J97">
            <v>1732489.5327791695</v>
          </cell>
        </row>
        <row r="98">
          <cell r="B98" t="str">
            <v>Daàu nhôøn</v>
          </cell>
          <cell r="G98">
            <v>60</v>
          </cell>
          <cell r="H98">
            <v>681818</v>
          </cell>
          <cell r="I98">
            <v>30</v>
          </cell>
          <cell r="J98">
            <v>332727.23809523811</v>
          </cell>
        </row>
        <row r="99">
          <cell r="B99" t="str">
            <v>Acid</v>
          </cell>
          <cell r="G99">
            <v>30</v>
          </cell>
          <cell r="H99">
            <v>2228571</v>
          </cell>
          <cell r="I99">
            <v>10</v>
          </cell>
          <cell r="J99">
            <v>783817.25</v>
          </cell>
        </row>
        <row r="100">
          <cell r="B100" t="str">
            <v>Taùn</v>
          </cell>
        </row>
        <row r="101">
          <cell r="B101" t="str">
            <v>Boät Sôn</v>
          </cell>
          <cell r="G101">
            <v>200</v>
          </cell>
          <cell r="H101">
            <v>10545400</v>
          </cell>
          <cell r="I101">
            <v>160</v>
          </cell>
          <cell r="J101">
            <v>8433038.0981101338</v>
          </cell>
        </row>
        <row r="102">
          <cell r="B102" t="str">
            <v>Gas ( CO2)</v>
          </cell>
          <cell r="I102">
            <v>60</v>
          </cell>
          <cell r="J102">
            <v>285720</v>
          </cell>
        </row>
        <row r="103">
          <cell r="B103" t="str">
            <v>Dung moâi pha sôn</v>
          </cell>
          <cell r="I103">
            <v>10</v>
          </cell>
          <cell r="J103">
            <v>684206.89655172406</v>
          </cell>
        </row>
        <row r="104">
          <cell r="B104" t="str">
            <v>H3PO4</v>
          </cell>
          <cell r="I104">
            <v>40</v>
          </cell>
          <cell r="J104">
            <v>328000</v>
          </cell>
        </row>
        <row r="105">
          <cell r="B105" t="str">
            <v>Que Haøn 4 Ly</v>
          </cell>
          <cell r="G105">
            <v>600</v>
          </cell>
          <cell r="H105">
            <v>9620000</v>
          </cell>
          <cell r="J105">
            <v>0</v>
          </cell>
        </row>
        <row r="106">
          <cell r="B106" t="str">
            <v>Theùp Laù</v>
          </cell>
          <cell r="I106">
            <v>4990</v>
          </cell>
          <cell r="J106">
            <v>43640851.91383668</v>
          </cell>
        </row>
        <row r="107">
          <cell r="B107" t="str">
            <v>Theùp Oáng</v>
          </cell>
          <cell r="G107">
            <v>3735</v>
          </cell>
          <cell r="H107">
            <v>35381655</v>
          </cell>
          <cell r="I107">
            <v>2030</v>
          </cell>
          <cell r="J107">
            <v>17223891.289311681</v>
          </cell>
        </row>
        <row r="108">
          <cell r="B108" t="str">
            <v>Theùp Khoâng ró</v>
          </cell>
        </row>
        <row r="109">
          <cell r="B109" t="str">
            <v>Daây Haøn</v>
          </cell>
          <cell r="I109">
            <v>280</v>
          </cell>
          <cell r="J109">
            <v>3936790.6976744183</v>
          </cell>
        </row>
        <row r="110">
          <cell r="B110" t="str">
            <v>Sôn Saáy</v>
          </cell>
          <cell r="I110">
            <v>10</v>
          </cell>
          <cell r="J110">
            <v>424449.68833364616</v>
          </cell>
        </row>
        <row r="111">
          <cell r="B111" t="str">
            <v>Daây Nylon</v>
          </cell>
          <cell r="I111">
            <v>5</v>
          </cell>
          <cell r="J111">
            <v>17500</v>
          </cell>
        </row>
        <row r="112">
          <cell r="B112" t="str">
            <v>Bao PP</v>
          </cell>
          <cell r="I112">
            <v>82</v>
          </cell>
          <cell r="J112">
            <v>1646271.8001264737</v>
          </cell>
        </row>
        <row r="113">
          <cell r="B113" t="str">
            <v>Gas</v>
          </cell>
          <cell r="I113">
            <v>118</v>
          </cell>
          <cell r="J113">
            <v>1117424.2005208335</v>
          </cell>
        </row>
        <row r="114">
          <cell r="B114" t="str">
            <v>Thuøng Carton</v>
          </cell>
          <cell r="G114">
            <v>600</v>
          </cell>
          <cell r="H114">
            <v>3660000</v>
          </cell>
          <cell r="I114">
            <v>300</v>
          </cell>
          <cell r="J114">
            <v>1830000</v>
          </cell>
        </row>
        <row r="115">
          <cell r="B115" t="str">
            <v>Que Haøn</v>
          </cell>
          <cell r="G115">
            <v>600</v>
          </cell>
          <cell r="H115">
            <v>4560000</v>
          </cell>
          <cell r="I115">
            <v>204</v>
          </cell>
          <cell r="J115">
            <v>1655614.092301819</v>
          </cell>
        </row>
        <row r="116">
          <cell r="B116" t="str">
            <v>Daàu nhôøn</v>
          </cell>
          <cell r="I116">
            <v>20</v>
          </cell>
          <cell r="J116">
            <v>221818.15873015873</v>
          </cell>
        </row>
        <row r="117">
          <cell r="B117" t="str">
            <v>Acid</v>
          </cell>
          <cell r="I117">
            <v>5</v>
          </cell>
          <cell r="J117">
            <v>391908.625</v>
          </cell>
        </row>
        <row r="118">
          <cell r="B118" t="str">
            <v>Taùn</v>
          </cell>
        </row>
        <row r="119">
          <cell r="B119" t="str">
            <v>Boät Sôn</v>
          </cell>
          <cell r="I119">
            <v>190</v>
          </cell>
          <cell r="J119">
            <v>10014232.741505785</v>
          </cell>
        </row>
        <row r="120">
          <cell r="B120" t="str">
            <v>Gas ( CO2)</v>
          </cell>
          <cell r="G120">
            <v>900</v>
          </cell>
          <cell r="H120">
            <v>5142600</v>
          </cell>
          <cell r="I120">
            <v>280</v>
          </cell>
          <cell r="J120">
            <v>1559684.5283018867</v>
          </cell>
        </row>
        <row r="121">
          <cell r="B121" t="str">
            <v>Dung moâi pha sôn</v>
          </cell>
          <cell r="I121">
            <v>10</v>
          </cell>
          <cell r="J121">
            <v>684206.89655172406</v>
          </cell>
        </row>
        <row r="122">
          <cell r="B122" t="str">
            <v>H3PO4</v>
          </cell>
          <cell r="I122">
            <v>20</v>
          </cell>
          <cell r="J122">
            <v>164000</v>
          </cell>
        </row>
        <row r="123">
          <cell r="B123" t="str">
            <v>Que Haøn 4 Ly</v>
          </cell>
          <cell r="I123">
            <v>60</v>
          </cell>
          <cell r="J123">
            <v>962000</v>
          </cell>
        </row>
        <row r="124">
          <cell r="B124" t="str">
            <v>Theùp Laù</v>
          </cell>
          <cell r="G124">
            <v>15385</v>
          </cell>
          <cell r="H124">
            <v>95240535</v>
          </cell>
          <cell r="I124">
            <v>2275</v>
          </cell>
          <cell r="J124">
            <v>19279524.646436192</v>
          </cell>
        </row>
        <row r="125">
          <cell r="B125" t="str">
            <v>Theùp Oáng</v>
          </cell>
          <cell r="I125">
            <v>2960</v>
          </cell>
          <cell r="J125">
            <v>25114639.515449546</v>
          </cell>
        </row>
        <row r="126">
          <cell r="B126" t="str">
            <v>Theùp Khoâng ró</v>
          </cell>
          <cell r="G126">
            <v>334.5</v>
          </cell>
          <cell r="H126">
            <v>13012050</v>
          </cell>
          <cell r="I126">
            <v>100</v>
          </cell>
          <cell r="J126">
            <v>3890000</v>
          </cell>
        </row>
        <row r="127">
          <cell r="B127" t="str">
            <v>Daây Haøn</v>
          </cell>
          <cell r="I127">
            <v>100</v>
          </cell>
          <cell r="J127">
            <v>1405996.677740864</v>
          </cell>
        </row>
        <row r="128">
          <cell r="B128" t="str">
            <v>Sôn Saáy</v>
          </cell>
          <cell r="G128">
            <v>123.5</v>
          </cell>
          <cell r="H128">
            <v>4787273</v>
          </cell>
          <cell r="I128">
            <v>40</v>
          </cell>
          <cell r="J128">
            <v>1567424.3731423179</v>
          </cell>
        </row>
        <row r="129">
          <cell r="B129" t="str">
            <v>Daây Nylon</v>
          </cell>
          <cell r="I129">
            <v>5</v>
          </cell>
          <cell r="J129">
            <v>17500</v>
          </cell>
        </row>
        <row r="130">
          <cell r="B130" t="str">
            <v>Bao PP</v>
          </cell>
          <cell r="I130">
            <v>86</v>
          </cell>
          <cell r="J130">
            <v>1726577.7415960578</v>
          </cell>
        </row>
        <row r="131">
          <cell r="B131" t="str">
            <v>Gas</v>
          </cell>
        </row>
        <row r="132">
          <cell r="B132" t="str">
            <v>Thuøng Carton</v>
          </cell>
          <cell r="I132">
            <v>230</v>
          </cell>
          <cell r="J132">
            <v>1403000</v>
          </cell>
        </row>
        <row r="133">
          <cell r="B133" t="str">
            <v>Que Haøn</v>
          </cell>
          <cell r="G133">
            <v>600</v>
          </cell>
          <cell r="H133">
            <v>4560000</v>
          </cell>
          <cell r="I133">
            <v>350</v>
          </cell>
          <cell r="J133">
            <v>2807713.4581089155</v>
          </cell>
        </row>
        <row r="134">
          <cell r="B134" t="str">
            <v>Daàu nhôøn</v>
          </cell>
          <cell r="G134">
            <v>60</v>
          </cell>
          <cell r="H134">
            <v>709091</v>
          </cell>
          <cell r="I134">
            <v>40</v>
          </cell>
          <cell r="J134">
            <v>461090.92698412709</v>
          </cell>
        </row>
        <row r="135">
          <cell r="B135" t="str">
            <v>Acid</v>
          </cell>
          <cell r="I135">
            <v>6</v>
          </cell>
          <cell r="J135">
            <v>470290.35</v>
          </cell>
        </row>
        <row r="136">
          <cell r="B136" t="str">
            <v>Taùn</v>
          </cell>
        </row>
        <row r="137">
          <cell r="B137" t="str">
            <v>Boät Sôn</v>
          </cell>
          <cell r="G137">
            <v>300</v>
          </cell>
          <cell r="H137">
            <v>15818100</v>
          </cell>
          <cell r="I137">
            <v>130</v>
          </cell>
          <cell r="J137">
            <v>6853748.1299184244</v>
          </cell>
        </row>
        <row r="138">
          <cell r="B138" t="str">
            <v>Gas ( CO2)</v>
          </cell>
          <cell r="I138">
            <v>260</v>
          </cell>
          <cell r="J138">
            <v>1448278.4905660376</v>
          </cell>
        </row>
        <row r="139">
          <cell r="B139" t="str">
            <v>H3PO4</v>
          </cell>
          <cell r="I139">
            <v>20</v>
          </cell>
          <cell r="J139">
            <v>164000</v>
          </cell>
        </row>
        <row r="140">
          <cell r="B140" t="str">
            <v>Que Haøn 4 Ly</v>
          </cell>
          <cell r="I140">
            <v>40</v>
          </cell>
          <cell r="J140">
            <v>641333.33333333337</v>
          </cell>
        </row>
        <row r="141">
          <cell r="B141" t="str">
            <v>Theùp Laù</v>
          </cell>
          <cell r="I141">
            <v>5065</v>
          </cell>
          <cell r="J141">
            <v>42923425.20184584</v>
          </cell>
        </row>
        <row r="142">
          <cell r="B142" t="str">
            <v>Theùp Oáng</v>
          </cell>
          <cell r="I142">
            <v>2772.3</v>
          </cell>
          <cell r="J142">
            <v>23522065.921851616</v>
          </cell>
        </row>
        <row r="143">
          <cell r="B143" t="str">
            <v>Theùp Khoâng ró</v>
          </cell>
          <cell r="I143">
            <v>90.5</v>
          </cell>
          <cell r="J143">
            <v>3520450</v>
          </cell>
        </row>
        <row r="144">
          <cell r="B144" t="str">
            <v>Daây Haøn</v>
          </cell>
          <cell r="G144">
            <v>450</v>
          </cell>
          <cell r="H144">
            <v>6300000</v>
          </cell>
          <cell r="I144">
            <v>350</v>
          </cell>
          <cell r="J144">
            <v>4903498.0620155046</v>
          </cell>
        </row>
        <row r="145">
          <cell r="B145" t="str">
            <v>Sôn Saáy</v>
          </cell>
          <cell r="I145">
            <v>80</v>
          </cell>
          <cell r="J145">
            <v>3134848.7462846357</v>
          </cell>
        </row>
        <row r="146">
          <cell r="B146" t="str">
            <v>Daây Nylon</v>
          </cell>
          <cell r="I146">
            <v>5</v>
          </cell>
          <cell r="J146">
            <v>17500</v>
          </cell>
        </row>
        <row r="147">
          <cell r="B147" t="str">
            <v>Bao PP</v>
          </cell>
          <cell r="G147">
            <v>53</v>
          </cell>
          <cell r="H147">
            <v>1272000</v>
          </cell>
          <cell r="I147">
            <v>68</v>
          </cell>
          <cell r="J147">
            <v>1400551.8718226913</v>
          </cell>
        </row>
        <row r="148">
          <cell r="B148" t="str">
            <v>Gas</v>
          </cell>
          <cell r="G148">
            <v>850</v>
          </cell>
          <cell r="H148">
            <v>9090909</v>
          </cell>
          <cell r="I148">
            <v>210</v>
          </cell>
          <cell r="J148">
            <v>2245989.2823529411</v>
          </cell>
        </row>
        <row r="149">
          <cell r="B149" t="str">
            <v>Thuøng Carton</v>
          </cell>
          <cell r="I149">
            <v>70</v>
          </cell>
          <cell r="J149">
            <v>427000</v>
          </cell>
        </row>
        <row r="150">
          <cell r="B150" t="str">
            <v>Que Haøn</v>
          </cell>
          <cell r="G150">
            <v>580</v>
          </cell>
          <cell r="H150">
            <v>4550000</v>
          </cell>
          <cell r="I150">
            <v>210</v>
          </cell>
          <cell r="J150">
            <v>1678517.009343859</v>
          </cell>
        </row>
        <row r="151">
          <cell r="B151" t="str">
            <v>Daàu nhôøn</v>
          </cell>
          <cell r="I151">
            <v>30</v>
          </cell>
          <cell r="J151">
            <v>345818.19523809524</v>
          </cell>
        </row>
        <row r="152">
          <cell r="B152" t="str">
            <v>Acid</v>
          </cell>
          <cell r="I152">
            <v>8</v>
          </cell>
          <cell r="J152">
            <v>627053.80000000005</v>
          </cell>
        </row>
        <row r="153">
          <cell r="B153" t="str">
            <v>Taùn</v>
          </cell>
        </row>
        <row r="154">
          <cell r="B154" t="str">
            <v>Boät Sôn</v>
          </cell>
          <cell r="I154">
            <v>120</v>
          </cell>
          <cell r="J154">
            <v>6326536.7353093149</v>
          </cell>
        </row>
        <row r="155">
          <cell r="B155" t="str">
            <v>Gas ( CO2)</v>
          </cell>
          <cell r="I155">
            <v>240</v>
          </cell>
          <cell r="J155">
            <v>1336872.4528301884</v>
          </cell>
        </row>
        <row r="156">
          <cell r="B156" t="str">
            <v>H3PO4</v>
          </cell>
          <cell r="I156">
            <v>10</v>
          </cell>
          <cell r="J156">
            <v>82000</v>
          </cell>
        </row>
        <row r="157">
          <cell r="B157" t="str">
            <v>Que Haøn 4 Ly</v>
          </cell>
          <cell r="I157">
            <v>40</v>
          </cell>
          <cell r="J157">
            <v>641333.33333333337</v>
          </cell>
        </row>
        <row r="158">
          <cell r="B158" t="str">
            <v>Theùp Laù</v>
          </cell>
          <cell r="G158">
            <v>30388</v>
          </cell>
          <cell r="H158">
            <v>285720245</v>
          </cell>
          <cell r="I158">
            <v>5712</v>
          </cell>
          <cell r="J158">
            <v>49364946.254332811</v>
          </cell>
        </row>
        <row r="159">
          <cell r="B159" t="str">
            <v>Theùp Oáng</v>
          </cell>
          <cell r="G159">
            <v>2391</v>
          </cell>
          <cell r="H159">
            <v>22429971</v>
          </cell>
          <cell r="I159">
            <v>4990</v>
          </cell>
          <cell r="J159">
            <v>42970758.303183682</v>
          </cell>
        </row>
        <row r="160">
          <cell r="B160" t="str">
            <v>Theùp Khoâng ró</v>
          </cell>
          <cell r="I160">
            <v>50</v>
          </cell>
          <cell r="J160">
            <v>1945000</v>
          </cell>
        </row>
        <row r="161">
          <cell r="B161" t="str">
            <v>Daây Haøn</v>
          </cell>
          <cell r="I161">
            <v>90</v>
          </cell>
          <cell r="J161">
            <v>1260899.5016611293</v>
          </cell>
        </row>
        <row r="162">
          <cell r="B162" t="str">
            <v>Sôn Saáy</v>
          </cell>
          <cell r="I162">
            <v>19.5</v>
          </cell>
          <cell r="J162">
            <v>764119.38190688018</v>
          </cell>
        </row>
        <row r="163">
          <cell r="B163" t="str">
            <v>Daây Nylon</v>
          </cell>
          <cell r="I163">
            <v>5</v>
          </cell>
          <cell r="J163">
            <v>17500</v>
          </cell>
        </row>
        <row r="164">
          <cell r="B164" t="str">
            <v>Bao PP</v>
          </cell>
          <cell r="G164">
            <v>261.8</v>
          </cell>
          <cell r="H164">
            <v>6092871</v>
          </cell>
          <cell r="I164">
            <v>86</v>
          </cell>
          <cell r="J164">
            <v>1872775.2127940061</v>
          </cell>
        </row>
        <row r="165">
          <cell r="B165" t="str">
            <v>Gas</v>
          </cell>
          <cell r="I165">
            <v>280</v>
          </cell>
          <cell r="J165">
            <v>2994652.3764705881</v>
          </cell>
        </row>
        <row r="166">
          <cell r="B166" t="str">
            <v>Thuøng Carton</v>
          </cell>
        </row>
        <row r="167">
          <cell r="B167" t="str">
            <v>Que Haøn</v>
          </cell>
          <cell r="G167">
            <v>600</v>
          </cell>
          <cell r="H167">
            <v>4620000</v>
          </cell>
          <cell r="I167">
            <v>470</v>
          </cell>
          <cell r="J167">
            <v>3735618.060961294</v>
          </cell>
        </row>
        <row r="168">
          <cell r="B168" t="str">
            <v>Daàu nhôøn</v>
          </cell>
          <cell r="I168">
            <v>30</v>
          </cell>
          <cell r="J168">
            <v>345818.19523809524</v>
          </cell>
        </row>
        <row r="169">
          <cell r="B169" t="str">
            <v>Acid</v>
          </cell>
          <cell r="I169">
            <v>5</v>
          </cell>
          <cell r="J169">
            <v>391908.62499999994</v>
          </cell>
        </row>
        <row r="170">
          <cell r="B170" t="str">
            <v>Taùn</v>
          </cell>
        </row>
        <row r="171">
          <cell r="B171" t="str">
            <v>Boät Sôn</v>
          </cell>
          <cell r="G171">
            <v>140</v>
          </cell>
          <cell r="H171">
            <v>8145480</v>
          </cell>
          <cell r="I171">
            <v>220</v>
          </cell>
          <cell r="J171">
            <v>12141213.599477643</v>
          </cell>
        </row>
        <row r="172">
          <cell r="B172" t="str">
            <v>Gas ( CO2)</v>
          </cell>
          <cell r="I172">
            <v>180</v>
          </cell>
          <cell r="J172">
            <v>1002654.3396226416</v>
          </cell>
        </row>
        <row r="173">
          <cell r="B173" t="str">
            <v>H3PO4</v>
          </cell>
          <cell r="I173">
            <v>20</v>
          </cell>
          <cell r="J173">
            <v>164000</v>
          </cell>
        </row>
        <row r="174">
          <cell r="B174" t="str">
            <v>Que Haøn 4 Ly</v>
          </cell>
          <cell r="I174">
            <v>40</v>
          </cell>
          <cell r="J174">
            <v>641333.33333333337</v>
          </cell>
        </row>
        <row r="175">
          <cell r="B175" t="str">
            <v>Theùp Laù</v>
          </cell>
          <cell r="I175">
            <v>1527</v>
          </cell>
          <cell r="J175">
            <v>13196823</v>
          </cell>
        </row>
        <row r="176">
          <cell r="B176" t="str">
            <v>Theùp Oáng</v>
          </cell>
          <cell r="G176">
            <v>2130</v>
          </cell>
          <cell r="H176">
            <v>22345300</v>
          </cell>
          <cell r="I176">
            <v>2680</v>
          </cell>
          <cell r="J176">
            <v>23841787</v>
          </cell>
        </row>
        <row r="177">
          <cell r="B177" t="str">
            <v>Theùp Khoâng ró</v>
          </cell>
          <cell r="I177">
            <v>50</v>
          </cell>
          <cell r="J177">
            <v>1945000</v>
          </cell>
        </row>
        <row r="178">
          <cell r="B178" t="str">
            <v>Daây Haøn</v>
          </cell>
          <cell r="G178">
            <v>330</v>
          </cell>
          <cell r="H178">
            <v>4620000</v>
          </cell>
          <cell r="I178">
            <v>210</v>
          </cell>
          <cell r="J178">
            <v>2940488</v>
          </cell>
        </row>
        <row r="179">
          <cell r="B179" t="str">
            <v>Sôn Saáy</v>
          </cell>
          <cell r="G179">
            <v>221.5</v>
          </cell>
          <cell r="H179">
            <v>7303636</v>
          </cell>
          <cell r="I179">
            <v>90</v>
          </cell>
          <cell r="J179">
            <v>2967617</v>
          </cell>
        </row>
        <row r="180">
          <cell r="B180" t="str">
            <v>Daây Nylon</v>
          </cell>
        </row>
        <row r="181">
          <cell r="B181" t="str">
            <v>Bao PP</v>
          </cell>
        </row>
        <row r="182">
          <cell r="B182" t="str">
            <v>Gas</v>
          </cell>
          <cell r="I182">
            <v>160</v>
          </cell>
          <cell r="J182">
            <v>1711230</v>
          </cell>
        </row>
        <row r="183">
          <cell r="B183" t="str">
            <v>Thuøng Carton</v>
          </cell>
          <cell r="G183">
            <v>1000</v>
          </cell>
          <cell r="H183">
            <v>4900000</v>
          </cell>
          <cell r="I183">
            <v>200</v>
          </cell>
          <cell r="J183">
            <v>980000</v>
          </cell>
        </row>
        <row r="184">
          <cell r="B184" t="str">
            <v>Que Haøn</v>
          </cell>
          <cell r="I184">
            <v>215</v>
          </cell>
          <cell r="J184">
            <v>1708847</v>
          </cell>
        </row>
        <row r="185">
          <cell r="B185" t="str">
            <v>Daàu nhôøn</v>
          </cell>
          <cell r="G185">
            <v>50</v>
          </cell>
          <cell r="H185">
            <v>590909</v>
          </cell>
        </row>
        <row r="186">
          <cell r="B186" t="str">
            <v>Acid</v>
          </cell>
          <cell r="I186">
            <v>2</v>
          </cell>
          <cell r="J186">
            <v>156763</v>
          </cell>
        </row>
        <row r="187">
          <cell r="B187" t="str">
            <v>Taùn</v>
          </cell>
          <cell r="G187">
            <v>75000</v>
          </cell>
          <cell r="H187">
            <v>19994000</v>
          </cell>
          <cell r="I187">
            <v>20000</v>
          </cell>
          <cell r="J187">
            <v>5331733</v>
          </cell>
        </row>
        <row r="188">
          <cell r="B188" t="str">
            <v>Boät Sôn</v>
          </cell>
          <cell r="G188">
            <v>394</v>
          </cell>
          <cell r="H188">
            <v>22181760</v>
          </cell>
          <cell r="I188">
            <v>120</v>
          </cell>
          <cell r="J188">
            <v>6731063</v>
          </cell>
        </row>
        <row r="189">
          <cell r="B189" t="str">
            <v>Gas ( CO2)</v>
          </cell>
          <cell r="G189">
            <v>600</v>
          </cell>
          <cell r="H189">
            <v>3428400</v>
          </cell>
          <cell r="I189">
            <v>300</v>
          </cell>
          <cell r="J189">
            <v>1708042</v>
          </cell>
        </row>
        <row r="190">
          <cell r="B190" t="str">
            <v>H3PO4</v>
          </cell>
        </row>
        <row r="191">
          <cell r="B191" t="str">
            <v>Que Haøn 4 Ly</v>
          </cell>
          <cell r="G191">
            <v>1160</v>
          </cell>
          <cell r="H191">
            <v>18185240</v>
          </cell>
        </row>
        <row r="192">
          <cell r="B192" t="str">
            <v>So da</v>
          </cell>
          <cell r="G192">
            <v>1000</v>
          </cell>
          <cell r="H192">
            <v>3200000</v>
          </cell>
          <cell r="I192">
            <v>100</v>
          </cell>
          <cell r="J192">
            <v>320000</v>
          </cell>
        </row>
        <row r="193">
          <cell r="B193" t="str">
            <v>Theùp Laù</v>
          </cell>
          <cell r="I193">
            <v>3870</v>
          </cell>
          <cell r="J193">
            <v>33445779</v>
          </cell>
        </row>
        <row r="194">
          <cell r="B194" t="str">
            <v>Theùp Oáng</v>
          </cell>
        </row>
        <row r="195">
          <cell r="B195" t="str">
            <v>Theùp Khoâng ró</v>
          </cell>
          <cell r="G195">
            <v>342</v>
          </cell>
          <cell r="H195">
            <v>13338000</v>
          </cell>
          <cell r="I195">
            <v>60</v>
          </cell>
          <cell r="J195">
            <v>2339316</v>
          </cell>
        </row>
        <row r="196">
          <cell r="B196" t="str">
            <v>Daây Haøn</v>
          </cell>
          <cell r="I196">
            <v>220</v>
          </cell>
          <cell r="J196">
            <v>3080511</v>
          </cell>
        </row>
        <row r="197">
          <cell r="B197" t="str">
            <v>Sôn Saáy</v>
          </cell>
          <cell r="G197">
            <v>217.7</v>
          </cell>
          <cell r="H197">
            <v>11146063</v>
          </cell>
          <cell r="I197">
            <v>110</v>
          </cell>
          <cell r="J197">
            <v>4876944</v>
          </cell>
        </row>
        <row r="198">
          <cell r="B198" t="str">
            <v>Daây Nylon</v>
          </cell>
        </row>
        <row r="199">
          <cell r="B199" t="str">
            <v>Bao PP</v>
          </cell>
        </row>
        <row r="200">
          <cell r="B200" t="str">
            <v>Gas</v>
          </cell>
        </row>
        <row r="201">
          <cell r="B201" t="str">
            <v>Thuøng Carton</v>
          </cell>
          <cell r="I201">
            <v>240</v>
          </cell>
          <cell r="J201">
            <v>1176000</v>
          </cell>
        </row>
        <row r="202">
          <cell r="B202" t="str">
            <v>Que Haøn</v>
          </cell>
          <cell r="I202">
            <v>220</v>
          </cell>
          <cell r="J202">
            <v>1748587</v>
          </cell>
        </row>
        <row r="203">
          <cell r="B203" t="str">
            <v>Daàu nhôøn</v>
          </cell>
          <cell r="I203">
            <v>30</v>
          </cell>
          <cell r="J203">
            <v>354545</v>
          </cell>
        </row>
        <row r="204">
          <cell r="B204" t="str">
            <v>Acid</v>
          </cell>
          <cell r="I204">
            <v>1</v>
          </cell>
          <cell r="J204">
            <v>78382</v>
          </cell>
        </row>
        <row r="205">
          <cell r="B205" t="str">
            <v>Taùn</v>
          </cell>
          <cell r="G205">
            <v>120000</v>
          </cell>
          <cell r="H205">
            <v>19544000</v>
          </cell>
          <cell r="I205">
            <v>25000</v>
          </cell>
          <cell r="J205">
            <v>4886610</v>
          </cell>
        </row>
        <row r="206">
          <cell r="B206" t="str">
            <v>Boät Sôn</v>
          </cell>
          <cell r="G206">
            <v>127</v>
          </cell>
          <cell r="H206">
            <v>8202643</v>
          </cell>
          <cell r="I206">
            <v>84</v>
          </cell>
          <cell r="J206">
            <v>4896328</v>
          </cell>
        </row>
        <row r="207">
          <cell r="B207" t="str">
            <v>Gas ( CO2)</v>
          </cell>
          <cell r="I207">
            <v>300</v>
          </cell>
          <cell r="J207">
            <v>1708042</v>
          </cell>
        </row>
        <row r="208">
          <cell r="B208" t="str">
            <v>H3PO4</v>
          </cell>
        </row>
        <row r="209">
          <cell r="B209" t="str">
            <v>Que Haøn 4 Ly</v>
          </cell>
          <cell r="I209">
            <v>250</v>
          </cell>
          <cell r="J209">
            <v>3942918</v>
          </cell>
        </row>
        <row r="210">
          <cell r="B210" t="str">
            <v>So da</v>
          </cell>
          <cell r="I210">
            <v>100</v>
          </cell>
          <cell r="J210">
            <v>320000</v>
          </cell>
        </row>
      </sheetData>
      <sheetData sheetId="11" refreshError="1"/>
      <sheetData sheetId="12" refreshError="1"/>
      <sheetData sheetId="13"/>
      <sheetData sheetId="14" refreshError="1"/>
      <sheetData sheetId="15"/>
      <sheetData sheetId="16"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Chi ti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sheetData>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NG KE 35KV"/>
      <sheetName val="DulieuTBA35"/>
      <sheetName val="Lke35"/>
      <sheetName val="Du-lieu35"/>
      <sheetName val="Don-gia35"/>
      <sheetName val="Tu van35"/>
      <sheetName val="Tong hop35"/>
      <sheetName val="TDT35"/>
      <sheetName val="DT.35"/>
      <sheetName val="VLDday35"/>
      <sheetName val="THVL-NC35"/>
      <sheetName val="Lapdat-DSu35"/>
      <sheetName val="Cot35"/>
      <sheetName val="Xa35"/>
      <sheetName val="Mong35"/>
      <sheetName val="VCDai-35KV35"/>
      <sheetName val="VC-TC35"/>
      <sheetName val="DT tram35"/>
      <sheetName val="Thiet bi35"/>
      <sheetName val="VLtram35"/>
      <sheetName val="Lap dat tram35"/>
      <sheetName val="Xa.tram35"/>
      <sheetName val="Mongtram35"/>
      <sheetName val="VCDai-Tram35"/>
      <sheetName val="BTong35"/>
      <sheetName val="DT.T.nghiem0,4+35"/>
      <sheetName val="Thi nghiem35"/>
      <sheetName val="DT.Khobai35"/>
      <sheetName val="Kho bai35"/>
      <sheetName val="Den bu35"/>
      <sheetName val="Thop-Ksat"/>
      <sheetName val="DG"/>
      <sheetName val="DG DH DC"/>
      <sheetName val="VL_NC_MTC"/>
      <sheetName val="Luong-NC"/>
      <sheetName val="Solieu"/>
      <sheetName val="XXXXXXXX"/>
      <sheetName val="00000000"/>
      <sheetName val="10000000"/>
      <sheetName val="20000000"/>
      <sheetName val="3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 val="BK_C T"/>
      <sheetName val="TKHC BBNT CNM"/>
    </sheetNames>
    <sheetDataSet>
      <sheetData sheetId="0"/>
      <sheetData sheetId="1"/>
      <sheetData sheetId="2"/>
      <sheetData sheetId="3"/>
      <sheetData sheetId="4"/>
      <sheetData sheetId="5"/>
      <sheetData sheetId="6"/>
      <sheetData sheetId="7"/>
      <sheetData sheetId="8"/>
      <sheetData sheetId="9"/>
      <sheetData sheetId="10" refreshError="1">
        <row r="5">
          <cell r="A5">
            <v>1</v>
          </cell>
          <cell r="B5">
            <v>0</v>
          </cell>
          <cell r="C5">
            <v>1</v>
          </cell>
          <cell r="D5">
            <v>4</v>
          </cell>
        </row>
        <row r="6">
          <cell r="A6">
            <v>2</v>
          </cell>
          <cell r="B6">
            <v>0</v>
          </cell>
          <cell r="C6">
            <v>1</v>
          </cell>
          <cell r="D6">
            <v>3</v>
          </cell>
        </row>
        <row r="7">
          <cell r="A7">
            <v>3</v>
          </cell>
          <cell r="B7">
            <v>0</v>
          </cell>
          <cell r="C7">
            <v>1</v>
          </cell>
          <cell r="D7">
            <v>4</v>
          </cell>
        </row>
        <row r="8">
          <cell r="A8">
            <v>4</v>
          </cell>
          <cell r="B8">
            <v>0</v>
          </cell>
          <cell r="C8">
            <v>1</v>
          </cell>
          <cell r="D8">
            <v>2</v>
          </cell>
        </row>
        <row r="9">
          <cell r="A9">
            <v>5</v>
          </cell>
          <cell r="B9">
            <v>0</v>
          </cell>
          <cell r="C9">
            <v>1</v>
          </cell>
          <cell r="D9">
            <v>4</v>
          </cell>
        </row>
        <row r="10">
          <cell r="A10">
            <v>6</v>
          </cell>
          <cell r="B10">
            <v>1</v>
          </cell>
          <cell r="C10">
            <v>2</v>
          </cell>
          <cell r="D10">
            <v>10</v>
          </cell>
        </row>
        <row r="11">
          <cell r="A11">
            <v>7</v>
          </cell>
          <cell r="B11">
            <v>1</v>
          </cell>
          <cell r="C11">
            <v>1</v>
          </cell>
          <cell r="D11">
            <v>5</v>
          </cell>
        </row>
        <row r="12">
          <cell r="A12">
            <v>8</v>
          </cell>
          <cell r="B12">
            <v>1</v>
          </cell>
          <cell r="C12">
            <v>1</v>
          </cell>
          <cell r="D12">
            <v>5</v>
          </cell>
        </row>
        <row r="13">
          <cell r="A13">
            <v>9</v>
          </cell>
          <cell r="B13">
            <v>1</v>
          </cell>
          <cell r="C13">
            <v>0</v>
          </cell>
          <cell r="D13">
            <v>2</v>
          </cell>
        </row>
        <row r="14">
          <cell r="A14">
            <v>10</v>
          </cell>
          <cell r="B14">
            <v>0</v>
          </cell>
          <cell r="C14">
            <v>2</v>
          </cell>
          <cell r="D14">
            <v>8</v>
          </cell>
        </row>
        <row r="15">
          <cell r="A15">
            <v>12</v>
          </cell>
          <cell r="B15">
            <v>0</v>
          </cell>
          <cell r="C15">
            <v>1</v>
          </cell>
          <cell r="D15">
            <v>3</v>
          </cell>
        </row>
        <row r="16">
          <cell r="A16">
            <v>13</v>
          </cell>
          <cell r="B16">
            <v>0</v>
          </cell>
          <cell r="C16">
            <v>1</v>
          </cell>
          <cell r="D16">
            <v>3</v>
          </cell>
        </row>
        <row r="17">
          <cell r="A17">
            <v>14</v>
          </cell>
          <cell r="B17">
            <v>1</v>
          </cell>
          <cell r="C17">
            <v>1</v>
          </cell>
          <cell r="D17">
            <v>5</v>
          </cell>
        </row>
        <row r="18">
          <cell r="A18">
            <v>15</v>
          </cell>
          <cell r="B18">
            <v>0</v>
          </cell>
          <cell r="C18">
            <v>1</v>
          </cell>
          <cell r="D18">
            <v>4</v>
          </cell>
        </row>
        <row r="19">
          <cell r="A19">
            <v>16</v>
          </cell>
          <cell r="B19">
            <v>0</v>
          </cell>
          <cell r="C19">
            <v>1</v>
          </cell>
          <cell r="D19">
            <v>3</v>
          </cell>
        </row>
        <row r="20">
          <cell r="A20" t="str">
            <v>4-5</v>
          </cell>
          <cell r="B20">
            <v>1</v>
          </cell>
          <cell r="C20">
            <v>0</v>
          </cell>
          <cell r="D20">
            <v>1</v>
          </cell>
        </row>
        <row r="21">
          <cell r="A21" t="str">
            <v>4-6</v>
          </cell>
          <cell r="B21">
            <v>1</v>
          </cell>
          <cell r="C21">
            <v>0</v>
          </cell>
          <cell r="D21">
            <v>2</v>
          </cell>
        </row>
        <row r="22">
          <cell r="A22" t="str">
            <v>4-7</v>
          </cell>
          <cell r="B22">
            <v>1</v>
          </cell>
          <cell r="C22">
            <v>0</v>
          </cell>
          <cell r="D22">
            <v>1</v>
          </cell>
        </row>
        <row r="23">
          <cell r="A23" t="str">
            <v>4-8</v>
          </cell>
          <cell r="B23">
            <v>1</v>
          </cell>
          <cell r="C23">
            <v>0</v>
          </cell>
          <cell r="D23">
            <v>2</v>
          </cell>
        </row>
        <row r="24">
          <cell r="A24" t="str">
            <v>4-9</v>
          </cell>
          <cell r="B24">
            <v>1</v>
          </cell>
          <cell r="C24">
            <v>1</v>
          </cell>
          <cell r="D24">
            <v>5</v>
          </cell>
        </row>
        <row r="25">
          <cell r="A25" t="str">
            <v>4-10</v>
          </cell>
          <cell r="B25">
            <v>1</v>
          </cell>
          <cell r="C25">
            <v>0</v>
          </cell>
          <cell r="D25">
            <v>1</v>
          </cell>
        </row>
        <row r="26">
          <cell r="A26" t="str">
            <v>4-11</v>
          </cell>
          <cell r="B26">
            <v>1</v>
          </cell>
          <cell r="C26">
            <v>2</v>
          </cell>
          <cell r="D26">
            <v>10</v>
          </cell>
        </row>
        <row r="27">
          <cell r="A27" t="str">
            <v>4-2-2</v>
          </cell>
          <cell r="B27">
            <v>1</v>
          </cell>
          <cell r="C27">
            <v>0</v>
          </cell>
          <cell r="D27">
            <v>2</v>
          </cell>
        </row>
        <row r="28">
          <cell r="A28" t="str">
            <v>4-2-3</v>
          </cell>
          <cell r="B28">
            <v>1</v>
          </cell>
          <cell r="C28">
            <v>0</v>
          </cell>
          <cell r="D28">
            <v>2</v>
          </cell>
        </row>
        <row r="29">
          <cell r="A29" t="str">
            <v>11-1</v>
          </cell>
          <cell r="B29">
            <v>1</v>
          </cell>
          <cell r="C29">
            <v>0</v>
          </cell>
          <cell r="D29">
            <v>2</v>
          </cell>
        </row>
        <row r="30">
          <cell r="A30" t="str">
            <v>11-2</v>
          </cell>
          <cell r="B30">
            <v>0</v>
          </cell>
          <cell r="C30">
            <v>2</v>
          </cell>
          <cell r="D30">
            <v>8</v>
          </cell>
        </row>
      </sheetData>
      <sheetData sheetId="11"/>
      <sheetData sheetId="12"/>
      <sheetData sheetId="13"/>
      <sheetData sheetId="14"/>
      <sheetData sheetId="15"/>
      <sheetData sheetId="16"/>
      <sheetData sheetId="17"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PANEL 南區焚化爐"/>
      <sheetName val="NEW-PANEL"/>
      <sheetName val="MV-PANEL"/>
      <sheetName val="Sheet2"/>
      <sheetName val="Sheet3"/>
      <sheetName val="Sheet4"/>
      <sheetName val="Sheet5"/>
      <sheetName val="Sheet6"/>
      <sheetName val="Sheet7"/>
      <sheetName val="Sheet8"/>
      <sheetName val="Sheet9"/>
      <sheetName val="Sheet10"/>
      <sheetName val="Sheet11"/>
      <sheetName val="XL4Poppy"/>
      <sheetName val="NEW_PANE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VL"/>
      <sheetName val="cphiNVL"/>
      <sheetName val="sanluong+doanhthu"/>
      <sheetName val="KHtragoc+lai"/>
      <sheetName val="kh-hao"/>
      <sheetName val="th-chi1"/>
      <sheetName val="thu-chi"/>
      <sheetName val="Dtoan"/>
      <sheetName val="CLVL VSinh"/>
      <sheetName val="BVC VSinh"/>
      <sheetName val="TH"/>
      <sheetName val="CHITIETTHAU"/>
      <sheetName val="PANEL ?????"/>
      <sheetName val="Outlets"/>
      <sheetName val="PGs"/>
      <sheetName val="P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XXXXXXXX"/>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NEW-PANEL"/>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lieu"/>
      <sheetName val="Don-gia"/>
      <sheetName val="TBi"/>
      <sheetName val="TH-DT"/>
      <sheetName val="THKP TBA va DZ35"/>
      <sheetName val="TH 35"/>
      <sheetName val="Mong"/>
      <sheetName val="TH TBA"/>
      <sheetName val="xa 35 va chi tiet TBA"/>
      <sheetName val="Cot"/>
      <sheetName val="VC-TC"/>
      <sheetName val="VC-D-Dai"/>
      <sheetName val="NCong-Day-Su"/>
      <sheetName val="BT-DSPK"/>
      <sheetName val="Culi-VC"/>
      <sheetName val="KHAO-SAT"/>
      <sheetName val="Kho bai"/>
      <sheetName val="Dao dat"/>
      <sheetName val="XL4Poppy"/>
      <sheetName val="I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BT-DSPK"/>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HA"/>
      <sheetName val="ma-pt"/>
      <sheetName val="Du toan"/>
      <sheetName val="THKL"/>
      <sheetName val="Chenh lech vat tu"/>
      <sheetName val="IBASE"/>
      <sheetName val="TKª ThÐp"/>
      <sheetName val="Abu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ESTI."/>
      <sheetName val="DI-ESTI"/>
      <sheetName val="SPL4-TOTAL"/>
      <sheetName val="Input"/>
      <sheetName val="ptdg "/>
      <sheetName val="ptke"/>
      <sheetName val="ctdg"/>
      <sheetName val="clecÿÿt"/>
      <sheetName val="ÿÿngia"/>
      <sheetName val="ptdg"/>
      <sheetName val="IBASE"/>
      <sheetName val="(24)-Truc 9"/>
      <sheetName val="khung ten TD"/>
      <sheetName val="CHITIET VL-NC-TT1p"/>
      <sheetName val="TONGKE3p"/>
      <sheetName val="DCV"/>
      <sheetName val="DATA"/>
      <sheetName val="ptv"/>
      <sheetName val="DON GIA"/>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ptv?"/>
      <sheetName val="QTCNVHHK"/>
      <sheetName val="Da ta"/>
      <sheetName val="1"/>
      <sheetName val="2"/>
      <sheetName val="3"/>
      <sheetName val="4"/>
      <sheetName val="5"/>
      <sheetName val="6"/>
      <sheetName val="7"/>
      <sheetName val="8"/>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ptv_"/>
      <sheetName val="CHITIET VL-NCHT1 (2)"/>
      <sheetName val="kh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gvl"/>
      <sheetName val="CT-35"/>
      <sheetName val="CT-0.4KV"/>
      <sheetName val="SO LIEU"/>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 XE 43K"/>
      <sheetName val="Giai trinh"/>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DON_GIA"/>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CHITIET_VL-NC-TT1p1"/>
      <sheetName val="SO_LIEU"/>
      <sheetName val="CHITIET_VL-NC"/>
      <sheetName val="CHITIET_VL-NCHT1_(2)"/>
      <sheetName val="_XE_43K"/>
      <sheetName val="PTCT-1"/>
      <sheetName val="Sheet1"/>
      <sheetName val="Sheet2"/>
      <sheetName val="Sheet3"/>
      <sheetName val="XL4Poppy"/>
      <sheetName val="Xlc5nguyhiem"/>
      <sheetName val="CosoXL"/>
      <sheetName val="KhuTG"/>
      <sheetName val="10000000"/>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to"/>
      <sheetName val="DL2"/>
      <sheetName val="CT cong_to"/>
      <sheetName val="CT cong"/>
      <sheetName val="KH-Q1,Q2,01"/>
      <sheetName val="TDTKP"/>
      <sheetName val="DG3285"/>
      <sheetName val="phi"/>
      <sheetName val="Sheet4"/>
      <sheetName val="#pkhac"/>
      <sheetName val="Tke"/>
      <sheetName val="PP1PXDM"/>
      <sheetName val="PP3PXDM"/>
      <sheetName val="Du_lieu"/>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bt lt 32-79"/>
      <sheetName val="ptdgD"/>
      <sheetName val="KKKKKKKK"/>
      <sheetName val="BK-C T"/>
      <sheetName val="DI_ESTI"/>
      <sheetName val="dtxl"/>
      <sheetName val="PL1"/>
      <sheetName val="PL2"/>
      <sheetName val="PL3"/>
      <sheetName val="PL4"/>
      <sheetName val="ptdgC"/>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NEW-PANEL"/>
      <sheetName val="PTDG ks"/>
      <sheetName val="Tổng kê"/>
      <sheetName val="chitiet"/>
      <sheetName val="ptv_x005f_x0000_"/>
      <sheetName val="BT-DSPK"/>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Parem"/>
      <sheetName val="Ts"/>
      <sheetName val="PTDG cau"/>
      <sheetName val="Tai trong"/>
      <sheetName val="Price"/>
      <sheetName val="Tong du toan"/>
      <sheetName val="QHDH-PAII"/>
      <sheetName val="pp1p"/>
      <sheetName val="pp3p_NC"/>
      <sheetName val="pp3p "/>
      <sheetName val="DS nop quý KV"/>
      <sheetName val="DONVI"/>
      <sheetName val="1ƛ_x0001_娈ƛ_x0004_Ⲽƛ"/>
      <sheetName val="KHDTCC"/>
      <sheetName val="TTDZ22"/>
      <sheetName val="VL10KV"/>
      <sheetName val="TBA 250"/>
      <sheetName val="VL 0,4KV"/>
      <sheetName val="VLCong to"/>
      <sheetName val="THUE_GTGT"/>
      <sheetName val="1?ƛ????????_x0001_?娈ƛ?_x0004_??????Ⲽƛ??????"/>
      <sheetName val="TH_dz_22"/>
      <sheetName val="vt_22"/>
      <sheetName val="Thuc_thanh2"/>
      <sheetName val="CT_cong?to2"/>
      <sheetName val="CT_cong2"/>
      <sheetName val="BANG_KE2"/>
      <sheetName val="DS-nop_T10_032"/>
      <sheetName val="DS-nop_T12_032"/>
      <sheetName val="DS_nop_quý_IV2"/>
      <sheetName val="DS_nop_quý_IV_042"/>
      <sheetName val="DSnop_quý_III_042"/>
      <sheetName val="DSnop_quý_II_042"/>
      <sheetName val="DSnop_quý_I_042"/>
      <sheetName val="DS-nop_T11_032"/>
      <sheetName val="TH_dz_221"/>
      <sheetName val="vt_221"/>
      <sheetName val="Thuc_thanh3"/>
      <sheetName val="CT_cong?to3"/>
      <sheetName val="CT_cong3"/>
      <sheetName val="BANG_KE3"/>
      <sheetName val="DS-nop_T10_033"/>
      <sheetName val="DS-nop_T12_033"/>
      <sheetName val="DS_nop_quý_IV3"/>
      <sheetName val="DS_nop_quý_IV_043"/>
      <sheetName val="DSnop_quý_III_043"/>
      <sheetName val="DSnop_quý_II_043"/>
      <sheetName val="DSnop_quý_I_043"/>
      <sheetName val="DS-nop_T11_033"/>
      <sheetName val="TH_dz_222"/>
      <sheetName val="vt_222"/>
      <sheetName val="1ƛ娈ƛⲼƛ"/>
      <sheetName val="BK_MB"/>
      <sheetName val="So_Cai"/>
      <sheetName val="Thuc_thanh4"/>
      <sheetName val="CT_cong?to4"/>
      <sheetName val="CT_cong4"/>
      <sheetName val="CT_cong_to9"/>
      <sheetName val="BANG_KE4"/>
      <sheetName val="DS-nop_T10_034"/>
      <sheetName val="DS-nop_T12_034"/>
      <sheetName val="DS_nop_quý_IV4"/>
      <sheetName val="DS_nop_quý_IV_044"/>
      <sheetName val="DSnop_quý_III_044"/>
      <sheetName val="DSnop_quý_II_044"/>
      <sheetName val="DSnop_quý_I_044"/>
      <sheetName val="DS-nop_T11_034"/>
      <sheetName val="TH_dz_223"/>
      <sheetName val="vt_223"/>
      <sheetName val="BK_MB1"/>
      <sheetName val="So_Cai1"/>
      <sheetName val="1_ƛ_________x0001__娈ƛ__x0004_______Ⲽƛ______"/>
      <sheetName val="NCong-Day-Su"/>
      <sheetName val="diachi"/>
      <sheetName val="TONG HOP VL-NC TT"/>
      <sheetName val="CHITIET VL-NC-TT -1p"/>
      <sheetName val="TDTKP1"/>
      <sheetName val="KPVC-BD "/>
      <sheetName val="Ky Hieu"/>
      <sheetName val="Bang chinh"/>
      <sheetName val="PL9_KL_DDTT"/>
      <sheetName val="PL10_KL_TBA"/>
      <sheetName val="VL DAUTHAU"/>
      <sheetName val="VL DAU?THAU"/>
      <sheetName val="VL DAU"/>
      <sheetName val="TNHCHINH"/>
      <sheetName val="PT ranh"/>
      <sheetName val="PL11_KL_Ha The"/>
      <sheetName val="Bang chinh (2)"/>
      <sheetName val="PL12_VDT-DD"/>
      <sheetName val="PL 6-DMTBA"/>
      <sheetName val="PL13_VDT_TBA"/>
      <sheetName val="Bang V"/>
      <sheetName val="V-6"/>
      <sheetName val="Phan ky"/>
      <sheetName val="Quy Dat+Tong Von"/>
      <sheetName val="XXXXXXXX"/>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refreshError="1"/>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sheetData sheetId="616"/>
      <sheetData sheetId="617"/>
      <sheetData sheetId="618" refreshError="1"/>
      <sheetData sheetId="619" refreshError="1"/>
      <sheetData sheetId="620" refreshError="1"/>
      <sheetData sheetId="621" refreshError="1"/>
      <sheetData sheetId="622" refreshError="1"/>
      <sheetData sheetId="623"/>
      <sheetData sheetId="624"/>
      <sheetData sheetId="625"/>
      <sheetData sheetId="626"/>
      <sheetData sheetId="627"/>
      <sheetData sheetId="628"/>
      <sheetData sheetId="629"/>
      <sheetData sheetId="630"/>
      <sheetData sheetId="631"/>
      <sheetData sheetId="632"/>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VL"/>
      <sheetName val="VL-NL"/>
      <sheetName val="C.phoi"/>
      <sheetName val="PTDG"/>
      <sheetName val="Cau 9 m"/>
      <sheetName val="Cau 6 m"/>
      <sheetName val="XXXXXXXX"/>
      <sheetName val="XL4Test5"/>
      <sheetName val="XL4Poppy"/>
      <sheetName val="10000000"/>
      <sheetName val="00000000"/>
      <sheetName val="BK-C 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at"/>
      <sheetName val="ptvt"/>
      <sheetName val="Thuc thanh"/>
      <sheetName val="CTNTTH"/>
      <sheetName val="Giai trinh"/>
      <sheetName val="ptdgD"/>
      <sheetName val="XL4Poppy"/>
      <sheetName val="LoaiDay"/>
      <sheetName val="Bang chiet tinh TBA"/>
      <sheetName val="Tongke"/>
      <sheetName val="1111"/>
      <sheetName val="DG "/>
      <sheetName val="rebar"/>
      <sheetName val="LAM NHA"/>
      <sheetName val="dtxl"/>
      <sheetName val="chitiet"/>
      <sheetName val="IBASE"/>
      <sheetName val="gVL"/>
      <sheetName val="OFFGRID"/>
      <sheetName val="CT35"/>
      <sheetName val="MTO REV.2(ARMOR)"/>
      <sheetName val="tra-vat-lieu"/>
      <sheetName val="DATA"/>
      <sheetName val="Tien Luong"/>
      <sheetName val="䁔HEP HINH"/>
      <sheetName val="Don gia"/>
      <sheetName val="CBKC-110"/>
      <sheetName val="?HEP HINH"/>
      <sheetName val="_HEP HINH"/>
      <sheetName val="KH-Q1,Q2,01"/>
      <sheetName val="ESTI."/>
      <sheetName val="DI-ESTI"/>
      <sheetName val="Sbq18"/>
      <sheetName val="CHITIET VL-NC-TT1p"/>
      <sheetName val="TONGKE3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Gchitiet "/>
      <sheetName val="Tra_bang"/>
      <sheetName val="giathanh1"/>
      <sheetName val="Q4"/>
      <sheetName val="khung ten TD"/>
      <sheetName val="CHITIET VL-NC"/>
      <sheetName val="De Bai"/>
      <sheetName val="ma-pt"/>
      <sheetName val="Chi tiet"/>
      <sheetName val="KL thanh toan-Xuan Dao"/>
      <sheetName val=""/>
      <sheetName val="KKKKKKKK"/>
      <sheetName val="Pretensioned"/>
      <sheetName val="ctdz35"/>
      <sheetName val="MTL$-INTER"/>
      <sheetName val="Sheet2"/>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DZ 0.4"/>
      <sheetName val="Tai trong"/>
      <sheetName val="ptdg-duong"/>
      <sheetName val="NEW-PANEL"/>
      <sheetName val="Du_lieu"/>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Gia vat tu"/>
      <sheetName val="5.2 So luong tin hieu"/>
      <sheetName val="6.2. KSCN"/>
      <sheetName val="6.3. PTCN"/>
      <sheetName val="6.7. TKHAM"/>
      <sheetName val="6.8. LTHAM"/>
      <sheetName val="Chiet tinh DG PM"/>
      <sheetName val="Box-Girder"/>
      <sheetName val="CHITIET VL-NC-TT-3p"/>
      <sheetName val="VCV-BE-TONG"/>
      <sheetName val="Tonghop"/>
      <sheetName val="TinhToan"/>
      <sheetName val="Quantity"/>
      <sheetName val="LS 31.12.02"/>
      <sheetName val="th¸mo"/>
      <sheetName val="Ct- DZ35kV"/>
      <sheetName val="TinhtaiKCN"/>
      <sheetName val="????????"/>
      <sheetName val="Sou"/>
      <sheetName val="Media plan"/>
      <sheetName val="CHITIET VL-NC-TT -1p"/>
      <sheetName val="Giai_trinh"/>
      <sheetName val="58-2015-QĐ-UBND "/>
      <sheetName val="DLNS"/>
      <sheetName val="Lke"/>
      <sheetName val="I33"/>
      <sheetName val="7770 OBX Matrix"/>
      <sheetName val="M+MC"/>
      <sheetName val="NCONG - MAY"/>
      <sheetName val="Giathanh1m3BT"/>
      <sheetName val="ctdg"/>
      <sheetName val="ESTI_"/>
      <sheetName val="DI_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v聣"/>
      <sheetName val="XL4Poppy"/>
      <sheetName val="Don gia"/>
      <sheetName val="v?"/>
      <sheetName val="tienluong"/>
      <sheetName val="CTbe tong"/>
      <sheetName val="CTDZ 0.4+cto"/>
      <sheetName val="TT_0,4KV"/>
      <sheetName val="v_"/>
      <sheetName val="VL"/>
      <sheetName val="ND"/>
      <sheetName val="SL"/>
      <sheetName va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________BLDG"/>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Bia "/>
      <sheetName val="Muc luc"/>
      <sheetName val="Thuyet minh PA1"/>
      <sheetName val="kl xaychan khay"/>
      <sheetName val="????-BLDG"/>
      <sheetName val="Jan11"/>
      <sheetName val="Jan13"/>
      <sheetName val="Jan14"/>
      <sheetName val="Jan15"/>
      <sheetName val="Jan16"/>
      <sheetName val="Jan17"/>
      <sheetName val="Jan18"/>
      <sheetName val="Jan20"/>
      <sheetName val="Jan21"/>
      <sheetName val="Outlets"/>
      <sheetName val="PGs"/>
      <sheetName val="2001"/>
      <sheetName val="2002"/>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doi t.truong"/>
      <sheetName val="BC DBKH T5"/>
      <sheetName val="BC DBKH T6"/>
      <sheetName val="BC DBKH T7"/>
      <sheetName val="XL4Test5"/>
      <sheetName val="GVL"/>
      <sheetName val="tam"/>
      <sheetName val="PTDG"/>
      <sheetName val="DTCT"/>
      <sheetName val="DGBQ"/>
      <sheetName val="DGDT"/>
      <sheetName val="Gia trung thau"/>
      <sheetName val="Thanh toan dot 1"/>
      <sheetName val="DTXL"/>
      <sheetName val="THXL"/>
      <sheetName val="dieuphoida"/>
      <sheetName val="dieuphoidat"/>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LUONG CHO HUU"/>
      <sheetName val="thu BHXH,YT"/>
      <sheetName val="Phan bo"/>
      <sheetName val="Luong T5-04"/>
      <sheetName val="THLK2"/>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P‰¿ì¬?-BLDG"/>
      <sheetName val="?¬P¿ì¬?-BLDG"/>
      <sheetName val="?쒕?-BLDG"/>
      <sheetName val="Chart1"/>
      <sheetName val="?+Invoice!$DF$57?-BLDG"/>
      <sheetName val="BOQ FORM FOR INQÕIRY"/>
      <sheetName val="HUNG"/>
      <sheetName val="THO"/>
      <sheetName val="HOA"/>
      <sheetName val="TINH"/>
      <sheetName val="THONG"/>
      <sheetName val="XXXXXXX0"/>
      <sheetName val="XXXXXXX1"/>
      <sheetName val="Bang ngang"/>
      <sheetName val="Bang doc"/>
      <sheetName val="B cham cong"/>
      <sheetName val="Btt luong"/>
      <sheetName val="SC 231"/>
      <sheetName val="SC 410"/>
      <sheetName val="=??????-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Dec#1"/>
      <sheetName val="10_x0000__x0000__x0000__x0000__x0000__x0000_"/>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quy 1"/>
      <sheetName val="quy 2"/>
      <sheetName val="6 thang"/>
      <sheetName val="quy 3"/>
      <sheetName val="9 TH"/>
      <sheetName val="quy4"/>
      <sheetName val="nam"/>
      <sheetName val="Sheet11"/>
      <sheetName val="Sheet12"/>
      <sheetName val="Overhead &amp; Profit B-1"/>
      <sheetName val="Chi tiet don gia khgi phuc"/>
      <sheetName val="Hoi phe nu"/>
      <sheetName val="THANG#"/>
      <sheetName val="Sheet("/>
      <sheetName val="Sheed7"/>
      <sheetName val="A`r3"/>
      <sheetName val="Apb4"/>
      <sheetName val="thietbi"/>
      <sheetName val="Sc #34"/>
      <sheetName val="DA0463BQ"/>
      <sheetName val="DI-ESTI"/>
      <sheetName val="MTL$-INTER"/>
      <sheetName val="KhanhThuong"/>
      <sheetName val="PlotDat4"/>
      <sheetName val="_x0001_pr2"/>
      <sheetName val="FORM OF PROPNSAL RFP-003"/>
      <sheetName val="V_x000c_(No V-c)"/>
      <sheetName val="N@"/>
      <sheetName val="Don gaa chi tiet"/>
      <sheetName val="XL4Poppq"/>
      <sheetName val="FH"/>
      <sheetName val="BCDP_x0005_"/>
      <sheetName val="NKC _x0003__x0000__x0000_TM1_x0006__x0000__x0000_SC 111_x0002__x0000__x0000_NH_x0006__x0000__x0000_SC 1"/>
      <sheetName val="??+Invoice!$DF$57?????-BLDG"/>
      <sheetName val="FORM OF PROPOSAL RFP-00Ê"/>
      <sheetName val="Chiet tinh dz22"/>
      <sheetName val="Coc40x40c-"/>
      <sheetName val="Han13"/>
      <sheetName val="T.@_x000c__x0000__x0001__x0000__x0000__x0000__x0003_Ú_x0000__x0000_&lt;_x001f__x0000__x0000__x0000_"/>
      <sheetName val="TIEUHAO"/>
      <sheetName val="T.hopCPXDho_x0000_n_x0000_hanh (2)"/>
      <sheetName val="LK cp _x0000_dcb"/>
      <sheetName val="GDTH_x0000_5"/>
      <sheetName val="Ph_x0000_n_x0000__x0000_ich _x0000_a_x0000_ tu"/>
      <sheetName val="XL4Po_x0000_p_x0010_"/>
      <sheetName val="_x0010_HANG1"/>
      <sheetName val="NhapHD"/>
      <sheetName val="INHOADON"/>
      <sheetName val="DataSource"/>
      <sheetName val="Danhsach KH"/>
      <sheetName val="GIA VON"/>
      <sheetName val="DS 11"/>
      <sheetName val="Module2"/>
      <sheetName val="BC"/>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SC_x0000_133"/>
      <sheetName val="QC 152"/>
      <sheetName val="SC 41_x0011_"/>
      <sheetName val="SC _x0014_42 loan"/>
      <sheetName val="SCT_x0011_54"/>
      <sheetName val="CT aong"/>
      <sheetName val="Overhead &amp; "/>
      <sheetName val="Overhead &amp; Ԁ_x0000__x0000__x0000_"/>
      <sheetName val="Overhead &amp; Ԁ_x0000__x0000__x0000_Ȁ"/>
      <sheetName val="Sheet17"/>
      <sheetName val="Sheet13"/>
      <sheetName val="Sheet14"/>
      <sheetName val="Sheet15"/>
      <sheetName val="Sheet16"/>
      <sheetName val="IBASE"/>
      <sheetName val="Disch"/>
      <sheetName val="Pack"/>
      <sheetName val="Delivery"/>
      <sheetName val="M50"/>
      <sheetName val="M48"/>
      <sheetName val="M45"/>
      <sheetName val="M38"/>
      <sheetName val="D.Order"/>
      <sheetName val="Report"/>
      <sheetName val="Report.Delivery"/>
      <sheetName val="Monthly"/>
      <sheetName val="10??????"/>
      <sheetName val="10?"/>
      <sheetName val="T.@_x000c_?_x0001_???_x0003_Ú??&lt;_x001f_???"/>
      <sheetName val="XL4Po?p_x0010_"/>
      <sheetName val="NKC _x0003_??TM1_x0006_??SC 111_x0002_??NH_x0006_??SC 1"/>
      <sheetName val="Chi p`i van chuyen"/>
      <sheetName val="²_x0000__x0000_AI TK 112"/>
      <sheetName val="PHANG5"/>
      <sheetName val="Phan tich don gia chi&quot;tiet"/>
      <sheetName val="DG "/>
      <sheetName val="TT_35"/>
      <sheetName val="DG"/>
      <sheetName val="2_x0006__x0000__x0000_Sheet3_x0004__x0000__x0000_211A_x0004__x0000__x0000_211B_x0006__x0000__x0000_SCT5"/>
      <sheetName val="9 toan"/>
      <sheetName val="XL4Wÿÿÿÿ"/>
      <sheetName val="Chi tiet dmn gia khoi phuc"/>
      <sheetName val="Luong mot!ngay cong xay lap"/>
      <sheetName val="Overhead &amp; ?_x0000__x0000__x0000_?"/>
      <sheetName val="?öm÷²??öm?-BLDG"/>
      <sheetName val="VL(No V-c)_x0005__x0000__x0000_X"/>
      <sheetName val="CT 1md &amp; dau conM"/>
      <sheetName val="?+Invoice!$DF$57㊞_x0000_-BLDG"/>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UMMARY"/>
      <sheetName val="BOQ_FORM_FOR_INQUIRY"/>
      <sheetName val="FORM_OF_PROPOSAL_RFP-003"/>
      <sheetName val="Sheat4"/>
      <sheetName val="bang tien luong"/>
      <sheetName val="PNT-QUOT-#3"/>
      <sheetName val="T.@_x000c_?_x0001_?_x0003_Ú&lt;_x001f_?"/>
      <sheetName val="T.@_x000c_?_x0001_?_x0003_Ú?&lt;_x001f_?"/>
      <sheetName val="Overhead &amp; Ԁ???ﰀ"/>
      <sheetName val="Overhead &amp; Ԁ???"/>
      <sheetName val="Overhead &amp; Ԁ???Ȁ"/>
      <sheetName val="Overhead &amp; ?????"/>
      <sheetName val="XDCB hoanth`nh"/>
      <sheetName val="Rheet2 (4)"/>
      <sheetName val="TK Ngoai b!ng"/>
      <sheetName val="TMinh BC T_x0001_"/>
      <sheetName val="So _x0004_GNH "/>
      <sheetName val="NL"/>
      <sheetName val="TP"/>
      <sheetName val="bt1"/>
      <sheetName val="bt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Congig"/>
      <sheetName val="COAT&amp;WRAP-QIOT-#3"/>
      <sheetName val="Ԁ䈀_x0000__x0000__x0000_䦀"/>
      <sheetName val="䘀䘀䘀䘀䘀䘀䘀䘀"/>
      <sheetName val="䘀ༀ؀ᬀ"/>
      <sheetName val="_x0000__x0000__x0000_䦀"/>
      <sheetName val="䐀ሀ_x0000_ﴀ"/>
      <sheetName val="䔀ጀ_x0000_ﴀ"/>
      <sheetName val="Tro gaup"/>
      <sheetName val="__-BLDG"/>
      <sheetName val="_______-BLDG"/>
      <sheetName val="____-BLDG"/>
      <sheetName val="______-BLDG"/>
      <sheetName val="_¬’P‰¿ì¬_-BLDG"/>
      <sheetName val="_¬P¿ì¬_-BLDG"/>
      <sheetName val="_쒕_-BLDG"/>
      <sheetName val="=______-BLDG"/>
      <sheetName val="Phan bo kh_x0005__x0000__x0000__x0000__x0002__x0000_Ƛ_xdbdd_隘_x0013__x0002_"/>
      <sheetName val="??-BLD聇"/>
      <sheetName val="__-BL_x0001__x0000_"/>
      <sheetName val="phan bo _x0005__x0000__x0000__x0000__x0002__x0000_낟꼉_x0005_"/>
      <sheetName val="?+Anvoice!$DF$57?-BLDG"/>
      <sheetName val="ऀЀ_x0000_㠀"/>
      <sheetName val="_x0000_"/>
      <sheetName val=""/>
      <sheetName val="쀓ࡄЀ׀ࡄ᐀πɾ_x000a_ _x0000_í_x0000_䀘ȁ_x0006_ _x0001_ȉɾ_x000a_ _x0002_î"/>
      <sheetName val="_x000a_ _x0003_÷Ĉ_x0000_½_x0012_ _x0004_ð_x0000_"/>
      <sheetName val="phan bo _x0005__x0000__x0000__x0000__x0002__x0000_낟꼉飘"/>
      <sheetName val="phan bo "/>
      <sheetName val="SC 41۬"/>
      <sheetName val="??-BLDG"/>
      <sheetName val="??-BLDG"/>
      <sheetName val="??-BLDG"/>
      <sheetName val="Phan bo k_x0005__x0000__x0000__x0000__x0002__x0000_"/>
      <sheetName val="Phan bo k"/>
      <sheetName val="THCT"/>
      <sheetName val="THDZ0,4"/>
      <sheetName val="TH DZ35"/>
      <sheetName val="Overhead &amp; Ԁ_x0000__x0000__x0000_ﰀ"/>
      <sheetName val="T.hopCPXDho?n?hanh (2)"/>
      <sheetName val="LK cp ?dcb"/>
      <sheetName val="GDTH?5"/>
      <sheetName val="Ph?n??ich ?a? tu"/>
      <sheetName val="bt4"/>
      <sheetName val="BT5COPY"/>
      <sheetName val="bt5"/>
      <sheetName val="bt6"/>
      <sheetName val="bt7"/>
      <sheetName val="bt8"/>
      <sheetName val="bt9"/>
      <sheetName val="bt10"/>
      <sheetName val="bt11"/>
      <sheetName val="bt12"/>
      <sheetName val="bt13"/>
      <sheetName val="bt14"/>
      <sheetName val="bt15"/>
      <sheetName val="bt16"/>
      <sheetName val="bt17"/>
      <sheetName val="BT18"/>
      <sheetName val="to tri4e2_x0000__x0018_e2_x0000__x0019_¼\v_x0000__x0000__x0000__x0000_4e"/>
      <sheetName val="_x0000_K¾\v_x0002__x0000__x0000__x0000__x0000__x0013_&gt;_x0000__x0000__x0000__x0000__x0000__x0001__x0000__x0000__x0008_nam _x0008__x0000__x0000__x0000__x0007__x0000_"/>
      <sheetName val="BD 1-200(0.5) can"/>
      <sheetName val="Phan b"/>
      <sheetName val="_x0000_ý_x000a__x000a__x0002_E_x0010__x0000_ý_x000a__x000a__x0003_C_x0005__x0000_ɾ_x000a__x000a__x0004_F"/>
      <sheetName val="_x001b__x000a__x0010_C_x0000__x0000_"/>
      <sheetName val="耀䁉_x0000__x000a_％_x0008_"/>
      <sheetName val="A6"/>
      <sheetName val="ꀀᔀ؀ᬀ"/>
      <sheetName val="[DA0463BQ.XLW][DA0463BQ.XLW]to "/>
      <sheetName val="[DA0463BQ.XLW][DA0463BQ.XLW]_x0000_K¾"/>
      <sheetName val="1ð"/>
      <sheetName val="bt19"/>
      <sheetName val="BT20"/>
      <sheetName val="BT21"/>
      <sheetName val="dsd"/>
      <sheetName val="dsrot"/>
      <sheetName val="Mau 3o 2"/>
      <sheetName val="NKC____TM1___SC_111___NH___SC_2"/>
      <sheetName val="?¬P¿ì¬?"/>
      <sheetName val="Tdoh t.truong"/>
      <sheetName val="CT 1md &amp; dae cong"/>
      <sheetName val="0_x0010_000000"/>
      <sheetName val="SC?133"/>
      <sheetName val="²??AI TK 112"/>
      <sheetName val="VL(No V-c)_x0005_??X"/>
      <sheetName val="?ý_x000a__x000d__x0002_E_x0010_?ý_x000a__x000d__x0003_C_x0005_?ɾ_x000a__x000d__x0004_F"/>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耀䁉?_x000d_％_x0008_"/>
      <sheetName val="縀ਂༀ?"/>
      <sheetName val="?C?䀤"/>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ɾ_x000a__x000c_?í?䀢ȁ"/>
      <sheetName val="to tri4e2?_x0018_e2?_x0019_¼\v????4e"/>
      <sheetName val="?K¾\v_x0002_????_x0013_&gt;?????_x0001_??_x0008_nam _x0008_???_x0007_?"/>
      <sheetName val="쀓ࡄЀ׀ࡄ᐀πɾ_x000a_ ?í?䀘ȁ_x0006_ _x0001_ȉɾ_x000a_ _x0002_î"/>
      <sheetName val="_x000a_ _x0003_÷Ĉ?½_x0012_ _x0004_ð?"/>
      <sheetName val="phan bo _x0005_???_x0002_?낟꼉飘"/>
      <sheetName val="?+Invoice!$DF$57㊞?-BLDG"/>
      <sheetName val="?ý_x000a__x000a__x0002_E_x0010_?ý_x000a__x000a__x0003_C_x0005_?ɾ_x000a__x000a__x0004_F"/>
      <sheetName val="_x001b__x000a__x0010_C??"/>
      <sheetName val="耀䁉?_x000a_％_x0008_"/>
      <sheetName val="TT_3_x0005_"/>
      <sheetName val="xd. D.M tieu h!oNL"/>
      <sheetName val="_+Invoice!$DF$57_-BLDG"/>
      <sheetName val=" _x000f_ե_x0000_"/>
      <sheetName val="NKC _x0003__x0000_TM1_x0006__x0000_SC 111_x0002__x0000_NH_x0006__x0000_SC 131_x0006__x0000_"/>
      <sheetName val="T.hopCPXDhoantìanh (2)"/>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P‰¿_x0000__x0000_¬?-BLDG"/>
      <sheetName val="Sb 334"/>
      <sheetName val="?¬P¿?¬?-BLDG"/>
      <sheetName val="?+Invoice!$DF$57?_x0005__x0000__x0000__x0000_"/>
      <sheetName val="[DA0463BQ.XLWUGDTH.5"/>
      <sheetName val="SC_x0000_111"/>
      <sheetName val="?þÎ£O??þÎ?-BLDG"/>
      <sheetName val="缠പ"/>
      <sheetName val="Ԡ_x0000_"/>
      <sheetName val="缠렪"/>
      <sheetName val="ό"/>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ue_Tai_Chinh_may_suc_"/>
      <sheetName val="_TK_211"/>
      <sheetName val="TK_212(_May_suc_)"/>
      <sheetName val="TK_632"/>
      <sheetName val="TK_155"/>
      <sheetName val="TK_154"/>
      <sheetName val="_TK_911"/>
      <sheetName val="SC&quot;141"/>
      <sheetName val="盭"/>
      <sheetName val="益"/>
      <sheetName val="so 8_x0000__x0000__x0000__x0000__x0000__x0000__x0000__x0000__x0000__x0000__x0000_܈Ǫ_x0000__x0004__x0000__x0000__x0000__x0000__x0000__x0000_䖼ǭ_x0000__x0000__x0000__x0000_"/>
      <sheetName val="[DA0463BQ.XLW_x001d_Config"/>
      <sheetName val="XL4Popp8"/>
      <sheetName val="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sheetData sheetId="391"/>
      <sheetData sheetId="392"/>
      <sheetData sheetId="393"/>
      <sheetData sheetId="394"/>
      <sheetData sheetId="395"/>
      <sheetData sheetId="396"/>
      <sheetData sheetId="397" refreshError="1"/>
      <sheetData sheetId="398"/>
      <sheetData sheetId="399"/>
      <sheetData sheetId="400" refreshError="1"/>
      <sheetData sheetId="401" refreshError="1"/>
      <sheetData sheetId="402" refreshError="1"/>
      <sheetData sheetId="403"/>
      <sheetData sheetId="404"/>
      <sheetData sheetId="405" refreshError="1"/>
      <sheetData sheetId="406"/>
      <sheetData sheetId="407" refreshError="1"/>
      <sheetData sheetId="408"/>
      <sheetData sheetId="409"/>
      <sheetData sheetId="410" refreshError="1"/>
      <sheetData sheetId="411" refreshError="1"/>
      <sheetData sheetId="412" refreshError="1"/>
      <sheetData sheetId="413" refreshError="1"/>
      <sheetData sheetId="414"/>
      <sheetData sheetId="415"/>
      <sheetData sheetId="416"/>
      <sheetData sheetId="417"/>
      <sheetData sheetId="418" refreshError="1"/>
      <sheetData sheetId="419" refreshError="1"/>
      <sheetData sheetId="420" refreshError="1"/>
      <sheetData sheetId="421" refreshError="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efreshError="1"/>
      <sheetData sheetId="46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sheetData sheetId="489" refreshError="1"/>
      <sheetData sheetId="490" refreshError="1"/>
      <sheetData sheetId="491"/>
      <sheetData sheetId="492" refreshError="1"/>
      <sheetData sheetId="493"/>
      <sheetData sheetId="494" refreshError="1"/>
      <sheetData sheetId="495" refreshError="1"/>
      <sheetData sheetId="496"/>
      <sheetData sheetId="497" refreshError="1"/>
      <sheetData sheetId="498"/>
      <sheetData sheetId="499" refreshError="1"/>
      <sheetData sheetId="500" refreshError="1"/>
      <sheetData sheetId="501" refreshError="1"/>
      <sheetData sheetId="502"/>
      <sheetData sheetId="503"/>
      <sheetData sheetId="504"/>
      <sheetData sheetId="505"/>
      <sheetData sheetId="506"/>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sheetData sheetId="556"/>
      <sheetData sheetId="557" refreshError="1"/>
      <sheetData sheetId="558"/>
      <sheetData sheetId="559"/>
      <sheetData sheetId="560"/>
      <sheetData sheetId="561"/>
      <sheetData sheetId="562"/>
      <sheetData sheetId="563"/>
      <sheetData sheetId="564"/>
      <sheetData sheetId="565" refreshError="1"/>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sheetData sheetId="654"/>
      <sheetData sheetId="655" refreshError="1"/>
      <sheetData sheetId="656" refreshError="1"/>
      <sheetData sheetId="657" refreshError="1"/>
      <sheetData sheetId="658" refreshError="1"/>
      <sheetData sheetId="659" refreshError="1"/>
      <sheetData sheetId="660" refreshError="1"/>
      <sheetData sheetId="661"/>
      <sheetData sheetId="662"/>
      <sheetData sheetId="663"/>
      <sheetData sheetId="664" refreshError="1"/>
      <sheetData sheetId="665" refreshError="1"/>
      <sheetData sheetId="666" refreshError="1"/>
      <sheetData sheetId="667"/>
      <sheetData sheetId="668"/>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sheetData sheetId="678"/>
      <sheetData sheetId="679" refreshError="1"/>
      <sheetData sheetId="680" refreshError="1"/>
      <sheetData sheetId="681" refreshError="1"/>
      <sheetData sheetId="682" refreshError="1"/>
      <sheetData sheetId="683"/>
      <sheetData sheetId="684"/>
      <sheetData sheetId="685"/>
      <sheetData sheetId="686"/>
      <sheetData sheetId="687" refreshError="1"/>
      <sheetData sheetId="688" refreshError="1"/>
      <sheetData sheetId="689" refreshError="1"/>
      <sheetData sheetId="690" refreshError="1"/>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sheetData sheetId="709"/>
      <sheetData sheetId="710"/>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sheetData sheetId="769" refreshError="1"/>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NhatThu"/>
      <sheetName val="TT35"/>
      <sheetName val="TT04"/>
      <sheetName val="TTCto"/>
      <sheetName val="CSNDK"/>
      <sheetName val="NT-MC"/>
      <sheetName val="NhiThu"/>
      <sheetName val="TH TB "/>
      <sheetName val="bia "/>
      <sheetName val="ChiphiVC"/>
      <sheetName val="XL4Poppy"/>
      <sheetName val="DZ35"/>
      <sheetName val="Nui1"/>
      <sheetName val="00000000"/>
      <sheetName val="Sheet1"/>
      <sheetName val="Sheet2"/>
      <sheetName val="Sheet3"/>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
      <sheetName val="TT-35KV+TBA"/>
      <sheetName val="Main"/>
      <sheetName val="Eng"/>
      <sheetName val="NC"/>
      <sheetName val="vua(c)"/>
      <sheetName val="TNHCHINH"/>
      <sheetName val="qui_1"/>
      <sheetName val="qui_2"/>
      <sheetName val="qui_3"/>
      <sheetName val="Qui_4"/>
      <sheetName val="Thanh_ly"/>
      <sheetName val="Sheet13"/>
      <sheetName val="Sheet14"/>
      <sheetName val="qui1"/>
      <sheetName val="qui2"/>
      <sheetName val="qui3"/>
      <sheetName val="qui4"/>
      <sheetName val="So dang ky chung tu ghi so"/>
      <sheetName val="chitimc"/>
      <sheetName val="THCT"/>
      <sheetName val="THDZ0,4"/>
      <sheetName val="TH DZ35"/>
      <sheetName val="THTram"/>
      <sheetName val="gvl"/>
      <sheetName val="TBA110ThoXuan"/>
      <sheetName val="DonGiaLD"/>
      <sheetName val="Ma VT"/>
      <sheetName val="Vay"/>
      <sheetName val="Lç khoan LK1"/>
      <sheetName val="BCD"/>
      <sheetName val="SOCAI"/>
      <sheetName val="B02I"/>
      <sheetName val="B02II"/>
      <sheetName val="PL-KT"/>
      <sheetName val="B03"/>
      <sheetName val="B05a"/>
      <sheetName val="B06I"/>
      <sheetName val="B06II"/>
      <sheetName val="B06III"/>
      <sheetName val="THKphi"/>
      <sheetName val="KKTM"/>
      <sheetName val="BClai"/>
      <sheetName val="TT-35KV+T쐤A"/>
      <sheetName val="Giathanh1m3BT"/>
      <sheetName val="tra-vat-lieu"/>
      <sheetName val="GiaVL"/>
      <sheetName val="MTO REV.0"/>
      <sheetName val="dtxl"/>
      <sheetName val="BK04"/>
      <sheetName val="data"/>
      <sheetName val="TDTKP (2)"/>
      <sheetName val="TONGKE3p"/>
      <sheetName val="CHITIET VL-NC-DDTT3PHA "/>
      <sheetName val="CHITIET VL-NC-TT1p"/>
      <sheetName val="Nhan cong"/>
      <sheetName val="PHU LUC2"/>
      <sheetName val="K(2)"/>
      <sheetName val="BKL"/>
      <sheetName val="CPBT"/>
      <sheetName val="TBA"/>
      <sheetName val="DZ22"/>
      <sheetName val="TH_TB_"/>
      <sheetName val="bia_"/>
      <sheetName val="CT_ghi_so"/>
      <sheetName val="So_TH_Xe_VCHD"/>
      <sheetName val="QT_xe_noi_bo"/>
      <sheetName val="TH_Cuoc_vc_Xe_HD"/>
      <sheetName val="Luong_xe_noi_bo"/>
      <sheetName val="TH_vc-MiSa"/>
      <sheetName val="Luong+may"/>
      <sheetName val="DONGIA"/>
      <sheetName val="Bai 5.1"/>
      <sheetName val="149-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VT"/>
      <sheetName val="CTBT"/>
      <sheetName val="TH-KHAI TOAN"/>
      <sheetName val="TH DZ0,4"/>
      <sheetName val="VL-NC-MTC  0,4kv"/>
      <sheetName val="CTDZ0,4"/>
      <sheetName val="VL-NC-CTO"/>
      <sheetName val="CUOC 89 DZ 0,4 KV"/>
      <sheetName val="CP-KSAT"/>
      <sheetName val="VL-NC-MTC  0,2kV"/>
      <sheetName val="TH-KL-DZ35MOI"/>
      <sheetName val="CTDZ35"/>
      <sheetName val="VL-NC-MTC DZ35 KV1KM"/>
      <sheetName val="THONG KE "/>
      <sheetName val="CUOC 89 DZ 35 KV"/>
      <sheetName val="THIET BI+TNGIEM"/>
      <sheetName val="TH-TBA35"/>
      <sheetName val="CTTBA"/>
      <sheetName val="VL-NC-TBA"/>
      <sheetName val="CUOC 89 TBA"/>
      <sheetName val="DAN SO+ten bv"/>
      <sheetName val="00000000"/>
    </sheetNames>
    <sheetDataSet>
      <sheetData sheetId="0">
        <row r="7">
          <cell r="B7">
            <v>6190</v>
          </cell>
        </row>
      </sheetData>
      <sheetData sheetId="1" refreshError="1"/>
      <sheetData sheetId="2"/>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n giao"/>
      <sheetName val="BBNTKLHTGD"/>
      <sheetName val="BBNTKLHTGD (2)"/>
      <sheetName val="Tobia"/>
      <sheetName val="Vchuyen"/>
      <sheetName val="THQT"/>
      <sheetName val="THQTDz0,4"/>
      <sheetName val="THDz0,,4"/>
      <sheetName val="Ctinh Dz0,4"/>
      <sheetName val="TNDz0,4"/>
      <sheetName val="THCTo"/>
      <sheetName val="Ct Cto"/>
      <sheetName val="TN Cto"/>
      <sheetName val="THQT Cto"/>
      <sheetName val="Ctinh 10kV"/>
      <sheetName val="THQTDZ10(GD)"/>
      <sheetName val="TNDz10"/>
      <sheetName val="THDz10(GD)"/>
      <sheetName val="THDz 10(22)kV"/>
      <sheetName val="THQTDz10kV"/>
      <sheetName val="CT TBA"/>
      <sheetName val="TH TBA"/>
      <sheetName val="THQT TBA"/>
      <sheetName val="TN TBA"/>
      <sheetName val="CPhi TBi"/>
      <sheetName val="XL4Poppy"/>
      <sheetName val="THDz0,,4 (2)"/>
      <sheetName val="DG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tinh 10kV"/>
      <sheetName val="CNV nu"/>
      <sheetName val="CN nu 1"/>
      <sheetName val="CN nu 2"/>
      <sheetName val="XL4Test5"/>
      <sheetName val="THctihiphiV"/>
      <sheetName val="TTTram"/>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TÊA"/>
      <sheetName val="THcthet"/>
      <sheetName val="ma-pt"/>
      <sheetName val="[Thai Hoa 2.xls?ctTBA"/>
      <sheetName val="ESTI."/>
      <sheetName val="DI-ESTI"/>
      <sheetName val="ESTI_"/>
      <sheetName val="DI_ESTI"/>
      <sheetName val="TT35"/>
      <sheetName val="Chart1"/>
      <sheetName val="mong + than"/>
      <sheetName val="h thien tt"/>
      <sheetName val="hoµn thien x trat"/>
      <sheetName val="~         "/>
      <sheetName val="_Thai Hoa 2.xls聝ctTBA"/>
      <sheetName val="_Thai Hoa 2.xls_ctTBA"/>
      <sheetName val="Tai khoan"/>
      <sheetName val="Sodu t( (2)"/>
      <sheetName val="DEF"/>
      <sheetName val="[Thai Hoa 2.xlsã¢ctTBA"/>
      <sheetName val="[Thai Hoa 2.xlsÂctTBA"/>
      <sheetName val="Dm mui"/>
      <sheetName val="Don gia"/>
      <sheetName val="TT04"/>
      <sheetName val="tienluong"/>
      <sheetName val="dtxl"/>
      <sheetName val="FX FWD KS"/>
      <sheetName val="TTDR22"/>
      <sheetName val="BT-DSPK"/>
      <sheetName val="IBASE"/>
      <sheetName val="CHIET TINH TBA "/>
      <sheetName val="CHIET TINH DZ 0,4 KV "/>
      <sheetName val="CHIET TINH DZ 35 KV"/>
      <sheetName val="CHIET TINH CCT "/>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Gia"/>
      <sheetName val="tra-vat-lieu"/>
      <sheetName val="GVL"/>
      <sheetName val="LS 31.12.02"/>
      <sheetName val="_Thai Hoa 2.xlsã¢ctTBA"/>
      <sheetName val="_Thai Hoa 2.xlsÂctTBA"/>
      <sheetName val="THctiet_(2)"/>
      <sheetName val="bia_(4)"/>
      <sheetName val="[Thai_Hoa_2_xls聝ctTBA"/>
      <sheetName val="_Thai Hoa 2.xls?ctTBA"/>
      <sheetName val="Sheet1"/>
      <sheetName val="Sheet4"/>
      <sheetName val="CD"/>
      <sheetName val="ken=&quot;6595b64144ccf1df&quot;,type=&quot;wi"/>
      <sheetName val="Tĵ"/>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
      <sheetName val="[Thai Hoa 2.xlsÂƒctTBA"/>
      <sheetName val="ma_pt"/>
      <sheetName val="TONGKE1P"/>
      <sheetName val="_Thai_Hoa_2_xls聝ctTBA"/>
      <sheetName val="chitiet"/>
      <sheetName val="Recon"/>
      <sheetName val="ChitietQui4_01"/>
      <sheetName val="NuocGN"/>
      <sheetName val="NNgung"/>
      <sheetName val="Bia-thau"/>
      <sheetName val="nifests\x86_microsoft.windows.c"/>
      <sheetName val="KKKKKKKK"/>
      <sheetName val="[Thai_Hoa_2_xls?ctTBA"/>
      <sheetName val="Tj"/>
      <sheetName val="_Thai_Hoa_2_xls?ctTBA"/>
      <sheetName val="T?"/>
      <sheetName val="_Thai Hoa 2.xlsÂƒctTBA"/>
      <sheetName val="nifests_x86_microsoft.windows.c"/>
      <sheetName val="_Thai_Hoa_2_xls_ctTBA"/>
      <sheetName val="T_"/>
      <sheetName val="Package1"/>
      <sheetName val="CNV nw"/>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CD??"/>
      <sheetName val="bom_dau"/>
      <sheetName val="S.lan"/>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BANGMA"/>
      <sheetName val="[Thai Hoa 2.xls]nifests\x86_mic"/>
      <sheetName val="CD__"/>
      <sheetName val="Q~t"/>
      <sheetName val="_x0018_L4Poppy"/>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i Hoa 2.xls][Thai Hoa 2.xls"/>
      <sheetName val="_Thai Hoa 2.xls_nifests_x86_mic"/>
      <sheetName val="_Thai Hoa 2.xls__Thai Hoa 2.xls"/>
      <sheetName val="ken__6595b64144ccf1df__type___2"/>
      <sheetName val="ken__6595b64144ccf1df__type___3"/>
      <sheetName val="Ctinh_10kV"/>
      <sheetName val="ESTI_1"/>
      <sheetName val="Sodu_t(_(2)"/>
      <sheetName val="mong_+_than"/>
      <sheetName val="h_thien_tt"/>
      <sheetName val="hoµn_thien_x_trat"/>
      <sheetName val="~_________"/>
      <sheetName val="Tai_khoan"/>
      <sheetName val="DG "/>
      <sheetName val="MTL$-INTER"/>
      <sheetName val="????????"/>
      <sheetName val="MTO REV.2(ARMOR)"/>
      <sheetName val="________"/>
      <sheetName val="Tra_bang"/>
      <sheetName val="[Thai Hoa 2.xls]nifests_x86_m_2"/>
      <sheetName val="[Thai Hoa 2.xls]_Thai_Hoa_2_x_2"/>
      <sheetName val="NEW-PANEL"/>
      <sheetName val="Tien Luong"/>
      <sheetName val="CJV nu"/>
      <sheetName val="DGVT"/>
      <sheetName val="KH-Q1,Q2,01"/>
      <sheetName val="Tong_ke"/>
      <sheetName val="BK-C T"/>
      <sheetName val="CHITIET-DZ04"/>
      <sheetName val="ken__6595b64144ccf1df__type___4"/>
      <sheetName val="Tke"/>
      <sheetName val="58-2015-QĐ-UBND "/>
      <sheetName val="DLNS"/>
      <sheetName val="2000전체분"/>
      <sheetName val="2000년1차"/>
      <sheetName val="Input"/>
      <sheetName val="Currency"/>
      <sheetName val="_Thai Hoa 2.xls__Thai_Hoa_2_x_2"/>
      <sheetName val="DATA"/>
      <sheetName val="Phamcap"/>
      <sheetName val="CD?"/>
      <sheetName val="[Thai Hoa 2.xls]_Thai_Hoa_2_x_3"/>
      <sheetName val="[Thai Hoa 2.xls]_Thai_Hoa_2_x_4"/>
      <sheetName val="MANV"/>
      <sheetName val="_Thai Hoa 2.xls__Thai_Hoa_2_x_3"/>
      <sheetName val="_Thai Hoa 2.xls__Thai_Hoa_2_x_4"/>
      <sheetName val="CD_"/>
      <sheetName val="NC"/>
      <sheetName val="GiaVL"/>
      <sheetName val="GVT"/>
      <sheetName val="ken__6595b64144ccf1df__type___5"/>
      <sheetName val="[Thai Hoa 2.xls]_Thai_Hoa_2_x_5"/>
      <sheetName val="CD_x005f_x0000__x005f_x0000_"/>
      <sheetName val="_x005f_x0018_L4Poppy"/>
      <sheetName val="Bai xi"/>
      <sheetName val="PTDG"/>
      <sheetName val="vat tu"/>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 toan-KHAI TOAN"/>
      <sheetName val="TH-TBA35"/>
      <sheetName val="TH-KL-DZ35MOI"/>
      <sheetName val="VL-NC-MTC DZ35 KV1KM"/>
      <sheetName val="THIET BI+TNGIEM"/>
      <sheetName val="THONG KE VL-TB"/>
      <sheetName val="THONG KE "/>
      <sheetName val="KL BTONG MONG"/>
      <sheetName val="CUOC 89 DZ 35 KV"/>
      <sheetName val="DAO DAT"/>
      <sheetName val="BU GIA SAT"/>
      <sheetName val="CHIET TINH DZ 35 KV"/>
      <sheetName val="CUOC 89 TBA"/>
      <sheetName val="BU GIA SAT TBA"/>
      <sheetName val="CHIET TINH TBA"/>
      <sheetName val="VL-NC-TBA"/>
      <sheetName val="THONG KE-TBA"/>
      <sheetName val="KHO Kin-ho"/>
      <sheetName val="CP-KSAT"/>
      <sheetName val="DAN SO+ten bv"/>
      <sheetName val="00000000"/>
      <sheetName val="10000000"/>
      <sheetName val="XL4Test5"/>
    </sheetNames>
    <sheetDataSet>
      <sheetData sheetId="0"/>
      <sheetData sheetId="1"/>
      <sheetData sheetId="2"/>
      <sheetData sheetId="3"/>
      <sheetData sheetId="4"/>
      <sheetData sheetId="5"/>
      <sheetData sheetId="6"/>
      <sheetData sheetId="7"/>
      <sheetData sheetId="8"/>
      <sheetData sheetId="9"/>
      <sheetData sheetId="10">
        <row r="8">
          <cell r="L8">
            <v>7017.272727272727</v>
          </cell>
        </row>
        <row r="26">
          <cell r="L26">
            <v>7589.9999999999991</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ctTBA"/>
      <sheetName val="GVL"/>
      <sheetName val="CDKTNam"/>
      <sheetName val="BCKQKDnam"/>
      <sheetName val="BCLCTienTe nam"/>
      <sheetName val="CDKTquy"/>
      <sheetName val="KQKD quy"/>
      <sheetName val="BCLCTiente quy"/>
      <sheetName val="TMBCTC quy"/>
      <sheetName val="00000000"/>
      <sheetName val="10000000"/>
      <sheetName val="20000000"/>
      <sheetName val="xxxxxxxx"/>
      <sheetName val="TT35"/>
      <sheetName val="TTTram"/>
      <sheetName val="tra-vat-lieu"/>
      <sheetName val="Delivery (Mark)"/>
      <sheetName val="CHITIET"/>
      <sheetName val="den bu"/>
      <sheetName val="CPthietke"/>
      <sheetName val="chitieu"/>
      <sheetName val="may"/>
      <sheetName val="pc tra san"/>
      <sheetName val="tonghop"/>
      <sheetName val="DG "/>
      <sheetName val="vl"/>
      <sheetName val="DTCT "/>
      <sheetName val="DO AM DT"/>
      <sheetName val="C,PHI"/>
      <sheetName val="catnen"/>
      <sheetName val="Sheet1"/>
      <sheetName val="Sheet2"/>
      <sheetName val="Sheet3"/>
      <sheetName val="CAODO"/>
      <sheetName val="MD-HG"/>
      <sheetName val="RANH SDOC"/>
      <sheetName val="DANH SACH"/>
      <sheetName val="Dskh diem le-F5 vnm"/>
      <sheetName val="DSKH DIEM LE NPP"/>
      <sheetName val="TAM QUANG"/>
      <sheetName val="T1-2006"/>
      <sheetName val="T2-06"/>
      <sheetName val="T3-06"/>
      <sheetName val="T4,06"/>
      <sheetName val="T5-2006"/>
      <sheetName val="T6-2006"/>
      <sheetName val="T7-2006"/>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PL4"/>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Sheat1"/>
      <sheetName val="C,ÐHI"/>
      <sheetName val="RÁNH SDOC"/>
      <sheetName val="GiaVL"/>
      <sheetName val="Tinh toan"/>
      <sheetName val="So lieu"/>
      <sheetName val="PTVT (MAU)"/>
      <sheetName val="Bang 2B"/>
      <sheetName val="Gia vat tu"/>
      <sheetName val="BO"/>
      <sheetName val="DTXL"/>
      <sheetName val="DSKH DIEM²NPP"/>
      <sheetName val="ptdg-duong"/>
      <sheetName val="tuong"/>
      <sheetName val="DSKH DIEM²"/>
      <sheetName val="She%t3"/>
      <sheetName val="CMA_Samplings KTra TSHH tang"/>
      <sheetName val="SLN"/>
      <sheetName val="TINHDAODAP"/>
      <sheetName val="TIENLUONG"/>
      <sheetName val="KL"/>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4"/>
      <sheetName val="ct luong "/>
      <sheetName val="Nhap 6T"/>
      <sheetName val="baocaochinh(qui1.05) (DC)"/>
      <sheetName val="Ctuluongq.1.05"/>
      <sheetName val="BANG PHAN BO qui1.05(DC)"/>
      <sheetName val="BANG PHAN BO quiII.05"/>
      <sheetName val="bao cac cinh Qui II-2005"/>
      <sheetName val="CT_thietbipianphoi"/>
      <sheetName val="CT_TRAMPHANPHOI軸ơ_x0004_﹜ơ"/>
      <sheetName val="Giathanh1m3BT"/>
      <sheetName val="TH__x0003_T_TRAM_HB"/>
      <sheetName val="MTO REV.2(ARMOR)"/>
      <sheetName val="_x0014_[DALATddd.XLS]THPHPP"/>
      <sheetName val="dg tphcm"/>
      <sheetName val=""/>
      <sheetName val="TH2hopPP"/>
      <sheetName val="dg"/>
      <sheetName val="DON GIA TRAM _3_"/>
      <sheetName val="dmVUA"/>
      <sheetName val="dgct"/>
      <sheetName val="dtct"/>
      <sheetName val="Sheet10"/>
      <sheetName val="Sheet11"/>
      <sheetName val="Sheet12"/>
      <sheetName val="Sheet13"/>
      <sheetName val="Sheet14"/>
      <sheetName val="Sheet15"/>
      <sheetName val="Sheet16"/>
      <sheetName val="CL dat"/>
      <sheetName val="read number"/>
      <sheetName val="KK bo sung"/>
      <sheetName val="DS denbu"/>
      <sheetName val="TanLien"/>
      <sheetName val="TanThanh"/>
      <sheetName val="TanLong"/>
      <sheetName val="TanLap"/>
      <sheetName val="LaoBao"/>
      <sheetName val="THChitra"/>
      <sheetName val="CL dat (2)"/>
      <sheetName val="LaoBag"/>
      <sheetName val="BU GIA S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nen"/>
      <sheetName val="mat"/>
      <sheetName val="cong"/>
      <sheetName val="vua"/>
      <sheetName val="rph"/>
      <sheetName val="dtoan"/>
      <sheetName val="dtoan -ctiet"/>
      <sheetName val="dt-kphi"/>
      <sheetName val="dt-kphi (2)"/>
      <sheetName val="dt-kphi-ctiet"/>
      <sheetName val="bth-kphi"/>
      <sheetName val="XL4Poppy"/>
      <sheetName val="KluongKm2,4"/>
      <sheetName val="B.cao"/>
      <sheetName val="T.tiet"/>
      <sheetName val="T.N"/>
      <sheetName val="00000000"/>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SCD DUNG CHUNG "/>
      <sheetName val="KHKHAUHAOTSCHUNG"/>
      <sheetName val="TSCDTOAN NHA MAY"/>
      <sheetName val="CPSXTOAN BO SP"/>
      <sheetName val="PBCPCHUNG CHO CAC DTUONG"/>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n"/>
      <sheetName val="DU TOAN"/>
      <sheetName val="CHI TIET"/>
      <sheetName val="KLnt"/>
      <sheetName val="PHAN TICH"/>
      <sheetName val="may"/>
      <sheetName val="Vatlieu cau"/>
      <sheetName val="cau DS11"/>
      <sheetName val="cau DS12"/>
      <sheetName val="THCDS12"/>
      <sheetName val="dgcau"/>
      <sheetName val="THCDS11"/>
      <sheetName val="DGCT"/>
      <sheetName val="DGCong"/>
      <sheetName val="Vatlieu"/>
      <sheetName val="nhancong"/>
      <sheetName val="KL"/>
      <sheetName val="rph (2)"/>
      <sheetName val="dap"/>
      <sheetName val="gpmb"/>
      <sheetName val="dt-kphi-iso-tong"/>
      <sheetName val="dt-kphi-iso-ctiet"/>
      <sheetName val="CRC"/>
      <sheetName val="GIATRI-DAILY"/>
      <sheetName val="NVBH KHAC"/>
      <sheetName val="NVBH HOAN"/>
      <sheetName val="TONKHODAILY"/>
      <sheetName val="gvt"/>
      <sheetName val="ATGT"/>
      <sheetName val="DG-TH"/>
      <sheetName val="Tuong-chan"/>
      <sheetName val="Dau-cong"/>
      <sheetName val="dtoan (4)"/>
      <sheetName val="GTXL"/>
      <sheetName val="tmdtu"/>
      <sheetName val="YEU TO CONG"/>
      <sheetName val="TD 3DIEM"/>
      <sheetName val="TD 2DIEM"/>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gia"/>
      <sheetName val="PTDG"/>
      <sheetName val="sut&lt;100"/>
      <sheetName val="sut duong"/>
      <sheetName val="sut am"/>
      <sheetName val="bu lun"/>
      <sheetName val="xoi lo chan ke"/>
      <sheetName val="TDT"/>
      <sheetName val="Du_lieu"/>
      <sheetName val="nhan cong"/>
      <sheetName val="dt-iphi"/>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Kluong"/>
      <sheetName val="Giatri"/>
      <sheetName val="Sheet3 (2)"/>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ìtoan"/>
      <sheetName val="tra-vat-lieu"/>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TIET"/>
      <sheetName val="ESTI."/>
      <sheetName val="DI-ESTI"/>
      <sheetName val="bao cao ngay 13-02"/>
      <sheetName val="CBG"/>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DGCT_x0006_"/>
      <sheetName val="Nhap don gia VL dia _x0003_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Phan tich don gia chi Uet"/>
      <sheetName val="T1"/>
      <sheetName val="T2"/>
      <sheetName val="T3"/>
      <sheetName val="T4"/>
      <sheetName val="T5"/>
      <sheetName val="T6"/>
      <sheetName val="T7"/>
      <sheetName val="T8"/>
      <sheetName val="T9"/>
      <sheetName val="T10"/>
      <sheetName val="T11"/>
      <sheetName val="T12"/>
      <sheetName val="t1.3"/>
      <sheetName val="Ё䀤_x0001_䀶_x0001_晦晦晦䀙_x0001_㿰_x0001_H-ਈ"/>
      <sheetName val="TT_35NH"/>
      <sheetName val="tuong"/>
      <sheetName val="Số liệu"/>
      <sheetName val="TKKYI"/>
      <sheetName val="TKKYII"/>
      <sheetName val="Tổng hợp theo học sinh"/>
      <sheetName val="XL4Test5 (2)"/>
      <sheetName val="coc duc"/>
      <sheetName val="`u lun"/>
      <sheetName val="P3-PanAn-Factored"/>
      <sheetName val="GiaVL"/>
      <sheetName val="sut&lt;1 0"/>
      <sheetName val="PTCT"/>
      <sheetName val="SPL4"/>
      <sheetName val="tai"/>
      <sheetName val="hoang"/>
      <sheetName val="hoang (2)"/>
      <sheetName val="hoang (3)"/>
      <sheetName val="NHAP"/>
      <sheetName val="????_x0001_?_x0001_H-?????_x0001_????_x0001_"/>
      <sheetName val="vua韘࿊_x0004_酐࿊"/>
      <sheetName val="ktduong"/>
      <sheetName val="cu"/>
      <sheetName val="KTcau2004"/>
      <sheetName val="KT2004XL#moi"/>
      <sheetName val="denbu"/>
      <sheetName val="thop"/>
      <sheetName val="ctTBA"/>
      <sheetName val="Shet9"/>
      <sheetName val="He so"/>
      <sheetName val="PL Vua"/>
      <sheetName val="DPD"/>
      <sheetName val="DgDuong"/>
      <sheetName val="dgmo-tru"/>
      <sheetName val="dgdam"/>
      <sheetName val="Dam-Mo-Tru"/>
      <sheetName val="DTDuong"/>
      <sheetName val="GTXLc"/>
      <sheetName val="CPXLk"/>
      <sheetName val="KPTH"/>
      <sheetName val="Bang KL ket cau"/>
      <sheetName val="dv-kphi-cviet"/>
      <sheetName val="bvh-kphi"/>
      <sheetName val="PCCPCHUNG CHO CAC DTUONG"/>
      <sheetName val="Piers of Main Flyower (1)"/>
      <sheetName val="ma-pt"/>
      <sheetName val="CTC_x000f_NG_02"/>
      <sheetName val="_x0004_GCong"/>
      <sheetName val="Du toan chi tietcoc nuoc"/>
      <sheetName val="0ﱸ͕_x0004_͕列͕_x0013_"/>
      <sheetName val="TN"/>
      <sheetName val="ND"/>
      <sheetName val="Khu xu ly nuoc THiep-XD"/>
      <sheetName val="Box-Girder"/>
      <sheetName val="CHI"/>
      <sheetName val="Nhap don gia VL dia _x0003_"/>
      <sheetName val="Ё䀤_x0001_䀶_x0001_晦晦晦䀙_x0001_㿰_x0001_H-ਈꏗ㵰휊䀁_x0001_尩슏⣵䀂"/>
      <sheetName val="Ё"/>
      <sheetName val="??_x0001_?_x0001_????_x0001_?_x0001_H-?????_x0001_????"/>
      <sheetName val="Phan tich don gia chi ˆUet"/>
      <sheetName val="?"/>
      <sheetName val="????_x0001_"/>
      <sheetName val="NHTN"/>
      <sheetName val="QLDD"/>
      <sheetName val="Moi truong"/>
      <sheetName val="KHĐ"/>
      <sheetName val="Pier"/>
      <sheetName val="Pile"/>
      <sheetName val="DEF"/>
      <sheetName val="PBCPCHUNG CHO CAC _x0007_{WÑNG"/>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Dbþgia"/>
      <sheetName val="Thuc thanh"/>
      <sheetName val="bth-kpha"/>
      <sheetName val="??_x0001_?_x0001_????_x0001_?_x0001_H-?"/>
      <sheetName val="dt-kphi-ÿÿo-ctiet"/>
      <sheetName val="???????_x0001_?????_x0001_?????_x0001_?????_x0001_H-???"/>
      <sheetName val="She?t9"/>
      <sheetName val="10mduongsa{ío"/>
      <sheetName val="INV"/>
      <sheetName val="XXXXXXX2"/>
      <sheetName val="XXXXXXX3"/>
      <sheetName val="XXXXXXX4"/>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IBASE"/>
      <sheetName val="md5!-52"/>
      <sheetName val="coctuatrenda"/>
      <sheetName val="dtct cong"/>
      <sheetName val="Sheet3ٺ_x0001_2)"/>
      <sheetName val="She"/>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thanh1m3BT"/>
      <sheetName val="Don gia"/>
      <sheetName val="TinhToan"/>
      <sheetName val="Tuong-ٺ_x0001_an"/>
      <sheetName val="KLDGTT&lt;1ü_x000c_(2)"/>
      <sheetName val="NVBH(HOAN"/>
      <sheetName val="dt-cphi-ctieT"/>
      <sheetName val="Piers of Main Flylyer (1)"/>
      <sheetName val="ptvì0-1"/>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fej"/>
      <sheetName val="DT1__x0010_3"/>
      <sheetName val="DGKE_00"/>
      <sheetName val="P4-T`nAn-Factored"/>
      <sheetName val="???_x0001_??_x0001_?????_x0001_??_x0001_H-???"/>
      <sheetName val="____x0001____x0001_______x0001____x0001_H-___"/>
      <sheetName val="CDPS"/>
      <sheetName val="T_x0004_ 3DIEM"/>
      <sheetName val="Rheet10"/>
      <sheetName val="KLD_x0007_TT&lt;120%"/>
      <sheetName val="NKC"/>
      <sheetName val="SoCaiT"/>
      <sheetName val="THDU"/>
      <sheetName val="MTO REV.2(ARMOR)"/>
      <sheetName val="Nhatkychung"/>
      <sheetName val="CPVUE_03"/>
      <sheetName val="vua韘࿊_x0004_酐࿊須࿊_x0004__x0016_[dtTKKT-98-10"/>
      <sheetName val="sat"/>
      <sheetName val="ptvt"/>
      <sheetName val="TH_11"/>
      <sheetName val="CUAHANG"/>
      <sheetName val="MAKHACH"/>
      <sheetName val="??_x0013__x001f_[dtT"/>
      <sheetName val="S²2"/>
      <sheetName val="0"/>
      <sheetName val="Du toan chi tiet"/>
      <sheetName val="CHI TI"/>
      <sheetName val="COC KHOAN0T5"/>
      <sheetName val="TD &quot;DIEM"/>
      <sheetName val="Du toan chi tiet coc juoc"/>
      <sheetName val="Du toanchi tiet coc"/>
      <sheetName val="dt-kphi_x0010_øÿet"/>
      <sheetName val="S? li?u"/>
      <sheetName val="She%t11"/>
      <sheetName val="CtVKdamƦ"/>
      <sheetName val="CtVKdam?Ʀ?????"/>
      <sheetName val="tra±@Z"/>
      <sheetName val="T?ng h?p theo h?c sinh"/>
      <sheetName val="Nhap don gia VL dia áhuong"/>
      <sheetName val="uong mot ngay cong xay lap"/>
      <sheetName val="CtVKdam"/>
      <sheetName val="CtVKdam_Ʀ_____"/>
      <sheetName val="tra"/>
      <sheetName val="S_ li_u"/>
      <sheetName val="T_ng h_p theo h_c sinh"/>
      <sheetName val="Sheet1 (3)"/>
      <sheetName val="Sheet1 (2)"/>
      <sheetName val="TT"/>
      <sheetName val="DG೼�_02"/>
      <sheetName val="ma_pt"/>
      <sheetName val="Piers of Mai. Flyover (1)"/>
      <sheetName val="Quantity"/>
      <sheetName val="YE2 CONG"/>
      <sheetName val="_dtTKKT-98-106.xlsၝTHCDS11"/>
      <sheetName val="_dtTKKT-98-106.xls_THCDS11"/>
      <sheetName val="vua???????????韘࿊?_x0004_??????酐࿊?????"/>
      <sheetName val="dt-kphi-isoiendo"/>
      <sheetName val="0000000!"/>
      <sheetName val="PC-summary"/>
      <sheetName val="Gca may Buu dien"/>
      <sheetName val="882"/>
      <sheetName val="Giamay"/>
      <sheetName val="DM_GVT"/>
      <sheetName val="May chuyen nganh"/>
      <sheetName val="TT06"/>
      <sheetName val="DGKE]02"/>
      <sheetName val="DothiP1"/>
      <sheetName val="Luong mot ngay cofg xay lap"/>
      <sheetName val="Eodule1"/>
      <sheetName val="Load"/>
      <sheetName val="dt-k0hi (2)"/>
      <sheetName val="DT_x0003_T_02"/>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0ﱸ͕_x0004_͕ՍᎶ䘀䫕簧᎖"/>
      <sheetName val="DGAT_02"/>
      <sheetName val="t1_3"/>
      <sheetName val="KHÐ"/>
      <sheetName val="Don_gia_chi_tiet"/>
      <sheetName val="Du_thau"/>
      <sheetName val="Tro_giup"/>
      <sheetName val="KLDGTT&lt;1ü_x000c_"/>
      <sheetName val="S²"/>
      <sheetName val="YE2"/>
      <sheetName val="CtVKdam?"/>
      <sheetName val="????_x0010_??_x0004_????_x0006_"/>
      <sheetName val="DG??_02"/>
      <sheetName val="CtVKdam???????"/>
      <sheetName val="_?____?_x0001_____?_x0001__????_x0001_____?_x0001_H-_?_"/>
      <sheetName val="?_?_x0001__?_x0001__????_x0001__?_x0001_H-_?_????_x0001__????"/>
      <sheetName val="Tuong-?_x0001_an"/>
      <sheetName val="?????_x0010_???_x0004_????????????????????_x0006_"/>
      <sheetName val="dtmkphi-iso-tong"/>
      <sheetName val="khluong"/>
      <sheetName val="IN_x0005_"/>
      <sheetName val="Sheet3?_x0001_2)"/>
      <sheetName val="T²8-49"/>
      <sheetName val="hoane (3)"/>
      <sheetName val="Luong_mot_ngay_cong_k`ao_sat"/>
      <sheetName val="Luongmot ngay cong xay lap"/>
      <sheetName val="T²"/>
      <sheetName val="bth-ëphi"/>
      <sheetName val="__________________________H___2"/>
      <sheetName val="__________________________H___3"/>
      <sheetName val="vua___________________________2"/>
      <sheetName val="vua___________________________3"/>
      <sheetName val="0_____________________________2"/>
      <sheetName val="KLDGTT&lt;1ü_x000c_??(2)"/>
      <sheetName val="NC"/>
      <sheetName val="0??ﱸ͕?_x0004_??????͕????????列͕??_x0013_???"/>
      <sheetName val="Du toan c`i tiet coc nuoc"/>
      <sheetName val="T2)"/>
      <sheetName val="Ctinh 10kV"/>
      <sheetName val="Du toan chi tiet?coc nuoc"/>
      <sheetName val="vua?韘࿊?_x0004_?酐࿊?須࿊?_x0004_?_x0016_[dtTKKT-98-10"/>
      <sheetName val="TM_JCTC"/>
      <sheetName val="KL thanh toan-Xuan Dao"/>
      <sheetName val="Ё䀤_x0001_䀶_x0001_晦晦晦䀙_x0001_"/>
      <sheetName val="CtVKdam?Ʀ???_x0005_"/>
      <sheetName val="CtVKdam?Ʀ???"/>
      <sheetName val="YE_x0005_"/>
      <sheetName val="0ﱸ͕_x0004_͕列͕≟㓳_x0001_䀀﨨"/>
      <sheetName val="0ﱸ͕_x0004_͕列͕ၟ䉾脂ᝈ_x0001_"/>
      <sheetName val="0ﱸ͕_x0004_͕列͕_怀⩔㰏⨜"/>
      <sheetName val="CUAHAN"/>
      <sheetName val="CUAHAN_x0005_"/>
      <sheetName val="INÃ"/>
      <sheetName val="INþ"/>
      <sheetName val="0ﱸ͕_x0004_͕Ԁ缀昀礃鳶⒅ĀⒶ"/>
      <sheetName val="Giai trinð"/>
      <sheetName val="Giai trin"/>
      <sheetName val="Giai trin"/>
      <sheetName val="Giai trin@"/>
      <sheetName val="Giai trin "/>
      <sheetName val="Giai trinÀ"/>
      <sheetName val="Giai trin`"/>
      <sheetName val="Giai trin0"/>
      <sheetName val="Giai trin_x0010_"/>
      <sheetName val="Klu_x0016_4DÀÀFN"/>
      <sheetName val="ULIT"/>
      <sheetName val="DGAT_0é"/>
      <sheetName val="DGAT_0t"/>
      <sheetName val="DGAT_0"/>
      <sheetName val="DGAT_0_x0008_"/>
      <sheetName val="IN"/>
      <sheetName val="YE"/>
      <sheetName val="YEt"/>
      <sheetName val="YE"/>
      <sheetName val="?Ё????䀤_x0001_????䀶_x0001_?晦晦晦䀙_x0001_???浴ﶦ垐Ⰽ㘻"/>
      <sheetName val="RCCPCHUNG CHO CAC DTUONG"/>
      <sheetName val="vua???????????韘࿊?_x0004_??????酐࿊??ﾈ"/>
      <sheetName val="IN"/>
      <sheetName val="YEm"/>
      <sheetName val="IN"/>
      <sheetName val="Sheet3ٺȞꙭ"/>
      <sheetName val="Phan_tich_don_gia_chi_Uet"/>
      <sheetName val="Klu_x0016_4"/>
      <sheetName val="DG೼�_x0005_"/>
      <sheetName val="dt,kphi-iso-tong"/>
      <sheetName val="LO 5 "/>
      <sheetName val="Gia Du Thau "/>
      <sheetName val="dt-kphi_x000a_iso-ctiet"/>
      <sheetName val="sut8100"/>
      <sheetName val="Sheet17"/>
      <sheetName val="tra?????±@Z"/>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MAKHAC_x0005_"/>
      <sheetName val="dt-kphi_x000d_iso-ctiet"/>
      <sheetName val="tra-vat-l)eu"/>
      <sheetName val="DL^KH"/>
      <sheetName val="soctiett+"/>
      <sheetName val="Ctietkh`ch"/>
      <sheetName val="tkkhai"/>
      <sheetName val="cp`i"/>
      <sheetName val="[dtTKKT-98-106.xl۽gvt"/>
      <sheetName val="tienluong"/>
      <sheetName val="CPQL"/>
      <sheetName val="THCPQL"/>
      <sheetName val="99AP1"/>
      <sheetName val="99AP2"/>
      <sheetName val="99AP3"/>
      <sheetName val="99AP4"/>
      <sheetName val="99AP5"/>
      <sheetName val="99AP6"/>
      <sheetName val="99AP7"/>
      <sheetName val="98AP1"/>
      <sheetName val="98AP2"/>
      <sheetName val="FPPNﬄΥ_x0004_錜Ι㤼Ęĥ"/>
      <sheetName val="98AP3"/>
      <sheetName val="98AP4"/>
      <sheetName val="98AP5"/>
      <sheetName val="YE2?? CONG"/>
      <sheetName val="THop$7-48"/>
      <sheetName val="0ﱸ͕_x0004_͕硙封샟耀भ尗"/>
      <sheetName val="$ap"/>
      <sheetName val="COC KH@_x0008__x0001_T5"/>
      <sheetName val="KKKKKKKK"/>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REF"/>
      <sheetName val="CAN DOI CHITIET"/>
      <sheetName val="BANGSDDK"/>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dmvt "/>
      <sheetName val="SheetÀ"/>
      <sheetName val="COC KHOAN V1"/>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87AP4"/>
      <sheetName val="87AP5"/>
      <sheetName val="87AP6"/>
      <sheetName val="87AP7"/>
      <sheetName val="86AP1"/>
      <sheetName val="86AP2"/>
      <sheetName val="86AP3"/>
      <sheetName val="86AP4"/>
      <sheetName val="86AP5"/>
      <sheetName val="86AP6"/>
      <sheetName val="86AP7"/>
      <sheetName val="85AP1"/>
      <sheetName val="85AP2"/>
      <sheetName val="85AP3"/>
      <sheetName val="85AP4"/>
      <sheetName val="85AP5"/>
      <sheetName val="85AP6"/>
      <sheetName val="85AP7"/>
      <sheetName val="84AP1"/>
      <sheetName val="84AP2"/>
      <sheetName val="84AP3"/>
      <sheetName val="84AP4"/>
      <sheetName val="84AP5"/>
      <sheetName val="84AP6"/>
      <sheetName val="84AP7"/>
      <sheetName val="THTIEUHOC"/>
      <sheetName val="THTHCSMau1"/>
      <sheetName val="S211"/>
      <sheetName val="Sheet8_x0006_Sheet9_x0007_Sheet10_x0007_She"/>
      <sheetName val="0??_x0004_????_x0013_"/>
      <sheetName val="lam-moi"/>
      <sheetName val="TONG HOP VL-NC"/>
      <sheetName val="dongia (2)"/>
      <sheetName val="thao-go"/>
      <sheetName val="THPDMoi  (2)"/>
      <sheetName val="gtrinh"/>
      <sheetName val="phuluc1"/>
      <sheetName val="TONGKE3p "/>
      <sheetName val="giathanh1"/>
      <sheetName val="TH VL, NC, DDHT Thanhphuoc"/>
      <sheetName val="TONGKE-HT"/>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HCSMAU2"/>
      <sheetName val="KH2A"/>
      <sheetName val="Mau1BTrH"/>
      <sheetName val="Mau2BTrH"/>
      <sheetName val="Mau3BTrH"/>
      <sheetName val="KH1a"/>
      <sheetName val="NGOAINHATRUONG"/>
      <sheetName val="MAU7THCS"/>
      <sheetName val="MAU5THCS"/>
      <sheetName val="MAU6THCS"/>
      <sheetName val="THGV"/>
      <sheetName val="THCSVC"/>
      <sheetName val="CACH NHAP"/>
      <sheetName val="DT1]03"/>
      <sheetName val="Du toan chi tiet coc nuoc 㲠ή_x0004_"/>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Bang chiet tinh TBA"/>
      <sheetName val="Tuong-ٺ所_x0002_"/>
      <sheetName val="THDT_x0017_[dtTKKT-98-106.xls]KST"/>
      <sheetName val="PTCT_x0017_[dtTKKT-98-106.xls]THD"/>
      <sheetName val="hinhhoc"/>
      <sheetName val="GIATRI-聄AILY"/>
      <sheetName val="tra-vet-lieu"/>
      <sheetName val="DGCONGW02"/>
      <sheetName val="SUMMARY_x0001_꯼Ŏ"/>
      <sheetName val="YET_TO_CONG"/>
      <sheetName val="T2??)"/>
      <sheetName val="Bu VC_x0018_[dtTKKT-98-106.xls]luo"/>
      <sheetName val="Nluc_x0018_[dtTKKT-98-106.xls]Toh"/>
      <sheetName val="THDT????_x0017_[dtTKKT-98-106.xls]KST"/>
      <sheetName val="PTCT????_x0017_[dtTKKT-98-106.xls]THD"/>
      <sheetName val="Bu VC???_x0018_[dtTKKT-98-106.xls]luo"/>
      <sheetName val="GTXad"/>
      <sheetName val="bth-kph-"/>
      <sheetName val="bth-kph"/>
      <sheetName val="a0000000_x001b_[dtTKKT-98-106.xls"/>
      <sheetName val="bth-kphm"/>
      <sheetName val="0ﱸ͕_x0004_͕列͕_x0013_⻄˳"/>
      <sheetName val="XXXXIXI1"/>
      <sheetName val="Tong hop qL_x0014_8-3"/>
      <sheetName val="DothiPÖ"/>
      <sheetName val="?Ё????䀤_x0001_????䀶_x0001_?晦晦晦䀙_x0001_???⵴牆u哪洁㊦"/>
      <sheetName val="?Ё????䀤_x0001_????䀶_x0001_?晦晦晦䀙_x0001_???ⵌⱆu燪洂侦_x0001_"/>
      <sheetName val="vua韘࿊_x0004_酐࿊須࿊_x0004__x0016_[dtTK뒹ûᤅؿ߶"/>
      <sheetName val="vua韘࿊_x0004_酐࿊須࿊_x0004__x0016_[dtTK_x0005__x0002_嶚찈"/>
      <sheetName val="vua韘࿊_x0004_酐࿊須࿊_x0004__x0016_[dtTK_x0005__x0002_흩卵"/>
      <sheetName val="THANG1_2004"/>
      <sheetName val="QBINH"/>
      <sheetName val="NKH"/>
      <sheetName val="APGIA"/>
      <sheetName val="BTVLNC"/>
      <sheetName val="DGBVC"/>
      <sheetName val="T.Luong"/>
      <sheetName val="KH㔀"/>
      <sheetName val="KH怀"/>
      <sheetName val="Tuon೼_xffff_chan"/>
      <sheetName val="LO 5_x0009_"/>
      <sheetName val="__x001e__x001e__x001e__x001e__x001e__x001e__x001e__x001e__x001e__x001e__x001e__x001e__x001e__x001e__x001e__x001e__x001e__x001e__x001e__x001e__x001e__x001e__x001e__x001e__x001e__x001e__x001e__x001e__x001e_"/>
      <sheetName val="0__ﱸ͕__x0004_______͕________列͕___x0013____"/>
      <sheetName val="KLDGTT&lt;1ü_x000c___(2)"/>
      <sheetName val="vua___________韘࿊__x0004_______酐࿊_____"/>
      <sheetName val="P"/>
      <sheetName val="__________________________H___4"/>
      <sheetName val="__________________________H___5"/>
      <sheetName val="0_____________________________3"/>
      <sheetName val="vua___________________________4"/>
      <sheetName val="vua___________________________5"/>
      <sheetName val="XXXXXXX_x0000_"/>
      <sheetName val="0_x0000__x0000_ﱸ͕_x0000__x0004__x0000__x0000__x0000__x0000__x0000__x0000_͕_x0000__x0000__x0000__x0000__x0000_☀Ⴥ➤ǭ_x0000__x0000_鱔Ƴ_x0000__x0000_ࠉ"/>
    </sheetNames>
    <sheetDataSet>
      <sheetData sheetId="0" refreshError="1">
        <row r="10">
          <cell r="Q10">
            <v>58000</v>
          </cell>
        </row>
        <row r="33">
          <cell r="Q33">
            <v>13636</v>
          </cell>
        </row>
      </sheetData>
      <sheetData sheetId="1"/>
      <sheetData sheetId="2"/>
      <sheetData sheetId="3"/>
      <sheetData sheetId="4"/>
      <sheetData sheetId="5"/>
      <sheetData sheetId="6"/>
      <sheetData sheetId="7"/>
      <sheetData sheetId="8"/>
      <sheetData sheetId="9" refreshError="1"/>
      <sheetData sheetId="10" refreshError="1"/>
      <sheetData sheetId="1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sheetData sheetId="149"/>
      <sheetData sheetId="150"/>
      <sheetData sheetId="151"/>
      <sheetData sheetId="152"/>
      <sheetData sheetId="153"/>
      <sheetData sheetId="154"/>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refreshError="1"/>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refreshError="1"/>
      <sheetData sheetId="426"/>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refreshError="1"/>
      <sheetData sheetId="526" refreshError="1"/>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sheetData sheetId="541"/>
      <sheetData sheetId="542" refreshError="1"/>
      <sheetData sheetId="543" refreshError="1"/>
      <sheetData sheetId="544" refreshError="1"/>
      <sheetData sheetId="545" refreshError="1"/>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refreshError="1"/>
      <sheetData sheetId="564" refreshError="1"/>
      <sheetData sheetId="565" refreshError="1"/>
      <sheetData sheetId="566" refreshError="1"/>
      <sheetData sheetId="567"/>
      <sheetData sheetId="568"/>
      <sheetData sheetId="569" refreshError="1"/>
      <sheetData sheetId="570" refreshError="1"/>
      <sheetData sheetId="571"/>
      <sheetData sheetId="572"/>
      <sheetData sheetId="573"/>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sheetData sheetId="584"/>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sheetData sheetId="594" refreshError="1"/>
      <sheetData sheetId="595"/>
      <sheetData sheetId="596" refreshError="1"/>
      <sheetData sheetId="597"/>
      <sheetData sheetId="598"/>
      <sheetData sheetId="599"/>
      <sheetData sheetId="600"/>
      <sheetData sheetId="601"/>
      <sheetData sheetId="602"/>
      <sheetData sheetId="603"/>
      <sheetData sheetId="604" refreshError="1"/>
      <sheetData sheetId="605"/>
      <sheetData sheetId="606"/>
      <sheetData sheetId="607"/>
      <sheetData sheetId="608"/>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refreshError="1"/>
      <sheetData sheetId="632"/>
      <sheetData sheetId="633" refreshError="1"/>
      <sheetData sheetId="634"/>
      <sheetData sheetId="635"/>
      <sheetData sheetId="636" refreshError="1"/>
      <sheetData sheetId="637"/>
      <sheetData sheetId="638"/>
      <sheetData sheetId="639"/>
      <sheetData sheetId="640" refreshError="1"/>
      <sheetData sheetId="641"/>
      <sheetData sheetId="642"/>
      <sheetData sheetId="643"/>
      <sheetData sheetId="644" refreshError="1"/>
      <sheetData sheetId="645"/>
      <sheetData sheetId="646" refreshError="1"/>
      <sheetData sheetId="647" refreshError="1"/>
      <sheetData sheetId="648"/>
      <sheetData sheetId="649"/>
      <sheetData sheetId="650" refreshError="1"/>
      <sheetData sheetId="651"/>
      <sheetData sheetId="652"/>
      <sheetData sheetId="653" refreshError="1"/>
      <sheetData sheetId="654" refreshError="1"/>
      <sheetData sheetId="655" refreshError="1"/>
      <sheetData sheetId="656" refreshError="1"/>
      <sheetData sheetId="657"/>
      <sheetData sheetId="658"/>
      <sheetData sheetId="659" refreshError="1"/>
      <sheetData sheetId="660" refreshError="1"/>
      <sheetData sheetId="661" refreshError="1"/>
      <sheetData sheetId="662"/>
      <sheetData sheetId="663"/>
      <sheetData sheetId="664"/>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refreshError="1"/>
      <sheetData sheetId="684" refreshError="1"/>
      <sheetData sheetId="685" refreshError="1"/>
      <sheetData sheetId="686"/>
      <sheetData sheetId="687"/>
      <sheetData sheetId="688"/>
      <sheetData sheetId="689"/>
      <sheetData sheetId="690" refreshError="1"/>
      <sheetData sheetId="691"/>
      <sheetData sheetId="692" refreshError="1"/>
      <sheetData sheetId="693" refreshError="1"/>
      <sheetData sheetId="694" refreshError="1"/>
      <sheetData sheetId="695"/>
      <sheetData sheetId="696" refreshError="1"/>
      <sheetData sheetId="697" refreshError="1"/>
      <sheetData sheetId="698" refreshError="1"/>
      <sheetData sheetId="699"/>
      <sheetData sheetId="700"/>
      <sheetData sheetId="701" refreshError="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refreshError="1"/>
      <sheetData sheetId="724" refreshError="1"/>
      <sheetData sheetId="725" refreshError="1"/>
      <sheetData sheetId="726"/>
      <sheetData sheetId="727" refreshError="1"/>
      <sheetData sheetId="728" refreshError="1"/>
      <sheetData sheetId="729"/>
      <sheetData sheetId="730"/>
      <sheetData sheetId="731" refreshError="1"/>
      <sheetData sheetId="732"/>
      <sheetData sheetId="733"/>
      <sheetData sheetId="734"/>
      <sheetData sheetId="735"/>
      <sheetData sheetId="736"/>
      <sheetData sheetId="737"/>
      <sheetData sheetId="738"/>
      <sheetData sheetId="739"/>
      <sheetData sheetId="740"/>
      <sheetData sheetId="741"/>
      <sheetData sheetId="742"/>
      <sheetData sheetId="743" refreshError="1"/>
      <sheetData sheetId="744"/>
      <sheetData sheetId="745"/>
      <sheetData sheetId="746"/>
      <sheetData sheetId="747" refreshError="1"/>
      <sheetData sheetId="748"/>
      <sheetData sheetId="749" refreshError="1"/>
      <sheetData sheetId="750" refreshError="1"/>
      <sheetData sheetId="75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refreshError="1"/>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sheetData sheetId="919" refreshError="1"/>
      <sheetData sheetId="920"/>
      <sheetData sheetId="921" refreshError="1"/>
      <sheetData sheetId="922"/>
      <sheetData sheetId="923" refreshError="1"/>
      <sheetData sheetId="924"/>
      <sheetData sheetId="925"/>
      <sheetData sheetId="926" refreshError="1"/>
      <sheetData sheetId="927" refreshError="1"/>
      <sheetData sheetId="928" refreshError="1"/>
      <sheetData sheetId="929"/>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sheetData sheetId="940"/>
      <sheetData sheetId="941" refreshError="1"/>
      <sheetData sheetId="942"/>
      <sheetData sheetId="943"/>
      <sheetData sheetId="944"/>
      <sheetData sheetId="945" refreshError="1"/>
      <sheetData sheetId="946"/>
      <sheetData sheetId="947"/>
      <sheetData sheetId="948"/>
      <sheetData sheetId="949" refreshError="1"/>
      <sheetData sheetId="950"/>
      <sheetData sheetId="951"/>
      <sheetData sheetId="952"/>
      <sheetData sheetId="953"/>
      <sheetData sheetId="954"/>
      <sheetData sheetId="955"/>
      <sheetData sheetId="956"/>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SP Định kỳ"/>
      <sheetName val="CSP Đầu tiên"/>
      <sheetName val="Bao cao tien mat"/>
      <sheetName val="Theo doi Chung tu"/>
      <sheetName val="Thu phi BH "/>
      <sheetName val="Agentlist"/>
      <sheetName val="TTTT"/>
      <sheetName val="DNTT chua chi"/>
      <sheetName val="Dinh muc ton quy"/>
      <sheetName val="data"/>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phucap"/>
      <sheetName val="nen"/>
      <sheetName val="mat"/>
      <sheetName val="atgt"/>
      <sheetName val="cong"/>
      <sheetName val="vua"/>
      <sheetName val="dtctiet-k86-Bn=21m"/>
      <sheetName val="dt-thop-k86-Bn=21m"/>
      <sheetName val="th-kphi-k86-Bn=21m"/>
      <sheetName val="ctieuXD"/>
      <sheetName val="gpmb"/>
      <sheetName val="dtoan-k85-Bn=21m-2"/>
      <sheetName val="Sheet2"/>
      <sheetName val="dap-k86-Bn=21m"/>
      <sheetName val="dap"/>
      <sheetName val="00000000"/>
      <sheetName val="XL4Poppy"/>
      <sheetName val="tra-vat-lieu"/>
      <sheetName val="tong hop"/>
      <sheetName val="phan tich DG"/>
      <sheetName val="gia vat lieu"/>
      <sheetName val="gia xe may"/>
      <sheetName val="gia nhan cong"/>
      <sheetName val="XL4Test5"/>
      <sheetName val="C47-456"/>
      <sheetName val="C46"/>
      <sheetName val="C47-PII"/>
      <sheetName val="31-08"/>
      <sheetName val="01-09"/>
      <sheetName val="02-09"/>
      <sheetName val="03-09"/>
      <sheetName val="04-09"/>
      <sheetName val="05-9"/>
      <sheetName val="06-09"/>
      <sheetName val="07-09"/>
      <sheetName val="08-09"/>
      <sheetName val="DTCT"/>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dtct cong"/>
      <sheetName val="SG"/>
      <sheetName val="ctTBA"/>
      <sheetName val="KSTK-BVTC (2 "/>
      <sheetName val="DOAM0654CAS"/>
      <sheetName val="hold5"/>
      <sheetName val="hold6"/>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Tra_bang"/>
      <sheetName val="SPS"/>
      <sheetName val="MONTHLY MA (VND)"/>
      <sheetName val="MTL$-INTER"/>
      <sheetName val="dt-thop-k86-Rn=21m"/>
      <sheetName val="XL4Popr{"/>
      <sheetName val="TSO_CHUNG"/>
      <sheetName val="dt-thop-聫86-Bn=21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ang don gia ks-c3"/>
      <sheetName val="daq"/>
      <sheetName val="Bang don gia ks-c3?????????????"/>
      <sheetName val="tra_vat_lieu"/>
      <sheetName val=" ??_x0004_?????"/>
      <sheetName val="dt-thop-?86-Bn=21m"/>
      <sheetName val="??? ????_x0004_??????????????????????"/>
      <sheetName val=" +U_x0004_?U?U?"/>
      <sheetName val="??? ?+U?_x0004_???????U?????????U????"/>
      <sheetName val="Bang don gia ks-c3_____________"/>
      <sheetName val=""/>
      <sheetName val="dt-thop-_86-Bn=21m"/>
      <sheetName val="___ _____x0004_______________________"/>
      <sheetName val="___ _+U__x0004________U_________U____"/>
      <sheetName val="IBASE"/>
      <sheetName val="Ctinh 10kV"/>
      <sheetName val="deÿÿu"/>
      <sheetName val="TVL"/>
      <sheetName val="ESTI."/>
      <sheetName val="DI-ESTI"/>
      <sheetName val="Bang don gia ks-c3 爜_x0008_䟄_x0008_⑘Ŭ_x0004_暴"/>
      <sheetName val="Tai khoan"/>
      <sheetName val="Sheet6"/>
      <sheetName val="kl cong"/>
      <sheetName val="clvl"/>
      <sheetName val="ptvl"/>
      <sheetName val="ke"/>
      <sheetName val="CDPS"/>
      <sheetName val="uto"/>
      <sheetName val="utoan\"/>
      <sheetName val="utoa"/>
      <sheetName val="utoan\MINH\DU TOAN"/>
      <sheetName val="utoan\M"/>
      <sheetName val="utoan\MINH\DU "/>
      <sheetName val="utoan\MI"/>
      <sheetName val="Targets"/>
      <sheetName val="Gene.Requi"/>
      <sheetName val="KKKKKKKK"/>
      <sheetName val="dtctiet-k84-Bn=21m"/>
      <sheetName val="utoan_"/>
      <sheetName val="utoan_MINH_DU TOAN"/>
      <sheetName val="utoan_M"/>
      <sheetName val="utoan_MINH_DU "/>
      <sheetName val="utoan_MI"/>
      <sheetName val="Bang_don_gia_ks_c3____________2"/>
      <sheetName val="Bang_don_gia_ks_c3____________3"/>
      <sheetName val=" ___x0004______"/>
      <sheetName val=" +U_x0004__U_U_"/>
      <sheetName val="Bang_don_gia_ks_c3____________4"/>
      <sheetName val="Bang_don_gia_ks_c3____________5"/>
      <sheetName val="KSTK-BVTC (2_x0009_"/>
      <sheetName val="_x0000__x0000__x0000__x0009__x0000_??_x0000__x0004__x0000__x0000__x0000__x0000__x0000__x0000_??_x0000__x0000__x0000__x0000__x0000__x0000__x0000__x0000_??_x0000__x0000_?_x0000_"/>
      <sheetName val="???_x0009_????_x0004_??????????????????????"/>
      <sheetName val="_x0000__x0000__x0000__x0009__x0000_+U_x0000__x0004__x0000__x0000__x0000__x0000__x0000__x0000_?U_x0000__x0000__x0000__x0000__x0000__x0000__x0000__x0000_?U_x0000__x0000_?_x0000_"/>
      <sheetName val="???_x0009_?+U?_x0004_???????U?????????U????"/>
      <sheetName val="____x0009______x0004_______________________"/>
      <sheetName val="____x0009__+U__x0004________U_________U____"/>
      <sheetName val="Bang_don_gia_ks_c3____________6"/>
      <sheetName val="Bang_don_gia_ks_c3____________7"/>
      <sheetName val="Bao cao tien 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sheetData sheetId="134" refreshError="1"/>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sheetData sheetId="15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sheetData sheetId="171" refreshError="1"/>
      <sheetData sheetId="172"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121A"/>
      <sheetName val="Sheet2"/>
      <sheetName val=" thue"/>
      <sheetName val="Sheet3"/>
      <sheetName val="Sheet3 (2)"/>
      <sheetName val="Sheet1"/>
      <sheetName val="T6"/>
      <sheetName val="T7"/>
      <sheetName val="T9"/>
      <sheetName val="T10"/>
      <sheetName val="1111"/>
      <sheetName val="154212"/>
      <sheetName val="KC1pa"/>
      <sheetName val="KCDT1pa"/>
      <sheetName val="CTGS1pa"/>
      <sheetName val="KC3pa"/>
      <sheetName val="DT3pa "/>
      <sheetName val="ctgs3388"/>
      <sheetName val="CTGS3pa"/>
      <sheetName val="13121"/>
      <sheetName val="TH13121"/>
      <sheetName val="3388"/>
      <sheetName val="TH 1384"/>
      <sheetName val="TH3388"/>
      <sheetName val="141"/>
      <sheetName val="TH141"/>
      <sheetName val="13641"/>
      <sheetName val="1121B"/>
      <sheetName val="33111"/>
      <sheetName val="TH3311"/>
      <sheetName val="1384"/>
      <sheetName val="TH1384"/>
      <sheetName val="334NN"/>
      <sheetName val="152121"/>
      <sheetName val="152122"/>
      <sheetName val="152131"/>
      <sheetName val="15218"/>
      <sheetName val="1525"/>
      <sheetName val="1531"/>
      <sheetName val="13648"/>
      <sheetName val="15222"/>
      <sheetName val="1421-3"/>
      <sheetName val="PBCT"/>
      <sheetName val="kho T3"/>
      <sheetName val="luong"/>
      <sheetName val="CTGS"/>
      <sheetName val="00000000"/>
      <sheetName val="10000000"/>
      <sheetName val="20000000"/>
      <sheetName val="30000000"/>
      <sheetName val="40000000"/>
      <sheetName val="50000000"/>
      <sheetName val="g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refreshError="1"/>
      <sheetData sheetId="50" refreshError="1"/>
      <sheetData sheetId="51" refreshError="1"/>
      <sheetData sheetId="52"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ang_tai_khoan"/>
      <sheetName val="Nhap_lieu"/>
      <sheetName val="So_cai"/>
      <sheetName val="Can_doi"/>
      <sheetName val="Bang TKTS"/>
      <sheetName val="Lai-lo"/>
      <sheetName val="Can_doi_truoc"/>
      <sheetName val="Tam"/>
      <sheetName val="Cash"/>
      <sheetName val="Bank"/>
      <sheetName val="Muc NS"/>
      <sheetName val="Cost center"/>
      <sheetName val="gui Khuyen"/>
      <sheetName val="Adva"/>
      <sheetName val="Office code"/>
      <sheetName val="Ma CP"/>
      <sheetName val="1121A"/>
    </sheetNames>
    <sheetDataSet>
      <sheetData sheetId="0" refreshError="1"/>
      <sheetData sheetId="1" refreshError="1">
        <row r="2">
          <cell r="A2" t="str">
            <v>11110</v>
          </cell>
        </row>
        <row r="3">
          <cell r="A3" t="str">
            <v>11120</v>
          </cell>
        </row>
        <row r="4">
          <cell r="A4" t="str">
            <v>11130</v>
          </cell>
        </row>
        <row r="5">
          <cell r="A5" t="str">
            <v>11210</v>
          </cell>
        </row>
        <row r="6">
          <cell r="A6" t="str">
            <v>11220</v>
          </cell>
        </row>
        <row r="7">
          <cell r="A7" t="str">
            <v>11230</v>
          </cell>
        </row>
        <row r="8">
          <cell r="A8" t="str">
            <v>11300</v>
          </cell>
        </row>
        <row r="9">
          <cell r="A9" t="str">
            <v>13100</v>
          </cell>
        </row>
        <row r="10">
          <cell r="A10" t="str">
            <v>13300</v>
          </cell>
        </row>
        <row r="11">
          <cell r="A11" t="str">
            <v>13600</v>
          </cell>
        </row>
        <row r="12">
          <cell r="A12" t="str">
            <v>13800</v>
          </cell>
        </row>
        <row r="13">
          <cell r="A13" t="str">
            <v>13900</v>
          </cell>
        </row>
        <row r="14">
          <cell r="A14" t="str">
            <v>14100</v>
          </cell>
        </row>
        <row r="15">
          <cell r="A15" t="str">
            <v>14210</v>
          </cell>
        </row>
        <row r="16">
          <cell r="A16" t="str">
            <v>14220</v>
          </cell>
        </row>
        <row r="17">
          <cell r="A17" t="str">
            <v>21120</v>
          </cell>
        </row>
        <row r="18">
          <cell r="A18" t="str">
            <v>21130</v>
          </cell>
        </row>
        <row r="19">
          <cell r="A19" t="str">
            <v>21140</v>
          </cell>
        </row>
        <row r="20">
          <cell r="A20" t="str">
            <v>21150</v>
          </cell>
        </row>
        <row r="21">
          <cell r="A21" t="str">
            <v>21180</v>
          </cell>
        </row>
        <row r="22">
          <cell r="A22" t="str">
            <v>21200</v>
          </cell>
        </row>
        <row r="23">
          <cell r="A23" t="str">
            <v>21300</v>
          </cell>
        </row>
        <row r="24">
          <cell r="A24" t="str">
            <v>21412</v>
          </cell>
        </row>
        <row r="25">
          <cell r="A25" t="str">
            <v>21413</v>
          </cell>
        </row>
        <row r="26">
          <cell r="A26" t="str">
            <v>21414</v>
          </cell>
        </row>
        <row r="27">
          <cell r="A27" t="str">
            <v>21415</v>
          </cell>
        </row>
        <row r="28">
          <cell r="A28" t="str">
            <v>21418</v>
          </cell>
        </row>
        <row r="29">
          <cell r="A29" t="str">
            <v>21420</v>
          </cell>
        </row>
        <row r="30">
          <cell r="A30" t="str">
            <v>21430</v>
          </cell>
        </row>
        <row r="31">
          <cell r="A31" t="str">
            <v>31100</v>
          </cell>
        </row>
        <row r="32">
          <cell r="A32" t="str">
            <v>31500</v>
          </cell>
        </row>
        <row r="33">
          <cell r="A33" t="str">
            <v>33110</v>
          </cell>
        </row>
        <row r="34">
          <cell r="A34" t="str">
            <v>33310</v>
          </cell>
        </row>
        <row r="35">
          <cell r="A35" t="str">
            <v>33380</v>
          </cell>
        </row>
        <row r="36">
          <cell r="A36" t="str">
            <v>33400</v>
          </cell>
        </row>
        <row r="37">
          <cell r="A37" t="str">
            <v>33500</v>
          </cell>
        </row>
        <row r="38">
          <cell r="A38" t="str">
            <v>33600</v>
          </cell>
        </row>
        <row r="39">
          <cell r="A39" t="str">
            <v>33820</v>
          </cell>
        </row>
        <row r="40">
          <cell r="A40" t="str">
            <v>33830</v>
          </cell>
        </row>
        <row r="41">
          <cell r="A41" t="str">
            <v>33840</v>
          </cell>
        </row>
        <row r="42">
          <cell r="A42" t="str">
            <v>33880</v>
          </cell>
        </row>
        <row r="43">
          <cell r="A43" t="str">
            <v>34100</v>
          </cell>
        </row>
        <row r="44">
          <cell r="A44" t="str">
            <v>41110</v>
          </cell>
        </row>
        <row r="45">
          <cell r="A45" t="str">
            <v>41120</v>
          </cell>
        </row>
        <row r="46">
          <cell r="A46" t="str">
            <v>41300</v>
          </cell>
        </row>
        <row r="47">
          <cell r="A47" t="str">
            <v>42110</v>
          </cell>
        </row>
        <row r="48">
          <cell r="A48" t="str">
            <v>42120</v>
          </cell>
        </row>
        <row r="49">
          <cell r="A49" t="str">
            <v>51110</v>
          </cell>
        </row>
        <row r="50">
          <cell r="A50" t="str">
            <v>51120</v>
          </cell>
        </row>
        <row r="51">
          <cell r="A51" t="str">
            <v>51130</v>
          </cell>
        </row>
        <row r="52">
          <cell r="A52" t="str">
            <v>51140</v>
          </cell>
        </row>
        <row r="53">
          <cell r="A53" t="str">
            <v>624121</v>
          </cell>
        </row>
        <row r="54">
          <cell r="A54" t="str">
            <v>624122</v>
          </cell>
        </row>
        <row r="55">
          <cell r="A55" t="str">
            <v>624123</v>
          </cell>
        </row>
        <row r="56">
          <cell r="A56" t="str">
            <v>64211</v>
          </cell>
        </row>
        <row r="57">
          <cell r="A57" t="str">
            <v>64212</v>
          </cell>
        </row>
        <row r="58">
          <cell r="A58" t="str">
            <v>64221</v>
          </cell>
        </row>
        <row r="59">
          <cell r="A59" t="str">
            <v>64231</v>
          </cell>
        </row>
        <row r="60">
          <cell r="A60" t="str">
            <v>64232</v>
          </cell>
        </row>
        <row r="61">
          <cell r="A61" t="str">
            <v>64233</v>
          </cell>
        </row>
        <row r="62">
          <cell r="A62" t="str">
            <v>64234</v>
          </cell>
        </row>
        <row r="63">
          <cell r="A63" t="str">
            <v>64240</v>
          </cell>
        </row>
        <row r="64">
          <cell r="A64" t="str">
            <v>64251</v>
          </cell>
        </row>
        <row r="65">
          <cell r="A65" t="str">
            <v>64252</v>
          </cell>
        </row>
        <row r="66">
          <cell r="A66" t="str">
            <v>64253</v>
          </cell>
        </row>
        <row r="67">
          <cell r="A67" t="str">
            <v>64270</v>
          </cell>
        </row>
        <row r="68">
          <cell r="A68" t="str">
            <v>64272</v>
          </cell>
        </row>
        <row r="69">
          <cell r="A69" t="str">
            <v>64273</v>
          </cell>
        </row>
        <row r="70">
          <cell r="A70" t="str">
            <v>64274</v>
          </cell>
        </row>
        <row r="71">
          <cell r="A71" t="str">
            <v>64274</v>
          </cell>
        </row>
        <row r="72">
          <cell r="A72" t="str">
            <v>64280</v>
          </cell>
        </row>
        <row r="73">
          <cell r="A73" t="str">
            <v>64281</v>
          </cell>
        </row>
        <row r="74">
          <cell r="A74" t="str">
            <v>64282</v>
          </cell>
        </row>
        <row r="75">
          <cell r="A75" t="str">
            <v>64283</v>
          </cell>
        </row>
        <row r="76">
          <cell r="A76" t="str">
            <v>64290</v>
          </cell>
        </row>
        <row r="77">
          <cell r="A77" t="str">
            <v>71100</v>
          </cell>
        </row>
        <row r="78">
          <cell r="A78" t="str">
            <v>72100</v>
          </cell>
        </row>
        <row r="79">
          <cell r="A79" t="str">
            <v>81100</v>
          </cell>
        </row>
        <row r="80">
          <cell r="A80" t="str">
            <v>82100</v>
          </cell>
        </row>
        <row r="81">
          <cell r="A81" t="str">
            <v>91110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
      <sheetName val="Nen"/>
      <sheetName val="cong"/>
      <sheetName val="tonghopkphi"/>
      <sheetName val="kl"/>
      <sheetName val="Gia VL"/>
      <sheetName val="Luong+may"/>
      <sheetName val="tongkinhphi"/>
      <sheetName val="phuluc"/>
      <sheetName val="ttin"/>
      <sheetName val="sodoht"/>
      <sheetName val="sodocty"/>
      <sheetName val="maycty"/>
      <sheetName val="mayctrinh"/>
      <sheetName val="congtrinh"/>
      <sheetName val="taichinh"/>
      <sheetName val="cbo"/>
      <sheetName val="cbohientruong "/>
      <sheetName val="thnghiem"/>
      <sheetName val="thnghiemhiÎntuong"/>
      <sheetName val="Luong_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MTK"/>
      <sheetName val="SOKTMAY"/>
      <sheetName val="NKTHUTIEN"/>
      <sheetName val="NKCHITIEN"/>
      <sheetName val="NKMHCHIU"/>
      <sheetName val="NKBHCHIU"/>
      <sheetName val="NKC"/>
      <sheetName val="SOCAITK"/>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BCDPS"/>
      <sheetName val="BCDKT"/>
      <sheetName val="BCKQKD01"/>
      <sheetName val="BCKQKD02"/>
      <sheetName val="BCKQKD03"/>
      <sheetName val="BCLCTT"/>
      <sheetName val="BKMVao5%-10%"/>
      <sheetName val="BKMVao0%"/>
      <sheetName val="BKBRa"/>
      <sheetName val="TKGTGT"/>
      <sheetName val="VUNGDK"/>
      <sheetName val="00000000"/>
      <sheetName val="XL4Poppy"/>
      <sheetName val="Bang_tai_khoan"/>
    </sheetNames>
    <sheetDataSet>
      <sheetData sheetId="0" refreshError="1">
        <row r="2">
          <cell r="F2" t="str">
            <v>SOÁ DÖ
ÑAÀU KYØ</v>
          </cell>
        </row>
        <row r="3">
          <cell r="F3">
            <v>1336953264</v>
          </cell>
        </row>
        <row r="4">
          <cell r="F4">
            <v>8979096</v>
          </cell>
        </row>
        <row r="5">
          <cell r="F5">
            <v>34407452</v>
          </cell>
        </row>
        <row r="6">
          <cell r="F6">
            <v>954469545</v>
          </cell>
        </row>
        <row r="8">
          <cell r="F8">
            <v>26657431</v>
          </cell>
        </row>
        <row r="9">
          <cell r="F9">
            <v>-4310177074</v>
          </cell>
        </row>
        <row r="10">
          <cell r="F10">
            <v>-29917575</v>
          </cell>
        </row>
        <row r="14">
          <cell r="F14">
            <v>55989520</v>
          </cell>
        </row>
        <row r="17">
          <cell r="F17">
            <v>-439969174</v>
          </cell>
        </row>
        <row r="21">
          <cell r="F21">
            <v>486715</v>
          </cell>
        </row>
        <row r="24">
          <cell r="F24">
            <v>12419565</v>
          </cell>
        </row>
        <row r="28">
          <cell r="F28">
            <v>97279549</v>
          </cell>
        </row>
        <row r="30">
          <cell r="F30">
            <v>3333702</v>
          </cell>
        </row>
        <row r="31">
          <cell r="F31">
            <v>-59</v>
          </cell>
        </row>
        <row r="33">
          <cell r="F33">
            <v>44148934</v>
          </cell>
        </row>
        <row r="37">
          <cell r="F37">
            <v>710570</v>
          </cell>
        </row>
        <row r="38">
          <cell r="F38">
            <v>6670387</v>
          </cell>
        </row>
        <row r="40">
          <cell r="F40">
            <v>22000000</v>
          </cell>
        </row>
        <row r="41">
          <cell r="F41">
            <v>-147129550</v>
          </cell>
        </row>
        <row r="42">
          <cell r="F42">
            <v>921365494</v>
          </cell>
        </row>
        <row r="43">
          <cell r="F43">
            <v>284107309</v>
          </cell>
        </row>
        <row r="46">
          <cell r="F46">
            <v>558376368</v>
          </cell>
        </row>
        <row r="50">
          <cell r="F50">
            <v>1296687782</v>
          </cell>
        </row>
        <row r="52">
          <cell r="F52">
            <v>1213255495</v>
          </cell>
        </row>
        <row r="53">
          <cell r="F53">
            <v>29145196</v>
          </cell>
        </row>
        <row r="55">
          <cell r="F55">
            <v>10213988538</v>
          </cell>
        </row>
        <row r="56">
          <cell r="F56">
            <v>2990981425</v>
          </cell>
        </row>
        <row r="58">
          <cell r="F58">
            <v>5997012300</v>
          </cell>
        </row>
        <row r="61">
          <cell r="F61">
            <v>1378013729</v>
          </cell>
        </row>
        <row r="70">
          <cell r="F70">
            <v>740632</v>
          </cell>
        </row>
        <row r="76">
          <cell r="F76">
            <v>-2639896</v>
          </cell>
        </row>
        <row r="77">
          <cell r="F77">
            <v>13560235</v>
          </cell>
        </row>
        <row r="78">
          <cell r="F78">
            <v>79800000</v>
          </cell>
        </row>
        <row r="80">
          <cell r="F80">
            <v>500000</v>
          </cell>
        </row>
        <row r="81">
          <cell r="F81">
            <v>9784000</v>
          </cell>
        </row>
        <row r="82">
          <cell r="F82">
            <v>-1480000</v>
          </cell>
        </row>
        <row r="85">
          <cell r="F85">
            <v>923895</v>
          </cell>
        </row>
        <row r="87">
          <cell r="F87">
            <v>3517000000</v>
          </cell>
        </row>
        <row r="88">
          <cell r="F88">
            <v>101112965</v>
          </cell>
        </row>
        <row r="89">
          <cell r="F89">
            <v>-26346105</v>
          </cell>
        </row>
        <row r="90">
          <cell r="F90">
            <v>-1868135155</v>
          </cell>
        </row>
        <row r="91">
          <cell r="F91">
            <v>3410455</v>
          </cell>
        </row>
        <row r="107">
          <cell r="F107">
            <v>24388476960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B"/>
      <sheetName val="QD"/>
      <sheetName val="ZThanh"/>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 val="TT_TBA"/>
      <sheetName val="phuluc1"/>
      <sheetName val="BDMT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CT NVLIEU"/>
      <sheetName val="SOCHITIET"/>
      <sheetName val="trunggian"/>
      <sheetName val="Chitiet"/>
      <sheetName val="NXT HH"/>
      <sheetName val="TT-TBA"/>
    </sheetNames>
    <sheetDataSet>
      <sheetData sheetId="0"/>
      <sheetData sheetId="1"/>
      <sheetData sheetId="2"/>
      <sheetData sheetId="3" refreshError="1">
        <row r="7">
          <cell r="E7" t="str">
            <v>Keo giaáy hoät</v>
          </cell>
          <cell r="H7">
            <v>500</v>
          </cell>
          <cell r="J7">
            <v>2047500</v>
          </cell>
        </row>
        <row r="8">
          <cell r="E8" t="str">
            <v>Nuùt sômi</v>
          </cell>
          <cell r="H8">
            <v>18480</v>
          </cell>
          <cell r="J8">
            <v>2310000</v>
          </cell>
        </row>
        <row r="9">
          <cell r="E9" t="str">
            <v>Chæ  may caùc loaïi</v>
          </cell>
          <cell r="H9">
            <v>50</v>
          </cell>
          <cell r="J9">
            <v>1215676</v>
          </cell>
        </row>
        <row r="10">
          <cell r="E10" t="str">
            <v>Thun 3P (1 cuoän = 50 meùt)</v>
          </cell>
          <cell r="H10">
            <v>1000</v>
          </cell>
          <cell r="J10">
            <v>800000</v>
          </cell>
        </row>
        <row r="11">
          <cell r="E11" t="str">
            <v>Nuùt sômi</v>
          </cell>
          <cell r="H11">
            <v>9504</v>
          </cell>
          <cell r="J11">
            <v>1330560</v>
          </cell>
        </row>
        <row r="12">
          <cell r="E12" t="str">
            <v>Muùt ñeäm vai</v>
          </cell>
          <cell r="H12">
            <v>4000</v>
          </cell>
          <cell r="J12">
            <v>680000</v>
          </cell>
        </row>
        <row r="13">
          <cell r="E13" t="str">
            <v>Vaûi 226Q 3VA2FO</v>
          </cell>
          <cell r="H13">
            <v>9244</v>
          </cell>
          <cell r="J13">
            <v>193232139</v>
          </cell>
        </row>
        <row r="14">
          <cell r="E14" t="str">
            <v>Maïc daùn aùo</v>
          </cell>
          <cell r="H14">
            <v>20000</v>
          </cell>
          <cell r="J14">
            <v>2100000</v>
          </cell>
        </row>
        <row r="15">
          <cell r="E15" t="str">
            <v>Muùt ñeäm vai</v>
          </cell>
          <cell r="H15">
            <v>1000</v>
          </cell>
          <cell r="J15">
            <v>175000</v>
          </cell>
        </row>
        <row r="16">
          <cell r="E16" t="str">
            <v>Thun 4P ( 1baùnh = 50meùt )</v>
          </cell>
          <cell r="H16">
            <v>2500</v>
          </cell>
          <cell r="J16">
            <v>2550000</v>
          </cell>
        </row>
        <row r="17">
          <cell r="E17" t="str">
            <v>Chæ  may caùc loaïi</v>
          </cell>
          <cell r="H17">
            <v>17</v>
          </cell>
          <cell r="J17">
            <v>289000</v>
          </cell>
        </row>
      </sheetData>
      <sheetData sheetId="4"/>
      <sheetData sheetId="5"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t-dn"/>
      <sheetName val="DanhMuc"/>
      <sheetName val="soketoan"/>
      <sheetName val="soketoan2"/>
      <sheetName val="inphieu"/>
      <sheetName val="cn+vt"/>
      <sheetName val="bctaichinh"/>
      <sheetName val="dmtk"/>
      <sheetName val="dmvt"/>
      <sheetName val="dmcn"/>
      <sheetName val="huongdan"/>
      <sheetName val="bct"/>
      <sheetName val="dmctgs"/>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L4Poppy"/>
      <sheetName val="Chi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ky SPOT"/>
      <sheetName val="HMML"/>
      <sheetName val="HMML (2)"/>
      <sheetName val="c-JPY"/>
      <sheetName val="c-EUR"/>
      <sheetName val="c-AUD"/>
      <sheetName val="c-CAD"/>
      <sheetName val="c-SGD"/>
      <sheetName val="USD-Cross"/>
      <sheetName val="CL Deal"/>
      <sheetName val="USD"/>
      <sheetName val="JPY"/>
      <sheetName val="JPY-R"/>
      <sheetName val="EUR"/>
      <sheetName val="EUR-R"/>
      <sheetName val="SGD"/>
      <sheetName val="CHF"/>
      <sheetName val="GBP"/>
      <sheetName val="CAD"/>
      <sheetName val="AUD"/>
      <sheetName val="Exotic"/>
      <sheetName val="capnh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 toan duyet"/>
      <sheetName val="TONG HOP QT"/>
      <sheetName val="TONG HOP TBA"/>
      <sheetName val="CHI TIET TBA "/>
      <sheetName val="CHIET TINH TBA "/>
      <sheetName val="VL GC TU"/>
      <sheetName val="NC GC TU"/>
      <sheetName val="TONG HOP DZ 10KV"/>
      <sheetName val="CHI TIET DZ 10 KV"/>
      <sheetName val="CHIET TINH DZ 10 KV"/>
      <sheetName val="TONG HOP DZ 0,4 KV "/>
      <sheetName val="CHI TIET DZ 0,4 KV"/>
      <sheetName val="CHIET TINH DZ 0,4 KV "/>
      <sheetName val="CUOC 89 DZ 0,4 KV "/>
      <sheetName val="TONG HOP CCT"/>
      <sheetName val="CHI TIET CCT"/>
      <sheetName val="CHIET TINH CCT "/>
      <sheetName val="KL DT &amp; QT"/>
      <sheetName val="SAT"/>
      <sheetName val="BXTK"/>
      <sheetName val="MONG"/>
      <sheetName val="CUOC 89 CCT"/>
      <sheetName val="XL4Poppy"/>
      <sheetName val="J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I5">
            <v>38410.812799999992</v>
          </cell>
        </row>
        <row r="13">
          <cell r="L13">
            <v>23206.5</v>
          </cell>
        </row>
        <row r="14">
          <cell r="L14">
            <v>21499.399999999998</v>
          </cell>
        </row>
        <row r="15">
          <cell r="L15">
            <v>23397.599999999999</v>
          </cell>
        </row>
        <row r="16">
          <cell r="L16">
            <v>46869.5</v>
          </cell>
        </row>
        <row r="18">
          <cell r="L18">
            <v>33801.899999999994</v>
          </cell>
        </row>
      </sheetData>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 khoan"/>
      <sheetName val="So KT"/>
      <sheetName val="Module2"/>
      <sheetName val="Module1"/>
      <sheetName val="Module3"/>
      <sheetName val="DI-ESTI"/>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GVL"/>
      <sheetName val="400-415.37"/>
      <sheetName val="KL NR2"/>
      <sheetName val="NR2 565 PQ DQ"/>
      <sheetName val="565 DD"/>
      <sheetName val="M2-415.37"/>
      <sheetName val="Cong"/>
      <sheetName val="507 PQ"/>
      <sheetName val="507 DD"/>
      <sheetName val=" Subbase"/>
      <sheetName val="NR2"/>
      <sheetName val="DOAM0654CAS"/>
      <sheetName val="hold5"/>
      <sheetName val="hold6"/>
      <sheetName val="Phu cap"/>
      <sheetName val="phu cap nam"/>
      <sheetName val="Mau 1 PGD"/>
      <sheetName val="Mau 2PGD"/>
      <sheetName val="Mau 3 PGD"/>
      <sheetName val="mau so 01A"/>
      <sheetName val="mau so 2"/>
      <sheetName val="mau so 3"/>
      <sheetName val="PCCM"/>
      <sheetName val="Sheet3"/>
      <sheetName val="NEW-PANE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TN"/>
      <sheetName val="ND"/>
      <sheetName val="VL"/>
      <sheetName val="KQHDKD"/>
      <sheetName val="KHOI_DONG"/>
      <sheetName val="Inctiettk"/>
      <sheetName val="cd taikhoan"/>
      <sheetName val="NK_CHUNG"/>
      <sheetName val="CD_PSINH"/>
      <sheetName val="CDKT"/>
      <sheetName val="MAKHACH"/>
      <sheetName val="TH_CNO"/>
      <sheetName val="C/ngty"/>
      <sheetName val=""/>
      <sheetName val="THCP"/>
      <sheetName val="BQT"/>
      <sheetName val="RG"/>
      <sheetName val="BCVT"/>
      <sheetName val="BKHD"/>
      <sheetName val="tienluong"/>
      <sheetName val="VC"/>
      <sheetName val="chitiet"/>
      <sheetName val="Phung Thi HIen 18(2 "/>
      <sheetName val="Le Tri An 2_x0011_(2)"/>
      <sheetName val="H/ang Van Chuong 22(2)"/>
      <sheetName val="LeHuu Hoa 25(2)"/>
      <sheetName val="sat"/>
      <sheetName val="ptvt"/>
      <sheetName val="Hoang Van Chuong 2(2)"/>
      <sheetName val="X4Test5"/>
      <sheetName val="DG chi tiet"/>
      <sheetName val="ଶᐭ8"/>
      <sheetName val="TT"/>
      <sheetName val="tra-vat-lieu"/>
      <sheetName val="Nguyen Duy Lien ႀ￸(2)"/>
      <sheetName val="Nguyen Duy Lien ??(2)"/>
      <sheetName val="Le"/>
      <sheetName val="klnd"/>
      <sheetName val="DTmd"/>
      <sheetName val="thnl"/>
      <sheetName val="htxl"/>
      <sheetName val="bvl"/>
      <sheetName val="kpct"/>
      <sheetName val="THKP"/>
      <sheetName val="DI_ESTI"/>
      <sheetName val="Le Huu Thuy 2_x0019_(2)"/>
      <sheetName val="LIST"/>
      <sheetName val="SPL4"/>
      <sheetName val="Le Tat Ve M.M (1ÿÿ"/>
      <sheetName val="Le ThÿÿNhan M.M (12)"/>
      <sheetName val="T11,12-2001"/>
      <sheetName val="General"/>
      <sheetName val="KEM NGHIEN GIA CONG"/>
      <sheetName val="CSDL"/>
      <sheetName val="BK"/>
      <sheetName val="PNK"/>
      <sheetName val="PXK"/>
      <sheetName val="PTL"/>
      <sheetName val="NXT"/>
      <sheetName val="STH131"/>
      <sheetName val="MAU PX"/>
      <sheetName val="331"/>
      <sheetName val="SOKT-Q3CT"/>
      <sheetName val="Sbq18"/>
      <sheetName val="Le?Huu Hoa 25(2)"/>
      <sheetName val="??8"/>
      <sheetName val="Hoang Van Chuong ?2(2)"/>
      <sheetName val="X?4Test5"/>
      <sheetName val="NHATKYC"/>
      <sheetName val="_x0011_3-8"/>
      <sheetName val="Tra_bang"/>
      <sheetName val="PTDG"/>
      <sheetName val="BTH phi"/>
      <sheetName val="BLT phi"/>
      <sheetName val="phi,le phi"/>
      <sheetName val="Bien Lai TON"/>
      <sheetName val="BCQT "/>
      <sheetName val="Giay di duong"/>
      <sheetName val="BC QT cua tung ap"/>
      <sheetName val="GIAO CHI TIEU THU QUY 07"/>
      <sheetName val="BANG TONG HOP GIAY NOP TIEN"/>
      <sheetName val="Le Thi Ly 23(2 "/>
      <sheetName val="C_ngty"/>
      <sheetName val="H_ang Van Chuong 22(2)"/>
      <sheetName val="Hoang Van Chuong "/>
      <sheetName val="X"/>
      <sheetName val="ma_pt"/>
      <sheetName val="Nguyen Duy Lien __(2)"/>
      <sheetName val="Le_Huu Hoa 25(2)"/>
      <sheetName val="__8"/>
      <sheetName val="Hoang Van Chuong _2(2)"/>
      <sheetName val="X_4Test5"/>
      <sheetName val="13)8"/>
      <sheetName val="Le Thi Nhaf_x0001_"/>
      <sheetName val="_x0002_"/>
      <sheetName val="ctTBA"/>
      <sheetName val="SumSBU"/>
      <sheetName val="XJ74"/>
      <sheetName val="Girder"/>
      <sheetName val="Truot_nen"/>
      <sheetName val="DD 10KV"/>
      <sheetName val="LDC"/>
      <sheetName val="LDB"/>
      <sheetName val="LDA"/>
      <sheetName val="LD"/>
      <sheetName val="NR2Ƞ565 PQ DQ"/>
      <sheetName val="Book 1 Summary"/>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THONG KE"/>
      <sheetName val="FD"/>
      <sheetName val="GI"/>
      <sheetName val="EE (3)"/>
      <sheetName val="PAVEMENT"/>
      <sheetName val="TRAFFIC"/>
      <sheetName val="IBASE"/>
      <sheetName val="Pham Thi Thuong  M.M (7i"/>
      <sheetName val="Sheet26"/>
      <sheetName val="_x0004_OAM0654CAS"/>
      <sheetName val="Dinh nghia"/>
      <sheetName val="ESTI."/>
      <sheetName val="NR2?565 PQ DQ"/>
      <sheetName val="Le Heu Hoa 25(2 "/>
      <sheetName val="Hoang Thi Binh 08(2)"/>
      <sheetName val="MïJule2"/>
      <sheetName val="Parem"/>
      <sheetName val="LeHuu Hanh 16(1)"/>
      <sheetName val="Le ThiNhan M.M (12)"/>
      <sheetName val="Pham ThiðThuong  M.M (7)"/>
      <sheetName val="Le Tat Ve M.M (19)"/>
      <sheetName val="Le Thi Nha??f?_x0001_??"/>
      <sheetName val="_x0002_?"/>
      <sheetName val="Le Thi Nha"/>
      <sheetName val="Le Thi Nha?f?_x0001_?"/>
      <sheetName val="DMTK"/>
      <sheetName val="400-015.37"/>
      <sheetName val="Pham Thi(Thuong  M.M (7)"/>
      <sheetName val="DTCT"/>
      <sheetName val="Tables"/>
      <sheetName val="ma-pt"/>
      <sheetName val="28-8㢈ȣ_x0004_䴀ȣ"/>
      <sheetName val="Look_up_table"/>
      <sheetName val="hgld5"/>
      <sheetName val="ptdg "/>
      <sheetName val="ptke"/>
      <sheetName val="Chi Tiet"/>
      <sheetName val="VL10KV"/>
      <sheetName val="TBA 250"/>
      <sheetName val="VL 0_4KV"/>
      <sheetName val="VLCong to"/>
      <sheetName val="tra_vat_lieu"/>
      <sheetName val="PR THIEU(2)"/>
      <sheetName val="Module#"/>
      <sheetName val="MTO REV.2(ARMOR)"/>
      <sheetName val="so chi tiet"/>
      <sheetName val="DULIEU"/>
      <sheetName val="N61"/>
      <sheetName val="Pham T(i Thuong  M.M (7)"/>
      <sheetName val="DANGBAN"/>
      <sheetName val="nhap theo ngay vao"/>
      <sheetName val="NR2_565 PQ DQ"/>
      <sheetName val="Le Thi Nha__f__x0001___"/>
      <sheetName val="_x0002__"/>
      <sheetName val="Le?Huu Hanh 16(1)"/>
      <sheetName val="Le Thi?Nhan M.M (12)"/>
      <sheetName val="BDMTK"/>
      <sheetName val="SOKTMAY"/>
      <sheetName val="SUMMARY-BILL4"/>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28-8????????????㢈ȣ?_x0004_??????䴀ȣ???"/>
      <sheetName val="Modulm3"/>
      <sheetName val="Main"/>
      <sheetName val="phucap nam"/>
      <sheetName val="Le Thi"/>
      <sheetName val="Loading"/>
      <sheetName val="Solieu"/>
      <sheetName val="MTO REV.0"/>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NHATKY"/>
      <sheetName val="?6_x0013_[SOKT-Q3CT."/>
      <sheetName val="Le2 Hoa 25(2)"/>
      <sheetName val="thang1-06"/>
      <sheetName val="thang2-06"/>
      <sheetName val="thang3-06"/>
      <sheetName val="thang4-06"/>
      <sheetName val="Gia thau "/>
      <sheetName val="17-9Ǝ鞜_x000c_饼Ǝ⳪_x000c_"/>
      <sheetName val="Le Thi Nha_f__x0001__"/>
      <sheetName val="Le_Huu Hanh 16(1)"/>
      <sheetName val="Le Thi_Nhan M.M (12)"/>
      <sheetName val="Le Hue Hanh 16(2)"/>
      <sheetName val="Xuly_DTHU"/>
      <sheetName val="NKC"/>
      <sheetName val="KKKKKKKK"/>
      <sheetName val="t-h HA THE"/>
      <sheetName val="Le2?? Hoa 25(2)"/>
      <sheetName val="#REF!"/>
      <sheetName val="Mau mo)"/>
      <sheetName val="28-8____________㢈ȣ__x0004_______䴀ȣ___"/>
      <sheetName val="[SOKT-Q3CT.xls}KQHDKD"/>
      <sheetName val="_SOKT-Q3CT.xls}KQHDKD"/>
      <sheetName val="Le2"/>
      <sheetName val="Le2__ Hoa 25(2)"/>
      <sheetName val="Phung_Thi_HIen_18(2 "/>
      <sheetName val="H/ang_Van_Chuong_22(2)1"/>
      <sheetName val="Le_Tat_Ve_M_M_(1ÿÿ1"/>
      <sheetName val="Le_ThÿÿNhan_M_M_(12)1"/>
      <sheetName val="THONG_KE1"/>
      <sheetName val="NHAAN"/>
      <sheetName val="Chi_Tiet"/>
      <sheetName val="Le _x0014_hi Nhan M.M (12)"/>
      <sheetName val="Doan Van ?hin 13(1)"/>
      <sheetName val="NR2?565_PQ_DQ"/>
      <sheetName val="Phung_Thi_HIen_18(2_2"/>
      <sheetName val="Nguyen_Duy_Lien_ႀ￸(2)1"/>
      <sheetName val="Nguyen_Duy_Lien_??(2)1"/>
      <sheetName val="DG_chi_tiet1"/>
      <sheetName val="????????"/>
      <sheetName val="phu"/>
      <sheetName val="tuong"/>
      <sheetName val="TT04"/>
      <sheetName val="3-_x0019_"/>
      <sheetName val="_x0012_2-8"/>
      <sheetName val="_x0011_4-8"/>
      <sheetName val="1_x0013_-8"/>
      <sheetName val="28-8??_x0004_??"/>
      <sheetName val="???6???????????????_x0013_[SOKT-Q3CT."/>
      <sheetName val="28-8____________??__x0004_______??___"/>
      <sheetName val="28-8???????????????_x0004_???????????"/>
      <sheetName val="17-9??_x000c_???_x000c_"/>
      <sheetName val="L?P 74 HKI"/>
      <sheetName val="L?P 74 HKII"/>
      <sheetName val="C? NAM 74 "/>
      <sheetName val="L?P 75 HKI"/>
      <sheetName val="L?P 75 HKII"/>
      <sheetName val="0_x0013_-8"/>
      <sheetName val="10_x0010_00000"/>
      <sheetName val="pp1p"/>
      <sheetName val="pp3p "/>
      <sheetName val="pp3p_NC"/>
      <sheetName val="ppht"/>
      <sheetName val="Dinh Van HAi M.M (_x0013_)"/>
      <sheetName val="Pham ThiThin  M.M (6)"/>
      <sheetName val="le Thi Thuc M.M (8)"/>
      <sheetName val="Dinh Van Ranh14(1)"/>
      <sheetName val="Le Huu Hanh16(2)"/>
      <sheetName val="Phung Thi Hien18(2)"/>
      <sheetName val="Le Tri An 21(2 "/>
      <sheetName val="Pham Thi"/>
      <sheetName val="le Thi Thuc "/>
      <sheetName val="Dinh Van Ranh"/>
      <sheetName val="Le Huu Hanh"/>
      <sheetName val="Phung Thi Hien"/>
      <sheetName val="C? NAM 75"/>
      <sheetName val="28_8__________________________2"/>
      <sheetName val="28_8__________________________3"/>
      <sheetName val="HE SO"/>
      <sheetName val="2_x0017_-9"/>
      <sheetName val="Le Tat Ve M.M (1??"/>
      <sheetName val="Le Th??Nhan M.M (12)"/>
      <sheetName val="Le Huu Thuy 2_x005f_x0019_(2)"/>
      <sheetName val="tygia"/>
      <sheetName val="phu?cap nam"/>
      <sheetName val="PNT-QUOT-#3"/>
      <sheetName val="COAT&amp;WRAP-QIOT-#3"/>
      <sheetName val="GFA 1"/>
      <sheetName val="Le _x0002__x0002_NîZ&quot;_x0002_"/>
      <sheetName val="_x0003_138_x0002__x000d_"/>
      <sheetName val="Phung Thi HIen 18(2_x005f_x0009_"/>
      <sheetName val="Le Tri An 2_x005f_x0011_(2)"/>
      <sheetName val="Le Thi Ly 23(2_x005f_x0009_"/>
      <sheetName val="Thuc thanh"/>
      <sheetName val="[SOKT-Q3CT.xls]C/ngty"/>
      <sheetName val="[SOKT-Q3CT.xls]H/ang Van Chuong"/>
      <sheetName val="[SOKT-Q3CT.xls]H/ang_Van_Chuong"/>
      <sheetName val="17-9?Ǝ鞜_x000c_饼ⴀꑆv"/>
      <sheetName val="Tai_khoan2"/>
      <sheetName val="So_KT2"/>
      <sheetName val="[SOKT-Q3CT.xls][SOKT-Q3CT.xls]C"/>
      <sheetName val="[SOKT-Q3CT.xls][SOKT-Q3CT.xls]H"/>
      <sheetName val="Phung Thi HIen 18(2_x0009_"/>
      <sheetName val="Le Thi Ly 23(2_x0009_"/>
      <sheetName val="Le Heu Hoa 25(2_x0009_"/>
      <sheetName val="Le Tri An 21(2_x0009_"/>
      <sheetName val="_x005f_x0002_"/>
      <sheetName val="_"/>
      <sheetName val="28_8__________________________4"/>
      <sheetName val="17-9?Ǝ鞜_x000c_饼Ǝ⳪_x000c_"/>
      <sheetName val="CHIET TINH DZ 10 KV"/>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sheetData sheetId="161" refreshError="1"/>
      <sheetData sheetId="162"/>
      <sheetData sheetId="163"/>
      <sheetData sheetId="164"/>
      <sheetData sheetId="165"/>
      <sheetData sheetId="166"/>
      <sheetData sheetId="167"/>
      <sheetData sheetId="168" refreshError="1"/>
      <sheetData sheetId="169" refreshError="1"/>
      <sheetData sheetId="170" refreshError="1"/>
      <sheetData sheetId="171"/>
      <sheetData sheetId="172"/>
      <sheetData sheetId="173"/>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sheetData sheetId="183" refreshError="1"/>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sheetData sheetId="215"/>
      <sheetData sheetId="216" refreshError="1"/>
      <sheetData sheetId="217"/>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sheetData sheetId="324" refreshError="1"/>
      <sheetData sheetId="325" refreshError="1"/>
      <sheetData sheetId="326" refreshError="1"/>
      <sheetData sheetId="327" refreshError="1"/>
      <sheetData sheetId="328"/>
      <sheetData sheetId="329" refreshError="1"/>
      <sheetData sheetId="330" refreshError="1"/>
      <sheetData sheetId="331"/>
      <sheetData sheetId="332"/>
      <sheetData sheetId="333"/>
      <sheetData sheetId="334"/>
      <sheetData sheetId="335"/>
      <sheetData sheetId="336"/>
      <sheetData sheetId="337" refreshError="1"/>
      <sheetData sheetId="338" refreshError="1"/>
      <sheetData sheetId="339" refreshError="1"/>
      <sheetData sheetId="340"/>
      <sheetData sheetId="341"/>
      <sheetData sheetId="342" refreshError="1"/>
      <sheetData sheetId="343" refreshError="1"/>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sheetData sheetId="494"/>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sheetData sheetId="507"/>
      <sheetData sheetId="508"/>
      <sheetData sheetId="509"/>
      <sheetData sheetId="510" refreshError="1"/>
      <sheetData sheetId="51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refreshError="1"/>
      <sheetData sheetId="534"/>
      <sheetData sheetId="535"/>
      <sheetData sheetId="536" refreshError="1"/>
      <sheetData sheetId="537" refreshError="1"/>
      <sheetData sheetId="538"/>
      <sheetData sheetId="539"/>
      <sheetData sheetId="540"/>
      <sheetData sheetId="541"/>
      <sheetData sheetId="542" refreshError="1"/>
      <sheetData sheetId="543"/>
      <sheetData sheetId="544" refreshError="1"/>
      <sheetData sheetId="545" refreshError="1"/>
      <sheetData sheetId="546"/>
      <sheetData sheetId="547"/>
      <sheetData sheetId="548"/>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sheetData sheetId="580" refreshError="1"/>
      <sheetData sheetId="581" refreshError="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sheetData sheetId="600" refreshError="1"/>
      <sheetData sheetId="601" refreshError="1"/>
      <sheetData sheetId="602" refreshError="1"/>
      <sheetData sheetId="603" refreshError="1"/>
      <sheetData sheetId="604" refreshError="1"/>
      <sheetData sheetId="605"/>
      <sheetData sheetId="606"/>
      <sheetData sheetId="607"/>
      <sheetData sheetId="608"/>
      <sheetData sheetId="609" refreshError="1"/>
      <sheetData sheetId="610" refreshError="1"/>
      <sheetData sheetId="611"/>
      <sheetData sheetId="612" refreshError="1"/>
      <sheetData sheetId="613"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 val="Shmet2"/>
      <sheetName val="Du_lieu"/>
      <sheetName val="Đầu vào"/>
      <sheetName val="Tai khoan"/>
    </sheetNames>
    <sheetDataSet>
      <sheetData sheetId="0"/>
      <sheetData sheetId="1"/>
      <sheetData sheetId="2" refreshError="1"/>
      <sheetData sheetId="3"/>
      <sheetData sheetId="4"/>
      <sheetData sheetId="5" refreshError="1">
        <row r="6">
          <cell r="O6">
            <v>44406600</v>
          </cell>
        </row>
        <row r="8">
          <cell r="O8">
            <v>178399722.69811001</v>
          </cell>
        </row>
        <row r="21">
          <cell r="O21">
            <v>21956235.415262394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
      <sheetName val="b¶ng dù trï PS"/>
      <sheetName val="b¶ng tæng hîp"/>
      <sheetName val="BT"/>
      <sheetName val="Sheet9"/>
      <sheetName val="Sheet10"/>
      <sheetName val="Sheet11"/>
      <sheetName val="Sheet12"/>
      <sheetName val="Sheet13"/>
      <sheetName val="Sheet14"/>
      <sheetName val="Sheet15"/>
      <sheetName val="Sheet16"/>
      <sheetName val="_gi_"/>
      <sheetName val="TT35"/>
      <sheetName val="THCT"/>
      <sheetName val="THDZ0,4"/>
      <sheetName val="TH DZ35"/>
      <sheetName val="THTram"/>
      <sheetName val="7khudda"/>
      <sheetName val="Sheet1"/>
      <sheetName val="b¶ng_dù_trï_PS"/>
      <sheetName val="b¶ng_tæng_hîp"/>
      <sheetName val="DATA"/>
      <sheetName val="nsbts"/>
      <sheetName val="Thông tin"/>
      <sheetName val="gvl"/>
      <sheetName val="KDinh"/>
      <sheetName val="GT_thau"/>
      <sheetName val="Bang DT"/>
      <sheetName val="CHITIET"/>
      <sheetName val="DONGIA"/>
      <sheetName val="TH VL, NC, DDHT Thanhphuoc"/>
      <sheetName val="Danh mục đầu tư"/>
      <sheetName val="Kết quả tính toán"/>
      <sheetName val="Tai khoan"/>
      <sheetName val="Cto"/>
    </sheetNames>
    <sheetDataSet>
      <sheetData sheetId="0" refreshError="1">
        <row r="2">
          <cell r="B2" t="str">
            <v>H¹ng môc c«ng viÖc</v>
          </cell>
          <cell r="C2" t="str">
            <v>vÞ</v>
          </cell>
          <cell r="D2" t="str">
            <v>§¬n gi¸</v>
          </cell>
          <cell r="E2" t="str">
            <v>§¬n vÞ NC</v>
          </cell>
          <cell r="F2" t="str">
            <v>TL</v>
          </cell>
          <cell r="G2" t="str">
            <v>sø vËt liÖu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3"/>
      <sheetName val="bt"/>
      <sheetName val="tt"/>
      <sheetName val="pg"/>
      <sheetName val="DTgiaothau"/>
      <sheetName val="dtbosung"/>
      <sheetName val="DT1"/>
      <sheetName val="DT2"/>
      <sheetName val="Sheet1"/>
      <sheetName val="th"/>
      <sheetName val="th (3)"/>
      <sheetName val="dgia-nt"/>
      <sheetName val="qt"/>
      <sheetName val="th-qt"/>
      <sheetName val="tm"/>
      <sheetName val="00000000"/>
      <sheetName val="XL4Poppy"/>
      <sheetName val="th (2)"/>
      <sheetName val="IBASE"/>
      <sheetName val="lo984E12"/>
      <sheetName val="nsbts"/>
      <sheetName val="§gi¸"/>
    </sheetNames>
    <sheetDataSet>
      <sheetData sheetId="0"/>
      <sheetData sheetId="1"/>
      <sheetData sheetId="2"/>
      <sheetData sheetId="3"/>
      <sheetData sheetId="4" refreshError="1">
        <row r="6">
          <cell r="C6" t="str">
            <v>Hép nèi c¸p ruét ®ång</v>
          </cell>
        </row>
        <row r="7">
          <cell r="C7" t="str">
            <v>C¸p ngÇm ruét ®ång cã chèng thÊm däc</v>
          </cell>
        </row>
        <row r="8">
          <cell r="C8" t="str">
            <v>L­íi ny l«ng</v>
          </cell>
        </row>
        <row r="9">
          <cell r="C9" t="str">
            <v>G¹ch chØ</v>
          </cell>
        </row>
        <row r="10">
          <cell r="C10" t="str">
            <v xml:space="preserve">C¸t ®en </v>
          </cell>
        </row>
        <row r="11">
          <cell r="C11" t="str">
            <v>Nhùa ®­êng</v>
          </cell>
        </row>
        <row r="12">
          <cell r="C12" t="str">
            <v>D©y gai</v>
          </cell>
        </row>
        <row r="13">
          <cell r="C13" t="str">
            <v>Ph¸ ®­êng nhùa</v>
          </cell>
        </row>
        <row r="14">
          <cell r="C14" t="str">
            <v>§µo ®Êt r·nh c¸p cÊp III</v>
          </cell>
        </row>
        <row r="15">
          <cell r="C15" t="str">
            <v>VËn chuyÓn ®Êt thõa b»ng thñ c«ng</v>
          </cell>
        </row>
        <row r="16">
          <cell r="C16" t="str">
            <v>èng thÐp b¶o vÖ c¸p</v>
          </cell>
        </row>
        <row r="17">
          <cell r="C17" t="str">
            <v>LÊp ®Êt r·nh c¸p</v>
          </cell>
        </row>
        <row r="18">
          <cell r="C18" t="str">
            <v>Cäc mèc b¸o c¸p</v>
          </cell>
        </row>
        <row r="19">
          <cell r="C19" t="str">
            <v>§Çu cèt d©y 95</v>
          </cell>
        </row>
        <row r="20">
          <cell r="C20" t="str">
            <v>Tr¹m kho b¹c nhµ n­íc</v>
          </cell>
        </row>
        <row r="21">
          <cell r="C21" t="str">
            <v>Hép nèi c¸p ruét ®ång</v>
          </cell>
        </row>
        <row r="22">
          <cell r="C22" t="str">
            <v>C¸p ngÇm ruét ®ång cã chèng thÊm däc</v>
          </cell>
        </row>
        <row r="23">
          <cell r="C23" t="str">
            <v>L­íi ny l«ng</v>
          </cell>
        </row>
        <row r="24">
          <cell r="C24" t="str">
            <v>G¹ch chØ</v>
          </cell>
        </row>
        <row r="25">
          <cell r="C25" t="str">
            <v xml:space="preserve">C¸t ®en </v>
          </cell>
        </row>
        <row r="26">
          <cell r="C26" t="str">
            <v>Ph¸ ®­êng nhùa</v>
          </cell>
        </row>
        <row r="27">
          <cell r="C27" t="str">
            <v>Ph¸ vØa hÌ</v>
          </cell>
        </row>
        <row r="28">
          <cell r="C28" t="str">
            <v>§µo ®Êt r·nh c¸p cÊp III</v>
          </cell>
        </row>
        <row r="29">
          <cell r="C29" t="str">
            <v>VËn chuyÓn ®Êt thõa b»ng thñ c«ng</v>
          </cell>
        </row>
        <row r="30">
          <cell r="C30" t="str">
            <v>èng thÐp b¶o vÖ c¸p</v>
          </cell>
        </row>
        <row r="31">
          <cell r="C31" t="str">
            <v>LÊp ®Êt r·nh c¸p</v>
          </cell>
        </row>
        <row r="32">
          <cell r="C32" t="str">
            <v>§Çu cèt d©y 95</v>
          </cell>
        </row>
        <row r="33">
          <cell r="C33" t="str">
            <v>Tr¹m c«ng ty b¶o hiÓm</v>
          </cell>
        </row>
        <row r="34">
          <cell r="C34" t="str">
            <v>C¸p ngÇm ruét ®ång cã chèng thÊm däc</v>
          </cell>
        </row>
        <row r="35">
          <cell r="C35" t="str">
            <v>L­íi ny l«ng</v>
          </cell>
        </row>
        <row r="36">
          <cell r="C36" t="str">
            <v>G¹ch chØ</v>
          </cell>
        </row>
        <row r="37">
          <cell r="C37" t="str">
            <v xml:space="preserve">C¸t ®en </v>
          </cell>
        </row>
        <row r="38">
          <cell r="C38" t="str">
            <v>Ph¸ vØa hÌ</v>
          </cell>
        </row>
        <row r="39">
          <cell r="C39" t="str">
            <v>§µo ®Êt r·nh c¸p cÊp III</v>
          </cell>
        </row>
        <row r="40">
          <cell r="C40" t="str">
            <v>VËn chuyÓn ®Êt thõa b»ng thñ c«ng</v>
          </cell>
        </row>
        <row r="41">
          <cell r="C41" t="str">
            <v>èng thÐp b¶o vÖ c¸p</v>
          </cell>
        </row>
        <row r="42">
          <cell r="C42" t="str">
            <v>LÊp ®Êt r·nh c¸p</v>
          </cell>
        </row>
        <row r="43">
          <cell r="C43" t="str">
            <v>§Çu cèt d©y 95</v>
          </cell>
        </row>
        <row r="44">
          <cell r="C44" t="str">
            <v>Tr¹m côc ®èi ngo¹i bé quèc phßng</v>
          </cell>
        </row>
        <row r="45">
          <cell r="C45" t="str">
            <v>C¸p ngÇm ruét ®ång cã chèng thÊm däc</v>
          </cell>
        </row>
        <row r="46">
          <cell r="C46" t="str">
            <v>L­íi ny l«ng</v>
          </cell>
        </row>
        <row r="47">
          <cell r="C47" t="str">
            <v>G¹ch chØ</v>
          </cell>
        </row>
        <row r="48">
          <cell r="C48" t="str">
            <v xml:space="preserve">C¸t ®en </v>
          </cell>
        </row>
        <row r="49">
          <cell r="C49" t="str">
            <v>Ph¸ vØa hÌ</v>
          </cell>
        </row>
        <row r="50">
          <cell r="C50" t="str">
            <v>§µo ®Êt r·nh c¸p cÊp III</v>
          </cell>
        </row>
        <row r="51">
          <cell r="C51" t="str">
            <v>VËn chuyÓn ®Êt thõa b»ng thñ c«ng</v>
          </cell>
        </row>
        <row r="52">
          <cell r="C52" t="str">
            <v>èng thÐp b¶o vÖ c¸p</v>
          </cell>
        </row>
        <row r="53">
          <cell r="C53" t="str">
            <v>LÊp ®Êt r·nh c¸p</v>
          </cell>
        </row>
        <row r="54">
          <cell r="C54" t="str">
            <v>Tr¹m X204</v>
          </cell>
        </row>
        <row r="55">
          <cell r="C55" t="str">
            <v>Hép nèi c¸p ruét ®ång</v>
          </cell>
        </row>
        <row r="56">
          <cell r="C56" t="str">
            <v>C¸p ngÇm ruét ®ång cã chèng thÊm däc</v>
          </cell>
        </row>
        <row r="57">
          <cell r="C57" t="str">
            <v>L­íi ny l«ng</v>
          </cell>
        </row>
        <row r="58">
          <cell r="C58" t="str">
            <v>G¹ch chØ</v>
          </cell>
        </row>
        <row r="59">
          <cell r="C59" t="str">
            <v xml:space="preserve">C¸t ®en </v>
          </cell>
        </row>
        <row r="60">
          <cell r="C60" t="str">
            <v>Ph¸ ®­êng nhùa</v>
          </cell>
        </row>
        <row r="61">
          <cell r="C61" t="str">
            <v>Ph¸ vØa hÌ</v>
          </cell>
        </row>
        <row r="62">
          <cell r="C62" t="str">
            <v>§µo ®Êt r·nh c¸p cÊp III</v>
          </cell>
        </row>
        <row r="63">
          <cell r="C63" t="str">
            <v>VËn chuyÓn ®Êt thõa b»ng thñ c«ng</v>
          </cell>
        </row>
        <row r="64">
          <cell r="C64" t="str">
            <v>èng thÐp b¶o vÖ c¸p</v>
          </cell>
        </row>
        <row r="65">
          <cell r="C65" t="str">
            <v>LÊp ®Êt r·nh c¸p</v>
          </cell>
        </row>
        <row r="66">
          <cell r="C66" t="str">
            <v>Tr¹m cÇu ®Êt 1</v>
          </cell>
        </row>
        <row r="67">
          <cell r="C67" t="str">
            <v>C¸p ngÇm ruét ®ång cã chèng thÊm däc</v>
          </cell>
        </row>
        <row r="68">
          <cell r="C68" t="str">
            <v>L­íi ny l«ng</v>
          </cell>
        </row>
        <row r="69">
          <cell r="C69" t="str">
            <v>G¹ch chØ</v>
          </cell>
        </row>
        <row r="70">
          <cell r="C70" t="str">
            <v xml:space="preserve">C¸t ®en </v>
          </cell>
        </row>
        <row r="71">
          <cell r="C71" t="str">
            <v>Ph¸ ®­êng nhùa</v>
          </cell>
        </row>
        <row r="72">
          <cell r="C72" t="str">
            <v>Ph¸ vØa hÌ</v>
          </cell>
        </row>
        <row r="73">
          <cell r="C73" t="str">
            <v>§µo ®Êt r·nh c¸p cÊp III</v>
          </cell>
        </row>
        <row r="74">
          <cell r="C74" t="str">
            <v>VËn chuyÓn ®Êt thõa b»ng thñ c«ng</v>
          </cell>
        </row>
        <row r="75">
          <cell r="C75" t="str">
            <v>èng thÐp b¶o vÖ c¸p</v>
          </cell>
        </row>
        <row r="76">
          <cell r="C76" t="str">
            <v>LÊp ®Êt r·nh c¸p</v>
          </cell>
        </row>
        <row r="77">
          <cell r="C77" t="str">
            <v>Tr¹m ®Æng th¸i th©n-nhµ h¸t lín</v>
          </cell>
        </row>
        <row r="78">
          <cell r="C78" t="str">
            <v>C¸p ngÇm ruét ®ång cã chèng thÊm däc</v>
          </cell>
        </row>
        <row r="79">
          <cell r="C79" t="str">
            <v>L­íi ny l«ng</v>
          </cell>
        </row>
        <row r="80">
          <cell r="C80" t="str">
            <v>G¹ch chØ</v>
          </cell>
        </row>
        <row r="81">
          <cell r="C81" t="str">
            <v xml:space="preserve">C¸t ®en </v>
          </cell>
        </row>
        <row r="82">
          <cell r="C82" t="str">
            <v>Ph¸ vØa hÌ</v>
          </cell>
        </row>
        <row r="83">
          <cell r="C83" t="str">
            <v>§µo ®Êt r·nh c¸p cÊp III</v>
          </cell>
        </row>
        <row r="84">
          <cell r="C84" t="str">
            <v>VËn chuyÓn ®Êt thõa b»ng thñ c«ng</v>
          </cell>
        </row>
        <row r="85">
          <cell r="C85" t="str">
            <v>BiÓn chØ dÉn c¸p</v>
          </cell>
        </row>
        <row r="86">
          <cell r="C86" t="str">
            <v>LÊp ®Êt r·nh c¸p</v>
          </cell>
        </row>
        <row r="87">
          <cell r="C87" t="str">
            <v>Cäc mèc b¸o c¸p</v>
          </cell>
        </row>
        <row r="88">
          <cell r="C88" t="str">
            <v>Tr¹m thuû v¨n</v>
          </cell>
        </row>
        <row r="89">
          <cell r="C89" t="str">
            <v>Hép nèi c¸p ruét ®ång</v>
          </cell>
        </row>
        <row r="90">
          <cell r="C90" t="str">
            <v>C¸p ngÇm ruét ®ång cã chèng thÊm däc</v>
          </cell>
        </row>
        <row r="91">
          <cell r="C91" t="str">
            <v>L­íi ny l«ng</v>
          </cell>
        </row>
        <row r="92">
          <cell r="C92" t="str">
            <v>G¹ch chØ</v>
          </cell>
        </row>
        <row r="93">
          <cell r="C93" t="str">
            <v xml:space="preserve">C¸t ®en </v>
          </cell>
        </row>
        <row r="94">
          <cell r="C94" t="str">
            <v>Ph¸ ®­êng nhùa</v>
          </cell>
        </row>
        <row r="95">
          <cell r="C95" t="str">
            <v>Ph¸ vØa hÌ</v>
          </cell>
        </row>
        <row r="96">
          <cell r="C96" t="str">
            <v>§µo ®Êt r·nh c¸p cÊp III</v>
          </cell>
        </row>
        <row r="97">
          <cell r="C97" t="str">
            <v>VËn chuyÓn ®Êt thõa b»ng thñ c«ng</v>
          </cell>
        </row>
        <row r="98">
          <cell r="C98" t="str">
            <v>èng thÐp b¶o vÖ c¸p</v>
          </cell>
        </row>
        <row r="99">
          <cell r="C99" t="str">
            <v>LÊp ®Êt r·nh c¸p</v>
          </cell>
        </row>
        <row r="100">
          <cell r="C100" t="str">
            <v>BiÓn chØ dÉn c¸p</v>
          </cell>
        </row>
        <row r="101">
          <cell r="C101" t="str">
            <v>Cäc mèc b¸o c¸p</v>
          </cell>
        </row>
        <row r="102">
          <cell r="C102" t="str">
            <v>§Çu cèt d©y 95</v>
          </cell>
        </row>
        <row r="103">
          <cell r="C103" t="str">
            <v>phÇn thu håi vËt t­</v>
          </cell>
        </row>
        <row r="104">
          <cell r="C104" t="str">
            <v>Th¸o d©y AC70</v>
          </cell>
        </row>
        <row r="105">
          <cell r="C105" t="str">
            <v>Th¸o d©y AC120</v>
          </cell>
        </row>
        <row r="106">
          <cell r="C106" t="str">
            <v>Th¸o cÇu dao</v>
          </cell>
        </row>
        <row r="107">
          <cell r="C107" t="str">
            <v>Th¸o ®Çu c¸p kh«</v>
          </cell>
        </row>
        <row r="108">
          <cell r="C108" t="str">
            <v>Tæng céng</v>
          </cell>
        </row>
        <row r="112">
          <cell r="C112" t="str">
            <v>Tªn c«ng viÖc x©y l¾p</v>
          </cell>
        </row>
        <row r="113">
          <cell r="C113" t="str">
            <v>Tr¹m Qu©n khu thñ ®«</v>
          </cell>
        </row>
        <row r="114">
          <cell r="C114" t="str">
            <v>VËn chuyÓn ®Êt thõa khái thµnh phè</v>
          </cell>
        </row>
        <row r="115">
          <cell r="C115" t="str">
            <v>Tr¹m Kho b¹c nhµ n­íc</v>
          </cell>
        </row>
        <row r="116">
          <cell r="C116" t="str">
            <v>VËn chuyÓn ®Êt thõa khái thµnh phè</v>
          </cell>
        </row>
        <row r="117">
          <cell r="C117" t="str">
            <v>Tr¹m C«ng ty b¶o hiÓm</v>
          </cell>
        </row>
        <row r="118">
          <cell r="C118" t="str">
            <v>VËn chuyÓn ®Êt thõa khái thµnh phè</v>
          </cell>
        </row>
        <row r="119">
          <cell r="C119" t="str">
            <v>Tr¹m Côc ®èi ngo¹i bé quèc phßng</v>
          </cell>
        </row>
        <row r="120">
          <cell r="C120" t="str">
            <v>VËn chuyÓn ®Êt thõa khái thµnh phè</v>
          </cell>
        </row>
        <row r="121">
          <cell r="C121" t="str">
            <v>Tr¹m X204</v>
          </cell>
        </row>
        <row r="122">
          <cell r="C122" t="str">
            <v>VËn chuyÓn ®Êt thõa khái thµnh phè</v>
          </cell>
        </row>
        <row r="123">
          <cell r="C123" t="str">
            <v>Tr¹m CÇu ®Êt 1</v>
          </cell>
        </row>
        <row r="124">
          <cell r="C124" t="str">
            <v>VËn chuyÓn ®Êt thõa khái thµnh phè</v>
          </cell>
        </row>
        <row r="125">
          <cell r="C125" t="str">
            <v>Tr¹m §Æng Th¸i Th©n-nhµ h¸t lín</v>
          </cell>
        </row>
        <row r="126">
          <cell r="C126" t="str">
            <v>VËn chuyÓn ®Êt thõa khái thµnh phè</v>
          </cell>
        </row>
        <row r="127">
          <cell r="C127" t="str">
            <v>Tr¹m Thuû v¨n</v>
          </cell>
        </row>
        <row r="128">
          <cell r="C128" t="str">
            <v>VËn chuyÓn ®Êt thõa khái thµnh phè</v>
          </cell>
        </row>
        <row r="129">
          <cell r="C129" t="str">
            <v>PhÇn ca xe vËt t­ thu håi</v>
          </cell>
        </row>
        <row r="130">
          <cell r="C130" t="str">
            <v xml:space="preserve">Xe chë vËt t­ thu håi </v>
          </cell>
        </row>
        <row r="131">
          <cell r="C131" t="str">
            <v>Tæng céng</v>
          </cell>
        </row>
        <row r="135">
          <cell r="C135" t="str">
            <v>Tªn c«ng viÖc x©y l¾p</v>
          </cell>
        </row>
        <row r="136">
          <cell r="C136" t="str">
            <v>Tr¹m Qu©n khu thñ ®«</v>
          </cell>
        </row>
        <row r="137">
          <cell r="C137" t="str">
            <v>Söa ch÷a ®­êng nhùa</v>
          </cell>
        </row>
        <row r="138">
          <cell r="C138" t="str">
            <v>Tr¹m Kho b¹c nhµ n­íc</v>
          </cell>
        </row>
        <row r="139">
          <cell r="C139" t="str">
            <v>Söa ch÷a ®­êng nhùa</v>
          </cell>
        </row>
        <row r="140">
          <cell r="C140" t="str">
            <v>Söa ch÷a hÌ ®­êng</v>
          </cell>
        </row>
        <row r="141">
          <cell r="C141" t="str">
            <v>Tr¹m C«ng ty b¶o hiÓm</v>
          </cell>
        </row>
        <row r="142">
          <cell r="C142" t="str">
            <v>Söa ch÷a hÌ ®­êng</v>
          </cell>
        </row>
        <row r="143">
          <cell r="C143" t="str">
            <v>Tr¹m Côc ®èi ngo¹i bé quèc phßng</v>
          </cell>
        </row>
        <row r="144">
          <cell r="C144" t="str">
            <v>Söa ch÷a hÌ ®­êng</v>
          </cell>
        </row>
        <row r="145">
          <cell r="C145" t="str">
            <v>Tr¹m X204</v>
          </cell>
        </row>
        <row r="146">
          <cell r="C146" t="str">
            <v>Söa ch÷a ®­êng nhùa</v>
          </cell>
        </row>
        <row r="147">
          <cell r="C147" t="str">
            <v>Söa ch÷a hÌ ®­êng</v>
          </cell>
        </row>
        <row r="148">
          <cell r="C148" t="str">
            <v>Tr¹m CÇu ®Êt 1</v>
          </cell>
        </row>
        <row r="149">
          <cell r="C149" t="str">
            <v>Söa ch÷a ®­êng nhùa</v>
          </cell>
        </row>
        <row r="150">
          <cell r="C150" t="str">
            <v>Söa ch÷a hÌ ®­êng</v>
          </cell>
        </row>
        <row r="151">
          <cell r="C151" t="str">
            <v>Tr¹m §Æng Th¸i Th©n-nhµ h¸t lín</v>
          </cell>
        </row>
        <row r="152">
          <cell r="C152" t="str">
            <v>Söa ch÷a hÌ ®­êng</v>
          </cell>
        </row>
        <row r="153">
          <cell r="C153" t="str">
            <v>Tr¹m CÇu ®Êt 1</v>
          </cell>
        </row>
        <row r="154">
          <cell r="C154" t="str">
            <v>Söa ch÷a ®­êng nhùa</v>
          </cell>
        </row>
        <row r="155">
          <cell r="C155" t="str">
            <v>Söa ch÷a hÌ ®­êng</v>
          </cell>
        </row>
        <row r="156">
          <cell r="C156" t="str">
            <v>Tæng céng</v>
          </cell>
        </row>
        <row r="162">
          <cell r="C162" t="str">
            <v>Tªn c«ng viÖc x©y l¾p</v>
          </cell>
        </row>
        <row r="163">
          <cell r="C163" t="str">
            <v>Tr¹m Qu©n khu thñ ®«</v>
          </cell>
        </row>
        <row r="164">
          <cell r="C164" t="str">
            <v>Söa ch÷a ®­êng nhùa</v>
          </cell>
        </row>
        <row r="165">
          <cell r="C165" t="str">
            <v>Tr¹m Kho b¹c nhµ n­íc</v>
          </cell>
        </row>
        <row r="166">
          <cell r="C166" t="str">
            <v>Söa ch÷a ®­êng nhùa</v>
          </cell>
        </row>
        <row r="167">
          <cell r="C167" t="str">
            <v>Tr¹m C«ng ty b¶o hiÓm</v>
          </cell>
        </row>
        <row r="168">
          <cell r="C168" t="str">
            <v>Söa ch÷a hÌ ®­êng</v>
          </cell>
        </row>
        <row r="169">
          <cell r="C169" t="str">
            <v>Tr¹m Côc ®èi ngo¹i bé quèc phßng</v>
          </cell>
        </row>
        <row r="170">
          <cell r="C170" t="str">
            <v>Söa ch÷a hÌ ®­êng</v>
          </cell>
        </row>
        <row r="171">
          <cell r="C171" t="str">
            <v>Tr¹m X204</v>
          </cell>
        </row>
        <row r="172">
          <cell r="C172" t="str">
            <v>Söa ch÷a ®­êng nhùa</v>
          </cell>
        </row>
        <row r="173">
          <cell r="C173" t="str">
            <v>Tr¹m CÇu ®Êt 1</v>
          </cell>
        </row>
        <row r="174">
          <cell r="C174" t="str">
            <v>Söa ch÷a ®­êng nhùa</v>
          </cell>
        </row>
        <row r="175">
          <cell r="C175" t="str">
            <v>Tr¹m §Æng Th¸i Th©n-nhµ h¸t lín</v>
          </cell>
        </row>
        <row r="176">
          <cell r="C176" t="str">
            <v>Söa ch÷a hÌ ®­êng</v>
          </cell>
        </row>
        <row r="177">
          <cell r="C177" t="str">
            <v>Tr¹m Thuû v¨n</v>
          </cell>
        </row>
        <row r="178">
          <cell r="C178" t="str">
            <v>Söa ch÷a hÌ ®­êng</v>
          </cell>
        </row>
        <row r="179">
          <cell r="C179" t="str">
            <v>Tæng céng</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CTRINH"/>
      <sheetName val="TH-DZ22in"/>
      <sheetName val="VL-NC-22 KV"/>
      <sheetName val="CHIET TINH DZ22 KV"/>
      <sheetName val="CUOC 89 DZ22 KV"/>
      <sheetName val="TH-TBA22"/>
      <sheetName val="VL-NC-TBA"/>
      <sheetName val="CHIET TINH TBA"/>
      <sheetName val="CUOC 89 TBA"/>
      <sheetName val="TONG HOP"/>
      <sheetName val="VL-NC-MTC "/>
      <sheetName val="Chiet tinh "/>
      <sheetName val="CUOC 89 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Y-T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XL4Test5"/>
      <sheetName val="XL4Poppy"/>
      <sheetName val="RECORD"/>
      <sheetName val="KHU1"/>
      <sheetName val="dghn"/>
      <sheetName val="ptdg-duong"/>
      <sheetName val="TL rieng"/>
      <sheetName val="Thuc thanh"/>
      <sheetName val="FCOC"/>
      <sheetName val="Tongke"/>
      <sheetName val="Global_foreign"/>
      <sheetName val="AASHTO92"/>
      <sheetName val="DTgiaothau"/>
      <sheetName val="NHATKYC"/>
      <sheetName val="5.BANG I"/>
      <sheetName val="ESTI_"/>
      <sheetName val="CDKT"/>
      <sheetName val="CD_PSINH"/>
      <sheetName val="gVL"/>
      <sheetName val="DI-ESTI"/>
      <sheetName val="General"/>
      <sheetName val="Bang gia chao hang"/>
      <sheetName val="Tong_ke"/>
      <sheetName val="PTDG"/>
      <sheetName val="Sheet1"/>
      <sheetName val="Tra Tkiem"/>
      <sheetName val="ESTI."/>
      <sheetName val="TDT"/>
      <sheetName val="Tiepdia"/>
      <sheetName val="chiet tinh"/>
      <sheetName val="FD"/>
      <sheetName val="GI"/>
      <sheetName val="EE (3)"/>
      <sheetName val="PAVEMENT"/>
      <sheetName val="TRAFFIC"/>
      <sheetName val="DonGiaLD"/>
      <sheetName val="LGSX"/>
    </sheetNames>
    <definedNames>
      <definedName name="TLTH"/>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heetName val="RECORD"/>
      <sheetName val="KHU1"/>
      <sheetName val="XL4Poppy"/>
      <sheetName val="gvl"/>
      <sheetName val="Sheet1"/>
      <sheetName val="dghn"/>
      <sheetName val="Tong_ke"/>
      <sheetName val="PTDG"/>
      <sheetName val="Convert Font"/>
      <sheetName val="So_Chu"/>
      <sheetName val="Module1"/>
      <sheetName val="Module2"/>
      <sheetName val="DonGiaLD"/>
      <sheetName val="Thietke"/>
      <sheetName val="Price"/>
      <sheetName val="Prog1"/>
      <sheetName val="Name_Person"/>
      <sheetName val="Cap bac LD"/>
      <sheetName val="Module3"/>
      <sheetName val="Module6"/>
      <sheetName val="Module7"/>
      <sheetName val="Module8"/>
      <sheetName val="Module4"/>
      <sheetName val="Module5"/>
      <sheetName val="CM"/>
      <sheetName val="Sheet2"/>
      <sheetName val="Sheet3"/>
      <sheetName val="PTH"/>
      <sheetName val="ckyv"/>
      <sheetName val="d-x"/>
      <sheetName val="Sheet4"/>
      <sheetName val="Sheet5"/>
      <sheetName val="To_Bia1"/>
      <sheetName val="To_Bia2 "/>
      <sheetName val="THKP"/>
      <sheetName val="Congbe"/>
      <sheetName val="dongiaNC"/>
      <sheetName val="CÃp bÄc lao Åång"/>
      <sheetName val="To_Bia 2"/>
      <sheetName val="THCPXL"/>
      <sheetName val="DT"/>
      <sheetName val="CLVT"/>
      <sheetName val="GTVT"/>
      <sheetName val="VC"/>
      <sheetName val="PCCB"/>
      <sheetName val="PCCAP"/>
      <sheetName val="VLNNGOAI"/>
      <sheetName val="XL"/>
      <sheetName val="THVTCT"/>
      <sheetName val="CPKHAC"/>
      <sheetName val="DGDB"/>
      <sheetName val="Doanh_thu"/>
      <sheetName val="Chi_phi"/>
      <sheetName val="Hoan_Von"/>
      <sheetName val="KHDT"/>
      <sheetName val="NhapCB"/>
      <sheetName val="Nhapcap"/>
      <sheetName val="Bia1"/>
      <sheetName val="Bia2"/>
      <sheetName val="DToan"/>
      <sheetName val="CLVTu"/>
      <sheetName val="GTVTu"/>
      <sheetName val="VChuyen"/>
      <sheetName val="000000"/>
      <sheetName val="0000000"/>
      <sheetName val="1000000"/>
      <sheetName val="Cap bac lao dong"/>
      <sheetName val="B1vong"/>
      <sheetName val="B2vong"/>
      <sheetName val="B1KS"/>
      <sheetName val="B2KS"/>
      <sheetName val="THKP1"/>
      <sheetName val="DTXL1"/>
      <sheetName val="clech1"/>
      <sheetName val="GTVT1"/>
      <sheetName val="VC1"/>
      <sheetName val="L§ªm-§h¹i"/>
      <sheetName val="THXL1"/>
      <sheetName val="§Òn bï"/>
      <sheetName val="C_Tinh1"/>
      <sheetName val="DMBS"/>
      <sheetName val="Vltd"/>
      <sheetName val="B1"/>
      <sheetName val="B2"/>
      <sheetName val="B3"/>
      <sheetName val="Chªnh lÖch"/>
      <sheetName val="VC_M"/>
      <sheetName val="C_Tinh"/>
      <sheetName val="Nhap-KL"/>
      <sheetName val="§Òn bï-èng thu håi"/>
      <sheetName val="KLTC"/>
      <sheetName val="DonGia"/>
      <sheetName val="Thö l¹i"/>
      <sheetName val="BCAO1"/>
      <sheetName val="BCAO2"/>
      <sheetName val="THKPDC"/>
      <sheetName val="KPDC"/>
      <sheetName val="bs"/>
      <sheetName val="Nhap"/>
      <sheetName val="DT-5t"/>
      <sheetName val="clech"/>
      <sheetName val="Caba5t"/>
      <sheetName val="doc-hai5t"/>
      <sheetName val="DThua"/>
      <sheetName val="THVT"/>
      <sheetName val="XL-5t"/>
      <sheetName val="XLDC"/>
      <sheetName val="CachtinhDC"/>
      <sheetName val="Cachtinh"/>
      <sheetName val="thau"/>
      <sheetName val="GDCP"/>
      <sheetName val="PTTQ"/>
      <sheetName val="HSBS"/>
      <sheetName val="HS"/>
      <sheetName val="BCKS"/>
      <sheetName val="TH_KP"/>
      <sheetName val="CL"/>
      <sheetName val="Dochai"/>
      <sheetName val="Lamdem"/>
      <sheetName val="C_TINH "/>
      <sheetName val="xl-cong be"/>
      <sheetName val="xl-cap cong"/>
      <sheetName val="xl-cap treo"/>
      <sheetName val="Dien giai"/>
      <sheetName val="kehoach-thau"/>
      <sheetName val="th cong trinh"/>
      <sheetName val="noi suy"/>
      <sheetName val="VL cu tinh chi phi TK"/>
      <sheetName val="dtoan CB"/>
      <sheetName val="CL CB"/>
      <sheetName val="GTVT CB"/>
      <sheetName val="VC CB"/>
      <sheetName val="dt cap cong"/>
      <sheetName val="CL cap cong"/>
      <sheetName val="GTVT cap cong"/>
      <sheetName val="VC capcong"/>
      <sheetName val="dt cap treo"/>
      <sheetName val="CL cap treo"/>
      <sheetName val="GTVT cap treo"/>
      <sheetName val="VC captreo"/>
      <sheetName val="GTVT TH"/>
      <sheetName val="Suatdautu"/>
      <sheetName val="Hoan von"/>
      <sheetName val="kh-thau"/>
      <sheetName val="HT"/>
      <sheetName val="LM"/>
      <sheetName val="TH"/>
      <sheetName val="NQ1"/>
      <sheetName val="TDT1"/>
      <sheetName val="ch"/>
      <sheetName val="XL4Test5"/>
      <sheetName val="Macro1"/>
      <sheetName val="Macro2"/>
      <sheetName val="cuoc"/>
      <sheetName val="cuoc89"/>
      <sheetName val="heso"/>
      <sheetName val="duong"/>
      <sheetName val="cuoccu"/>
      <sheetName val="Bia"/>
      <sheetName val="THXL"/>
      <sheetName val="KSTK"/>
      <sheetName val="VTC"/>
      <sheetName val="BGTVT"/>
      <sheetName val="DGVT"/>
      <sheetName val="CLVL"/>
      <sheetName val="solieu"/>
      <sheetName val="Dathicong"/>
      <sheetName val="Dangthicong"/>
      <sheetName val="Xong thu tuc"/>
      <sheetName val="Danglamtt"/>
      <sheetName val="Chuanbi"/>
      <sheetName val="Tbi"/>
      <sheetName val="Don-gia"/>
      <sheetName val="TH_NT"/>
      <sheetName val="THXL_NT"/>
      <sheetName val="DT_NT"/>
      <sheetName val="CL_NT"/>
      <sheetName val="TBi_NT"/>
      <sheetName val="VC_NT"/>
      <sheetName val="Cachtinh_NT"/>
      <sheetName val="HeSo_NT"/>
      <sheetName val="cd"/>
      <sheetName val="cq"/>
      <sheetName val="nt"/>
      <sheetName val="THKP_TD"/>
      <sheetName val="KPXL-TD"/>
      <sheetName val="DT_TD"/>
      <sheetName val="VT_TD"/>
      <sheetName val="CL_TD"/>
      <sheetName val="VC_TD"/>
      <sheetName val="Tbi_TD"/>
      <sheetName val="Cachtinh_TD"/>
      <sheetName val="HESOTD"/>
      <sheetName val="THKP_CB"/>
      <sheetName val="KPXLCB"/>
      <sheetName val="VT_CB"/>
      <sheetName val="CL_CB"/>
      <sheetName val="DT_CB"/>
      <sheetName val="VATTU"/>
      <sheetName val="VC_CB"/>
      <sheetName val="Cachtinh_CB"/>
      <sheetName val="HESO-CB"/>
      <sheetName val="KPXL_CQ"/>
      <sheetName val="THKP_CQ"/>
      <sheetName val="DT_CQ"/>
      <sheetName val="VT_CQ"/>
      <sheetName val="CL_CQ"/>
      <sheetName val="Tbi_CQ"/>
      <sheetName val="cachtinh_CQ"/>
      <sheetName val="VC_CQ"/>
      <sheetName val="THKP_NT"/>
      <sheetName val="KPXL_NT"/>
      <sheetName val="VT"/>
      <sheetName val="LPTDDT"/>
      <sheetName val="TVDTXD"/>
      <sheetName val="CPC"/>
      <sheetName val="BQLDA"/>
      <sheetName val="QTVDT"/>
      <sheetName val="BAOHIEM"/>
      <sheetName val="Steel"/>
      <sheetName val="BTCT"/>
      <sheetName val="Pier"/>
      <sheetName val="Bactham"/>
      <sheetName val="Cachthnh_TD"/>
      <sheetName val="DGCT"/>
      <sheetName val="VC 882"/>
      <sheetName val="van chuyen"/>
      <sheetName val="VL chinh"/>
      <sheetName val="Dangt(icong"/>
      <sheetName val="tong hop cac tuyen"/>
      <sheetName val="D_x000b_&amp;CQ"/>
      <sheetName val="mdlOld"/>
      <sheetName val="GKSTK"/>
      <sheetName val="CBLDONG"/>
      <sheetName val="B×a 1"/>
      <sheetName val="B×a 2"/>
      <sheetName val="B×a 3"/>
      <sheetName val="Tæng ®µi"/>
      <sheetName val="Kim Liªn"/>
      <sheetName val="Th­îng §×nh"/>
      <sheetName val="¤ Chî Dõa"/>
      <sheetName val="B¸o ch¸y"/>
      <sheetName val="Chèng sÐt"/>
      <sheetName val="§iÖn l­íi"/>
      <sheetName val="DTTT"/>
      <sheetName val="ThiÕt bÞ ngo¹i"/>
      <sheetName val="DL më réng"/>
      <sheetName val="Thuª bao ph¸t triÓn"/>
      <sheetName val="Xp1"/>
      <sheetName val="Xp2"/>
      <sheetName val="BCKSB1"/>
      <sheetName val="BCKSB2"/>
      <sheetName val="PC"/>
      <sheetName val="TKP"/>
      <sheetName val="denbu"/>
      <sheetName val="HTCB_D5"/>
      <sheetName val="KLHTCB_D5"/>
      <sheetName val="cBm_d5"/>
      <sheetName val="KLmCB_D5 "/>
      <sheetName val="HTCB_Sui"/>
      <sheetName val="KLHTCB_sui"/>
      <sheetName val="KLHTCap_D5"/>
      <sheetName val="GDKLCD23"/>
      <sheetName val="GDKLCD14"/>
      <sheetName val="ngabasui"/>
      <sheetName val="DDon gia (2)"/>
      <sheetName val="KlCB"/>
      <sheetName val="xayranh"/>
      <sheetName val="3v"/>
      <sheetName val="3v2"/>
      <sheetName val="3v3"/>
      <sheetName val="2v"/>
      <sheetName val="2v2"/>
      <sheetName val="2v3"/>
      <sheetName val="2-3v"/>
      <sheetName val="2-3v2"/>
      <sheetName val="2-3v3"/>
      <sheetName val="2d"/>
      <sheetName val="2d2"/>
      <sheetName val="2d3"/>
      <sheetName val="1d"/>
      <sheetName val="1d2"/>
      <sheetName val="1d3"/>
      <sheetName val="DM"/>
      <sheetName val="TKCS"/>
      <sheetName val="TKCS2"/>
      <sheetName val="Bia2 "/>
      <sheetName val="BCKS(1)"/>
      <sheetName val="BCKS(2)"/>
      <sheetName val="DA1"/>
      <sheetName val="DA2"/>
      <sheetName val="THXL (2)"/>
      <sheetName val="Phu cap"/>
      <sheetName val="CLgia cap"/>
      <sheetName val="DB"/>
      <sheetName val="ktra-daodat (2)"/>
      <sheetName val="KLCap"/>
      <sheetName val="KLCbe"/>
      <sheetName val="GTVT-EXCEL"/>
      <sheetName val="Cap 29"/>
      <sheetName val="Cap 30"/>
      <sheetName val="ktra-daodat"/>
      <sheetName val="gddt"/>
      <sheetName val="hvon"/>
      <sheetName val="be"/>
      <sheetName val="GT"/>
      <sheetName val="NHAT KY SO CAI THANG 2"/>
      <sheetName val="laroux"/>
      <sheetName val="VXXXXX"/>
      <sheetName val="표지"/>
      <sheetName val="1안"/>
      <sheetName val="상번천 (2)"/>
      <sheetName val="상번천"/>
      <sheetName val="하번천"/>
      <sheetName val="------"/>
      <sheetName val="XXXXXX"/>
      <sheetName val="#REF"/>
      <sheetName val="한컴"/>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전기"/>
      <sheetName val="계장"/>
      <sheetName val="공구단가"/>
      <sheetName val="갑지"/>
      <sheetName val="공BM"/>
      <sheetName val="******"/>
      <sheetName val="Sheet6"/>
      <sheetName val="Sheet7"/>
      <sheetName val="Sheet8"/>
      <sheetName val="Sheet9"/>
      <sheetName val="Sheet10"/>
      <sheetName val="Sheet11"/>
      <sheetName val="Sheet12"/>
      <sheetName val="Sheet13"/>
      <sheetName val="Sheet14"/>
      <sheetName val="Sheet15"/>
      <sheetName val="Sheet16"/>
      <sheetName val="Sheet17"/>
      <sheetName val="결재"/>
      <sheetName val="자금결"/>
      <sheetName val="mark"/>
      <sheetName val="명판"/>
      <sheetName val="소포내역"/>
      <sheetName val="소포내역 (2)"/>
      <sheetName val="신규(일위)"/>
      <sheetName val="개요"/>
      <sheetName val="표지 "/>
      <sheetName val="총괄표"/>
      <sheetName val="공통단가"/>
      <sheetName val="운반비"/>
      <sheetName val="Sheet21"/>
      <sheetName val="Sheet20"/>
      <sheetName val="Sheet19"/>
      <sheetName val="Sheet18"/>
      <sheetName val="증감대비표 (2)"/>
      <sheetName val="증감대비표"/>
      <sheetName val="설계변경 1-3"/>
      <sheetName val="설계변경4-20"/>
      <sheetName val="실행예산품의서"/>
      <sheetName val="하도실행(전체)"/>
      <sheetName val="앞시트뒷시트"/>
      <sheetName val="수식붙이기"/>
      <sheetName val="tel"/>
      <sheetName val="접수"/>
      <sheetName val="발송"/>
      <sheetName val="간지(가로)"/>
      <sheetName val="간지(가로) (2)"/>
      <sheetName val="간지(세로)"/>
      <sheetName val="간지(세로) (2)"/>
      <sheetName val="직접터파기"/>
      <sheetName val="가시설터파기"/>
      <sheetName val="우물통터파기"/>
      <sheetName val="계산"/>
      <sheetName val="구분"/>
      <sheetName val="설변공종"/>
      <sheetName val="]⃀摥屝尨"/>
      <sheetName val="정리"/>
      <sheetName val="rng"/>
      <sheetName val="인쇄매크로"/>
      <sheetName val="실행갑지"/>
      <sheetName val="APT"/>
      <sheetName val="부대동"/>
      <sheetName val="특기사항"/>
      <sheetName val="견적기준"/>
      <sheetName val="세대현황"/>
      <sheetName val="VXXXXXX"/>
      <sheetName val="내역"/>
      <sheetName val="내역 (2)"/>
      <sheetName val="Sheet1 (2)"/>
      <sheetName val="사업개요"/>
      <sheetName val="서류"/>
      <sheetName val="00000000"/>
      <sheetName val="10000000"/>
      <sheetName val="20000000"/>
      <sheetName val="30000000"/>
      <sheetName val="40000000"/>
      <sheetName val="50000000"/>
      <sheetName val="60000000"/>
      <sheetName val="70000000"/>
      <sheetName val="000000000"/>
      <sheetName val="100000000"/>
      <sheetName val="200000000"/>
      <sheetName val="300000000"/>
      <sheetName val="400000000"/>
      <sheetName val="500000000"/>
      <sheetName val="600000000"/>
      <sheetName val="700000000"/>
      <sheetName val="800000000"/>
      <sheetName val="900000000"/>
      <sheetName val="총괄"/>
      <sheetName val="손익금내역"/>
      <sheetName val="사업총괄"/>
      <sheetName val="요약"/>
      <sheetName val="2001사업계획"/>
      <sheetName val="2001사업단가(내수)"/>
      <sheetName val="★2001사업계획(최종)"/>
      <sheetName val="접수건"/>
      <sheetName val="K동"/>
      <sheetName val="L직동"/>
      <sheetName val="VVVVVa"/>
      <sheetName val="Diep"/>
      <sheetName val="bia1gui di"/>
      <sheetName val="hc"/>
      <sheetName val="tc"/>
      <sheetName val="kt"/>
      <sheetName val="Don1"/>
      <sheetName val="TDo"/>
      <sheetName val="TM"/>
      <sheetName val="ky"/>
      <sheetName val="DT (2)"/>
      <sheetName val="VTB"/>
      <sheetName val="PT"/>
      <sheetName val="VTB (2)"/>
      <sheetName val="Gkhoan"/>
      <sheetName val="XXXXXXXX"/>
      <sheetName val="XXXXXXX0"/>
      <sheetName val="HelpMe"/>
      <sheetName val="Legend"/>
      <sheetName val="실행수주매출잔고"/>
      <sheetName val="실행수주"/>
      <sheetName val="실행매출"/>
      <sheetName val="매출비교표"/>
      <sheetName val="제품별 매출"/>
      <sheetName val="VXXX"/>
      <sheetName val="수도(갑)"/>
      <sheetName val="김포"/>
      <sheetName val="공사비 증감 구분"/>
      <sheetName val="개보수총공사비"/>
      <sheetName val="덕례배수장"/>
      <sheetName val="스크린"/>
      <sheetName val="2002양배"/>
      <sheetName val="예산운영지침"/>
      <sheetName val="담당자"/>
      <sheetName val="비용분석"/>
      <sheetName val="리포트작성요령"/>
      <sheetName val="VALUATION"/>
      <sheetName val="일용직임금"/>
      <sheetName val="Strategy"/>
      <sheetName val="임차건물"/>
      <sheetName val="예산절감"/>
      <sheetName val="매출"/>
      <sheetName val="인터넷기준"/>
      <sheetName val="합숙일정"/>
      <sheetName val="예산관리"/>
      <sheetName val="가치창조경영"/>
      <sheetName val="전략경영"/>
      <sheetName val="자금수지"/>
      <sheetName val="자금계획"/>
      <sheetName val="CVP분석"/>
      <sheetName val="재무비율분석"/>
      <sheetName val="예산귀속"/>
      <sheetName val="MODEL"/>
      <sheetName val="EXPENSE"/>
      <sheetName val="department"/>
      <sheetName val="과제"/>
      <sheetName val="국사"/>
      <sheetName val="Sheet1 (3)"/>
      <sheetName val="source별"/>
      <sheetName val="경영환경"/>
      <sheetName val="예산신청"/>
      <sheetName val="미결사항"/>
      <sheetName val="비전"/>
      <sheetName val="전략"/>
      <sheetName val="신년사"/>
      <sheetName val="오라클"/>
      <sheetName val="비용구분"/>
      <sheetName val="실적집계로직"/>
      <sheetName val="엑셀업로드"/>
      <sheetName val="투자변경"/>
      <sheetName val="비용변경"/>
      <sheetName val="비용조회"/>
      <sheetName val="투자조회"/>
      <sheetName val="변경요청"/>
      <sheetName val="통제번호등록"/>
      <sheetName val="통제번호조회"/>
      <sheetName val="통제번호테스트"/>
      <sheetName val="통제시나리오"/>
      <sheetName val="Sheet8 (2)"/>
      <sheetName val="총괄부서"/>
      <sheetName val="예산통제검토"/>
      <sheetName val="BSC"/>
      <sheetName val="체크리스트"/>
      <sheetName val="재무예측절차"/>
      <sheetName val="기업구조조정"/>
      <sheetName val="프로세스"/>
      <sheetName val="자산분류"/>
      <sheetName val="관리지표"/>
      <sheetName val="가입자현황"/>
      <sheetName val="매출액"/>
      <sheetName val="ARPU"/>
      <sheetName val="경비그룹"/>
      <sheetName val="구내통신"/>
      <sheetName val="경영과제"/>
      <sheetName val="의사결정"/>
      <sheetName val="해약"/>
      <sheetName val="활동정리"/>
      <sheetName val="일일활동"/>
      <sheetName val="Tip"/>
      <sheetName val="EVA Tree"/>
      <sheetName val="사내유치"/>
      <sheetName val="수식복사"/>
      <sheetName val="XXuxrld WideServersrsIL Q12Actc"/>
      <sheetName val="Sheet2 (2)"/>
      <sheetName val="주소"/>
      <sheetName val="NAMES"/>
      <sheetName val="stock"/>
      <sheetName val="계산계획서 "/>
      <sheetName val="OPT LIST"/>
      <sheetName val="판매계획(내수)"/>
      <sheetName val="판매계획(수출)"/>
      <sheetName val="MDL별계획"/>
      <sheetName val="비교 대 계산(갑)"/>
      <sheetName val="비교 대 계산(을)"/>
      <sheetName val="구분양식(비교 대 계산)"/>
      <sheetName val="3차 대 최종(갑)"/>
      <sheetName val="3차 대 최종(을)"/>
      <sheetName val="구분양식 (3차 대 최종)"/>
      <sheetName val="MIP양식"/>
      <sheetName val="KD양식"/>
      <sheetName val="SUB KD양식"/>
      <sheetName val="완제품KD"/>
      <sheetName val="SUBKD"/>
      <sheetName val="원단설명"/>
      <sheetName val="계산일정 "/>
      <sheetName val="계산현황"/>
      <sheetName val="원단위수정"/>
      <sheetName val="카메라"/>
      <sheetName val="steel wheel"/>
      <sheetName val="steel wheel (2)"/>
      <sheetName val="상품 데이타"/>
      <sheetName val="Chart1"/>
      <sheetName val="주간 영업표"/>
      <sheetName val="개발집계"/>
      <sheetName val="최종욱MODULE"/>
      <sheetName val="0000"/>
      <sheetName val="0001"/>
      <sheetName val="생산수량"/>
      <sheetName val="고품DATA"/>
      <sheetName val="생산월-차종"/>
      <sheetName val="접수월-차종"/>
      <sheetName val="종합분석(분석내용) (2)"/>
      <sheetName val="종합분석1 (주행거리)"/>
      <sheetName val="개선효과"/>
      <sheetName val="전차종"/>
      <sheetName val="종합분석(불만내용)"/>
      <sheetName val="ALT"/>
      <sheetName val="월보(갑)1"/>
      <sheetName val="월보(갑)2"/>
      <sheetName val="월보(갑)3"/>
      <sheetName val="월보(갑)4"/>
      <sheetName val="월보(갑)5"/>
      <sheetName val="월보(갑)6"/>
      <sheetName val="월보(갑)7"/>
      <sheetName val="월보(갑)8"/>
      <sheetName val="월보(갑)9"/>
      <sheetName val="월보(갑)10"/>
      <sheetName val="월보(갑)11"/>
      <sheetName val="월보(갑)12"/>
      <sheetName val="종합월보(을)"/>
      <sheetName val="월보(을) (1)"/>
      <sheetName val="월보(을) (2)"/>
      <sheetName val="월보(을) (3)"/>
      <sheetName val="월보(을) (4)"/>
      <sheetName val="월보(을) (5)"/>
      <sheetName val="월보(을) (6)"/>
      <sheetName val="월보(을) (7)"/>
      <sheetName val="월보(을) (8)"/>
      <sheetName val="월보(을) (9)"/>
      <sheetName val="월보(을) (10)"/>
      <sheetName val="월보(을) (11)"/>
      <sheetName val="월보(을) (12)"/>
      <sheetName val="Diablos"/>
      <sheetName val="MAIN"/>
      <sheetName val="ENG"/>
      <sheetName val="INST"/>
      <sheetName val="Sheet3 (2)"/>
      <sheetName val="Sheet3 (3)"/>
      <sheetName val="Sheet3 (4)"/>
      <sheetName val=""/>
      <sheetName val="서식지우기"/>
      <sheetName val="open"/>
      <sheetName val="가운데"/>
      <sheetName val="그리기"/>
      <sheetName val="서식지정"/>
      <sheetName val="최신가-lc"/>
      <sheetName val="최신가-sm"/>
      <sheetName val="조성표"/>
      <sheetName val="000"/>
      <sheetName val="업무시간"/>
      <sheetName val="품질동향"/>
      <sheetName val="전산메인사용법"/>
      <sheetName val="업무계획관리"/>
      <sheetName val="MACRO-수식"/>
      <sheetName val="DATA"/>
      <sheetName val="참고자료"/>
      <sheetName val="기종코드 "/>
      <sheetName val="도번부여"/>
      <sheetName val="WIA달력"/>
      <sheetName val="계산기"/>
      <sheetName val="연락망"/>
      <sheetName val="PERSONAL (2)"/>
      <sheetName val="PERSONAL (3)"/>
      <sheetName val="인원표"/>
      <sheetName val="in"/>
      <sheetName val="1"/>
      <sheetName val="공장LAY-OUT"/>
      <sheetName val="KIT"/>
      <sheetName val="CON"/>
      <sheetName val="CON (2)"/>
      <sheetName val="List1"/>
      <sheetName val="이동"/>
      <sheetName val="선지우기"/>
      <sheetName val="코드치환"/>
      <sheetName val="유령문자"/>
      <sheetName val="양식"/>
      <sheetName val="dd1834t"/>
      <sheetName val="DDA1564"/>
      <sheetName val="업무시간 (2)"/>
      <sheetName val="VBA연습"/>
      <sheetName val="서식"/>
      <sheetName val="서식2"/>
      <sheetName val="서식4"/>
      <sheetName val="개선사례"/>
      <sheetName val="공문서식"/>
      <sheetName val="결제표지 (2)"/>
      <sheetName val="결제표지"/>
      <sheetName val="결제표지 (3)"/>
      <sheetName val="____"/>
      <sheetName val="__"/>
      <sheetName val="_____ "/>
      <sheetName val="____(__)"/>
      <sheetName val="MDL___"/>
      <sheetName val="__ _ __(_)"/>
      <sheetName val="____(__ _ __)"/>
      <sheetName val="3_ _ __(_)"/>
      <sheetName val="____ (3_ _ __)"/>
      <sheetName val="MIP__"/>
      <sheetName val="KD__"/>
      <sheetName val="SUB KD__"/>
      <sheetName val="___KD"/>
      <sheetName val="____ "/>
      <sheetName val="_____"/>
      <sheetName val="___"/>
      <sheetName val="__ ___"/>
      <sheetName val="___MODULE"/>
      <sheetName val="__DATA"/>
      <sheetName val="___-__"/>
      <sheetName val="____(____) (2)"/>
      <sheetName val="____1 (____)"/>
      <sheetName val="____(____)"/>
      <sheetName val="__(_)1"/>
      <sheetName val="__(_)2"/>
      <sheetName val="__(_)3"/>
      <sheetName val="__(_)4"/>
      <sheetName val="__(_)5"/>
      <sheetName val="__(_)6"/>
      <sheetName val="__(_)7"/>
      <sheetName val="__(_)8"/>
      <sheetName val="__(_)9"/>
      <sheetName val="__(_)10"/>
      <sheetName val="__(_)11"/>
      <sheetName val="__(_)12"/>
      <sheetName val="____(_)"/>
      <sheetName val="__(_) (1)"/>
      <sheetName val="__(_) (2)"/>
      <sheetName val="__(_) (3)"/>
      <sheetName val="__(_) (4)"/>
      <sheetName val="__(_) (5)"/>
      <sheetName val="__(_) (6)"/>
      <sheetName val="__(_) (7)"/>
      <sheetName val="__(_) (8)"/>
      <sheetName val="__(_) (9)"/>
      <sheetName val="__(_) (10)"/>
      <sheetName val="__(_) (11)"/>
      <sheetName val="__(_) (12)"/>
      <sheetName val="종기長2"/>
      <sheetName val="TEAM"/>
      <sheetName val="원가통보"/>
      <sheetName val="제안"/>
      <sheetName val="기록표"/>
      <sheetName val="96실적"/>
      <sheetName val="총괄,97"/>
      <sheetName val="96계획"/>
      <sheetName val="MA주행"/>
      <sheetName val="평가수정"/>
      <sheetName val="Hoja1"/>
      <sheetName val="INDEX"/>
      <sheetName val="철판사급"/>
      <sheetName val="PRES"/>
      <sheetName val="원가계산"/>
      <sheetName val="구표준"/>
      <sheetName val="외주press"/>
      <sheetName val="현대PRESS"/>
      <sheetName val="신표준"/>
      <sheetName val="A"/>
      <sheetName val="TKCS2 (2)"/>
      <sheetName val="TKCS1 (2)"/>
      <sheetName val="TKCS1"/>
      <sheetName val="clech3"/>
      <sheetName val="TH KP"/>
      <sheetName val="C - Tinh"/>
      <sheetName val="QT"/>
      <sheetName val="daodat"/>
      <sheetName val="VCdatthua"/>
      <sheetName val="Hoantra"/>
      <sheetName val="Chia thau"/>
      <sheetName val="DM chi tiet"/>
      <sheetName val="TT-khoiluong"/>
      <sheetName val=" Nhan cong"/>
      <sheetName val="Gia tri vat tu"/>
      <sheetName val="A cap"/>
      <sheetName val="______"/>
      <sheetName val="_"/>
      <sheetName val="1_"/>
      <sheetName val="___ (2)"/>
      <sheetName val="BOQ(__)"/>
      <sheetName val="bm___(B__)"/>
      <sheetName val="_______"/>
      <sheetName val="_BM"/>
      <sheetName val="____ (2)"/>
      <sheetName val="__(__)"/>
      <sheetName val="__ "/>
      <sheetName val="_____ (2)"/>
      <sheetName val="____ 1-3"/>
      <sheetName val="____4-20"/>
      <sheetName val="__(__) (2)"/>
      <sheetName val="__ (2)"/>
      <sheetName val="2001____"/>
      <sheetName val="2001____(__)"/>
      <sheetName val="_2001____(__)"/>
      <sheetName val="K_"/>
      <sheetName val="L__"/>
      <sheetName val="G"/>
      <sheetName val="qui che"/>
      <sheetName val="Thu lao"/>
      <sheetName val="An trua T1"/>
      <sheetName val="Luong thang 1(1)"/>
      <sheetName val="PA chia luong T1(2)"/>
      <sheetName val="Tong hop luong T1"/>
      <sheetName val="PROFILE"/>
      <sheetName val="TH-Dien"/>
      <sheetName val="PÿRSO(AL"/>
      <sheetName val="T1"/>
      <sheetName val="T2"/>
      <sheetName val="T3"/>
      <sheetName val="T4"/>
      <sheetName val="T5"/>
      <sheetName val="T6"/>
      <sheetName val="T7"/>
      <sheetName val="T8"/>
      <sheetName val="T9"/>
      <sheetName val="T10"/>
      <sheetName val="T11"/>
      <sheetName val="T12"/>
      <sheetName val="CT Thang Mo"/>
      <sheetName val="TONGKE1P"/>
      <sheetName val="FD"/>
      <sheetName val="GI"/>
      <sheetName val="EE (3)"/>
      <sheetName val="PAVEMENT"/>
      <sheetName val="TRAFFIC"/>
      <sheetName val="DONVIBAN"/>
      <sheetName val="NGUON"/>
      <sheetName val="PÿRSO(AL "/>
      <sheetName val="??"/>
      <sheetName val="1?"/>
      <sheetName val="??? (2)"/>
      <sheetName val="???"/>
      <sheetName val="BOQ(??)"/>
      <sheetName val="????"/>
      <sheetName val="bm???(B??)"/>
      <sheetName val="???????"/>
      <sheetName val="?BM"/>
      <sheetName val="???? (2)"/>
      <sheetName val="??(??)"/>
      <sheetName val="?? "/>
      <sheetName val="????? (2)"/>
      <sheetName val="?????"/>
      <sheetName val="???? 1-3"/>
      <sheetName val="????4-20"/>
      <sheetName val="????(??)"/>
      <sheetName val="??????"/>
      <sheetName val="??(??) (2)"/>
      <sheetName val="]????"/>
      <sheetName val="?? (2)"/>
      <sheetName val="2001????"/>
      <sheetName val="2001????(??)"/>
      <sheetName val="?2001????(??)"/>
      <sheetName val="K?"/>
      <sheetName val="L??"/>
      <sheetName val="Bangtra"/>
      <sheetName val="Thongso Old"/>
      <sheetName val="Thongso"/>
      <sheetName val="Bang"/>
      <sheetName val="Reference"/>
      <sheetName val="Class"/>
      <sheetName val="MoneyUnicode"/>
    </sheetNames>
    <definedNames>
      <definedName name="TLTH1" sheetId="5"/>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dinh muc C DZ 328耵"/>
      <sheetName val="MTL$-INTER"/>
      <sheetName val="dinh muc C DZ 328?"/>
      <sheetName val="TONG KE DZ 0_4 KV"/>
      <sheetName val="TL rieng"/>
      <sheetName val="PHAN DS 22 KV"/>
      <sheetName val="chi tiet TBA"/>
      <sheetName val="CHITIET VL-NC-TT-3p"/>
      <sheetName val="VCV-BE-TONG"/>
      <sheetName val="Bia TQT"/>
      <sheetName val="DTCT"/>
      <sheetName val="Package1"/>
      <sheetName val="Package2"/>
      <sheetName val="Package3"/>
      <sheetName val="Package4"/>
      <sheetName val="Package5"/>
      <sheetName val="Summary"/>
      <sheetName val="Sheet2"/>
      <sheetName val="Sheet1"/>
      <sheetName val="Temp"/>
      <sheetName val="CHITIET VL-NC"/>
      <sheetName val="DON GIA"/>
      <sheetName val="NC"/>
      <sheetName val="TNHCHINH"/>
      <sheetName val="Noisuy"/>
      <sheetName val="tra-vat-lieu"/>
      <sheetName val="nhan cong"/>
      <sheetName val="HSTV"/>
      <sheetName val="Work-Condition"/>
      <sheetName val="Sheet3"/>
      <sheetName val="GVL"/>
      <sheetName val="nhan_cong"/>
      <sheetName val="Du bao LL xe"/>
      <sheetName val="HelpMe"/>
      <sheetName val="K.Tra do vong dan hoi"/>
      <sheetName val="Tinh truot"/>
      <sheetName val="Tinh Keo uon"/>
      <sheetName val="Cac bang tra"/>
      <sheetName val="About"/>
      <sheetName val="Sheet0"/>
      <sheetName val="NEW-PANEL"/>
      <sheetName val="TONG HOP"/>
      <sheetName val="Abutment"/>
      <sheetName val="CHITIET VL_NC_TT1p"/>
      <sheetName val="TONGKE3p"/>
      <sheetName val="LoaiDay"/>
      <sheetName val="CTbe tong"/>
      <sheetName val="CTDZ 0.4+cto"/>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DZ 0.4"/>
      <sheetName val="TT04"/>
      <sheetName val="TH-XL"/>
      <sheetName val="MTL(AG)"/>
      <sheetName val="PLQN99"/>
      <sheetName val="äp_x0007_07.5102_x0007_07.51024Hoäp noái c"/>
      <sheetName val="Gia"/>
      <sheetName val="CTDZ6kv (gd1) "/>
      <sheetName val="CTDZ 0.4+cto (GD1)"/>
      <sheetName val="CTTBA (gd1)"/>
      <sheetName val="XL4Poppy"/>
      <sheetName val="dongia"/>
      <sheetName val="CaMay"/>
      <sheetName val="DGiaT"/>
      <sheetName val="DGiaTN"/>
      <sheetName val="TT"/>
      <sheetName val="DZ 35"/>
      <sheetName val="Cto"/>
      <sheetName val="äp?_x0007_07.5102_x0007_07.51024Hoäp noái c"/>
      <sheetName val="Du Toan"/>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4"/>
      <sheetName val="Sheet5"/>
      <sheetName val="Sheet6"/>
      <sheetName val="XL4Test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ct luong "/>
      <sheetName val="Nhap 6T"/>
      <sheetName val="baocaochinh(qui1.05) (DC)"/>
      <sheetName val="Ctuluongq.1.05"/>
      <sheetName val="BANG PHAN BO qui1.05(DC)"/>
      <sheetName val="BANG PHAN BO quiII.05"/>
      <sheetName val="bao cac cinh Qui II-2005"/>
      <sheetName val="tbiGvattu_Acap"/>
      <sheetName val="daysu_    ien"/>
      <sheetName val="XA 81K 8421"/>
      <sheetName val="DON GIA TRAM (3)"/>
      <sheetName val="V.c noi bo"/>
      <sheetName val="lfat_tram"/>
      <sheetName val="dnc4"/>
      <sheetName val="DG"/>
      <sheetName val=" Phu"/>
      <sheetName val="DG CANTHO"/>
      <sheetName val="Dutoan KL"/>
      <sheetName val="PT VATTU"/>
      <sheetName val="BV  "/>
      <sheetName val="NV-TCay"/>
      <sheetName val="Phep NV-BV-TCay"/>
      <sheetName val="tamung"/>
      <sheetName val="10000000"/>
      <sheetName val="THVT"/>
      <sheetName val="nen"/>
      <sheetName val="mat"/>
      <sheetName val="cong"/>
      <sheetName val="vua"/>
      <sheetName val="rph"/>
      <sheetName val="dtoan"/>
      <sheetName val="dtoan -ctiet"/>
      <sheetName val="dt-kphi"/>
      <sheetName val="dt-kphi (2)"/>
      <sheetName val="dt-kphi-ctiet"/>
      <sheetName val="bth-kphi"/>
      <sheetName val="Thuc thanh"/>
      <sheetName val="QL1A-QL1A moi"/>
      <sheetName val="C.Bong Lang"/>
      <sheetName val="Vanh dai III (TKKT)"/>
      <sheetName val="SL-NC-MB"/>
      <sheetName val="CX-AD-LC"/>
      <sheetName val="Cau-YBai-Tam"/>
      <sheetName val="KluongKm2,4"/>
      <sheetName val="B.cao"/>
      <sheetName val="T.tiet"/>
      <sheetName val="T.N"/>
      <sheetName val="VL"/>
      <sheetName val="MAY"/>
      <sheetName val="DG CAU"/>
      <sheetName val="THOP CAU"/>
      <sheetName val="TLP CAU"/>
      <sheetName val="DAKT1"/>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boHoan"/>
      <sheetName val="Congty"/>
      <sheetName val="VPPN"/>
      <sheetName val="XN74"/>
      <sheetName val="XN54"/>
      <sheetName val="XN33"/>
      <sheetName val="NK96"/>
      <sheetName val="TH"/>
      <sheetName val="ETH"/>
      <sheetName val="1"/>
      <sheetName val="2"/>
      <sheetName val="3"/>
      <sheetName val="4"/>
      <sheetName val="7"/>
      <sheetName val="DT1"/>
      <sheetName val="DT2"/>
      <sheetName val="KTQT-AFC"/>
      <sheetName val="CLDG"/>
      <sheetName val="CLKL"/>
      <sheetName val="Bang du toan"/>
      <sheetName val="Bu gia"/>
      <sheetName val="PT vat tu"/>
      <sheetName val="PTVT"/>
      <sheetName val="solieu"/>
      <sheetName val="PLV"/>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Nam 2001"/>
      <sheetName val="Tang TSCD 98-02"/>
      <sheetName val="BIEN DONG"/>
      <sheetName val="TSCD 2001"/>
      <sheetName val="Quy 1-2002"/>
      <sheetName val="Quy 2-2002"/>
      <sheetName val="Quy 3-2002"/>
      <sheetName val="Quy 4-02"/>
      <sheetName val="C.     Lang"/>
      <sheetName val="XN79"/>
      <sheetName val="CTMT"/>
      <sheetName val="QL1A-QL1Q moi"/>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TK331D"/>
      <sheetName val="334 d"/>
      <sheetName val="NCong-Day-Su"/>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iathanh1"/>
      <sheetName val="ɂIEN DONG"/>
      <sheetName val="lt-tl"/>
      <sheetName val="px3-tl"/>
      <sheetName val="px1-tl"/>
      <sheetName val="vp-tl"/>
      <sheetName val="px2,tb-tl"/>
      <sheetName val="th-qt"/>
      <sheetName val="bqt"/>
      <sheetName val="tl-khovt"/>
      <sheetName val="dtkhovt"/>
      <sheetName val="Sheet17"/>
      <sheetName val="Sheet18"/>
      <sheetName val="DG "/>
      <sheetName val="Tai khoan"/>
      <sheetName val="C.   ( Lang"/>
      <sheetName val="Maumo)"/>
      <sheetName val="Tonchop"/>
      <sheetName val="HK1"/>
      <sheetName val="HK2"/>
      <sheetName val="CANAM"/>
      <sheetName val="Tojg KLBS"/>
      <sheetName val="P_x000c_V"/>
      <sheetName val="MTO REV.0"/>
      <sheetName val="DG CA?"/>
      <sheetName val="XL@Test5"/>
      <sheetName val="¶"/>
      <sheetName val="TTDZ22"/>
      <sheetName val="BGThau_x0008_0000000_x0001__x0006_Sheet1_x0008_To"/>
      <sheetName val="S`eet12"/>
      <sheetName val="XHXPXXX1"/>
      <sheetName val="0000000!"/>
      <sheetName val="To tri.h"/>
      <sheetName val="cnHoan"/>
      <sheetName val="V_x0010_PN"/>
      <sheetName val="KH-Q1,Q2,01"/>
      <sheetName val="dmuc"/>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2-2002"/>
      <sheetName val="Bu gi`"/>
      <sheetName val="KK bo sung"/>
      <sheetName val="?IEN DONG"/>
      <sheetName val="S29_x0007_S"/>
      <sheetName val="Ünh m÷c"/>
      <sheetName val="THPDMoi  (2)"/>
      <sheetName val="dongia (2)"/>
      <sheetName val="gtrinh"/>
      <sheetName val="phuluc1"/>
      <sheetName val="TONG HOP VL-NC"/>
      <sheetName val="lam-moi"/>
      <sheetName val="chitiet"/>
      <sheetName val="TONGKE3p "/>
      <sheetName val="TH VL, NC, DDHT Thanhphuoc"/>
      <sheetName val="#REF"/>
      <sheetName val="thao-go"/>
      <sheetName val="TONGKE-HT"/>
      <sheetName val="LKVL-CK-HT-GD1"/>
      <sheetName val="t-h HA THE"/>
      <sheetName val="CHITIET VL-NC-TT -1p"/>
      <sheetName val="TONG HOP VL-NC TT"/>
      <sheetName val="TH XL"/>
      <sheetName val="VC"/>
      <sheetName val="Tiepdia"/>
      <sheetName val="TDTKP"/>
      <sheetName val="TDTKP1"/>
      <sheetName val="KPVC-BD "/>
      <sheetName val="NHANCONG"/>
      <sheetName val="tuong"/>
      <sheetName val="Girder"/>
      <sheetName val="Tendon"/>
      <sheetName val="XL4Te3t5"/>
      <sheetName val="DO AM DT"/>
      <sheetName val="Tang TRCD 98-02"/>
      <sheetName val="TSCD 2000"/>
      <sheetName val="XNGBQI-01 (02)"/>
      <sheetName val="CHIET TINH TBA"/>
      <sheetName val="PPVT"/>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çha tri SX"/>
      <sheetName val="So Conç!îfhiep"/>
      <sheetName val="4_x0004_XN54_x0004_XN33_x0004_NK96_x0006_Sheet4"/>
      <sheetName val="DG CA_"/>
      <sheetName val="_IEN DONG"/>
      <sheetName val="BGThau_x0008_"/>
      <sheetName val="Q3-01-duyet"/>
      <sheetName val="XNGBQII-_x0010_4 (3)"/>
      <sheetName val="CTdoanh thu 2005"/>
      <sheetName val="GVL-NC-M"/>
      <sheetName val="M+MC"/>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a201"/>
      <sheetName val="NHAN CWNG"/>
      <sheetName val="DT1________"/>
      <sheetName val="Quy_2-2002"/>
      <sheetName val="DT1_"/>
      <sheetName val="S29_x0007___S"/>
      <sheetName val="S29_x0007__S"/>
      <sheetName val="ctTBA"/>
      <sheetName val="Bang TK goc"/>
      <sheetName val="DGchitiet "/>
      <sheetName val="INV"/>
      <sheetName val="XXXXXXX2"/>
      <sheetName val="XXXXXXX3"/>
      <sheetName val="XXXXXXX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ptdg"/>
      <sheetName val="Km227Э227_838s,"/>
      <sheetName val="Sheetr"/>
      <sheetName val="Km225_838-228_100"/>
      <sheetName val="Quy $-02"/>
      <sheetName val="MTO REV.2(ARMOR)"/>
      <sheetName val="CĮ     Lang"/>
      <sheetName val="쫀䃝Z"/>
      <sheetName val="¢é@Z_x000d__x0004_"/>
      <sheetName val="BGThau_x0008_0000000_x0001__x0006_Sheet1_x0008_To dr"/>
      <sheetName val="NHAN"/>
      <sheetName val="Thuc_thanh"/>
      <sheetName val="QL1A-QL1A_moi"/>
      <sheetName val="C_Bong_Lang"/>
      <sheetName val="Vanh_dai_III_(TKKT)"/>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Hạng mục 2"/>
      <sheetName val="XNGBQIV-02)"/>
      <sheetName val="DTCTtallu"/>
      <sheetName val="CT"/>
      <sheetName val="4_x0004_"/>
      <sheetName val="Na2"/>
      <sheetName val="coctuatrenda"/>
      <sheetName val="tienluong"/>
      <sheetName val="CI     Lang"/>
      <sheetName val="DO_AM_DT"/>
      <sheetName val="ɂIEN_DONG"/>
      <sheetName val="DG_CA?"/>
      <sheetName val="Vong KLBS"/>
      <sheetName val="¢é@Z_x000a__x0004_"/>
      <sheetName val="Pier"/>
      <sheetName val="Pile"/>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KTQT-AF_x0003_"/>
      <sheetName val="KLDGT_x0014_&lt;120%"/>
      <sheetName val="Congt9"/>
      <sheetName val="Km227?227_838s,"/>
      <sheetName val="??Z"/>
      <sheetName val="name"/>
      <sheetName val="c`i tiet KHM"/>
      <sheetName val="CPQL"/>
      <sheetName val="THCPQL"/>
      <sheetName val="Khoi luong"/>
      <sheetName val="Na2€01"/>
      <sheetName val="H?ng m?c 2"/>
      <sheetName val="Exterior Walls Finishes"/>
      <sheetName val="Km23"/>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G  ᲌Ա_x0004_窰԰"/>
      <sheetName val="_x0001__x0002_ƤŐ㋎˴"/>
      <sheetName val="GIAVLIEU"/>
      <sheetName val="€¢é@Z_x000d__x0004_"/>
      <sheetName val="Hedging"/>
      <sheetName val="mtk_b"/>
      <sheetName val="Du kien DT 9 thang de fop"/>
      <sheetName val="_x0017_[Q3-01-duyet.xls]Maumo)?"/>
      <sheetName val="?IEN_DONG"/>
      <sheetName val="TTTram"/>
      <sheetName val="C?     Lang"/>
      <sheetName val="[Q3-01-duyet.xlsUboHoan"/>
      <sheetName val="00000003"/>
      <sheetName val="Tgng hop CP T10"/>
      <sheetName val="TT_10KV"/>
      <sheetName val="��nh m�c"/>
      <sheetName val="Na2�01"/>
      <sheetName val="S�eet9"/>
      <sheetName val="�ha tri SX"/>
      <sheetName val="So Con�!�fhiep"/>
      <sheetName val="XL��est5"/>
      <sheetName val="���@Z_x000d__x0004_"/>
      <sheetName val="Tai_khկ缀"/>
      <sheetName val=" (2)"/>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DG_CA_"/>
      <sheetName val="SDH TP"/>
      <sheetName val="XN²-05 (02)"/>
      <sheetName val="XN²"/>
      <sheetName val="Thep-MatCat"/>
      <sheetName val="Kiem-Toan"/>
      <sheetName val="NhapSL"/>
      <sheetName val="Vanh dai II^ÀÏ"/>
      <sheetName val="ThongSo"/>
      <sheetName val="B-B"/>
      <sheetName val="Analysis"/>
      <sheetName val="C-C"/>
      <sheetName val="D-D"/>
      <sheetName val="Tonghmp"/>
      <sheetName val="KLDGTT&lt;120'"/>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é@Z_x000a__x0004_"/>
      <sheetName val="Km033s,"/>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DG _x0000__x0000__x0000__x0000__x0000__x0000__x0000__x0000__x0000__x0009__x0000_᲌Ա_x0000__x0004__x0000__x0000__x0000__x0000__x0000__x0000_窰԰_x0000__x0000__x0000__x0000__x0000_"/>
      <sheetName val="RecoveredExternalLink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sheetData sheetId="460"/>
      <sheetData sheetId="461"/>
      <sheetData sheetId="462"/>
      <sheetData sheetId="463"/>
      <sheetData sheetId="464"/>
      <sheetData sheetId="465"/>
      <sheetData sheetId="466"/>
      <sheetData sheetId="467" refreshError="1"/>
      <sheetData sheetId="468" refreshError="1"/>
      <sheetData sheetId="469"/>
      <sheetData sheetId="470"/>
      <sheetData sheetId="471" refreshError="1"/>
      <sheetData sheetId="472" refreshError="1"/>
      <sheetData sheetId="473"/>
      <sheetData sheetId="474"/>
      <sheetData sheetId="475"/>
      <sheetData sheetId="476"/>
      <sheetData sheetId="477"/>
      <sheetData sheetId="478"/>
      <sheetData sheetId="479" refreshError="1"/>
      <sheetData sheetId="480" refreshError="1"/>
      <sheetData sheetId="48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refreshError="1"/>
      <sheetData sheetId="530" refreshError="1"/>
      <sheetData sheetId="531" refreshError="1"/>
      <sheetData sheetId="532"/>
      <sheetData sheetId="533" refreshError="1"/>
      <sheetData sheetId="534"/>
      <sheetData sheetId="535"/>
      <sheetData sheetId="536"/>
      <sheetData sheetId="537" refreshError="1"/>
      <sheetData sheetId="538"/>
      <sheetData sheetId="539"/>
      <sheetData sheetId="540"/>
      <sheetData sheetId="541"/>
      <sheetData sheetId="542"/>
      <sheetData sheetId="543"/>
      <sheetData sheetId="544"/>
      <sheetData sheetId="545" refreshError="1"/>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sheetData sheetId="560"/>
      <sheetData sheetId="561" refreshError="1"/>
      <sheetData sheetId="562" refreshError="1"/>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sheetData sheetId="622"/>
      <sheetData sheetId="623"/>
      <sheetData sheetId="624"/>
      <sheetData sheetId="625" refreshError="1"/>
      <sheetData sheetId="626"/>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refreshError="1"/>
      <sheetData sheetId="774" refreshError="1"/>
      <sheetData sheetId="775" refreshError="1"/>
      <sheetData sheetId="776"/>
      <sheetData sheetId="777" refreshError="1"/>
      <sheetData sheetId="778" refreshError="1"/>
      <sheetData sheetId="779" refreshError="1"/>
      <sheetData sheetId="780"/>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refreshError="1"/>
      <sheetData sheetId="824" refreshError="1"/>
      <sheetData sheetId="825" refreshError="1"/>
      <sheetData sheetId="826" refreshError="1"/>
      <sheetData sheetId="827" refreshError="1"/>
      <sheetData sheetId="828" refreshError="1"/>
      <sheetData sheetId="829"/>
      <sheetData sheetId="830" refreshError="1"/>
      <sheetData sheetId="831" refreshError="1"/>
      <sheetData sheetId="832" refreshError="1"/>
      <sheetData sheetId="833" refreshError="1"/>
      <sheetData sheetId="834"/>
      <sheetData sheetId="835" refreshError="1"/>
      <sheetData sheetId="836"/>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hoasenbosung"/>
      <sheetName val="TVL"/>
      <sheetName val="Tongke"/>
      <sheetName val="TONG KE DZ 0.4 KV"/>
      <sheetName val="15-05-08"/>
      <sheetName val="BB tuan"/>
      <sheetName val="BB ngay"/>
      <sheetName val="Sheet3"/>
      <sheetName val="DO AM DT"/>
      <sheetName val="DTXL"/>
      <sheetName val="Tong_ke"/>
      <sheetName val="TL rieng"/>
      <sheetName val="Open"/>
      <sheetName val="Function"/>
      <sheetName val="Noisuy-LLL"/>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Mau"/>
      <sheetName val="ptdg"/>
      <sheetName val="QTXD"/>
      <sheetName val="NEW-PANEL"/>
      <sheetName val="CDTK"/>
      <sheetName val="Thuc thanh"/>
      <sheetName val="B-B"/>
      <sheetName val="Analysis"/>
      <sheetName val="C-C"/>
      <sheetName val="D-D"/>
      <sheetName val="CPQL"/>
      <sheetName val="THCPQL"/>
      <sheetName val="TTDZ22"/>
      <sheetName val="Tai khoan"/>
      <sheetName val="DI-ESTI"/>
      <sheetName val="gVL"/>
      <sheetName val="Pier"/>
      <sheetName val="Pile"/>
      <sheetName val="DTCT"/>
      <sheetName val="VC"/>
      <sheetName val="chitiet"/>
      <sheetName val="ESTI."/>
      <sheetName val="NHATK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G3285"/>
      <sheetName val="TongРke 3 pha AN PHU"/>
      <sheetName val="Liet ke vat tu DZT_x0003_1 pha"/>
      <sheetName val="tong du toan"/>
      <sheetName val="KH-Q1,Q2,01"/>
      <sheetName val="Tra_bang"/>
      <sheetName val="Don gia Soc Trang"/>
      <sheetName val="TL rieng"/>
      <sheetName val="Liet ke vat tu DZT_x0003_"/>
      <sheetName val="HuonB dan"/>
      <sheetName val="Bang phan tru TT3 pha "/>
      <sheetName val="Liet ke vat tu DZTT3 pha"/>
      <sheetName val="Pong ke 3 pha ANPHU"/>
      <sheetName val="cdps"/>
      <sheetName val="PT"/>
      <sheetName val="Bang phan tru TT?3 pha "/>
      <sheetName val="Liet ke vat tu DZTT?3 pha"/>
      <sheetName val="Pong ke 3 pha AN?PHU"/>
      <sheetName val="Liet ke vat tu DZT_x0003_?1 pha"/>
      <sheetName val="dtct cong"/>
      <sheetName val="tra-vat-lieu"/>
      <sheetName val="Bang phan tru TT"/>
      <sheetName val="Liet ke vat tu DZTT"/>
      <sheetName val="Pong ke 3 pha AN"/>
      <sheetName val="Bang phan tru TT_3 pha "/>
      <sheetName val="Liet ke vat tu DZTT_3 pha"/>
      <sheetName val="Pong ke 3 pha AN_PHU"/>
      <sheetName val="Tong?ke 3 pha AN PHU"/>
      <sheetName val="TT_0,4KV"/>
      <sheetName val="SLBD"/>
      <sheetName val="Liet ke vat tu DZT_x0003__1 pha"/>
      <sheetName val="Tong_ke 3 pha AN PHU"/>
      <sheetName val="NHATKY"/>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Liet_ke_vat_tu_DZT1_pha"/>
      <sheetName val="tong_du_toan"/>
      <sheetName val="dongia"/>
      <sheetName val="Inputs"/>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TKP"/>
      <sheetName val="DK-KH"/>
      <sheetName val="Dinh nghia"/>
    </sheetNames>
    <sheetDataSet>
      <sheetData sheetId="0" refreshError="1">
        <row r="46">
          <cell r="D46">
            <v>102178908.57728347</v>
          </cell>
          <cell r="E46">
            <v>244169100.16579708</v>
          </cell>
          <cell r="F46">
            <v>1418312001.0819573</v>
          </cell>
          <cell r="H46">
            <v>408817874.18075442</v>
          </cell>
        </row>
      </sheetData>
      <sheetData sheetId="1" refreshError="1">
        <row r="9">
          <cell r="F9">
            <v>283455000</v>
          </cell>
        </row>
      </sheetData>
      <sheetData sheetId="2"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n 1 dot 1"/>
      <sheetName val="Lan 2 dot 1"/>
      <sheetName val="Sheet3"/>
      <sheetName val="XL4Poppy"/>
      <sheetName val="giathanh1"/>
      <sheetName val="dtct cong"/>
      <sheetName val="4"/>
      <sheetName val="Lan_1_dot_1"/>
      <sheetName val="Lan_2_dot_1"/>
      <sheetName val="TDTKP"/>
      <sheetName val="DK-KH"/>
    </sheetNames>
    <sheetDataSet>
      <sheetData sheetId="0"/>
      <sheetData sheetId="1"/>
      <sheetData sheetId="2"/>
      <sheetData sheetId="3" refreshError="1">
        <row r="15">
          <cell r="A15" t="b">
            <v>1</v>
          </cell>
        </row>
      </sheetData>
      <sheetData sheetId="4" refreshError="1"/>
      <sheetData sheetId="5" refreshError="1"/>
      <sheetData sheetId="6" refreshError="1"/>
      <sheetData sheetId="7"/>
      <sheetData sheetId="8"/>
      <sheetData sheetId="9" refreshError="1"/>
      <sheetData sheetId="1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ESTI_"/>
      <sheetName val="?? MTL"/>
      <sheetName val="?? DI"/>
      <sheetName val="__ MTL"/>
      <sheetName val="__ DI"/>
      <sheetName val="XL4Poppy"/>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KH_Q1_Q2_01"/>
      <sheetName val="KLXL"/>
      <sheetName val="P. tich"/>
      <sheetName val="THCT"/>
      <sheetName val="THDZ0,4"/>
      <sheetName val="TH DZ35"/>
      <sheetName val="THTram"/>
      <sheetName val="BD"/>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CT-TBA"/>
      <sheetName val="gvl"/>
      <sheetName val="Sheet1"/>
      <sheetName val="ct luong "/>
      <sheetName val="Nhap 6T"/>
      <sheetName val="baocaochinh(qui1.05) (DC)"/>
      <sheetName val="Ctuluongq.1.05"/>
      <sheetName val="BANG PHAN BO qui1.05(DC)"/>
      <sheetName val="BANG PHAN BO quiII.05"/>
      <sheetName val="bao cac cinh Qui II-2005"/>
      <sheetName val="ESTI."/>
      <sheetName val="DI-ESTI"/>
      <sheetName val=""/>
      <sheetName val="TIEN VAY "/>
      <sheetName val="TIEN GOI"/>
      <sheetName val="UOC THUC HIEN TNDN"/>
      <sheetName val="SO CAI TM"/>
      <sheetName val="QUY TM"/>
      <sheetName val="NHAT KY CHI TIEN"/>
      <sheetName val="NVS DLDN"/>
      <sheetName val="HOA KHANH -HUE"/>
      <sheetName val="TO 48 C"/>
      <sheetName val="TTDIEN2"/>
      <sheetName val="HOA XUAN"/>
      <sheetName val="XT AN DON"/>
      <sheetName val="MR 110KV"/>
      <sheetName val="TBA 220 DS"/>
      <sheetName val="MONG TRU"/>
      <sheetName val="110 EAKAR"/>
      <sheetName val="VPXN"/>
      <sheetName val="HR TBA 500"/>
      <sheetName val="QUAN 3"/>
      <sheetName val="TRAM LAP HUE"/>
      <sheetName val="CQuang Q11"/>
      <sheetName val="TBA 110 Lao Bao"/>
      <sheetName val="DZ DH LBao"/>
      <sheetName val="Vi tri 268"/>
      <sheetName val="Da nhim NT"/>
      <sheetName val="TBA 220 HKhanh"/>
      <sheetName val="Vi tri 53,60"/>
      <sheetName val="XUAN HA"/>
      <sheetName val="NX CO KHI"/>
      <sheetName val="TBA 110 HKhanh"/>
      <sheetName val="DTHH"/>
      <sheetName val="DTgiaothau"/>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_x0003_to"/>
      <sheetName val="TT_10KV"/>
      <sheetName val="D} Toan"/>
      <sheetName val="dongia (2)"/>
      <sheetName val="gtrinh"/>
      <sheetName val="lam-moi"/>
      <sheetName val="chitiet"/>
      <sheetName val="giathanh1"/>
      <sheetName val="DONGIA"/>
      <sheetName val="thao-go"/>
      <sheetName val="#REF"/>
      <sheetName val="TH XL"/>
      <sheetName val="VC"/>
      <sheetName val="Tiepdia"/>
      <sheetName val="CHITIET VL-NC"/>
      <sheetName val="Sheet1"/>
      <sheetName val="Sheet2"/>
      <sheetName val="Sheet3"/>
      <sheetName val="XL4Poppy"/>
      <sheetName val="Tong hop"/>
      <sheetName val="MTO REV.2(ARMOR)"/>
      <sheetName val="CT35"/>
      <sheetName val="Thuc thanh"/>
      <sheetName val="BCDKT HopNhat"/>
      <sheetName val="BCKQKD-HopNhat"/>
      <sheetName val="NV NSNN HopNhat"/>
      <sheetName val="QT TNDN-HopNhat"/>
      <sheetName val="TM PI HopNhat"/>
      <sheetName val="TM PII-CT"/>
      <sheetName val="CashFlow-HopNhat"/>
      <sheetName val="00000000"/>
      <sheetName val="Name"/>
      <sheetName val="KH_Q1_Q2_01"/>
      <sheetName val="Du Toa"/>
      <sheetName val="M"/>
      <sheetName val="B"/>
      <sheetName val="ESTI."/>
      <sheetName val="DI-ESTI"/>
      <sheetName val="KBSD"/>
      <sheetName val="TTDZ22"/>
      <sheetName val="IBASE"/>
      <sheetName val="CD 2001"/>
      <sheetName val="DMTK"/>
      <sheetName val="TONGKE1P"/>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 val="_x005f_x0003_to"/>
      <sheetName val="dnngia (2)"/>
      <sheetName val="nhan cong"/>
      <sheetName val="THKP"/>
      <sheetName val="§gi¸"/>
      <sheetName val="BK04"/>
      <sheetName val="CT-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dongia"/>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QUDET"/>
      <sheetName val="Qheet9"/>
      <sheetName val="he_so"/>
      <sheetName val="Gia_vat_tu"/>
      <sheetName val="TH_DA"/>
      <sheetName val="Chiet_tinh"/>
      <sheetName val="vat_tu_thu_hoi"/>
      <sheetName val="PT VATTU"/>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Solieu"/>
      <sheetName val="Giacamay"/>
      <sheetName val="THTL"/>
      <sheetName val="luong"/>
      <sheetName val="Sheet1"/>
      <sheetName val="StartUp"/>
      <sheetName val="Sheet2"/>
      <sheetName val="Sheet3"/>
      <sheetName val="TDTKP"/>
      <sheetName val="TONGKE3p "/>
      <sheetName val="Cto"/>
      <sheetName val="he_so1"/>
      <sheetName val="Gia_vat_tu1"/>
      <sheetName val="TH_DA1"/>
      <sheetName val="Chiet_tinh1"/>
      <sheetName val="vat_tu_thu_hoi1"/>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TT35"/>
      <sheetName val="Danh muc"/>
      <sheetName val="thiet bi(nb)1"/>
      <sheetName val="P.yeu cau 2"/>
      <sheetName val="thiet bi 3"/>
      <sheetName val="Ha vach(nb) 4"/>
      <sheetName val="P.yeu cau 5"/>
      <sheetName val="Ha vach 6"/>
      <sheetName val="K tao lo(nb) 7"/>
      <sheetName val="Dung dich khoan (nb) 8"/>
      <sheetName val="NT cot thep (nb) 9"/>
      <sheetName val="NT sonic (nb)10"/>
      <sheetName val="vat lieu (nb)11"/>
      <sheetName val="Do BT (nb) 12"/>
      <sheetName val="P.yeu cau 13"/>
      <sheetName val="K tao lo 14"/>
      <sheetName val="Dung dich khoan 15"/>
      <sheetName val="NT cot thep 16"/>
      <sheetName val="NT sonic 17"/>
      <sheetName val="vat lieu 18"/>
      <sheetName val="Do BT19"/>
      <sheetName val="BB lay mau BT 20"/>
      <sheetName val="BB tong hop TGTC 21"/>
      <sheetName val="P.yeu cau 22"/>
      <sheetName val="000000"/>
      <sheetName val="P.yeu cau 23"/>
      <sheetName val="Theo doi bom vua 24"/>
      <sheetName val="P.yeu cau 23 (2)"/>
      <sheetName val="Bao cao CKN"/>
      <sheetName val="instrument"/>
      <sheetName val="DG "/>
      <sheetName val="Tienlg"/>
      <sheetName val="CHIET TINH DZ 0,4 KV "/>
      <sheetName val="CHIET TINH DZ 35 KV"/>
      <sheetName val="CHIET TINH TBA "/>
      <sheetName val="CHIET TINH CCT "/>
      <sheetName val="NC"/>
      <sheetName val="vua(c)"/>
      <sheetName val="giathanh1"/>
      <sheetName val="THPDMoi  (2)"/>
      <sheetName val="#REF"/>
      <sheetName val="TH"/>
      <sheetName val="TT_10KV"/>
      <sheetName val="Luong+may"/>
    </sheetNames>
    <sheetDataSet>
      <sheetData sheetId="0"/>
      <sheetData sheetId="1"/>
      <sheetData sheetId="2" refreshError="1">
        <row r="1">
          <cell r="B1">
            <v>1</v>
          </cell>
        </row>
        <row r="2">
          <cell r="B2">
            <v>13808</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khoa"/>
      <sheetName val="canh"/>
      <sheetName val="Bang Don gia II"/>
      <sheetName val="XL4Poppy"/>
      <sheetName val="Du Toan"/>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KH-Q1,Q2,01"/>
      <sheetName val="4"/>
      <sheetName val="Bang chiet tinh TBA"/>
      <sheetName val="TH DT CAC TB"/>
      <sheetName val="BD 2005"/>
      <sheetName val="AC2005"/>
      <sheetName val="Sheet4"/>
      <sheetName val="Sheet5"/>
      <sheetName val="XL4Test5"/>
      <sheetName val="TT_0,4KV"/>
      <sheetName val="VL"/>
      <sheetName val="Tbi"/>
      <sheetName val="TN"/>
      <sheetName val="CLVL"/>
      <sheetName val="Bu tru VL"/>
      <sheetName val="THTT"/>
      <sheetName val="00000000"/>
      <sheetName val="v聣"/>
      <sheetName val="PEDESB"/>
      <sheetName val="TG Vinh"/>
      <sheetName val="Sheet1"/>
      <sheetName val="Du Toan"/>
      <sheetName val="Bang cv_x0006__x0001_ tinh TBA"/>
      <sheetName val="Bang cv_x0006__x0001_"/>
      <sheetName val="Thuc thanh"/>
      <sheetName val="Tra_bang"/>
      <sheetName val="v?"/>
      <sheetName val="Don gia"/>
      <sheetName val="tienluong"/>
      <sheetName val="CTbe tong"/>
      <sheetName val="CTDZ 0.4+cto"/>
      <sheetName val="v_"/>
      <sheetName val="ND"/>
      <sheetName val="TT35"/>
      <sheetName val="MTL$-IN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4"/>
      <sheetName val="KH-Q1,Q2,01"/>
      <sheetName val="KB"/>
      <sheetName val="Sheet2"/>
      <sheetName val="DZ 0.4"/>
      <sheetName val="TTDZ22"/>
      <sheetName val="TT_35"/>
      <sheetName val="DLDT"/>
      <sheetName val="ps_(2)"/>
      <sheetName val="Cai_tao_NDK"/>
      <sheetName val="TONG_HOP"/>
      <sheetName val="DZ_0_4"/>
      <sheetName val="dongia"/>
      <sheetName val="T.Tinh"/>
      <sheetName val=""/>
      <sheetName val="TT_0,4KV"/>
      <sheetName val="Cto"/>
      <sheetName val="Gia vat tu"/>
      <sheetName val="????????"/>
      <sheetName val="19"/>
      <sheetName val="Out"/>
      <sheetName val="KKKKKKKK"/>
      <sheetName val="Names"/>
      <sheetName val="giaVL"/>
      <sheetName val="________"/>
      <sheetName val="VCVl"/>
      <sheetName val="ESTI."/>
      <sheetName val="DI-ESTI"/>
      <sheetName val="List-VLGoc"/>
      <sheetName val="B.KE"/>
      <sheetName val="THOXUAN QUYET TOANCL"/>
      <sheetName val="Du Toan"/>
      <sheetName val="KH_Q1_Q2_01"/>
      <sheetName val="dmuc"/>
      <sheetName val="PhaDoMong"/>
      <sheetName val="VL"/>
      <sheetName val="Gia 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lieu"/>
      <sheetName val="Don-gia"/>
      <sheetName val="THDT-35"/>
      <sheetName val="TDT"/>
      <sheetName val="THVL-NC"/>
      <sheetName val="Dao dat"/>
      <sheetName val="Mong"/>
      <sheetName val="Cot"/>
      <sheetName val="Xa"/>
      <sheetName val="VC-TC"/>
      <sheetName val="VC-D-Dai"/>
      <sheetName val="NCong-Day-Su"/>
      <sheetName val="Thinghiem"/>
      <sheetName val="BT-1m3- DSu-phu kien"/>
      <sheetName val="Culi-VC"/>
      <sheetName val="KHAO-SAT"/>
      <sheetName val="Kho bai"/>
      <sheetName val="DMTK"/>
      <sheetName val="Sheet16"/>
      <sheetName val="XL4Poppy"/>
      <sheetName val="NCong_Day_Su"/>
      <sheetName val="diac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
      <sheetName val="DG"/>
      <sheetName val="THop"/>
      <sheetName val="TDT"/>
      <sheetName val="Kluong"/>
      <sheetName val="H.so"/>
      <sheetName val="Tvan"/>
      <sheetName val="Tai khoan"/>
      <sheetName val="Tra"/>
      <sheetName val="NCong-Day-Su"/>
    </sheetNames>
    <sheetDataSet>
      <sheetData sheetId="0" refreshError="1"/>
      <sheetData sheetId="1" refreshError="1"/>
      <sheetData sheetId="2" refreshError="1"/>
      <sheetData sheetId="3" refreshError="1">
        <row r="88">
          <cell r="D88">
            <v>118135008251.60049</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QT"/>
      <sheetName val="Z "/>
      <sheetName val="TONG HOP QT"/>
      <sheetName val="TONG HOP DZ 35"/>
      <sheetName val="VL-NC-MTC DZ35 KV"/>
      <sheetName val="CHIET TINH DZ 35 KV"/>
      <sheetName val="CUOC 36 DZ 35 KV"/>
      <sheetName val="TONG HOP TBA"/>
      <sheetName val="VL-NC-MTCTBA"/>
      <sheetName val="CHIET TINH TBA"/>
      <sheetName val="CUOC 36 TBA"/>
      <sheetName val="TONG HOP DZ 0,4 KV"/>
      <sheetName val=" VL-NC-MTC DZ0,4 KV"/>
      <sheetName val="CHIET TINH DZ 0,4 KV"/>
      <sheetName val="CUOC 89 DZ 0,4 KV"/>
      <sheetName val="TONG HOP CCT"/>
      <sheetName val="VL-NC-MTC CTO"/>
      <sheetName val="CHIET TINH CCT"/>
      <sheetName val="CUOC 89 CCT"/>
      <sheetName val="XL4Poppy"/>
      <sheetName val="T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 dat"/>
      <sheetName val="read number"/>
      <sheetName val="KK bo sung"/>
      <sheetName val="DS denbu"/>
      <sheetName val="TanLien"/>
      <sheetName val="TanThanh"/>
      <sheetName val="TanLong"/>
      <sheetName val="TanLap"/>
      <sheetName val="LaoBao"/>
      <sheetName val="THChitra"/>
      <sheetName val="Sheet1"/>
      <sheetName val="CL dat (2)"/>
      <sheetName val="LaoBag"/>
      <sheetName val="Ge"/>
      <sheetName val="check-Moment"/>
      <sheetName val="Check-Shear"/>
      <sheetName val="Load_Pilecap"/>
      <sheetName val="Comb_Pilecap"/>
      <sheetName val="Check_Pilecap"/>
      <sheetName val="P2L--"/>
      <sheetName val="00000000"/>
      <sheetName val="Q.Roaddv (2)"/>
      <sheetName val="Mobilizate"/>
      <sheetName val="month_quant"/>
      <sheetName val="XL4Poppy"/>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KL"/>
      <sheetName val="THKL"/>
      <sheetName val="CHIETTINH"/>
      <sheetName val="SON"/>
      <sheetName val="DT chi tiet"/>
      <sheetName val="Don gia chung vat lieu chinh"/>
      <sheetName val="TH kinh phi"/>
      <sheetName val="bia"/>
      <sheetName val="SX"/>
      <sheetName val="XXXXXXXX"/>
      <sheetName val="XXXXXXX0"/>
      <sheetName val="Sheet2"/>
      <sheetName val="Sheet3"/>
      <sheetName val="tuong"/>
      <sheetName val="COAT&amp;WRAP-QIOT-#3"/>
      <sheetName val="PNT-QUOT-#3"/>
      <sheetName val="CHITIET VL-NC-TT -1p"/>
      <sheetName val="CHITIET VL-NC-TT-3p"/>
      <sheetName val="TDTKP1"/>
      <sheetName val="KPVC-BD "/>
      <sheetName val="SL dau tien"/>
      <sheetName val="ND"/>
      <sheetName val="TN"/>
      <sheetName val="THN"/>
      <sheetName val="CAMAY"/>
      <sheetName val="VL"/>
      <sheetName val="NHANCONGduong"/>
      <sheetName val="Nhan cong cong"/>
      <sheetName val="VUA"/>
      <sheetName val="HSO"/>
      <sheetName val="Phatsinh"/>
      <sheetName val="KHTT"/>
      <sheetName val="10000000"/>
      <sheetName val="20000000"/>
      <sheetName val="30000000"/>
      <sheetName val="XL4Poppy (2)"/>
      <sheetName val="NHALCONGduong"/>
      <sheetName val="Congty"/>
      <sheetName val="VPPN"/>
      <sheetName val="XN74"/>
      <sheetName val="XN54"/>
      <sheetName val="XN33"/>
      <sheetName val="NK96"/>
      <sheetName val="XL4Test5"/>
      <sheetName val="Nhan cong`#/.g"/>
      <sheetName val="VaoMavaKL"/>
      <sheetName val="VaoSL"/>
      <sheetName val="KQPTVL"/>
      <sheetName val="KQPTVLNgang"/>
      <sheetName val="DMCTDoiDonVi"/>
      <sheetName val="CMa"/>
      <sheetName val="NC"/>
      <sheetName val="MTC"/>
      <sheetName val="Sheet8"/>
      <sheetName val="Sheet11"/>
      <sheetName val="Sheet12"/>
      <sheetName val="Sheet13"/>
      <sheetName val="Sheet14"/>
      <sheetName val="Sheet15"/>
      <sheetName val="Sheet16"/>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9"/>
      <sheetName val="Sheet10"/>
      <sheetName val="CTN"/>
      <sheetName val="ဳ0000000"/>
      <sheetName val="XL_x0014_Poppy"/>
      <sheetName val="Tra_bang"/>
      <sheetName val="TT"/>
      <sheetName val="THM"/>
      <sheetName val="THAT"/>
      <sheetName val="THTN"/>
      <sheetName val="THGC"/>
      <sheetName val="GCTL"/>
      <sheetName val="NHALCONGdu_x000f_ng"/>
      <sheetName val="Nha_x000e_ cong`#/.g"/>
      <sheetName val="XL4Poppy (2䀁"/>
      <sheetName val="DTCT"/>
      <sheetName val="TT35"/>
      <sheetName val="?0000000"/>
      <sheetName val="DGduong"/>
      <sheetName val="PhatsiûÎ"/>
      <sheetName val="FHANCONGduong"/>
      <sheetName val="N`an cong cong"/>
      <sheetName val="XL4Poppy (2?"/>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TONG HOP VL-NC TT"/>
      <sheetName val="TNHCHINH"/>
      <sheetName val="TH XL"/>
      <sheetName val="CHITIET VL-NC"/>
      <sheetName val="VC"/>
      <sheetName val="Tiepdia"/>
      <sheetName val="TDTKP"/>
      <sheetName val="VCV-BE-TONG"/>
      <sheetName val="Tai khoan"/>
      <sheetName val="CTGS"/>
      <sheetName val="GIAVL"/>
      <sheetName val="Bang_tra"/>
      <sheetName val="²t4"/>
      <sheetName val="NHALCOJGduong"/>
      <sheetName val="TPAN-TRUONGXUAN"/>
      <sheetName val="S(eet12"/>
      <sheetName val="Sh_x0003_t3"/>
      <sheetName val="Chiet tinh dz35"/>
      <sheetName val="Nhan cong`#_.g"/>
      <sheetName val="Nha_x000e_ cong`#_.g"/>
      <sheetName val="_0000000"/>
      <sheetName val="XL4Poppy (2_"/>
      <sheetName val="gvl"/>
      <sheetName val="Cp&gt;10-Ln&lt;10"/>
      <sheetName val="Ln&lt;20"/>
      <sheetName val="EIRR&gt;1&lt;1"/>
      <sheetName val="EIRR&gt; 2"/>
      <sheetName val="EIRR&lt;2"/>
      <sheetName val="Nhan ckng cong"/>
      <sheetName val="10_x0010_00000"/>
      <sheetName val="XL4Pop0y (2)"/>
      <sheetName val="Nhan cong`_x0003_/.g"/>
      <sheetName val="NHANCONGduo.g"/>
      <sheetName val="Dieuchinh"/>
      <sheetName val="NHALÃONGduong"/>
      <sheetName val="Óheet1"/>
      <sheetName val="CÈTT"/>
      <sheetName val="TRAN-TÒUONGXUAN"/>
      <sheetName val="XXHXXXXX"/>
      <sheetName val="V!oSL"/>
      <sheetName val="ÄMCTDoiDonVi"/>
      <sheetName val="MTO REV.2(ARMOR)"/>
      <sheetName val="²??t4"/>
      <sheetName val="vlieu"/>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TSCD"/>
      <sheetName val="²"/>
      <sheetName val="Sh_x0003_"/>
      <sheetName val="HE SO"/>
      <sheetName val="Coc 32 m(Cho mo)"/>
      <sheetName val="tra_vat_lieu"/>
      <sheetName val="Sh_x0003_?t3"/>
      <sheetName val="Shegt6"/>
      <sheetName val="Shget7"/>
      <sheetName val="Sjeet8"/>
      <sheetName val="Sheeu15"/>
      <sheetName val="XXXYXXXX"/>
      <sheetName val="tra-vat-lieu"/>
      <sheetName val="Tra KS"/>
      <sheetName val="XL4Test5S"/>
      <sheetName val="KQPTRLNgang"/>
      <sheetName val="DTCP"/>
      <sheetName val="TRAN-TRUONG塅䕃⹌塅E(2)"/>
      <sheetName val="²€t4"/>
      <sheetName val="Overview"/>
      <sheetName val="MTL$-INTER"/>
      <sheetName val="²__t4"/>
      <sheetName val="Sh_x0003__t3"/>
      <sheetName val="Nhan cong`_x0003__.g"/>
      <sheetName val="²??€t4"/>
      <sheetName val="²__€t4"/>
      <sheetName val="2000_x0010_000"/>
      <sheetName val="CLa"/>
      <sheetName val="Nhan_cong`#__g"/>
      <sheetName val="Nha_cong`#__g"/>
      <sheetName val="XL4Poppy_(2?"/>
      <sheetName val="THPD ±µ_x0008_&quot;"/>
      <sheetName val="T_NG HOP VL-NC TT"/>
      <sheetName val="Chi phi khac 4.3KH-CP"/>
      <sheetName val="Nhatkychung"/>
      <sheetName val="Nhatkychung - cu"/>
      <sheetName val="SUMMARY"/>
      <sheetName val="DT32"/>
      <sheetName val="uniBase"/>
      <sheetName val="vniBase"/>
      <sheetName val="abcBase"/>
      <sheetName val="HL4Poppy"/>
      <sheetName val="nhan cong"/>
      <sheetName val="Truot_nen"/>
      <sheetName val="Luong+may"/>
      <sheetName val="TRAN-TRUONG????E(2)"/>
      <sheetName val="XL4Po`py (2?"/>
      <sheetName val="M_x0014_C"/>
      <sheetName val="NEW-PANEL"/>
      <sheetName val="chu chuong"/>
      <sheetName val="Chart1"/>
      <sheetName val="Sheet!3"/>
      <sheetName val="DAMNEN KHONG HC"/>
      <sheetName val="XL4Poppy_(2_"/>
      <sheetName val="N`an cgng cong"/>
      <sheetName val="XL4Po`py (2䀁"/>
      <sheetName val="cvc"/>
      <sheetName val="CPTNo"/>
      <sheetName val="Phatsi��"/>
      <sheetName val="��t4"/>
      <sheetName val="�??�t4"/>
      <sheetName val="�"/>
      <sheetName val="�__�t4"/>
      <sheetName val="TRAN-TRUONG____E(2)"/>
      <sheetName val="2      0"/>
      <sheetName val="KKKKKKKK"/>
      <sheetName val="Quan Ly Ban Ve TKTC"/>
      <sheetName val="CODE"/>
      <sheetName val="Phatsi??"/>
      <sheetName val="Shemt10"/>
      <sheetName val="Tri_bang"/>
      <sheetName val="CT_x0002_"/>
      <sheetName val="THPD ±µ_x0008_&quot;???"/>
      <sheetName val="chitimc"/>
      <sheetName val="DAM NEN HC"/>
      <sheetName val="Chiet_tinh_dz35"/>
      <sheetName val="BXLDL"/>
      <sheetName val="QMCT"/>
      <sheetName val="_x0010_*'"/>
      <sheetName val=" (2)"/>
      <sheetName val=" (2?"/>
      <sheetName val="JD"/>
      <sheetName val="NHALCO_x000e_Gduong"/>
      <sheetName val="@SO"/>
      <sheetName val="XN'4"/>
      <sheetName val="TTDN"/>
      <sheetName val="????t4"/>
      <sheetName val="?"/>
      <sheetName val="?_x0010_*???'"/>
      <sheetName val="????????"/>
      <sheetName val="???????? (2)"/>
      <sheetName val="???????? (2?"/>
      <sheetName val="XL4Po`py (2_"/>
      <sheetName val="chiet tinh"/>
      <sheetName val="FA-LISTING"/>
      <sheetName val="Parem"/>
      <sheetName val="S`eet13"/>
      <sheetName val=" (2_"/>
      <sheetName val="_(2)"/>
      <sheetName val="KKKKKKKK (2)"/>
      <sheetName val="KKKKKKKK (2?"/>
      <sheetName val="KKKKKKKK (2_"/>
      <sheetName val="_x0004_"/>
      <sheetName val="Input"/>
      <sheetName val="__x0010______"/>
      <sheetName val="________BLDG"/>
      <sheetName val="MTO REV.0"/>
      <sheetName val="CHT_x0014_"/>
      <sheetName val="________"/>
      <sheetName val="________ (2)"/>
      <sheetName val="________ (2_"/>
      <sheetName val="???????? (2_"/>
      <sheetName val="????????_(2)"/>
      <sheetName val="GTTBA"/>
      <sheetName val="Lç khoan LK1"/>
      <sheetName val="LME"/>
      <sheetName val="Aux"/>
      <sheetName val="Detailed"/>
      <sheetName val="?__?t4"/>
      <sheetName val="KHOANDC"/>
      <sheetName val="P¤To"/>
      <sheetName val="KS1"/>
      <sheetName val="KS3"/>
      <sheetName val="[DT32.xls][DT32.xls]Nhan cong`#"/>
      <sheetName val="[DT32.xls][DT32.xls]Nha_x000e_ cong`#"/>
      <sheetName val="[DT32.xls][DT32.xls]Nhan cong`_x0003_"/>
      <sheetName val="[DT32.xls][DT32.xls]Nhan_cong`#"/>
      <sheetName val="[DT32.xls][DT32.xls][DT32.xls]N"/>
      <sheetName val="[DT32.xls][DT32.xls]Nha_x000e_ "/>
      <sheetName val="[DT32.xls][DT32.xls]Nhan cong`_"/>
      <sheetName val="XXX೼XXX"/>
      <sheetName val="THPD ±µ_x0008_&quot;___"/>
      <sheetName val="luong06"/>
      <sheetName val="XXX೼"/>
      <sheetName val="Phatsi__"/>
      <sheetName val="Pricing Notes"/>
      <sheetName val="O-B"/>
      <sheetName val="S-B"/>
      <sheetName val="V-B"/>
      <sheetName val="bang tien luong"/>
      <sheetName val="PCDH-KMV"/>
      <sheetName val="T.Tinh"/>
      <sheetName val="XXX೼?XXX"/>
      <sheetName val="_(2?"/>
      <sheetName val="_(2_"/>
      <sheetName val="KKKKKKKK_(2)"/>
      <sheetName val="Cp_10_Ln_10"/>
      <sheetName val="Ln_20"/>
      <sheetName val="EIRR_1_1"/>
      <sheetName val="EIRR_ 2"/>
      <sheetName val="EIRR_2"/>
      <sheetName val="_x0004_?"/>
      <sheetName val="_________(2)"/>
      <sheetName val="[DT32.xls]Nhan cong`#/.g"/>
      <sheetName val="[DT32.xls]Nha_x000e_ cong`#/.g"/>
      <sheetName val="[DT32.xls]Nhan cong`_x0003_/.g"/>
      <sheetName val="[DT32.xls]Nhan_cong`#/_g"/>
      <sheetName val="[DT32.xls]Nha_cong`#/_g"/>
      <sheetName val="Loading"/>
      <sheetName val="____t4"/>
      <sheetName val="_"/>
      <sheetName val="X2.xls_x0002_ND_x0002_"/>
      <sheetName val="KLHT"/>
      <sheetName val="[DT32.xls][DT32.xls]Nha_cong`#/"/>
      <sheetName val="Thuc thanh"/>
      <sheetName val="TTDZ22"/>
      <sheetName val="XL_x005f_x0014_Poppy"/>
      <sheetName val="NHALCONGdu_x005f_x000f_ng"/>
      <sheetName val="Nha_x005f_x000e_ cong`#_.g"/>
      <sheetName val="10_x005f_x0010_00000"/>
      <sheetName val="Nhan cong`_x005f_x0003__.g"/>
      <sheetName val="²_x005f_x0000__x005f_x0000_t4"/>
      <sheetName val="Sh_x005f_x0003__x005f_x0000_t3"/>
      <sheetName val="Sh_x005f_x0003__t3"/>
      <sheetName val="Sh_x005f_x0003_"/>
      <sheetName val="2000_x005f_x0010_000"/>
      <sheetName val="²_x005f_x0000__x005f_x0000_€t4"/>
      <sheetName val="M_x005f_x0014_C"/>
      <sheetName val="�_x005f_x0000__x005f_x0000_�t4"/>
      <sheetName val="XL_x005f_x005f_x005f_x0014_Popp"/>
      <sheetName val="NHALCONGdu_x005f_x005f_x0"/>
      <sheetName val="Nha_x005f_x005f_x005f_x000e_ co"/>
      <sheetName val="10_x005f_x005f_x005f_x0010_0000"/>
      <sheetName val="Nhan cong`_x005f_x005f_x0"/>
      <sheetName val="²_x005f_x005f_x005f_x0000__x005"/>
      <sheetName val="Sh_x005f_x005f_x005f_x0003__x00"/>
      <sheetName val="Sh_x005f_x005f_x005f_x0003__t3"/>
      <sheetName val="Sh_x005f_x005f_x005f_x0003_"/>
      <sheetName val="2000_x005f_x005f_x005f_x0010_00"/>
      <sheetName val="M_x005f_x005f_x005f_x0014_C"/>
      <sheetName val="�_x005f_x005f_x005f_x0000__x005"/>
      <sheetName val="DOJGIA"/>
      <sheetName val="XXX೼_XXX"/>
      <sheetName val="TD"/>
      <sheetName val="X2.xls_x0002_"/>
      <sheetName val="Nhan_cong_cong1"/>
      <sheetName val="XL4Poppy_(2)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_g1"/>
      <sheetName val="EIRR&gt;_2"/>
      <sheetName val="NHANCONGduo_g"/>
      <sheetName val="2000000"/>
      <sheetName val="Sh?t3"/>
      <sheetName val="Sh"/>
      <sheetName val="Coc_32_m(Cho_mo)"/>
      <sheetName val="Nhan_cong`__g"/>
      <sheetName val="Tra_KS"/>
      <sheetName val="Sh_t3"/>
      <sheetName val="N`an_cgng_cong"/>
      <sheetName val="[DT32.xls]Nhan_cong`#/_g1"/>
      <sheetName val="[DT32.xls]Nhan_cong`/_g"/>
      <sheetName val="[DT32.xls][DT32.xls]Nhan_cong`/"/>
      <sheetName val="Nhan_cong`#/_g1"/>
      <sheetName val="Nhan_cong`/_g"/>
      <sheetName val="BO 09"/>
      <sheetName val="????????_(2?"/>
      <sheetName val="thag-go"/>
      <sheetName val="????????_(2_"/>
      <sheetName val="KKKKKKKK_(2_"/>
      <sheetName val="_________(2_"/>
      <sheetName val="KKKKKKKK_(2?"/>
      <sheetName val="25D(1-10)"/>
      <sheetName val="_x0004__"/>
      <sheetName val="Sh_x0003__x0001_뺔˖_x0004_ᮼ˗"/>
      <sheetName val="THKP"/>
      <sheetName val="_x0"/>
      <sheetName val="Gia vat tu"/>
      <sheetName val="Du toan"/>
      <sheetName val="Quantity"/>
      <sheetName val="Keothep"/>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n cong`#"/>
      <sheetName val="_DT32.xls__DT32.xls_Nha_x000e_ cong`#"/>
      <sheetName val="_DT32.xls__DT32.xls_Nhan cong`_x0003_"/>
      <sheetName val="_DT32.xls__DT32.xls_Nhan_cong`#"/>
      <sheetName val="_DT32.xls__DT32.xls__DT32.xls_N"/>
      <sheetName val="_DT32.xls_Nhan cong`#_.g"/>
      <sheetName val="_DT32.xls_Nha_x000e_ cong`#_.g"/>
      <sheetName val="_DT32.xls_Nhan cong`_x0003__.g"/>
      <sheetName val="_DT32.xls_Nhan_cong`#__g"/>
      <sheetName val="_DT32.xls_Nha_cong`#__g"/>
      <sheetName val="_DT32.xls__DT32.xls_Nha_cong`#_"/>
      <sheetName val="LEGEND"/>
      <sheetName val="SILICATE"/>
      <sheetName val="Girder"/>
      <sheetName val="Nha_x005f_x000e_ cong`#/.g"/>
      <sheetName val="Sh_x005f_x0003_?t3"/>
      <sheetName val="dtxl"/>
      <sheetName val="XL_x005f_x005f_x005f_x005f_x005"/>
      <sheetName val="Sh_x005f_x005f_x005f_x005f_x005"/>
      <sheetName val="Nha_x005f_x005f_x005f_x005f_x00"/>
      <sheetName val="IBASE"/>
      <sheetName val="Sh_x005f_x005f_x005f_x0003_?t3"/>
      <sheetName val="[DT32.xls]Nha_x005f_x000e_ cong"/>
      <sheetName val="Du_lieu"/>
      <sheetName val="KH-Q1,Q2,01"/>
      <sheetName val="X2.xls_x0002_??ND_x0002_"/>
      <sheetName val="XXX_"/>
      <sheetName val="CT_x0002_?"/>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THPD_±µ&quot;"/>
      <sheetName val="T_NG_HOP_VL-NC_TT"/>
      <sheetName val="2______0"/>
      <sheetName val="XL4Po`py_(2䀁"/>
      <sheetName val="nhan_cong"/>
      <sheetName val="MC"/>
      <sheetName val="*'"/>
      <sheetName val="5%"/>
      <sheetName val="_x0010_*?'"/>
      <sheetName val="TTVanChuyen"/>
      <sheetName val="BL.A1.8-1350"/>
      <sheetName val="tsc"/>
      <sheetName val="_DT32.xls__DT32.xls_Nha_x000e_ "/>
      <sheetName val="_DT32.xls__DT32.xls_Nhan cong`_"/>
      <sheetName val="[DT32.xls][DT32.xls]_DT32_xls_2"/>
      <sheetName val="[DT32.xls][DT32.xls]Nhan_cong_2"/>
      <sheetName val="[DT32.xls][DT32.xls]Nha__cong_2"/>
      <sheetName val="[DT32.xls][DT32.xls]Nhan_cong_3"/>
      <sheetName val="[DT32.xls][DT32.xls]Nhan_cong_4"/>
      <sheetName val="[DT32.xls][DT32.xls]Nha_cong__2"/>
      <sheetName val="[DT32.xls][DT32.xls]Nhan_cong_5"/>
      <sheetName val="[DT32.xls][DT32.xls]Nhan_cong_6"/>
      <sheetName val="[DT32.xls][DT32.xls]Nha_x000e_2"/>
      <sheetName val="TDinh"/>
      <sheetName val="MTO_REV_0"/>
      <sheetName val="XL4Po`py_(2_"/>
      <sheetName val="Nha_x000e__cong`#__g"/>
      <sheetName val="Nhan_cong`_x0003___g"/>
      <sheetName val="Nha_x000e__cong`#/_g"/>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dinh muc C DZ 328耵"/>
      <sheetName val="dinh muc C DZ 328?"/>
      <sheetName val="TONG KE DZ 0_4 KV"/>
      <sheetName val="TL rieng"/>
      <sheetName val="PHAN DS 22 KV"/>
      <sheetName val="chi tiet TBA"/>
      <sheetName val="Bia TQT"/>
      <sheetName val="dinh muc C DZ 328_"/>
      <sheetName val="ptdg"/>
      <sheetName val="DG 85"/>
      <sheetName val="CHIET TINH TBA"/>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refreshError="1"/>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boHoan"/>
      <sheetName val="TH"/>
      <sheetName val="ETH"/>
      <sheetName val="1"/>
      <sheetName val="2"/>
      <sheetName val="3"/>
      <sheetName val="4"/>
      <sheetName val="5"/>
      <sheetName val="6"/>
      <sheetName val="7"/>
      <sheetName val="DT1"/>
      <sheetName val="DT2"/>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C.     Lang"/>
      <sheetName val="XN79"/>
      <sheetName val="CTMT"/>
      <sheetName val="DG CAࡕ"/>
      <sheetName val="QL1A-QL1Q moi"/>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gVL"/>
      <sheetName val="TK331D"/>
      <sheetName val="334 d"/>
      <sheetName val="NCong-Day-Su"/>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BDCNH"/>
      <sheetName val="bcdtk"/>
      <sheetName val="BCDKTNH"/>
      <sheetName val="BCDKTTHUE"/>
      <sheetName val="tscd"/>
      <sheetName val="giathanh1"/>
      <sheetName val="lt-tl"/>
      <sheetName val="px3-tl"/>
      <sheetName val="px1-tl"/>
      <sheetName val="vp-tl"/>
      <sheetName val="px2,tb-tl"/>
      <sheetName val="th-qt"/>
      <sheetName val="bqt"/>
      <sheetName val="tl-khovt"/>
      <sheetName val="dtkhovt"/>
      <sheetName val="Sheet17"/>
      <sheetName val="Sheet18"/>
      <sheetName val="HK1"/>
      <sheetName val="HK2"/>
      <sheetName val="CANAM"/>
      <sheetName val="C.   ( Lang"/>
      <sheetName val="Maumo)"/>
      <sheetName val="Tonchop"/>
      <sheetName val="DG "/>
      <sheetName val="Tai khoan"/>
      <sheetName val="Tojg KLBS"/>
      <sheetName val="ɂIEN DONG"/>
      <sheetName val="XL@Test5"/>
      <sheetName val="Bu gi`"/>
      <sheetName val="TTDZ22"/>
      <sheetName val="KH-Q1,Q2,01"/>
      <sheetName val="P_x000c_V"/>
      <sheetName val="MTO REV.0"/>
      <sheetName val="DG CA?"/>
      <sheetName val="KK bo sung"/>
      <sheetName val="?IEN DONG"/>
      <sheetName val="¶"/>
      <sheetName val="NC"/>
      <sheetName val="BGThau_x0008_0000000_x0001__x0006_Sheet1_x0008_To"/>
      <sheetName val="S`eet12"/>
      <sheetName val="XHXPXXX1"/>
      <sheetName val="0000000!"/>
      <sheetName val="To tri.h"/>
      <sheetName val="cnHoan"/>
      <sheetName val="V_x0010_PN"/>
      <sheetName val="dmuc"/>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2-2002"/>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Ünh m÷c"/>
      <sheetName val="Quy"/>
      <sheetName val="NHANCONG"/>
      <sheetName val="S29_x0007_S"/>
      <sheetName val="TDT"/>
      <sheetName val="XNGBQI-01 (02)"/>
      <sheetName val="Girder"/>
      <sheetName val="Tendon"/>
      <sheetName val="XL4Te3t5"/>
      <sheetName val="tuong"/>
      <sheetName val="Tang TRCD 98-02"/>
      <sheetName val="TSCD 2000"/>
      <sheetName val="DO AM DT"/>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PPVT"/>
      <sheetName val="çha tri SX"/>
      <sheetName val="So Conç!îfhiep"/>
      <sheetName val="CHIET TINH TBA"/>
      <sheetName val="Q3-01-duyet"/>
      <sheetName val="Bang TK goc"/>
      <sheetName val="DGchitiet "/>
      <sheetName val="NEW-PANEL"/>
      <sheetName val="DG CA_"/>
      <sheetName val="BGThau_x0008_"/>
      <sheetName val="DI-ESTI"/>
      <sheetName val="4_x0004_XN54_x0004_XN33_x0004_NK96_x0006_Sheet4"/>
      <sheetName val="XNGBQII-_x0010_4 (3)"/>
      <sheetName val="CTdoanh thu 2005"/>
      <sheetName val="GVL-NC-M"/>
      <sheetName val="M+MC"/>
      <sheetName val="tra-vat-lieu"/>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a201"/>
      <sheetName val="NHAN CWNG"/>
      <sheetName val="_IEN DONG"/>
      <sheetName val="DT1________"/>
      <sheetName val="Quy_2-2002"/>
      <sheetName val="DT1_"/>
      <sheetName val="S29_x0007___S"/>
      <sheetName val="S29_x0007__S"/>
      <sheetName val="ctTBA"/>
      <sheetName val="INV"/>
      <sheetName val="XXXXXXX2"/>
      <sheetName val="XXXXXXX3"/>
      <sheetName val="XXXXXXX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ptdg"/>
      <sheetName val="Km227Э227_838s,"/>
      <sheetName val="Sheetr"/>
      <sheetName val="Km225_838-228_100"/>
      <sheetName val="Quy $-02"/>
      <sheetName val="MTO REV.2(ARMOR)"/>
      <sheetName val="CĮ     Lang"/>
      <sheetName val="BGThau_x0008_0000000_x0001__x0006_Sheet1_x0008_To dr"/>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쫀䃝Z"/>
      <sheetName val="¢é@Z_x000d__x0004_"/>
      <sheetName val="Hạng mục 2"/>
      <sheetName val="NHAN"/>
      <sheetName val="XNGBQIV-02)"/>
      <sheetName val="DTCTtallu"/>
      <sheetName val="coctuatrenda"/>
      <sheetName val="tienluong"/>
      <sheetName val="Na2"/>
      <sheetName val="CI     Lang"/>
      <sheetName val="CT"/>
      <sheetName val="4_x0004_"/>
      <sheetName val="DO_AM_DT"/>
      <sheetName val="ɂIEN_DONG"/>
      <sheetName val="DG_CA?"/>
      <sheetName val="Vong KLBS"/>
      <sheetName val="¢é@Z_x000a__x0004_"/>
      <sheetName val=""/>
      <sheetName val="Pier"/>
      <sheetName val="Pile"/>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KTQT-AF_x0003_"/>
      <sheetName val="KLDGT_x0014_&lt;120%"/>
      <sheetName val="Congt9"/>
      <sheetName val="Km227?227_838s,"/>
      <sheetName val="??Z"/>
      <sheetName val="name"/>
      <sheetName val="c`i tiet KHM"/>
      <sheetName val="CPQL"/>
      <sheetName val="THCPQL"/>
      <sheetName val="Khoi luong"/>
      <sheetName val="Na2€01"/>
      <sheetName val="H?ng m?c 2"/>
      <sheetName val="Exterior Walls Finishes"/>
      <sheetName val="Km23"/>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G  ᲌Ա_x0004_窰԰"/>
      <sheetName val="_x0001__x0002_ƤŐ㋎˴"/>
      <sheetName val="Du Toan"/>
      <sheetName val="GIAVLIEU"/>
      <sheetName val="€¢é@Z_x000d__x0004_"/>
      <sheetName val="Hedging"/>
      <sheetName val="mtk_b"/>
      <sheetName val="Du kien DT 9 thang de fop"/>
      <sheetName val="_x0017_[Q3-01-duyet.xls]Maumo)?"/>
      <sheetName val="?IEN_DONG"/>
      <sheetName val="TTTram"/>
      <sheetName val="C?     Lang"/>
      <sheetName val="00000003"/>
      <sheetName val="[Q3-01-duyet.xlsUboHoan"/>
      <sheetName val="DG_CA_"/>
      <sheetName val="Tgng hop CP T10"/>
      <sheetName val="TT_10KV"/>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SDH TP"/>
      <sheetName val="Thuc_thanh1"/>
      <sheetName val="QL1A-QL1A_moi1"/>
      <sheetName val="C_Bong_Lang1"/>
      <sheetName val="Vanh_dai_III_(TKKT)1"/>
      <sheetName val="NHAN_CONG1"/>
      <sheetName val="DG_CAU1"/>
      <sheetName val="Thep-MatCat"/>
      <sheetName val="Kiem-Toan"/>
      <sheetName val="NhapSL"/>
      <sheetName val="diachi"/>
      <sheetName val="ThongSo"/>
      <sheetName val="��nh m�c"/>
      <sheetName val="Na2�01"/>
      <sheetName val="S�eet9"/>
      <sheetName val="�ha tri SX"/>
      <sheetName val="So Con�!�fhiep"/>
      <sheetName val="XL��est5"/>
      <sheetName val="���@Z_x000d__x0004_"/>
      <sheetName val="Tai_khկ缀"/>
      <sheetName val="Shѥet10"/>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2-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 (2)"/>
      <sheetName val="€¢é@Z_x000a__x0004_"/>
      <sheetName val="Vanh dai II^ÀÏ"/>
      <sheetName val="KKKKKKKK"/>
      <sheetName val="th-tctc"/>
      <sheetName val="SLmay"/>
      <sheetName val="phantich"/>
      <sheetName val="NCcau+duong"/>
      <sheetName val="phu cap"/>
      <sheetName val="VCvatlieu"/>
      <sheetName val="denbu"/>
      <sheetName val="dongia(dg)"/>
      <sheetName val="DT(TW)"/>
      <sheetName val="chiphi khac"/>
      <sheetName val="CDKTNam"/>
      <sheetName val="BCKQKDnam"/>
      <sheetName val="BCLCTienTe nam"/>
      <sheetName val="CDKTquy"/>
      <sheetName val="KQKD quy"/>
      <sheetName val="BCLCTiente quy"/>
      <sheetName val="TMBCTC quy"/>
      <sheetName val="TT35"/>
      <sheetName val="Delivery (Mark)"/>
      <sheetName val="den bu"/>
      <sheetName val="CPthietke"/>
      <sheetName val="chitieu"/>
      <sheetName val="pc tra san"/>
      <sheetName val="DTCT "/>
      <sheetName val="DM67"/>
      <sheetName val="DongiaVCTC"/>
      <sheetName val="DM66"/>
      <sheetName val="DTChitiet"/>
      <sheetName val="Cuoc89"/>
      <sheetName val="KLtheptinhsan"/>
      <sheetName val="Caphoi"/>
      <sheetName val="Cuoc36"/>
      <sheetName val="TN3982 (SCL)"/>
      <sheetName val="DG248"/>
      <sheetName val="DG3983"/>
      <sheetName val="DG3285"/>
      <sheetName val="3983"/>
      <sheetName val="3285"/>
      <sheetName val="DT"/>
      <sheetName val="tong hop"/>
      <sheetName val="phan tich DG"/>
      <sheetName val="gia vat lieu"/>
      <sheetName val="gia xe may"/>
      <sheetName val="gia nhan cong"/>
      <sheetName val="han"/>
      <sheetName val="thkp"/>
      <sheetName val="TC "/>
      <sheetName val="TC  (2)"/>
      <sheetName val="thct"/>
      <sheetName val="list"/>
      <sheetName val="VLTD"/>
      <sheetName val="KL"/>
      <sheetName val="GVLDCCT"/>
      <sheetName val="PTVC"/>
      <sheetName val="Tke"/>
      <sheetName val="KSP"/>
      <sheetName val="PL KS"/>
      <sheetName val="thi sat"/>
      <sheetName val="GCMay"/>
      <sheetName val="nc-m"/>
      <sheetName val="Thang04"/>
      <sheetName val="Thang06"/>
      <sheetName val="Thang0"/>
      <sheetName val="Tminh-DT"/>
      <sheetName val="CONG-TDT"/>
      <sheetName val="Cphi-KHAC"/>
      <sheetName val="Du toan (2)"/>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dongia 㢠ś_x0004_㋄ś"/>
      <sheetName val="C47-456"/>
      <sheetName val="C46"/>
      <sheetName val="C47-PII"/>
      <sheetName val="GT TT (2)"/>
      <sheetName val="KLTC giai doan"/>
      <sheetName val="KL (2)"/>
      <sheetName val="KLtt lan3"/>
      <sheetName val="GTT2 lan3 tt"/>
      <sheetName val="GTT2 lan 4 dc "/>
      <sheetName val="chenh lech gia"/>
      <sheetName val="KL bao con lai"/>
      <sheetName val="GTT2 lan 4 tt"/>
      <sheetName val="phan tich DG㠨Ȣ_x0004_杀Ȣ"/>
      <sheetName val="CV1"/>
      <sheetName val="CV2"/>
      <sheetName val="CV3"/>
      <sheetName val="CV4"/>
      <sheetName val="CV5"/>
      <sheetName val="CV6"/>
      <sheetName val="CV7"/>
      <sheetName val="CV8"/>
      <sheetName val="CV9"/>
      <sheetName val="THDGCT"/>
      <sheetName val="THgiathau"/>
      <sheetName val="GVT"/>
      <sheetName val="THCP"/>
      <sheetName val="RG"/>
      <sheetName val="BCVT"/>
      <sheetName val="BKHD"/>
      <sheetName val="TN"/>
      <sheetName val="ND"/>
      <sheetName val="DTCT"/>
      <sheetName val="Hướng dẫn"/>
      <sheetName val="Ví dụ hàm Vlookup"/>
      <sheetName val="d䁧"/>
      <sheetName val="Shaet4"/>
      <sheetName val=" ?s_x0004_?s"/>
      <sheetName val="KL18Thang"/>
      <sheetName val="M200"/>
      <sheetName val="TK NO 111"/>
      <sheetName val="TK NO 112"/>
      <sheetName val="TK 1418"/>
      <sheetName val="TK 331"/>
      <sheetName val="TK 1412"/>
      <sheetName val="BCAO SDCT"/>
      <sheetName val="TK 142"/>
      <sheetName val="TK 242"/>
      <sheetName val="TK CO 112"/>
      <sheetName val="TK 153"/>
      <sheetName val="334"/>
      <sheetName val="642"/>
      <sheetName val="CT 154"/>
      <sheetName val="1362"/>
      <sheetName val="TK CO 111"/>
      <sheetName val="d?"/>
      <sheetName val="dongia ?s_x0004_?s"/>
      <sheetName val="ch DG??_x0004_????"/>
      <sheetName val="phan tich DG??_x0004_??"/>
      <sheetName val="Comb"/>
      <sheetName val="@@@@@@@@@@@@@@@"/>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NEW_PANEL"/>
      <sheetName val="dongia?????????? ?㢠ś?_x0004_??????㋄ś?"/>
      <sheetName val="dongia? 㢠ś?_x0004_?㋄ś?"/>
      <sheetName val="dongia? 㢠ś_x0004_?㋄ś"/>
      <sheetName val="phan tich DG??㠨Ȣ?_x0004_??????杀Ȣ?????"/>
      <sheetName val="????????? ??s?_x0004_???????s????????"/>
      <sheetName val="dongia?????????? ??s?_x0004_???????s?"/>
      <sheetName val="dongia? ?s?_x0004_??s?"/>
      <sheetName val="dongia? ?s_x0004_??s"/>
      <sheetName val="ch DG?????_x0004_????????????????????"/>
      <sheetName val="phan tich DG?????_x0004_?????????????"/>
      <sheetName val=" ?s?_x0004_??s?"/>
      <sheetName val="ch DG????_x0004_???????"/>
      <sheetName val="phan tich DG????_x0004_????"/>
      <sheetName val="ch DG"/>
      <sheetName val=" ?s"/>
      <sheetName val="Page 3"/>
      <sheetName val="BTH phi"/>
      <sheetName val="BLT phi"/>
      <sheetName val="phi,le phi"/>
      <sheetName val="Bien Lai TON"/>
      <sheetName val="BCQT "/>
      <sheetName val="Giay di duong"/>
      <sheetName val="BC QT cua tung ap"/>
      <sheetName val="GIAO CHI TIEU THU QUY 07"/>
      <sheetName val="BANG TONG HOP GIAY NOP TIEN"/>
      <sheetName val="Input"/>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T-TN.xlsMCT"/>
      <sheetName val="?@?@?@?@?@?@?@?@?@?@?@?@?@?@?@?"/>
      <sheetName val="Hu?ng d?n"/>
      <sheetName val="Ví d? hàm Vlookup"/>
      <sheetName val="dongia_x0002_ ?s_x0004_?s"/>
      <sheetName val="phaɮ tich DG??㠨Ȣ?_x0004_??????杀Ȣ?????"/>
      <sheetName val="dongia??????_x0002_??? ??s?_x0004_???????s?"/>
      <sheetName val="dongia?_x0002_? ?s?_x0004_??s?"/>
      <sheetName val="pha? tich DG?????_x0004_?????????????"/>
      <sheetName val="ch DG???_x0004_???????"/>
      <sheetName val="@@@@@@@@@@@@@@@@"/>
      <sheetName val="G_x0016_L"/>
      <sheetName val="d_"/>
      <sheetName val="donööö"/>
      <sheetName val=" ??_x0004_??"/>
      <sheetName val="????????? ????_x0004_????????????????"/>
      <sheetName val="dongia__________ _㢠ś__x0004_______㋄ś_"/>
      <sheetName val="phan tich DG__㠨Ȣ__x0004_______杀Ȣ_____"/>
      <sheetName val="dongia_ 㢠ś__x0004__㋄ś_"/>
      <sheetName val="@?@?@?@?@?@?@?@?@?@?@?@?@?@?@?@"/>
      <sheetName val=" _s"/>
      <sheetName val="dongia_ 㢠ś_x0004__㋄ś"/>
      <sheetName val="_________ __s__x0004________s________"/>
      <sheetName val="dongia__________ __s__x0004________s_"/>
      <sheetName val="dongia_ _s__x0004___s_"/>
      <sheetName val="dongia_ _s_x0004___s"/>
      <sheetName val="ch DG______x0004_____________________"/>
      <sheetName val="phan tich DG______x0004______________"/>
      <sheetName val=" _s__x0004___s_"/>
      <sheetName val="ch DG_____x0004________"/>
      <sheetName val="phan tich DG_____x0004_____"/>
      <sheetName val="Hu_ng d_n"/>
      <sheetName val="Ví d_ hàm Vlookup"/>
      <sheetName val="phaɮ tich DG__㠨Ȣ__x0004_______杀Ȣ_____"/>
      <sheetName val="dongia_______x0002____ __s__x0004________s_"/>
      <sheetName val="dongia__x0002__ _s__x0004___s_"/>
      <sheetName val="pha_ tich DG______x0004______________"/>
      <sheetName val="ch DG__"/>
      <sheetName val="_@_@_@_@_@_@_@_@_@_@_@_@_@_@_@_"/>
      <sheetName val="ch DG____x0004________"/>
      <sheetName val="@"/>
      <sheetName val="dongia ??_x0004_??"/>
      <sheetName val="RE"/>
      <sheetName val="dtct cau"/>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K_NO_111"/>
      <sheetName val="TK_NO_112"/>
      <sheetName val="TK_1418"/>
      <sheetName val="TK_331"/>
      <sheetName val="TK_1412"/>
      <sheetName val="BCAO_SDCT"/>
      <sheetName val="TK_142"/>
      <sheetName val="TK_242"/>
      <sheetName val="TK_CO_112"/>
      <sheetName val="TK_153"/>
      <sheetName val="CT_154"/>
      <sheetName val="TK_CO_111"/>
      <sheetName val="_DT-TN.xlsMCT"/>
      <sheetName val="Hý?ng d?n"/>
      <sheetName val="dongia? ???_x0004_????"/>
      <sheetName val="dongia?????????? ????_x0004_?????????"/>
      <sheetName val="dongia? ??_x0004_???"/>
      <sheetName val="KLt lan3"/>
      <sheetName val="tong ho`"/>
      <sheetName val="[DT-TN.xls_Cham cong TH 1-&gt;6"/>
      <sheetName val="@_@_@_@_@_@_@_@_@_@_@_@_@_@_@_@"/>
      <sheetName val="@?@?@?@?@?@?@?@?@?@?@?@?@?@?@?"/>
      <sheetName val="_DT-TN.xls_Cham cong TH 1-&gt;6"/>
      <sheetName val="@_@_@_@_@_@_@_@_@_@_@_@_@_@_@_"/>
      <sheetName val="٬ongia 㢠ś_x0004_㋄ś"/>
      <sheetName val="Ke toan thuk hien cong trinh"/>
      <sheetName val=" ???_x0004_????"/>
      <sheetName val="Tra_bang"/>
      <sheetName val="dongiã̃̃̃̃̃̃̃̃̃̃̃̃̃̃̃̃̃̃̃̃̃̃̃"/>
      <sheetName val="Gia"/>
      <sheetName val="Book 1 Summary"/>
      <sheetName val="GIAVNX"/>
      <sheetName val="Taikhoan"/>
      <sheetName val="HESO"/>
      <sheetName val="DT-XL"/>
      <sheetName val="XXXPXXX0"/>
      <sheetName val="BCTC"/>
      <sheetName val="dongia__________ _?s__x0004_______?s_"/>
      <sheetName val="dongia_ ?s__x0004__?s_"/>
      <sheetName val="dongia_ ?s_x0004__?s"/>
      <sheetName val="phan tich DG__??__x0004_______??_____"/>
      <sheetName val="pha? tich DG__??__x0004_______??_____"/>
      <sheetName val="Gia "/>
      <sheetName val="_________ _____x0004_________________"/>
      <sheetName val="dongia?̃̃̃̃̃̃̃̃̃̃̃̃̃̃̃̃̃̃̃̃̃̃̃̃"/>
      <sheetName val="~~~~~~~~~~~~~~~~~~~~~~~~~~~~~~~"/>
      <sheetName val="Page_3"/>
      <sheetName val=" ?s?s"/>
      <sheetName val="dongia ?s?s"/>
      <sheetName val="Chenh lech vct tu"/>
      <sheetName val="#REF!"/>
      <sheetName val="Hý_ng d_n"/>
      <sheetName val="٬ongia"/>
      <sheetName val="TH-Dien"/>
      <sheetName val="PEDESB"/>
      <sheetName val="DT-TN"/>
      <sheetName val="dongia_ ____x0004_____"/>
      <sheetName val=" __"/>
      <sheetName val=" ____x0004_____"/>
      <sheetName val="dongia 㢠ś_x0004_Դ"/>
      <sheetName val="Tai?khoan"/>
      <sheetName val="dongia__________ _____x0004__________"/>
      <sheetName val="dongia_ ___x0004____"/>
      <sheetName val="Du th!u"/>
      <sheetName val="TK NO 1q1"/>
      <sheetName val="聰han tich DG㠨Ȣ_x0004_杀Ȣ"/>
      <sheetName val="Hướng d麫n"/>
      <sheetName val="Ví dụ hàm Vloïkup"/>
      <sheetName val="dongia ?s_x0002__x0004_?s"/>
      <sheetName val="BCQT`"/>
      <sheetName val="dongia????????? ?㢠ś?_x0004_??????㋄ś?"/>
      <sheetName val="dongia 㢠ś_x0004_㏄ś"/>
      <sheetName val="phan_tich_DG㠨Ȣ杀Ȣ"/>
      <sheetName val="Loading"/>
      <sheetName val="Check C"/>
      <sheetName val="Tai"/>
      <sheetName val="dongia ????"/>
      <sheetName val="dongia_????"/>
      <sheetName val="phan_tich_DG??????"/>
      <sheetName val="dongia_㢠ś㋄ś1"/>
      <sheetName val="_?s?s"/>
      <sheetName val="dongia_?s?s1"/>
      <sheetName val="ch_DG??????"/>
      <sheetName val="Hướng_dẫn"/>
      <sheetName val="Ví_dụ_hàm_Vlookup"/>
      <sheetName val="gia 6at lieu"/>
      <sheetName val="TC  (2("/>
      <sheetName val="000000 0"/>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헾⽯_x0005_"/>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Phan_tich_vat_tu1"/>
      <sheetName val="Tong_hop_vat_tu1"/>
      <sheetName val="V? d? h?m Vlookup"/>
      <sheetName val="don???"/>
      <sheetName val="DG _x0000__x0000__x0000__x0000__x0000__x0000__x0000__x0000__x0000__x0009__x0000_᲌Ա_x0000__x0004__x0000__x0000__x0000__x0000__x0000__x0000_窰԰_x0000__x0000__x0000__x0000__x0000_"/>
      <sheetName val="dongia_x0000_̃̃̃̃̃̃̃̃̃̃̃̃̃̃̃̃̃̃̃̃̃̃̃̃"/>
    </sheetNames>
    <sheetDataSet>
      <sheetData sheetId="0" refreshError="1">
        <row r="29">
          <cell r="E29">
            <v>9566000</v>
          </cell>
        </row>
      </sheetData>
      <sheetData sheetId="1"/>
      <sheetData sheetId="2"/>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sheetData sheetId="208"/>
      <sheetData sheetId="209"/>
      <sheetData sheetId="210"/>
      <sheetData sheetId="211" refreshError="1"/>
      <sheetData sheetId="212" refreshError="1"/>
      <sheetData sheetId="213"/>
      <sheetData sheetId="214" refreshError="1"/>
      <sheetData sheetId="215" refreshError="1"/>
      <sheetData sheetId="216" refreshError="1"/>
      <sheetData sheetId="217" refreshError="1"/>
      <sheetData sheetId="218"/>
      <sheetData sheetId="219" refreshError="1"/>
      <sheetData sheetId="220" refreshError="1"/>
      <sheetData sheetId="221"/>
      <sheetData sheetId="222"/>
      <sheetData sheetId="223"/>
      <sheetData sheetId="224"/>
      <sheetData sheetId="225"/>
      <sheetData sheetId="226"/>
      <sheetData sheetId="227" refreshError="1"/>
      <sheetData sheetId="228"/>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refreshError="1"/>
      <sheetData sheetId="280" refreshError="1"/>
      <sheetData sheetId="281"/>
      <sheetData sheetId="282" refreshError="1"/>
      <sheetData sheetId="283" refreshError="1"/>
      <sheetData sheetId="284"/>
      <sheetData sheetId="285" refreshError="1"/>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sheetData sheetId="377"/>
      <sheetData sheetId="378"/>
      <sheetData sheetId="379"/>
      <sheetData sheetId="380" refreshError="1"/>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refreshError="1"/>
      <sheetData sheetId="470" refreshError="1"/>
      <sheetData sheetId="471"/>
      <sheetData sheetId="472" refreshError="1"/>
      <sheetData sheetId="473" refreshError="1"/>
      <sheetData sheetId="474" refreshError="1"/>
      <sheetData sheetId="475" refreshError="1"/>
      <sheetData sheetId="476" refreshError="1"/>
      <sheetData sheetId="477" refreshError="1"/>
      <sheetData sheetId="478"/>
      <sheetData sheetId="479" refreshError="1"/>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sheetData sheetId="534" refreshError="1"/>
      <sheetData sheetId="535" refreshError="1"/>
      <sheetData sheetId="536" refreshError="1"/>
      <sheetData sheetId="537"/>
      <sheetData sheetId="538" refreshError="1"/>
      <sheetData sheetId="539" refreshError="1"/>
      <sheetData sheetId="540" refreshError="1"/>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refreshError="1"/>
      <sheetData sheetId="589" refreshError="1"/>
      <sheetData sheetId="590" refreshError="1"/>
      <sheetData sheetId="591" refreshError="1"/>
      <sheetData sheetId="592" refreshError="1"/>
      <sheetData sheetId="593"/>
      <sheetData sheetId="594" refreshError="1"/>
      <sheetData sheetId="595"/>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refreshError="1"/>
      <sheetData sheetId="663" refreshError="1"/>
      <sheetData sheetId="664" refreshError="1"/>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Xlc5nguyhiem"/>
      <sheetName val="CosoXL"/>
      <sheetName val="KhuTG"/>
      <sheetName val="10000000"/>
      <sheetName val="XL4Poppy"/>
      <sheetName val="XL4Test5"/>
      <sheetName val="Sheet1"/>
      <sheetName val="Sheet2"/>
      <sheetName val="Sheet3"/>
      <sheetName val="CT congto"/>
      <sheetName val="CT cong?to"/>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thang12"/>
      <sheetName val="thang11"/>
      <sheetName val="thang10"/>
      <sheetName val="thang9"/>
      <sheetName val="thang8"/>
      <sheetName val="thang7"/>
      <sheetName val="thang6"/>
      <sheetName val="thang5"/>
      <sheetName val="thang4"/>
      <sheetName val="thang3"/>
      <sheetName val="thang2"/>
      <sheetName val="thang1"/>
      <sheetName val="DL2"/>
      <sheetName val="ESTI."/>
      <sheetName val="DI-ESTI"/>
      <sheetName val="giathanh1"/>
      <sheetName val="CT cong"/>
      <sheetName val="CT cong_to"/>
      <sheetName val="KH-Q1,Q2,01"/>
      <sheetName val="BY CATEGORY"/>
      <sheetName val="001N99"/>
      <sheetName val="Sheet4"/>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T_0,4KV"/>
      <sheetName val="data"/>
      <sheetName val="phi"/>
      <sheetName val="#pkhac"/>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base"/>
      <sheetName val="TONGKE1P"/>
      <sheetName val="Ban"/>
      <sheetName val="GS"/>
      <sheetName val="CD"/>
      <sheetName val="331"/>
      <sheetName val="CP"/>
      <sheetName val="Mua"/>
      <sheetName val="TK"/>
      <sheetName val="XNT"/>
      <sheetName val="BH"/>
      <sheetName val="BK MB"/>
      <sheetName val="So Cai"/>
      <sheetName val="Quy"/>
      <sheetName val="Luong"/>
      <sheetName val="IBASE"/>
      <sheetName val="4"/>
      <sheetName val="Tieu chuan thep"/>
      <sheetName val="KH_Q1_Q2_01"/>
      <sheetName val="TH dz 22"/>
      <sheetName val="VCDD_22"/>
      <sheetName val="vt 22"/>
      <sheetName val="name"/>
      <sheetName val="TTDZ22"/>
      <sheetName val="khluong"/>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
      <sheetName val="So_Cai"/>
      <sheetName val="CT_cong_to3"/>
      <sheetName val="CT_cong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BY_CATEGORY"/>
      <sheetName val="Tieu_chuan_thep"/>
      <sheetName val="Loai-4-5"/>
      <sheetName val="om"/>
      <sheetName val="OM6"/>
      <sheetName val="om05"/>
      <sheetName val="NSU"/>
      <sheetName val="SPL4-TOTAL"/>
      <sheetName val="Input"/>
      <sheetName val="ptdg "/>
      <sheetName val="ptke"/>
      <sheetName val="ptdg"/>
      <sheetName val="(24)-Truc 9"/>
      <sheetName val="clecÿÿt"/>
      <sheetName val="ÿÿngia"/>
      <sheetName val="khung ten TD"/>
      <sheetName val="CHITIET VL-NC-TT1p"/>
      <sheetName val="TONGKE3p"/>
      <sheetName val="QTCNVHHK"/>
      <sheetName val="DON GIA"/>
      <sheetName val="CHITIET VL-NC"/>
      <sheetName val=" XE 43K"/>
      <sheetName val="SO LIEU"/>
      <sheetName val="DCV"/>
      <sheetName val="CT35"/>
      <sheetName val="KK bo sung"/>
      <sheetName val="[TCNVHHKXLSCosXL"/>
      <sheetName val="DONVI"/>
      <sheetName val="KHDTCC"/>
      <sheetName val="pp1p"/>
      <sheetName val="pp3p_NC"/>
      <sheetName val="pp3p "/>
      <sheetName val="1ƛ_x0001_娈ƛ_x0004_Ⲽƛ"/>
      <sheetName val="dtxl"/>
      <sheetName val="1"/>
      <sheetName val="Khoi luong"/>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_"/>
      <sheetName val="cuoc vc"/>
      <sheetName val="THUE_GTGT"/>
      <sheetName val="DK-KH"/>
      <sheetName val="1?ƛ????????_x0001_?娈ƛ?_x0004_??????Ⲽƛ??????"/>
      <sheetName val="TH_dz_22"/>
      <sheetName val="vt_22"/>
      <sheetName val="TH_dz_221"/>
      <sheetName val="vt_221"/>
      <sheetName val="TH_dz_222"/>
      <sheetName val="vt_222"/>
      <sheetName val="1ƛ娈ƛⲼƛ"/>
      <sheetName val="TH_dz_223"/>
      <sheetName val="vt_223"/>
      <sheetName val="[?TCNVHHK?XLS?Cos?XL"/>
      <sheetName val="CT cong_x005f_x0000_to"/>
      <sheetName val="CT cong_x005f_x005f_x005f_x0000_to"/>
      <sheetName val="1_ƛ_________x0001__娈ƛ__x0004_______Ⲽƛ______"/>
      <sheetName val="DS nop quý KV"/>
      <sheetName val="MAKH"/>
      <sheetName val="Force"/>
      <sheetName val="CombinationC"/>
      <sheetName val="TSCD"/>
      <sheetName val="Out"/>
      <sheetName val="HESO"/>
      <sheetName val="PHU_LUC"/>
      <sheetName val="TONGHOPCHIPHIXAYLAP"/>
      <sheetName val="CHITIET"/>
      <sheetName val="CHIET TINH TBA"/>
      <sheetName val="__TCNVHHK_XLS_Cos_XL"/>
      <sheetName val="ptv"/>
      <sheetName val="ptdg_"/>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24)-Truc_9"/>
      <sheetName val="CHITIET_VL-NC-TT1p"/>
      <sheetName val="khung_ten_TD"/>
      <sheetName val="ptv?"/>
      <sheetName val="CHITIET VL-NCHT1 (2)"/>
      <sheetName val="Da ta"/>
      <sheetName val="2"/>
      <sheetName val="3"/>
      <sheetName val="5"/>
      <sheetName val="6"/>
      <sheetName val="7"/>
      <sheetName val="8"/>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v_"/>
      <sheetName val="PTCT-1"/>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PP1PXDM"/>
      <sheetName val="PP3PXDM"/>
      <sheetName val="Parts"/>
      <sheetName val="Safety"/>
      <sheetName val="Sales"/>
      <sheetName val="NCong-Day-Su"/>
      <sheetName val="diachi"/>
      <sheetName val="gvl"/>
      <sheetName val="Giai trinh"/>
      <sheetName val="ptdgD"/>
      <sheetName val="BK-C T"/>
      <sheetName val="KKKKKKKK"/>
      <sheetName val="DI_ESTI"/>
      <sheetName val="Du_lieu"/>
      <sheetName val="bt lt 32-79"/>
      <sheetName val="Da_ta"/>
      <sheetName val="DON_GIA1"/>
      <sheetName val="CHITIET_VL-NC1"/>
      <sheetName val="ptdg_2"/>
      <sheetName val="(24)-Truc_92"/>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2"/>
      <sheetName val="CHITIET_VL-NC-TT1p2"/>
      <sheetName val="Da_ta1"/>
      <sheetName val="DON_GIA2"/>
      <sheetName val="CHITIET_VL-NC2"/>
      <sheetName val="ptdg_3"/>
      <sheetName val="(24)-Truc_93"/>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3"/>
      <sheetName val="CHITIET_VL-NC-TT1p3"/>
      <sheetName val="Da_ta2"/>
      <sheetName val="DON_GIA3"/>
      <sheetName val="CHITIET_VL-NC3"/>
      <sheetName val="ptdg_4"/>
      <sheetName val="(24)-Truc_94"/>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4"/>
      <sheetName val="CHITIET_VL-NC-TT1p4"/>
      <sheetName val="Da_ta3"/>
      <sheetName val="CT-35"/>
      <sheetName val="CT-0.4KV"/>
      <sheetName val="ptdgC"/>
      <sheetName val="NEW-PANEL"/>
      <sheetName val="chitimc"/>
      <sheetName val="15nam"/>
      <sheetName val="NKChungTu"/>
      <sheetName val="["/>
      <sheetName val="THCPX_x0004_"/>
      <sheetName val="thunhap2"/>
      <sheetName val="Don-gia"/>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cell r="G58"/>
          <cell r="H58"/>
          <cell r="I58"/>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sheetData sheetId="657" refreshError="1"/>
      <sheetData sheetId="658"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
      <sheetName val="LG VP"/>
      <sheetName val="CCVP"/>
      <sheetName val="BGD2"/>
      <sheetName val="KD02.09"/>
      <sheetName val="Dat"/>
      <sheetName val="Dat (2)"/>
      <sheetName val="khong dat"/>
      <sheetName val="khong dat (2)"/>
      <sheetName val="NGHIVIECVP"/>
      <sheetName val="LGSX"/>
      <sheetName val="CCSX"/>
      <sheetName val="CG02"/>
      <sheetName val="NGHIVIECSX"/>
      <sheetName val="DSCNKP01-17"/>
      <sheetName val="XL4Poppy"/>
      <sheetName val="XL4Test5"/>
      <sheetName val="ptvt"/>
    </sheetNames>
    <sheetDataSet>
      <sheetData sheetId="0"/>
      <sheetData sheetId="1"/>
      <sheetData sheetId="2"/>
      <sheetData sheetId="3"/>
      <sheetData sheetId="4"/>
      <sheetData sheetId="5"/>
      <sheetData sheetId="6"/>
      <sheetData sheetId="7"/>
      <sheetData sheetId="8"/>
      <sheetData sheetId="9"/>
      <sheetData sheetId="10" refreshError="1">
        <row r="10">
          <cell r="A10">
            <v>1</v>
          </cell>
        </row>
        <row r="11">
          <cell r="A11">
            <v>1</v>
          </cell>
        </row>
        <row r="12">
          <cell r="A12">
            <v>4</v>
          </cell>
        </row>
        <row r="13">
          <cell r="A13">
            <v>2</v>
          </cell>
        </row>
        <row r="14">
          <cell r="A14">
            <v>1</v>
          </cell>
        </row>
        <row r="15">
          <cell r="A15">
            <v>2</v>
          </cell>
        </row>
        <row r="16">
          <cell r="A16">
            <v>2</v>
          </cell>
        </row>
        <row r="17">
          <cell r="A17">
            <v>1</v>
          </cell>
        </row>
        <row r="18">
          <cell r="A18">
            <v>2</v>
          </cell>
        </row>
        <row r="19">
          <cell r="A19">
            <v>22</v>
          </cell>
        </row>
        <row r="20">
          <cell r="A20">
            <v>1</v>
          </cell>
        </row>
        <row r="21">
          <cell r="A21">
            <v>2</v>
          </cell>
        </row>
        <row r="22">
          <cell r="A22">
            <v>3</v>
          </cell>
        </row>
        <row r="23">
          <cell r="A23">
            <v>4</v>
          </cell>
        </row>
        <row r="24">
          <cell r="A24">
            <v>5</v>
          </cell>
        </row>
        <row r="25">
          <cell r="A25">
            <v>6</v>
          </cell>
        </row>
        <row r="26">
          <cell r="A26">
            <v>7</v>
          </cell>
        </row>
        <row r="27">
          <cell r="A27">
            <v>8</v>
          </cell>
        </row>
        <row r="28">
          <cell r="A28">
            <v>9</v>
          </cell>
        </row>
        <row r="29">
          <cell r="A29">
            <v>10</v>
          </cell>
        </row>
        <row r="30">
          <cell r="A30">
            <v>11</v>
          </cell>
        </row>
        <row r="31">
          <cell r="A31">
            <v>12</v>
          </cell>
        </row>
        <row r="32">
          <cell r="A32">
            <v>13</v>
          </cell>
        </row>
        <row r="33">
          <cell r="A33">
            <v>14</v>
          </cell>
        </row>
        <row r="34">
          <cell r="A34">
            <v>15</v>
          </cell>
        </row>
        <row r="35">
          <cell r="A35">
            <v>16</v>
          </cell>
        </row>
        <row r="36">
          <cell r="A36">
            <v>17</v>
          </cell>
        </row>
        <row r="37">
          <cell r="A37">
            <v>18</v>
          </cell>
        </row>
        <row r="38">
          <cell r="A38">
            <v>19</v>
          </cell>
        </row>
        <row r="39">
          <cell r="A39">
            <v>20</v>
          </cell>
        </row>
        <row r="40">
          <cell r="A40">
            <v>21</v>
          </cell>
        </row>
        <row r="41">
          <cell r="A41">
            <v>22</v>
          </cell>
        </row>
        <row r="42">
          <cell r="A42">
            <v>29</v>
          </cell>
        </row>
        <row r="43">
          <cell r="A43">
            <v>17</v>
          </cell>
        </row>
        <row r="44">
          <cell r="A44">
            <v>1</v>
          </cell>
        </row>
        <row r="45">
          <cell r="A45">
            <v>2</v>
          </cell>
        </row>
        <row r="46">
          <cell r="A46">
            <v>3</v>
          </cell>
        </row>
        <row r="47">
          <cell r="A47">
            <v>4</v>
          </cell>
        </row>
        <row r="48">
          <cell r="A48">
            <v>5</v>
          </cell>
        </row>
        <row r="49">
          <cell r="A49">
            <v>6</v>
          </cell>
        </row>
        <row r="50">
          <cell r="A50">
            <v>7</v>
          </cell>
        </row>
        <row r="51">
          <cell r="A51">
            <v>8</v>
          </cell>
        </row>
        <row r="52">
          <cell r="A52">
            <v>9</v>
          </cell>
        </row>
        <row r="53">
          <cell r="A53">
            <v>10</v>
          </cell>
        </row>
        <row r="54">
          <cell r="A54">
            <v>11</v>
          </cell>
        </row>
        <row r="55">
          <cell r="A55">
            <v>12</v>
          </cell>
        </row>
        <row r="56">
          <cell r="A56">
            <v>13</v>
          </cell>
        </row>
        <row r="57">
          <cell r="A57">
            <v>14</v>
          </cell>
        </row>
        <row r="58">
          <cell r="A58">
            <v>15</v>
          </cell>
        </row>
        <row r="59">
          <cell r="A59">
            <v>16</v>
          </cell>
        </row>
        <row r="60">
          <cell r="A60">
            <v>17</v>
          </cell>
        </row>
        <row r="61">
          <cell r="A61">
            <v>6</v>
          </cell>
        </row>
        <row r="62">
          <cell r="A62">
            <v>1</v>
          </cell>
        </row>
        <row r="63">
          <cell r="A63">
            <v>2</v>
          </cell>
        </row>
        <row r="64">
          <cell r="A64">
            <v>3</v>
          </cell>
        </row>
        <row r="65">
          <cell r="A65">
            <v>4</v>
          </cell>
        </row>
        <row r="66">
          <cell r="A66">
            <v>5</v>
          </cell>
        </row>
        <row r="67">
          <cell r="A67">
            <v>6</v>
          </cell>
        </row>
        <row r="68">
          <cell r="A68">
            <v>6</v>
          </cell>
        </row>
        <row r="69">
          <cell r="A69">
            <v>1</v>
          </cell>
        </row>
        <row r="70">
          <cell r="A70">
            <v>2</v>
          </cell>
        </row>
        <row r="71">
          <cell r="A71">
            <v>3</v>
          </cell>
        </row>
        <row r="72">
          <cell r="A72">
            <v>4</v>
          </cell>
        </row>
        <row r="73">
          <cell r="A73">
            <v>5</v>
          </cell>
        </row>
        <row r="74">
          <cell r="A74">
            <v>6</v>
          </cell>
        </row>
        <row r="75">
          <cell r="A75">
            <v>17</v>
          </cell>
        </row>
        <row r="76">
          <cell r="A76">
            <v>4</v>
          </cell>
        </row>
        <row r="77">
          <cell r="A77">
            <v>1</v>
          </cell>
        </row>
        <row r="78">
          <cell r="A78">
            <v>2</v>
          </cell>
        </row>
        <row r="79">
          <cell r="A79">
            <v>3</v>
          </cell>
        </row>
        <row r="80">
          <cell r="A80">
            <v>4</v>
          </cell>
        </row>
        <row r="81">
          <cell r="A81">
            <v>7</v>
          </cell>
        </row>
        <row r="82">
          <cell r="A82">
            <v>1</v>
          </cell>
        </row>
        <row r="83">
          <cell r="A83">
            <v>2</v>
          </cell>
        </row>
        <row r="84">
          <cell r="A84">
            <v>3</v>
          </cell>
        </row>
        <row r="85">
          <cell r="A85">
            <v>4</v>
          </cell>
        </row>
        <row r="86">
          <cell r="A86">
            <v>5</v>
          </cell>
        </row>
        <row r="87">
          <cell r="A87">
            <v>6</v>
          </cell>
        </row>
        <row r="88">
          <cell r="A88">
            <v>7</v>
          </cell>
        </row>
        <row r="89">
          <cell r="A89">
            <v>6</v>
          </cell>
        </row>
        <row r="90">
          <cell r="A90">
            <v>1</v>
          </cell>
        </row>
        <row r="91">
          <cell r="A91">
            <v>2</v>
          </cell>
        </row>
        <row r="92">
          <cell r="A92">
            <v>3</v>
          </cell>
        </row>
        <row r="93">
          <cell r="A93">
            <v>4</v>
          </cell>
        </row>
        <row r="94">
          <cell r="A94">
            <v>5</v>
          </cell>
        </row>
        <row r="95">
          <cell r="A95">
            <v>6</v>
          </cell>
        </row>
        <row r="96">
          <cell r="A96">
            <v>8</v>
          </cell>
        </row>
        <row r="97">
          <cell r="A97">
            <v>5</v>
          </cell>
        </row>
        <row r="98">
          <cell r="A98">
            <v>1</v>
          </cell>
        </row>
        <row r="99">
          <cell r="A99">
            <v>2</v>
          </cell>
        </row>
        <row r="100">
          <cell r="A100">
            <v>3</v>
          </cell>
        </row>
        <row r="101">
          <cell r="A101">
            <v>4</v>
          </cell>
        </row>
        <row r="102">
          <cell r="A102">
            <v>5</v>
          </cell>
        </row>
        <row r="103">
          <cell r="A103">
            <v>3</v>
          </cell>
        </row>
        <row r="104">
          <cell r="A104">
            <v>1</v>
          </cell>
        </row>
        <row r="105">
          <cell r="A105">
            <v>2</v>
          </cell>
        </row>
        <row r="106">
          <cell r="A106">
            <v>3</v>
          </cell>
        </row>
        <row r="107">
          <cell r="A107">
            <v>4</v>
          </cell>
        </row>
        <row r="108">
          <cell r="A108">
            <v>2</v>
          </cell>
        </row>
        <row r="109">
          <cell r="A109">
            <v>1</v>
          </cell>
        </row>
        <row r="110">
          <cell r="A110">
            <v>2</v>
          </cell>
        </row>
        <row r="111">
          <cell r="A111">
            <v>2</v>
          </cell>
        </row>
        <row r="112">
          <cell r="A112">
            <v>1</v>
          </cell>
        </row>
        <row r="113">
          <cell r="A113">
            <v>2</v>
          </cell>
        </row>
        <row r="114">
          <cell r="A114">
            <v>38</v>
          </cell>
        </row>
        <row r="115">
          <cell r="A115">
            <v>3</v>
          </cell>
        </row>
        <row r="116">
          <cell r="A116">
            <v>1</v>
          </cell>
        </row>
        <row r="117">
          <cell r="A117">
            <v>2</v>
          </cell>
        </row>
        <row r="118">
          <cell r="A118">
            <v>3</v>
          </cell>
        </row>
        <row r="119">
          <cell r="A119">
            <v>14</v>
          </cell>
        </row>
        <row r="120">
          <cell r="A120">
            <v>1</v>
          </cell>
        </row>
        <row r="121">
          <cell r="A121">
            <v>2</v>
          </cell>
        </row>
        <row r="122">
          <cell r="A122">
            <v>3</v>
          </cell>
        </row>
        <row r="123">
          <cell r="A123">
            <v>4</v>
          </cell>
        </row>
        <row r="124">
          <cell r="A124">
            <v>5</v>
          </cell>
        </row>
        <row r="125">
          <cell r="A125">
            <v>6</v>
          </cell>
        </row>
        <row r="126">
          <cell r="A126">
            <v>7</v>
          </cell>
        </row>
        <row r="127">
          <cell r="A127">
            <v>8</v>
          </cell>
        </row>
        <row r="128">
          <cell r="A128">
            <v>9</v>
          </cell>
        </row>
        <row r="129">
          <cell r="A129">
            <v>10</v>
          </cell>
        </row>
        <row r="130">
          <cell r="A130">
            <v>11</v>
          </cell>
        </row>
        <row r="131">
          <cell r="A131">
            <v>12</v>
          </cell>
        </row>
        <row r="132">
          <cell r="A132">
            <v>13</v>
          </cell>
        </row>
        <row r="133">
          <cell r="A133">
            <v>14</v>
          </cell>
        </row>
        <row r="134">
          <cell r="A134">
            <v>12</v>
          </cell>
        </row>
        <row r="135">
          <cell r="A135">
            <v>1</v>
          </cell>
        </row>
        <row r="136">
          <cell r="A136">
            <v>2</v>
          </cell>
        </row>
        <row r="137">
          <cell r="A137">
            <v>3</v>
          </cell>
        </row>
        <row r="138">
          <cell r="A138">
            <v>4</v>
          </cell>
        </row>
        <row r="139">
          <cell r="A139">
            <v>5</v>
          </cell>
        </row>
        <row r="140">
          <cell r="A140">
            <v>6</v>
          </cell>
        </row>
        <row r="141">
          <cell r="A141">
            <v>7</v>
          </cell>
        </row>
        <row r="142">
          <cell r="A142">
            <v>8</v>
          </cell>
        </row>
        <row r="143">
          <cell r="A143">
            <v>9</v>
          </cell>
        </row>
        <row r="144">
          <cell r="A144">
            <v>10</v>
          </cell>
        </row>
        <row r="145">
          <cell r="A145">
            <v>11</v>
          </cell>
        </row>
        <row r="146">
          <cell r="A146">
            <v>12</v>
          </cell>
        </row>
        <row r="147">
          <cell r="A147">
            <v>4</v>
          </cell>
        </row>
        <row r="148">
          <cell r="A148">
            <v>1</v>
          </cell>
        </row>
        <row r="149">
          <cell r="A149">
            <v>2</v>
          </cell>
        </row>
        <row r="150">
          <cell r="A150">
            <v>3</v>
          </cell>
        </row>
        <row r="151">
          <cell r="A151">
            <v>4</v>
          </cell>
        </row>
        <row r="152">
          <cell r="A152">
            <v>5</v>
          </cell>
        </row>
        <row r="153">
          <cell r="A153">
            <v>1</v>
          </cell>
        </row>
        <row r="154">
          <cell r="A154">
            <v>2</v>
          </cell>
        </row>
        <row r="155">
          <cell r="A155">
            <v>3</v>
          </cell>
        </row>
        <row r="156">
          <cell r="A156">
            <v>4</v>
          </cell>
        </row>
        <row r="157">
          <cell r="A157">
            <v>5</v>
          </cell>
        </row>
        <row r="158">
          <cell r="A158">
            <v>14</v>
          </cell>
        </row>
        <row r="159">
          <cell r="A159">
            <v>4</v>
          </cell>
        </row>
        <row r="160">
          <cell r="A160">
            <v>1</v>
          </cell>
        </row>
        <row r="161">
          <cell r="A161">
            <v>2</v>
          </cell>
        </row>
        <row r="162">
          <cell r="A162">
            <v>3</v>
          </cell>
        </row>
        <row r="163">
          <cell r="A163">
            <v>4</v>
          </cell>
        </row>
        <row r="164">
          <cell r="A164">
            <v>5</v>
          </cell>
        </row>
        <row r="165">
          <cell r="A165">
            <v>1</v>
          </cell>
        </row>
        <row r="166">
          <cell r="A166">
            <v>2</v>
          </cell>
        </row>
        <row r="167">
          <cell r="A167">
            <v>3</v>
          </cell>
        </row>
        <row r="168">
          <cell r="A168">
            <v>4</v>
          </cell>
        </row>
        <row r="169">
          <cell r="A169">
            <v>5</v>
          </cell>
        </row>
        <row r="170">
          <cell r="A170">
            <v>5</v>
          </cell>
        </row>
        <row r="171">
          <cell r="A171">
            <v>1</v>
          </cell>
        </row>
        <row r="172">
          <cell r="A172">
            <v>2</v>
          </cell>
        </row>
        <row r="173">
          <cell r="A173">
            <v>3</v>
          </cell>
        </row>
        <row r="174">
          <cell r="A174">
            <v>4</v>
          </cell>
        </row>
        <row r="175">
          <cell r="A175">
            <v>5</v>
          </cell>
        </row>
        <row r="176">
          <cell r="A176">
            <v>34</v>
          </cell>
        </row>
        <row r="177">
          <cell r="A177">
            <v>16</v>
          </cell>
        </row>
        <row r="178">
          <cell r="A178">
            <v>1</v>
          </cell>
        </row>
        <row r="179">
          <cell r="A179">
            <v>2</v>
          </cell>
        </row>
        <row r="180">
          <cell r="A180">
            <v>3</v>
          </cell>
        </row>
        <row r="181">
          <cell r="A181">
            <v>4</v>
          </cell>
        </row>
        <row r="182">
          <cell r="A182">
            <v>5</v>
          </cell>
        </row>
        <row r="183">
          <cell r="A183">
            <v>6</v>
          </cell>
        </row>
        <row r="184">
          <cell r="A184">
            <v>7</v>
          </cell>
        </row>
        <row r="185">
          <cell r="A185">
            <v>8</v>
          </cell>
        </row>
        <row r="186">
          <cell r="A186">
            <v>9</v>
          </cell>
        </row>
        <row r="187">
          <cell r="A187">
            <v>10</v>
          </cell>
        </row>
        <row r="188">
          <cell r="A188">
            <v>11</v>
          </cell>
        </row>
        <row r="189">
          <cell r="A189">
            <v>12</v>
          </cell>
        </row>
        <row r="190">
          <cell r="A190">
            <v>13</v>
          </cell>
        </row>
        <row r="191">
          <cell r="A191">
            <v>14</v>
          </cell>
        </row>
        <row r="192">
          <cell r="A192">
            <v>15</v>
          </cell>
        </row>
        <row r="193">
          <cell r="A193">
            <v>16</v>
          </cell>
        </row>
        <row r="194">
          <cell r="A194">
            <v>17</v>
          </cell>
        </row>
        <row r="195">
          <cell r="A195">
            <v>18</v>
          </cell>
        </row>
        <row r="196">
          <cell r="A196">
            <v>1</v>
          </cell>
        </row>
        <row r="197">
          <cell r="A197">
            <v>2</v>
          </cell>
        </row>
        <row r="198">
          <cell r="A198">
            <v>3</v>
          </cell>
        </row>
        <row r="199">
          <cell r="A199">
            <v>4</v>
          </cell>
        </row>
        <row r="200">
          <cell r="A200">
            <v>5</v>
          </cell>
        </row>
        <row r="201">
          <cell r="A201">
            <v>6</v>
          </cell>
        </row>
        <row r="202">
          <cell r="A202">
            <v>7</v>
          </cell>
        </row>
        <row r="203">
          <cell r="A203">
            <v>8</v>
          </cell>
        </row>
        <row r="204">
          <cell r="A204">
            <v>9</v>
          </cell>
        </row>
        <row r="205">
          <cell r="A205">
            <v>10</v>
          </cell>
        </row>
        <row r="206">
          <cell r="A206">
            <v>11</v>
          </cell>
        </row>
        <row r="207">
          <cell r="A207">
            <v>12</v>
          </cell>
        </row>
        <row r="208">
          <cell r="A208">
            <v>13</v>
          </cell>
        </row>
        <row r="209">
          <cell r="A209">
            <v>14</v>
          </cell>
        </row>
        <row r="210">
          <cell r="A210">
            <v>15</v>
          </cell>
        </row>
        <row r="211">
          <cell r="A211">
            <v>16</v>
          </cell>
        </row>
        <row r="212">
          <cell r="A212">
            <v>17</v>
          </cell>
        </row>
        <row r="213">
          <cell r="A213">
            <v>18</v>
          </cell>
        </row>
        <row r="214">
          <cell r="A214">
            <v>16</v>
          </cell>
        </row>
        <row r="215">
          <cell r="A215">
            <v>3</v>
          </cell>
        </row>
        <row r="216">
          <cell r="A216">
            <v>1</v>
          </cell>
        </row>
        <row r="217">
          <cell r="A217">
            <v>2</v>
          </cell>
        </row>
        <row r="218">
          <cell r="A218">
            <v>3</v>
          </cell>
        </row>
        <row r="219">
          <cell r="A219">
            <v>6</v>
          </cell>
        </row>
        <row r="220">
          <cell r="A220">
            <v>1</v>
          </cell>
        </row>
        <row r="221">
          <cell r="A221">
            <v>2</v>
          </cell>
        </row>
        <row r="222">
          <cell r="A222">
            <v>3</v>
          </cell>
        </row>
        <row r="223">
          <cell r="A223">
            <v>4</v>
          </cell>
        </row>
        <row r="224">
          <cell r="A224">
            <v>5</v>
          </cell>
        </row>
        <row r="225">
          <cell r="A225">
            <v>6</v>
          </cell>
        </row>
        <row r="226">
          <cell r="A226">
            <v>7</v>
          </cell>
        </row>
        <row r="227">
          <cell r="A227">
            <v>1</v>
          </cell>
        </row>
        <row r="228">
          <cell r="A228">
            <v>2</v>
          </cell>
        </row>
        <row r="229">
          <cell r="A229">
            <v>3</v>
          </cell>
        </row>
        <row r="230">
          <cell r="A230">
            <v>4</v>
          </cell>
        </row>
        <row r="231">
          <cell r="A231">
            <v>5</v>
          </cell>
        </row>
        <row r="232">
          <cell r="A232">
            <v>6</v>
          </cell>
        </row>
        <row r="233">
          <cell r="A233">
            <v>7</v>
          </cell>
        </row>
        <row r="234">
          <cell r="A234">
            <v>59</v>
          </cell>
        </row>
        <row r="235">
          <cell r="A235">
            <v>3</v>
          </cell>
        </row>
        <row r="236">
          <cell r="A236">
            <v>1</v>
          </cell>
        </row>
        <row r="237">
          <cell r="A237">
            <v>2</v>
          </cell>
        </row>
        <row r="238">
          <cell r="A238">
            <v>3</v>
          </cell>
        </row>
        <row r="239">
          <cell r="A239">
            <v>27</v>
          </cell>
        </row>
        <row r="240">
          <cell r="A240">
            <v>1</v>
          </cell>
        </row>
        <row r="241">
          <cell r="A241">
            <v>2</v>
          </cell>
        </row>
        <row r="242">
          <cell r="A242">
            <v>3</v>
          </cell>
        </row>
        <row r="243">
          <cell r="A243">
            <v>4</v>
          </cell>
        </row>
        <row r="244">
          <cell r="A244">
            <v>5</v>
          </cell>
        </row>
        <row r="245">
          <cell r="A245">
            <v>6</v>
          </cell>
        </row>
        <row r="246">
          <cell r="A246">
            <v>7</v>
          </cell>
        </row>
        <row r="247">
          <cell r="A247">
            <v>8</v>
          </cell>
        </row>
        <row r="248">
          <cell r="A248">
            <v>9</v>
          </cell>
        </row>
        <row r="249">
          <cell r="A249">
            <v>10</v>
          </cell>
        </row>
        <row r="250">
          <cell r="A250">
            <v>11</v>
          </cell>
        </row>
        <row r="251">
          <cell r="A251">
            <v>12</v>
          </cell>
        </row>
        <row r="252">
          <cell r="A252">
            <v>13</v>
          </cell>
        </row>
        <row r="253">
          <cell r="A253">
            <v>14</v>
          </cell>
        </row>
        <row r="254">
          <cell r="A254">
            <v>15</v>
          </cell>
        </row>
        <row r="255">
          <cell r="A255">
            <v>16</v>
          </cell>
        </row>
        <row r="256">
          <cell r="A256">
            <v>17</v>
          </cell>
        </row>
        <row r="257">
          <cell r="A257">
            <v>18</v>
          </cell>
        </row>
        <row r="258">
          <cell r="A258">
            <v>19</v>
          </cell>
        </row>
        <row r="259">
          <cell r="A259">
            <v>20</v>
          </cell>
        </row>
        <row r="260">
          <cell r="A260">
            <v>21</v>
          </cell>
        </row>
        <row r="261">
          <cell r="A261">
            <v>22</v>
          </cell>
        </row>
        <row r="262">
          <cell r="A262">
            <v>23</v>
          </cell>
        </row>
        <row r="263">
          <cell r="A263">
            <v>24</v>
          </cell>
        </row>
        <row r="264">
          <cell r="A264">
            <v>25</v>
          </cell>
        </row>
        <row r="265">
          <cell r="A265">
            <v>26</v>
          </cell>
        </row>
        <row r="266">
          <cell r="A266">
            <v>27</v>
          </cell>
        </row>
        <row r="267">
          <cell r="A267">
            <v>29</v>
          </cell>
        </row>
        <row r="268">
          <cell r="A268">
            <v>1</v>
          </cell>
        </row>
        <row r="269">
          <cell r="A269">
            <v>2</v>
          </cell>
        </row>
        <row r="270">
          <cell r="A270">
            <v>3</v>
          </cell>
        </row>
        <row r="271">
          <cell r="A271">
            <v>4</v>
          </cell>
        </row>
        <row r="272">
          <cell r="A272">
            <v>5</v>
          </cell>
        </row>
        <row r="273">
          <cell r="A273">
            <v>6</v>
          </cell>
        </row>
        <row r="274">
          <cell r="A274">
            <v>7</v>
          </cell>
        </row>
        <row r="275">
          <cell r="A275">
            <v>8</v>
          </cell>
        </row>
        <row r="276">
          <cell r="A276">
            <v>9</v>
          </cell>
        </row>
        <row r="277">
          <cell r="A277">
            <v>10</v>
          </cell>
        </row>
        <row r="278">
          <cell r="A278">
            <v>11</v>
          </cell>
        </row>
        <row r="279">
          <cell r="A279">
            <v>12</v>
          </cell>
        </row>
        <row r="280">
          <cell r="A280">
            <v>13</v>
          </cell>
        </row>
        <row r="281">
          <cell r="A281">
            <v>14</v>
          </cell>
        </row>
        <row r="282">
          <cell r="A282">
            <v>15</v>
          </cell>
        </row>
        <row r="283">
          <cell r="A283">
            <v>16</v>
          </cell>
        </row>
        <row r="284">
          <cell r="A284">
            <v>17</v>
          </cell>
        </row>
        <row r="285">
          <cell r="A285">
            <v>18</v>
          </cell>
        </row>
        <row r="286">
          <cell r="A286">
            <v>19</v>
          </cell>
        </row>
        <row r="287">
          <cell r="A287">
            <v>20</v>
          </cell>
        </row>
        <row r="288">
          <cell r="A288">
            <v>21</v>
          </cell>
        </row>
        <row r="289">
          <cell r="A289">
            <v>22</v>
          </cell>
        </row>
        <row r="290">
          <cell r="A290">
            <v>23</v>
          </cell>
        </row>
        <row r="291">
          <cell r="A291">
            <v>24</v>
          </cell>
        </row>
        <row r="292">
          <cell r="A292">
            <v>25</v>
          </cell>
        </row>
        <row r="293">
          <cell r="A293">
            <v>26</v>
          </cell>
        </row>
        <row r="294">
          <cell r="A294">
            <v>27</v>
          </cell>
        </row>
        <row r="295">
          <cell r="A295">
            <v>28</v>
          </cell>
        </row>
        <row r="296">
          <cell r="A296">
            <v>29</v>
          </cell>
        </row>
        <row r="297">
          <cell r="A297">
            <v>10</v>
          </cell>
        </row>
        <row r="298">
          <cell r="A298">
            <v>1</v>
          </cell>
        </row>
        <row r="299">
          <cell r="A299">
            <v>2</v>
          </cell>
        </row>
        <row r="300">
          <cell r="A300">
            <v>3</v>
          </cell>
        </row>
        <row r="301">
          <cell r="A301">
            <v>4</v>
          </cell>
        </row>
        <row r="302">
          <cell r="A302">
            <v>5</v>
          </cell>
        </row>
        <row r="303">
          <cell r="A303">
            <v>6</v>
          </cell>
        </row>
        <row r="304">
          <cell r="A304">
            <v>7</v>
          </cell>
        </row>
        <row r="305">
          <cell r="A305">
            <v>8</v>
          </cell>
        </row>
        <row r="306">
          <cell r="A306">
            <v>9</v>
          </cell>
        </row>
        <row r="307">
          <cell r="A307">
            <v>10</v>
          </cell>
        </row>
        <row r="308">
          <cell r="A308">
            <v>4</v>
          </cell>
        </row>
      </sheetData>
      <sheetData sheetId="11"/>
      <sheetData sheetId="12"/>
      <sheetData sheetId="13"/>
      <sheetData sheetId="14"/>
      <sheetData sheetId="15"/>
      <sheetData sheetId="16"/>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oanct"/>
      <sheetName val="dgiact-cau"/>
      <sheetName val="dgiact-md"/>
      <sheetName val="vlieu"/>
      <sheetName val="M"/>
      <sheetName val="nc"/>
    </sheetNames>
    <sheetDataSet>
      <sheetData sheetId="0" refreshError="1"/>
      <sheetData sheetId="1" refreshError="1"/>
      <sheetData sheetId="2" refreshError="1"/>
      <sheetData sheetId="3" refreshError="1"/>
      <sheetData sheetId="4" refreshError="1">
        <row r="9">
          <cell r="E9">
            <v>87300</v>
          </cell>
        </row>
        <row r="11">
          <cell r="E11">
            <v>70000</v>
          </cell>
        </row>
        <row r="13">
          <cell r="E13">
            <v>1200</v>
          </cell>
        </row>
        <row r="16">
          <cell r="E16">
            <v>3800</v>
          </cell>
        </row>
        <row r="17">
          <cell r="E17">
            <v>4550</v>
          </cell>
        </row>
      </sheetData>
      <sheetData sheetId="5" refreshError="1"/>
      <sheetData sheetId="6" refreshError="1">
        <row r="10">
          <cell r="E10">
            <v>13878</v>
          </cell>
          <cell r="K10">
            <v>18484</v>
          </cell>
        </row>
      </sheetData>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TTram"/>
      <sheetName val="PHAN TICH`VAT TU"/>
      <sheetName val="THKP"/>
      <sheetName val="ctTBA"/>
      <sheetName val="Sheet5_x0008__x0006__x0008__x0003_ဠ蜰Ư༢螸Ư༢蠼Ư༢裀Ư༢襄Ư"/>
      <sheetName val="DO AM DT"/>
      <sheetName val="GVT"/>
      <sheetName val="MTO REV.2(ARMOR)"/>
      <sheetName val="Tien An T11"/>
      <sheetName val="DNPD-QL"/>
      <sheetName val="Bang luong"/>
      <sheetName val="Bang CC"/>
      <sheetName val=" Luong nghien "/>
      <sheetName val="QT-LN"/>
      <sheetName val="Giantiep"/>
      <sheetName val="Phuc vu"/>
      <sheetName val="May Phat"/>
      <sheetName val="1813"/>
      <sheetName val="Tongke"/>
      <sheetName val="Dot31"/>
      <sheetName val="Dot32"/>
      <sheetName val="Dot33"/>
      <sheetName val="Dot34"/>
      <sheetName val="Dot35"/>
      <sheetName val="Dot26"/>
      <sheetName val="Dot27"/>
      <sheetName val="Dot28"/>
      <sheetName val="Dot29"/>
      <sheetName val="Dot30"/>
      <sheetName val="Sheet2"/>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O"/>
      <sheetName val="giathanh1"/>
      <sheetName val="Tai khoan"/>
      <sheetName val="VL,NC"/>
      <sheetName val="Sheet5_x0008__x0006__x0008__x0003_ဠ 蜰Ư༢螸Ư༢蠼Ư༢裀Ư༢襄Ư"/>
      <sheetName val="BANG DU TGAN DRC"/>
      <sheetName val="VC B_x000f_"/>
      <sheetName val="PHAN DICH VAT TU"/>
      <sheetName val="DIEL GIAI KL"/>
      <sheetName val="KLDK THUC HIEN"/>
      <sheetName val="Shaet30"/>
      <sheetName val="Sheet#2"/>
      <sheetName val="Qheet36"/>
      <sheetName val="Sheet5_x0008__x0006__x0008__x0003_ဠ蜰Ư༢螸Ư༢蠼Ư༢⋀_x000f_쀀꾈∁_x000f_"/>
      <sheetName val="??U??U??U??U??U??U?"/>
      <sheetName val="Sheet5_x0008__x0006__x0008__x0003_??U??U??U??U??U"/>
      <sheetName val="Sheet5_x0008__x0006__x0008__x0003_??U??U??U??_x000f_???_x000f_"/>
      <sheetName val="TONG HOP K©N© 2ÈI"/>
      <sheetName val="DTCT-TB"/>
      <sheetName val="TONG KE DZ 0.4 KV"/>
      <sheetName val="Bia TQT"/>
      <sheetName val="Thuc thanh"/>
      <sheetName val="Sheet5"/>
      <sheetName val="QTDG"/>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Luong T1- 03"/>
      <sheetName val="Luong T2- 03"/>
      <sheetName val="Luong T3- 03"/>
      <sheetName val="gia xe ay"/>
      <sheetName val="? ?U??U??U??U??U??U?"/>
      <sheetName val="Sheet5?_x0008__x0006__x0008__x0003_ဠ 蜰Ư༢?螸Ư༢?蠼Ư༢?裀Ư༢?襄Ư"/>
      <sheetName val="gia xe ?ay"/>
      <sheetName val="? ?U???U???U???U???U???U???????"/>
      <sheetName val="? ?U???U???U???U???U???U??"/>
      <sheetName val="Sheet5_x0008__x0006__x0008__x0003_? ?U??U??U??U??U"/>
      <sheetName val="Sheet5?_x0008__x0006__x0008__x0003_? ?U???U???U???U???U"/>
      <sheetName val="dtct cau"/>
      <sheetName val="TL rieng"/>
      <sheetName val="ay (28-10-2005)#2_Du toan nga"/>
      <sheetName val="Thuc thanhס 忀ס_x0004_"/>
      <sheetName val="CHIET TINH DGN GIA"/>
      <sheetName val="_"/>
      <sheetName val="TONGSBU"/>
      <sheetName val="??Ý??Ý??Ý??Ý??Ý??Ý?"/>
      <sheetName val="Sheet5_x0008__x0006__x0008__x0003_??Ý??Ý??Ý??Ý??Ý"/>
      <sheetName val="Gia KS"/>
      <sheetName val="dg"/>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gia xe "/>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ia nhan cong"/>
      <sheetName val="Chi tiet1"/>
      <sheetName val="TONG KE"/>
      <sheetName val="Electrical Breakdown"/>
      <sheetName val="PHAN TICH VAT T_x0015_ NGANG"/>
      <sheetName val="PHAN TACH VAT TU THEO NHOM"/>
      <sheetName val="TONG HOP NHAN CNNG"/>
      <sheetName val="DIEF GIAI CPSX"/>
      <sheetName val="BANG GIA DU UOAN THUY LOI"/>
      <sheetName val="???Ý???Ý???Ý???Ý???Ý???Ý???????"/>
      <sheetName val="Sheet5?_x0008__x0006__x0008__x0003_???Ý???Ý???Ý???Ý???Ý"/>
      <sheetName val=" lam_x000e_2_Goi 1 (TT04) 2_goi 1 d"/>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VL_NC"/>
      <sheetName val="BC11cau-QL15A-3"/>
      <sheetName val="DK-TT"/>
      <sheetName val="KLLK THUC @IEN"/>
      <sheetName val="PTVT (MAU)"/>
      <sheetName val="Sheet5_x0008__x0006__x0008__x0003_??Ý??Ý??Ý??_x000f_???_x000f_"/>
      <sheetName val="? ?Ý??Ý??Ý??Ý??Ý??Ý?"/>
      <sheetName val="Sheet5?_x0008__x0006__x0008__x0003_???Ý???Ý???Ý???_x000f_???_x000f_"/>
      <sheetName val="? ?Ý???Ý???Ý???Ý???Ý???Ý???????"/>
      <sheetName val="TH VAL TU"/>
      <sheetName val="BANG BU VAN CxUYEN"/>
      <sheetName val="CHI PHI CÁ!MAY"/>
      <sheetName val="Tong_ke"/>
      <sheetName val=""/>
      <sheetName val="Sheet5_x0008__x0006__x0008__x0003_ဠ蜰Ư༢螸Ư༢蠼Ư༢⋀_x000f_쀀궈∁_x000f_"/>
      <sheetName val="Sheet5?_x0008__x0006__x0008__x0003_ဠ?蜰Ư༢?螸Ư༢?蠼Ư༢?⋀_x000f_쀀궈∁_x000f_"/>
      <sheetName val="_ia nhan cong"/>
      <sheetName val="Sheet5__x0008__x0006__x0008__x0003_ဠ_蜰Ư༢_螸Ư༢_蠼Ư༢_⋀_x000f_쀀궈∁_x000f_"/>
      <sheetName val="Luong ¼1- 03"/>
      <sheetName val="TPSX"/>
      <sheetName val="Sales2002"/>
      <sheetName val="Thuc thanhס 忀ס_x0004_鵀ס怈סd![BC"/>
      <sheetName val="Thuc thanh?ס???????? ?忀ס?_x0004_?????"/>
      <sheetName val="Tiepdi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 Luong nghiun "/>
      <sheetName val="ay (28-10-2005)"/>
      <sheetName val="chitiet"/>
      <sheetName val="DO_AM_DT"/>
      <sheetName val="ay (28-10-2005)??#2_Du toan nga"/>
      <sheetName val=" lam?_x000e_2_Goi 1 (TT04)? 2_goi 1 d"/>
      <sheetName val="___Ý___Ý___Ý___Ý___Ý___Ý_______"/>
      <sheetName val="Sheet5__x0008__x0006__x0008__x0003____Ý___Ý___Ý___Ý___Ý"/>
      <sheetName val=" lam"/>
      <sheetName val="dtct cong"/>
      <sheetName val="LEGEND"/>
      <sheetName val="BOQ-1"/>
      <sheetName val="VC BG"/>
      <sheetName val="DZ 22KV"/>
      <sheetName val="![BC11cau-QL15A-3.xl"/>
      <sheetName val="Sheet5?_x0008__x0006__x0008__x0003_???U???U???U???U??7U"/>
      <sheetName val="01 Bid Price summary"/>
      <sheetName val="MTL$-INTER"/>
      <sheetName val="[BC11cau-Q"/>
      <sheetName val="tra-vat-lieu"/>
      <sheetName val="Dept"/>
      <sheetName val="PONG HOP KINH PHI"/>
      <sheetName val="PHAN TICH KHOI HUONG"/>
      <sheetName val="DON CIA TONG HOP"/>
      <sheetName val="Sheet5?_x0008__x0006__x0008__x0003_ဠ 蜰Ư༢?螸Ư༢?蠼Ư༢?裀Ưܢ?襄Ư"/>
      <sheetName val="? ?U?"/>
      <sheetName val="Thuc thanh_ס________ _忀ס__x0004______"/>
      <sheetName val="Sheet5__x0008__x0006__x0008__x0003_ဠ 蜰Ư༢_螸Ư༢_蠼Ư༢_裀Ưܢ_襄Ư"/>
      <sheetName val="MAKHO"/>
      <sheetName val="???????????![BC11cau-QL15A-3.xl"/>
      <sheetName val="Sheet5??Ý??Ý??Ý??Ý??Ý??Ý?"/>
      <sheetName val="Sheet5??Ý??Ý??Ý??Ý??Ý"/>
      <sheetName val="Sheet5__x0008__x0006__x0008__x0003_?_?U?_?U?_?U?_?U?_?U"/>
      <sheetName val="Sheet5__x0008__x0006__x0008__x0003_?_?U?_?U?_?U?_?_x000f_???_x000f_"/>
      <sheetName val="Sheet5__x0008__x0006__x0008__x0003_? ?U?_?U?_?U?_?U?_?U"/>
      <sheetName val="Shɥet5_x0008__x0006__x0008__x0003_ဠ 蜰Ư༢螸Ư༢蠼Ư༢裀Ư༢襄Ư"/>
      <sheetName val="uniBase"/>
      <sheetName val="vniBase"/>
      <sheetName val="abcBase"/>
      <sheetName val="Shee«"/>
      <sheetName val="She«3"/>
      <sheetName val="Names"/>
      <sheetName val="Sheet5??U??U??U??U??U??U?"/>
      <sheetName val="Sheet5??U??U??U??U??U"/>
      <sheetName val="ay (28-10-2005)#2_Du toan ngay"/>
      <sheetName val="?îm??ùn??ÛÇ??Á¸?????"/>
      <sheetName val="5_x0008__x0006__x0008__x0003_?ãó??îm??ùn??ÛÇ??Á¸?"/>
      <sheetName val="et5_x0008__x0006__x0008__x0003_?ãó??îm??ùn???_x000f_???_x000f_"/>
      <sheetName val="dt䡫hovt"/>
      <sheetName val="ay (28-10-2005)__#2_Du toan nga"/>
      <sheetName val=" lam__x000e_2_Goi 1 (TT04)_ 2_goi 1 d"/>
      <sheetName val="Sheet5__x0008__x0006__x0008__x0003____U___U___U___U__7U"/>
      <sheetName val="Shɥet5"/>
      <sheetName val="Khoi luong"/>
      <sheetName val="Sheet5_x0008__x0006__x0008__x0003_ဠ茰Ư༢螸Ư༢蠼Ư༢裀Ư༢襄Ư"/>
      <sheetName val="_ _Ý_"/>
      <sheetName val="TH_VAT_TU̴ࠁ_x0004_씸߽ࢸ"/>
      <sheetName val="_BC11cau-Q"/>
      <sheetName val="Tra"/>
      <sheetName val="Sheet5__x0008__x0006__x0008__x0003____Ý___Ý___Ý____x000f_____x000f_"/>
      <sheetName val="_ _Ý___Ý___Ý___Ý___Ý___Ý_______"/>
      <sheetName val="Thuc thanh? ??_x0004_"/>
      <sheetName val="Thuc thanh? ??_x0004_????d![BC"/>
      <sheetName val="Thuc thanh?????????? ????_x0004_?????"/>
      <sheetName val="Thuc thanh_?________ _??__x0004______"/>
      <sheetName val="Sh?et5_x0008__x0006__x0008__x0003_? ?U??U??U??U??U"/>
      <sheetName val="___________!_BC11cau-QL15A-3.xl"/>
      <sheetName val="SUMMARY"/>
      <sheetName val="Sh?et5"/>
      <sheetName val="dt?hovt"/>
      <sheetName val="? ?Ý?"/>
      <sheetName val="5"/>
      <sheetName val="et5"/>
      <sheetName val="Don gia-cau"/>
      <sheetName val="NK"/>
      <sheetName val="NKC"/>
      <sheetName val="KH-Q1,Q2,01"/>
      <sheetName val="Cuoc Vc"/>
      <sheetName val="BANG_BU_ËAN_CH+QE1"/>
      <sheetName val="Thuc thanh?ס? 忀ס?_x0004_?鵀ס?怈ס?d?![BC"/>
      <sheetName val="???Ý???Ý???Ý???Ý???Ý???Ý??"/>
      <sheetName val="Sheet5__Ý__Ý__Ý__Ý__Ý__Ý_"/>
      <sheetName val="Sheet5__Ý__Ý__Ý__Ý__Ý"/>
      <sheetName val="Sheet5__U__U__U__U__U__U_"/>
      <sheetName val="Sheet5__U__U__U__U__U"/>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ay__28_10_2005____2_Du_toan_n_3"/>
      <sheetName val="Sheet5________________________6"/>
      <sheetName val="Sh_et5________________________2"/>
      <sheetName val="__U__U__U__U__U__U_"/>
      <sheetName val="Sheet5_x0008__x0006__x0008__x0003___U__U__U__U__U"/>
      <sheetName val="Sheet5_x0008__x0006__x0008__x0003___U__U__U___x000f_____x000f_"/>
      <sheetName val="_ _U__U__U__U__U__U_"/>
      <sheetName val="Sheet5_x0008__x0006__x0008__x0003__ _U__U__U__U__U"/>
      <sheetName val="Sheet5_x0008__x0006__x0008__x0003_? ?Ý??Ý??Ý??Ý??Ý"/>
      <sheetName val="Sheet5?_x0008__x0006__x0008__x0003_? ?Ý???Ý???Ý???Ý???Ý"/>
      <sheetName val="TONG XOP NHAN CONG"/>
      <sheetName val="Sheet5________________________7"/>
      <sheetName val="Sheet5________________________8"/>
      <sheetName val="C47(T11)"/>
      <sheetName val="DI-ESTI"/>
      <sheetName val="KKKKKKKK"/>
      <sheetName val="Sheet5_x0008__x0006__x0008__x0003_ဠ蜰Ư༢螸Ư༢蠼Ư༢裀Ưഢ襄Ư"/>
      <sheetName val="ShEet5_x0008__x0006__x0008__x0003_ဠ 蜰Ư༢螸Ư༢蠼Ə༢裀Ư༢襄Ư"/>
      <sheetName val="giath`nh1"/>
      <sheetName val="Luong T3- 0_x0013_"/>
      <sheetName val="SheEt5_x0008__x0006__x0008__x0003_ဠ蜰Ư༢螸Ư༢蠼Ư༢⋀_x000f_쀀辈∁_x000f_"/>
      <sheetName val="Rheet5_x0008__x0006__x0008__x0003_??U??U??U??_x000f_???_x000f_"/>
      <sheetName val="TONG HOP K©N© 2ÈA"/>
      <sheetName val="gha xe ay"/>
      <sheetName val="Shɥet5?_x0008__x0006__x0008__x0003_ဠ 蜰Ư༢?螸Ư༢?蠼Ư༢?裀Ư༢?襄Ư"/>
      <sheetName val="DGCT"/>
      <sheetName val="Sheet5ဠ蜰Ư༢螸Ư༢蠼Ư༢⋀쀀꾈∁"/>
      <sheetName val="Sheet5??U??U??U?????"/>
      <sheetName val="MTO_REV_2(ARMOR)"/>
      <sheetName val="TONG_HOP_K©N©_2ÈI"/>
      <sheetName val="TONG_KE_DZ_0_4_KV"/>
      <sheetName val="Bia_TQT"/>
      <sheetName val="Rheet5"/>
      <sheetName val="gha xe "/>
      <sheetName val="Sheet5?_x0008__x0006__x0008__x0003_ဠ?蜰Ư༢?螸Ư༢?蠼Ư༢?裀Ư༢?褄Ư"/>
      <sheetName val="ay (28-10-2005)?#2_Du toan ngay"/>
      <sheetName val="BANG_DU_TGAN_DRC"/>
      <sheetName val="VC_B"/>
      <sheetName val="PHAN_DICH_VAT_TU"/>
      <sheetName val="DIEL_GIAI_KL"/>
      <sheetName val="KLDK_THUC_HIEN"/>
      <sheetName val="Tai_khoan"/>
      <sheetName val="Sheet5?ဠ?蜰Ư༢?螸Ư༢?蠼Ư༢?裀Ư༢?襄Ư"/>
      <sheetName val="Sheet5?ဠ?蜰Ư༢?螸Ư༢?蠼Ư༢?⋀쀀꾈∁"/>
      <sheetName val="Sheet5????U???U???U???U???U"/>
      <sheetName val="Sheet5????U???U???U??????"/>
      <sheetName val="gia_xe_ay"/>
      <sheetName val="Sheet5ဠ_蜰Ư༢螸Ư༢蠼Ư༢裀Ư༢襄Ư༢览Ư༢"/>
      <sheetName val="Luong_T1-_03"/>
      <sheetName val="Luong_T2-_03"/>
      <sheetName val="Luong_T3-_03"/>
      <sheetName val="gia_xe_?ay"/>
      <sheetName val="TL_rieng"/>
      <sheetName val="Electrical_Breakdown"/>
      <sheetName val="Gia_KS"/>
      <sheetName val="dtct_cau"/>
      <sheetName val="Sheet5__x0008__x0006__x0008__x0003_?_?Ý?_?Ý?_?Ý?_?Ý?_?Ý"/>
      <sheetName val="Sheet5__x0008__x0006__x0008__x0003_?_?Ý?_?Ý?_?Ý?_?_x000f_???_x000f_"/>
      <sheetName val="Sheet5__x0008__x0006__x0008__x0003_? ?Ý?_?Ý?_?Ý?_?Ý?_?Ý"/>
      <sheetName val="Sheet5__x0008__x0006__x0008__x0003__ _Ý___Ý___Ý___Ý___Ý"/>
      <sheetName val="Thuc thanh_ס_ 忀ס__x0004__鵀ס_怈ס_d_!_BC"/>
      <sheetName val="___Ý___Ý___Ý___Ý___Ý___Ý__"/>
      <sheetName val="Don gia-ca_x0005_"/>
      <sheetName val="Shɥet5_x0008__x0006__x0008__x0003_ဠ 蜰Ư༢螸Ư༢蠼Ư༢裀Ư༢襄ﴀ"/>
      <sheetName val="Thuc thanhס_x0005_뚼_x0012_눭"/>
      <sheetName val="Thuc thanhס_x0005_뚼_x0012_礩"/>
      <sheetName val="Thuc thanhס_x0005_뚼_x0012_싐"/>
      <sheetName val="Sheet5_x0008__x0006__x0008__x0003_ဠ茰Ư༢螸Ư༢P　搊⌞谀ᶕ鐀ᶚ"/>
      <sheetName val="Sheet5_x0008__x0006__x0008__x0003_ဠ茰Ư༢螸Ư༢ⵐ뭆u䛪洁⒦_xd826_搎"/>
      <sheetName val="Sheet5_x0008__x0006__x0008__x0003_ဠ茰Ư༢螸Ư༢浐㶦_xd800_뗹搊숞 ᾓ⠀"/>
      <sheetName val="Sheet5?_x0008_줣䁌蘃造ᔥ述ဦᰂ债莸䂭伧償ㆤ⒉࠻䭄Ʒྡྷж腄ޯ"/>
      <sheetName val="Thuc thanh_ס____ԀȀ耀⪝恱ኖȀ"/>
      <sheetName val="Thuc thanh_ס____԰Ȁ紀粡惔ኖȀ"/>
      <sheetName val="Shɥet5_x0008__x0006__x0008__x0003_ဠ 蜰Ư༢螸Ư༢蠼Ưaꀀ⛲㰏ᄱ琀ꬶ"/>
      <sheetName val="Shɥet5_x0008__x0006__x0008__x0003_ဠ 蜰Ư༢螸Ư༢蠼Ư瑡ࡶ泺䱅"/>
      <sheetName val="Thuc thanh_ס____԰밀ᢶ꤀냽䐚ᢖԀ"/>
      <sheetName val="Thuc thanhס 忀ס_x0004_h"/>
      <sheetName val="Thuc thanh_ס____Ԁ밀ᢶ怀絋䐟ᢖԀ"/>
      <sheetName val="Thuc thanh_ס____԰Ȁ휀緤惟ኖȀ"/>
      <sheetName val="Sheet5_x0008__x0006__x0008__x0003_ဠ茰Ư༢䗩9ፈ៤ㆌȖ蝕畨靈ƻࠉ"/>
      <sheetName val="Sheet5_x0008__x0006__x0008__x0003_ဠ茰Ư༢行ř䗩9䦠ጉㆌǺ㙴᫺魬ǯ"/>
      <sheetName val="Sheet5_x0008__x0006__x0008__x0003_ဠ茰Ư༢瑝行Ƹ䗩蘠࿫⅔Ƀ蝕瑜辠"/>
      <sheetName val="Sheet5_x0008__x0006__x0008__x0003_ဠ茰Ư༢瑝行ś䗩;⌨ᄟㆌǸ蝕瑜褀"/>
      <sheetName val="Sheet5_x0008__x0006__x0008__x0003_ဠ茰Ư༢瞅行ȍ䗩í㦘ྋㆌ_x000a_蝕瞄諠"/>
      <sheetName val="Sheet5_x0008__x0006__x0008__x0003_ဠ茰Ư༢瑝行ś䗩;글ᄆㆌǡ蝕瑜踠"/>
      <sheetName val="Sheet5_x0008__x0006__x0008__x0003_ဠ茰Ư༢摠ကㆌ_x0011_㙴ᛆ钴Đࠉ镈"/>
      <sheetName val="Shɥet5_x0008__x0006__x0008__x0003_ဠ 蜰Ư༢螸Ư༢蠼Ư༢氲䀣젂䠚_x001a_"/>
      <sheetName val="Thuc thanhס 忀ס_x0004_յ"/>
      <sheetName val="Shɥet5_x0008__x0006__x0008__x0003_ဠ 蜰Ư༢螸Ư༢蠼Ưa㼀_x0001_"/>
      <sheetName val="Shɥet5_x0008__x0006__x0008__x0003_ဠ 蜰Ư༢螸Ư༢蠼Ư༢2⠀绍气_xde23_ꀁ"/>
      <sheetName val="Shɥet5_x0008__x0006__x0008__x0003_ဠ 蜰Ư༢螸Ư༢蠼Ư༢2저ダ氜_xde23_ꀁ"/>
      <sheetName val="Shɥet5_x0008__x0006__x0008__x0003_ဠ 蜰Ư༢螸Ư༢蠼Ư༢2ࠀ됢氚ጣꀂ"/>
      <sheetName val="Shɥet5_x0008__x0006__x0008__x0003_ဠ 蜰Ư༢螸Ư༢蠼Ư༢2瀀砦气ꀁ"/>
      <sheetName val="Thuc thanhס 忀ס_x0004_⵴ꑆ"/>
      <sheetName val="Thuc thanhס 忀ס_x0004_洲쪦"/>
      <sheetName val="Thuc thanhס 忀Շꐀᦶ⨀￡"/>
      <sheetName val="Thuc thanhס 忀Շꐀᦶ㸀ꦑ"/>
      <sheetName val="Shɥet5_x0008__x0006__x0008__x0003_ဠ 蜰Ư༢螸Ư༢蠼Ư༢2⠀绍气�ꀁ"/>
      <sheetName val="Shɥet5_x0008__x0006__x0008__x0003_ဠ 蜰Ư༢螸Ư༢蠼Ưa怀ఖ䔟氀を"/>
      <sheetName val="Sheet5_x0008__x0006__x0008__x0003_ဠ茰Ư༢瑇行ķ䗩_x0017_Ⲁᢰㆌǰ蝕瑆襐"/>
      <sheetName val="Thuc thanh?ס? 忀ס?_x0004_?鵀ס鐀怤_x0002_귣쀘귥砘䐆ᰞᮐ"/>
      <sheetName val="Sheet5_x0008__x0006__x0008__x0003_ဠ茰Ư༢鹰൮⬄Ǌ赜ǂ鉤ǂࠉ鋸"/>
      <sheetName val="Thuc thanh_ס_____xd800_Â䨀艻㳉㲍Ā耀"/>
      <sheetName val="VC B_x005f_x000F_"/>
      <sheetName val="Shɥet5_x0008__x0006__x0008__x0003_ဠ 蜰Ư༢螸Ư༢蠼Ưㅔʀ鳐Ὂ鷐Ὂш➨"/>
      <sheetName val="Shɥet5_x0008__x0006__x0008__x0003_ဠ 蜰Ư༢螸Ư༢蠼Ưㅔʀ╀⤕⹀⤕шṇ"/>
      <sheetName val="Sheet5__x005f_x0008__x005f_x0006__x005f_x0008__x0"/>
      <sheetName val="PHAN TICH VAT T_x005f_x0015_ NGANG"/>
      <sheetName val="Chi_tiet1"/>
      <sheetName val="Thuc thanhס 忀ס_x0004_洲뚦"/>
      <sheetName val="Thuc thanhס 忀ס_x0004_2㷪"/>
      <sheetName val="Thuc thanhס 忀ס_x0004_ⴲⱆ"/>
      <sheetName val="Thuc thanhס 忀ס_x0004_浴䂦"/>
      <sheetName val="Thuc thanhס 忀ס_x0004_t䃪"/>
      <sheetName val="Thuc thanhס 忀ס_x0004_ⴲ"/>
      <sheetName val="Thuc thanhס 忀ס_x0004_2ც"/>
      <sheetName val="Thuc thanhס 忀ס_x0004_ⴲ쥆"/>
      <sheetName val="Shɥet5_x0008__x0006__x0008__x0003_ဠ 蜰Ư༢螸Ư༢蠼Ư༢2저ダ氜�ꀁ"/>
      <sheetName val="Thuc thanh_ס______԰밀኶堀㩀䓗ኖԀ"/>
      <sheetName val="Thuc thanh_ס______԰밀኶眀驫䐄ኖԀ"/>
      <sheetName val="Shɥet5_x0008__x0006__x0008__x0003_ဠ 蜰Ư༢螸Ư༢蠼Ư༢裀Ư༢襄Ԁ"/>
      <sheetName val="Sheet5?_x0008__x0006__x0008__x0003_ဠ?茰Ư༢?螸Ư༢?蠼Ư༢?裀Ư༢?襄Ư"/>
      <sheetName val="VC"/>
      <sheetName val="PEDESB"/>
      <sheetName val="PUCT MUONG"/>
      <sheetName val="Shɥet5_x0008__x0006__x0008__x0003_ဠ 蜰Ư༢螸Ư༢蠼Ư༢裀Ư༢"/>
      <sheetName val="Thuc thanh_x0000_ס_x0000__x0000__x0000__x0000__x0000__x0000__x0000__x0000__x0009__x0000_忀ס_x0000__x0004__x0000__x0000__x0000__x0000__x0000_"/>
      <sheetName val="Thuc thanh?ס????????_x0009_?忀ס?_x0004_?????"/>
      <sheetName val="Thuc thanh_x0000_ס_x0000__x0009_忀ס_x0000__x0004__x0000_鵀ס_x0000_怈ס_x0000_d_x0000_![BC"/>
      <sheetName val="Thuc thanh_ס_________x0009__忀ס__x0004______"/>
      <sheetName val="Thuc thanh?ס?_x0009_忀ס?_x0004_?鵀ס?怈ס?d?![BC"/>
      <sheetName val="Thuc thanh_x0000_?_x0000__x0000__x0000__x0000__x0000__x0000__x0000__x0000__x0009__x0000_??_x0000__x0004__x0000__x0000__x0000__x0000__x0000_"/>
      <sheetName val="Thuc thanh?ס?_x0009_忀ס?_x0004_?鵀ס鐀怤_x0002_귣쀘귥砘䐆ᰞᮐ"/>
      <sheetName val="Thuc thanh??????????_x0009_????_x0004_?????"/>
      <sheetName val="Thuc thanh_?_________x0009__??__x0004______"/>
      <sheetName val="Thuc thanh_x0000_?_x0000__x0009_??_x0000__x0004__x0000_??_x0000_??_x0000_d_x0000_![BC"/>
      <sheetName val="???_x000f__x0000__x0001__x0000__x0000__x0000__x0000__x0000__x0000__x0000_??U???U???U??"/>
      <sheetName val="PHAN TICH KHOIۊ_x0001_UONG"/>
      <sheetName val="Thuc thanh_x0000_ס_x0000__x0000__x0000__x0000__x0000__x0000__x0000__x0000__x0009__x0000_忀ס_x0000__x0004__x0000__x0000__x0000__x0000_ۊ"/>
      <sheetName val="Sheet5_x0008__x0006__x0008__x0003_ဠ茰Ư༢ꙭďꮠዛ丌ˎ狱痢韨åࠉ"/>
      <sheetName val="Thuc thanhס 忀ס_x0004_ۊ"/>
      <sheetName val="Sheat31"/>
      <sheetName val="CHITIET VL-NC-TT-3p"/>
      <sheetName val="VCV-BE-TONG"/>
      <sheetName val="Ktmo"/>
      <sheetName val="Sheet09"/>
      <sheetName val="14"/>
      <sheetName val="???_x000f_"/>
      <sheetName val="Sheet5__x0008__x0006__x0008_&quot;@_x0010_*&quot;@_x0010_*"/>
      <sheetName val="Sheet5ဠ_蜰Ư༢螸Ư༢蠼Ư༢裀Ư༢襄Ư"/>
      <sheetName val="Sheet5________________________9"/>
      <sheetName val="Sheet5_______________________10"/>
      <sheetName val="Sheet5_______________________11"/>
      <sheetName val="Sheet5_______________________12"/>
      <sheetName val="ay__28_10_2005____2_Du_toan_n_4"/>
      <sheetName val="Thuc_thanh____________________4"/>
      <sheetName val="Thuc_thanh____________________5"/>
      <sheetName val="ay__28_10_2005____2_Du_toan_n_5"/>
      <sheetName val="Sheet5_______________________13"/>
      <sheetName val="Sh_et5________________________3"/>
      <sheetName val="TH_VAT_TU_____________________2"/>
      <sheetName val="Thuc thanh_x0000_ס_x0000__x0000__x0000__x0000__x0000__x0000__x0000__x0000_ _x0000_忀ס_x0000__x0004__x0000__x0000__x0000_ⴲ݆"/>
      <sheetName val="Sheet5_x0000__x0008__x0006__x0008__x0003_ဠ_x0000_茰Ư༢_x0000__x0000_ﮈᇄẬ_x001b_釼_x0019_霄_x0019__x0000__x0000_ࠉ_x0000_鞘"/>
      <sheetName val="Sheet5_x0000__x0008__x0006__x0008__x0003_ဠ_x0000_茰Ư༢ꙭī_x0000__x0000_┈᛽ẬA限'魘'_x0000__x0000_ࠉ"/>
      <sheetName val="Sheet5_x0008__x0006__x0008__x0003_ဠ茰Ư༢ꙭġ硸࿢Ậ_x001c_闰_x0016_髸_x0016_ࠉ"/>
    </sheetNames>
    <sheetDataSet>
      <sheetData sheetId="0" refreshError="1"/>
      <sheetData sheetId="1" refreshError="1"/>
      <sheetData sheetId="2" refreshError="1"/>
      <sheetData sheetId="3" refreshError="1">
        <row r="10">
          <cell r="C10" t="str">
            <v>CÇu ®ång bôt km397+485.75</v>
          </cell>
          <cell r="D10"/>
          <cell r="E10"/>
          <cell r="F10"/>
          <cell r="G10"/>
          <cell r="H10"/>
          <cell r="I10"/>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cell r="E15"/>
          <cell r="F15"/>
          <cell r="G15"/>
          <cell r="H15"/>
          <cell r="I15"/>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cell r="G19"/>
          <cell r="H19"/>
          <cell r="I19">
            <v>450000</v>
          </cell>
          <cell r="J19">
            <v>30960000</v>
          </cell>
        </row>
        <row r="20">
          <cell r="C20" t="str">
            <v>4. B¶n dÉn KT(300x220x20)cm</v>
          </cell>
          <cell r="D20" t="str">
            <v>b¶n</v>
          </cell>
          <cell r="E20">
            <v>8</v>
          </cell>
          <cell r="F20"/>
          <cell r="G20"/>
          <cell r="H20"/>
          <cell r="I20">
            <v>2200000</v>
          </cell>
          <cell r="J20">
            <v>17600000</v>
          </cell>
        </row>
        <row r="21">
          <cell r="C21" t="str">
            <v>5. Khe co d·n cao su</v>
          </cell>
          <cell r="D21" t="str">
            <v>md</v>
          </cell>
          <cell r="E21">
            <v>16</v>
          </cell>
          <cell r="F21"/>
          <cell r="G21"/>
          <cell r="H21"/>
          <cell r="I21">
            <v>2500000</v>
          </cell>
          <cell r="J21">
            <v>40000000</v>
          </cell>
        </row>
        <row r="22">
          <cell r="C22" t="str">
            <v>6. T­êng hé lan mÒm</v>
          </cell>
          <cell r="D22" t="str">
            <v>md</v>
          </cell>
          <cell r="E22">
            <v>40</v>
          </cell>
          <cell r="F22"/>
          <cell r="G22"/>
          <cell r="H22"/>
          <cell r="I22">
            <v>450000</v>
          </cell>
          <cell r="J22">
            <v>18000000</v>
          </cell>
        </row>
        <row r="23">
          <cell r="C23" t="str">
            <v>7. Mè cÇu</v>
          </cell>
          <cell r="D23"/>
          <cell r="E23"/>
          <cell r="F23"/>
          <cell r="G23"/>
          <cell r="H23"/>
          <cell r="I23"/>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cell r="F34"/>
          <cell r="G34"/>
          <cell r="H34"/>
          <cell r="I34"/>
          <cell r="J34">
            <v>86000000</v>
          </cell>
        </row>
        <row r="35">
          <cell r="C35" t="str">
            <v xml:space="preserve">8. Cäc BTCT (35x35)cm </v>
          </cell>
          <cell r="D35" t="str">
            <v>md</v>
          </cell>
          <cell r="E35"/>
          <cell r="F35"/>
          <cell r="G35"/>
          <cell r="H35"/>
          <cell r="I35">
            <v>400000</v>
          </cell>
          <cell r="J35">
            <v>0</v>
          </cell>
        </row>
        <row r="36">
          <cell r="C36" t="str">
            <v>9. Ph¸ dì cÇu cò</v>
          </cell>
          <cell r="D36"/>
          <cell r="E36"/>
          <cell r="F36"/>
          <cell r="G36"/>
          <cell r="H36"/>
          <cell r="I36"/>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cell r="F40"/>
          <cell r="G40"/>
          <cell r="H40"/>
          <cell r="I40"/>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cell r="E44"/>
          <cell r="F44"/>
          <cell r="G44"/>
          <cell r="H44"/>
          <cell r="I44"/>
          <cell r="J44">
            <v>0</v>
          </cell>
        </row>
        <row r="45">
          <cell r="C45" t="str">
            <v>DÇm I500 lµm cÇu t¹m</v>
          </cell>
          <cell r="D45" t="str">
            <v>TÊn</v>
          </cell>
          <cell r="E45"/>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cell r="F47">
            <v>167311.23357142857</v>
          </cell>
          <cell r="G47">
            <v>63119.520000000004</v>
          </cell>
          <cell r="H47">
            <v>0</v>
          </cell>
          <cell r="I47">
            <v>498735.7040999615</v>
          </cell>
          <cell r="J47">
            <v>0</v>
          </cell>
        </row>
        <row r="48">
          <cell r="C48" t="str">
            <v xml:space="preserve">§¾p ®Êt nÒn ®­êng </v>
          </cell>
          <cell r="D48" t="str">
            <v>m3</v>
          </cell>
          <cell r="E48"/>
          <cell r="F48">
            <v>5714.2857142857138</v>
          </cell>
          <cell r="G48">
            <v>6287.7246742857133</v>
          </cell>
          <cell r="H48">
            <v>16215.547368</v>
          </cell>
          <cell r="I48">
            <v>60797.097711059716</v>
          </cell>
          <cell r="J48">
            <v>0</v>
          </cell>
        </row>
        <row r="49">
          <cell r="C49" t="str">
            <v>Mãng cÊp phèi ®¸ d¨m lo¹i 1</v>
          </cell>
          <cell r="D49" t="str">
            <v>m3</v>
          </cell>
          <cell r="E49"/>
          <cell r="F49">
            <v>211603.89028571427</v>
          </cell>
          <cell r="G49">
            <v>675.13600000000008</v>
          </cell>
          <cell r="H49">
            <v>7602.8820839999989</v>
          </cell>
          <cell r="I49">
            <v>256047.42392078004</v>
          </cell>
          <cell r="J49">
            <v>0</v>
          </cell>
        </row>
        <row r="50">
          <cell r="C50" t="str">
            <v>cÇu chÌ rÐn km399+647.55</v>
          </cell>
          <cell r="D50"/>
          <cell r="E50"/>
          <cell r="F50"/>
          <cell r="G50"/>
          <cell r="H50"/>
          <cell r="I50"/>
          <cell r="J50">
            <v>1429621416.0456164</v>
          </cell>
        </row>
        <row r="51">
          <cell r="C51" t="str">
            <v>1. DÇm BTCT th­êng L=12m</v>
          </cell>
          <cell r="D51"/>
          <cell r="E51"/>
          <cell r="F51"/>
          <cell r="G51"/>
          <cell r="H51"/>
          <cell r="I51"/>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cell r="E55"/>
          <cell r="F55"/>
          <cell r="G55"/>
          <cell r="H55"/>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cell r="G59"/>
          <cell r="H59"/>
          <cell r="I59">
            <v>450000</v>
          </cell>
          <cell r="J59">
            <v>19692000</v>
          </cell>
        </row>
        <row r="60">
          <cell r="C60" t="str">
            <v>4. B¶n dÉn KT(300x220x20)cm</v>
          </cell>
          <cell r="D60" t="str">
            <v>b¶n</v>
          </cell>
          <cell r="E60">
            <v>8</v>
          </cell>
          <cell r="F60"/>
          <cell r="G60"/>
          <cell r="H60"/>
          <cell r="I60">
            <v>2200000</v>
          </cell>
          <cell r="J60">
            <v>17600000</v>
          </cell>
        </row>
        <row r="61">
          <cell r="C61" t="str">
            <v>5. Khe co d·n cao su</v>
          </cell>
          <cell r="D61" t="str">
            <v>md</v>
          </cell>
          <cell r="E61">
            <v>16</v>
          </cell>
          <cell r="F61"/>
          <cell r="G61"/>
          <cell r="H61"/>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D63"/>
          <cell r="E63"/>
          <cell r="F63"/>
          <cell r="G63"/>
          <cell r="H63"/>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cell r="F74"/>
          <cell r="G74"/>
          <cell r="H74"/>
          <cell r="I74"/>
          <cell r="J74">
            <v>76000000</v>
          </cell>
        </row>
        <row r="75">
          <cell r="C75" t="str">
            <v>9. Ph¸ dì cÇu cò</v>
          </cell>
          <cell r="D75"/>
          <cell r="E75"/>
          <cell r="F75"/>
          <cell r="G75"/>
          <cell r="H75"/>
          <cell r="I75"/>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cell r="F78">
            <v>215999.99999999997</v>
          </cell>
          <cell r="G78">
            <v>218652</v>
          </cell>
          <cell r="H78">
            <v>543277.45000000007</v>
          </cell>
          <cell r="I78">
            <v>1924115.5741105948</v>
          </cell>
          <cell r="J78">
            <v>0</v>
          </cell>
        </row>
        <row r="79">
          <cell r="C79" t="str">
            <v>10. H¹ng môc kh¸c</v>
          </cell>
          <cell r="D79" t="str">
            <v>TB</v>
          </cell>
          <cell r="E79"/>
          <cell r="F79"/>
          <cell r="G79"/>
          <cell r="H79"/>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cell r="E83"/>
          <cell r="F83"/>
          <cell r="G83"/>
          <cell r="H83"/>
          <cell r="I83"/>
          <cell r="J83">
            <v>1734440155.4768608</v>
          </cell>
        </row>
        <row r="84">
          <cell r="C84" t="str">
            <v>1. DÇm BTCT th­êng L=12m</v>
          </cell>
          <cell r="D84"/>
          <cell r="E84"/>
          <cell r="F84"/>
          <cell r="G84"/>
          <cell r="H84"/>
          <cell r="I84"/>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cell r="E88"/>
          <cell r="F88"/>
          <cell r="G88"/>
          <cell r="H88"/>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cell r="G92"/>
          <cell r="H92"/>
          <cell r="I92">
            <v>450000</v>
          </cell>
          <cell r="J92">
            <v>19512000</v>
          </cell>
        </row>
        <row r="93">
          <cell r="C93" t="str">
            <v>4. B¶n dÉn KT(300x220x20)cm</v>
          </cell>
          <cell r="D93" t="str">
            <v>b¶n</v>
          </cell>
          <cell r="E93">
            <v>8</v>
          </cell>
          <cell r="F93"/>
          <cell r="G93"/>
          <cell r="H93"/>
          <cell r="I93">
            <v>2200000</v>
          </cell>
          <cell r="J93">
            <v>17600000</v>
          </cell>
        </row>
        <row r="94">
          <cell r="C94" t="str">
            <v>5. Khe co d·n cao su</v>
          </cell>
          <cell r="D94" t="str">
            <v>md</v>
          </cell>
          <cell r="E94">
            <v>16</v>
          </cell>
          <cell r="F94"/>
          <cell r="G94"/>
          <cell r="H94"/>
          <cell r="I94">
            <v>2500000</v>
          </cell>
          <cell r="J94">
            <v>40000000</v>
          </cell>
        </row>
        <row r="95">
          <cell r="C95" t="str">
            <v>6. T­êng hé lan mÒm</v>
          </cell>
          <cell r="D95" t="str">
            <v>md</v>
          </cell>
          <cell r="E95">
            <v>40</v>
          </cell>
          <cell r="F95"/>
          <cell r="G95"/>
          <cell r="H95"/>
          <cell r="I95">
            <v>450000</v>
          </cell>
          <cell r="J95">
            <v>18000000</v>
          </cell>
        </row>
        <row r="96">
          <cell r="C96" t="str">
            <v>7. Mè cÇu</v>
          </cell>
          <cell r="D96"/>
          <cell r="E96"/>
          <cell r="F96"/>
          <cell r="G96"/>
          <cell r="H96"/>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cell r="F107"/>
          <cell r="G107"/>
          <cell r="H107"/>
          <cell r="I107"/>
          <cell r="J107">
            <v>76000000</v>
          </cell>
        </row>
        <row r="108">
          <cell r="C108" t="str">
            <v>9. H¹ng môc kh¸c</v>
          </cell>
          <cell r="D108" t="str">
            <v>TB</v>
          </cell>
          <cell r="E108"/>
          <cell r="F108"/>
          <cell r="G108"/>
          <cell r="H108"/>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cell r="E112"/>
          <cell r="F112"/>
          <cell r="G112"/>
          <cell r="H112"/>
          <cell r="I112"/>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cell r="E115"/>
          <cell r="F115"/>
          <cell r="G115"/>
          <cell r="H115"/>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cell r="E121"/>
          <cell r="F121"/>
          <cell r="G121"/>
          <cell r="H121"/>
          <cell r="I121"/>
          <cell r="J121">
            <v>1806954333.0773902</v>
          </cell>
        </row>
        <row r="122">
          <cell r="C122" t="str">
            <v>1. DÇm BTCT th­êng L=15m</v>
          </cell>
          <cell r="D122"/>
          <cell r="E122"/>
          <cell r="F122"/>
          <cell r="G122"/>
          <cell r="H122"/>
          <cell r="I122"/>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cell r="E126"/>
          <cell r="F126"/>
          <cell r="G126"/>
          <cell r="H126"/>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cell r="G130"/>
          <cell r="H130"/>
          <cell r="I130">
            <v>450000</v>
          </cell>
          <cell r="J130">
            <v>25362000</v>
          </cell>
        </row>
        <row r="131">
          <cell r="C131" t="str">
            <v>4. B¶n dÉn KT(300x220x20)cm</v>
          </cell>
          <cell r="D131" t="str">
            <v>b¶n</v>
          </cell>
          <cell r="E131">
            <v>8</v>
          </cell>
          <cell r="F131"/>
          <cell r="G131"/>
          <cell r="H131"/>
          <cell r="I131">
            <v>2200000</v>
          </cell>
          <cell r="J131">
            <v>17600000</v>
          </cell>
        </row>
        <row r="132">
          <cell r="C132" t="str">
            <v>5. Khe co d·n cao su</v>
          </cell>
          <cell r="D132" t="str">
            <v>md</v>
          </cell>
          <cell r="E132">
            <v>16</v>
          </cell>
          <cell r="F132"/>
          <cell r="G132"/>
          <cell r="H132"/>
          <cell r="I132">
            <v>2500000</v>
          </cell>
          <cell r="J132">
            <v>40000000</v>
          </cell>
        </row>
        <row r="133">
          <cell r="C133" t="str">
            <v>6. T­êng hé lan mÒm</v>
          </cell>
          <cell r="D133" t="str">
            <v>md</v>
          </cell>
          <cell r="E133">
            <v>40</v>
          </cell>
          <cell r="F133"/>
          <cell r="G133"/>
          <cell r="H133"/>
          <cell r="I133">
            <v>450000</v>
          </cell>
          <cell r="J133">
            <v>18000000</v>
          </cell>
        </row>
        <row r="134">
          <cell r="C134" t="str">
            <v>7. Mè cÇu</v>
          </cell>
          <cell r="D134"/>
          <cell r="E134"/>
          <cell r="F134"/>
          <cell r="G134"/>
          <cell r="H134"/>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cell r="F145"/>
          <cell r="G145"/>
          <cell r="H145"/>
          <cell r="I145"/>
          <cell r="J145">
            <v>64000000</v>
          </cell>
        </row>
        <row r="146">
          <cell r="C146" t="str">
            <v xml:space="preserve">8. Cäc BTCT (35x35)cm </v>
          </cell>
          <cell r="D146" t="str">
            <v>md</v>
          </cell>
          <cell r="E146">
            <v>480</v>
          </cell>
          <cell r="F146"/>
          <cell r="G146"/>
          <cell r="H146"/>
          <cell r="I146">
            <v>400000</v>
          </cell>
          <cell r="J146">
            <v>192000000</v>
          </cell>
        </row>
        <row r="147">
          <cell r="C147" t="str">
            <v>9. Ph¸ dì cÇu cò</v>
          </cell>
          <cell r="D147"/>
          <cell r="E147"/>
          <cell r="F147"/>
          <cell r="G147"/>
          <cell r="H147"/>
          <cell r="I147"/>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cell r="F150"/>
          <cell r="G150"/>
          <cell r="H150"/>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cell r="E160"/>
          <cell r="F160"/>
          <cell r="G160"/>
          <cell r="H160"/>
          <cell r="I160"/>
          <cell r="J160">
            <v>1511488655.496485</v>
          </cell>
        </row>
        <row r="161">
          <cell r="C161" t="str">
            <v>1. DÇm BTCT th­êng L=15m</v>
          </cell>
          <cell r="D161"/>
          <cell r="E161"/>
          <cell r="F161"/>
          <cell r="G161"/>
          <cell r="H161"/>
          <cell r="I161"/>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cell r="E165"/>
          <cell r="F165"/>
          <cell r="G165"/>
          <cell r="H165"/>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cell r="G169"/>
          <cell r="H169"/>
          <cell r="I169">
            <v>450000</v>
          </cell>
          <cell r="J169">
            <v>19818000</v>
          </cell>
        </row>
        <row r="170">
          <cell r="C170" t="str">
            <v>4. B¶n dÉn KT(300x220x20)cm</v>
          </cell>
          <cell r="D170" t="str">
            <v>b¶n</v>
          </cell>
          <cell r="E170">
            <v>8</v>
          </cell>
          <cell r="F170"/>
          <cell r="G170"/>
          <cell r="H170"/>
          <cell r="I170">
            <v>2200000</v>
          </cell>
          <cell r="J170">
            <v>17600000</v>
          </cell>
        </row>
        <row r="171">
          <cell r="C171" t="str">
            <v>5. Khe co d·n cao su</v>
          </cell>
          <cell r="D171" t="str">
            <v>md</v>
          </cell>
          <cell r="E171">
            <v>16</v>
          </cell>
          <cell r="F171"/>
          <cell r="G171"/>
          <cell r="H171"/>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cell r="E173"/>
          <cell r="F173"/>
          <cell r="G173"/>
          <cell r="H173"/>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cell r="F184"/>
          <cell r="G184"/>
          <cell r="H184"/>
          <cell r="I184"/>
          <cell r="J184">
            <v>35000000</v>
          </cell>
        </row>
        <row r="185">
          <cell r="C185" t="str">
            <v xml:space="preserve">8. Cäc BTCT (35x35)cm </v>
          </cell>
          <cell r="D185" t="str">
            <v>md</v>
          </cell>
          <cell r="E185">
            <v>360</v>
          </cell>
          <cell r="F185"/>
          <cell r="G185"/>
          <cell r="H185"/>
          <cell r="I185">
            <v>400000</v>
          </cell>
          <cell r="J185">
            <v>144000000</v>
          </cell>
        </row>
        <row r="186">
          <cell r="C186" t="str">
            <v>9. H¹ng môc kh¸c</v>
          </cell>
          <cell r="D186" t="str">
            <v>TB</v>
          </cell>
          <cell r="E186"/>
          <cell r="F186"/>
          <cell r="G186"/>
          <cell r="H186"/>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cell r="E190"/>
          <cell r="F190"/>
          <cell r="G190"/>
          <cell r="H190"/>
          <cell r="I190"/>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cell r="E194"/>
          <cell r="F194"/>
          <cell r="G194"/>
          <cell r="H194"/>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cell r="E200"/>
          <cell r="F200"/>
          <cell r="G200"/>
          <cell r="H200"/>
          <cell r="I200"/>
          <cell r="J200">
            <v>1659700711.0894449</v>
          </cell>
        </row>
        <row r="201">
          <cell r="C201" t="str">
            <v>1. DÇm b¶n BTCT D¦L L=9m</v>
          </cell>
          <cell r="D201"/>
          <cell r="E201"/>
          <cell r="F201"/>
          <cell r="G201"/>
          <cell r="H201"/>
          <cell r="I201"/>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cell r="E204"/>
          <cell r="F204"/>
          <cell r="G204"/>
          <cell r="H204"/>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cell r="G208"/>
          <cell r="H208"/>
          <cell r="I208">
            <v>450000</v>
          </cell>
          <cell r="J208">
            <v>18846000</v>
          </cell>
        </row>
        <row r="209">
          <cell r="C209" t="str">
            <v>4. B¶n dÉn KT(300x220x20)cm</v>
          </cell>
          <cell r="D209" t="str">
            <v>b¶n</v>
          </cell>
          <cell r="E209">
            <v>8</v>
          </cell>
          <cell r="F209"/>
          <cell r="G209"/>
          <cell r="H209"/>
          <cell r="I209">
            <v>2200000</v>
          </cell>
          <cell r="J209">
            <v>17600000</v>
          </cell>
        </row>
        <row r="210">
          <cell r="C210" t="str">
            <v>5. MatÝt tÈm nhùa ®­êng</v>
          </cell>
          <cell r="D210" t="str">
            <v>m3</v>
          </cell>
          <cell r="E210">
            <v>0.18</v>
          </cell>
          <cell r="F210"/>
          <cell r="G210"/>
          <cell r="H210"/>
          <cell r="I210">
            <v>150000</v>
          </cell>
          <cell r="J210">
            <v>27000</v>
          </cell>
        </row>
        <row r="211">
          <cell r="C211" t="str">
            <v>6. T­êng hé lan mÒm</v>
          </cell>
          <cell r="D211" t="str">
            <v>md</v>
          </cell>
          <cell r="E211">
            <v>40</v>
          </cell>
          <cell r="F211"/>
          <cell r="G211"/>
          <cell r="H211"/>
          <cell r="I211">
            <v>450000</v>
          </cell>
          <cell r="J211">
            <v>18000000</v>
          </cell>
        </row>
        <row r="212">
          <cell r="C212" t="str">
            <v>7. Mè cÇu</v>
          </cell>
          <cell r="D212"/>
          <cell r="E212"/>
          <cell r="F212"/>
          <cell r="G212"/>
          <cell r="H212"/>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cell r="F224"/>
          <cell r="G224"/>
          <cell r="H224"/>
          <cell r="I224"/>
          <cell r="J224">
            <v>64000000</v>
          </cell>
        </row>
        <row r="225">
          <cell r="C225" t="str">
            <v xml:space="preserve">8. Cäc BTCT (35x35)cm </v>
          </cell>
          <cell r="D225" t="str">
            <v>md</v>
          </cell>
          <cell r="E225">
            <v>288</v>
          </cell>
          <cell r="F225"/>
          <cell r="G225"/>
          <cell r="H225"/>
          <cell r="I225">
            <v>400000</v>
          </cell>
          <cell r="J225">
            <v>115200000</v>
          </cell>
        </row>
        <row r="226">
          <cell r="C226" t="str">
            <v>9. H¹ng môc kh¸c</v>
          </cell>
          <cell r="D226" t="str">
            <v>TB</v>
          </cell>
          <cell r="E226"/>
          <cell r="F226"/>
          <cell r="G226"/>
          <cell r="H226"/>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cell r="E230"/>
          <cell r="F230"/>
          <cell r="G230"/>
          <cell r="H230"/>
          <cell r="I230"/>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cell r="E233"/>
          <cell r="F233"/>
          <cell r="G233"/>
          <cell r="H233"/>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cell r="E239"/>
          <cell r="F239"/>
          <cell r="G239"/>
          <cell r="H239"/>
          <cell r="I239"/>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cell r="E244"/>
          <cell r="F244"/>
          <cell r="G244"/>
          <cell r="H244"/>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cell r="G248"/>
          <cell r="H248"/>
          <cell r="I248">
            <v>450000</v>
          </cell>
          <cell r="J248">
            <v>27162000</v>
          </cell>
        </row>
        <row r="249">
          <cell r="C249" t="str">
            <v>4. B¶n dÉn KT(300x220x20)cm</v>
          </cell>
          <cell r="D249" t="str">
            <v>b¶n</v>
          </cell>
          <cell r="E249">
            <v>8</v>
          </cell>
          <cell r="F249"/>
          <cell r="G249"/>
          <cell r="H249"/>
          <cell r="I249">
            <v>2200000</v>
          </cell>
          <cell r="J249">
            <v>17600000</v>
          </cell>
        </row>
        <row r="250">
          <cell r="C250" t="str">
            <v>5. Khe co d·n cao su</v>
          </cell>
          <cell r="D250" t="str">
            <v>md</v>
          </cell>
          <cell r="E250">
            <v>16</v>
          </cell>
          <cell r="F250"/>
          <cell r="G250"/>
          <cell r="H250"/>
          <cell r="I250">
            <v>2500000</v>
          </cell>
          <cell r="J250">
            <v>40000000</v>
          </cell>
        </row>
        <row r="251">
          <cell r="C251" t="str">
            <v>6. T­êng hé lan mÒm</v>
          </cell>
          <cell r="D251" t="str">
            <v>md</v>
          </cell>
          <cell r="E251">
            <v>40</v>
          </cell>
          <cell r="F251"/>
          <cell r="G251"/>
          <cell r="H251"/>
          <cell r="I251">
            <v>450000</v>
          </cell>
          <cell r="J251">
            <v>18000000</v>
          </cell>
        </row>
        <row r="252">
          <cell r="C252" t="str">
            <v>7. Mè cÇu</v>
          </cell>
          <cell r="D252"/>
          <cell r="E252"/>
          <cell r="F252"/>
          <cell r="G252"/>
          <cell r="H252"/>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cell r="F263"/>
          <cell r="G263"/>
          <cell r="H263"/>
          <cell r="I263"/>
          <cell r="J263">
            <v>77000000</v>
          </cell>
        </row>
        <row r="264">
          <cell r="C264" t="str">
            <v xml:space="preserve">8. Cäc BTCT (35x35)cm </v>
          </cell>
          <cell r="D264" t="str">
            <v>md</v>
          </cell>
          <cell r="E264">
            <v>0</v>
          </cell>
          <cell r="F264"/>
          <cell r="G264"/>
          <cell r="H264"/>
          <cell r="I264">
            <v>400000</v>
          </cell>
          <cell r="J264">
            <v>0</v>
          </cell>
        </row>
        <row r="265">
          <cell r="C265" t="str">
            <v>9. Ph¸ dì cÇu cò</v>
          </cell>
          <cell r="D265"/>
          <cell r="E265"/>
          <cell r="F265"/>
          <cell r="G265"/>
          <cell r="H265"/>
          <cell r="I265"/>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cell r="E272"/>
          <cell r="F272"/>
          <cell r="G272"/>
          <cell r="H272"/>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cell r="E278"/>
          <cell r="F278"/>
          <cell r="G278"/>
          <cell r="H278"/>
          <cell r="I278"/>
          <cell r="J278">
            <v>1687268738.1014953</v>
          </cell>
        </row>
        <row r="279">
          <cell r="C279" t="str">
            <v>1. DÇm BTCT th­êng L=12m</v>
          </cell>
          <cell r="D279"/>
          <cell r="E279"/>
          <cell r="F279"/>
          <cell r="G279"/>
          <cell r="H279"/>
          <cell r="I279"/>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cell r="E283"/>
          <cell r="F283"/>
          <cell r="G283"/>
          <cell r="H283"/>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cell r="G287"/>
          <cell r="H287"/>
          <cell r="I287">
            <v>450000</v>
          </cell>
          <cell r="J287">
            <v>17820000</v>
          </cell>
        </row>
        <row r="288">
          <cell r="C288" t="str">
            <v>4. B¶n dÉn KT(300x220x20)cm</v>
          </cell>
          <cell r="D288" t="str">
            <v>b¶n</v>
          </cell>
          <cell r="E288">
            <v>8</v>
          </cell>
          <cell r="F288"/>
          <cell r="G288"/>
          <cell r="H288"/>
          <cell r="I288">
            <v>2200000</v>
          </cell>
          <cell r="J288">
            <v>17600000</v>
          </cell>
        </row>
        <row r="289">
          <cell r="C289" t="str">
            <v>5. Khe co d·n cao su</v>
          </cell>
          <cell r="D289" t="str">
            <v>md</v>
          </cell>
          <cell r="E289">
            <v>16</v>
          </cell>
          <cell r="F289"/>
          <cell r="G289"/>
          <cell r="H289"/>
          <cell r="I289">
            <v>2500000</v>
          </cell>
          <cell r="J289">
            <v>40000000</v>
          </cell>
        </row>
        <row r="290">
          <cell r="C290" t="str">
            <v>6. T­êng hé lan mÒm</v>
          </cell>
          <cell r="D290" t="str">
            <v>md</v>
          </cell>
          <cell r="E290">
            <v>40</v>
          </cell>
          <cell r="F290"/>
          <cell r="G290"/>
          <cell r="H290"/>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cell r="F302"/>
          <cell r="G302"/>
          <cell r="H302"/>
          <cell r="I302"/>
          <cell r="J302">
            <v>84000000</v>
          </cell>
        </row>
        <row r="303">
          <cell r="C303" t="str">
            <v xml:space="preserve">8. Cäc BTCT (35x35)cm </v>
          </cell>
          <cell r="D303" t="str">
            <v>md</v>
          </cell>
          <cell r="E303"/>
          <cell r="F303"/>
          <cell r="G303"/>
          <cell r="H303"/>
          <cell r="I303">
            <v>400000</v>
          </cell>
          <cell r="J303">
            <v>0</v>
          </cell>
        </row>
        <row r="304">
          <cell r="C304" t="str">
            <v>9. H¹ng môc kh¸c</v>
          </cell>
          <cell r="D304" t="str">
            <v>TB</v>
          </cell>
          <cell r="E304"/>
          <cell r="F304"/>
          <cell r="G304"/>
          <cell r="H304"/>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cell r="E308"/>
          <cell r="F308"/>
          <cell r="G308"/>
          <cell r="H308"/>
          <cell r="I308"/>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cell r="E312"/>
          <cell r="F312"/>
          <cell r="G312"/>
          <cell r="H312"/>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cell r="E318"/>
          <cell r="F318"/>
          <cell r="G318"/>
          <cell r="H318"/>
          <cell r="I318"/>
          <cell r="J318">
            <v>2531392571.695261</v>
          </cell>
        </row>
        <row r="319">
          <cell r="C319" t="str">
            <v>1. DÇm BTCT D¦L L=24m</v>
          </cell>
          <cell r="D319"/>
          <cell r="E319"/>
          <cell r="F319"/>
          <cell r="G319"/>
          <cell r="H319"/>
          <cell r="I319"/>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cell r="E323"/>
          <cell r="F323"/>
          <cell r="G323"/>
          <cell r="H323"/>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cell r="G327"/>
          <cell r="H327"/>
          <cell r="I327">
            <v>450000</v>
          </cell>
          <cell r="J327">
            <v>31626000</v>
          </cell>
        </row>
        <row r="328">
          <cell r="C328" t="str">
            <v>4. B¶n dÉn KT(300x220x20)cm</v>
          </cell>
          <cell r="D328" t="str">
            <v>b¶n</v>
          </cell>
          <cell r="E328">
            <v>8</v>
          </cell>
          <cell r="F328"/>
          <cell r="G328"/>
          <cell r="H328"/>
          <cell r="I328">
            <v>2200000</v>
          </cell>
          <cell r="J328">
            <v>17600000</v>
          </cell>
        </row>
        <row r="329">
          <cell r="C329" t="str">
            <v>5. Khe co d·n cao su</v>
          </cell>
          <cell r="D329" t="str">
            <v>md</v>
          </cell>
          <cell r="E329">
            <v>16</v>
          </cell>
          <cell r="F329"/>
          <cell r="G329"/>
          <cell r="H329"/>
          <cell r="I329">
            <v>2500000</v>
          </cell>
          <cell r="J329">
            <v>40000000</v>
          </cell>
        </row>
        <row r="330">
          <cell r="C330" t="str">
            <v>6. T­êng hé lan mÒm</v>
          </cell>
          <cell r="D330" t="str">
            <v>md</v>
          </cell>
          <cell r="E330">
            <v>40</v>
          </cell>
          <cell r="F330"/>
          <cell r="G330"/>
          <cell r="H330"/>
          <cell r="I330">
            <v>450000</v>
          </cell>
          <cell r="J330">
            <v>18000000</v>
          </cell>
        </row>
        <row r="331">
          <cell r="C331" t="str">
            <v>7. Mè cÇu</v>
          </cell>
          <cell r="D331"/>
          <cell r="E331"/>
          <cell r="F331"/>
          <cell r="G331"/>
          <cell r="H331"/>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cell r="F342"/>
          <cell r="G342"/>
          <cell r="H342"/>
          <cell r="I342"/>
          <cell r="J342">
            <v>79000000</v>
          </cell>
        </row>
        <row r="343">
          <cell r="C343" t="str">
            <v xml:space="preserve">8. Cäc BTCT (35x35)cm </v>
          </cell>
          <cell r="D343" t="str">
            <v>md</v>
          </cell>
          <cell r="E343">
            <v>704</v>
          </cell>
          <cell r="F343"/>
          <cell r="G343"/>
          <cell r="H343"/>
          <cell r="I343">
            <v>400000</v>
          </cell>
          <cell r="J343">
            <v>281600000</v>
          </cell>
        </row>
        <row r="344">
          <cell r="C344" t="str">
            <v>9. H¹ng môc kh¸c</v>
          </cell>
          <cell r="D344" t="str">
            <v>TB</v>
          </cell>
          <cell r="E344"/>
          <cell r="F344"/>
          <cell r="G344"/>
          <cell r="H344"/>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cell r="E348"/>
          <cell r="F348"/>
          <cell r="G348"/>
          <cell r="H348"/>
          <cell r="I348"/>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cell r="E352"/>
          <cell r="F352"/>
          <cell r="G352"/>
          <cell r="H352"/>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cell r="E358"/>
          <cell r="F358"/>
          <cell r="G358"/>
          <cell r="H358"/>
          <cell r="I358"/>
          <cell r="J358">
            <v>2211272101.7826304</v>
          </cell>
        </row>
        <row r="359">
          <cell r="C359" t="str">
            <v>1. DÇm BTCT D¦L L=24m</v>
          </cell>
          <cell r="D359"/>
          <cell r="E359"/>
          <cell r="F359"/>
          <cell r="G359"/>
          <cell r="H359"/>
          <cell r="I359"/>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cell r="E363"/>
          <cell r="F363"/>
          <cell r="G363"/>
          <cell r="H363"/>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cell r="G367"/>
          <cell r="H367"/>
          <cell r="I367">
            <v>450000</v>
          </cell>
          <cell r="J367">
            <v>30186000</v>
          </cell>
        </row>
        <row r="368">
          <cell r="C368" t="str">
            <v>4. B¶n dÉn KT(300x220x20)cm</v>
          </cell>
          <cell r="D368" t="str">
            <v>b¶n</v>
          </cell>
          <cell r="E368">
            <v>8</v>
          </cell>
          <cell r="F368"/>
          <cell r="G368"/>
          <cell r="H368"/>
          <cell r="I368">
            <v>2200000</v>
          </cell>
          <cell r="J368">
            <v>17600000</v>
          </cell>
        </row>
        <row r="369">
          <cell r="C369" t="str">
            <v>5. Khe co d·n cao su</v>
          </cell>
          <cell r="D369" t="str">
            <v>md</v>
          </cell>
          <cell r="E369">
            <v>16</v>
          </cell>
          <cell r="F369"/>
          <cell r="G369"/>
          <cell r="H369"/>
          <cell r="I369">
            <v>2500000</v>
          </cell>
          <cell r="J369">
            <v>40000000</v>
          </cell>
        </row>
        <row r="370">
          <cell r="C370" t="str">
            <v>6. T­êng hé lan mÒm</v>
          </cell>
          <cell r="D370" t="str">
            <v>md</v>
          </cell>
          <cell r="E370">
            <v>40</v>
          </cell>
          <cell r="F370"/>
          <cell r="G370"/>
          <cell r="H370"/>
          <cell r="I370">
            <v>450000</v>
          </cell>
          <cell r="J370">
            <v>18000000</v>
          </cell>
        </row>
        <row r="371">
          <cell r="C371" t="str">
            <v>7. Mè cÇu</v>
          </cell>
          <cell r="D371"/>
          <cell r="E371"/>
          <cell r="F371"/>
          <cell r="G371"/>
          <cell r="H371"/>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cell r="F382"/>
          <cell r="G382"/>
          <cell r="H382"/>
          <cell r="I382"/>
          <cell r="J382">
            <v>59000000</v>
          </cell>
        </row>
        <row r="383">
          <cell r="C383" t="str">
            <v xml:space="preserve">8. Cäc BTCT (35x35)cm </v>
          </cell>
          <cell r="D383" t="str">
            <v>md</v>
          </cell>
          <cell r="E383">
            <v>704</v>
          </cell>
          <cell r="F383"/>
          <cell r="G383"/>
          <cell r="H383"/>
          <cell r="I383">
            <v>400000</v>
          </cell>
          <cell r="J383">
            <v>281600000</v>
          </cell>
        </row>
        <row r="384">
          <cell r="C384" t="str">
            <v>9. H¹ng môc kh¸c</v>
          </cell>
          <cell r="D384" t="str">
            <v>TB</v>
          </cell>
          <cell r="E384"/>
          <cell r="F384"/>
          <cell r="G384"/>
          <cell r="H384"/>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cell r="E388"/>
          <cell r="F388"/>
          <cell r="G388"/>
          <cell r="H388"/>
          <cell r="I388"/>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cell r="E392"/>
          <cell r="F392"/>
          <cell r="G392"/>
          <cell r="H392"/>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cell r="E398"/>
          <cell r="F398"/>
          <cell r="G398"/>
          <cell r="H398"/>
          <cell r="I398"/>
          <cell r="J398">
            <v>3161853982.2899737</v>
          </cell>
        </row>
        <row r="399">
          <cell r="C399" t="str">
            <v>1. DÇm BTCT D¦L L=33m</v>
          </cell>
          <cell r="D399"/>
          <cell r="E399"/>
          <cell r="F399"/>
          <cell r="G399"/>
          <cell r="H399"/>
          <cell r="I399"/>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cell r="E403"/>
          <cell r="F403"/>
          <cell r="G403"/>
          <cell r="H403"/>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cell r="G407"/>
          <cell r="H407"/>
          <cell r="I407">
            <v>450000</v>
          </cell>
          <cell r="J407">
            <v>41346000</v>
          </cell>
        </row>
        <row r="408">
          <cell r="C408" t="str">
            <v>4. B¶n dÉn KT(300x220x20)cm</v>
          </cell>
          <cell r="D408" t="str">
            <v>b¶n</v>
          </cell>
          <cell r="E408">
            <v>8</v>
          </cell>
          <cell r="F408"/>
          <cell r="G408"/>
          <cell r="H408"/>
          <cell r="I408">
            <v>2200000</v>
          </cell>
          <cell r="J408">
            <v>17600000</v>
          </cell>
        </row>
        <row r="409">
          <cell r="C409" t="str">
            <v>5. Khe co d·n cao su</v>
          </cell>
          <cell r="D409" t="str">
            <v>md</v>
          </cell>
          <cell r="E409">
            <v>16</v>
          </cell>
          <cell r="F409"/>
          <cell r="G409"/>
          <cell r="H409"/>
          <cell r="I409">
            <v>2500000</v>
          </cell>
          <cell r="J409">
            <v>40000000</v>
          </cell>
        </row>
        <row r="410">
          <cell r="C410" t="str">
            <v>6. T­êng hé lan mÒm</v>
          </cell>
          <cell r="D410" t="str">
            <v>md</v>
          </cell>
          <cell r="E410">
            <v>40</v>
          </cell>
          <cell r="F410"/>
          <cell r="G410"/>
          <cell r="H410"/>
          <cell r="I410">
            <v>450000</v>
          </cell>
          <cell r="J410">
            <v>18000000</v>
          </cell>
        </row>
        <row r="411">
          <cell r="C411" t="str">
            <v>7. Mè cÇu</v>
          </cell>
          <cell r="D411"/>
          <cell r="E411"/>
          <cell r="F411"/>
          <cell r="G411"/>
          <cell r="H411"/>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cell r="F416"/>
          <cell r="G416"/>
          <cell r="H416"/>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cell r="G424"/>
          <cell r="H424"/>
          <cell r="I424">
            <v>400000</v>
          </cell>
          <cell r="J424">
            <v>307200000</v>
          </cell>
        </row>
        <row r="425">
          <cell r="C425" t="str">
            <v>9. H¹ng môc kh¸c</v>
          </cell>
          <cell r="D425" t="str">
            <v>TB</v>
          </cell>
          <cell r="E425"/>
          <cell r="F425"/>
          <cell r="G425"/>
          <cell r="H425"/>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cell r="E429"/>
          <cell r="F429"/>
          <cell r="G429"/>
          <cell r="H429"/>
          <cell r="I429"/>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cell r="E433"/>
          <cell r="F433"/>
          <cell r="G433"/>
          <cell r="H433"/>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sheetData sheetId="144" refreshError="1"/>
      <sheetData sheetId="145" refreshError="1"/>
      <sheetData sheetId="146"/>
      <sheetData sheetId="147" refreshError="1"/>
      <sheetData sheetId="148" refreshError="1"/>
      <sheetData sheetId="149" refreshError="1"/>
      <sheetData sheetId="150" refreshError="1"/>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B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DTCT"/>
      <sheetName val="wia nhan cong"/>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gia vatlieu"/>
      <sheetName val="tonghoptt (2)"/>
      <sheetName val="tonghoptt"/>
      <sheetName val="ximang"/>
      <sheetName val="da 1x2"/>
      <sheetName val="cat vang"/>
      <sheetName val="phugia555"/>
      <sheetName val="phugia561"/>
      <sheetName val="gia 3t lieu"/>
      <sheetName val="dung"/>
      <sheetName val="Tai khoan"/>
      <sheetName val="Dulieu"/>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Tra KS"/>
      <sheetName val="VL,NC"/>
      <sheetName val="dgngia"/>
      <sheetName val="BTH phi"/>
      <sheetName val="BLT phi"/>
      <sheetName val="phi,le phi"/>
      <sheetName val="Bien Lai TON"/>
      <sheetName val="BCQT "/>
      <sheetName val="Giay di duong"/>
      <sheetName val="BC QT cua tung ap"/>
      <sheetName val="GIAO CHI TIEU THU QUY 07"/>
      <sheetName val="BANG TONG HOP GIAY NOP TIEN"/>
      <sheetName val="2(tuyen)"/>
      <sheetName val="giathanh1"/>
      <sheetName val="TSO_CHUNG"/>
      <sheetName val="gia vat?lieu"/>
      <sheetName val="gia 3?t lieu"/>
      <sheetName val="ctTBA"/>
      <sheetName val="_x000c__x0001__x0001_ý"/>
      <sheetName val="CHITIET VL-NC-TT-3p"/>
      <sheetName val="VCV-BE-TONG"/>
      <sheetName val="NOMENCLATURE"/>
      <sheetName val="ptdg-duong"/>
      <sheetName val="Loading"/>
      <sheetName val="Check C"/>
      <sheetName val="Tonghp"/>
      <sheetName val="gVL"/>
      <sheetName val="Thuc thanh"/>
      <sheetName val="CdȮNhap"/>
      <sheetName val="DTCT-TB"/>
      <sheetName val="dtct cau"/>
      <sheetName val="gia vat"/>
      <sheetName val="fia vat lieu"/>
      <sheetName val="Shdet3"/>
      <sheetName val="Cn.gty"/>
      <sheetName val="dbgt(tuien("/>
      <sheetName val="DgiajqatDHC4,"/>
      <sheetName val="Tnnghop"/>
      <sheetName val="PTVT (MA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ra_bang_QD11-109"/>
      <sheetName val="2??(tuyen)"/>
      <sheetName val="KCCP"/>
      <sheetName val="DO AM DT"/>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DI-ESTI"/>
      <sheetName val="T.Tran( AnLoc"/>
      <sheetName val="gia 8e may"/>
      <sheetName val="_x000c_?_x0001_???_x0001_ý"/>
      <sheetName val="gia 3"/>
      <sheetName val="KH-Q1,Q2,01"/>
      <sheetName val="[BCNCKT13_S3.xlsYphugia561"/>
      <sheetName val="gia vat_lieu"/>
      <sheetName val="2"/>
      <sheetName val="_x000c_"/>
      <sheetName val="gia 3_t lieu"/>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TL rieng"/>
      <sheetName val="BO"/>
      <sheetName val="DgiaksatDHC"/>
      <sheetName val="Electrical Breakdown"/>
      <sheetName val="_x000c_?_x0001_?_x0001_ý"/>
      <sheetName val="db't(tuyeni (2)"/>
      <sheetName val="CTGS"/>
      <sheetName val="So tong hop "/>
      <sheetName val="ESTI."/>
      <sheetName val="IBASE"/>
      <sheetName val="PHAN DS 22 KV"/>
      <sheetName val="chi tiet C"/>
      <sheetName val="TK22kV"/>
      <sheetName val="2__(tuyen)"/>
      <sheetName val="_x000c___x0001_____x0001_ý"/>
      <sheetName val="_x000c___x0001___x0001_ý"/>
      <sheetName val="_BCNCKT13_S3.xlsYphugia561"/>
      <sheetName val="uniBase"/>
      <sheetName val="vniBase"/>
      <sheetName val="abcBase"/>
      <sheetName val="SOKTMAY"/>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Ke toaٺ_x0001_thuc hien cong trinh"/>
      <sheetName val="2€(tuyen)"/>
      <sheetName val="2??€(tuyen)"/>
      <sheetName val="Tiepdia"/>
      <sheetName val="Temp"/>
      <sheetName val="Lists"/>
      <sheetName val="2__€(tuyen)"/>
      <sheetName val="[BCNCKT13_S3.xl۽Ctgs.3"/>
      <sheetName val="Sheet6"/>
      <sheetName val="kl cong"/>
      <sheetName val="thkp"/>
      <sheetName val="clvl"/>
      <sheetName val="ptvl"/>
      <sheetName val="ke"/>
      <sheetName val="MF.01%"/>
      <sheetName val="LEGEND"/>
      <sheetName val="TTDZ22"/>
      <sheetName val="_BCNCKT13_S3.xl۽"/>
      <sheetName val="gia_vatlieu"/>
      <sheetName val="Nhat ky - socai thang 2"/>
      <sheetName val="Sheet7"/>
      <sheetName val="nhat ky so cai thang 1"/>
      <sheetName val="Nhat ky so cai thang3"/>
      <sheetName val="Sheet5"/>
      <sheetName val="4"/>
      <sheetName val="ND"/>
      <sheetName val="2�(tuyen)"/>
      <sheetName val=""/>
      <sheetName val="KST[(17_x0017_8 Dcuong)"/>
      <sheetName val="[BCNCKT13_S3.xl۽?Ctgs.3"/>
      <sheetName val="????????"/>
      <sheetName val="Cd?Nhap"/>
      <sheetName val="5.BANG I"/>
      <sheetName val="FD"/>
      <sheetName val="GI"/>
      <sheetName val="EE (3)"/>
      <sheetName val="PAVEMENT"/>
      <sheetName val="TRAFFIC"/>
      <sheetName val="[BCNCKT13_S3.xls_VPPN"/>
      <sheetName val="Ke toa?_x0001_thuc hien cong trinh"/>
      <sheetName val="_BCNCKT13_S3.xl?"/>
      <sheetName val="[BCNCKT13_S3.xl??Ctgs.3"/>
      <sheetName val="2?(tuyen)"/>
      <sheetName val="KST_(17_x0017_8 Dcuong)"/>
      <sheetName val="_BCNCKT13_S3.xl۽_Ctgs.3"/>
      <sheetName val="________"/>
      <sheetName val="_BCNCKT13_S3.xls_VPPN"/>
      <sheetName val="Ke toa__x0001_thuc hien cong trinh"/>
      <sheetName val="_BCNCKT13_S3.xl_"/>
      <sheetName val="_BCNCKT13_S3.xl__Ctgs.3"/>
      <sheetName val="|ong hop"/>
      <sheetName val="MTL$-INTER"/>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T.Tranh LkcNinh"/>
      <sheetName val="dbgt(tuyel)"/>
      <sheetName val="KRTK (06)"/>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CNCKT13_S3"/>
      <sheetName val="DPCT"/>
      <sheetName val="KSTK(1778 Dcuone)"/>
      <sheetName val="C47-BH-_x0011_1"/>
      <sheetName val="C47-BH-ူ9"/>
      <sheetName val="PTVT _MAU_"/>
      <sheetName val="KKKKKKKK"/>
      <sheetName val="db't(tuyen) ,2)"/>
      <sheetName val="Don gia-cau"/>
      <sheetName val="Gia KS"/>
      <sheetName val="2??�(tuyen)"/>
      <sheetName val="NEW-PANEL"/>
      <sheetName val="Chart1"/>
      <sheetName val="Quy hau"/>
      <sheetName val="Uan-ao"/>
      <sheetName val="Xuanhoi"/>
      <sheetName val="Dong thanh"/>
      <sheetName val="2__�(tuyen)"/>
      <sheetName val="[BCNCKT13_S3.xl?Ctgs.3"/>
      <sheetName val="C47-BH-?9"/>
      <sheetName val="NHAP DS"/>
      <sheetName val="PTDGAntoanGT"/>
      <sheetName val="Cau - Cong"/>
      <sheetName val="vt"/>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p2l"/>
      <sheetName val="DTCT-TPhuoc"/>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Khoi luong"/>
      <sheetName val="ptvt"/>
      <sheetName val="TH thiet bi"/>
      <sheetName val="Tongke"/>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BANG_TONG_HOP_GIAY_NOP_TIEN"/>
      <sheetName val="????ý"/>
      <sheetName val="??ý"/>
      <sheetName val="Thuc_thanh"/>
      <sheetName val="gia_vat_lieu2"/>
      <sheetName val="gia_3_t_lieu"/>
      <sheetName val="DO_AM_DT"/>
      <sheetName val="T_Tran(_AnLoc"/>
      <sheetName val="gia_8e_may"/>
      <sheetName val="So_tong_hop_"/>
      <sheetName val="CANDOI"/>
      <sheetName val="dtct cong"/>
      <sheetName val="Phuong an cuối"/>
      <sheetName val="tonghog\"/>
      <sheetName val="C47-BH-_9"/>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bang2"/>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p2"/>
      <sheetName val="_______"/>
      <sheetName val="TLP CAU"/>
      <sheetName val="_BCNCKT13_S3.xl۽Ctgs.3"/>
      <sheetName val="2_(tuyen)"/>
      <sheetName val="CHIET TINH TBA"/>
      <sheetName val="TONG KE DZ 0.4 KV"/>
      <sheetName val="NC"/>
      <sheetName val="NHATKYC"/>
      <sheetName val="To~ghop"/>
      <sheetName val="C47-BH-16"/>
      <sheetName val="chitimc"/>
      <sheetName val="QL60-TRAVINH(X)"/>
      <sheetName val="GiaVL"/>
      <sheetName val="_______"/>
      <sheetName val="_______"/>
      <sheetName val="_______"/>
      <sheetName val="_x000c__x0001__x0"/>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_x005f_x000c__x005f_x0000__x005f_x0001__x005f_x0000___3"/>
      <sheetName val="2_x005f_x005f_x005f_x0000__x005f_x005f_x005f_x0000____3"/>
      <sheetName val="_x005f_x005f_x005f_x000c__x005f_x005f_x005f_x0000__x0_3"/>
      <sheetName val="_x005f_x005f_x005f_x000c___x005f_x005f_x005f_x0001____3"/>
      <sheetName val="KSTK_17_x005f_x005f_x005f_x005f_x005f_x005f_x00_3"/>
      <sheetName val="KSTK_1778__x005f_x005f_x005f_x005f_x005f_x005f__3"/>
      <sheetName val="Tra_ba_x005f_x005f_x005f_x005f_x005f_x005f_x000_3"/>
      <sheetName val="gia_vat_x005f_x005f_x005f_x005f_x005f_x005f_x00_3"/>
      <sheetName val="gia_3_x005f_x005f_x005f_x005f_x005f_x005f_x005f_x0000_3"/>
      <sheetName val="DiaksatDHC4,"/>
      <sheetName val="2_x005f_x0000__x005f_x0000_€(tuyen)"/>
      <sheetName val="_x0006_Ÿ_x0006_ _x0006_¡_x0006_¢_x0006_£_x0006_¤_x0006_¥_x0006_"/>
      <sheetName val="~_x000a__x000a_€_x000a_"/>
      <sheetName val="‚_x000a_ƒ_x000a_„_x000a_"/>
      <sheetName val="†_x000a_‡_x000a_ˆ_x000a_"/>
      <sheetName val="Š_x000a_‹_x000a_Œ_x000a_"/>
      <sheetName val="Ž_x000a__x000a__x000a_"/>
      <sheetName val="’_x000a_“_x000a_”_x000a_"/>
      <sheetName val="–_x000a_—_x000a_˜_x000a_"/>
      <sheetName val="‚_x000a_"/>
      <sheetName val="†_x000a_"/>
      <sheetName val="Š_x000a_"/>
      <sheetName val="Ž_x000a_"/>
      <sheetName val="’_x000a_"/>
      <sheetName val="–_x000a_"/>
      <sheetName val="M_tren"/>
      <sheetName val="X_dam"/>
      <sheetName val="C_Cham"/>
      <sheetName val="Sum_CONG"/>
      <sheetName val="Sum_CONG_Conlai"/>
      <sheetName val="Cong_tron"/>
      <sheetName val="Công_2(4x4)"/>
      <sheetName val="Gia_cong"/>
      <sheetName val="Cong_hop"/>
      <sheetName val="tuyenphu_(2)"/>
      <sheetName val="Chitietgia_(2)"/>
      <sheetName val="[BCNCKT13_S3_xlsYphugia561"/>
      <sheetName val="TL_rieng"/>
      <sheetName val="NK_MH"/>
      <sheetName val="Cong_no_-_Cty_Huy_Hoang"/>
      <sheetName val="CPTM_Huy_Hoang-HP"/>
      <sheetName val="CTY_Huy_Hoang"/>
      <sheetName val="Bang_luong"/>
      <sheetName val="NK_MH_(2)"/>
      <sheetName val="Ke_toaٺthuc_hien_cong_trinh"/>
      <sheetName val="ESTI_"/>
      <sheetName val="[BCNCKT13_S3_xl۽Ctgs_3"/>
      <sheetName val="db't(tuyeni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refreshError="1"/>
      <sheetData sheetId="136" refreshError="1"/>
      <sheetData sheetId="137"/>
      <sheetData sheetId="138"/>
      <sheetData sheetId="139"/>
      <sheetData sheetId="140" refreshError="1"/>
      <sheetData sheetId="141" refreshError="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refreshError="1"/>
      <sheetData sheetId="223" refreshError="1"/>
      <sheetData sheetId="224"/>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sheetData sheetId="247" refreshError="1"/>
      <sheetData sheetId="248"/>
      <sheetData sheetId="249"/>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sheetData sheetId="381"/>
      <sheetData sheetId="382" refreshError="1"/>
      <sheetData sheetId="383" refreshError="1"/>
      <sheetData sheetId="384" refreshError="1"/>
      <sheetData sheetId="385" refreshError="1"/>
      <sheetData sheetId="386" refreshError="1"/>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refreshError="1"/>
      <sheetData sheetId="579" refreshError="1"/>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dtctODuong-01"/>
      <sheetName val="NhucauKP"/>
      <sheetName val="Sheet3 (2)"/>
      <sheetName val="XL4Poppy"/>
      <sheetName val="DTCT"/>
      <sheetName val="Tien An T11"/>
      <sheetName val="DNPD-QL"/>
      <sheetName val="Bang luong"/>
      <sheetName val="Bang CC"/>
      <sheetName val=" Luong nghien "/>
      <sheetName val="QT-LN"/>
      <sheetName val="Giantiep"/>
      <sheetName val="Tong hop"/>
      <sheetName val="Phuc vu"/>
      <sheetName val="May Phat"/>
      <sheetName val="1813"/>
      <sheetName val="nc%cm"/>
      <sheetName val="dtct cau"/>
      <sheetName val="Sheet! (2)"/>
      <sheetName val="dtct_Duong,tc"/>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nc_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Bia"/>
      <sheetName val="THKP D"/>
      <sheetName val="THKP"/>
      <sheetName val="Bu gia1"/>
      <sheetName val="Bu gia in"/>
      <sheetName val="Bu gia"/>
      <sheetName val="CL CL"/>
      <sheetName val="CL"/>
      <sheetName val="DT"/>
      <sheetName val="GiaVL"/>
      <sheetName val="[ duong257-272."/>
      <sheetName val="tra-vat-lieu (duyet)"/>
      <sheetName val="tra bang"/>
      <sheetName val="d4ct_Duong-01"/>
      <sheetName val="TVL"/>
      <sheetName val="Tra KS"/>
      <sheetName val="Sheet4"/>
      <sheetName val="nhiemvu2006"/>
      <sheetName val="RutTM"/>
      <sheetName val="10000000"/>
      <sheetName val="20000000"/>
      <sheetName val="30000000"/>
      <sheetName val="TH_GTXL࠭TC"/>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_ duong257-272."/>
      <sheetName val="dtgt_Duong-tk"/>
      <sheetName val="THop51"/>
      <sheetName val="Ctie塅䕃⹌"/>
      <sheetName val="Ctiet02_x0018_[ duong257-272.xls]Bke"/>
      <sheetName val="BeTong"/>
      <sheetName val="dieuchinh"/>
      <sheetName val="p4ke"/>
      <sheetName val="DO AM DT"/>
      <sheetName val="TH_GTXL?TC"/>
      <sheetName val="Thuc thanh"/>
      <sheetName val="THop1"/>
      <sheetName val="THop1"/>
      <sheetName val="Sheet13㸰Ɂ_x0004_숌Ɂ"/>
      <sheetName val=""/>
      <sheetName val="TH_GTXL_TC"/>
      <sheetName val="Phuong an 1"/>
      <sheetName val="NXT-10T  4)"/>
      <sheetName val="THop1?"/>
      <sheetName val="PHop04"/>
      <sheetName val="THop1_"/>
      <sheetName val="Ctiet02?_x0018_[ duong257-272.xls]Bke"/>
      <sheetName val="Sheet13???????????㸰Ɂ?_x0004_??????숌Ɂ?"/>
      <sheetName val="Sheet13___________㸰Ɂ__x0004_______숌Ɂ_"/>
      <sheetName val="Sheet13??_x0004_??"/>
      <sheetName val="Ctie???"/>
      <sheetName val="Sheet13??????????????_x0004_?????????"/>
      <sheetName val="u_x001a_[ duong257-2"/>
      <sheetName val="-272.xls]Bke01_x0018_[ duong257-27"/>
      <sheetName val="-272.xls]Bke01???_x0018_[ duong257-27"/>
      <sheetName val="??u???????????????_x001a_[ duong257-2"/>
      <sheetName val="VL,NC"/>
      <sheetName val="Tai khoan"/>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Ctie___"/>
      <sheetName val="-272.xls_Bke01"/>
      <sheetName val="Sheet13___________??__x0004_______??_"/>
      <sheetName val="Ctiet02__x0018__ duong257-272.xls_Bke"/>
      <sheetName val="Sheet13_______________x0004__________"/>
      <sheetName val="-272.xls_Bke01____x0018__ duong257-27"/>
      <sheetName val="__u________________x001a__ duong257-2"/>
      <sheetName val="THTram"/>
      <sheetName val="__duong257-272_"/>
      <sheetName val="XL$Poppy"/>
      <sheetName val="CHITIET VL-NC"/>
      <sheetName val="????????"/>
      <sheetName val="Don gia-cau"/>
      <sheetName val="DNP၄-QL"/>
      <sheetName val="_x000a_¹½.,6³"/>
      <sheetName val="_x000d_¹½.,6³"/>
      <sheetName val="cdps"/>
      <sheetName val="________"/>
      <sheetName val="_¹½.,6³"/>
      <sheetName val=" duong257-272"/>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Cp``pQII"/>
      <sheetName val="DNP?-QL"/>
      <sheetName val="bang-tra"/>
      <sheetName val="THop1€"/>
      <sheetName val="CVC-_x005f_x0010_1"/>
      <sheetName val="THop0_x005f_x0015_"/>
      <sheetName val="Bke0_x005f_x0015_"/>
      <sheetName val="_x005f_x0004_en 31,7"/>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Sheet13㸰Ɂ_x0004_숌Ɂ㹨Ɂu_x001a_[ duong25"/>
      <sheetName val="DNP_-QL"/>
      <sheetName val="Bke 90"/>
      <sheetName val="Ctiet02[_duong257-272_xls]Bke"/>
      <sheetName val="Ctiet02?[_duong257-272_xls]Bke"/>
      <sheetName val="Sheet13㸰Ɂ숌Ɂ㹨Ɂu[_duong257-2"/>
      <sheetName val="Sheet13㸰Ɂ숌Ɂ"/>
      <sheetName val="ptd2 (2)"/>
      <sheetName val="TL rieng"/>
      <sheetName val="CVC-_x005f_x005f_x005f_x0010_1"/>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Ctiet02__duong257-272_xls_Bke"/>
      <sheetName val="Ctiet02___duong257-272_xls_Bke"/>
      <sheetName val="Sheet13㸰Ɂ숌Ɂ㹨Ɂu__duong257-2"/>
      <sheetName val="MTL$-INTER"/>
      <sheetName val="-272.xls]Bke01"/>
      <sheetName val="NXT-10T__4)"/>
      <sheetName val="Sheet13???????????㸰Ɂ???????숌Ɂ?"/>
      <sheetName val="Phuong_an_1"/>
      <sheetName val="Thuc_thanh"/>
      <sheetName val="DO_AM_DT"/>
      <sheetName val="CHITIET_VL-NC"/>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ptd2"/>
      <sheetName val="u"/>
      <sheetName val="Ctiet02_x0018_[ duong257-272.xls]B_2"/>
      <sheetName val="Sheet13_______________________2"/>
      <sheetName val="Sheet13_______________________3"/>
      <sheetName val="Ctiet02?_x0018_[ duong257-272.xls]B_2"/>
      <sheetName val="Ctiet02_x0018__ duong257-272.xls_Bke"/>
      <sheetName val="Sheet13___x0004___"/>
      <sheetName val="u_x001a__ duong257-2"/>
      <sheetName val="-272.xls_Bke01_x0018__ duong257-27"/>
      <sheetName val="Ctiet02_x0018_[ duong257-272.xls]B_3"/>
      <sheetName val="Sheet13_______________________4"/>
      <sheetName val="Sheet13_______________________5"/>
      <sheetName val="Ctiet02?_x0018_[ duong257-272.xls]B_3"/>
      <sheetName val="Ctiet02_x005f_x0000__x005f_x0018___duong2_2"/>
      <sheetName val="Ctiet02__x005f_x0018___duong257_272_2"/>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QIIA"/>
      <sheetName val="Tai_khoan"/>
      <sheetName val="Don_gia-cau"/>
      <sheetName val="Sheet13___________㸰Ɂ_______숌Ɂ_"/>
      <sheetName val="-272_xls]Bke01[_duong257-27"/>
      <sheetName val="u[_duong257-2"/>
      <sheetName val="_x000a_¹½_,6³"/>
      <sheetName val="-272_xls_Bke01"/>
      <sheetName val="Tai_khoan1"/>
      <sheetName val="KH NVL"/>
      <sheetName val="Sheet3_(2)4"/>
      <sheetName val="Sheet13___________㸰_________숌_2"/>
      <sheetName val="Sheet13___________㸰_________숌_3"/>
      <sheetName val="Don_gia-cau1"/>
      <sheetName val="THop1_x0005_"/>
      <sheetName val="Sheet13?㸰Ɂ?_x0004_?숌Ɂ?㹨Ɂ?u?_x001a_[ duong25"/>
      <sheetName val="THop_x0005_"/>
      <sheetName val="Sheet!_(2)4"/>
      <sheetName val="CORE_PLATE4"/>
      <sheetName val="TR_4"/>
      <sheetName val="Sheet13㸰Ɂ_x0004_숌Ɂ㹨Ɂu_x001a__ duong25"/>
      <sheetName val="Ctiet02_x0000__x0018_[ duong257-272.xls]B_4"/>
      <sheetName val="Sheet13_______________________6"/>
      <sheetName val="Ctiet02?_x0018_[ duong257-272.xls]B_4"/>
      <sheetName val="Sheet13_______________________7"/>
      <sheetName val="Shee42"/>
      <sheetName val="Sheet13??????u[_duong257-2"/>
      <sheetName val="Sheet13????"/>
      <sheetName val=" ¹½.,6³"/>
      <sheetName val="Ctiet02_x0000__x0018__ duong257"/>
      <sheetName val="Ctiet02__x0018__ duong257-272.x"/>
      <sheetName val="Sheet13_x0000__x0000__x0000__x0"/>
      <sheetName val="-272.xls_Bke01_x0000__x0000__x0"/>
      <sheetName val="-272.xls_Bke01____x0018__ duong"/>
      <sheetName val="Ctiet02_x0000__x0018_[ duong257"/>
      <sheetName val="Ctiet02?_x0018_[ duong257-272.x"/>
      <sheetName val="-272.xls]Bke01_x0000__x0000__x0"/>
      <sheetName val="-272.xls]Bke01???_x0018_[ duong"/>
      <sheetName val="Ctiet02_x005f_x0000__x001"/>
      <sheetName val="Ctiet02__x005f_x0018__ duong257"/>
      <sheetName val="Sheet13_x005f_x0000__x000"/>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6">
          <cell r="G136" t="str">
            <v>4,5c</v>
          </cell>
          <cell r="H136" t="str">
            <v>Nh©n c«ng bËc 4,5/7</v>
          </cell>
          <cell r="I136" t="str">
            <v xml:space="preserve">C«ng </v>
          </cell>
          <cell r="J136">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sheetData sheetId="198" refreshError="1"/>
      <sheetData sheetId="199" refreshError="1"/>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efreshError="1"/>
      <sheetData sheetId="520" refreshError="1"/>
      <sheetData sheetId="521"/>
      <sheetData sheetId="522"/>
      <sheetData sheetId="523" refreshError="1"/>
      <sheetData sheetId="524"/>
      <sheetData sheetId="525" refreshError="1"/>
      <sheetData sheetId="526" refreshError="1"/>
      <sheetData sheetId="527" refreshError="1"/>
      <sheetData sheetId="528" refreshError="1"/>
      <sheetData sheetId="529"/>
      <sheetData sheetId="530"/>
      <sheetData sheetId="531" refreshError="1"/>
      <sheetData sheetId="532"/>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sheetData sheetId="597" refreshError="1"/>
      <sheetData sheetId="598" refreshError="1"/>
      <sheetData sheetId="599"/>
      <sheetData sheetId="600" refreshError="1"/>
      <sheetData sheetId="601" refreshError="1"/>
      <sheetData sheetId="602" refreshError="1"/>
      <sheetData sheetId="603"/>
      <sheetData sheetId="604" refreshError="1"/>
      <sheetData sheetId="605" refreshError="1"/>
      <sheetData sheetId="606" refreshError="1"/>
      <sheetData sheetId="607"/>
      <sheetData sheetId="608"/>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ȁ"/>
      <sheetName val="bravo41"/>
      <sheetName val="tra-vat-lieu"/>
      <sheetName val="gvl"/>
      <sheetName val="THTram"/>
      <sheetName val="DTCT"/>
      <sheetName val="DOAM0654CAS"/>
      <sheetName val="hold5"/>
      <sheetName val="hold6"/>
      <sheetName val="XL4Test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K N111"/>
      <sheetName val="BKN111(06)"/>
      <sheetName val="XL4Poppy"/>
      <sheetName val="dtct cong?"/>
      <sheetName val="Tra_bang"/>
      <sheetName val="KSTK-tkkd"/>
      <sheetName val="Tai khoan"/>
      <sheetName val="TVL"/>
      <sheetName val="dtct cong?ȁ"/>
      <sheetName val="dtct cong??"/>
      <sheetName val="Pÿÿÿÿcau"/>
      <sheetName val="dtct ccu"/>
      <sheetName val="tra_vat_lieu"/>
      <sheetName val="t"/>
      <sheetName val="NEW-PANEL"/>
      <sheetName val=""/>
      <sheetName val="dtctcong"/>
      <sheetName val="tungphal"/>
      <sheetName val="dtct cong_ȁ"/>
      <sheetName val="dtct cong__"/>
      <sheetName val="4"/>
      <sheetName val="SILICATE"/>
      <sheetName val="TH_cong"/>
      <sheetName val="dtct_cong"/>
      <sheetName val="ptdg_cong"/>
      <sheetName val="PTDG_cau"/>
      <sheetName val="dtct_cau"/>
      <sheetName val="Chi_tiet"/>
      <sheetName val="dtct_congȁ"/>
      <sheetName val="Tai_khoan"/>
      <sheetName val="B_tra"/>
      <sheetName val="BKN111(06("/>
      <sheetName val="VC-Dу-DH"/>
      <sheetName val="dtct?cong"/>
      <sheetName val="THCT"/>
      <sheetName val="THDZ0,4"/>
      <sheetName val="TH DZ35"/>
      <sheetName val="?"/>
      <sheetName val="ptdg"/>
      <sheetName val="dtct_cong?"/>
      <sheetName val="Shedt18"/>
      <sheetName val="dtct cong_?"/>
      <sheetName val="_"/>
      <sheetName val="dtct_cong_"/>
      <sheetName val="trabšng"/>
      <sheetName val="BK_N111"/>
      <sheetName val="dtct_cong?ȁ"/>
      <sheetName val="dtct_cong??"/>
      <sheetName val="dtct_ccu"/>
      <sheetName val="dtct_cong_ȁ"/>
      <sheetName val="dtct_cong__"/>
      <sheetName val="Don gia-cau"/>
      <sheetName val="dtct_cong_?"/>
      <sheetName val="VC-D?-DH"/>
      <sheetName val="TH VL, NC, DDHT Thanhphuoc"/>
      <sheetName val="cong32-38"/>
      <sheetName val="²t13"/>
      <sheetName val="²"/>
      <sheetName val="VC-D_-DH"/>
      <sheetName val="trab?ng"/>
      <sheetName val="trabng"/>
      <sheetName val="trab_ng"/>
      <sheetName val="BANGTRA"/>
      <sheetName val="KKKKKKKK"/>
      <sheetName val="????????"/>
      <sheetName val="________"/>
      <sheetName val="Thuc thanh"/>
      <sheetName val="TH_cong1"/>
      <sheetName val="dtct_cong1"/>
      <sheetName val="ptdg_cong1"/>
      <sheetName val="PTDG_cau1"/>
      <sheetName val="dtct_cau1"/>
      <sheetName val="Chi_tiet1"/>
      <sheetName val="Tai_khoan1"/>
      <sheetName val="trabafg3"/>
      <sheetName val="TH_DZ35"/>
      <sheetName val="TH_VL,_NC,_DDHT_Thanhphuoc"/>
      <sheetName val="dtct cong_x005f_x0000_ȁ"/>
      <sheetName val="dtct cong_x005f_x0000__"/>
      <sheetName val="dtct_x005f_x0000_cong"/>
      <sheetName val="_x005f_x0000_"/>
      <sheetName val="dtct cong_x005f_x0000_?"/>
      <sheetName val="²??t13"/>
      <sheetName val="²__t13"/>
      <sheetName val="dongia _2_"/>
      <sheetName val="Don_gia-cau"/>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gvd"/>
      <sheetName val="Don_gia-cau1"/>
      <sheetName val="bang tra"/>
      <sheetName val="Ts"/>
      <sheetName val="dtct cong_"/>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Cheet9"/>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G3285"/>
      <sheetName val="Gia KS"/>
      <sheetName val="dtct_cong_x005f_x005f_x005f_x005f_x005f_x005f_x_2"/>
      <sheetName val="dtct_cong_x005f_x005f_x005f_x005f_x005f_x005f_x_3"/>
      <sheetName val="dtct_x005f_x005f_x005f_x005f_x005f_x005f_x005f_x0000__2"/>
      <sheetName val="tra-vat-l"/>
      <sheetName val="퀀夀Ѐ턀夀Ѐ툀夀Ѐ팀夀Ѐ퐀夀Ѐ픀夀Ѐ혀夀Ѐ휀夀"/>
      <sheetName val="dtct cong?_"/>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A6"/>
      <sheetName val="  mis-ple  "/>
      <sheetName val="NC"/>
      <sheetName val="ctTBA"/>
      <sheetName val="対応項目"/>
      <sheetName val="²_x005f_x0000__x005f_x0000_t13"/>
      <sheetName val="_x005f_x0000__x005f_x0000__x005f_x0000__x005f_x0000__x0"/>
      <sheetName val="설계내역서"/>
      <sheetName val="LEGEND"/>
      <sheetName val="dtct_x005f_x005f_x005f_x0000_co"/>
      <sheetName val="dtct cong_x005f_x005f_x00"/>
      <sheetName val="dtct_cong_x005f_x005f_x005f_x005f_x005f_x005f_x_4"/>
      <sheetName val="dtct_cong_x005f_x005f_x005f_x005f_x005f_x005f_x_5"/>
      <sheetName val="dtct_x005f_x005f_x005f_x005f_x005f_x005f_x005f_x0000__3"/>
      <sheetName val="tra-vat-l???"/>
      <sheetName val="?퀀夀Ѐ?턀夀Ѐ?툀夀Ѐ?팀夀Ѐ?퐀夀Ѐ?픀夀Ѐ?혀夀Ѐ?휀夀"/>
      <sheetName val="MTL$-INTER"/>
      <sheetName val="tra-vat-lieu (duyet)"/>
      <sheetName val="TH_DZ354"/>
      <sheetName val="dtct_cong_?4"/>
      <sheetName val="TH_DZ355"/>
      <sheetName val="dtct_cong_?5"/>
      <sheetName val="TH_DZ356"/>
      <sheetName val="dtct_cong_?6"/>
      <sheetName val="TH_DZ357"/>
      <sheetName val="dtct_cong_?7"/>
      <sheetName val="²€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tct_cong_x005f_x005f_x00"/>
      <sheetName val="dtct_x005f_x0000_co"/>
      <sheetName val="_x0"/>
      <sheetName val="Translation"/>
      <sheetName val="KH-Q1,Q2,01"/>
      <sheetName val="TH_VL,_NC,_DDHT_Thanhphuoc4"/>
      <sheetName val="bang_tra"/>
      <sheetName val="dtct_cong_x005f_x005f_x005f_x005f_x005f_x005f_x_6"/>
      <sheetName val="dtct_cong_x005f_x005f_x005f_x005f_x005f_x005f_x_7"/>
      <sheetName val="dtct_x005f_x005f_x005f_x005f_x005f_x005f_x005f_x0000__4"/>
      <sheetName val="Dulieu"/>
      <sheetName val="DI-ESTI"/>
      <sheetName val="Xuat152"/>
      <sheetName val="Ban ra"/>
      <sheetName val="dtct_cong_x005f_x005f_x_2"/>
      <sheetName val="dtct_cong_x005f_x005f_x_3"/>
      <sheetName val="dtct_x005f_x005f_x005f_x0000__2"/>
      <sheetName val="dtct_cong_x005f_x005f_x_4"/>
      <sheetName val="dtct_cong_x005f_x005f_x_5"/>
      <sheetName val="dtct_x005f_x005f_x005f_x0000__3"/>
      <sheetName val="????_x0"/>
      <sheetName val="TH_VL,_NC,_DDHT_Thanhphuoc6"/>
      <sheetName val="Don_gia-cau5"/>
      <sheetName val="Don_gia-cau2"/>
      <sheetName val="Don_gia-cau3"/>
      <sheetName val="TH_VL,_NC,_DDHT_Thanhphuoc5"/>
      <sheetName val="Don_gia-cau4"/>
      <sheetName val="TH_VL,_NC,_DDHT_Thanhphuoc7"/>
      <sheetName val="Don_gia-cau6"/>
      <sheetName val="tra-vat-l___"/>
      <sheetName val="_퀀夀Ѐ_턀夀Ѐ_툀夀Ѐ_팀夀Ѐ_퐀夀Ѐ_픀夀Ѐ_혀夀Ѐ_휀夀"/>
      <sheetName val="Dgia"/>
      <sheetName val="dongia__2_"/>
      <sheetName val="Section"/>
      <sheetName val="SUMMARY"/>
      <sheetName val="Data"/>
      <sheetName val="dtct_cong_x005f_x005f_x005f_x005f_x005f_x005f_x_8"/>
      <sheetName val="dtct_cong_x005f_x005f_x005f_x005f_x005f_x005f_x_9"/>
      <sheetName val="dtct_x005f_x005f_x005f_x005f_x005f_x005f_x005f_x0000__5"/>
      <sheetName val="Du Toan"/>
      <sheetName val="Máy "/>
      <sheetName val="Giá VL"/>
      <sheetName val="Co so"/>
      <sheetName val="VL,NC"/>
      <sheetName val="Electrical Breakdown"/>
      <sheetName val="______________________________2"/>
      <sheetName val="Names"/>
      <sheetName val="tienluong"/>
      <sheetName val="NC_TT01"/>
      <sheetName val="Tong_ke"/>
      <sheetName val="Gia vat tu"/>
      <sheetName val="유림골조"/>
      <sheetName val="NKC6"/>
      <sheetName val="실행철강하도"/>
      <sheetName val="Unit Price list"/>
      <sheetName val="手动计画"/>
      <sheetName val="入力作成表"/>
      <sheetName val="IBASE"/>
      <sheetName val="TT04"/>
      <sheetName val="FAB별"/>
      <sheetName val="_____x0"/>
      <sheetName val="SOban"/>
      <sheetName val="MHH"/>
      <sheetName val="HDmua "/>
      <sheetName val="dtct cong_x005f_x005f_x005f_x0000_?"/>
      <sheetName val="Tra KS"/>
      <sheetName val="BO"/>
      <sheetName val="linha 130"/>
      <sheetName val="P????cau"/>
      <sheetName val="기안"/>
      <sheetName val="NHATKY"/>
      <sheetName val="dtct cong_x00"/>
      <sheetName val="?_x0000__x0000_?t13"/>
      <sheetName val="????t13"/>
      <sheetName val="?__?t13"/>
      <sheetName val="coctuatrenda"/>
      <sheetName val="dtct_cong_x00"/>
      <sheetName val="dtctco"/>
      <sheetName val="dtct_cong_x_2"/>
      <sheetName val="dtct_cong_x_3"/>
      <sheetName val="dtct_x005f_x0000__2"/>
      <sheetName val="dtct_x005f_x005f_x005f_x005f_x005f_x005f_x005f_x005f_x0"/>
      <sheetName val="_x005f_x005f_x005f_x005f_x005f_x005f_x005f_x005f_x005f_x005f_"/>
      <sheetName val="ma-pt"/>
      <sheetName val="ptdg-duong"/>
      <sheetName val="______________________________3"/>
      <sheetName val="chiettinh"/>
      <sheetName val="B"/>
      <sheetName val="dtct_x005f_x0000__3"/>
      <sheetName val="dtct_cong_x005f_x005f_x_6"/>
      <sheetName val="dtct_cong_x005f_x005f_x_7"/>
      <sheetName val="dtct_x005f_x005f_x005f_x0000__4"/>
      <sheetName val="dtct_cong_x005f_x005f_x_8"/>
      <sheetName val="dtct_cong_x005f_x005f_x_9"/>
      <sheetName val="dtct_x005f_x005f_x005f_x0000__5"/>
      <sheetName val="Function"/>
      <sheetName val="Sheet1"/>
      <sheetName val="CHITIET VL-NC"/>
      <sheetName val="DON GIA"/>
      <sheetName val="DM_TKE"/>
      <sheetName val="전기"/>
      <sheetName val="BMS"/>
      <sheetName val="Sheet"/>
      <sheetName val="내역"/>
      <sheetName val="Calculation"/>
      <sheetName val="諸経費"/>
      <sheetName val="清水計算営業税率関連"/>
      <sheetName val="電気設備表"/>
      <sheetName val="SEX"/>
      <sheetName val="Dinh nghia"/>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4">
          <cell r="A24">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3">
          <cell r="A43">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7">
          <cell r="A57">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0">
          <cell r="A70">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1">
          <cell r="A81">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5">
          <cell r="A95">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19">
          <cell r="A119">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0">
          <cell r="A130">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3">
          <cell r="A143">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7">
          <cell r="A157">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0">
          <cell r="A170">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1">
          <cell r="A181">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5">
          <cell r="A195">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6">
          <cell r="A206">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19">
          <cell r="A219">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0">
          <cell r="A230">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3">
          <cell r="A243">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4">
          <cell r="A254">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7">
          <cell r="A267">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1">
          <cell r="A281">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2">
          <cell r="A292">
            <v>23</v>
          </cell>
        </row>
        <row r="293">
          <cell r="A293">
            <v>37</v>
          </cell>
        </row>
        <row r="294">
          <cell r="A294">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8">
          <cell r="A308">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0">
          <cell r="A320">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1">
          <cell r="A331">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4">
          <cell r="A344">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5">
          <cell r="A355">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8">
          <cell r="A368">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79">
          <cell r="A379">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2">
          <cell r="A392">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3">
          <cell r="A403">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6">
          <cell r="A416">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0">
          <cell r="A430">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7">
          <cell r="A447">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1">
          <cell r="A461">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5">
          <cell r="A475">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6">
          <cell r="A486">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499">
          <cell r="A499">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0">
          <cell r="A510">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1">
          <cell r="A521">
            <v>23</v>
          </cell>
        </row>
        <row r="522">
          <cell r="A522">
            <v>25</v>
          </cell>
        </row>
        <row r="523">
          <cell r="A523">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4">
          <cell r="A534">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7">
          <cell r="A547">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8">
          <cell r="A558">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1">
          <cell r="A571">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5">
          <cell r="A585">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0">
          <cell r="A600">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1">
          <cell r="A611">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sheetData sheetId="60"/>
      <sheetData sheetId="61"/>
      <sheetData sheetId="62" refreshError="1"/>
      <sheetData sheetId="63" refreshError="1"/>
      <sheetData sheetId="64"/>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Tonghop"/>
      <sheetName val="Chitiet"/>
      <sheetName val="CT1"/>
      <sheetName val="supk"/>
      <sheetName val="ctbetong"/>
      <sheetName val="VCtc"/>
      <sheetName val="ctmong"/>
      <sheetName val="vcnvat"/>
      <sheetName val="trungc"/>
      <sheetName val="vcdai"/>
      <sheetName val="gia"/>
      <sheetName val="phanbo"/>
      <sheetName val="sheet"/>
      <sheetName val="sheet2"/>
      <sheetName val="sheet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hu cầu TD"/>
      <sheetName val="Master Database"/>
      <sheetName val="Inputs"/>
      <sheetName val="DS ƯV không đạt"/>
      <sheetName val="DS Phỏng vấn"/>
      <sheetName val="DS Trúng tuyển"/>
      <sheetName val="CT1"/>
    </sheetNames>
    <sheetDataSet>
      <sheetData sheetId="0"/>
      <sheetData sheetId="1"/>
      <sheetData sheetId="2" refreshError="1">
        <row r="2">
          <cell r="L2" t="str">
            <v xml:space="preserve"> CĐ Kinh tế - Kế hoạch Đà Nẵng</v>
          </cell>
        </row>
        <row r="3">
          <cell r="L3" t="str">
            <v xml:space="preserve"> CĐ Kinh tế - Kỹ thuật  Cần Thơ</v>
          </cell>
        </row>
        <row r="4">
          <cell r="L4" t="str">
            <v xml:space="preserve"> CĐ Kinh tế - Kỹ thuật Kiên Giang</v>
          </cell>
        </row>
        <row r="5">
          <cell r="L5" t="str">
            <v xml:space="preserve"> CĐ Kinh tế - Kỹ thuật Kon Tum</v>
          </cell>
        </row>
        <row r="6">
          <cell r="L6" t="str">
            <v xml:space="preserve"> CĐ Kinh tế - Kỹ thuật Quảng Nam</v>
          </cell>
        </row>
        <row r="7">
          <cell r="L7" t="str">
            <v>CĐ  Kỹ thuật Lý Tự Trọng TPHCM</v>
          </cell>
        </row>
        <row r="8">
          <cell r="L8" t="str">
            <v>CĐ Bách khoa Hưng Yên</v>
          </cell>
        </row>
        <row r="9">
          <cell r="L9" t="str">
            <v>CĐ Bách nghệ Tây Hà Hà Tây</v>
          </cell>
        </row>
        <row r="10">
          <cell r="L10" t="str">
            <v>CĐ Bách Việt TPHCM</v>
          </cell>
        </row>
        <row r="11">
          <cell r="L11" t="str">
            <v>CĐ BC Công nghệ và Quản trị doanh nghiệp</v>
          </cell>
        </row>
        <row r="12">
          <cell r="L12" t="str">
            <v>CĐ Bến Tre</v>
          </cell>
        </row>
        <row r="13">
          <cell r="L13" t="str">
            <v>CĐ Cần Thơ</v>
          </cell>
        </row>
        <row r="14">
          <cell r="L14" t="str">
            <v>CĐ CN Tuy Hòa</v>
          </cell>
        </row>
        <row r="15">
          <cell r="L15" t="str">
            <v>CĐ Cơ khí luyện kim Thái Nguyên</v>
          </cell>
        </row>
        <row r="16">
          <cell r="L16" t="str">
            <v>CĐ Cộng đồng Bà Rịa - Vũng Tàu</v>
          </cell>
        </row>
        <row r="17">
          <cell r="L17" t="str">
            <v>CĐ Cộng đồng Bình Thuận</v>
          </cell>
        </row>
        <row r="18">
          <cell r="L18" t="str">
            <v>CĐ Cộng đồng Cà Mau</v>
          </cell>
        </row>
        <row r="19">
          <cell r="L19" t="str">
            <v>CĐ Cộng đồng Đồng Tháp</v>
          </cell>
        </row>
        <row r="20">
          <cell r="L20" t="str">
            <v>CĐ Cộng đồng Hà Nội</v>
          </cell>
        </row>
        <row r="21">
          <cell r="L21" t="str">
            <v xml:space="preserve">CĐ Cộng đồng Hà Tây </v>
          </cell>
        </row>
        <row r="22">
          <cell r="L22" t="str">
            <v>CĐ Cộng đồng Hải Phòng</v>
          </cell>
        </row>
        <row r="23">
          <cell r="L23" t="str">
            <v>CĐ Cộng đồng Hậu Giang</v>
          </cell>
        </row>
        <row r="24">
          <cell r="L24" t="str">
            <v>CĐ Cộng đồng Kiên Giang</v>
          </cell>
        </row>
        <row r="25">
          <cell r="L25" t="str">
            <v>CĐ Cộng đồng Sóc Trăng</v>
          </cell>
        </row>
        <row r="26">
          <cell r="L26" t="str">
            <v>CĐ Cộng đồng Vĩnh Long</v>
          </cell>
        </row>
        <row r="27">
          <cell r="L27" t="str">
            <v>CĐ Công kĩ nghệ Đông Á</v>
          </cell>
        </row>
        <row r="28">
          <cell r="L28" t="str">
            <v>CĐ Công Kỹ nghệ Đông Á Quảng Nam</v>
          </cell>
        </row>
        <row r="29">
          <cell r="L29" t="str">
            <v>CĐ Công nghệ - ĐH Đà Nẵng</v>
          </cell>
        </row>
        <row r="30">
          <cell r="L30" t="str">
            <v>CĐ Công nghệ - Phân hiệu Kon Tum</v>
          </cell>
        </row>
        <row r="31">
          <cell r="L31" t="str">
            <v>CĐ Công nghệ &amp; Kinh tế Công nghiệp Thái Nguyên</v>
          </cell>
        </row>
        <row r="32">
          <cell r="L32" t="str">
            <v>CĐ Công nghệ &amp; Quản trị Sonadezi</v>
          </cell>
        </row>
        <row r="33">
          <cell r="L33" t="str">
            <v>CĐ Công nghệ Bắc Hà Bắc Ninh</v>
          </cell>
        </row>
        <row r="34">
          <cell r="L34" t="str">
            <v>CĐ Công nghệ Cao su</v>
          </cell>
        </row>
        <row r="35">
          <cell r="L35" t="str">
            <v xml:space="preserve">CĐ Công nghệ Dệt may thời trang Hà Nội </v>
          </cell>
        </row>
        <row r="36">
          <cell r="L36" t="str">
            <v>CĐ Công nghệ Hà Nội</v>
          </cell>
        </row>
        <row r="37">
          <cell r="L37" t="str">
            <v>CĐ Công nghệ Thành Đô Hà Tây</v>
          </cell>
        </row>
        <row r="38">
          <cell r="L38" t="str">
            <v>CĐ Công nghệ thông tin - ĐH Đà Nẵng</v>
          </cell>
        </row>
        <row r="39">
          <cell r="L39" t="str">
            <v>CĐ Công nghệ thông tin hữu nghị Việt Hàn</v>
          </cell>
        </row>
        <row r="40">
          <cell r="L40" t="str">
            <v>CĐ Công nghệ thực phẩm TPHCM</v>
          </cell>
        </row>
        <row r="41">
          <cell r="L41" t="str">
            <v>CĐ Công nghệ Viettronics</v>
          </cell>
        </row>
        <row r="42">
          <cell r="L42" t="str">
            <v>CĐ Công nghiệp &amp; Xây dựng Quảng Ninh</v>
          </cell>
        </row>
        <row r="43">
          <cell r="L43" t="str">
            <v>CĐ Công nghiệp Cẩm Phả - Quảng Ninh</v>
          </cell>
        </row>
        <row r="44">
          <cell r="L44" t="str">
            <v>CĐ Công nghiệp Cao su Bình Phước</v>
          </cell>
        </row>
        <row r="45">
          <cell r="L45" t="str">
            <v>CĐ Công nghiệp Dệt may thời trang TPHCM</v>
          </cell>
        </row>
        <row r="46">
          <cell r="L46" t="str">
            <v>CĐ Công nghiệp Huế</v>
          </cell>
        </row>
        <row r="47">
          <cell r="L47" t="str">
            <v>CĐ Công nghiệp Hưng Yên</v>
          </cell>
        </row>
        <row r="48">
          <cell r="L48" t="str">
            <v>CĐ Công nghiệp In Hà Nội</v>
          </cell>
        </row>
        <row r="49">
          <cell r="L49" t="str">
            <v>CĐ Công nghiệp kỹ thuật Quảng Ngãi</v>
          </cell>
        </row>
        <row r="50">
          <cell r="L50" t="str">
            <v>CĐ Công nghiệp Nam Định</v>
          </cell>
        </row>
        <row r="51">
          <cell r="L51" t="str">
            <v>CĐ Công nghiệp Phúc Yên - Vĩnh Phúc</v>
          </cell>
        </row>
        <row r="52">
          <cell r="L52" t="str">
            <v>CĐ Công nghiệp Sao Đỏ - Hải Dương</v>
          </cell>
        </row>
        <row r="53">
          <cell r="L53" t="str">
            <v>CĐ Công nghiệp Thái Nguyên</v>
          </cell>
        </row>
        <row r="54">
          <cell r="L54" t="str">
            <v>CĐ Công nghiệp Thực phẩm Phú Thọ</v>
          </cell>
        </row>
        <row r="55">
          <cell r="L55" t="str">
            <v>CĐ Công nghiệp Thực phẩm TPHCM</v>
          </cell>
        </row>
        <row r="56">
          <cell r="L56" t="str">
            <v xml:space="preserve">CĐ Công nghiệp Tuy Hòa Phú Yên </v>
          </cell>
        </row>
        <row r="57">
          <cell r="L57" t="str">
            <v>CĐ Công nghiệp Việt Đức Thái Nguyên</v>
          </cell>
        </row>
        <row r="58">
          <cell r="L58" t="str">
            <v>CĐ Công nghiệp Việt Hùng - Hà Tây</v>
          </cell>
        </row>
        <row r="59">
          <cell r="L59" t="str">
            <v>CĐ Điện lực Miền trung</v>
          </cell>
        </row>
        <row r="60">
          <cell r="L60" t="str">
            <v>CĐ Điện lực TPHCM</v>
          </cell>
        </row>
        <row r="61">
          <cell r="L61" t="str">
            <v>CĐ Điện tử - Điện lạnh Hà Nội</v>
          </cell>
        </row>
        <row r="62">
          <cell r="L62" t="str">
            <v>CĐ DL Công nghệ thông tin TPHCM</v>
          </cell>
        </row>
        <row r="63">
          <cell r="L63" t="str">
            <v>CĐ DL Kinh tế Kỹ thuật Bình Dương</v>
          </cell>
        </row>
        <row r="64">
          <cell r="L64" t="str">
            <v>CĐ DL Kinh tế Kỹ thuật Đông Du Đà Nẵng</v>
          </cell>
        </row>
        <row r="65">
          <cell r="L65" t="str">
            <v>CĐ Đông Á</v>
          </cell>
        </row>
        <row r="66">
          <cell r="L66" t="str">
            <v>CĐ Du lịch Hà Nội</v>
          </cell>
        </row>
        <row r="67">
          <cell r="L67" t="str">
            <v>CĐ Đức Trí - Đà Nẵng</v>
          </cell>
        </row>
        <row r="68">
          <cell r="L68" t="str">
            <v>CĐ Giao thông vận tải 2</v>
          </cell>
        </row>
        <row r="69">
          <cell r="L69" t="str">
            <v>CĐ Giao thông vận tải 3</v>
          </cell>
        </row>
        <row r="70">
          <cell r="L70" t="str">
            <v>CĐ Giao thông vận tải 3</v>
          </cell>
        </row>
        <row r="71">
          <cell r="L71" t="str">
            <v>CĐ Giao thông vận tải Hà Nội</v>
          </cell>
        </row>
        <row r="72">
          <cell r="L72" t="str">
            <v xml:space="preserve">CĐ Hàng hải Hải Phòng </v>
          </cell>
        </row>
        <row r="73">
          <cell r="L73" t="str">
            <v xml:space="preserve">CĐ Hóa chất Phú Thọ </v>
          </cell>
        </row>
        <row r="74">
          <cell r="L74" t="str">
            <v>CĐ Kinh tế -  Kỹ thuật Sài Gòn</v>
          </cell>
        </row>
        <row r="75">
          <cell r="L75" t="str">
            <v>CĐ Kinh tế -  Tài chính Vĩnh Long</v>
          </cell>
        </row>
        <row r="76">
          <cell r="L76" t="str">
            <v>CĐ Kinh tế - Công nghệ TPHCM</v>
          </cell>
        </row>
        <row r="77">
          <cell r="L77" t="str">
            <v xml:space="preserve">CĐ Kinh tế - Kỹ thuật Hà Nội </v>
          </cell>
        </row>
        <row r="78">
          <cell r="L78" t="str">
            <v>CĐ Kinh tế - Kỹ thuật Thương mại Hà Tây</v>
          </cell>
        </row>
        <row r="79">
          <cell r="L79" t="str">
            <v>CĐ Kinh tế - Tài chính Thái Nguyên</v>
          </cell>
        </row>
        <row r="80">
          <cell r="L80" t="str">
            <v>CĐ Kinh tế Công nghiệp Hà Nội</v>
          </cell>
        </row>
        <row r="81">
          <cell r="L81" t="str">
            <v>CĐ Kinh tế đối ngoại</v>
          </cell>
        </row>
        <row r="82">
          <cell r="L82" t="str">
            <v>CĐ Kinh tế kỹ thuật công nghiệp II</v>
          </cell>
        </row>
        <row r="83">
          <cell r="L83" t="str">
            <v>CĐ Kinh tế Kỹ thuật Hà Nội</v>
          </cell>
        </row>
        <row r="84">
          <cell r="L84" t="str">
            <v>CĐ Kinh tế Kỹ thuật Hải Dương</v>
          </cell>
        </row>
        <row r="85">
          <cell r="L85" t="str">
            <v>CĐ Kinh tế Kỹ thuật Lý Tự Trọng TPHCM</v>
          </cell>
        </row>
        <row r="86">
          <cell r="L86" t="str">
            <v>CĐ Kinh tế Kỹ thuật Nghệ An</v>
          </cell>
        </row>
        <row r="87">
          <cell r="L87" t="str">
            <v>CĐ Kinh tế Kỹ thuật Phú Thọ</v>
          </cell>
        </row>
        <row r="88">
          <cell r="L88" t="str">
            <v>CĐ Kinh tế Kỹ thuật Thái Bình</v>
          </cell>
        </row>
        <row r="89">
          <cell r="L89" t="str">
            <v xml:space="preserve">CĐ Kinh tế Tài chính Vĩnh Long </v>
          </cell>
        </row>
        <row r="90">
          <cell r="L90" t="str">
            <v>CĐ Kinh tế TPHCM</v>
          </cell>
        </row>
        <row r="91">
          <cell r="L91" t="str">
            <v>CĐ Kỹ thuật - Công nghệ Đồng Nai</v>
          </cell>
        </row>
        <row r="92">
          <cell r="L92" t="str">
            <v>CĐ Kỹ thuật Cao Thắng</v>
          </cell>
        </row>
        <row r="93">
          <cell r="L93" t="str">
            <v>CĐ Kỹ thuật Công nghệ Vạn Xuân TPHCM</v>
          </cell>
        </row>
        <row r="94">
          <cell r="L94" t="str">
            <v>CĐ Kỹ thuật Công nghiệp Quảng Ngãi</v>
          </cell>
        </row>
        <row r="95">
          <cell r="L95" t="str">
            <v>CĐ Kỹ thuật khách sạn và Du lịch</v>
          </cell>
        </row>
        <row r="96">
          <cell r="L96" t="str">
            <v>CĐ Kỹ thuật Vinhempich</v>
          </cell>
        </row>
        <row r="97">
          <cell r="L97" t="str">
            <v>CĐ Kỹ thuật Y Tế II</v>
          </cell>
        </row>
        <row r="98">
          <cell r="L98" t="str">
            <v>CĐ Lương thực thực phẩm Đà Nẵng</v>
          </cell>
        </row>
        <row r="99">
          <cell r="L99" t="str">
            <v>CĐ Mỹ thuật trang trí Đồng Nai</v>
          </cell>
        </row>
        <row r="100">
          <cell r="L100" t="str">
            <v>CĐ Nghệ thuật Hà Nội</v>
          </cell>
        </row>
        <row r="101">
          <cell r="L101" t="str">
            <v>CĐ Ngoại ngữ - Công nghệ Việt Nhật</v>
          </cell>
        </row>
        <row r="102">
          <cell r="L102" t="str">
            <v>CĐ Nguyễn Tất Thành TPHCM</v>
          </cell>
        </row>
        <row r="103">
          <cell r="L103" t="str">
            <v>CĐ Nông lâm Bắc Giang</v>
          </cell>
        </row>
        <row r="104">
          <cell r="L104" t="str">
            <v>CĐ Nông lâm Đông Bắc</v>
          </cell>
        </row>
        <row r="105">
          <cell r="L105" t="str">
            <v>CĐ Nông nghiệp và Phát triển nông thôn Bắc Bộ</v>
          </cell>
        </row>
        <row r="106">
          <cell r="L106" t="str">
            <v>CĐ Phát thanh Truyền hình I</v>
          </cell>
        </row>
        <row r="107">
          <cell r="L107" t="str">
            <v>CĐ Phát thanh truyền hình II</v>
          </cell>
        </row>
        <row r="108">
          <cell r="L108" t="str">
            <v>CĐ Sư phạm Bà Rịa - Vũng Tàu</v>
          </cell>
        </row>
        <row r="109">
          <cell r="L109" t="str">
            <v>CĐ Sư phạm Bắc Kạn</v>
          </cell>
        </row>
        <row r="110">
          <cell r="L110" t="str">
            <v>CĐ Sư phạm Bắc Ninh</v>
          </cell>
        </row>
        <row r="111">
          <cell r="L111" t="str">
            <v>CĐ Sư phạm Bình Định</v>
          </cell>
        </row>
        <row r="112">
          <cell r="L112" t="str">
            <v>CĐ Sư phạm Bình Dương</v>
          </cell>
        </row>
        <row r="113">
          <cell r="L113" t="str">
            <v>CĐ Sư phạm Bình Phước</v>
          </cell>
        </row>
        <row r="114">
          <cell r="L114" t="str">
            <v>CĐ Sư phạm Cà Mau</v>
          </cell>
        </row>
        <row r="115">
          <cell r="L115" t="str">
            <v>CĐ Sư phạm Cần Thơ</v>
          </cell>
        </row>
        <row r="116">
          <cell r="L116" t="str">
            <v>CĐ Sư phạm Cao Bằng</v>
          </cell>
        </row>
        <row r="117">
          <cell r="L117" t="str">
            <v>CĐ Sư phạm Đà Lạt</v>
          </cell>
        </row>
        <row r="118">
          <cell r="L118" t="str">
            <v>CĐ Sư phạm Đăk Lăk</v>
          </cell>
        </row>
        <row r="119">
          <cell r="L119" t="str">
            <v>CĐ Sư phạm Điện Biên</v>
          </cell>
        </row>
        <row r="120">
          <cell r="L120" t="str">
            <v>CĐ Sư phạm Đồng Nai</v>
          </cell>
        </row>
        <row r="121">
          <cell r="L121" t="str">
            <v>CĐ Sư phạm Gia Lai</v>
          </cell>
        </row>
        <row r="122">
          <cell r="L122" t="str">
            <v>CĐ Sư phạm Hà Giang</v>
          </cell>
        </row>
        <row r="123">
          <cell r="L123" t="str">
            <v>CĐ Sư phạm Hà Nam</v>
          </cell>
        </row>
        <row r="124">
          <cell r="L124" t="str">
            <v>CĐ Sư phạm Hà Nội</v>
          </cell>
        </row>
        <row r="125">
          <cell r="L125" t="str">
            <v xml:space="preserve">CĐ Sư phạm Hà Tây </v>
          </cell>
        </row>
        <row r="126">
          <cell r="L126" t="str">
            <v>CĐ Sư phạm Hải Dương</v>
          </cell>
        </row>
        <row r="127">
          <cell r="L127" t="str">
            <v>CĐ Sư phạm Hòa Bình</v>
          </cell>
        </row>
        <row r="128">
          <cell r="L128" t="str">
            <v xml:space="preserve">CĐ Sư phạm Hưng Yên </v>
          </cell>
        </row>
        <row r="129">
          <cell r="L129" t="str">
            <v>CĐ Sư phạm Kiên Giang</v>
          </cell>
        </row>
        <row r="130">
          <cell r="L130" t="str">
            <v>CĐ Sư phạm Kon Tum</v>
          </cell>
        </row>
        <row r="131">
          <cell r="L131" t="str">
            <v>CĐ Sư phạm Kỹ thuật Vĩnh Long</v>
          </cell>
        </row>
        <row r="132">
          <cell r="L132" t="str">
            <v>CĐ Sư phạm Lạng Sơn</v>
          </cell>
        </row>
        <row r="133">
          <cell r="L133" t="str">
            <v>CĐ Sư phạm Lào Cai</v>
          </cell>
        </row>
        <row r="134">
          <cell r="L134" t="str">
            <v>CĐ Sư phạm Long An</v>
          </cell>
        </row>
        <row r="135">
          <cell r="L135" t="str">
            <v>CĐ Sư phạm Nam Định</v>
          </cell>
        </row>
        <row r="136">
          <cell r="L136" t="str">
            <v>CĐ Sư phạm Nghệ An</v>
          </cell>
        </row>
        <row r="137">
          <cell r="L137" t="str">
            <v>CĐ Sư phạm Ngô Gia Tự Bắc Giang</v>
          </cell>
        </row>
        <row r="138">
          <cell r="L138" t="str">
            <v>CĐ Sư phạm Nha Trang</v>
          </cell>
        </row>
        <row r="139">
          <cell r="L139" t="str">
            <v>CĐ Sư phạm Ninh Thuận</v>
          </cell>
        </row>
        <row r="140">
          <cell r="L140" t="str">
            <v>CĐ Sư phạm Quảng Ninh</v>
          </cell>
        </row>
        <row r="141">
          <cell r="L141" t="str">
            <v>CĐ Sư phạm Quảng Trị</v>
          </cell>
        </row>
        <row r="142">
          <cell r="L142" t="str">
            <v xml:space="preserve">CĐ Sư phạm Sóc Trăng </v>
          </cell>
        </row>
        <row r="143">
          <cell r="L143" t="str">
            <v>CĐ Sư phạm Sơn La</v>
          </cell>
        </row>
        <row r="144">
          <cell r="L144" t="str">
            <v>CĐ Sư phạm Tây Ninh</v>
          </cell>
        </row>
        <row r="145">
          <cell r="L145" t="str">
            <v>CĐ Sư phạm Thái Bình</v>
          </cell>
        </row>
        <row r="146">
          <cell r="L146" t="str">
            <v>CĐ Sư phạm Thái Nguyên</v>
          </cell>
        </row>
        <row r="147">
          <cell r="L147" t="str">
            <v>CĐ Sư phạm Thừa Thiên Huế</v>
          </cell>
        </row>
        <row r="148">
          <cell r="L148" t="str">
            <v>CĐ Sư phạm Trà Vinh</v>
          </cell>
        </row>
        <row r="149">
          <cell r="L149" t="str">
            <v>CĐ Sư phạm Tuyên Quang</v>
          </cell>
        </row>
        <row r="150">
          <cell r="L150" t="str">
            <v>CĐ Sư phạm TW Hà Nội</v>
          </cell>
        </row>
        <row r="151">
          <cell r="L151" t="str">
            <v>CĐ Sư phạm TW Nha Trang</v>
          </cell>
        </row>
        <row r="152">
          <cell r="L152" t="str">
            <v>CĐ Sư phạm TW TPHCM</v>
          </cell>
        </row>
        <row r="153">
          <cell r="L153" t="str">
            <v>CĐ Sư phạm Vĩnh Long</v>
          </cell>
        </row>
        <row r="154">
          <cell r="L154" t="str">
            <v>CĐ Sư phạm Vĩnh Phúc</v>
          </cell>
        </row>
        <row r="155">
          <cell r="L155" t="str">
            <v>CĐ Sư phạm Yên Bái</v>
          </cell>
        </row>
        <row r="156">
          <cell r="L156" t="str">
            <v>CĐ Tài chính - Quản trị kinh doanh Hưng Yên</v>
          </cell>
        </row>
        <row r="157">
          <cell r="L157" t="str">
            <v>CĐ Tài chính hải quan TPHCM</v>
          </cell>
        </row>
        <row r="158">
          <cell r="L158" t="str">
            <v>CĐ Tài chính kế toán Quảng Ngãi</v>
          </cell>
        </row>
        <row r="159">
          <cell r="L159" t="str">
            <v>CĐ Tài nguyên &amp; Môi trường Hà Nội</v>
          </cell>
        </row>
        <row r="160">
          <cell r="L160" t="str">
            <v>CĐ Tài nguyên &amp; Môi trường TPHCM</v>
          </cell>
        </row>
        <row r="161">
          <cell r="L161" t="str">
            <v>CĐ Thống kê Bắc Ninh</v>
          </cell>
        </row>
        <row r="162">
          <cell r="L162" t="str">
            <v>CĐ Thương mại Đà Nẵng</v>
          </cell>
        </row>
        <row r="163">
          <cell r="L163" t="str">
            <v>CĐ Thương mại và Du lịch Thái Nguyên</v>
          </cell>
        </row>
        <row r="164">
          <cell r="L164" t="str">
            <v>CĐ Thủy lợi Bắc Bộ</v>
          </cell>
        </row>
        <row r="165">
          <cell r="L165" t="str">
            <v xml:space="preserve">CĐ Thủy sản Bắc Ninh </v>
          </cell>
        </row>
        <row r="166">
          <cell r="L166" t="str">
            <v>CĐ Truyền hình Hà Tây</v>
          </cell>
        </row>
        <row r="167">
          <cell r="L167" t="str">
            <v>CĐ Tư thục Phương Đông - Đà Nẵng</v>
          </cell>
        </row>
        <row r="168">
          <cell r="L168" t="str">
            <v>CĐ Tư thục Phương Đông - Quảng Nam</v>
          </cell>
        </row>
        <row r="169">
          <cell r="L169" t="str">
            <v>CĐ Văn hóa nghệ thuật &amp; Du lịch Nha Trang</v>
          </cell>
        </row>
        <row r="170">
          <cell r="L170" t="str">
            <v>CĐ Văn hóa nghệ thuật &amp; Du lịch Sài Gòn</v>
          </cell>
        </row>
        <row r="171">
          <cell r="L171" t="str">
            <v>CĐ Văn thư  lưu trữ TW 1 Hà Nội</v>
          </cell>
        </row>
        <row r="172">
          <cell r="L172" t="str">
            <v>CĐ Viễn Đông TPHCM</v>
          </cell>
        </row>
        <row r="173">
          <cell r="L173" t="str">
            <v xml:space="preserve">CĐ Xây dựng Công trình Đô thị Hà Nội </v>
          </cell>
        </row>
        <row r="174">
          <cell r="L174" t="str">
            <v>CĐ Xây dựng miền Tây</v>
          </cell>
        </row>
        <row r="175">
          <cell r="L175" t="str">
            <v xml:space="preserve">CĐ Xây dựng Nam Định </v>
          </cell>
        </row>
        <row r="176">
          <cell r="L176" t="str">
            <v xml:space="preserve">CĐ Xây dựng Số 1 Hà Nội </v>
          </cell>
        </row>
        <row r="177">
          <cell r="L177" t="str">
            <v>CĐ Xây dựng số 2 TPHCM</v>
          </cell>
        </row>
        <row r="178">
          <cell r="L178" t="str">
            <v>CĐ Xây dựng số 3 Phú Yên</v>
          </cell>
        </row>
        <row r="179">
          <cell r="L179" t="str">
            <v>ĐH An Giang</v>
          </cell>
        </row>
        <row r="180">
          <cell r="L180" t="str">
            <v>ĐH An ninh nhân dân</v>
          </cell>
        </row>
        <row r="181">
          <cell r="L181" t="str">
            <v>ĐH An ninh nhân dân TPHCM</v>
          </cell>
        </row>
        <row r="182">
          <cell r="L182" t="str">
            <v>ĐH Assumption (Thái Lan)</v>
          </cell>
        </row>
        <row r="183">
          <cell r="L183" t="str">
            <v>ĐH Bà Rịa - Vũng Tàu</v>
          </cell>
        </row>
        <row r="184">
          <cell r="L184" t="str">
            <v>ĐH Bạc Liêu</v>
          </cell>
        </row>
        <row r="185">
          <cell r="L185" t="str">
            <v>ĐH Bách khoa - ĐH Đà Nẵng</v>
          </cell>
        </row>
        <row r="186">
          <cell r="L186" t="str">
            <v xml:space="preserve">ĐH Bách khoa Hà Nội </v>
          </cell>
        </row>
        <row r="187">
          <cell r="L187" t="str">
            <v>ĐH Bách khoa TPHCM - ĐHQG TPHCM</v>
          </cell>
        </row>
        <row r="188">
          <cell r="L188" t="str">
            <v>ĐH BC Marketing</v>
          </cell>
        </row>
        <row r="189">
          <cell r="L189" t="str">
            <v>ĐH BC Tôn Đức Thắng</v>
          </cell>
        </row>
        <row r="190">
          <cell r="L190" t="str">
            <v>ĐH Bình Dương</v>
          </cell>
        </row>
        <row r="191">
          <cell r="L191" t="str">
            <v>ĐH Bradford</v>
          </cell>
        </row>
        <row r="192">
          <cell r="L192" t="str">
            <v xml:space="preserve">ĐH California State Fullerton </v>
          </cell>
        </row>
        <row r="193">
          <cell r="L193" t="str">
            <v>ĐH Cần Thơ</v>
          </cell>
        </row>
        <row r="194">
          <cell r="L194" t="str">
            <v>ĐH Cảnh sát Nhân dân</v>
          </cell>
        </row>
        <row r="195">
          <cell r="L195" t="str">
            <v>ĐH Cảnh sát Nhân dân TPHCM</v>
          </cell>
        </row>
        <row r="196">
          <cell r="L196" t="str">
            <v xml:space="preserve">ĐH Chu Văn An Hưng Yên </v>
          </cell>
        </row>
        <row r="197">
          <cell r="L197" t="str">
            <v xml:space="preserve">ĐH Công đoàn Hà Nội </v>
          </cell>
        </row>
        <row r="198">
          <cell r="L198" t="str">
            <v xml:space="preserve">ĐH Công nghệ Hà Nội </v>
          </cell>
        </row>
        <row r="199">
          <cell r="L199" t="str">
            <v>ĐH Công nghệ Thông tin TPHCM - ĐH Quốc gia TPHCM</v>
          </cell>
        </row>
        <row r="200">
          <cell r="L200" t="str">
            <v xml:space="preserve">ĐH Công nghiệp Hà Nội </v>
          </cell>
        </row>
        <row r="201">
          <cell r="L201" t="str">
            <v xml:space="preserve">ĐH Công nghiệp Quảng Ninh </v>
          </cell>
        </row>
        <row r="202">
          <cell r="L202" t="str">
            <v>ĐH Công nghiệp TPHCM</v>
          </cell>
        </row>
        <row r="203">
          <cell r="L203" t="str">
            <v>ĐH Đà Lạt</v>
          </cell>
        </row>
        <row r="204">
          <cell r="L204" t="str">
            <v xml:space="preserve">ĐH Đại Nam Hà Nội </v>
          </cell>
        </row>
        <row r="205">
          <cell r="L205" t="str">
            <v xml:space="preserve">ĐH Điện lực Hà Nội </v>
          </cell>
        </row>
        <row r="206">
          <cell r="L206" t="str">
            <v xml:space="preserve">ĐH Điều dưỡng Nam Định </v>
          </cell>
        </row>
        <row r="207">
          <cell r="L207" t="str">
            <v xml:space="preserve">ĐH DL Công nghệ Sài Gòn </v>
          </cell>
        </row>
        <row r="208">
          <cell r="L208" t="str">
            <v>ĐH DL Cửu Long</v>
          </cell>
        </row>
        <row r="209">
          <cell r="L209" t="str">
            <v xml:space="preserve">ĐH DL Đông Đô Hà Nội </v>
          </cell>
        </row>
        <row r="210">
          <cell r="L210" t="str">
            <v xml:space="preserve">ĐH DL Duy Tân Đà Nẵng </v>
          </cell>
        </row>
        <row r="211">
          <cell r="L211" t="str">
            <v xml:space="preserve">ĐH DL Hải Phòng </v>
          </cell>
        </row>
        <row r="212">
          <cell r="L212" t="str">
            <v>ĐH DL Hồng Bàng TPHCM</v>
          </cell>
        </row>
        <row r="213">
          <cell r="L213" t="str">
            <v xml:space="preserve">ĐH DL Hùng Vương </v>
          </cell>
        </row>
        <row r="214">
          <cell r="L214" t="str">
            <v>ĐH DL Kỹ thuật - Công nghệ TPHCM</v>
          </cell>
        </row>
        <row r="215">
          <cell r="L215" t="str">
            <v xml:space="preserve">ĐH DL Lạc Hồng Đồng Nai </v>
          </cell>
        </row>
        <row r="216">
          <cell r="L216" t="str">
            <v xml:space="preserve">ĐH DL Lương Thế Vinh Nam Định </v>
          </cell>
        </row>
        <row r="217">
          <cell r="L217" t="str">
            <v xml:space="preserve">ĐH DL Ngoại ngữ - Tin học TPHCM </v>
          </cell>
        </row>
        <row r="218">
          <cell r="L218" t="str">
            <v xml:space="preserve">ĐH DL Phú Xuân - Huế </v>
          </cell>
        </row>
        <row r="219">
          <cell r="L219" t="str">
            <v xml:space="preserve">ĐH DL Phương Đông Hà Nội </v>
          </cell>
        </row>
        <row r="220">
          <cell r="L220" t="str">
            <v xml:space="preserve">ĐH DL Văn Hiến </v>
          </cell>
        </row>
        <row r="221">
          <cell r="L221" t="str">
            <v xml:space="preserve">ĐH DL Văn Lang </v>
          </cell>
        </row>
        <row r="222">
          <cell r="L222" t="str">
            <v>ĐH DL Yersin Đà Lạt</v>
          </cell>
        </row>
        <row r="223">
          <cell r="L223" t="str">
            <v xml:space="preserve">ĐH Dược Hà Nội </v>
          </cell>
        </row>
        <row r="224">
          <cell r="L224" t="str">
            <v xml:space="preserve">ĐH FPT Hà Nội </v>
          </cell>
        </row>
        <row r="225">
          <cell r="L225" t="str">
            <v>ĐH Fullerton (Anh)</v>
          </cell>
        </row>
        <row r="226">
          <cell r="L226" t="str">
            <v xml:space="preserve">ĐH Giao thông vận tải Hà Nội </v>
          </cell>
        </row>
        <row r="227">
          <cell r="L227" t="str">
            <v>ĐH Giao thông Vận tải TPHCM</v>
          </cell>
        </row>
        <row r="228">
          <cell r="L228" t="str">
            <v>ĐH Hà Hoa Tiên Hà Nam</v>
          </cell>
        </row>
        <row r="229">
          <cell r="L229" t="str">
            <v xml:space="preserve">ĐH Hà Nội </v>
          </cell>
        </row>
        <row r="230">
          <cell r="L230" t="str">
            <v xml:space="preserve">ĐH Hà Tĩnh </v>
          </cell>
        </row>
        <row r="231">
          <cell r="L231" t="str">
            <v xml:space="preserve">ĐH Hải Phòng </v>
          </cell>
        </row>
        <row r="232">
          <cell r="L232" t="str">
            <v xml:space="preserve">ĐH Hàng hải Hải Phòng </v>
          </cell>
        </row>
        <row r="233">
          <cell r="L233" t="str">
            <v xml:space="preserve">ĐH Hoa Lư Ninh Bình </v>
          </cell>
        </row>
        <row r="234">
          <cell r="L234" t="str">
            <v>ĐH Hoa Sen</v>
          </cell>
        </row>
        <row r="235">
          <cell r="L235" t="str">
            <v xml:space="preserve">ĐH Hồng Đức Hà Nội </v>
          </cell>
        </row>
        <row r="236">
          <cell r="L236" t="str">
            <v xml:space="preserve">ĐH Hùng Vương Phú Thọ </v>
          </cell>
        </row>
        <row r="237">
          <cell r="L237" t="str">
            <v>ĐH Illinoirs - Chicago</v>
          </cell>
        </row>
        <row r="238">
          <cell r="L238" t="str">
            <v>ĐH Johannes Gutenberg Mainz (Đức)</v>
          </cell>
        </row>
        <row r="239">
          <cell r="L239" t="str">
            <v>ĐH Khoa học - ĐH Huế</v>
          </cell>
        </row>
        <row r="240">
          <cell r="L240" t="str">
            <v>ĐH Khoa học Tự nhiên Hà Nội</v>
          </cell>
        </row>
        <row r="241">
          <cell r="L241" t="str">
            <v>ĐH Khoa học Tự nhiên TPHCM - ĐH Quốc gia TPHCM</v>
          </cell>
        </row>
        <row r="242">
          <cell r="L242" t="str">
            <v>ĐH Khoa học Xã hội &amp; Nhân văn Hà Nội - ĐH Quốc gia Hà Nội</v>
          </cell>
        </row>
        <row r="243">
          <cell r="L243" t="str">
            <v>ĐH Khoa học xã hội &amp; Nhân văn TPHCM - ĐH Quốc gia TPHCM</v>
          </cell>
        </row>
        <row r="244">
          <cell r="L244" t="str">
            <v>ĐH Kiến trúc Đà Nẵng</v>
          </cell>
        </row>
        <row r="245">
          <cell r="L245" t="str">
            <v xml:space="preserve">ĐH Kiến trúc Hà Nội </v>
          </cell>
        </row>
        <row r="246">
          <cell r="L246" t="str">
            <v>ĐH Kiến trúc TPHCM</v>
          </cell>
        </row>
        <row r="247">
          <cell r="L247" t="str">
            <v xml:space="preserve">ĐH Kinh doanh &amp; Công nghệ Hà Nội </v>
          </cell>
        </row>
        <row r="248">
          <cell r="L248" t="str">
            <v>ĐH Kinh tế - ĐH Đà Nẵng</v>
          </cell>
        </row>
        <row r="249">
          <cell r="L249" t="str">
            <v>ĐH Kinh tế - ĐH Huế</v>
          </cell>
        </row>
        <row r="250">
          <cell r="L250" t="str">
            <v>ĐH Kinh tế - Tài chính TPHCM</v>
          </cell>
        </row>
        <row r="251">
          <cell r="L251" t="str">
            <v xml:space="preserve">ĐH Kinh tế &amp; Quản trị Kinh doanh Hà Nội </v>
          </cell>
        </row>
        <row r="252">
          <cell r="L252" t="str">
            <v>ĐH Kinh tế Công nghiệp Long An</v>
          </cell>
        </row>
        <row r="253">
          <cell r="L253" t="str">
            <v xml:space="preserve">ĐH Kinh tế Công nghiệp Long An </v>
          </cell>
        </row>
        <row r="254">
          <cell r="L254" t="str">
            <v>ĐH Kinh tế Hà Nội</v>
          </cell>
        </row>
        <row r="255">
          <cell r="L255" t="str">
            <v xml:space="preserve">ĐH Kinh tế Kỹ thuật Công nghiệp Hà Nội </v>
          </cell>
        </row>
        <row r="256">
          <cell r="L256" t="str">
            <v xml:space="preserve">ĐH Kinh tế Quốc dân Hà Nội </v>
          </cell>
        </row>
        <row r="257">
          <cell r="L257" t="str">
            <v>ĐH Kinh tế TPHCM</v>
          </cell>
        </row>
        <row r="258">
          <cell r="L258" t="str">
            <v>ĐH Kobe (Nhật Bản)</v>
          </cell>
        </row>
        <row r="259">
          <cell r="L259" t="str">
            <v>ĐH Kurt Buseh</v>
          </cell>
        </row>
        <row r="260">
          <cell r="L260" t="str">
            <v>ĐH Kỹ thuật Công nghiệp</v>
          </cell>
        </row>
        <row r="261">
          <cell r="L261" t="str">
            <v xml:space="preserve">ĐH Kỹ thuật Y tế Hải Dương </v>
          </cell>
        </row>
        <row r="262">
          <cell r="L262" t="str">
            <v xml:space="preserve">ĐH Lâm nghiệp Hà Tây </v>
          </cell>
        </row>
        <row r="263">
          <cell r="L263" t="str">
            <v xml:space="preserve">ĐH Lao động - Xã hội Hà Nội </v>
          </cell>
        </row>
        <row r="264">
          <cell r="L264" t="str">
            <v xml:space="preserve">ĐH Luật Hà Nội </v>
          </cell>
        </row>
        <row r="265">
          <cell r="L265" t="str">
            <v>ĐH Luật TPHCM</v>
          </cell>
        </row>
        <row r="266">
          <cell r="L266" t="str">
            <v>ĐH Melbourne</v>
          </cell>
        </row>
        <row r="267">
          <cell r="L267" t="str">
            <v xml:space="preserve">ĐH Mỏ - Địa chất Hà Nội </v>
          </cell>
        </row>
        <row r="268">
          <cell r="L268" t="str">
            <v>ĐH Mở TPHCM</v>
          </cell>
        </row>
        <row r="269">
          <cell r="L269" t="str">
            <v>ĐH Mỹ  thuật TPHCM</v>
          </cell>
        </row>
        <row r="270">
          <cell r="L270" t="str">
            <v xml:space="preserve">ĐH Mỹ thuật Công nghiệp Hà Nội </v>
          </cell>
        </row>
        <row r="271">
          <cell r="L271" t="str">
            <v>ĐH Mỹ thuật Việt Nam</v>
          </cell>
        </row>
        <row r="272">
          <cell r="L272" t="str">
            <v xml:space="preserve">ĐH Ngân hàng TPHCM </v>
          </cell>
        </row>
        <row r="273">
          <cell r="L273" t="str">
            <v>ĐH Nghệ thuật - ĐH Huế</v>
          </cell>
        </row>
        <row r="274">
          <cell r="L274" t="str">
            <v>ĐH Ngoại ngữ - ĐH Đà Nẵng</v>
          </cell>
        </row>
        <row r="275">
          <cell r="L275" t="str">
            <v>ĐH Ngoại ngữ - ĐH Huế</v>
          </cell>
        </row>
        <row r="276">
          <cell r="L276" t="str">
            <v>ĐH Ngoại ngữ Hà Nội</v>
          </cell>
        </row>
        <row r="277">
          <cell r="L277" t="str">
            <v xml:space="preserve">ĐH Ngoại thương Hà Nội </v>
          </cell>
        </row>
        <row r="278">
          <cell r="L278" t="str">
            <v xml:space="preserve">ĐH Nguyễn Trãi Hà Nội </v>
          </cell>
        </row>
        <row r="279">
          <cell r="L279" t="str">
            <v>ĐH Nha Trang</v>
          </cell>
        </row>
        <row r="280">
          <cell r="L280" t="str">
            <v>ĐH Nông Lâm - ĐH Huế</v>
          </cell>
        </row>
        <row r="281">
          <cell r="L281" t="str">
            <v>ĐH Nông lâm Hà Nội</v>
          </cell>
        </row>
        <row r="282">
          <cell r="L282" t="str">
            <v>ĐH Nông lâm TPHCM</v>
          </cell>
        </row>
        <row r="283">
          <cell r="L283" t="str">
            <v xml:space="preserve">ĐH Nông nghiệp I Hà Nội </v>
          </cell>
        </row>
        <row r="284">
          <cell r="L284" t="str">
            <v>ĐH Ottawa (Canada)</v>
          </cell>
        </row>
        <row r="285">
          <cell r="L285" t="str">
            <v>ĐH Phạm Văn Đồng</v>
          </cell>
        </row>
        <row r="286">
          <cell r="L286" t="str">
            <v>ĐH Phan Châu Trinh</v>
          </cell>
        </row>
        <row r="287">
          <cell r="L287" t="str">
            <v>ĐH Phú Yên</v>
          </cell>
        </row>
        <row r="288">
          <cell r="L288" t="str">
            <v>ĐH Quảng Bình</v>
          </cell>
        </row>
        <row r="289">
          <cell r="L289" t="str">
            <v>ĐH Quảng Nam</v>
          </cell>
        </row>
        <row r="290">
          <cell r="L290" t="str">
            <v xml:space="preserve">ĐH Quang Trung - Bình Định </v>
          </cell>
        </row>
        <row r="291">
          <cell r="L291" t="str">
            <v>ĐH Queensland</v>
          </cell>
        </row>
        <row r="292">
          <cell r="L292" t="str">
            <v xml:space="preserve">ĐH Quốc tế Bắc Hà </v>
          </cell>
        </row>
        <row r="293">
          <cell r="L293" t="str">
            <v>ĐH Quốc tế TPHCM - ĐH Quốc gia TPHCM</v>
          </cell>
        </row>
        <row r="294">
          <cell r="L294" t="str">
            <v>ĐH Quy Nhơn</v>
          </cell>
        </row>
        <row r="295">
          <cell r="L295" t="str">
            <v>ĐH RMIT (Singapore)</v>
          </cell>
        </row>
        <row r="296">
          <cell r="L296" t="str">
            <v>ĐH Sài Gòn</v>
          </cell>
        </row>
        <row r="297">
          <cell r="L297" t="str">
            <v xml:space="preserve">ĐH SIM University of London </v>
          </cell>
        </row>
        <row r="298">
          <cell r="L298" t="str">
            <v>ĐH Singapore Institute of Management</v>
          </cell>
        </row>
        <row r="299">
          <cell r="L299" t="str">
            <v>ĐH Sư  Phạm - ĐH Huế</v>
          </cell>
        </row>
        <row r="300">
          <cell r="L300" t="str">
            <v>ĐH Sư Phạm - ĐH Đà Nẵng</v>
          </cell>
        </row>
        <row r="301">
          <cell r="L301" t="str">
            <v>ĐH Sư phạm Đồng Tháp</v>
          </cell>
        </row>
        <row r="302">
          <cell r="L302" t="str">
            <v xml:space="preserve">ĐH Sư phạm Hà Nội </v>
          </cell>
        </row>
        <row r="303">
          <cell r="L303" t="str">
            <v xml:space="preserve">ĐH Sư phạm Hà Nội </v>
          </cell>
        </row>
        <row r="304">
          <cell r="L304" t="str">
            <v xml:space="preserve">ĐH Sư phạm Hà Nội 2 </v>
          </cell>
        </row>
        <row r="305">
          <cell r="L305" t="str">
            <v>ĐH Sư phạm Kỹ thuật Hưng Yên</v>
          </cell>
        </row>
        <row r="306">
          <cell r="L306" t="str">
            <v xml:space="preserve">ĐH Sư phạm Kỹ thuật Nam Định </v>
          </cell>
        </row>
        <row r="307">
          <cell r="L307" t="str">
            <v>ĐH Sư phạm Kỹ thuật TPHCM</v>
          </cell>
        </row>
        <row r="308">
          <cell r="L308" t="str">
            <v xml:space="preserve">ĐH Sư phạm Kỹ thuật Vinh </v>
          </cell>
        </row>
        <row r="309">
          <cell r="L309" t="str">
            <v>ĐH Sư phạm Nghệ thuật TW</v>
          </cell>
        </row>
        <row r="310">
          <cell r="L310" t="str">
            <v xml:space="preserve">ĐH Sư phạm TPHCM </v>
          </cell>
        </row>
        <row r="311">
          <cell r="L311" t="str">
            <v>ĐH Swinburne</v>
          </cell>
        </row>
        <row r="312">
          <cell r="L312" t="str">
            <v xml:space="preserve">ĐH Tây Bắc </v>
          </cell>
        </row>
        <row r="313">
          <cell r="L313" t="str">
            <v xml:space="preserve">ĐH Tây Đô - Cần Thơ </v>
          </cell>
        </row>
        <row r="314">
          <cell r="L314" t="str">
            <v>ĐH Thái Nguyên</v>
          </cell>
        </row>
        <row r="315">
          <cell r="L315" t="str">
            <v xml:space="preserve">ĐH Thăng Long Hà Nội </v>
          </cell>
        </row>
        <row r="316">
          <cell r="L316" t="str">
            <v>ĐH Thành Tây Hà Tây</v>
          </cell>
        </row>
        <row r="317">
          <cell r="L317" t="str">
            <v xml:space="preserve">ĐH Thương mại Hà Nội </v>
          </cell>
        </row>
        <row r="318">
          <cell r="L318" t="str">
            <v xml:space="preserve">ĐH Thủy lợi Hà Nội </v>
          </cell>
        </row>
        <row r="319">
          <cell r="L319" t="str">
            <v xml:space="preserve">ĐH Trà Vinh </v>
          </cell>
        </row>
        <row r="320">
          <cell r="L320" t="str">
            <v>ĐH Tư thục CNTT Gia Định TPHCM</v>
          </cell>
        </row>
        <row r="321">
          <cell r="L321" t="str">
            <v xml:space="preserve">ĐH Tư thục Quốc tế Sài Gòn </v>
          </cell>
        </row>
        <row r="322">
          <cell r="L322" t="str">
            <v xml:space="preserve">ĐH Văn hóa Hà Nội </v>
          </cell>
        </row>
        <row r="323">
          <cell r="L323" t="str">
            <v>ĐH Văn hóa TPHCM</v>
          </cell>
        </row>
        <row r="324">
          <cell r="L324" t="str">
            <v xml:space="preserve">ĐH Vinh </v>
          </cell>
        </row>
        <row r="325">
          <cell r="L325" t="str">
            <v>ĐH Vlerick Leuven Gent Management</v>
          </cell>
        </row>
        <row r="326">
          <cell r="L326" t="str">
            <v xml:space="preserve">ĐH Võ Trường Toản - Hậu Giang </v>
          </cell>
        </row>
        <row r="327">
          <cell r="L327" t="str">
            <v xml:space="preserve">ĐH Xây dựng Hà Nội </v>
          </cell>
        </row>
        <row r="328">
          <cell r="L328" t="str">
            <v xml:space="preserve">ĐH Y Dược - ĐH Huế </v>
          </cell>
        </row>
        <row r="329">
          <cell r="L329" t="str">
            <v xml:space="preserve">ĐH Y dược Cần Thơ </v>
          </cell>
        </row>
        <row r="330">
          <cell r="L330" t="str">
            <v xml:space="preserve">ĐH Y Hà Nội </v>
          </cell>
        </row>
        <row r="331">
          <cell r="L331" t="str">
            <v xml:space="preserve">ĐH Y Hải Phòng </v>
          </cell>
        </row>
        <row r="332">
          <cell r="L332" t="str">
            <v>ĐH Y Khoa Hà Nội</v>
          </cell>
        </row>
        <row r="333">
          <cell r="L333" t="str">
            <v xml:space="preserve">ĐH Y Khoa Phạm Ngọc Thạch </v>
          </cell>
        </row>
        <row r="334">
          <cell r="L334" t="str">
            <v xml:space="preserve">ĐH Y Tế Cộng đồng Hà Nội </v>
          </cell>
        </row>
        <row r="335">
          <cell r="L335" t="str">
            <v xml:space="preserve">ĐH Y Thái Bình </v>
          </cell>
        </row>
        <row r="336">
          <cell r="L336" t="str">
            <v xml:space="preserve">Học viện Âm nhạc Quốc gia Việt Nam </v>
          </cell>
        </row>
        <row r="337">
          <cell r="L337" t="str">
            <v xml:space="preserve">Học viện An ninh Nhân dân Hà Nội </v>
          </cell>
        </row>
        <row r="338">
          <cell r="L338" t="str">
            <v xml:space="preserve">Học viện Báo chí - Tuyên truyền Hà Nội </v>
          </cell>
        </row>
        <row r="339">
          <cell r="L339" t="str">
            <v xml:space="preserve">Học viện Cảnh sát nhân dân Hà Nội </v>
          </cell>
        </row>
        <row r="340">
          <cell r="L340" t="str">
            <v xml:space="preserve">Học viện Công nghệ Bưu chính Viễn thông Hà Nội </v>
          </cell>
        </row>
        <row r="341">
          <cell r="L341" t="str">
            <v xml:space="preserve">Học viện Hải quân Khánh Hòa </v>
          </cell>
        </row>
        <row r="342">
          <cell r="L342" t="str">
            <v>Học viện Hàng không Việt Nam</v>
          </cell>
        </row>
        <row r="343">
          <cell r="L343" t="str">
            <v xml:space="preserve">Học viện Hành chính Quốc gia Hà Nội </v>
          </cell>
        </row>
        <row r="344">
          <cell r="L344" t="str">
            <v xml:space="preserve">Học viện Khoa học Quân sự </v>
          </cell>
        </row>
        <row r="345">
          <cell r="L345" t="str">
            <v xml:space="preserve">Học viện Kỹ thuật mật mã Hà Nội </v>
          </cell>
        </row>
        <row r="346">
          <cell r="L346" t="str">
            <v xml:space="preserve">Học viện Kỹ thuật Quân sự Hà Nội </v>
          </cell>
        </row>
        <row r="347">
          <cell r="L347" t="str">
            <v>Học viện Ngân hàng Hà Nội</v>
          </cell>
        </row>
        <row r="348">
          <cell r="L348" t="str">
            <v xml:space="preserve">Học viện Quan hệ Quốc tế Hà Nội </v>
          </cell>
        </row>
        <row r="349">
          <cell r="L349" t="str">
            <v xml:space="preserve">Học viện Quản lý giáo dục Hà Nội </v>
          </cell>
        </row>
        <row r="350">
          <cell r="L350" t="str">
            <v xml:space="preserve">Học viện Quân y Hà Nội </v>
          </cell>
        </row>
        <row r="351">
          <cell r="L351" t="str">
            <v xml:space="preserve">Học viện Tài chính Hà Nội </v>
          </cell>
        </row>
        <row r="352">
          <cell r="L352" t="str">
            <v xml:space="preserve">Học viện Y dược học cổ truyền Việt Nam </v>
          </cell>
        </row>
        <row r="353">
          <cell r="L353" t="str">
            <v>HV BoxHill</v>
          </cell>
        </row>
        <row r="354">
          <cell r="L354" t="str">
            <v>Khoa CNTT</v>
          </cell>
        </row>
        <row r="355">
          <cell r="L355" t="str">
            <v>Khoa Du lịch - ĐH Huế</v>
          </cell>
        </row>
        <row r="356">
          <cell r="L356" t="str">
            <v xml:space="preserve">Khoa Khoa học Tự nhiên &amp; Xã hội </v>
          </cell>
        </row>
        <row r="357">
          <cell r="L357" t="str">
            <v>Khoa Kinh tế - ĐH Quốc gia TPHCM</v>
          </cell>
        </row>
        <row r="358">
          <cell r="L358" t="str">
            <v>Khoa Luật - ĐHQG Hà Nội</v>
          </cell>
        </row>
        <row r="359">
          <cell r="L359" t="str">
            <v xml:space="preserve">Khoa Ngoại ngữ </v>
          </cell>
        </row>
        <row r="360">
          <cell r="L360" t="str">
            <v>Khoa Quốc tế - ĐHQG Hà Nội</v>
          </cell>
        </row>
        <row r="361">
          <cell r="L361" t="str">
            <v>Khoa Sư phạm - ĐHQG Hà Nội</v>
          </cell>
        </row>
        <row r="362">
          <cell r="L362" t="str">
            <v>Phân hiệu ĐH Đà Nẵng tại KonTum</v>
          </cell>
        </row>
        <row r="363">
          <cell r="L363" t="str">
            <v>Phân viện ĐH Nông lâm TPHCM tại Gia Lai</v>
          </cell>
        </row>
        <row r="364">
          <cell r="L364" t="str">
            <v xml:space="preserve">TC Công nghệ &amp; Kinh tế Hà Nội </v>
          </cell>
        </row>
        <row r="365">
          <cell r="L365" t="str">
            <v>TC Du lịch Đà Lạt</v>
          </cell>
        </row>
        <row r="366">
          <cell r="L366" t="str">
            <v>TC Kỹ thuật - Nghiệp vụ Hải Phòng</v>
          </cell>
        </row>
        <row r="367">
          <cell r="L367" t="str">
            <v>TC Nghiệp vụ Công đoàn Giao thông vận tải</v>
          </cell>
        </row>
        <row r="368">
          <cell r="L368" t="str">
            <v>TC Tư  thục Kinh tế &amp; Du lịch Tân Thanh</v>
          </cell>
        </row>
        <row r="369">
          <cell r="L369" t="str">
            <v>TC Tư thục Kỹ thuật và Công nghệ Cửu Long</v>
          </cell>
        </row>
        <row r="370">
          <cell r="L370" t="str">
            <v>TC Tư thục Kỹ thuật và Công nghệ Việt Khoa</v>
          </cell>
        </row>
        <row r="371">
          <cell r="L371" t="str">
            <v>TC Tư thục Tài chính Tin học Ánh Sáng</v>
          </cell>
        </row>
        <row r="372">
          <cell r="L372" t="str">
            <v>TH DL Bắc Nghệ Hà Nội</v>
          </cell>
        </row>
        <row r="373">
          <cell r="L373" t="str">
            <v>TH DL Công nghệ và Kinh tế đối ngoại</v>
          </cell>
        </row>
        <row r="374">
          <cell r="L374" t="str">
            <v xml:space="preserve">TH DL Kỹ thuật Vạn Xuân Hà Nội </v>
          </cell>
        </row>
        <row r="375">
          <cell r="L375" t="str">
            <v>TH Kinh tế Hà Nội</v>
          </cell>
        </row>
        <row r="376">
          <cell r="L376" t="str">
            <v>TH Kinh tế Kỹ thuật Tổng hợp Hà Nội</v>
          </cell>
        </row>
        <row r="377">
          <cell r="L377" t="str">
            <v>TH Kỹ thuật Nghiệp vụ Nam Sài Gòn</v>
          </cell>
        </row>
        <row r="378">
          <cell r="L378" t="str">
            <v>TH Kỹ thuật Nghiệp vụ Phú Lâm</v>
          </cell>
        </row>
        <row r="379">
          <cell r="L379" t="str">
            <v>TH Tư thục Kinh tế Kỹ thuật Phương Nam</v>
          </cell>
        </row>
        <row r="380">
          <cell r="L380" t="str">
            <v>TH Tư thục Kinh tế Kỹ thuật Quang Trung</v>
          </cell>
        </row>
        <row r="381">
          <cell r="L381" t="str">
            <v>TH Tư thục Kinh tế Kỹ thuật Tây Nam Á</v>
          </cell>
        </row>
        <row r="382">
          <cell r="L382" t="str">
            <v>TH Tư thục Kinh tế Kỹ thuật Vạn Tường</v>
          </cell>
        </row>
        <row r="383">
          <cell r="L383" t="str">
            <v>TH Tư thục Tin học Kinh tế Sài Gòn</v>
          </cell>
        </row>
        <row r="384">
          <cell r="L384" t="str">
            <v>Trung tâm Đào tạo Quốc tế - ĐHQG TPHCM</v>
          </cell>
        </row>
        <row r="385">
          <cell r="L385" t="str">
            <v>Trung tâm ĐH Pháp TPHCM - ĐHQG TPHCM</v>
          </cell>
        </row>
        <row r="386">
          <cell r="L386" t="str">
            <v xml:space="preserve">Trường Sĩ quan Thông tin - Khánh Hòa </v>
          </cell>
        </row>
        <row r="387">
          <cell r="L387" t="str">
            <v xml:space="preserve">Viện ĐH Mở Hà Nội </v>
          </cell>
        </row>
      </sheetData>
      <sheetData sheetId="3"/>
      <sheetData sheetId="4"/>
      <sheetData sheetId="5"/>
      <sheetData sheetId="6"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GVL-NC-M"/>
      <sheetName val="기기리스트"/>
      <sheetName val="Tra_bang"/>
      <sheetName val="GiaVL"/>
      <sheetName val="?????"/>
      <sheetName val="TDTKP"/>
      <sheetName val="DK-KH"/>
      <sheetName val="_____"/>
      <sheetName val="Loading"/>
      <sheetName val="Check C"/>
      <sheetName val=""/>
      <sheetName val="????????"/>
      <sheetName val="________"/>
      <sheetName val="MAU PHIEU KTCT VA HTKT"/>
      <sheetName val="ESTI."/>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luong"/>
      <sheetName val="luong-NII"/>
      <sheetName val="luong-NIII"/>
      <sheetName val="may"/>
      <sheetName val="nen"/>
      <sheetName val="mat"/>
      <sheetName val="atgt"/>
      <sheetName val="cong"/>
      <sheetName val="vua"/>
      <sheetName val="gVL"/>
      <sheetName val="dap-LN"/>
      <sheetName val="dtctiet-LN"/>
      <sheetName val="gtx-duong-LN"/>
      <sheetName val="cpkhac-LN"/>
      <sheetName val="tdtoan-LN"/>
      <sheetName val="ctieu-LN"/>
      <sheetName val="dap-BTN"/>
      <sheetName val="dtctiet-BTN"/>
      <sheetName val="gtx-duong-BTN"/>
      <sheetName val="cpkhac-BTN"/>
      <sheetName val="tdtoan-BTN"/>
      <sheetName val="ctieu-BTN"/>
      <sheetName val="gtxl-cau"/>
      <sheetName val="gpmb"/>
      <sheetName val="tctc"/>
      <sheetName val="th-nc-may"/>
      <sheetName val="Sheet3"/>
      <sheetName val="dtoan"/>
      <sheetName val="XL4Poppy"/>
      <sheetName val="TTDZ 67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1">
          <cell r="N61">
            <v>2415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ESTI."/>
      <sheetName val="Chiet tinh dz22"/>
      <sheetName val="THDT Htu Lien"/>
      <sheetName val="Ldd"/>
      <sheetName val="XLP"/>
      <sheetName val="Dinh nghia"/>
      <sheetName val="giathanh1"/>
      <sheetName val="Tinh toan"/>
      <sheetName val="SUMMARY"/>
      <sheetName val="Tb"/>
      <sheetName val="CTgia"/>
      <sheetName val="diachi"/>
      <sheetName val="D.lg Yef Son"/>
      <sheetName val="he so"/>
      <sheetName val="ptvt"/>
      <sheetName val="THGDT huu Lung _ LS"/>
      <sheetName val="TDTKP"/>
      <sheetName val="CT Thang Mo"/>
      <sheetName val="CT  PL"/>
      <sheetName val="THGDT_huu_Lung_-_LS"/>
      <sheetName val="THDT_Yen_Son"/>
      <sheetName val="D_lg_Yen_Son"/>
      <sheetName val="THDT_Huu_Lien"/>
      <sheetName val="D_lg_Huu_Lien"/>
      <sheetName val="THDT_Yen_Thinh"/>
      <sheetName val="D_lg_Yen_Thinh"/>
      <sheetName val="Chi_tiet"/>
      <sheetName val="Chiet_tinh_dz22"/>
      <sheetName val="ESTI_"/>
      <sheetName val="THDT_Htu_Lien"/>
      <sheetName val="Dinh_nghia"/>
      <sheetName val="VL"/>
      <sheetName val="Tra_bang"/>
      <sheetName val="Nhapsl"/>
      <sheetName val="TBi70"/>
      <sheetName val="TONG KE DZ 0.4 KV"/>
      <sheetName val="BUGIA_VT"/>
      <sheetName val="KH-Q1,Q2,01"/>
      <sheetName val="TTVanChuyen"/>
      <sheetName val="KKKKKKKK"/>
      <sheetName val="Thong so (1)"/>
      <sheetName val="M+MC"/>
      <sheetName val="CHITIET VL_NC_TT_3p"/>
      <sheetName val="VCV_BE_TONG"/>
      <sheetName val="gV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 val="Chiettinh dz0_4"/>
    </sheetNames>
    <sheetDataSet>
      <sheetData sheetId="0" refreshError="1"/>
      <sheetData sheetId="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QT"/>
      <sheetName val="TONG HOP TBA"/>
      <sheetName val="CHI TIET TBA "/>
      <sheetName val="CHIET TINH TBA "/>
      <sheetName val="CUOC 89 TBA"/>
      <sheetName val="TONG HOP DZ 35"/>
      <sheetName val="CHI TIET DZ 35 KV"/>
      <sheetName val="CHIET TINH DZ 35 KV"/>
      <sheetName val="CUOC 89 DZ 35 KV"/>
      <sheetName val="TONG HOP DZ 0,4 KV "/>
      <sheetName val="CHI TIET DZ 0,4 KV"/>
      <sheetName val="CHIET TINH DZ 0,4 KV "/>
      <sheetName val="CUOC 36 DZ 0,4 KV "/>
      <sheetName val="TONG HOP CCT"/>
      <sheetName val="CHI TIET CCT"/>
      <sheetName val="CHIET TINH CCT "/>
      <sheetName val="CUOC 89 CCT"/>
      <sheetName val="CHIET TINH gia cong"/>
      <sheetName val="bban "/>
      <sheetName val="BIEN BAN kl"/>
      <sheetName val="tien vay"/>
      <sheetName val="QT VAT TU PHAP"/>
      <sheetName val="GIA THANH"/>
      <sheetName val="BIA QT"/>
      <sheetName val="XL4Poppy"/>
      <sheetName val="CHIET TINH DZ 0_4 KV "/>
      <sheetName val="TH_N_X"/>
      <sheetName val="Sheet1"/>
      <sheetName val="Chi ti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VC-BD "/>
      <sheetName val="DON GIA"/>
      <sheetName val="Gia thanh 1m3 beton (2)"/>
      <sheetName val="VLP gia cong cot thep"/>
      <sheetName val="CHITIET VL-NC-TT-3p"/>
      <sheetName val="CHITIET VL-NC-TT -1p"/>
      <sheetName val="CHITIET HA THE"/>
      <sheetName val="TONG HOP VL-NC HT"/>
      <sheetName val="KPVC-BD  (2)"/>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Dinh nghia"/>
      <sheetName val="Chi tiet"/>
      <sheetName val="TONGKE-HT"/>
      <sheetName val="LKVL-CK-HT-GD1"/>
      <sheetName val="CHIET TINH CC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 "/>
      <sheetName val="TONG HOP"/>
      <sheetName val="THTBA"/>
      <sheetName val="CHI TIET TBA"/>
      <sheetName val="CHIET TINH TBA"/>
      <sheetName val="CHIET TINH TU"/>
      <sheetName val="NC TU"/>
      <sheetName val="VCMBA"/>
      <sheetName val="TH-DZ04"/>
      <sheetName val="CHI TIET DZ 0,4"/>
      <sheetName val="CHIET TINH DZ 0,4"/>
      <sheetName val="VC C89"/>
      <sheetName val="TH-CTO"/>
      <sheetName val="CHI TIET CCT"/>
      <sheetName val="CPVC 0,4 (2)"/>
      <sheetName val="CHIET TINH CCT"/>
      <sheetName val="C89 CCT"/>
      <sheetName val="THIETKE"/>
      <sheetName val="SAT GIA CONG"/>
      <sheetName val="MONG"/>
      <sheetName val="TINH MONG"/>
      <sheetName val="QUY MO"/>
      <sheetName val="HOAN CONG DAY"/>
      <sheetName val="HOAN CONG"/>
      <sheetName val="HC MONG- COT"/>
      <sheetName val="DAY 2 x 4"/>
      <sheetName val="SS KL QT - DT"/>
      <sheetName val="DT DUYET"/>
      <sheetName val="00000000"/>
      <sheetName val="10000000"/>
      <sheetName val="20000000"/>
      <sheetName val="30000000"/>
      <sheetName val="40000000"/>
      <sheetName val="50000000"/>
      <sheetName val="CHIET TINH DZ 0_4"/>
      <sheetName val="KPVC-BD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ettinh"/>
    </sheetNames>
    <sheetDataSet>
      <sheetData sheetId="0">
        <row r="11">
          <cell r="I11">
            <v>15459.736699999999</v>
          </cell>
        </row>
      </sheetData>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CHIET TINH DZ 35 KV"/>
      <sheetName val="VL-NC-MTC DZ35 KV1KM"/>
      <sheetName val="VL-NC-TBA"/>
      <sheetName val="CHIET TINH TBA"/>
      <sheetName val="THThi nghiem"/>
      <sheetName val="CTinh TN"/>
      <sheetName val="VL-NC Cong to"/>
      <sheetName val="CTinh cong to"/>
      <sheetName val="CHIET TINH HA THE"/>
      <sheetName val="VL-NC Ha the"/>
      <sheetName val="00000000"/>
      <sheetName val="1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a"/>
      <sheetName val="tmdt"/>
      <sheetName val="tonghop"/>
      <sheetName val="KS"/>
      <sheetName val="DGKS"/>
      <sheetName val="kl"/>
      <sheetName val="dm+dg"/>
      <sheetName val="vl "/>
      <sheetName val="chung chuyen"/>
      <sheetName val="cuoc"/>
      <sheetName val="Bunhlieu"/>
      <sheetName val="vlxmnc"/>
      <sheetName val="Dongia"/>
      <sheetName val="dgtk+TRUNG CHUYEN"/>
      <sheetName val="Module1"/>
      <sheetName val="Module2"/>
      <sheetName val="Module3"/>
      <sheetName val="Module4"/>
      <sheetName val="Module5"/>
      <sheetName val="Module6"/>
      <sheetName val="Module7"/>
      <sheetName val="Module8"/>
      <sheetName val="Module9"/>
      <sheetName val="Module10"/>
      <sheetName val="Module11"/>
      <sheetName val="Module12"/>
      <sheetName val="Module13"/>
      <sheetName val="Module14"/>
      <sheetName val="XL4Poppy"/>
      <sheetName val="VL-NC-MTC DZ35 KV1K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Ma KH"/>
      <sheetName val="chitiet"/>
      <sheetName val="tonghop"/>
      <sheetName val="XL4Test5"/>
      <sheetName val="NL 2002"/>
      <sheetName val="HC"/>
      <sheetName val="NL"/>
      <sheetName val="NL 2003"/>
      <sheetName val="khong dat"/>
      <sheetName val="TD PKN"/>
      <sheetName val="10000000"/>
      <sheetName val="20000000"/>
      <sheetName val="KL CT Goc"/>
      <sheetName val="dutoannhalk"/>
      <sheetName val="klt"/>
      <sheetName val="ncc"/>
      <sheetName val="KLNC Con Lai"/>
      <sheetName val="CaMay"/>
      <sheetName val="DGiaT"/>
      <sheetName val="DGiaTN"/>
      <sheetName val="TT"/>
      <sheetName val="Gia thanh"/>
      <sheetName val="parker"/>
      <sheetName val="KPVC-BD "/>
      <sheetName val="2002"/>
      <sheetName val="2003"/>
      <sheetName val="2004"/>
      <sheetName val="Gia VLNCMTC"/>
      <sheetName val="#REF"/>
      <sheetName val="Sheet5"/>
      <sheetName val="Sheet2"/>
      <sheetName val="KL"/>
      <sheetName val="CTDG"/>
      <sheetName val="CPTT"/>
      <sheetName val="TDT"/>
      <sheetName val="TH"/>
      <sheetName val="Chi tiet"/>
      <sheetName val="DZ 22KV"/>
      <sheetName val="KPVC_BD "/>
      <sheetName val="Dchinh(chinhthuc)"/>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bdkdt"/>
      <sheetName val="Bang chiet tinh TBA"/>
      <sheetName val="LKVL-CK-HT-GD1"/>
      <sheetName val="TONGKE-HT"/>
      <sheetName val="DGduong"/>
      <sheetName val="Giathanh1m3BT"/>
      <sheetName val="TDTKP"/>
      <sheetName val="DK-KH"/>
      <sheetName val="V.lieu"/>
      <sheetName val="TT35"/>
      <sheetName val="ESTI."/>
      <sheetName val="DI-ESTI"/>
      <sheetName val="data. invoice"/>
      <sheetName val="LACK"/>
      <sheetName val="PLIST"/>
      <sheetName val="FAB. 602M"/>
      <sheetName val="PTVT (MAU)"/>
      <sheetName val="TNHCHINH"/>
      <sheetName val="Gia V1L"/>
      <sheetName val="CTGT"/>
      <sheetName val="REGION"/>
      <sheetName val="OFFGRID"/>
      <sheetName val="Chiet tinh dz22"/>
      <sheetName val="PVC.T1"/>
      <sheetName val="PVC.T2"/>
      <sheetName val="PVC.T3"/>
      <sheetName val=""/>
      <sheetName val="phuluc1"/>
      <sheetName val="Shift01030(2)"/>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Tong hop"/>
      <sheetName val="Bang Du Tinh Luong NV"/>
      <sheetName val="?????"/>
      <sheetName val="Gia_vat_tu"/>
      <sheetName val="Shift0103_(2)"/>
      <sheetName val="KQKD_05"/>
      <sheetName val="th2005"/>
      <sheetName val="Dinh nghia"/>
      <sheetName val="List of Purchase orders"/>
      <sheetName val="FORM"/>
      <sheetName val="CDTK"/>
      <sheetName val="Giavattu"/>
      <sheetName val="VL"/>
      <sheetName val="Thong so (1)"/>
      <sheetName val="Sheet6"/>
      <sheetName val="PTDGDT"/>
      <sheetName val="MTP"/>
      <sheetName val="MTP1"/>
      <sheetName val="De Bai"/>
      <sheetName val="XLAP"/>
      <sheetName val="CC"/>
      <sheetName val="TS"/>
      <sheetName val="Bang tinh gia VL"/>
      <sheetName val="Dinh muc CP KTCB khac"/>
      <sheetName val="_____"/>
      <sheetName val="NOIDUNF"/>
      <sheetName val="KKKKKKKK"/>
      <sheetName val="________"/>
      <sheetName val="bang tien luong"/>
      <sheetName val="DGchitiet_"/>
      <sheetName val="NL_2002"/>
      <sheetName val="NL_2003"/>
      <sheetName val="khong_dat"/>
      <sheetName val="TD_PKN"/>
      <sheetName val="KPVC-BD_"/>
      <sheetName val="Gia_VLNCMTC"/>
      <sheetName val="Gia_thanh"/>
      <sheetName val="Ma_KH"/>
      <sheetName val="KL_CT_Goc"/>
      <sheetName val="KLNC_Con_Lai"/>
      <sheetName val="Bang_chiet_tinh_TBA"/>
      <sheetName val="PTVT_(MAU)"/>
      <sheetName val="Chi_tiet"/>
      <sheetName val="FAB__602M"/>
      <sheetName val="KPVC_BD_"/>
      <sheetName val="DZ_22KV"/>
      <sheetName val="MTO_REV_2(ARMOR)"/>
      <sheetName val="List_of_Purchase_orders"/>
      <sheetName val="Gia_V1L"/>
      <sheetName val="data__invoice"/>
      <sheetName val="PVC_T1"/>
      <sheetName val="PVC_T2"/>
      <sheetName val="PVC_T3"/>
      <sheetName val="Dinh_nghia"/>
      <sheetName val="Thong_so_(1)"/>
      <sheetName val="V_lieu"/>
      <sheetName val="????????"/>
      <sheetName val="Tien Luong"/>
      <sheetName val="bt4"/>
      <sheetName val="Du_lieu"/>
      <sheetName val="dtct cong"/>
      <sheetName val="trungthu-TNHH"/>
      <sheetName val="Chart1"/>
      <sheetName val="xb co thue"/>
      <sheetName val="XL4Poppy (2)"/>
      <sheetName val="DON GIA"/>
      <sheetName val="KH-Q1,Q2,01"/>
      <sheetName val="NHATKY"/>
      <sheetName val="General"/>
      <sheetName val="TTHBCMT"/>
      <sheetName val="Tke"/>
      <sheetName val="CHITIET VL-NCHT1 (2)"/>
      <sheetName val="ThongSo"/>
      <sheetName val="Dulieu"/>
      <sheetName val="_x005f_x0000__x005f_x0000__x005f_x0000__x005f_x0000__x0"/>
      <sheetName val="Ti Gia"/>
      <sheetName val="HS"/>
      <sheetName val="VCV-BE-TONG"/>
      <sheetName val="VLHT XD"/>
      <sheetName val="Phuong an 1"/>
      <sheetName val="GVL"/>
      <sheetName val="BH0"/>
      <sheetName val="BILAL2"/>
      <sheetName val="BCDSPS"/>
      <sheetName val="ptvt"/>
      <sheetName val="ctbetong"/>
      <sheetName val="QUOTATION"/>
      <sheetName val="TONGKE3p "/>
      <sheetName val="DG-Don vi"/>
      <sheetName val="DANH SACH"/>
      <sheetName val="CDPS"/>
      <sheetName val="DG3285"/>
      <sheetName val="B2"/>
      <sheetName val="Detailed"/>
      <sheetName val="_x005f_x0000__x005f_x0000__x005f_x0000__x005f_x0000___2"/>
      <sheetName val="DG1"/>
      <sheetName val="Sheet7"/>
      <sheetName val="DATA"/>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BANG TONG HOP CHAM CONG T05-201"/>
      <sheetName val="BANG TONG HOP CHAM CONG T06-201"/>
      <sheetName val="BANG TONG HOP CHAM CONG T07-201"/>
      <sheetName val="BANG TONG HOP CHAM CONG T08"/>
      <sheetName val="BANG TONG HOP CHAM CONG T9"/>
      <sheetName val="TTDZ22"/>
      <sheetName val="Scheme B Estimate "/>
      <sheetName val="CHITIET-DZ04"/>
      <sheetName val="_x0"/>
      <sheetName val="diachi"/>
      <sheetName val="CHIET TINH TBA "/>
      <sheetName val="DK_KH"/>
      <sheetName val="TDTKP1"/>
      <sheetName val="SP"/>
      <sheetName val="QMCT"/>
      <sheetName val="Tiên lượng "/>
      <sheetName val="INPUT"/>
      <sheetName val="CTA NCS cond.2012"/>
      <sheetName val="PK Đệ Nhất giá Tiền Phong"/>
      <sheetName val="PK DAY TC ISO"/>
      <sheetName val="PK HD TC ISO"/>
      <sheetName val="PK DAY TC ASTM"/>
      <sheetName val="Khoi Luong"/>
      <sheetName val="Gia_vat_tu1"/>
      <sheetName val="DGchitiet_1"/>
      <sheetName val="NL_20021"/>
      <sheetName val="NL_20031"/>
      <sheetName val="khong_dat1"/>
      <sheetName val="TD_PKN1"/>
      <sheetName val="Shift0103_(2)1"/>
      <sheetName val="Ma_KH1"/>
      <sheetName val="KPVC-BD_1"/>
      <sheetName val="PTD"/>
      <sheetName val="Budget Revenues"/>
      <sheetName val="Gia_thanh1"/>
      <sheetName val="Gia_VLNCMTC1"/>
      <sheetName val="KPVC_BD_1"/>
      <sheetName val="KL_CT_Goc1"/>
      <sheetName val="KLNC_Con_Lai1"/>
      <sheetName val="DZ_22KV1"/>
      <sheetName val="Chi_tiet1"/>
      <sheetName val="Bang_chiet_tinh_TBA1"/>
      <sheetName val="MTO_REV_2(ARMOR)1"/>
      <sheetName val="FAB__602M1"/>
      <sheetName val="data__invoice1"/>
      <sheetName val="Gia_V1L1"/>
      <sheetName val="V_lieu1"/>
      <sheetName val="PTVT_(MAU)1"/>
      <sheetName val="Chiet_tinh_dz22"/>
      <sheetName val="PVC_T11"/>
      <sheetName val="PVC_T21"/>
      <sheetName val="PVC_T31"/>
      <sheetName val="Bang_Du_Tinh_Luong_NV"/>
      <sheetName val="Dinh_nghia1"/>
      <sheetName val="List_of_Purchase_orders1"/>
      <sheetName val="Thong_so_(1)1"/>
      <sheetName val="bang_tien_luong"/>
      <sheetName val="Tong_hop"/>
      <sheetName val="Dinh_muc_CP_KTCB_khac"/>
      <sheetName val="Bang_tinh_gia_VL"/>
      <sheetName val="xb_co_thue"/>
      <sheetName val="XL4Poppy_(2)"/>
      <sheetName val="DON_GIA"/>
      <sheetName val="TONGKE3p_"/>
      <sheetName val="TTVanChuyen"/>
      <sheetName val="CHITIET VL-NC-TT-3p"/>
      <sheetName val="GIAVLIEU"/>
      <sheetName val="He so"/>
      <sheetName val="__2"/>
      <sheetName val="????_x0"/>
      <sheetName val="????__2"/>
      <sheetName val="_x005f_x0000__x005f_x0000__x005f_x0000__x005f_x0000___3"/>
      <sheetName val="_x005f_x0000__x005f_x0000__x005f_x0000__x005f_x0000___4"/>
      <sheetName val="_x005f_x0000__x005f_x0000__x005f_x0000__x005f_x0000___5"/>
      <sheetName val="구미"/>
      <sheetName val="8호기TEST"/>
      <sheetName val="CT Thang Mo"/>
      <sheetName val="CT  PL"/>
      <sheetName val="5"/>
      <sheetName val="Gia tri vat tu"/>
      <sheetName val="vlxmnc"/>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refreshError="1"/>
      <sheetData sheetId="53" refreshError="1"/>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sheetData sheetId="138"/>
      <sheetData sheetId="139"/>
      <sheetData sheetId="140"/>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 tu"/>
      <sheetName val="pldt"/>
      <sheetName val="Phan tich"/>
      <sheetName val="NC_XM"/>
      <sheetName val="Tong hop"/>
      <sheetName val="Gia VC"/>
      <sheetName val="Bang Gia tri"/>
      <sheetName val="Bieu CV"/>
      <sheetName val="KL"/>
      <sheetName val="YC chung"/>
      <sheetName val="DGia_HL2"/>
      <sheetName val="Sheet11"/>
      <sheetName val="Sheet12"/>
      <sheetName val="Sheet13"/>
      <sheetName val="Sheet14"/>
      <sheetName val="Sheet15"/>
      <sheetName val="Sheet16"/>
      <sheetName val="XL4Poppy"/>
      <sheetName val="Gia vat tu"/>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gia"/>
      <sheetName val="chiettinh"/>
      <sheetName val="Vat tu"/>
    </sheetNames>
    <sheetDataSet>
      <sheetData sheetId="0"/>
      <sheetData sheetId="1" refreshError="1"/>
      <sheetData sheetId="2"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
      <sheetName val="chiettinh"/>
      <sheetName val="dghn"/>
      <sheetName val="-SECTION"/>
      <sheetName val="dongia"/>
    </sheetNames>
    <sheetDataSet>
      <sheetData sheetId="0" refreshError="1">
        <row r="12">
          <cell r="B12">
            <v>3035</v>
          </cell>
          <cell r="C12">
            <v>4000</v>
          </cell>
        </row>
        <row r="13">
          <cell r="B13">
            <v>9465</v>
          </cell>
          <cell r="C13">
            <v>4000</v>
          </cell>
        </row>
        <row r="14">
          <cell r="B14">
            <v>9800</v>
          </cell>
          <cell r="C14">
            <v>7250</v>
          </cell>
        </row>
        <row r="15">
          <cell r="B15">
            <v>12500</v>
          </cell>
          <cell r="C15">
            <v>7500</v>
          </cell>
        </row>
        <row r="16">
          <cell r="B16">
            <v>12500</v>
          </cell>
          <cell r="C16">
            <v>7750</v>
          </cell>
        </row>
        <row r="17">
          <cell r="B17">
            <v>0</v>
          </cell>
          <cell r="C17">
            <v>7750</v>
          </cell>
        </row>
        <row r="18">
          <cell r="B18">
            <v>0</v>
          </cell>
          <cell r="C18">
            <v>7500</v>
          </cell>
        </row>
        <row r="19">
          <cell r="B19">
            <v>2700</v>
          </cell>
          <cell r="C19">
            <v>7250</v>
          </cell>
        </row>
        <row r="20">
          <cell r="B20">
            <v>3035</v>
          </cell>
          <cell r="C20">
            <v>4000</v>
          </cell>
        </row>
        <row r="22">
          <cell r="B22">
            <v>3461</v>
          </cell>
          <cell r="C22">
            <v>4250</v>
          </cell>
        </row>
        <row r="23">
          <cell r="B23">
            <v>3152</v>
          </cell>
          <cell r="C23">
            <v>7250</v>
          </cell>
        </row>
        <row r="24">
          <cell r="B24">
            <v>4152</v>
          </cell>
          <cell r="C24">
            <v>7450</v>
          </cell>
        </row>
        <row r="25">
          <cell r="B25">
            <v>8348</v>
          </cell>
          <cell r="C25">
            <v>7450</v>
          </cell>
        </row>
        <row r="26">
          <cell r="B26">
            <v>9348</v>
          </cell>
          <cell r="C26">
            <v>7250</v>
          </cell>
        </row>
        <row r="27">
          <cell r="B27">
            <v>9039</v>
          </cell>
          <cell r="C27">
            <v>4250</v>
          </cell>
        </row>
        <row r="28">
          <cell r="B28">
            <v>3461</v>
          </cell>
          <cell r="C28">
            <v>4250</v>
          </cell>
        </row>
        <row r="47">
          <cell r="K47">
            <v>0</v>
          </cell>
          <cell r="L47">
            <v>6380.924664684213</v>
          </cell>
        </row>
        <row r="48">
          <cell r="K48">
            <v>3125</v>
          </cell>
          <cell r="L48">
            <v>6380.924664684213</v>
          </cell>
        </row>
        <row r="49">
          <cell r="K49">
            <v>6250</v>
          </cell>
          <cell r="L49">
            <v>6380.924664684213</v>
          </cell>
        </row>
        <row r="50">
          <cell r="K50">
            <v>6250</v>
          </cell>
          <cell r="L50">
            <v>3190.4623323421065</v>
          </cell>
        </row>
        <row r="51">
          <cell r="K51">
            <v>6250</v>
          </cell>
          <cell r="L51">
            <v>0</v>
          </cell>
        </row>
      </sheetData>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do"/>
      <sheetName val="T.toan"/>
      <sheetName val="EIRR"/>
      <sheetName val="Cp&gt;20"/>
      <sheetName val="EIRR&gt; 2"/>
      <sheetName val="Ln&lt;10"/>
      <sheetName val="EIRR&lt; 1"/>
      <sheetName val="Ln&lt;20"/>
      <sheetName val="EIRR&lt;2"/>
      <sheetName val="Cp&gt;10-Ln&lt;10"/>
      <sheetName val="EIRR&gt;1&lt;1"/>
      <sheetName val="EIRR_ 2"/>
      <sheetName val="Ln_20"/>
      <sheetName val="EIRR_2"/>
      <sheetName val="Cp_10_Ln_10"/>
      <sheetName val="EIRR_1_1"/>
      <sheetName val="DGCT"/>
      <sheetName val="5%"/>
      <sheetName val="Temp"/>
      <sheetName val="gVL"/>
      <sheetName val="Tinh toan"/>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chiettinh"/>
      <sheetName val="chiet tinh"/>
      <sheetName val="dongia"/>
      <sheetName val="TNghiªm TB +ng¨lé"/>
      <sheetName val="th-tv-35"/>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Gia vat tu"/>
      <sheetName val="TNghiªm TB +ng¨?lé"/>
      <sheetName val="S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XL"/>
      <sheetName val="p"/>
      <sheetName val="TM"/>
      <sheetName val="Tonghop"/>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_XL"/>
      <sheetName val="TH-thŢi"/>
      <sheetName val="BILL No.22"/>
      <sheetName val="Gia vat tu"/>
      <sheetName val="TMDT-TD"/>
      <sheetName val="dtxl"/>
      <sheetName val="T.Tinh"/>
    </sheetNames>
    <sheetDataSet>
      <sheetData sheetId="0" refreshError="1">
        <row r="4">
          <cell r="C4">
            <v>2606062871.6653671</v>
          </cell>
        </row>
        <row r="11">
          <cell r="C11">
            <v>2098758566.7344508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ap"/>
      <sheetName val="dtoan"/>
      <sheetName val="gtxl"/>
      <sheetName val="th-gtxl"/>
      <sheetName val="th-kphi"/>
      <sheetName val="gpmb"/>
      <sheetName val="gtxl-coccat"/>
      <sheetName val="th-gtxl-coccat"/>
      <sheetName val="gtxl-cang"/>
      <sheetName val="gtxl-kda"/>
      <sheetName val="gtxl-dd"/>
      <sheetName val="gtxl-hlu"/>
      <sheetName val="gtxl-hdoi"/>
      <sheetName val="TH-XL"/>
    </sheetNames>
    <sheetDataSet>
      <sheetData sheetId="0" refreshError="1"/>
      <sheetData sheetId="1" refreshError="1"/>
      <sheetData sheetId="2" refreshError="1"/>
      <sheetData sheetId="3" refreshError="1"/>
      <sheetData sheetId="4" refreshError="1"/>
      <sheetData sheetId="5" refreshError="1"/>
      <sheetData sheetId="6" refreshError="1">
        <row r="29">
          <cell r="Q29">
            <v>759.09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v"/>
      <sheetName val="G.Cat"/>
      <sheetName val="So"/>
      <sheetName val="GDI"/>
      <sheetName val="GDII"/>
      <sheetName val="GDIII"/>
      <sheetName val="GDIV"/>
      <sheetName val="XL4Poppy"/>
      <sheetName val="gvl"/>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CT"/>
      <sheetName val="CVC"/>
      <sheetName val="TVL"/>
      <sheetName val="PTDG"/>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ra_bang"/>
      <sheetName val="So"/>
      <sheetName val="tong hop"/>
      <sheetName val="km108"/>
      <sheetName val="km109"/>
      <sheetName val="km115"/>
      <sheetName val="km110"/>
      <sheetName val="km116"/>
      <sheetName val="km117"/>
      <sheetName val="km118"/>
      <sheetName val="Sheet3"/>
      <sheetName val="00000000"/>
      <sheetName val="XL4Test5"/>
      <sheetName val="T3"/>
      <sheetName val="T4"/>
      <sheetName val="BC"/>
      <sheetName val="THX7"/>
      <sheetName val="T9"/>
      <sheetName val="T10"/>
      <sheetName val="T12"/>
      <sheetName val="T2"/>
      <sheetName val="T33"/>
      <sheetName val="BC thi dua 2"/>
      <sheetName val="HOC BONG 2"/>
      <sheetName val="HOC BONG"/>
      <sheetName val="Sheet1"/>
      <sheetName val="BC thi dua"/>
      <sheetName val="chiettinh"/>
      <sheetName val="Section"/>
      <sheetName val="Tongke"/>
      <sheetName val="GVL-NC-M"/>
      <sheetName val="T1"/>
      <sheetName val="T5"/>
      <sheetName val="T6"/>
      <sheetName val="T7"/>
      <sheetName val="T8"/>
      <sheetName val="T11"/>
      <sheetName val="111"/>
      <sheetName val="112"/>
      <sheetName val="NK"/>
      <sheetName val="XK"/>
      <sheetName val="144"/>
      <sheetName val="CTG.SO"/>
      <sheetName val="331"/>
      <sheetName val="KHTSCD"/>
      <sheetName val="SP.Sinh"/>
      <sheetName val="VH C.Viet"/>
      <sheetName val="Xa thanh"/>
      <sheetName val="Sheet4"/>
      <sheetName val="WTB"/>
      <sheetName val="TB 2001"/>
      <sheetName val="KP-XL"/>
      <sheetName val=""/>
      <sheetName val="MTL$-INTER"/>
      <sheetName val="Tai khoan"/>
      <sheetName val="Thuc thanh"/>
      <sheetName val="TT04"/>
      <sheetName val="DDCT2"/>
      <sheetName val="KcTK2"/>
      <sheetName val="km1 9"/>
      <sheetName val="km1!5"/>
      <sheetName val="XL4Test%"/>
      <sheetName val="?"/>
      <sheetName val="May"/>
      <sheetName val="_"/>
      <sheetName val="Chi tiet"/>
      <sheetName val="WTB02"/>
      <sheetName val="DBET"/>
      <sheetName val="gvl"/>
      <sheetName val="BANGTRA"/>
      <sheetName val="XL4Poppy"/>
      <sheetName val="NC"/>
      <sheetName val="3.1.1"/>
      <sheetName val="3.1.4"/>
      <sheetName val="2.5.1"/>
      <sheetName val="4.1.1"/>
      <sheetName val="4.3.2"/>
      <sheetName val="2.3.3"/>
      <sheetName val="5.3.1"/>
      <sheetName val="2.4.3"/>
      <sheetName val="Gia vat tu"/>
      <sheetName val="DGduong"/>
      <sheetName val="dtct cong"/>
      <sheetName val="BUGIA_VT"/>
      <sheetName val="dongia"/>
      <sheetName val="tong_hop"/>
      <sheetName val="TB_2001"/>
      <sheetName val="TH-XL"/>
      <sheetName val="Dung"/>
      <sheetName val="DG1"/>
      <sheetName val="chhettinh"/>
      <sheetName val="_x0014_huc thanh"/>
      <sheetName val="HS"/>
      <sheetName val="Vua"/>
      <sheetName val="LEGEND"/>
      <sheetName val="GiaVL"/>
      <sheetName val="SUMMARY"/>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Vat lieu"/>
      <sheetName val="Gia VL"/>
      <sheetName val="TH-XLap"/>
      <sheetName val="_x005f_x0000_"/>
      <sheetName val="_x005f_x005f_x005f_x0000_"/>
      <sheetName val="_x005f_x005f_x005f_x005f_x005f_x005f_x005f_x0000_"/>
      <sheetName val="TTDZ22"/>
      <sheetName val="dongiachitiet"/>
      <sheetName val="Nhap T5"/>
      <sheetName val="Chi_tiet"/>
      <sheetName val="V.lieu"/>
      <sheetName val="TSO_CHUNG"/>
      <sheetName val="TDT-TKKTTC"/>
      <sheetName val="vlieu"/>
      <sheetName val="Von (2)"/>
      <sheetName val="PT.Vua"/>
      <sheetName val="THKP"/>
      <sheetName val="Dinh nghia"/>
      <sheetName val="WK"/>
      <sheetName val="Menu"/>
      <sheetName val="chitiet"/>
      <sheetName val="CHITIET VL_NC_TT _1p"/>
      <sheetName val="lam_moi"/>
      <sheetName val="gtrinh"/>
      <sheetName val="CHITIET VL_NC"/>
      <sheetName val="Gia"/>
      <sheetName val="KH-LUONG"/>
      <sheetName val="He so"/>
    </sheetNames>
    <sheetDataSet>
      <sheetData sheetId="0"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NXT T.bi"/>
      <sheetName val="BC NXT phone"/>
      <sheetName val="KHAI THUE"/>
      <sheetName val="BC TH SD HOA DON"/>
      <sheetName val="Mua vào HD TT"/>
      <sheetName val="Mua vao 5%"/>
      <sheetName val="BK MUA VAO 10%"/>
      <sheetName val="BK BAN RA"/>
      <sheetName val="Thuc thanh"/>
      <sheetName val="Trabang-ၔPhuoc"/>
      <sheetName val="THCT"/>
      <sheetName val="TSO_CHUNG"/>
      <sheetName val="TT04"/>
      <sheetName val="dtct cong"/>
      <sheetName val="JS duong"/>
      <sheetName val="Bao gêa"/>
      <sheetName val="Names"/>
      <sheetName val="gvl"/>
      <sheetName val="35KV gia mo"/>
      <sheetName val="0,4KV -TBA1"/>
      <sheetName val="0,4KV - TBA2"/>
      <sheetName val="TBA"/>
      <sheetName val="Sheet8"/>
      <sheetName val="SUMMARY"/>
      <sheetName val="Tai khoan"/>
      <sheetName val=" quy I-2005"/>
      <sheetName val="Quy 2- 2005 "/>
      <sheetName val="Quy III- 2005 "/>
      <sheetName val="Quy 4- 2005"/>
      <sheetName val="VL"/>
      <sheetName val=""/>
      <sheetName val="She%t13"/>
      <sheetName val="tra-vat-lieu"/>
      <sheetName val="hat_VN"/>
      <sheetName val="DG"/>
      <sheetName val="TH-XL"/>
      <sheetName val="3.1.1"/>
      <sheetName val="3.1.4"/>
      <sheetName val="2.5.1"/>
      <sheetName val="4.1.1"/>
      <sheetName val="4.3.2"/>
      <sheetName val="2.3.3"/>
      <sheetName val="5.3.1"/>
      <sheetName val="2.4.3"/>
      <sheetName val="_x0013_heet13"/>
      <sheetName val="Shaet12"/>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KL THUC TE"/>
      <sheetName val="3;ËV gia mo"/>
      <sheetName val="Gia thanh"/>
      <sheetName val="DATA"/>
      <sheetName val="DGduong"/>
      <sheetName val="TKKT-Giapba"/>
      <sheetName val="Trabang-?Phuoc"/>
      <sheetName val="PT_VT"/>
      <sheetName val="dongia"/>
      <sheetName val="BILL No.22"/>
      <sheetName val="S(eet12"/>
      <sheetName val="S(eet3"/>
      <sheetName val="CHITIET VL-NC"/>
      <sheetName val="dongiachitiet"/>
      <sheetName val="KHAI DHUE"/>
      <sheetName val="CPK"/>
      <sheetName val="Trabang-_Phuoc"/>
      <sheetName val="atgt"/>
      <sheetName val="VP@N"/>
      <sheetName val="[TKKT-Giapba.塅䕃⹌塅ECVL"/>
      <sheetName val="_TKKT-Giapba.塅䕃⹌塅ECVL"/>
      <sheetName val="4"/>
      <sheetName val="Section"/>
      <sheetName val="_x0002_ 憨ܿ놀ܼ뉀ܼ_x0002_Ԁܿ돀ܼ뒀ܼ_x0002_"/>
      <sheetName val="[TKKT-Giapba.????ECVL"/>
      <sheetName val="Mua v�o HD TT"/>
      <sheetName val="Bao g�a"/>
      <sheetName val="_TKKT-Giapba.????ECVL"/>
      <sheetName val="??_x0001_?_x0002_ ?????"/>
      <sheetName val="Mua v?o HD TT"/>
      <sheetName val="Bao g?a"/>
      <sheetName val="??_x0001_ð_x0002_ ?????"/>
      <sheetName val="_TKKT-Giapba.____ECVL"/>
      <sheetName val="Mua v_o HD TT"/>
      <sheetName val="Bao g_a"/>
      <sheetName val="TH_XL"/>
      <sheetName val="chitiet"/>
      <sheetName val="Tra_bang"/>
      <sheetName val="TDTKP1"/>
      <sheetName val="CHITIET VL-NC-TT -1p"/>
      <sheetName val="BUGIA_VT"/>
      <sheetName val="0Ù\_x0004_(¦X'"/>
      <sheetName val="TS"/>
      <sheetName val="XXX_x0018_XXXX"/>
      <sheetName val="Sh%et15"/>
      <sheetName val="_x0018_XXXXXX1"/>
      <sheetName val="PTVT (MAU)"/>
      <sheetName val="Chi tiet"/>
      <sheetName val="Gia vat tu"/>
      <sheetName val="_x005f_x0013_heet13"/>
      <sheetName val="Dg_Dchat"/>
      <sheetName val="Dg_Dhinh"/>
      <sheetName val="Bao_gia"/>
      <sheetName val="Nghiem_thu"/>
      <sheetName val="KS_duong"/>
      <sheetName val="DTSON_ADB3-N2"/>
      <sheetName val="tong_hop"/>
      <sheetName val="phan_tich_DG"/>
      <sheetName val="gia_vat_lieu"/>
      <sheetName val="gia_xe_may"/>
      <sheetName val="gia_nhan_cong"/>
      <sheetName val="Thuc_thanh"/>
      <sheetName val="NXT_T_bi"/>
      <sheetName val="BC_NXT_phone"/>
      <sheetName val="KHAI_THUE"/>
      <sheetName val="BC_TH_SD_HOA_DON"/>
      <sheetName val="Mua_vào_HD_TT"/>
      <sheetName val="Mua_vao_5%"/>
      <sheetName val="BK_MUA_VAO_10%"/>
      <sheetName val="BK_BAN_RA"/>
      <sheetName val="Thong_ke_thanh_toan_VL_(2)"/>
      <sheetName val="dtct_cong"/>
      <sheetName val="JS_duong"/>
      <sheetName val="35KV_gia_mo"/>
      <sheetName val="0,4KV_-TBA1"/>
      <sheetName val="0,4KV_-_TBA2"/>
      <sheetName val="_quy_I-2005"/>
      <sheetName val="Quy_2-_2005_"/>
      <sheetName val="Quy_III-_2005_"/>
      <sheetName val="Quy_4-_2005"/>
      <sheetName val="KKKKKKKK"/>
      <sheetName val="XXX_x005f_x0018_XXXX"/>
      <sheetName val="_x005f_x0018_XXXXXX1"/>
      <sheetName val="TTHBCMT"/>
      <sheetName val="_x0002_ 憨ܿ놀ܼ뉀ܼ_x0002_Ԁܿ돀ܼ뒀ܼ_x0002_밀䂏뛀ܼ_x0001_䤤⒒剉"/>
      <sheetName val="Duoi_phu_phm"/>
      <sheetName val="_x0002_ ??????_x0002_??????_x0002_"/>
      <sheetName val="0Ù__x0004_("/>
      <sheetName val="Tong_DT"/>
      <sheetName val="0Ù\_x0004_(???¦X'?"/>
      <sheetName val="Tai_khoan"/>
      <sheetName val="Gia_thanh"/>
      <sheetName val="KL_THUC_TE"/>
      <sheetName val="TH-XLap"/>
      <sheetName val="Bao_gêa"/>
      <sheetName val="BILL_No_22"/>
      <sheetName val="3_1_1"/>
      <sheetName val="3_1_4"/>
      <sheetName val="2_5_1"/>
      <sheetName val="4_1_1"/>
      <sheetName val="4_3_2"/>
      <sheetName val="2_3_3"/>
      <sheetName val="5_3_1"/>
      <sheetName val="2_4_3"/>
      <sheetName val="heet13"/>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_x0002_? ?憨ܿ놀ܼ??뉀ܼ_x0002_???Ԁܿ돀ܼ??뒀ܼ_x0002_?????"/>
      <sheetName val="7 THAI NGUYEN"/>
      <sheetName val="[TKKT-Giapba.xls]0Ù\_x0004_(¦X'"/>
      <sheetName val="VANKHUON"/>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TKKT-Giapba.xls][TKKT-Giapba.x"/>
      <sheetName val="MTP"/>
      <sheetName val="Bieu 2a"/>
      <sheetName val="PNT-QUOT-#3"/>
      <sheetName val="COAT&amp;WRAP-QIOT-#3"/>
      <sheetName val="Nhap VT oto"/>
      <sheetName val="TONGKE3p"/>
      <sheetName val="塅䕃⹌塅"/>
      <sheetName val="_TKKT-Giapba_塅䕃⹌塅ECVL"/>
      <sheetName val="_TKKT-Giapba_塅䕃⹌塅ECVL1"/>
      <sheetName val="_TKKT-Giapba_塅䕃⹌塅ECVL2"/>
      <sheetName val="DTCT-tuyen chinh"/>
      <sheetName val="__x005f_x0002__ _憨ܿ놀ܼ__뉀ܼ_x005f_x0002____Ԁܿ"/>
      <sheetName val="_x0013_heet1@"/>
      <sheetName val="SQ111"/>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0Ù\_x0004_("/>
      <sheetName val="_x0002_"/>
      <sheetName val="[TKKT-Giapba.xls]0Ù\_x0004_("/>
      <sheetName val="0Ù__x0004_(___¦X'_"/>
      <sheetName val="__x0002__ _憨ܿ놀ܼ__뉀ܼ_x0002____Ԁܿ돀ܼ__뒀ܼ_x0002______"/>
      <sheetName val="_TKKT-Giapba.xls_0Ù__x0004_("/>
      <sheetName val="______________________________2"/>
      <sheetName val="___x0001___x0002_ _____"/>
      <sheetName val="______________________________3"/>
      <sheetName val="[TKKT-Giapba.xls]_TKKT_Giapba_2"/>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XXXXXXX"/>
      <sheetName val="XXXXXX1"/>
      <sheetName val="_TKKT-Giapba.xls__TKKT-Giapba.x"/>
      <sheetName val="Xh!XXXX0"/>
      <sheetName val="_x0000__x0002__x0000__x0009__x0000_憨ܿ놀ܼ_x0000__x0000_뉀ܼ_x0002__x0000__x0000__x0000_Ԁܿ돀ܼ_x0000__x0000_뒀ܼ_x0002__x0000__x0000__x0000__x0000__x0000_"/>
      <sheetName val="_x0000__x0002__x0000__x0009__x0000_????_x0000__x0000_??_x0002__x0000__x0000__x0000_????_x0000__x0000_??_x0002__x0000__x0000__x0000__x0000__x0000_"/>
      <sheetName val="?_x0002_?_x0009_?憨ܿ놀ܼ??뉀ܼ_x0002_???Ԁܿ돀ܼ??뒀ܼ_x0002_?????"/>
      <sheetName val="__x0002___x0009__憨ܿ놀ܼ__뉀ܼ_x0002____Ԁܿ돀ܼ__뒀ܼ_x0002______"/>
      <sheetName val="_x0000__x0000_??_x0001__x0000__x0000__x0000__x0000__x0000__x0000__x0000__x0000__x0000__x0000__x0000__x0000__x0000_?_x0000__x0002__x0000__x0009__x0000_????_x0000__x0000_?"/>
      <sheetName val="_x0000__x0000_??_x0001__x0000__x0000__x0000__x0000__x0000__x0000__x0000__x0000__x0000__x0000__x0000__x0000__x0000_ð_x0000__x0002__x0000__x0009__x0000_????_x0000__x0000_?"/>
      <sheetName val="___x0001_ð_x0002_ _____"/>
      <sheetName val="0Ù__x0004_(¦X_"/>
      <sheetName val="_x0002_ _______x0002________x0002_"/>
      <sheetName val="_TKKT-Giapba.xls_0Ù__x0004_(¦X_"/>
      <sheetName val="______________________________4"/>
      <sheetName val="Quy_III-_2005_7"/>
      <sheetName val="35KV_gia_mo4"/>
      <sheetName val="0,4KV_-TBA14"/>
      <sheetName val="0,4KV_-_TBA24"/>
      <sheetName val="BK_QT_BIEN_LAI4"/>
      <sheetName val="BK_PHU_LUC_B4"/>
      <sheetName val="BK_PHU_LUC_B_(2)4"/>
      <sheetName val="BK_PHU_LUC_B_(3)4"/>
      <sheetName val="BK_PHU_LUC_B_(4)4"/>
      <sheetName val="BK_PHU_LUC_BCHD_(3)4"/>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2">
          <cell r="A42">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0">
          <cell r="A160">
            <v>2</v>
          </cell>
        </row>
        <row r="161">
          <cell r="A161">
            <v>105</v>
          </cell>
        </row>
        <row r="162">
          <cell r="A162">
            <v>3</v>
          </cell>
        </row>
        <row r="163">
          <cell r="A163">
            <v>129</v>
          </cell>
        </row>
        <row r="164">
          <cell r="A164">
            <v>84</v>
          </cell>
        </row>
        <row r="165">
          <cell r="A165">
            <v>108</v>
          </cell>
        </row>
        <row r="166">
          <cell r="A166">
            <v>86</v>
          </cell>
        </row>
        <row r="167">
          <cell r="A167">
            <v>109</v>
          </cell>
        </row>
        <row r="168">
          <cell r="A168">
            <v>109</v>
          </cell>
        </row>
        <row r="169">
          <cell r="A169">
            <v>91</v>
          </cell>
        </row>
        <row r="170">
          <cell r="A170">
            <v>92</v>
          </cell>
        </row>
        <row r="171">
          <cell r="A171">
            <v>107</v>
          </cell>
        </row>
        <row r="172">
          <cell r="A172">
            <v>3</v>
          </cell>
        </row>
        <row r="173">
          <cell r="A173">
            <v>99</v>
          </cell>
        </row>
        <row r="174">
          <cell r="A174">
            <v>99</v>
          </cell>
        </row>
        <row r="175">
          <cell r="A175">
            <v>103</v>
          </cell>
        </row>
        <row r="176">
          <cell r="A176">
            <v>53</v>
          </cell>
        </row>
        <row r="177">
          <cell r="A177">
            <v>91</v>
          </cell>
        </row>
        <row r="178">
          <cell r="A178">
            <v>92</v>
          </cell>
        </row>
        <row r="179">
          <cell r="A179">
            <v>5</v>
          </cell>
        </row>
        <row r="180">
          <cell r="A180">
            <v>4</v>
          </cell>
        </row>
        <row r="181">
          <cell r="A181">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4">
          <cell r="A224">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sheetData sheetId="475" refreshError="1"/>
      <sheetData sheetId="476" refreshError="1"/>
      <sheetData sheetId="477" refreshError="1"/>
      <sheetData sheetId="478" refreshError="1"/>
      <sheetData sheetId="479"/>
      <sheetData sheetId="480" refreshError="1"/>
      <sheetData sheetId="48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sheetData sheetId="577"/>
      <sheetData sheetId="578"/>
      <sheetData sheetId="579"/>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du toan"/>
      <sheetName val="dinh muc"/>
      <sheetName val=" muong cap"/>
      <sheetName val="DTCT"/>
    </sheetNames>
    <sheetDataSet>
      <sheetData sheetId="0"/>
      <sheetData sheetId="1"/>
      <sheetData sheetId="2"/>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D"/>
      <sheetName val="TN"/>
      <sheetName val="VL"/>
      <sheetName val="THN"/>
      <sheetName val="CAMAY"/>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Sheet1"/>
      <sheetName val="Sheet2"/>
      <sheetName val="Sheet3"/>
      <sheetName val="Congty"/>
      <sheetName val="VPPN"/>
      <sheetName val="XN74"/>
      <sheetName val="XN54"/>
      <sheetName val="XN33"/>
      <sheetName val="NK96"/>
      <sheetName val="XL4Test5"/>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DTCT"/>
      <sheetName val="ဳ0000000"/>
      <sheetName val="VaoMavaKL"/>
      <sheetName val="VaoSL"/>
      <sheetName val="KQPTVL"/>
      <sheetName val="KQPTVLNgang"/>
      <sheetName val="DMCTDoiDonVi"/>
      <sheetName val="CMa"/>
      <sheetName val="NC"/>
      <sheetName val="MTC"/>
      <sheetName val="XL_x0014_Poppy"/>
      <sheetName val="Tra_bang"/>
      <sheetName val="TT"/>
      <sheetName val="THM"/>
      <sheetName val="THAT"/>
      <sheetName val="THTN"/>
      <sheetName val="THGC"/>
      <sheetName val="GCTL"/>
      <sheetName val="DGduong"/>
      <sheetName val="PhatsiûÎ"/>
      <sheetName val="XL4Poppy (2䀁"/>
      <sheetName val="NHALCONGdu_x000f_ng"/>
      <sheetName val="Nha_x000e_ cong`#/.g"/>
      <sheetName val="TT35"/>
      <sheetName val="?0000000"/>
      <sheetName val="lam-moi"/>
      <sheetName val="DONGIA"/>
      <sheetName val="thao-go"/>
      <sheetName val="TH XL"/>
      <sheetName val="XL4Poppy (2?"/>
      <sheetName val="FHANCONGduong"/>
      <sheetName val="N`an cong cong"/>
      <sheetName val="dongia (2)"/>
      <sheetName val="LKVL-CK-HT-GD1"/>
      <sheetName val="giathanh1"/>
      <sheetName val="THPDMoi  (2)"/>
      <sheetName val="gtrinh"/>
      <sheetName val="phuluc1"/>
      <sheetName val="TONG HOP VL-NC"/>
      <sheetName val="chitiet"/>
      <sheetName val="TONGKE3p "/>
      <sheetName val="TH VL, NC, DDHT Thanhphuoc"/>
      <sheetName val="#REF"/>
      <sheetName val="DON GIA"/>
      <sheetName val="TONGKE-HT"/>
      <sheetName val="DG"/>
      <sheetName val="t-h HA THE"/>
      <sheetName val="CHITIET VL-NC-TT -1p"/>
      <sheetName val="TONG HOP VL-NC TT"/>
      <sheetName val="TNHCHINH"/>
      <sheetName val="CHITIET VL-NC"/>
      <sheetName val="VC"/>
      <sheetName val="Tiepdia"/>
      <sheetName val="CHITIET VL-NC-TT-3p"/>
      <sheetName val="TDTKP"/>
      <sheetName val="TDTKP1"/>
      <sheetName val="KPVC-BD "/>
      <sheetName val="VCV-BE-TONG"/>
      <sheetName val="GIAVL"/>
      <sheetName val="Sh_x0003_t3"/>
      <sheetName val="Tai khoan"/>
      <sheetName val="CTGS"/>
      <sheetName val="vlieu"/>
      <sheetName val="²t4"/>
      <sheetName val="Bang_tra"/>
      <sheetName val="NHALCOJGduong"/>
      <sheetName val="TPAN-TRUONGXUAN"/>
      <sheetName val="S(eet12"/>
      <sheetName val="Chiet tinh dz35"/>
      <sheetName val="Nhan cong`#_.g"/>
      <sheetName val="Nha_x000e_ cong`#_.g"/>
      <sheetName val="_0000000"/>
      <sheetName val="XL4Poppy (2_"/>
      <sheetName val="Cp&gt;10-Ln&lt;10"/>
      <sheetName val="Ln&lt;20"/>
      <sheetName val="EIRR&gt;1&lt;1"/>
      <sheetName val="EIRR&gt; 2"/>
      <sheetName val="EIRR&lt;2"/>
      <sheetName val="Dieuchinh"/>
      <sheetName val="TSCD"/>
      <sheetName val="gvl"/>
      <sheetName val="²€t4"/>
      <sheetName val="tra_vat_lieu"/>
      <sheetName val="Nhan ckng cong"/>
      <sheetName val="10_x0010_00000"/>
      <sheetName val="XL4Pop0y (2)"/>
      <sheetName val="Nhan cong`_x0003_/.g"/>
      <sheetName val="MTO REV.2(ARMOR)"/>
      <sheetName val="NHALÃONGduong"/>
      <sheetName val="Óheet1"/>
      <sheetName val="CÈTT"/>
      <sheetName val="TRAN-TÒUONGXUAN"/>
      <sheetName val="XXHXXXXX"/>
      <sheetName val="V!oSL"/>
      <sheetName val="ÄMCTDoiDonVi"/>
      <sheetName val="²"/>
      <sheetName val="²??t4"/>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Sh_x0003_?t3"/>
      <sheetName val="²__t4"/>
      <sheetName val="MTL$-INTER"/>
      <sheetName val="Shegt6"/>
      <sheetName val="Shget7"/>
      <sheetName val="Sjeet8"/>
      <sheetName val="Sheeu15"/>
      <sheetName val="XXXYXXXX"/>
      <sheetName val="Overview"/>
      <sheetName val="NHANCONGduo.g"/>
      <sheetName val="Sh_x0003_"/>
      <sheetName val="XL4Test5S"/>
      <sheetName val="²??€t4"/>
      <sheetName val="SUMMARY"/>
      <sheetName val="2000_x0010_000"/>
      <sheetName val="HE SO"/>
      <sheetName val="Coc 32 m(Cho mo)"/>
      <sheetName val="Nhan cong`_x0003__.g"/>
      <sheetName val="Sh_x0003__t3"/>
      <sheetName val="CLa"/>
      <sheetName val="HL4Poppy"/>
      <sheetName val="Chi phi khac 4.3KH-CP"/>
      <sheetName val="Nhatkychung"/>
      <sheetName val="Nhatkychung - cu"/>
      <sheetName val="KQPTRLNgang"/>
      <sheetName val="DTCP"/>
      <sheetName val="THPD ±µ_x0008_&quot;"/>
      <sheetName val="Tra KS"/>
      <sheetName val="nhan cong"/>
      <sheetName val="Truot_nen"/>
      <sheetName val="Luong+may"/>
      <sheetName val="uniBase"/>
      <sheetName val="vniBase"/>
      <sheetName val="abcBase"/>
      <sheetName val="Nhan_cong`#__g"/>
      <sheetName val="Nha_cong`#__g"/>
      <sheetName val="²__€t4"/>
      <sheetName val="TRAN-TRUONG塅䕃⹌塅E(2)"/>
      <sheetName val="NEW-PANEL"/>
      <sheetName val="XL4Poppy_(2?"/>
      <sheetName val="tra-vat-lieu"/>
      <sheetName val="DAMNEN KHONG HC"/>
      <sheetName val="DAM NEN HC"/>
      <sheetName val="M_x0014_C"/>
      <sheetName val="T_NG HOP VL-NC TT"/>
      <sheetName val="DT32"/>
      <sheetName val="chitimc"/>
      <sheetName val="Chiet_tinh_dz35"/>
      <sheetName val="THPD ±µ_x0008_&quot;???"/>
      <sheetName val="NHALCO_x000e_Gduong"/>
      <sheetName val="TRAN-TRUONG????E(2)"/>
      <sheetName val="Phatsi��"/>
      <sheetName val="��t4"/>
      <sheetName val="�??�t4"/>
      <sheetName val="�"/>
      <sheetName val="�__�t4"/>
      <sheetName val="FA-LISTING"/>
      <sheetName val="tuong"/>
      <sheetName val="QMCT"/>
      <sheetName val="XXX೼XXX"/>
      <sheetName val="@SO"/>
      <sheetName val="XN'4"/>
      <sheetName val="Input"/>
      <sheetName val="Sheet!3"/>
      <sheetName val="XL4Po`py (2?"/>
      <sheetName val="cvc"/>
      <sheetName val="Phatsi??"/>
      <sheetName val="chu chuong"/>
      <sheetName val="Chart1"/>
      <sheetName val=" (2)"/>
      <sheetName val=" (2?"/>
      <sheetName val="TRAN-TRUONG____E(2)"/>
      <sheetName val="????????"/>
      <sheetName val="???????? (2)"/>
      <sheetName val="???????? (2?"/>
      <sheetName val="N`an cgng cong"/>
      <sheetName val="_x0010_*'"/>
      <sheetName val="chiet tinh"/>
      <sheetName val="JD"/>
      <sheetName val="BXLDL"/>
      <sheetName val="THPD ±µ_x0008_&quot;___"/>
      <sheetName val="TTDN"/>
      <sheetName val="XL4Poppy_(2_"/>
      <sheetName val="2      0"/>
      <sheetName val="XL4Po`py (2䀁"/>
      <sheetName val="?_x0010_*???'"/>
      <sheetName val="CPTNo"/>
      <sheetName val="Quan Ly Ban Ve TKTC"/>
      <sheetName val="CODE"/>
      <sheetName val="XL4Po`py (2_"/>
      <sheetName val="KKKKKKKK"/>
      <sheetName val="CHT_x0014_"/>
      <sheetName val="luong06"/>
      <sheetName val="????t4"/>
      <sheetName val="?"/>
      <sheetName val="?__?t4"/>
      <sheetName val="XXX?XXX"/>
      <sheetName val="Phatsi__"/>
      <sheetName val="____t4"/>
      <sheetName val="_"/>
      <sheetName val="XXX೼"/>
      <sheetName val="__x0010______"/>
      <sheetName val="________"/>
      <sheetName val="________ (2)"/>
      <sheetName val="________ (2_"/>
      <sheetName val="XXX_"/>
      <sheetName val="Shemt10"/>
      <sheetName val="Tri_bang"/>
      <sheetName val="CT_x0002_"/>
      <sheetName val="XL_x005f_x0014_Poppy"/>
      <sheetName val="NHALCONGdu_x005f_x000f_ng"/>
      <sheetName val="Nha_x005f_x000e_ cong`#_.g"/>
      <sheetName val="Parem"/>
      <sheetName val="________BLDG"/>
      <sheetName val=" (2_"/>
      <sheetName val="KKKKKKKK (2)"/>
      <sheetName val="KKKKKKKK (2?"/>
      <sheetName val="KKKKKKKK (2_"/>
      <sheetName val="_(2)"/>
      <sheetName val="_x0004_?"/>
      <sheetName val="_x0004_"/>
      <sheetName val="GTTBA"/>
      <sheetName val="Lç khoan LK1"/>
      <sheetName val="LME"/>
      <sheetName val="Aux"/>
      <sheetName val="Detailed"/>
      <sheetName val="Pricing Notes"/>
      <sheetName val="MTO REV.0"/>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S`eet13"/>
      <sheetName val="KLHT"/>
      <sheetName val="X2.xls_x0002_ND_x0002_"/>
      <sheetName val="[DT32.xls][DT32.xls]Nhan cong`#"/>
      <sheetName val="[DT32.xls][DT32.xls]Nha_x000e_ cong`#"/>
      <sheetName val="[DT32.xls][DT32.xls]Nhan cong`_x0003_"/>
      <sheetName val="[DT32.xls][DT32.xls]Nhan_cong`#"/>
      <sheetName val="[DT32.xls][DT32.xls][DT32.xls]N"/>
      <sheetName val="[DT32.xls]Nhan cong`#/.g"/>
      <sheetName val="[DT32.xls]Nha_x000e_ cong`#/.g"/>
      <sheetName val="[DT32.xls]Nhan cong`_x0003_/.g"/>
      <sheetName val="[DT32.xls]Nhan_cong`#/_g"/>
      <sheetName val="[DT32.xls]Nha_cong`#/_g"/>
      <sheetName val="_DT32.xls__DT32.xls_Nhan cong`#"/>
      <sheetName val="_DT32.xls__DT32.xls_Nha_x000e_ cong`#"/>
      <sheetName val="_DT32.xls__DT32.xls_Nhan cong`_x0003_"/>
      <sheetName val="_DT32.xls__DT32.xls_Nhan_cong`#"/>
      <sheetName val="_DT32.xls__DT32.xls__DT32.xls_N"/>
      <sheetName val="_DT32.xls_Nhan cong`#_.g"/>
      <sheetName val="_DT32.xls_Nha_x000e_ cong`#_.g"/>
      <sheetName val="_DT32.xls_Nhan cong`_x0003__.g"/>
      <sheetName val="_DT32.xls_Nhan_cong`#__g"/>
      <sheetName val="_DT32.xls_Nha_cong`#__g"/>
      <sheetName val="???????? (2_"/>
      <sheetName val="????????_(2)"/>
      <sheetName val="_________(2)"/>
      <sheetName val="_x0004__"/>
      <sheetName val="X2.xls_x0002_"/>
      <sheetName val="KHOANDC"/>
      <sheetName val="P¤To"/>
      <sheetName val="KS1"/>
      <sheetName val="KS3"/>
      <sheetName val="THKP"/>
      <sheetName val="_x005f_x0000__x005f_x0000__x005f_x0000__x005f_x0000__x0"/>
      <sheetName val="Gia vat tu"/>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Cp_10_Ln_10"/>
      <sheetName val="Ln_20"/>
      <sheetName val="EIRR_1_1"/>
      <sheetName val="EIRR_ 2"/>
      <sheetName val="EIRR_2"/>
      <sheetName val="XXX೼_XXX"/>
      <sheetName val="_(2?"/>
      <sheetName val="TD"/>
      <sheetName val="Thuc thanh"/>
      <sheetName val="_(2_"/>
      <sheetName val="KKKKKKKK_(2)"/>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DT32.xls][DT32.xls]Nha_cong`#/"/>
      <sheetName val="Loading"/>
      <sheetName val="[DT32.xls]Nha_x005f_x000e_ cong`#/.g"/>
      <sheetName val="[DT32.xls]Nhan cong`_x005f_x0003_/.g"/>
      <sheetName val="[DT32.xls][DT32.xls]Nha_x005f_x000e_ "/>
      <sheetName val="[DT32.xls][DT32.xls]Nhan cong`_"/>
      <sheetName val="????????_(2?"/>
      <sheetName val="thag-go"/>
      <sheetName val="ĐM-KHAC"/>
      <sheetName val="12-XLT11"/>
      <sheetName val="12.2-TBT11"/>
      <sheetName val="8.2-TBT10"/>
      <sheetName val="14.1-TBD12"/>
      <sheetName val="6.1-TBD10"/>
      <sheetName val="10.1-TBD11"/>
      <sheetName val="th"/>
      <sheetName val="BL.A1.8-1350"/>
      <sheetName val="X2.xls_x0002_??ND_x0002_"/>
      <sheetName val="BO 09"/>
      <sheetName val="LEGEND"/>
      <sheetName val="XXX?"/>
      <sheetName val="TTDZ22"/>
      <sheetName val="Sh_x0003__x0001_뺔˖_x0004_ᮼ˗"/>
      <sheetName val="KKKKKKKK_(2?"/>
      <sheetName val="KKKKKKKK_(2_"/>
      <sheetName val="_DT32.xls__DT32.xls_Nha_cong`#_"/>
      <sheetName val="SILICATE"/>
      <sheetName val="THPD ±µ_x005f_x0008_&quot;"/>
      <sheetName val="THPD ±µ_x005f_x0008_&quot;___"/>
      <sheetName val="__x005f_x0010______"/>
      <sheetName val="Girder"/>
      <sheetName val="[DT32.xls][DT32.xls]Nhan_cong`/"/>
      <sheetName val="[DT32.xls]Nhan_cong`#/_g1"/>
      <sheetName val="[DT32.xls]Nhan_cong`/_g"/>
      <sheetName val="25D(1-10)"/>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DT32.xls]Nha_x005f_x005f_x005f_x000e_ cong"/>
      <sheetName val="Du_lieu"/>
      <sheetName val="KH-Q1,Q2,01"/>
      <sheetName val="_________(2_"/>
      <sheetName val="Cash Voucher"/>
      <sheetName val="OFFICE"/>
      <sheetName val="Jul"/>
      <sheetName val="Aug"/>
      <sheetName val="Sep"/>
      <sheetName val="Oct"/>
      <sheetName val="Nov"/>
      <sheetName val="Dec"/>
      <sheetName val="Jan"/>
      <sheetName val="Feb"/>
      <sheetName val="Mar"/>
      <sheetName val="Jun"/>
      <sheetName val="Du toan"/>
      <sheetName val="Quantity"/>
      <sheetName val="Keothep"/>
      <sheetName val="????????_(2_"/>
      <sheetName val="CT_x0002_?"/>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THPD_±µ&quot;"/>
      <sheetName val="T_NG_HOP_VL-NC_TT"/>
      <sheetName val="2______0"/>
      <sheetName val="XL4Po`py_(2䀁"/>
      <sheetName val="nhan_cong"/>
      <sheetName val="MC"/>
      <sheetName val="*'"/>
      <sheetName val="5%"/>
      <sheetName val="_x0010_*?'"/>
      <sheetName val="TTVanChuyen"/>
      <sheetName val="tsc"/>
      <sheetName val="_DT32.xls_Nha_x005f_x000e_ cong`#_.g"/>
      <sheetName val="_DT32.xls_Nhan cong`_x005f_x0003__.g"/>
      <sheetName val="_DT32.xls__DT32.xls_Nha_x005f_x000e_ "/>
      <sheetName val="_DT32.xls__DT32.xls_Nhan cong`_"/>
      <sheetName val="_x0010_*"/>
      <sheetName val="_x0010__"/>
      <sheetName val="X2.xls_x0002___ND_x0002_"/>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n_cong_2"/>
      <sheetName val="[DT32.xls][DT32.xls]Nha__cong_2"/>
      <sheetName val="[DT32.xls][DT32.xls]Nhan_cong_3"/>
      <sheetName val="[DT32.xls][DT32.xls]Nhan_cong_4"/>
      <sheetName val="[DT32.xls][DT32.xls]Nha_cong__2"/>
      <sheetName val="[DT32.xls][DT32.xls]_DT32_xls_2"/>
      <sheetName val="Gen."/>
      <sheetName val="ctbetong"/>
      <sheetName val="²_x005f_x005f_x005f_x005f_x005f_x005f_x005f_x005f_x005f"/>
      <sheetName val="map"/>
      <sheetName val="NhanCong"/>
      <sheetName val="Config"/>
      <sheetName val="QD957"/>
      <sheetName val="TDinh"/>
      <sheetName val="nc-m"/>
      <sheetName val="luong thang 13"/>
      <sheetName val="Songay LV VP"/>
      <sheetName val="GIAVLIEU"/>
      <sheetName val="VH"/>
      <sheetName val="PTCT"/>
      <sheetName val="GTXL1"/>
      <sheetName val="DT"/>
      <sheetName val="VTTN"/>
      <sheetName val="VT"/>
      <sheetName val="_x0010___"/>
      <sheetName val="[DT32.xls][DT32.xls]Nhan_cong_5"/>
      <sheetName val="[DT32.xls][DT32.xls]Nhan_cong_6"/>
      <sheetName val="[DT32.xls][DT32.xls]Nha_x005f_x000e_2"/>
      <sheetName val="XXX??XXX"/>
      <sheetName val="ptdg"/>
      <sheetName val="_(2?1"/>
      <sheetName val="_(2_1"/>
      <sheetName val="KKKKKKKK_(2)1"/>
      <sheetName val="XL_x005f_x005f_x005f_x0014_Popp"/>
      <sheetName val="NHALCONGdu_x005f_x005f_x0"/>
      <sheetName val="Nha_x005f_x005f_x005f_x000e_ co"/>
      <sheetName val="10_x005f_x005f_x005f_x0010_0000"/>
      <sheetName val="Nhan cong`_x005f_x005f_x0"/>
      <sheetName val="²_x005f_x005f_x005f_x0000__x005"/>
      <sheetName val="Sh_x005f_x005f_x005f_x0003__x00"/>
      <sheetName val="2000_x005f_x005f_x005f_x0010_00"/>
      <sheetName val="�_x005f_x005f_x005f_x0000__x005"/>
      <sheetName val="[DT32.xls]Nha_x005f_x005f_x005f_x000e__co_2"/>
      <sheetName val="[DT32.xls][DT32.xls]_DT32_xls_3"/>
      <sheetName val="XXXXXX⁘X"/>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NCong-Day-Su"/>
      <sheetName val="HD2000"/>
      <sheetName val="MTL(AG)"/>
      <sheetName val="Co so"/>
      <sheetName val="BCDTK"/>
      <sheetName val="soktmay"/>
      <sheetName val="DG cong"/>
      <sheetName val="XL_x005f_x005f_x005f_x005f_x005f_x005f_x005f_x0014_Po_3"/>
      <sheetName val="NHALCONGdu_x005f_x005f_x005f_x005f_x005f_x005f__3"/>
      <sheetName val="Nha_x005f_x005f_x005f_x005f_x005f_x005f_x005f_x000e___3"/>
      <sheetName val="10_x005f_x005f_x005f_x005f_x005f_x005f_x005f_x0010_00_3"/>
      <sheetName val="MTO_REV_0"/>
      <sheetName val="XL4Po`py_(2_"/>
      <sheetName val="Nha_x005f_x000e__cong`#__g"/>
      <sheetName val="Nhan_cong`_x005f_x0003___g"/>
      <sheetName val="Nha_x005f_x000e__cong`#/_g"/>
      <sheetName val="chu chu²_x0000__x0000_"/>
      <sheetName val="Chart1_x0015__x0000__x0000_Chi phi khac 4.3KH-CP_x0008_"/>
      <sheetName val="B.tra o ban"/>
      <sheetName val="Nhan_cong_cong4"/>
      <sheetName val="XL4Poppy_(2)4"/>
      <sheetName val="Nhan_cong`#/_g4"/>
      <sheetName val="PHU_XUAN4"/>
      <sheetName val="PHU_XUAN_(2)4"/>
      <sheetName val="TRAN-TRUONGXUAN_(2)4"/>
      <sheetName val="HOA_AN_(2)4"/>
      <sheetName val="XL4Poppy_(2䀁4"/>
      <sheetName val="N`an_cong_cong4"/>
      <sheetName val="XL4Poppy_(2?3"/>
      <sheetName val="TH_XL3"/>
      <sheetName val="dongia_(2)3"/>
      <sheetName val="THPDMoi__(2)3"/>
      <sheetName val="TONG_HOP_VL-NC3"/>
      <sheetName val="TONGKE3p_3"/>
      <sheetName val="TH_VL,_NC,_DDHT_Thanhphuoc3"/>
      <sheetName val="DON_GIA3"/>
      <sheetName val="t-h_HA_THE3"/>
      <sheetName val="CHITIET_VL-NC-TT_-1p3"/>
      <sheetName val="TONG_HOP_VL-NC_TT3"/>
      <sheetName val="CHITIET_VL-NC3"/>
      <sheetName val="CHITIET_VL-NC-TT-3p3"/>
      <sheetName val="KPVC-BD_3"/>
      <sheetName val="Tai_khoan3"/>
      <sheetName val="EIRR&gt;_23"/>
      <sheetName val="Chiet_tinh_dz353"/>
      <sheetName val="MTO_REV_2(ARMOR)3"/>
      <sheetName val="Chi_phi_khac_4_3KH-CP3"/>
      <sheetName val="Nhan_cong`#__g4"/>
      <sheetName val="Nhan_ckng_cong3"/>
      <sheetName val="XL4Pop0y_(2)3"/>
      <sheetName val="NHANCONGduo_g3"/>
      <sheetName val="HE_SO3"/>
      <sheetName val="XL4Poppy_(2_3"/>
      <sheetName val="Coc_32_m(Cho_mo)3"/>
      <sheetName val="Tra_KS3"/>
      <sheetName val="[DT32.xls][DT32.xls]Nha_x000e_ "/>
      <sheetName val="_DT32.xls__DT32.xls_Nha_x000e_ "/>
      <sheetName val="XL_x005f_x0014_Popp"/>
      <sheetName val="Nha_x005f_x000e_ co"/>
      <sheetName val="10_x005f_x0010_0000"/>
      <sheetName val="²_x005f_x0000__x005"/>
      <sheetName val="Sh_x005f_x0003__x00"/>
      <sheetName val="2000_x005f_x0010_00"/>
      <sheetName val="�_x005f_x0000__x005"/>
      <sheetName val="_x0000__x0000__x0000__x0000__x0"/>
      <sheetName val="_x0000__x0010___x0000__x0000__x"/>
      <sheetName val="THPD ±µ_x0008_&quot;_x0000__x0000__x"/>
      <sheetName val="XL_x005f_x005f_x005f_x005f_x005"/>
      <sheetName val="Sh_x005f_x005f_x005f_x005f_x005"/>
      <sheetName val="Nha_x005f_x005f_x005f_x005f_x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refreshError="1"/>
      <sheetData sheetId="142"/>
      <sheetData sheetId="143"/>
      <sheetData sheetId="144"/>
      <sheetData sheetId="145"/>
      <sheetData sheetId="146"/>
      <sheetData sheetId="147"/>
      <sheetData sheetId="148"/>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 sheetId="166"/>
      <sheetData sheetId="167"/>
      <sheetData sheetId="168"/>
      <sheetData sheetId="169"/>
      <sheetData sheetId="170"/>
      <sheetData sheetId="171" refreshError="1"/>
      <sheetData sheetId="172"/>
      <sheetData sheetId="173" refreshError="1"/>
      <sheetData sheetId="174"/>
      <sheetData sheetId="175"/>
      <sheetData sheetId="176" refreshError="1"/>
      <sheetData sheetId="177"/>
      <sheetData sheetId="178" refreshError="1"/>
      <sheetData sheetId="179" refreshError="1"/>
      <sheetData sheetId="180" refreshError="1"/>
      <sheetData sheetId="181" refreshError="1"/>
      <sheetData sheetId="182"/>
      <sheetData sheetId="183"/>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refreshError="1"/>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refreshError="1"/>
      <sheetData sheetId="226"/>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sheetData sheetId="314" refreshError="1"/>
      <sheetData sheetId="315"/>
      <sheetData sheetId="316" refreshError="1"/>
      <sheetData sheetId="317" refreshError="1"/>
      <sheetData sheetId="318"/>
      <sheetData sheetId="319" refreshError="1"/>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refreshError="1"/>
      <sheetData sheetId="528"/>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PTDG"/>
      <sheetName val="KHE"/>
      <sheetName val="CPV"/>
      <sheetName val="GVL"/>
      <sheetName val="NC"/>
      <sheetName val="Sheet2"/>
      <sheetName val="KHECOSC"/>
      <sheetName val="Cac Thong So "/>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ection1"/>
      <sheetName val="Checksection 2 "/>
      <sheetName val="Checksection 3"/>
      <sheetName val="XL4Test5"/>
      <sheetName val="Open"/>
      <sheetName val="Function"/>
      <sheetName val="Noisuy-LLL"/>
      <sheetName val="Girder"/>
      <sheetName val="XL4Tٺ_x0001_t5"/>
      <sheetName val="Sheet1"/>
      <sheetName val="XL4T?_x0001_t5"/>
      <sheetName val="XL4T__x0001_t5"/>
      <sheetName val="gvl"/>
    </sheetNames>
    <sheetDataSet>
      <sheetData sheetId="0"/>
      <sheetData sheetId="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SILICATE"/>
      <sheetName val="TTDZ22"/>
      <sheetName val="#REF"/>
      <sheetName val="MTP"/>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mo"/>
      <sheetName val="ldtb"/>
      <sheetName val="bao on do"/>
      <sheetName val="Sheet16"/>
      <sheetName val="Sheet17"/>
      <sheetName val="Sheet18"/>
      <sheetName val="Sheet19"/>
      <sheetName val="Sheet20"/>
      <sheetName val="XL4Poppy"/>
      <sheetName val="VL"/>
      <sheetName val="ND"/>
      <sheetName val="th_m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 val="1-6"/>
      <sheetName val="ANCA "/>
      <sheetName val="VT&amp;UL&amp;tet"/>
      <sheetName val="CNHAT-Cty"/>
      <sheetName val="CNHAT-Cty (2)"/>
      <sheetName val="CNHAT-phong"/>
      <sheetName val="CNHAT-phong (2)"/>
      <sheetName val="Tet am"/>
      <sheetName val="Hao mon"/>
      <sheetName val="Trach nhiem"/>
      <sheetName val="Ctac phi"/>
      <sheetName val="DS-2005"/>
      <sheetName val="Vat tu 6T cuoi 2005"/>
      <sheetName val="TH vat tu"/>
      <sheetName val="XL4Test5"/>
      <sheetName val="THDT"/>
      <sheetName val="KHDT"/>
      <sheetName val="HP"/>
      <sheetName val="THHP"/>
      <sheetName val="MMTB"/>
      <sheetName val="NL"/>
      <sheetName val="CDLD"/>
      <sheetName val="TDo"/>
      <sheetName val="Sheet1"/>
      <sheetName val="Vat tu 6T _oi 2005"/>
      <sheetName val="GiaVL"/>
      <sheetName val="Khu 1-2 phuong lª lîi (Giai ®o¹"/>
      <sheetName val="Don gia"/>
      <sheetName val="chitimc"/>
      <sheetName val="dongia (2)"/>
      <sheetName val="giathanh1"/>
      <sheetName val="LKVL-CK-HT-GD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 val="Tong hop "/>
      <sheetName val="DToan Dien"/>
      <sheetName val="Chiet tinh Dien"/>
      <sheetName val="mong tru"/>
      <sheetName val="VChuyen"/>
      <sheetName val="TBA"/>
      <sheetName val="TH"/>
      <sheetName val="DZ"/>
      <sheetName val="Chiet tinh cot, day"/>
      <sheetName val="Chiet Tinh mong"/>
      <sheetName val="Thep"/>
      <sheetName val="Thep, BT mong"/>
      <sheetName val="TN + DB"/>
      <sheetName val="Cap phoi B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DT"/>
      <sheetName val="TH-DZ35"/>
      <sheetName val="VL-NC-DZ35"/>
      <sheetName val="CHI TIET DZ35"/>
      <sheetName val="CUOC 36 DZ 35 KV"/>
      <sheetName val="TH-TBA35"/>
      <sheetName val="MSAM-TB-TBA"/>
      <sheetName val="VL-NC-TBA"/>
      <sheetName val="CHITI£T-TBA"/>
      <sheetName val="CUOC 36 TBA "/>
      <sheetName val="TH-DZ04"/>
      <sheetName val="VL-NC-DZ04"/>
      <sheetName val="CHITIET-DZ04"/>
      <sheetName val="CUOC36 DZ 0,4 KV"/>
      <sheetName val="CHITIET_DZ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6">
          <cell r="K16">
            <v>39996.799999999996</v>
          </cell>
        </row>
        <row r="19">
          <cell r="K19">
            <v>33317</v>
          </cell>
        </row>
        <row r="22">
          <cell r="K22">
            <v>86293</v>
          </cell>
        </row>
        <row r="39">
          <cell r="K39">
            <v>60746.799999999996</v>
          </cell>
        </row>
        <row r="40">
          <cell r="K40">
            <v>54565.4</v>
          </cell>
        </row>
        <row r="68">
          <cell r="K68">
            <v>882.9</v>
          </cell>
        </row>
        <row r="86">
          <cell r="K86">
            <v>133166</v>
          </cell>
        </row>
      </sheetData>
      <sheetData sheetId="13" refreshError="1"/>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hi tiet phat sinh"/>
      <sheetName val="TH phat sinh"/>
      <sheetName val="chenh lech phat sinh"/>
      <sheetName val="Tong hop"/>
      <sheetName val="chi tiet"/>
      <sheetName val="chenh lech vat tu"/>
      <sheetName val="XL4Poppy"/>
      <sheetName val="dongia (2)"/>
    </sheetNames>
    <sheetDataSet>
      <sheetData sheetId="0"/>
      <sheetData sheetId="1"/>
      <sheetData sheetId="2"/>
      <sheetData sheetId="3"/>
      <sheetData sheetId="4"/>
      <sheetData sheetId="5"/>
      <sheetData sheetId="6" refreshError="1">
        <row r="31">
          <cell r="C31" t="b">
            <v>1</v>
          </cell>
        </row>
      </sheetData>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KluongKm2,4"/>
      <sheetName val="B.cao"/>
      <sheetName val="T.tiet"/>
      <sheetName val="T.N"/>
      <sheetName val="00000000"/>
      <sheetName val="Congty"/>
      <sheetName val="VPPN"/>
      <sheetName val="XN74"/>
      <sheetName val="XN54"/>
      <sheetName val="XN33"/>
      <sheetName val="NK96"/>
      <sheetName val="XL4Test5"/>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dn"/>
      <sheetName val="DU TOAN"/>
      <sheetName val="CHI TIET"/>
      <sheetName val="KLnt"/>
      <sheetName val="PHAN TICH"/>
      <sheetName val="YEU TO CONG"/>
      <sheetName val="TD 3DIEM"/>
      <sheetName val="TD 2DIEM"/>
      <sheetName val="TO HUNG"/>
      <sheetName val="CONGNHAN NE"/>
      <sheetName val="XINGUYEP"/>
      <sheetName val="TH331"/>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may"/>
      <sheetName val="Vatlieu cau"/>
      <sheetName val="cau DS11"/>
      <sheetName val="cau DS12"/>
      <sheetName val="THCDS12"/>
      <sheetName val="dgcau"/>
      <sheetName val="THCDS11"/>
      <sheetName val="DGCT"/>
      <sheetName val="DGCong"/>
      <sheetName val="Vatlieu"/>
      <sheetName val="nhancong"/>
      <sheetName val="KL"/>
      <sheetName val="ptvl0-1"/>
      <sheetName val="0-1"/>
      <sheetName val="ptvl4-5"/>
      <sheetName val="4-5"/>
      <sheetName val="ptvl3-4"/>
      <sheetName val="3-4"/>
      <sheetName val="ptvl2-3"/>
      <sheetName val="2-3"/>
      <sheetName val="vlcong"/>
      <sheetName val="ptvl1-2"/>
      <sheetName val="1-2"/>
      <sheetName val="dt-iphi"/>
      <sheetName val="Sheet3 (2)"/>
      <sheetName val="Sheet_x0001_1"/>
      <sheetName val="FPPN"/>
      <sheetName val="CHITIET"/>
      <sheetName val="rph (2)"/>
      <sheetName val="dap"/>
      <sheetName val="gpmb"/>
      <sheetName val="dt-kphi-iso-tong"/>
      <sheetName val="dt-kphi-iso-ctiet"/>
      <sheetName val="ìtoan"/>
      <sheetName val="Kluong"/>
      <sheetName val="Giatri"/>
      <sheetName val="gia"/>
      <sheetName val="PTDG"/>
      <sheetName val="sut&lt;100"/>
      <sheetName val="sut duong"/>
      <sheetName val="sut am"/>
      <sheetName val="bu lun"/>
      <sheetName val="xoi lo chan ke"/>
      <sheetName val="GTXL"/>
      <sheetName val="TDT"/>
      <sheetName val="CRC"/>
      <sheetName val="GIATRI-DAILY"/>
      <sheetName val="NVBH KHAC"/>
      <sheetName val="NVBH HOAN"/>
      <sheetName val="TONKHODAILY"/>
      <sheetName val="gvt"/>
      <sheetName val="ATGT"/>
      <sheetName val="DG-TH"/>
      <sheetName val="Tuong-chan"/>
      <sheetName val="Dau-cong"/>
      <sheetName val="dtoan (4)"/>
      <sheetName val="tmdtu"/>
      <sheetName val="ESTI."/>
      <sheetName val="DI-ESTI"/>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NhapSl"/>
      <sheetName val="Nluc"/>
      <sheetName val="Tohop"/>
      <sheetName val="KT_Tthan"/>
      <sheetName val="Tra_TTTD"/>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HK1"/>
      <sheetName val="HK2"/>
      <sheetName val="CANAM"/>
      <sheetName val="dam"/>
      <sheetName val="Mocantho"/>
      <sheetName val="MoQL91"/>
      <sheetName val="tru"/>
      <sheetName val="dg"/>
      <sheetName val="10mduongsaumo"/>
      <sheetName val="ctt"/>
      <sheetName val="thanmkhao"/>
      <sheetName val="monho"/>
      <sheetName val="tra-vat-lieu"/>
      <sheetName val="Don gia chi tiet"/>
      <sheetName val="Du thau"/>
      <sheetName val="Tro giup"/>
      <sheetName val="T1"/>
      <sheetName val="T2"/>
      <sheetName val="T3"/>
      <sheetName val="T4"/>
      <sheetName val="T5"/>
      <sheetName val="T6"/>
      <sheetName val="T7"/>
      <sheetName val="T8"/>
      <sheetName val="T9"/>
      <sheetName val="T10"/>
      <sheetName val="T11"/>
      <sheetName val="T12"/>
      <sheetName val="t1.3"/>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uong"/>
      <sheetName val="SPL4"/>
      <sheetName val="Ё䀤_x0001_䀶_x0001_晦晦晦䀙_x0001_㿰_x0001_H-ਈ"/>
      <sheetName val="PTCT"/>
      <sheetName val="Nhap don gia VL dia _x0003_uong"/>
      <sheetName val="Phan tich don gia chi Uet"/>
      <sheetName val="GiaVL"/>
      <sheetName val="sut&lt;1 0"/>
      <sheetName val="PBCPCHUNG CHO CAC _x0007_{WÑ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Du_lieu"/>
      <sheetName val="nhan cong"/>
      <sheetName val="ma-pt"/>
      <sheetName val="`u lun"/>
      <sheetName val="Shet9"/>
      <sheetName val="Du toan chi tiet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ctTBA"/>
      <sheetName val="coc duc"/>
      <sheetName val="IBASE"/>
      <sheetName val="CTC_x000f_NG_02"/>
      <sheetName val="_x0004_GCong"/>
      <sheetName val="????_x0001_?_x0001_H-?????_x0001_????_x0001_"/>
      <sheetName val="Số liệu"/>
      <sheetName val="TKKYI"/>
      <sheetName val="TKKYII"/>
      <sheetName val="Tổng hợp theo học sinh"/>
      <sheetName val="XL4Test5 (2)"/>
      <sheetName val="dv-kphi-cviet"/>
      <sheetName val="bvh-kphi"/>
      <sheetName val="PCCPCHUNG CHO CAC DTUONG"/>
      <sheetName val="Piers of Main Flyower (1)"/>
      <sheetName val="Khu xu ly nuoc THiep-XD"/>
      <sheetName val="Box-Girder"/>
      <sheetName val="tai"/>
      <sheetName val="hoang"/>
      <sheetName val="hoang (2)"/>
      <sheetName val="hoang (3)"/>
      <sheetName val="CHI"/>
      <sheetName val="Nhap don gia VL dia _x0003_"/>
      <sheetName val="Ё䀤_x0001_䀶_x0001_晦晦晦䀙_x0001_㿰_x0001_H-ਈꏗ㵰휊䀁_x0001_尩슏⣵䀂"/>
      <sheetName val="Ё"/>
      <sheetName val="??_x0001_?_x0001_????_x0001_?_x0001_H-?????_x0001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_x0001_?_x0001_????_x0001_?_x0001_H-?"/>
      <sheetName val="dt-kphi-ÿÿo-ctiet"/>
      <sheetName val="NHAP"/>
      <sheetName val="???????_x0001_?????_x0001_?????_x0001_?????_x0001_H-???"/>
      <sheetName val="She?t9"/>
      <sheetName val="10mduongsa{ío"/>
      <sheetName val="Dbþgia"/>
      <sheetName val="TN"/>
      <sheetName val="ND"/>
      <sheetName val="Pier"/>
      <sheetName val="Pile"/>
      <sheetName val="ptvì0-1"/>
      <sheetName val="0ﱸ͕_x0004_͕列͕_x0013_"/>
      <sheetName val="dtct cong"/>
      <sheetName val="NHTN"/>
      <sheetName val="QLDD"/>
      <sheetName val="Moi truong"/>
      <sheetName val="KHĐ"/>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huc thanh"/>
      <sheetName val="vua韘࿊_x0004_酐࿊"/>
      <sheetName val="coctuatrenda"/>
      <sheetName val="md5!-52"/>
      <sheetName val="She"/>
      <sheetName val="fej"/>
      <sheetName val="DT1__x0010_3"/>
      <sheetName val="DGKE_00"/>
      <sheetName val="P4-T`nAn-Factored"/>
      <sheetName val="Giai trinh"/>
      <sheetName val="GTGT"/>
      <sheetName val="Mua vao TT"/>
      <sheetName val="Mua vao GTGT"/>
      <sheetName val="Bra"/>
      <sheetName val="BC HDon"/>
      <sheetName val="BC HDon Qui"/>
      <sheetName val="KE KHAI HDONG"/>
      <sheetName val="Recovered_Sheet1"/>
      <sheetName val="Recovered_Sheet2"/>
      <sheetName val="Don gia"/>
      <sheetName val="0"/>
      <sheetName val="CDPS"/>
      <sheetName val="[dtTKKT-98-106.xlsၝTHCDS11"/>
      <sheetName val="[dtTKKT-98-106.xls?THCDS11"/>
      <sheetName val="NVBH(HOAN"/>
      <sheetName val="dt-cphi-ctieT"/>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She%t11"/>
      <sheetName val="Nhap don gia VL dia áhuong"/>
      <sheetName val="uong mot ngay cong xay lap"/>
      <sheetName val="Du toan chi tiet"/>
      <sheetName val="TD &quot;DIEM"/>
      <sheetName val="CHI TI"/>
      <sheetName val="TinhToan"/>
      <sheetName val="??_x0013__x001f_[dtT"/>
      <sheetName val="COC KHOAN0T5"/>
      <sheetName val="Tuong-ٺ_x0001_an"/>
      <sheetName val="DG೼�_02"/>
      <sheetName val="Piers of Main Flylyer (1)"/>
      <sheetName val="T_x0004_ 3DIEM"/>
      <sheetName val="Rheet10"/>
      <sheetName val="KLD_x0007_TT&lt;120%"/>
      <sheetName val="Sheet3ٺ_x0001_2)"/>
      <sheetName val="bth-kpha"/>
      <sheetName val="S²2"/>
      <sheetName val="Giathanh1m3BT"/>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dt-k0hi (2)"/>
      <sheetName val="DT_x0003_T_02"/>
      <sheetName val="NKC"/>
      <sheetName val="SoCaiT"/>
      <sheetName val="THDU"/>
      <sheetName val="MTO REV.2(ARMOR)"/>
      <sheetName val="Nhatkychung"/>
      <sheetName val="CPVUE_03"/>
      <sheetName val="dt-kphi_x0010_øÿet"/>
      <sheetName val="Du toan chi tiet coc juoc"/>
      <sheetName val="Du toanchi tiet coc"/>
      <sheetName val="???_x0001_??_x0001_?????_x0001_??_x0001_H-???"/>
      <sheetName val="t1_3"/>
      <sheetName val="Don_gia_chi_tiet"/>
      <sheetName val="Du_thau"/>
      <sheetName val="Tro_giup"/>
      <sheetName val="INV"/>
      <sheetName val="XXXXXXX2"/>
      <sheetName val="XXXXXXX3"/>
      <sheetName val="XXXXXXX4"/>
      <sheetName val="hoane (3)"/>
      <sheetName val="TH_11"/>
      <sheetName val="____x0001____x0001_______x0001____x0001_H-___"/>
      <sheetName val="DGAT_02"/>
      <sheetName val="Eodule1"/>
      <sheetName val="Ё䀤_x0001_䀶_x0001_晦晦晦䀙_x0001_"/>
      <sheetName val="T²8-49"/>
      <sheetName val="Gia Du Thau "/>
      <sheetName val="Load"/>
      <sheetName val="S? li?u"/>
      <sheetName val="T?ng h?p theo h?c sinh"/>
      <sheetName val="Quantity"/>
      <sheetName val="Sheet1 (3)"/>
      <sheetName val="Sheet1 (2)"/>
      <sheetName val="tra±@Z"/>
      <sheetName val="DothiP1"/>
      <sheetName val="DEF"/>
      <sheetName val="KLDGTT&lt;1ü_x000c_(2)"/>
      <sheetName val="ma_pt"/>
      <sheetName val="KL thanh toan-Xuan Dao"/>
      <sheetName val="Phan_tich_don_gia_chi_Uet"/>
      <sheetName val="Gca may Buu dien"/>
      <sheetName val="882"/>
      <sheetName val="Giamay"/>
      <sheetName val="DM_GVT"/>
      <sheetName val="Klu_x0016_4DÀÀFN"/>
      <sheetName val="vua韘࿊_x0004_酐࿊須࿊_x0004__x0016_[dtTKKT-98-10"/>
      <sheetName val="sat"/>
      <sheetName val="ptvt"/>
      <sheetName val="CUAHANG"/>
      <sheetName val="MAKHACH"/>
      <sheetName val="TT"/>
      <sheetName val="DGAT_0"/>
      <sheetName val="May chuyen nganh"/>
      <sheetName val="TT06"/>
      <sheetName val="CtVKdamƦ"/>
      <sheetName val="Piers of Mai. Flyover (1)"/>
      <sheetName val="YE2 CONG"/>
      <sheetName val="Du toan chi tiet?coc nuoc"/>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dt,kphi-iso-tong"/>
      <sheetName val="0000000!"/>
      <sheetName val="Bu CL"/>
      <sheetName val="Dactinh"/>
      <sheetName val="THUECD"/>
      <sheetName val="LTTHIEU"/>
      <sheetName val="ttluong"/>
      <sheetName val="THSDLD"/>
      <sheetName val="PLCBO"/>
      <sheetName val="CLDVIEN"/>
      <sheetName val="TK SD DAT"/>
      <sheetName val="LDTT"/>
      <sheetName val="QT THUE"/>
      <sheetName val="DSNL"/>
      <sheetName val="QT05MAU10"/>
      <sheetName val="THN0511"/>
      <sheetName val="0 THXUYEN"/>
      <sheetName val="TKECBO"/>
      <sheetName val="BCCOCAU"/>
      <sheetName val="TTVanChuyen"/>
      <sheetName val="Kiem-Toan"/>
      <sheetName val="chi tiet C"/>
      <sheetName val="Keothep"/>
      <sheetName val="Re-bar"/>
      <sheetName val="Package1"/>
      <sheetName val="Package1 (2)"/>
      <sheetName val="Main"/>
      <sheetName val="PNT-QUOT-#3"/>
      <sheetName val="COAT&amp;WRAP-QIO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PNT_QUOT__3"/>
      <sheetName val="COAT_WRAP_QIOT__3"/>
      <sheetName val="So Do"/>
      <sheetName val="KTTSCD - DLNA"/>
      <sheetName val="quÝ1"/>
      <sheetName val="Muatb"/>
      <sheetName val="lapdat TB "/>
      <sheetName val="TNghiªm TB "/>
      <sheetName val="VËt liÖu"/>
      <sheetName val="vc-TBA"/>
      <sheetName val="Lap ®at ®iÖn"/>
      <sheetName val="TNghiÖm VL"/>
      <sheetName val="tt-TBA"/>
      <sheetName val="TDT-TBA"/>
      <sheetName val="th "/>
      <sheetName val="tien luong"/>
      <sheetName val="dutoan"/>
      <sheetName val="CLech"/>
      <sheetName val="mong"/>
      <sheetName val="T.7"/>
      <sheetName val="T.8"/>
      <sheetName val="T8 (2)"/>
      <sheetName val="T.9"/>
      <sheetName val="T.10"/>
      <sheetName val="T.11"/>
      <sheetName val="T.12"/>
      <sheetName val="T11 "/>
      <sheetName val="5 nam (tach)"/>
      <sheetName val="5 nam (tach) (2)"/>
      <sheetName val="KH 2003"/>
      <sheetName val="LuongT1"/>
      <sheetName val="LuongT2"/>
      <sheetName val="luongthang12"/>
      <sheetName val="LuongT11"/>
      <sheetName val="thang5"/>
      <sheetName val="thang6"/>
      <sheetName val="thang4"/>
      <sheetName val="LuongT3"/>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PS1"/>
      <sheetName val="KQKD"/>
      <sheetName val="KHTSCD1"/>
      <sheetName val="KHTSCD2"/>
      <sheetName val="SoCaiTM"/>
      <sheetName val="NK"/>
      <sheetName val="TK 154"/>
      <sheetName val="TK 632"/>
      <sheetName val="TH Ky Anh"/>
      <sheetName val="Sheet2 (2)"/>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PTH"/>
      <sheetName val="TH  goi 4-x"/>
      <sheetName val="phan tich DG"/>
      <sheetName val="gia vat lieu"/>
      <sheetName val="gia xe may"/>
      <sheetName val="gia nhan cong"/>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V den trong to聮g"/>
      <sheetName val="kl m m d"/>
      <sheetName val="kl vt tho"/>
      <sheetName val="kl dat"/>
      <sheetName val="xin kinh phi"/>
      <sheetName val="lan trai"/>
      <sheetName val="thuoc no"/>
      <sheetName val="so thuc pham"/>
      <sheetName val="fOOD"/>
      <sheetName val="FORM hc"/>
      <sheetName val="FORM pc"/>
      <sheetName val="CamPha"/>
      <sheetName val="MongCai"/>
      <sheetName val="Km27' - Km278"/>
      <sheetName val="Bang VL"/>
      <sheetName val="VL(No V-c)"/>
      <sheetName val="Chitieu-dam cac loai"/>
      <sheetName val="DG Dam"/>
      <sheetName val="DG chung"/>
      <sheetName val="DGdg"/>
      <sheetName val="VL-dac chung"/>
      <sheetName val="CocKN1m"/>
      <sheetName val="Coc40x40cm"/>
      <sheetName val="CT 1md &amp; dau cong"/>
      <sheetName val="CT cong"/>
      <sheetName val="dg cong"/>
      <sheetName val="tmt4"/>
      <sheetName val="t3-01"/>
      <sheetName val="t4-01"/>
      <sheetName val="t5-01"/>
      <sheetName val="t6-01"/>
      <sheetName val="t7-01"/>
      <sheetName val="t8-01"/>
      <sheetName val="t9-01"/>
      <sheetName val="t10-01"/>
      <sheetName val="t11-01"/>
      <sheetName val="t12-"/>
      <sheetName val="t06"/>
      <sheetName val="t07"/>
      <sheetName val="t08"/>
      <sheetName val="t09"/>
      <sheetName val="0103"/>
      <sheetName val="0203"/>
      <sheetName val="th-nop"/>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ȴ0000000"/>
      <sheetName val="BangTH"/>
      <sheetName val="Xaylap "/>
      <sheetName val="Thietbi"/>
      <sheetName val="Diengiai"/>
      <sheetName val="Vanchuyen"/>
      <sheetName val="Oð mai 279"/>
      <sheetName val="mau kiem ke"/>
      <sheetName val="quyet toan HD 2000"/>
      <sheetName val="quyet toan hoa don 2001"/>
      <sheetName val="kiem ke hoa don 2001"/>
      <sheetName val="QUY III 02"/>
      <sheetName val="QUY IV 02"/>
      <sheetName val="QUYET TOAN 02"/>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Bao cao KQTH quy hoach 135"/>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LÇ_x0015_oppy"/>
      <sheetName val="cocB40 5B"/>
      <sheetName val="cocD50 9A"/>
      <sheetName val="cocD75 16"/>
      <sheetName val="coc B80 TD25"/>
      <sheetName val="P27 B80"/>
      <sheetName val="Coc23 B80"/>
      <sheetName val="cong B80 C4"/>
      <sheetName val="BKLBD"/>
      <sheetName val="vlct"/>
      <sheetName val="XXXXX\XX"/>
      <sheetName val="Cong ban 1,5_x0013_"/>
      <sheetName val="Áo"/>
      <sheetName val="Shedt1"/>
      <sheetName val="_x0012_0000000"/>
      <sheetName val="ADKT"/>
      <sheetName val="Km&quot;80"/>
      <sheetName val="xdcb 01-2003"/>
      <sheetName val="p0000000"/>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tong HOP TBA"/>
      <sheetName val="ÖCDD DZ 22"/>
      <sheetName val="KSTK0,4Ġ3 TBA"/>
      <sheetName val="THPDMoi  (2)"/>
      <sheetName val="TONG KE DZ 0.4 KV"/>
      <sheetName val="DUPA C"/>
      <sheetName val="GTTBA"/>
      <sheetName val="THTram"/>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KSTK0,4 ೼_xfffe_TBA"/>
      <sheetName val="Tong hop DZ &quot;2"/>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3">
          <cell r="Q23">
            <v>4340</v>
          </cell>
        </row>
        <row r="28">
          <cell r="Q28">
            <v>1364000</v>
          </cell>
        </row>
        <row r="29">
          <cell r="Q29">
            <v>6091</v>
          </cell>
        </row>
        <row r="30">
          <cell r="Q30">
            <v>3500</v>
          </cell>
        </row>
        <row r="40">
          <cell r="Q40">
            <v>4500</v>
          </cell>
        </row>
        <row r="45">
          <cell r="Q45">
            <v>4300</v>
          </cell>
        </row>
        <row r="47">
          <cell r="Q47">
            <v>10500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refreshError="1"/>
      <sheetData sheetId="62" refreshError="1"/>
      <sheetData sheetId="63" refreshError="1"/>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refreshError="1"/>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refreshError="1"/>
      <sheetData sheetId="306" refreshError="1"/>
      <sheetData sheetId="307" refreshError="1"/>
      <sheetData sheetId="308" refreshError="1"/>
      <sheetData sheetId="309"/>
      <sheetData sheetId="310"/>
      <sheetData sheetId="311" refreshError="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refreshError="1"/>
      <sheetData sheetId="374" refreshError="1"/>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sheetData sheetId="439" refreshError="1"/>
      <sheetData sheetId="440"/>
      <sheetData sheetId="441" refreshError="1"/>
      <sheetData sheetId="442" refreshError="1"/>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sheetData sheetId="477"/>
      <sheetData sheetId="478" refreshError="1"/>
      <sheetData sheetId="479"/>
      <sheetData sheetId="480" refreshError="1"/>
      <sheetData sheetId="481" refreshError="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refreshError="1"/>
      <sheetData sheetId="554" refreshError="1"/>
      <sheetData sheetId="555" refreshError="1"/>
      <sheetData sheetId="556" refreshError="1"/>
      <sheetData sheetId="557" refreshError="1"/>
      <sheetData sheetId="558"/>
      <sheetData sheetId="559" refreshError="1"/>
      <sheetData sheetId="560"/>
      <sheetData sheetId="561"/>
      <sheetData sheetId="562"/>
      <sheetData sheetId="563" refreshError="1"/>
      <sheetData sheetId="564" refreshError="1"/>
      <sheetData sheetId="565" refreshError="1"/>
      <sheetData sheetId="566" refreshError="1"/>
      <sheetData sheetId="567"/>
      <sheetData sheetId="568"/>
      <sheetData sheetId="569"/>
      <sheetData sheetId="570"/>
      <sheetData sheetId="571" refreshError="1"/>
      <sheetData sheetId="572"/>
      <sheetData sheetId="573" refreshError="1"/>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refreshError="1"/>
      <sheetData sheetId="586" refreshError="1"/>
      <sheetData sheetId="587" refreshError="1"/>
      <sheetData sheetId="588"/>
      <sheetData sheetId="589" refreshError="1"/>
      <sheetData sheetId="590"/>
      <sheetData sheetId="591" refreshError="1"/>
      <sheetData sheetId="592"/>
      <sheetData sheetId="593"/>
      <sheetData sheetId="594"/>
      <sheetData sheetId="595"/>
      <sheetData sheetId="596" refreshError="1"/>
      <sheetData sheetId="597"/>
      <sheetData sheetId="598" refreshError="1"/>
      <sheetData sheetId="599" refreshError="1"/>
      <sheetData sheetId="600"/>
      <sheetData sheetId="601"/>
      <sheetData sheetId="602" refreshError="1"/>
      <sheetData sheetId="603" refreshError="1"/>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sheetData sheetId="1132" refreshError="1"/>
      <sheetData sheetId="1133" refreshError="1"/>
      <sheetData sheetId="1134" refreshError="1"/>
      <sheetData sheetId="1135" refreshError="1"/>
      <sheetData sheetId="1136"/>
      <sheetData sheetId="113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P11">
            <v>45714</v>
          </cell>
        </row>
        <row r="12">
          <cell r="P12">
            <v>38095</v>
          </cell>
        </row>
        <row r="13">
          <cell r="P13">
            <v>51818</v>
          </cell>
        </row>
        <row r="18">
          <cell r="P18">
            <v>7286</v>
          </cell>
        </row>
        <row r="19">
          <cell r="P19">
            <v>8857</v>
          </cell>
        </row>
        <row r="23">
          <cell r="P23">
            <v>4727</v>
          </cell>
        </row>
        <row r="24">
          <cell r="P24">
            <v>1363636</v>
          </cell>
        </row>
        <row r="31">
          <cell r="P31">
            <v>69125</v>
          </cell>
        </row>
        <row r="32">
          <cell r="P32">
            <v>1364</v>
          </cell>
        </row>
        <row r="33">
          <cell r="P33">
            <v>373</v>
          </cell>
        </row>
        <row r="37">
          <cell r="P37">
            <v>2272.75</v>
          </cell>
        </row>
        <row r="46">
          <cell r="P46">
            <v>520</v>
          </cell>
        </row>
        <row r="54">
          <cell r="P54">
            <v>909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MTK"/>
      <sheetName val="SOKTMAY"/>
      <sheetName val="BCDPS"/>
      <sheetName val="BCDKT"/>
      <sheetName val="BCKQKD01"/>
      <sheetName val="BCKQKD02"/>
      <sheetName val="BCKQKD03"/>
      <sheetName val="BCLCTT"/>
      <sheetName val="BKMVao5-10%"/>
      <sheetName val="BKVAO0%"/>
      <sheetName val="BKMVAO0"/>
      <sheetName val="BKBRa"/>
      <sheetName val="TKHAIMOI"/>
      <sheetName val="SOCAITK"/>
      <sheetName val="VUNGDK"/>
      <sheetName val="NKTHUTIEN"/>
      <sheetName val="NKCHITIEN"/>
      <sheetName val="NKMHCHIU"/>
      <sheetName val="NKBHCHIU"/>
      <sheetName val="NKC"/>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ngke"/>
      <sheetName val="Lietke"/>
      <sheetName val="00000000"/>
      <sheetName val="10000000"/>
    </sheetNames>
    <sheetDataSet>
      <sheetData sheetId="0">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E9" t="str">
            <v/>
          </cell>
          <cell r="F9" t="str">
            <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t="str">
            <v/>
          </cell>
          <cell r="F10" t="str">
            <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row>
        <row r="12">
          <cell r="B12" t="str">
            <v>§T-20</v>
          </cell>
          <cell r="C12" t="str">
            <v>§ì th¼ng</v>
          </cell>
          <cell r="E12" t="str">
            <v/>
          </cell>
          <cell r="F12" t="str">
            <v/>
          </cell>
          <cell r="G12">
            <v>155</v>
          </cell>
          <cell r="H12">
            <v>1124</v>
          </cell>
          <cell r="I12">
            <v>146.82983348080185</v>
          </cell>
          <cell r="J12">
            <v>292</v>
          </cell>
          <cell r="L12" t="str">
            <v>3§D-1</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t="str">
            <v/>
          </cell>
          <cell r="F14" t="str">
            <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t="str">
            <v/>
          </cell>
          <cell r="F15" t="str">
            <v/>
          </cell>
          <cell r="G15">
            <v>165</v>
          </cell>
          <cell r="H15">
            <v>1576</v>
          </cell>
          <cell r="L15" t="str">
            <v>3§D-1</v>
          </cell>
          <cell r="N15" t="str">
            <v>§S-1</v>
          </cell>
          <cell r="O15" t="str">
            <v>6CR4-22</v>
          </cell>
          <cell r="P15" t="str">
            <v>2CR2-9</v>
          </cell>
          <cell r="Q15" t="str">
            <v>XT-1,2,3</v>
          </cell>
          <cell r="R15" t="str">
            <v>M26-36</v>
          </cell>
          <cell r="T15" t="str">
            <v>R4</v>
          </cell>
        </row>
        <row r="16">
          <cell r="B16" t="str">
            <v>§T-20</v>
          </cell>
          <cell r="C16" t="str">
            <v>§ì th¼ng</v>
          </cell>
          <cell r="E16" t="str">
            <v/>
          </cell>
          <cell r="F16" t="str">
            <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t="str">
            <v/>
          </cell>
          <cell r="F17" t="str">
            <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t="str">
            <v/>
          </cell>
          <cell r="F18" t="str">
            <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t="str">
            <v/>
          </cell>
          <cell r="F19" t="str">
            <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t="str">
            <v/>
          </cell>
          <cell r="F20" t="str">
            <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t="str">
            <v/>
          </cell>
          <cell r="F22" t="str">
            <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t="str">
            <v/>
          </cell>
          <cell r="F23" t="str">
            <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t="str">
            <v/>
          </cell>
          <cell r="F24" t="str">
            <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t="str">
            <v/>
          </cell>
          <cell r="F26" t="str">
            <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t="str">
            <v/>
          </cell>
          <cell r="F27" t="str">
            <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t="str">
            <v/>
          </cell>
          <cell r="F28" t="str">
            <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t="str">
            <v/>
          </cell>
          <cell r="F29" t="str">
            <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t="str">
            <v/>
          </cell>
          <cell r="F30" t="str">
            <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t="str">
            <v/>
          </cell>
          <cell r="F31" t="str">
            <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t="str">
            <v/>
          </cell>
          <cell r="F32" t="str">
            <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t="str">
            <v/>
          </cell>
          <cell r="F33" t="str">
            <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t="str">
            <v/>
          </cell>
          <cell r="F34" t="str">
            <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t="str">
            <v/>
          </cell>
          <cell r="F36" t="str">
            <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t="str">
            <v/>
          </cell>
          <cell r="F37" t="str">
            <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t="str">
            <v/>
          </cell>
          <cell r="F38" t="str">
            <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t="str">
            <v/>
          </cell>
          <cell r="F40" t="str">
            <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t="str">
            <v/>
          </cell>
          <cell r="F41" t="str">
            <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t="str">
            <v/>
          </cell>
          <cell r="F44" t="str">
            <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t="str">
            <v/>
          </cell>
          <cell r="F45" t="str">
            <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t="str">
            <v/>
          </cell>
          <cell r="F46" t="str">
            <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t="str">
            <v/>
          </cell>
          <cell r="F47" t="str">
            <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t="str">
            <v/>
          </cell>
          <cell r="F48" t="str">
            <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t="str">
            <v/>
          </cell>
          <cell r="F49" t="str">
            <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t="str">
            <v/>
          </cell>
          <cell r="F50" t="str">
            <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t="str">
            <v/>
          </cell>
          <cell r="F51" t="str">
            <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t="str">
            <v/>
          </cell>
          <cell r="F52" t="str">
            <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t="str">
            <v/>
          </cell>
          <cell r="F53" t="str">
            <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t="str">
            <v/>
          </cell>
          <cell r="F54" t="str">
            <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t="str">
            <v/>
          </cell>
          <cell r="F55" t="str">
            <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t="str">
            <v/>
          </cell>
          <cell r="F56" t="str">
            <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t="str">
            <v/>
          </cell>
          <cell r="F57" t="str">
            <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t="str">
            <v/>
          </cell>
          <cell r="F59" t="str">
            <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E60" t="str">
            <v/>
          </cell>
          <cell r="F60" t="str">
            <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t="str">
            <v/>
          </cell>
          <cell r="F61" t="str">
            <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t="str">
            <v/>
          </cell>
          <cell r="F68" t="str">
            <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t="str">
            <v/>
          </cell>
          <cell r="F69" t="str">
            <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t="str">
            <v/>
          </cell>
          <cell r="F70" t="str">
            <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t="str">
            <v/>
          </cell>
          <cell r="F72" t="str">
            <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t="str">
            <v/>
          </cell>
          <cell r="F73" t="str">
            <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t="str">
            <v/>
          </cell>
          <cell r="F74" t="str">
            <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t="str">
            <v/>
          </cell>
          <cell r="F76" t="str">
            <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t="str">
            <v/>
          </cell>
          <cell r="F77" t="str">
            <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t="str">
            <v/>
          </cell>
          <cell r="F78" t="str">
            <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t="str">
            <v/>
          </cell>
          <cell r="F79" t="str">
            <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t="str">
            <v/>
          </cell>
          <cell r="F80" t="str">
            <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t="str">
            <v/>
          </cell>
          <cell r="F82" t="str">
            <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t="str">
            <v/>
          </cell>
          <cell r="F83" t="str">
            <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t="str">
            <v/>
          </cell>
          <cell r="F84" t="str">
            <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t="str">
            <v/>
          </cell>
          <cell r="F85" t="str">
            <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t="str">
            <v/>
          </cell>
          <cell r="F87" t="str">
            <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t="str">
            <v/>
          </cell>
          <cell r="F88" t="str">
            <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t="str">
            <v/>
          </cell>
          <cell r="F89" t="str">
            <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t="str">
            <v/>
          </cell>
          <cell r="F90" t="str">
            <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t="str">
            <v/>
          </cell>
          <cell r="F91" t="str">
            <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t="str">
            <v/>
          </cell>
          <cell r="F93" t="str">
            <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t="str">
            <v/>
          </cell>
          <cell r="F94" t="str">
            <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t="str">
            <v/>
          </cell>
          <cell r="F96" t="str">
            <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t="str">
            <v/>
          </cell>
          <cell r="F97" t="str">
            <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t="str">
            <v/>
          </cell>
          <cell r="F99" t="str">
            <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t="str">
            <v/>
          </cell>
          <cell r="F100" t="str">
            <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t="str">
            <v/>
          </cell>
          <cell r="F101" t="str">
            <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t="str">
            <v/>
          </cell>
          <cell r="F103" t="str">
            <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t="str">
            <v/>
          </cell>
          <cell r="F104" t="str">
            <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t="str">
            <v/>
          </cell>
          <cell r="F105" t="str">
            <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t="str">
            <v/>
          </cell>
          <cell r="F106" t="str">
            <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t="str">
            <v/>
          </cell>
          <cell r="F107" t="str">
            <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t="str">
            <v/>
          </cell>
          <cell r="F108" t="str">
            <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t="str">
            <v/>
          </cell>
          <cell r="F110" t="str">
            <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t="str">
            <v/>
          </cell>
          <cell r="F111" t="str">
            <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t="str">
            <v/>
          </cell>
          <cell r="F113" t="str">
            <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t="str">
            <v/>
          </cell>
          <cell r="F114" t="str">
            <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t="str">
            <v/>
          </cell>
          <cell r="F115" t="str">
            <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t="str">
            <v/>
          </cell>
          <cell r="F116" t="str">
            <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t="str">
            <v/>
          </cell>
          <cell r="F117" t="str">
            <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t="str">
            <v/>
          </cell>
          <cell r="F121" t="str">
            <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t="str">
            <v/>
          </cell>
          <cell r="F123" t="str">
            <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t="str">
            <v/>
          </cell>
          <cell r="F126" t="str">
            <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t="str">
            <v/>
          </cell>
          <cell r="F127" t="str">
            <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t="str">
            <v/>
          </cell>
          <cell r="F128" t="str">
            <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
      <sheetName val="Equipment_(2)"/>
      <sheetName val="Cash-Flow-Estimates_"/>
      <sheetName val="Cash-Flow-Estimates__(2)"/>
      <sheetName val="Payment_(2)"/>
      <sheetName val="Equipment_(128)"/>
      <sheetName val="Equipment_(471)"/>
      <sheetName val="Equipment_(246)"/>
      <sheetName val="Equipment_(118)"/>
      <sheetName val="Monthdy-Eq"/>
      <sheetName val="nhan cong"/>
      <sheetName val="CHITIET"/>
      <sheetName val="TONGKE3p_"/>
      <sheetName val="Package1"/>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s>
    <sheetDataSet>
      <sheetData sheetId="0"/>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Chart1"/>
      <sheetName val="amp"/>
      <sheetName val=" CHU"/>
      <sheetName val="Chart4"/>
      <sheetName val="Chart5"/>
      <sheetName val="Chart6"/>
      <sheetName val="Chart7"/>
      <sheetName val="Chart8"/>
      <sheetName val="Chart9"/>
      <sheetName val="Sheet18"/>
      <sheetName val="XL4Poppy"/>
      <sheetName val="MTP"/>
      <sheetName val="MT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XL4Poppy"/>
      <sheetName val="Tienlg"/>
    </sheetNames>
    <sheetDataSet>
      <sheetData sheetId="0"/>
      <sheetData sheetId="1"/>
      <sheetData sheetId="2"/>
      <sheetData sheetId="3" refreshError="1">
        <row r="7">
          <cell r="E7">
            <v>12099</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DZ 22KV"/>
      <sheetName val="TT 22"/>
      <sheetName val="CT-BT"/>
      <sheetName val="VCBT"/>
      <sheetName val="VCDD"/>
      <sheetName val="KB"/>
      <sheetName val="00000000"/>
      <sheetName val="10000000"/>
      <sheetName val="XL4Poppy"/>
      <sheetName val="VC"/>
      <sheetName val="Chi tiet"/>
      <sheetName val="Du_lieu"/>
      <sheetName val="Sheet3"/>
      <sheetName val="KH-Q1,Q2,01"/>
      <sheetName val="CT35"/>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BC QTHD"/>
      <sheetName val="THSDHD QUY IV"/>
      <sheetName val="BKBL HH,DV"/>
      <sheetName val="TK TNCN"/>
      <sheetName val=".xls]PHIEU XAC MINH"/>
      <sheetName val=".xls]SO XAC MINH (TH)"/>
      <sheetName val="00000000"/>
      <sheetName val="XL4Poppy"/>
      <sheetName val="10000000"/>
      <sheetName val="20000000"/>
      <sheetName val=".xls_PHIEU XAC MINH"/>
      <sheetName val=".xls_SO XAC MINH (TH)"/>
    </sheetNames>
    <sheetDataSet>
      <sheetData sheetId="0"/>
      <sheetData sheetId="1" refreshError="1">
        <row r="2">
          <cell r="A2" t="str">
            <v>0600003563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Du thau"/>
      <sheetName val="QMCT"/>
      <sheetName val="Gia V.L"/>
      <sheetName val="MTP1"/>
      <sheetName val="DUTOAN"/>
      <sheetName val="Gia vat tu"/>
      <sheetName val="Config"/>
      <sheetName val="Tong hop kinh phi"/>
      <sheetName val="h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MTP1"/>
      <sheetName val="1VT"/>
      <sheetName val="1NC"/>
      <sheetName val="Sheet1"/>
      <sheetName val="NHOMVTU"/>
      <sheetName val="MTP_OLD"/>
      <sheetName val="CHITIET VL-NC-TT -1p"/>
      <sheetName val="QMCT"/>
      <sheetName val="CHITIET"/>
      <sheetName val="Tke"/>
      <sheetName val="CHITIET VL-NC"/>
      <sheetName val="Don gia III"/>
      <sheetName val="Don gia C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ngke"/>
      <sheetName val="cap1"/>
      <sheetName val="cap2"/>
      <sheetName val="cap3"/>
      <sheetName val="cap4"/>
      <sheetName val="da1"/>
      <sheetName val="da2"/>
      <sheetName val="Sheet1"/>
      <sheetName val="BT"/>
      <sheetName val="Sheet3"/>
      <sheetName val="00000000"/>
      <sheetName val="XL4Poppy"/>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Du thau"/>
      <sheetName val="Bia du toan"/>
      <sheetName val="DUTOAN1"/>
      <sheetName val="Chi tiet VL"/>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XXXXXXX"/>
      <sheetName val="XL4Test5"/>
      <sheetName val="XL4Test5 (2)"/>
      <sheetName val="XL4Test5 (3)"/>
      <sheetName val="XL4Test5 (4)"/>
      <sheetName val="XL4Test5 (5)"/>
      <sheetName val="XL4Test5 (6)"/>
      <sheetName val="XXXXPXXX"/>
      <sheetName val="PL4Test5 (4)"/>
      <sheetName val="Checksection1"/>
      <sheetName val="XXXw½ Ó"/>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 sach_CNV"/>
      <sheetName val="Sheet1"/>
      <sheetName val="Sheet2"/>
      <sheetName val="Sheet3"/>
      <sheetName val="XL4Poppy"/>
    </sheetNames>
    <sheetDataSet>
      <sheetData sheetId="0">
        <row r="1">
          <cell r="A1" t="str">
            <v>Hä vµ tªn</v>
          </cell>
          <cell r="B1" t="str">
            <v>Ngµy sinh</v>
          </cell>
          <cell r="C1" t="str">
            <v>nghÒ nghiÖp</v>
          </cell>
          <cell r="D1" t="str">
            <v>l­¬ng-cb</v>
          </cell>
          <cell r="E1" t="str">
            <v>HÖ sè</v>
          </cell>
          <cell r="F1" t="str">
            <v>phô cÊp</v>
          </cell>
          <cell r="G1" t="str">
            <v>m· sè</v>
          </cell>
        </row>
        <row r="2">
          <cell r="A2" t="str">
            <v>Bïi thÞ Oanh</v>
          </cell>
          <cell r="B2">
            <v>21629</v>
          </cell>
          <cell r="C2" t="str">
            <v>y tÕ</v>
          </cell>
          <cell r="D2">
            <v>508200</v>
          </cell>
          <cell r="E2">
            <v>2.42</v>
          </cell>
          <cell r="G2">
            <v>28</v>
          </cell>
        </row>
        <row r="3">
          <cell r="A3" t="str">
            <v>Ngä do·n O¸nh</v>
          </cell>
          <cell r="B3">
            <v>19977</v>
          </cell>
          <cell r="C3" t="str">
            <v>TP nh©n chÝnh</v>
          </cell>
          <cell r="D3">
            <v>945000</v>
          </cell>
          <cell r="E3">
            <v>4.0999999999999996</v>
          </cell>
          <cell r="F3">
            <v>0.4</v>
          </cell>
          <cell r="G3">
            <v>3</v>
          </cell>
        </row>
        <row r="4">
          <cell r="A4" t="str">
            <v>TrÇn v¨n An</v>
          </cell>
          <cell r="B4">
            <v>19450</v>
          </cell>
          <cell r="C4" t="str">
            <v>l¸i cÈu</v>
          </cell>
          <cell r="D4">
            <v>644700</v>
          </cell>
          <cell r="E4">
            <v>3.07</v>
          </cell>
          <cell r="G4">
            <v>17</v>
          </cell>
        </row>
        <row r="5">
          <cell r="A5" t="str">
            <v>Lª ngäc Anh</v>
          </cell>
          <cell r="B5">
            <v>26725</v>
          </cell>
          <cell r="C5" t="str">
            <v>KÝch kÐo</v>
          </cell>
          <cell r="D5">
            <v>522900.00000000006</v>
          </cell>
          <cell r="E5">
            <v>2.4900000000000002</v>
          </cell>
          <cell r="G5">
            <v>421</v>
          </cell>
        </row>
        <row r="6">
          <cell r="A6" t="str">
            <v>TrÇn thÞ Anh</v>
          </cell>
          <cell r="B6">
            <v>24614</v>
          </cell>
          <cell r="C6" t="str">
            <v>L§PT</v>
          </cell>
          <cell r="D6">
            <v>340200</v>
          </cell>
          <cell r="E6">
            <v>1.62</v>
          </cell>
          <cell r="G6">
            <v>311</v>
          </cell>
        </row>
        <row r="7">
          <cell r="A7" t="str">
            <v>Phan Anh</v>
          </cell>
          <cell r="B7">
            <v>28683</v>
          </cell>
          <cell r="C7" t="str">
            <v>Kü s­ cÇu</v>
          </cell>
          <cell r="D7">
            <v>373800</v>
          </cell>
          <cell r="E7">
            <v>1.78</v>
          </cell>
          <cell r="G7">
            <v>885</v>
          </cell>
        </row>
        <row r="8">
          <cell r="A8" t="str">
            <v>Hoµng ngäc ¸nh</v>
          </cell>
          <cell r="B8">
            <v>28667</v>
          </cell>
          <cell r="C8" t="str">
            <v>Kü s­ m¸y</v>
          </cell>
          <cell r="D8">
            <v>373800</v>
          </cell>
          <cell r="E8">
            <v>1.78</v>
          </cell>
          <cell r="G8">
            <v>912</v>
          </cell>
        </row>
        <row r="9">
          <cell r="A9" t="str">
            <v>Ph¹m ®øc Bé</v>
          </cell>
          <cell r="B9">
            <v>21956</v>
          </cell>
          <cell r="C9" t="str">
            <v>tµi vô</v>
          </cell>
          <cell r="D9">
            <v>562800</v>
          </cell>
          <cell r="E9">
            <v>2.68</v>
          </cell>
          <cell r="G9">
            <v>46</v>
          </cell>
        </row>
        <row r="10">
          <cell r="A10" t="str">
            <v>L¹i ngäc Bé</v>
          </cell>
          <cell r="B10">
            <v>27696</v>
          </cell>
          <cell r="C10" t="str">
            <v>KÝch kÐo</v>
          </cell>
          <cell r="D10">
            <v>428400</v>
          </cell>
          <cell r="E10">
            <v>2.04</v>
          </cell>
          <cell r="G10">
            <v>561</v>
          </cell>
        </row>
        <row r="11">
          <cell r="A11" t="str">
            <v>NguyÔn h÷u Ba</v>
          </cell>
          <cell r="B11">
            <v>20746</v>
          </cell>
          <cell r="C11" t="str">
            <v>Hµn</v>
          </cell>
          <cell r="D11">
            <v>724500</v>
          </cell>
          <cell r="E11">
            <v>3.45</v>
          </cell>
          <cell r="G11">
            <v>178</v>
          </cell>
        </row>
        <row r="12">
          <cell r="A12" t="str">
            <v>NguyÔn thÞ BÐ</v>
          </cell>
          <cell r="B12">
            <v>20326</v>
          </cell>
          <cell r="C12" t="str">
            <v>TB nhµ trÎ</v>
          </cell>
          <cell r="D12">
            <v>632100</v>
          </cell>
          <cell r="E12">
            <v>3.01</v>
          </cell>
          <cell r="G12">
            <v>21</v>
          </cell>
        </row>
        <row r="13">
          <cell r="A13" t="str">
            <v>NguyÔn thÞ BÐ-B</v>
          </cell>
          <cell r="B13">
            <v>21825</v>
          </cell>
          <cell r="C13" t="str">
            <v>nhµ trÎ</v>
          </cell>
          <cell r="D13">
            <v>482999.99999999994</v>
          </cell>
          <cell r="E13">
            <v>2.2999999999999998</v>
          </cell>
          <cell r="G13">
            <v>304</v>
          </cell>
        </row>
        <row r="14">
          <cell r="A14" t="str">
            <v>Bïi thÞ BÐ</v>
          </cell>
          <cell r="B14">
            <v>19444</v>
          </cell>
          <cell r="C14" t="str">
            <v>L§PT</v>
          </cell>
          <cell r="D14">
            <v>560700</v>
          </cell>
          <cell r="E14">
            <v>2.67</v>
          </cell>
          <cell r="G14">
            <v>323</v>
          </cell>
        </row>
        <row r="15">
          <cell r="A15" t="str">
            <v>L­u v¨n B¾c</v>
          </cell>
          <cell r="B15">
            <v>29365</v>
          </cell>
          <cell r="C15" t="str">
            <v>KÝch kÐo</v>
          </cell>
          <cell r="D15">
            <v>384300</v>
          </cell>
          <cell r="E15">
            <v>1.83</v>
          </cell>
          <cell r="G15">
            <v>842</v>
          </cell>
        </row>
        <row r="16">
          <cell r="A16" t="str">
            <v>NguyÔn v¨n Bµi</v>
          </cell>
          <cell r="B16">
            <v>27154</v>
          </cell>
          <cell r="C16" t="str">
            <v>§iÖn</v>
          </cell>
          <cell r="D16">
            <v>489300</v>
          </cell>
          <cell r="E16">
            <v>2.33</v>
          </cell>
          <cell r="G16">
            <v>412</v>
          </cell>
        </row>
        <row r="17">
          <cell r="A17" t="str">
            <v>TrÇn xu©n B¶n</v>
          </cell>
          <cell r="B17">
            <v>29318</v>
          </cell>
          <cell r="C17" t="str">
            <v>S¾t</v>
          </cell>
          <cell r="D17">
            <v>325500</v>
          </cell>
          <cell r="E17">
            <v>1.55</v>
          </cell>
          <cell r="G17">
            <v>741</v>
          </cell>
        </row>
        <row r="18">
          <cell r="A18" t="str">
            <v>Ng« v¨n Bèn</v>
          </cell>
          <cell r="B18">
            <v>24301</v>
          </cell>
          <cell r="C18" t="str">
            <v>S¾t</v>
          </cell>
          <cell r="D18">
            <v>596400</v>
          </cell>
          <cell r="E18">
            <v>2.84</v>
          </cell>
          <cell r="G18">
            <v>359</v>
          </cell>
        </row>
        <row r="19">
          <cell r="A19" t="str">
            <v>T¹ xu©n Bèn</v>
          </cell>
          <cell r="B19">
            <v>23453</v>
          </cell>
          <cell r="C19" t="str">
            <v>KÝch kÐo</v>
          </cell>
          <cell r="D19">
            <v>640500</v>
          </cell>
          <cell r="E19">
            <v>3.05</v>
          </cell>
          <cell r="G19">
            <v>379</v>
          </cell>
        </row>
        <row r="20">
          <cell r="A20" t="str">
            <v>TrÇn v¨n BÝch</v>
          </cell>
          <cell r="B20">
            <v>23100</v>
          </cell>
          <cell r="C20" t="str">
            <v>vËn hµnh</v>
          </cell>
          <cell r="D20">
            <v>596400</v>
          </cell>
          <cell r="E20">
            <v>2.84</v>
          </cell>
          <cell r="G20">
            <v>390</v>
          </cell>
        </row>
        <row r="21">
          <cell r="A21" t="str">
            <v>Bïi h÷u Biªn</v>
          </cell>
          <cell r="B21">
            <v>17547</v>
          </cell>
          <cell r="C21" t="str">
            <v>vËn hµnh</v>
          </cell>
          <cell r="D21">
            <v>489300</v>
          </cell>
          <cell r="E21">
            <v>2.33</v>
          </cell>
          <cell r="G21">
            <v>384</v>
          </cell>
        </row>
        <row r="22">
          <cell r="A22" t="str">
            <v>§ç v¨n B¸ch</v>
          </cell>
          <cell r="B22">
            <v>28129</v>
          </cell>
          <cell r="C22" t="str">
            <v>L¸i xóc</v>
          </cell>
          <cell r="D22">
            <v>361200</v>
          </cell>
          <cell r="E22">
            <v>1.72</v>
          </cell>
          <cell r="G22">
            <v>777</v>
          </cell>
        </row>
        <row r="23">
          <cell r="A23" t="str">
            <v>Lª tuÊn B¸ch</v>
          </cell>
          <cell r="B23">
            <v>21562</v>
          </cell>
          <cell r="C23" t="str">
            <v>b¶o vÖ</v>
          </cell>
          <cell r="D23">
            <v>562800</v>
          </cell>
          <cell r="E23">
            <v>2.68</v>
          </cell>
          <cell r="G23">
            <v>82</v>
          </cell>
        </row>
        <row r="24">
          <cell r="A24" t="str">
            <v>NguyÔn c«ng B»ng</v>
          </cell>
          <cell r="B24">
            <v>27833</v>
          </cell>
          <cell r="C24" t="str">
            <v>KÝch kÐo</v>
          </cell>
          <cell r="D24">
            <v>384300</v>
          </cell>
          <cell r="E24">
            <v>1.83</v>
          </cell>
          <cell r="G24">
            <v>496</v>
          </cell>
        </row>
        <row r="25">
          <cell r="A25" t="str">
            <v>NguyÔn v¨n B»ng</v>
          </cell>
          <cell r="B25">
            <v>26465</v>
          </cell>
          <cell r="C25" t="str">
            <v>KÝch kÐo</v>
          </cell>
          <cell r="D25">
            <v>522900.00000000006</v>
          </cell>
          <cell r="E25">
            <v>2.4900000000000002</v>
          </cell>
          <cell r="G25">
            <v>108</v>
          </cell>
        </row>
        <row r="26">
          <cell r="A26" t="str">
            <v>Tr­¬ng thÞ B»ng</v>
          </cell>
          <cell r="B26">
            <v>18397</v>
          </cell>
          <cell r="C26" t="str">
            <v>kü thuËt</v>
          </cell>
          <cell r="D26">
            <v>562800</v>
          </cell>
          <cell r="E26">
            <v>2.68</v>
          </cell>
          <cell r="G26">
            <v>263</v>
          </cell>
        </row>
        <row r="27">
          <cell r="A27" t="str">
            <v>§µo xu©n B×nh</v>
          </cell>
          <cell r="B27">
            <v>27822</v>
          </cell>
          <cell r="C27" t="str">
            <v>l¸i xe</v>
          </cell>
          <cell r="D27">
            <v>403200</v>
          </cell>
          <cell r="E27">
            <v>1.92</v>
          </cell>
          <cell r="G27">
            <v>474</v>
          </cell>
        </row>
        <row r="28">
          <cell r="A28" t="str">
            <v>NguyÔn h÷u B×nh</v>
          </cell>
          <cell r="B28">
            <v>20700</v>
          </cell>
          <cell r="C28" t="str">
            <v>kÝch kÐo</v>
          </cell>
          <cell r="D28">
            <v>640500</v>
          </cell>
          <cell r="E28">
            <v>3.05</v>
          </cell>
          <cell r="G28">
            <v>351</v>
          </cell>
        </row>
        <row r="29">
          <cell r="A29" t="str">
            <v>NguyÔn thanh B×nh</v>
          </cell>
          <cell r="B29">
            <v>27462</v>
          </cell>
          <cell r="C29" t="str">
            <v>Hµn</v>
          </cell>
          <cell r="D29">
            <v>403200</v>
          </cell>
          <cell r="E29">
            <v>1.92</v>
          </cell>
          <cell r="G29">
            <v>410</v>
          </cell>
        </row>
        <row r="30">
          <cell r="A30" t="str">
            <v>NguyÔn v¨n B×nh</v>
          </cell>
          <cell r="B30">
            <v>20730</v>
          </cell>
          <cell r="C30" t="str">
            <v>§iÖn</v>
          </cell>
          <cell r="D30">
            <v>596400</v>
          </cell>
          <cell r="E30">
            <v>2.84</v>
          </cell>
          <cell r="G30">
            <v>240</v>
          </cell>
        </row>
        <row r="31">
          <cell r="A31" t="str">
            <v>Phan quèc B×nh</v>
          </cell>
          <cell r="B31">
            <v>27303</v>
          </cell>
          <cell r="C31" t="str">
            <v>kÝch kÐo</v>
          </cell>
          <cell r="D31">
            <v>428400</v>
          </cell>
          <cell r="E31">
            <v>2.04</v>
          </cell>
          <cell r="G31">
            <v>417</v>
          </cell>
        </row>
        <row r="32">
          <cell r="A32" t="str">
            <v>Ph¹m v¨n B×nh</v>
          </cell>
          <cell r="B32">
            <v>19658</v>
          </cell>
          <cell r="C32" t="str">
            <v>l¸i xóc</v>
          </cell>
          <cell r="D32">
            <v>596400</v>
          </cell>
          <cell r="E32">
            <v>2.84</v>
          </cell>
          <cell r="G32">
            <v>387</v>
          </cell>
        </row>
        <row r="33">
          <cell r="A33" t="str">
            <v>NguyÔn th¸i B×nh</v>
          </cell>
          <cell r="B33">
            <v>27096</v>
          </cell>
          <cell r="C33" t="str">
            <v>kü thuËt</v>
          </cell>
          <cell r="D33">
            <v>470399.99999999994</v>
          </cell>
          <cell r="E33">
            <v>1.94</v>
          </cell>
          <cell r="F33">
            <v>0.3</v>
          </cell>
          <cell r="G33">
            <v>541</v>
          </cell>
        </row>
        <row r="34">
          <cell r="A34" t="str">
            <v>NguyÔn tuÊn B×nh</v>
          </cell>
          <cell r="B34">
            <v>27224</v>
          </cell>
          <cell r="C34" t="str">
            <v>Hµn</v>
          </cell>
          <cell r="D34">
            <v>361200</v>
          </cell>
          <cell r="E34">
            <v>1.72</v>
          </cell>
          <cell r="G34">
            <v>573</v>
          </cell>
        </row>
        <row r="35">
          <cell r="A35" t="str">
            <v>§oµn xu©n B×nh</v>
          </cell>
          <cell r="B35">
            <v>28599</v>
          </cell>
          <cell r="C35" t="str">
            <v>KÝch kÐo</v>
          </cell>
          <cell r="D35">
            <v>384300</v>
          </cell>
          <cell r="E35">
            <v>1.83</v>
          </cell>
          <cell r="G35">
            <v>653</v>
          </cell>
        </row>
        <row r="36">
          <cell r="A36" t="str">
            <v>TrÞnh Duy B×nh</v>
          </cell>
          <cell r="B36">
            <v>22010</v>
          </cell>
          <cell r="C36" t="str">
            <v>söa ch÷a</v>
          </cell>
          <cell r="D36">
            <v>489300</v>
          </cell>
          <cell r="E36">
            <v>2.33</v>
          </cell>
          <cell r="G36">
            <v>761</v>
          </cell>
        </row>
        <row r="37">
          <cell r="A37" t="str">
            <v>TrÇn h÷u B×nh</v>
          </cell>
          <cell r="B37">
            <v>29606</v>
          </cell>
          <cell r="C37" t="str">
            <v>S¾t</v>
          </cell>
          <cell r="D37">
            <v>361200</v>
          </cell>
          <cell r="E37">
            <v>1.72</v>
          </cell>
          <cell r="G37">
            <v>805</v>
          </cell>
        </row>
        <row r="38">
          <cell r="A38" t="str">
            <v>V­¬ng quèc B×nh</v>
          </cell>
          <cell r="B38">
            <v>27718</v>
          </cell>
          <cell r="C38" t="str">
            <v>Kü thuËt</v>
          </cell>
          <cell r="D38">
            <v>373800</v>
          </cell>
          <cell r="E38">
            <v>1.78</v>
          </cell>
          <cell r="G38">
            <v>909</v>
          </cell>
        </row>
        <row r="39">
          <cell r="A39" t="str">
            <v>NguyÔn quèc Cò</v>
          </cell>
          <cell r="B39">
            <v>21962</v>
          </cell>
          <cell r="C39" t="str">
            <v>söa ch÷a</v>
          </cell>
          <cell r="D39">
            <v>489300</v>
          </cell>
          <cell r="E39">
            <v>2.33</v>
          </cell>
          <cell r="G39">
            <v>275</v>
          </cell>
        </row>
        <row r="40">
          <cell r="A40" t="str">
            <v>§µo v¨n Cöu</v>
          </cell>
          <cell r="B40">
            <v>25637</v>
          </cell>
          <cell r="C40" t="str">
            <v>kÝch kÐo</v>
          </cell>
          <cell r="D40">
            <v>384300</v>
          </cell>
          <cell r="E40">
            <v>1.83</v>
          </cell>
          <cell r="G40">
            <v>549</v>
          </cell>
        </row>
        <row r="41">
          <cell r="A41" t="str">
            <v>NguyÔn xu©n CÇn</v>
          </cell>
          <cell r="B41">
            <v>19499</v>
          </cell>
          <cell r="C41" t="str">
            <v>l¸i tÇu</v>
          </cell>
          <cell r="D41">
            <v>617400</v>
          </cell>
          <cell r="E41">
            <v>2.94</v>
          </cell>
          <cell r="G41">
            <v>393</v>
          </cell>
        </row>
        <row r="42">
          <cell r="A42" t="str">
            <v>NguyÔn v¨n CÇu</v>
          </cell>
          <cell r="B42">
            <v>19913</v>
          </cell>
          <cell r="C42" t="str">
            <v>kÝch kÐo</v>
          </cell>
          <cell r="D42">
            <v>640500</v>
          </cell>
          <cell r="E42">
            <v>3.05</v>
          </cell>
          <cell r="G42">
            <v>115</v>
          </cell>
        </row>
        <row r="43">
          <cell r="A43" t="str">
            <v>NguyÔn thÞ Cµo</v>
          </cell>
          <cell r="B43">
            <v>20669</v>
          </cell>
          <cell r="C43" t="str">
            <v>kü thuËt</v>
          </cell>
          <cell r="D43">
            <v>562800</v>
          </cell>
          <cell r="E43">
            <v>2.68</v>
          </cell>
          <cell r="G43">
            <v>34</v>
          </cell>
        </row>
        <row r="44">
          <cell r="A44" t="str">
            <v>Lª thanh C¶i</v>
          </cell>
          <cell r="B44">
            <v>27919</v>
          </cell>
          <cell r="C44" t="str">
            <v>S¾t</v>
          </cell>
          <cell r="D44">
            <v>361200</v>
          </cell>
          <cell r="E44">
            <v>1.72</v>
          </cell>
          <cell r="G44">
            <v>755</v>
          </cell>
        </row>
        <row r="45">
          <cell r="A45" t="str">
            <v>NguyÔn c«ng CÈn</v>
          </cell>
          <cell r="B45">
            <v>23508</v>
          </cell>
          <cell r="C45" t="str">
            <v>S¾t</v>
          </cell>
          <cell r="D45">
            <v>596400</v>
          </cell>
          <cell r="E45">
            <v>2.84</v>
          </cell>
          <cell r="G45">
            <v>211</v>
          </cell>
        </row>
        <row r="46">
          <cell r="A46" t="str">
            <v>Hå v¨n CÇm</v>
          </cell>
          <cell r="B46">
            <v>22037</v>
          </cell>
          <cell r="C46" t="str">
            <v>kÝch kÐo</v>
          </cell>
          <cell r="D46">
            <v>640500</v>
          </cell>
          <cell r="E46">
            <v>3.05</v>
          </cell>
          <cell r="G46">
            <v>114</v>
          </cell>
        </row>
        <row r="47">
          <cell r="A47" t="str">
            <v>Lª thÕ C¶nh</v>
          </cell>
          <cell r="B47">
            <v>27165</v>
          </cell>
          <cell r="C47" t="str">
            <v>S¾t</v>
          </cell>
          <cell r="D47">
            <v>403200</v>
          </cell>
          <cell r="E47">
            <v>1.92</v>
          </cell>
          <cell r="G47">
            <v>513</v>
          </cell>
        </row>
        <row r="48">
          <cell r="A48" t="str">
            <v>NguyÔn v¨n C¶nh</v>
          </cell>
          <cell r="B48">
            <v>28113</v>
          </cell>
          <cell r="C48" t="str">
            <v>kÝch kÐo</v>
          </cell>
          <cell r="D48">
            <v>428400</v>
          </cell>
          <cell r="E48">
            <v>2.04</v>
          </cell>
          <cell r="G48">
            <v>416</v>
          </cell>
        </row>
        <row r="49">
          <cell r="A49" t="str">
            <v>NguyÔn v¨n C¸ch</v>
          </cell>
          <cell r="B49">
            <v>19379</v>
          </cell>
          <cell r="C49" t="str">
            <v>kÝch kÐo</v>
          </cell>
          <cell r="D49">
            <v>640500</v>
          </cell>
          <cell r="E49">
            <v>3.05</v>
          </cell>
          <cell r="G49">
            <v>72</v>
          </cell>
        </row>
        <row r="50">
          <cell r="A50" t="str">
            <v>NguyÔn v¨n C¸ch</v>
          </cell>
          <cell r="B50">
            <v>28434</v>
          </cell>
          <cell r="C50" t="str">
            <v>S¾t</v>
          </cell>
          <cell r="D50">
            <v>403200</v>
          </cell>
          <cell r="E50">
            <v>1.92</v>
          </cell>
          <cell r="G50">
            <v>556</v>
          </cell>
        </row>
        <row r="51">
          <cell r="A51" t="str">
            <v>Ph¹m thµnh C«ng</v>
          </cell>
          <cell r="B51">
            <v>27915</v>
          </cell>
          <cell r="C51" t="str">
            <v>tµi vô</v>
          </cell>
          <cell r="D51">
            <v>424200</v>
          </cell>
          <cell r="E51">
            <v>2.02</v>
          </cell>
          <cell r="G51">
            <v>604</v>
          </cell>
        </row>
        <row r="52">
          <cell r="A52" t="str">
            <v>NguyÔn v¨n C«ng</v>
          </cell>
          <cell r="B52">
            <v>23480</v>
          </cell>
          <cell r="C52" t="str">
            <v>l¸i xe</v>
          </cell>
          <cell r="D52">
            <v>644700</v>
          </cell>
          <cell r="E52">
            <v>3.07</v>
          </cell>
          <cell r="G52">
            <v>66</v>
          </cell>
        </row>
        <row r="53">
          <cell r="A53" t="str">
            <v>NguyÔn xu©n C«ng</v>
          </cell>
          <cell r="B53">
            <v>21413</v>
          </cell>
          <cell r="C53" t="str">
            <v>kÝch kÐo</v>
          </cell>
          <cell r="D53">
            <v>640500</v>
          </cell>
          <cell r="E53">
            <v>3.05</v>
          </cell>
          <cell r="G53">
            <v>187</v>
          </cell>
        </row>
        <row r="54">
          <cell r="A54" t="str">
            <v>NguyÔn chÝ C«ng</v>
          </cell>
          <cell r="B54">
            <v>28496</v>
          </cell>
          <cell r="C54" t="str">
            <v>thèng kª</v>
          </cell>
          <cell r="D54">
            <v>331800</v>
          </cell>
          <cell r="E54">
            <v>1.58</v>
          </cell>
          <cell r="G54">
            <v>593</v>
          </cell>
        </row>
        <row r="55">
          <cell r="A55" t="str">
            <v>NguyÔn v¨n C«ng</v>
          </cell>
          <cell r="B55">
            <v>28712</v>
          </cell>
          <cell r="C55" t="str">
            <v>§iÖn</v>
          </cell>
          <cell r="D55">
            <v>361200</v>
          </cell>
          <cell r="E55">
            <v>1.72</v>
          </cell>
          <cell r="G55">
            <v>765</v>
          </cell>
        </row>
        <row r="56">
          <cell r="A56" t="str">
            <v>ThiÒu v¨n C­¬ng</v>
          </cell>
          <cell r="B56">
            <v>27836</v>
          </cell>
          <cell r="C56" t="str">
            <v>kÝch kÐo</v>
          </cell>
          <cell r="D56">
            <v>384300</v>
          </cell>
          <cell r="E56">
            <v>1.83</v>
          </cell>
          <cell r="G56">
            <v>626</v>
          </cell>
        </row>
        <row r="57">
          <cell r="A57" t="str">
            <v>Bïi ®øc C­¬ng</v>
          </cell>
          <cell r="B57">
            <v>15052</v>
          </cell>
          <cell r="C57" t="str">
            <v>TP kÕ ho¹ch</v>
          </cell>
          <cell r="D57">
            <v>1062600</v>
          </cell>
          <cell r="E57">
            <v>4.66</v>
          </cell>
          <cell r="F57">
            <v>0.4</v>
          </cell>
          <cell r="G57">
            <v>48</v>
          </cell>
        </row>
        <row r="58">
          <cell r="A58" t="str">
            <v>NguyÔn cao C­êng</v>
          </cell>
          <cell r="B58">
            <v>27678</v>
          </cell>
          <cell r="C58" t="str">
            <v>kÝch kÐo</v>
          </cell>
          <cell r="D58">
            <v>428400</v>
          </cell>
          <cell r="E58">
            <v>2.04</v>
          </cell>
          <cell r="G58">
            <v>449</v>
          </cell>
        </row>
        <row r="59">
          <cell r="A59" t="str">
            <v>NguyÔn m¹nh C­êng</v>
          </cell>
          <cell r="B59">
            <v>28298</v>
          </cell>
          <cell r="C59" t="str">
            <v>kÝch kÐo</v>
          </cell>
          <cell r="D59">
            <v>428400</v>
          </cell>
          <cell r="E59">
            <v>2.04</v>
          </cell>
          <cell r="G59">
            <v>420</v>
          </cell>
        </row>
        <row r="60">
          <cell r="A60" t="str">
            <v>NguyÔn ngäc C­êng</v>
          </cell>
          <cell r="B60">
            <v>22272</v>
          </cell>
          <cell r="C60" t="str">
            <v>vËn hµnh</v>
          </cell>
          <cell r="D60">
            <v>596400</v>
          </cell>
          <cell r="E60">
            <v>2.84</v>
          </cell>
          <cell r="G60">
            <v>238</v>
          </cell>
        </row>
        <row r="61">
          <cell r="A61" t="str">
            <v>Vò m¹nh C­êng</v>
          </cell>
          <cell r="B61">
            <v>26403</v>
          </cell>
          <cell r="C61" t="str">
            <v>kÝch kÐo</v>
          </cell>
          <cell r="D61">
            <v>428400</v>
          </cell>
          <cell r="E61">
            <v>2.04</v>
          </cell>
          <cell r="G61">
            <v>190</v>
          </cell>
        </row>
        <row r="62">
          <cell r="A62" t="str">
            <v>NguyÔn ®øc C­êng</v>
          </cell>
          <cell r="B62">
            <v>27780</v>
          </cell>
          <cell r="C62" t="str">
            <v>kÝch kÐo</v>
          </cell>
          <cell r="D62">
            <v>428400</v>
          </cell>
          <cell r="E62">
            <v>2.04</v>
          </cell>
          <cell r="G62">
            <v>415</v>
          </cell>
        </row>
        <row r="63">
          <cell r="A63" t="str">
            <v>NguyÔn duy  C­êng</v>
          </cell>
          <cell r="B63">
            <v>28178</v>
          </cell>
          <cell r="C63" t="str">
            <v>§iÖn</v>
          </cell>
          <cell r="D63">
            <v>403200</v>
          </cell>
          <cell r="E63">
            <v>1.92</v>
          </cell>
          <cell r="G63">
            <v>529</v>
          </cell>
        </row>
        <row r="64">
          <cell r="A64" t="str">
            <v>NguyÔn c«ng C­êng</v>
          </cell>
          <cell r="B64">
            <v>24649</v>
          </cell>
          <cell r="C64" t="str">
            <v>tµi vô</v>
          </cell>
          <cell r="D64">
            <v>357000</v>
          </cell>
          <cell r="E64">
            <v>1.7</v>
          </cell>
          <cell r="G64">
            <v>434</v>
          </cell>
        </row>
        <row r="65">
          <cell r="A65" t="str">
            <v>Ng« m¹nh  C­êng</v>
          </cell>
          <cell r="B65">
            <v>25769</v>
          </cell>
          <cell r="C65" t="str">
            <v>kü thuËt</v>
          </cell>
          <cell r="D65">
            <v>537599.99999999988</v>
          </cell>
          <cell r="E65">
            <v>2.2599999999999998</v>
          </cell>
          <cell r="F65">
            <v>0.3</v>
          </cell>
          <cell r="G65">
            <v>36</v>
          </cell>
        </row>
        <row r="66">
          <cell r="A66" t="str">
            <v>§ång ®øc C­êng</v>
          </cell>
          <cell r="B66">
            <v>26762</v>
          </cell>
          <cell r="C66" t="str">
            <v xml:space="preserve">s¾t </v>
          </cell>
          <cell r="D66">
            <v>361200</v>
          </cell>
          <cell r="E66">
            <v>1.72</v>
          </cell>
          <cell r="G66">
            <v>732</v>
          </cell>
        </row>
        <row r="67">
          <cell r="A67" t="str">
            <v>NguyÔn Kh¾c C­êng</v>
          </cell>
          <cell r="B67">
            <v>30336</v>
          </cell>
          <cell r="C67" t="str">
            <v xml:space="preserve">s¾t </v>
          </cell>
          <cell r="D67">
            <v>361200</v>
          </cell>
          <cell r="E67">
            <v>1.72</v>
          </cell>
          <cell r="G67">
            <v>836</v>
          </cell>
        </row>
        <row r="68">
          <cell r="A68" t="str">
            <v>Ph¹m ngäc C­êng</v>
          </cell>
          <cell r="B68">
            <v>30659</v>
          </cell>
          <cell r="C68" t="str">
            <v>kich kÐo</v>
          </cell>
          <cell r="D68">
            <v>384300</v>
          </cell>
          <cell r="E68">
            <v>1.83</v>
          </cell>
          <cell r="G68">
            <v>871</v>
          </cell>
        </row>
        <row r="69">
          <cell r="A69" t="str">
            <v>NguyÔn m¹nh C­êng</v>
          </cell>
          <cell r="B69">
            <v>29504</v>
          </cell>
          <cell r="C69" t="str">
            <v>kich kÐo</v>
          </cell>
          <cell r="D69">
            <v>384300</v>
          </cell>
          <cell r="E69">
            <v>1.83</v>
          </cell>
          <cell r="G69">
            <v>894</v>
          </cell>
        </row>
        <row r="70">
          <cell r="A70" t="str">
            <v>Ph¹m thÞ chi</v>
          </cell>
          <cell r="B70">
            <v>21680</v>
          </cell>
          <cell r="C70" t="str">
            <v>CÊp d­ìng</v>
          </cell>
          <cell r="D70">
            <v>573300</v>
          </cell>
          <cell r="E70">
            <v>2.73</v>
          </cell>
          <cell r="G70">
            <v>14</v>
          </cell>
        </row>
        <row r="71">
          <cell r="A71" t="str">
            <v>Vò v¨n Chñ</v>
          </cell>
          <cell r="B71">
            <v>26731</v>
          </cell>
          <cell r="C71" t="str">
            <v>kÝch kÐo</v>
          </cell>
          <cell r="D71">
            <v>428400</v>
          </cell>
          <cell r="E71">
            <v>2.04</v>
          </cell>
          <cell r="G71">
            <v>494</v>
          </cell>
        </row>
        <row r="72">
          <cell r="A72" t="str">
            <v>TrÇn v¨n Ch¾t</v>
          </cell>
          <cell r="B72">
            <v>17694</v>
          </cell>
          <cell r="C72" t="str">
            <v>L¸i xe</v>
          </cell>
          <cell r="D72">
            <v>644700</v>
          </cell>
          <cell r="E72">
            <v>3.07</v>
          </cell>
          <cell r="G72">
            <v>63</v>
          </cell>
        </row>
        <row r="73">
          <cell r="A73" t="str">
            <v>Ph¹m thÞ ChÐn</v>
          </cell>
          <cell r="B73">
            <v>21106</v>
          </cell>
          <cell r="C73" t="str">
            <v>CÊp d­ìng</v>
          </cell>
          <cell r="D73">
            <v>560700</v>
          </cell>
          <cell r="E73">
            <v>2.67</v>
          </cell>
          <cell r="G73">
            <v>316</v>
          </cell>
        </row>
        <row r="74">
          <cell r="A74" t="str">
            <v>NguyÔn v¨n Chøc</v>
          </cell>
          <cell r="B74">
            <v>25172</v>
          </cell>
          <cell r="C74" t="str">
            <v>KÝch kÐo</v>
          </cell>
          <cell r="D74">
            <v>640500</v>
          </cell>
          <cell r="E74">
            <v>3.05</v>
          </cell>
          <cell r="G74">
            <v>377</v>
          </cell>
        </row>
        <row r="75">
          <cell r="A75" t="str">
            <v>TrÇn v¨n Chøc</v>
          </cell>
          <cell r="B75">
            <v>19829</v>
          </cell>
          <cell r="C75" t="str">
            <v>KÝch kÐo</v>
          </cell>
          <cell r="D75">
            <v>783300</v>
          </cell>
          <cell r="E75">
            <v>3.73</v>
          </cell>
          <cell r="G75">
            <v>247</v>
          </cell>
        </row>
        <row r="76">
          <cell r="A76" t="str">
            <v>TrÇn tÊt ChÝn</v>
          </cell>
          <cell r="B76">
            <v>20505</v>
          </cell>
          <cell r="C76" t="str">
            <v>Méc</v>
          </cell>
          <cell r="D76">
            <v>457800.00000000006</v>
          </cell>
          <cell r="E76">
            <v>2.1800000000000002</v>
          </cell>
          <cell r="G76">
            <v>128</v>
          </cell>
        </row>
        <row r="77">
          <cell r="A77" t="str">
            <v>Hµ v¨n Ch¨m</v>
          </cell>
          <cell r="B77">
            <v>21278</v>
          </cell>
          <cell r="C77" t="str">
            <v>kÝch kÐo</v>
          </cell>
          <cell r="D77">
            <v>783300</v>
          </cell>
          <cell r="E77">
            <v>3.73</v>
          </cell>
          <cell r="G77">
            <v>167</v>
          </cell>
        </row>
        <row r="78">
          <cell r="A78" t="str">
            <v>Nghiªm v¨n Ch¨m</v>
          </cell>
          <cell r="B78">
            <v>20991</v>
          </cell>
          <cell r="C78" t="str">
            <v>L¸i cÈu</v>
          </cell>
          <cell r="D78">
            <v>596400</v>
          </cell>
          <cell r="E78">
            <v>2.84</v>
          </cell>
          <cell r="G78">
            <v>277</v>
          </cell>
        </row>
        <row r="79">
          <cell r="A79" t="str">
            <v>§µo ngäc Chanh</v>
          </cell>
          <cell r="B79">
            <v>21676</v>
          </cell>
          <cell r="C79" t="str">
            <v>B¶o vÖ</v>
          </cell>
          <cell r="D79">
            <v>562800</v>
          </cell>
          <cell r="E79">
            <v>2.68</v>
          </cell>
          <cell r="G79">
            <v>80</v>
          </cell>
        </row>
        <row r="80">
          <cell r="A80" t="str">
            <v>Hoµng v¨n ChÝnh</v>
          </cell>
          <cell r="B80">
            <v>23535</v>
          </cell>
          <cell r="C80" t="str">
            <v>kÝch kÐo</v>
          </cell>
          <cell r="D80">
            <v>640500</v>
          </cell>
          <cell r="E80">
            <v>3.05</v>
          </cell>
          <cell r="G80">
            <v>373</v>
          </cell>
        </row>
        <row r="81">
          <cell r="A81" t="str">
            <v>L­¬ng quang ChÝnh</v>
          </cell>
          <cell r="B81">
            <v>28918</v>
          </cell>
          <cell r="C81" t="str">
            <v>L¸i cÈu</v>
          </cell>
          <cell r="D81">
            <v>361200</v>
          </cell>
          <cell r="E81">
            <v>1.72</v>
          </cell>
          <cell r="G81">
            <v>628</v>
          </cell>
        </row>
        <row r="82">
          <cell r="A82" t="str">
            <v>TrÇn v¨n Chinh</v>
          </cell>
          <cell r="B82">
            <v>27797</v>
          </cell>
          <cell r="C82" t="str">
            <v>vËn hµnh</v>
          </cell>
          <cell r="D82">
            <v>325500</v>
          </cell>
          <cell r="E82">
            <v>1.55</v>
          </cell>
          <cell r="G82">
            <v>812</v>
          </cell>
        </row>
        <row r="83">
          <cell r="A83" t="str">
            <v>Phan v¨n ChiÓn</v>
          </cell>
          <cell r="B83">
            <v>25761</v>
          </cell>
          <cell r="C83" t="str">
            <v>Kü thuËt</v>
          </cell>
          <cell r="D83">
            <v>373800</v>
          </cell>
          <cell r="E83">
            <v>1.78</v>
          </cell>
          <cell r="G83">
            <v>524</v>
          </cell>
        </row>
        <row r="84">
          <cell r="A84" t="str">
            <v>Tr­¬ng c«ng ChiÓu</v>
          </cell>
          <cell r="B84">
            <v>22171</v>
          </cell>
          <cell r="C84" t="str">
            <v>kÝch kÐo</v>
          </cell>
          <cell r="D84">
            <v>522900.00000000006</v>
          </cell>
          <cell r="E84">
            <v>2.4900000000000002</v>
          </cell>
          <cell r="G84">
            <v>370</v>
          </cell>
        </row>
        <row r="85">
          <cell r="A85" t="str">
            <v>Lª hång ChiÕn</v>
          </cell>
          <cell r="B85">
            <v>24471</v>
          </cell>
          <cell r="C85" t="str">
            <v>§éi  XM</v>
          </cell>
          <cell r="D85">
            <v>709800</v>
          </cell>
          <cell r="E85">
            <v>2.98</v>
          </cell>
          <cell r="F85">
            <v>0.4</v>
          </cell>
          <cell r="G85">
            <v>256</v>
          </cell>
        </row>
        <row r="86">
          <cell r="A86" t="str">
            <v>NguyÔn minh ChiÕn</v>
          </cell>
          <cell r="B86">
            <v>27634</v>
          </cell>
          <cell r="C86" t="str">
            <v>kÝch kÐo</v>
          </cell>
          <cell r="D86">
            <v>428400</v>
          </cell>
          <cell r="E86">
            <v>2.04</v>
          </cell>
          <cell r="G86">
            <v>441</v>
          </cell>
        </row>
        <row r="87">
          <cell r="A87" t="str">
            <v>Ph¹m v¨n ChiÕn</v>
          </cell>
          <cell r="B87">
            <v>20819</v>
          </cell>
          <cell r="C87" t="str">
            <v>Hµn</v>
          </cell>
          <cell r="D87">
            <v>596400</v>
          </cell>
          <cell r="E87">
            <v>2.84</v>
          </cell>
          <cell r="G87">
            <v>243</v>
          </cell>
        </row>
        <row r="88">
          <cell r="A88" t="str">
            <v>Ph¹m v¨n ChiÕn-B</v>
          </cell>
          <cell r="B88">
            <v>22999</v>
          </cell>
          <cell r="C88" t="str">
            <v>kÝch kÐo</v>
          </cell>
          <cell r="D88">
            <v>522900.00000000006</v>
          </cell>
          <cell r="E88">
            <v>2.4900000000000002</v>
          </cell>
          <cell r="G88">
            <v>427</v>
          </cell>
        </row>
        <row r="89">
          <cell r="A89" t="str">
            <v>Ph¹m v¨n ChiÕn-C</v>
          </cell>
          <cell r="B89">
            <v>27573</v>
          </cell>
          <cell r="C89" t="str">
            <v>kÝch kÐo</v>
          </cell>
          <cell r="D89">
            <v>522900.00000000006</v>
          </cell>
          <cell r="E89">
            <v>2.4900000000000002</v>
          </cell>
          <cell r="G89">
            <v>539</v>
          </cell>
        </row>
        <row r="90">
          <cell r="A90" t="str">
            <v>NguyÔn xu©n ChiÕn</v>
          </cell>
          <cell r="B90">
            <v>29419</v>
          </cell>
          <cell r="C90" t="str">
            <v>kÝch kÐo</v>
          </cell>
          <cell r="D90">
            <v>384300</v>
          </cell>
          <cell r="E90">
            <v>1.83</v>
          </cell>
          <cell r="G90">
            <v>849</v>
          </cell>
        </row>
        <row r="91">
          <cell r="A91" t="str">
            <v>Phan phan Chung</v>
          </cell>
          <cell r="B91">
            <v>27124</v>
          </cell>
          <cell r="C91" t="str">
            <v>Kü thuËt</v>
          </cell>
          <cell r="D91">
            <v>487199.99999999994</v>
          </cell>
          <cell r="E91">
            <v>2.02</v>
          </cell>
          <cell r="F91">
            <v>0.3</v>
          </cell>
          <cell r="G91">
            <v>629</v>
          </cell>
        </row>
        <row r="92">
          <cell r="A92" t="str">
            <v>NguyÔn v¨n Chung</v>
          </cell>
          <cell r="B92">
            <v>21929</v>
          </cell>
          <cell r="C92" t="str">
            <v>B¶o vÖ</v>
          </cell>
          <cell r="D92">
            <v>518700.00000000006</v>
          </cell>
          <cell r="E92">
            <v>2.4700000000000002</v>
          </cell>
          <cell r="G92">
            <v>79</v>
          </cell>
        </row>
        <row r="93">
          <cell r="A93" t="str">
            <v>NguyÔn thµnh Chung</v>
          </cell>
          <cell r="B93">
            <v>24702</v>
          </cell>
          <cell r="C93" t="str">
            <v>P.BCH</v>
          </cell>
          <cell r="D93">
            <v>487199.99999999994</v>
          </cell>
          <cell r="E93">
            <v>2.02</v>
          </cell>
          <cell r="F93">
            <v>0.3</v>
          </cell>
          <cell r="G93">
            <v>571</v>
          </cell>
        </row>
        <row r="94">
          <cell r="A94" t="str">
            <v>NguyÔn h÷u Chung</v>
          </cell>
          <cell r="B94">
            <v>25020</v>
          </cell>
          <cell r="C94" t="str">
            <v>Hµn</v>
          </cell>
          <cell r="D94">
            <v>403200</v>
          </cell>
          <cell r="E94">
            <v>1.92</v>
          </cell>
          <cell r="G94">
            <v>433</v>
          </cell>
        </row>
        <row r="95">
          <cell r="A95" t="str">
            <v>Vò thÞ Chung</v>
          </cell>
          <cell r="B95">
            <v>24360</v>
          </cell>
          <cell r="C95" t="str">
            <v>L§PT</v>
          </cell>
          <cell r="D95">
            <v>457800.00000000006</v>
          </cell>
          <cell r="E95">
            <v>2.1800000000000002</v>
          </cell>
          <cell r="G95">
            <v>322</v>
          </cell>
        </row>
        <row r="96">
          <cell r="A96" t="str">
            <v>Mai v¨n Chung</v>
          </cell>
          <cell r="B96">
            <v>28141</v>
          </cell>
          <cell r="C96" t="str">
            <v>S¾t</v>
          </cell>
          <cell r="D96">
            <v>403200</v>
          </cell>
          <cell r="E96">
            <v>1.92</v>
          </cell>
          <cell r="G96">
            <v>571</v>
          </cell>
        </row>
        <row r="97">
          <cell r="A97" t="str">
            <v>NguyÔn duy Ch­¬ng</v>
          </cell>
          <cell r="B97">
            <v>20459</v>
          </cell>
          <cell r="C97" t="str">
            <v>L¸i cÈu</v>
          </cell>
          <cell r="D97">
            <v>596400</v>
          </cell>
          <cell r="E97">
            <v>2.84</v>
          </cell>
          <cell r="G97">
            <v>281</v>
          </cell>
        </row>
        <row r="98">
          <cell r="A98" t="str">
            <v>Lª v¨n Dù</v>
          </cell>
          <cell r="B98">
            <v>21838</v>
          </cell>
          <cell r="C98" t="str">
            <v>kÝch kÐo</v>
          </cell>
          <cell r="D98">
            <v>640500</v>
          </cell>
          <cell r="E98">
            <v>3.05</v>
          </cell>
          <cell r="G98">
            <v>109</v>
          </cell>
        </row>
        <row r="99">
          <cell r="A99" t="str">
            <v>NguyÔn v¨n Dù</v>
          </cell>
          <cell r="B99">
            <v>25394</v>
          </cell>
          <cell r="C99" t="str">
            <v>§iÖn</v>
          </cell>
          <cell r="D99">
            <v>403200</v>
          </cell>
          <cell r="E99">
            <v>1.92</v>
          </cell>
          <cell r="G99">
            <v>411</v>
          </cell>
        </row>
        <row r="100">
          <cell r="A100" t="str">
            <v>L­¬ng quèc Dù</v>
          </cell>
          <cell r="B100">
            <v>26941</v>
          </cell>
          <cell r="C100" t="str">
            <v>s¾t</v>
          </cell>
          <cell r="D100">
            <v>325500</v>
          </cell>
          <cell r="E100">
            <v>1.55</v>
          </cell>
          <cell r="G100">
            <v>807</v>
          </cell>
        </row>
        <row r="101">
          <cell r="A101" t="str">
            <v>Bïi quang Dèc</v>
          </cell>
          <cell r="B101">
            <v>18551</v>
          </cell>
          <cell r="C101" t="str">
            <v>kÝch kÐo</v>
          </cell>
          <cell r="D101">
            <v>783300</v>
          </cell>
          <cell r="E101">
            <v>3.73</v>
          </cell>
          <cell r="G101">
            <v>346</v>
          </cell>
        </row>
        <row r="102">
          <cell r="A102" t="str">
            <v>NguyÔn quèc DuÖ</v>
          </cell>
          <cell r="B102">
            <v>22098</v>
          </cell>
          <cell r="C102" t="str">
            <v>kÝch kÐo</v>
          </cell>
          <cell r="D102">
            <v>640500</v>
          </cell>
          <cell r="E102">
            <v>3.05</v>
          </cell>
          <cell r="G102">
            <v>73</v>
          </cell>
        </row>
        <row r="103">
          <cell r="A103" t="str">
            <v>NguyÔn v¨n Duy</v>
          </cell>
          <cell r="B103">
            <v>28453</v>
          </cell>
          <cell r="C103" t="str">
            <v>kÝch kÐo</v>
          </cell>
          <cell r="D103">
            <v>428400</v>
          </cell>
          <cell r="E103">
            <v>2.04</v>
          </cell>
          <cell r="G103">
            <v>491</v>
          </cell>
        </row>
        <row r="104">
          <cell r="A104" t="str">
            <v>Kh­¬ng thÕ Duy</v>
          </cell>
          <cell r="B104">
            <v>23459</v>
          </cell>
          <cell r="C104" t="str">
            <v>BCH</v>
          </cell>
          <cell r="D104">
            <v>1045800.0000000001</v>
          </cell>
          <cell r="E104">
            <v>4.9800000000000004</v>
          </cell>
          <cell r="G104">
            <v>331</v>
          </cell>
        </row>
        <row r="105">
          <cell r="A105" t="str">
            <v>Bïi phóc Duy</v>
          </cell>
          <cell r="B105">
            <v>29606</v>
          </cell>
          <cell r="C105" t="str">
            <v>kÝch kÐo</v>
          </cell>
          <cell r="D105">
            <v>384300</v>
          </cell>
          <cell r="E105">
            <v>1.83</v>
          </cell>
          <cell r="G105">
            <v>862</v>
          </cell>
        </row>
        <row r="106">
          <cell r="A106" t="str">
            <v>D­¬ng h÷u Danh</v>
          </cell>
          <cell r="B106">
            <v>28180</v>
          </cell>
          <cell r="C106" t="str">
            <v>Phã ban</v>
          </cell>
          <cell r="D106">
            <v>487199.99999999994</v>
          </cell>
          <cell r="E106">
            <v>2.02</v>
          </cell>
          <cell r="F106">
            <v>0.3</v>
          </cell>
          <cell r="G106">
            <v>608</v>
          </cell>
        </row>
        <row r="107">
          <cell r="A107" t="str">
            <v>Hoµng quèc Danh</v>
          </cell>
          <cell r="B107">
            <v>28127</v>
          </cell>
          <cell r="C107" t="str">
            <v>S¾t</v>
          </cell>
          <cell r="D107">
            <v>403200</v>
          </cell>
          <cell r="E107">
            <v>1.92</v>
          </cell>
          <cell r="G107">
            <v>446</v>
          </cell>
        </row>
        <row r="108">
          <cell r="A108" t="str">
            <v>Phan ngäc DiÖp</v>
          </cell>
          <cell r="B108">
            <v>27289</v>
          </cell>
          <cell r="C108" t="str">
            <v>kÝch kÐo</v>
          </cell>
          <cell r="D108">
            <v>344400</v>
          </cell>
          <cell r="E108">
            <v>1.64</v>
          </cell>
          <cell r="G108">
            <v>758</v>
          </cell>
        </row>
        <row r="109">
          <cell r="A109" t="str">
            <v>TrÇn v¨n DiÖn</v>
          </cell>
          <cell r="B109">
            <v>30264</v>
          </cell>
          <cell r="C109" t="str">
            <v>kÝch kÐo</v>
          </cell>
          <cell r="D109">
            <v>384300</v>
          </cell>
          <cell r="E109">
            <v>1.83</v>
          </cell>
          <cell r="G109">
            <v>822</v>
          </cell>
        </row>
        <row r="110">
          <cell r="A110" t="str">
            <v>Lª V¨n DiÖn</v>
          </cell>
          <cell r="B110">
            <v>27600</v>
          </cell>
          <cell r="C110" t="str">
            <v>kÝch kÐo</v>
          </cell>
          <cell r="D110">
            <v>384300</v>
          </cell>
          <cell r="E110">
            <v>1.83</v>
          </cell>
          <cell r="G110">
            <v>843</v>
          </cell>
        </row>
        <row r="111">
          <cell r="A111" t="str">
            <v>Ph¹m h÷u Doanh</v>
          </cell>
          <cell r="B111">
            <v>27049</v>
          </cell>
          <cell r="C111" t="str">
            <v>kÝch kÐo</v>
          </cell>
          <cell r="D111">
            <v>428400</v>
          </cell>
          <cell r="E111">
            <v>2.04</v>
          </cell>
          <cell r="G111">
            <v>438</v>
          </cell>
        </row>
        <row r="112">
          <cell r="A112" t="str">
            <v>TrÇn xu©n Doanh</v>
          </cell>
          <cell r="B112">
            <v>27579</v>
          </cell>
          <cell r="C112" t="str">
            <v>kÝch kÐo</v>
          </cell>
          <cell r="D112">
            <v>384300</v>
          </cell>
          <cell r="E112">
            <v>1.83</v>
          </cell>
          <cell r="G112">
            <v>740</v>
          </cell>
        </row>
        <row r="113">
          <cell r="A113" t="str">
            <v>NguyÔn thÞ Duyªn</v>
          </cell>
          <cell r="B113">
            <v>20881</v>
          </cell>
          <cell r="C113" t="str">
            <v>Thèng kª</v>
          </cell>
          <cell r="D113">
            <v>562800</v>
          </cell>
          <cell r="E113">
            <v>2.68</v>
          </cell>
          <cell r="G113">
            <v>264</v>
          </cell>
        </row>
        <row r="114">
          <cell r="A114" t="str">
            <v>NguyÔn v¨n D­¬ng</v>
          </cell>
          <cell r="B114">
            <v>19854</v>
          </cell>
          <cell r="C114" t="str">
            <v>L¸i xe</v>
          </cell>
          <cell r="D114">
            <v>644700</v>
          </cell>
          <cell r="E114">
            <v>3.07</v>
          </cell>
          <cell r="G114">
            <v>19</v>
          </cell>
        </row>
        <row r="115">
          <cell r="A115" t="str">
            <v>§inh v¨n D­¬ng</v>
          </cell>
          <cell r="B115">
            <v>20935</v>
          </cell>
          <cell r="C115" t="str">
            <v>L¸i xóc</v>
          </cell>
          <cell r="D115">
            <v>596400</v>
          </cell>
          <cell r="E115">
            <v>2.84</v>
          </cell>
          <cell r="G115">
            <v>284</v>
          </cell>
        </row>
        <row r="116">
          <cell r="A116" t="str">
            <v>NguyÔn minh D­¬ng</v>
          </cell>
          <cell r="B116">
            <v>21402</v>
          </cell>
          <cell r="C116" t="str">
            <v>Kü thuËt</v>
          </cell>
          <cell r="D116">
            <v>575400</v>
          </cell>
          <cell r="E116">
            <v>2.74</v>
          </cell>
          <cell r="G116">
            <v>674</v>
          </cell>
        </row>
        <row r="117">
          <cell r="A117" t="str">
            <v>TrÇn v¨n D­¬ng</v>
          </cell>
          <cell r="B117">
            <v>29360</v>
          </cell>
          <cell r="C117" t="str">
            <v>§iÖn</v>
          </cell>
          <cell r="D117">
            <v>361200</v>
          </cell>
          <cell r="E117">
            <v>1.72</v>
          </cell>
          <cell r="G117">
            <v>874</v>
          </cell>
        </row>
        <row r="118">
          <cell r="A118" t="str">
            <v>Lª hång D­¬ng</v>
          </cell>
          <cell r="B118">
            <v>29349</v>
          </cell>
          <cell r="C118" t="str">
            <v>Thî lÆn</v>
          </cell>
          <cell r="E118">
            <v>2.2999999999999998</v>
          </cell>
          <cell r="G118">
            <v>889</v>
          </cell>
        </row>
        <row r="119">
          <cell r="A119" t="str">
            <v>NguyÔn v¨n Dòng</v>
          </cell>
          <cell r="B119">
            <v>28959</v>
          </cell>
          <cell r="C119" t="str">
            <v>C§ x©y dùng</v>
          </cell>
          <cell r="D119">
            <v>331800</v>
          </cell>
          <cell r="E119">
            <v>1.58</v>
          </cell>
          <cell r="G119">
            <v>771</v>
          </cell>
        </row>
        <row r="120">
          <cell r="A120" t="str">
            <v>Cao v¨n Dòng</v>
          </cell>
          <cell r="B120">
            <v>28194</v>
          </cell>
          <cell r="C120" t="str">
            <v>s¾t</v>
          </cell>
          <cell r="D120">
            <v>361200</v>
          </cell>
          <cell r="E120">
            <v>1.72</v>
          </cell>
          <cell r="G120">
            <v>649</v>
          </cell>
        </row>
        <row r="121">
          <cell r="A121" t="str">
            <v>NguyÔn anh Dòng</v>
          </cell>
          <cell r="B121">
            <v>26666</v>
          </cell>
          <cell r="C121" t="str">
            <v>phiªn dÞch</v>
          </cell>
          <cell r="D121">
            <v>424200</v>
          </cell>
          <cell r="E121">
            <v>2.02</v>
          </cell>
          <cell r="G121">
            <v>466</v>
          </cell>
        </row>
        <row r="122">
          <cell r="A122" t="str">
            <v>§ç thanh Dòng</v>
          </cell>
          <cell r="B122">
            <v>28236</v>
          </cell>
          <cell r="C122" t="str">
            <v>S¾t</v>
          </cell>
          <cell r="D122">
            <v>403200</v>
          </cell>
          <cell r="E122">
            <v>1.92</v>
          </cell>
          <cell r="G122">
            <v>480</v>
          </cell>
        </row>
        <row r="123">
          <cell r="A123" t="str">
            <v>§ç tiÕn Dòng</v>
          </cell>
          <cell r="B123">
            <v>23509</v>
          </cell>
          <cell r="C123" t="str">
            <v>kÝch kÐo</v>
          </cell>
          <cell r="D123">
            <v>640500</v>
          </cell>
          <cell r="E123">
            <v>3.05</v>
          </cell>
          <cell r="G123">
            <v>174</v>
          </cell>
        </row>
        <row r="124">
          <cell r="A124" t="str">
            <v>Bïi Vò Dòng</v>
          </cell>
          <cell r="B124">
            <v>28272</v>
          </cell>
          <cell r="C124" t="str">
            <v>kÝch kÐo</v>
          </cell>
          <cell r="D124">
            <v>428400</v>
          </cell>
          <cell r="E124">
            <v>2.04</v>
          </cell>
          <cell r="G124">
            <v>505</v>
          </cell>
        </row>
        <row r="125">
          <cell r="A125" t="str">
            <v>Hoµng tiÕn Dòng</v>
          </cell>
          <cell r="B125">
            <v>26557</v>
          </cell>
          <cell r="C125" t="str">
            <v>söa ch÷a</v>
          </cell>
          <cell r="D125">
            <v>424200</v>
          </cell>
          <cell r="E125">
            <v>2.02</v>
          </cell>
          <cell r="G125">
            <v>273</v>
          </cell>
        </row>
        <row r="126">
          <cell r="A126" t="str">
            <v>L­u ngäc Dòng</v>
          </cell>
          <cell r="B126">
            <v>27321</v>
          </cell>
          <cell r="C126" t="str">
            <v>kÝch kÐo</v>
          </cell>
          <cell r="D126">
            <v>522900.00000000006</v>
          </cell>
          <cell r="E126">
            <v>2.4900000000000002</v>
          </cell>
          <cell r="G126">
            <v>407</v>
          </cell>
        </row>
        <row r="127">
          <cell r="A127" t="str">
            <v>NguyÔn trung Dòng</v>
          </cell>
          <cell r="B127">
            <v>24716</v>
          </cell>
          <cell r="C127" t="str">
            <v>Hµn</v>
          </cell>
          <cell r="D127">
            <v>489300</v>
          </cell>
          <cell r="E127">
            <v>2.33</v>
          </cell>
          <cell r="G127">
            <v>145</v>
          </cell>
        </row>
        <row r="128">
          <cell r="A128" t="str">
            <v>NguyÔn v¨n Dòng</v>
          </cell>
          <cell r="B128">
            <v>26705</v>
          </cell>
          <cell r="C128" t="str">
            <v>Phã ban</v>
          </cell>
          <cell r="D128">
            <v>537599.99999999988</v>
          </cell>
          <cell r="E128">
            <v>2.2599999999999998</v>
          </cell>
          <cell r="F128">
            <v>0.3</v>
          </cell>
          <cell r="G128">
            <v>348</v>
          </cell>
        </row>
        <row r="129">
          <cell r="A129" t="str">
            <v>NguyÔn v¨n Dòng</v>
          </cell>
          <cell r="B129">
            <v>18188</v>
          </cell>
          <cell r="C129" t="str">
            <v>söa ch÷a</v>
          </cell>
          <cell r="D129">
            <v>596400</v>
          </cell>
          <cell r="E129">
            <v>2.84</v>
          </cell>
          <cell r="G129">
            <v>268</v>
          </cell>
        </row>
        <row r="130">
          <cell r="A130" t="str">
            <v>NguyÔn viÖt Dòng</v>
          </cell>
          <cell r="B130">
            <v>23269</v>
          </cell>
          <cell r="C130" t="str">
            <v>kÝch kÐo</v>
          </cell>
          <cell r="D130">
            <v>522900.00000000006</v>
          </cell>
          <cell r="E130">
            <v>2.4900000000000002</v>
          </cell>
          <cell r="G130">
            <v>409</v>
          </cell>
        </row>
        <row r="131">
          <cell r="A131" t="str">
            <v>Ph¹m ®×nh Dòng</v>
          </cell>
          <cell r="B131">
            <v>28232</v>
          </cell>
          <cell r="C131" t="str">
            <v>S¾t</v>
          </cell>
          <cell r="D131">
            <v>403200</v>
          </cell>
          <cell r="E131">
            <v>1.92</v>
          </cell>
          <cell r="G131">
            <v>479</v>
          </cell>
        </row>
        <row r="132">
          <cell r="A132" t="str">
            <v>§ç träng Dòng</v>
          </cell>
          <cell r="B132">
            <v>29534</v>
          </cell>
          <cell r="C132" t="str">
            <v>kÝch kÐo</v>
          </cell>
          <cell r="D132">
            <v>384300</v>
          </cell>
          <cell r="E132">
            <v>1.83</v>
          </cell>
          <cell r="G132">
            <v>754</v>
          </cell>
        </row>
        <row r="133">
          <cell r="A133" t="str">
            <v>L©m t¨ng Dòng</v>
          </cell>
          <cell r="B133">
            <v>25630</v>
          </cell>
          <cell r="C133" t="str">
            <v>§iÖn</v>
          </cell>
          <cell r="D133">
            <v>361200</v>
          </cell>
          <cell r="E133">
            <v>1.72</v>
          </cell>
          <cell r="G133">
            <v>822</v>
          </cell>
        </row>
        <row r="134">
          <cell r="A134" t="str">
            <v>L­u tuÊn Dòng</v>
          </cell>
          <cell r="B134">
            <v>28525</v>
          </cell>
          <cell r="C134" t="str">
            <v>CN kinh tÕ</v>
          </cell>
          <cell r="D134">
            <v>373800</v>
          </cell>
          <cell r="E134">
            <v>1.78</v>
          </cell>
          <cell r="G134">
            <v>888</v>
          </cell>
        </row>
        <row r="135">
          <cell r="A135" t="str">
            <v>Ph¹m v¨n Dòng</v>
          </cell>
          <cell r="B135">
            <v>28978</v>
          </cell>
          <cell r="C135" t="str">
            <v>Kü s­ cÇu</v>
          </cell>
          <cell r="D135">
            <v>373800</v>
          </cell>
          <cell r="E135">
            <v>1.78</v>
          </cell>
          <cell r="G135">
            <v>905</v>
          </cell>
        </row>
        <row r="136">
          <cell r="A136" t="str">
            <v>NguyÔn ®¨ng Dung</v>
          </cell>
          <cell r="B136">
            <v>20207</v>
          </cell>
          <cell r="C136" t="str">
            <v>§iÖn</v>
          </cell>
          <cell r="D136">
            <v>596400</v>
          </cell>
          <cell r="E136">
            <v>2.84</v>
          </cell>
          <cell r="G136">
            <v>242</v>
          </cell>
        </row>
        <row r="137">
          <cell r="A137" t="str">
            <v>D­¬ng m¹nh §«</v>
          </cell>
          <cell r="B137">
            <v>27289</v>
          </cell>
          <cell r="C137" t="str">
            <v>kÝch kÐo</v>
          </cell>
          <cell r="D137">
            <v>428400</v>
          </cell>
          <cell r="E137">
            <v>2.04</v>
          </cell>
          <cell r="G137">
            <v>458</v>
          </cell>
        </row>
        <row r="138">
          <cell r="A138" t="str">
            <v>NguyÔn v¨n §é</v>
          </cell>
          <cell r="B138">
            <v>20497</v>
          </cell>
          <cell r="C138" t="str">
            <v>ThiÕt bÞ</v>
          </cell>
          <cell r="D138">
            <v>562800</v>
          </cell>
          <cell r="E138">
            <v>2.68</v>
          </cell>
          <cell r="G138" t="str">
            <v>F</v>
          </cell>
        </row>
        <row r="139">
          <cell r="A139" t="str">
            <v>TrÇn v¨n §é</v>
          </cell>
          <cell r="B139">
            <v>21908</v>
          </cell>
          <cell r="C139" t="str">
            <v>qu¶n lý</v>
          </cell>
          <cell r="D139">
            <v>522900.00000000006</v>
          </cell>
          <cell r="E139">
            <v>2.4900000000000002</v>
          </cell>
          <cell r="G139">
            <v>194</v>
          </cell>
        </row>
        <row r="140">
          <cell r="A140" t="str">
            <v>NguyÔn thÞ §µo</v>
          </cell>
          <cell r="B140">
            <v>19987</v>
          </cell>
          <cell r="C140" t="str">
            <v>®iÖn</v>
          </cell>
          <cell r="D140">
            <v>596400</v>
          </cell>
          <cell r="E140">
            <v>2.84</v>
          </cell>
          <cell r="G140">
            <v>297</v>
          </cell>
        </row>
        <row r="141">
          <cell r="A141" t="str">
            <v>NguyÔn v¨n §¹o</v>
          </cell>
          <cell r="B141">
            <v>23115</v>
          </cell>
          <cell r="C141" t="str">
            <v>kÝch kÐo</v>
          </cell>
          <cell r="D141">
            <v>522900.00000000006</v>
          </cell>
          <cell r="E141">
            <v>2.4900000000000002</v>
          </cell>
          <cell r="G141">
            <v>107</v>
          </cell>
        </row>
        <row r="142">
          <cell r="A142" t="str">
            <v>Hoµng h÷u §¹i</v>
          </cell>
          <cell r="B142">
            <v>28082</v>
          </cell>
          <cell r="C142" t="str">
            <v>kÝch kÐo</v>
          </cell>
          <cell r="D142">
            <v>384300</v>
          </cell>
          <cell r="E142">
            <v>1.83</v>
          </cell>
          <cell r="G142">
            <v>803</v>
          </cell>
        </row>
        <row r="143">
          <cell r="A143" t="str">
            <v>§µo xu©n §åi</v>
          </cell>
          <cell r="B143">
            <v>18009</v>
          </cell>
          <cell r="C143" t="str">
            <v>l¸i cÈu</v>
          </cell>
          <cell r="D143">
            <v>596400</v>
          </cell>
          <cell r="E143">
            <v>2.84</v>
          </cell>
          <cell r="G143">
            <v>280</v>
          </cell>
        </row>
        <row r="144">
          <cell r="A144" t="str">
            <v>NguyÔn thÕ §øc</v>
          </cell>
          <cell r="B144">
            <v>27668</v>
          </cell>
          <cell r="C144" t="str">
            <v>P.BCH</v>
          </cell>
          <cell r="D144">
            <v>487199.99999999994</v>
          </cell>
          <cell r="E144">
            <v>2.02</v>
          </cell>
          <cell r="F144">
            <v>0.3</v>
          </cell>
          <cell r="G144">
            <v>590</v>
          </cell>
        </row>
        <row r="145">
          <cell r="A145" t="str">
            <v>§Æng v¨n §øc</v>
          </cell>
          <cell r="B145">
            <v>21366</v>
          </cell>
          <cell r="C145" t="str">
            <v>kÝch kÐo</v>
          </cell>
          <cell r="D145">
            <v>640500</v>
          </cell>
          <cell r="E145">
            <v>3.05</v>
          </cell>
          <cell r="G145">
            <v>175</v>
          </cell>
        </row>
        <row r="146">
          <cell r="A146" t="str">
            <v>NguyÔn mËu §øc</v>
          </cell>
          <cell r="B146">
            <v>21590</v>
          </cell>
          <cell r="C146" t="str">
            <v>kÝch kÐo</v>
          </cell>
          <cell r="D146">
            <v>640500</v>
          </cell>
          <cell r="E146">
            <v>3.05</v>
          </cell>
          <cell r="G146">
            <v>110</v>
          </cell>
        </row>
        <row r="147">
          <cell r="A147" t="str">
            <v>NguyÔn v¨n §øc</v>
          </cell>
          <cell r="B147">
            <v>19272</v>
          </cell>
          <cell r="C147" t="str">
            <v>kÝch kÐo</v>
          </cell>
          <cell r="D147">
            <v>640500</v>
          </cell>
          <cell r="E147">
            <v>3.05</v>
          </cell>
          <cell r="G147">
            <v>168</v>
          </cell>
        </row>
        <row r="148">
          <cell r="A148" t="str">
            <v>Cao b¸ §øc</v>
          </cell>
          <cell r="B148">
            <v>27976</v>
          </cell>
          <cell r="C148" t="str">
            <v>kÝch kÐo</v>
          </cell>
          <cell r="D148">
            <v>428400</v>
          </cell>
          <cell r="E148">
            <v>2.04</v>
          </cell>
          <cell r="G148">
            <v>565</v>
          </cell>
        </row>
        <row r="149">
          <cell r="A149" t="str">
            <v>NguyÔn anh §øc</v>
          </cell>
          <cell r="B149">
            <v>28764</v>
          </cell>
          <cell r="C149" t="str">
            <v>Kü thuËt</v>
          </cell>
          <cell r="D149">
            <v>373800</v>
          </cell>
          <cell r="E149">
            <v>1.78</v>
          </cell>
          <cell r="G149">
            <v>787</v>
          </cell>
        </row>
        <row r="150">
          <cell r="A150" t="str">
            <v>§ç v¨n §«ng</v>
          </cell>
          <cell r="B150">
            <v>24412</v>
          </cell>
          <cell r="C150" t="str">
            <v>TP tµi vô</v>
          </cell>
          <cell r="D150">
            <v>659400</v>
          </cell>
          <cell r="E150">
            <v>2.74</v>
          </cell>
          <cell r="F150">
            <v>0.4</v>
          </cell>
          <cell r="G150">
            <v>44</v>
          </cell>
        </row>
        <row r="151">
          <cell r="A151" t="str">
            <v>Phan anh §«ng</v>
          </cell>
          <cell r="B151">
            <v>27218</v>
          </cell>
          <cell r="C151" t="str">
            <v>kÝch kÐo</v>
          </cell>
          <cell r="D151">
            <v>428400</v>
          </cell>
          <cell r="E151">
            <v>2.04</v>
          </cell>
          <cell r="G151">
            <v>497</v>
          </cell>
        </row>
        <row r="152">
          <cell r="A152" t="str">
            <v>§ç v¨n §ång</v>
          </cell>
          <cell r="B152">
            <v>22435</v>
          </cell>
          <cell r="C152" t="str">
            <v>kÝch kÐo</v>
          </cell>
          <cell r="D152">
            <v>428400</v>
          </cell>
          <cell r="E152">
            <v>2.04</v>
          </cell>
          <cell r="G152">
            <v>345</v>
          </cell>
        </row>
        <row r="153">
          <cell r="A153" t="str">
            <v>Chö thµnh §ång</v>
          </cell>
          <cell r="B153">
            <v>25729</v>
          </cell>
          <cell r="C153" t="str">
            <v>Hµn</v>
          </cell>
          <cell r="D153">
            <v>489300</v>
          </cell>
          <cell r="E153">
            <v>2.33</v>
          </cell>
          <cell r="G153">
            <v>155</v>
          </cell>
        </row>
        <row r="154">
          <cell r="A154" t="str">
            <v>Lª xu©n §ång</v>
          </cell>
          <cell r="B154">
            <v>29462</v>
          </cell>
          <cell r="C154" t="str">
            <v>kÝch kÐo</v>
          </cell>
          <cell r="D154">
            <v>384300</v>
          </cell>
          <cell r="E154">
            <v>1.83</v>
          </cell>
          <cell r="G154">
            <v>844</v>
          </cell>
        </row>
        <row r="155">
          <cell r="A155" t="str">
            <v>Mai v¨n §ång</v>
          </cell>
          <cell r="B155">
            <v>18391</v>
          </cell>
          <cell r="C155" t="str">
            <v>kÝch kÐo</v>
          </cell>
          <cell r="D155">
            <v>783300</v>
          </cell>
          <cell r="E155">
            <v>3.73</v>
          </cell>
          <cell r="G155">
            <v>337</v>
          </cell>
        </row>
        <row r="156">
          <cell r="A156" t="str">
            <v>NguyÔn minh §ång</v>
          </cell>
          <cell r="B156">
            <v>29443</v>
          </cell>
          <cell r="C156" t="str">
            <v>kÝch kÐo</v>
          </cell>
          <cell r="D156">
            <v>384300</v>
          </cell>
          <cell r="E156">
            <v>1.83</v>
          </cell>
          <cell r="G156">
            <v>884</v>
          </cell>
        </row>
        <row r="157">
          <cell r="A157" t="str">
            <v>Mai v¨n §×nh</v>
          </cell>
          <cell r="B157">
            <v>19885</v>
          </cell>
          <cell r="C157" t="str">
            <v>Méc</v>
          </cell>
          <cell r="D157">
            <v>560700</v>
          </cell>
          <cell r="E157">
            <v>2.67</v>
          </cell>
          <cell r="G157">
            <v>127</v>
          </cell>
        </row>
        <row r="158">
          <cell r="A158" t="str">
            <v>Vò b¸ §Ønh</v>
          </cell>
          <cell r="B158">
            <v>23262</v>
          </cell>
          <cell r="C158" t="str">
            <v>kh¶o s¸t</v>
          </cell>
          <cell r="D158">
            <v>596400</v>
          </cell>
          <cell r="E158">
            <v>2.84</v>
          </cell>
          <cell r="G158">
            <v>528</v>
          </cell>
        </row>
        <row r="159">
          <cell r="A159" t="str">
            <v>Ph¹m hång §Ünh</v>
          </cell>
          <cell r="B159">
            <v>27158</v>
          </cell>
          <cell r="C159" t="str">
            <v>kÝch kÐo</v>
          </cell>
          <cell r="D159">
            <v>428400</v>
          </cell>
          <cell r="E159">
            <v>2.04</v>
          </cell>
          <cell r="G159">
            <v>502</v>
          </cell>
        </row>
        <row r="160">
          <cell r="A160" t="str">
            <v>T¹ v¨n §Ünh</v>
          </cell>
          <cell r="B160">
            <v>23445</v>
          </cell>
          <cell r="C160" t="str">
            <v>b¶o vÖ</v>
          </cell>
          <cell r="D160">
            <v>428400</v>
          </cell>
          <cell r="E160">
            <v>2.04</v>
          </cell>
          <cell r="G160">
            <v>106</v>
          </cell>
        </row>
        <row r="161">
          <cell r="A161" t="str">
            <v>Ph¹m v¨n §Þnh</v>
          </cell>
          <cell r="B161">
            <v>25812</v>
          </cell>
          <cell r="C161" t="str">
            <v>Hµn</v>
          </cell>
          <cell r="D161">
            <v>489300</v>
          </cell>
          <cell r="E161">
            <v>2.33</v>
          </cell>
          <cell r="G161">
            <v>533</v>
          </cell>
        </row>
        <row r="162">
          <cell r="A162" t="str">
            <v>Lª ®×nh §iÒm</v>
          </cell>
          <cell r="B162">
            <v>19360</v>
          </cell>
          <cell r="C162" t="str">
            <v>söa ch÷a</v>
          </cell>
          <cell r="D162">
            <v>489300</v>
          </cell>
          <cell r="E162">
            <v>2.33</v>
          </cell>
          <cell r="G162">
            <v>270</v>
          </cell>
        </row>
        <row r="163">
          <cell r="A163" t="str">
            <v>Bïi ®¨ng §iÓn</v>
          </cell>
          <cell r="B163">
            <v>25892</v>
          </cell>
          <cell r="C163" t="str">
            <v>S¾t</v>
          </cell>
          <cell r="D163">
            <v>403200</v>
          </cell>
          <cell r="E163">
            <v>1.92</v>
          </cell>
          <cell r="G163">
            <v>476</v>
          </cell>
        </row>
        <row r="164">
          <cell r="A164" t="str">
            <v>NguyÔn v¨n §iÖp</v>
          </cell>
          <cell r="B164">
            <v>23218</v>
          </cell>
          <cell r="C164" t="str">
            <v>b¶o vÖ</v>
          </cell>
          <cell r="D164">
            <v>428400</v>
          </cell>
          <cell r="E164">
            <v>2.04</v>
          </cell>
          <cell r="G164">
            <v>343</v>
          </cell>
        </row>
        <row r="165">
          <cell r="A165" t="str">
            <v>NguyÔn h÷u §o¹t</v>
          </cell>
          <cell r="B165">
            <v>20657</v>
          </cell>
          <cell r="C165" t="str">
            <v>kÝch kÐo</v>
          </cell>
          <cell r="D165">
            <v>522900.00000000006</v>
          </cell>
          <cell r="E165">
            <v>2.4900000000000002</v>
          </cell>
          <cell r="G165">
            <v>191</v>
          </cell>
        </row>
        <row r="166">
          <cell r="A166" t="str">
            <v>Phïng huy §oµn</v>
          </cell>
          <cell r="B166">
            <v>19737</v>
          </cell>
          <cell r="C166" t="str">
            <v>®iÖn</v>
          </cell>
          <cell r="D166">
            <v>596400</v>
          </cell>
          <cell r="E166">
            <v>2.84</v>
          </cell>
          <cell r="G166">
            <v>16</v>
          </cell>
        </row>
        <row r="167">
          <cell r="A167" t="str">
            <v>NguyÔn v¨n §oµn</v>
          </cell>
          <cell r="B167">
            <v>28215</v>
          </cell>
          <cell r="C167" t="str">
            <v>§éi phã</v>
          </cell>
          <cell r="D167">
            <v>487199.99999999994</v>
          </cell>
          <cell r="E167">
            <v>2.02</v>
          </cell>
          <cell r="F167">
            <v>0.3</v>
          </cell>
          <cell r="G167">
            <v>762</v>
          </cell>
        </row>
        <row r="168">
          <cell r="A168" t="str">
            <v>Ph¹m danh §oµn</v>
          </cell>
          <cell r="B168">
            <v>28201</v>
          </cell>
          <cell r="C168" t="str">
            <v>Hµn</v>
          </cell>
          <cell r="D168">
            <v>403200</v>
          </cell>
          <cell r="E168">
            <v>1.92</v>
          </cell>
          <cell r="G168">
            <v>547</v>
          </cell>
        </row>
        <row r="169">
          <cell r="A169" t="str">
            <v>NguyÔn v¨n §oan</v>
          </cell>
          <cell r="B169">
            <v>28737</v>
          </cell>
          <cell r="C169" t="str">
            <v>kÝch kÐo</v>
          </cell>
          <cell r="D169">
            <v>384300</v>
          </cell>
          <cell r="E169">
            <v>1.83</v>
          </cell>
          <cell r="G169">
            <v>722</v>
          </cell>
        </row>
        <row r="170">
          <cell r="A170" t="str">
            <v>Mai xu©n §¨ng</v>
          </cell>
          <cell r="B170">
            <v>28612</v>
          </cell>
          <cell r="C170" t="str">
            <v>kÝch kÐo</v>
          </cell>
          <cell r="D170">
            <v>384300</v>
          </cell>
          <cell r="E170">
            <v>1.83</v>
          </cell>
          <cell r="G170">
            <v>800</v>
          </cell>
        </row>
        <row r="171">
          <cell r="A171" t="str">
            <v>Qu¸ch v¨n Ký</v>
          </cell>
          <cell r="B171">
            <v>22713</v>
          </cell>
          <cell r="C171" t="str">
            <v>y tÕ</v>
          </cell>
          <cell r="D171">
            <v>508200</v>
          </cell>
          <cell r="E171">
            <v>2.42</v>
          </cell>
          <cell r="G171">
            <v>29</v>
          </cell>
        </row>
        <row r="172">
          <cell r="A172" t="str">
            <v>NguyÔn quang Kim</v>
          </cell>
          <cell r="B172">
            <v>20693</v>
          </cell>
          <cell r="C172" t="str">
            <v>TP kÕ ho¹ch</v>
          </cell>
          <cell r="D172">
            <v>814800</v>
          </cell>
          <cell r="E172">
            <v>3.48</v>
          </cell>
          <cell r="F172">
            <v>0.4</v>
          </cell>
          <cell r="G172">
            <v>49</v>
          </cell>
        </row>
        <row r="173">
          <cell r="A173" t="str">
            <v>Vò thÞ Kim</v>
          </cell>
          <cell r="B173">
            <v>21617</v>
          </cell>
          <cell r="C173" t="str">
            <v>L§PT</v>
          </cell>
          <cell r="D173">
            <v>560700</v>
          </cell>
          <cell r="E173">
            <v>2.67</v>
          </cell>
          <cell r="G173">
            <v>309</v>
          </cell>
        </row>
        <row r="174">
          <cell r="A174" t="str">
            <v>TrÇn v¨n Kim</v>
          </cell>
          <cell r="B174">
            <v>29225</v>
          </cell>
          <cell r="C174" t="str">
            <v>®iÖn</v>
          </cell>
          <cell r="D174">
            <v>361200</v>
          </cell>
          <cell r="E174">
            <v>1.72</v>
          </cell>
          <cell r="G174">
            <v>724</v>
          </cell>
        </row>
        <row r="175">
          <cell r="A175" t="str">
            <v>Cao ngäc Kim</v>
          </cell>
          <cell r="B175">
            <v>29350</v>
          </cell>
          <cell r="C175" t="str">
            <v>®iÖn</v>
          </cell>
          <cell r="D175">
            <v>361200</v>
          </cell>
          <cell r="E175">
            <v>1.72</v>
          </cell>
          <cell r="G175">
            <v>742</v>
          </cell>
        </row>
        <row r="176">
          <cell r="A176" t="str">
            <v>Lª v¨n Kiªn</v>
          </cell>
          <cell r="B176">
            <v>27987</v>
          </cell>
          <cell r="C176" t="str">
            <v>VËn hµnh</v>
          </cell>
          <cell r="D176">
            <v>403200</v>
          </cell>
          <cell r="E176">
            <v>1.92</v>
          </cell>
          <cell r="G176">
            <v>465</v>
          </cell>
        </row>
        <row r="177">
          <cell r="A177" t="str">
            <v>NguyÔn thÞ Kiªn</v>
          </cell>
          <cell r="B177">
            <v>21625</v>
          </cell>
          <cell r="C177" t="str">
            <v>L§PT</v>
          </cell>
          <cell r="D177">
            <v>560700</v>
          </cell>
          <cell r="E177">
            <v>2.67</v>
          </cell>
          <cell r="G177">
            <v>312</v>
          </cell>
        </row>
        <row r="178">
          <cell r="A178" t="str">
            <v>NguyÔn trung Kiªn</v>
          </cell>
          <cell r="B178">
            <v>27425</v>
          </cell>
          <cell r="C178" t="str">
            <v>®iÖn</v>
          </cell>
          <cell r="D178">
            <v>403200</v>
          </cell>
          <cell r="E178">
            <v>1.92</v>
          </cell>
          <cell r="G178">
            <v>468</v>
          </cell>
        </row>
        <row r="179">
          <cell r="A179" t="str">
            <v>Lª trung KiªnA</v>
          </cell>
          <cell r="B179">
            <v>26364</v>
          </cell>
          <cell r="C179" t="str">
            <v>hµn</v>
          </cell>
          <cell r="D179">
            <v>361200</v>
          </cell>
          <cell r="E179">
            <v>1.72</v>
          </cell>
          <cell r="G179">
            <v>683</v>
          </cell>
        </row>
        <row r="180">
          <cell r="A180" t="str">
            <v>Lª trung KiªnB</v>
          </cell>
          <cell r="B180">
            <v>28550</v>
          </cell>
          <cell r="C180" t="str">
            <v>KScÇu</v>
          </cell>
          <cell r="D180">
            <v>373800</v>
          </cell>
          <cell r="E180">
            <v>1.78</v>
          </cell>
          <cell r="G180">
            <v>839</v>
          </cell>
        </row>
        <row r="181">
          <cell r="A181" t="str">
            <v>D­¬ng vò Kiªn</v>
          </cell>
          <cell r="B181">
            <v>29526</v>
          </cell>
          <cell r="C181" t="str">
            <v>®iÖn</v>
          </cell>
          <cell r="D181">
            <v>361200</v>
          </cell>
          <cell r="E181">
            <v>1.72</v>
          </cell>
          <cell r="G181">
            <v>847</v>
          </cell>
        </row>
        <row r="182">
          <cell r="A182" t="str">
            <v>Ph¹m ngäc KiÓn</v>
          </cell>
          <cell r="B182">
            <v>21369</v>
          </cell>
          <cell r="C182" t="str">
            <v>s¾t</v>
          </cell>
          <cell r="D182">
            <v>489300</v>
          </cell>
          <cell r="E182">
            <v>2.33</v>
          </cell>
          <cell r="G182">
            <v>360</v>
          </cell>
        </row>
        <row r="183">
          <cell r="A183" t="str">
            <v>Lª xu©n KiÓm</v>
          </cell>
          <cell r="B183">
            <v>28921</v>
          </cell>
          <cell r="C183" t="str">
            <v>söa ch÷a</v>
          </cell>
          <cell r="D183">
            <v>361200</v>
          </cell>
          <cell r="E183">
            <v>1.72</v>
          </cell>
          <cell r="G183">
            <v>625</v>
          </cell>
        </row>
        <row r="184">
          <cell r="A184" t="str">
            <v>Qu¸ch ngäc Kha</v>
          </cell>
          <cell r="B184">
            <v>29087</v>
          </cell>
          <cell r="C184" t="str">
            <v>S¾t</v>
          </cell>
          <cell r="D184">
            <v>403200</v>
          </cell>
          <cell r="E184">
            <v>1.92</v>
          </cell>
          <cell r="G184">
            <v>642</v>
          </cell>
        </row>
        <row r="185">
          <cell r="A185" t="str">
            <v>NguyÔn thÞ Kh¾c</v>
          </cell>
          <cell r="B185">
            <v>20132</v>
          </cell>
          <cell r="C185" t="str">
            <v>L§PT</v>
          </cell>
          <cell r="D185">
            <v>560700</v>
          </cell>
          <cell r="E185">
            <v>2.67</v>
          </cell>
          <cell r="G185">
            <v>300</v>
          </cell>
        </row>
        <row r="186">
          <cell r="A186" t="str">
            <v>Ph¹m v¨n Khiªm</v>
          </cell>
          <cell r="B186">
            <v>26304</v>
          </cell>
          <cell r="C186" t="str">
            <v>®iÖn</v>
          </cell>
          <cell r="D186">
            <v>403200</v>
          </cell>
          <cell r="E186">
            <v>1.92</v>
          </cell>
          <cell r="G186">
            <v>113</v>
          </cell>
        </row>
        <row r="187">
          <cell r="A187" t="str">
            <v>NguyÔn v¨n KhiÕn</v>
          </cell>
          <cell r="B187">
            <v>21295</v>
          </cell>
          <cell r="C187" t="str">
            <v>nÒ</v>
          </cell>
          <cell r="D187">
            <v>560700</v>
          </cell>
          <cell r="E187">
            <v>2.67</v>
          </cell>
          <cell r="G187">
            <v>213</v>
          </cell>
        </row>
        <row r="188">
          <cell r="A188" t="str">
            <v>Hoµng thÞ Kh«n</v>
          </cell>
          <cell r="B188">
            <v>17878</v>
          </cell>
          <cell r="C188" t="str">
            <v>thñ quÜ</v>
          </cell>
          <cell r="D188">
            <v>590100</v>
          </cell>
          <cell r="E188">
            <v>2.81</v>
          </cell>
          <cell r="G188">
            <v>47</v>
          </cell>
        </row>
        <row r="189">
          <cell r="A189" t="str">
            <v>NguyÔn v¨n Khëi</v>
          </cell>
          <cell r="B189">
            <v>26147</v>
          </cell>
          <cell r="C189" t="str">
            <v>Hµn</v>
          </cell>
          <cell r="D189">
            <v>361200</v>
          </cell>
          <cell r="E189">
            <v>1.72</v>
          </cell>
          <cell r="G189">
            <v>598</v>
          </cell>
        </row>
        <row r="190">
          <cell r="A190" t="str">
            <v>NguyÔn kh¶i Kh¶i</v>
          </cell>
          <cell r="B190">
            <v>22665</v>
          </cell>
          <cell r="C190" t="str">
            <v>söa ch÷a</v>
          </cell>
          <cell r="D190">
            <v>489300</v>
          </cell>
          <cell r="E190">
            <v>2.33</v>
          </cell>
          <cell r="G190">
            <v>543</v>
          </cell>
        </row>
        <row r="191">
          <cell r="A191" t="str">
            <v>§oµn cao Kh¶i</v>
          </cell>
          <cell r="B191">
            <v>20730</v>
          </cell>
          <cell r="C191" t="str">
            <v>Méc</v>
          </cell>
          <cell r="D191">
            <v>560700</v>
          </cell>
          <cell r="E191">
            <v>2.67</v>
          </cell>
          <cell r="G191">
            <v>362</v>
          </cell>
        </row>
        <row r="192">
          <cell r="A192" t="str">
            <v>Ph¹m cao Kh¶i</v>
          </cell>
          <cell r="B192">
            <v>22680</v>
          </cell>
          <cell r="C192" t="str">
            <v>kho</v>
          </cell>
          <cell r="D192">
            <v>522900.00000000006</v>
          </cell>
          <cell r="E192">
            <v>2.4900000000000002</v>
          </cell>
          <cell r="G192">
            <v>222</v>
          </cell>
        </row>
        <row r="193">
          <cell r="A193" t="str">
            <v>TrÇn quang Kh¶i</v>
          </cell>
          <cell r="B193">
            <v>27999</v>
          </cell>
          <cell r="C193" t="str">
            <v>kÝch kÐo</v>
          </cell>
          <cell r="D193">
            <v>384300</v>
          </cell>
          <cell r="E193">
            <v>1.83</v>
          </cell>
          <cell r="G193">
            <v>857</v>
          </cell>
        </row>
        <row r="194">
          <cell r="A194" t="str">
            <v>NguyÔn v¨n Kho¶n</v>
          </cell>
          <cell r="B194">
            <v>21983</v>
          </cell>
          <cell r="C194" t="str">
            <v>kÝch kÐo</v>
          </cell>
          <cell r="D194">
            <v>640500</v>
          </cell>
          <cell r="E194">
            <v>3.05</v>
          </cell>
          <cell r="G194">
            <v>136</v>
          </cell>
        </row>
        <row r="195">
          <cell r="A195" t="str">
            <v>NguyÔn v¨n Khuya</v>
          </cell>
          <cell r="B195">
            <v>22643</v>
          </cell>
          <cell r="C195" t="str">
            <v>kÝch kÐo</v>
          </cell>
          <cell r="D195">
            <v>640500</v>
          </cell>
          <cell r="E195">
            <v>3.05</v>
          </cell>
          <cell r="G195">
            <v>227</v>
          </cell>
        </row>
        <row r="196">
          <cell r="A196" t="str">
            <v>Cï xu©n Kh¸nh</v>
          </cell>
          <cell r="B196">
            <v>27992</v>
          </cell>
          <cell r="C196" t="str">
            <v>l¸i cÈu</v>
          </cell>
          <cell r="D196">
            <v>403200</v>
          </cell>
          <cell r="E196">
            <v>1.92</v>
          </cell>
          <cell r="G196">
            <v>475</v>
          </cell>
        </row>
        <row r="197">
          <cell r="A197" t="str">
            <v>TrÇn v¨n Kh¸nh</v>
          </cell>
          <cell r="B197">
            <v>25754</v>
          </cell>
          <cell r="C197" t="str">
            <v>Kü s­ cÇu</v>
          </cell>
          <cell r="D197">
            <v>424200</v>
          </cell>
          <cell r="E197">
            <v>2.02</v>
          </cell>
          <cell r="G197">
            <v>352</v>
          </cell>
        </row>
        <row r="198">
          <cell r="A198" t="str">
            <v>Ph¹m duy Kh¸nh</v>
          </cell>
          <cell r="B198">
            <v>28908</v>
          </cell>
          <cell r="C198" t="str">
            <v>hµn</v>
          </cell>
          <cell r="D198">
            <v>384300</v>
          </cell>
          <cell r="E198">
            <v>1.83</v>
          </cell>
          <cell r="G198">
            <v>693</v>
          </cell>
        </row>
        <row r="199">
          <cell r="A199" t="str">
            <v>Ph¹m v¨n Kh¸nh</v>
          </cell>
          <cell r="B199">
            <v>27677</v>
          </cell>
          <cell r="C199" t="str">
            <v>hµn</v>
          </cell>
          <cell r="D199">
            <v>325500</v>
          </cell>
          <cell r="E199">
            <v>1.55</v>
          </cell>
          <cell r="G199">
            <v>689</v>
          </cell>
        </row>
        <row r="200">
          <cell r="A200" t="str">
            <v>L­¬ng quèc Kh¸nh</v>
          </cell>
          <cell r="B200">
            <v>30800</v>
          </cell>
          <cell r="C200" t="str">
            <v>S¾t</v>
          </cell>
          <cell r="D200">
            <v>361200</v>
          </cell>
          <cell r="E200">
            <v>1.72</v>
          </cell>
          <cell r="G200">
            <v>823</v>
          </cell>
        </row>
        <row r="201">
          <cell r="A201" t="str">
            <v>Bïi h÷u Khanh</v>
          </cell>
          <cell r="B201">
            <v>27194</v>
          </cell>
          <cell r="C201" t="str">
            <v>kÝch kÐo</v>
          </cell>
          <cell r="D201">
            <v>428400</v>
          </cell>
          <cell r="E201">
            <v>2.04</v>
          </cell>
          <cell r="G201">
            <v>405</v>
          </cell>
        </row>
        <row r="202">
          <cell r="A202" t="str">
            <v>TrÇn ngäc Khanh</v>
          </cell>
          <cell r="B202">
            <v>24381</v>
          </cell>
          <cell r="C202" t="str">
            <v>hµn</v>
          </cell>
          <cell r="D202">
            <v>489300</v>
          </cell>
          <cell r="E202">
            <v>2.33</v>
          </cell>
          <cell r="G202">
            <v>291</v>
          </cell>
        </row>
        <row r="203">
          <cell r="A203" t="str">
            <v>NguyÔn thÞ Kh­¬ng</v>
          </cell>
          <cell r="B203">
            <v>22798</v>
          </cell>
          <cell r="C203" t="str">
            <v>L§PT</v>
          </cell>
          <cell r="D203">
            <v>457800.00000000006</v>
          </cell>
          <cell r="E203">
            <v>2.1800000000000002</v>
          </cell>
          <cell r="G203">
            <v>327</v>
          </cell>
        </row>
        <row r="204">
          <cell r="A204" t="str">
            <v>NguyÔn b¸ Kh­¬ng</v>
          </cell>
          <cell r="B204">
            <v>27169</v>
          </cell>
          <cell r="C204" t="str">
            <v>kÝch kÐo</v>
          </cell>
          <cell r="D204">
            <v>344400</v>
          </cell>
          <cell r="E204">
            <v>1.64</v>
          </cell>
          <cell r="G204">
            <v>645</v>
          </cell>
        </row>
        <row r="205">
          <cell r="A205" t="str">
            <v>Hoµng xu©n Hµ</v>
          </cell>
          <cell r="B205">
            <v>26658</v>
          </cell>
          <cell r="C205" t="str">
            <v>kh¶o s¸t</v>
          </cell>
          <cell r="D205">
            <v>361200</v>
          </cell>
          <cell r="E205">
            <v>1.72</v>
          </cell>
          <cell r="G205">
            <v>425</v>
          </cell>
        </row>
        <row r="206">
          <cell r="A206" t="str">
            <v>Lª minh Hµ</v>
          </cell>
          <cell r="B206">
            <v>23432</v>
          </cell>
          <cell r="C206" t="str">
            <v>kÝch kÐo</v>
          </cell>
          <cell r="D206">
            <v>428400</v>
          </cell>
          <cell r="E206">
            <v>2.04</v>
          </cell>
          <cell r="G206">
            <v>121</v>
          </cell>
        </row>
        <row r="207">
          <cell r="A207" t="str">
            <v>Lª viÖt Hµ</v>
          </cell>
          <cell r="B207">
            <v>26423</v>
          </cell>
          <cell r="C207" t="str">
            <v>®iÖn</v>
          </cell>
          <cell r="D207">
            <v>489300</v>
          </cell>
          <cell r="E207">
            <v>2.33</v>
          </cell>
          <cell r="G207">
            <v>241</v>
          </cell>
        </row>
        <row r="208">
          <cell r="A208" t="str">
            <v>NguyÔn m¹nh Hµ</v>
          </cell>
          <cell r="B208">
            <v>26926</v>
          </cell>
          <cell r="C208" t="str">
            <v>l¸i ñi</v>
          </cell>
          <cell r="D208">
            <v>403200</v>
          </cell>
          <cell r="E208">
            <v>1.92</v>
          </cell>
          <cell r="G208">
            <v>368</v>
          </cell>
        </row>
        <row r="209">
          <cell r="A209" t="str">
            <v>NguyÔn thÕ Hµ</v>
          </cell>
          <cell r="B209">
            <v>19986</v>
          </cell>
          <cell r="C209" t="str">
            <v>Hµn</v>
          </cell>
          <cell r="D209">
            <v>724500</v>
          </cell>
          <cell r="E209">
            <v>3.45</v>
          </cell>
          <cell r="G209">
            <v>363</v>
          </cell>
        </row>
        <row r="210">
          <cell r="A210" t="str">
            <v>NguyÔn thÞ Hµ</v>
          </cell>
          <cell r="B210">
            <v>22211</v>
          </cell>
          <cell r="C210" t="str">
            <v>Hµn</v>
          </cell>
          <cell r="D210">
            <v>596400</v>
          </cell>
          <cell r="E210">
            <v>2.84</v>
          </cell>
          <cell r="G210">
            <v>285</v>
          </cell>
        </row>
        <row r="211">
          <cell r="A211" t="str">
            <v>NguyÔn v¨n Hµ</v>
          </cell>
          <cell r="B211">
            <v>28433</v>
          </cell>
          <cell r="C211" t="str">
            <v>s¾t</v>
          </cell>
          <cell r="D211">
            <v>403200</v>
          </cell>
          <cell r="E211">
            <v>1.92</v>
          </cell>
          <cell r="G211">
            <v>508</v>
          </cell>
        </row>
        <row r="212">
          <cell r="A212" t="str">
            <v>Phan thÞ Hµ</v>
          </cell>
          <cell r="B212">
            <v>25733</v>
          </cell>
          <cell r="C212" t="str">
            <v>L§PT</v>
          </cell>
          <cell r="D212">
            <v>373800</v>
          </cell>
          <cell r="E212">
            <v>1.78</v>
          </cell>
          <cell r="G212">
            <v>680</v>
          </cell>
        </row>
        <row r="213">
          <cell r="A213" t="str">
            <v>Ph¹m thanh Hµ</v>
          </cell>
          <cell r="B213">
            <v>19765</v>
          </cell>
          <cell r="C213" t="str">
            <v>s¾t</v>
          </cell>
          <cell r="D213">
            <v>724500</v>
          </cell>
          <cell r="E213">
            <v>3.45</v>
          </cell>
          <cell r="G213">
            <v>181</v>
          </cell>
        </row>
        <row r="214">
          <cell r="A214" t="str">
            <v>Ph¹m v¨n Hµ</v>
          </cell>
          <cell r="B214">
            <v>19938</v>
          </cell>
          <cell r="C214" t="str">
            <v>kÝch kÐo</v>
          </cell>
          <cell r="D214">
            <v>783300</v>
          </cell>
          <cell r="E214">
            <v>3.73</v>
          </cell>
          <cell r="G214">
            <v>102</v>
          </cell>
        </row>
        <row r="215">
          <cell r="A215" t="str">
            <v>NguyÔn m¹nh Hµ</v>
          </cell>
          <cell r="B215">
            <v>28810</v>
          </cell>
          <cell r="C215" t="str">
            <v>kü thuËt</v>
          </cell>
          <cell r="D215">
            <v>373800</v>
          </cell>
          <cell r="E215">
            <v>1.78</v>
          </cell>
          <cell r="G215">
            <v>786</v>
          </cell>
        </row>
        <row r="216">
          <cell r="A216" t="str">
            <v>Ngä thÞ Hµ</v>
          </cell>
          <cell r="B216">
            <v>29215</v>
          </cell>
          <cell r="C216" t="str">
            <v>TCTK</v>
          </cell>
          <cell r="E216">
            <v>1.46</v>
          </cell>
          <cell r="G216">
            <v>831</v>
          </cell>
        </row>
        <row r="217">
          <cell r="A217" t="str">
            <v>NguyÔn kh¶ Hþ</v>
          </cell>
          <cell r="B217">
            <v>21108</v>
          </cell>
          <cell r="C217" t="str">
            <v>Hµn</v>
          </cell>
          <cell r="D217">
            <v>596400</v>
          </cell>
          <cell r="E217">
            <v>2.84</v>
          </cell>
          <cell r="G217">
            <v>218</v>
          </cell>
        </row>
        <row r="218">
          <cell r="A218" t="str">
            <v>NguyÔn viÖt Hµ</v>
          </cell>
          <cell r="B218">
            <v>27646</v>
          </cell>
          <cell r="C218" t="str">
            <v>Hµn</v>
          </cell>
          <cell r="D218">
            <v>361200</v>
          </cell>
          <cell r="E218">
            <v>1.72</v>
          </cell>
          <cell r="G218">
            <v>552</v>
          </cell>
        </row>
        <row r="219">
          <cell r="A219" t="str">
            <v>Phan bïi Hµo</v>
          </cell>
          <cell r="B219">
            <v>28268</v>
          </cell>
          <cell r="C219" t="str">
            <v>l¸i cÈu</v>
          </cell>
          <cell r="D219">
            <v>361200</v>
          </cell>
          <cell r="E219">
            <v>1.72</v>
          </cell>
          <cell r="G219">
            <v>766</v>
          </cell>
        </row>
        <row r="220">
          <cell r="A220" t="str">
            <v>TrÞnh v¨n H¶i</v>
          </cell>
          <cell r="B220">
            <v>26056</v>
          </cell>
          <cell r="C220" t="str">
            <v>Hµn</v>
          </cell>
          <cell r="D220">
            <v>361200</v>
          </cell>
          <cell r="E220">
            <v>1.72</v>
          </cell>
          <cell r="G220">
            <v>706</v>
          </cell>
        </row>
        <row r="221">
          <cell r="A221" t="str">
            <v>NguyÔn c«ng H¶i</v>
          </cell>
          <cell r="B221">
            <v>20243</v>
          </cell>
          <cell r="C221" t="str">
            <v>§éi phã M¸y</v>
          </cell>
          <cell r="D221">
            <v>688800</v>
          </cell>
          <cell r="E221">
            <v>2.98</v>
          </cell>
          <cell r="F221">
            <v>0.3</v>
          </cell>
          <cell r="G221">
            <v>54</v>
          </cell>
        </row>
        <row r="222">
          <cell r="A222" t="str">
            <v>§µm träng H¶i</v>
          </cell>
          <cell r="B222">
            <v>18991</v>
          </cell>
          <cell r="C222" t="str">
            <v>PP thiÕt bÞ</v>
          </cell>
          <cell r="D222">
            <v>923999.99999999988</v>
          </cell>
          <cell r="E222">
            <v>4.0999999999999996</v>
          </cell>
          <cell r="F222">
            <v>0.3</v>
          </cell>
          <cell r="G222">
            <v>260</v>
          </cell>
        </row>
        <row r="223">
          <cell r="A223" t="str">
            <v>NguyÔn ®×nh H¶i</v>
          </cell>
          <cell r="B223">
            <v>27168</v>
          </cell>
          <cell r="C223" t="str">
            <v>s¾t</v>
          </cell>
          <cell r="D223">
            <v>403200</v>
          </cell>
          <cell r="E223">
            <v>1.92</v>
          </cell>
          <cell r="G223">
            <v>439</v>
          </cell>
        </row>
        <row r="224">
          <cell r="A224" t="str">
            <v>NguyÔn ®øc H¶i</v>
          </cell>
          <cell r="B224">
            <v>23337</v>
          </cell>
          <cell r="C224" t="str">
            <v>l¸i cÈu</v>
          </cell>
          <cell r="D224">
            <v>489300</v>
          </cell>
          <cell r="E224">
            <v>2.33</v>
          </cell>
          <cell r="G224">
            <v>530</v>
          </cell>
        </row>
        <row r="225">
          <cell r="A225" t="str">
            <v>NguyÔn v¨n H¶i</v>
          </cell>
          <cell r="B225">
            <v>23026</v>
          </cell>
          <cell r="C225" t="str">
            <v>Hµn</v>
          </cell>
          <cell r="D225">
            <v>489300</v>
          </cell>
          <cell r="E225">
            <v>2.33</v>
          </cell>
          <cell r="G225">
            <v>179</v>
          </cell>
        </row>
        <row r="226">
          <cell r="A226" t="str">
            <v>TrÇn ®øc H¶i</v>
          </cell>
          <cell r="B226">
            <v>20434</v>
          </cell>
          <cell r="C226" t="str">
            <v>kho</v>
          </cell>
          <cell r="D226">
            <v>562800</v>
          </cell>
          <cell r="E226">
            <v>2.68</v>
          </cell>
          <cell r="G226">
            <v>58</v>
          </cell>
        </row>
        <row r="227">
          <cell r="A227" t="str">
            <v>Vò thÞthanh H¶i</v>
          </cell>
          <cell r="B227">
            <v>25438</v>
          </cell>
          <cell r="C227" t="str">
            <v>L§PT</v>
          </cell>
          <cell r="D227">
            <v>373800</v>
          </cell>
          <cell r="E227">
            <v>1.78</v>
          </cell>
          <cell r="G227">
            <v>313</v>
          </cell>
        </row>
        <row r="228">
          <cell r="A228" t="str">
            <v>Giang trung H¶i</v>
          </cell>
          <cell r="B228">
            <v>26452</v>
          </cell>
          <cell r="C228" t="str">
            <v>Hµn</v>
          </cell>
          <cell r="D228">
            <v>361200</v>
          </cell>
          <cell r="E228">
            <v>1.72</v>
          </cell>
          <cell r="G228">
            <v>594</v>
          </cell>
        </row>
        <row r="229">
          <cell r="A229" t="str">
            <v>Lª hång H¶i</v>
          </cell>
          <cell r="B229">
            <v>26148</v>
          </cell>
          <cell r="C229" t="str">
            <v>S¾t</v>
          </cell>
          <cell r="D229">
            <v>361200</v>
          </cell>
          <cell r="E229">
            <v>1.72</v>
          </cell>
          <cell r="G229">
            <v>716</v>
          </cell>
        </row>
        <row r="230">
          <cell r="A230" t="str">
            <v>NguyÔn xu©n H¶i</v>
          </cell>
          <cell r="B230">
            <v>29875</v>
          </cell>
          <cell r="C230" t="str">
            <v>S¾t</v>
          </cell>
          <cell r="D230">
            <v>361200</v>
          </cell>
          <cell r="E230">
            <v>1.72</v>
          </cell>
          <cell r="G230">
            <v>793</v>
          </cell>
        </row>
        <row r="231">
          <cell r="A231" t="str">
            <v>NguyÔn duy H©n</v>
          </cell>
          <cell r="B231">
            <v>21499</v>
          </cell>
          <cell r="C231" t="str">
            <v>l¸i tÇu</v>
          </cell>
          <cell r="D231">
            <v>579600</v>
          </cell>
          <cell r="E231">
            <v>2.76</v>
          </cell>
          <cell r="G231">
            <v>396</v>
          </cell>
        </row>
        <row r="232">
          <cell r="A232" t="str">
            <v>NguyÔn v¨n H¬n</v>
          </cell>
          <cell r="B232">
            <v>22248</v>
          </cell>
          <cell r="C232" t="str">
            <v>kÝch kÐo</v>
          </cell>
          <cell r="D232">
            <v>640500</v>
          </cell>
          <cell r="E232">
            <v>3.05</v>
          </cell>
          <cell r="G232">
            <v>208</v>
          </cell>
        </row>
        <row r="233">
          <cell r="A233" t="str">
            <v>NguyÔn v¨n H¹m</v>
          </cell>
          <cell r="B233">
            <v>19983</v>
          </cell>
          <cell r="C233" t="str">
            <v>s¾t</v>
          </cell>
          <cell r="D233">
            <v>724500</v>
          </cell>
          <cell r="E233">
            <v>3.45</v>
          </cell>
          <cell r="G233">
            <v>246</v>
          </cell>
        </row>
        <row r="234">
          <cell r="A234" t="str">
            <v>Lª v¨n Häc</v>
          </cell>
          <cell r="B234">
            <v>24014</v>
          </cell>
          <cell r="C234" t="str">
            <v>s¾t</v>
          </cell>
          <cell r="D234">
            <v>489300</v>
          </cell>
          <cell r="E234">
            <v>2.33</v>
          </cell>
          <cell r="G234">
            <v>183</v>
          </cell>
        </row>
        <row r="235">
          <cell r="A235" t="str">
            <v>Vò quang Häc</v>
          </cell>
          <cell r="B235">
            <v>22575</v>
          </cell>
          <cell r="C235" t="str">
            <v>s¾t</v>
          </cell>
          <cell r="D235">
            <v>596400</v>
          </cell>
          <cell r="E235">
            <v>2.84</v>
          </cell>
          <cell r="G235">
            <v>356</v>
          </cell>
        </row>
        <row r="236">
          <cell r="A236" t="str">
            <v>Bïi thÞ Hon</v>
          </cell>
          <cell r="B236">
            <v>23811</v>
          </cell>
          <cell r="C236" t="str">
            <v>thèng kª</v>
          </cell>
          <cell r="D236">
            <v>382200</v>
          </cell>
          <cell r="E236">
            <v>1.82</v>
          </cell>
          <cell r="G236">
            <v>314</v>
          </cell>
        </row>
        <row r="237">
          <cell r="A237" t="str">
            <v>NguyÔn v¨n Hoan</v>
          </cell>
          <cell r="B237">
            <v>28584</v>
          </cell>
          <cell r="C237" t="str">
            <v>kü thuËt</v>
          </cell>
          <cell r="D237">
            <v>373800</v>
          </cell>
          <cell r="E237">
            <v>1.78</v>
          </cell>
          <cell r="G237">
            <v>787</v>
          </cell>
        </row>
        <row r="238">
          <cell r="A238" t="str">
            <v>NguyÔn thÞ Hîi</v>
          </cell>
          <cell r="B238">
            <v>18433</v>
          </cell>
          <cell r="C238" t="str">
            <v>c¸n sù</v>
          </cell>
          <cell r="D238">
            <v>625800</v>
          </cell>
          <cell r="E238">
            <v>2.98</v>
          </cell>
          <cell r="G238">
            <v>6</v>
          </cell>
        </row>
        <row r="239">
          <cell r="A239" t="str">
            <v>Ninh v¨n Hîp</v>
          </cell>
          <cell r="B239">
            <v>27186</v>
          </cell>
          <cell r="C239" t="str">
            <v>kÝch kÐo</v>
          </cell>
          <cell r="D239">
            <v>428400</v>
          </cell>
          <cell r="E239">
            <v>2.04</v>
          </cell>
          <cell r="G239">
            <v>461</v>
          </cell>
        </row>
        <row r="240">
          <cell r="A240" t="str">
            <v>Ph¹m v¨n Hîp</v>
          </cell>
          <cell r="B240">
            <v>22867</v>
          </cell>
          <cell r="C240" t="str">
            <v>b¶o vÖ</v>
          </cell>
          <cell r="D240">
            <v>518700.00000000006</v>
          </cell>
          <cell r="E240">
            <v>2.4700000000000002</v>
          </cell>
          <cell r="G240">
            <v>336</v>
          </cell>
        </row>
        <row r="241">
          <cell r="A241" t="str">
            <v>§Æng v¨n Hîp</v>
          </cell>
          <cell r="B241">
            <v>26423</v>
          </cell>
          <cell r="C241" t="str">
            <v>söa chòa</v>
          </cell>
          <cell r="D241">
            <v>361200</v>
          </cell>
          <cell r="E241">
            <v>1.72</v>
          </cell>
          <cell r="G241">
            <v>567</v>
          </cell>
        </row>
        <row r="242">
          <cell r="A242" t="str">
            <v>Tèng trÇn HuÕ</v>
          </cell>
          <cell r="B242">
            <v>25810</v>
          </cell>
          <cell r="C242" t="str">
            <v>s¾t</v>
          </cell>
          <cell r="D242">
            <v>403200</v>
          </cell>
          <cell r="E242">
            <v>1.92</v>
          </cell>
          <cell r="G242">
            <v>407</v>
          </cell>
        </row>
        <row r="243">
          <cell r="A243" t="str">
            <v>NguyÔn thÞ HuÕ</v>
          </cell>
          <cell r="B243">
            <v>28711</v>
          </cell>
          <cell r="C243" t="str">
            <v>®iÖn</v>
          </cell>
          <cell r="D243">
            <v>361200</v>
          </cell>
          <cell r="E243">
            <v>1.72</v>
          </cell>
          <cell r="G243">
            <v>743</v>
          </cell>
        </row>
        <row r="244">
          <cell r="A244" t="str">
            <v>NguyÔn thÞ HuÖ</v>
          </cell>
          <cell r="B244">
            <v>21954</v>
          </cell>
          <cell r="C244" t="str">
            <v>L§PT</v>
          </cell>
          <cell r="D244">
            <v>560700</v>
          </cell>
          <cell r="E244">
            <v>2.67</v>
          </cell>
          <cell r="G244">
            <v>301</v>
          </cell>
        </row>
        <row r="245">
          <cell r="A245" t="str">
            <v>Hoµng c«ng H÷u</v>
          </cell>
          <cell r="B245">
            <v>20960</v>
          </cell>
          <cell r="C245" t="str">
            <v>nÒ</v>
          </cell>
          <cell r="D245">
            <v>560700</v>
          </cell>
          <cell r="E245">
            <v>2.67</v>
          </cell>
          <cell r="G245">
            <v>129</v>
          </cell>
        </row>
        <row r="246">
          <cell r="A246" t="str">
            <v>NguyÔn v¨n H÷u</v>
          </cell>
          <cell r="B246">
            <v>26319</v>
          </cell>
          <cell r="C246" t="str">
            <v>söa ch÷a</v>
          </cell>
          <cell r="D246">
            <v>403200</v>
          </cell>
          <cell r="E246">
            <v>1.92</v>
          </cell>
          <cell r="G246">
            <v>522</v>
          </cell>
        </row>
        <row r="247">
          <cell r="A247" t="str">
            <v>Hoµng ngäc Hoµ</v>
          </cell>
          <cell r="B247">
            <v>20855</v>
          </cell>
          <cell r="C247" t="str">
            <v>vËt t­</v>
          </cell>
          <cell r="D247">
            <v>562800</v>
          </cell>
          <cell r="E247">
            <v>2.68</v>
          </cell>
          <cell r="G247">
            <v>152</v>
          </cell>
        </row>
        <row r="248">
          <cell r="A248" t="str">
            <v>NguyÔn thÞ Hoµ</v>
          </cell>
          <cell r="B248">
            <v>20925</v>
          </cell>
          <cell r="C248" t="str">
            <v>L§PT</v>
          </cell>
          <cell r="D248">
            <v>560700</v>
          </cell>
          <cell r="E248">
            <v>2.67</v>
          </cell>
          <cell r="G248">
            <v>306</v>
          </cell>
        </row>
        <row r="249">
          <cell r="A249" t="str">
            <v>§ç xu©n Hoµ</v>
          </cell>
          <cell r="B249">
            <v>27845</v>
          </cell>
          <cell r="C249" t="str">
            <v>kÝch kÐo</v>
          </cell>
          <cell r="D249">
            <v>384300</v>
          </cell>
          <cell r="E249">
            <v>1.83</v>
          </cell>
          <cell r="G249">
            <v>868</v>
          </cell>
        </row>
        <row r="250">
          <cell r="A250" t="str">
            <v>TrÇn xu©n Hoµ</v>
          </cell>
          <cell r="B250">
            <v>29464</v>
          </cell>
          <cell r="C250" t="str">
            <v>s¾t</v>
          </cell>
          <cell r="D250">
            <v>361200</v>
          </cell>
          <cell r="E250">
            <v>1.72</v>
          </cell>
          <cell r="G250">
            <v>806</v>
          </cell>
        </row>
        <row r="251">
          <cell r="A251" t="str">
            <v>Lª thÞngäc Hoa</v>
          </cell>
          <cell r="B251">
            <v>25941</v>
          </cell>
          <cell r="C251" t="str">
            <v>L§PT</v>
          </cell>
          <cell r="D251">
            <v>340200</v>
          </cell>
          <cell r="E251">
            <v>1.62</v>
          </cell>
          <cell r="G251">
            <v>87</v>
          </cell>
        </row>
        <row r="252">
          <cell r="A252" t="str">
            <v>Phan thÞ Hoa</v>
          </cell>
          <cell r="B252">
            <v>21304</v>
          </cell>
          <cell r="C252" t="str">
            <v>L§PT</v>
          </cell>
          <cell r="D252">
            <v>560700</v>
          </cell>
          <cell r="E252">
            <v>2.67</v>
          </cell>
          <cell r="G252">
            <v>303</v>
          </cell>
        </row>
        <row r="253">
          <cell r="A253" t="str">
            <v>TrÇn thÞ Hoa</v>
          </cell>
          <cell r="B253">
            <v>22963</v>
          </cell>
          <cell r="C253" t="str">
            <v>L§PT</v>
          </cell>
          <cell r="D253">
            <v>457800.00000000006</v>
          </cell>
          <cell r="E253">
            <v>2.1800000000000002</v>
          </cell>
          <cell r="G253">
            <v>326</v>
          </cell>
        </row>
        <row r="254">
          <cell r="A254" t="str">
            <v>Vò thÞ Hoa</v>
          </cell>
          <cell r="B254">
            <v>21462</v>
          </cell>
          <cell r="C254" t="str">
            <v>L§PT</v>
          </cell>
          <cell r="D254">
            <v>560700</v>
          </cell>
          <cell r="E254">
            <v>2.67</v>
          </cell>
          <cell r="G254">
            <v>325</v>
          </cell>
        </row>
        <row r="255">
          <cell r="A255" t="str">
            <v>Ng« thÞ Hoa</v>
          </cell>
          <cell r="B255">
            <v>29902</v>
          </cell>
          <cell r="C255" t="str">
            <v>s¾t- hµn</v>
          </cell>
          <cell r="D255">
            <v>361200</v>
          </cell>
          <cell r="E255">
            <v>1.72</v>
          </cell>
          <cell r="G255">
            <v>895</v>
          </cell>
        </row>
        <row r="256">
          <cell r="A256" t="str">
            <v>Bïi ®¨ng Huy</v>
          </cell>
          <cell r="B256">
            <v>21668</v>
          </cell>
          <cell r="C256" t="str">
            <v>BCH</v>
          </cell>
          <cell r="D256">
            <v>762300</v>
          </cell>
          <cell r="E256">
            <v>3.23</v>
          </cell>
          <cell r="F256">
            <v>0.4</v>
          </cell>
          <cell r="G256">
            <v>333</v>
          </cell>
        </row>
        <row r="257">
          <cell r="A257" t="str">
            <v>Phan bïi Huy</v>
          </cell>
          <cell r="B257">
            <v>18432</v>
          </cell>
          <cell r="C257" t="str">
            <v>l¸i xe</v>
          </cell>
          <cell r="D257">
            <v>644700</v>
          </cell>
          <cell r="E257">
            <v>3.07</v>
          </cell>
          <cell r="G257">
            <v>18</v>
          </cell>
        </row>
        <row r="258">
          <cell r="A258" t="str">
            <v>TrÇn ®øc Huy</v>
          </cell>
          <cell r="B258">
            <v>28255</v>
          </cell>
          <cell r="C258" t="str">
            <v>®iÖn</v>
          </cell>
          <cell r="D258">
            <v>403200</v>
          </cell>
          <cell r="E258">
            <v>1.92</v>
          </cell>
          <cell r="G258">
            <v>551</v>
          </cell>
        </row>
        <row r="259">
          <cell r="A259" t="str">
            <v>Bïi quang Huy</v>
          </cell>
          <cell r="B259">
            <v>28982</v>
          </cell>
          <cell r="C259" t="str">
            <v>s¾t</v>
          </cell>
          <cell r="D259">
            <v>361200</v>
          </cell>
          <cell r="E259">
            <v>1.72</v>
          </cell>
          <cell r="G259">
            <v>650</v>
          </cell>
        </row>
        <row r="260">
          <cell r="A260" t="str">
            <v>NguyÔn v¨n Huy</v>
          </cell>
          <cell r="B260">
            <v>29184</v>
          </cell>
          <cell r="C260" t="str">
            <v>kÝch kÐo</v>
          </cell>
          <cell r="D260">
            <v>384300</v>
          </cell>
          <cell r="E260">
            <v>1.83</v>
          </cell>
          <cell r="G260">
            <v>763</v>
          </cell>
        </row>
        <row r="261">
          <cell r="A261" t="str">
            <v>Lª quang H­ng</v>
          </cell>
          <cell r="B261">
            <v>29182</v>
          </cell>
          <cell r="C261" t="str">
            <v>hµn</v>
          </cell>
          <cell r="D261">
            <v>384300</v>
          </cell>
          <cell r="E261">
            <v>1.83</v>
          </cell>
          <cell r="G261">
            <v>694</v>
          </cell>
        </row>
        <row r="262">
          <cell r="A262" t="str">
            <v>NguyÔn duy H­ng</v>
          </cell>
          <cell r="B262">
            <v>23730</v>
          </cell>
          <cell r="C262" t="str">
            <v>kÝch kÐo</v>
          </cell>
          <cell r="D262">
            <v>522900.00000000006</v>
          </cell>
          <cell r="E262">
            <v>2.4900000000000002</v>
          </cell>
          <cell r="G262">
            <v>137</v>
          </cell>
        </row>
        <row r="263">
          <cell r="A263" t="str">
            <v>NguyÔn quang H­ng</v>
          </cell>
          <cell r="B263">
            <v>24171</v>
          </cell>
          <cell r="C263" t="str">
            <v>kÝch kÐo</v>
          </cell>
          <cell r="D263">
            <v>522900.00000000006</v>
          </cell>
          <cell r="E263">
            <v>2.4900000000000002</v>
          </cell>
          <cell r="G263">
            <v>347</v>
          </cell>
        </row>
        <row r="264">
          <cell r="A264" t="str">
            <v>NguyÔn träng H­ng</v>
          </cell>
          <cell r="B264">
            <v>20130</v>
          </cell>
          <cell r="C264" t="str">
            <v>s¾t</v>
          </cell>
          <cell r="D264">
            <v>596400</v>
          </cell>
          <cell r="E264">
            <v>2.84</v>
          </cell>
          <cell r="G264">
            <v>676</v>
          </cell>
        </row>
        <row r="265">
          <cell r="A265" t="str">
            <v>NguyÔn duy H­ng</v>
          </cell>
          <cell r="B265">
            <v>28417</v>
          </cell>
          <cell r="C265" t="str">
            <v>s¾t</v>
          </cell>
          <cell r="D265">
            <v>403200</v>
          </cell>
          <cell r="E265">
            <v>1.92</v>
          </cell>
          <cell r="G265">
            <v>584</v>
          </cell>
        </row>
        <row r="266">
          <cell r="A266" t="str">
            <v>NguyÔn v¨n H­ng</v>
          </cell>
          <cell r="B266">
            <v>28253</v>
          </cell>
          <cell r="C266" t="str">
            <v>kÝch kÐo</v>
          </cell>
          <cell r="D266">
            <v>384300</v>
          </cell>
          <cell r="E266">
            <v>1.83</v>
          </cell>
          <cell r="G266">
            <v>637</v>
          </cell>
        </row>
        <row r="267">
          <cell r="A267" t="str">
            <v>M¹c ®×nh H­ng</v>
          </cell>
          <cell r="B267">
            <v>28061</v>
          </cell>
          <cell r="C267" t="str">
            <v>Phã ban</v>
          </cell>
          <cell r="D267">
            <v>487199.99999999994</v>
          </cell>
          <cell r="E267">
            <v>2.02</v>
          </cell>
          <cell r="F267">
            <v>0.3</v>
          </cell>
          <cell r="G267">
            <v>657</v>
          </cell>
        </row>
        <row r="268">
          <cell r="A268" t="str">
            <v>NguyÔn m¹nh H­ng</v>
          </cell>
          <cell r="B268">
            <v>29112</v>
          </cell>
          <cell r="C268" t="str">
            <v>kÝch kÐo</v>
          </cell>
          <cell r="D268">
            <v>384300</v>
          </cell>
          <cell r="E268">
            <v>1.83</v>
          </cell>
          <cell r="G268">
            <v>851</v>
          </cell>
        </row>
        <row r="269">
          <cell r="A269" t="str">
            <v>NguyÔn duy H­ng</v>
          </cell>
          <cell r="B269">
            <v>29061</v>
          </cell>
          <cell r="C269" t="str">
            <v>kü thuËt</v>
          </cell>
          <cell r="D269">
            <v>373800</v>
          </cell>
          <cell r="E269">
            <v>1.78</v>
          </cell>
          <cell r="G269">
            <v>898</v>
          </cell>
        </row>
        <row r="270">
          <cell r="A270" t="str">
            <v>Hoµng b¸ H¹nh</v>
          </cell>
          <cell r="B270">
            <v>19786</v>
          </cell>
          <cell r="C270" t="str">
            <v>kÝch kÐo</v>
          </cell>
          <cell r="D270">
            <v>640500</v>
          </cell>
          <cell r="E270">
            <v>3.05</v>
          </cell>
          <cell r="G270">
            <v>381</v>
          </cell>
        </row>
        <row r="271">
          <cell r="A271" t="str">
            <v>NguyÔn thÞ H¹nh</v>
          </cell>
          <cell r="B271">
            <v>26432</v>
          </cell>
          <cell r="C271" t="str">
            <v>Hµn</v>
          </cell>
          <cell r="D271">
            <v>489300</v>
          </cell>
          <cell r="E271">
            <v>2.33</v>
          </cell>
          <cell r="G271">
            <v>286</v>
          </cell>
        </row>
        <row r="272">
          <cell r="A272" t="str">
            <v>TrÇn v¨n H¹nh</v>
          </cell>
          <cell r="B272">
            <v>20296</v>
          </cell>
          <cell r="C272" t="str">
            <v>®iÖn</v>
          </cell>
          <cell r="D272">
            <v>489300</v>
          </cell>
          <cell r="E272">
            <v>2.33</v>
          </cell>
          <cell r="G272">
            <v>385</v>
          </cell>
        </row>
        <row r="273">
          <cell r="A273" t="str">
            <v>Bïi thÞHång H¹nh</v>
          </cell>
          <cell r="B273">
            <v>27905</v>
          </cell>
          <cell r="C273" t="str">
            <v>KÕ to¸n</v>
          </cell>
          <cell r="D273">
            <v>424200</v>
          </cell>
          <cell r="E273">
            <v>2.02</v>
          </cell>
          <cell r="G273">
            <v>669</v>
          </cell>
        </row>
        <row r="274">
          <cell r="A274" t="str">
            <v>TrÇn thÞ H»ng</v>
          </cell>
          <cell r="B274">
            <v>19930</v>
          </cell>
          <cell r="C274" t="str">
            <v>L§PT</v>
          </cell>
          <cell r="D274">
            <v>560700</v>
          </cell>
          <cell r="E274">
            <v>2.67</v>
          </cell>
          <cell r="G274">
            <v>310</v>
          </cell>
        </row>
        <row r="275">
          <cell r="A275" t="str">
            <v>Lª thÞ Hång</v>
          </cell>
          <cell r="B275">
            <v>22233</v>
          </cell>
          <cell r="C275" t="str">
            <v>L§PT</v>
          </cell>
          <cell r="D275">
            <v>560700</v>
          </cell>
          <cell r="E275">
            <v>2.67</v>
          </cell>
          <cell r="G275">
            <v>324</v>
          </cell>
        </row>
        <row r="276">
          <cell r="A276" t="str">
            <v>NguyÔn thÞ Hång</v>
          </cell>
          <cell r="B276">
            <v>18309</v>
          </cell>
          <cell r="C276" t="str">
            <v>®iÖn</v>
          </cell>
          <cell r="D276">
            <v>596400</v>
          </cell>
          <cell r="E276">
            <v>2.84</v>
          </cell>
          <cell r="G276">
            <v>298</v>
          </cell>
        </row>
        <row r="277">
          <cell r="A277" t="str">
            <v>NguyÔn thÞ Hång</v>
          </cell>
          <cell r="B277">
            <v>20382</v>
          </cell>
          <cell r="C277" t="str">
            <v>L§PT</v>
          </cell>
          <cell r="D277">
            <v>560700</v>
          </cell>
          <cell r="E277">
            <v>2.67</v>
          </cell>
          <cell r="G277">
            <v>320</v>
          </cell>
        </row>
        <row r="278">
          <cell r="A278" t="str">
            <v>Vâ v¨n Hång</v>
          </cell>
          <cell r="B278">
            <v>20280</v>
          </cell>
          <cell r="C278" t="str">
            <v>kü thuËt</v>
          </cell>
          <cell r="D278">
            <v>373800</v>
          </cell>
          <cell r="E278">
            <v>1.78</v>
          </cell>
          <cell r="G278">
            <v>907</v>
          </cell>
        </row>
        <row r="279">
          <cell r="A279" t="str">
            <v>NguyÔn vò Hïng</v>
          </cell>
          <cell r="B279">
            <v>26599</v>
          </cell>
          <cell r="C279" t="str">
            <v>y tÕ</v>
          </cell>
          <cell r="D279">
            <v>312900</v>
          </cell>
          <cell r="E279">
            <v>1.49</v>
          </cell>
          <cell r="G279">
            <v>467</v>
          </cell>
        </row>
        <row r="280">
          <cell r="A280" t="str">
            <v>Lª m¹nh Hïng</v>
          </cell>
          <cell r="B280">
            <v>27599</v>
          </cell>
          <cell r="C280" t="str">
            <v>kÕ ho¹ch</v>
          </cell>
          <cell r="D280">
            <v>424200</v>
          </cell>
          <cell r="E280">
            <v>2.02</v>
          </cell>
          <cell r="G280">
            <v>542</v>
          </cell>
        </row>
        <row r="281">
          <cell r="A281" t="str">
            <v>Bïi phi Hïng</v>
          </cell>
          <cell r="B281">
            <v>23122</v>
          </cell>
          <cell r="C281" t="str">
            <v>kÝch kÐo</v>
          </cell>
          <cell r="D281">
            <v>522900.00000000006</v>
          </cell>
          <cell r="E281">
            <v>2.4900000000000002</v>
          </cell>
          <cell r="G281">
            <v>147</v>
          </cell>
        </row>
        <row r="282">
          <cell r="A282" t="str">
            <v>Cao xu©n Hïng</v>
          </cell>
          <cell r="B282">
            <v>18398</v>
          </cell>
          <cell r="C282" t="str">
            <v>P.BCH</v>
          </cell>
          <cell r="D282">
            <v>741300</v>
          </cell>
          <cell r="E282">
            <v>3.23</v>
          </cell>
          <cell r="F282">
            <v>0.3</v>
          </cell>
          <cell r="G282">
            <v>332</v>
          </cell>
        </row>
        <row r="283">
          <cell r="A283" t="str">
            <v>NguyÔn ®øc Hïng</v>
          </cell>
          <cell r="B283">
            <v>17643</v>
          </cell>
          <cell r="C283" t="str">
            <v>BCH</v>
          </cell>
          <cell r="D283">
            <v>886200</v>
          </cell>
          <cell r="E283">
            <v>3.82</v>
          </cell>
          <cell r="F283">
            <v>0.4</v>
          </cell>
          <cell r="G283">
            <v>196</v>
          </cell>
        </row>
        <row r="284">
          <cell r="A284" t="str">
            <v>NguyÔn m¹nh Hïng</v>
          </cell>
          <cell r="B284">
            <v>21319</v>
          </cell>
          <cell r="C284" t="str">
            <v>l¸i xe</v>
          </cell>
          <cell r="D284">
            <v>644700</v>
          </cell>
          <cell r="E284">
            <v>3.07</v>
          </cell>
          <cell r="G284">
            <v>62</v>
          </cell>
        </row>
        <row r="285">
          <cell r="A285" t="str">
            <v>NguyÔn v¨n Hïng</v>
          </cell>
          <cell r="B285">
            <v>23492</v>
          </cell>
          <cell r="C285" t="str">
            <v>söa ch÷a</v>
          </cell>
          <cell r="D285">
            <v>489300</v>
          </cell>
          <cell r="E285">
            <v>2.33</v>
          </cell>
          <cell r="G285">
            <v>274</v>
          </cell>
        </row>
        <row r="286">
          <cell r="A286" t="str">
            <v>NguyÔn v¨n Hïng</v>
          </cell>
          <cell r="B286">
            <v>29118</v>
          </cell>
          <cell r="C286" t="str">
            <v>kÝch kÐo</v>
          </cell>
          <cell r="D286">
            <v>428400</v>
          </cell>
          <cell r="E286">
            <v>2.04</v>
          </cell>
          <cell r="G286">
            <v>484</v>
          </cell>
        </row>
        <row r="287">
          <cell r="A287" t="str">
            <v>Ph¹m quang hïng</v>
          </cell>
          <cell r="B287">
            <v>26137</v>
          </cell>
          <cell r="C287" t="str">
            <v>l¸i bóa</v>
          </cell>
          <cell r="D287">
            <v>403200</v>
          </cell>
          <cell r="E287">
            <v>1.92</v>
          </cell>
          <cell r="G287">
            <v>515</v>
          </cell>
        </row>
        <row r="288">
          <cell r="A288" t="str">
            <v>TrÇn quèc Hïng</v>
          </cell>
          <cell r="B288">
            <v>21746</v>
          </cell>
          <cell r="C288" t="str">
            <v>kü thuËt</v>
          </cell>
          <cell r="D288">
            <v>575400</v>
          </cell>
          <cell r="E288">
            <v>2.74</v>
          </cell>
          <cell r="G288">
            <v>630</v>
          </cell>
        </row>
        <row r="289">
          <cell r="A289" t="str">
            <v>NguyÔn duy Hïng</v>
          </cell>
          <cell r="B289">
            <v>29101</v>
          </cell>
          <cell r="C289" t="str">
            <v>S¾t</v>
          </cell>
          <cell r="D289">
            <v>403200</v>
          </cell>
          <cell r="E289">
            <v>1.92</v>
          </cell>
          <cell r="G289">
            <v>639</v>
          </cell>
        </row>
        <row r="290">
          <cell r="A290" t="str">
            <v>NguyÔn th¸i Hïng</v>
          </cell>
          <cell r="B290">
            <v>28323</v>
          </cell>
          <cell r="C290" t="str">
            <v>söa ch÷a</v>
          </cell>
          <cell r="D290">
            <v>403200</v>
          </cell>
          <cell r="E290">
            <v>1.92</v>
          </cell>
          <cell r="G290">
            <v>664</v>
          </cell>
        </row>
        <row r="291">
          <cell r="A291" t="str">
            <v>Bïi ngäc Hïng</v>
          </cell>
          <cell r="B291">
            <v>29142</v>
          </cell>
          <cell r="C291" t="str">
            <v>kÝch kÐo</v>
          </cell>
          <cell r="D291">
            <v>384300</v>
          </cell>
          <cell r="E291">
            <v>1.83</v>
          </cell>
          <cell r="G291">
            <v>719</v>
          </cell>
        </row>
        <row r="292">
          <cell r="A292" t="str">
            <v>Ng« b¸ Hïng</v>
          </cell>
          <cell r="B292">
            <v>28585</v>
          </cell>
          <cell r="C292" t="str">
            <v>söa ch÷a</v>
          </cell>
          <cell r="D292">
            <v>361200</v>
          </cell>
          <cell r="E292">
            <v>1.72</v>
          </cell>
          <cell r="G292">
            <v>749</v>
          </cell>
        </row>
        <row r="293">
          <cell r="A293" t="str">
            <v>Bïi m¹nh Hïng</v>
          </cell>
          <cell r="B293">
            <v>29571</v>
          </cell>
          <cell r="C293" t="str">
            <v>kÝch kÐo</v>
          </cell>
          <cell r="D293">
            <v>384300</v>
          </cell>
          <cell r="E293">
            <v>1.83</v>
          </cell>
          <cell r="G293">
            <v>799</v>
          </cell>
        </row>
        <row r="294">
          <cell r="A294" t="str">
            <v>NguyÔn quèc Hïng</v>
          </cell>
          <cell r="B294">
            <v>28948</v>
          </cell>
          <cell r="C294" t="str">
            <v>kÝch kÐo</v>
          </cell>
          <cell r="D294">
            <v>384300</v>
          </cell>
          <cell r="E294">
            <v>1.83</v>
          </cell>
          <cell r="G294">
            <v>826</v>
          </cell>
        </row>
        <row r="295">
          <cell r="A295" t="str">
            <v>Lª thÕ Hïng</v>
          </cell>
          <cell r="B295">
            <v>27125</v>
          </cell>
          <cell r="C295" t="str">
            <v>s¾t</v>
          </cell>
          <cell r="D295">
            <v>361200</v>
          </cell>
          <cell r="E295">
            <v>1.72</v>
          </cell>
          <cell r="G295">
            <v>845</v>
          </cell>
        </row>
        <row r="296">
          <cell r="A296" t="str">
            <v>D­¬ng phi Hïng</v>
          </cell>
          <cell r="B296">
            <v>29115</v>
          </cell>
          <cell r="C296" t="str">
            <v>CN kinh tÕ</v>
          </cell>
          <cell r="D296">
            <v>373800</v>
          </cell>
          <cell r="E296">
            <v>1.78</v>
          </cell>
          <cell r="G296">
            <v>881</v>
          </cell>
        </row>
        <row r="297">
          <cell r="A297" t="str">
            <v>Hoµng v¨n Hïng</v>
          </cell>
          <cell r="B297">
            <v>26988</v>
          </cell>
          <cell r="C297" t="str">
            <v>L¸i xóc</v>
          </cell>
          <cell r="D297">
            <v>361200</v>
          </cell>
          <cell r="E297">
            <v>1.72</v>
          </cell>
          <cell r="G297">
            <v>915</v>
          </cell>
        </row>
        <row r="298">
          <cell r="A298" t="str">
            <v>NguyÔn v¨n HuÊn</v>
          </cell>
          <cell r="B298">
            <v>23435</v>
          </cell>
          <cell r="C298" t="str">
            <v>kh¶o s¸t</v>
          </cell>
          <cell r="D298">
            <v>489300</v>
          </cell>
          <cell r="E298">
            <v>2.33</v>
          </cell>
          <cell r="G298">
            <v>39</v>
          </cell>
        </row>
        <row r="299">
          <cell r="A299" t="str">
            <v>Bïi v¨n HuÊn</v>
          </cell>
          <cell r="B299">
            <v>27532</v>
          </cell>
          <cell r="C299" t="str">
            <v>Y t¸</v>
          </cell>
          <cell r="E299">
            <v>1.4</v>
          </cell>
          <cell r="G299">
            <v>867</v>
          </cell>
        </row>
        <row r="300">
          <cell r="A300" t="str">
            <v>NguyÔn ®øc Hu©n</v>
          </cell>
          <cell r="B300">
            <v>22559</v>
          </cell>
          <cell r="C300" t="str">
            <v>s¾t</v>
          </cell>
          <cell r="D300">
            <v>489300</v>
          </cell>
          <cell r="E300">
            <v>2.33</v>
          </cell>
          <cell r="G300">
            <v>184</v>
          </cell>
        </row>
        <row r="301">
          <cell r="A301" t="str">
            <v>Vò ngäc Hu©n</v>
          </cell>
          <cell r="B301">
            <v>20356</v>
          </cell>
          <cell r="C301" t="str">
            <v>®iÖn</v>
          </cell>
          <cell r="D301">
            <v>596400</v>
          </cell>
          <cell r="E301">
            <v>2.84</v>
          </cell>
          <cell r="G301">
            <v>294</v>
          </cell>
        </row>
        <row r="302">
          <cell r="A302" t="str">
            <v>TrÇn thÞ HuÇn</v>
          </cell>
          <cell r="B302">
            <v>21166</v>
          </cell>
          <cell r="C302" t="str">
            <v>L§PT</v>
          </cell>
          <cell r="D302">
            <v>457800.00000000006</v>
          </cell>
          <cell r="E302">
            <v>2.1800000000000002</v>
          </cell>
          <cell r="G302">
            <v>319</v>
          </cell>
        </row>
        <row r="303">
          <cell r="A303" t="str">
            <v>TrÇn ®×nh HiÓu</v>
          </cell>
          <cell r="B303">
            <v>23657</v>
          </cell>
          <cell r="C303" t="str">
            <v>T.P kü thuËt</v>
          </cell>
          <cell r="D303">
            <v>762300</v>
          </cell>
          <cell r="E303">
            <v>3.23</v>
          </cell>
          <cell r="F303">
            <v>0.4</v>
          </cell>
          <cell r="G303">
            <v>197</v>
          </cell>
        </row>
        <row r="304">
          <cell r="A304" t="str">
            <v>Vò minh HiÓn</v>
          </cell>
          <cell r="B304">
            <v>18556</v>
          </cell>
          <cell r="C304" t="str">
            <v>®iÖn</v>
          </cell>
          <cell r="D304">
            <v>724500</v>
          </cell>
          <cell r="E304">
            <v>3.45</v>
          </cell>
          <cell r="G304">
            <v>292</v>
          </cell>
        </row>
        <row r="305">
          <cell r="A305" t="str">
            <v>NguyÔn duy HiÓn</v>
          </cell>
          <cell r="B305">
            <v>27039</v>
          </cell>
          <cell r="C305" t="str">
            <v>söa ch÷a</v>
          </cell>
          <cell r="D305">
            <v>361200</v>
          </cell>
          <cell r="E305">
            <v>1.72</v>
          </cell>
          <cell r="G305">
            <v>817</v>
          </cell>
        </row>
        <row r="306">
          <cell r="A306" t="str">
            <v>NguyÔn v¨n Hiªn</v>
          </cell>
          <cell r="B306">
            <v>22324</v>
          </cell>
          <cell r="C306" t="str">
            <v>kÝch kÐo</v>
          </cell>
          <cell r="D306">
            <v>640500</v>
          </cell>
          <cell r="E306">
            <v>3.05</v>
          </cell>
          <cell r="G306">
            <v>340</v>
          </cell>
        </row>
        <row r="307">
          <cell r="A307" t="str">
            <v>Bïi v¨n HiÕn</v>
          </cell>
          <cell r="B307">
            <v>28141</v>
          </cell>
          <cell r="C307" t="str">
            <v>kÝch kÐo</v>
          </cell>
          <cell r="D307">
            <v>384300</v>
          </cell>
          <cell r="E307">
            <v>1.83</v>
          </cell>
          <cell r="G307">
            <v>813</v>
          </cell>
        </row>
        <row r="308">
          <cell r="A308" t="str">
            <v>L­u trung HiÕu</v>
          </cell>
          <cell r="B308">
            <v>26464</v>
          </cell>
          <cell r="C308" t="str">
            <v>kh¶o s¸t</v>
          </cell>
          <cell r="D308">
            <v>403200</v>
          </cell>
          <cell r="E308">
            <v>1.92</v>
          </cell>
          <cell r="G308">
            <v>42</v>
          </cell>
        </row>
        <row r="309">
          <cell r="A309" t="str">
            <v>TrÇn v¨n HiÕu</v>
          </cell>
          <cell r="B309">
            <v>27995</v>
          </cell>
          <cell r="C309" t="str">
            <v>kh¶o s¸t</v>
          </cell>
          <cell r="D309">
            <v>361200</v>
          </cell>
          <cell r="E309">
            <v>1.72</v>
          </cell>
          <cell r="G309">
            <v>677</v>
          </cell>
        </row>
        <row r="310">
          <cell r="A310" t="str">
            <v>NguyÔn danh hiÕu</v>
          </cell>
          <cell r="B310">
            <v>25993</v>
          </cell>
          <cell r="C310" t="str">
            <v>Hµn</v>
          </cell>
          <cell r="D310">
            <v>596400</v>
          </cell>
          <cell r="E310">
            <v>2.84</v>
          </cell>
          <cell r="G310">
            <v>219</v>
          </cell>
        </row>
        <row r="311">
          <cell r="A311" t="str">
            <v>§ç minh HiÕu</v>
          </cell>
          <cell r="B311">
            <v>26911</v>
          </cell>
          <cell r="C311" t="str">
            <v>kÝch kÐo</v>
          </cell>
          <cell r="D311">
            <v>344400</v>
          </cell>
          <cell r="E311">
            <v>1.64</v>
          </cell>
          <cell r="G311">
            <v>764</v>
          </cell>
        </row>
        <row r="312">
          <cell r="A312" t="str">
            <v>§µo duy HiÕu</v>
          </cell>
          <cell r="B312">
            <v>29490</v>
          </cell>
          <cell r="C312" t="str">
            <v>kÝch kÐo</v>
          </cell>
          <cell r="D312">
            <v>384300</v>
          </cell>
          <cell r="E312">
            <v>1.83</v>
          </cell>
          <cell r="G312">
            <v>796</v>
          </cell>
        </row>
        <row r="313">
          <cell r="A313" t="str">
            <v>Ph¹m v¨n HiÖu</v>
          </cell>
          <cell r="B313">
            <v>17085</v>
          </cell>
          <cell r="C313" t="str">
            <v>s¾t</v>
          </cell>
          <cell r="D313">
            <v>596400</v>
          </cell>
          <cell r="E313">
            <v>2.84</v>
          </cell>
          <cell r="G313">
            <v>210</v>
          </cell>
        </row>
        <row r="314">
          <cell r="A314" t="str">
            <v>NguyÔn quang HiÖp</v>
          </cell>
          <cell r="B314">
            <v>23438</v>
          </cell>
          <cell r="C314" t="str">
            <v>kÝch kÐo</v>
          </cell>
          <cell r="D314">
            <v>522900.00000000006</v>
          </cell>
          <cell r="E314">
            <v>2.4900000000000002</v>
          </cell>
          <cell r="G314">
            <v>207</v>
          </cell>
        </row>
        <row r="315">
          <cell r="A315" t="str">
            <v>Bïi quèc HiÖp</v>
          </cell>
          <cell r="B315">
            <v>29204</v>
          </cell>
          <cell r="C315" t="str">
            <v>kÝch kÐo</v>
          </cell>
          <cell r="D315">
            <v>384300</v>
          </cell>
          <cell r="E315">
            <v>1.83</v>
          </cell>
          <cell r="G315">
            <v>746</v>
          </cell>
        </row>
        <row r="316">
          <cell r="A316" t="str">
            <v>Lª xu©n HiÖp</v>
          </cell>
          <cell r="B316">
            <v>29843</v>
          </cell>
          <cell r="C316" t="str">
            <v>Thî lÆn</v>
          </cell>
          <cell r="E316">
            <v>2.2999999999999998</v>
          </cell>
          <cell r="G316">
            <v>890</v>
          </cell>
        </row>
        <row r="317">
          <cell r="A317" t="str">
            <v>Ngä do·n Hoµi</v>
          </cell>
          <cell r="B317">
            <v>23669</v>
          </cell>
          <cell r="C317" t="str">
            <v>kho</v>
          </cell>
          <cell r="D317">
            <v>522900.00000000006</v>
          </cell>
          <cell r="E317">
            <v>2.4900000000000002</v>
          </cell>
          <cell r="G317">
            <v>353</v>
          </cell>
        </row>
        <row r="318">
          <cell r="A318" t="str">
            <v>Vâ xu©n HiÖp</v>
          </cell>
          <cell r="B318">
            <v>28600</v>
          </cell>
          <cell r="C318" t="str">
            <v>Hµn</v>
          </cell>
          <cell r="D318">
            <v>361200</v>
          </cell>
          <cell r="E318">
            <v>1.72</v>
          </cell>
          <cell r="G318">
            <v>595</v>
          </cell>
        </row>
        <row r="319">
          <cell r="A319" t="str">
            <v>Hoµng v¨n HiÖp</v>
          </cell>
          <cell r="B319">
            <v>26287</v>
          </cell>
          <cell r="C319" t="str">
            <v>®iÖn</v>
          </cell>
          <cell r="D319">
            <v>361200</v>
          </cell>
          <cell r="E319">
            <v>1.72</v>
          </cell>
          <cell r="G319">
            <v>731</v>
          </cell>
        </row>
        <row r="320">
          <cell r="A320" t="str">
            <v>TrÇn h¶i HiÖp</v>
          </cell>
          <cell r="B320">
            <v>27512</v>
          </cell>
          <cell r="C320" t="str">
            <v>l¸i xe</v>
          </cell>
          <cell r="D320">
            <v>403200</v>
          </cell>
          <cell r="E320">
            <v>1.92</v>
          </cell>
          <cell r="G320">
            <v>819</v>
          </cell>
        </row>
        <row r="321">
          <cell r="A321" t="str">
            <v>NguyÔn v¨n HiÕu</v>
          </cell>
          <cell r="B321">
            <v>29761</v>
          </cell>
          <cell r="C321" t="str">
            <v>Hµn</v>
          </cell>
          <cell r="D321">
            <v>325500</v>
          </cell>
          <cell r="E321">
            <v>1.55</v>
          </cell>
          <cell r="G321">
            <v>612</v>
          </cell>
        </row>
        <row r="322">
          <cell r="A322" t="str">
            <v>§inh c«ng Hoµn</v>
          </cell>
          <cell r="B322">
            <v>27274</v>
          </cell>
          <cell r="C322" t="str">
            <v>kÝch kÐo</v>
          </cell>
          <cell r="D322">
            <v>522900.00000000006</v>
          </cell>
          <cell r="E322">
            <v>2.4900000000000002</v>
          </cell>
          <cell r="G322">
            <v>454</v>
          </cell>
        </row>
        <row r="323">
          <cell r="A323" t="str">
            <v>NguyÔn träng Ho¹t</v>
          </cell>
          <cell r="B323">
            <v>24609</v>
          </cell>
          <cell r="C323" t="str">
            <v>s¾t</v>
          </cell>
          <cell r="D323">
            <v>596400</v>
          </cell>
          <cell r="E323">
            <v>2.84</v>
          </cell>
          <cell r="G323">
            <v>101</v>
          </cell>
        </row>
        <row r="324">
          <cell r="A324" t="str">
            <v>NguyÔn v¨n Ho¹t</v>
          </cell>
          <cell r="B324">
            <v>21162</v>
          </cell>
          <cell r="C324" t="str">
            <v>kho</v>
          </cell>
          <cell r="D324">
            <v>596400</v>
          </cell>
          <cell r="E324">
            <v>2.84</v>
          </cell>
          <cell r="G324">
            <v>89</v>
          </cell>
        </row>
        <row r="325">
          <cell r="A325" t="str">
            <v>TrÇn v¨n Hoan</v>
          </cell>
          <cell r="B325">
            <v>27665</v>
          </cell>
          <cell r="C325" t="str">
            <v>kÝch kÐo</v>
          </cell>
          <cell r="D325">
            <v>522900.00000000006</v>
          </cell>
          <cell r="E325">
            <v>2.4900000000000002</v>
          </cell>
          <cell r="G325">
            <v>452</v>
          </cell>
        </row>
        <row r="326">
          <cell r="A326" t="str">
            <v>L­¬ng v¨n Hoan</v>
          </cell>
          <cell r="B326">
            <v>25649</v>
          </cell>
          <cell r="C326" t="str">
            <v>kÝch kÐo</v>
          </cell>
          <cell r="D326">
            <v>428400</v>
          </cell>
          <cell r="E326">
            <v>2.04</v>
          </cell>
          <cell r="G326">
            <v>548</v>
          </cell>
        </row>
        <row r="327">
          <cell r="A327" t="str">
            <v>L­¬ng cao Hoan</v>
          </cell>
          <cell r="B327">
            <v>27964</v>
          </cell>
          <cell r="C327" t="str">
            <v>kh¶o s¸t</v>
          </cell>
          <cell r="D327">
            <v>424200</v>
          </cell>
          <cell r="E327">
            <v>2.02</v>
          </cell>
          <cell r="G327">
            <v>675</v>
          </cell>
        </row>
        <row r="328">
          <cell r="A328" t="str">
            <v>§Æng v¨n Hoan</v>
          </cell>
          <cell r="B328">
            <v>28722</v>
          </cell>
          <cell r="C328" t="str">
            <v>kü thuËt</v>
          </cell>
          <cell r="D328">
            <v>373800</v>
          </cell>
          <cell r="E328">
            <v>1.78</v>
          </cell>
          <cell r="G328">
            <v>902</v>
          </cell>
        </row>
        <row r="329">
          <cell r="A329" t="str">
            <v>Ph¹m v¨n H­¬ng</v>
          </cell>
          <cell r="B329">
            <v>25484</v>
          </cell>
          <cell r="C329" t="str">
            <v>s¾t</v>
          </cell>
          <cell r="D329">
            <v>403200</v>
          </cell>
          <cell r="E329">
            <v>1.92</v>
          </cell>
          <cell r="G329">
            <v>603</v>
          </cell>
        </row>
        <row r="330">
          <cell r="A330" t="str">
            <v>Bïi thanh H­¬ng</v>
          </cell>
          <cell r="B330">
            <v>18767</v>
          </cell>
          <cell r="C330" t="str">
            <v>kÝch kÐo</v>
          </cell>
          <cell r="D330">
            <v>640500</v>
          </cell>
          <cell r="E330">
            <v>3.05</v>
          </cell>
          <cell r="G330">
            <v>220</v>
          </cell>
        </row>
        <row r="331">
          <cell r="A331" t="str">
            <v>L­u thÞMai H­¬ng</v>
          </cell>
          <cell r="B331">
            <v>27115</v>
          </cell>
          <cell r="C331" t="str">
            <v>thèng kª</v>
          </cell>
          <cell r="D331">
            <v>424200</v>
          </cell>
          <cell r="E331">
            <v>2.02</v>
          </cell>
          <cell r="G331">
            <v>429</v>
          </cell>
        </row>
        <row r="332">
          <cell r="A332" t="str">
            <v>NguyÔn ngäc H­êng</v>
          </cell>
          <cell r="B332">
            <v>16255</v>
          </cell>
          <cell r="C332" t="str">
            <v>thi ®ua</v>
          </cell>
          <cell r="D332">
            <v>678300</v>
          </cell>
          <cell r="E332">
            <v>3.23</v>
          </cell>
          <cell r="G332">
            <v>8</v>
          </cell>
        </row>
        <row r="333">
          <cell r="A333" t="str">
            <v>Vò v¨n H­ëng</v>
          </cell>
          <cell r="B333">
            <v>19838</v>
          </cell>
          <cell r="C333" t="str">
            <v>vËn hµnh</v>
          </cell>
          <cell r="D333">
            <v>724500</v>
          </cell>
          <cell r="E333">
            <v>3.45</v>
          </cell>
          <cell r="G333">
            <v>383</v>
          </cell>
        </row>
        <row r="334">
          <cell r="A334" t="str">
            <v>Mai huy H­ëng</v>
          </cell>
          <cell r="B334">
            <v>27149</v>
          </cell>
          <cell r="C334" t="str">
            <v>§.T khoan</v>
          </cell>
          <cell r="D334">
            <v>508200</v>
          </cell>
          <cell r="E334">
            <v>2.02</v>
          </cell>
          <cell r="F334">
            <v>0.4</v>
          </cell>
          <cell r="G334">
            <v>583</v>
          </cell>
        </row>
        <row r="335">
          <cell r="A335" t="str">
            <v>L¹i v¨n Huyªn</v>
          </cell>
          <cell r="B335">
            <v>17061</v>
          </cell>
          <cell r="C335" t="str">
            <v>BHL§</v>
          </cell>
          <cell r="D335">
            <v>743400</v>
          </cell>
          <cell r="E335">
            <v>3.54</v>
          </cell>
          <cell r="G335">
            <v>12</v>
          </cell>
        </row>
        <row r="336">
          <cell r="A336" t="str">
            <v>§ç ®Æng Huyªn</v>
          </cell>
          <cell r="B336">
            <v>27058</v>
          </cell>
          <cell r="C336" t="str">
            <v>kÝch kÐo</v>
          </cell>
          <cell r="D336">
            <v>384300</v>
          </cell>
          <cell r="E336">
            <v>1.83</v>
          </cell>
          <cell r="G336">
            <v>827</v>
          </cell>
        </row>
        <row r="337">
          <cell r="A337" t="str">
            <v>Phan quèc Huúnh</v>
          </cell>
          <cell r="B337">
            <v>19530</v>
          </cell>
          <cell r="C337" t="str">
            <v>y tÕ</v>
          </cell>
          <cell r="D337">
            <v>562800</v>
          </cell>
          <cell r="E337">
            <v>2.68</v>
          </cell>
          <cell r="G337">
            <v>86</v>
          </cell>
        </row>
        <row r="338">
          <cell r="A338" t="str">
            <v>§µm träng Huynh</v>
          </cell>
          <cell r="B338">
            <v>26872</v>
          </cell>
          <cell r="C338" t="str">
            <v>s¾t</v>
          </cell>
          <cell r="D338">
            <v>489300</v>
          </cell>
          <cell r="E338">
            <v>2.33</v>
          </cell>
          <cell r="G338">
            <v>400</v>
          </cell>
        </row>
        <row r="339">
          <cell r="A339" t="str">
            <v>NguyÔn duy Hoµng</v>
          </cell>
          <cell r="B339">
            <v>26226</v>
          </cell>
          <cell r="C339" t="str">
            <v>kÝch kÐo</v>
          </cell>
          <cell r="D339">
            <v>384300</v>
          </cell>
          <cell r="E339">
            <v>1.83</v>
          </cell>
          <cell r="G339">
            <v>646</v>
          </cell>
        </row>
        <row r="340">
          <cell r="A340" t="str">
            <v>NguyÔn l©m Hoµng</v>
          </cell>
          <cell r="B340">
            <v>27746</v>
          </cell>
          <cell r="C340" t="str">
            <v>KTV</v>
          </cell>
          <cell r="D340">
            <v>373800</v>
          </cell>
          <cell r="E340">
            <v>1.78</v>
          </cell>
          <cell r="G340">
            <v>658</v>
          </cell>
        </row>
        <row r="341">
          <cell r="A341" t="str">
            <v>NguyÔn kh¾c Hoµng</v>
          </cell>
          <cell r="B341">
            <v>27298</v>
          </cell>
          <cell r="C341" t="str">
            <v>P.P kü thuËt</v>
          </cell>
          <cell r="D341">
            <v>487199.99999999994</v>
          </cell>
          <cell r="E341">
            <v>2.02</v>
          </cell>
          <cell r="F341">
            <v>0.3</v>
          </cell>
          <cell r="G341">
            <v>703</v>
          </cell>
        </row>
        <row r="342">
          <cell r="A342" t="str">
            <v>NguyÔn c«ng Hoµng</v>
          </cell>
          <cell r="B342">
            <v>29376</v>
          </cell>
          <cell r="C342" t="str">
            <v>söa ch÷a</v>
          </cell>
          <cell r="D342">
            <v>361200</v>
          </cell>
          <cell r="E342">
            <v>1.72</v>
          </cell>
          <cell r="G342">
            <v>810</v>
          </cell>
        </row>
        <row r="343">
          <cell r="A343" t="str">
            <v>Bïi ®øc Uy</v>
          </cell>
          <cell r="B343">
            <v>29017</v>
          </cell>
          <cell r="C343" t="str">
            <v>hµn</v>
          </cell>
          <cell r="D343">
            <v>384300</v>
          </cell>
          <cell r="E343">
            <v>1.83</v>
          </cell>
          <cell r="G343">
            <v>699</v>
          </cell>
        </row>
        <row r="344">
          <cell r="A344" t="str">
            <v>Lª ®øc Yªn</v>
          </cell>
          <cell r="B344">
            <v>27928</v>
          </cell>
          <cell r="C344" t="str">
            <v>kÝch kÐo</v>
          </cell>
          <cell r="D344">
            <v>428400</v>
          </cell>
          <cell r="E344">
            <v>2.04</v>
          </cell>
          <cell r="G344">
            <v>493</v>
          </cell>
        </row>
        <row r="345">
          <cell r="A345" t="str">
            <v>NguyÔn ®øc Vò</v>
          </cell>
          <cell r="B345">
            <v>27900</v>
          </cell>
          <cell r="C345" t="str">
            <v>kÝch kÐo</v>
          </cell>
          <cell r="D345">
            <v>428400</v>
          </cell>
          <cell r="E345">
            <v>2.04</v>
          </cell>
          <cell r="G345">
            <v>445</v>
          </cell>
        </row>
        <row r="346">
          <cell r="A346" t="str">
            <v>Ngä do·n Vò</v>
          </cell>
          <cell r="B346">
            <v>29392</v>
          </cell>
          <cell r="C346" t="str">
            <v>kÝch kÐo</v>
          </cell>
          <cell r="D346">
            <v>384300</v>
          </cell>
          <cell r="E346">
            <v>1.83</v>
          </cell>
          <cell r="G346">
            <v>916</v>
          </cell>
        </row>
        <row r="347">
          <cell r="A347" t="str">
            <v>§inh v¨n Vy</v>
          </cell>
          <cell r="B347">
            <v>23411</v>
          </cell>
          <cell r="C347" t="str">
            <v>kÝch kÐo</v>
          </cell>
          <cell r="D347">
            <v>428400</v>
          </cell>
          <cell r="E347">
            <v>2.04</v>
          </cell>
          <cell r="G347">
            <v>158</v>
          </cell>
        </row>
        <row r="348">
          <cell r="A348" t="str">
            <v>Ph¹m v¨n V©y</v>
          </cell>
          <cell r="B348">
            <v>21436</v>
          </cell>
          <cell r="C348" t="str">
            <v>b¶o vÖ</v>
          </cell>
          <cell r="D348">
            <v>640500</v>
          </cell>
          <cell r="E348">
            <v>3.05</v>
          </cell>
          <cell r="G348">
            <v>103</v>
          </cell>
        </row>
        <row r="349">
          <cell r="A349" t="str">
            <v>NguyÔn thÞBÝch V©n</v>
          </cell>
          <cell r="B349">
            <v>25753</v>
          </cell>
          <cell r="C349" t="str">
            <v>BHXH</v>
          </cell>
          <cell r="D349">
            <v>432600</v>
          </cell>
          <cell r="E349">
            <v>2.06</v>
          </cell>
          <cell r="G349">
            <v>11</v>
          </cell>
        </row>
        <row r="350">
          <cell r="A350" t="str">
            <v>Hoµng thÞ V©n</v>
          </cell>
          <cell r="B350">
            <v>25172</v>
          </cell>
          <cell r="C350" t="str">
            <v>L§PT</v>
          </cell>
          <cell r="D350">
            <v>457800.00000000006</v>
          </cell>
          <cell r="E350">
            <v>2.1800000000000002</v>
          </cell>
          <cell r="G350">
            <v>679</v>
          </cell>
        </row>
        <row r="351">
          <cell r="A351" t="str">
            <v>Mai hoµng V©n</v>
          </cell>
          <cell r="B351">
            <v>27965</v>
          </cell>
          <cell r="C351" t="str">
            <v>s¾t</v>
          </cell>
          <cell r="D351">
            <v>403200</v>
          </cell>
          <cell r="E351">
            <v>1.92</v>
          </cell>
          <cell r="G351">
            <v>514</v>
          </cell>
        </row>
        <row r="352">
          <cell r="A352" t="str">
            <v>NguyÔn v¨n VËn</v>
          </cell>
          <cell r="B352">
            <v>22981</v>
          </cell>
          <cell r="C352" t="str">
            <v>l¸i xe</v>
          </cell>
          <cell r="D352">
            <v>644700</v>
          </cell>
          <cell r="E352">
            <v>3.07</v>
          </cell>
          <cell r="G352">
            <v>68</v>
          </cell>
        </row>
        <row r="353">
          <cell r="A353" t="str">
            <v>Tr­¬ng tÊt V÷ng</v>
          </cell>
          <cell r="B353">
            <v>28347</v>
          </cell>
          <cell r="C353" t="str">
            <v>s¾t</v>
          </cell>
          <cell r="D353">
            <v>325500</v>
          </cell>
          <cell r="E353">
            <v>1.55</v>
          </cell>
          <cell r="G353">
            <v>634</v>
          </cell>
        </row>
        <row r="354">
          <cell r="A354" t="str">
            <v>NguyÔn xu©n V­îc</v>
          </cell>
          <cell r="B354">
            <v>21166</v>
          </cell>
          <cell r="C354" t="str">
            <v>nÒ</v>
          </cell>
          <cell r="D354">
            <v>560700</v>
          </cell>
          <cell r="E354">
            <v>2.67</v>
          </cell>
          <cell r="G354">
            <v>130</v>
          </cell>
        </row>
        <row r="355">
          <cell r="A355" t="str">
            <v>Lª quang Vanh</v>
          </cell>
          <cell r="B355">
            <v>18553</v>
          </cell>
          <cell r="C355" t="str">
            <v>®iÖn</v>
          </cell>
          <cell r="D355">
            <v>596400</v>
          </cell>
          <cell r="E355">
            <v>2.84</v>
          </cell>
          <cell r="G355">
            <v>98</v>
          </cell>
        </row>
        <row r="356">
          <cell r="A356" t="str">
            <v>Ng« v¨n ViÕt</v>
          </cell>
          <cell r="B356">
            <v>20478</v>
          </cell>
          <cell r="C356" t="str">
            <v>vËn hµnh</v>
          </cell>
          <cell r="D356">
            <v>596400</v>
          </cell>
          <cell r="E356">
            <v>2.84</v>
          </cell>
          <cell r="G356">
            <v>94</v>
          </cell>
        </row>
        <row r="357">
          <cell r="A357" t="str">
            <v>Hµ quang ViÖt</v>
          </cell>
          <cell r="B357">
            <v>21390</v>
          </cell>
          <cell r="C357" t="str">
            <v>s¾t</v>
          </cell>
          <cell r="D357">
            <v>489300</v>
          </cell>
          <cell r="E357">
            <v>2.33</v>
          </cell>
          <cell r="G357">
            <v>358</v>
          </cell>
        </row>
        <row r="358">
          <cell r="A358" t="str">
            <v>Hµ quang ViÖt</v>
          </cell>
          <cell r="B358">
            <v>21390</v>
          </cell>
          <cell r="C358" t="str">
            <v>s¾t</v>
          </cell>
          <cell r="D358">
            <v>489300</v>
          </cell>
          <cell r="E358">
            <v>2.33</v>
          </cell>
          <cell r="G358">
            <v>358</v>
          </cell>
        </row>
        <row r="359">
          <cell r="A359" t="str">
            <v>La v¨n ViÖt</v>
          </cell>
          <cell r="B359">
            <v>27975</v>
          </cell>
          <cell r="C359" t="str">
            <v>Hµn</v>
          </cell>
          <cell r="D359">
            <v>361200</v>
          </cell>
          <cell r="E359">
            <v>1.72</v>
          </cell>
          <cell r="G359">
            <v>572</v>
          </cell>
        </row>
        <row r="360">
          <cell r="A360" t="str">
            <v>NguyÔn v¨n VÜnh</v>
          </cell>
          <cell r="B360">
            <v>28807</v>
          </cell>
          <cell r="C360" t="str">
            <v>kÝch kÐo</v>
          </cell>
          <cell r="D360">
            <v>384300</v>
          </cell>
          <cell r="E360">
            <v>1.83</v>
          </cell>
          <cell r="G360">
            <v>698</v>
          </cell>
        </row>
        <row r="361">
          <cell r="A361" t="str">
            <v>NguyÔn quang Vinh</v>
          </cell>
          <cell r="B361">
            <v>20822</v>
          </cell>
          <cell r="C361" t="str">
            <v>PP thiÕt bÞ</v>
          </cell>
          <cell r="D361">
            <v>793800</v>
          </cell>
          <cell r="E361">
            <v>3.48</v>
          </cell>
          <cell r="F361">
            <v>0.3</v>
          </cell>
          <cell r="G361">
            <v>53</v>
          </cell>
        </row>
        <row r="362">
          <cell r="A362" t="str">
            <v>Mai thÕ Vinh</v>
          </cell>
          <cell r="B362">
            <v>19240</v>
          </cell>
          <cell r="C362" t="str">
            <v>kÝch kÐo</v>
          </cell>
          <cell r="D362">
            <v>640500</v>
          </cell>
          <cell r="E362">
            <v>3.05</v>
          </cell>
          <cell r="G362">
            <v>228</v>
          </cell>
        </row>
        <row r="363">
          <cell r="A363" t="str">
            <v>TrÇn v¨n Vinh</v>
          </cell>
          <cell r="B363">
            <v>25107</v>
          </cell>
          <cell r="C363" t="str">
            <v>kÝch kÐo</v>
          </cell>
          <cell r="D363">
            <v>522900.00000000006</v>
          </cell>
          <cell r="E363">
            <v>2.4900000000000002</v>
          </cell>
          <cell r="G363">
            <v>176</v>
          </cell>
        </row>
        <row r="364">
          <cell r="A364" t="str">
            <v>L­¬ng ngäc Vinh</v>
          </cell>
          <cell r="B364">
            <v>29612</v>
          </cell>
          <cell r="C364" t="str">
            <v>s¾t</v>
          </cell>
          <cell r="D364">
            <v>361200</v>
          </cell>
          <cell r="E364">
            <v>1.72</v>
          </cell>
          <cell r="G364">
            <v>853</v>
          </cell>
        </row>
        <row r="365">
          <cell r="A365" t="str">
            <v>NguyÔn ®×nh VÜnh</v>
          </cell>
          <cell r="B365">
            <v>21206</v>
          </cell>
          <cell r="C365" t="str">
            <v>s¾t</v>
          </cell>
          <cell r="D365">
            <v>724500</v>
          </cell>
          <cell r="E365">
            <v>3.45</v>
          </cell>
          <cell r="G365">
            <v>209</v>
          </cell>
        </row>
        <row r="366">
          <cell r="A366" t="str">
            <v>Vò ®øc VÜnh</v>
          </cell>
          <cell r="B366">
            <v>21310</v>
          </cell>
          <cell r="C366" t="str">
            <v>b¶o vÖ</v>
          </cell>
          <cell r="D366">
            <v>562800</v>
          </cell>
          <cell r="E366">
            <v>2.68</v>
          </cell>
          <cell r="G366">
            <v>81</v>
          </cell>
        </row>
        <row r="367">
          <cell r="A367" t="str">
            <v>NguyÔn v¨n Vinh</v>
          </cell>
          <cell r="B367">
            <v>18153</v>
          </cell>
          <cell r="C367" t="str">
            <v>kü thuËt</v>
          </cell>
          <cell r="D367">
            <v>678300</v>
          </cell>
          <cell r="E367">
            <v>3.23</v>
          </cell>
          <cell r="G367">
            <v>422</v>
          </cell>
        </row>
        <row r="368">
          <cell r="A368" t="str">
            <v>Ph¹m trÇn Vinh</v>
          </cell>
          <cell r="B368">
            <v>27055</v>
          </cell>
          <cell r="C368" t="str">
            <v>kÝch kÐo</v>
          </cell>
          <cell r="D368">
            <v>384300</v>
          </cell>
          <cell r="E368">
            <v>1.83</v>
          </cell>
          <cell r="G368">
            <v>623</v>
          </cell>
        </row>
        <row r="369">
          <cell r="A369" t="str">
            <v>Lª thanh Vinh</v>
          </cell>
          <cell r="B369">
            <v>28905</v>
          </cell>
          <cell r="C369" t="str">
            <v>kÝch kÐo</v>
          </cell>
          <cell r="D369">
            <v>384300</v>
          </cell>
          <cell r="E369">
            <v>1.83</v>
          </cell>
          <cell r="G369">
            <v>747</v>
          </cell>
        </row>
        <row r="370">
          <cell r="A370" t="str">
            <v>Ph¹m v¨n V­¬ng</v>
          </cell>
          <cell r="B370">
            <v>28792</v>
          </cell>
          <cell r="C370" t="str">
            <v>s¾t</v>
          </cell>
          <cell r="D370">
            <v>294000</v>
          </cell>
          <cell r="E370">
            <v>1.4</v>
          </cell>
          <cell r="G370">
            <v>729</v>
          </cell>
        </row>
        <row r="371">
          <cell r="A371" t="str">
            <v>Ph¹m thÞ M¬</v>
          </cell>
          <cell r="B371">
            <v>18254</v>
          </cell>
          <cell r="C371" t="str">
            <v>nhµ bÕp</v>
          </cell>
          <cell r="D371">
            <v>562800</v>
          </cell>
          <cell r="E371">
            <v>2.68</v>
          </cell>
          <cell r="G371">
            <v>45</v>
          </cell>
        </row>
        <row r="372">
          <cell r="A372" t="str">
            <v>NguyÔn v¨n MÏ</v>
          </cell>
          <cell r="B372">
            <v>19775</v>
          </cell>
          <cell r="C372" t="str">
            <v>l¸i cÈu</v>
          </cell>
          <cell r="D372">
            <v>596400</v>
          </cell>
          <cell r="E372">
            <v>2.84</v>
          </cell>
          <cell r="G372">
            <v>70</v>
          </cell>
        </row>
        <row r="373">
          <cell r="A373" t="str">
            <v>Ph¹m thÕ Mú</v>
          </cell>
          <cell r="B373">
            <v>19129</v>
          </cell>
          <cell r="C373" t="str">
            <v>kÝch kÐo</v>
          </cell>
          <cell r="D373">
            <v>783300</v>
          </cell>
          <cell r="E373">
            <v>3.73</v>
          </cell>
          <cell r="G373">
            <v>380</v>
          </cell>
        </row>
        <row r="374">
          <cell r="A374" t="str">
            <v>Ph¹m v¨n Mai</v>
          </cell>
          <cell r="B374">
            <v>28323</v>
          </cell>
          <cell r="C374" t="str">
            <v>s¾t</v>
          </cell>
          <cell r="D374">
            <v>361200</v>
          </cell>
          <cell r="E374">
            <v>1.72</v>
          </cell>
          <cell r="G374">
            <v>611</v>
          </cell>
        </row>
        <row r="375">
          <cell r="A375" t="str">
            <v>NguyÔn v¨n M¹o</v>
          </cell>
          <cell r="B375">
            <v>20703</v>
          </cell>
          <cell r="C375" t="str">
            <v>kü thuËt</v>
          </cell>
          <cell r="D375">
            <v>730800</v>
          </cell>
          <cell r="E375">
            <v>3.48</v>
          </cell>
          <cell r="G375">
            <v>232</v>
          </cell>
        </row>
        <row r="376">
          <cell r="A376" t="str">
            <v>Cao trung MÇn</v>
          </cell>
          <cell r="B376">
            <v>20595</v>
          </cell>
          <cell r="C376" t="str">
            <v>l¸i tÇu</v>
          </cell>
          <cell r="D376">
            <v>522900.00000000006</v>
          </cell>
          <cell r="E376">
            <v>2.4900000000000002</v>
          </cell>
          <cell r="G376">
            <v>394</v>
          </cell>
        </row>
        <row r="377">
          <cell r="A377" t="str">
            <v>TrÇn thÞ Mïa</v>
          </cell>
          <cell r="B377">
            <v>21753</v>
          </cell>
          <cell r="C377" t="str">
            <v>thèng kª</v>
          </cell>
          <cell r="D377">
            <v>482999.99999999994</v>
          </cell>
          <cell r="E377">
            <v>2.2999999999999998</v>
          </cell>
          <cell r="G377">
            <v>267</v>
          </cell>
        </row>
        <row r="378">
          <cell r="A378" t="str">
            <v>Lª nh­ Mïi</v>
          </cell>
          <cell r="B378">
            <v>20847</v>
          </cell>
          <cell r="C378" t="str">
            <v>®iÖn</v>
          </cell>
          <cell r="D378">
            <v>596400</v>
          </cell>
          <cell r="E378">
            <v>2.84</v>
          </cell>
          <cell r="G378">
            <v>296</v>
          </cell>
        </row>
        <row r="379">
          <cell r="A379" t="str">
            <v>D­¬ng h÷u M«n</v>
          </cell>
          <cell r="B379">
            <v>19278</v>
          </cell>
          <cell r="C379" t="str">
            <v>l¸i xe</v>
          </cell>
          <cell r="D379">
            <v>613200</v>
          </cell>
          <cell r="E379">
            <v>2.92</v>
          </cell>
          <cell r="G379">
            <v>558</v>
          </cell>
        </row>
        <row r="380">
          <cell r="A380" t="str">
            <v>NguyÔn v¨n MËu</v>
          </cell>
          <cell r="B380">
            <v>20214</v>
          </cell>
          <cell r="C380" t="str">
            <v>b¶o vÖ</v>
          </cell>
          <cell r="D380">
            <v>518700.00000000006</v>
          </cell>
          <cell r="E380">
            <v>2.4700000000000002</v>
          </cell>
          <cell r="G380">
            <v>78</v>
          </cell>
        </row>
        <row r="381">
          <cell r="A381" t="str">
            <v>Ph¹m ®øc M­êi</v>
          </cell>
          <cell r="B381">
            <v>25539</v>
          </cell>
          <cell r="C381" t="str">
            <v>s¾t</v>
          </cell>
          <cell r="D381">
            <v>361200</v>
          </cell>
          <cell r="E381">
            <v>1.72</v>
          </cell>
          <cell r="G381">
            <v>605</v>
          </cell>
        </row>
        <row r="382">
          <cell r="A382" t="str">
            <v>L­¬ng v¨n M­êi</v>
          </cell>
          <cell r="B382">
            <v>27519</v>
          </cell>
          <cell r="C382" t="str">
            <v>kÝch kÐo</v>
          </cell>
          <cell r="D382">
            <v>403200</v>
          </cell>
          <cell r="E382">
            <v>1.92</v>
          </cell>
          <cell r="G382">
            <v>457</v>
          </cell>
        </row>
        <row r="383">
          <cell r="A383" t="str">
            <v>Hoµng v¨n M­êi</v>
          </cell>
          <cell r="B383">
            <v>27037</v>
          </cell>
          <cell r="C383" t="str">
            <v>s¾t</v>
          </cell>
          <cell r="D383">
            <v>403200</v>
          </cell>
          <cell r="E383">
            <v>1.92</v>
          </cell>
          <cell r="G383">
            <v>615</v>
          </cell>
        </row>
        <row r="384">
          <cell r="A384" t="str">
            <v>Bïi ®¨ng MiÖn</v>
          </cell>
          <cell r="B384">
            <v>25246</v>
          </cell>
          <cell r="C384" t="str">
            <v>Hµn</v>
          </cell>
          <cell r="D384">
            <v>361200</v>
          </cell>
          <cell r="E384">
            <v>1.72</v>
          </cell>
          <cell r="G384">
            <v>585</v>
          </cell>
        </row>
        <row r="385">
          <cell r="A385" t="str">
            <v>NguyÔn thÞ Miªn</v>
          </cell>
          <cell r="B385">
            <v>20017</v>
          </cell>
          <cell r="C385" t="str">
            <v>nhµ trÎ</v>
          </cell>
          <cell r="D385">
            <v>604800</v>
          </cell>
          <cell r="E385">
            <v>2.88</v>
          </cell>
          <cell r="G385">
            <v>25</v>
          </cell>
        </row>
        <row r="386">
          <cell r="A386" t="str">
            <v>TrÇn v¨n M­êng</v>
          </cell>
          <cell r="B386">
            <v>28477</v>
          </cell>
          <cell r="C386" t="str">
            <v>l¸i cÈu</v>
          </cell>
          <cell r="D386">
            <v>403200</v>
          </cell>
          <cell r="E386">
            <v>1.92</v>
          </cell>
          <cell r="G386">
            <v>478</v>
          </cell>
        </row>
        <row r="387">
          <cell r="A387" t="str">
            <v>Lª xu©n M¹nh</v>
          </cell>
          <cell r="B387">
            <v>27503</v>
          </cell>
          <cell r="C387" t="str">
            <v>l¸i cÈu</v>
          </cell>
          <cell r="D387">
            <v>403200</v>
          </cell>
          <cell r="E387">
            <v>1.92</v>
          </cell>
          <cell r="G387">
            <v>523</v>
          </cell>
        </row>
        <row r="388">
          <cell r="A388" t="str">
            <v>NguyÔn ngäc M¹nh</v>
          </cell>
          <cell r="B388">
            <v>27324</v>
          </cell>
          <cell r="C388" t="str">
            <v>kÝch kÐo</v>
          </cell>
          <cell r="D388">
            <v>428400</v>
          </cell>
          <cell r="E388">
            <v>2.04</v>
          </cell>
          <cell r="G388">
            <v>518</v>
          </cell>
        </row>
        <row r="389">
          <cell r="A389" t="str">
            <v>NguyÔn xu©n M¹nh</v>
          </cell>
          <cell r="B389">
            <v>20821</v>
          </cell>
          <cell r="C389" t="str">
            <v>l¸i bóa</v>
          </cell>
          <cell r="D389">
            <v>596400</v>
          </cell>
          <cell r="E389">
            <v>2.84</v>
          </cell>
          <cell r="G389">
            <v>282</v>
          </cell>
        </row>
        <row r="390">
          <cell r="A390" t="str">
            <v>Vò v¨n M¹nh</v>
          </cell>
          <cell r="B390">
            <v>22815</v>
          </cell>
          <cell r="C390" t="str">
            <v>kÝch kÐo</v>
          </cell>
          <cell r="D390">
            <v>640500</v>
          </cell>
          <cell r="E390">
            <v>3.05</v>
          </cell>
          <cell r="G390">
            <v>157</v>
          </cell>
        </row>
        <row r="391">
          <cell r="A391" t="str">
            <v>Ph¹m v¨n M¹nh</v>
          </cell>
          <cell r="B391">
            <v>28218</v>
          </cell>
          <cell r="C391" t="str">
            <v>l¸i cÈu</v>
          </cell>
          <cell r="D391">
            <v>361200</v>
          </cell>
          <cell r="E391">
            <v>1.72</v>
          </cell>
          <cell r="G391">
            <v>875</v>
          </cell>
        </row>
        <row r="392">
          <cell r="A392" t="str">
            <v>Lª v¨n M¹nh</v>
          </cell>
          <cell r="B392">
            <v>29865</v>
          </cell>
          <cell r="C392" t="str">
            <v>s¾t</v>
          </cell>
          <cell r="D392">
            <v>361200</v>
          </cell>
          <cell r="E392">
            <v>1.72</v>
          </cell>
          <cell r="G392">
            <v>733</v>
          </cell>
        </row>
        <row r="393">
          <cell r="A393" t="str">
            <v>Bïi hïng M¹nh</v>
          </cell>
          <cell r="B393">
            <v>29163</v>
          </cell>
          <cell r="C393" t="str">
            <v>Kü s­ m¸y</v>
          </cell>
          <cell r="D393">
            <v>373800</v>
          </cell>
          <cell r="E393">
            <v>1.78</v>
          </cell>
          <cell r="G393">
            <v>911</v>
          </cell>
        </row>
        <row r="394">
          <cell r="A394" t="str">
            <v>§Æng v¨n Minh</v>
          </cell>
          <cell r="B394">
            <v>22137</v>
          </cell>
          <cell r="C394" t="str">
            <v>TB kh¶o s¸t</v>
          </cell>
          <cell r="D394">
            <v>724500</v>
          </cell>
          <cell r="E394">
            <v>3.45</v>
          </cell>
          <cell r="G394">
            <v>35</v>
          </cell>
        </row>
        <row r="395">
          <cell r="A395" t="str">
            <v>Hoµng v¨n Minh</v>
          </cell>
          <cell r="B395">
            <v>24400</v>
          </cell>
          <cell r="C395" t="str">
            <v>thèng kª</v>
          </cell>
          <cell r="D395">
            <v>424200</v>
          </cell>
          <cell r="E395">
            <v>2.02</v>
          </cell>
          <cell r="G395">
            <v>289</v>
          </cell>
        </row>
        <row r="396">
          <cell r="A396" t="str">
            <v>Lª v¨n Minh</v>
          </cell>
          <cell r="B396">
            <v>22941</v>
          </cell>
          <cell r="C396" t="str">
            <v>kÝch kÐo</v>
          </cell>
          <cell r="D396">
            <v>522900.00000000006</v>
          </cell>
          <cell r="E396">
            <v>2.4900000000000002</v>
          </cell>
          <cell r="G396">
            <v>349</v>
          </cell>
        </row>
        <row r="397">
          <cell r="A397" t="str">
            <v>NguyÔn ®¨ng Minh</v>
          </cell>
          <cell r="B397">
            <v>20549</v>
          </cell>
          <cell r="C397" t="str">
            <v>kÝch kÐo</v>
          </cell>
          <cell r="D397">
            <v>640500</v>
          </cell>
          <cell r="E397">
            <v>3.05</v>
          </cell>
          <cell r="G397">
            <v>159</v>
          </cell>
        </row>
        <row r="398">
          <cell r="A398" t="str">
            <v>NguyÔn h÷u Minh</v>
          </cell>
          <cell r="B398">
            <v>22104</v>
          </cell>
          <cell r="C398" t="str">
            <v>P.BCH</v>
          </cell>
          <cell r="D398">
            <v>688800</v>
          </cell>
          <cell r="E398">
            <v>2.98</v>
          </cell>
          <cell r="F398">
            <v>0.3</v>
          </cell>
          <cell r="G398">
            <v>33</v>
          </cell>
        </row>
        <row r="399">
          <cell r="A399" t="str">
            <v>Ph¹m v¨n Minh</v>
          </cell>
          <cell r="B399">
            <v>20219</v>
          </cell>
          <cell r="C399" t="str">
            <v>kÝch kÐo</v>
          </cell>
          <cell r="D399">
            <v>640500</v>
          </cell>
          <cell r="E399">
            <v>3.05</v>
          </cell>
          <cell r="G399">
            <v>135</v>
          </cell>
        </row>
        <row r="400">
          <cell r="A400" t="str">
            <v>TrÇn ®ång Minh</v>
          </cell>
          <cell r="B400">
            <v>24010</v>
          </cell>
          <cell r="C400" t="str">
            <v>b¶o vÖ</v>
          </cell>
          <cell r="D400">
            <v>522900.00000000006</v>
          </cell>
          <cell r="E400">
            <v>2.4900000000000002</v>
          </cell>
          <cell r="G400">
            <v>354</v>
          </cell>
        </row>
        <row r="401">
          <cell r="A401" t="str">
            <v>TrÇn vò Minh</v>
          </cell>
          <cell r="B401">
            <v>25031</v>
          </cell>
          <cell r="C401" t="str">
            <v>kÝch kÐo</v>
          </cell>
          <cell r="D401">
            <v>428400</v>
          </cell>
          <cell r="E401">
            <v>2.04</v>
          </cell>
          <cell r="G401">
            <v>442</v>
          </cell>
        </row>
        <row r="402">
          <cell r="A402" t="str">
            <v>Mai xu©n Minh</v>
          </cell>
          <cell r="B402">
            <v>29195</v>
          </cell>
          <cell r="C402" t="str">
            <v>S¾t</v>
          </cell>
          <cell r="D402">
            <v>361200</v>
          </cell>
          <cell r="E402">
            <v>1.72</v>
          </cell>
          <cell r="G402">
            <v>643</v>
          </cell>
        </row>
        <row r="403">
          <cell r="A403" t="str">
            <v>Vâ v¨n Minh</v>
          </cell>
          <cell r="B403">
            <v>21208</v>
          </cell>
          <cell r="C403" t="str">
            <v>kÝch kÐo</v>
          </cell>
          <cell r="D403">
            <v>640500</v>
          </cell>
          <cell r="E403">
            <v>3.05</v>
          </cell>
          <cell r="G403">
            <v>134</v>
          </cell>
        </row>
        <row r="404">
          <cell r="A404" t="str">
            <v>NguyÔn ®×nh Minh</v>
          </cell>
          <cell r="B404">
            <v>27691</v>
          </cell>
          <cell r="C404" t="str">
            <v>l¸i xe</v>
          </cell>
          <cell r="D404">
            <v>403200</v>
          </cell>
          <cell r="E404">
            <v>1.92</v>
          </cell>
          <cell r="G404">
            <v>821</v>
          </cell>
        </row>
        <row r="405">
          <cell r="A405" t="str">
            <v>TrÇn xu©n Minh</v>
          </cell>
          <cell r="B405">
            <v>29066</v>
          </cell>
          <cell r="C405" t="str">
            <v>Kü s­ cÇu</v>
          </cell>
          <cell r="D405">
            <v>373800</v>
          </cell>
          <cell r="E405">
            <v>1.78</v>
          </cell>
          <cell r="G405">
            <v>903</v>
          </cell>
        </row>
        <row r="406">
          <cell r="A406" t="str">
            <v>NguyÔn ®¾c Nô</v>
          </cell>
          <cell r="B406">
            <v>20981</v>
          </cell>
          <cell r="C406" t="str">
            <v>vËn hµnh</v>
          </cell>
          <cell r="D406">
            <v>489300</v>
          </cell>
          <cell r="E406">
            <v>2.33</v>
          </cell>
          <cell r="G406">
            <v>239</v>
          </cell>
        </row>
        <row r="407">
          <cell r="A407" t="str">
            <v>Lª Ninh</v>
          </cell>
          <cell r="B407">
            <v>29204</v>
          </cell>
          <cell r="C407" t="str">
            <v>Kü s­ cÇu</v>
          </cell>
          <cell r="D407">
            <v>373800</v>
          </cell>
          <cell r="E407">
            <v>1.78</v>
          </cell>
          <cell r="G407">
            <v>769</v>
          </cell>
        </row>
        <row r="408">
          <cell r="A408" t="str">
            <v>NguyÔn ngäc N¬i</v>
          </cell>
          <cell r="B408">
            <v>18388</v>
          </cell>
          <cell r="C408" t="str">
            <v>PBCH</v>
          </cell>
          <cell r="D408">
            <v>741300</v>
          </cell>
          <cell r="E408">
            <v>3.23</v>
          </cell>
          <cell r="F408">
            <v>0.3</v>
          </cell>
          <cell r="G408">
            <v>154</v>
          </cell>
        </row>
        <row r="409">
          <cell r="A409" t="str">
            <v>NguyÔn thÞ Nói</v>
          </cell>
          <cell r="B409">
            <v>20813</v>
          </cell>
          <cell r="C409" t="str">
            <v>L§PT</v>
          </cell>
          <cell r="D409">
            <v>373800</v>
          </cell>
          <cell r="E409">
            <v>1.78</v>
          </cell>
          <cell r="G409">
            <v>318</v>
          </cell>
        </row>
        <row r="410">
          <cell r="A410" t="str">
            <v>§ç v¨n Nam</v>
          </cell>
          <cell r="B410">
            <v>24765</v>
          </cell>
          <cell r="C410" t="str">
            <v>kÝch kÐo</v>
          </cell>
          <cell r="D410">
            <v>384300</v>
          </cell>
          <cell r="E410">
            <v>1.83</v>
          </cell>
          <cell r="G410">
            <v>809</v>
          </cell>
        </row>
        <row r="411">
          <cell r="A411" t="str">
            <v>§ç nam Nam</v>
          </cell>
          <cell r="B411">
            <v>25648</v>
          </cell>
          <cell r="C411" t="str">
            <v>Phã ban</v>
          </cell>
          <cell r="D411">
            <v>487199.99999999994</v>
          </cell>
          <cell r="E411">
            <v>2.02</v>
          </cell>
          <cell r="F411">
            <v>0.3</v>
          </cell>
          <cell r="G411">
            <v>37</v>
          </cell>
        </row>
        <row r="412">
          <cell r="A412" t="str">
            <v>NguyÔn thµnh Nam</v>
          </cell>
          <cell r="B412">
            <v>28664</v>
          </cell>
          <cell r="C412" t="str">
            <v>s¾t</v>
          </cell>
          <cell r="D412">
            <v>403200</v>
          </cell>
          <cell r="E412">
            <v>1.92</v>
          </cell>
          <cell r="G412">
            <v>519</v>
          </cell>
        </row>
        <row r="413">
          <cell r="A413" t="str">
            <v>NguyÔn v¨n Nam</v>
          </cell>
          <cell r="B413">
            <v>27580</v>
          </cell>
          <cell r="C413" t="str">
            <v>kÝch kÐo</v>
          </cell>
          <cell r="D413">
            <v>428400</v>
          </cell>
          <cell r="E413">
            <v>2.04</v>
          </cell>
          <cell r="G413">
            <v>486</v>
          </cell>
        </row>
        <row r="414">
          <cell r="A414" t="str">
            <v>Ph¹m thµnh Nam</v>
          </cell>
          <cell r="B414">
            <v>27676</v>
          </cell>
          <cell r="C414" t="str">
            <v>kÝch kÐo</v>
          </cell>
          <cell r="D414">
            <v>522900.00000000006</v>
          </cell>
          <cell r="E414">
            <v>2.4900000000000002</v>
          </cell>
          <cell r="G414">
            <v>607</v>
          </cell>
        </row>
        <row r="415">
          <cell r="A415" t="str">
            <v>§inh v¨n Nam</v>
          </cell>
          <cell r="B415">
            <v>27520</v>
          </cell>
          <cell r="C415" t="str">
            <v>P.BCH</v>
          </cell>
          <cell r="D415">
            <v>487199.99999999994</v>
          </cell>
          <cell r="E415">
            <v>2.02</v>
          </cell>
          <cell r="F415">
            <v>0.3</v>
          </cell>
          <cell r="G415">
            <v>609</v>
          </cell>
        </row>
        <row r="416">
          <cell r="A416" t="str">
            <v>NguyÔn v¨n Nam</v>
          </cell>
          <cell r="B416">
            <v>28445</v>
          </cell>
          <cell r="C416" t="str">
            <v>kÝch kÐo</v>
          </cell>
          <cell r="D416">
            <v>384300</v>
          </cell>
          <cell r="E416">
            <v>1.83</v>
          </cell>
          <cell r="G416">
            <v>828</v>
          </cell>
        </row>
        <row r="417">
          <cell r="A417" t="str">
            <v>NguyÔn Xu©n Nam</v>
          </cell>
          <cell r="B417">
            <v>29452</v>
          </cell>
          <cell r="C417" t="str">
            <v>söa ch÷a</v>
          </cell>
          <cell r="D417">
            <v>361200</v>
          </cell>
          <cell r="E417">
            <v>1.72</v>
          </cell>
          <cell r="G417">
            <v>833</v>
          </cell>
        </row>
        <row r="418">
          <cell r="A418" t="str">
            <v>NguyÔn V¨n Nam</v>
          </cell>
          <cell r="B418">
            <v>30319</v>
          </cell>
          <cell r="C418" t="str">
            <v>l¸i cÈu</v>
          </cell>
          <cell r="D418">
            <v>325500</v>
          </cell>
          <cell r="E418">
            <v>1.55</v>
          </cell>
          <cell r="G418">
            <v>893</v>
          </cell>
        </row>
        <row r="419">
          <cell r="A419" t="str">
            <v>TrÇn v¨n N¨m</v>
          </cell>
          <cell r="B419">
            <v>23056</v>
          </cell>
          <cell r="C419" t="str">
            <v>kh¶o s¸t</v>
          </cell>
          <cell r="D419">
            <v>489300</v>
          </cell>
          <cell r="E419">
            <v>2.33</v>
          </cell>
          <cell r="G419">
            <v>38</v>
          </cell>
        </row>
        <row r="420">
          <cell r="A420" t="str">
            <v>L­u v¨n N¨m</v>
          </cell>
          <cell r="B420">
            <v>18388</v>
          </cell>
          <cell r="C420" t="str">
            <v>kÝch kÐo</v>
          </cell>
          <cell r="D420">
            <v>640500</v>
          </cell>
          <cell r="E420">
            <v>3.05</v>
          </cell>
          <cell r="G420">
            <v>166</v>
          </cell>
        </row>
        <row r="421">
          <cell r="A421" t="str">
            <v>NguyÔn v¨n N¨m</v>
          </cell>
          <cell r="B421">
            <v>28897</v>
          </cell>
          <cell r="C421" t="str">
            <v>l¸i cÈu</v>
          </cell>
          <cell r="D421">
            <v>403200</v>
          </cell>
          <cell r="E421">
            <v>1.92</v>
          </cell>
          <cell r="G421">
            <v>578</v>
          </cell>
        </row>
        <row r="422">
          <cell r="A422" t="str">
            <v>NguyÔn c¶nh N¨ng</v>
          </cell>
          <cell r="B422">
            <v>23377</v>
          </cell>
          <cell r="C422" t="str">
            <v>kÝch kÐo</v>
          </cell>
          <cell r="D422">
            <v>428400</v>
          </cell>
          <cell r="E422">
            <v>2.04</v>
          </cell>
          <cell r="G422">
            <v>436</v>
          </cell>
        </row>
        <row r="423">
          <cell r="A423" t="str">
            <v>§ç v¨n N¨ng</v>
          </cell>
          <cell r="B423">
            <v>25561</v>
          </cell>
          <cell r="C423" t="str">
            <v>kÝch kÐo</v>
          </cell>
          <cell r="D423">
            <v>457800.00000000006</v>
          </cell>
          <cell r="E423">
            <v>2.1800000000000002</v>
          </cell>
          <cell r="G423">
            <v>221</v>
          </cell>
        </row>
        <row r="424">
          <cell r="A424" t="str">
            <v>NguyÔn v¨n Ninh</v>
          </cell>
          <cell r="B424">
            <v>26910</v>
          </cell>
          <cell r="C424" t="str">
            <v>kh¶o s¸t</v>
          </cell>
          <cell r="D424">
            <v>361200</v>
          </cell>
          <cell r="E424">
            <v>1.72</v>
          </cell>
          <cell r="G424">
            <v>715</v>
          </cell>
        </row>
        <row r="425">
          <cell r="A425" t="str">
            <v>Ph¹m hoµng Ninh</v>
          </cell>
          <cell r="B425">
            <v>27254</v>
          </cell>
          <cell r="C425" t="str">
            <v>kÝch kÐo</v>
          </cell>
          <cell r="D425">
            <v>428400</v>
          </cell>
          <cell r="E425">
            <v>2.04</v>
          </cell>
          <cell r="G425">
            <v>414</v>
          </cell>
        </row>
        <row r="426">
          <cell r="A426" t="str">
            <v>Hoµng v¨n Ninh</v>
          </cell>
          <cell r="B426">
            <v>19077</v>
          </cell>
          <cell r="C426" t="str">
            <v>kÝch kÐo</v>
          </cell>
          <cell r="D426">
            <v>522900.00000000006</v>
          </cell>
          <cell r="E426">
            <v>2.4900000000000002</v>
          </cell>
          <cell r="G426">
            <v>188</v>
          </cell>
        </row>
        <row r="427">
          <cell r="A427" t="str">
            <v>Khæng thanh N«ng</v>
          </cell>
          <cell r="B427">
            <v>19525</v>
          </cell>
          <cell r="C427" t="str">
            <v>l¸i cÈu</v>
          </cell>
          <cell r="D427">
            <v>596400</v>
          </cell>
          <cell r="E427">
            <v>2.84</v>
          </cell>
          <cell r="G427">
            <v>579</v>
          </cell>
        </row>
        <row r="428">
          <cell r="A428" t="str">
            <v>§Æng thÞ Ngµ</v>
          </cell>
          <cell r="B428">
            <v>22010</v>
          </cell>
          <cell r="C428" t="str">
            <v>L§PT</v>
          </cell>
          <cell r="D428">
            <v>560700</v>
          </cell>
          <cell r="E428">
            <v>2.67</v>
          </cell>
          <cell r="G428">
            <v>307</v>
          </cell>
        </row>
        <row r="429">
          <cell r="A429" t="str">
            <v>Ph¹m quang Nga</v>
          </cell>
          <cell r="B429">
            <v>22798</v>
          </cell>
          <cell r="C429" t="str">
            <v>kÝch kÐo</v>
          </cell>
          <cell r="D429">
            <v>522900.00000000006</v>
          </cell>
          <cell r="E429">
            <v>2.4900000000000002</v>
          </cell>
          <cell r="G429">
            <v>204</v>
          </cell>
        </row>
        <row r="430">
          <cell r="A430" t="str">
            <v>Bïi thÞ Nga</v>
          </cell>
          <cell r="B430">
            <v>23365</v>
          </cell>
          <cell r="C430" t="str">
            <v>v¨n th­</v>
          </cell>
          <cell r="D430">
            <v>508200</v>
          </cell>
          <cell r="E430">
            <v>2.42</v>
          </cell>
          <cell r="G430">
            <v>9</v>
          </cell>
        </row>
        <row r="431">
          <cell r="A431" t="str">
            <v>Ph¹m thÞ Nga</v>
          </cell>
          <cell r="B431">
            <v>26310</v>
          </cell>
          <cell r="C431" t="str">
            <v>L§PT</v>
          </cell>
          <cell r="D431">
            <v>373800</v>
          </cell>
          <cell r="E431">
            <v>1.78</v>
          </cell>
          <cell r="G431">
            <v>125</v>
          </cell>
        </row>
        <row r="432">
          <cell r="A432" t="str">
            <v>§ç b¸ NghÞ</v>
          </cell>
          <cell r="B432">
            <v>23240</v>
          </cell>
          <cell r="C432" t="str">
            <v>kÝch kÐo</v>
          </cell>
          <cell r="D432">
            <v>522900.00000000006</v>
          </cell>
          <cell r="E432">
            <v>2.4900000000000002</v>
          </cell>
          <cell r="G432">
            <v>257</v>
          </cell>
        </row>
        <row r="433">
          <cell r="A433" t="str">
            <v>Ng« v¨n Nghi</v>
          </cell>
          <cell r="B433">
            <v>21773</v>
          </cell>
          <cell r="C433" t="str">
            <v>kÝch kÐo</v>
          </cell>
          <cell r="D433">
            <v>522900.00000000006</v>
          </cell>
          <cell r="E433">
            <v>2.4900000000000002</v>
          </cell>
          <cell r="G433">
            <v>205</v>
          </cell>
        </row>
        <row r="434">
          <cell r="A434" t="str">
            <v>NguyÔn v¨n NghÜa</v>
          </cell>
          <cell r="B434">
            <v>28864</v>
          </cell>
          <cell r="C434" t="str">
            <v>söa ch÷a</v>
          </cell>
          <cell r="D434">
            <v>361200</v>
          </cell>
          <cell r="E434">
            <v>1.72</v>
          </cell>
          <cell r="G434">
            <v>776</v>
          </cell>
        </row>
        <row r="435">
          <cell r="A435" t="str">
            <v>§µo ngäc NghÜa</v>
          </cell>
          <cell r="B435">
            <v>25373</v>
          </cell>
          <cell r="C435" t="str">
            <v>kÝch kÐo</v>
          </cell>
          <cell r="D435">
            <v>428400</v>
          </cell>
          <cell r="E435">
            <v>2.04</v>
          </cell>
          <cell r="G435">
            <v>460</v>
          </cell>
        </row>
        <row r="436">
          <cell r="A436" t="str">
            <v>NguyÔn ®øc NghÜa</v>
          </cell>
          <cell r="B436">
            <v>27396</v>
          </cell>
          <cell r="C436" t="str">
            <v>s¾t</v>
          </cell>
          <cell r="D436">
            <v>403200</v>
          </cell>
          <cell r="E436">
            <v>1.92</v>
          </cell>
          <cell r="G436">
            <v>521</v>
          </cell>
        </row>
        <row r="437">
          <cell r="A437" t="str">
            <v>TrÇn träng NghÜa</v>
          </cell>
          <cell r="B437">
            <v>28418</v>
          </cell>
          <cell r="C437" t="str">
            <v>kÝch kÐo</v>
          </cell>
          <cell r="D437">
            <v>428400</v>
          </cell>
          <cell r="E437">
            <v>2.04</v>
          </cell>
          <cell r="G437">
            <v>495</v>
          </cell>
        </row>
        <row r="438">
          <cell r="A438" t="str">
            <v>Ng« thÕ NghÜa</v>
          </cell>
          <cell r="B438">
            <v>22937</v>
          </cell>
          <cell r="C438" t="str">
            <v>phã gi¸m ®èc</v>
          </cell>
          <cell r="D438">
            <v>1045800.0000000001</v>
          </cell>
          <cell r="E438">
            <v>4.9800000000000004</v>
          </cell>
          <cell r="G438">
            <v>122</v>
          </cell>
        </row>
        <row r="439">
          <cell r="A439" t="str">
            <v>TrÇn v¨n NghÜa</v>
          </cell>
          <cell r="B439">
            <v>30575</v>
          </cell>
          <cell r="C439" t="str">
            <v>kÝch kÐo</v>
          </cell>
          <cell r="D439">
            <v>384300</v>
          </cell>
          <cell r="E439">
            <v>1.83</v>
          </cell>
          <cell r="G439">
            <v>865</v>
          </cell>
        </row>
        <row r="440">
          <cell r="A440" t="str">
            <v>Hoµng th¸i Ngäc</v>
          </cell>
          <cell r="B440">
            <v>28568</v>
          </cell>
          <cell r="C440" t="str">
            <v>®iÖn</v>
          </cell>
          <cell r="D440">
            <v>403200</v>
          </cell>
          <cell r="E440">
            <v>1.92</v>
          </cell>
          <cell r="G440">
            <v>554</v>
          </cell>
        </row>
        <row r="441">
          <cell r="A441" t="str">
            <v>Hå thÞ BÝch Ngäc</v>
          </cell>
          <cell r="B441">
            <v>28881</v>
          </cell>
          <cell r="C441" t="str">
            <v>cö nh©n KT</v>
          </cell>
          <cell r="D441">
            <v>373800</v>
          </cell>
          <cell r="E441">
            <v>1.78</v>
          </cell>
          <cell r="G441">
            <v>767</v>
          </cell>
        </row>
        <row r="442">
          <cell r="A442" t="str">
            <v>TrÇn v¨n NgËn</v>
          </cell>
          <cell r="B442">
            <v>26078</v>
          </cell>
          <cell r="C442" t="str">
            <v>kÝch kÐo</v>
          </cell>
          <cell r="D442">
            <v>522900.00000000006</v>
          </cell>
          <cell r="E442">
            <v>2.4900000000000002</v>
          </cell>
          <cell r="G442">
            <v>448</v>
          </cell>
        </row>
        <row r="443">
          <cell r="A443" t="str">
            <v>NguyÔn xu©n Ngo¹i</v>
          </cell>
          <cell r="B443">
            <v>22829</v>
          </cell>
          <cell r="C443" t="str">
            <v>y tÕ</v>
          </cell>
          <cell r="D443">
            <v>508200</v>
          </cell>
          <cell r="E443">
            <v>2.42</v>
          </cell>
          <cell r="G443">
            <v>30</v>
          </cell>
        </row>
        <row r="444">
          <cell r="A444" t="str">
            <v>NguyÔn ®¨ng Nh·</v>
          </cell>
          <cell r="B444">
            <v>20090</v>
          </cell>
          <cell r="C444" t="str">
            <v>s¾t</v>
          </cell>
          <cell r="D444">
            <v>724500</v>
          </cell>
          <cell r="E444">
            <v>3.45</v>
          </cell>
          <cell r="G444">
            <v>355</v>
          </cell>
        </row>
        <row r="445">
          <cell r="A445" t="str">
            <v>NguyÔn v¨n Nha</v>
          </cell>
          <cell r="B445">
            <v>21832</v>
          </cell>
          <cell r="C445" t="str">
            <v>hµn</v>
          </cell>
          <cell r="D445">
            <v>617400</v>
          </cell>
          <cell r="E445">
            <v>2.94</v>
          </cell>
          <cell r="G445">
            <v>399</v>
          </cell>
        </row>
        <row r="446">
          <cell r="A446" t="str">
            <v>§ç thÞ Nhi</v>
          </cell>
          <cell r="B446">
            <v>19488</v>
          </cell>
          <cell r="C446" t="str">
            <v>cÊp d­ìng</v>
          </cell>
          <cell r="D446">
            <v>573300</v>
          </cell>
          <cell r="E446">
            <v>2.73</v>
          </cell>
          <cell r="G446">
            <v>335</v>
          </cell>
        </row>
        <row r="447">
          <cell r="A447" t="str">
            <v>NguyÔn do·n Nho</v>
          </cell>
          <cell r="B447">
            <v>23126</v>
          </cell>
          <cell r="C447" t="str">
            <v>kÝch kÐo</v>
          </cell>
          <cell r="D447">
            <v>384300</v>
          </cell>
          <cell r="E447">
            <v>1.83</v>
          </cell>
          <cell r="G447">
            <v>840</v>
          </cell>
        </row>
        <row r="448">
          <cell r="A448" t="str">
            <v>Ph¹m v¨n Nho</v>
          </cell>
          <cell r="B448">
            <v>18227</v>
          </cell>
          <cell r="C448" t="str">
            <v>l¸i bóa</v>
          </cell>
          <cell r="D448">
            <v>596400</v>
          </cell>
          <cell r="E448">
            <v>2.84</v>
          </cell>
          <cell r="G448">
            <v>90</v>
          </cell>
        </row>
        <row r="449">
          <cell r="A449" t="str">
            <v>NguyÔn thµnh Nh©n</v>
          </cell>
          <cell r="B449">
            <v>20313</v>
          </cell>
          <cell r="C449" t="str">
            <v>kÝch kÐo</v>
          </cell>
          <cell r="D449">
            <v>640500</v>
          </cell>
          <cell r="E449">
            <v>3.05</v>
          </cell>
          <cell r="G449">
            <v>116</v>
          </cell>
        </row>
        <row r="450">
          <cell r="A450" t="str">
            <v>Tr­¬ng ®×nh Nh©n</v>
          </cell>
          <cell r="B450">
            <v>20593</v>
          </cell>
          <cell r="C450" t="str">
            <v>nÒ</v>
          </cell>
          <cell r="D450">
            <v>560700</v>
          </cell>
          <cell r="E450">
            <v>2.67</v>
          </cell>
          <cell r="G450">
            <v>132</v>
          </cell>
        </row>
        <row r="451">
          <cell r="A451" t="str">
            <v>NguyÔn v¨n Nh©m</v>
          </cell>
          <cell r="B451">
            <v>26360</v>
          </cell>
          <cell r="C451" t="str">
            <v>kh¶o s¸t</v>
          </cell>
          <cell r="D451">
            <v>403200</v>
          </cell>
          <cell r="E451">
            <v>1.92</v>
          </cell>
          <cell r="G451">
            <v>550</v>
          </cell>
        </row>
        <row r="452">
          <cell r="A452" t="str">
            <v>NguyÔn v¨n Nh©m</v>
          </cell>
          <cell r="B452">
            <v>23072</v>
          </cell>
          <cell r="C452" t="str">
            <v>kÝch kÐo</v>
          </cell>
          <cell r="D452">
            <v>522900.00000000006</v>
          </cell>
          <cell r="E452">
            <v>2.4900000000000002</v>
          </cell>
          <cell r="G452">
            <v>144</v>
          </cell>
        </row>
        <row r="453">
          <cell r="A453" t="str">
            <v>NguyÔn h÷u NhËt</v>
          </cell>
          <cell r="B453">
            <v>19780</v>
          </cell>
          <cell r="C453" t="str">
            <v>vËn hµnh</v>
          </cell>
          <cell r="D453">
            <v>596400</v>
          </cell>
          <cell r="E453">
            <v>2.84</v>
          </cell>
          <cell r="G453">
            <v>391</v>
          </cell>
        </row>
        <row r="454">
          <cell r="A454" t="str">
            <v>NguyÔn mËu Nh­ng</v>
          </cell>
          <cell r="B454">
            <v>18301</v>
          </cell>
          <cell r="C454" t="str">
            <v>kÝch kÐo</v>
          </cell>
          <cell r="D454">
            <v>640500</v>
          </cell>
          <cell r="E454">
            <v>3.05</v>
          </cell>
          <cell r="G454">
            <v>253</v>
          </cell>
        </row>
        <row r="455">
          <cell r="A455" t="str">
            <v>Ph¹m h÷u Nhiªn</v>
          </cell>
          <cell r="B455">
            <v>28642</v>
          </cell>
          <cell r="C455" t="str">
            <v>s¾t</v>
          </cell>
          <cell r="D455">
            <v>361200</v>
          </cell>
          <cell r="E455">
            <v>1.72</v>
          </cell>
          <cell r="G455">
            <v>727</v>
          </cell>
        </row>
        <row r="456">
          <cell r="A456" t="str">
            <v>Cao thÞ LÖ</v>
          </cell>
          <cell r="B456">
            <v>22583</v>
          </cell>
          <cell r="C456" t="str">
            <v>nhµ trÎ</v>
          </cell>
          <cell r="D456">
            <v>482999.99999999994</v>
          </cell>
          <cell r="E456">
            <v>2.2999999999999998</v>
          </cell>
          <cell r="G456">
            <v>23</v>
          </cell>
        </row>
        <row r="457">
          <cell r="A457" t="str">
            <v>Bïi sinh Lª</v>
          </cell>
          <cell r="B457">
            <v>27230</v>
          </cell>
          <cell r="C457" t="str">
            <v>L¸i xe</v>
          </cell>
          <cell r="E457">
            <v>1.7</v>
          </cell>
          <cell r="G457">
            <v>886</v>
          </cell>
        </row>
        <row r="458">
          <cell r="A458" t="str">
            <v>L­¬ng v¨n Lý</v>
          </cell>
          <cell r="B458">
            <v>19359</v>
          </cell>
          <cell r="C458" t="str">
            <v>BCH</v>
          </cell>
          <cell r="D458">
            <v>886200</v>
          </cell>
          <cell r="E458">
            <v>3.82</v>
          </cell>
          <cell r="F458">
            <v>0.4</v>
          </cell>
          <cell r="G458">
            <v>52</v>
          </cell>
        </row>
        <row r="459">
          <cell r="A459" t="str">
            <v>Phan ®×nh Ly</v>
          </cell>
          <cell r="B459">
            <v>26864</v>
          </cell>
          <cell r="C459" t="str">
            <v>l¸i cÈu</v>
          </cell>
          <cell r="D459">
            <v>361200</v>
          </cell>
          <cell r="E459">
            <v>1.72</v>
          </cell>
          <cell r="G459">
            <v>877</v>
          </cell>
        </row>
        <row r="460">
          <cell r="A460" t="str">
            <v>NguyÔn v¨n L©m</v>
          </cell>
          <cell r="B460">
            <v>24328</v>
          </cell>
          <cell r="C460" t="str">
            <v>BCH</v>
          </cell>
          <cell r="D460">
            <v>762300</v>
          </cell>
          <cell r="E460">
            <v>3.23</v>
          </cell>
          <cell r="F460">
            <v>0.4</v>
          </cell>
          <cell r="G460">
            <v>84</v>
          </cell>
        </row>
        <row r="461">
          <cell r="A461" t="str">
            <v>NguyÔn v¨n L©m</v>
          </cell>
          <cell r="B461">
            <v>22342</v>
          </cell>
          <cell r="C461" t="str">
            <v>kÝch kÐo</v>
          </cell>
          <cell r="D461">
            <v>522900.00000000006</v>
          </cell>
          <cell r="E461">
            <v>2.4900000000000002</v>
          </cell>
          <cell r="G461">
            <v>256</v>
          </cell>
        </row>
        <row r="462">
          <cell r="A462" t="str">
            <v>TrÇn v¨n L©n</v>
          </cell>
          <cell r="B462">
            <v>26860</v>
          </cell>
          <cell r="C462" t="str">
            <v>P.BCH</v>
          </cell>
          <cell r="D462">
            <v>445200</v>
          </cell>
          <cell r="E462">
            <v>1.82</v>
          </cell>
          <cell r="F462">
            <v>0.3</v>
          </cell>
          <cell r="G462">
            <v>413</v>
          </cell>
        </row>
        <row r="463">
          <cell r="A463" t="str">
            <v>NguyÔn phi L©n</v>
          </cell>
          <cell r="B463">
            <v>27956</v>
          </cell>
          <cell r="C463" t="str">
            <v>kü thuËt</v>
          </cell>
          <cell r="D463">
            <v>373800</v>
          </cell>
          <cell r="E463">
            <v>1.78</v>
          </cell>
          <cell r="G463">
            <v>709</v>
          </cell>
        </row>
        <row r="464">
          <cell r="A464" t="str">
            <v>Ph¹m ®øc L­u</v>
          </cell>
          <cell r="B464">
            <v>23377</v>
          </cell>
          <cell r="C464" t="str">
            <v>l¸i xe</v>
          </cell>
          <cell r="D464">
            <v>644700</v>
          </cell>
          <cell r="E464">
            <v>3.07</v>
          </cell>
          <cell r="G464">
            <v>20</v>
          </cell>
        </row>
        <row r="465">
          <cell r="A465" t="str">
            <v>TrÇn xu©n L­u</v>
          </cell>
          <cell r="B465">
            <v>27840</v>
          </cell>
          <cell r="C465" t="str">
            <v>kÝch kÐo</v>
          </cell>
          <cell r="D465">
            <v>428400</v>
          </cell>
          <cell r="E465">
            <v>2.04</v>
          </cell>
          <cell r="G465">
            <v>499</v>
          </cell>
        </row>
        <row r="466">
          <cell r="A466" t="str">
            <v>NguyÔn thÕ L­u</v>
          </cell>
          <cell r="B466">
            <v>26361</v>
          </cell>
          <cell r="C466" t="str">
            <v>kÝch kÐo</v>
          </cell>
          <cell r="D466">
            <v>428400</v>
          </cell>
          <cell r="E466">
            <v>2.04</v>
          </cell>
          <cell r="G466">
            <v>437</v>
          </cell>
        </row>
        <row r="467">
          <cell r="A467" t="str">
            <v>Hoµng minh Lùc</v>
          </cell>
          <cell r="B467">
            <v>23184</v>
          </cell>
          <cell r="C467" t="str">
            <v>kÝch kÐo</v>
          </cell>
          <cell r="D467">
            <v>428400</v>
          </cell>
          <cell r="E467">
            <v>2.04</v>
          </cell>
          <cell r="G467">
            <v>138</v>
          </cell>
        </row>
        <row r="468">
          <cell r="A468" t="str">
            <v>NguyÔn v¨n Lùc</v>
          </cell>
          <cell r="B468">
            <v>21028</v>
          </cell>
          <cell r="C468" t="str">
            <v>kÝch kÐo</v>
          </cell>
          <cell r="D468">
            <v>640500</v>
          </cell>
          <cell r="E468">
            <v>3.05</v>
          </cell>
          <cell r="G468">
            <v>258</v>
          </cell>
        </row>
        <row r="469">
          <cell r="A469" t="str">
            <v>Ng« v¨n Lùc</v>
          </cell>
          <cell r="B469">
            <v>28439</v>
          </cell>
          <cell r="C469" t="str">
            <v>s¾t</v>
          </cell>
          <cell r="D469">
            <v>403200</v>
          </cell>
          <cell r="E469">
            <v>1.92</v>
          </cell>
          <cell r="G469">
            <v>453</v>
          </cell>
        </row>
        <row r="470">
          <cell r="A470" t="str">
            <v>NguyÔn v¨n Lùc B</v>
          </cell>
          <cell r="B470">
            <v>28611</v>
          </cell>
          <cell r="C470" t="str">
            <v>kÝch kÐo</v>
          </cell>
          <cell r="D470">
            <v>384300</v>
          </cell>
          <cell r="E470">
            <v>1.83</v>
          </cell>
          <cell r="G470">
            <v>748</v>
          </cell>
        </row>
        <row r="471">
          <cell r="A471" t="str">
            <v>H¬µng ®¾c Léc</v>
          </cell>
          <cell r="B471">
            <v>21119</v>
          </cell>
          <cell r="C471" t="str">
            <v>kÝch kÐo</v>
          </cell>
          <cell r="D471">
            <v>640500</v>
          </cell>
          <cell r="E471">
            <v>3.05</v>
          </cell>
          <cell r="G471">
            <v>160</v>
          </cell>
        </row>
        <row r="472">
          <cell r="A472" t="str">
            <v>Ph¹m quang LËp</v>
          </cell>
          <cell r="B472">
            <v>21460</v>
          </cell>
          <cell r="C472" t="str">
            <v>kÝch kÐo</v>
          </cell>
          <cell r="D472">
            <v>522900.00000000006</v>
          </cell>
          <cell r="E472">
            <v>2.4900000000000002</v>
          </cell>
          <cell r="G472">
            <v>229</v>
          </cell>
        </row>
        <row r="473">
          <cell r="A473" t="str">
            <v>TrÇn nh­ Lan</v>
          </cell>
          <cell r="B473">
            <v>23163</v>
          </cell>
          <cell r="C473" t="str">
            <v>l¸i xe</v>
          </cell>
          <cell r="D473">
            <v>644700</v>
          </cell>
          <cell r="E473">
            <v>3.07</v>
          </cell>
          <cell r="G473">
            <v>65</v>
          </cell>
        </row>
        <row r="474">
          <cell r="A474" t="str">
            <v>NguyÔn ®øc Lîi</v>
          </cell>
          <cell r="B474">
            <v>29544</v>
          </cell>
          <cell r="C474" t="str">
            <v>hµn</v>
          </cell>
          <cell r="D474">
            <v>384300</v>
          </cell>
          <cell r="E474">
            <v>1.83</v>
          </cell>
          <cell r="G474">
            <v>660</v>
          </cell>
        </row>
        <row r="475">
          <cell r="A475" t="str">
            <v>Lª ®øc Lîi</v>
          </cell>
          <cell r="B475">
            <v>19166</v>
          </cell>
          <cell r="C475" t="str">
            <v>X­ëng CK</v>
          </cell>
          <cell r="D475">
            <v>886200</v>
          </cell>
          <cell r="E475">
            <v>3.82</v>
          </cell>
          <cell r="F475">
            <v>0.4</v>
          </cell>
          <cell r="G475">
            <v>60</v>
          </cell>
        </row>
        <row r="476">
          <cell r="A476" t="str">
            <v>Lª ®øc Lîi-B</v>
          </cell>
          <cell r="B476">
            <v>27427</v>
          </cell>
          <cell r="C476" t="str">
            <v>kÝch kÐo</v>
          </cell>
          <cell r="D476">
            <v>428400</v>
          </cell>
          <cell r="E476">
            <v>2.04</v>
          </cell>
          <cell r="G476">
            <v>555</v>
          </cell>
        </row>
        <row r="477">
          <cell r="A477" t="str">
            <v>Chu xu©n Lai</v>
          </cell>
          <cell r="B477">
            <v>27548</v>
          </cell>
          <cell r="C477" t="str">
            <v>T. B Khe c¹c</v>
          </cell>
          <cell r="D477">
            <v>558599.99999999988</v>
          </cell>
          <cell r="E477">
            <v>2.2599999999999998</v>
          </cell>
          <cell r="F477">
            <v>0.4</v>
          </cell>
          <cell r="G477">
            <v>580</v>
          </cell>
        </row>
        <row r="478">
          <cell r="A478" t="str">
            <v>NguyÔn h÷u Lai</v>
          </cell>
          <cell r="B478">
            <v>20292</v>
          </cell>
          <cell r="C478" t="str">
            <v>l¸i xe</v>
          </cell>
          <cell r="D478">
            <v>644700</v>
          </cell>
          <cell r="E478">
            <v>3.07</v>
          </cell>
          <cell r="G478">
            <v>471</v>
          </cell>
        </row>
        <row r="479">
          <cell r="A479" t="str">
            <v>Tr­¬ng xu©n Lai</v>
          </cell>
          <cell r="B479">
            <v>20116</v>
          </cell>
          <cell r="C479" t="str">
            <v>kÝch kÐo</v>
          </cell>
          <cell r="D479">
            <v>783300</v>
          </cell>
          <cell r="E479">
            <v>3.73</v>
          </cell>
          <cell r="G479">
            <v>117</v>
          </cell>
        </row>
        <row r="480">
          <cell r="A480" t="str">
            <v>Giang v¨n LiÔu</v>
          </cell>
          <cell r="B480">
            <v>21440</v>
          </cell>
          <cell r="C480" t="str">
            <v>söa ch÷a</v>
          </cell>
          <cell r="D480">
            <v>596400</v>
          </cell>
          <cell r="E480">
            <v>2.84</v>
          </cell>
          <cell r="G480">
            <v>269</v>
          </cell>
        </row>
        <row r="481">
          <cell r="A481" t="str">
            <v>NguyÔn nh­ LiÖu</v>
          </cell>
          <cell r="B481">
            <v>26949</v>
          </cell>
          <cell r="C481" t="str">
            <v>kÝch kÐo</v>
          </cell>
          <cell r="D481">
            <v>384300</v>
          </cell>
          <cell r="E481">
            <v>1.83</v>
          </cell>
          <cell r="G481">
            <v>883</v>
          </cell>
        </row>
        <row r="482">
          <cell r="A482" t="str">
            <v>Ph¹m v¨n Liªm</v>
          </cell>
          <cell r="B482">
            <v>24539</v>
          </cell>
          <cell r="C482" t="str">
            <v>kÝch kÐo</v>
          </cell>
          <cell r="D482">
            <v>428400</v>
          </cell>
          <cell r="E482">
            <v>2.04</v>
          </cell>
          <cell r="G482">
            <v>464</v>
          </cell>
        </row>
        <row r="483">
          <cell r="A483" t="str">
            <v>Bïi thä LiÔm</v>
          </cell>
          <cell r="B483">
            <v>19013</v>
          </cell>
          <cell r="C483" t="str">
            <v>l¸i cÈu</v>
          </cell>
          <cell r="D483">
            <v>596400</v>
          </cell>
          <cell r="E483">
            <v>2.84</v>
          </cell>
          <cell r="G483">
            <v>283</v>
          </cell>
        </row>
        <row r="484">
          <cell r="A484" t="str">
            <v>NguyÔn v¨n Linh</v>
          </cell>
          <cell r="B484">
            <v>27937</v>
          </cell>
          <cell r="C484" t="str">
            <v>kÝch kÐo</v>
          </cell>
          <cell r="D484">
            <v>428400</v>
          </cell>
          <cell r="E484">
            <v>2.04</v>
          </cell>
          <cell r="G484">
            <v>492</v>
          </cell>
        </row>
        <row r="485">
          <cell r="A485" t="str">
            <v>NguyÔn v¨n Linh</v>
          </cell>
          <cell r="B485">
            <v>29265</v>
          </cell>
          <cell r="C485" t="str">
            <v>l¸i cÈu</v>
          </cell>
          <cell r="D485">
            <v>361200</v>
          </cell>
          <cell r="E485">
            <v>1.72</v>
          </cell>
          <cell r="G485">
            <v>783</v>
          </cell>
        </row>
        <row r="486">
          <cell r="A486" t="str">
            <v>NguyÔn h÷u Linh</v>
          </cell>
          <cell r="B486">
            <v>29138</v>
          </cell>
          <cell r="C486" t="str">
            <v>®iÖn</v>
          </cell>
          <cell r="D486">
            <v>361200</v>
          </cell>
          <cell r="E486">
            <v>1.72</v>
          </cell>
          <cell r="G486">
            <v>738</v>
          </cell>
        </row>
        <row r="487">
          <cell r="A487" t="str">
            <v>NguyÔn thÞ Loan</v>
          </cell>
          <cell r="B487">
            <v>22143</v>
          </cell>
          <cell r="C487" t="str">
            <v>Gi÷ trÎ</v>
          </cell>
          <cell r="D487">
            <v>457800.00000000006</v>
          </cell>
          <cell r="E487">
            <v>2.1800000000000002</v>
          </cell>
          <cell r="G487">
            <v>22</v>
          </cell>
        </row>
        <row r="488">
          <cell r="A488" t="str">
            <v>Lß träng Loan</v>
          </cell>
          <cell r="B488">
            <v>28280</v>
          </cell>
          <cell r="C488" t="str">
            <v>KS m¸y</v>
          </cell>
          <cell r="D488">
            <v>373800</v>
          </cell>
          <cell r="E488">
            <v>1.78</v>
          </cell>
          <cell r="G488">
            <v>789</v>
          </cell>
        </row>
        <row r="489">
          <cell r="A489" t="str">
            <v>§ç v¨n Léng</v>
          </cell>
          <cell r="B489">
            <v>19555</v>
          </cell>
          <cell r="C489" t="str">
            <v>hµn</v>
          </cell>
          <cell r="D489">
            <v>596400</v>
          </cell>
          <cell r="E489">
            <v>2.84</v>
          </cell>
          <cell r="G489">
            <v>71</v>
          </cell>
        </row>
        <row r="490">
          <cell r="A490" t="str">
            <v>Bïi v¨n L¸ng</v>
          </cell>
          <cell r="B490">
            <v>21549</v>
          </cell>
          <cell r="C490" t="str">
            <v>l¸i xe</v>
          </cell>
          <cell r="D490">
            <v>522900.00000000006</v>
          </cell>
          <cell r="E490">
            <v>2.4900000000000002</v>
          </cell>
          <cell r="G490">
            <v>667</v>
          </cell>
        </row>
        <row r="491">
          <cell r="A491" t="str">
            <v>NguyÔn v¨n Lu©n</v>
          </cell>
          <cell r="B491">
            <v>21040</v>
          </cell>
          <cell r="C491" t="str">
            <v>kÝch kÐo</v>
          </cell>
          <cell r="D491">
            <v>640500</v>
          </cell>
          <cell r="E491">
            <v>3.05</v>
          </cell>
          <cell r="G491">
            <v>350</v>
          </cell>
        </row>
        <row r="492">
          <cell r="A492" t="str">
            <v>Lª v¨n LuËn</v>
          </cell>
          <cell r="B492">
            <v>23146</v>
          </cell>
          <cell r="C492" t="str">
            <v>kÝch kÐo</v>
          </cell>
          <cell r="D492">
            <v>428400</v>
          </cell>
          <cell r="E492">
            <v>2.04</v>
          </cell>
          <cell r="G492">
            <v>163</v>
          </cell>
        </row>
        <row r="493">
          <cell r="A493" t="str">
            <v>Hoµng c«ng LuËn</v>
          </cell>
          <cell r="B493">
            <v>29977</v>
          </cell>
          <cell r="C493" t="str">
            <v>s¾t</v>
          </cell>
          <cell r="D493">
            <v>361200</v>
          </cell>
          <cell r="E493">
            <v>1.72</v>
          </cell>
          <cell r="G493">
            <v>795</v>
          </cell>
        </row>
        <row r="494">
          <cell r="A494" t="str">
            <v>Lª v¨n Long</v>
          </cell>
          <cell r="B494">
            <v>22103</v>
          </cell>
          <cell r="C494" t="str">
            <v>b¶o vÖ</v>
          </cell>
          <cell r="D494">
            <v>640500</v>
          </cell>
          <cell r="E494">
            <v>3.05</v>
          </cell>
          <cell r="G494">
            <v>369</v>
          </cell>
        </row>
        <row r="495">
          <cell r="A495" t="str">
            <v>NguyÔn th¨ng Long</v>
          </cell>
          <cell r="B495">
            <v>21758</v>
          </cell>
          <cell r="C495" t="str">
            <v>kÝch kÐo</v>
          </cell>
          <cell r="D495">
            <v>522900.00000000006</v>
          </cell>
          <cell r="E495">
            <v>2.4900000000000002</v>
          </cell>
          <cell r="G495">
            <v>255</v>
          </cell>
        </row>
        <row r="496">
          <cell r="A496" t="str">
            <v>NguyÔn v¨n Long</v>
          </cell>
          <cell r="B496">
            <v>27770</v>
          </cell>
          <cell r="C496" t="str">
            <v>kÝch kÐo</v>
          </cell>
          <cell r="D496">
            <v>428400</v>
          </cell>
          <cell r="E496">
            <v>2.04</v>
          </cell>
          <cell r="G496">
            <v>488</v>
          </cell>
        </row>
        <row r="497">
          <cell r="A497" t="str">
            <v>Ph¹m mai Long</v>
          </cell>
          <cell r="B497">
            <v>27555</v>
          </cell>
          <cell r="C497" t="str">
            <v>s¾t</v>
          </cell>
          <cell r="D497">
            <v>489300</v>
          </cell>
          <cell r="E497">
            <v>2.33</v>
          </cell>
          <cell r="G497">
            <v>424</v>
          </cell>
        </row>
        <row r="498">
          <cell r="A498" t="str">
            <v>TrÇn danh Long</v>
          </cell>
          <cell r="B498">
            <v>23317</v>
          </cell>
          <cell r="C498" t="str">
            <v>Hµn</v>
          </cell>
          <cell r="D498">
            <v>596400</v>
          </cell>
          <cell r="E498">
            <v>2.84</v>
          </cell>
          <cell r="G498">
            <v>237</v>
          </cell>
        </row>
        <row r="499">
          <cell r="A499" t="str">
            <v>§oµn h¶i Long</v>
          </cell>
          <cell r="B499">
            <v>27333</v>
          </cell>
          <cell r="C499" t="str">
            <v>l¸i xe</v>
          </cell>
          <cell r="D499">
            <v>512400</v>
          </cell>
          <cell r="E499">
            <v>2.44</v>
          </cell>
          <cell r="G499">
            <v>588</v>
          </cell>
        </row>
        <row r="500">
          <cell r="A500" t="str">
            <v>§ç ®øc Long</v>
          </cell>
          <cell r="B500">
            <v>28975</v>
          </cell>
          <cell r="C500" t="str">
            <v>hµn</v>
          </cell>
          <cell r="D500">
            <v>361200</v>
          </cell>
          <cell r="E500">
            <v>1.72</v>
          </cell>
          <cell r="G500">
            <v>632</v>
          </cell>
        </row>
        <row r="501">
          <cell r="A501" t="str">
            <v>NguyÔn th¨ng Long-B</v>
          </cell>
          <cell r="B501">
            <v>26159</v>
          </cell>
          <cell r="C501" t="str">
            <v>kÝch kÐo</v>
          </cell>
          <cell r="D501">
            <v>384300</v>
          </cell>
          <cell r="E501">
            <v>1.83</v>
          </cell>
          <cell r="G501">
            <v>682</v>
          </cell>
        </row>
        <row r="502">
          <cell r="A502" t="str">
            <v>NguyÔn anh Long</v>
          </cell>
          <cell r="B502">
            <v>29271</v>
          </cell>
          <cell r="C502" t="str">
            <v>s¾t</v>
          </cell>
          <cell r="D502">
            <v>384300</v>
          </cell>
          <cell r="E502">
            <v>1.83</v>
          </cell>
          <cell r="G502">
            <v>744</v>
          </cell>
        </row>
        <row r="503">
          <cell r="A503" t="str">
            <v>Hoµng vò Long</v>
          </cell>
          <cell r="B503">
            <v>27819</v>
          </cell>
          <cell r="C503" t="str">
            <v>KS m¸y</v>
          </cell>
          <cell r="D503">
            <v>373800</v>
          </cell>
          <cell r="E503">
            <v>1.78</v>
          </cell>
          <cell r="G503">
            <v>790</v>
          </cell>
        </row>
        <row r="504">
          <cell r="A504" t="str">
            <v>NguyÔn duy Long</v>
          </cell>
          <cell r="B504">
            <v>29333</v>
          </cell>
          <cell r="C504" t="str">
            <v>s¾t</v>
          </cell>
          <cell r="D504">
            <v>361200</v>
          </cell>
          <cell r="E504">
            <v>1.72</v>
          </cell>
          <cell r="G504">
            <v>870</v>
          </cell>
        </row>
        <row r="505">
          <cell r="A505" t="str">
            <v>NguyÔn kh¾c L­¬ng</v>
          </cell>
          <cell r="B505">
            <v>22687</v>
          </cell>
          <cell r="C505" t="str">
            <v>®iÖn</v>
          </cell>
          <cell r="D505">
            <v>596400</v>
          </cell>
          <cell r="E505">
            <v>2.84</v>
          </cell>
          <cell r="G505">
            <v>401</v>
          </cell>
        </row>
        <row r="506">
          <cell r="A506" t="str">
            <v>NguyÔn v¨n L­¬ng</v>
          </cell>
          <cell r="B506">
            <v>20966</v>
          </cell>
          <cell r="C506" t="str">
            <v>kÝch kÐo</v>
          </cell>
          <cell r="D506">
            <v>640500</v>
          </cell>
          <cell r="E506">
            <v>3.05</v>
          </cell>
          <cell r="G506">
            <v>169</v>
          </cell>
        </row>
        <row r="507">
          <cell r="A507" t="str">
            <v>Vò ngäc L­¬ng</v>
          </cell>
          <cell r="B507">
            <v>28049</v>
          </cell>
          <cell r="C507" t="str">
            <v>kÝch kÐo</v>
          </cell>
          <cell r="D507">
            <v>522900.00000000006</v>
          </cell>
          <cell r="E507">
            <v>2.4900000000000002</v>
          </cell>
          <cell r="G507">
            <v>489</v>
          </cell>
        </row>
        <row r="508">
          <cell r="A508" t="str">
            <v>NguyÔn v¨n L­¬ng</v>
          </cell>
          <cell r="B508">
            <v>16872</v>
          </cell>
          <cell r="C508" t="str">
            <v>PG§èc</v>
          </cell>
          <cell r="D508">
            <v>1104600</v>
          </cell>
          <cell r="E508">
            <v>5.26</v>
          </cell>
          <cell r="G508">
            <v>1</v>
          </cell>
        </row>
        <row r="509">
          <cell r="A509" t="str">
            <v>L· huy L­¬ng</v>
          </cell>
          <cell r="B509">
            <v>29783</v>
          </cell>
          <cell r="C509" t="str">
            <v>kÝch kÐo</v>
          </cell>
          <cell r="D509">
            <v>384300</v>
          </cell>
          <cell r="E509">
            <v>1.83</v>
          </cell>
          <cell r="G509">
            <v>856</v>
          </cell>
        </row>
        <row r="510">
          <cell r="A510" t="str">
            <v>ThÞnh ®×nh L­îng</v>
          </cell>
          <cell r="B510">
            <v>28742</v>
          </cell>
          <cell r="C510" t="str">
            <v>kÝch kÐo</v>
          </cell>
          <cell r="D510">
            <v>428400</v>
          </cell>
          <cell r="E510">
            <v>2.04</v>
          </cell>
          <cell r="G510">
            <v>648</v>
          </cell>
        </row>
        <row r="511">
          <cell r="A511" t="str">
            <v>Ng« ®øc LuyÕn</v>
          </cell>
          <cell r="B511">
            <v>22102</v>
          </cell>
          <cell r="C511" t="str">
            <v>kÝch kÐo</v>
          </cell>
          <cell r="D511">
            <v>640500</v>
          </cell>
          <cell r="E511">
            <v>3.05</v>
          </cell>
          <cell r="G511">
            <v>375</v>
          </cell>
        </row>
        <row r="512">
          <cell r="A512" t="str">
            <v>NguyÔn v¨n LuyÖn</v>
          </cell>
          <cell r="B512">
            <v>27208</v>
          </cell>
          <cell r="C512" t="str">
            <v>kÝch kÐo</v>
          </cell>
          <cell r="D512">
            <v>428400</v>
          </cell>
          <cell r="E512">
            <v>2.04</v>
          </cell>
          <cell r="G512">
            <v>557</v>
          </cell>
        </row>
        <row r="513">
          <cell r="A513" t="str">
            <v>NguyÔn danh LuËt</v>
          </cell>
          <cell r="B513">
            <v>28407</v>
          </cell>
          <cell r="C513" t="str">
            <v>kÝch kÐo</v>
          </cell>
          <cell r="D513">
            <v>384300</v>
          </cell>
          <cell r="E513">
            <v>1.83</v>
          </cell>
          <cell r="G513">
            <v>846</v>
          </cell>
        </row>
        <row r="514">
          <cell r="A514" t="str">
            <v>Bïi v¨n Phó</v>
          </cell>
          <cell r="B514">
            <v>22708</v>
          </cell>
          <cell r="C514" t="str">
            <v>BCH</v>
          </cell>
          <cell r="D514">
            <v>609000</v>
          </cell>
          <cell r="E514">
            <v>2.5</v>
          </cell>
          <cell r="F514">
            <v>0.4</v>
          </cell>
          <cell r="G514">
            <v>423</v>
          </cell>
        </row>
        <row r="515">
          <cell r="A515" t="str">
            <v>Ph¹m viÕt Phó</v>
          </cell>
          <cell r="B515">
            <v>21021</v>
          </cell>
          <cell r="C515" t="str">
            <v>b¶o vÖ</v>
          </cell>
          <cell r="D515">
            <v>518700.00000000006</v>
          </cell>
          <cell r="E515">
            <v>2.4700000000000002</v>
          </cell>
          <cell r="G515">
            <v>76</v>
          </cell>
        </row>
        <row r="516">
          <cell r="A516" t="str">
            <v>L­¬ng ngäc Phó</v>
          </cell>
          <cell r="B516">
            <v>26715</v>
          </cell>
          <cell r="C516" t="str">
            <v>kÝch kÐo</v>
          </cell>
          <cell r="D516">
            <v>522900.00000000006</v>
          </cell>
          <cell r="E516">
            <v>2.4900000000000002</v>
          </cell>
          <cell r="G516">
            <v>75</v>
          </cell>
        </row>
        <row r="517">
          <cell r="A517" t="str">
            <v>NguyÔn vÜnh Phó</v>
          </cell>
          <cell r="B517">
            <v>28388</v>
          </cell>
          <cell r="C517" t="str">
            <v>kÝch kÐo</v>
          </cell>
          <cell r="D517">
            <v>428400</v>
          </cell>
          <cell r="E517">
            <v>2.04</v>
          </cell>
          <cell r="G517">
            <v>443</v>
          </cell>
        </row>
        <row r="518">
          <cell r="A518" t="str">
            <v>Ph¹m ngäc Phó</v>
          </cell>
          <cell r="B518">
            <v>26567</v>
          </cell>
          <cell r="C518" t="str">
            <v>hµn</v>
          </cell>
          <cell r="D518">
            <v>403200</v>
          </cell>
          <cell r="E518">
            <v>1.92</v>
          </cell>
          <cell r="G518">
            <v>366</v>
          </cell>
        </row>
        <row r="519">
          <cell r="A519" t="str">
            <v>NguyÔn xu©n Phó</v>
          </cell>
          <cell r="B519">
            <v>29735</v>
          </cell>
          <cell r="C519" t="str">
            <v>s¾t</v>
          </cell>
          <cell r="D519">
            <v>361200</v>
          </cell>
          <cell r="E519">
            <v>1.72</v>
          </cell>
          <cell r="G519">
            <v>798</v>
          </cell>
        </row>
        <row r="520">
          <cell r="A520" t="str">
            <v>Ph¹m xu©n Phi</v>
          </cell>
          <cell r="B520">
            <v>24066</v>
          </cell>
          <cell r="C520" t="str">
            <v>l¸i tÇu</v>
          </cell>
          <cell r="D520">
            <v>474599.99999999994</v>
          </cell>
          <cell r="E520">
            <v>2.2599999999999998</v>
          </cell>
          <cell r="G520">
            <v>397</v>
          </cell>
        </row>
        <row r="521">
          <cell r="A521" t="str">
            <v>Tr­¬ng xu©n Phµn</v>
          </cell>
          <cell r="B521">
            <v>17206</v>
          </cell>
          <cell r="C521" t="str">
            <v>vËt t­</v>
          </cell>
          <cell r="D521">
            <v>730800</v>
          </cell>
          <cell r="E521">
            <v>3.48</v>
          </cell>
          <cell r="G521">
            <v>266</v>
          </cell>
        </row>
        <row r="522">
          <cell r="A522" t="str">
            <v>NguyÔn v¨n PhÊn</v>
          </cell>
          <cell r="B522">
            <v>28219</v>
          </cell>
          <cell r="C522" t="str">
            <v>hµn</v>
          </cell>
          <cell r="D522">
            <v>361200</v>
          </cell>
          <cell r="E522">
            <v>1.72</v>
          </cell>
          <cell r="G522">
            <v>517</v>
          </cell>
        </row>
        <row r="523">
          <cell r="A523" t="str">
            <v>§inh b¸ Phóc</v>
          </cell>
          <cell r="B523">
            <v>23151</v>
          </cell>
          <cell r="C523" t="str">
            <v>hµn</v>
          </cell>
          <cell r="D523">
            <v>403200</v>
          </cell>
          <cell r="E523">
            <v>1.92</v>
          </cell>
          <cell r="G523">
            <v>88</v>
          </cell>
        </row>
        <row r="524">
          <cell r="A524" t="str">
            <v>NguyÔn v¨n Phóc</v>
          </cell>
          <cell r="B524">
            <v>19786</v>
          </cell>
          <cell r="C524" t="str">
            <v>vËn hµnh</v>
          </cell>
          <cell r="D524">
            <v>596400</v>
          </cell>
          <cell r="E524">
            <v>2.84</v>
          </cell>
          <cell r="G524">
            <v>234</v>
          </cell>
        </row>
        <row r="525">
          <cell r="A525" t="str">
            <v>NguyÔn b¸ Phïng</v>
          </cell>
          <cell r="B525">
            <v>29209</v>
          </cell>
          <cell r="C525" t="str">
            <v>l¸i cÈu</v>
          </cell>
          <cell r="D525">
            <v>361200</v>
          </cell>
          <cell r="E525">
            <v>1.72</v>
          </cell>
          <cell r="G525">
            <v>784</v>
          </cell>
        </row>
        <row r="526">
          <cell r="A526" t="str">
            <v>Lª thÞ Phôc</v>
          </cell>
          <cell r="B526">
            <v>20701</v>
          </cell>
          <cell r="C526" t="str">
            <v>L§PT</v>
          </cell>
          <cell r="D526">
            <v>560700</v>
          </cell>
          <cell r="E526">
            <v>2.67</v>
          </cell>
          <cell r="G526">
            <v>287</v>
          </cell>
        </row>
        <row r="527">
          <cell r="A527" t="str">
            <v>D­¬ng quèc Phßng</v>
          </cell>
          <cell r="B527">
            <v>18520</v>
          </cell>
          <cell r="C527" t="str">
            <v>kÝch kÐo</v>
          </cell>
          <cell r="D527">
            <v>640500</v>
          </cell>
          <cell r="E527">
            <v>3.05</v>
          </cell>
          <cell r="G527">
            <v>202</v>
          </cell>
        </row>
        <row r="528">
          <cell r="A528" t="str">
            <v>Bïi xu©n Phong</v>
          </cell>
          <cell r="B528">
            <v>26267</v>
          </cell>
          <cell r="C528" t="str">
            <v>kÝch kÐo</v>
          </cell>
          <cell r="D528">
            <v>522900.00000000006</v>
          </cell>
          <cell r="E528">
            <v>2.4900000000000002</v>
          </cell>
          <cell r="G528">
            <v>112</v>
          </cell>
        </row>
        <row r="529">
          <cell r="A529" t="str">
            <v>Lª tïng Phong</v>
          </cell>
          <cell r="B529">
            <v>23938</v>
          </cell>
          <cell r="C529" t="str">
            <v>vËn hµnh</v>
          </cell>
          <cell r="D529">
            <v>596400</v>
          </cell>
          <cell r="E529">
            <v>2.84</v>
          </cell>
          <cell r="G529">
            <v>388</v>
          </cell>
        </row>
        <row r="530">
          <cell r="A530" t="str">
            <v>Lª v¨n Phong</v>
          </cell>
          <cell r="B530">
            <v>21033</v>
          </cell>
          <cell r="C530" t="str">
            <v>nÒ</v>
          </cell>
          <cell r="D530">
            <v>560700</v>
          </cell>
          <cell r="E530">
            <v>2.67</v>
          </cell>
          <cell r="G530">
            <v>214</v>
          </cell>
        </row>
        <row r="531">
          <cell r="A531" t="str">
            <v>NguyÔn V¨n Phong</v>
          </cell>
          <cell r="B531">
            <v>29113</v>
          </cell>
          <cell r="C531" t="str">
            <v>kÝch kÐo</v>
          </cell>
          <cell r="D531">
            <v>384300</v>
          </cell>
          <cell r="E531">
            <v>1.83</v>
          </cell>
          <cell r="G531">
            <v>829</v>
          </cell>
        </row>
        <row r="532">
          <cell r="A532" t="str">
            <v>Ph¹m v¨n Phong</v>
          </cell>
          <cell r="B532">
            <v>28390</v>
          </cell>
          <cell r="C532" t="str">
            <v>s¾t</v>
          </cell>
          <cell r="D532">
            <v>361200</v>
          </cell>
          <cell r="E532">
            <v>1.72</v>
          </cell>
          <cell r="G532">
            <v>866</v>
          </cell>
        </row>
        <row r="533">
          <cell r="A533" t="str">
            <v>NguyÔn c¸t Ph­¬ng</v>
          </cell>
          <cell r="B533">
            <v>27785</v>
          </cell>
          <cell r="C533" t="str">
            <v>kü thuËt</v>
          </cell>
          <cell r="D533">
            <v>331800</v>
          </cell>
          <cell r="E533">
            <v>1.58</v>
          </cell>
          <cell r="G533">
            <v>516</v>
          </cell>
        </row>
        <row r="534">
          <cell r="A534" t="str">
            <v>Vò m¹nh Ph­¬ng</v>
          </cell>
          <cell r="B534">
            <v>26403</v>
          </cell>
          <cell r="C534" t="str">
            <v>l¸i cÈu</v>
          </cell>
          <cell r="D534">
            <v>403200</v>
          </cell>
          <cell r="E534">
            <v>1.92</v>
          </cell>
          <cell r="G534">
            <v>482</v>
          </cell>
        </row>
        <row r="535">
          <cell r="A535" t="str">
            <v>D­¬ng quèc Ph­¬ng</v>
          </cell>
          <cell r="B535">
            <v>28542</v>
          </cell>
          <cell r="C535" t="str">
            <v>s¾t</v>
          </cell>
          <cell r="D535">
            <v>403200</v>
          </cell>
          <cell r="E535">
            <v>1.92</v>
          </cell>
          <cell r="G535">
            <v>587</v>
          </cell>
        </row>
        <row r="536">
          <cell r="A536" t="str">
            <v>NguyÔn thÞ Ph­¬ng</v>
          </cell>
          <cell r="B536">
            <v>26665</v>
          </cell>
          <cell r="C536" t="str">
            <v>kÕ ho¹ch</v>
          </cell>
          <cell r="D536">
            <v>424200</v>
          </cell>
          <cell r="E536">
            <v>2.02</v>
          </cell>
          <cell r="G536">
            <v>10</v>
          </cell>
        </row>
        <row r="537">
          <cell r="A537" t="str">
            <v>Ph¹m huy Ph­¬ng</v>
          </cell>
          <cell r="B537">
            <v>27379</v>
          </cell>
          <cell r="C537" t="str">
            <v>P.P kÕ ho¹ch</v>
          </cell>
          <cell r="D537">
            <v>537599.99999999988</v>
          </cell>
          <cell r="E537">
            <v>2.2599999999999998</v>
          </cell>
          <cell r="F537">
            <v>0.3</v>
          </cell>
          <cell r="G537">
            <v>526</v>
          </cell>
        </row>
        <row r="538">
          <cell r="A538" t="str">
            <v>NguyÔn v¨n Ph­¬ng</v>
          </cell>
          <cell r="B538">
            <v>29016</v>
          </cell>
          <cell r="C538" t="str">
            <v>kÝch kÐo</v>
          </cell>
          <cell r="D538">
            <v>384300</v>
          </cell>
          <cell r="E538">
            <v>1.83</v>
          </cell>
          <cell r="G538">
            <v>652</v>
          </cell>
        </row>
        <row r="539">
          <cell r="A539" t="str">
            <v>Ph¹m hïng Ph­¬ng</v>
          </cell>
          <cell r="B539">
            <v>28773</v>
          </cell>
          <cell r="C539" t="str">
            <v>kÝch kÐo</v>
          </cell>
          <cell r="D539">
            <v>384300</v>
          </cell>
          <cell r="E539">
            <v>1.83</v>
          </cell>
          <cell r="G539">
            <v>850</v>
          </cell>
        </row>
        <row r="540">
          <cell r="A540" t="str">
            <v>Hoµng ngäc Ph­¬ng</v>
          </cell>
          <cell r="B540">
            <v>29361</v>
          </cell>
          <cell r="C540" t="str">
            <v>kÝch kÐo</v>
          </cell>
          <cell r="D540">
            <v>384300</v>
          </cell>
          <cell r="E540">
            <v>1.83</v>
          </cell>
          <cell r="G540">
            <v>869</v>
          </cell>
        </row>
        <row r="541">
          <cell r="A541" t="str">
            <v>§ç ®øc Ph­¬ng</v>
          </cell>
          <cell r="B541">
            <v>28778</v>
          </cell>
          <cell r="C541" t="str">
            <v>kü thuËt</v>
          </cell>
          <cell r="D541">
            <v>373800</v>
          </cell>
          <cell r="E541">
            <v>1.78</v>
          </cell>
          <cell r="G541">
            <v>901</v>
          </cell>
        </row>
        <row r="542">
          <cell r="A542" t="str">
            <v>NguyÔn v¨n QuÝ</v>
          </cell>
          <cell r="B542">
            <v>22133</v>
          </cell>
          <cell r="C542" t="str">
            <v>kho</v>
          </cell>
          <cell r="D542">
            <v>562800</v>
          </cell>
          <cell r="E542">
            <v>2.68</v>
          </cell>
          <cell r="G542">
            <v>59</v>
          </cell>
        </row>
        <row r="543">
          <cell r="A543" t="str">
            <v>NguyÔn v¨n QuÝ</v>
          </cell>
          <cell r="B543">
            <v>20088</v>
          </cell>
          <cell r="C543" t="str">
            <v>kÝch kÐo</v>
          </cell>
          <cell r="D543">
            <v>640500</v>
          </cell>
          <cell r="E543">
            <v>3.05</v>
          </cell>
          <cell r="G543">
            <v>201</v>
          </cell>
        </row>
        <row r="544">
          <cell r="A544" t="str">
            <v>NguyÔn v¨n QuÝ</v>
          </cell>
          <cell r="B544">
            <v>20595</v>
          </cell>
          <cell r="C544" t="str">
            <v>thèng kª</v>
          </cell>
          <cell r="D544">
            <v>625800</v>
          </cell>
          <cell r="E544">
            <v>2.98</v>
          </cell>
          <cell r="G544">
            <v>5</v>
          </cell>
        </row>
        <row r="545">
          <cell r="A545" t="str">
            <v>L­¬ng v¨n QuÕ</v>
          </cell>
          <cell r="B545">
            <v>18533</v>
          </cell>
          <cell r="C545" t="str">
            <v>Phã G§</v>
          </cell>
          <cell r="D545">
            <v>1104600</v>
          </cell>
          <cell r="E545">
            <v>5.26</v>
          </cell>
          <cell r="G545">
            <v>43</v>
          </cell>
        </row>
        <row r="546">
          <cell r="A546" t="str">
            <v>Vò thÞ QuÕ</v>
          </cell>
          <cell r="B546">
            <v>18189</v>
          </cell>
          <cell r="C546" t="str">
            <v>P.BCH</v>
          </cell>
          <cell r="D546">
            <v>741300</v>
          </cell>
          <cell r="E546">
            <v>3.23</v>
          </cell>
          <cell r="F546">
            <v>0.3</v>
          </cell>
          <cell r="G546">
            <v>334</v>
          </cell>
        </row>
        <row r="547">
          <cell r="A547" t="str">
            <v>§ç tiÕn Qu©n</v>
          </cell>
          <cell r="B547">
            <v>20549</v>
          </cell>
          <cell r="C547" t="str">
            <v>vËn hµnh</v>
          </cell>
          <cell r="D547">
            <v>596400</v>
          </cell>
          <cell r="E547">
            <v>2.84</v>
          </cell>
          <cell r="G547">
            <v>93</v>
          </cell>
        </row>
        <row r="548">
          <cell r="A548" t="str">
            <v>TrÇn ®øc Qu©n</v>
          </cell>
          <cell r="B548">
            <v>23070</v>
          </cell>
          <cell r="C548" t="str">
            <v>kÝch kÐo</v>
          </cell>
          <cell r="D548">
            <v>522900.00000000006</v>
          </cell>
          <cell r="E548">
            <v>2.4900000000000002</v>
          </cell>
          <cell r="G548">
            <v>230</v>
          </cell>
        </row>
        <row r="549">
          <cell r="A549" t="str">
            <v>KiÒu v¨n Qu©n</v>
          </cell>
          <cell r="B549">
            <v>23128</v>
          </cell>
          <cell r="C549" t="str">
            <v>vËn hµnh</v>
          </cell>
          <cell r="D549">
            <v>596400</v>
          </cell>
          <cell r="E549">
            <v>2.84</v>
          </cell>
          <cell r="G549">
            <v>398</v>
          </cell>
        </row>
        <row r="550">
          <cell r="A550" t="str">
            <v>NguyÔn ®«ng Qu©n</v>
          </cell>
          <cell r="B550">
            <v>29450</v>
          </cell>
          <cell r="C550" t="str">
            <v>söa ch÷a</v>
          </cell>
          <cell r="D550">
            <v>361200</v>
          </cell>
          <cell r="E550">
            <v>1.72</v>
          </cell>
          <cell r="G550">
            <v>860</v>
          </cell>
        </row>
        <row r="551">
          <cell r="A551" t="str">
            <v>Vò ®øc QuyÕt</v>
          </cell>
          <cell r="B551">
            <v>23128</v>
          </cell>
          <cell r="C551" t="str">
            <v>TP thiÐt bÞ</v>
          </cell>
          <cell r="D551">
            <v>762300</v>
          </cell>
          <cell r="E551">
            <v>3.23</v>
          </cell>
          <cell r="F551">
            <v>0.4</v>
          </cell>
          <cell r="G551">
            <v>262</v>
          </cell>
        </row>
        <row r="552">
          <cell r="A552" t="str">
            <v>T¹ v¨n QuyÕt</v>
          </cell>
          <cell r="B552">
            <v>27038</v>
          </cell>
          <cell r="C552" t="str">
            <v>®iÖn</v>
          </cell>
          <cell r="D552">
            <v>403200</v>
          </cell>
          <cell r="E552">
            <v>1.92</v>
          </cell>
          <cell r="G552">
            <v>563</v>
          </cell>
        </row>
        <row r="553">
          <cell r="A553" t="str">
            <v>Høa v¨n QuyÕt</v>
          </cell>
          <cell r="B553">
            <v>28292</v>
          </cell>
          <cell r="C553" t="str">
            <v>s¾t</v>
          </cell>
          <cell r="D553">
            <v>403200</v>
          </cell>
          <cell r="E553">
            <v>1.92</v>
          </cell>
          <cell r="G553">
            <v>511</v>
          </cell>
        </row>
        <row r="554">
          <cell r="A554" t="str">
            <v>Tr­¬ng hång QuyÕt</v>
          </cell>
          <cell r="B554">
            <v>23945</v>
          </cell>
          <cell r="C554" t="str">
            <v>hµn</v>
          </cell>
          <cell r="D554">
            <v>596400</v>
          </cell>
          <cell r="E554">
            <v>2.84</v>
          </cell>
          <cell r="G554">
            <v>364</v>
          </cell>
        </row>
        <row r="555">
          <cell r="A555" t="str">
            <v>TrÇn v¨n QuyÕt</v>
          </cell>
          <cell r="B555">
            <v>23727</v>
          </cell>
          <cell r="C555" t="str">
            <v>kÝch kÐo</v>
          </cell>
          <cell r="D555">
            <v>428400</v>
          </cell>
          <cell r="E555">
            <v>2.04</v>
          </cell>
          <cell r="G555">
            <v>215</v>
          </cell>
        </row>
        <row r="556">
          <cell r="A556" t="str">
            <v>§Æng v¨n QuyÕt</v>
          </cell>
          <cell r="B556">
            <v>27677</v>
          </cell>
          <cell r="C556" t="str">
            <v>hµn</v>
          </cell>
          <cell r="D556">
            <v>325500</v>
          </cell>
          <cell r="E556">
            <v>1.55</v>
          </cell>
          <cell r="G556">
            <v>752</v>
          </cell>
        </row>
        <row r="557">
          <cell r="A557" t="str">
            <v>Hoµng v¨n QuyÒn</v>
          </cell>
          <cell r="B557">
            <v>28900</v>
          </cell>
          <cell r="C557" t="str">
            <v>kich kÐo</v>
          </cell>
          <cell r="D557">
            <v>384300</v>
          </cell>
          <cell r="E557">
            <v>1.83</v>
          </cell>
          <cell r="G557">
            <v>718</v>
          </cell>
        </row>
        <row r="558">
          <cell r="A558" t="str">
            <v>NguyÔn v¨n QuyÒn</v>
          </cell>
          <cell r="B558">
            <v>29026</v>
          </cell>
          <cell r="C558" t="str">
            <v>kich kÐo</v>
          </cell>
          <cell r="D558">
            <v>384300</v>
          </cell>
          <cell r="E558">
            <v>1.83</v>
          </cell>
          <cell r="G558">
            <v>855</v>
          </cell>
        </row>
        <row r="559">
          <cell r="A559" t="str">
            <v>NguyÔn sÜ Quúnh</v>
          </cell>
          <cell r="B559">
            <v>20289</v>
          </cell>
          <cell r="C559" t="str">
            <v>kÝch kÐo</v>
          </cell>
          <cell r="D559">
            <v>640500</v>
          </cell>
          <cell r="E559">
            <v>3.05</v>
          </cell>
          <cell r="G559">
            <v>172</v>
          </cell>
        </row>
        <row r="560">
          <cell r="A560" t="str">
            <v>NguyÔn v¨n Quúnh</v>
          </cell>
          <cell r="B560">
            <v>22693</v>
          </cell>
          <cell r="C560" t="str">
            <v>kÝch kÐo</v>
          </cell>
          <cell r="D560">
            <v>522900.00000000006</v>
          </cell>
          <cell r="E560">
            <v>2.4900000000000002</v>
          </cell>
          <cell r="G560">
            <v>206</v>
          </cell>
        </row>
        <row r="561">
          <cell r="A561" t="str">
            <v>NguyÔn v¨n Quúnh</v>
          </cell>
          <cell r="B561">
            <v>19422</v>
          </cell>
          <cell r="C561" t="str">
            <v>thèng kª</v>
          </cell>
          <cell r="D561">
            <v>688800</v>
          </cell>
          <cell r="E561">
            <v>2.98</v>
          </cell>
          <cell r="F561">
            <v>0.3</v>
          </cell>
          <cell r="G561">
            <v>198</v>
          </cell>
        </row>
        <row r="562">
          <cell r="A562" t="str">
            <v>NguyÔn träng Quúnh</v>
          </cell>
          <cell r="B562">
            <v>28576</v>
          </cell>
          <cell r="C562" t="str">
            <v>s¾t</v>
          </cell>
          <cell r="D562">
            <v>403200</v>
          </cell>
          <cell r="E562">
            <v>1.92</v>
          </cell>
          <cell r="G562">
            <v>614</v>
          </cell>
        </row>
        <row r="563">
          <cell r="A563" t="str">
            <v>Vò duy Qu¶ng</v>
          </cell>
          <cell r="B563">
            <v>21586</v>
          </cell>
          <cell r="C563" t="str">
            <v>hµn</v>
          </cell>
          <cell r="D563">
            <v>596400</v>
          </cell>
          <cell r="E563">
            <v>2.84</v>
          </cell>
          <cell r="G563">
            <v>244</v>
          </cell>
        </row>
        <row r="564">
          <cell r="A564" t="str">
            <v>Lª v¨n Quang</v>
          </cell>
          <cell r="B564">
            <v>28786</v>
          </cell>
          <cell r="C564" t="str">
            <v>hµn</v>
          </cell>
          <cell r="D564">
            <v>361200</v>
          </cell>
          <cell r="E564">
            <v>1.72</v>
          </cell>
          <cell r="G564">
            <v>701</v>
          </cell>
        </row>
        <row r="565">
          <cell r="A565" t="str">
            <v>NguyÔn träng Quang</v>
          </cell>
          <cell r="B565">
            <v>20549</v>
          </cell>
          <cell r="C565" t="str">
            <v>b¶o vÖ</v>
          </cell>
          <cell r="D565">
            <v>562800</v>
          </cell>
          <cell r="E565">
            <v>2.68</v>
          </cell>
          <cell r="G565">
            <v>193</v>
          </cell>
        </row>
        <row r="566">
          <cell r="A566" t="str">
            <v>§µo xu©n Quang</v>
          </cell>
          <cell r="B566">
            <v>20474</v>
          </cell>
          <cell r="C566" t="str">
            <v>L¸i bóa</v>
          </cell>
          <cell r="D566">
            <v>596400</v>
          </cell>
          <cell r="E566">
            <v>2.84</v>
          </cell>
          <cell r="G566">
            <v>91</v>
          </cell>
        </row>
        <row r="567">
          <cell r="A567" t="str">
            <v>NguyÔn v¨n Quang</v>
          </cell>
          <cell r="B567">
            <v>25970</v>
          </cell>
          <cell r="C567" t="str">
            <v>®iÖn</v>
          </cell>
          <cell r="D567">
            <v>403200</v>
          </cell>
          <cell r="E567">
            <v>1.92</v>
          </cell>
          <cell r="G567">
            <v>435</v>
          </cell>
        </row>
        <row r="568">
          <cell r="A568" t="str">
            <v>NguyÔn v¨n Quang</v>
          </cell>
          <cell r="B568">
            <v>29076</v>
          </cell>
          <cell r="C568" t="str">
            <v>kÝch kÐo</v>
          </cell>
          <cell r="D568">
            <v>384300</v>
          </cell>
          <cell r="E568">
            <v>1.83</v>
          </cell>
          <cell r="G568">
            <v>624</v>
          </cell>
        </row>
        <row r="569">
          <cell r="A569" t="str">
            <v>§µm huy Quang</v>
          </cell>
          <cell r="B569">
            <v>28202</v>
          </cell>
          <cell r="C569" t="str">
            <v>CNKT</v>
          </cell>
          <cell r="D569">
            <v>373800</v>
          </cell>
          <cell r="E569">
            <v>1.78</v>
          </cell>
          <cell r="G569">
            <v>785</v>
          </cell>
        </row>
        <row r="570">
          <cell r="A570" t="str">
            <v>NguyÔn l­u Quang</v>
          </cell>
          <cell r="B570">
            <v>27443</v>
          </cell>
          <cell r="C570" t="str">
            <v>P.BCH</v>
          </cell>
          <cell r="D570">
            <v>487199.99999999994</v>
          </cell>
          <cell r="E570">
            <v>2.02</v>
          </cell>
          <cell r="F570">
            <v>0.3</v>
          </cell>
          <cell r="G570">
            <v>659</v>
          </cell>
        </row>
        <row r="571">
          <cell r="A571" t="str">
            <v>NguyÔn thanh quang</v>
          </cell>
          <cell r="B571">
            <v>27901</v>
          </cell>
          <cell r="C571" t="str">
            <v>Kh¶o s¸t</v>
          </cell>
          <cell r="D571">
            <v>361200</v>
          </cell>
          <cell r="E571">
            <v>1.72</v>
          </cell>
          <cell r="G571">
            <v>897</v>
          </cell>
        </row>
        <row r="572">
          <cell r="A572" t="str">
            <v>Bïi v¨n R¹ng</v>
          </cell>
          <cell r="B572">
            <v>22764</v>
          </cell>
          <cell r="C572" t="str">
            <v>Gi¸m §èc</v>
          </cell>
          <cell r="D572">
            <v>1266300</v>
          </cell>
          <cell r="E572">
            <v>6.03</v>
          </cell>
          <cell r="G572">
            <v>2</v>
          </cell>
        </row>
        <row r="573">
          <cell r="A573" t="str">
            <v>Lª träng R¹ng</v>
          </cell>
          <cell r="B573">
            <v>19044</v>
          </cell>
          <cell r="C573" t="str">
            <v>kich kÐo</v>
          </cell>
          <cell r="D573">
            <v>522900.00000000006</v>
          </cell>
          <cell r="E573">
            <v>2.4900000000000002</v>
          </cell>
          <cell r="G573">
            <v>342</v>
          </cell>
        </row>
        <row r="574">
          <cell r="A574" t="str">
            <v>NguyÔn v¨n Gi¶n</v>
          </cell>
          <cell r="B574">
            <v>20894</v>
          </cell>
          <cell r="C574" t="str">
            <v>kÝch kÐo</v>
          </cell>
          <cell r="D574">
            <v>640500</v>
          </cell>
          <cell r="E574">
            <v>3.05</v>
          </cell>
          <cell r="G574">
            <v>382</v>
          </cell>
        </row>
        <row r="575">
          <cell r="A575" t="str">
            <v>NguyÔn v¨n Giíi</v>
          </cell>
          <cell r="B575">
            <v>26462</v>
          </cell>
          <cell r="C575" t="str">
            <v>kÝch kÐo</v>
          </cell>
          <cell r="D575">
            <v>384300</v>
          </cell>
          <cell r="E575">
            <v>1.83</v>
          </cell>
          <cell r="G575">
            <v>736</v>
          </cell>
        </row>
        <row r="576">
          <cell r="A576" t="str">
            <v>NguyÔn ®øc Giang</v>
          </cell>
          <cell r="B576">
            <v>22443</v>
          </cell>
          <cell r="C576" t="str">
            <v>kÝch kÐo</v>
          </cell>
          <cell r="D576">
            <v>522900.00000000006</v>
          </cell>
          <cell r="E576">
            <v>2.4900000000000002</v>
          </cell>
          <cell r="G576">
            <v>252</v>
          </cell>
        </row>
        <row r="577">
          <cell r="A577" t="str">
            <v>NguyÔn tr­êng Giang</v>
          </cell>
          <cell r="B577">
            <v>27876</v>
          </cell>
          <cell r="C577" t="str">
            <v>kÝch kÐo</v>
          </cell>
          <cell r="D577">
            <v>428400</v>
          </cell>
          <cell r="E577">
            <v>2.04</v>
          </cell>
          <cell r="G577">
            <v>430</v>
          </cell>
        </row>
        <row r="578">
          <cell r="A578" t="str">
            <v>NguyÔn thÞTrµ Giang</v>
          </cell>
          <cell r="B578">
            <v>26451</v>
          </cell>
          <cell r="C578" t="str">
            <v>L§PT</v>
          </cell>
          <cell r="D578">
            <v>340200</v>
          </cell>
          <cell r="E578">
            <v>1.62</v>
          </cell>
          <cell r="G578">
            <v>308</v>
          </cell>
        </row>
        <row r="579">
          <cell r="A579" t="str">
            <v>Vò tr­êng Giang</v>
          </cell>
          <cell r="B579">
            <v>28425</v>
          </cell>
          <cell r="C579" t="str">
            <v>kÝch kÐo</v>
          </cell>
          <cell r="D579">
            <v>428400</v>
          </cell>
          <cell r="E579">
            <v>2.04</v>
          </cell>
          <cell r="G579">
            <v>506</v>
          </cell>
        </row>
        <row r="580">
          <cell r="A580" t="str">
            <v>NguyÔn tuÊn Giang</v>
          </cell>
          <cell r="B580">
            <v>27275</v>
          </cell>
          <cell r="C580" t="str">
            <v>®iÖn</v>
          </cell>
          <cell r="D580">
            <v>403200</v>
          </cell>
          <cell r="E580">
            <v>1.92</v>
          </cell>
          <cell r="G580">
            <v>544</v>
          </cell>
        </row>
        <row r="581">
          <cell r="A581" t="str">
            <v>TrÇn hµ Giang</v>
          </cell>
          <cell r="B581">
            <v>28934</v>
          </cell>
          <cell r="C581" t="str">
            <v>kÝch kÐo</v>
          </cell>
          <cell r="D581">
            <v>384300</v>
          </cell>
          <cell r="E581">
            <v>1.83</v>
          </cell>
          <cell r="G581">
            <v>553</v>
          </cell>
        </row>
        <row r="582">
          <cell r="A582" t="str">
            <v>NguyÔn tr­êng Giang</v>
          </cell>
          <cell r="B582">
            <v>29821</v>
          </cell>
          <cell r="C582" t="str">
            <v>s¾t hµn</v>
          </cell>
          <cell r="D582">
            <v>361200</v>
          </cell>
          <cell r="E582">
            <v>1.72</v>
          </cell>
          <cell r="G582">
            <v>837</v>
          </cell>
        </row>
        <row r="583">
          <cell r="A583" t="str">
            <v xml:space="preserve">§µoMinh Giang </v>
          </cell>
          <cell r="B583">
            <v>29322</v>
          </cell>
          <cell r="C583" t="str">
            <v>Thî lÆn</v>
          </cell>
          <cell r="E583">
            <v>2.2999999999999998</v>
          </cell>
          <cell r="G583">
            <v>891</v>
          </cell>
        </row>
        <row r="584">
          <cell r="A584" t="str">
            <v>NguyÔn v¨n Së</v>
          </cell>
          <cell r="B584">
            <v>20221</v>
          </cell>
          <cell r="C584" t="str">
            <v>l¸i cÈu</v>
          </cell>
          <cell r="D584">
            <v>596400</v>
          </cell>
          <cell r="E584">
            <v>2.84</v>
          </cell>
          <cell r="G584">
            <v>69</v>
          </cell>
        </row>
        <row r="585">
          <cell r="A585" t="str">
            <v>§inh v¨n Sö</v>
          </cell>
          <cell r="B585">
            <v>23509</v>
          </cell>
          <cell r="C585" t="str">
            <v>l¸i xe</v>
          </cell>
          <cell r="D585">
            <v>644700</v>
          </cell>
          <cell r="E585">
            <v>3.07</v>
          </cell>
          <cell r="G585">
            <v>67</v>
          </cell>
        </row>
        <row r="586">
          <cell r="A586" t="str">
            <v>Hoµng xu©n Sö</v>
          </cell>
          <cell r="B586">
            <v>28104</v>
          </cell>
          <cell r="C586" t="str">
            <v>l¸i cÈu</v>
          </cell>
          <cell r="D586">
            <v>403200</v>
          </cell>
          <cell r="E586">
            <v>1.92</v>
          </cell>
          <cell r="G586">
            <v>472</v>
          </cell>
        </row>
        <row r="587">
          <cell r="A587" t="str">
            <v>NguyÔn V¨n Sö</v>
          </cell>
          <cell r="B587">
            <v>29012</v>
          </cell>
          <cell r="C587" t="str">
            <v>s¾t hµn</v>
          </cell>
          <cell r="D587">
            <v>361200</v>
          </cell>
          <cell r="E587">
            <v>1.72</v>
          </cell>
          <cell r="G587">
            <v>768</v>
          </cell>
        </row>
        <row r="588">
          <cell r="A588" t="str">
            <v>Vò c«ng Sù</v>
          </cell>
          <cell r="B588">
            <v>27713</v>
          </cell>
          <cell r="C588" t="str">
            <v>kÝch kÐo</v>
          </cell>
          <cell r="D588">
            <v>344400</v>
          </cell>
          <cell r="E588">
            <v>1.64</v>
          </cell>
          <cell r="G588">
            <v>654</v>
          </cell>
        </row>
        <row r="589">
          <cell r="A589" t="str">
            <v>L¹i thanh Sü</v>
          </cell>
          <cell r="B589">
            <v>22140</v>
          </cell>
          <cell r="C589" t="str">
            <v>kh¶o s¸t</v>
          </cell>
          <cell r="D589">
            <v>489300</v>
          </cell>
          <cell r="E589">
            <v>2.33</v>
          </cell>
          <cell r="G589">
            <v>41</v>
          </cell>
        </row>
        <row r="590">
          <cell r="A590" t="str">
            <v>Ph¹m viÕt Sü</v>
          </cell>
          <cell r="B590">
            <v>27509</v>
          </cell>
          <cell r="C590" t="str">
            <v>kÝch kÐo</v>
          </cell>
          <cell r="D590">
            <v>428400</v>
          </cell>
          <cell r="E590">
            <v>2.04</v>
          </cell>
          <cell r="G590">
            <v>501</v>
          </cell>
        </row>
        <row r="591">
          <cell r="A591" t="str">
            <v>TrÇn ®×nh S¬n</v>
          </cell>
          <cell r="B591">
            <v>18480</v>
          </cell>
          <cell r="C591" t="str">
            <v>TP vËt t­</v>
          </cell>
          <cell r="D591">
            <v>945000</v>
          </cell>
          <cell r="E591">
            <v>4.0999999999999996</v>
          </cell>
          <cell r="F591">
            <v>0.4</v>
          </cell>
          <cell r="G591">
            <v>51</v>
          </cell>
        </row>
        <row r="592">
          <cell r="A592" t="str">
            <v>Tèng trÇn S¬n</v>
          </cell>
          <cell r="B592">
            <v>27156</v>
          </cell>
          <cell r="C592" t="str">
            <v>P. P tµi vô</v>
          </cell>
          <cell r="D592">
            <v>588000</v>
          </cell>
          <cell r="E592">
            <v>2.5</v>
          </cell>
          <cell r="F592">
            <v>0.3</v>
          </cell>
          <cell r="G592">
            <v>432</v>
          </cell>
        </row>
        <row r="593">
          <cell r="A593" t="str">
            <v>§inh v¨n S¬n</v>
          </cell>
          <cell r="B593">
            <v>26555</v>
          </cell>
          <cell r="C593" t="str">
            <v>vËn hµnh</v>
          </cell>
          <cell r="D593">
            <v>403200</v>
          </cell>
          <cell r="E593">
            <v>1.92</v>
          </cell>
          <cell r="G593">
            <v>272</v>
          </cell>
        </row>
        <row r="594">
          <cell r="A594" t="str">
            <v>L­u träng S¬n</v>
          </cell>
          <cell r="B594">
            <v>26601</v>
          </cell>
          <cell r="C594" t="str">
            <v>söa ch÷a</v>
          </cell>
          <cell r="D594">
            <v>403200</v>
          </cell>
          <cell r="E594">
            <v>1.92</v>
          </cell>
          <cell r="G594">
            <v>271</v>
          </cell>
        </row>
        <row r="595">
          <cell r="A595" t="str">
            <v>NguyÔn tiÕn S¬n</v>
          </cell>
          <cell r="B595">
            <v>27299</v>
          </cell>
          <cell r="C595" t="str">
            <v>®iÖn</v>
          </cell>
          <cell r="D595">
            <v>489300</v>
          </cell>
          <cell r="E595">
            <v>2.33</v>
          </cell>
          <cell r="G595">
            <v>431</v>
          </cell>
        </row>
        <row r="596">
          <cell r="A596" t="str">
            <v>NguyÔn v¨n S¬n</v>
          </cell>
          <cell r="B596">
            <v>24912</v>
          </cell>
          <cell r="C596" t="str">
            <v>kÝch kÐo</v>
          </cell>
          <cell r="D596">
            <v>522900.00000000006</v>
          </cell>
          <cell r="E596">
            <v>2.4900000000000002</v>
          </cell>
          <cell r="G596">
            <v>148</v>
          </cell>
        </row>
        <row r="597">
          <cell r="A597" t="str">
            <v>NguyÔn v¨n S¬n</v>
          </cell>
          <cell r="B597">
            <v>23219</v>
          </cell>
          <cell r="C597" t="str">
            <v>l¸i xe</v>
          </cell>
          <cell r="D597">
            <v>512400</v>
          </cell>
          <cell r="E597">
            <v>2.44</v>
          </cell>
          <cell r="G597">
            <v>173</v>
          </cell>
        </row>
        <row r="598">
          <cell r="A598" t="str">
            <v>Ph¹m hång S¬n</v>
          </cell>
          <cell r="B598">
            <v>25409</v>
          </cell>
          <cell r="C598" t="str">
            <v>s¾t</v>
          </cell>
          <cell r="D598">
            <v>403200</v>
          </cell>
          <cell r="E598">
            <v>1.92</v>
          </cell>
          <cell r="G598">
            <v>212</v>
          </cell>
        </row>
        <row r="599">
          <cell r="A599" t="str">
            <v>Chu v¨n S¬n</v>
          </cell>
          <cell r="B599">
            <v>28576</v>
          </cell>
          <cell r="C599" t="str">
            <v>söa ch÷a</v>
          </cell>
          <cell r="D599">
            <v>403200</v>
          </cell>
          <cell r="E599">
            <v>1.92</v>
          </cell>
          <cell r="G599">
            <v>591</v>
          </cell>
        </row>
        <row r="600">
          <cell r="A600" t="str">
            <v>NguyÔn ngäc S¬n</v>
          </cell>
          <cell r="B600">
            <v>28204</v>
          </cell>
          <cell r="C600" t="str">
            <v>hµn</v>
          </cell>
          <cell r="D600">
            <v>325500</v>
          </cell>
          <cell r="E600">
            <v>1.55</v>
          </cell>
          <cell r="G600">
            <v>684</v>
          </cell>
        </row>
        <row r="601">
          <cell r="A601" t="str">
            <v>NguyÔn tr­êng S¬n</v>
          </cell>
          <cell r="B601">
            <v>29021</v>
          </cell>
          <cell r="C601" t="str">
            <v>kich kÐo</v>
          </cell>
          <cell r="D601">
            <v>344400</v>
          </cell>
          <cell r="E601">
            <v>1.64</v>
          </cell>
          <cell r="G601">
            <v>720</v>
          </cell>
        </row>
        <row r="602">
          <cell r="A602" t="str">
            <v>Hoµng cao S¬n</v>
          </cell>
          <cell r="B602">
            <v>27031</v>
          </cell>
          <cell r="C602" t="str">
            <v>kich kÐo</v>
          </cell>
          <cell r="D602">
            <v>384300</v>
          </cell>
          <cell r="E602">
            <v>1.83</v>
          </cell>
          <cell r="G602">
            <v>735</v>
          </cell>
        </row>
        <row r="603">
          <cell r="A603" t="str">
            <v>Lª xu©n S¬n</v>
          </cell>
          <cell r="B603">
            <v>30270</v>
          </cell>
          <cell r="C603" t="str">
            <v>s¾t</v>
          </cell>
          <cell r="D603">
            <v>361200</v>
          </cell>
          <cell r="E603">
            <v>1.72</v>
          </cell>
          <cell r="G603">
            <v>797</v>
          </cell>
        </row>
        <row r="604">
          <cell r="A604" t="str">
            <v>Phan b¸ S¬n</v>
          </cell>
          <cell r="B604">
            <v>29125</v>
          </cell>
          <cell r="C604" t="str">
            <v>KS khoan</v>
          </cell>
          <cell r="D604">
            <v>373800</v>
          </cell>
          <cell r="E604">
            <v>1.78</v>
          </cell>
          <cell r="G604">
            <v>838</v>
          </cell>
        </row>
        <row r="605">
          <cell r="A605" t="str">
            <v>NguyÔn ®×nh S¬n</v>
          </cell>
          <cell r="B605">
            <v>26847</v>
          </cell>
          <cell r="C605" t="str">
            <v>l¸i cÈu</v>
          </cell>
          <cell r="D605">
            <v>403200</v>
          </cell>
          <cell r="E605">
            <v>1.92</v>
          </cell>
          <cell r="G605">
            <v>887</v>
          </cell>
        </row>
        <row r="606">
          <cell r="A606" t="str">
            <v>Lª ®øc S¬n</v>
          </cell>
          <cell r="B606">
            <v>29572</v>
          </cell>
          <cell r="C606" t="str">
            <v>kÝch kÐo</v>
          </cell>
          <cell r="D606">
            <v>384300</v>
          </cell>
          <cell r="E606">
            <v>1.83</v>
          </cell>
          <cell r="G606">
            <v>896</v>
          </cell>
        </row>
        <row r="607">
          <cell r="A607" t="str">
            <v>§ç v¨n S©m</v>
          </cell>
          <cell r="B607">
            <v>23604</v>
          </cell>
          <cell r="C607" t="str">
            <v>hµn</v>
          </cell>
          <cell r="D607">
            <v>489300</v>
          </cell>
          <cell r="E607">
            <v>2.33</v>
          </cell>
          <cell r="G607">
            <v>180</v>
          </cell>
        </row>
        <row r="608">
          <cell r="A608" t="str">
            <v>NguyÔn thÞ S¸u</v>
          </cell>
          <cell r="B608">
            <v>22555</v>
          </cell>
          <cell r="C608" t="str">
            <v>L§PT</v>
          </cell>
          <cell r="D608">
            <v>560700</v>
          </cell>
          <cell r="E608">
            <v>2.67</v>
          </cell>
          <cell r="G608">
            <v>302</v>
          </cell>
        </row>
        <row r="609">
          <cell r="A609" t="str">
            <v>NguyÔn v¨n Sãt</v>
          </cell>
          <cell r="B609">
            <v>21981</v>
          </cell>
          <cell r="C609" t="str">
            <v>kÝch kÐo</v>
          </cell>
          <cell r="D609">
            <v>522900.00000000006</v>
          </cell>
          <cell r="E609">
            <v>2.4900000000000002</v>
          </cell>
          <cell r="G609">
            <v>161</v>
          </cell>
        </row>
        <row r="610">
          <cell r="A610" t="str">
            <v>NguyÔn v¨n S×u</v>
          </cell>
          <cell r="B610">
            <v>20373</v>
          </cell>
          <cell r="C610" t="str">
            <v>kÝch kÐo</v>
          </cell>
          <cell r="D610">
            <v>640500</v>
          </cell>
          <cell r="E610">
            <v>3.05</v>
          </cell>
          <cell r="G610">
            <v>192</v>
          </cell>
        </row>
        <row r="611">
          <cell r="A611" t="str">
            <v>NguyÔn v¨n Suý</v>
          </cell>
          <cell r="B611">
            <v>28338</v>
          </cell>
          <cell r="C611" t="str">
            <v>hµn</v>
          </cell>
          <cell r="D611">
            <v>384300</v>
          </cell>
          <cell r="E611">
            <v>1.83</v>
          </cell>
          <cell r="G611">
            <v>663</v>
          </cell>
        </row>
        <row r="612">
          <cell r="A612" t="str">
            <v>Vò thÞ Sinh</v>
          </cell>
          <cell r="B612">
            <v>21675</v>
          </cell>
          <cell r="C612" t="str">
            <v>L§PT</v>
          </cell>
          <cell r="D612">
            <v>560700</v>
          </cell>
          <cell r="E612">
            <v>2.67</v>
          </cell>
          <cell r="G612">
            <v>315</v>
          </cell>
        </row>
        <row r="613">
          <cell r="A613" t="str">
            <v>NguyÔn xu©n SÝnh</v>
          </cell>
          <cell r="B613">
            <v>27746</v>
          </cell>
          <cell r="C613" t="str">
            <v>kÝch kÐo</v>
          </cell>
          <cell r="D613">
            <v>384300</v>
          </cell>
          <cell r="E613">
            <v>1.83</v>
          </cell>
          <cell r="G613">
            <v>792</v>
          </cell>
        </row>
        <row r="614">
          <cell r="A614" t="str">
            <v>NguyÔn thÞ So¹n</v>
          </cell>
          <cell r="B614">
            <v>21052</v>
          </cell>
          <cell r="C614" t="str">
            <v>L§PT</v>
          </cell>
          <cell r="D614">
            <v>560700</v>
          </cell>
          <cell r="E614">
            <v>2.67</v>
          </cell>
          <cell r="G614">
            <v>305</v>
          </cell>
        </row>
        <row r="615">
          <cell r="A615" t="str">
            <v>Hoµng v¨n Sang</v>
          </cell>
          <cell r="B615">
            <v>23592</v>
          </cell>
          <cell r="C615" t="str">
            <v>®iÖn</v>
          </cell>
          <cell r="D615">
            <v>325500</v>
          </cell>
          <cell r="E615">
            <v>1.55</v>
          </cell>
          <cell r="G615">
            <v>665</v>
          </cell>
        </row>
        <row r="616">
          <cell r="A616" t="str">
            <v>Ph¹m v¨n S¸ng</v>
          </cell>
          <cell r="B616">
            <v>27701</v>
          </cell>
          <cell r="C616" t="str">
            <v>T.BCH</v>
          </cell>
          <cell r="D616">
            <v>558599.99999999988</v>
          </cell>
          <cell r="E616">
            <v>2.2599999999999998</v>
          </cell>
          <cell r="F616">
            <v>0.4</v>
          </cell>
          <cell r="G616">
            <v>570</v>
          </cell>
        </row>
        <row r="617">
          <cell r="A617" t="str">
            <v>L­u quang S¸ng</v>
          </cell>
          <cell r="B617">
            <v>29576</v>
          </cell>
          <cell r="C617" t="str">
            <v>kÝch kÐo</v>
          </cell>
          <cell r="D617">
            <v>384300</v>
          </cell>
          <cell r="E617">
            <v>1.83</v>
          </cell>
          <cell r="G617">
            <v>830</v>
          </cell>
        </row>
        <row r="618">
          <cell r="A618" t="str">
            <v>TrÞnh ®×nh S¸ng</v>
          </cell>
          <cell r="B618">
            <v>30082</v>
          </cell>
          <cell r="C618" t="str">
            <v>s¾t</v>
          </cell>
          <cell r="D618">
            <v>361200</v>
          </cell>
          <cell r="E618">
            <v>1.72</v>
          </cell>
          <cell r="G618">
            <v>872</v>
          </cell>
        </row>
        <row r="619">
          <cell r="A619" t="str">
            <v>NguyÔn xu©n Sang</v>
          </cell>
          <cell r="B619">
            <v>20226</v>
          </cell>
          <cell r="C619" t="str">
            <v>kÝch kÐo</v>
          </cell>
          <cell r="D619">
            <v>640500</v>
          </cell>
          <cell r="E619">
            <v>3.05</v>
          </cell>
          <cell r="G619">
            <v>162</v>
          </cell>
        </row>
        <row r="620">
          <cell r="A620" t="str">
            <v>TrÞnh ®×nh Sang</v>
          </cell>
          <cell r="B620">
            <v>24515</v>
          </cell>
          <cell r="C620" t="str">
            <v>kÝch kÐo</v>
          </cell>
          <cell r="D620">
            <v>522900.00000000006</v>
          </cell>
          <cell r="E620">
            <v>2.4900000000000002</v>
          </cell>
          <cell r="G620">
            <v>254</v>
          </cell>
        </row>
        <row r="621">
          <cell r="A621" t="str">
            <v>Lª v¨n S¸ng</v>
          </cell>
          <cell r="B621">
            <v>28321</v>
          </cell>
          <cell r="C621" t="str">
            <v>kÝch kÐo</v>
          </cell>
          <cell r="D621">
            <v>384300</v>
          </cell>
          <cell r="E621">
            <v>1.83</v>
          </cell>
          <cell r="G621">
            <v>618</v>
          </cell>
        </row>
        <row r="622">
          <cell r="A622" t="str">
            <v>Cï xu©n San</v>
          </cell>
          <cell r="B622">
            <v>29357</v>
          </cell>
          <cell r="C622" t="str">
            <v>®iÖn</v>
          </cell>
          <cell r="D622">
            <v>361200</v>
          </cell>
          <cell r="E622">
            <v>1.72</v>
          </cell>
          <cell r="G622">
            <v>750</v>
          </cell>
        </row>
        <row r="623">
          <cell r="A623" t="str">
            <v>§ç v¨n Tý</v>
          </cell>
          <cell r="B623">
            <v>17584</v>
          </cell>
          <cell r="C623" t="str">
            <v>P.BCH</v>
          </cell>
          <cell r="D623">
            <v>806400</v>
          </cell>
          <cell r="E623">
            <v>3.54</v>
          </cell>
          <cell r="F623">
            <v>0.3</v>
          </cell>
          <cell r="G623">
            <v>7</v>
          </cell>
        </row>
        <row r="624">
          <cell r="A624" t="str">
            <v>TrÞnh ®×nh Tþ</v>
          </cell>
          <cell r="B624">
            <v>20316</v>
          </cell>
          <cell r="C624" t="str">
            <v>s¾t</v>
          </cell>
          <cell r="D624">
            <v>596400</v>
          </cell>
          <cell r="E624">
            <v>2.84</v>
          </cell>
          <cell r="G624">
            <v>245</v>
          </cell>
        </row>
        <row r="625">
          <cell r="A625" t="str">
            <v>NguyÔn v¨n T­</v>
          </cell>
          <cell r="B625">
            <v>22026</v>
          </cell>
          <cell r="C625" t="str">
            <v>P. P Nh©n chÝnh</v>
          </cell>
          <cell r="D625">
            <v>653100</v>
          </cell>
          <cell r="E625">
            <v>2.81</v>
          </cell>
          <cell r="F625">
            <v>0.3</v>
          </cell>
          <cell r="G625">
            <v>74</v>
          </cell>
        </row>
        <row r="626">
          <cell r="A626" t="str">
            <v>Ph¹m v¨n T­</v>
          </cell>
          <cell r="B626">
            <v>22992</v>
          </cell>
          <cell r="C626" t="str">
            <v>b¶o vÖ</v>
          </cell>
          <cell r="D626">
            <v>522900.00000000006</v>
          </cell>
          <cell r="E626">
            <v>2.4900000000000002</v>
          </cell>
          <cell r="G626">
            <v>371</v>
          </cell>
        </row>
        <row r="627">
          <cell r="A627" t="str">
            <v>Bïi v¨n Tù</v>
          </cell>
          <cell r="B627">
            <v>21824</v>
          </cell>
          <cell r="C627" t="str">
            <v>nÒ</v>
          </cell>
          <cell r="D627">
            <v>560700</v>
          </cell>
          <cell r="E627">
            <v>2.67</v>
          </cell>
          <cell r="G627">
            <v>131</v>
          </cell>
        </row>
        <row r="628">
          <cell r="A628" t="str">
            <v>TrÇn v¨n Tù</v>
          </cell>
          <cell r="B628">
            <v>24611</v>
          </cell>
          <cell r="C628" t="str">
            <v>T.BCH</v>
          </cell>
          <cell r="D628">
            <v>619500</v>
          </cell>
          <cell r="E628">
            <v>2.5499999999999998</v>
          </cell>
          <cell r="F628">
            <v>0.4</v>
          </cell>
          <cell r="G628">
            <v>123</v>
          </cell>
        </row>
        <row r="629">
          <cell r="A629" t="str">
            <v>NguyÔn v¨n Tó</v>
          </cell>
          <cell r="B629">
            <v>27304</v>
          </cell>
          <cell r="C629" t="str">
            <v>s¾t</v>
          </cell>
          <cell r="D629">
            <v>361200</v>
          </cell>
          <cell r="E629">
            <v>1.72</v>
          </cell>
          <cell r="G629">
            <v>641</v>
          </cell>
        </row>
        <row r="630">
          <cell r="A630" t="str">
            <v>Phïng ngäc Tó</v>
          </cell>
          <cell r="B630">
            <v>27740</v>
          </cell>
          <cell r="C630" t="str">
            <v>P.BCH</v>
          </cell>
          <cell r="D630">
            <v>487199.99999999994</v>
          </cell>
          <cell r="E630">
            <v>2.02</v>
          </cell>
          <cell r="F630">
            <v>0.3</v>
          </cell>
          <cell r="G630">
            <v>668</v>
          </cell>
        </row>
        <row r="631">
          <cell r="A631" t="str">
            <v>Hoµng ngäc Tó</v>
          </cell>
          <cell r="B631">
            <v>28124</v>
          </cell>
          <cell r="C631" t="str">
            <v>kÝch kÐo</v>
          </cell>
          <cell r="D631">
            <v>522900.00000000006</v>
          </cell>
          <cell r="E631">
            <v>2.4900000000000002</v>
          </cell>
          <cell r="G631">
            <v>403</v>
          </cell>
        </row>
        <row r="632">
          <cell r="A632" t="str">
            <v>NguyÔn v¨n T©m</v>
          </cell>
          <cell r="B632">
            <v>22841</v>
          </cell>
          <cell r="C632" t="str">
            <v>kÝch kÐo</v>
          </cell>
          <cell r="D632">
            <v>640500</v>
          </cell>
          <cell r="E632">
            <v>3.05</v>
          </cell>
          <cell r="G632">
            <v>226</v>
          </cell>
        </row>
        <row r="633">
          <cell r="A633" t="str">
            <v>L¨ng v¨n Tam</v>
          </cell>
          <cell r="B633">
            <v>28018</v>
          </cell>
          <cell r="C633" t="str">
            <v>kÝch kÐo</v>
          </cell>
          <cell r="D633">
            <v>403200</v>
          </cell>
          <cell r="E633">
            <v>1.92</v>
          </cell>
          <cell r="G633">
            <v>456</v>
          </cell>
        </row>
        <row r="634">
          <cell r="A634" t="str">
            <v>Bïi v¨n T¸m</v>
          </cell>
          <cell r="B634">
            <v>26584</v>
          </cell>
          <cell r="C634" t="str">
            <v>hµn</v>
          </cell>
          <cell r="D634">
            <v>403200</v>
          </cell>
          <cell r="E634">
            <v>1.92</v>
          </cell>
          <cell r="G634">
            <v>638</v>
          </cell>
        </row>
        <row r="635">
          <cell r="A635" t="str">
            <v>¢u ®øc T©n</v>
          </cell>
          <cell r="B635">
            <v>20609</v>
          </cell>
          <cell r="C635" t="str">
            <v>kÝch kÐo</v>
          </cell>
          <cell r="D635">
            <v>640500</v>
          </cell>
          <cell r="E635">
            <v>3.05</v>
          </cell>
          <cell r="G635">
            <v>576</v>
          </cell>
        </row>
        <row r="636">
          <cell r="A636" t="str">
            <v>Tõ ®øc T©n</v>
          </cell>
          <cell r="B636">
            <v>27005</v>
          </cell>
          <cell r="C636" t="str">
            <v>hµn</v>
          </cell>
          <cell r="D636">
            <v>403200</v>
          </cell>
          <cell r="E636">
            <v>1.92</v>
          </cell>
          <cell r="G636">
            <v>532</v>
          </cell>
        </row>
        <row r="637">
          <cell r="A637" t="str">
            <v>Hoµng minh T©n</v>
          </cell>
          <cell r="B637">
            <v>28952</v>
          </cell>
          <cell r="C637" t="str">
            <v>KS m¸y</v>
          </cell>
          <cell r="D637">
            <v>373800</v>
          </cell>
          <cell r="E637">
            <v>1.78</v>
          </cell>
          <cell r="G637">
            <v>913</v>
          </cell>
        </row>
        <row r="638">
          <cell r="A638" t="str">
            <v>Bïi quang TÇn</v>
          </cell>
          <cell r="B638">
            <v>23689</v>
          </cell>
          <cell r="C638" t="str">
            <v>kh¶o s¸t</v>
          </cell>
          <cell r="D638">
            <v>596400</v>
          </cell>
          <cell r="E638">
            <v>2.84</v>
          </cell>
          <cell r="G638">
            <v>95</v>
          </cell>
        </row>
        <row r="639">
          <cell r="A639" t="str">
            <v>TrÇn v¨n TÇn</v>
          </cell>
          <cell r="B639">
            <v>25034</v>
          </cell>
          <cell r="C639" t="str">
            <v>cÊp d­ìng</v>
          </cell>
          <cell r="D639">
            <v>522900.00000000006</v>
          </cell>
          <cell r="E639">
            <v>2.4900000000000002</v>
          </cell>
          <cell r="G639">
            <v>120</v>
          </cell>
        </row>
        <row r="640">
          <cell r="A640" t="str">
            <v>NguyÔn v¨n Tµi</v>
          </cell>
          <cell r="B640">
            <v>25867</v>
          </cell>
          <cell r="C640" t="str">
            <v>T.BCH</v>
          </cell>
          <cell r="D640">
            <v>558599.99999999988</v>
          </cell>
          <cell r="E640">
            <v>2.2599999999999998</v>
          </cell>
          <cell r="F640">
            <v>0.4</v>
          </cell>
          <cell r="G640">
            <v>581</v>
          </cell>
        </row>
        <row r="641">
          <cell r="A641" t="str">
            <v>Ph¹m danh T«n</v>
          </cell>
          <cell r="B641">
            <v>21618</v>
          </cell>
          <cell r="C641" t="str">
            <v>s¾t</v>
          </cell>
          <cell r="D641">
            <v>489300</v>
          </cell>
          <cell r="E641">
            <v>2.33</v>
          </cell>
          <cell r="G641">
            <v>357</v>
          </cell>
        </row>
        <row r="642">
          <cell r="A642" t="str">
            <v>Ph¹m lôc Tèn</v>
          </cell>
          <cell r="B642">
            <v>17319</v>
          </cell>
          <cell r="C642" t="str">
            <v>BCH</v>
          </cell>
          <cell r="D642">
            <v>1062600</v>
          </cell>
          <cell r="E642">
            <v>4.66</v>
          </cell>
          <cell r="F642">
            <v>0.4</v>
          </cell>
          <cell r="G642">
            <v>83</v>
          </cell>
        </row>
        <row r="643">
          <cell r="A643" t="str">
            <v>TrÇn ®øc té</v>
          </cell>
          <cell r="B643">
            <v>29594</v>
          </cell>
          <cell r="C643" t="str">
            <v>kÝch kÐo</v>
          </cell>
          <cell r="D643">
            <v>384300</v>
          </cell>
          <cell r="E643">
            <v>1.83</v>
          </cell>
          <cell r="G643">
            <v>825</v>
          </cell>
        </row>
        <row r="644">
          <cell r="A644" t="str">
            <v>Phan v¨n TÊn</v>
          </cell>
          <cell r="B644">
            <v>26786</v>
          </cell>
          <cell r="C644" t="str">
            <v>kÝch kÐo</v>
          </cell>
          <cell r="D644">
            <v>384300</v>
          </cell>
          <cell r="E644">
            <v>1.83</v>
          </cell>
          <cell r="G644">
            <v>695</v>
          </cell>
        </row>
        <row r="645">
          <cell r="A645" t="str">
            <v>L· quang T¹o</v>
          </cell>
          <cell r="B645">
            <v>21052</v>
          </cell>
          <cell r="C645" t="str">
            <v>kÝch kÐo</v>
          </cell>
          <cell r="D645">
            <v>522900.00000000006</v>
          </cell>
          <cell r="E645">
            <v>2.4900000000000002</v>
          </cell>
          <cell r="G645">
            <v>223</v>
          </cell>
        </row>
        <row r="646">
          <cell r="A646" t="str">
            <v>Lª v¨n T¹o</v>
          </cell>
          <cell r="B646">
            <v>26421</v>
          </cell>
          <cell r="C646" t="str">
            <v>hµn</v>
          </cell>
          <cell r="D646">
            <v>489300</v>
          </cell>
          <cell r="E646">
            <v>2.33</v>
          </cell>
          <cell r="G646">
            <v>365</v>
          </cell>
        </row>
        <row r="647">
          <cell r="A647" t="str">
            <v>T¹ v¨n TÊt</v>
          </cell>
          <cell r="B647">
            <v>18719</v>
          </cell>
          <cell r="C647" t="str">
            <v>l¸i tÇu</v>
          </cell>
          <cell r="D647">
            <v>724500</v>
          </cell>
          <cell r="E647">
            <v>3.45</v>
          </cell>
          <cell r="G647">
            <v>392</v>
          </cell>
        </row>
        <row r="648">
          <cell r="A648" t="str">
            <v>NguyÔn thµnh TiÕn</v>
          </cell>
          <cell r="B648">
            <v>27024</v>
          </cell>
          <cell r="C648" t="str">
            <v>PP.kÕ ho¹ch</v>
          </cell>
          <cell r="D648">
            <v>588000</v>
          </cell>
          <cell r="E648">
            <v>2.5</v>
          </cell>
          <cell r="F648">
            <v>0.3</v>
          </cell>
          <cell r="G648">
            <v>426</v>
          </cell>
        </row>
        <row r="649">
          <cell r="A649" t="str">
            <v>NguyÔn ®×nh TiÕn</v>
          </cell>
          <cell r="B649">
            <v>21011</v>
          </cell>
          <cell r="C649" t="str">
            <v>s¾t</v>
          </cell>
          <cell r="D649">
            <v>596400</v>
          </cell>
          <cell r="E649">
            <v>2.84</v>
          </cell>
          <cell r="G649">
            <v>361</v>
          </cell>
        </row>
        <row r="650">
          <cell r="A650" t="str">
            <v>NguyÔn v¨n TiÕn</v>
          </cell>
          <cell r="B650">
            <v>25843</v>
          </cell>
          <cell r="C650" t="str">
            <v>s¾t</v>
          </cell>
          <cell r="D650">
            <v>489300</v>
          </cell>
          <cell r="E650">
            <v>2.33</v>
          </cell>
          <cell r="G650">
            <v>182</v>
          </cell>
        </row>
        <row r="651">
          <cell r="A651" t="str">
            <v>NguyÔn v¨n TiÕn</v>
          </cell>
          <cell r="B651">
            <v>20048</v>
          </cell>
          <cell r="C651" t="str">
            <v>BCH</v>
          </cell>
          <cell r="D651">
            <v>886200</v>
          </cell>
          <cell r="E651">
            <v>3.82</v>
          </cell>
          <cell r="F651">
            <v>0.4</v>
          </cell>
          <cell r="G651">
            <v>330</v>
          </cell>
        </row>
        <row r="652">
          <cell r="A652" t="str">
            <v>Ph¹m ®øc TiÕn</v>
          </cell>
          <cell r="B652">
            <v>22165</v>
          </cell>
          <cell r="C652" t="str">
            <v>kü thuËt</v>
          </cell>
          <cell r="D652">
            <v>703499.99999999988</v>
          </cell>
          <cell r="E652">
            <v>3.05</v>
          </cell>
          <cell r="F652">
            <v>0.3</v>
          </cell>
          <cell r="G652">
            <v>104</v>
          </cell>
        </row>
        <row r="653">
          <cell r="A653" t="str">
            <v>TrÇn quyÕt TiÕn</v>
          </cell>
          <cell r="B653">
            <v>28330</v>
          </cell>
          <cell r="C653" t="str">
            <v>kÝch kÐo</v>
          </cell>
          <cell r="D653">
            <v>428400</v>
          </cell>
          <cell r="E653">
            <v>2.04</v>
          </cell>
          <cell r="G653">
            <v>498</v>
          </cell>
        </row>
        <row r="654">
          <cell r="A654" t="str">
            <v>TrÇn v¨n TiÕn</v>
          </cell>
          <cell r="B654">
            <v>20801</v>
          </cell>
          <cell r="C654" t="str">
            <v>nÒ</v>
          </cell>
          <cell r="D654">
            <v>560700</v>
          </cell>
          <cell r="E654">
            <v>2.67</v>
          </cell>
          <cell r="G654">
            <v>216</v>
          </cell>
        </row>
        <row r="655">
          <cell r="A655" t="str">
            <v>NguyÔn v¨n TiÕn</v>
          </cell>
          <cell r="B655">
            <v>28678</v>
          </cell>
          <cell r="C655" t="str">
            <v>s¾t</v>
          </cell>
          <cell r="D655">
            <v>403200</v>
          </cell>
          <cell r="E655">
            <v>1.92</v>
          </cell>
          <cell r="G655">
            <v>525</v>
          </cell>
        </row>
        <row r="656">
          <cell r="A656" t="str">
            <v>Hoµng v¨n TiÕn</v>
          </cell>
          <cell r="B656">
            <v>26816</v>
          </cell>
          <cell r="C656" t="str">
            <v>l¸i xe</v>
          </cell>
          <cell r="D656">
            <v>512400</v>
          </cell>
          <cell r="E656">
            <v>2.44</v>
          </cell>
          <cell r="G656">
            <v>564</v>
          </cell>
        </row>
        <row r="657">
          <cell r="A657" t="str">
            <v>Ph¹m ®¨ng TiÕn</v>
          </cell>
          <cell r="B657">
            <v>28655</v>
          </cell>
          <cell r="C657" t="str">
            <v>kÝch kÐo</v>
          </cell>
          <cell r="D657">
            <v>384300</v>
          </cell>
          <cell r="E657">
            <v>1.83</v>
          </cell>
          <cell r="G657">
            <v>617</v>
          </cell>
        </row>
        <row r="658">
          <cell r="A658" t="str">
            <v>TrÞnh nguyÔn TiÕn</v>
          </cell>
          <cell r="B658">
            <v>28965</v>
          </cell>
          <cell r="C658" t="str">
            <v>CNKT</v>
          </cell>
          <cell r="D658">
            <v>373800</v>
          </cell>
          <cell r="E658">
            <v>1.78</v>
          </cell>
          <cell r="G658">
            <v>791</v>
          </cell>
        </row>
        <row r="659">
          <cell r="A659" t="str">
            <v>NguyÔn v¨n TiÕn</v>
          </cell>
          <cell r="B659">
            <v>27131</v>
          </cell>
          <cell r="C659" t="str">
            <v>kÝch kÐo</v>
          </cell>
          <cell r="D659">
            <v>384300</v>
          </cell>
          <cell r="E659">
            <v>1.83</v>
          </cell>
          <cell r="G659">
            <v>814</v>
          </cell>
        </row>
        <row r="660">
          <cell r="A660" t="str">
            <v>Ph¹m ngäc TiÕn</v>
          </cell>
          <cell r="B660">
            <v>29165</v>
          </cell>
          <cell r="C660" t="str">
            <v>s¾t</v>
          </cell>
          <cell r="D660">
            <v>361200</v>
          </cell>
          <cell r="E660">
            <v>1.72</v>
          </cell>
          <cell r="G660">
            <v>854</v>
          </cell>
        </row>
        <row r="661">
          <cell r="A661" t="str">
            <v>NguyÔn minh TiÕn</v>
          </cell>
          <cell r="B661">
            <v>28901</v>
          </cell>
          <cell r="C661" t="str">
            <v>kü thuËt</v>
          </cell>
          <cell r="D661">
            <v>373800</v>
          </cell>
          <cell r="E661">
            <v>1.78</v>
          </cell>
          <cell r="G661">
            <v>899</v>
          </cell>
        </row>
        <row r="662">
          <cell r="A662" t="str">
            <v>§inh v¨n TiÖp</v>
          </cell>
          <cell r="B662">
            <v>27854</v>
          </cell>
          <cell r="C662" t="str">
            <v>TC thèng kª</v>
          </cell>
          <cell r="D662">
            <v>306600</v>
          </cell>
          <cell r="E662">
            <v>1.46</v>
          </cell>
          <cell r="G662">
            <v>918</v>
          </cell>
        </row>
        <row r="663">
          <cell r="A663" t="str">
            <v>TrÇn ®×nh TuÊn</v>
          </cell>
          <cell r="B663">
            <v>28919</v>
          </cell>
          <cell r="C663" t="str">
            <v>L¸i cÈu</v>
          </cell>
          <cell r="D663">
            <v>361200</v>
          </cell>
          <cell r="E663">
            <v>1.72</v>
          </cell>
          <cell r="G663">
            <v>773</v>
          </cell>
        </row>
        <row r="664">
          <cell r="A664" t="str">
            <v>Ph¹m v¨n TuÊn</v>
          </cell>
          <cell r="B664">
            <v>28110</v>
          </cell>
          <cell r="C664" t="str">
            <v>®iÖn</v>
          </cell>
          <cell r="D664">
            <v>325500</v>
          </cell>
          <cell r="E664">
            <v>1.55</v>
          </cell>
          <cell r="G664">
            <v>774</v>
          </cell>
        </row>
        <row r="665">
          <cell r="A665" t="str">
            <v>Bïi quèc TuÊn</v>
          </cell>
          <cell r="B665">
            <v>28558</v>
          </cell>
          <cell r="C665" t="str">
            <v>TC kÕ to¸n</v>
          </cell>
          <cell r="D665">
            <v>306600</v>
          </cell>
          <cell r="E665">
            <v>1.46</v>
          </cell>
          <cell r="G665">
            <v>778</v>
          </cell>
        </row>
        <row r="666">
          <cell r="A666" t="str">
            <v>NguyÔn v¨n TuÊn</v>
          </cell>
          <cell r="B666">
            <v>27224</v>
          </cell>
          <cell r="C666" t="str">
            <v>kÝch kÐo</v>
          </cell>
          <cell r="D666">
            <v>522900.00000000006</v>
          </cell>
          <cell r="E666">
            <v>2.4900000000000002</v>
          </cell>
          <cell r="G666">
            <v>428</v>
          </cell>
        </row>
        <row r="667">
          <cell r="A667" t="str">
            <v>Ph¹m v¨n TuÊn</v>
          </cell>
          <cell r="B667">
            <v>23226</v>
          </cell>
          <cell r="C667" t="str">
            <v>kÝch kÐo</v>
          </cell>
          <cell r="D667">
            <v>522900.00000000006</v>
          </cell>
          <cell r="E667">
            <v>2.4900000000000002</v>
          </cell>
          <cell r="G667">
            <v>111</v>
          </cell>
        </row>
        <row r="668">
          <cell r="A668" t="str">
            <v>Vò ®×nh TuÊn</v>
          </cell>
          <cell r="B668">
            <v>22001</v>
          </cell>
          <cell r="C668" t="str">
            <v>kÝch kÐo</v>
          </cell>
          <cell r="D668">
            <v>522900.00000000006</v>
          </cell>
          <cell r="E668">
            <v>2.4900000000000002</v>
          </cell>
          <cell r="G668">
            <v>165</v>
          </cell>
        </row>
        <row r="669">
          <cell r="A669" t="str">
            <v>Vò ngäc TuÊn</v>
          </cell>
          <cell r="B669">
            <v>25345</v>
          </cell>
          <cell r="C669" t="str">
            <v>c¬ khÝ</v>
          </cell>
          <cell r="D669">
            <v>596400</v>
          </cell>
          <cell r="E669">
            <v>2.84</v>
          </cell>
          <cell r="G669">
            <v>463</v>
          </cell>
        </row>
        <row r="670">
          <cell r="A670" t="str">
            <v>Ph¹m quèc TuÊn</v>
          </cell>
          <cell r="B670">
            <v>25851</v>
          </cell>
          <cell r="C670" t="str">
            <v>l¸i xe</v>
          </cell>
          <cell r="D670">
            <v>403200</v>
          </cell>
          <cell r="E670">
            <v>1.92</v>
          </cell>
          <cell r="G670">
            <v>402</v>
          </cell>
        </row>
        <row r="671">
          <cell r="A671" t="str">
            <v>Hoµng v¨n TuÊn</v>
          </cell>
          <cell r="B671">
            <v>29216</v>
          </cell>
          <cell r="C671" t="str">
            <v>s¾t</v>
          </cell>
          <cell r="D671">
            <v>361200</v>
          </cell>
          <cell r="E671">
            <v>1.72</v>
          </cell>
          <cell r="G671">
            <v>651</v>
          </cell>
        </row>
        <row r="672">
          <cell r="A672" t="str">
            <v>Hoµng v¨n TuÊn</v>
          </cell>
          <cell r="B672">
            <v>29377</v>
          </cell>
          <cell r="C672" t="str">
            <v>hµn</v>
          </cell>
          <cell r="D672">
            <v>361200</v>
          </cell>
          <cell r="E672">
            <v>1.72</v>
          </cell>
          <cell r="G672">
            <v>739</v>
          </cell>
        </row>
        <row r="673">
          <cell r="A673" t="str">
            <v>Bïi anh TuÊn</v>
          </cell>
          <cell r="B673">
            <v>28677</v>
          </cell>
          <cell r="C673" t="str">
            <v>kü thuËt</v>
          </cell>
          <cell r="D673">
            <v>373800</v>
          </cell>
          <cell r="E673">
            <v>1.78</v>
          </cell>
          <cell r="G673">
            <v>708</v>
          </cell>
        </row>
        <row r="674">
          <cell r="A674" t="str">
            <v>Lª thanh TuÊn</v>
          </cell>
          <cell r="B674">
            <v>28378</v>
          </cell>
          <cell r="C674" t="str">
            <v>kü thuËt</v>
          </cell>
          <cell r="D674">
            <v>373800</v>
          </cell>
          <cell r="E674">
            <v>1.78</v>
          </cell>
          <cell r="G674">
            <v>711</v>
          </cell>
        </row>
        <row r="675">
          <cell r="A675" t="str">
            <v>§Æng anh TuÊn</v>
          </cell>
          <cell r="B675">
            <v>28423</v>
          </cell>
          <cell r="C675" t="str">
            <v>cö nh©n</v>
          </cell>
          <cell r="D675">
            <v>373800</v>
          </cell>
          <cell r="E675">
            <v>1.78</v>
          </cell>
          <cell r="G675">
            <v>782</v>
          </cell>
        </row>
        <row r="676">
          <cell r="A676" t="str">
            <v>§ç v¨n TuÊn</v>
          </cell>
          <cell r="B676">
            <v>25776</v>
          </cell>
          <cell r="C676" t="str">
            <v>s¾t</v>
          </cell>
          <cell r="D676">
            <v>325500</v>
          </cell>
          <cell r="E676">
            <v>1.55</v>
          </cell>
          <cell r="G676">
            <v>759</v>
          </cell>
        </row>
        <row r="677">
          <cell r="A677" t="str">
            <v>NguyÔn anh TuÊn</v>
          </cell>
          <cell r="B677">
            <v>30339</v>
          </cell>
          <cell r="C677" t="str">
            <v>söa ch÷a</v>
          </cell>
          <cell r="D677">
            <v>361200</v>
          </cell>
          <cell r="E677">
            <v>1.72</v>
          </cell>
          <cell r="G677">
            <v>811</v>
          </cell>
        </row>
        <row r="678">
          <cell r="A678" t="str">
            <v>TrÞnh ®×nh TuÊn</v>
          </cell>
          <cell r="B678">
            <v>29189</v>
          </cell>
          <cell r="C678" t="str">
            <v>s¾t</v>
          </cell>
          <cell r="D678">
            <v>361200</v>
          </cell>
          <cell r="E678">
            <v>1.72</v>
          </cell>
          <cell r="G678">
            <v>818</v>
          </cell>
        </row>
        <row r="679">
          <cell r="A679" t="str">
            <v>Hoµng anh TuÊn</v>
          </cell>
          <cell r="B679">
            <v>27992</v>
          </cell>
          <cell r="C679" t="str">
            <v>cö nh©n</v>
          </cell>
          <cell r="D679">
            <v>373800</v>
          </cell>
          <cell r="E679">
            <v>1.78</v>
          </cell>
          <cell r="G679">
            <v>832</v>
          </cell>
        </row>
        <row r="680">
          <cell r="A680" t="str">
            <v>Ngä v¨n TuÊn</v>
          </cell>
          <cell r="B680">
            <v>29900</v>
          </cell>
          <cell r="C680" t="str">
            <v>söa ch÷a</v>
          </cell>
          <cell r="D680">
            <v>361200</v>
          </cell>
          <cell r="E680">
            <v>1.72</v>
          </cell>
          <cell r="G680">
            <v>852</v>
          </cell>
        </row>
        <row r="681">
          <cell r="A681" t="str">
            <v>NguyÔn h÷u TuÊn</v>
          </cell>
          <cell r="B681">
            <v>29141</v>
          </cell>
          <cell r="C681" t="str">
            <v>C§ giao th«ng</v>
          </cell>
          <cell r="D681">
            <v>331800</v>
          </cell>
          <cell r="E681">
            <v>1.58</v>
          </cell>
          <cell r="G681">
            <v>880</v>
          </cell>
        </row>
        <row r="682">
          <cell r="A682" t="str">
            <v>Ng« anh TuÊn</v>
          </cell>
          <cell r="B682">
            <v>28396</v>
          </cell>
          <cell r="C682" t="str">
            <v>kü thuËt</v>
          </cell>
          <cell r="D682">
            <v>373800</v>
          </cell>
          <cell r="E682">
            <v>1.78</v>
          </cell>
          <cell r="G682">
            <v>908</v>
          </cell>
        </row>
        <row r="683">
          <cell r="A683" t="str">
            <v>TrÇn anh TuÊn</v>
          </cell>
          <cell r="B683">
            <v>29418</v>
          </cell>
          <cell r="C683" t="str">
            <v>C§ giao th«ng</v>
          </cell>
          <cell r="D683">
            <v>331800</v>
          </cell>
          <cell r="E683">
            <v>1.58</v>
          </cell>
          <cell r="G683">
            <v>914</v>
          </cell>
        </row>
        <row r="684">
          <cell r="A684" t="str">
            <v>§µm träng Tu©n</v>
          </cell>
          <cell r="B684">
            <v>27825</v>
          </cell>
          <cell r="C684" t="str">
            <v>hµn</v>
          </cell>
          <cell r="D684">
            <v>361200</v>
          </cell>
          <cell r="E684">
            <v>1.72</v>
          </cell>
          <cell r="G684">
            <v>687</v>
          </cell>
        </row>
        <row r="685">
          <cell r="A685" t="str">
            <v>§Æng v¨n Tu©n</v>
          </cell>
          <cell r="B685">
            <v>27608</v>
          </cell>
          <cell r="C685" t="str">
            <v>kÝch kÐo</v>
          </cell>
          <cell r="D685">
            <v>428400</v>
          </cell>
          <cell r="E685">
            <v>2.04</v>
          </cell>
          <cell r="G685">
            <v>504</v>
          </cell>
        </row>
        <row r="686">
          <cell r="A686" t="str">
            <v>T¹ v¨n Tu©n</v>
          </cell>
          <cell r="B686">
            <v>22209</v>
          </cell>
          <cell r="C686" t="str">
            <v>kÝch kÐo</v>
          </cell>
          <cell r="D686">
            <v>640500</v>
          </cell>
          <cell r="E686">
            <v>3.05</v>
          </cell>
          <cell r="G686">
            <v>376</v>
          </cell>
        </row>
        <row r="687">
          <cell r="A687" t="str">
            <v>NguyÔn ®øc Tu©n</v>
          </cell>
          <cell r="B687">
            <v>27592</v>
          </cell>
          <cell r="C687" t="str">
            <v>kÝch kÐo</v>
          </cell>
          <cell r="D687">
            <v>384300</v>
          </cell>
          <cell r="E687">
            <v>1.83</v>
          </cell>
          <cell r="G687">
            <v>734</v>
          </cell>
        </row>
        <row r="688">
          <cell r="A688" t="str">
            <v>NguyÔn v¨n Tu©n</v>
          </cell>
          <cell r="B688">
            <v>30064</v>
          </cell>
          <cell r="C688" t="str">
            <v>s¾t</v>
          </cell>
          <cell r="D688">
            <v>361200</v>
          </cell>
          <cell r="E688">
            <v>1.72</v>
          </cell>
          <cell r="G688">
            <v>861</v>
          </cell>
        </row>
        <row r="689">
          <cell r="A689" t="str">
            <v>Phan anh TuÖ</v>
          </cell>
          <cell r="B689">
            <v>28295</v>
          </cell>
          <cell r="C689" t="str">
            <v>L¸i ñi</v>
          </cell>
          <cell r="D689">
            <v>361200</v>
          </cell>
          <cell r="E689">
            <v>1.72</v>
          </cell>
          <cell r="G689">
            <v>834</v>
          </cell>
        </row>
        <row r="690">
          <cell r="A690" t="str">
            <v>NguyÔn thÞ T­¬i</v>
          </cell>
          <cell r="B690">
            <v>25429</v>
          </cell>
          <cell r="C690" t="str">
            <v>t¹p c«ng</v>
          </cell>
          <cell r="D690">
            <v>426299.99999999994</v>
          </cell>
          <cell r="E690">
            <v>2.0299999999999998</v>
          </cell>
          <cell r="G690">
            <v>602</v>
          </cell>
        </row>
        <row r="691">
          <cell r="A691" t="str">
            <v>NguyÔn tiÕn T­íc</v>
          </cell>
          <cell r="B691">
            <v>22283</v>
          </cell>
          <cell r="C691" t="str">
            <v>s¾t</v>
          </cell>
          <cell r="D691">
            <v>724500</v>
          </cell>
          <cell r="E691">
            <v>3.45</v>
          </cell>
          <cell r="G691">
            <v>99</v>
          </cell>
        </row>
        <row r="692">
          <cell r="A692" t="str">
            <v>Vò thÕ To¹i</v>
          </cell>
          <cell r="B692">
            <v>21792</v>
          </cell>
          <cell r="C692" t="str">
            <v>s¾t</v>
          </cell>
          <cell r="D692">
            <v>403200</v>
          </cell>
          <cell r="E692">
            <v>1.92</v>
          </cell>
          <cell r="G692">
            <v>537</v>
          </cell>
        </row>
        <row r="693">
          <cell r="A693" t="str">
            <v>T¹ huy To¶n</v>
          </cell>
          <cell r="B693">
            <v>26726</v>
          </cell>
          <cell r="C693" t="str">
            <v>®iÖn</v>
          </cell>
          <cell r="D693">
            <v>361200</v>
          </cell>
          <cell r="E693">
            <v>1.72</v>
          </cell>
          <cell r="G693">
            <v>473</v>
          </cell>
        </row>
        <row r="694">
          <cell r="A694" t="str">
            <v>Vò quèc To¶n</v>
          </cell>
          <cell r="B694">
            <v>27640</v>
          </cell>
          <cell r="C694" t="str">
            <v>kÝch kÐo</v>
          </cell>
          <cell r="D694">
            <v>428400</v>
          </cell>
          <cell r="E694">
            <v>2.04</v>
          </cell>
          <cell r="G694">
            <v>485</v>
          </cell>
        </row>
        <row r="695">
          <cell r="A695" t="str">
            <v>Phïng v¨n To¶n</v>
          </cell>
          <cell r="B695">
            <v>30147</v>
          </cell>
          <cell r="C695" t="str">
            <v>l¸i cÈu</v>
          </cell>
          <cell r="D695">
            <v>344400</v>
          </cell>
          <cell r="E695">
            <v>1.64</v>
          </cell>
          <cell r="G695">
            <v>882</v>
          </cell>
        </row>
        <row r="696">
          <cell r="A696" t="str">
            <v>Vò v¨n To¸n</v>
          </cell>
          <cell r="B696">
            <v>22849</v>
          </cell>
          <cell r="C696" t="str">
            <v>kÝch kÐo</v>
          </cell>
          <cell r="D696">
            <v>640500</v>
          </cell>
          <cell r="E696">
            <v>3.05</v>
          </cell>
          <cell r="G696">
            <v>171</v>
          </cell>
        </row>
        <row r="697">
          <cell r="A697" t="str">
            <v>NguyÔn v¨n Toµn</v>
          </cell>
          <cell r="B697">
            <v>24800</v>
          </cell>
          <cell r="C697" t="str">
            <v>l¸i xe</v>
          </cell>
          <cell r="D697">
            <v>403200</v>
          </cell>
          <cell r="E697">
            <v>1.92</v>
          </cell>
          <cell r="G697">
            <v>575</v>
          </cell>
        </row>
        <row r="698">
          <cell r="A698" t="str">
            <v>Ph¹m ngäc Toµn</v>
          </cell>
          <cell r="B698">
            <v>18870</v>
          </cell>
          <cell r="C698" t="str">
            <v>PG§èc</v>
          </cell>
          <cell r="D698">
            <v>1104600</v>
          </cell>
          <cell r="E698">
            <v>5.26</v>
          </cell>
          <cell r="G698">
            <v>31</v>
          </cell>
        </row>
        <row r="699">
          <cell r="A699" t="str">
            <v>Ph¹m quèc Toµn</v>
          </cell>
          <cell r="B699">
            <v>19998</v>
          </cell>
          <cell r="C699" t="str">
            <v>b¶o vÖ</v>
          </cell>
          <cell r="D699">
            <v>518700.00000000006</v>
          </cell>
          <cell r="E699">
            <v>2.4700000000000002</v>
          </cell>
          <cell r="G699">
            <v>199</v>
          </cell>
        </row>
        <row r="700">
          <cell r="A700" t="str">
            <v>NguyÔn ngäc Toµn</v>
          </cell>
          <cell r="B700">
            <v>29723</v>
          </cell>
          <cell r="C700" t="str">
            <v>®iÖn</v>
          </cell>
          <cell r="D700">
            <v>361200</v>
          </cell>
          <cell r="E700">
            <v>1.72</v>
          </cell>
          <cell r="G700">
            <v>751</v>
          </cell>
        </row>
        <row r="701">
          <cell r="A701" t="str">
            <v>TrÇn v¨n Toµn</v>
          </cell>
          <cell r="B701">
            <v>30179</v>
          </cell>
          <cell r="C701" t="str">
            <v>kÝch kÐo</v>
          </cell>
          <cell r="D701">
            <v>384300</v>
          </cell>
          <cell r="E701">
            <v>1.83</v>
          </cell>
          <cell r="G701">
            <v>808</v>
          </cell>
        </row>
        <row r="702">
          <cell r="A702" t="str">
            <v>TrÞnh ®×nh Toµn</v>
          </cell>
          <cell r="B702">
            <v>29605</v>
          </cell>
          <cell r="C702" t="str">
            <v>s¾t</v>
          </cell>
          <cell r="D702">
            <v>361200</v>
          </cell>
          <cell r="E702">
            <v>1.72</v>
          </cell>
          <cell r="G702">
            <v>873</v>
          </cell>
        </row>
        <row r="703">
          <cell r="A703" t="str">
            <v>TrÇn ®øc Toµn</v>
          </cell>
          <cell r="B703">
            <v>29219</v>
          </cell>
          <cell r="C703" t="str">
            <v>kü thuËt</v>
          </cell>
          <cell r="D703">
            <v>373800</v>
          </cell>
          <cell r="E703">
            <v>1.78</v>
          </cell>
          <cell r="G703">
            <v>900</v>
          </cell>
        </row>
        <row r="704">
          <cell r="A704" t="str">
            <v>TrÇn thÞ Toan</v>
          </cell>
          <cell r="B704">
            <v>27900</v>
          </cell>
          <cell r="C704" t="str">
            <v>Cö nh©n</v>
          </cell>
          <cell r="D704">
            <v>373800</v>
          </cell>
          <cell r="E704">
            <v>1.78</v>
          </cell>
          <cell r="G704">
            <v>757</v>
          </cell>
        </row>
        <row r="705">
          <cell r="A705" t="str">
            <v>Lª thÞ T×nh</v>
          </cell>
          <cell r="B705">
            <v>20068</v>
          </cell>
          <cell r="C705" t="str">
            <v>nhµ trÎ</v>
          </cell>
          <cell r="D705">
            <v>604800</v>
          </cell>
          <cell r="E705">
            <v>2.88</v>
          </cell>
          <cell r="G705">
            <v>24</v>
          </cell>
        </row>
        <row r="706">
          <cell r="A706" t="str">
            <v>Hoµng quang T×nh</v>
          </cell>
          <cell r="B706">
            <v>26956</v>
          </cell>
          <cell r="C706" t="str">
            <v>®iÖn</v>
          </cell>
          <cell r="D706">
            <v>361200</v>
          </cell>
          <cell r="E706">
            <v>1.72</v>
          </cell>
          <cell r="G706">
            <v>520</v>
          </cell>
        </row>
        <row r="707">
          <cell r="A707" t="str">
            <v>Ph¹m quang TÜnh</v>
          </cell>
          <cell r="B707">
            <v>19173</v>
          </cell>
          <cell r="C707" t="str">
            <v>®iÖn</v>
          </cell>
          <cell r="D707">
            <v>489300</v>
          </cell>
          <cell r="E707">
            <v>2.33</v>
          </cell>
          <cell r="G707">
            <v>97</v>
          </cell>
        </row>
        <row r="708">
          <cell r="A708" t="str">
            <v>Ng« t«n TÜnh</v>
          </cell>
          <cell r="B708">
            <v>23122</v>
          </cell>
          <cell r="C708" t="str">
            <v>PP kü thuËt</v>
          </cell>
          <cell r="D708">
            <v>793800</v>
          </cell>
          <cell r="E708">
            <v>3.48</v>
          </cell>
          <cell r="F708">
            <v>0.3</v>
          </cell>
          <cell r="G708">
            <v>153</v>
          </cell>
        </row>
        <row r="709">
          <cell r="A709" t="str">
            <v>NguyÔn v¨n TÝnh</v>
          </cell>
          <cell r="B709">
            <v>18886</v>
          </cell>
          <cell r="C709" t="str">
            <v>kÝch kÐo</v>
          </cell>
          <cell r="D709">
            <v>783300</v>
          </cell>
          <cell r="E709">
            <v>3.73</v>
          </cell>
          <cell r="G709">
            <v>374</v>
          </cell>
        </row>
        <row r="710">
          <cell r="A710" t="str">
            <v>NguyÔn xu©n TÝnh</v>
          </cell>
          <cell r="B710">
            <v>27633</v>
          </cell>
          <cell r="C710" t="str">
            <v>s¾t</v>
          </cell>
          <cell r="D710">
            <v>403200</v>
          </cell>
          <cell r="E710">
            <v>1.92</v>
          </cell>
          <cell r="G710">
            <v>507</v>
          </cell>
        </row>
        <row r="711">
          <cell r="A711" t="str">
            <v>Phan v¨n TuyÓn</v>
          </cell>
          <cell r="B711">
            <v>22944</v>
          </cell>
          <cell r="C711" t="str">
            <v>TB y tÕ</v>
          </cell>
          <cell r="D711">
            <v>674100</v>
          </cell>
          <cell r="E711">
            <v>2.81</v>
          </cell>
          <cell r="F711">
            <v>0.4</v>
          </cell>
          <cell r="G711">
            <v>26</v>
          </cell>
        </row>
        <row r="712">
          <cell r="A712" t="str">
            <v>Hoµng thÞ TuyÒn</v>
          </cell>
          <cell r="B712">
            <v>20930</v>
          </cell>
          <cell r="C712" t="str">
            <v>y tÕ</v>
          </cell>
          <cell r="D712">
            <v>482999.99999999994</v>
          </cell>
          <cell r="E712">
            <v>2.2999999999999998</v>
          </cell>
          <cell r="G712">
            <v>27</v>
          </cell>
        </row>
        <row r="713">
          <cell r="A713" t="str">
            <v>NguyÔn trung TuyÕn</v>
          </cell>
          <cell r="B713">
            <v>26825</v>
          </cell>
          <cell r="C713" t="str">
            <v>söa ch÷a</v>
          </cell>
          <cell r="D713">
            <v>361200</v>
          </cell>
          <cell r="E713">
            <v>1.72</v>
          </cell>
          <cell r="G713">
            <v>592</v>
          </cell>
        </row>
        <row r="714">
          <cell r="A714" t="str">
            <v>NguyÔn tuÊn Tuyªn</v>
          </cell>
          <cell r="B714">
            <v>28616</v>
          </cell>
          <cell r="C714" t="str">
            <v>kÝch kÐo</v>
          </cell>
          <cell r="D714">
            <v>428400</v>
          </cell>
          <cell r="E714">
            <v>2.04</v>
          </cell>
          <cell r="G714">
            <v>596</v>
          </cell>
        </row>
        <row r="715">
          <cell r="A715" t="str">
            <v>NguyÔn v¨n Tuyªn</v>
          </cell>
          <cell r="B715">
            <v>26500</v>
          </cell>
          <cell r="C715" t="str">
            <v>®iÖn</v>
          </cell>
          <cell r="D715">
            <v>403200</v>
          </cell>
          <cell r="E715">
            <v>1.92</v>
          </cell>
          <cell r="G715">
            <v>527</v>
          </cell>
        </row>
        <row r="716">
          <cell r="A716" t="str">
            <v>L¹i v¨n TuyÒn</v>
          </cell>
          <cell r="B716">
            <v>27125</v>
          </cell>
          <cell r="C716" t="str">
            <v>l¸i xe</v>
          </cell>
          <cell r="D716">
            <v>403200</v>
          </cell>
          <cell r="E716">
            <v>1.92</v>
          </cell>
          <cell r="G716">
            <v>185</v>
          </cell>
        </row>
        <row r="717">
          <cell r="A717" t="str">
            <v>NguyÔn thÕ T­êng</v>
          </cell>
          <cell r="B717">
            <v>19635</v>
          </cell>
          <cell r="C717" t="str">
            <v>vËn hµnh</v>
          </cell>
          <cell r="D717">
            <v>596400</v>
          </cell>
          <cell r="E717">
            <v>2.84</v>
          </cell>
          <cell r="G717">
            <v>235</v>
          </cell>
        </row>
        <row r="718">
          <cell r="A718" t="str">
            <v>Ph¹m thÞ Th¬m</v>
          </cell>
          <cell r="B718">
            <v>26917</v>
          </cell>
          <cell r="C718" t="str">
            <v>hµn</v>
          </cell>
          <cell r="D718">
            <v>325500</v>
          </cell>
          <cell r="E718">
            <v>1.55</v>
          </cell>
          <cell r="G718">
            <v>775</v>
          </cell>
        </row>
        <row r="719">
          <cell r="A719" t="str">
            <v>L¹i v¨n ThuyÒn</v>
          </cell>
          <cell r="B719">
            <v>27340</v>
          </cell>
          <cell r="C719" t="str">
            <v>hµn ®iÖn</v>
          </cell>
          <cell r="D719">
            <v>361200</v>
          </cell>
          <cell r="E719">
            <v>1.72</v>
          </cell>
          <cell r="G719">
            <v>760</v>
          </cell>
        </row>
        <row r="720">
          <cell r="A720" t="str">
            <v>NguyÔn quang Th­</v>
          </cell>
          <cell r="B720">
            <v>22148</v>
          </cell>
          <cell r="C720" t="str">
            <v>b¶o vÖ</v>
          </cell>
          <cell r="D720">
            <v>518700.00000000006</v>
          </cell>
          <cell r="E720">
            <v>2.4700000000000002</v>
          </cell>
          <cell r="G720">
            <v>77</v>
          </cell>
        </row>
        <row r="721">
          <cell r="A721" t="str">
            <v>Ng« minh Thø</v>
          </cell>
          <cell r="B721">
            <v>27458</v>
          </cell>
          <cell r="C721" t="str">
            <v>nÒ</v>
          </cell>
          <cell r="D721">
            <v>403200</v>
          </cell>
          <cell r="E721">
            <v>1.92</v>
          </cell>
          <cell r="G721">
            <v>451</v>
          </cell>
        </row>
        <row r="722">
          <cell r="A722" t="str">
            <v>NguyÔn v¨n Thä</v>
          </cell>
          <cell r="B722">
            <v>17754</v>
          </cell>
          <cell r="C722" t="str">
            <v>kÝch kÐo</v>
          </cell>
          <cell r="D722">
            <v>560700</v>
          </cell>
          <cell r="E722">
            <v>2.67</v>
          </cell>
          <cell r="G722">
            <v>329</v>
          </cell>
        </row>
        <row r="723">
          <cell r="A723" t="str">
            <v>Ph¹m v¨n Thä</v>
          </cell>
          <cell r="B723">
            <v>29280</v>
          </cell>
          <cell r="C723" t="str">
            <v>kÝch kÐo</v>
          </cell>
          <cell r="D723">
            <v>384300</v>
          </cell>
          <cell r="E723">
            <v>1.83</v>
          </cell>
          <cell r="G723">
            <v>794</v>
          </cell>
        </row>
        <row r="724">
          <cell r="A724" t="str">
            <v>§ç ®øc Thä</v>
          </cell>
          <cell r="B724">
            <v>28754</v>
          </cell>
          <cell r="C724" t="str">
            <v>l¸i xe</v>
          </cell>
          <cell r="D724">
            <v>403200</v>
          </cell>
          <cell r="E724">
            <v>1.92</v>
          </cell>
          <cell r="G724">
            <v>917</v>
          </cell>
        </row>
        <row r="725">
          <cell r="A725" t="str">
            <v>NguyÔn ngäc Th¬</v>
          </cell>
          <cell r="B725">
            <v>27574</v>
          </cell>
          <cell r="C725" t="str">
            <v>kÝch kÐo</v>
          </cell>
          <cell r="D725">
            <v>384300</v>
          </cell>
          <cell r="E725">
            <v>1.83</v>
          </cell>
          <cell r="G725">
            <v>534</v>
          </cell>
        </row>
        <row r="726">
          <cell r="A726" t="str">
            <v>NguyÔn mËu ThÕ</v>
          </cell>
          <cell r="B726">
            <v>22262</v>
          </cell>
          <cell r="C726" t="str">
            <v>vËt t­</v>
          </cell>
          <cell r="D726">
            <v>384300</v>
          </cell>
          <cell r="E726">
            <v>1.83</v>
          </cell>
          <cell r="G726">
            <v>57</v>
          </cell>
        </row>
        <row r="727">
          <cell r="A727" t="str">
            <v>Ph¹m chÝ ThÕ</v>
          </cell>
          <cell r="B727">
            <v>19256</v>
          </cell>
          <cell r="C727" t="str">
            <v>vËt t­</v>
          </cell>
          <cell r="D727">
            <v>562800</v>
          </cell>
          <cell r="E727">
            <v>2.68</v>
          </cell>
          <cell r="G727">
            <v>233</v>
          </cell>
        </row>
        <row r="728">
          <cell r="A728" t="str">
            <v>§ç h÷u ThÕ</v>
          </cell>
          <cell r="B728">
            <v>28950</v>
          </cell>
          <cell r="C728" t="str">
            <v>Kü s­ cÇu</v>
          </cell>
          <cell r="D728">
            <v>373800</v>
          </cell>
          <cell r="E728">
            <v>1.78</v>
          </cell>
          <cell r="G728">
            <v>906</v>
          </cell>
        </row>
        <row r="729">
          <cell r="A729" t="str">
            <v>Mai v¨n ThÓ</v>
          </cell>
          <cell r="B729">
            <v>28934</v>
          </cell>
          <cell r="C729" t="str">
            <v>kÝch kÐo</v>
          </cell>
          <cell r="D729">
            <v>384300</v>
          </cell>
          <cell r="E729">
            <v>1.83</v>
          </cell>
          <cell r="G729">
            <v>622</v>
          </cell>
        </row>
        <row r="730">
          <cell r="A730" t="str">
            <v>Vò v¨n Thi</v>
          </cell>
          <cell r="B730">
            <v>27259</v>
          </cell>
          <cell r="C730" t="str">
            <v>kÝch kÐo</v>
          </cell>
          <cell r="D730">
            <v>428400</v>
          </cell>
          <cell r="E730">
            <v>2.04</v>
          </cell>
          <cell r="G730">
            <v>503</v>
          </cell>
        </row>
        <row r="731">
          <cell r="A731" t="str">
            <v>Lª v¨n Thi</v>
          </cell>
          <cell r="B731">
            <v>29201</v>
          </cell>
          <cell r="C731" t="str">
            <v>Kü s­ cÇu</v>
          </cell>
          <cell r="D731">
            <v>373800</v>
          </cell>
          <cell r="E731">
            <v>1.78</v>
          </cell>
          <cell r="G731">
            <v>904</v>
          </cell>
        </row>
        <row r="732">
          <cell r="A732" t="str">
            <v>NguyÔn thÞ Thu</v>
          </cell>
          <cell r="B732">
            <v>21442</v>
          </cell>
          <cell r="C732" t="str">
            <v>L§PT</v>
          </cell>
          <cell r="D732">
            <v>560700</v>
          </cell>
          <cell r="E732">
            <v>2.67</v>
          </cell>
          <cell r="G732">
            <v>321</v>
          </cell>
        </row>
        <row r="733">
          <cell r="A733" t="str">
            <v>NguyÔn thÞ Thu</v>
          </cell>
          <cell r="B733">
            <v>26154</v>
          </cell>
          <cell r="C733" t="str">
            <v>hµn</v>
          </cell>
          <cell r="D733">
            <v>403200</v>
          </cell>
          <cell r="E733">
            <v>1.92</v>
          </cell>
          <cell r="G733">
            <v>600</v>
          </cell>
        </row>
        <row r="734">
          <cell r="A734" t="str">
            <v>NguyÔn duy Thu</v>
          </cell>
          <cell r="B734">
            <v>28982</v>
          </cell>
          <cell r="C734" t="str">
            <v>®iÖn</v>
          </cell>
          <cell r="D734">
            <v>325500</v>
          </cell>
          <cell r="E734">
            <v>1.55</v>
          </cell>
          <cell r="G734">
            <v>606</v>
          </cell>
        </row>
        <row r="735">
          <cell r="A735" t="str">
            <v>NguyÔn v¨n Thao</v>
          </cell>
          <cell r="B735">
            <v>28814</v>
          </cell>
          <cell r="C735" t="str">
            <v>kÝch kÐo</v>
          </cell>
          <cell r="D735">
            <v>384300</v>
          </cell>
          <cell r="E735">
            <v>1.83</v>
          </cell>
          <cell r="G735">
            <v>691</v>
          </cell>
        </row>
        <row r="736">
          <cell r="A736" t="str">
            <v>Bïi ®øc Thªm</v>
          </cell>
          <cell r="B736">
            <v>27222</v>
          </cell>
          <cell r="C736" t="str">
            <v>s¾t</v>
          </cell>
          <cell r="D736">
            <v>403200</v>
          </cell>
          <cell r="E736">
            <v>1.92</v>
          </cell>
          <cell r="G736">
            <v>450</v>
          </cell>
        </row>
        <row r="737">
          <cell r="A737" t="str">
            <v>Hµ b¾c Th«n</v>
          </cell>
          <cell r="B737">
            <v>21843</v>
          </cell>
          <cell r="C737" t="str">
            <v>kÝch kÐo</v>
          </cell>
          <cell r="D737">
            <v>640500</v>
          </cell>
          <cell r="E737">
            <v>3.05</v>
          </cell>
          <cell r="G737">
            <v>140</v>
          </cell>
        </row>
        <row r="738">
          <cell r="A738" t="str">
            <v>Ph¹m h÷u Th¶n</v>
          </cell>
          <cell r="B738">
            <v>18242</v>
          </cell>
          <cell r="C738" t="str">
            <v>c¬ khÝ</v>
          </cell>
          <cell r="D738">
            <v>724500</v>
          </cell>
          <cell r="E738">
            <v>3.45</v>
          </cell>
          <cell r="G738">
            <v>288</v>
          </cell>
        </row>
        <row r="739">
          <cell r="A739" t="str">
            <v>Vò ®×nh Th¶o</v>
          </cell>
          <cell r="B739">
            <v>27770</v>
          </cell>
          <cell r="C739" t="str">
            <v>hµn</v>
          </cell>
          <cell r="D739">
            <v>361200</v>
          </cell>
          <cell r="E739">
            <v>1.72</v>
          </cell>
          <cell r="G739">
            <v>610</v>
          </cell>
        </row>
        <row r="740">
          <cell r="A740" t="str">
            <v>Hoµng tiÕn thuú</v>
          </cell>
          <cell r="B740">
            <v>28947</v>
          </cell>
          <cell r="C740" t="str">
            <v>söa ch÷a</v>
          </cell>
          <cell r="D740">
            <v>361200</v>
          </cell>
          <cell r="E740">
            <v>1.72</v>
          </cell>
          <cell r="G740">
            <v>781</v>
          </cell>
        </row>
        <row r="741">
          <cell r="A741" t="str">
            <v>NguyÔn thÞthu Thuû</v>
          </cell>
          <cell r="B741">
            <v>26580</v>
          </cell>
          <cell r="C741" t="str">
            <v>®iÖn</v>
          </cell>
          <cell r="D741">
            <v>361200</v>
          </cell>
          <cell r="E741">
            <v>1.72</v>
          </cell>
          <cell r="G741">
            <v>599</v>
          </cell>
        </row>
        <row r="742">
          <cell r="A742" t="str">
            <v>Bïi ®¨ng Thuû</v>
          </cell>
          <cell r="B742">
            <v>29445</v>
          </cell>
          <cell r="C742" t="str">
            <v>s¾t</v>
          </cell>
          <cell r="D742">
            <v>361200</v>
          </cell>
          <cell r="E742">
            <v>1.72</v>
          </cell>
          <cell r="G742">
            <v>815</v>
          </cell>
        </row>
        <row r="743">
          <cell r="A743" t="str">
            <v>Lª t­ Th¾m</v>
          </cell>
          <cell r="B743">
            <v>21594</v>
          </cell>
          <cell r="C743" t="str">
            <v>kÝch kÐo</v>
          </cell>
          <cell r="D743">
            <v>783300</v>
          </cell>
          <cell r="E743">
            <v>3.73</v>
          </cell>
          <cell r="G743">
            <v>133</v>
          </cell>
        </row>
        <row r="744">
          <cell r="A744" t="str">
            <v>Vò thÞhång Th¾m</v>
          </cell>
          <cell r="B744">
            <v>28090</v>
          </cell>
          <cell r="C744" t="str">
            <v>kho</v>
          </cell>
          <cell r="D744">
            <v>340200</v>
          </cell>
          <cell r="E744">
            <v>1.62</v>
          </cell>
          <cell r="G744">
            <v>545</v>
          </cell>
        </row>
        <row r="745">
          <cell r="A745" t="str">
            <v>§ç tiÕn Thùc</v>
          </cell>
          <cell r="B745">
            <v>19976</v>
          </cell>
          <cell r="C745" t="str">
            <v>thèng kª</v>
          </cell>
          <cell r="D745">
            <v>590100</v>
          </cell>
          <cell r="E745">
            <v>2.81</v>
          </cell>
          <cell r="G745">
            <v>156</v>
          </cell>
        </row>
        <row r="746">
          <cell r="A746" t="str">
            <v>Bïi xu©n Thùc</v>
          </cell>
          <cell r="B746">
            <v>23285</v>
          </cell>
          <cell r="C746" t="str">
            <v>kÝch kÐo</v>
          </cell>
          <cell r="D746">
            <v>640500</v>
          </cell>
          <cell r="E746">
            <v>3.05</v>
          </cell>
          <cell r="G746">
            <v>344</v>
          </cell>
        </row>
        <row r="747">
          <cell r="A747" t="str">
            <v>Ng« v¨n Thùc</v>
          </cell>
          <cell r="B747">
            <v>28299</v>
          </cell>
          <cell r="C747" t="str">
            <v>kü thuËt</v>
          </cell>
          <cell r="D747">
            <v>331800</v>
          </cell>
          <cell r="E747">
            <v>1.58</v>
          </cell>
          <cell r="G747">
            <v>568</v>
          </cell>
        </row>
        <row r="748">
          <cell r="A748" t="str">
            <v>Cao xu©n Th¸i</v>
          </cell>
          <cell r="B748">
            <v>22194</v>
          </cell>
          <cell r="C748" t="str">
            <v>l¸i xe</v>
          </cell>
          <cell r="D748">
            <v>644700</v>
          </cell>
          <cell r="E748">
            <v>3.07</v>
          </cell>
          <cell r="G748">
            <v>61</v>
          </cell>
        </row>
        <row r="749">
          <cell r="A749" t="str">
            <v>NguyÔn xu©n Th¸i</v>
          </cell>
          <cell r="B749">
            <v>21330</v>
          </cell>
          <cell r="C749" t="str">
            <v>kÝch kÐo</v>
          </cell>
          <cell r="D749">
            <v>640500</v>
          </cell>
          <cell r="E749">
            <v>3.05</v>
          </cell>
          <cell r="G749">
            <v>105</v>
          </cell>
        </row>
        <row r="750">
          <cell r="A750" t="str">
            <v>TrÇn h÷u Th¸i</v>
          </cell>
          <cell r="B750">
            <v>24071</v>
          </cell>
          <cell r="C750" t="str">
            <v>kÝch kÐo</v>
          </cell>
          <cell r="D750">
            <v>640500</v>
          </cell>
          <cell r="E750">
            <v>3.05</v>
          </cell>
          <cell r="G750">
            <v>678</v>
          </cell>
        </row>
        <row r="751">
          <cell r="A751" t="str">
            <v>Vò xu©n Thµnh</v>
          </cell>
          <cell r="B751">
            <v>29242</v>
          </cell>
          <cell r="C751" t="str">
            <v>hµn</v>
          </cell>
          <cell r="D751">
            <v>361200</v>
          </cell>
          <cell r="E751">
            <v>1.72</v>
          </cell>
          <cell r="G751">
            <v>613</v>
          </cell>
        </row>
        <row r="752">
          <cell r="A752" t="str">
            <v>Lª anh Thµnh</v>
          </cell>
          <cell r="B752">
            <v>28254</v>
          </cell>
          <cell r="C752" t="str">
            <v>l¸i cÈu</v>
          </cell>
          <cell r="D752">
            <v>361200</v>
          </cell>
          <cell r="E752">
            <v>1.72</v>
          </cell>
          <cell r="G752">
            <v>577</v>
          </cell>
        </row>
        <row r="753">
          <cell r="A753" t="str">
            <v>Phan tuÊn Thµnh</v>
          </cell>
          <cell r="B753">
            <v>29164</v>
          </cell>
          <cell r="C753" t="str">
            <v>s¾t</v>
          </cell>
          <cell r="D753">
            <v>325500</v>
          </cell>
          <cell r="E753">
            <v>1.55</v>
          </cell>
          <cell r="G753">
            <v>656</v>
          </cell>
        </row>
        <row r="754">
          <cell r="A754" t="str">
            <v>§Æng xu©n Thµnh</v>
          </cell>
          <cell r="B754">
            <v>27590</v>
          </cell>
          <cell r="C754" t="str">
            <v>kÝch kÐo</v>
          </cell>
          <cell r="D754">
            <v>428400</v>
          </cell>
          <cell r="E754">
            <v>2.04</v>
          </cell>
          <cell r="G754">
            <v>500</v>
          </cell>
        </row>
        <row r="755">
          <cell r="A755" t="str">
            <v>Bïi h÷u Thµnh</v>
          </cell>
          <cell r="B755">
            <v>25230</v>
          </cell>
          <cell r="C755" t="str">
            <v>kÝch kÐo</v>
          </cell>
          <cell r="D755">
            <v>522900.00000000006</v>
          </cell>
          <cell r="E755">
            <v>2.4900000000000002</v>
          </cell>
          <cell r="G755">
            <v>372</v>
          </cell>
        </row>
        <row r="756">
          <cell r="A756" t="str">
            <v>Bïi xu©n Thµnh</v>
          </cell>
          <cell r="B756">
            <v>28445</v>
          </cell>
          <cell r="C756" t="str">
            <v>s¾t</v>
          </cell>
          <cell r="D756">
            <v>403200</v>
          </cell>
          <cell r="E756">
            <v>1.92</v>
          </cell>
          <cell r="G756">
            <v>481</v>
          </cell>
        </row>
        <row r="757">
          <cell r="A757" t="str">
            <v>L­¬ng ®øc Thµnh</v>
          </cell>
          <cell r="B757">
            <v>26941</v>
          </cell>
          <cell r="C757" t="str">
            <v>kÝch kÐo</v>
          </cell>
          <cell r="D757">
            <v>428400</v>
          </cell>
          <cell r="E757">
            <v>2.04</v>
          </cell>
          <cell r="G757">
            <v>118</v>
          </cell>
        </row>
        <row r="758">
          <cell r="A758" t="str">
            <v>NguyÔn minh Thµnh</v>
          </cell>
          <cell r="B758">
            <v>27430</v>
          </cell>
          <cell r="C758" t="str">
            <v>s¾t</v>
          </cell>
          <cell r="D758">
            <v>403200</v>
          </cell>
          <cell r="E758">
            <v>1.92</v>
          </cell>
          <cell r="G758">
            <v>509</v>
          </cell>
        </row>
        <row r="759">
          <cell r="A759" t="str">
            <v>NguyÔn huy Thµnh</v>
          </cell>
          <cell r="B759" t="str">
            <v>0/0/77</v>
          </cell>
          <cell r="C759" t="str">
            <v>kÝch kÐo</v>
          </cell>
          <cell r="D759">
            <v>384300</v>
          </cell>
          <cell r="E759">
            <v>1.83</v>
          </cell>
          <cell r="G759">
            <v>717</v>
          </cell>
        </row>
        <row r="760">
          <cell r="A760" t="str">
            <v>Ng« tÊt thµnh</v>
          </cell>
          <cell r="B760">
            <v>23925</v>
          </cell>
          <cell r="C760" t="str">
            <v>l¸i xe</v>
          </cell>
          <cell r="D760">
            <v>403200</v>
          </cell>
          <cell r="E760">
            <v>1.92</v>
          </cell>
          <cell r="G760">
            <v>779</v>
          </cell>
        </row>
        <row r="761">
          <cell r="A761" t="str">
            <v>TrÞnh träng thanh</v>
          </cell>
          <cell r="B761">
            <v>27034</v>
          </cell>
          <cell r="C761" t="str">
            <v>kü thuËt</v>
          </cell>
          <cell r="D761">
            <v>424200</v>
          </cell>
          <cell r="E761">
            <v>2.02</v>
          </cell>
          <cell r="G761">
            <v>780</v>
          </cell>
        </row>
        <row r="762">
          <cell r="A762" t="str">
            <v>NguyÔn ngäc Thanh</v>
          </cell>
          <cell r="B762">
            <v>27884</v>
          </cell>
          <cell r="C762" t="str">
            <v>M¸y</v>
          </cell>
          <cell r="D762">
            <v>373800</v>
          </cell>
          <cell r="E762">
            <v>1.78</v>
          </cell>
          <cell r="G762">
            <v>681</v>
          </cell>
        </row>
        <row r="763">
          <cell r="A763" t="str">
            <v>NguyÔn thÞ Thanh</v>
          </cell>
          <cell r="B763">
            <v>19652</v>
          </cell>
          <cell r="C763" t="str">
            <v>cÊp d­ìng</v>
          </cell>
          <cell r="D763">
            <v>573300</v>
          </cell>
          <cell r="E763">
            <v>2.73</v>
          </cell>
          <cell r="G763">
            <v>15</v>
          </cell>
        </row>
        <row r="764">
          <cell r="A764" t="str">
            <v>§ç ®øc Thanh</v>
          </cell>
          <cell r="B764">
            <v>27249</v>
          </cell>
          <cell r="C764" t="str">
            <v>kÝch kÐo</v>
          </cell>
          <cell r="D764">
            <v>522900.00000000006</v>
          </cell>
          <cell r="E764">
            <v>2.4900000000000002</v>
          </cell>
          <cell r="G764">
            <v>408</v>
          </cell>
        </row>
        <row r="765">
          <cell r="A765" t="str">
            <v>§ç v¨n Thanh</v>
          </cell>
          <cell r="B765">
            <v>19714</v>
          </cell>
          <cell r="C765" t="str">
            <v>kÝch kÐo</v>
          </cell>
          <cell r="D765">
            <v>783300</v>
          </cell>
          <cell r="E765">
            <v>3.73</v>
          </cell>
          <cell r="G765">
            <v>200</v>
          </cell>
        </row>
        <row r="766">
          <cell r="A766" t="str">
            <v>Hoµng nh­ Thanh</v>
          </cell>
          <cell r="B766">
            <v>20747</v>
          </cell>
          <cell r="C766" t="str">
            <v>kÝch kÐo</v>
          </cell>
          <cell r="D766">
            <v>640500</v>
          </cell>
          <cell r="E766">
            <v>3.05</v>
          </cell>
          <cell r="G766">
            <v>142</v>
          </cell>
        </row>
        <row r="767">
          <cell r="A767" t="str">
            <v>NguyÔn chÝ Thanh</v>
          </cell>
          <cell r="B767">
            <v>22878</v>
          </cell>
          <cell r="C767" t="str">
            <v>kÝch kÐo</v>
          </cell>
          <cell r="D767">
            <v>522900.00000000006</v>
          </cell>
          <cell r="E767">
            <v>2.4900000000000002</v>
          </cell>
          <cell r="G767">
            <v>224</v>
          </cell>
        </row>
        <row r="768">
          <cell r="A768" t="str">
            <v>NguyÔn v¨n Thanh</v>
          </cell>
          <cell r="B768">
            <v>27592</v>
          </cell>
          <cell r="C768" t="str">
            <v>kÝch kÐo</v>
          </cell>
          <cell r="D768">
            <v>428400</v>
          </cell>
          <cell r="E768">
            <v>2.04</v>
          </cell>
          <cell r="G768">
            <v>444</v>
          </cell>
        </row>
        <row r="769">
          <cell r="A769" t="str">
            <v>L¹i v¨n Th¹nh</v>
          </cell>
          <cell r="B769">
            <v>25209</v>
          </cell>
          <cell r="C769" t="str">
            <v>c¬ khÝ</v>
          </cell>
          <cell r="D769">
            <v>489300</v>
          </cell>
          <cell r="E769">
            <v>2.33</v>
          </cell>
          <cell r="G769">
            <v>290</v>
          </cell>
        </row>
        <row r="770">
          <cell r="A770" t="str">
            <v>NguyÔn v¨n Thanh</v>
          </cell>
          <cell r="B770">
            <v>28535</v>
          </cell>
          <cell r="C770" t="str">
            <v>L¸i cÈu</v>
          </cell>
          <cell r="D770">
            <v>403200</v>
          </cell>
          <cell r="E770">
            <v>1.92</v>
          </cell>
          <cell r="G770">
            <v>640</v>
          </cell>
        </row>
        <row r="771">
          <cell r="A771" t="str">
            <v>NguyÔn chÝ Thanh-B</v>
          </cell>
          <cell r="B771">
            <v>27458</v>
          </cell>
          <cell r="C771" t="str">
            <v>kÝch kÐo</v>
          </cell>
          <cell r="D771">
            <v>384300</v>
          </cell>
          <cell r="E771">
            <v>1.83</v>
          </cell>
          <cell r="G771">
            <v>697</v>
          </cell>
        </row>
        <row r="772">
          <cell r="A772" t="str">
            <v>§oµn nh­ Thanh</v>
          </cell>
          <cell r="B772">
            <v>29370</v>
          </cell>
          <cell r="C772" t="str">
            <v>s¾t</v>
          </cell>
          <cell r="D772">
            <v>361200</v>
          </cell>
          <cell r="E772">
            <v>1.72</v>
          </cell>
          <cell r="G772">
            <v>804</v>
          </cell>
        </row>
        <row r="773">
          <cell r="A773" t="str">
            <v>§ç tr­êng Th¾ng</v>
          </cell>
          <cell r="B773">
            <v>23731</v>
          </cell>
          <cell r="C773" t="str">
            <v>Y sü</v>
          </cell>
          <cell r="D773">
            <v>306600</v>
          </cell>
          <cell r="E773">
            <v>1.46</v>
          </cell>
          <cell r="G773">
            <v>772</v>
          </cell>
        </row>
        <row r="774">
          <cell r="A774" t="str">
            <v>Cao ®øc Th¾ng</v>
          </cell>
          <cell r="B774">
            <v>21437</v>
          </cell>
          <cell r="C774" t="str">
            <v>kh¶o s¸t</v>
          </cell>
          <cell r="D774">
            <v>489300</v>
          </cell>
          <cell r="E774">
            <v>2.33</v>
          </cell>
          <cell r="G774">
            <v>96</v>
          </cell>
        </row>
        <row r="775">
          <cell r="A775" t="str">
            <v>NguyÔn m¹nh Th¾ng</v>
          </cell>
          <cell r="B775">
            <v>28625</v>
          </cell>
          <cell r="C775" t="str">
            <v>s¾t</v>
          </cell>
          <cell r="D775">
            <v>403200</v>
          </cell>
          <cell r="E775">
            <v>1.92</v>
          </cell>
          <cell r="G775">
            <v>601</v>
          </cell>
        </row>
        <row r="776">
          <cell r="A776" t="str">
            <v>Vò c«ng Th¾ng</v>
          </cell>
          <cell r="B776">
            <v>20381</v>
          </cell>
          <cell r="C776" t="str">
            <v>BCH</v>
          </cell>
          <cell r="D776">
            <v>674100</v>
          </cell>
          <cell r="E776">
            <v>2.81</v>
          </cell>
          <cell r="F776">
            <v>0.4</v>
          </cell>
          <cell r="G776">
            <v>85</v>
          </cell>
        </row>
        <row r="777">
          <cell r="A777" t="str">
            <v>D­¬ng ngäc Th¾ng</v>
          </cell>
          <cell r="B777">
            <v>26960</v>
          </cell>
          <cell r="C777" t="str">
            <v>§iÖn</v>
          </cell>
          <cell r="D777">
            <v>403200</v>
          </cell>
          <cell r="E777">
            <v>1.92</v>
          </cell>
          <cell r="G777">
            <v>440</v>
          </cell>
        </row>
        <row r="778">
          <cell r="A778" t="str">
            <v>Lª v¨n Th¾ng</v>
          </cell>
          <cell r="B778">
            <v>20860</v>
          </cell>
          <cell r="C778" t="str">
            <v>hµn</v>
          </cell>
          <cell r="D778">
            <v>724500</v>
          </cell>
          <cell r="E778">
            <v>3.45</v>
          </cell>
          <cell r="G778">
            <v>217</v>
          </cell>
        </row>
        <row r="779">
          <cell r="A779" t="str">
            <v>NguyÔn ®øc Th¾ng</v>
          </cell>
          <cell r="B779">
            <v>27691</v>
          </cell>
          <cell r="C779" t="str">
            <v>s¾t</v>
          </cell>
          <cell r="D779">
            <v>489300</v>
          </cell>
          <cell r="E779">
            <v>2.33</v>
          </cell>
          <cell r="G779">
            <v>404</v>
          </cell>
        </row>
        <row r="780">
          <cell r="A780" t="str">
            <v>NguyÔn h÷u th¾ng</v>
          </cell>
          <cell r="B780">
            <v>19623</v>
          </cell>
          <cell r="C780" t="str">
            <v>kÝch kÐo</v>
          </cell>
          <cell r="D780">
            <v>522900.00000000006</v>
          </cell>
          <cell r="E780">
            <v>2.4900000000000002</v>
          </cell>
          <cell r="G780">
            <v>143</v>
          </cell>
        </row>
        <row r="781">
          <cell r="A781" t="str">
            <v>NguyÔn ngäc Th¾ng</v>
          </cell>
          <cell r="B781">
            <v>20892</v>
          </cell>
          <cell r="C781" t="str">
            <v>®iÖn</v>
          </cell>
          <cell r="D781">
            <v>596400</v>
          </cell>
          <cell r="E781">
            <v>2.84</v>
          </cell>
          <cell r="G781">
            <v>293</v>
          </cell>
        </row>
        <row r="782">
          <cell r="A782" t="str">
            <v>Ph¹m hïng Th¾ng</v>
          </cell>
          <cell r="B782">
            <v>20858</v>
          </cell>
          <cell r="C782" t="str">
            <v>kÝch kÐo</v>
          </cell>
          <cell r="D782">
            <v>640500</v>
          </cell>
          <cell r="E782">
            <v>3.05</v>
          </cell>
          <cell r="G782">
            <v>139</v>
          </cell>
        </row>
        <row r="783">
          <cell r="A783" t="str">
            <v>Ph¹m quyÕt Th¾ng</v>
          </cell>
          <cell r="B783">
            <v>19374</v>
          </cell>
          <cell r="C783" t="str">
            <v>söa ch÷a</v>
          </cell>
          <cell r="D783">
            <v>596400</v>
          </cell>
          <cell r="E783">
            <v>2.84</v>
          </cell>
          <cell r="G783">
            <v>236</v>
          </cell>
        </row>
        <row r="784">
          <cell r="A784" t="str">
            <v>Ph¹m toµn Th¾ng</v>
          </cell>
          <cell r="B784">
            <v>17643</v>
          </cell>
          <cell r="C784" t="str">
            <v>kÝch kÐo</v>
          </cell>
          <cell r="D784">
            <v>783300</v>
          </cell>
          <cell r="E784">
            <v>3.73</v>
          </cell>
          <cell r="G784">
            <v>146</v>
          </cell>
        </row>
        <row r="785">
          <cell r="A785" t="str">
            <v>TrÇn v¨n Th¾ng</v>
          </cell>
          <cell r="B785">
            <v>27039</v>
          </cell>
          <cell r="C785" t="str">
            <v>kÝch kÐo</v>
          </cell>
          <cell r="D785">
            <v>428400</v>
          </cell>
          <cell r="E785">
            <v>2.04</v>
          </cell>
          <cell r="G785">
            <v>455</v>
          </cell>
        </row>
        <row r="786">
          <cell r="A786" t="str">
            <v>TrÇn chiÕn Th¾ng</v>
          </cell>
          <cell r="B786">
            <v>27126</v>
          </cell>
          <cell r="C786" t="str">
            <v>s¾t</v>
          </cell>
          <cell r="D786">
            <v>403200</v>
          </cell>
          <cell r="E786">
            <v>1.92</v>
          </cell>
          <cell r="G786">
            <v>586</v>
          </cell>
        </row>
        <row r="787">
          <cell r="A787" t="str">
            <v>Lª quyÕt Th¾ng</v>
          </cell>
          <cell r="B787">
            <v>22143</v>
          </cell>
          <cell r="C787" t="str">
            <v>s¾t</v>
          </cell>
          <cell r="D787">
            <v>489300</v>
          </cell>
          <cell r="E787">
            <v>2.33</v>
          </cell>
          <cell r="G787">
            <v>631</v>
          </cell>
        </row>
        <row r="788">
          <cell r="A788" t="str">
            <v>Phan v¨n Th¾ng</v>
          </cell>
          <cell r="B788">
            <v>28271</v>
          </cell>
          <cell r="C788" t="str">
            <v>kÝch kÐo</v>
          </cell>
          <cell r="D788">
            <v>384300</v>
          </cell>
          <cell r="E788">
            <v>1.83</v>
          </cell>
          <cell r="G788">
            <v>644</v>
          </cell>
        </row>
        <row r="789">
          <cell r="A789" t="str">
            <v>NguyÔn hång Th¾ng</v>
          </cell>
          <cell r="B789">
            <v>29401</v>
          </cell>
          <cell r="C789" t="str">
            <v>kÝch kÐo</v>
          </cell>
          <cell r="D789">
            <v>384300</v>
          </cell>
          <cell r="E789">
            <v>1.83</v>
          </cell>
          <cell r="G789">
            <v>745</v>
          </cell>
        </row>
        <row r="790">
          <cell r="A790" t="str">
            <v>Lª quang Th¾ng</v>
          </cell>
          <cell r="B790">
            <v>29981</v>
          </cell>
          <cell r="C790" t="str">
            <v>s¾t</v>
          </cell>
          <cell r="D790">
            <v>361200</v>
          </cell>
          <cell r="E790">
            <v>1.72</v>
          </cell>
          <cell r="G790">
            <v>848</v>
          </cell>
        </row>
        <row r="791">
          <cell r="A791" t="str">
            <v>Ng« t¸t Th¾ng</v>
          </cell>
          <cell r="B791">
            <v>29304</v>
          </cell>
          <cell r="C791" t="str">
            <v>Kü s­ m¸y</v>
          </cell>
          <cell r="D791">
            <v>373800</v>
          </cell>
          <cell r="E791">
            <v>1.78</v>
          </cell>
          <cell r="G791">
            <v>910</v>
          </cell>
        </row>
        <row r="792">
          <cell r="A792" t="str">
            <v>NguyÔn tiÕn Th¨ng</v>
          </cell>
          <cell r="B792">
            <v>28057</v>
          </cell>
          <cell r="C792" t="str">
            <v>Tr­ëng ban</v>
          </cell>
          <cell r="D792">
            <v>508200</v>
          </cell>
          <cell r="E792">
            <v>2.02</v>
          </cell>
          <cell r="F792">
            <v>0.4</v>
          </cell>
          <cell r="G792">
            <v>666</v>
          </cell>
        </row>
        <row r="793">
          <cell r="A793" t="str">
            <v>NguyÔn ®øc ThuËn</v>
          </cell>
          <cell r="B793">
            <v>28318</v>
          </cell>
          <cell r="C793" t="str">
            <v>s¾t</v>
          </cell>
          <cell r="D793">
            <v>361200</v>
          </cell>
          <cell r="E793">
            <v>1.72</v>
          </cell>
          <cell r="G793">
            <v>688</v>
          </cell>
        </row>
        <row r="794">
          <cell r="A794" t="str">
            <v>Vò ®øc ThuËn</v>
          </cell>
          <cell r="B794">
            <v>29440</v>
          </cell>
          <cell r="C794" t="str">
            <v>kÝch kÐo</v>
          </cell>
          <cell r="D794">
            <v>344400</v>
          </cell>
          <cell r="E794">
            <v>1.64</v>
          </cell>
          <cell r="G794">
            <v>635</v>
          </cell>
        </row>
        <row r="795">
          <cell r="A795" t="str">
            <v xml:space="preserve">Bïi v¨n ThuËn </v>
          </cell>
          <cell r="B795">
            <v>22597</v>
          </cell>
          <cell r="C795" t="str">
            <v>kÝch kÐo</v>
          </cell>
          <cell r="D795">
            <v>640500</v>
          </cell>
          <cell r="E795">
            <v>3.05</v>
          </cell>
          <cell r="G795">
            <v>119</v>
          </cell>
        </row>
        <row r="796">
          <cell r="A796" t="str">
            <v>NguyÔn tiÕn ThuËn</v>
          </cell>
          <cell r="B796">
            <v>29324</v>
          </cell>
          <cell r="C796" t="str">
            <v>s¾t</v>
          </cell>
          <cell r="D796">
            <v>361200</v>
          </cell>
          <cell r="E796">
            <v>1.72</v>
          </cell>
          <cell r="G796">
            <v>728</v>
          </cell>
        </row>
        <row r="797">
          <cell r="A797" t="str">
            <v>Hoµng anh ThuËn</v>
          </cell>
          <cell r="B797">
            <v>29467</v>
          </cell>
          <cell r="C797" t="str">
            <v>s¾t</v>
          </cell>
          <cell r="D797">
            <v>361200</v>
          </cell>
          <cell r="E797">
            <v>1.72</v>
          </cell>
          <cell r="G797">
            <v>863</v>
          </cell>
        </row>
        <row r="798">
          <cell r="A798" t="str">
            <v>Vò v¨n ThuÊn</v>
          </cell>
          <cell r="B798">
            <v>28526</v>
          </cell>
          <cell r="C798" t="str">
            <v>kÝch kÐo</v>
          </cell>
          <cell r="D798">
            <v>384300</v>
          </cell>
          <cell r="E798">
            <v>1.83</v>
          </cell>
          <cell r="G798">
            <v>737</v>
          </cell>
        </row>
        <row r="799">
          <cell r="A799" t="str">
            <v>Lª tiÕn ThÞnh</v>
          </cell>
          <cell r="B799">
            <v>20797</v>
          </cell>
          <cell r="C799" t="str">
            <v>kÝch kÐo</v>
          </cell>
          <cell r="D799">
            <v>640500</v>
          </cell>
          <cell r="E799">
            <v>3.05</v>
          </cell>
          <cell r="G799">
            <v>225</v>
          </cell>
        </row>
        <row r="800">
          <cell r="A800" t="str">
            <v>TrÇn v¨n ThÞnh</v>
          </cell>
          <cell r="B800">
            <v>19160</v>
          </cell>
          <cell r="C800" t="str">
            <v>®iÖn</v>
          </cell>
          <cell r="D800">
            <v>596400</v>
          </cell>
          <cell r="E800">
            <v>2.84</v>
          </cell>
          <cell r="G800">
            <v>367</v>
          </cell>
        </row>
        <row r="801">
          <cell r="A801" t="str">
            <v>Vò ngäc ThÞnh</v>
          </cell>
          <cell r="B801">
            <v>22906</v>
          </cell>
          <cell r="C801" t="str">
            <v>kÝch kÐo</v>
          </cell>
          <cell r="D801">
            <v>640500</v>
          </cell>
          <cell r="E801">
            <v>3.05</v>
          </cell>
          <cell r="G801">
            <v>177</v>
          </cell>
        </row>
        <row r="802">
          <cell r="A802" t="str">
            <v>NguyÔn v¨n Thinh</v>
          </cell>
          <cell r="B802">
            <v>18428</v>
          </cell>
          <cell r="C802" t="str">
            <v>kÝch kÐo</v>
          </cell>
          <cell r="D802">
            <v>783300</v>
          </cell>
          <cell r="E802">
            <v>3.73</v>
          </cell>
          <cell r="G802">
            <v>186</v>
          </cell>
        </row>
        <row r="803">
          <cell r="A803" t="str">
            <v>NguyÔn v¨n Thinh</v>
          </cell>
          <cell r="B803">
            <v>22717</v>
          </cell>
          <cell r="C803" t="str">
            <v>kÝch kÐo</v>
          </cell>
          <cell r="D803">
            <v>522900.00000000006</v>
          </cell>
          <cell r="E803">
            <v>2.4900000000000002</v>
          </cell>
          <cell r="G803">
            <v>149</v>
          </cell>
        </row>
        <row r="804">
          <cell r="A804" t="str">
            <v>Hoµng minh ThÞnh</v>
          </cell>
          <cell r="B804">
            <v>27611</v>
          </cell>
          <cell r="C804" t="str">
            <v>kh¶o s¸t</v>
          </cell>
          <cell r="D804">
            <v>361200</v>
          </cell>
          <cell r="E804">
            <v>1.72</v>
          </cell>
          <cell r="G804">
            <v>628</v>
          </cell>
        </row>
        <row r="805">
          <cell r="A805" t="str">
            <v>NguyÔn b¸ ThÞnh</v>
          </cell>
          <cell r="B805">
            <v>29494</v>
          </cell>
          <cell r="C805" t="str">
            <v>hµn</v>
          </cell>
          <cell r="D805">
            <v>361200</v>
          </cell>
          <cell r="E805">
            <v>1.72</v>
          </cell>
          <cell r="G805">
            <v>685</v>
          </cell>
        </row>
        <row r="806">
          <cell r="A806" t="str">
            <v>TrÇn ®×nh ThiÒu</v>
          </cell>
          <cell r="B806">
            <v>23751</v>
          </cell>
          <cell r="C806" t="str">
            <v>l¸i xe</v>
          </cell>
          <cell r="D806">
            <v>512400</v>
          </cell>
          <cell r="E806">
            <v>2.44</v>
          </cell>
          <cell r="G806">
            <v>64</v>
          </cell>
        </row>
        <row r="807">
          <cell r="A807" t="str">
            <v>NguyÔn v¨n ThiÕt</v>
          </cell>
          <cell r="B807">
            <v>30002</v>
          </cell>
          <cell r="C807" t="str">
            <v>kÝch kÐo</v>
          </cell>
          <cell r="D807">
            <v>384300</v>
          </cell>
          <cell r="E807">
            <v>1.83</v>
          </cell>
          <cell r="G807">
            <v>858</v>
          </cell>
        </row>
        <row r="808">
          <cell r="A808" t="str">
            <v>Hoµng v¨n ThiÖn</v>
          </cell>
          <cell r="B808">
            <v>27738</v>
          </cell>
          <cell r="C808" t="str">
            <v>kÝch kÐo</v>
          </cell>
          <cell r="D808">
            <v>428400</v>
          </cell>
          <cell r="E808">
            <v>2.04</v>
          </cell>
          <cell r="G808">
            <v>616</v>
          </cell>
        </row>
        <row r="809">
          <cell r="A809" t="str">
            <v>NguyÔn v¨n ThiÖn</v>
          </cell>
          <cell r="B809">
            <v>27965</v>
          </cell>
          <cell r="C809" t="str">
            <v>kh¶o s¸t</v>
          </cell>
          <cell r="D809">
            <v>361200</v>
          </cell>
          <cell r="E809">
            <v>1.72</v>
          </cell>
          <cell r="G809">
            <v>670</v>
          </cell>
        </row>
        <row r="810">
          <cell r="A810" t="str">
            <v>Ph¹m v¨n ThiÖn</v>
          </cell>
          <cell r="B810">
            <v>27587</v>
          </cell>
          <cell r="C810" t="str">
            <v>kÝch kÐo</v>
          </cell>
          <cell r="D810">
            <v>384300</v>
          </cell>
          <cell r="E810">
            <v>1.83</v>
          </cell>
          <cell r="G810">
            <v>816</v>
          </cell>
        </row>
        <row r="811">
          <cell r="A811" t="str">
            <v>Hoµng anh ThiÖn</v>
          </cell>
          <cell r="B811">
            <v>29080</v>
          </cell>
          <cell r="C811" t="str">
            <v>Söa ch÷a</v>
          </cell>
          <cell r="D811">
            <v>361200</v>
          </cell>
          <cell r="E811">
            <v>1.72</v>
          </cell>
          <cell r="G811">
            <v>835</v>
          </cell>
        </row>
        <row r="812">
          <cell r="A812" t="str">
            <v>Ph¹m thÞ ThiÖn</v>
          </cell>
          <cell r="B812">
            <v>28435</v>
          </cell>
          <cell r="C812" t="str">
            <v>CN kinh tÕ</v>
          </cell>
          <cell r="D812">
            <v>373800</v>
          </cell>
          <cell r="E812">
            <v>1.78</v>
          </cell>
          <cell r="G812">
            <v>876</v>
          </cell>
        </row>
        <row r="813">
          <cell r="A813" t="str">
            <v>Vò v¨n Th«ng</v>
          </cell>
          <cell r="B813">
            <v>17200</v>
          </cell>
          <cell r="C813" t="str">
            <v>P.BCH</v>
          </cell>
          <cell r="D813">
            <v>806400</v>
          </cell>
          <cell r="E813">
            <v>3.54</v>
          </cell>
          <cell r="F813">
            <v>0.3</v>
          </cell>
          <cell r="G813">
            <v>4</v>
          </cell>
        </row>
        <row r="814">
          <cell r="A814" t="str">
            <v>NguyÔn v¨n Th«ng</v>
          </cell>
          <cell r="B814">
            <v>25569</v>
          </cell>
          <cell r="C814" t="str">
            <v>y tÕ</v>
          </cell>
          <cell r="D814">
            <v>357000</v>
          </cell>
          <cell r="E814">
            <v>1.7</v>
          </cell>
          <cell r="G814">
            <v>469</v>
          </cell>
        </row>
        <row r="815">
          <cell r="A815" t="str">
            <v>D­¬ng v¨n Th«ng</v>
          </cell>
          <cell r="B815">
            <v>26097</v>
          </cell>
          <cell r="C815" t="str">
            <v>s¾t</v>
          </cell>
          <cell r="D815">
            <v>403200</v>
          </cell>
          <cell r="E815">
            <v>1.92</v>
          </cell>
          <cell r="G815">
            <v>510</v>
          </cell>
        </row>
        <row r="816">
          <cell r="A816" t="str">
            <v>NguyÔn thÞ Th«ng</v>
          </cell>
          <cell r="B816">
            <v>19229</v>
          </cell>
          <cell r="C816" t="str">
            <v>thèng kª</v>
          </cell>
          <cell r="D816">
            <v>590100</v>
          </cell>
          <cell r="E816">
            <v>2.81</v>
          </cell>
          <cell r="G816">
            <v>124</v>
          </cell>
        </row>
        <row r="817">
          <cell r="A817" t="str">
            <v>Ph¹m v¨n Th«ng</v>
          </cell>
          <cell r="B817">
            <v>28951</v>
          </cell>
          <cell r="C817" t="str">
            <v>Kü s­ cÇu</v>
          </cell>
          <cell r="D817">
            <v>373800</v>
          </cell>
          <cell r="E817">
            <v>1.78</v>
          </cell>
          <cell r="G817">
            <v>879</v>
          </cell>
        </row>
        <row r="818">
          <cell r="A818" t="str">
            <v>Lª v¨n Th­êng</v>
          </cell>
          <cell r="B818">
            <v>23456</v>
          </cell>
          <cell r="C818" t="str">
            <v>kÝch kÐo</v>
          </cell>
          <cell r="D818">
            <v>640500</v>
          </cell>
          <cell r="E818">
            <v>3.05</v>
          </cell>
          <cell r="G818">
            <v>151</v>
          </cell>
        </row>
        <row r="819">
          <cell r="A819" t="str">
            <v>Vò v¨n Th­ëng</v>
          </cell>
          <cell r="B819">
            <v>21675</v>
          </cell>
          <cell r="C819" t="str">
            <v>kÝch kÐo</v>
          </cell>
          <cell r="D819">
            <v>640500</v>
          </cell>
          <cell r="E819">
            <v>3.05</v>
          </cell>
          <cell r="G819">
            <v>170</v>
          </cell>
        </row>
        <row r="820">
          <cell r="A820" t="str">
            <v>§ç xu©n ThuyÕt</v>
          </cell>
          <cell r="B820">
            <v>20680</v>
          </cell>
          <cell r="C820" t="str">
            <v>vËn hµnh</v>
          </cell>
          <cell r="D820">
            <v>403200</v>
          </cell>
          <cell r="E820">
            <v>1.92</v>
          </cell>
          <cell r="G820">
            <v>386</v>
          </cell>
        </row>
        <row r="821">
          <cell r="A821" t="str">
            <v>Lª ngäc ThuyÕt</v>
          </cell>
          <cell r="B821">
            <v>27904</v>
          </cell>
          <cell r="C821" t="str">
            <v>kÝch kÐo</v>
          </cell>
          <cell r="D821">
            <v>428400</v>
          </cell>
          <cell r="E821">
            <v>2.04</v>
          </cell>
          <cell r="G821">
            <v>487</v>
          </cell>
        </row>
        <row r="822">
          <cell r="A822" t="str">
            <v>Vò duy Trî</v>
          </cell>
          <cell r="B822">
            <v>19338</v>
          </cell>
          <cell r="C822" t="str">
            <v>kÝch kÐo</v>
          </cell>
          <cell r="D822">
            <v>640500</v>
          </cell>
          <cell r="E822">
            <v>3.05</v>
          </cell>
          <cell r="G822">
            <v>248</v>
          </cell>
        </row>
        <row r="823">
          <cell r="A823" t="str">
            <v>Ph¹m v¨n TrÞ</v>
          </cell>
          <cell r="B823">
            <v>26742</v>
          </cell>
          <cell r="C823" t="str">
            <v>kÝch kÐo</v>
          </cell>
          <cell r="D823">
            <v>344400</v>
          </cell>
          <cell r="E823">
            <v>1.64</v>
          </cell>
          <cell r="G823">
            <v>692</v>
          </cell>
        </row>
        <row r="824">
          <cell r="A824" t="str">
            <v>Bïi quèc TriÖu</v>
          </cell>
          <cell r="B824">
            <v>29345</v>
          </cell>
          <cell r="C824" t="str">
            <v>hµn</v>
          </cell>
          <cell r="D824">
            <v>325500</v>
          </cell>
          <cell r="E824">
            <v>1.55</v>
          </cell>
          <cell r="G824">
            <v>892</v>
          </cell>
        </row>
        <row r="825">
          <cell r="A825" t="str">
            <v>NguyÔn H÷u TriÓn</v>
          </cell>
          <cell r="B825">
            <v>28005</v>
          </cell>
          <cell r="C825" t="str">
            <v>kÝch kÐo</v>
          </cell>
          <cell r="D825">
            <v>384300</v>
          </cell>
          <cell r="E825">
            <v>1.83</v>
          </cell>
          <cell r="G825">
            <v>841</v>
          </cell>
        </row>
        <row r="826">
          <cell r="A826" t="str">
            <v>Hoµng v¨n Tr¾c</v>
          </cell>
          <cell r="B826">
            <v>17655</v>
          </cell>
          <cell r="C826" t="str">
            <v>P.BCH</v>
          </cell>
          <cell r="D826">
            <v>865200</v>
          </cell>
          <cell r="E826">
            <v>3.82</v>
          </cell>
          <cell r="F826">
            <v>0.3</v>
          </cell>
          <cell r="G826">
            <v>261</v>
          </cell>
        </row>
        <row r="827">
          <cell r="A827" t="str">
            <v>Vò ®×nh Träng</v>
          </cell>
          <cell r="B827">
            <v>18629</v>
          </cell>
          <cell r="C827" t="str">
            <v>l¸i cÈu</v>
          </cell>
          <cell r="D827">
            <v>596400</v>
          </cell>
          <cell r="E827">
            <v>2.84</v>
          </cell>
          <cell r="G827">
            <v>276</v>
          </cell>
        </row>
        <row r="828">
          <cell r="A828" t="str">
            <v>Ngä do·n träng</v>
          </cell>
          <cell r="B828">
            <v>22064</v>
          </cell>
          <cell r="C828" t="str">
            <v>kÝch kÐo</v>
          </cell>
          <cell r="D828">
            <v>384300</v>
          </cell>
          <cell r="E828">
            <v>1.83</v>
          </cell>
          <cell r="G828">
            <v>821</v>
          </cell>
        </row>
        <row r="829">
          <cell r="A829" t="str">
            <v>TrÞnh thÞ Trinh</v>
          </cell>
          <cell r="B829">
            <v>20350</v>
          </cell>
          <cell r="C829" t="str">
            <v>thèng kª</v>
          </cell>
          <cell r="D829">
            <v>590100</v>
          </cell>
          <cell r="E829">
            <v>2.81</v>
          </cell>
          <cell r="G829">
            <v>55</v>
          </cell>
        </row>
        <row r="830">
          <cell r="A830" t="str">
            <v>D­¬ng t«n TrÞnh</v>
          </cell>
          <cell r="B830">
            <v>26746</v>
          </cell>
          <cell r="C830" t="str">
            <v>kÝch kÐo</v>
          </cell>
          <cell r="D830">
            <v>344400</v>
          </cell>
          <cell r="E830">
            <v>1.64</v>
          </cell>
          <cell r="G830">
            <v>696</v>
          </cell>
        </row>
        <row r="831">
          <cell r="A831" t="str">
            <v>§ç thÞthu Trang</v>
          </cell>
          <cell r="B831">
            <v>29899</v>
          </cell>
          <cell r="C831" t="str">
            <v>§iÖn</v>
          </cell>
          <cell r="D831">
            <v>325500</v>
          </cell>
          <cell r="E831">
            <v>1.55</v>
          </cell>
          <cell r="G831">
            <v>702</v>
          </cell>
        </row>
        <row r="832">
          <cell r="A832" t="str">
            <v>Hoµng v¨n Trung</v>
          </cell>
          <cell r="B832">
            <v>23762</v>
          </cell>
          <cell r="C832" t="str">
            <v>kh¶o s¸t</v>
          </cell>
          <cell r="D832">
            <v>596400</v>
          </cell>
          <cell r="E832">
            <v>2.84</v>
          </cell>
          <cell r="G832">
            <v>40</v>
          </cell>
        </row>
        <row r="833">
          <cell r="A833" t="str">
            <v>NguyÔn v¨n Trung</v>
          </cell>
          <cell r="B833">
            <v>24718</v>
          </cell>
          <cell r="C833" t="str">
            <v>kÝch kÐo</v>
          </cell>
          <cell r="D833">
            <v>522900.00000000006</v>
          </cell>
          <cell r="E833">
            <v>2.4900000000000002</v>
          </cell>
          <cell r="G833">
            <v>203</v>
          </cell>
        </row>
        <row r="834">
          <cell r="A834" t="str">
            <v>Bïi quèc Trung</v>
          </cell>
          <cell r="B834">
            <v>22679</v>
          </cell>
          <cell r="C834" t="str">
            <v>PG§èc</v>
          </cell>
          <cell r="D834">
            <v>1104600</v>
          </cell>
          <cell r="E834">
            <v>5.26</v>
          </cell>
          <cell r="G834">
            <v>32</v>
          </cell>
        </row>
        <row r="835">
          <cell r="A835" t="str">
            <v>§ç v¨n Trung</v>
          </cell>
          <cell r="B835">
            <v>27261</v>
          </cell>
          <cell r="C835" t="str">
            <v>kÝch kÐo</v>
          </cell>
          <cell r="D835">
            <v>384300</v>
          </cell>
          <cell r="E835">
            <v>1.83</v>
          </cell>
          <cell r="G835">
            <v>661</v>
          </cell>
        </row>
        <row r="836">
          <cell r="A836" t="str">
            <v>Bïi sinh Tr­ëng</v>
          </cell>
          <cell r="B836">
            <v>24315</v>
          </cell>
          <cell r="C836" t="str">
            <v>c¬ khÝ</v>
          </cell>
          <cell r="D836">
            <v>640500</v>
          </cell>
          <cell r="E836">
            <v>3.05</v>
          </cell>
          <cell r="G836">
            <v>398</v>
          </cell>
        </row>
        <row r="837">
          <cell r="A837" t="str">
            <v>NguyÔn quèc Tr­ëng</v>
          </cell>
          <cell r="B837">
            <v>28982</v>
          </cell>
          <cell r="C837" t="str">
            <v>s¾t</v>
          </cell>
          <cell r="D837">
            <v>361200</v>
          </cell>
          <cell r="E837">
            <v>1.72</v>
          </cell>
          <cell r="G837">
            <v>859</v>
          </cell>
        </row>
        <row r="838">
          <cell r="A838" t="str">
            <v>Vò c«ng Tr­êng</v>
          </cell>
          <cell r="B838">
            <v>26576</v>
          </cell>
          <cell r="C838" t="str">
            <v>kÝch kÐo</v>
          </cell>
          <cell r="D838">
            <v>428400</v>
          </cell>
          <cell r="E838">
            <v>2.04</v>
          </cell>
          <cell r="G838">
            <v>231</v>
          </cell>
        </row>
        <row r="839">
          <cell r="A839" t="str">
            <v>TrÇn ®øc Tr­êng</v>
          </cell>
          <cell r="B839">
            <v>20531</v>
          </cell>
          <cell r="C839" t="str">
            <v>kÝch kÐo</v>
          </cell>
          <cell r="D839">
            <v>783300</v>
          </cell>
          <cell r="E839">
            <v>3.73</v>
          </cell>
          <cell r="G839">
            <v>141</v>
          </cell>
        </row>
        <row r="840">
          <cell r="A840" t="str">
            <v>NguyÔn xu©n Tr­êng</v>
          </cell>
          <cell r="B840">
            <v>26331</v>
          </cell>
          <cell r="C840" t="str">
            <v>kÝch kÐo</v>
          </cell>
          <cell r="D840">
            <v>428400</v>
          </cell>
          <cell r="E840">
            <v>2.04</v>
          </cell>
          <cell r="G840">
            <v>195</v>
          </cell>
        </row>
        <row r="841">
          <cell r="A841" t="str">
            <v>Vò ®×nh Tr­êng</v>
          </cell>
          <cell r="B841">
            <v>29444</v>
          </cell>
          <cell r="C841" t="str">
            <v>hµn</v>
          </cell>
          <cell r="D841">
            <v>325500</v>
          </cell>
          <cell r="E841">
            <v>1.55</v>
          </cell>
          <cell r="G841">
            <v>633</v>
          </cell>
        </row>
        <row r="842">
          <cell r="A842" t="str">
            <v>Ph¹m v¨n Tr­êng</v>
          </cell>
          <cell r="B842">
            <v>29849</v>
          </cell>
          <cell r="C842" t="str">
            <v>hµn</v>
          </cell>
          <cell r="D842">
            <v>325500</v>
          </cell>
          <cell r="E842">
            <v>1.55</v>
          </cell>
          <cell r="G842">
            <v>690</v>
          </cell>
        </row>
        <row r="843">
          <cell r="A843" t="str">
            <v>Tæng céng:</v>
          </cell>
          <cell r="C843">
            <v>841</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DZ 0.4"/>
      <sheetName val="TT04"/>
      <sheetName val="TH-XL"/>
      <sheetName val="MTL(AG)"/>
      <sheetName val="MTL$-INTER"/>
      <sheetName val="CaMay"/>
      <sheetName val="DGiaT"/>
      <sheetName val="DGiaTN"/>
      <sheetName val="TT"/>
      <sheetName val="dongia"/>
      <sheetName val="XL4Poppy"/>
      <sheetName val="DZ 35"/>
      <sheetName val="Cto"/>
      <sheetName val="Work-Condition"/>
      <sheetName val="Gia"/>
      <sheetName val="äp_x0000__x0007_07.5102_x0007_07.51024Hoäp noái c"/>
      <sheetName val="CTDZ6kv (gd1) "/>
      <sheetName val="CTDZ 0.4+cto (GD1)"/>
      <sheetName val="CTTBA (gd1)"/>
      <sheetName val="gvl"/>
      <sheetName val="äp?_x0007_07.5102_x0007_07.51024Hoäp noái c"/>
      <sheetName val="07.5103_x0007_07.51035Hoäp noái caùp "/>
      <sheetName val="_x0000_PLQN99"/>
      <sheetName val="äp"/>
      <sheetName val="Du Toan"/>
      <sheetName val="äp__x0007_07.5102_x0007_07.51024Hoäp noái c"/>
      <sheetName val="DATA"/>
      <sheetName val="THVT"/>
      <sheetName val="PTDM"/>
      <sheetName val="CHITIET VL-NC-TT1p"/>
      <sheetName val="TONGKE3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uly Dat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bia"/>
      <sheetName val="Input Data"/>
      <sheetName val="Xuly Data (2)"/>
      <sheetName val="TPLTD"/>
      <sheetName val="THDinhM"/>
      <sheetName val="TohopDM"/>
      <sheetName val="THNL"/>
      <sheetName val="DDinh"/>
      <sheetName val="Xamu"/>
      <sheetName val="Becoc"/>
      <sheetName val="KNCLC"/>
      <sheetName val="CVI"/>
      <sheetName val="Solieu"/>
      <sheetName val="thang 11"/>
      <sheetName val="thang 10"/>
      <sheetName val="thang 9 "/>
      <sheetName val="thang8"/>
      <sheetName val="Thang 6"/>
      <sheetName val="Thang 5"/>
      <sheetName val="Sheet1 (2)"/>
      <sheetName val="Sheet1"/>
      <sheetName val="Thang 4"/>
      <sheetName val="Thang 3"/>
      <sheetName val="Tong hop"/>
      <sheetName val="00000000"/>
      <sheetName val="10000000"/>
      <sheetName val="T7"/>
      <sheetName val="T7 (3)"/>
      <sheetName val="T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RE-BEAM"/>
      <sheetName val="RCPiles-SD8 BN"/>
      <sheetName val="RCPiles-SD8-PL"/>
      <sheetName val="RCPiles- TL 6"/>
      <sheetName val="RCPiles- TL 7 "/>
      <sheetName val="IC-2 CIpiles"/>
      <sheetName val="IC3-   CI Piles"/>
      <sheetName val="OV-1 CI Piles  "/>
      <sheetName val="B1-14  CI Piles  "/>
      <sheetName val="B1-15 CI Piles "/>
      <sheetName val="IC-4 CI Piles "/>
      <sheetName val="B1-7   CI Piles "/>
      <sheetName val="Pipe culvert"/>
      <sheetName val="PIPE  CULVERT-THANGLONG2"/>
      <sheetName val="PCC-SD8BN"/>
      <sheetName val="PIPE  CULVERT-SD8BN"/>
      <sheetName val="PCC-SD8-PL"/>
      <sheetName val="PIPE  CULVERT-SD8-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85">
          <cell r="A285">
            <v>280</v>
          </cell>
        </row>
        <row r="290">
          <cell r="A290">
            <v>285</v>
          </cell>
        </row>
        <row r="305">
          <cell r="A305">
            <v>300</v>
          </cell>
        </row>
      </sheetData>
      <sheetData sheetId="16"/>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1"/>
      <sheetName val="Sheet2"/>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Sohoa1"/>
      <sheetName val="Sohoa2"/>
      <sheetName val="Sohoa3"/>
      <sheetName val="Sohoa4"/>
      <sheetName val="LopTop(Cat)"/>
      <sheetName val="Lop1Dat"/>
      <sheetName val="Lopdinhdat"/>
      <sheetName val="Lop01(SB)"/>
      <sheetName val="Lop02(SB) "/>
      <sheetName val="XL4Test5"/>
      <sheetName val="cal;"/>
      <sheetName val="BT_x0012_A"/>
      <sheetName val="Girder"/>
      <sheetName val="Tendon"/>
      <sheetName val="NKCTỪ"/>
      <sheetName val="SỔ CÁI"/>
      <sheetName val="BCÂNĐỐI"/>
      <sheetName val="CĐKTOÁN"/>
      <sheetName val="KQHĐKD"/>
      <sheetName val="TỒN QUỸ"/>
      <sheetName val="NKCT?"/>
      <sheetName val="S? CÁI"/>
      <sheetName val="BCÂNÐ?I"/>
      <sheetName val="CÐKTOÁN"/>
      <sheetName val="KQHÐKD"/>
      <sheetName val="T?N QU?"/>
      <sheetName val="Xuly Data"/>
      <sheetName val="A6"/>
      <sheetName val="cal_x0012_"/>
      <sheetName val="_x0013_DTC"/>
      <sheetName val="400-50_x0010_"/>
      <sheetName val="NC"/>
      <sheetName val="cal4 (­É"/>
      <sheetName val="GVL"/>
      <sheetName val="NEW-PANEL"/>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bũa"/>
      <sheetName val="SLCB"/>
      <sheetName val="TS"/>
      <sheetName val="NKCT_"/>
      <sheetName val="S_ CÁI"/>
      <sheetName val="BCÂNÐ_I"/>
      <sheetName val="T_N QU_"/>
      <sheetName val="chitiet"/>
      <sheetName val="cal4_(2)"/>
      <sheetName val="Lop02(SB)_"/>
      <sheetName val="BTA"/>
      <sheetName val="S02-TTN"/>
      <sheetName val="T.pho"/>
      <sheetName val="S.Hinh"/>
      <sheetName val="T.Hoa"/>
      <sheetName val="D.Hoa"/>
      <sheetName val="S.hoa"/>
      <sheetName val="P.Hoa"/>
      <sheetName val="T.An"/>
      <sheetName val="D.Xuan"/>
      <sheetName val="S.Cau"/>
      <sheetName val="Tong hop thu$chi T6.06"/>
      <sheetName val="Work-Condition"/>
      <sheetName val="bua"/>
      <sheetName val="XL_x0014_Test5"/>
      <sheetName val="BTH phi"/>
      <sheetName val="BLT phi"/>
      <sheetName val="phi,le phi"/>
      <sheetName val="Bien Lai TON"/>
      <sheetName val="BCQT "/>
      <sheetName val="Giay di duong"/>
      <sheetName val="BC QT cua tung ap"/>
      <sheetName val="GIAO CHI TIEU THU QUY 07"/>
      <sheetName val="BANG TONG HOP GIAY NOP TIEN"/>
      <sheetName val="11\C\KTCNC\QHAN"/>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b?a"/>
      <sheetName val=""/>
      <sheetName val="S__CÁI"/>
      <sheetName val="T_N_QU_"/>
      <sheetName val="b_a"/>
      <sheetName val="VL,NC,MTC"/>
      <sheetName val="Tra KS"/>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MTL$-INTER"/>
      <sheetName val="Cal_x0013_"/>
      <sheetName val="KKKKKKKK"/>
      <sheetName val="DON GIA TRAM _3_"/>
      <sheetName val="????????"/>
      <sheetName val="________"/>
      <sheetName val="11_C_KTCNC_QHAN"/>
      <sheetName val="BT_x005f_x0012_A"/>
      <sheetName val="TPH"/>
      <sheetName val="cal_x005f_x0012_"/>
      <sheetName val="_x005f_x0013_DTC"/>
      <sheetName val="400-50_x005f_x0010_"/>
      <sheetName val="Tra_bang"/>
      <sheetName val="Lç khoan LK1"/>
      <sheetName val="DTCT-tuyen chinh"/>
      <sheetName val="?1?1?\?C?\?K?T?C?N?C?\?Q?H?A?N?"/>
      <sheetName val="[TRUT2T7.xls]11\C\KTCN"/>
      <sheetName val="[TRUT2T7.xls]?1?1?\?C?\?K?T?C?N"/>
      <sheetName val="[TRUT2T7.xls][TRUT2T7.xls]11"/>
      <sheetName val="GVT"/>
      <sheetName val="[TRUT2T7.xls][TRUT2T7.xls]?1?1?"/>
      <sheetName val="EIRR&gt;1&lt;1"/>
      <sheetName val="EIRR&gt; 2"/>
      <sheetName val="EIRR&lt;2"/>
      <sheetName val="Cp&gt;10-Ln&lt;10"/>
      <sheetName val="Ln&lt;20"/>
      <sheetName val="_1_1___C___K_T_C_N_C___Q_H_A_N_"/>
      <sheetName val="SL⁔C"/>
      <sheetName val="tra-vat-lieu"/>
      <sheetName val="LopTop Cat)"/>
      <sheetName val="Tong ho0 thu chi T6.06"/>
      <sheetName val="cal4_x001f_(2)"/>
      <sheetName val="Tong hop thu$chi T3.06"/>
      <sheetName val="cal4 (2 "/>
      <sheetName val="ca,5"/>
      <sheetName val="Thuc thanh"/>
      <sheetName val="So lieu"/>
      <sheetName val="Diem mia"/>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_1_1___C___K_T_C_N_C___Q_H_A__2"/>
      <sheetName val="PIPE  CULVERT-SD8BN"/>
      <sheetName val="TDC"/>
      <sheetName val="DTHH"/>
      <sheetName val="_TRUT2T7.xls_"/>
      <sheetName val="_TRUT2T7.xls__1_1___C___K_T_C_N"/>
      <sheetName val="_TRUT2T7.xls__TRUT2T7.xls_"/>
      <sheetName val="_TRUT2T7.xls__TRUT2T7.xls__1_1_"/>
      <sheetName val="_1_1___C___K_T_C_N_C___Q_H_A__3"/>
      <sheetName val="[TRUT2T7.xls]_1_1___C___K_T_C_2"/>
      <sheetName val="[TRUT2T7.xls]_1_1___C___K_T_C_3"/>
      <sheetName val="[TRUT2T7.xls][TRUT2T7.xls]_1__2"/>
      <sheetName val="[TRUT2T7.xls][TRUT2T7.xls]_1__3"/>
      <sheetName val="_1_1___C___K_T_C_N_C___Q_H_A__4"/>
      <sheetName val="_1_1___C___K_T_C_N_C___Q_H_A__5"/>
      <sheetName val="[TRUT2T7.xls]_1_1___C___K_T_C_4"/>
      <sheetName val="[TRUT2T7.xls]_1_1___C___K_T_C_5"/>
      <sheetName val="Sales2002"/>
      <sheetName val="Sheet4"/>
      <sheetName val="CPTNo"/>
      <sheetName val="Bang luong A1"/>
      <sheetName val="NH\TRU\TRUT2T7.x"/>
      <sheetName val="Tro giup"/>
      <sheetName val="Gioi thieu"/>
      <sheetName val="Bang tt mot so chi tiet"/>
      <sheetName val="N"/>
      <sheetName val="XL_x005f_x0014_Test5"/>
      <sheetName val="thanhOSon_9a"/>
      <sheetName val="Thep thuong"/>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HDGK"/>
      <sheetName val="Pcos"/>
      <sheetName val="Sales"/>
      <sheetName val="Loading"/>
      <sheetName val="ptnc"/>
      <sheetName val="ptvl"/>
      <sheetName val="ptm"/>
      <sheetName val="Function"/>
      <sheetName val="MTO REV.2(ARMOR)"/>
      <sheetName val="[TRUT2T7.xls]"/>
      <sheetName val="[TRUT2T7.xls][TRUT2T7.xls]"/>
      <sheetName val="Pgal2004"/>
      <sheetName val="Pier_Abutment"/>
      <sheetName val="VL"/>
      <sheetName val="BETON"/>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TRUT2T7.xls][TRUT2T7.xls][TRUT"/>
      <sheetName val="[TRUT2T7.xls][TRUT2T7.xls]11\C\"/>
      <sheetName val="_TRUT2T7.xls__TRUT2T7.xls__TRUT"/>
      <sheetName val="_TRUT2T7.xls__TRUT2T7.xls_11_C_"/>
      <sheetName val="KJ 2002"/>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Tong_hop_thu_chi_T2_(2)2"/>
      <sheetName val="Tong_hop_thu_chi_T22"/>
      <sheetName val="Tong_hop_thu_chi_T3_(2)2"/>
      <sheetName val="cal4 (2_x0009_"/>
      <sheetName val="N_x0000_H_x0000_\_x0000_T_x0000_R_x0000_U_x0000_\_x0000_T_x0000_R_x0000_U_x0000_T_x0000_2_x0000_T_x0000_7_x0000_._x0000_x"/>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refreshError="1"/>
      <sheetData sheetId="69" refreshError="1"/>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sheetData sheetId="214"/>
      <sheetData sheetId="215" refreshError="1"/>
      <sheetData sheetId="216"/>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XL"/>
      <sheetName val="XL"/>
      <sheetName val="PTCT"/>
      <sheetName val="FT"/>
      <sheetName val="VL"/>
      <sheetName val="Cpcs1"/>
      <sheetName val="Cuoc"/>
      <sheetName val="A6"/>
      <sheetName val="THKL_G2"/>
      <sheetName val="PL_mat"/>
      <sheetName val="CGkt_g2"/>
      <sheetName val="CgBV_g2"/>
      <sheetName val="PTDG"/>
    </sheetNames>
    <sheetDataSet>
      <sheetData sheetId="0"/>
      <sheetData sheetId="1"/>
      <sheetData sheetId="2"/>
      <sheetData sheetId="3"/>
      <sheetData sheetId="4"/>
      <sheetData sheetId="5"/>
      <sheetData sheetId="6"/>
      <sheetData sheetId="7" refreshError="1">
        <row r="1">
          <cell r="A1" t="str">
            <v>BËc l­¬ng</v>
          </cell>
          <cell r="B1" t="str">
            <v>HÖ sè l­¬ng c¬ b¶n (Kcb)</v>
          </cell>
          <cell r="D1" t="str">
            <v>L­¬ng th¸ng [Lth =144000*(1,26Kcb+0,2)®]</v>
          </cell>
          <cell r="F1" t="str">
            <v>L­¬ng ngµy ( = Lth/26c«ng)</v>
          </cell>
        </row>
        <row r="2">
          <cell r="B2" t="str">
            <v>Nhãm II</v>
          </cell>
          <cell r="C2" t="str">
            <v>NhãmIII</v>
          </cell>
          <cell r="D2" t="str">
            <v>Nhãm II</v>
          </cell>
          <cell r="E2" t="str">
            <v>NhãmIII</v>
          </cell>
          <cell r="F2" t="str">
            <v>Nhãm II</v>
          </cell>
        </row>
        <row r="3">
          <cell r="A3">
            <v>2</v>
          </cell>
          <cell r="B3">
            <v>1.55</v>
          </cell>
          <cell r="C3">
            <v>1.64</v>
          </cell>
          <cell r="D3">
            <v>310032</v>
          </cell>
          <cell r="E3">
            <v>326361.59999999998</v>
          </cell>
          <cell r="F3">
            <v>11924</v>
          </cell>
        </row>
        <row r="4">
          <cell r="A4">
            <v>2.5</v>
          </cell>
          <cell r="B4">
            <v>1.635</v>
          </cell>
          <cell r="C4">
            <v>1.7349999999999999</v>
          </cell>
          <cell r="D4">
            <v>325454.40000000002</v>
          </cell>
          <cell r="E4">
            <v>343598.39999999997</v>
          </cell>
          <cell r="F4">
            <v>12517</v>
          </cell>
        </row>
        <row r="5">
          <cell r="A5">
            <v>2.7</v>
          </cell>
          <cell r="B5">
            <v>1.669</v>
          </cell>
          <cell r="C5">
            <v>1.7730000000000001</v>
          </cell>
          <cell r="D5">
            <v>331623.36000000004</v>
          </cell>
          <cell r="E5">
            <v>350493.12000000005</v>
          </cell>
          <cell r="F5">
            <v>12755</v>
          </cell>
        </row>
        <row r="6">
          <cell r="A6">
            <v>3</v>
          </cell>
          <cell r="B6">
            <v>1.72</v>
          </cell>
          <cell r="C6">
            <v>1.83</v>
          </cell>
          <cell r="D6">
            <v>340876.79999999999</v>
          </cell>
          <cell r="E6">
            <v>360835.2</v>
          </cell>
          <cell r="F6">
            <v>13111</v>
          </cell>
        </row>
        <row r="7">
          <cell r="A7">
            <v>3.2</v>
          </cell>
          <cell r="B7">
            <v>1.76</v>
          </cell>
          <cell r="C7">
            <v>1.8720000000000001</v>
          </cell>
          <cell r="D7">
            <v>348134.40000000002</v>
          </cell>
          <cell r="E7">
            <v>368455.68000000005</v>
          </cell>
          <cell r="F7">
            <v>13390</v>
          </cell>
        </row>
        <row r="8">
          <cell r="A8">
            <v>3.5</v>
          </cell>
          <cell r="B8">
            <v>1.8199999999999998</v>
          </cell>
          <cell r="C8">
            <v>1.9350000000000001</v>
          </cell>
          <cell r="D8">
            <v>359020.79999999999</v>
          </cell>
          <cell r="E8">
            <v>379886.4</v>
          </cell>
          <cell r="F8">
            <v>13808</v>
          </cell>
        </row>
        <row r="9">
          <cell r="A9">
            <v>3.7</v>
          </cell>
          <cell r="B9">
            <v>1.8599999999999999</v>
          </cell>
          <cell r="C9">
            <v>1.9770000000000001</v>
          </cell>
          <cell r="D9">
            <v>366278.40000000002</v>
          </cell>
          <cell r="E9">
            <v>387506.88000000006</v>
          </cell>
          <cell r="F9">
            <v>14088</v>
          </cell>
        </row>
        <row r="10">
          <cell r="A10">
            <v>4</v>
          </cell>
          <cell r="B10">
            <v>1.92</v>
          </cell>
          <cell r="C10">
            <v>2.04</v>
          </cell>
          <cell r="D10">
            <v>377164.80000000005</v>
          </cell>
          <cell r="E10">
            <v>398937.60000000003</v>
          </cell>
          <cell r="F10">
            <v>14506</v>
          </cell>
        </row>
        <row r="11">
          <cell r="A11">
            <v>4.2</v>
          </cell>
          <cell r="B11">
            <v>2.0019999999999998</v>
          </cell>
          <cell r="C11">
            <v>2.13</v>
          </cell>
          <cell r="D11">
            <v>392042.87999999995</v>
          </cell>
          <cell r="E11">
            <v>415267.2</v>
          </cell>
          <cell r="F11">
            <v>15079</v>
          </cell>
        </row>
        <row r="12">
          <cell r="A12">
            <v>4.5</v>
          </cell>
          <cell r="B12">
            <v>2.125</v>
          </cell>
          <cell r="C12">
            <v>2.2650000000000001</v>
          </cell>
          <cell r="D12">
            <v>414360.00000000006</v>
          </cell>
          <cell r="E12">
            <v>439761.60000000009</v>
          </cell>
          <cell r="F12">
            <v>15937</v>
          </cell>
        </row>
        <row r="13">
          <cell r="A13">
            <v>5</v>
          </cell>
          <cell r="B13">
            <v>2.33</v>
          </cell>
          <cell r="C13">
            <v>2.4900000000000002</v>
          </cell>
          <cell r="D13">
            <v>451555.2</v>
          </cell>
          <cell r="E13">
            <v>480585.60000000009</v>
          </cell>
          <cell r="F13">
            <v>17368</v>
          </cell>
        </row>
        <row r="14">
          <cell r="C14" t="str">
            <v xml:space="preserve"> </v>
          </cell>
        </row>
        <row r="15">
          <cell r="A15" t="str">
            <v>Ghi chó:</v>
          </cell>
          <cell r="B15" t="str">
            <v>C«ng nh©n x©y dùng ®­êng tÝnh l­¬ng nhãm II</v>
          </cell>
        </row>
        <row r="16">
          <cell r="B16" t="str">
            <v>C«ng nh©n x©y dùng cÇu TÝnh l­¬ng nhãm III</v>
          </cell>
        </row>
        <row r="17">
          <cell r="B17" t="str">
            <v>TiÒn l­¬ng tèi thiÓu  : 144.000 ®ång/th¸ng (LTT)</v>
          </cell>
        </row>
        <row r="18">
          <cell r="B18" t="str">
            <v>Phô cÊp l­u ®éng : 20% L­¬ng tèi thiÓu</v>
          </cell>
        </row>
        <row r="19">
          <cell r="B19" t="str">
            <v>Phô cÊp kh«ng æn ®Þnh : 10% l­¬ng cÊp bËc</v>
          </cell>
          <cell r="E19" t="str">
            <v>L­¬ng th¸ng = LTT *(1,26 * Kcb +0,2)</v>
          </cell>
        </row>
        <row r="20">
          <cell r="B20" t="str">
            <v>L­¬ng phô : 12% l­¬ng cÊp bËc</v>
          </cell>
        </row>
        <row r="21">
          <cell r="B21" t="str">
            <v>L­¬ng kho¸n 4% l­¬ng cÊp bËc</v>
          </cell>
        </row>
        <row r="22">
          <cell r="B22" t="str">
            <v>L­¬ng ngµy tÝnh 26 c«ng /th¸ng (lµm trßn sè ®Õn ®¬n vÞ ®ång)</v>
          </cell>
        </row>
      </sheetData>
      <sheetData sheetId="8"/>
      <sheetData sheetId="9"/>
      <sheetData sheetId="10"/>
      <sheetData sheetId="1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XL"/>
      <sheetName val="XL"/>
      <sheetName val="PTCT"/>
      <sheetName val="FT"/>
      <sheetName val="VL"/>
      <sheetName val="Cuoc"/>
      <sheetName val="A6"/>
      <sheetName val="KL"/>
      <sheetName val="XL4Poppy"/>
    </sheetNames>
    <sheetDataSet>
      <sheetData sheetId="0"/>
      <sheetData sheetId="1"/>
      <sheetData sheetId="2"/>
      <sheetData sheetId="3"/>
      <sheetData sheetId="4"/>
      <sheetData sheetId="5"/>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TL$-INTER"/>
      <sheetName val="MTL$-TRUNCK-AG"/>
      <sheetName val="MTL$-PRODTANK-UG"/>
      <sheetName val="MTL$-PRODTANK-AG"/>
      <sheetName val="MTL$-JETTY"/>
      <sheetName val="MTL$-TRUNCK-UG"/>
      <sheetName val="XL4Poppy"/>
      <sheetName val="Giao"/>
      <sheetName val="CHIET TINH"/>
      <sheetName val="Bang gia Ca May"/>
      <sheetName val="Bang Gia VL"/>
      <sheetName val="Tong Hop KP"/>
      <sheetName val=" DON GIA"/>
      <sheetName val="CHIET TINH THEO KH.S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kl"/>
      <sheetName val="phan tich vt"/>
      <sheetName val="tong hop VT"/>
      <sheetName val="tong hop kinh phi"/>
      <sheetName val="XL4Poppy"/>
    </sheetNames>
    <sheetDataSet>
      <sheetData sheetId="0"/>
      <sheetData sheetId="1"/>
      <sheetData sheetId="2"/>
      <sheetData sheetId="3"/>
      <sheetData sheetId="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s>
    <sheetDataSet>
      <sheetData sheetId="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PEDESB"/>
      <sheetName val="Section"/>
    </sheetNames>
    <sheetDataSet>
      <sheetData sheetId="0" refreshError="1"/>
      <sheetData sheetId="1" refreshError="1"/>
      <sheetData sheetId="2" refreshError="1">
        <row r="136">
          <cell r="D136">
            <v>0.6332000000000001</v>
          </cell>
        </row>
        <row r="543">
          <cell r="D543">
            <v>98.7</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cau km45"/>
      <sheetName val="TV-Cong Km0-Km16+150m"/>
      <sheetName val="KTKC cau km8+649.78"/>
      <sheetName val="thuy va cau"/>
      <sheetName val="Q2"/>
      <sheetName val="XL4Poppy"/>
      <sheetName val="Chiet tinh dz35"/>
    </sheetNames>
    <sheetDataSet>
      <sheetData sheetId="0"/>
      <sheetData sheetId="1"/>
      <sheetData sheetId="2"/>
      <sheetData sheetId="3"/>
      <sheetData sheetId="4"/>
      <sheetData sheetId="5"/>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phucap"/>
      <sheetName val="nen"/>
      <sheetName val="mat"/>
      <sheetName val="atgt"/>
      <sheetName val="cong"/>
      <sheetName val="vua"/>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tong hop"/>
      <sheetName val="phan tich DG"/>
      <sheetName val="gia vat lieu"/>
      <sheetName val="gia xe may"/>
      <sheetName val="gia nhan cong"/>
      <sheetName val="'pmb"/>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hiTiet"/>
      <sheetName val="Don-Gia"/>
      <sheetName val="Nhan-cong"/>
      <sheetName val="May"/>
      <sheetName val="VatLieu"/>
      <sheetName val="Thanh-Toan"/>
      <sheetName val="KLCong"/>
      <sheetName val="Sheet12"/>
      <sheetName val="Sheet13"/>
      <sheetName val="Sheet14"/>
      <sheetName val="Sheet15"/>
      <sheetName val="Sheet16"/>
      <sheetName val="tkkt-ql38-1-g-2"/>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pt0-1"/>
      <sheetName val="kp0-1"/>
      <sheetName val="0-1"/>
      <sheetName val="pt2-3"/>
      <sheetName val="thkp2-3"/>
      <sheetName val="clvl"/>
      <sheetName val="2-3"/>
      <sheetName val="cl1-2"/>
      <sheetName val="thkp1-2"/>
      <sheetName val="clvl1-2"/>
      <sheetName val="1-2"/>
      <sheetName val="C.t)êt C.ty"/>
      <sheetName val="["/>
      <sheetName val="Thuc thanh"/>
      <sheetName val="tra-vat-lieu"/>
      <sheetName val="T.HDÔ CN"/>
      <sheetName val="PEDESB"/>
      <sheetName val="CN kho doi"/>
      <sheetName val="CTHTchua TTn?ib?"/>
      <sheetName val="CN2004 N?p TCT"/>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TH_DTXL_luu"/>
      <sheetName val="DCNCII"/>
      <sheetName val="MTO REV.0"/>
      <sheetName val="TN"/>
      <sheetName val="ND"/>
      <sheetName val="MTL$-INTER"/>
      <sheetName val="_x0001_Y_x0004_’_x0001_Y_x0004_“_x0001_Y_x0004_”_x0001_Y_x0004_"/>
      <sheetName val="_x0001_Y_x0004_ž_x0001_Y_x0004_Ÿ_x0001_Y_x0004_ _x0001_Y_x0004_"/>
      <sheetName val="gtxl-duoîe(11m)"/>
      <sheetName val="dtxl-dun"/>
      <sheetName val="chitimc"/>
      <sheetName val="btra"/>
      <sheetName val="DG "/>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1_Y"/>
      <sheetName val="BANGTRA"/>
      <sheetName val="CN Tl￸04"/>
      <sheetName val="t02"/>
      <sheetName val="BaoVe"/>
      <sheetName val="Tr Cay"/>
      <sheetName val="T071"/>
      <sheetName val="TRONG CAY T8 (2)"/>
      <sheetName val="gtxl-euone(11m)"/>
      <sheetName val="T1-05"/>
      <sheetName val="T2-05"/>
      <sheetName val="T3-05"/>
      <sheetName val="T4-05"/>
      <sheetName val="T5-05"/>
      <sheetName val="T6-05"/>
      <sheetName val="T7-05"/>
      <sheetName val="T8-05"/>
      <sheetName val="T9-05"/>
      <sheetName val="T10-05"/>
      <sheetName val="T11-05"/>
      <sheetName val="T12-05"/>
      <sheetName val="giႀ￸nhan cong"/>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Tra_bang"/>
      <sheetName val="_pmb"/>
      <sheetName val="_"/>
      <sheetName val="CTHTchua TTn_ib_"/>
      <sheetName val="CN2004 N_p TCT"/>
      <sheetName val="dtxl-du"/>
      <sheetName val="BaocaoC.noHopC."/>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CN kho ðoi"/>
      <sheetName val="CTHTchýa TTn?ib?"/>
      <sheetName val="_x0001_Y_x0004_?_x0001_Y_x0004__x0001_Y_x0004_ _x0001_Y_x0004_"/>
      <sheetName val="CTHTc(u T*?ib?"/>
      <sheetName val="V@PN"/>
      <sheetName val="thdt"/>
      <sheetName val="ptvl0-1"/>
      <sheetName val="ptvl4-5"/>
      <sheetName val="4-5"/>
      <sheetName val="ptvl3-4"/>
      <sheetName val="3-4"/>
      <sheetName val="ptvl2-3"/>
      <sheetName val="vlcong"/>
      <sheetName val="ptvl1-2"/>
      <sheetName val="nhan cong"/>
      <sheetName val="_x0004_™_x0001_Y_x0004_š_x0001_Y_x0004_›_x0001_Y_x0004_œ_x0001_"/>
      <sheetName val="dtxl-du?n?"/>
      <sheetName val="KLDG_x0014_T&lt;120% (2)"/>
      <sheetName val="_x0018_XXXXXX0"/>
      <sheetName val="N/ Ca.N"/>
      <sheetName val="CTHTchưa TTn᳙ibộ"/>
      <sheetName val="ATM"/>
      <sheetName val="BCA"/>
      <sheetName val="Anca"/>
      <sheetName val="TT Luong"/>
      <sheetName val="TTATM"/>
      <sheetName val="Duyet"/>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TSO_CHUNG"/>
      <sheetName val="ctTBA"/>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THTchýa TTn_ib_"/>
      <sheetName val="CN Tl?04"/>
      <sheetName val="1-2냼η_x0004_钌έ"/>
      <sheetName val="_x0004_½_x0001_Y_x0004_¾_x0001_Y_x0004_¿_x0001_Y_x0004_À_x0001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CTHTc(u"/>
      <sheetName val="N_ Ca.N"/>
      <sheetName val="CTHTc(u? ?T*?ib?"/>
      <sheetName val="_x0001_Y?_x0004_?Â_x0001_Y?_x0004_?Ã_x0001_Y?_x0004_?Ä_x0001_Y?_x0004_?Å_x0001_Y?_x0004_?Æ_x0001_"/>
      <sheetName val="DTCTtÑuy"/>
      <sheetName val="VapLieu"/>
      <sheetName val="_x0001_Y__x0004____’_x0001_Y__x0004____“_x0001_Y__x0004____”_x0001_Y__x0004____"/>
      <sheetName val="_x0001_Y__x0004____ž_x0001_Y__x0004____Ÿ_x0001_Y__x0004____ _x0001_Y__x0004____"/>
      <sheetName val="Box-Girder"/>
      <sheetName val="Truot_nen"/>
      <sheetName val="뉃Tchưa TTnộibộ"/>
      <sheetName val="_x0001_Y?_x0004_????_x0001_Y?_x0004_???_x0001_Y?_x0004_??? _x0001_Y?_x0004_???"/>
      <sheetName val="7_x0010_000000"/>
      <sheetName val="Shmet2"/>
      <sheetName val="\.HopCNo"/>
      <sheetName val="T_HDÔ_CN"/>
      <sheetName val="_x0001_Y__x0004______x0001_Y__x0004_____x0001_Y__x0004____ _x0001_Y__x0004____"/>
      <sheetName val="CTHTc(u_ _T__ib_"/>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ong KLBS"/>
      <sheetName val="Tien do thi²g"/>
      <sheetName val="tkku-ql38-1-g-2"/>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CN_kho_doi"/>
      <sheetName val="CTHTchua_TTn?ib?"/>
      <sheetName val="CN2004_N?p_TCT"/>
      <sheetName val="_x0001_Y_x0004_?_x0001_Y_x0004_Ÿ_x0001_Y_x0004_ _x0001_Y_x0004_"/>
      <sheetName val="Y’Y“Y”Y•Y–Y—Y˜Y™YšY›Yœ"/>
      <sheetName val="YžYŸY Y¡Y¢Y£Y¤Y¥Y¦Y§Y¨"/>
      <sheetName val="_x0004_?™_x0001_Y?_x0004_?š_x0001_Y?_x0004_?›_x0001_Y?_x0004_?œ_x0001_"/>
      <sheetName val="_x0001_Y?_x0004_????_x0001_Y?_x0004_???Ÿ_x0001_Y?_x0004_??? _x0001_Y?_x0004_???"/>
      <sheetName val="MTO REV.2(ARMOR)"/>
      <sheetName val="1-2???????????냼η?_x0004_??????钌έ?????"/>
      <sheetName val="Dữ liệu"/>
      <sheetName val="Khối lượng"/>
      <sheetName val="Dự toán"/>
      <sheetName val="Vật tư"/>
      <sheetName val="Phân tích"/>
      <sheetName val="&lt;Phân tích&gt;"/>
      <sheetName val="Kinh phí"/>
      <sheetName val="TH_x000d_DTXL-luu"/>
      <sheetName val="CPXD-TT-04-G_x0011_"/>
      <sheetName val="DTCT_x000d_G1"/>
      <sheetName val="heso"/>
      <sheetName val="[tkkt-ql38-1-g-2.xls_gtxl-cau"/>
      <sheetName val="Thuyết minh"/>
      <sheetName val="Bìa HS"/>
      <sheetName val="Tiến độ"/>
      <sheetName val="VL________"/>
      <sheetName val="CN_kho_ðoi"/>
      <sheetName val="Thanh,Toan"/>
      <sheetName val="1-2___________냼η__x0004_______钌έ_____"/>
      <sheetName val="Congty 좤ϭ_x0004_ꃰϭ"/>
      <sheetName val="Sheet03"/>
      <sheetName val="gia x"/>
      <sheetName val="_x0001_Y_x0004_Â_x0001_X_x0004_Ã_x0001_Y_x0004_Ä_x0001_Y_x0004_"/>
      <sheetName val="BTHTchua TTn?ib?"/>
      <sheetName val="TH_x000a_DTXL-luu"/>
      <sheetName val="DTCT_x000a_G1"/>
      <sheetName val="_x0001_Y__x0004__Â_x0001_Y__x0004__Ã_x0001_Y__x0004__Ä_x0001_Y__x0004__Å_x0001_Y__x0004__Æ_x0001_"/>
      <sheetName val="BaocanC.No2"/>
      <sheetName val="t-ql38-1-g-2.xls][??"/>
      <sheetName val="90100000"/>
      <sheetName val="gi??nhan cong"/>
      <sheetName val="CN Tl_04"/>
      <sheetName val="뉃"/>
      <sheetName val="_.HopCNo"/>
      <sheetName val="t-ql38-1-g-2.xls][?????????????"/>
      <sheetName val="_x0001_Y__x0004__’_x0001_Y__x0004__“_x0001_Y__x0004__”_x0001_Y__x0004__•_x0001_Y__x0004__–_x0001_"/>
      <sheetName val="_x0001_Y__x0004__ž_x0001_Y__x0004__Ÿ_x0001_Y__x0004__ _x0001_Y__x0004__¡_x0001_Y__x0004__¢_x0001_"/>
      <sheetName val="1-2??_x0004_??"/>
      <sheetName val="1-2??????????????_x0004_?????????????"/>
      <sheetName val="??Tchua TTn?ib?"/>
      <sheetName val="Congty ??_x0004_??"/>
      <sheetName val="1-2___________??__x0004_______??_____"/>
      <sheetName val="D? li?u"/>
      <sheetName val="Kh?i lu?ng"/>
      <sheetName val="D? toán"/>
      <sheetName val="V?t tu"/>
      <sheetName val="Thuy?t minh"/>
      <sheetName val="Ti?n d?"/>
      <sheetName val="_x0004_"/>
      <sheetName val="Tien do thi²"/>
      <sheetName val="t-ql38-1-g-2.xls]["/>
      <sheetName val="?"/>
      <sheetName val="뉃?Tchưa TTnộibộ"/>
      <sheetName val="_x0004__x0001_Y_x0004__x0001_Y_x0004__x0001_࡙_x0004__x0001_"/>
      <sheetName val="tone hop"/>
      <sheetName val="Soil"/>
      <sheetName val="tra-vau-lieu"/>
      <sheetName val="Tien do thi²??g"/>
      <sheetName val="__x0004____™_x0001_Y__x0004____š_x0001_Y__x0004____›_x0001_Y__x0004____œ_x0001_"/>
      <sheetName val="_x0001_Y__x0004__¶_x0001_Y_x0004__·_x0001_Y__x0004__¸_x0001_Y__x0004__¹_x0001_Y__x0004__º_x0001_Y"/>
      <sheetName val="_x0001_Y__x0004__ª_x0001_Y__x0004__«_x0001_Y__x0004__¬_x0001_Y__x0004__­_x0001_Y_x0004__®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CTHTc(u_ T__ib_"/>
      <sheetName val="CTHTchua_TTn_ib_"/>
      <sheetName val="CN2004_N_p_TCT"/>
      <sheetName val="_x0004__™_x0001_Y__x0004__š_x0001_Y__x0004__›_x0001_Y__x0004__œ_x0001_"/>
      <sheetName val="_x0001_Y__x0004______x0001_Y__x0004____Ÿ_x0001_Y__x0004____ _x0001_Y__x0004____"/>
      <sheetName val="_tkkt-ql38-1-g-2.xls_gtxl-cau"/>
      <sheetName val="_Y_______Y_______Y_______Y____2"/>
      <sheetName val="_Y_______Y_______Y_______Y____3"/>
      <sheetName val="_Y_______Y_______Y_______Y____4"/>
      <sheetName val="_Y_______Y_______Y_______Y____5"/>
      <sheetName val="_Y_______Y_______Y_______Y____6"/>
      <sheetName val="_Y_______Y_______Y_______Y____7"/>
      <sheetName val="_Y_______Y_______Y_______Y____8"/>
      <sheetName val="_Y_______Y_______Y_______Y____9"/>
      <sheetName val="_Y_______Y_______Y_______Y___10"/>
      <sheetName val="_Y_______Y_______Y_______Y___11"/>
      <sheetName val="1_2___________________________2"/>
      <sheetName val="1_2___________________________3"/>
      <sheetName val="BTHTchua TTn_ib_"/>
      <sheetName val="_x0004__x0001_Y_x0004_?_x0001_Y_x0004__x0001_Y_x0004__x0001_"/>
      <sheetName val="gi__nhan cong"/>
      <sheetName val="CTHTchýa_TTn?ib?"/>
      <sheetName val="VL?"/>
      <sheetName val="_x0001_Y?_x0004_??_x0001_Y?_x0004_?_x0001_Y?_x0004_? _x0001_Y?_x0004_?"/>
      <sheetName val="?_x0004_???½_x0001_Y?_x0004_???¾_x0001_Y?_x0004_??¿_x0001_Y?_x0004_???À_x0001_"/>
      <sheetName val="1-2냼η_x0004_钌έ넬η_x0016_[tkkt-ql38-1-"/>
      <sheetName val="ptvt"/>
      <sheetName val="MTO_REV_0"/>
      <sheetName val="YYY"/>
      <sheetName val="¥Y¦Y§Y¨"/>
      <sheetName val="±Y²Y³Y´"/>
      <sheetName val="½Y¾Y¿YÀ"/>
      <sheetName val="ÉYÊYËYÌ"/>
      <sheetName val="????Y????Y????Y????"/>
      <sheetName val="????¥Y????¦Y????§Y????¨"/>
      <sheetName val="????±Y????²Y????³Y????´"/>
      <sheetName val="????½Y????¾Y????¿Y????À"/>
      <sheetName val="BAOGTRA"/>
      <sheetName val="gia x?????"/>
      <sheetName val="Confi"/>
      <sheetName val="1-2냼η_x0004_钌έ넬η홐䛀ìᤅⱜ翶_x0005_嚅ì"/>
      <sheetName val="????ÉY????ÊY????ËY????Ì"/>
      <sheetName val="Y"/>
      <sheetName val="KLDGT&lt;120%_(2)"/>
      <sheetName val="XXXXXX0"/>
      <sheetName val="N/_Ca_N"/>
      <sheetName val="CTHTchưa_TTn᳙ibộ"/>
      <sheetName val="Y’Y“Y”Y"/>
      <sheetName val="YžYŸY Y"/>
      <sheetName val="YªY«Y¬Y"/>
      <sheetName val="_x0004__x0001_Y_x0004__x0001_Y_x0004_灩Ῐ뷹Ԁ섙Ԁ"/>
      <sheetName val="VB"/>
      <sheetName val="V"/>
      <sheetName val="_x0001_Y__x0004____?_x0001_Y__x0004_____x0001_Y__x0004____ _x0001_Y__x0004____"/>
      <sheetName val="t-ql38-1-g-2.xls__"/>
      <sheetName val="1-2냼η_x0004_钌έ넬η蠀짿㤁趄䐀蘲렂胻렔胺㓼㠐"/>
      <sheetName val="1-2냼η_x0004_钌έ넬η蠀ꇿ㤁斄䐀䄲 ῕怒΅ㅗ頒"/>
      <sheetName val="1-2냼η_x0004_钌έ넬η蠀﫿㤁뺄_xdc00_頱⠂眂ꠛ眆ࠛ切ᠢ"/>
      <sheetName val="뉃?Tchưa 洁䎦᥊損"/>
      <sheetName val="뉃?Tchưa 洁Ầ栀첧搉"/>
      <sheetName val="뉃?Tchưa ⴁᝆv廪洁㲦"/>
      <sheetName val="뉃?Tchưa 浐ⶦ_x0001_瑲搈"/>
      <sheetName val="뉃?Tchưa _x0001_쀀損䔞簀"/>
      <sheetName val="뉃?Tchưa ⴁ荆u෪洂"/>
      <sheetName val="뉃?Tchưa ⴀ灆u￪洁_xdda6_"/>
      <sheetName val="뉃?Tchưa 洀↦_x0001_祠搋"/>
      <sheetName val="뉃?Tchưa P　搊⌞谀"/>
      <sheetName val="뉃?Tchưa ⵈ뽆w峪洂㪦_x0001_"/>
      <sheetName val="뉃?Tchưa ⴁ籆u㧪洂ឦ_x0001_"/>
      <sheetName val="뉃?Tchưa ⵐ뭆u䛪洁⒦"/>
      <sheetName val="_x0004_?¥_x0001_Y?_x0004_?¦_x0001_Y?_x0004_?§_x0001_Y?_x0004_?¨"/>
      <sheetName val="뉃?Tchưa搀묢砀쯩렏쯢ꠏﴇ"/>
      <sheetName val="뉃?Tchưa TTnộib"/>
      <sheetName val="1-2냼η_x0004_钌έ넬η蠀_xd9ff_㤁鶄䐀䤲适㰷這㱆栙렑"/>
      <sheetName val="1-2냼η_x0004_钌έ넬η蠂埿㤁ᮄ䐀ᴲဂ稹퀙稽_x0019_␀؁"/>
      <sheetName val="1-2냼η_x0004_钌έ넬ηN蠀哿㤁ᢄ䰀ᬲꀂὢ适鏆䠓砄젏"/>
      <sheetName val="1-2냼η_x0004_钌έ넬η_x0001_蠀棿㤁Ⲅᰀᘲ쀂ዲ_x0016_ዷ젖䀄頞"/>
      <sheetName val="1-2냼η_x0004_钌έ넬η蠀⣿㤂䐀Ꜳ瀀㏐瀒㏒_x0012_搀轅؀"/>
      <sheetName val="1-2냼η_x0004_钌έ넬ηḢꠂ펮逑_x0011_鰀؁ఀ送"/>
      <sheetName val="1-2냼η_x0004_钌έ넬η蠀壿㤁ᲄ䐀ല倂⋰倢⊯턼"/>
      <sheetName val="1-2냼η_x0004_钌έ넬η蠀﷿㤁솄䐀耲䀀ꆥ耝ꆦ퀝砏"/>
      <sheetName val="_x0001_Y__x0004__’_x0001_Y__x0004__“_x0001_Y__x0004__”_x0001_Y__x0004__Ԁꐀᦶ⨀￡"/>
      <sheetName val="_x0001_Y__x0004__’_x0001_Y__x0004__“_x0001_Y__x0004__”_x0001_Y__x0004__Ԁꐀᦶ㸀ꦑ"/>
      <sheetName val="_x0001_Y__x0004__’_x0001_Y__x0004__“_x0001_Y__x0004__”_x0001_Y__x0004__Ցꐀᦶ娀欴"/>
      <sheetName val="TH DTXL-luu"/>
      <sheetName val="DTCT G1"/>
      <sheetName val="1-2냼η_x0004_钌έ넬η鑎怤_x0002_귣쀘귥砘䐆ᰞᮐ؂谀ᮄဂ"/>
      <sheetName val="VL_______"/>
      <sheetName val="VL________x0010_"/>
      <sheetName val="Thuyế׃】貰"/>
      <sheetName val="Thuyế׃】ᦠ"/>
      <sheetName val="[tkkt-ql38-1-g-2.xls]N/ Ca.N"/>
      <sheetName val="[tkkt-ql38-1-g-2.xls]\.HopCNo"/>
      <sheetName val="tra-vau-lie"/>
      <sheetName val="0000000000"/>
      <sheetName val="1000000000"/>
      <sheetName val="2000000000"/>
      <sheetName val="3000000000"/>
      <sheetName val="_x0001_YDª_x0001_Y_x0004_«_x0001_Y_x0004_¬_x0001_Y_x0004_"/>
      <sheetName val="gtrinh"/>
      <sheetName val="[tkkt-ql38-1-g-2.xls_gtxl-ca"/>
      <sheetName val="Y¶Y·Y¸Y"/>
      <sheetName val="YÂYÃYÄY"/>
      <sheetName val="BaocaoC_noHopC_"/>
      <sheetName val="CTHTc(u_T*?ib?"/>
      <sheetName val="YYYYY"/>
      <sheetName val="YYY Y¡Y¢"/>
      <sheetName val="YªY«Y¬Y­Y®"/>
      <sheetName val="_x0001_Y?_x0004_???_x0001_Y?_x0004_???_x0001_Y?_x0004_???_x0001_࡙?_x0004_???"/>
      <sheetName val="[tkkt-ql38-1-g-2.xls][tkkt-ql38"/>
      <sheetName val="tong_hop1"/>
      <sheetName val="phan_tich_DG1"/>
      <sheetName val="TH_DTXL-luu"/>
      <sheetName val="DTCT_G1"/>
      <sheetName val="1-2냼η_x0004_钌έ넬η_x0016_[tkkt-ql3ꙭŎ"/>
      <sheetName val="_x005f_x0001_Y"/>
      <sheetName val="_x005f_x0001_Y__x005f_x0004_____x005f_x0001_Y__x"/>
      <sheetName val="_x005f_x0001_Y__x005f_x0004_____x005f_x0001_Y__x"/>
      <sheetName val="_x005f_x0001_Y__x005f_x0004____ª_x005f_x0001_Y__x"/>
      <sheetName val="_x005f_x0001_Y__x005f_x0004____¶_x005f_x0001_Y__x"/>
      <sheetName val="_x005f_x0001_Y__x005f_x0004____Â_x005f_x0001_Y__x"/>
      <sheetName val="__x005f_x0004_____x005f_x0001_Y__x005f_x0004____"/>
      <sheetName val="__x005f_x0004____¥_x005f_x0001_Y__x005f_x0004____"/>
      <sheetName val="__x005f_x0004____±_x005f_x0001_Y__x005f_x0004____"/>
      <sheetName val="__x005f_x0004____½_x005f_x0001_Y__x005f_x0004____"/>
      <sheetName val="__x005f_x0004____É_x005f_x0001_Y__x005f_x0004____"/>
      <sheetName val="Gia"/>
      <sheetName val="_x0001_Y?_x0004_???Â_x0001_X?_x0004_???Ã_x0001_Y?_x0004_???Ä_x0001_Y?_x0004_???"/>
      <sheetName val="Y_x0004_"/>
      <sheetName val="_x001f_"/>
      <sheetName val="捭_x0010_䌀䡔捔用 吀㼪扩ἿĀ_x0001_Y"/>
      <sheetName val="ﵨ⁡呔㽮扩ਿ"/>
      <sheetName val="_x0001_Y__x0004__Â_x0001_Y__x0004__Ã_x0001_Y__x0004__Ä_x0001_Y__x0004__Å_x0001_Y__x0004__Æ_x0005_"/>
      <sheetName val="Congty?????????? ?좤ϭ?_x0004_??????ꃰϭ"/>
      <sheetName val="Congty_x0000__x0000__x0000__x0000__x0000__x0000__x0000__x0000__x0000__x0000__x0009__x0000_좤ϭ_x0000__x0004__x0000__x0000__x0000__x0000__x0000__x0000_ꃰϭ"/>
      <sheetName val="Congty_x0000__x0000__x0000__x0000__x0000__x0000__x0000__x0000__x0000__x0000__x0009__x0000_??_x0000__x0004__x0000__x0000__x0000__x0000__x0000__x0000_??"/>
      <sheetName val="Congty??????????_x0009_?좤ϭ?_x0004_??????ꃰϭ"/>
      <sheetName val="LEGEND"/>
      <sheetName val="CTHTchýa_TTn_ib_"/>
      <sheetName val="_x0004__x0001_Y_x0004__x0001_Y_x0004__x0001_Y_x0004__x0005_"/>
      <sheetName val="Khối lưcԀ"/>
      <sheetName val="Dữ 倳鋞䤑"/>
      <sheetName val="Dữ ဳ⿱̐"/>
      <sheetName val="Dữ 逳濪暶"/>
      <sheetName val="Dữ 3濯도"/>
      <sheetName val="cone"/>
      <sheetName val="VL________x0005_"/>
      <sheetName val="Thuyế޹⽌_x0005_"/>
      <sheetName val="dࡴoan"/>
      <sheetName val="Thuyế׃】"/>
      <sheetName val="Thuyế޹⽌_x0005_"/>
      <sheetName val="CHITIET VL-NC-TT-3p"/>
      <sheetName val="KLDGDT&lt;120%"/>
      <sheetName val="_Y_______Y_______Y_______Y___12"/>
      <sheetName val="_Y_______Y_______Y_______Y___13"/>
      <sheetName val="_Y_______Y_______Y_______Y___14"/>
      <sheetName val="_Y_______Y_______Y_______Y___15"/>
      <sheetName val="_Y_______Y_______Y_______Y___16"/>
      <sheetName val="_Y_______Y_______Y_______Y___17"/>
      <sheetName val="_Y_______Y_______Y_______Y___18"/>
      <sheetName val="_Y_______Y_______Y_______Y___19"/>
      <sheetName val="_Y_______Y_______Y_______Y___20"/>
      <sheetName val="_Y_______Y_______Y_______Y___21"/>
      <sheetName val="1_2___________________________4"/>
      <sheetName val="1_2___________________________5"/>
      <sheetName val="뉃?Tchưa Ք_x0000_缀_x0000__x0000__x0000_帀"/>
      <sheetName val="_x0001_Y?_x0004_?ž_x0001_Y?_x0004_?Ÿ_x0001_Y?_x0004_? _x0001_Y?_x0004_?¡_x0001_Y?_x0004__x0000__x0000_譠"/>
    </sheetNames>
    <sheetDataSet>
      <sheetData sheetId="0" refreshError="1">
        <row r="59">
          <cell r="Q59">
            <v>2000</v>
          </cell>
        </row>
        <row r="63">
          <cell r="Q63">
            <v>3500</v>
          </cell>
        </row>
        <row r="67">
          <cell r="Q67">
            <v>7270</v>
          </cell>
        </row>
        <row r="69">
          <cell r="Q69">
            <v>60000</v>
          </cell>
        </row>
      </sheetData>
      <sheetData sheetId="1"/>
      <sheetData sheetId="2"/>
      <sheetData sheetId="3"/>
      <sheetData sheetId="4">
        <row r="59">
          <cell r="Q59">
            <v>2000</v>
          </cell>
        </row>
      </sheetData>
      <sheetData sheetId="5">
        <row r="59">
          <cell r="Q59">
            <v>2000</v>
          </cell>
        </row>
      </sheetData>
      <sheetData sheetId="6">
        <row r="59">
          <cell r="Q59">
            <v>2000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sheetData sheetId="328" refreshError="1"/>
      <sheetData sheetId="329" refreshError="1"/>
      <sheetData sheetId="330" refreshError="1"/>
      <sheetData sheetId="331" refreshError="1"/>
      <sheetData sheetId="332"/>
      <sheetData sheetId="333"/>
      <sheetData sheetId="334" refreshError="1"/>
      <sheetData sheetId="335"/>
      <sheetData sheetId="336"/>
      <sheetData sheetId="337" refreshError="1"/>
      <sheetData sheetId="338" refreshError="1"/>
      <sheetData sheetId="339" refreshError="1"/>
      <sheetData sheetId="340"/>
      <sheetData sheetId="341"/>
      <sheetData sheetId="342"/>
      <sheetData sheetId="343"/>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sheetData sheetId="486"/>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refreshError="1"/>
      <sheetData sheetId="542" refreshError="1"/>
      <sheetData sheetId="543" refreshError="1"/>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sheetData sheetId="574" refreshError="1"/>
      <sheetData sheetId="575"/>
      <sheetData sheetId="576" refreshError="1"/>
      <sheetData sheetId="577" refreshError="1"/>
      <sheetData sheetId="578"/>
      <sheetData sheetId="579" refreshError="1"/>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brief"/>
      <sheetName val="Revenue"/>
      <sheetName val="Compensate"/>
      <sheetName val="Speacial-Award"/>
      <sheetName val="Division-Award"/>
      <sheetName val="ImExport-Award"/>
      <sheetName val="Agriculture"/>
      <sheetName val="Statisti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sheetName val="CEO format"/>
      <sheetName val="Operating"/>
      <sheetName val="BudgetData"/>
      <sheetName val="Act-For 2005"/>
      <sheetName val="Main"/>
    </sheetNames>
    <sheetDataSet>
      <sheetData sheetId="0" refreshError="1"/>
      <sheetData sheetId="1" refreshError="1"/>
      <sheetData sheetId="2" refreshError="1"/>
      <sheetData sheetId="3" refreshError="1">
        <row r="2">
          <cell r="D2">
            <v>3672000</v>
          </cell>
          <cell r="E2">
            <v>3672000</v>
          </cell>
          <cell r="F2">
            <v>3672000</v>
          </cell>
          <cell r="G2">
            <v>3672000</v>
          </cell>
          <cell r="I2">
            <v>3672000</v>
          </cell>
          <cell r="J2">
            <v>4813333.333333333</v>
          </cell>
          <cell r="K2">
            <v>4813333.333333333</v>
          </cell>
          <cell r="L2">
            <v>4813333.333333333</v>
          </cell>
          <cell r="M2">
            <v>4813333.333333333</v>
          </cell>
          <cell r="N2">
            <v>4813333.333333333</v>
          </cell>
          <cell r="O2">
            <v>4813333.333333333</v>
          </cell>
        </row>
        <row r="3">
          <cell r="D3">
            <v>2950000</v>
          </cell>
          <cell r="E3">
            <v>2950000</v>
          </cell>
          <cell r="F3">
            <v>2950000</v>
          </cell>
          <cell r="G3">
            <v>2950000</v>
          </cell>
          <cell r="I3">
            <v>2950000</v>
          </cell>
          <cell r="J3">
            <v>3350000</v>
          </cell>
          <cell r="K3">
            <v>3350000</v>
          </cell>
          <cell r="L3">
            <v>3350000</v>
          </cell>
          <cell r="M3">
            <v>3350000</v>
          </cell>
          <cell r="N3">
            <v>3350000</v>
          </cell>
          <cell r="O3">
            <v>3350000</v>
          </cell>
        </row>
        <row r="4">
          <cell r="D4">
            <v>11800000</v>
          </cell>
          <cell r="E4">
            <v>11800000</v>
          </cell>
          <cell r="F4">
            <v>11800000</v>
          </cell>
          <cell r="G4">
            <v>11800000</v>
          </cell>
          <cell r="I4">
            <v>11800000</v>
          </cell>
          <cell r="J4">
            <v>13400000</v>
          </cell>
          <cell r="K4">
            <v>13400000</v>
          </cell>
          <cell r="L4">
            <v>13400000</v>
          </cell>
          <cell r="M4">
            <v>13400000</v>
          </cell>
          <cell r="N4">
            <v>13400000</v>
          </cell>
          <cell r="O4">
            <v>13400000</v>
          </cell>
        </row>
        <row r="5">
          <cell r="D5">
            <v>1200000</v>
          </cell>
          <cell r="E5">
            <v>1400000</v>
          </cell>
          <cell r="F5">
            <v>1625000</v>
          </cell>
          <cell r="G5">
            <v>1625000</v>
          </cell>
          <cell r="I5">
            <v>1625000</v>
          </cell>
          <cell r="J5">
            <v>1425000</v>
          </cell>
          <cell r="K5">
            <v>1425000</v>
          </cell>
          <cell r="L5">
            <v>1425000</v>
          </cell>
          <cell r="M5">
            <v>1425000</v>
          </cell>
          <cell r="N5">
            <v>1425000</v>
          </cell>
          <cell r="O5">
            <v>1425000</v>
          </cell>
        </row>
        <row r="6">
          <cell r="D6">
            <v>4800000</v>
          </cell>
          <cell r="E6">
            <v>5600000</v>
          </cell>
          <cell r="F6">
            <v>6500000</v>
          </cell>
          <cell r="G6">
            <v>6500000</v>
          </cell>
          <cell r="I6">
            <v>6500000</v>
          </cell>
          <cell r="J6">
            <v>5700000</v>
          </cell>
          <cell r="K6">
            <v>5700000</v>
          </cell>
          <cell r="L6">
            <v>5700000</v>
          </cell>
          <cell r="M6">
            <v>5700000</v>
          </cell>
          <cell r="N6">
            <v>5700000</v>
          </cell>
          <cell r="O6">
            <v>5700000</v>
          </cell>
        </row>
        <row r="7">
          <cell r="D7">
            <v>4500000</v>
          </cell>
          <cell r="E7">
            <v>4500000</v>
          </cell>
          <cell r="F7">
            <v>4500000</v>
          </cell>
          <cell r="G7">
            <v>4500000</v>
          </cell>
          <cell r="I7">
            <v>4500000</v>
          </cell>
          <cell r="J7">
            <v>4500000</v>
          </cell>
          <cell r="K7">
            <v>4500000</v>
          </cell>
          <cell r="L7">
            <v>4500000</v>
          </cell>
          <cell r="M7">
            <v>4500000</v>
          </cell>
          <cell r="N7">
            <v>4500000</v>
          </cell>
          <cell r="O7">
            <v>4500000</v>
          </cell>
        </row>
        <row r="8">
          <cell r="D8">
            <v>3000000</v>
          </cell>
          <cell r="E8">
            <v>3000000</v>
          </cell>
          <cell r="F8">
            <v>3000000</v>
          </cell>
          <cell r="G8">
            <v>3000000</v>
          </cell>
          <cell r="I8">
            <v>3000000</v>
          </cell>
          <cell r="J8">
            <v>3000000</v>
          </cell>
          <cell r="K8">
            <v>3000000</v>
          </cell>
          <cell r="L8">
            <v>3000000</v>
          </cell>
          <cell r="M8">
            <v>3000000</v>
          </cell>
          <cell r="N8">
            <v>3000000</v>
          </cell>
          <cell r="O8">
            <v>3000000</v>
          </cell>
        </row>
        <row r="9">
          <cell r="D9">
            <v>1000000</v>
          </cell>
          <cell r="E9">
            <v>1000000</v>
          </cell>
          <cell r="F9">
            <v>1000000</v>
          </cell>
          <cell r="G9">
            <v>1000000</v>
          </cell>
          <cell r="I9">
            <v>1000000</v>
          </cell>
          <cell r="J9">
            <v>1000000</v>
          </cell>
          <cell r="K9">
            <v>1000000</v>
          </cell>
          <cell r="L9">
            <v>1000000</v>
          </cell>
          <cell r="M9">
            <v>1000000</v>
          </cell>
          <cell r="N9">
            <v>1000000</v>
          </cell>
          <cell r="O9">
            <v>1000000</v>
          </cell>
        </row>
        <row r="10">
          <cell r="D10">
            <v>15500000</v>
          </cell>
          <cell r="E10">
            <v>15500000</v>
          </cell>
          <cell r="F10">
            <v>15500000</v>
          </cell>
          <cell r="G10">
            <v>15500000</v>
          </cell>
          <cell r="I10">
            <v>15500000</v>
          </cell>
          <cell r="J10">
            <v>15500000</v>
          </cell>
          <cell r="K10">
            <v>15500000</v>
          </cell>
          <cell r="L10">
            <v>15500000</v>
          </cell>
          <cell r="M10">
            <v>15500000</v>
          </cell>
          <cell r="N10">
            <v>15500000</v>
          </cell>
          <cell r="O10">
            <v>15500000</v>
          </cell>
        </row>
        <row r="11">
          <cell r="D11">
            <v>7500000</v>
          </cell>
          <cell r="E11">
            <v>7500000</v>
          </cell>
          <cell r="F11">
            <v>7500000</v>
          </cell>
          <cell r="G11">
            <v>7500000</v>
          </cell>
          <cell r="I11">
            <v>7500000</v>
          </cell>
          <cell r="J11">
            <v>7500000</v>
          </cell>
          <cell r="K11">
            <v>7500000</v>
          </cell>
          <cell r="L11">
            <v>7500000</v>
          </cell>
          <cell r="M11">
            <v>7500000</v>
          </cell>
          <cell r="N11">
            <v>7500000</v>
          </cell>
          <cell r="O11">
            <v>7500000</v>
          </cell>
        </row>
        <row r="12">
          <cell r="D12">
            <v>12000000</v>
          </cell>
          <cell r="E12">
            <v>12000000</v>
          </cell>
          <cell r="F12">
            <v>12000000</v>
          </cell>
          <cell r="G12">
            <v>12000000</v>
          </cell>
          <cell r="I12">
            <v>12000000</v>
          </cell>
          <cell r="J12">
            <v>12000000</v>
          </cell>
          <cell r="K12">
            <v>12000000</v>
          </cell>
          <cell r="L12">
            <v>12000000</v>
          </cell>
          <cell r="M12">
            <v>12000000</v>
          </cell>
          <cell r="N12">
            <v>12000000</v>
          </cell>
          <cell r="O12">
            <v>12000000</v>
          </cell>
        </row>
        <row r="13">
          <cell r="D13">
            <v>14000000</v>
          </cell>
          <cell r="E13">
            <v>14000000</v>
          </cell>
          <cell r="F13">
            <v>14000000</v>
          </cell>
          <cell r="G13">
            <v>14000000</v>
          </cell>
          <cell r="I13">
            <v>14000000</v>
          </cell>
          <cell r="J13">
            <v>14000000</v>
          </cell>
          <cell r="K13">
            <v>14000000</v>
          </cell>
          <cell r="L13">
            <v>14000000</v>
          </cell>
          <cell r="M13">
            <v>14000000</v>
          </cell>
          <cell r="N13">
            <v>14000000</v>
          </cell>
          <cell r="O13">
            <v>14000000</v>
          </cell>
        </row>
        <row r="14">
          <cell r="D14">
            <v>6000000</v>
          </cell>
          <cell r="E14">
            <v>6000000</v>
          </cell>
          <cell r="F14">
            <v>6000000</v>
          </cell>
          <cell r="G14">
            <v>6000000</v>
          </cell>
          <cell r="I14">
            <v>6000000</v>
          </cell>
          <cell r="J14">
            <v>6000000</v>
          </cell>
          <cell r="K14">
            <v>6000000</v>
          </cell>
          <cell r="L14">
            <v>6000000</v>
          </cell>
          <cell r="M14">
            <v>6000000</v>
          </cell>
          <cell r="N14">
            <v>6000000</v>
          </cell>
          <cell r="O14">
            <v>6000000</v>
          </cell>
        </row>
        <row r="15">
          <cell r="D15">
            <v>12000000</v>
          </cell>
          <cell r="E15">
            <v>12000000</v>
          </cell>
          <cell r="F15">
            <v>12000000</v>
          </cell>
          <cell r="G15">
            <v>12000000</v>
          </cell>
          <cell r="I15">
            <v>12000000</v>
          </cell>
          <cell r="J15">
            <v>12000000</v>
          </cell>
          <cell r="K15">
            <v>12000000</v>
          </cell>
          <cell r="L15">
            <v>12000000</v>
          </cell>
          <cell r="M15">
            <v>12000000</v>
          </cell>
          <cell r="N15">
            <v>12000000</v>
          </cell>
          <cell r="O15">
            <v>12000000</v>
          </cell>
        </row>
        <row r="16">
          <cell r="D16">
            <v>10800000</v>
          </cell>
          <cell r="E16">
            <v>10800000</v>
          </cell>
          <cell r="F16">
            <v>10800000</v>
          </cell>
          <cell r="G16">
            <v>10800000</v>
          </cell>
          <cell r="I16">
            <v>10800000</v>
          </cell>
          <cell r="J16">
            <v>10800000</v>
          </cell>
          <cell r="K16">
            <v>10800000</v>
          </cell>
          <cell r="L16">
            <v>10800000</v>
          </cell>
          <cell r="M16">
            <v>10800000</v>
          </cell>
          <cell r="N16">
            <v>10800000</v>
          </cell>
          <cell r="O16">
            <v>10800000</v>
          </cell>
        </row>
        <row r="17">
          <cell r="D17">
            <v>14000000</v>
          </cell>
          <cell r="E17">
            <v>14000000</v>
          </cell>
          <cell r="F17">
            <v>14000000</v>
          </cell>
          <cell r="G17">
            <v>14000000</v>
          </cell>
          <cell r="I17">
            <v>14000000</v>
          </cell>
          <cell r="J17">
            <v>14000000</v>
          </cell>
          <cell r="K17">
            <v>14000000</v>
          </cell>
          <cell r="L17">
            <v>14000000</v>
          </cell>
          <cell r="M17">
            <v>14000000</v>
          </cell>
          <cell r="N17">
            <v>14000000</v>
          </cell>
          <cell r="O17">
            <v>14000000</v>
          </cell>
        </row>
        <row r="18">
          <cell r="D18">
            <v>1900000</v>
          </cell>
          <cell r="E18">
            <v>1900000</v>
          </cell>
          <cell r="F18">
            <v>1900000</v>
          </cell>
          <cell r="G18">
            <v>1900000</v>
          </cell>
          <cell r="I18">
            <v>1900000</v>
          </cell>
          <cell r="J18">
            <v>1900000</v>
          </cell>
          <cell r="K18">
            <v>1900000</v>
          </cell>
          <cell r="L18">
            <v>1900000</v>
          </cell>
          <cell r="M18">
            <v>1900000</v>
          </cell>
          <cell r="N18">
            <v>1900000</v>
          </cell>
          <cell r="O18">
            <v>1900000</v>
          </cell>
        </row>
        <row r="19">
          <cell r="D19">
            <v>3000000</v>
          </cell>
          <cell r="E19">
            <v>3000000</v>
          </cell>
          <cell r="F19">
            <v>3000000</v>
          </cell>
          <cell r="G19">
            <v>3000000</v>
          </cell>
          <cell r="I19">
            <v>3000000</v>
          </cell>
          <cell r="J19">
            <v>3000000</v>
          </cell>
          <cell r="K19">
            <v>3000000</v>
          </cell>
          <cell r="L19">
            <v>3000000</v>
          </cell>
          <cell r="M19">
            <v>3000000</v>
          </cell>
          <cell r="N19">
            <v>3000000</v>
          </cell>
          <cell r="O19">
            <v>3000000</v>
          </cell>
        </row>
        <row r="20">
          <cell r="D20">
            <v>6000000</v>
          </cell>
          <cell r="E20">
            <v>6000000</v>
          </cell>
          <cell r="F20">
            <v>6000000</v>
          </cell>
          <cell r="G20">
            <v>6000000</v>
          </cell>
          <cell r="I20">
            <v>6000000</v>
          </cell>
          <cell r="J20">
            <v>6000000</v>
          </cell>
          <cell r="K20">
            <v>6000000</v>
          </cell>
          <cell r="L20">
            <v>6000000</v>
          </cell>
          <cell r="M20">
            <v>6000000</v>
          </cell>
          <cell r="N20">
            <v>6000000</v>
          </cell>
          <cell r="O20">
            <v>6000000</v>
          </cell>
        </row>
        <row r="21">
          <cell r="D21">
            <v>157174377</v>
          </cell>
          <cell r="E21">
            <v>157174377</v>
          </cell>
          <cell r="F21">
            <v>157174377</v>
          </cell>
          <cell r="G21">
            <v>157174377</v>
          </cell>
          <cell r="I21">
            <v>157174377</v>
          </cell>
          <cell r="J21">
            <v>157174377</v>
          </cell>
          <cell r="K21">
            <v>157174377</v>
          </cell>
          <cell r="L21">
            <v>157174377</v>
          </cell>
          <cell r="M21">
            <v>157174377</v>
          </cell>
          <cell r="N21">
            <v>157174377</v>
          </cell>
          <cell r="O21">
            <v>157174377</v>
          </cell>
        </row>
        <row r="22">
          <cell r="D22">
            <v>34000000</v>
          </cell>
          <cell r="E22">
            <v>34000000</v>
          </cell>
          <cell r="F22">
            <v>34000000</v>
          </cell>
          <cell r="G22">
            <v>34000000</v>
          </cell>
          <cell r="I22">
            <v>34000000</v>
          </cell>
          <cell r="J22">
            <v>34000000</v>
          </cell>
          <cell r="K22">
            <v>34000000</v>
          </cell>
          <cell r="L22">
            <v>34000000</v>
          </cell>
          <cell r="M22">
            <v>34000000</v>
          </cell>
          <cell r="N22">
            <v>34000000</v>
          </cell>
          <cell r="O22">
            <v>34000000</v>
          </cell>
        </row>
        <row r="23">
          <cell r="D23">
            <v>13000000</v>
          </cell>
          <cell r="E23">
            <v>13000000</v>
          </cell>
          <cell r="F23">
            <v>13000000</v>
          </cell>
          <cell r="G23">
            <v>13000000</v>
          </cell>
          <cell r="I23">
            <v>13000000</v>
          </cell>
          <cell r="J23">
            <v>13000000</v>
          </cell>
          <cell r="K23">
            <v>13000000</v>
          </cell>
          <cell r="L23">
            <v>13000000</v>
          </cell>
          <cell r="M23">
            <v>13000000</v>
          </cell>
          <cell r="N23">
            <v>13000000</v>
          </cell>
          <cell r="O23">
            <v>13000000</v>
          </cell>
        </row>
        <row r="24">
          <cell r="D24">
            <v>2000000</v>
          </cell>
          <cell r="E24">
            <v>2000000</v>
          </cell>
          <cell r="F24">
            <v>2000000</v>
          </cell>
          <cell r="G24">
            <v>2000000</v>
          </cell>
          <cell r="I24">
            <v>2000000</v>
          </cell>
          <cell r="J24">
            <v>2000000</v>
          </cell>
          <cell r="K24">
            <v>2000000</v>
          </cell>
          <cell r="L24">
            <v>2000000</v>
          </cell>
          <cell r="M24">
            <v>2000000</v>
          </cell>
          <cell r="N24">
            <v>2000000</v>
          </cell>
          <cell r="O24">
            <v>2000000</v>
          </cell>
        </row>
        <row r="25">
          <cell r="D25">
            <v>6890000</v>
          </cell>
          <cell r="E25">
            <v>6890000</v>
          </cell>
          <cell r="F25">
            <v>6890000</v>
          </cell>
          <cell r="G25">
            <v>6890000</v>
          </cell>
          <cell r="I25">
            <v>6890000</v>
          </cell>
          <cell r="J25">
            <v>6890000</v>
          </cell>
          <cell r="K25">
            <v>6890000</v>
          </cell>
          <cell r="L25">
            <v>6890000</v>
          </cell>
          <cell r="M25">
            <v>6890000</v>
          </cell>
          <cell r="N25">
            <v>6890000</v>
          </cell>
          <cell r="O25">
            <v>6890000</v>
          </cell>
        </row>
        <row r="26">
          <cell r="D26">
            <v>38700000</v>
          </cell>
          <cell r="E26">
            <v>38700000</v>
          </cell>
          <cell r="F26">
            <v>38700000</v>
          </cell>
          <cell r="G26">
            <v>38700000</v>
          </cell>
          <cell r="I26">
            <v>38700000</v>
          </cell>
          <cell r="J26">
            <v>38700000</v>
          </cell>
          <cell r="K26">
            <v>38700000</v>
          </cell>
          <cell r="L26">
            <v>38700000</v>
          </cell>
          <cell r="M26">
            <v>38700000</v>
          </cell>
          <cell r="N26">
            <v>38700000</v>
          </cell>
          <cell r="O26">
            <v>38700000</v>
          </cell>
        </row>
        <row r="27">
          <cell r="D27">
            <v>9350000</v>
          </cell>
          <cell r="E27">
            <v>9350000</v>
          </cell>
          <cell r="F27">
            <v>9350000</v>
          </cell>
          <cell r="G27">
            <v>9350000</v>
          </cell>
          <cell r="I27">
            <v>9350000</v>
          </cell>
          <cell r="J27">
            <v>9350000</v>
          </cell>
          <cell r="K27">
            <v>9350000</v>
          </cell>
          <cell r="L27">
            <v>9350000</v>
          </cell>
          <cell r="M27">
            <v>9350000</v>
          </cell>
          <cell r="N27">
            <v>9350000</v>
          </cell>
          <cell r="O27">
            <v>9350000</v>
          </cell>
        </row>
        <row r="28">
          <cell r="D28">
            <v>2600000</v>
          </cell>
          <cell r="E28">
            <v>2600000</v>
          </cell>
          <cell r="F28">
            <v>2600000</v>
          </cell>
          <cell r="G28">
            <v>2600000</v>
          </cell>
          <cell r="I28">
            <v>2600000</v>
          </cell>
          <cell r="J28">
            <v>2600000</v>
          </cell>
          <cell r="K28">
            <v>2600000</v>
          </cell>
          <cell r="L28">
            <v>2600000</v>
          </cell>
          <cell r="M28">
            <v>2600000</v>
          </cell>
          <cell r="N28">
            <v>2600000</v>
          </cell>
          <cell r="O28">
            <v>2600000</v>
          </cell>
        </row>
        <row r="29">
          <cell r="D29">
            <v>63579000</v>
          </cell>
          <cell r="E29">
            <v>63579000</v>
          </cell>
          <cell r="F29">
            <v>63579000</v>
          </cell>
          <cell r="G29">
            <v>63579000</v>
          </cell>
          <cell r="I29">
            <v>63579000</v>
          </cell>
          <cell r="J29">
            <v>63579000</v>
          </cell>
          <cell r="K29">
            <v>63579000</v>
          </cell>
          <cell r="L29">
            <v>63579000</v>
          </cell>
          <cell r="M29">
            <v>63579000</v>
          </cell>
          <cell r="N29">
            <v>63579000</v>
          </cell>
          <cell r="O29">
            <v>63579000</v>
          </cell>
        </row>
        <row r="30">
          <cell r="D30">
            <v>29750900</v>
          </cell>
          <cell r="E30">
            <v>29750900</v>
          </cell>
          <cell r="F30">
            <v>29750900</v>
          </cell>
          <cell r="G30">
            <v>29750900</v>
          </cell>
          <cell r="I30">
            <v>29750900</v>
          </cell>
          <cell r="J30">
            <v>29750900</v>
          </cell>
          <cell r="K30">
            <v>29750900</v>
          </cell>
          <cell r="L30">
            <v>29750900</v>
          </cell>
          <cell r="M30">
            <v>29750900</v>
          </cell>
          <cell r="N30">
            <v>29750900</v>
          </cell>
          <cell r="O30">
            <v>29750900</v>
          </cell>
        </row>
        <row r="31">
          <cell r="D31">
            <v>61680400</v>
          </cell>
          <cell r="E31">
            <v>61680400</v>
          </cell>
          <cell r="F31">
            <v>61680400</v>
          </cell>
          <cell r="G31">
            <v>61680400</v>
          </cell>
          <cell r="I31">
            <v>61680400</v>
          </cell>
          <cell r="J31">
            <v>61680400</v>
          </cell>
          <cell r="K31">
            <v>61680400</v>
          </cell>
          <cell r="L31">
            <v>61680400</v>
          </cell>
          <cell r="M31">
            <v>61680400</v>
          </cell>
          <cell r="N31">
            <v>61680400</v>
          </cell>
          <cell r="O31">
            <v>61680400</v>
          </cell>
        </row>
        <row r="32">
          <cell r="D32">
            <v>458700000</v>
          </cell>
          <cell r="E32">
            <v>458700000</v>
          </cell>
          <cell r="F32">
            <v>458700000</v>
          </cell>
          <cell r="G32">
            <v>458700000</v>
          </cell>
          <cell r="I32">
            <v>458700000</v>
          </cell>
          <cell r="J32">
            <v>458700000</v>
          </cell>
          <cell r="K32">
            <v>458700000</v>
          </cell>
          <cell r="L32">
            <v>458700000</v>
          </cell>
          <cell r="M32">
            <v>458700000</v>
          </cell>
          <cell r="N32">
            <v>458700000</v>
          </cell>
          <cell r="O32">
            <v>458700000</v>
          </cell>
        </row>
        <row r="33">
          <cell r="D33">
            <v>50000</v>
          </cell>
          <cell r="E33">
            <v>50000</v>
          </cell>
          <cell r="F33">
            <v>50000</v>
          </cell>
          <cell r="G33">
            <v>50000</v>
          </cell>
          <cell r="I33">
            <v>50000</v>
          </cell>
          <cell r="J33">
            <v>50000</v>
          </cell>
          <cell r="K33">
            <v>50000</v>
          </cell>
          <cell r="L33">
            <v>50000</v>
          </cell>
          <cell r="M33">
            <v>50000</v>
          </cell>
          <cell r="N33">
            <v>50000</v>
          </cell>
          <cell r="O33">
            <v>50000</v>
          </cell>
        </row>
        <row r="34">
          <cell r="D34">
            <v>500000</v>
          </cell>
          <cell r="E34">
            <v>500000</v>
          </cell>
          <cell r="F34">
            <v>500000</v>
          </cell>
          <cell r="G34">
            <v>500000</v>
          </cell>
          <cell r="I34">
            <v>500000</v>
          </cell>
          <cell r="J34">
            <v>500000</v>
          </cell>
          <cell r="K34">
            <v>500000</v>
          </cell>
          <cell r="L34">
            <v>500000</v>
          </cell>
          <cell r="M34">
            <v>500000</v>
          </cell>
          <cell r="N34">
            <v>500000</v>
          </cell>
          <cell r="O34">
            <v>500000</v>
          </cell>
        </row>
        <row r="35">
          <cell r="D35">
            <v>50000</v>
          </cell>
          <cell r="E35">
            <v>50000</v>
          </cell>
          <cell r="F35">
            <v>50000</v>
          </cell>
          <cell r="G35">
            <v>50000</v>
          </cell>
          <cell r="I35">
            <v>50000</v>
          </cell>
          <cell r="J35">
            <v>50000</v>
          </cell>
          <cell r="K35">
            <v>50000</v>
          </cell>
          <cell r="L35">
            <v>50000</v>
          </cell>
          <cell r="M35">
            <v>50000</v>
          </cell>
          <cell r="N35">
            <v>50000</v>
          </cell>
          <cell r="O35">
            <v>50000</v>
          </cell>
        </row>
        <row r="36">
          <cell r="D36">
            <v>300000</v>
          </cell>
          <cell r="E36">
            <v>300000</v>
          </cell>
          <cell r="F36">
            <v>300000</v>
          </cell>
          <cell r="G36">
            <v>300000</v>
          </cell>
          <cell r="I36">
            <v>300000</v>
          </cell>
          <cell r="J36">
            <v>300000</v>
          </cell>
          <cell r="K36">
            <v>300000</v>
          </cell>
          <cell r="L36">
            <v>300000</v>
          </cell>
          <cell r="M36">
            <v>300000</v>
          </cell>
          <cell r="N36">
            <v>300000</v>
          </cell>
          <cell r="O36">
            <v>300000</v>
          </cell>
        </row>
        <row r="37">
          <cell r="D37">
            <v>500000</v>
          </cell>
          <cell r="E37">
            <v>500000</v>
          </cell>
          <cell r="F37">
            <v>500000</v>
          </cell>
          <cell r="G37">
            <v>500000</v>
          </cell>
          <cell r="I37">
            <v>500000</v>
          </cell>
          <cell r="J37">
            <v>500000</v>
          </cell>
          <cell r="K37">
            <v>500000</v>
          </cell>
          <cell r="L37">
            <v>500000</v>
          </cell>
          <cell r="M37">
            <v>500000</v>
          </cell>
          <cell r="N37">
            <v>500000</v>
          </cell>
          <cell r="O37">
            <v>500000</v>
          </cell>
        </row>
        <row r="38">
          <cell r="D38">
            <v>300000</v>
          </cell>
          <cell r="E38">
            <v>300000</v>
          </cell>
          <cell r="F38">
            <v>300000</v>
          </cell>
          <cell r="G38">
            <v>300000</v>
          </cell>
          <cell r="I38">
            <v>300000</v>
          </cell>
          <cell r="J38">
            <v>300000</v>
          </cell>
          <cell r="K38">
            <v>300000</v>
          </cell>
          <cell r="L38">
            <v>300000</v>
          </cell>
          <cell r="M38">
            <v>300000</v>
          </cell>
          <cell r="N38">
            <v>300000</v>
          </cell>
          <cell r="O38">
            <v>300000</v>
          </cell>
        </row>
        <row r="39">
          <cell r="D39">
            <v>4000000</v>
          </cell>
          <cell r="E39">
            <v>4000000</v>
          </cell>
          <cell r="F39">
            <v>4000000</v>
          </cell>
          <cell r="G39">
            <v>4000000</v>
          </cell>
          <cell r="I39">
            <v>4000000</v>
          </cell>
          <cell r="J39">
            <v>4000000</v>
          </cell>
          <cell r="K39">
            <v>4000000</v>
          </cell>
          <cell r="L39">
            <v>4000000</v>
          </cell>
          <cell r="M39">
            <v>4000000</v>
          </cell>
          <cell r="N39">
            <v>4000000</v>
          </cell>
          <cell r="O39">
            <v>4000000</v>
          </cell>
        </row>
        <row r="40">
          <cell r="D40">
            <v>15000000</v>
          </cell>
          <cell r="E40">
            <v>15000000</v>
          </cell>
          <cell r="F40">
            <v>15000000</v>
          </cell>
          <cell r="G40">
            <v>15000000</v>
          </cell>
          <cell r="I40">
            <v>15000000</v>
          </cell>
          <cell r="J40">
            <v>15000000</v>
          </cell>
          <cell r="K40">
            <v>15000000</v>
          </cell>
          <cell r="L40">
            <v>15000000</v>
          </cell>
          <cell r="M40">
            <v>15000000</v>
          </cell>
          <cell r="N40">
            <v>15000000</v>
          </cell>
          <cell r="O40">
            <v>15000000</v>
          </cell>
        </row>
        <row r="41">
          <cell r="D41">
            <v>5000000</v>
          </cell>
          <cell r="E41">
            <v>5000000</v>
          </cell>
          <cell r="F41">
            <v>5000000</v>
          </cell>
          <cell r="G41">
            <v>5000000</v>
          </cell>
          <cell r="I41">
            <v>5000000</v>
          </cell>
          <cell r="J41">
            <v>5000000</v>
          </cell>
          <cell r="K41">
            <v>5000000</v>
          </cell>
          <cell r="L41">
            <v>5000000</v>
          </cell>
          <cell r="M41">
            <v>5000000</v>
          </cell>
          <cell r="N41">
            <v>5000000</v>
          </cell>
          <cell r="O41">
            <v>5000000</v>
          </cell>
        </row>
        <row r="42">
          <cell r="D42">
            <v>9743000</v>
          </cell>
          <cell r="E42">
            <v>9743000</v>
          </cell>
          <cell r="F42">
            <v>9743000</v>
          </cell>
          <cell r="G42">
            <v>9743000</v>
          </cell>
          <cell r="I42">
            <v>9743000</v>
          </cell>
          <cell r="J42">
            <v>9743000</v>
          </cell>
          <cell r="K42">
            <v>9743000</v>
          </cell>
          <cell r="L42">
            <v>9743000</v>
          </cell>
          <cell r="M42">
            <v>9743000</v>
          </cell>
          <cell r="N42">
            <v>9743000</v>
          </cell>
          <cell r="O42">
            <v>9743000</v>
          </cell>
        </row>
        <row r="43">
          <cell r="D43">
            <v>950000</v>
          </cell>
          <cell r="E43">
            <v>950000</v>
          </cell>
          <cell r="F43">
            <v>950000</v>
          </cell>
          <cell r="G43">
            <v>950000</v>
          </cell>
          <cell r="I43">
            <v>950000</v>
          </cell>
          <cell r="J43">
            <v>950000</v>
          </cell>
          <cell r="K43">
            <v>950000</v>
          </cell>
          <cell r="L43">
            <v>950000</v>
          </cell>
          <cell r="M43">
            <v>950000</v>
          </cell>
          <cell r="N43">
            <v>950000</v>
          </cell>
          <cell r="O43">
            <v>950000</v>
          </cell>
        </row>
        <row r="44">
          <cell r="D44">
            <v>7500000</v>
          </cell>
          <cell r="E44">
            <v>7500000</v>
          </cell>
          <cell r="F44">
            <v>7500000</v>
          </cell>
          <cell r="G44">
            <v>7500000</v>
          </cell>
          <cell r="I44">
            <v>7500000</v>
          </cell>
          <cell r="J44">
            <v>7500000</v>
          </cell>
          <cell r="K44">
            <v>7500000</v>
          </cell>
          <cell r="L44">
            <v>7500000</v>
          </cell>
          <cell r="M44">
            <v>7500000</v>
          </cell>
          <cell r="N44">
            <v>7500000</v>
          </cell>
          <cell r="O44">
            <v>7500000</v>
          </cell>
        </row>
        <row r="45">
          <cell r="D45">
            <v>19500000</v>
          </cell>
          <cell r="E45">
            <v>19500000</v>
          </cell>
          <cell r="F45">
            <v>19500000</v>
          </cell>
          <cell r="G45">
            <v>19500000</v>
          </cell>
          <cell r="I45">
            <v>19500000</v>
          </cell>
          <cell r="J45">
            <v>19500000</v>
          </cell>
          <cell r="K45">
            <v>19500000</v>
          </cell>
          <cell r="L45">
            <v>19500000</v>
          </cell>
          <cell r="M45">
            <v>19500000</v>
          </cell>
          <cell r="N45">
            <v>19500000</v>
          </cell>
          <cell r="O45">
            <v>19500000</v>
          </cell>
        </row>
        <row r="46">
          <cell r="D46">
            <v>1700000</v>
          </cell>
          <cell r="E46">
            <v>1700000</v>
          </cell>
          <cell r="F46">
            <v>1700000</v>
          </cell>
          <cell r="G46">
            <v>1700000</v>
          </cell>
          <cell r="I46">
            <v>1700000</v>
          </cell>
          <cell r="J46">
            <v>1700000</v>
          </cell>
          <cell r="K46">
            <v>1700000</v>
          </cell>
          <cell r="L46">
            <v>1700000</v>
          </cell>
          <cell r="M46">
            <v>1700000</v>
          </cell>
          <cell r="N46">
            <v>1700000</v>
          </cell>
          <cell r="O46">
            <v>1700000</v>
          </cell>
        </row>
        <row r="47">
          <cell r="D47">
            <v>8400000</v>
          </cell>
          <cell r="E47">
            <v>8400000</v>
          </cell>
          <cell r="F47">
            <v>8400000</v>
          </cell>
          <cell r="G47">
            <v>8400000</v>
          </cell>
          <cell r="I47">
            <v>8400000</v>
          </cell>
          <cell r="J47">
            <v>8400000</v>
          </cell>
          <cell r="K47">
            <v>8400000</v>
          </cell>
          <cell r="L47">
            <v>8400000</v>
          </cell>
          <cell r="M47">
            <v>8400000</v>
          </cell>
          <cell r="N47">
            <v>8400000</v>
          </cell>
          <cell r="O47">
            <v>8400000</v>
          </cell>
        </row>
        <row r="48">
          <cell r="D48">
            <v>265200</v>
          </cell>
          <cell r="E48">
            <v>265200</v>
          </cell>
          <cell r="F48">
            <v>265200</v>
          </cell>
          <cell r="G48">
            <v>265200</v>
          </cell>
          <cell r="I48">
            <v>265200</v>
          </cell>
          <cell r="J48">
            <v>265200</v>
          </cell>
          <cell r="K48">
            <v>265200</v>
          </cell>
          <cell r="L48">
            <v>265200</v>
          </cell>
          <cell r="M48">
            <v>265200</v>
          </cell>
          <cell r="N48">
            <v>265200</v>
          </cell>
          <cell r="O48">
            <v>265200</v>
          </cell>
        </row>
        <row r="49">
          <cell r="D49">
            <v>70000</v>
          </cell>
          <cell r="E49">
            <v>70000</v>
          </cell>
          <cell r="F49">
            <v>70000</v>
          </cell>
          <cell r="G49">
            <v>70000</v>
          </cell>
          <cell r="I49">
            <v>70000</v>
          </cell>
          <cell r="J49">
            <v>70000</v>
          </cell>
          <cell r="K49">
            <v>70000</v>
          </cell>
          <cell r="L49">
            <v>70000</v>
          </cell>
          <cell r="M49">
            <v>70000</v>
          </cell>
          <cell r="N49">
            <v>70000</v>
          </cell>
          <cell r="O49">
            <v>70000</v>
          </cell>
        </row>
        <row r="50">
          <cell r="D50">
            <v>554000</v>
          </cell>
          <cell r="E50">
            <v>554000</v>
          </cell>
          <cell r="F50">
            <v>554000</v>
          </cell>
          <cell r="G50">
            <v>554000</v>
          </cell>
          <cell r="I50">
            <v>554000</v>
          </cell>
          <cell r="J50">
            <v>554000</v>
          </cell>
          <cell r="K50">
            <v>554000</v>
          </cell>
          <cell r="L50">
            <v>554000</v>
          </cell>
          <cell r="M50">
            <v>554000</v>
          </cell>
          <cell r="N50">
            <v>554000</v>
          </cell>
          <cell r="O50">
            <v>554000</v>
          </cell>
        </row>
        <row r="57">
          <cell r="M57">
            <v>220000000</v>
          </cell>
        </row>
        <row r="62">
          <cell r="D62">
            <v>12000000</v>
          </cell>
          <cell r="E62">
            <v>12000000</v>
          </cell>
          <cell r="F62">
            <v>12000000</v>
          </cell>
          <cell r="G62">
            <v>12000000</v>
          </cell>
          <cell r="I62">
            <v>12000000</v>
          </cell>
          <cell r="J62">
            <v>12000000</v>
          </cell>
          <cell r="K62">
            <v>12000000</v>
          </cell>
          <cell r="L62">
            <v>12000000</v>
          </cell>
          <cell r="M62">
            <v>12000000</v>
          </cell>
          <cell r="N62">
            <v>12000000</v>
          </cell>
          <cell r="O62">
            <v>12000000</v>
          </cell>
        </row>
        <row r="65">
          <cell r="F65">
            <v>7500000</v>
          </cell>
          <cell r="I65">
            <v>7500000</v>
          </cell>
          <cell r="L65">
            <v>7500000</v>
          </cell>
          <cell r="O65">
            <v>7500000</v>
          </cell>
        </row>
        <row r="66">
          <cell r="D66">
            <v>0</v>
          </cell>
          <cell r="E66">
            <v>0</v>
          </cell>
          <cell r="F66">
            <v>0</v>
          </cell>
          <cell r="G66">
            <v>0</v>
          </cell>
          <cell r="I66">
            <v>0</v>
          </cell>
          <cell r="J66">
            <v>0</v>
          </cell>
          <cell r="K66">
            <v>0</v>
          </cell>
          <cell r="L66">
            <v>0</v>
          </cell>
          <cell r="M66">
            <v>0</v>
          </cell>
          <cell r="N66">
            <v>0</v>
          </cell>
          <cell r="O66">
            <v>0</v>
          </cell>
        </row>
        <row r="67">
          <cell r="D67">
            <v>598080</v>
          </cell>
          <cell r="E67">
            <v>598080</v>
          </cell>
          <cell r="F67">
            <v>598080</v>
          </cell>
          <cell r="G67">
            <v>598080</v>
          </cell>
          <cell r="I67">
            <v>598080</v>
          </cell>
          <cell r="J67">
            <v>598080</v>
          </cell>
          <cell r="K67">
            <v>598080</v>
          </cell>
          <cell r="L67">
            <v>598080</v>
          </cell>
          <cell r="M67">
            <v>598080</v>
          </cell>
          <cell r="N67">
            <v>598080</v>
          </cell>
          <cell r="O67">
            <v>598080</v>
          </cell>
        </row>
        <row r="68">
          <cell r="D68">
            <v>434000</v>
          </cell>
          <cell r="E68">
            <v>434000</v>
          </cell>
          <cell r="F68">
            <v>434000</v>
          </cell>
          <cell r="G68">
            <v>434000</v>
          </cell>
          <cell r="I68">
            <v>434000</v>
          </cell>
          <cell r="J68">
            <v>434000</v>
          </cell>
          <cell r="K68">
            <v>434000</v>
          </cell>
          <cell r="L68">
            <v>434000</v>
          </cell>
          <cell r="M68">
            <v>434000</v>
          </cell>
          <cell r="N68">
            <v>434000</v>
          </cell>
          <cell r="O68">
            <v>434000</v>
          </cell>
        </row>
        <row r="69">
          <cell r="D69">
            <v>476000</v>
          </cell>
          <cell r="E69">
            <v>476000</v>
          </cell>
          <cell r="F69">
            <v>476000</v>
          </cell>
          <cell r="G69">
            <v>476000</v>
          </cell>
          <cell r="I69">
            <v>476000</v>
          </cell>
          <cell r="J69">
            <v>476000</v>
          </cell>
          <cell r="K69">
            <v>476000</v>
          </cell>
          <cell r="L69">
            <v>476000</v>
          </cell>
          <cell r="M69">
            <v>476000</v>
          </cell>
          <cell r="N69">
            <v>476000</v>
          </cell>
          <cell r="O69">
            <v>476000</v>
          </cell>
        </row>
        <row r="70">
          <cell r="D70">
            <v>80000000</v>
          </cell>
          <cell r="E70">
            <v>80000000</v>
          </cell>
          <cell r="F70">
            <v>100000000</v>
          </cell>
          <cell r="G70">
            <v>80000000</v>
          </cell>
          <cell r="I70">
            <v>100000000</v>
          </cell>
          <cell r="J70">
            <v>80000000</v>
          </cell>
          <cell r="K70">
            <v>80000000</v>
          </cell>
          <cell r="L70">
            <v>100000000</v>
          </cell>
          <cell r="M70">
            <v>80000000</v>
          </cell>
          <cell r="N70">
            <v>80000000</v>
          </cell>
          <cell r="O70">
            <v>100000000</v>
          </cell>
        </row>
        <row r="71">
          <cell r="D71">
            <v>916545</v>
          </cell>
          <cell r="E71">
            <v>916545</v>
          </cell>
          <cell r="F71">
            <v>916545</v>
          </cell>
          <cell r="G71">
            <v>916545</v>
          </cell>
          <cell r="I71">
            <v>916545</v>
          </cell>
          <cell r="J71">
            <v>916545</v>
          </cell>
          <cell r="K71">
            <v>916545</v>
          </cell>
          <cell r="L71">
            <v>916545</v>
          </cell>
          <cell r="M71">
            <v>916545</v>
          </cell>
          <cell r="N71">
            <v>916545</v>
          </cell>
          <cell r="O71">
            <v>916545</v>
          </cell>
        </row>
        <row r="72">
          <cell r="D72">
            <v>0</v>
          </cell>
          <cell r="E72">
            <v>0</v>
          </cell>
          <cell r="F72">
            <v>0</v>
          </cell>
          <cell r="G72">
            <v>0</v>
          </cell>
          <cell r="I72">
            <v>0</v>
          </cell>
          <cell r="J72">
            <v>0</v>
          </cell>
          <cell r="K72">
            <v>0</v>
          </cell>
          <cell r="L72">
            <v>0</v>
          </cell>
          <cell r="M72">
            <v>0</v>
          </cell>
          <cell r="N72">
            <v>0</v>
          </cell>
          <cell r="O72">
            <v>0</v>
          </cell>
        </row>
        <row r="73">
          <cell r="D73">
            <v>0</v>
          </cell>
          <cell r="E73">
            <v>0</v>
          </cell>
          <cell r="F73">
            <v>0</v>
          </cell>
          <cell r="G73">
            <v>0</v>
          </cell>
          <cell r="I73">
            <v>0</v>
          </cell>
          <cell r="J73">
            <v>0</v>
          </cell>
          <cell r="K73">
            <v>0</v>
          </cell>
          <cell r="L73">
            <v>0</v>
          </cell>
          <cell r="M73">
            <v>0</v>
          </cell>
          <cell r="N73">
            <v>0</v>
          </cell>
          <cell r="O73">
            <v>0</v>
          </cell>
        </row>
        <row r="74">
          <cell r="D74">
            <v>250000</v>
          </cell>
          <cell r="E74">
            <v>250000</v>
          </cell>
          <cell r="F74">
            <v>250000</v>
          </cell>
          <cell r="G74">
            <v>250000</v>
          </cell>
          <cell r="I74">
            <v>250000</v>
          </cell>
          <cell r="J74">
            <v>250000</v>
          </cell>
          <cell r="K74">
            <v>250000</v>
          </cell>
          <cell r="L74">
            <v>250000</v>
          </cell>
          <cell r="M74">
            <v>250000</v>
          </cell>
          <cell r="N74">
            <v>250000</v>
          </cell>
          <cell r="O74">
            <v>250000</v>
          </cell>
        </row>
        <row r="75">
          <cell r="D75">
            <v>20000000</v>
          </cell>
          <cell r="E75">
            <v>20000000</v>
          </cell>
          <cell r="F75">
            <v>20000000</v>
          </cell>
          <cell r="G75">
            <v>20000000</v>
          </cell>
          <cell r="I75">
            <v>20000000</v>
          </cell>
          <cell r="J75">
            <v>20000000</v>
          </cell>
          <cell r="K75">
            <v>20000000</v>
          </cell>
          <cell r="L75">
            <v>20000000</v>
          </cell>
          <cell r="M75">
            <v>20000000</v>
          </cell>
          <cell r="N75">
            <v>20000000</v>
          </cell>
          <cell r="O75">
            <v>20000000</v>
          </cell>
        </row>
        <row r="76">
          <cell r="D76">
            <v>200000</v>
          </cell>
          <cell r="E76">
            <v>200000</v>
          </cell>
          <cell r="F76">
            <v>200000</v>
          </cell>
          <cell r="G76">
            <v>200000</v>
          </cell>
          <cell r="I76">
            <v>200000</v>
          </cell>
          <cell r="J76">
            <v>200000</v>
          </cell>
          <cell r="K76">
            <v>200000</v>
          </cell>
          <cell r="L76">
            <v>200000</v>
          </cell>
          <cell r="M76">
            <v>200000</v>
          </cell>
          <cell r="N76">
            <v>200000</v>
          </cell>
          <cell r="O76">
            <v>200000</v>
          </cell>
        </row>
        <row r="77">
          <cell r="D77">
            <v>1200000</v>
          </cell>
          <cell r="E77">
            <v>1200000</v>
          </cell>
          <cell r="F77">
            <v>1200000</v>
          </cell>
          <cell r="G77">
            <v>1200000</v>
          </cell>
          <cell r="I77">
            <v>1200000</v>
          </cell>
          <cell r="J77">
            <v>1200000</v>
          </cell>
          <cell r="K77">
            <v>1200000</v>
          </cell>
          <cell r="L77">
            <v>1200000</v>
          </cell>
          <cell r="M77">
            <v>1200000</v>
          </cell>
          <cell r="N77">
            <v>1200000</v>
          </cell>
          <cell r="O77">
            <v>1200000</v>
          </cell>
        </row>
        <row r="78">
          <cell r="D78">
            <v>2000000</v>
          </cell>
          <cell r="E78">
            <v>2000000</v>
          </cell>
          <cell r="F78">
            <v>2000000</v>
          </cell>
          <cell r="G78">
            <v>2000000</v>
          </cell>
          <cell r="I78">
            <v>2000000</v>
          </cell>
          <cell r="J78">
            <v>2000000</v>
          </cell>
          <cell r="K78">
            <v>2000000</v>
          </cell>
          <cell r="L78">
            <v>2000000</v>
          </cell>
          <cell r="M78">
            <v>2000000</v>
          </cell>
          <cell r="N78">
            <v>2000000</v>
          </cell>
          <cell r="O78">
            <v>2000000</v>
          </cell>
        </row>
        <row r="79">
          <cell r="D79">
            <v>0</v>
          </cell>
          <cell r="E79">
            <v>0</v>
          </cell>
          <cell r="F79">
            <v>0</v>
          </cell>
          <cell r="G79">
            <v>0</v>
          </cell>
          <cell r="I79">
            <v>0</v>
          </cell>
          <cell r="J79">
            <v>0</v>
          </cell>
          <cell r="K79">
            <v>0</v>
          </cell>
          <cell r="L79">
            <v>0</v>
          </cell>
          <cell r="M79">
            <v>0</v>
          </cell>
          <cell r="N79">
            <v>0</v>
          </cell>
          <cell r="O79">
            <v>0</v>
          </cell>
        </row>
        <row r="80">
          <cell r="D80">
            <v>2100000</v>
          </cell>
          <cell r="E80">
            <v>2100000</v>
          </cell>
          <cell r="F80">
            <v>2100000</v>
          </cell>
          <cell r="G80">
            <v>2100000</v>
          </cell>
          <cell r="I80">
            <v>2100000</v>
          </cell>
          <cell r="J80">
            <v>2100000</v>
          </cell>
          <cell r="K80">
            <v>2100000</v>
          </cell>
          <cell r="L80">
            <v>2100000</v>
          </cell>
          <cell r="M80">
            <v>2100000</v>
          </cell>
          <cell r="N80">
            <v>2100000</v>
          </cell>
          <cell r="O80">
            <v>2100000</v>
          </cell>
        </row>
        <row r="81">
          <cell r="D81">
            <v>0</v>
          </cell>
          <cell r="E81">
            <v>0</v>
          </cell>
          <cell r="F81">
            <v>0</v>
          </cell>
          <cell r="G81">
            <v>0</v>
          </cell>
          <cell r="I81">
            <v>0</v>
          </cell>
          <cell r="J81">
            <v>0</v>
          </cell>
          <cell r="K81">
            <v>0</v>
          </cell>
          <cell r="L81">
            <v>0</v>
          </cell>
          <cell r="M81">
            <v>0</v>
          </cell>
          <cell r="N81">
            <v>0</v>
          </cell>
          <cell r="O81">
            <v>0</v>
          </cell>
        </row>
        <row r="82">
          <cell r="F82">
            <v>45000000</v>
          </cell>
          <cell r="I82">
            <v>45000000</v>
          </cell>
          <cell r="L82">
            <v>45000000</v>
          </cell>
          <cell r="O82">
            <v>45000000</v>
          </cell>
        </row>
        <row r="90">
          <cell r="O90">
            <v>55000000</v>
          </cell>
        </row>
        <row r="95">
          <cell r="E95">
            <v>20000000</v>
          </cell>
          <cell r="K95">
            <v>20000000</v>
          </cell>
        </row>
        <row r="98">
          <cell r="F98">
            <v>150000000</v>
          </cell>
          <cell r="I98">
            <v>150000000</v>
          </cell>
          <cell r="L98">
            <v>150000000</v>
          </cell>
          <cell r="O98">
            <v>150000000</v>
          </cell>
        </row>
        <row r="99">
          <cell r="D99">
            <v>125000000</v>
          </cell>
          <cell r="E99">
            <v>125000000</v>
          </cell>
          <cell r="F99">
            <v>125000000</v>
          </cell>
          <cell r="G99">
            <v>125000000</v>
          </cell>
          <cell r="I99">
            <v>125000000</v>
          </cell>
          <cell r="J99">
            <v>125000000</v>
          </cell>
          <cell r="K99">
            <v>125000000</v>
          </cell>
          <cell r="L99">
            <v>125000000</v>
          </cell>
          <cell r="M99">
            <v>125000000</v>
          </cell>
          <cell r="N99">
            <v>125000000</v>
          </cell>
          <cell r="O99">
            <v>125000000</v>
          </cell>
        </row>
        <row r="100">
          <cell r="D100">
            <v>62000000</v>
          </cell>
          <cell r="E100">
            <v>62000000</v>
          </cell>
          <cell r="F100">
            <v>62000000</v>
          </cell>
          <cell r="G100">
            <v>62000000</v>
          </cell>
          <cell r="I100">
            <v>62000000</v>
          </cell>
          <cell r="J100">
            <v>62000000</v>
          </cell>
          <cell r="K100">
            <v>62000000</v>
          </cell>
          <cell r="L100">
            <v>62000000</v>
          </cell>
          <cell r="M100">
            <v>62000000</v>
          </cell>
          <cell r="N100">
            <v>62000000</v>
          </cell>
          <cell r="O100">
            <v>62000000</v>
          </cell>
        </row>
        <row r="101">
          <cell r="F101">
            <v>750000000</v>
          </cell>
          <cell r="I101">
            <v>750000000</v>
          </cell>
          <cell r="L101">
            <v>750000000</v>
          </cell>
          <cell r="O101">
            <v>750000000</v>
          </cell>
        </row>
        <row r="102">
          <cell r="D102">
            <v>44000000</v>
          </cell>
          <cell r="E102">
            <v>44000000</v>
          </cell>
          <cell r="F102">
            <v>44000000</v>
          </cell>
          <cell r="G102">
            <v>44000000</v>
          </cell>
          <cell r="I102">
            <v>44000000</v>
          </cell>
          <cell r="J102">
            <v>44000000</v>
          </cell>
          <cell r="K102">
            <v>44000000</v>
          </cell>
          <cell r="L102">
            <v>44000000</v>
          </cell>
          <cell r="M102">
            <v>44000000</v>
          </cell>
          <cell r="N102">
            <v>444000000</v>
          </cell>
          <cell r="O102">
            <v>44000000</v>
          </cell>
        </row>
        <row r="103">
          <cell r="D103">
            <v>24200000</v>
          </cell>
          <cell r="E103">
            <v>24200000</v>
          </cell>
          <cell r="F103">
            <v>24200000</v>
          </cell>
          <cell r="G103">
            <v>24200000</v>
          </cell>
          <cell r="I103">
            <v>24200000</v>
          </cell>
          <cell r="J103">
            <v>24200000</v>
          </cell>
          <cell r="K103">
            <v>24200000</v>
          </cell>
          <cell r="L103">
            <v>24200000</v>
          </cell>
          <cell r="M103">
            <v>24200000</v>
          </cell>
          <cell r="N103">
            <v>24200000</v>
          </cell>
          <cell r="O103">
            <v>24200000</v>
          </cell>
        </row>
        <row r="105">
          <cell r="J105">
            <v>260000000</v>
          </cell>
        </row>
        <row r="106">
          <cell r="D106">
            <v>36000000</v>
          </cell>
          <cell r="E106">
            <v>36000000</v>
          </cell>
          <cell r="F106">
            <v>36000000</v>
          </cell>
          <cell r="G106">
            <v>36000000</v>
          </cell>
          <cell r="I106">
            <v>36000000</v>
          </cell>
          <cell r="J106">
            <v>36000000</v>
          </cell>
          <cell r="K106">
            <v>36000000</v>
          </cell>
          <cell r="L106">
            <v>36000000</v>
          </cell>
          <cell r="M106">
            <v>36000000</v>
          </cell>
          <cell r="N106">
            <v>36000000</v>
          </cell>
          <cell r="O106">
            <v>36000000</v>
          </cell>
        </row>
        <row r="107">
          <cell r="D107">
            <v>40000000</v>
          </cell>
          <cell r="E107">
            <v>0</v>
          </cell>
          <cell r="F107">
            <v>0</v>
          </cell>
          <cell r="G107">
            <v>40000000</v>
          </cell>
          <cell r="I107">
            <v>0</v>
          </cell>
          <cell r="J107">
            <v>40000000</v>
          </cell>
          <cell r="K107">
            <v>0</v>
          </cell>
          <cell r="L107">
            <v>0</v>
          </cell>
          <cell r="M107">
            <v>40000000</v>
          </cell>
          <cell r="N107">
            <v>0</v>
          </cell>
          <cell r="O107">
            <v>0</v>
          </cell>
        </row>
        <row r="108">
          <cell r="D108">
            <v>15000000</v>
          </cell>
          <cell r="E108">
            <v>15000000</v>
          </cell>
          <cell r="F108">
            <v>15000000</v>
          </cell>
          <cell r="G108">
            <v>15000000</v>
          </cell>
          <cell r="I108">
            <v>15000000</v>
          </cell>
          <cell r="J108">
            <v>15000000</v>
          </cell>
          <cell r="K108">
            <v>15000000</v>
          </cell>
          <cell r="L108">
            <v>15000000</v>
          </cell>
          <cell r="M108">
            <v>15000000</v>
          </cell>
          <cell r="N108">
            <v>15000000</v>
          </cell>
          <cell r="O108">
            <v>15000000</v>
          </cell>
        </row>
        <row r="109">
          <cell r="E109">
            <v>200000000</v>
          </cell>
          <cell r="F109">
            <v>200000000</v>
          </cell>
          <cell r="G109">
            <v>200000000</v>
          </cell>
          <cell r="I109">
            <v>200000000</v>
          </cell>
          <cell r="J109">
            <v>200000000</v>
          </cell>
        </row>
        <row r="110">
          <cell r="D110">
            <v>0</v>
          </cell>
          <cell r="E110">
            <v>0</v>
          </cell>
          <cell r="F110">
            <v>0</v>
          </cell>
          <cell r="G110">
            <v>0</v>
          </cell>
          <cell r="I110">
            <v>0</v>
          </cell>
          <cell r="J110">
            <v>0</v>
          </cell>
          <cell r="K110">
            <v>0</v>
          </cell>
          <cell r="L110">
            <v>0</v>
          </cell>
          <cell r="M110">
            <v>0</v>
          </cell>
          <cell r="N110">
            <v>0</v>
          </cell>
          <cell r="O110">
            <v>0</v>
          </cell>
        </row>
        <row r="111">
          <cell r="G111">
            <v>20000000</v>
          </cell>
          <cell r="J111">
            <v>20000000</v>
          </cell>
          <cell r="M111">
            <v>20000000</v>
          </cell>
        </row>
        <row r="113">
          <cell r="D113">
            <v>45777000</v>
          </cell>
          <cell r="E113">
            <v>45777000</v>
          </cell>
          <cell r="F113">
            <v>45777000</v>
          </cell>
          <cell r="G113">
            <v>45777000</v>
          </cell>
          <cell r="I113">
            <v>45777000</v>
          </cell>
          <cell r="J113">
            <v>45777000</v>
          </cell>
          <cell r="K113">
            <v>45777000</v>
          </cell>
          <cell r="L113">
            <v>45777000</v>
          </cell>
          <cell r="M113">
            <v>45777000</v>
          </cell>
          <cell r="N113">
            <v>45777000</v>
          </cell>
          <cell r="O113">
            <v>45777000</v>
          </cell>
        </row>
        <row r="114">
          <cell r="D114">
            <v>15100000</v>
          </cell>
          <cell r="E114">
            <v>15100000</v>
          </cell>
          <cell r="F114">
            <v>15100000</v>
          </cell>
          <cell r="G114">
            <v>15100000</v>
          </cell>
          <cell r="I114">
            <v>15100000</v>
          </cell>
          <cell r="J114">
            <v>15100000</v>
          </cell>
          <cell r="K114">
            <v>15100000</v>
          </cell>
          <cell r="L114">
            <v>15100000</v>
          </cell>
          <cell r="M114">
            <v>15100000</v>
          </cell>
          <cell r="N114">
            <v>15100000</v>
          </cell>
          <cell r="O114">
            <v>15100000</v>
          </cell>
        </row>
        <row r="115">
          <cell r="D115">
            <v>0</v>
          </cell>
          <cell r="E115">
            <v>0</v>
          </cell>
          <cell r="F115">
            <v>0</v>
          </cell>
          <cell r="G115">
            <v>0</v>
          </cell>
          <cell r="I115">
            <v>0</v>
          </cell>
          <cell r="J115">
            <v>0</v>
          </cell>
          <cell r="K115">
            <v>0</v>
          </cell>
          <cell r="L115">
            <v>0</v>
          </cell>
          <cell r="M115">
            <v>0</v>
          </cell>
          <cell r="N115">
            <v>0</v>
          </cell>
          <cell r="O115">
            <v>0</v>
          </cell>
        </row>
        <row r="116">
          <cell r="D116">
            <v>180000000</v>
          </cell>
          <cell r="E116">
            <v>180000000</v>
          </cell>
          <cell r="F116">
            <v>180000000</v>
          </cell>
          <cell r="G116">
            <v>180000000</v>
          </cell>
          <cell r="I116">
            <v>180000000</v>
          </cell>
          <cell r="J116">
            <v>180000000</v>
          </cell>
          <cell r="K116">
            <v>180000000</v>
          </cell>
          <cell r="L116">
            <v>180000000</v>
          </cell>
          <cell r="M116">
            <v>180000000</v>
          </cell>
          <cell r="N116">
            <v>180000000</v>
          </cell>
          <cell r="O116">
            <v>180000000</v>
          </cell>
        </row>
        <row r="119">
          <cell r="D119">
            <v>5850000</v>
          </cell>
          <cell r="E119">
            <v>5850000</v>
          </cell>
          <cell r="F119">
            <v>5850000</v>
          </cell>
          <cell r="G119">
            <v>5850000</v>
          </cell>
          <cell r="I119">
            <v>5850000</v>
          </cell>
          <cell r="J119">
            <v>5850000</v>
          </cell>
          <cell r="K119">
            <v>5850000</v>
          </cell>
          <cell r="L119">
            <v>5850000</v>
          </cell>
          <cell r="M119">
            <v>5850000</v>
          </cell>
          <cell r="N119">
            <v>5850000</v>
          </cell>
          <cell r="O119">
            <v>5850000</v>
          </cell>
        </row>
        <row r="124">
          <cell r="D124">
            <v>0</v>
          </cell>
          <cell r="E124">
            <v>0</v>
          </cell>
          <cell r="F124">
            <v>0</v>
          </cell>
          <cell r="G124">
            <v>0</v>
          </cell>
          <cell r="I124">
            <v>0</v>
          </cell>
          <cell r="J124">
            <v>0</v>
          </cell>
          <cell r="K124">
            <v>0</v>
          </cell>
          <cell r="L124">
            <v>0</v>
          </cell>
          <cell r="M124">
            <v>0</v>
          </cell>
          <cell r="N124">
            <v>0</v>
          </cell>
          <cell r="O124">
            <v>0</v>
          </cell>
        </row>
        <row r="125">
          <cell r="D125">
            <v>4900000</v>
          </cell>
          <cell r="E125">
            <v>4900000</v>
          </cell>
          <cell r="F125">
            <v>4900000</v>
          </cell>
          <cell r="G125">
            <v>4900000</v>
          </cell>
          <cell r="I125">
            <v>4900000</v>
          </cell>
          <cell r="J125">
            <v>4900000</v>
          </cell>
          <cell r="K125">
            <v>4900000</v>
          </cell>
          <cell r="L125">
            <v>4900000</v>
          </cell>
          <cell r="M125">
            <v>4900000</v>
          </cell>
          <cell r="N125">
            <v>4900000</v>
          </cell>
          <cell r="O125">
            <v>4900000</v>
          </cell>
        </row>
        <row r="126">
          <cell r="D126">
            <v>65000</v>
          </cell>
          <cell r="E126">
            <v>65000</v>
          </cell>
          <cell r="F126">
            <v>65000</v>
          </cell>
          <cell r="G126">
            <v>65000</v>
          </cell>
          <cell r="I126">
            <v>65000</v>
          </cell>
          <cell r="J126">
            <v>65000</v>
          </cell>
          <cell r="K126">
            <v>65000</v>
          </cell>
          <cell r="L126">
            <v>65000</v>
          </cell>
          <cell r="M126">
            <v>65000</v>
          </cell>
          <cell r="N126">
            <v>65000</v>
          </cell>
          <cell r="O126">
            <v>65000</v>
          </cell>
        </row>
        <row r="127">
          <cell r="D127">
            <v>2200000</v>
          </cell>
          <cell r="E127">
            <v>2200000</v>
          </cell>
          <cell r="F127">
            <v>2200000</v>
          </cell>
          <cell r="G127">
            <v>2200000</v>
          </cell>
          <cell r="I127">
            <v>2200000</v>
          </cell>
          <cell r="J127">
            <v>2200000</v>
          </cell>
          <cell r="K127">
            <v>2200000</v>
          </cell>
          <cell r="L127">
            <v>2200000</v>
          </cell>
          <cell r="M127">
            <v>2200000</v>
          </cell>
          <cell r="N127">
            <v>2200000</v>
          </cell>
          <cell r="O127">
            <v>2200000</v>
          </cell>
        </row>
        <row r="130">
          <cell r="D130">
            <v>3000000</v>
          </cell>
          <cell r="E130">
            <v>3000000</v>
          </cell>
          <cell r="F130">
            <v>3000000</v>
          </cell>
          <cell r="G130">
            <v>3000000</v>
          </cell>
          <cell r="I130">
            <v>3000000</v>
          </cell>
          <cell r="J130">
            <v>3000000</v>
          </cell>
          <cell r="K130">
            <v>3000000</v>
          </cell>
          <cell r="L130">
            <v>3000000</v>
          </cell>
          <cell r="M130">
            <v>3000000</v>
          </cell>
          <cell r="N130">
            <v>3000000</v>
          </cell>
          <cell r="O130">
            <v>3000000</v>
          </cell>
        </row>
        <row r="133">
          <cell r="D133">
            <v>218067493.86427087</v>
          </cell>
          <cell r="E133">
            <v>238700950.34889051</v>
          </cell>
          <cell r="F133">
            <v>288148163.06923938</v>
          </cell>
          <cell r="G133">
            <v>287376692.15100491</v>
          </cell>
          <cell r="I133">
            <v>333358214.47375041</v>
          </cell>
          <cell r="J133">
            <v>311062894.36836052</v>
          </cell>
          <cell r="K133">
            <v>329996529.62396532</v>
          </cell>
          <cell r="L133">
            <v>354667722.00579107</v>
          </cell>
          <cell r="M133">
            <v>351286840.35738075</v>
          </cell>
          <cell r="N133">
            <v>362840062.61986542</v>
          </cell>
          <cell r="O133">
            <v>393106504.18920475</v>
          </cell>
        </row>
        <row r="134">
          <cell r="D134">
            <v>80000000</v>
          </cell>
          <cell r="F134">
            <v>80000000</v>
          </cell>
        </row>
        <row r="135">
          <cell r="D135">
            <v>15500000</v>
          </cell>
          <cell r="E135">
            <v>15500000</v>
          </cell>
          <cell r="F135">
            <v>15500000</v>
          </cell>
          <cell r="G135">
            <v>15500000</v>
          </cell>
          <cell r="I135">
            <v>15500000</v>
          </cell>
          <cell r="J135">
            <v>15500000</v>
          </cell>
          <cell r="K135">
            <v>15500000</v>
          </cell>
          <cell r="L135">
            <v>15500000</v>
          </cell>
          <cell r="M135">
            <v>15500000</v>
          </cell>
          <cell r="N135">
            <v>15500000</v>
          </cell>
          <cell r="O135">
            <v>15500000</v>
          </cell>
        </row>
        <row r="136">
          <cell r="D136">
            <v>7510000</v>
          </cell>
          <cell r="E136">
            <v>7510000</v>
          </cell>
          <cell r="F136">
            <v>7510000</v>
          </cell>
          <cell r="G136">
            <v>7510000</v>
          </cell>
          <cell r="I136">
            <v>7510000</v>
          </cell>
          <cell r="J136">
            <v>7510000</v>
          </cell>
          <cell r="K136">
            <v>7510000</v>
          </cell>
          <cell r="L136">
            <v>7510000</v>
          </cell>
          <cell r="M136">
            <v>7510000</v>
          </cell>
          <cell r="N136">
            <v>7510000</v>
          </cell>
          <cell r="O136">
            <v>7510000</v>
          </cell>
        </row>
        <row r="137">
          <cell r="D137">
            <v>30000000</v>
          </cell>
          <cell r="E137">
            <v>30000000</v>
          </cell>
          <cell r="F137">
            <v>30000000</v>
          </cell>
          <cell r="G137">
            <v>30000000</v>
          </cell>
          <cell r="I137">
            <v>30000000</v>
          </cell>
          <cell r="J137">
            <v>30000000</v>
          </cell>
          <cell r="K137">
            <v>30000000</v>
          </cell>
          <cell r="L137">
            <v>30000000</v>
          </cell>
          <cell r="M137">
            <v>30000000</v>
          </cell>
          <cell r="N137">
            <v>30000000</v>
          </cell>
          <cell r="O137">
            <v>30000000</v>
          </cell>
        </row>
        <row r="138">
          <cell r="D138">
            <v>37578135</v>
          </cell>
          <cell r="E138">
            <v>37578135</v>
          </cell>
          <cell r="F138">
            <v>37578135</v>
          </cell>
          <cell r="G138">
            <v>37578135</v>
          </cell>
          <cell r="I138">
            <v>37578135</v>
          </cell>
          <cell r="J138">
            <v>37578135</v>
          </cell>
          <cell r="K138">
            <v>37578135</v>
          </cell>
          <cell r="L138">
            <v>37578135</v>
          </cell>
          <cell r="M138">
            <v>37578135</v>
          </cell>
          <cell r="N138">
            <v>37578135</v>
          </cell>
          <cell r="O138">
            <v>37578135</v>
          </cell>
        </row>
        <row r="139">
          <cell r="D139">
            <v>2800000</v>
          </cell>
          <cell r="E139">
            <v>2800000</v>
          </cell>
          <cell r="F139">
            <v>2800000</v>
          </cell>
          <cell r="G139">
            <v>2800000</v>
          </cell>
          <cell r="I139">
            <v>2800000</v>
          </cell>
          <cell r="J139">
            <v>2800000</v>
          </cell>
          <cell r="K139">
            <v>2800000</v>
          </cell>
          <cell r="L139">
            <v>2800000</v>
          </cell>
          <cell r="M139">
            <v>2800000</v>
          </cell>
          <cell r="N139">
            <v>2800000</v>
          </cell>
          <cell r="O139">
            <v>2800000</v>
          </cell>
        </row>
        <row r="140">
          <cell r="D140">
            <v>23000000</v>
          </cell>
          <cell r="E140">
            <v>23000000</v>
          </cell>
          <cell r="F140">
            <v>23000000</v>
          </cell>
          <cell r="G140">
            <v>23000000</v>
          </cell>
          <cell r="I140">
            <v>23000000</v>
          </cell>
          <cell r="J140">
            <v>23000000</v>
          </cell>
          <cell r="K140">
            <v>23000000</v>
          </cell>
          <cell r="L140">
            <v>23000000</v>
          </cell>
          <cell r="M140">
            <v>23000000</v>
          </cell>
          <cell r="N140">
            <v>23000000</v>
          </cell>
          <cell r="O140">
            <v>23000000</v>
          </cell>
        </row>
        <row r="141">
          <cell r="D141">
            <v>16000000</v>
          </cell>
          <cell r="E141">
            <v>16000000</v>
          </cell>
          <cell r="F141">
            <v>16000000</v>
          </cell>
          <cell r="G141">
            <v>16000000</v>
          </cell>
          <cell r="I141">
            <v>16000000</v>
          </cell>
          <cell r="J141">
            <v>16000000</v>
          </cell>
          <cell r="K141">
            <v>16000000</v>
          </cell>
          <cell r="L141">
            <v>16000000</v>
          </cell>
          <cell r="M141">
            <v>16000000</v>
          </cell>
          <cell r="N141">
            <v>16000000</v>
          </cell>
          <cell r="O141">
            <v>16000000</v>
          </cell>
        </row>
        <row r="142">
          <cell r="D142">
            <v>19000000</v>
          </cell>
          <cell r="E142">
            <v>19000000</v>
          </cell>
          <cell r="F142">
            <v>19000000</v>
          </cell>
          <cell r="G142">
            <v>19000000</v>
          </cell>
          <cell r="I142">
            <v>19000000</v>
          </cell>
          <cell r="J142">
            <v>19000000</v>
          </cell>
          <cell r="K142">
            <v>19000000</v>
          </cell>
          <cell r="L142">
            <v>19000000</v>
          </cell>
          <cell r="M142">
            <v>19000000</v>
          </cell>
          <cell r="N142">
            <v>19000000</v>
          </cell>
          <cell r="O142">
            <v>19000000</v>
          </cell>
        </row>
        <row r="143">
          <cell r="D143">
            <v>74565000</v>
          </cell>
          <cell r="E143">
            <v>74565000</v>
          </cell>
          <cell r="F143">
            <v>74565000</v>
          </cell>
          <cell r="G143">
            <v>74565000</v>
          </cell>
          <cell r="I143">
            <v>74565000</v>
          </cell>
          <cell r="J143">
            <v>74565000</v>
          </cell>
          <cell r="K143">
            <v>74565000</v>
          </cell>
          <cell r="L143">
            <v>74565000</v>
          </cell>
          <cell r="M143">
            <v>74565000</v>
          </cell>
          <cell r="N143">
            <v>74565000</v>
          </cell>
          <cell r="O143">
            <v>74565000</v>
          </cell>
        </row>
        <row r="144">
          <cell r="D144">
            <v>15000000</v>
          </cell>
          <cell r="E144">
            <v>15000000</v>
          </cell>
          <cell r="F144">
            <v>15000000</v>
          </cell>
          <cell r="G144">
            <v>15000000</v>
          </cell>
          <cell r="I144">
            <v>15000000</v>
          </cell>
          <cell r="J144">
            <v>15000000</v>
          </cell>
          <cell r="K144">
            <v>15000000</v>
          </cell>
          <cell r="L144">
            <v>15000000</v>
          </cell>
          <cell r="M144">
            <v>15000000</v>
          </cell>
          <cell r="N144">
            <v>15000000</v>
          </cell>
          <cell r="O144">
            <v>15000000</v>
          </cell>
        </row>
        <row r="145">
          <cell r="D145">
            <v>65000000</v>
          </cell>
          <cell r="E145">
            <v>65000000</v>
          </cell>
          <cell r="F145">
            <v>65000000</v>
          </cell>
          <cell r="G145">
            <v>65000000</v>
          </cell>
          <cell r="I145">
            <v>65000000</v>
          </cell>
          <cell r="J145">
            <v>65000000</v>
          </cell>
          <cell r="K145">
            <v>65000000</v>
          </cell>
          <cell r="L145">
            <v>65000000</v>
          </cell>
          <cell r="M145">
            <v>65000000</v>
          </cell>
          <cell r="N145">
            <v>65000000</v>
          </cell>
          <cell r="O145">
            <v>65000000</v>
          </cell>
        </row>
        <row r="146">
          <cell r="D146">
            <v>54600000</v>
          </cell>
          <cell r="E146">
            <v>54600000</v>
          </cell>
          <cell r="F146">
            <v>54600000</v>
          </cell>
          <cell r="G146">
            <v>54600000</v>
          </cell>
          <cell r="I146">
            <v>54600000</v>
          </cell>
          <cell r="J146">
            <v>54600000</v>
          </cell>
          <cell r="K146">
            <v>54600000</v>
          </cell>
          <cell r="L146">
            <v>54600000</v>
          </cell>
          <cell r="M146">
            <v>54600000</v>
          </cell>
          <cell r="N146">
            <v>54600000</v>
          </cell>
          <cell r="O146">
            <v>54600000</v>
          </cell>
        </row>
        <row r="147">
          <cell r="D147">
            <v>13000000</v>
          </cell>
          <cell r="E147">
            <v>13000000</v>
          </cell>
          <cell r="F147">
            <v>13000000</v>
          </cell>
          <cell r="G147">
            <v>13000000</v>
          </cell>
          <cell r="I147">
            <v>13000000</v>
          </cell>
          <cell r="J147">
            <v>13000000</v>
          </cell>
          <cell r="K147">
            <v>13000000</v>
          </cell>
          <cell r="L147">
            <v>13000000</v>
          </cell>
          <cell r="M147">
            <v>13000000</v>
          </cell>
          <cell r="N147">
            <v>13000000</v>
          </cell>
          <cell r="O147">
            <v>13000000</v>
          </cell>
        </row>
        <row r="148">
          <cell r="D148">
            <v>533049631</v>
          </cell>
          <cell r="E148">
            <v>533049631</v>
          </cell>
          <cell r="F148">
            <v>533049631</v>
          </cell>
          <cell r="G148">
            <v>533049631</v>
          </cell>
          <cell r="I148">
            <v>533049631</v>
          </cell>
          <cell r="J148">
            <v>533049631</v>
          </cell>
          <cell r="K148">
            <v>533049631</v>
          </cell>
          <cell r="L148">
            <v>533049631</v>
          </cell>
          <cell r="M148">
            <v>533049631</v>
          </cell>
          <cell r="N148">
            <v>533049631</v>
          </cell>
          <cell r="O148">
            <v>533049631</v>
          </cell>
        </row>
        <row r="149">
          <cell r="D149">
            <v>130910020</v>
          </cell>
          <cell r="E149">
            <v>130910020</v>
          </cell>
          <cell r="F149">
            <v>130910020</v>
          </cell>
          <cell r="G149">
            <v>130910020</v>
          </cell>
          <cell r="I149">
            <v>130910020</v>
          </cell>
          <cell r="J149">
            <v>130910020</v>
          </cell>
          <cell r="K149">
            <v>130910020</v>
          </cell>
          <cell r="L149">
            <v>130910020</v>
          </cell>
          <cell r="M149">
            <v>130910020</v>
          </cell>
          <cell r="N149">
            <v>130910020</v>
          </cell>
          <cell r="O149">
            <v>130910020</v>
          </cell>
        </row>
        <row r="150">
          <cell r="D150">
            <v>112873800</v>
          </cell>
          <cell r="E150">
            <v>112873800</v>
          </cell>
          <cell r="F150">
            <v>112873800</v>
          </cell>
          <cell r="G150">
            <v>112873800</v>
          </cell>
          <cell r="I150">
            <v>112873800</v>
          </cell>
          <cell r="J150">
            <v>112873800</v>
          </cell>
          <cell r="K150">
            <v>112873800</v>
          </cell>
          <cell r="L150">
            <v>112873800</v>
          </cell>
          <cell r="M150">
            <v>112873800</v>
          </cell>
          <cell r="N150">
            <v>112873800</v>
          </cell>
          <cell r="O150">
            <v>112873800</v>
          </cell>
        </row>
        <row r="151">
          <cell r="D151">
            <v>22337100</v>
          </cell>
          <cell r="E151">
            <v>22337100</v>
          </cell>
          <cell r="F151">
            <v>22337100</v>
          </cell>
          <cell r="G151">
            <v>22337100</v>
          </cell>
          <cell r="I151">
            <v>22337100</v>
          </cell>
          <cell r="J151">
            <v>22337100</v>
          </cell>
          <cell r="K151">
            <v>22337100</v>
          </cell>
          <cell r="L151">
            <v>22337100</v>
          </cell>
          <cell r="M151">
            <v>22337100</v>
          </cell>
          <cell r="N151">
            <v>22337100</v>
          </cell>
          <cell r="O151">
            <v>22337100</v>
          </cell>
        </row>
        <row r="152">
          <cell r="D152">
            <v>51137700</v>
          </cell>
          <cell r="E152">
            <v>51137700</v>
          </cell>
          <cell r="F152">
            <v>51137700</v>
          </cell>
          <cell r="G152">
            <v>51137700</v>
          </cell>
          <cell r="I152">
            <v>51137700</v>
          </cell>
          <cell r="J152">
            <v>51137700</v>
          </cell>
          <cell r="K152">
            <v>51137700</v>
          </cell>
          <cell r="L152">
            <v>51137700</v>
          </cell>
          <cell r="M152">
            <v>51137700</v>
          </cell>
          <cell r="N152">
            <v>51137700</v>
          </cell>
          <cell r="O152">
            <v>51137700</v>
          </cell>
        </row>
        <row r="153">
          <cell r="J153">
            <v>30000000</v>
          </cell>
        </row>
        <row r="154">
          <cell r="F154">
            <v>20000000</v>
          </cell>
          <cell r="I154">
            <v>20000000</v>
          </cell>
          <cell r="L154">
            <v>20000000</v>
          </cell>
          <cell r="O154">
            <v>20000000</v>
          </cell>
        </row>
        <row r="155">
          <cell r="F155">
            <v>5000000</v>
          </cell>
          <cell r="I155">
            <v>5000000</v>
          </cell>
          <cell r="L155">
            <v>5000000</v>
          </cell>
          <cell r="O155">
            <v>5000000</v>
          </cell>
        </row>
        <row r="156">
          <cell r="D156">
            <v>1600000</v>
          </cell>
          <cell r="E156">
            <v>1600000</v>
          </cell>
          <cell r="F156">
            <v>1600000</v>
          </cell>
          <cell r="G156">
            <v>1600000</v>
          </cell>
          <cell r="I156">
            <v>1600000</v>
          </cell>
          <cell r="J156">
            <v>1600000</v>
          </cell>
          <cell r="K156">
            <v>1600000</v>
          </cell>
          <cell r="L156">
            <v>1600000</v>
          </cell>
          <cell r="M156">
            <v>1600000</v>
          </cell>
          <cell r="N156">
            <v>1600000</v>
          </cell>
          <cell r="O156">
            <v>1600000</v>
          </cell>
        </row>
        <row r="157">
          <cell r="D157">
            <v>3500000</v>
          </cell>
          <cell r="E157">
            <v>3500000</v>
          </cell>
          <cell r="F157">
            <v>3500000</v>
          </cell>
          <cell r="G157">
            <v>3500000</v>
          </cell>
          <cell r="I157">
            <v>3500000</v>
          </cell>
          <cell r="J157">
            <v>3500000</v>
          </cell>
          <cell r="K157">
            <v>3500000</v>
          </cell>
          <cell r="L157">
            <v>3500000</v>
          </cell>
          <cell r="M157">
            <v>3500000</v>
          </cell>
          <cell r="N157">
            <v>3500000</v>
          </cell>
          <cell r="O157">
            <v>3500000</v>
          </cell>
        </row>
        <row r="158">
          <cell r="D158">
            <v>60200000</v>
          </cell>
          <cell r="E158">
            <v>60200000</v>
          </cell>
          <cell r="F158">
            <v>60200000</v>
          </cell>
          <cell r="G158">
            <v>60200000</v>
          </cell>
          <cell r="I158">
            <v>60200000</v>
          </cell>
          <cell r="J158">
            <v>60200000</v>
          </cell>
          <cell r="K158">
            <v>60200000</v>
          </cell>
          <cell r="L158">
            <v>60200000</v>
          </cell>
          <cell r="M158">
            <v>60200000</v>
          </cell>
          <cell r="N158">
            <v>60200000</v>
          </cell>
          <cell r="O158">
            <v>60200000</v>
          </cell>
        </row>
        <row r="159">
          <cell r="D159">
            <v>7000000</v>
          </cell>
          <cell r="E159">
            <v>7000000</v>
          </cell>
          <cell r="F159">
            <v>7000000</v>
          </cell>
          <cell r="G159">
            <v>7000000</v>
          </cell>
          <cell r="I159">
            <v>7000000</v>
          </cell>
          <cell r="J159">
            <v>7000000</v>
          </cell>
          <cell r="K159">
            <v>7000000</v>
          </cell>
          <cell r="L159">
            <v>7000000</v>
          </cell>
          <cell r="M159">
            <v>7000000</v>
          </cell>
          <cell r="N159">
            <v>7000000</v>
          </cell>
          <cell r="O159">
            <v>7000000</v>
          </cell>
        </row>
        <row r="160">
          <cell r="D160">
            <v>850000</v>
          </cell>
          <cell r="E160">
            <v>850000</v>
          </cell>
          <cell r="F160">
            <v>850000</v>
          </cell>
          <cell r="G160">
            <v>850000</v>
          </cell>
          <cell r="I160">
            <v>850000</v>
          </cell>
          <cell r="J160">
            <v>850000</v>
          </cell>
          <cell r="K160">
            <v>850000</v>
          </cell>
          <cell r="L160">
            <v>850000</v>
          </cell>
          <cell r="M160">
            <v>850000</v>
          </cell>
          <cell r="N160">
            <v>850000</v>
          </cell>
          <cell r="O160">
            <v>850000</v>
          </cell>
        </row>
        <row r="161">
          <cell r="D161">
            <v>4500000</v>
          </cell>
          <cell r="E161">
            <v>4500000</v>
          </cell>
          <cell r="F161">
            <v>4500000</v>
          </cell>
          <cell r="G161">
            <v>4500000</v>
          </cell>
          <cell r="I161">
            <v>4500000</v>
          </cell>
          <cell r="J161">
            <v>4500000</v>
          </cell>
          <cell r="K161">
            <v>4500000</v>
          </cell>
          <cell r="L161">
            <v>4500000</v>
          </cell>
          <cell r="M161">
            <v>4500000</v>
          </cell>
          <cell r="N161">
            <v>4500000</v>
          </cell>
          <cell r="O161">
            <v>4500000</v>
          </cell>
        </row>
        <row r="162">
          <cell r="D162">
            <v>500000</v>
          </cell>
          <cell r="E162">
            <v>500000</v>
          </cell>
          <cell r="F162">
            <v>500000</v>
          </cell>
          <cell r="G162">
            <v>500000</v>
          </cell>
          <cell r="I162">
            <v>500000</v>
          </cell>
          <cell r="J162">
            <v>500000</v>
          </cell>
          <cell r="K162">
            <v>500000</v>
          </cell>
          <cell r="L162">
            <v>500000</v>
          </cell>
          <cell r="M162">
            <v>500000</v>
          </cell>
          <cell r="N162">
            <v>500000</v>
          </cell>
          <cell r="O162">
            <v>500000</v>
          </cell>
        </row>
        <row r="163">
          <cell r="D163">
            <v>2152342.5</v>
          </cell>
          <cell r="E163">
            <v>2152342.5</v>
          </cell>
          <cell r="F163">
            <v>2152342.5</v>
          </cell>
          <cell r="G163">
            <v>2152342.5</v>
          </cell>
          <cell r="I163">
            <v>2152342.5</v>
          </cell>
          <cell r="J163">
            <v>2152342.5</v>
          </cell>
          <cell r="K163">
            <v>2152342.5</v>
          </cell>
          <cell r="L163">
            <v>2152342.5</v>
          </cell>
          <cell r="M163">
            <v>2152342.5</v>
          </cell>
          <cell r="N163">
            <v>2152342.5</v>
          </cell>
          <cell r="O163">
            <v>2152342.5</v>
          </cell>
        </row>
        <row r="164">
          <cell r="D164">
            <v>2200000</v>
          </cell>
          <cell r="E164">
            <v>2200000</v>
          </cell>
          <cell r="F164">
            <v>2200000</v>
          </cell>
          <cell r="G164">
            <v>2200000</v>
          </cell>
          <cell r="I164">
            <v>2200000</v>
          </cell>
          <cell r="J164">
            <v>2200000</v>
          </cell>
          <cell r="K164">
            <v>2200000</v>
          </cell>
          <cell r="L164">
            <v>2200000</v>
          </cell>
          <cell r="M164">
            <v>2200000</v>
          </cell>
          <cell r="N164">
            <v>2200000</v>
          </cell>
          <cell r="O164">
            <v>2200000</v>
          </cell>
        </row>
        <row r="165">
          <cell r="D165">
            <v>4400000</v>
          </cell>
          <cell r="E165">
            <v>4400000</v>
          </cell>
          <cell r="F165">
            <v>4400000</v>
          </cell>
          <cell r="G165">
            <v>4400000</v>
          </cell>
          <cell r="I165">
            <v>4400000</v>
          </cell>
          <cell r="J165">
            <v>4400000</v>
          </cell>
          <cell r="K165">
            <v>4400000</v>
          </cell>
          <cell r="L165">
            <v>4400000</v>
          </cell>
          <cell r="M165">
            <v>4400000</v>
          </cell>
          <cell r="N165">
            <v>4400000</v>
          </cell>
          <cell r="O165">
            <v>4400000</v>
          </cell>
        </row>
        <row r="166">
          <cell r="D166">
            <v>15000000</v>
          </cell>
          <cell r="E166">
            <v>15000000</v>
          </cell>
          <cell r="F166">
            <v>15000000</v>
          </cell>
          <cell r="G166">
            <v>15000000</v>
          </cell>
          <cell r="I166">
            <v>15000000</v>
          </cell>
          <cell r="J166">
            <v>15000000</v>
          </cell>
          <cell r="K166">
            <v>15000000</v>
          </cell>
          <cell r="L166">
            <v>15000000</v>
          </cell>
          <cell r="M166">
            <v>15000000</v>
          </cell>
          <cell r="N166">
            <v>15000000</v>
          </cell>
          <cell r="O166">
            <v>15000000</v>
          </cell>
        </row>
        <row r="167">
          <cell r="D167">
            <v>99050000</v>
          </cell>
          <cell r="E167">
            <v>99050000</v>
          </cell>
          <cell r="F167">
            <v>99050000</v>
          </cell>
          <cell r="G167">
            <v>99050000</v>
          </cell>
          <cell r="I167">
            <v>99050000</v>
          </cell>
          <cell r="J167">
            <v>99050000</v>
          </cell>
          <cell r="K167">
            <v>99050000</v>
          </cell>
          <cell r="L167">
            <v>99050000</v>
          </cell>
          <cell r="M167">
            <v>99050000</v>
          </cell>
          <cell r="N167">
            <v>99050000</v>
          </cell>
          <cell r="O167">
            <v>99050000</v>
          </cell>
        </row>
        <row r="168">
          <cell r="F168">
            <v>130000000</v>
          </cell>
          <cell r="I168">
            <v>130000000</v>
          </cell>
          <cell r="L168">
            <v>130000000</v>
          </cell>
          <cell r="O168">
            <v>130000000</v>
          </cell>
        </row>
        <row r="169">
          <cell r="D169">
            <v>24218085</v>
          </cell>
          <cell r="E169">
            <v>24218085</v>
          </cell>
          <cell r="F169">
            <v>24218085</v>
          </cell>
          <cell r="G169">
            <v>24218085</v>
          </cell>
          <cell r="I169">
            <v>24218085</v>
          </cell>
          <cell r="J169">
            <v>24218085</v>
          </cell>
          <cell r="K169">
            <v>24218085</v>
          </cell>
          <cell r="L169">
            <v>24218085</v>
          </cell>
          <cell r="M169">
            <v>24218085</v>
          </cell>
          <cell r="N169">
            <v>24218085</v>
          </cell>
          <cell r="O169">
            <v>24218085</v>
          </cell>
        </row>
        <row r="170">
          <cell r="D170">
            <v>8400000</v>
          </cell>
          <cell r="E170">
            <v>8400000</v>
          </cell>
          <cell r="F170">
            <v>8400000</v>
          </cell>
          <cell r="G170">
            <v>8400000</v>
          </cell>
          <cell r="I170">
            <v>8400000</v>
          </cell>
          <cell r="J170">
            <v>8400000</v>
          </cell>
          <cell r="K170">
            <v>8400000</v>
          </cell>
          <cell r="L170">
            <v>8400000</v>
          </cell>
          <cell r="M170">
            <v>8400000</v>
          </cell>
          <cell r="N170">
            <v>8400000</v>
          </cell>
          <cell r="O170">
            <v>8400000</v>
          </cell>
        </row>
        <row r="171">
          <cell r="D171">
            <v>8199999.9999999991</v>
          </cell>
          <cell r="E171">
            <v>8199999.9999999991</v>
          </cell>
          <cell r="F171">
            <v>8199999.9999999991</v>
          </cell>
          <cell r="G171">
            <v>8199999.9999999991</v>
          </cell>
          <cell r="I171">
            <v>8199999.9999999991</v>
          </cell>
          <cell r="J171">
            <v>8199999.9999999991</v>
          </cell>
          <cell r="K171">
            <v>8199999.9999999991</v>
          </cell>
          <cell r="L171">
            <v>8199999.9999999991</v>
          </cell>
          <cell r="M171">
            <v>8199999.9999999991</v>
          </cell>
          <cell r="N171">
            <v>8199999.9999999991</v>
          </cell>
          <cell r="O171">
            <v>8199999.9999999991</v>
          </cell>
        </row>
        <row r="172">
          <cell r="D172">
            <v>312000</v>
          </cell>
          <cell r="E172">
            <v>312000</v>
          </cell>
          <cell r="F172">
            <v>312000</v>
          </cell>
          <cell r="G172">
            <v>312000</v>
          </cell>
          <cell r="I172">
            <v>312000</v>
          </cell>
          <cell r="J172">
            <v>312000</v>
          </cell>
          <cell r="K172">
            <v>312000</v>
          </cell>
          <cell r="L172">
            <v>312000</v>
          </cell>
          <cell r="M172">
            <v>312000</v>
          </cell>
          <cell r="N172">
            <v>312000</v>
          </cell>
          <cell r="O172">
            <v>312000</v>
          </cell>
        </row>
        <row r="173">
          <cell r="D173">
            <v>9400000</v>
          </cell>
          <cell r="E173">
            <v>9400000</v>
          </cell>
          <cell r="F173">
            <v>9400000</v>
          </cell>
          <cell r="G173">
            <v>9400000</v>
          </cell>
          <cell r="I173">
            <v>9400000</v>
          </cell>
          <cell r="J173">
            <v>9400000</v>
          </cell>
          <cell r="K173">
            <v>9400000</v>
          </cell>
          <cell r="L173">
            <v>9400000</v>
          </cell>
          <cell r="M173">
            <v>9400000</v>
          </cell>
          <cell r="N173">
            <v>9400000</v>
          </cell>
          <cell r="O173">
            <v>9400000</v>
          </cell>
        </row>
        <row r="174">
          <cell r="F174">
            <v>20000000</v>
          </cell>
          <cell r="I174">
            <v>20000000</v>
          </cell>
          <cell r="L174">
            <v>20000000</v>
          </cell>
          <cell r="O174">
            <v>20000000</v>
          </cell>
        </row>
        <row r="175">
          <cell r="D175">
            <v>1126000</v>
          </cell>
          <cell r="E175">
            <v>1126000</v>
          </cell>
          <cell r="F175">
            <v>1126000</v>
          </cell>
          <cell r="G175">
            <v>1126000</v>
          </cell>
          <cell r="I175">
            <v>1126000</v>
          </cell>
          <cell r="J175">
            <v>1126000</v>
          </cell>
          <cell r="K175">
            <v>1126000</v>
          </cell>
          <cell r="L175">
            <v>1126000</v>
          </cell>
          <cell r="M175">
            <v>1126000</v>
          </cell>
          <cell r="N175">
            <v>1126000</v>
          </cell>
          <cell r="O175">
            <v>1126000</v>
          </cell>
        </row>
        <row r="176">
          <cell r="D176">
            <v>500000</v>
          </cell>
          <cell r="E176">
            <v>500000</v>
          </cell>
          <cell r="F176">
            <v>500000</v>
          </cell>
          <cell r="G176">
            <v>500000</v>
          </cell>
          <cell r="I176">
            <v>500000</v>
          </cell>
          <cell r="J176">
            <v>500000</v>
          </cell>
          <cell r="K176">
            <v>500000</v>
          </cell>
          <cell r="L176">
            <v>500000</v>
          </cell>
          <cell r="M176">
            <v>500000</v>
          </cell>
          <cell r="N176">
            <v>500000</v>
          </cell>
          <cell r="O176">
            <v>500000</v>
          </cell>
        </row>
        <row r="177">
          <cell r="D177">
            <v>200000</v>
          </cell>
          <cell r="E177">
            <v>200000</v>
          </cell>
          <cell r="F177">
            <v>200000</v>
          </cell>
          <cell r="G177">
            <v>200000</v>
          </cell>
          <cell r="I177">
            <v>200000</v>
          </cell>
          <cell r="J177">
            <v>200000</v>
          </cell>
          <cell r="K177">
            <v>200000</v>
          </cell>
          <cell r="L177">
            <v>200000</v>
          </cell>
          <cell r="M177">
            <v>200000</v>
          </cell>
          <cell r="N177">
            <v>200000</v>
          </cell>
          <cell r="O177">
            <v>200000</v>
          </cell>
        </row>
        <row r="178">
          <cell r="D178">
            <v>2000000</v>
          </cell>
          <cell r="E178">
            <v>2000000</v>
          </cell>
          <cell r="F178">
            <v>2000000</v>
          </cell>
          <cell r="G178">
            <v>2000000</v>
          </cell>
          <cell r="I178">
            <v>2000000</v>
          </cell>
          <cell r="J178">
            <v>2000000</v>
          </cell>
          <cell r="K178">
            <v>2000000</v>
          </cell>
          <cell r="L178">
            <v>2000000</v>
          </cell>
          <cell r="M178">
            <v>2000000</v>
          </cell>
          <cell r="N178">
            <v>2000000</v>
          </cell>
          <cell r="O178">
            <v>2000000</v>
          </cell>
        </row>
        <row r="179">
          <cell r="D179">
            <v>1000000</v>
          </cell>
          <cell r="E179">
            <v>1000000</v>
          </cell>
          <cell r="F179">
            <v>1000000</v>
          </cell>
          <cell r="G179">
            <v>1000000</v>
          </cell>
          <cell r="I179">
            <v>1000000</v>
          </cell>
          <cell r="J179">
            <v>1000000</v>
          </cell>
          <cell r="K179">
            <v>1000000</v>
          </cell>
          <cell r="L179">
            <v>1000000</v>
          </cell>
          <cell r="M179">
            <v>1000000</v>
          </cell>
          <cell r="N179">
            <v>1000000</v>
          </cell>
          <cell r="O179">
            <v>1000000</v>
          </cell>
        </row>
        <row r="180">
          <cell r="D180">
            <v>800000</v>
          </cell>
          <cell r="E180">
            <v>800000</v>
          </cell>
          <cell r="F180">
            <v>800000</v>
          </cell>
          <cell r="G180">
            <v>800000</v>
          </cell>
          <cell r="I180">
            <v>800000</v>
          </cell>
          <cell r="J180">
            <v>800000</v>
          </cell>
          <cell r="K180">
            <v>800000</v>
          </cell>
          <cell r="L180">
            <v>800000</v>
          </cell>
          <cell r="M180">
            <v>800000</v>
          </cell>
          <cell r="N180">
            <v>800000</v>
          </cell>
          <cell r="O180">
            <v>800000</v>
          </cell>
        </row>
        <row r="181">
          <cell r="D181">
            <v>2320000</v>
          </cell>
          <cell r="E181">
            <v>2320000</v>
          </cell>
          <cell r="F181">
            <v>2320000</v>
          </cell>
          <cell r="G181">
            <v>2320000</v>
          </cell>
          <cell r="I181">
            <v>2320000</v>
          </cell>
          <cell r="J181">
            <v>2320000</v>
          </cell>
          <cell r="K181">
            <v>2320000</v>
          </cell>
          <cell r="L181">
            <v>2320000</v>
          </cell>
          <cell r="M181">
            <v>2320000</v>
          </cell>
          <cell r="N181">
            <v>2320000</v>
          </cell>
          <cell r="O181">
            <v>2320000</v>
          </cell>
        </row>
        <row r="182">
          <cell r="D182">
            <v>3500000</v>
          </cell>
          <cell r="E182">
            <v>3500000</v>
          </cell>
          <cell r="F182">
            <v>3500000</v>
          </cell>
          <cell r="G182">
            <v>3500000</v>
          </cell>
          <cell r="I182">
            <v>3500000</v>
          </cell>
          <cell r="J182">
            <v>3500000</v>
          </cell>
          <cell r="K182">
            <v>3500000</v>
          </cell>
          <cell r="L182">
            <v>3500000</v>
          </cell>
          <cell r="M182">
            <v>3500000</v>
          </cell>
          <cell r="N182">
            <v>3500000</v>
          </cell>
          <cell r="O182">
            <v>3500000</v>
          </cell>
        </row>
        <row r="183">
          <cell r="D183">
            <v>7000000</v>
          </cell>
          <cell r="E183">
            <v>7000000</v>
          </cell>
          <cell r="F183">
            <v>7000000</v>
          </cell>
          <cell r="G183">
            <v>7000000</v>
          </cell>
          <cell r="I183">
            <v>7000000</v>
          </cell>
          <cell r="J183">
            <v>7000000</v>
          </cell>
          <cell r="K183">
            <v>7000000</v>
          </cell>
          <cell r="L183">
            <v>7000000</v>
          </cell>
          <cell r="M183">
            <v>7000000</v>
          </cell>
          <cell r="N183">
            <v>7000000</v>
          </cell>
          <cell r="O183">
            <v>7000000</v>
          </cell>
        </row>
        <row r="184">
          <cell r="D184">
            <v>9200000</v>
          </cell>
          <cell r="E184">
            <v>9200000</v>
          </cell>
          <cell r="F184">
            <v>9200000</v>
          </cell>
          <cell r="G184">
            <v>9200000</v>
          </cell>
          <cell r="I184">
            <v>9200000</v>
          </cell>
          <cell r="J184">
            <v>9200000</v>
          </cell>
          <cell r="K184">
            <v>9200000</v>
          </cell>
          <cell r="L184">
            <v>9200000</v>
          </cell>
          <cell r="M184">
            <v>9200000</v>
          </cell>
          <cell r="N184">
            <v>9200000</v>
          </cell>
          <cell r="O184">
            <v>9200000</v>
          </cell>
        </row>
        <row r="185">
          <cell r="D185">
            <v>500000</v>
          </cell>
          <cell r="E185">
            <v>500000</v>
          </cell>
          <cell r="F185">
            <v>500000</v>
          </cell>
          <cell r="G185">
            <v>500000</v>
          </cell>
          <cell r="I185">
            <v>500000</v>
          </cell>
          <cell r="J185">
            <v>500000</v>
          </cell>
          <cell r="K185">
            <v>500000</v>
          </cell>
          <cell r="L185">
            <v>500000</v>
          </cell>
          <cell r="M185">
            <v>500000</v>
          </cell>
          <cell r="N185">
            <v>500000</v>
          </cell>
          <cell r="O185">
            <v>500000</v>
          </cell>
        </row>
        <row r="186">
          <cell r="D186">
            <v>48500000</v>
          </cell>
          <cell r="E186">
            <v>48500000</v>
          </cell>
          <cell r="F186">
            <v>48500000</v>
          </cell>
          <cell r="G186">
            <v>48500000</v>
          </cell>
          <cell r="I186">
            <v>48500000</v>
          </cell>
          <cell r="J186">
            <v>48500000</v>
          </cell>
          <cell r="K186">
            <v>48500000</v>
          </cell>
          <cell r="L186">
            <v>48500000</v>
          </cell>
          <cell r="M186">
            <v>48500000</v>
          </cell>
          <cell r="N186">
            <v>48500000</v>
          </cell>
          <cell r="O186">
            <v>48500000</v>
          </cell>
        </row>
        <row r="187">
          <cell r="D187">
            <v>1200000</v>
          </cell>
          <cell r="E187">
            <v>1200000</v>
          </cell>
          <cell r="F187">
            <v>1200000</v>
          </cell>
          <cell r="G187">
            <v>1200000</v>
          </cell>
          <cell r="I187">
            <v>1200000</v>
          </cell>
          <cell r="J187">
            <v>1200000</v>
          </cell>
          <cell r="K187">
            <v>1200000</v>
          </cell>
          <cell r="L187">
            <v>1200000</v>
          </cell>
          <cell r="M187">
            <v>1200000</v>
          </cell>
          <cell r="N187">
            <v>1200000</v>
          </cell>
          <cell r="O187">
            <v>1200000</v>
          </cell>
        </row>
        <row r="188">
          <cell r="D188">
            <v>1000000</v>
          </cell>
          <cell r="E188">
            <v>1000000</v>
          </cell>
          <cell r="F188">
            <v>1000000</v>
          </cell>
          <cell r="G188">
            <v>1000000</v>
          </cell>
          <cell r="I188">
            <v>1000000</v>
          </cell>
          <cell r="J188">
            <v>1000000</v>
          </cell>
          <cell r="K188">
            <v>1000000</v>
          </cell>
          <cell r="L188">
            <v>1000000</v>
          </cell>
          <cell r="M188">
            <v>1000000</v>
          </cell>
          <cell r="N188">
            <v>1000000</v>
          </cell>
          <cell r="O188">
            <v>1000000</v>
          </cell>
        </row>
        <row r="189">
          <cell r="D189">
            <v>19500000</v>
          </cell>
          <cell r="E189">
            <v>19500000</v>
          </cell>
          <cell r="F189">
            <v>19500000</v>
          </cell>
          <cell r="G189">
            <v>19500000</v>
          </cell>
          <cell r="I189">
            <v>19500000</v>
          </cell>
          <cell r="J189">
            <v>19500000</v>
          </cell>
          <cell r="K189">
            <v>19500000</v>
          </cell>
          <cell r="L189">
            <v>19500000</v>
          </cell>
          <cell r="M189">
            <v>19500000</v>
          </cell>
          <cell r="N189">
            <v>19500000</v>
          </cell>
          <cell r="O189">
            <v>19500000</v>
          </cell>
        </row>
        <row r="190">
          <cell r="D190">
            <v>5000000</v>
          </cell>
          <cell r="E190">
            <v>5000000</v>
          </cell>
          <cell r="F190">
            <v>5000000</v>
          </cell>
          <cell r="G190">
            <v>5000000</v>
          </cell>
          <cell r="I190">
            <v>5000000</v>
          </cell>
          <cell r="J190">
            <v>5000000</v>
          </cell>
          <cell r="K190">
            <v>5000000</v>
          </cell>
          <cell r="L190">
            <v>5000000</v>
          </cell>
          <cell r="M190">
            <v>5000000</v>
          </cell>
          <cell r="N190">
            <v>5000000</v>
          </cell>
          <cell r="O190">
            <v>5000000</v>
          </cell>
        </row>
        <row r="191">
          <cell r="D191">
            <v>16121320</v>
          </cell>
          <cell r="E191">
            <v>16121320</v>
          </cell>
          <cell r="F191">
            <v>16121320</v>
          </cell>
          <cell r="G191">
            <v>16121320</v>
          </cell>
          <cell r="I191">
            <v>16121320</v>
          </cell>
          <cell r="J191">
            <v>16121320</v>
          </cell>
          <cell r="K191">
            <v>16121320</v>
          </cell>
          <cell r="L191">
            <v>16121320</v>
          </cell>
          <cell r="M191">
            <v>16121320</v>
          </cell>
          <cell r="N191">
            <v>16121320</v>
          </cell>
          <cell r="O191">
            <v>16121320</v>
          </cell>
        </row>
        <row r="192">
          <cell r="D192">
            <v>5052800</v>
          </cell>
          <cell r="E192">
            <v>5052800</v>
          </cell>
          <cell r="F192">
            <v>5052800</v>
          </cell>
          <cell r="G192">
            <v>5052800</v>
          </cell>
          <cell r="I192">
            <v>5052800</v>
          </cell>
          <cell r="J192">
            <v>5052800</v>
          </cell>
          <cell r="K192">
            <v>5052800</v>
          </cell>
          <cell r="L192">
            <v>5052800</v>
          </cell>
          <cell r="M192">
            <v>5052800</v>
          </cell>
          <cell r="N192">
            <v>5052800</v>
          </cell>
          <cell r="O192">
            <v>5052800</v>
          </cell>
        </row>
        <row r="193">
          <cell r="D193">
            <v>18000000</v>
          </cell>
          <cell r="E193">
            <v>18000000</v>
          </cell>
          <cell r="F193">
            <v>18000000</v>
          </cell>
          <cell r="G193">
            <v>18000000</v>
          </cell>
          <cell r="I193">
            <v>18000000</v>
          </cell>
          <cell r="J193">
            <v>18000000</v>
          </cell>
          <cell r="K193">
            <v>18000000</v>
          </cell>
          <cell r="L193">
            <v>18000000</v>
          </cell>
          <cell r="M193">
            <v>18000000</v>
          </cell>
          <cell r="N193">
            <v>18000000</v>
          </cell>
          <cell r="O193">
            <v>18000000</v>
          </cell>
        </row>
        <row r="194">
          <cell r="D194">
            <v>77500000</v>
          </cell>
          <cell r="E194">
            <v>77500000</v>
          </cell>
          <cell r="F194">
            <v>77500000</v>
          </cell>
          <cell r="G194">
            <v>77500000</v>
          </cell>
          <cell r="I194">
            <v>77500000</v>
          </cell>
          <cell r="J194">
            <v>77500000</v>
          </cell>
          <cell r="K194">
            <v>77500000</v>
          </cell>
          <cell r="L194">
            <v>77500000</v>
          </cell>
          <cell r="M194">
            <v>77500000</v>
          </cell>
          <cell r="N194">
            <v>77500000</v>
          </cell>
          <cell r="O194">
            <v>77500000</v>
          </cell>
        </row>
        <row r="195">
          <cell r="D195">
            <v>3320000</v>
          </cell>
          <cell r="E195">
            <v>3320000</v>
          </cell>
          <cell r="F195">
            <v>3320000</v>
          </cell>
          <cell r="G195">
            <v>3320000</v>
          </cell>
          <cell r="I195">
            <v>3320000</v>
          </cell>
          <cell r="J195">
            <v>3320000</v>
          </cell>
          <cell r="K195">
            <v>3320000</v>
          </cell>
          <cell r="L195">
            <v>3320000</v>
          </cell>
          <cell r="M195">
            <v>3320000</v>
          </cell>
          <cell r="N195">
            <v>3320000</v>
          </cell>
          <cell r="O195">
            <v>3320000</v>
          </cell>
        </row>
        <row r="196">
          <cell r="D196">
            <v>21800000</v>
          </cell>
          <cell r="E196">
            <v>21800000</v>
          </cell>
          <cell r="F196">
            <v>21800000</v>
          </cell>
          <cell r="G196">
            <v>21800000</v>
          </cell>
          <cell r="I196">
            <v>21800000</v>
          </cell>
          <cell r="J196">
            <v>21800000</v>
          </cell>
          <cell r="K196">
            <v>21800000</v>
          </cell>
          <cell r="L196">
            <v>21800000</v>
          </cell>
          <cell r="M196">
            <v>21800000</v>
          </cell>
          <cell r="N196">
            <v>21800000</v>
          </cell>
          <cell r="O196">
            <v>21800000</v>
          </cell>
        </row>
        <row r="197">
          <cell r="D197">
            <v>1241000</v>
          </cell>
          <cell r="E197">
            <v>1241000</v>
          </cell>
          <cell r="F197">
            <v>1241000</v>
          </cell>
          <cell r="G197">
            <v>1241000</v>
          </cell>
          <cell r="I197">
            <v>1241000</v>
          </cell>
          <cell r="J197">
            <v>1241000</v>
          </cell>
          <cell r="K197">
            <v>1241000</v>
          </cell>
          <cell r="L197">
            <v>1241000</v>
          </cell>
          <cell r="M197">
            <v>1241000</v>
          </cell>
          <cell r="N197">
            <v>1241000</v>
          </cell>
          <cell r="O197">
            <v>1241000</v>
          </cell>
        </row>
        <row r="198">
          <cell r="D198">
            <v>139000</v>
          </cell>
          <cell r="E198">
            <v>139000</v>
          </cell>
          <cell r="F198">
            <v>139000</v>
          </cell>
          <cell r="G198">
            <v>139000</v>
          </cell>
          <cell r="I198">
            <v>139000</v>
          </cell>
          <cell r="J198">
            <v>139000</v>
          </cell>
          <cell r="K198">
            <v>139000</v>
          </cell>
          <cell r="L198">
            <v>139000</v>
          </cell>
          <cell r="M198">
            <v>139000</v>
          </cell>
          <cell r="N198">
            <v>139000</v>
          </cell>
          <cell r="O198">
            <v>139000</v>
          </cell>
        </row>
        <row r="199">
          <cell r="D199">
            <v>3684000</v>
          </cell>
          <cell r="E199">
            <v>3684000</v>
          </cell>
          <cell r="F199">
            <v>3684000</v>
          </cell>
          <cell r="G199">
            <v>3684000</v>
          </cell>
          <cell r="I199">
            <v>3684000</v>
          </cell>
          <cell r="J199">
            <v>3684000</v>
          </cell>
          <cell r="K199">
            <v>3684000</v>
          </cell>
          <cell r="L199">
            <v>3684000</v>
          </cell>
          <cell r="M199">
            <v>3684000</v>
          </cell>
          <cell r="N199">
            <v>3684000</v>
          </cell>
          <cell r="O199">
            <v>3684000</v>
          </cell>
        </row>
        <row r="200">
          <cell r="D200">
            <v>615600000</v>
          </cell>
          <cell r="E200">
            <v>615600000</v>
          </cell>
          <cell r="F200">
            <v>615600000</v>
          </cell>
          <cell r="G200">
            <v>615600000</v>
          </cell>
          <cell r="I200">
            <v>615600000</v>
          </cell>
          <cell r="J200">
            <v>615600000</v>
          </cell>
          <cell r="K200">
            <v>615600000</v>
          </cell>
          <cell r="L200">
            <v>615600000</v>
          </cell>
          <cell r="M200">
            <v>615600000</v>
          </cell>
          <cell r="N200">
            <v>615600000</v>
          </cell>
          <cell r="O200">
            <v>615600000</v>
          </cell>
        </row>
        <row r="201">
          <cell r="D201">
            <v>109339.65</v>
          </cell>
          <cell r="E201">
            <v>109339.65</v>
          </cell>
          <cell r="F201">
            <v>109339.65</v>
          </cell>
          <cell r="G201">
            <v>109339.65</v>
          </cell>
          <cell r="I201">
            <v>109339.65</v>
          </cell>
          <cell r="J201">
            <v>109339.65</v>
          </cell>
          <cell r="K201">
            <v>109339.65</v>
          </cell>
          <cell r="L201">
            <v>109339.65</v>
          </cell>
          <cell r="M201">
            <v>109339.65</v>
          </cell>
          <cell r="N201">
            <v>109339.65</v>
          </cell>
          <cell r="O201">
            <v>109339.65</v>
          </cell>
        </row>
        <row r="202">
          <cell r="D202">
            <v>700000</v>
          </cell>
          <cell r="E202">
            <v>700000</v>
          </cell>
          <cell r="F202">
            <v>700000</v>
          </cell>
          <cell r="G202">
            <v>700000</v>
          </cell>
          <cell r="I202">
            <v>700000</v>
          </cell>
          <cell r="J202">
            <v>700000</v>
          </cell>
          <cell r="K202">
            <v>700000</v>
          </cell>
          <cell r="L202">
            <v>700000</v>
          </cell>
          <cell r="M202">
            <v>700000</v>
          </cell>
          <cell r="N202">
            <v>700000</v>
          </cell>
          <cell r="O202">
            <v>700000</v>
          </cell>
        </row>
        <row r="203">
          <cell r="D203">
            <v>475642.65</v>
          </cell>
          <cell r="E203">
            <v>475642.65</v>
          </cell>
          <cell r="F203">
            <v>475642.65</v>
          </cell>
          <cell r="G203">
            <v>475642.65</v>
          </cell>
          <cell r="I203">
            <v>475642.65</v>
          </cell>
          <cell r="J203">
            <v>475642.65</v>
          </cell>
          <cell r="K203">
            <v>475642.65</v>
          </cell>
          <cell r="L203">
            <v>475642.65</v>
          </cell>
          <cell r="M203">
            <v>475642.65</v>
          </cell>
          <cell r="N203">
            <v>475642.65</v>
          </cell>
          <cell r="O203">
            <v>475642.65</v>
          </cell>
        </row>
        <row r="204">
          <cell r="D204">
            <v>115534.65</v>
          </cell>
          <cell r="E204">
            <v>115534.65</v>
          </cell>
          <cell r="F204">
            <v>115534.65</v>
          </cell>
          <cell r="G204">
            <v>115534.65</v>
          </cell>
          <cell r="I204">
            <v>115534.65</v>
          </cell>
          <cell r="J204">
            <v>115534.65</v>
          </cell>
          <cell r="K204">
            <v>115534.65</v>
          </cell>
          <cell r="L204">
            <v>115534.65</v>
          </cell>
          <cell r="M204">
            <v>115534.65</v>
          </cell>
          <cell r="N204">
            <v>115534.65</v>
          </cell>
          <cell r="O204">
            <v>115534.65</v>
          </cell>
        </row>
        <row r="205">
          <cell r="D205">
            <v>1000000</v>
          </cell>
          <cell r="E205">
            <v>1000000</v>
          </cell>
          <cell r="F205">
            <v>1000000</v>
          </cell>
          <cell r="G205">
            <v>1000000</v>
          </cell>
          <cell r="I205">
            <v>1000000</v>
          </cell>
          <cell r="J205">
            <v>1000000</v>
          </cell>
          <cell r="K205">
            <v>1000000</v>
          </cell>
          <cell r="L205">
            <v>1000000</v>
          </cell>
          <cell r="M205">
            <v>1000000</v>
          </cell>
          <cell r="N205">
            <v>1000000</v>
          </cell>
          <cell r="O205">
            <v>1000000</v>
          </cell>
        </row>
        <row r="206">
          <cell r="D206">
            <v>650000</v>
          </cell>
          <cell r="E206">
            <v>650000</v>
          </cell>
          <cell r="F206">
            <v>650000</v>
          </cell>
          <cell r="G206">
            <v>650000</v>
          </cell>
          <cell r="I206">
            <v>650000</v>
          </cell>
          <cell r="J206">
            <v>650000</v>
          </cell>
          <cell r="K206">
            <v>650000</v>
          </cell>
          <cell r="L206">
            <v>650000</v>
          </cell>
          <cell r="M206">
            <v>650000</v>
          </cell>
          <cell r="N206">
            <v>650000</v>
          </cell>
          <cell r="O206">
            <v>650000</v>
          </cell>
        </row>
        <row r="207">
          <cell r="D207">
            <v>424620</v>
          </cell>
          <cell r="E207">
            <v>424620</v>
          </cell>
          <cell r="F207">
            <v>424620</v>
          </cell>
          <cell r="G207">
            <v>424620</v>
          </cell>
          <cell r="I207">
            <v>424620</v>
          </cell>
          <cell r="J207">
            <v>424620</v>
          </cell>
          <cell r="K207">
            <v>424620</v>
          </cell>
          <cell r="L207">
            <v>424620</v>
          </cell>
          <cell r="M207">
            <v>424620</v>
          </cell>
          <cell r="N207">
            <v>424620</v>
          </cell>
          <cell r="O207">
            <v>424620</v>
          </cell>
        </row>
        <row r="208">
          <cell r="D208">
            <v>632835</v>
          </cell>
          <cell r="E208">
            <v>632835</v>
          </cell>
          <cell r="F208">
            <v>632835</v>
          </cell>
          <cell r="G208">
            <v>632835</v>
          </cell>
          <cell r="I208">
            <v>632835</v>
          </cell>
          <cell r="J208">
            <v>632835</v>
          </cell>
          <cell r="K208">
            <v>632835</v>
          </cell>
          <cell r="L208">
            <v>632835</v>
          </cell>
          <cell r="M208">
            <v>632835</v>
          </cell>
          <cell r="N208">
            <v>632835</v>
          </cell>
          <cell r="O208">
            <v>632835</v>
          </cell>
        </row>
        <row r="209">
          <cell r="D209">
            <v>1050000</v>
          </cell>
          <cell r="E209">
            <v>1050000</v>
          </cell>
          <cell r="F209">
            <v>1050000</v>
          </cell>
          <cell r="G209">
            <v>1050000</v>
          </cell>
          <cell r="I209">
            <v>1050000</v>
          </cell>
          <cell r="J209">
            <v>1050000</v>
          </cell>
          <cell r="K209">
            <v>1050000</v>
          </cell>
          <cell r="L209">
            <v>1050000</v>
          </cell>
          <cell r="M209">
            <v>1050000</v>
          </cell>
          <cell r="N209">
            <v>1050000</v>
          </cell>
          <cell r="O209">
            <v>1050000</v>
          </cell>
        </row>
        <row r="210">
          <cell r="D210">
            <v>1000000</v>
          </cell>
          <cell r="E210">
            <v>1000000</v>
          </cell>
          <cell r="F210">
            <v>1000000</v>
          </cell>
          <cell r="G210">
            <v>1000000</v>
          </cell>
          <cell r="I210">
            <v>1000000</v>
          </cell>
          <cell r="J210">
            <v>1000000</v>
          </cell>
          <cell r="K210">
            <v>1000000</v>
          </cell>
          <cell r="L210">
            <v>1000000</v>
          </cell>
          <cell r="M210">
            <v>1000000</v>
          </cell>
          <cell r="N210">
            <v>1000000</v>
          </cell>
          <cell r="O210">
            <v>1000000</v>
          </cell>
        </row>
        <row r="211">
          <cell r="D211">
            <v>4000000</v>
          </cell>
          <cell r="E211">
            <v>4000000</v>
          </cell>
          <cell r="F211">
            <v>4000000</v>
          </cell>
          <cell r="G211">
            <v>4000000</v>
          </cell>
          <cell r="I211">
            <v>4000000</v>
          </cell>
          <cell r="J211">
            <v>4000000</v>
          </cell>
          <cell r="K211">
            <v>4000000</v>
          </cell>
          <cell r="L211">
            <v>4000000</v>
          </cell>
          <cell r="M211">
            <v>4000000</v>
          </cell>
          <cell r="N211">
            <v>4000000</v>
          </cell>
          <cell r="O211">
            <v>4000000</v>
          </cell>
        </row>
        <row r="212">
          <cell r="D212">
            <v>13000000</v>
          </cell>
          <cell r="E212">
            <v>13000000</v>
          </cell>
          <cell r="F212">
            <v>13000000</v>
          </cell>
          <cell r="G212">
            <v>13000000</v>
          </cell>
          <cell r="I212">
            <v>13000000</v>
          </cell>
          <cell r="J212">
            <v>13000000</v>
          </cell>
          <cell r="K212">
            <v>13000000</v>
          </cell>
          <cell r="L212">
            <v>13000000</v>
          </cell>
          <cell r="M212">
            <v>13000000</v>
          </cell>
          <cell r="N212">
            <v>13000000</v>
          </cell>
          <cell r="O212">
            <v>13000000</v>
          </cell>
        </row>
        <row r="213">
          <cell r="D213">
            <v>17500000</v>
          </cell>
          <cell r="E213">
            <v>17500000</v>
          </cell>
          <cell r="F213">
            <v>17500000</v>
          </cell>
          <cell r="G213">
            <v>17500000</v>
          </cell>
          <cell r="I213">
            <v>17500000</v>
          </cell>
          <cell r="J213">
            <v>17500000</v>
          </cell>
          <cell r="K213">
            <v>17500000</v>
          </cell>
          <cell r="L213">
            <v>17500000</v>
          </cell>
          <cell r="M213">
            <v>17500000</v>
          </cell>
          <cell r="N213">
            <v>17500000</v>
          </cell>
          <cell r="O213">
            <v>17500000</v>
          </cell>
        </row>
        <row r="214">
          <cell r="D214">
            <v>135000000</v>
          </cell>
          <cell r="E214">
            <v>135000000</v>
          </cell>
          <cell r="F214">
            <v>135000000</v>
          </cell>
          <cell r="G214">
            <v>135000000</v>
          </cell>
          <cell r="I214">
            <v>135000000</v>
          </cell>
          <cell r="J214">
            <v>135000000</v>
          </cell>
          <cell r="K214">
            <v>135000000</v>
          </cell>
          <cell r="L214">
            <v>135000000</v>
          </cell>
          <cell r="M214">
            <v>135000000</v>
          </cell>
          <cell r="N214">
            <v>135000000</v>
          </cell>
          <cell r="O214">
            <v>135000000</v>
          </cell>
        </row>
        <row r="215">
          <cell r="D215">
            <v>5000000</v>
          </cell>
          <cell r="E215">
            <v>5000000</v>
          </cell>
          <cell r="F215">
            <v>5000000</v>
          </cell>
          <cell r="G215">
            <v>5000000</v>
          </cell>
          <cell r="I215">
            <v>5000000</v>
          </cell>
          <cell r="J215">
            <v>5000000</v>
          </cell>
          <cell r="K215">
            <v>5000000</v>
          </cell>
          <cell r="L215">
            <v>5000000</v>
          </cell>
          <cell r="M215">
            <v>5000000</v>
          </cell>
          <cell r="N215">
            <v>5000000</v>
          </cell>
          <cell r="O215">
            <v>5000000</v>
          </cell>
        </row>
        <row r="216">
          <cell r="D216">
            <v>10000000</v>
          </cell>
          <cell r="E216">
            <v>0</v>
          </cell>
          <cell r="F216">
            <v>0</v>
          </cell>
          <cell r="G216">
            <v>10000000</v>
          </cell>
          <cell r="I216">
            <v>0</v>
          </cell>
          <cell r="J216">
            <v>10000000</v>
          </cell>
          <cell r="K216">
            <v>0</v>
          </cell>
          <cell r="L216">
            <v>0</v>
          </cell>
          <cell r="M216">
            <v>10000000</v>
          </cell>
          <cell r="N216">
            <v>0</v>
          </cell>
          <cell r="O216">
            <v>0</v>
          </cell>
        </row>
        <row r="217">
          <cell r="D217">
            <v>30000000</v>
          </cell>
          <cell r="E217">
            <v>7000000</v>
          </cell>
          <cell r="F217">
            <v>6000000</v>
          </cell>
          <cell r="G217">
            <v>6000000</v>
          </cell>
          <cell r="I217">
            <v>6000000</v>
          </cell>
          <cell r="J217">
            <v>6000000</v>
          </cell>
          <cell r="K217">
            <v>6000000</v>
          </cell>
          <cell r="L217">
            <v>6000000</v>
          </cell>
          <cell r="M217">
            <v>6000000</v>
          </cell>
          <cell r="N217">
            <v>6000000</v>
          </cell>
          <cell r="O217">
            <v>6000000</v>
          </cell>
        </row>
        <row r="218">
          <cell r="D218">
            <v>76545970</v>
          </cell>
          <cell r="E218">
            <v>76545971</v>
          </cell>
          <cell r="F218">
            <v>89522000</v>
          </cell>
          <cell r="G218">
            <v>89522000</v>
          </cell>
          <cell r="I218">
            <v>89522000</v>
          </cell>
          <cell r="J218">
            <v>89522000</v>
          </cell>
          <cell r="K218">
            <v>89522000</v>
          </cell>
          <cell r="L218">
            <v>89522000</v>
          </cell>
          <cell r="M218">
            <v>89522000</v>
          </cell>
          <cell r="N218">
            <v>89522000</v>
          </cell>
          <cell r="O218">
            <v>89522000</v>
          </cell>
        </row>
        <row r="219">
          <cell r="D219">
            <v>6000000</v>
          </cell>
          <cell r="E219">
            <v>6000000</v>
          </cell>
          <cell r="F219">
            <v>6000000</v>
          </cell>
          <cell r="G219">
            <v>6000000</v>
          </cell>
          <cell r="I219">
            <v>6000000</v>
          </cell>
          <cell r="J219">
            <v>6000000</v>
          </cell>
          <cell r="K219">
            <v>6000000</v>
          </cell>
          <cell r="L219">
            <v>6000000</v>
          </cell>
          <cell r="M219">
            <v>6000000</v>
          </cell>
          <cell r="N219">
            <v>6000000</v>
          </cell>
          <cell r="O219">
            <v>6000000</v>
          </cell>
        </row>
        <row r="220">
          <cell r="D220">
            <v>1450000</v>
          </cell>
          <cell r="E220">
            <v>1450000</v>
          </cell>
          <cell r="F220">
            <v>1450000</v>
          </cell>
          <cell r="G220">
            <v>1450000</v>
          </cell>
          <cell r="I220">
            <v>1450000</v>
          </cell>
          <cell r="J220">
            <v>1450000</v>
          </cell>
          <cell r="K220">
            <v>1450000</v>
          </cell>
          <cell r="L220">
            <v>1450000</v>
          </cell>
          <cell r="M220">
            <v>1450000</v>
          </cell>
          <cell r="N220">
            <v>1450000</v>
          </cell>
          <cell r="O220">
            <v>1450000</v>
          </cell>
        </row>
        <row r="221">
          <cell r="D221">
            <v>12000000</v>
          </cell>
          <cell r="E221">
            <v>12000000</v>
          </cell>
          <cell r="F221">
            <v>12000000</v>
          </cell>
          <cell r="G221">
            <v>12000000</v>
          </cell>
          <cell r="I221">
            <v>12000000</v>
          </cell>
          <cell r="J221">
            <v>12000000</v>
          </cell>
          <cell r="K221">
            <v>12000000</v>
          </cell>
          <cell r="L221">
            <v>12000000</v>
          </cell>
          <cell r="M221">
            <v>12000000</v>
          </cell>
          <cell r="N221">
            <v>12000000</v>
          </cell>
          <cell r="O221">
            <v>12000000</v>
          </cell>
        </row>
        <row r="222">
          <cell r="D222">
            <v>1600000</v>
          </cell>
          <cell r="E222">
            <v>1600000</v>
          </cell>
          <cell r="F222">
            <v>1600000</v>
          </cell>
          <cell r="G222">
            <v>1600000</v>
          </cell>
          <cell r="I222">
            <v>1600000</v>
          </cell>
          <cell r="J222">
            <v>1600000</v>
          </cell>
          <cell r="K222">
            <v>1600000</v>
          </cell>
          <cell r="L222">
            <v>1600000</v>
          </cell>
          <cell r="M222">
            <v>1600000</v>
          </cell>
          <cell r="N222">
            <v>1600000</v>
          </cell>
          <cell r="O222">
            <v>1600000</v>
          </cell>
        </row>
        <row r="223">
          <cell r="D223">
            <v>11137350</v>
          </cell>
          <cell r="E223">
            <v>11137350</v>
          </cell>
          <cell r="F223">
            <v>11137350</v>
          </cell>
          <cell r="G223">
            <v>11137350</v>
          </cell>
          <cell r="I223">
            <v>11137350</v>
          </cell>
          <cell r="J223">
            <v>11137350</v>
          </cell>
          <cell r="K223">
            <v>11137350</v>
          </cell>
          <cell r="L223">
            <v>11137350</v>
          </cell>
          <cell r="M223">
            <v>11137350</v>
          </cell>
          <cell r="N223">
            <v>11137350</v>
          </cell>
          <cell r="O223">
            <v>11137350</v>
          </cell>
        </row>
        <row r="224">
          <cell r="D224">
            <v>7024391.8500000006</v>
          </cell>
          <cell r="E224">
            <v>7024391.8500000006</v>
          </cell>
          <cell r="F224">
            <v>7024391.8500000006</v>
          </cell>
          <cell r="G224">
            <v>7024391.8500000006</v>
          </cell>
          <cell r="I224">
            <v>7024391.8500000006</v>
          </cell>
          <cell r="J224">
            <v>7024391.8500000006</v>
          </cell>
          <cell r="K224">
            <v>7024391.8500000006</v>
          </cell>
          <cell r="L224">
            <v>7024391.8500000006</v>
          </cell>
          <cell r="M224">
            <v>7024391.8500000006</v>
          </cell>
          <cell r="N224">
            <v>7024391.8500000006</v>
          </cell>
          <cell r="O224">
            <v>7024391.8500000006</v>
          </cell>
        </row>
        <row r="225">
          <cell r="D225">
            <v>1101450</v>
          </cell>
          <cell r="E225">
            <v>1101450</v>
          </cell>
          <cell r="F225">
            <v>1101450</v>
          </cell>
          <cell r="G225">
            <v>1101450</v>
          </cell>
          <cell r="I225">
            <v>1101450</v>
          </cell>
          <cell r="J225">
            <v>1101450</v>
          </cell>
          <cell r="K225">
            <v>1101450</v>
          </cell>
          <cell r="L225">
            <v>1101450</v>
          </cell>
          <cell r="M225">
            <v>1101450</v>
          </cell>
          <cell r="N225">
            <v>1101450</v>
          </cell>
          <cell r="O225">
            <v>1101450</v>
          </cell>
        </row>
        <row r="226">
          <cell r="D226">
            <v>2482200</v>
          </cell>
          <cell r="E226">
            <v>2482200</v>
          </cell>
          <cell r="F226">
            <v>2482200</v>
          </cell>
          <cell r="G226">
            <v>2482200</v>
          </cell>
          <cell r="I226">
            <v>2482200</v>
          </cell>
          <cell r="J226">
            <v>2482200</v>
          </cell>
          <cell r="K226">
            <v>2482200</v>
          </cell>
          <cell r="L226">
            <v>2482200</v>
          </cell>
          <cell r="M226">
            <v>2482200</v>
          </cell>
          <cell r="N226">
            <v>2482200</v>
          </cell>
          <cell r="O226">
            <v>2482200</v>
          </cell>
        </row>
        <row r="227">
          <cell r="D227">
            <v>5000000</v>
          </cell>
          <cell r="E227">
            <v>5000000</v>
          </cell>
          <cell r="F227">
            <v>5000000</v>
          </cell>
          <cell r="G227">
            <v>5000000</v>
          </cell>
          <cell r="I227">
            <v>5000000</v>
          </cell>
          <cell r="J227">
            <v>5000000</v>
          </cell>
          <cell r="K227">
            <v>5000000</v>
          </cell>
          <cell r="L227">
            <v>5000000</v>
          </cell>
          <cell r="M227">
            <v>5000000</v>
          </cell>
          <cell r="N227">
            <v>5000000</v>
          </cell>
          <cell r="O227">
            <v>5000000</v>
          </cell>
        </row>
        <row r="228">
          <cell r="D228">
            <v>5000000</v>
          </cell>
          <cell r="E228">
            <v>5000000</v>
          </cell>
          <cell r="F228">
            <v>5000000</v>
          </cell>
          <cell r="G228">
            <v>5000000</v>
          </cell>
          <cell r="I228">
            <v>5000000</v>
          </cell>
          <cell r="J228">
            <v>5000000</v>
          </cell>
          <cell r="K228">
            <v>5000000</v>
          </cell>
          <cell r="L228">
            <v>5000000</v>
          </cell>
          <cell r="M228">
            <v>5000000</v>
          </cell>
          <cell r="N228">
            <v>5000000</v>
          </cell>
          <cell r="O228">
            <v>5000000</v>
          </cell>
        </row>
        <row r="229">
          <cell r="D229">
            <v>367500</v>
          </cell>
          <cell r="E229">
            <v>367500</v>
          </cell>
          <cell r="F229">
            <v>367500</v>
          </cell>
          <cell r="G229">
            <v>367500</v>
          </cell>
          <cell r="I229">
            <v>367500</v>
          </cell>
          <cell r="J229">
            <v>367500</v>
          </cell>
          <cell r="K229">
            <v>367500</v>
          </cell>
          <cell r="L229">
            <v>367500</v>
          </cell>
          <cell r="M229">
            <v>367500</v>
          </cell>
          <cell r="N229">
            <v>367500</v>
          </cell>
          <cell r="O229">
            <v>367500</v>
          </cell>
        </row>
        <row r="230">
          <cell r="D230">
            <v>1063676.25</v>
          </cell>
          <cell r="E230">
            <v>1063676.25</v>
          </cell>
          <cell r="F230">
            <v>1063676.25</v>
          </cell>
          <cell r="G230">
            <v>1063676.25</v>
          </cell>
          <cell r="I230">
            <v>1063676.25</v>
          </cell>
          <cell r="J230">
            <v>1063676.25</v>
          </cell>
          <cell r="K230">
            <v>1063676.25</v>
          </cell>
          <cell r="L230">
            <v>1063676.25</v>
          </cell>
          <cell r="M230">
            <v>1063676.25</v>
          </cell>
          <cell r="N230">
            <v>1063676.25</v>
          </cell>
          <cell r="O230">
            <v>1063676.25</v>
          </cell>
        </row>
        <row r="231">
          <cell r="D231">
            <v>5000000</v>
          </cell>
          <cell r="E231">
            <v>5000000</v>
          </cell>
          <cell r="F231">
            <v>5000000</v>
          </cell>
          <cell r="G231">
            <v>5000000</v>
          </cell>
          <cell r="I231">
            <v>5000000</v>
          </cell>
          <cell r="J231">
            <v>5000000</v>
          </cell>
          <cell r="K231">
            <v>5000000</v>
          </cell>
          <cell r="L231">
            <v>5000000</v>
          </cell>
          <cell r="M231">
            <v>5000000</v>
          </cell>
          <cell r="N231">
            <v>5000000</v>
          </cell>
          <cell r="O231">
            <v>5000000</v>
          </cell>
        </row>
        <row r="232">
          <cell r="D232">
            <v>1000000</v>
          </cell>
          <cell r="E232">
            <v>1000000</v>
          </cell>
          <cell r="F232">
            <v>1000000</v>
          </cell>
          <cell r="G232">
            <v>1000000</v>
          </cell>
          <cell r="I232">
            <v>1000000</v>
          </cell>
          <cell r="J232">
            <v>1000000</v>
          </cell>
          <cell r="K232">
            <v>1000000</v>
          </cell>
          <cell r="L232">
            <v>1000000</v>
          </cell>
          <cell r="M232">
            <v>1000000</v>
          </cell>
          <cell r="N232">
            <v>1000000</v>
          </cell>
          <cell r="O232">
            <v>1000000</v>
          </cell>
        </row>
        <row r="233">
          <cell r="D233">
            <v>349558.65</v>
          </cell>
          <cell r="E233">
            <v>349558.65</v>
          </cell>
          <cell r="F233">
            <v>349558.65</v>
          </cell>
          <cell r="G233">
            <v>349558.65</v>
          </cell>
          <cell r="I233">
            <v>349558.65</v>
          </cell>
          <cell r="J233">
            <v>349558.65</v>
          </cell>
          <cell r="K233">
            <v>349558.65</v>
          </cell>
          <cell r="L233">
            <v>349558.65</v>
          </cell>
          <cell r="M233">
            <v>349558.65</v>
          </cell>
          <cell r="N233">
            <v>349558.65</v>
          </cell>
          <cell r="O233">
            <v>349558.65</v>
          </cell>
        </row>
        <row r="234">
          <cell r="D234">
            <v>2500000</v>
          </cell>
          <cell r="E234">
            <v>2500000</v>
          </cell>
          <cell r="F234">
            <v>2500000</v>
          </cell>
          <cell r="G234">
            <v>2500000</v>
          </cell>
          <cell r="I234">
            <v>2500000</v>
          </cell>
          <cell r="J234">
            <v>2500000</v>
          </cell>
          <cell r="K234">
            <v>2500000</v>
          </cell>
          <cell r="L234">
            <v>2500000</v>
          </cell>
          <cell r="M234">
            <v>2500000</v>
          </cell>
          <cell r="N234">
            <v>2500000</v>
          </cell>
          <cell r="O234">
            <v>2500000</v>
          </cell>
        </row>
        <row r="235">
          <cell r="D235">
            <v>2500000</v>
          </cell>
          <cell r="E235">
            <v>2500000</v>
          </cell>
          <cell r="F235">
            <v>2500000</v>
          </cell>
          <cell r="G235">
            <v>2500000</v>
          </cell>
          <cell r="I235">
            <v>2500000</v>
          </cell>
          <cell r="J235">
            <v>2500000</v>
          </cell>
          <cell r="K235">
            <v>2500000</v>
          </cell>
          <cell r="L235">
            <v>2500000</v>
          </cell>
          <cell r="M235">
            <v>2500000</v>
          </cell>
          <cell r="N235">
            <v>2500000</v>
          </cell>
          <cell r="O235">
            <v>2500000</v>
          </cell>
        </row>
        <row r="236">
          <cell r="D236">
            <v>1000000</v>
          </cell>
          <cell r="E236">
            <v>1000000</v>
          </cell>
          <cell r="F236">
            <v>1000000</v>
          </cell>
          <cell r="G236">
            <v>1000000</v>
          </cell>
          <cell r="I236">
            <v>1000000</v>
          </cell>
          <cell r="J236">
            <v>1000000</v>
          </cell>
          <cell r="K236">
            <v>1000000</v>
          </cell>
          <cell r="L236">
            <v>1000000</v>
          </cell>
          <cell r="M236">
            <v>1000000</v>
          </cell>
          <cell r="N236">
            <v>1000000</v>
          </cell>
          <cell r="O236">
            <v>1000000</v>
          </cell>
        </row>
        <row r="237">
          <cell r="D237">
            <v>2000000</v>
          </cell>
          <cell r="E237">
            <v>2000000</v>
          </cell>
          <cell r="F237">
            <v>2000000</v>
          </cell>
          <cell r="G237">
            <v>2000000</v>
          </cell>
          <cell r="I237">
            <v>2000000</v>
          </cell>
          <cell r="J237">
            <v>2000000</v>
          </cell>
          <cell r="K237">
            <v>2000000</v>
          </cell>
          <cell r="L237">
            <v>2000000</v>
          </cell>
          <cell r="M237">
            <v>2000000</v>
          </cell>
          <cell r="N237">
            <v>2000000</v>
          </cell>
          <cell r="O237">
            <v>2000000</v>
          </cell>
        </row>
        <row r="238">
          <cell r="D238">
            <v>1000000</v>
          </cell>
          <cell r="E238">
            <v>1000000</v>
          </cell>
          <cell r="F238">
            <v>1000000</v>
          </cell>
          <cell r="G238">
            <v>1000000</v>
          </cell>
          <cell r="I238">
            <v>1000000</v>
          </cell>
          <cell r="J238">
            <v>1000000</v>
          </cell>
          <cell r="K238">
            <v>1000000</v>
          </cell>
          <cell r="L238">
            <v>1000000</v>
          </cell>
          <cell r="M238">
            <v>1000000</v>
          </cell>
          <cell r="N238">
            <v>1000000</v>
          </cell>
          <cell r="O238">
            <v>1000000</v>
          </cell>
        </row>
        <row r="239">
          <cell r="D239">
            <v>23160657</v>
          </cell>
          <cell r="E239">
            <v>23160657</v>
          </cell>
          <cell r="F239">
            <v>27078000</v>
          </cell>
          <cell r="G239">
            <v>27078000</v>
          </cell>
          <cell r="I239">
            <v>27078000</v>
          </cell>
          <cell r="J239">
            <v>27078000</v>
          </cell>
          <cell r="K239">
            <v>27078000</v>
          </cell>
          <cell r="L239">
            <v>27078000</v>
          </cell>
          <cell r="M239">
            <v>27078000</v>
          </cell>
          <cell r="N239">
            <v>27078000</v>
          </cell>
          <cell r="O239">
            <v>27078000</v>
          </cell>
        </row>
        <row r="240">
          <cell r="D240">
            <v>1700000</v>
          </cell>
          <cell r="E240">
            <v>1700000</v>
          </cell>
          <cell r="F240">
            <v>1700000</v>
          </cell>
          <cell r="G240">
            <v>1700000</v>
          </cell>
          <cell r="I240">
            <v>1700000</v>
          </cell>
          <cell r="J240">
            <v>1700000</v>
          </cell>
          <cell r="K240">
            <v>1700000</v>
          </cell>
          <cell r="L240">
            <v>1700000</v>
          </cell>
          <cell r="M240">
            <v>1700000</v>
          </cell>
          <cell r="N240">
            <v>1700000</v>
          </cell>
          <cell r="O240">
            <v>1700000</v>
          </cell>
        </row>
        <row r="241">
          <cell r="D241">
            <v>14667397.5</v>
          </cell>
          <cell r="E241">
            <v>14667397.5</v>
          </cell>
          <cell r="F241">
            <v>14667397.5</v>
          </cell>
          <cell r="G241">
            <v>14667397.5</v>
          </cell>
          <cell r="I241">
            <v>14667397.5</v>
          </cell>
          <cell r="J241">
            <v>14667397.5</v>
          </cell>
          <cell r="K241">
            <v>14667397.5</v>
          </cell>
          <cell r="L241">
            <v>14667397.5</v>
          </cell>
          <cell r="M241">
            <v>14667397.5</v>
          </cell>
          <cell r="N241">
            <v>14667397.5</v>
          </cell>
          <cell r="O241">
            <v>14667397.5</v>
          </cell>
        </row>
        <row r="242">
          <cell r="D242">
            <v>229950</v>
          </cell>
          <cell r="E242">
            <v>229950</v>
          </cell>
          <cell r="F242">
            <v>229950</v>
          </cell>
          <cell r="G242">
            <v>229950</v>
          </cell>
          <cell r="I242">
            <v>229950</v>
          </cell>
          <cell r="J242">
            <v>229950</v>
          </cell>
          <cell r="K242">
            <v>229950</v>
          </cell>
          <cell r="L242">
            <v>229950</v>
          </cell>
          <cell r="M242">
            <v>229950</v>
          </cell>
          <cell r="N242">
            <v>229950</v>
          </cell>
          <cell r="O242">
            <v>229950</v>
          </cell>
        </row>
        <row r="243">
          <cell r="D243">
            <v>5437950</v>
          </cell>
          <cell r="E243">
            <v>5437950</v>
          </cell>
          <cell r="F243">
            <v>5437950</v>
          </cell>
          <cell r="G243">
            <v>5437950</v>
          </cell>
          <cell r="I243">
            <v>5437950</v>
          </cell>
          <cell r="J243">
            <v>5437950</v>
          </cell>
          <cell r="K243">
            <v>5437950</v>
          </cell>
          <cell r="L243">
            <v>5437950</v>
          </cell>
          <cell r="M243">
            <v>5437950</v>
          </cell>
          <cell r="N243">
            <v>5437950</v>
          </cell>
          <cell r="O243">
            <v>5437950</v>
          </cell>
        </row>
        <row r="244">
          <cell r="E244">
            <v>6000000</v>
          </cell>
        </row>
        <row r="245">
          <cell r="D245">
            <v>620000</v>
          </cell>
          <cell r="E245">
            <v>620000</v>
          </cell>
          <cell r="F245">
            <v>620000</v>
          </cell>
          <cell r="G245">
            <v>620000</v>
          </cell>
          <cell r="I245">
            <v>620000</v>
          </cell>
          <cell r="J245">
            <v>620000</v>
          </cell>
          <cell r="K245">
            <v>620000</v>
          </cell>
          <cell r="L245">
            <v>620000</v>
          </cell>
          <cell r="M245">
            <v>620000</v>
          </cell>
          <cell r="N245">
            <v>620000</v>
          </cell>
          <cell r="O245">
            <v>620000</v>
          </cell>
        </row>
        <row r="246">
          <cell r="D246">
            <v>508000</v>
          </cell>
          <cell r="E246">
            <v>508000</v>
          </cell>
          <cell r="F246">
            <v>508000</v>
          </cell>
          <cell r="G246">
            <v>508000</v>
          </cell>
          <cell r="I246">
            <v>508000</v>
          </cell>
          <cell r="J246">
            <v>508000</v>
          </cell>
          <cell r="K246">
            <v>508000</v>
          </cell>
          <cell r="L246">
            <v>508000</v>
          </cell>
          <cell r="M246">
            <v>508000</v>
          </cell>
          <cell r="N246">
            <v>508000</v>
          </cell>
          <cell r="O246">
            <v>508000</v>
          </cell>
        </row>
        <row r="247">
          <cell r="D247">
            <v>119385</v>
          </cell>
          <cell r="E247">
            <v>119385</v>
          </cell>
          <cell r="F247">
            <v>119385</v>
          </cell>
          <cell r="G247">
            <v>119385</v>
          </cell>
          <cell r="I247">
            <v>119385</v>
          </cell>
          <cell r="J247">
            <v>119385</v>
          </cell>
          <cell r="K247">
            <v>119385</v>
          </cell>
          <cell r="L247">
            <v>119385</v>
          </cell>
          <cell r="M247">
            <v>119385</v>
          </cell>
          <cell r="N247">
            <v>119385</v>
          </cell>
          <cell r="O247">
            <v>119385</v>
          </cell>
        </row>
        <row r="248">
          <cell r="D248">
            <v>10000000</v>
          </cell>
          <cell r="E248">
            <v>10000000</v>
          </cell>
          <cell r="F248">
            <v>10000000</v>
          </cell>
          <cell r="G248">
            <v>10000000</v>
          </cell>
          <cell r="I248">
            <v>10000000</v>
          </cell>
          <cell r="J248">
            <v>10000000</v>
          </cell>
          <cell r="K248">
            <v>10000000</v>
          </cell>
          <cell r="L248">
            <v>10000000</v>
          </cell>
          <cell r="M248">
            <v>10000000</v>
          </cell>
          <cell r="N248">
            <v>10000000</v>
          </cell>
          <cell r="O248">
            <v>10000000</v>
          </cell>
        </row>
        <row r="249">
          <cell r="D249">
            <v>1000000</v>
          </cell>
          <cell r="E249">
            <v>1000000</v>
          </cell>
          <cell r="F249">
            <v>1000000</v>
          </cell>
          <cell r="G249">
            <v>1000000</v>
          </cell>
          <cell r="I249">
            <v>1000000</v>
          </cell>
          <cell r="J249">
            <v>1000000</v>
          </cell>
          <cell r="K249">
            <v>1000000</v>
          </cell>
          <cell r="L249">
            <v>1000000</v>
          </cell>
          <cell r="M249">
            <v>1000000</v>
          </cell>
          <cell r="N249">
            <v>1000000</v>
          </cell>
          <cell r="O249">
            <v>1000000</v>
          </cell>
        </row>
        <row r="250">
          <cell r="D250">
            <v>386505</v>
          </cell>
          <cell r="E250">
            <v>386505</v>
          </cell>
          <cell r="F250">
            <v>386505</v>
          </cell>
          <cell r="G250">
            <v>386505</v>
          </cell>
          <cell r="I250">
            <v>386505</v>
          </cell>
          <cell r="J250">
            <v>386505</v>
          </cell>
          <cell r="K250">
            <v>386505</v>
          </cell>
          <cell r="L250">
            <v>386505</v>
          </cell>
          <cell r="M250">
            <v>386505</v>
          </cell>
          <cell r="N250">
            <v>386505</v>
          </cell>
          <cell r="O250">
            <v>386505</v>
          </cell>
        </row>
        <row r="251">
          <cell r="D251">
            <v>562485</v>
          </cell>
          <cell r="E251">
            <v>562485</v>
          </cell>
          <cell r="F251">
            <v>562485</v>
          </cell>
          <cell r="G251">
            <v>562485</v>
          </cell>
          <cell r="I251">
            <v>562485</v>
          </cell>
          <cell r="J251">
            <v>562485</v>
          </cell>
          <cell r="K251">
            <v>562485</v>
          </cell>
          <cell r="L251">
            <v>562485</v>
          </cell>
          <cell r="M251">
            <v>562485</v>
          </cell>
          <cell r="N251">
            <v>562485</v>
          </cell>
          <cell r="O251">
            <v>562485</v>
          </cell>
        </row>
        <row r="252">
          <cell r="D252">
            <v>426720</v>
          </cell>
          <cell r="E252">
            <v>426720</v>
          </cell>
          <cell r="F252">
            <v>426720</v>
          </cell>
          <cell r="G252">
            <v>426720</v>
          </cell>
          <cell r="I252">
            <v>426720</v>
          </cell>
          <cell r="J252">
            <v>426720</v>
          </cell>
          <cell r="K252">
            <v>426720</v>
          </cell>
          <cell r="L252">
            <v>426720</v>
          </cell>
          <cell r="M252">
            <v>426720</v>
          </cell>
          <cell r="N252">
            <v>426720</v>
          </cell>
          <cell r="O252">
            <v>426720</v>
          </cell>
        </row>
        <row r="253">
          <cell r="D253">
            <v>800000</v>
          </cell>
          <cell r="E253">
            <v>800000</v>
          </cell>
          <cell r="F253">
            <v>800000</v>
          </cell>
          <cell r="G253">
            <v>800000</v>
          </cell>
          <cell r="I253">
            <v>800000</v>
          </cell>
          <cell r="J253">
            <v>800000</v>
          </cell>
          <cell r="K253">
            <v>800000</v>
          </cell>
          <cell r="L253">
            <v>800000</v>
          </cell>
          <cell r="M253">
            <v>800000</v>
          </cell>
          <cell r="N253">
            <v>800000</v>
          </cell>
          <cell r="O253">
            <v>800000</v>
          </cell>
        </row>
        <row r="254">
          <cell r="D254">
            <v>800000</v>
          </cell>
          <cell r="E254">
            <v>800000</v>
          </cell>
          <cell r="F254">
            <v>800000</v>
          </cell>
          <cell r="G254">
            <v>800000</v>
          </cell>
          <cell r="I254">
            <v>800000</v>
          </cell>
          <cell r="J254">
            <v>800000</v>
          </cell>
          <cell r="K254">
            <v>800000</v>
          </cell>
          <cell r="L254">
            <v>800000</v>
          </cell>
          <cell r="M254">
            <v>800000</v>
          </cell>
          <cell r="N254">
            <v>800000</v>
          </cell>
          <cell r="O254">
            <v>800000</v>
          </cell>
        </row>
        <row r="255">
          <cell r="D255">
            <v>40300000</v>
          </cell>
          <cell r="E255">
            <v>40300000</v>
          </cell>
          <cell r="F255">
            <v>40600000</v>
          </cell>
          <cell r="G255">
            <v>40900000</v>
          </cell>
          <cell r="I255">
            <v>41500000</v>
          </cell>
          <cell r="J255">
            <v>41800000</v>
          </cell>
          <cell r="K255">
            <v>42100000</v>
          </cell>
          <cell r="L255">
            <v>42100000</v>
          </cell>
          <cell r="M255">
            <v>42100000</v>
          </cell>
          <cell r="N255">
            <v>42100000</v>
          </cell>
          <cell r="O255">
            <v>42100000</v>
          </cell>
        </row>
        <row r="256">
          <cell r="D256">
            <v>500000</v>
          </cell>
          <cell r="E256">
            <v>500000</v>
          </cell>
          <cell r="F256">
            <v>500000</v>
          </cell>
          <cell r="G256">
            <v>500000</v>
          </cell>
          <cell r="I256">
            <v>500000</v>
          </cell>
          <cell r="J256">
            <v>500000</v>
          </cell>
          <cell r="K256">
            <v>500000</v>
          </cell>
          <cell r="L256">
            <v>500000</v>
          </cell>
          <cell r="M256">
            <v>500000</v>
          </cell>
          <cell r="N256">
            <v>500000</v>
          </cell>
          <cell r="O256">
            <v>500000</v>
          </cell>
        </row>
        <row r="257">
          <cell r="D257">
            <v>31845903</v>
          </cell>
          <cell r="E257">
            <v>31845903</v>
          </cell>
          <cell r="F257">
            <v>37460000</v>
          </cell>
          <cell r="G257">
            <v>37460000</v>
          </cell>
          <cell r="I257">
            <v>37460000</v>
          </cell>
          <cell r="J257">
            <v>37460000</v>
          </cell>
          <cell r="K257">
            <v>37460000</v>
          </cell>
          <cell r="L257">
            <v>37460000</v>
          </cell>
          <cell r="M257">
            <v>37460000</v>
          </cell>
          <cell r="N257">
            <v>37460000</v>
          </cell>
          <cell r="O257">
            <v>37460000</v>
          </cell>
        </row>
        <row r="258">
          <cell r="D258">
            <v>3700000</v>
          </cell>
          <cell r="E258">
            <v>3700000</v>
          </cell>
          <cell r="F258">
            <v>3700000</v>
          </cell>
          <cell r="G258">
            <v>3700000</v>
          </cell>
          <cell r="I258">
            <v>3700000</v>
          </cell>
          <cell r="J258">
            <v>3700000</v>
          </cell>
          <cell r="K258">
            <v>3700000</v>
          </cell>
          <cell r="L258">
            <v>3700000</v>
          </cell>
          <cell r="M258">
            <v>3700000</v>
          </cell>
          <cell r="N258">
            <v>3700000</v>
          </cell>
          <cell r="O258">
            <v>3700000</v>
          </cell>
        </row>
        <row r="259">
          <cell r="D259">
            <v>1800000</v>
          </cell>
          <cell r="E259">
            <v>1800000</v>
          </cell>
          <cell r="F259">
            <v>1800000</v>
          </cell>
          <cell r="G259">
            <v>1800000</v>
          </cell>
          <cell r="I259">
            <v>1800000</v>
          </cell>
          <cell r="J259">
            <v>1800000</v>
          </cell>
          <cell r="K259">
            <v>1800000</v>
          </cell>
          <cell r="L259">
            <v>1800000</v>
          </cell>
          <cell r="M259">
            <v>1800000</v>
          </cell>
          <cell r="N259">
            <v>1800000</v>
          </cell>
          <cell r="O259">
            <v>1800000</v>
          </cell>
        </row>
        <row r="260">
          <cell r="D260">
            <v>7200000</v>
          </cell>
          <cell r="E260">
            <v>7200000</v>
          </cell>
          <cell r="F260">
            <v>7200000</v>
          </cell>
          <cell r="G260">
            <v>7200000</v>
          </cell>
          <cell r="I260">
            <v>7200000</v>
          </cell>
          <cell r="J260">
            <v>7200000</v>
          </cell>
          <cell r="K260">
            <v>7200000</v>
          </cell>
          <cell r="L260">
            <v>7200000</v>
          </cell>
          <cell r="M260">
            <v>7200000</v>
          </cell>
          <cell r="N260">
            <v>7200000</v>
          </cell>
          <cell r="O260">
            <v>7200000</v>
          </cell>
        </row>
        <row r="261">
          <cell r="D261">
            <v>18705000</v>
          </cell>
          <cell r="E261">
            <v>18705000</v>
          </cell>
          <cell r="F261">
            <v>18705000</v>
          </cell>
          <cell r="G261">
            <v>18705000</v>
          </cell>
          <cell r="I261">
            <v>18705000</v>
          </cell>
          <cell r="J261">
            <v>18705000</v>
          </cell>
          <cell r="K261">
            <v>18705000</v>
          </cell>
          <cell r="L261">
            <v>18705000</v>
          </cell>
          <cell r="M261">
            <v>18705000</v>
          </cell>
          <cell r="N261">
            <v>18705000</v>
          </cell>
          <cell r="O261">
            <v>18705000</v>
          </cell>
        </row>
        <row r="262">
          <cell r="D262">
            <v>212000</v>
          </cell>
          <cell r="E262">
            <v>212000</v>
          </cell>
          <cell r="F262">
            <v>212000</v>
          </cell>
          <cell r="G262">
            <v>212000</v>
          </cell>
          <cell r="I262">
            <v>212000</v>
          </cell>
          <cell r="J262">
            <v>212000</v>
          </cell>
          <cell r="K262">
            <v>212000</v>
          </cell>
          <cell r="L262">
            <v>212000</v>
          </cell>
          <cell r="M262">
            <v>212000</v>
          </cell>
          <cell r="N262">
            <v>212000</v>
          </cell>
          <cell r="O262">
            <v>212000</v>
          </cell>
        </row>
        <row r="263">
          <cell r="D263">
            <v>2869000</v>
          </cell>
          <cell r="E263">
            <v>2869000</v>
          </cell>
          <cell r="F263">
            <v>2869000</v>
          </cell>
          <cell r="G263">
            <v>2869000</v>
          </cell>
          <cell r="I263">
            <v>2869000</v>
          </cell>
          <cell r="J263">
            <v>2869000</v>
          </cell>
          <cell r="K263">
            <v>2869000</v>
          </cell>
          <cell r="L263">
            <v>2869000</v>
          </cell>
          <cell r="M263">
            <v>2869000</v>
          </cell>
          <cell r="N263">
            <v>2869000</v>
          </cell>
          <cell r="O263">
            <v>2869000</v>
          </cell>
        </row>
        <row r="264">
          <cell r="D264">
            <v>7460000</v>
          </cell>
          <cell r="E264">
            <v>7460000</v>
          </cell>
          <cell r="F264">
            <v>7460000</v>
          </cell>
          <cell r="G264">
            <v>7460000</v>
          </cell>
          <cell r="I264">
            <v>7460000</v>
          </cell>
          <cell r="J264">
            <v>7460000</v>
          </cell>
          <cell r="K264">
            <v>7460000</v>
          </cell>
          <cell r="L264">
            <v>7460000</v>
          </cell>
          <cell r="M264">
            <v>7460000</v>
          </cell>
          <cell r="N264">
            <v>7460000</v>
          </cell>
          <cell r="O264">
            <v>7460000</v>
          </cell>
        </row>
        <row r="265">
          <cell r="D265">
            <v>246000</v>
          </cell>
          <cell r="E265">
            <v>246000</v>
          </cell>
          <cell r="F265">
            <v>246000</v>
          </cell>
          <cell r="G265">
            <v>246000</v>
          </cell>
          <cell r="I265">
            <v>246000</v>
          </cell>
          <cell r="J265">
            <v>246000</v>
          </cell>
          <cell r="K265">
            <v>246000</v>
          </cell>
          <cell r="L265">
            <v>246000</v>
          </cell>
          <cell r="M265">
            <v>246000</v>
          </cell>
          <cell r="N265">
            <v>246000</v>
          </cell>
          <cell r="O265">
            <v>246000</v>
          </cell>
        </row>
        <row r="266">
          <cell r="D266">
            <v>1000000</v>
          </cell>
          <cell r="E266">
            <v>1000000</v>
          </cell>
          <cell r="F266">
            <v>1000000</v>
          </cell>
          <cell r="G266">
            <v>1000000</v>
          </cell>
          <cell r="I266">
            <v>1000000</v>
          </cell>
          <cell r="J266">
            <v>1000000</v>
          </cell>
          <cell r="K266">
            <v>1000000</v>
          </cell>
          <cell r="L266">
            <v>1000000</v>
          </cell>
          <cell r="M266">
            <v>1000000</v>
          </cell>
          <cell r="N266">
            <v>1000000</v>
          </cell>
          <cell r="O266">
            <v>1000000</v>
          </cell>
        </row>
        <row r="267">
          <cell r="D267">
            <v>3568249.65</v>
          </cell>
          <cell r="E267">
            <v>3568249.65</v>
          </cell>
          <cell r="F267">
            <v>3568249.65</v>
          </cell>
          <cell r="G267">
            <v>3627720.4774999996</v>
          </cell>
          <cell r="I267">
            <v>3687191.3049999992</v>
          </cell>
          <cell r="J267">
            <v>3687191.3049999992</v>
          </cell>
          <cell r="K267">
            <v>3746662.1324999989</v>
          </cell>
          <cell r="L267">
            <v>3746662.1324999989</v>
          </cell>
          <cell r="M267">
            <v>3746662.1324999989</v>
          </cell>
          <cell r="N267">
            <v>3746662.1324999989</v>
          </cell>
          <cell r="O267">
            <v>3746662.1324999989</v>
          </cell>
        </row>
        <row r="268">
          <cell r="D268">
            <v>3760480.5</v>
          </cell>
          <cell r="E268">
            <v>3760480.5</v>
          </cell>
          <cell r="F268">
            <v>3760480.5</v>
          </cell>
          <cell r="G268">
            <v>3823155.1749999998</v>
          </cell>
          <cell r="I268">
            <v>3885829.85</v>
          </cell>
          <cell r="J268">
            <v>3885829.85</v>
          </cell>
          <cell r="K268">
            <v>3948504.5249999999</v>
          </cell>
          <cell r="L268">
            <v>3948504.5249999999</v>
          </cell>
          <cell r="M268">
            <v>3948504.5249999999</v>
          </cell>
          <cell r="N268">
            <v>3948504.5249999999</v>
          </cell>
          <cell r="O268">
            <v>3948504.5249999999</v>
          </cell>
        </row>
        <row r="269">
          <cell r="D269">
            <v>85000000</v>
          </cell>
          <cell r="E269">
            <v>85000000</v>
          </cell>
          <cell r="F269">
            <v>85000000</v>
          </cell>
          <cell r="G269">
            <v>85000000</v>
          </cell>
          <cell r="I269">
            <v>85000000</v>
          </cell>
          <cell r="J269">
            <v>85000000</v>
          </cell>
          <cell r="K269">
            <v>85000000</v>
          </cell>
          <cell r="L269">
            <v>85000000</v>
          </cell>
          <cell r="M269">
            <v>85000000</v>
          </cell>
          <cell r="N269">
            <v>85000000</v>
          </cell>
          <cell r="O269">
            <v>85000000</v>
          </cell>
        </row>
        <row r="270">
          <cell r="D270">
            <v>991334.40000000002</v>
          </cell>
          <cell r="E270">
            <v>991334.40000000002</v>
          </cell>
          <cell r="F270">
            <v>991334.40000000002</v>
          </cell>
          <cell r="G270">
            <v>1007856.64</v>
          </cell>
          <cell r="I270">
            <v>1024378.88</v>
          </cell>
          <cell r="J270">
            <v>1024378.88</v>
          </cell>
          <cell r="K270">
            <v>1040901.12</v>
          </cell>
          <cell r="L270">
            <v>1040901.12</v>
          </cell>
          <cell r="M270">
            <v>1040901.12</v>
          </cell>
          <cell r="N270">
            <v>1040901.12</v>
          </cell>
          <cell r="O270">
            <v>1040901.12</v>
          </cell>
        </row>
        <row r="271">
          <cell r="D271">
            <v>332500.34999999998</v>
          </cell>
          <cell r="E271">
            <v>332500.34999999998</v>
          </cell>
          <cell r="F271">
            <v>332500.34999999998</v>
          </cell>
          <cell r="G271">
            <v>338042.02249999996</v>
          </cell>
          <cell r="I271">
            <v>343583.69499999995</v>
          </cell>
          <cell r="J271">
            <v>343583.69499999995</v>
          </cell>
          <cell r="K271">
            <v>349125.36749999993</v>
          </cell>
          <cell r="L271">
            <v>349125.36749999993</v>
          </cell>
          <cell r="M271">
            <v>349125.36749999993</v>
          </cell>
          <cell r="N271">
            <v>349125.36749999993</v>
          </cell>
          <cell r="O271">
            <v>349125.36749999993</v>
          </cell>
        </row>
        <row r="272">
          <cell r="D272">
            <v>4290000</v>
          </cell>
          <cell r="E272">
            <v>4290000</v>
          </cell>
          <cell r="F272">
            <v>4290000</v>
          </cell>
          <cell r="G272">
            <v>4290000</v>
          </cell>
          <cell r="I272">
            <v>4290000</v>
          </cell>
          <cell r="J272">
            <v>4290000</v>
          </cell>
          <cell r="K272">
            <v>4290000</v>
          </cell>
          <cell r="L272">
            <v>4290000</v>
          </cell>
          <cell r="M272">
            <v>4290000</v>
          </cell>
          <cell r="N272">
            <v>4290000</v>
          </cell>
          <cell r="O272">
            <v>4290000</v>
          </cell>
        </row>
        <row r="273">
          <cell r="D273">
            <v>79880188.5</v>
          </cell>
          <cell r="E273">
            <v>79880188.5</v>
          </cell>
          <cell r="F273">
            <v>79880188.5</v>
          </cell>
          <cell r="G273">
            <v>81211524.974999994</v>
          </cell>
          <cell r="I273">
            <v>82542861.449999988</v>
          </cell>
          <cell r="J273">
            <v>82542861.449999988</v>
          </cell>
          <cell r="K273">
            <v>83874197.924999982</v>
          </cell>
          <cell r="L273">
            <v>83874197.924999982</v>
          </cell>
          <cell r="M273">
            <v>83874197.924999982</v>
          </cell>
          <cell r="N273">
            <v>83874197.924999982</v>
          </cell>
          <cell r="O273">
            <v>83874197.924999982</v>
          </cell>
        </row>
        <row r="274">
          <cell r="D274">
            <v>2835000</v>
          </cell>
          <cell r="E274">
            <v>2835000</v>
          </cell>
          <cell r="F274">
            <v>2835000</v>
          </cell>
          <cell r="G274">
            <v>2835000</v>
          </cell>
          <cell r="I274">
            <v>2835000</v>
          </cell>
          <cell r="J274">
            <v>2835000</v>
          </cell>
          <cell r="K274">
            <v>2835000</v>
          </cell>
          <cell r="L274">
            <v>2835000</v>
          </cell>
          <cell r="M274">
            <v>2835000</v>
          </cell>
          <cell r="N274">
            <v>2835000</v>
          </cell>
          <cell r="O274">
            <v>2835000</v>
          </cell>
        </row>
        <row r="275">
          <cell r="D275">
            <v>9135000</v>
          </cell>
          <cell r="E275">
            <v>9135000</v>
          </cell>
          <cell r="F275">
            <v>9135000</v>
          </cell>
          <cell r="G275">
            <v>9135000</v>
          </cell>
          <cell r="I275">
            <v>9135000</v>
          </cell>
          <cell r="J275">
            <v>9135000</v>
          </cell>
          <cell r="K275">
            <v>9135000</v>
          </cell>
          <cell r="L275">
            <v>9135000</v>
          </cell>
          <cell r="M275">
            <v>9135000</v>
          </cell>
          <cell r="N275">
            <v>9135000</v>
          </cell>
          <cell r="O275">
            <v>9135000</v>
          </cell>
        </row>
        <row r="276">
          <cell r="D276">
            <v>7200000</v>
          </cell>
          <cell r="E276">
            <v>6930000</v>
          </cell>
          <cell r="F276">
            <v>6930000</v>
          </cell>
          <cell r="G276">
            <v>6930000</v>
          </cell>
          <cell r="I276">
            <v>6930000</v>
          </cell>
          <cell r="J276">
            <v>6930000</v>
          </cell>
          <cell r="K276">
            <v>6930000</v>
          </cell>
          <cell r="L276">
            <v>6930000</v>
          </cell>
          <cell r="M276">
            <v>6930000</v>
          </cell>
          <cell r="N276">
            <v>6930000</v>
          </cell>
          <cell r="O276">
            <v>6930000</v>
          </cell>
        </row>
        <row r="277">
          <cell r="D277">
            <v>120015</v>
          </cell>
          <cell r="E277">
            <v>120015</v>
          </cell>
          <cell r="F277">
            <v>120015</v>
          </cell>
          <cell r="G277">
            <v>120015</v>
          </cell>
          <cell r="I277">
            <v>120015</v>
          </cell>
          <cell r="J277">
            <v>120015</v>
          </cell>
          <cell r="K277">
            <v>120015</v>
          </cell>
          <cell r="L277">
            <v>120015</v>
          </cell>
          <cell r="M277">
            <v>120015</v>
          </cell>
          <cell r="N277">
            <v>120015</v>
          </cell>
          <cell r="O277">
            <v>120015</v>
          </cell>
        </row>
        <row r="278">
          <cell r="D278">
            <v>800000</v>
          </cell>
          <cell r="E278">
            <v>800000</v>
          </cell>
          <cell r="F278">
            <v>800000</v>
          </cell>
          <cell r="G278">
            <v>800000</v>
          </cell>
          <cell r="I278">
            <v>800000</v>
          </cell>
          <cell r="J278">
            <v>800000</v>
          </cell>
          <cell r="K278">
            <v>800000</v>
          </cell>
          <cell r="L278">
            <v>800000</v>
          </cell>
          <cell r="M278">
            <v>800000</v>
          </cell>
          <cell r="N278">
            <v>800000</v>
          </cell>
          <cell r="O278">
            <v>800000</v>
          </cell>
        </row>
        <row r="279">
          <cell r="D279">
            <v>1000000</v>
          </cell>
          <cell r="E279">
            <v>1000000</v>
          </cell>
          <cell r="F279">
            <v>1000000</v>
          </cell>
          <cell r="G279">
            <v>1000000</v>
          </cell>
          <cell r="I279">
            <v>1000000</v>
          </cell>
          <cell r="J279">
            <v>1000000</v>
          </cell>
          <cell r="K279">
            <v>1000000</v>
          </cell>
          <cell r="L279">
            <v>1000000</v>
          </cell>
          <cell r="M279">
            <v>1000000</v>
          </cell>
          <cell r="N279">
            <v>1000000</v>
          </cell>
          <cell r="O279">
            <v>1000000</v>
          </cell>
        </row>
        <row r="280">
          <cell r="D280">
            <v>3500000</v>
          </cell>
          <cell r="E280">
            <v>3500000</v>
          </cell>
          <cell r="F280">
            <v>3500000</v>
          </cell>
          <cell r="G280">
            <v>3500000</v>
          </cell>
          <cell r="I280">
            <v>3500000</v>
          </cell>
          <cell r="J280">
            <v>3500000</v>
          </cell>
          <cell r="K280">
            <v>3500000</v>
          </cell>
          <cell r="L280">
            <v>3500000</v>
          </cell>
          <cell r="M280">
            <v>3500000</v>
          </cell>
          <cell r="N280">
            <v>3500000</v>
          </cell>
          <cell r="O280">
            <v>3500000</v>
          </cell>
        </row>
        <row r="281">
          <cell r="D281">
            <v>27000000</v>
          </cell>
          <cell r="E281">
            <v>27000000</v>
          </cell>
          <cell r="F281">
            <v>27000000</v>
          </cell>
          <cell r="G281">
            <v>27000000</v>
          </cell>
          <cell r="I281">
            <v>27000000</v>
          </cell>
          <cell r="J281">
            <v>27000000</v>
          </cell>
          <cell r="K281">
            <v>27000000</v>
          </cell>
          <cell r="L281">
            <v>27000000</v>
          </cell>
          <cell r="M281">
            <v>27000000</v>
          </cell>
          <cell r="N281">
            <v>27000000</v>
          </cell>
          <cell r="O281">
            <v>27000000</v>
          </cell>
        </row>
        <row r="282">
          <cell r="D282">
            <v>1500000</v>
          </cell>
          <cell r="E282">
            <v>1500000</v>
          </cell>
          <cell r="F282">
            <v>1500000</v>
          </cell>
          <cell r="G282">
            <v>1500000</v>
          </cell>
          <cell r="I282">
            <v>1500000</v>
          </cell>
          <cell r="J282">
            <v>1500000</v>
          </cell>
          <cell r="K282">
            <v>1500000</v>
          </cell>
          <cell r="L282">
            <v>1500000</v>
          </cell>
          <cell r="M282">
            <v>1500000</v>
          </cell>
          <cell r="N282">
            <v>1500000</v>
          </cell>
          <cell r="O282">
            <v>1500000</v>
          </cell>
        </row>
        <row r="283">
          <cell r="D283">
            <v>800000</v>
          </cell>
          <cell r="E283">
            <v>800000</v>
          </cell>
          <cell r="F283">
            <v>800000</v>
          </cell>
          <cell r="G283">
            <v>800000</v>
          </cell>
          <cell r="I283">
            <v>800000</v>
          </cell>
          <cell r="J283">
            <v>800000</v>
          </cell>
          <cell r="K283">
            <v>800000</v>
          </cell>
          <cell r="L283">
            <v>800000</v>
          </cell>
          <cell r="M283">
            <v>800000</v>
          </cell>
          <cell r="N283">
            <v>800000</v>
          </cell>
          <cell r="O283">
            <v>800000</v>
          </cell>
        </row>
        <row r="284">
          <cell r="D284">
            <v>198284173</v>
          </cell>
          <cell r="E284">
            <v>198284173</v>
          </cell>
          <cell r="F284">
            <v>231055000</v>
          </cell>
          <cell r="G284">
            <v>231055000</v>
          </cell>
          <cell r="I284">
            <v>231055000</v>
          </cell>
          <cell r="J284">
            <v>231055000</v>
          </cell>
          <cell r="K284">
            <v>231055000</v>
          </cell>
          <cell r="L284">
            <v>231055000</v>
          </cell>
          <cell r="M284">
            <v>231055000</v>
          </cell>
          <cell r="N284">
            <v>231055000</v>
          </cell>
          <cell r="O284">
            <v>231055000</v>
          </cell>
        </row>
        <row r="285">
          <cell r="D285">
            <v>18806000</v>
          </cell>
          <cell r="E285">
            <v>18806000</v>
          </cell>
          <cell r="F285">
            <v>18806000</v>
          </cell>
          <cell r="G285">
            <v>18806000</v>
          </cell>
          <cell r="I285">
            <v>18806000</v>
          </cell>
          <cell r="J285">
            <v>18806000</v>
          </cell>
          <cell r="K285">
            <v>18806000</v>
          </cell>
          <cell r="L285">
            <v>18806000</v>
          </cell>
          <cell r="M285">
            <v>18806000</v>
          </cell>
          <cell r="N285">
            <v>18806000</v>
          </cell>
          <cell r="O285">
            <v>18806000</v>
          </cell>
        </row>
        <row r="286">
          <cell r="D286">
            <v>667000</v>
          </cell>
          <cell r="E286">
            <v>667000</v>
          </cell>
          <cell r="F286">
            <v>667000</v>
          </cell>
          <cell r="G286">
            <v>678116.66666666663</v>
          </cell>
          <cell r="I286">
            <v>689233.33333333326</v>
          </cell>
          <cell r="J286">
            <v>689233.33333333326</v>
          </cell>
          <cell r="K286">
            <v>700350</v>
          </cell>
          <cell r="L286">
            <v>700350</v>
          </cell>
          <cell r="M286">
            <v>700350</v>
          </cell>
          <cell r="N286">
            <v>700350</v>
          </cell>
          <cell r="O286">
            <v>700350</v>
          </cell>
        </row>
        <row r="287">
          <cell r="D287">
            <v>1031745</v>
          </cell>
          <cell r="E287">
            <v>1031745</v>
          </cell>
          <cell r="F287">
            <v>1031745</v>
          </cell>
          <cell r="G287">
            <v>1048940.75</v>
          </cell>
          <cell r="I287">
            <v>1066136.5</v>
          </cell>
          <cell r="J287">
            <v>1066136.5</v>
          </cell>
          <cell r="K287">
            <v>1083332.25</v>
          </cell>
          <cell r="L287">
            <v>1083332.25</v>
          </cell>
          <cell r="M287">
            <v>1083332.25</v>
          </cell>
          <cell r="N287">
            <v>1083332.25</v>
          </cell>
          <cell r="O287">
            <v>1083332.25</v>
          </cell>
        </row>
        <row r="288">
          <cell r="D288">
            <v>12677903.700000001</v>
          </cell>
          <cell r="E288">
            <v>12677903.700000001</v>
          </cell>
          <cell r="F288">
            <v>12677903.700000001</v>
          </cell>
          <cell r="G288">
            <v>12677903.700000001</v>
          </cell>
          <cell r="I288">
            <v>12677903.700000001</v>
          </cell>
          <cell r="J288">
            <v>12677903.700000001</v>
          </cell>
          <cell r="K288">
            <v>12677903.700000001</v>
          </cell>
          <cell r="L288">
            <v>12677903.700000001</v>
          </cell>
          <cell r="M288">
            <v>12677903.700000001</v>
          </cell>
          <cell r="N288">
            <v>12677903.700000001</v>
          </cell>
          <cell r="O288">
            <v>12677903.700000001</v>
          </cell>
        </row>
        <row r="289">
          <cell r="D289">
            <v>3777900</v>
          </cell>
          <cell r="E289">
            <v>3777900</v>
          </cell>
          <cell r="F289">
            <v>3777900</v>
          </cell>
          <cell r="G289">
            <v>3777900</v>
          </cell>
          <cell r="I289">
            <v>3777900</v>
          </cell>
          <cell r="J289">
            <v>3777900</v>
          </cell>
          <cell r="K289">
            <v>3777900</v>
          </cell>
          <cell r="L289">
            <v>3777900</v>
          </cell>
          <cell r="M289">
            <v>3777900</v>
          </cell>
          <cell r="N289">
            <v>3777900</v>
          </cell>
          <cell r="O289">
            <v>3777900</v>
          </cell>
        </row>
        <row r="290">
          <cell r="D290">
            <v>14433300</v>
          </cell>
          <cell r="E290">
            <v>14433300</v>
          </cell>
          <cell r="F290">
            <v>14433300</v>
          </cell>
          <cell r="G290">
            <v>14433300</v>
          </cell>
          <cell r="I290">
            <v>14433300</v>
          </cell>
          <cell r="J290">
            <v>14433300</v>
          </cell>
          <cell r="K290">
            <v>14433300</v>
          </cell>
          <cell r="L290">
            <v>14433300</v>
          </cell>
          <cell r="M290">
            <v>14433300</v>
          </cell>
          <cell r="N290">
            <v>14433300</v>
          </cell>
          <cell r="O290">
            <v>14433300</v>
          </cell>
        </row>
        <row r="291">
          <cell r="D291">
            <v>500000</v>
          </cell>
          <cell r="E291">
            <v>500000</v>
          </cell>
          <cell r="F291">
            <v>500000</v>
          </cell>
          <cell r="G291">
            <v>500000</v>
          </cell>
          <cell r="I291">
            <v>500000</v>
          </cell>
          <cell r="J291">
            <v>500000</v>
          </cell>
          <cell r="K291">
            <v>500000</v>
          </cell>
          <cell r="L291">
            <v>500000</v>
          </cell>
          <cell r="M291">
            <v>500000</v>
          </cell>
          <cell r="N291">
            <v>13140000</v>
          </cell>
          <cell r="O291">
            <v>500000</v>
          </cell>
        </row>
        <row r="292">
          <cell r="D292">
            <v>108888</v>
          </cell>
          <cell r="E292">
            <v>120987</v>
          </cell>
          <cell r="F292">
            <v>127709</v>
          </cell>
          <cell r="G292">
            <v>127709</v>
          </cell>
          <cell r="I292">
            <v>127709</v>
          </cell>
          <cell r="J292">
            <v>134431</v>
          </cell>
          <cell r="K292">
            <v>134431</v>
          </cell>
          <cell r="L292">
            <v>134431</v>
          </cell>
          <cell r="M292">
            <v>141153</v>
          </cell>
          <cell r="N292">
            <v>141153</v>
          </cell>
          <cell r="O292">
            <v>141153</v>
          </cell>
        </row>
        <row r="293">
          <cell r="D293">
            <v>800000</v>
          </cell>
          <cell r="E293">
            <v>800000</v>
          </cell>
          <cell r="F293">
            <v>800000</v>
          </cell>
          <cell r="G293">
            <v>800000</v>
          </cell>
          <cell r="I293">
            <v>800000</v>
          </cell>
          <cell r="J293">
            <v>800000</v>
          </cell>
          <cell r="K293">
            <v>800000</v>
          </cell>
          <cell r="L293">
            <v>800000</v>
          </cell>
          <cell r="M293">
            <v>800000</v>
          </cell>
          <cell r="N293">
            <v>800000</v>
          </cell>
          <cell r="O293">
            <v>800000</v>
          </cell>
        </row>
        <row r="294">
          <cell r="D294">
            <v>200000</v>
          </cell>
          <cell r="E294">
            <v>200000</v>
          </cell>
          <cell r="F294">
            <v>200000</v>
          </cell>
          <cell r="G294">
            <v>200000</v>
          </cell>
          <cell r="I294">
            <v>200000</v>
          </cell>
          <cell r="J294">
            <v>200000</v>
          </cell>
          <cell r="K294">
            <v>200000</v>
          </cell>
          <cell r="L294">
            <v>200000</v>
          </cell>
          <cell r="M294">
            <v>200000</v>
          </cell>
          <cell r="N294">
            <v>200000</v>
          </cell>
          <cell r="O294">
            <v>200000</v>
          </cell>
        </row>
        <row r="295">
          <cell r="D295">
            <v>54874758</v>
          </cell>
          <cell r="E295">
            <v>54874758</v>
          </cell>
          <cell r="F295">
            <v>57923356</v>
          </cell>
          <cell r="G295">
            <v>57923356</v>
          </cell>
          <cell r="I295">
            <v>57923356</v>
          </cell>
          <cell r="J295">
            <v>60971954</v>
          </cell>
          <cell r="K295">
            <v>60971954</v>
          </cell>
          <cell r="L295">
            <v>60971954</v>
          </cell>
          <cell r="M295">
            <v>64020552</v>
          </cell>
          <cell r="N295">
            <v>64020552</v>
          </cell>
          <cell r="O295">
            <v>64020552</v>
          </cell>
        </row>
        <row r="296">
          <cell r="D296">
            <v>5375629</v>
          </cell>
          <cell r="E296">
            <v>5972921</v>
          </cell>
          <cell r="F296">
            <v>6304750</v>
          </cell>
          <cell r="G296">
            <v>6304750</v>
          </cell>
          <cell r="I296">
            <v>6304750</v>
          </cell>
          <cell r="J296">
            <v>6636579</v>
          </cell>
          <cell r="K296">
            <v>6636579</v>
          </cell>
          <cell r="L296">
            <v>6636579</v>
          </cell>
          <cell r="M296">
            <v>6968408</v>
          </cell>
          <cell r="N296">
            <v>6968408</v>
          </cell>
          <cell r="O296">
            <v>6968408</v>
          </cell>
        </row>
        <row r="297">
          <cell r="D297">
            <v>1838559</v>
          </cell>
          <cell r="E297">
            <v>2042843</v>
          </cell>
          <cell r="F297">
            <v>2156334</v>
          </cell>
          <cell r="G297">
            <v>2156334</v>
          </cell>
          <cell r="I297">
            <v>2156334</v>
          </cell>
          <cell r="J297">
            <v>2269825</v>
          </cell>
          <cell r="K297">
            <v>2269825</v>
          </cell>
          <cell r="L297">
            <v>2269825</v>
          </cell>
          <cell r="M297">
            <v>2383316</v>
          </cell>
          <cell r="N297">
            <v>2383316</v>
          </cell>
          <cell r="O297">
            <v>2383316</v>
          </cell>
        </row>
        <row r="298">
          <cell r="D298">
            <v>520709</v>
          </cell>
          <cell r="E298">
            <v>578566</v>
          </cell>
          <cell r="F298">
            <v>610709</v>
          </cell>
          <cell r="G298">
            <v>610709</v>
          </cell>
          <cell r="I298">
            <v>610709</v>
          </cell>
          <cell r="J298">
            <v>642852</v>
          </cell>
          <cell r="K298">
            <v>642852</v>
          </cell>
          <cell r="L298">
            <v>642852</v>
          </cell>
          <cell r="M298">
            <v>674995</v>
          </cell>
          <cell r="N298">
            <v>674995</v>
          </cell>
          <cell r="O298">
            <v>674995</v>
          </cell>
        </row>
        <row r="299">
          <cell r="D299">
            <v>1686292</v>
          </cell>
          <cell r="E299">
            <v>1873658</v>
          </cell>
          <cell r="F299">
            <v>1977750</v>
          </cell>
          <cell r="G299">
            <v>1977750</v>
          </cell>
          <cell r="I299">
            <v>1977750</v>
          </cell>
          <cell r="J299">
            <v>2081842</v>
          </cell>
          <cell r="K299">
            <v>2081842</v>
          </cell>
          <cell r="L299">
            <v>2081842</v>
          </cell>
          <cell r="M299">
            <v>2185934</v>
          </cell>
          <cell r="N299">
            <v>2185934</v>
          </cell>
          <cell r="O299">
            <v>2185934</v>
          </cell>
        </row>
        <row r="300">
          <cell r="D300">
            <v>2402412</v>
          </cell>
          <cell r="E300">
            <v>2669347</v>
          </cell>
          <cell r="F300">
            <v>2817644</v>
          </cell>
          <cell r="G300">
            <v>2817644</v>
          </cell>
          <cell r="I300">
            <v>2817644</v>
          </cell>
          <cell r="J300">
            <v>2965941</v>
          </cell>
          <cell r="K300">
            <v>2965941</v>
          </cell>
          <cell r="L300">
            <v>2965941</v>
          </cell>
          <cell r="M300">
            <v>3114238</v>
          </cell>
          <cell r="N300">
            <v>3114238</v>
          </cell>
          <cell r="O300">
            <v>3114238</v>
          </cell>
        </row>
        <row r="301">
          <cell r="D301">
            <v>800000</v>
          </cell>
          <cell r="E301">
            <v>800000</v>
          </cell>
          <cell r="F301">
            <v>800000</v>
          </cell>
          <cell r="G301">
            <v>800000</v>
          </cell>
          <cell r="I301">
            <v>800000</v>
          </cell>
          <cell r="J301">
            <v>800000</v>
          </cell>
          <cell r="K301">
            <v>800000</v>
          </cell>
          <cell r="L301">
            <v>800000</v>
          </cell>
          <cell r="M301">
            <v>800000</v>
          </cell>
          <cell r="N301">
            <v>800000</v>
          </cell>
          <cell r="O301">
            <v>800000</v>
          </cell>
        </row>
        <row r="302">
          <cell r="D302">
            <v>20000000</v>
          </cell>
          <cell r="E302">
            <v>20000000</v>
          </cell>
          <cell r="F302">
            <v>20000000</v>
          </cell>
          <cell r="G302">
            <v>25000000</v>
          </cell>
          <cell r="I302">
            <v>25000000</v>
          </cell>
          <cell r="J302">
            <v>25000000</v>
          </cell>
          <cell r="K302">
            <v>25000000</v>
          </cell>
          <cell r="L302">
            <v>25000000</v>
          </cell>
          <cell r="M302">
            <v>25000000</v>
          </cell>
          <cell r="N302">
            <v>25000000</v>
          </cell>
          <cell r="O302">
            <v>25000000</v>
          </cell>
        </row>
        <row r="303">
          <cell r="D303">
            <v>5000000</v>
          </cell>
          <cell r="E303">
            <v>5000000</v>
          </cell>
          <cell r="F303">
            <v>5000000</v>
          </cell>
          <cell r="G303">
            <v>5000000</v>
          </cell>
          <cell r="I303">
            <v>5000000</v>
          </cell>
          <cell r="J303">
            <v>5000000</v>
          </cell>
          <cell r="K303">
            <v>5000000</v>
          </cell>
          <cell r="L303">
            <v>5000000</v>
          </cell>
          <cell r="M303">
            <v>5000000</v>
          </cell>
          <cell r="N303">
            <v>5000000</v>
          </cell>
          <cell r="O303">
            <v>5000000</v>
          </cell>
        </row>
        <row r="304">
          <cell r="D304">
            <v>405000000</v>
          </cell>
          <cell r="E304">
            <v>405000000</v>
          </cell>
          <cell r="F304">
            <v>405000000</v>
          </cell>
          <cell r="G304">
            <v>405000000</v>
          </cell>
          <cell r="I304">
            <v>405000000</v>
          </cell>
          <cell r="J304">
            <v>405000000</v>
          </cell>
          <cell r="K304">
            <v>405000000</v>
          </cell>
          <cell r="L304">
            <v>405000000</v>
          </cell>
          <cell r="M304">
            <v>405000000</v>
          </cell>
          <cell r="N304">
            <v>405000000</v>
          </cell>
          <cell r="O304">
            <v>405000000</v>
          </cell>
        </row>
        <row r="305">
          <cell r="D305">
            <v>500000</v>
          </cell>
          <cell r="E305">
            <v>500000</v>
          </cell>
          <cell r="F305">
            <v>500000</v>
          </cell>
          <cell r="G305">
            <v>500000</v>
          </cell>
          <cell r="I305">
            <v>500000</v>
          </cell>
          <cell r="J305">
            <v>500000</v>
          </cell>
          <cell r="K305">
            <v>500000</v>
          </cell>
          <cell r="L305">
            <v>500000</v>
          </cell>
          <cell r="M305">
            <v>500000</v>
          </cell>
          <cell r="N305">
            <v>500000</v>
          </cell>
          <cell r="O305">
            <v>500000</v>
          </cell>
        </row>
        <row r="306">
          <cell r="D306">
            <v>25105331</v>
          </cell>
          <cell r="E306">
            <v>25105331</v>
          </cell>
          <cell r="F306">
            <v>24544000</v>
          </cell>
          <cell r="G306">
            <v>24544000</v>
          </cell>
          <cell r="I306">
            <v>24544000</v>
          </cell>
          <cell r="J306">
            <v>24544000</v>
          </cell>
          <cell r="K306">
            <v>24544000</v>
          </cell>
          <cell r="L306">
            <v>24544000</v>
          </cell>
          <cell r="M306">
            <v>24544000</v>
          </cell>
          <cell r="N306">
            <v>24544000</v>
          </cell>
          <cell r="O306">
            <v>24544000</v>
          </cell>
        </row>
        <row r="307">
          <cell r="D307">
            <v>2394000</v>
          </cell>
          <cell r="E307">
            <v>2394000</v>
          </cell>
          <cell r="F307">
            <v>2394000</v>
          </cell>
          <cell r="G307">
            <v>2394000</v>
          </cell>
          <cell r="I307">
            <v>2394000</v>
          </cell>
          <cell r="J307">
            <v>2394000</v>
          </cell>
          <cell r="K307">
            <v>2394000</v>
          </cell>
          <cell r="L307">
            <v>2394000</v>
          </cell>
          <cell r="M307">
            <v>2394000</v>
          </cell>
          <cell r="N307">
            <v>2394000</v>
          </cell>
          <cell r="O307">
            <v>2394000</v>
          </cell>
        </row>
        <row r="308">
          <cell r="D308">
            <v>7419999.9999999991</v>
          </cell>
          <cell r="E308">
            <v>7419999.9999999991</v>
          </cell>
          <cell r="F308">
            <v>7419999.9999999991</v>
          </cell>
          <cell r="G308">
            <v>7419999.9999999991</v>
          </cell>
          <cell r="I308">
            <v>7419999.9999999991</v>
          </cell>
          <cell r="J308">
            <v>7419999.9999999991</v>
          </cell>
          <cell r="K308">
            <v>7419999.9999999991</v>
          </cell>
          <cell r="L308">
            <v>7419999.9999999991</v>
          </cell>
          <cell r="M308">
            <v>7419999.9999999991</v>
          </cell>
          <cell r="N308">
            <v>7419999.9999999991</v>
          </cell>
          <cell r="O308">
            <v>7419999.9999999991</v>
          </cell>
        </row>
        <row r="309">
          <cell r="D309">
            <v>5400000</v>
          </cell>
          <cell r="E309">
            <v>5400000</v>
          </cell>
          <cell r="F309">
            <v>5400000</v>
          </cell>
          <cell r="G309">
            <v>5400000</v>
          </cell>
          <cell r="I309">
            <v>5400000</v>
          </cell>
          <cell r="J309">
            <v>5400000</v>
          </cell>
          <cell r="K309">
            <v>5400000</v>
          </cell>
          <cell r="L309">
            <v>5400000</v>
          </cell>
          <cell r="M309">
            <v>5400000</v>
          </cell>
          <cell r="N309">
            <v>5400000</v>
          </cell>
          <cell r="O309">
            <v>5400000</v>
          </cell>
        </row>
        <row r="310">
          <cell r="D310">
            <v>12200000</v>
          </cell>
          <cell r="E310">
            <v>12200000</v>
          </cell>
          <cell r="F310">
            <v>12200000</v>
          </cell>
          <cell r="G310">
            <v>12200000</v>
          </cell>
          <cell r="I310">
            <v>12200000</v>
          </cell>
          <cell r="J310">
            <v>12200000</v>
          </cell>
          <cell r="K310">
            <v>12200000</v>
          </cell>
          <cell r="L310">
            <v>12200000</v>
          </cell>
          <cell r="M310">
            <v>12200000</v>
          </cell>
          <cell r="N310">
            <v>12200000</v>
          </cell>
          <cell r="O310">
            <v>12200000</v>
          </cell>
        </row>
        <row r="311">
          <cell r="D311">
            <v>93600000</v>
          </cell>
          <cell r="E311">
            <v>93600000</v>
          </cell>
          <cell r="F311">
            <v>93600000</v>
          </cell>
          <cell r="G311">
            <v>93600000</v>
          </cell>
          <cell r="I311">
            <v>93600000</v>
          </cell>
          <cell r="J311">
            <v>93600000</v>
          </cell>
          <cell r="K311">
            <v>93600000</v>
          </cell>
          <cell r="L311">
            <v>93600000</v>
          </cell>
          <cell r="M311">
            <v>93600000</v>
          </cell>
          <cell r="N311">
            <v>93600000</v>
          </cell>
          <cell r="O311">
            <v>93600000</v>
          </cell>
        </row>
        <row r="312">
          <cell r="D312">
            <v>36000000</v>
          </cell>
          <cell r="E312">
            <v>36000000</v>
          </cell>
          <cell r="F312">
            <v>36000000</v>
          </cell>
          <cell r="G312">
            <v>36000000</v>
          </cell>
          <cell r="I312">
            <v>36000000</v>
          </cell>
          <cell r="J312">
            <v>36000000</v>
          </cell>
          <cell r="K312">
            <v>36000000</v>
          </cell>
          <cell r="L312">
            <v>36000000</v>
          </cell>
          <cell r="M312">
            <v>36000000</v>
          </cell>
          <cell r="N312">
            <v>36000000</v>
          </cell>
          <cell r="O312">
            <v>36000000</v>
          </cell>
        </row>
        <row r="313">
          <cell r="D313">
            <v>229250</v>
          </cell>
          <cell r="E313">
            <v>229250</v>
          </cell>
          <cell r="F313">
            <v>229250</v>
          </cell>
          <cell r="G313">
            <v>229250</v>
          </cell>
          <cell r="I313">
            <v>229250</v>
          </cell>
          <cell r="J313">
            <v>229250</v>
          </cell>
          <cell r="K313">
            <v>229250</v>
          </cell>
          <cell r="L313">
            <v>229250</v>
          </cell>
          <cell r="M313">
            <v>229250</v>
          </cell>
          <cell r="N313">
            <v>229250</v>
          </cell>
          <cell r="O313">
            <v>229250</v>
          </cell>
        </row>
        <row r="314">
          <cell r="D314">
            <v>450000</v>
          </cell>
          <cell r="E314">
            <v>450000</v>
          </cell>
          <cell r="F314">
            <v>450000</v>
          </cell>
          <cell r="G314">
            <v>450000</v>
          </cell>
          <cell r="I314">
            <v>450000</v>
          </cell>
          <cell r="J314">
            <v>450000</v>
          </cell>
          <cell r="K314">
            <v>450000</v>
          </cell>
          <cell r="L314">
            <v>450000</v>
          </cell>
          <cell r="M314">
            <v>450000</v>
          </cell>
          <cell r="N314">
            <v>450000</v>
          </cell>
          <cell r="O314">
            <v>450000</v>
          </cell>
        </row>
        <row r="315">
          <cell r="D315">
            <v>150000</v>
          </cell>
          <cell r="E315">
            <v>150000</v>
          </cell>
          <cell r="F315">
            <v>150000</v>
          </cell>
          <cell r="G315">
            <v>150000</v>
          </cell>
          <cell r="I315">
            <v>150000</v>
          </cell>
          <cell r="J315">
            <v>150000</v>
          </cell>
          <cell r="K315">
            <v>150000</v>
          </cell>
          <cell r="L315">
            <v>150000</v>
          </cell>
          <cell r="M315">
            <v>150000</v>
          </cell>
          <cell r="N315">
            <v>150000</v>
          </cell>
          <cell r="O315">
            <v>150000</v>
          </cell>
        </row>
        <row r="316">
          <cell r="D316">
            <v>180000</v>
          </cell>
          <cell r="E316">
            <v>180000</v>
          </cell>
          <cell r="F316">
            <v>180000</v>
          </cell>
          <cell r="G316">
            <v>180000</v>
          </cell>
          <cell r="I316">
            <v>180000</v>
          </cell>
          <cell r="J316">
            <v>180000</v>
          </cell>
          <cell r="K316">
            <v>180000</v>
          </cell>
          <cell r="L316">
            <v>180000</v>
          </cell>
          <cell r="M316">
            <v>180000</v>
          </cell>
          <cell r="N316">
            <v>180000</v>
          </cell>
          <cell r="O316">
            <v>180000</v>
          </cell>
        </row>
        <row r="317">
          <cell r="D317">
            <v>250000</v>
          </cell>
          <cell r="E317">
            <v>250000</v>
          </cell>
          <cell r="F317">
            <v>250000</v>
          </cell>
          <cell r="G317">
            <v>250000</v>
          </cell>
          <cell r="I317">
            <v>250000</v>
          </cell>
          <cell r="J317">
            <v>250000</v>
          </cell>
          <cell r="K317">
            <v>250000</v>
          </cell>
          <cell r="L317">
            <v>250000</v>
          </cell>
          <cell r="M317">
            <v>250000</v>
          </cell>
          <cell r="N317">
            <v>250000</v>
          </cell>
          <cell r="O317">
            <v>250000</v>
          </cell>
        </row>
        <row r="318">
          <cell r="D318">
            <v>200000</v>
          </cell>
          <cell r="E318">
            <v>200000</v>
          </cell>
          <cell r="F318">
            <v>200000</v>
          </cell>
          <cell r="G318">
            <v>200000</v>
          </cell>
          <cell r="I318">
            <v>200000</v>
          </cell>
          <cell r="J318">
            <v>200000</v>
          </cell>
          <cell r="K318">
            <v>200000</v>
          </cell>
          <cell r="L318">
            <v>200000</v>
          </cell>
          <cell r="M318">
            <v>200000</v>
          </cell>
          <cell r="N318">
            <v>200000</v>
          </cell>
          <cell r="O318">
            <v>200000</v>
          </cell>
        </row>
        <row r="319">
          <cell r="D319">
            <v>200000</v>
          </cell>
          <cell r="E319">
            <v>200000</v>
          </cell>
          <cell r="F319">
            <v>200000</v>
          </cell>
          <cell r="G319">
            <v>200000</v>
          </cell>
          <cell r="I319">
            <v>200000</v>
          </cell>
          <cell r="J319">
            <v>200000</v>
          </cell>
          <cell r="K319">
            <v>200000</v>
          </cell>
          <cell r="L319">
            <v>200000</v>
          </cell>
          <cell r="M319">
            <v>200000</v>
          </cell>
          <cell r="N319">
            <v>200000</v>
          </cell>
          <cell r="O319">
            <v>200000</v>
          </cell>
        </row>
        <row r="320">
          <cell r="D320">
            <v>260000</v>
          </cell>
          <cell r="E320">
            <v>260000</v>
          </cell>
          <cell r="F320">
            <v>260000</v>
          </cell>
          <cell r="G320">
            <v>260000</v>
          </cell>
          <cell r="I320">
            <v>260000</v>
          </cell>
          <cell r="J320">
            <v>260000</v>
          </cell>
          <cell r="K320">
            <v>260000</v>
          </cell>
          <cell r="L320">
            <v>260000</v>
          </cell>
          <cell r="M320">
            <v>260000</v>
          </cell>
          <cell r="N320">
            <v>260000</v>
          </cell>
          <cell r="O320">
            <v>260000</v>
          </cell>
        </row>
        <row r="321">
          <cell r="D321">
            <v>272370</v>
          </cell>
          <cell r="E321">
            <v>272370</v>
          </cell>
          <cell r="F321">
            <v>272370</v>
          </cell>
          <cell r="G321">
            <v>272370</v>
          </cell>
          <cell r="I321">
            <v>272370</v>
          </cell>
          <cell r="J321">
            <v>272370</v>
          </cell>
          <cell r="K321">
            <v>272370</v>
          </cell>
          <cell r="L321">
            <v>272370</v>
          </cell>
          <cell r="M321">
            <v>272370</v>
          </cell>
          <cell r="N321">
            <v>272370</v>
          </cell>
          <cell r="O321">
            <v>272370</v>
          </cell>
        </row>
        <row r="322">
          <cell r="D322">
            <v>210840</v>
          </cell>
          <cell r="E322">
            <v>210840</v>
          </cell>
          <cell r="F322">
            <v>210840</v>
          </cell>
          <cell r="G322">
            <v>210840</v>
          </cell>
          <cell r="I322">
            <v>210840</v>
          </cell>
          <cell r="J322">
            <v>210840</v>
          </cell>
          <cell r="K322">
            <v>210840</v>
          </cell>
          <cell r="L322">
            <v>210840</v>
          </cell>
          <cell r="M322">
            <v>210840</v>
          </cell>
          <cell r="N322">
            <v>210840</v>
          </cell>
          <cell r="O322">
            <v>210840</v>
          </cell>
        </row>
        <row r="323">
          <cell r="D323">
            <v>700000</v>
          </cell>
          <cell r="E323">
            <v>700000</v>
          </cell>
          <cell r="F323">
            <v>700000</v>
          </cell>
          <cell r="G323">
            <v>700000</v>
          </cell>
          <cell r="I323">
            <v>700000</v>
          </cell>
          <cell r="J323">
            <v>700000</v>
          </cell>
          <cell r="K323">
            <v>700000</v>
          </cell>
          <cell r="L323">
            <v>700000</v>
          </cell>
          <cell r="M323">
            <v>700000</v>
          </cell>
          <cell r="N323">
            <v>700000</v>
          </cell>
          <cell r="O323">
            <v>700000</v>
          </cell>
        </row>
        <row r="324">
          <cell r="D324">
            <v>800000</v>
          </cell>
          <cell r="E324">
            <v>800000</v>
          </cell>
          <cell r="F324">
            <v>800000</v>
          </cell>
          <cell r="G324">
            <v>800000</v>
          </cell>
          <cell r="I324">
            <v>800000</v>
          </cell>
          <cell r="J324">
            <v>800000</v>
          </cell>
          <cell r="K324">
            <v>800000</v>
          </cell>
          <cell r="L324">
            <v>800000</v>
          </cell>
          <cell r="M324">
            <v>800000</v>
          </cell>
          <cell r="N324">
            <v>800000</v>
          </cell>
          <cell r="O324">
            <v>800000</v>
          </cell>
        </row>
        <row r="325">
          <cell r="D325">
            <v>200000</v>
          </cell>
          <cell r="E325">
            <v>200000</v>
          </cell>
          <cell r="F325">
            <v>200000</v>
          </cell>
          <cell r="G325">
            <v>200000</v>
          </cell>
          <cell r="I325">
            <v>200000</v>
          </cell>
          <cell r="J325">
            <v>200000</v>
          </cell>
          <cell r="K325">
            <v>200000</v>
          </cell>
          <cell r="L325">
            <v>200000</v>
          </cell>
          <cell r="M325">
            <v>200000</v>
          </cell>
          <cell r="N325">
            <v>200000</v>
          </cell>
          <cell r="O325">
            <v>200000</v>
          </cell>
        </row>
        <row r="326">
          <cell r="D326">
            <v>4500000</v>
          </cell>
          <cell r="E326">
            <v>4500000</v>
          </cell>
          <cell r="F326">
            <v>4500000</v>
          </cell>
          <cell r="G326">
            <v>4500000</v>
          </cell>
          <cell r="I326">
            <v>4500000</v>
          </cell>
          <cell r="J326">
            <v>4500000</v>
          </cell>
          <cell r="K326">
            <v>4500000</v>
          </cell>
          <cell r="L326">
            <v>4500000</v>
          </cell>
          <cell r="M326">
            <v>4500000</v>
          </cell>
          <cell r="N326">
            <v>4500000</v>
          </cell>
          <cell r="O326">
            <v>4500000</v>
          </cell>
        </row>
        <row r="327">
          <cell r="D327">
            <v>5000000</v>
          </cell>
          <cell r="E327">
            <v>5000000</v>
          </cell>
          <cell r="F327">
            <v>5000000</v>
          </cell>
          <cell r="G327">
            <v>5000000</v>
          </cell>
          <cell r="I327">
            <v>5000000</v>
          </cell>
          <cell r="J327">
            <v>5000000</v>
          </cell>
          <cell r="K327">
            <v>5000000</v>
          </cell>
          <cell r="L327">
            <v>5000000</v>
          </cell>
          <cell r="M327">
            <v>5000000</v>
          </cell>
          <cell r="N327">
            <v>5000000</v>
          </cell>
          <cell r="O327">
            <v>5000000</v>
          </cell>
        </row>
        <row r="328">
          <cell r="D328">
            <v>3200000</v>
          </cell>
          <cell r="E328">
            <v>3200000</v>
          </cell>
          <cell r="F328">
            <v>3200000</v>
          </cell>
          <cell r="G328">
            <v>3200000</v>
          </cell>
          <cell r="I328">
            <v>3200000</v>
          </cell>
          <cell r="J328">
            <v>3200000</v>
          </cell>
          <cell r="K328">
            <v>3200000</v>
          </cell>
          <cell r="L328">
            <v>3200000</v>
          </cell>
          <cell r="M328">
            <v>3200000</v>
          </cell>
          <cell r="N328">
            <v>3200000</v>
          </cell>
          <cell r="O328">
            <v>3200000</v>
          </cell>
        </row>
        <row r="329">
          <cell r="D329">
            <v>500000</v>
          </cell>
          <cell r="E329">
            <v>500000</v>
          </cell>
          <cell r="F329">
            <v>500000</v>
          </cell>
          <cell r="G329">
            <v>500000</v>
          </cell>
          <cell r="I329">
            <v>500000</v>
          </cell>
          <cell r="J329">
            <v>500000</v>
          </cell>
          <cell r="K329">
            <v>500000</v>
          </cell>
          <cell r="L329">
            <v>500000</v>
          </cell>
          <cell r="M329">
            <v>500000</v>
          </cell>
          <cell r="N329">
            <v>500000</v>
          </cell>
          <cell r="O329">
            <v>500000</v>
          </cell>
        </row>
        <row r="330">
          <cell r="D330">
            <v>39112560</v>
          </cell>
          <cell r="E330">
            <v>39112560</v>
          </cell>
          <cell r="F330">
            <v>45367000</v>
          </cell>
          <cell r="G330">
            <v>45367000</v>
          </cell>
          <cell r="I330">
            <v>45367000</v>
          </cell>
          <cell r="J330">
            <v>45367000</v>
          </cell>
          <cell r="K330">
            <v>45367000</v>
          </cell>
          <cell r="L330">
            <v>45367000</v>
          </cell>
          <cell r="M330">
            <v>45367000</v>
          </cell>
          <cell r="N330">
            <v>45367000</v>
          </cell>
          <cell r="O330">
            <v>45367000</v>
          </cell>
        </row>
        <row r="331">
          <cell r="D331">
            <v>3400000</v>
          </cell>
          <cell r="E331">
            <v>3400000</v>
          </cell>
          <cell r="F331">
            <v>3400000</v>
          </cell>
          <cell r="G331">
            <v>3400000</v>
          </cell>
          <cell r="I331">
            <v>3400000</v>
          </cell>
          <cell r="J331">
            <v>3400000</v>
          </cell>
          <cell r="K331">
            <v>3400000</v>
          </cell>
          <cell r="L331">
            <v>3400000</v>
          </cell>
          <cell r="M331">
            <v>3400000</v>
          </cell>
          <cell r="N331">
            <v>3400000</v>
          </cell>
          <cell r="O331">
            <v>3400000</v>
          </cell>
        </row>
        <row r="332">
          <cell r="D332">
            <v>1836299</v>
          </cell>
          <cell r="E332">
            <v>1836299</v>
          </cell>
          <cell r="F332">
            <v>1836299</v>
          </cell>
          <cell r="G332">
            <v>1836299</v>
          </cell>
          <cell r="I332">
            <v>1836299</v>
          </cell>
          <cell r="J332">
            <v>1836299</v>
          </cell>
          <cell r="K332">
            <v>1836299</v>
          </cell>
          <cell r="L332">
            <v>1836299</v>
          </cell>
          <cell r="M332">
            <v>1836299</v>
          </cell>
          <cell r="N332">
            <v>1836299</v>
          </cell>
          <cell r="O332">
            <v>1836299</v>
          </cell>
        </row>
        <row r="333">
          <cell r="D333">
            <v>245000</v>
          </cell>
          <cell r="E333">
            <v>245000</v>
          </cell>
          <cell r="F333">
            <v>245000</v>
          </cell>
          <cell r="G333">
            <v>245000</v>
          </cell>
          <cell r="I333">
            <v>245000</v>
          </cell>
          <cell r="J333">
            <v>245000</v>
          </cell>
          <cell r="K333">
            <v>245000</v>
          </cell>
          <cell r="L333">
            <v>245000</v>
          </cell>
          <cell r="M333">
            <v>245000</v>
          </cell>
          <cell r="N333">
            <v>245000</v>
          </cell>
          <cell r="O333">
            <v>245000</v>
          </cell>
        </row>
        <row r="334">
          <cell r="D334">
            <v>1103000</v>
          </cell>
          <cell r="E334">
            <v>1103000</v>
          </cell>
          <cell r="F334">
            <v>1103000</v>
          </cell>
          <cell r="G334">
            <v>1103000</v>
          </cell>
          <cell r="I334">
            <v>1103000</v>
          </cell>
          <cell r="J334">
            <v>1103000</v>
          </cell>
          <cell r="K334">
            <v>1103000</v>
          </cell>
          <cell r="L334">
            <v>1103000</v>
          </cell>
          <cell r="M334">
            <v>1103000</v>
          </cell>
          <cell r="N334">
            <v>1103000</v>
          </cell>
          <cell r="O334">
            <v>1103000</v>
          </cell>
        </row>
        <row r="335">
          <cell r="D335">
            <v>1699000</v>
          </cell>
          <cell r="E335">
            <v>1699000</v>
          </cell>
          <cell r="F335">
            <v>1699000</v>
          </cell>
          <cell r="G335">
            <v>1699000</v>
          </cell>
          <cell r="I335">
            <v>1699000</v>
          </cell>
          <cell r="J335">
            <v>1699000</v>
          </cell>
          <cell r="K335">
            <v>1699000</v>
          </cell>
          <cell r="L335">
            <v>1699000</v>
          </cell>
          <cell r="M335">
            <v>1699000</v>
          </cell>
          <cell r="N335">
            <v>1699000</v>
          </cell>
          <cell r="O335">
            <v>1699000</v>
          </cell>
        </row>
        <row r="336">
          <cell r="D336">
            <v>112044080</v>
          </cell>
          <cell r="E336">
            <v>112044080</v>
          </cell>
          <cell r="F336">
            <v>112044080</v>
          </cell>
          <cell r="G336">
            <v>112044080</v>
          </cell>
          <cell r="I336">
            <v>112044080</v>
          </cell>
          <cell r="J336">
            <v>112044080</v>
          </cell>
          <cell r="K336">
            <v>112044080</v>
          </cell>
          <cell r="L336">
            <v>112044080</v>
          </cell>
          <cell r="M336">
            <v>112044080</v>
          </cell>
          <cell r="N336">
            <v>112044080</v>
          </cell>
          <cell r="O336">
            <v>112044080</v>
          </cell>
        </row>
        <row r="337">
          <cell r="D337">
            <v>99784140.000000015</v>
          </cell>
          <cell r="E337">
            <v>99784140.000000015</v>
          </cell>
          <cell r="F337">
            <v>99784140.000000015</v>
          </cell>
          <cell r="G337">
            <v>99784140.000000015</v>
          </cell>
          <cell r="I337">
            <v>99784140.000000015</v>
          </cell>
          <cell r="J337">
            <v>99784140.000000015</v>
          </cell>
          <cell r="K337">
            <v>99784140.000000015</v>
          </cell>
          <cell r="L337">
            <v>99784140.000000015</v>
          </cell>
          <cell r="M337">
            <v>99784140.000000015</v>
          </cell>
          <cell r="N337">
            <v>99784140.000000015</v>
          </cell>
          <cell r="O337">
            <v>99784140.000000015</v>
          </cell>
        </row>
        <row r="338">
          <cell r="D338">
            <v>105666000</v>
          </cell>
          <cell r="E338">
            <v>105666000</v>
          </cell>
          <cell r="F338">
            <v>105666000</v>
          </cell>
          <cell r="G338">
            <v>105666000</v>
          </cell>
          <cell r="I338">
            <v>105666000</v>
          </cell>
          <cell r="J338">
            <v>105666000</v>
          </cell>
          <cell r="K338">
            <v>105666000</v>
          </cell>
          <cell r="L338">
            <v>105666000</v>
          </cell>
          <cell r="M338">
            <v>105666000</v>
          </cell>
          <cell r="N338">
            <v>105666000</v>
          </cell>
          <cell r="O338">
            <v>105666000</v>
          </cell>
        </row>
        <row r="339">
          <cell r="D339">
            <v>34129000</v>
          </cell>
          <cell r="E339">
            <v>34129000</v>
          </cell>
          <cell r="F339">
            <v>34129000</v>
          </cell>
          <cell r="G339">
            <v>34129000</v>
          </cell>
          <cell r="I339">
            <v>34129000</v>
          </cell>
          <cell r="J339">
            <v>34129000</v>
          </cell>
          <cell r="K339">
            <v>34129000</v>
          </cell>
          <cell r="L339">
            <v>34129000</v>
          </cell>
          <cell r="M339">
            <v>34129000</v>
          </cell>
          <cell r="N339">
            <v>34129000</v>
          </cell>
          <cell r="O339">
            <v>34129000</v>
          </cell>
        </row>
        <row r="340">
          <cell r="D340">
            <v>89729000</v>
          </cell>
          <cell r="E340">
            <v>89729000</v>
          </cell>
          <cell r="F340">
            <v>89729000</v>
          </cell>
          <cell r="G340">
            <v>89729000</v>
          </cell>
          <cell r="I340">
            <v>89729000</v>
          </cell>
          <cell r="J340">
            <v>89729000</v>
          </cell>
          <cell r="K340">
            <v>89729000</v>
          </cell>
          <cell r="L340">
            <v>89729000</v>
          </cell>
          <cell r="M340">
            <v>89729000</v>
          </cell>
          <cell r="N340">
            <v>89729000</v>
          </cell>
          <cell r="O340">
            <v>89729000</v>
          </cell>
        </row>
        <row r="341">
          <cell r="D341">
            <v>141234000</v>
          </cell>
          <cell r="E341">
            <v>152687000</v>
          </cell>
          <cell r="F341">
            <v>152687000</v>
          </cell>
          <cell r="G341">
            <v>152687000</v>
          </cell>
          <cell r="I341">
            <v>152687000</v>
          </cell>
          <cell r="J341">
            <v>152687000</v>
          </cell>
          <cell r="K341">
            <v>152687000</v>
          </cell>
          <cell r="L341">
            <v>152687000</v>
          </cell>
          <cell r="M341">
            <v>152687000</v>
          </cell>
          <cell r="N341">
            <v>152687000</v>
          </cell>
          <cell r="O341">
            <v>152687000</v>
          </cell>
        </row>
        <row r="342">
          <cell r="D342">
            <v>360997280</v>
          </cell>
          <cell r="E342">
            <v>360997280</v>
          </cell>
          <cell r="F342">
            <v>360997280</v>
          </cell>
          <cell r="G342">
            <v>366454460</v>
          </cell>
          <cell r="I342">
            <v>371911640</v>
          </cell>
          <cell r="J342">
            <v>371911640</v>
          </cell>
          <cell r="K342">
            <v>377368820</v>
          </cell>
          <cell r="L342">
            <v>377368820</v>
          </cell>
          <cell r="M342">
            <v>377368820</v>
          </cell>
          <cell r="N342">
            <v>377368820</v>
          </cell>
          <cell r="O342">
            <v>377368820</v>
          </cell>
        </row>
        <row r="343">
          <cell r="D343">
            <v>173222000</v>
          </cell>
          <cell r="E343">
            <v>184441000</v>
          </cell>
          <cell r="F343">
            <v>197108000</v>
          </cell>
          <cell r="G343">
            <v>203442000</v>
          </cell>
          <cell r="I343">
            <v>203442000</v>
          </cell>
          <cell r="J343">
            <v>203442000</v>
          </cell>
          <cell r="K343">
            <v>203442000</v>
          </cell>
          <cell r="L343">
            <v>203442000</v>
          </cell>
          <cell r="M343">
            <v>209776000</v>
          </cell>
          <cell r="N343">
            <v>209776000</v>
          </cell>
          <cell r="O343">
            <v>209776000</v>
          </cell>
        </row>
        <row r="344">
          <cell r="D344">
            <v>68597000</v>
          </cell>
          <cell r="E344">
            <v>68597000</v>
          </cell>
          <cell r="F344">
            <v>68597000</v>
          </cell>
          <cell r="G344">
            <v>68597000</v>
          </cell>
          <cell r="I344">
            <v>68597000</v>
          </cell>
          <cell r="J344">
            <v>68597000</v>
          </cell>
          <cell r="K344">
            <v>68597000</v>
          </cell>
          <cell r="L344">
            <v>68597000</v>
          </cell>
          <cell r="M344">
            <v>68597000</v>
          </cell>
          <cell r="N344">
            <v>68597000</v>
          </cell>
          <cell r="O344">
            <v>68597000</v>
          </cell>
        </row>
        <row r="345">
          <cell r="D345">
            <v>49523000</v>
          </cell>
          <cell r="E345">
            <v>49523000</v>
          </cell>
          <cell r="F345">
            <v>49523000</v>
          </cell>
          <cell r="G345">
            <v>49523000</v>
          </cell>
          <cell r="I345">
            <v>49523000</v>
          </cell>
          <cell r="J345">
            <v>49523000</v>
          </cell>
          <cell r="K345">
            <v>49523000</v>
          </cell>
          <cell r="L345">
            <v>49523000</v>
          </cell>
          <cell r="M345">
            <v>49523000</v>
          </cell>
          <cell r="N345">
            <v>49523000</v>
          </cell>
          <cell r="O345">
            <v>49523000</v>
          </cell>
        </row>
        <row r="346">
          <cell r="D346">
            <v>34064000</v>
          </cell>
          <cell r="E346">
            <v>34064000</v>
          </cell>
          <cell r="F346">
            <v>34064000</v>
          </cell>
          <cell r="G346">
            <v>34064000</v>
          </cell>
          <cell r="I346">
            <v>34064000</v>
          </cell>
          <cell r="J346">
            <v>34064000</v>
          </cell>
          <cell r="K346">
            <v>34064000</v>
          </cell>
          <cell r="L346">
            <v>34064000</v>
          </cell>
          <cell r="M346">
            <v>34064000</v>
          </cell>
          <cell r="N346">
            <v>34064000</v>
          </cell>
          <cell r="O346">
            <v>34064000</v>
          </cell>
        </row>
        <row r="347">
          <cell r="D347">
            <v>12474000</v>
          </cell>
          <cell r="E347">
            <v>12474000</v>
          </cell>
          <cell r="F347">
            <v>12474000</v>
          </cell>
          <cell r="G347">
            <v>12474000</v>
          </cell>
          <cell r="I347">
            <v>12474000</v>
          </cell>
          <cell r="J347">
            <v>12474000</v>
          </cell>
          <cell r="K347">
            <v>12474000</v>
          </cell>
          <cell r="L347">
            <v>12474000</v>
          </cell>
          <cell r="M347">
            <v>12474000</v>
          </cell>
          <cell r="N347">
            <v>12474000</v>
          </cell>
          <cell r="O347">
            <v>12474000</v>
          </cell>
        </row>
        <row r="348">
          <cell r="D348">
            <v>6667000</v>
          </cell>
          <cell r="E348">
            <v>6667000</v>
          </cell>
          <cell r="F348">
            <v>6667000</v>
          </cell>
          <cell r="G348">
            <v>6667000</v>
          </cell>
          <cell r="I348">
            <v>6667000</v>
          </cell>
          <cell r="J348">
            <v>6667000</v>
          </cell>
          <cell r="K348">
            <v>6667000</v>
          </cell>
          <cell r="L348">
            <v>6667000</v>
          </cell>
          <cell r="M348">
            <v>6667000</v>
          </cell>
          <cell r="N348">
            <v>6667000</v>
          </cell>
          <cell r="O348">
            <v>6667000</v>
          </cell>
        </row>
        <row r="349">
          <cell r="D349">
            <v>4383000</v>
          </cell>
          <cell r="E349">
            <v>4383000</v>
          </cell>
          <cell r="F349">
            <v>4383000</v>
          </cell>
          <cell r="G349">
            <v>4383000</v>
          </cell>
          <cell r="I349">
            <v>4383000</v>
          </cell>
          <cell r="J349">
            <v>4383000</v>
          </cell>
          <cell r="K349">
            <v>4383000</v>
          </cell>
          <cell r="L349">
            <v>4383000</v>
          </cell>
          <cell r="M349">
            <v>4383000</v>
          </cell>
          <cell r="N349">
            <v>4383000</v>
          </cell>
          <cell r="O349">
            <v>4383000</v>
          </cell>
        </row>
        <row r="350">
          <cell r="D350">
            <v>12439000</v>
          </cell>
          <cell r="E350">
            <v>12439000</v>
          </cell>
          <cell r="F350">
            <v>12439000</v>
          </cell>
          <cell r="G350">
            <v>12439000</v>
          </cell>
          <cell r="I350">
            <v>12439000</v>
          </cell>
          <cell r="J350">
            <v>12439000</v>
          </cell>
          <cell r="K350">
            <v>12439000</v>
          </cell>
          <cell r="L350">
            <v>12439000</v>
          </cell>
          <cell r="M350">
            <v>12439000</v>
          </cell>
          <cell r="N350">
            <v>12439000</v>
          </cell>
          <cell r="O350">
            <v>12439000</v>
          </cell>
        </row>
        <row r="351">
          <cell r="D351">
            <v>27233000</v>
          </cell>
          <cell r="E351">
            <v>27233000</v>
          </cell>
          <cell r="F351">
            <v>27233000</v>
          </cell>
          <cell r="G351">
            <v>27233000</v>
          </cell>
          <cell r="I351">
            <v>27233000</v>
          </cell>
          <cell r="J351">
            <v>27233000</v>
          </cell>
          <cell r="K351">
            <v>27233000</v>
          </cell>
          <cell r="L351">
            <v>27233000</v>
          </cell>
          <cell r="M351">
            <v>27233000</v>
          </cell>
          <cell r="N351">
            <v>27233000</v>
          </cell>
          <cell r="O351">
            <v>27233000</v>
          </cell>
        </row>
        <row r="352">
          <cell r="D352">
            <v>6342000</v>
          </cell>
          <cell r="E352">
            <v>6342000</v>
          </cell>
          <cell r="F352">
            <v>6342000</v>
          </cell>
          <cell r="G352">
            <v>6342000</v>
          </cell>
          <cell r="I352">
            <v>6342000</v>
          </cell>
          <cell r="J352">
            <v>6342000</v>
          </cell>
          <cell r="K352">
            <v>6342000</v>
          </cell>
          <cell r="L352">
            <v>6342000</v>
          </cell>
          <cell r="M352">
            <v>6342000</v>
          </cell>
          <cell r="N352">
            <v>6342000</v>
          </cell>
          <cell r="O352">
            <v>6342000</v>
          </cell>
        </row>
        <row r="353">
          <cell r="D353">
            <v>11918000</v>
          </cell>
          <cell r="E353">
            <v>11918000</v>
          </cell>
          <cell r="F353">
            <v>11918000</v>
          </cell>
          <cell r="G353">
            <v>11918000</v>
          </cell>
          <cell r="I353">
            <v>11918000</v>
          </cell>
          <cell r="J353">
            <v>11918000</v>
          </cell>
          <cell r="K353">
            <v>11918000</v>
          </cell>
          <cell r="L353">
            <v>11918000</v>
          </cell>
          <cell r="M353">
            <v>11918000</v>
          </cell>
          <cell r="N353">
            <v>11918000</v>
          </cell>
          <cell r="O353">
            <v>11918000</v>
          </cell>
        </row>
        <row r="354">
          <cell r="D354">
            <v>5165000</v>
          </cell>
          <cell r="E354">
            <v>5165000</v>
          </cell>
          <cell r="F354">
            <v>5165000</v>
          </cell>
          <cell r="G354">
            <v>5165000</v>
          </cell>
          <cell r="I354">
            <v>5165000</v>
          </cell>
          <cell r="J354">
            <v>5165000</v>
          </cell>
          <cell r="K354">
            <v>5165000</v>
          </cell>
          <cell r="L354">
            <v>5165000</v>
          </cell>
          <cell r="M354">
            <v>5165000</v>
          </cell>
          <cell r="N354">
            <v>5165000</v>
          </cell>
          <cell r="O354">
            <v>5165000</v>
          </cell>
        </row>
        <row r="355">
          <cell r="D355">
            <v>11285000</v>
          </cell>
          <cell r="E355">
            <v>11285000</v>
          </cell>
          <cell r="F355">
            <v>11285000</v>
          </cell>
          <cell r="G355">
            <v>11285000</v>
          </cell>
          <cell r="I355">
            <v>11285000</v>
          </cell>
          <cell r="J355">
            <v>11285000</v>
          </cell>
          <cell r="K355">
            <v>11285000</v>
          </cell>
          <cell r="L355">
            <v>11285000</v>
          </cell>
          <cell r="M355">
            <v>11285000</v>
          </cell>
          <cell r="N355">
            <v>11285000</v>
          </cell>
          <cell r="O355">
            <v>11285000</v>
          </cell>
        </row>
        <row r="356">
          <cell r="D356">
            <v>5715000</v>
          </cell>
          <cell r="E356">
            <v>5715000</v>
          </cell>
          <cell r="F356">
            <v>5715000</v>
          </cell>
          <cell r="G356">
            <v>5715000</v>
          </cell>
          <cell r="I356">
            <v>5715000</v>
          </cell>
          <cell r="J356">
            <v>5715000</v>
          </cell>
          <cell r="K356">
            <v>5715000</v>
          </cell>
          <cell r="L356">
            <v>5715000</v>
          </cell>
          <cell r="M356">
            <v>5715000</v>
          </cell>
          <cell r="N356">
            <v>5715000</v>
          </cell>
          <cell r="O356">
            <v>5715000</v>
          </cell>
        </row>
        <row r="357">
          <cell r="D357">
            <v>18550000</v>
          </cell>
          <cell r="E357">
            <v>18550000</v>
          </cell>
          <cell r="F357">
            <v>18550000</v>
          </cell>
          <cell r="G357">
            <v>18550000</v>
          </cell>
          <cell r="I357">
            <v>18550000</v>
          </cell>
          <cell r="J357">
            <v>18550000</v>
          </cell>
          <cell r="K357">
            <v>18550000</v>
          </cell>
          <cell r="L357">
            <v>18550000</v>
          </cell>
          <cell r="M357">
            <v>18550000</v>
          </cell>
          <cell r="N357">
            <v>18550000</v>
          </cell>
          <cell r="O357">
            <v>18550000</v>
          </cell>
        </row>
        <row r="358">
          <cell r="D358">
            <v>8999000</v>
          </cell>
          <cell r="E358">
            <v>8999000</v>
          </cell>
          <cell r="F358">
            <v>8999000</v>
          </cell>
          <cell r="G358">
            <v>8999000</v>
          </cell>
          <cell r="I358">
            <v>8999000</v>
          </cell>
          <cell r="J358">
            <v>8999000</v>
          </cell>
          <cell r="K358">
            <v>8999000</v>
          </cell>
          <cell r="L358">
            <v>8999000</v>
          </cell>
          <cell r="M358">
            <v>8999000</v>
          </cell>
          <cell r="N358">
            <v>8999000</v>
          </cell>
          <cell r="O358">
            <v>8999000</v>
          </cell>
        </row>
        <row r="359">
          <cell r="D359">
            <v>4700000</v>
          </cell>
          <cell r="E359">
            <v>4700000</v>
          </cell>
          <cell r="F359">
            <v>4700000</v>
          </cell>
          <cell r="G359">
            <v>4700000</v>
          </cell>
          <cell r="I359">
            <v>4700000</v>
          </cell>
          <cell r="J359">
            <v>4700000</v>
          </cell>
          <cell r="K359">
            <v>4700000</v>
          </cell>
          <cell r="L359">
            <v>4700000</v>
          </cell>
          <cell r="M359">
            <v>4700000</v>
          </cell>
          <cell r="N359">
            <v>4700000</v>
          </cell>
          <cell r="O359">
            <v>4700000</v>
          </cell>
        </row>
        <row r="360">
          <cell r="D360">
            <v>4079000</v>
          </cell>
          <cell r="E360">
            <v>4079000</v>
          </cell>
          <cell r="F360">
            <v>4079000</v>
          </cell>
          <cell r="G360">
            <v>4079000</v>
          </cell>
          <cell r="I360">
            <v>4079000</v>
          </cell>
          <cell r="J360">
            <v>4079000</v>
          </cell>
          <cell r="K360">
            <v>4079000</v>
          </cell>
          <cell r="L360">
            <v>4079000</v>
          </cell>
          <cell r="M360">
            <v>4079000</v>
          </cell>
          <cell r="N360">
            <v>4079000</v>
          </cell>
          <cell r="O360">
            <v>4079000</v>
          </cell>
        </row>
        <row r="361">
          <cell r="D361">
            <v>16936000</v>
          </cell>
          <cell r="E361">
            <v>16936000</v>
          </cell>
          <cell r="F361">
            <v>16936000</v>
          </cell>
          <cell r="G361">
            <v>16936000</v>
          </cell>
          <cell r="I361">
            <v>16936000</v>
          </cell>
          <cell r="J361">
            <v>16936000</v>
          </cell>
          <cell r="K361">
            <v>16936000</v>
          </cell>
          <cell r="L361">
            <v>16936000</v>
          </cell>
          <cell r="M361">
            <v>16936000</v>
          </cell>
          <cell r="N361">
            <v>16936000</v>
          </cell>
          <cell r="O361">
            <v>16936000</v>
          </cell>
        </row>
        <row r="362">
          <cell r="D362">
            <v>66802000</v>
          </cell>
          <cell r="E362">
            <v>66802000</v>
          </cell>
          <cell r="F362">
            <v>66802000</v>
          </cell>
          <cell r="G362">
            <v>66802000</v>
          </cell>
          <cell r="I362">
            <v>66802000</v>
          </cell>
          <cell r="J362">
            <v>66802000</v>
          </cell>
          <cell r="K362">
            <v>66802000</v>
          </cell>
          <cell r="L362">
            <v>66802000</v>
          </cell>
          <cell r="M362">
            <v>66802000</v>
          </cell>
          <cell r="N362">
            <v>66802000</v>
          </cell>
          <cell r="O362">
            <v>66802000</v>
          </cell>
        </row>
        <row r="363">
          <cell r="D363">
            <v>3019000</v>
          </cell>
          <cell r="E363">
            <v>3019000</v>
          </cell>
          <cell r="F363">
            <v>3019000</v>
          </cell>
          <cell r="G363">
            <v>3019000</v>
          </cell>
          <cell r="I363">
            <v>3019000</v>
          </cell>
          <cell r="J363">
            <v>3019000</v>
          </cell>
          <cell r="K363">
            <v>3019000</v>
          </cell>
          <cell r="L363">
            <v>3019000</v>
          </cell>
          <cell r="M363">
            <v>3019000</v>
          </cell>
          <cell r="N363">
            <v>3019000</v>
          </cell>
          <cell r="O363">
            <v>3019000</v>
          </cell>
        </row>
        <row r="364">
          <cell r="D364">
            <v>2000000</v>
          </cell>
          <cell r="E364">
            <v>2000000</v>
          </cell>
          <cell r="F364">
            <v>2000000</v>
          </cell>
          <cell r="G364">
            <v>2000000</v>
          </cell>
          <cell r="I364">
            <v>2000000</v>
          </cell>
          <cell r="J364">
            <v>2000000</v>
          </cell>
          <cell r="K364">
            <v>2000000</v>
          </cell>
          <cell r="L364">
            <v>2000000</v>
          </cell>
          <cell r="M364">
            <v>2000000</v>
          </cell>
          <cell r="N364">
            <v>2000000</v>
          </cell>
          <cell r="O364">
            <v>2000000</v>
          </cell>
        </row>
        <row r="365">
          <cell r="D365">
            <v>2000000</v>
          </cell>
          <cell r="E365">
            <v>2000000</v>
          </cell>
          <cell r="F365">
            <v>2000000</v>
          </cell>
          <cell r="G365">
            <v>2000000</v>
          </cell>
          <cell r="I365">
            <v>2000000</v>
          </cell>
          <cell r="J365">
            <v>2000000</v>
          </cell>
          <cell r="K365">
            <v>2000000</v>
          </cell>
          <cell r="L365">
            <v>2000000</v>
          </cell>
          <cell r="M365">
            <v>2000000</v>
          </cell>
          <cell r="N365">
            <v>2000000</v>
          </cell>
          <cell r="O365">
            <v>2000000</v>
          </cell>
        </row>
        <row r="366">
          <cell r="D366">
            <v>2100000</v>
          </cell>
          <cell r="E366">
            <v>2100000</v>
          </cell>
          <cell r="F366">
            <v>2100000</v>
          </cell>
          <cell r="G366">
            <v>2100000</v>
          </cell>
          <cell r="I366">
            <v>2100000</v>
          </cell>
          <cell r="J366">
            <v>2100000</v>
          </cell>
          <cell r="K366">
            <v>2100000</v>
          </cell>
          <cell r="L366">
            <v>2100000</v>
          </cell>
          <cell r="M366">
            <v>2100000</v>
          </cell>
          <cell r="N366">
            <v>2100000</v>
          </cell>
          <cell r="O366">
            <v>2100000</v>
          </cell>
        </row>
        <row r="367">
          <cell r="D367">
            <v>4423000</v>
          </cell>
          <cell r="E367">
            <v>4423000</v>
          </cell>
          <cell r="F367">
            <v>4423000</v>
          </cell>
          <cell r="G367">
            <v>4423000</v>
          </cell>
          <cell r="I367">
            <v>4423000</v>
          </cell>
          <cell r="J367">
            <v>4423000</v>
          </cell>
          <cell r="K367">
            <v>4423000</v>
          </cell>
          <cell r="L367">
            <v>4423000</v>
          </cell>
          <cell r="M367">
            <v>4423000</v>
          </cell>
          <cell r="N367">
            <v>4423000</v>
          </cell>
          <cell r="O367">
            <v>4423000</v>
          </cell>
        </row>
        <row r="368">
          <cell r="D368">
            <v>1500000</v>
          </cell>
          <cell r="E368">
            <v>1500000</v>
          </cell>
          <cell r="F368">
            <v>1500000</v>
          </cell>
          <cell r="G368">
            <v>1500000</v>
          </cell>
          <cell r="I368">
            <v>1500000</v>
          </cell>
          <cell r="J368">
            <v>1500000</v>
          </cell>
          <cell r="K368">
            <v>1500000</v>
          </cell>
          <cell r="L368">
            <v>1500000</v>
          </cell>
          <cell r="M368">
            <v>1500000</v>
          </cell>
          <cell r="N368">
            <v>1500000</v>
          </cell>
          <cell r="O368">
            <v>1500000</v>
          </cell>
        </row>
        <row r="369">
          <cell r="D369">
            <v>2000000</v>
          </cell>
          <cell r="E369">
            <v>2000000</v>
          </cell>
          <cell r="F369">
            <v>2000000</v>
          </cell>
          <cell r="G369">
            <v>2000000</v>
          </cell>
          <cell r="I369">
            <v>2000000</v>
          </cell>
          <cell r="J369">
            <v>2000000</v>
          </cell>
          <cell r="K369">
            <v>2000000</v>
          </cell>
          <cell r="L369">
            <v>2000000</v>
          </cell>
          <cell r="M369">
            <v>2000000</v>
          </cell>
          <cell r="N369">
            <v>2000000</v>
          </cell>
          <cell r="O369">
            <v>2000000</v>
          </cell>
        </row>
        <row r="370">
          <cell r="D370">
            <v>4245000</v>
          </cell>
          <cell r="E370">
            <v>4245000</v>
          </cell>
          <cell r="F370">
            <v>4245000</v>
          </cell>
          <cell r="G370">
            <v>4245000</v>
          </cell>
          <cell r="I370">
            <v>4245000</v>
          </cell>
          <cell r="J370">
            <v>4245000</v>
          </cell>
          <cell r="K370">
            <v>4245000</v>
          </cell>
          <cell r="L370">
            <v>4245000</v>
          </cell>
          <cell r="M370">
            <v>4245000</v>
          </cell>
          <cell r="N370">
            <v>4245000</v>
          </cell>
          <cell r="O370">
            <v>4245000</v>
          </cell>
        </row>
        <row r="371">
          <cell r="D371">
            <v>2000000</v>
          </cell>
          <cell r="E371">
            <v>2000000</v>
          </cell>
          <cell r="F371">
            <v>2000000</v>
          </cell>
          <cell r="G371">
            <v>2000000</v>
          </cell>
          <cell r="I371">
            <v>2000000</v>
          </cell>
          <cell r="J371">
            <v>2000000</v>
          </cell>
          <cell r="K371">
            <v>2000000</v>
          </cell>
          <cell r="L371">
            <v>2000000</v>
          </cell>
          <cell r="M371">
            <v>2000000</v>
          </cell>
          <cell r="N371">
            <v>2000000</v>
          </cell>
          <cell r="O371">
            <v>2000000</v>
          </cell>
        </row>
        <row r="372">
          <cell r="D372">
            <v>2000000</v>
          </cell>
          <cell r="E372">
            <v>2000000</v>
          </cell>
          <cell r="F372">
            <v>2000000</v>
          </cell>
          <cell r="G372">
            <v>2000000</v>
          </cell>
          <cell r="I372">
            <v>2000000</v>
          </cell>
          <cell r="J372">
            <v>2000000</v>
          </cell>
          <cell r="K372">
            <v>2000000</v>
          </cell>
          <cell r="L372">
            <v>2000000</v>
          </cell>
          <cell r="M372">
            <v>2000000</v>
          </cell>
          <cell r="N372">
            <v>2000000</v>
          </cell>
          <cell r="O372">
            <v>2000000</v>
          </cell>
        </row>
        <row r="373">
          <cell r="D373">
            <v>1500000</v>
          </cell>
          <cell r="E373">
            <v>1500000</v>
          </cell>
          <cell r="F373">
            <v>1500000</v>
          </cell>
          <cell r="G373">
            <v>1500000</v>
          </cell>
          <cell r="I373">
            <v>1500000</v>
          </cell>
          <cell r="J373">
            <v>1500000</v>
          </cell>
          <cell r="K373">
            <v>1500000</v>
          </cell>
          <cell r="L373">
            <v>1500000</v>
          </cell>
          <cell r="M373">
            <v>1500000</v>
          </cell>
          <cell r="N373">
            <v>1500000</v>
          </cell>
          <cell r="O373">
            <v>1500000</v>
          </cell>
        </row>
        <row r="374">
          <cell r="D374">
            <v>2000000</v>
          </cell>
          <cell r="E374">
            <v>2000000</v>
          </cell>
          <cell r="F374">
            <v>2000000</v>
          </cell>
          <cell r="G374">
            <v>2000000</v>
          </cell>
          <cell r="I374">
            <v>2000000</v>
          </cell>
          <cell r="J374">
            <v>2000000</v>
          </cell>
          <cell r="K374">
            <v>2000000</v>
          </cell>
          <cell r="L374">
            <v>2000000</v>
          </cell>
          <cell r="M374">
            <v>2000000</v>
          </cell>
          <cell r="N374">
            <v>2000000</v>
          </cell>
          <cell r="O374">
            <v>2000000</v>
          </cell>
        </row>
        <row r="375">
          <cell r="D375">
            <v>1500000</v>
          </cell>
          <cell r="E375">
            <v>1500000</v>
          </cell>
          <cell r="F375">
            <v>1500000</v>
          </cell>
          <cell r="G375">
            <v>1500000</v>
          </cell>
          <cell r="I375">
            <v>1500000</v>
          </cell>
          <cell r="J375">
            <v>1500000</v>
          </cell>
          <cell r="K375">
            <v>1500000</v>
          </cell>
          <cell r="L375">
            <v>1500000</v>
          </cell>
          <cell r="M375">
            <v>1500000</v>
          </cell>
          <cell r="N375">
            <v>1500000</v>
          </cell>
          <cell r="O375">
            <v>1500000</v>
          </cell>
        </row>
        <row r="376">
          <cell r="D376">
            <v>2000000</v>
          </cell>
          <cell r="E376">
            <v>2000000</v>
          </cell>
          <cell r="F376">
            <v>2000000</v>
          </cell>
          <cell r="G376">
            <v>2000000</v>
          </cell>
          <cell r="I376">
            <v>2000000</v>
          </cell>
          <cell r="J376">
            <v>2000000</v>
          </cell>
          <cell r="K376">
            <v>2000000</v>
          </cell>
          <cell r="L376">
            <v>2000000</v>
          </cell>
          <cell r="M376">
            <v>2000000</v>
          </cell>
          <cell r="N376">
            <v>2000000</v>
          </cell>
          <cell r="O376">
            <v>2000000</v>
          </cell>
        </row>
        <row r="377">
          <cell r="D377">
            <v>2000000</v>
          </cell>
          <cell r="E377">
            <v>2000000</v>
          </cell>
          <cell r="F377">
            <v>2000000</v>
          </cell>
          <cell r="G377">
            <v>2000000</v>
          </cell>
          <cell r="I377">
            <v>2000000</v>
          </cell>
          <cell r="J377">
            <v>2000000</v>
          </cell>
          <cell r="K377">
            <v>2000000</v>
          </cell>
          <cell r="L377">
            <v>2000000</v>
          </cell>
          <cell r="M377">
            <v>2000000</v>
          </cell>
          <cell r="N377">
            <v>2000000</v>
          </cell>
          <cell r="O377">
            <v>2000000</v>
          </cell>
        </row>
        <row r="378">
          <cell r="D378">
            <v>1500000</v>
          </cell>
          <cell r="E378">
            <v>1500000</v>
          </cell>
          <cell r="F378">
            <v>1500000</v>
          </cell>
          <cell r="G378">
            <v>1500000</v>
          </cell>
          <cell r="I378">
            <v>1500000</v>
          </cell>
          <cell r="J378">
            <v>1500000</v>
          </cell>
          <cell r="K378">
            <v>1500000</v>
          </cell>
          <cell r="L378">
            <v>1500000</v>
          </cell>
          <cell r="M378">
            <v>1500000</v>
          </cell>
          <cell r="N378">
            <v>1500000</v>
          </cell>
          <cell r="O378">
            <v>1500000</v>
          </cell>
        </row>
        <row r="379">
          <cell r="D379">
            <v>1500000</v>
          </cell>
          <cell r="E379">
            <v>1500000</v>
          </cell>
          <cell r="F379">
            <v>1500000</v>
          </cell>
          <cell r="G379">
            <v>1500000</v>
          </cell>
          <cell r="I379">
            <v>1500000</v>
          </cell>
          <cell r="J379">
            <v>1500000</v>
          </cell>
          <cell r="K379">
            <v>1500000</v>
          </cell>
          <cell r="L379">
            <v>1500000</v>
          </cell>
          <cell r="M379">
            <v>1500000</v>
          </cell>
          <cell r="N379">
            <v>1500000</v>
          </cell>
          <cell r="O379">
            <v>1500000</v>
          </cell>
        </row>
        <row r="380">
          <cell r="D380">
            <v>2000000</v>
          </cell>
          <cell r="E380">
            <v>2000000</v>
          </cell>
          <cell r="F380">
            <v>2000000</v>
          </cell>
          <cell r="G380">
            <v>2000000</v>
          </cell>
          <cell r="I380">
            <v>2000000</v>
          </cell>
          <cell r="J380">
            <v>2000000</v>
          </cell>
          <cell r="K380">
            <v>2000000</v>
          </cell>
          <cell r="L380">
            <v>2000000</v>
          </cell>
          <cell r="M380">
            <v>2000000</v>
          </cell>
          <cell r="N380">
            <v>2000000</v>
          </cell>
          <cell r="O380">
            <v>2000000</v>
          </cell>
        </row>
        <row r="381">
          <cell r="D381">
            <v>2000000</v>
          </cell>
          <cell r="E381">
            <v>2000000</v>
          </cell>
          <cell r="F381">
            <v>2000000</v>
          </cell>
          <cell r="G381">
            <v>2000000</v>
          </cell>
          <cell r="I381">
            <v>2000000</v>
          </cell>
          <cell r="J381">
            <v>2000000</v>
          </cell>
          <cell r="K381">
            <v>2000000</v>
          </cell>
          <cell r="L381">
            <v>2000000</v>
          </cell>
          <cell r="M381">
            <v>2000000</v>
          </cell>
          <cell r="N381">
            <v>2000000</v>
          </cell>
          <cell r="O381">
            <v>2000000</v>
          </cell>
        </row>
        <row r="382">
          <cell r="D382">
            <v>1500000</v>
          </cell>
          <cell r="E382">
            <v>1500000</v>
          </cell>
          <cell r="F382">
            <v>1500000</v>
          </cell>
          <cell r="G382">
            <v>1500000</v>
          </cell>
          <cell r="I382">
            <v>1500000</v>
          </cell>
          <cell r="J382">
            <v>1500000</v>
          </cell>
          <cell r="K382">
            <v>1500000</v>
          </cell>
          <cell r="L382">
            <v>1500000</v>
          </cell>
          <cell r="M382">
            <v>1500000</v>
          </cell>
          <cell r="N382">
            <v>1500000</v>
          </cell>
          <cell r="O382">
            <v>1500000</v>
          </cell>
        </row>
        <row r="383">
          <cell r="D383">
            <v>1500000</v>
          </cell>
          <cell r="E383">
            <v>1500000</v>
          </cell>
          <cell r="F383">
            <v>1500000</v>
          </cell>
          <cell r="G383">
            <v>3000000</v>
          </cell>
          <cell r="I383">
            <v>3000000</v>
          </cell>
          <cell r="J383">
            <v>3000000</v>
          </cell>
          <cell r="K383">
            <v>3000000</v>
          </cell>
          <cell r="L383">
            <v>3000000</v>
          </cell>
          <cell r="M383">
            <v>3000000</v>
          </cell>
          <cell r="N383">
            <v>3000000</v>
          </cell>
          <cell r="O383">
            <v>3000000</v>
          </cell>
        </row>
        <row r="384">
          <cell r="D384">
            <v>1500000</v>
          </cell>
          <cell r="E384">
            <v>1500000</v>
          </cell>
          <cell r="F384">
            <v>1500000</v>
          </cell>
          <cell r="G384">
            <v>1500000</v>
          </cell>
          <cell r="I384">
            <v>1500000</v>
          </cell>
          <cell r="J384">
            <v>1500000</v>
          </cell>
          <cell r="K384">
            <v>1500000</v>
          </cell>
          <cell r="L384">
            <v>1500000</v>
          </cell>
          <cell r="M384">
            <v>1500000</v>
          </cell>
          <cell r="N384">
            <v>1500000</v>
          </cell>
          <cell r="O384">
            <v>1500000</v>
          </cell>
        </row>
        <row r="385">
          <cell r="D385">
            <v>2000000</v>
          </cell>
          <cell r="E385">
            <v>2000000</v>
          </cell>
          <cell r="F385">
            <v>2000000</v>
          </cell>
          <cell r="G385">
            <v>2000000</v>
          </cell>
          <cell r="I385">
            <v>2000000</v>
          </cell>
          <cell r="J385">
            <v>2000000</v>
          </cell>
          <cell r="K385">
            <v>2000000</v>
          </cell>
          <cell r="L385">
            <v>2000000</v>
          </cell>
          <cell r="M385">
            <v>2000000</v>
          </cell>
          <cell r="N385">
            <v>2000000</v>
          </cell>
          <cell r="O385">
            <v>2000000</v>
          </cell>
        </row>
        <row r="386">
          <cell r="D386">
            <v>1500000</v>
          </cell>
          <cell r="E386">
            <v>1500000</v>
          </cell>
          <cell r="F386">
            <v>1500000</v>
          </cell>
          <cell r="G386">
            <v>1500000</v>
          </cell>
          <cell r="I386">
            <v>1500000</v>
          </cell>
          <cell r="J386">
            <v>1500000</v>
          </cell>
          <cell r="K386">
            <v>1500000</v>
          </cell>
          <cell r="L386">
            <v>1500000</v>
          </cell>
          <cell r="M386">
            <v>1500000</v>
          </cell>
          <cell r="N386">
            <v>1500000</v>
          </cell>
          <cell r="O386">
            <v>1500000</v>
          </cell>
        </row>
        <row r="387">
          <cell r="D387">
            <v>1500000</v>
          </cell>
          <cell r="E387">
            <v>1500000</v>
          </cell>
          <cell r="F387">
            <v>1500000</v>
          </cell>
          <cell r="G387">
            <v>1500000</v>
          </cell>
          <cell r="I387">
            <v>1500000</v>
          </cell>
          <cell r="J387">
            <v>1500000</v>
          </cell>
          <cell r="K387">
            <v>1500000</v>
          </cell>
          <cell r="L387">
            <v>1500000</v>
          </cell>
          <cell r="M387">
            <v>1500000</v>
          </cell>
          <cell r="N387">
            <v>1500000</v>
          </cell>
          <cell r="O387">
            <v>1500000</v>
          </cell>
        </row>
        <row r="388">
          <cell r="D388">
            <v>15592000</v>
          </cell>
          <cell r="E388">
            <v>15592000</v>
          </cell>
          <cell r="F388">
            <v>15592000</v>
          </cell>
          <cell r="G388">
            <v>15592000</v>
          </cell>
          <cell r="I388">
            <v>15592000</v>
          </cell>
          <cell r="J388">
            <v>15592000</v>
          </cell>
          <cell r="K388">
            <v>15592000</v>
          </cell>
          <cell r="L388">
            <v>15592000</v>
          </cell>
          <cell r="M388">
            <v>15592000</v>
          </cell>
          <cell r="N388">
            <v>15592000</v>
          </cell>
          <cell r="O388">
            <v>15592000</v>
          </cell>
        </row>
        <row r="389">
          <cell r="D389">
            <v>15592000</v>
          </cell>
          <cell r="E389">
            <v>15592000</v>
          </cell>
          <cell r="F389">
            <v>15592000</v>
          </cell>
          <cell r="G389">
            <v>15592000</v>
          </cell>
          <cell r="I389">
            <v>15592000</v>
          </cell>
          <cell r="J389">
            <v>15592000</v>
          </cell>
          <cell r="K389">
            <v>15592000</v>
          </cell>
          <cell r="L389">
            <v>15592000</v>
          </cell>
          <cell r="M389">
            <v>15592000</v>
          </cell>
          <cell r="N389">
            <v>15592000</v>
          </cell>
          <cell r="O389">
            <v>15592000</v>
          </cell>
        </row>
        <row r="390">
          <cell r="D390">
            <v>12576000</v>
          </cell>
          <cell r="E390">
            <v>12576000</v>
          </cell>
          <cell r="F390">
            <v>12576000</v>
          </cell>
          <cell r="G390">
            <v>12576000</v>
          </cell>
          <cell r="I390">
            <v>12576000</v>
          </cell>
          <cell r="J390">
            <v>12576000</v>
          </cell>
          <cell r="K390">
            <v>12576000</v>
          </cell>
          <cell r="L390">
            <v>12576000</v>
          </cell>
          <cell r="M390">
            <v>12576000</v>
          </cell>
          <cell r="N390">
            <v>12576000</v>
          </cell>
          <cell r="O390">
            <v>12576000</v>
          </cell>
        </row>
        <row r="391">
          <cell r="D391">
            <v>15592000</v>
          </cell>
          <cell r="E391">
            <v>19126000</v>
          </cell>
          <cell r="F391">
            <v>19126000</v>
          </cell>
          <cell r="G391">
            <v>19126000</v>
          </cell>
          <cell r="I391">
            <v>19126000</v>
          </cell>
          <cell r="J391">
            <v>19126000</v>
          </cell>
          <cell r="K391">
            <v>19126000</v>
          </cell>
          <cell r="L391">
            <v>19126000</v>
          </cell>
          <cell r="M391">
            <v>19126000</v>
          </cell>
          <cell r="N391">
            <v>19126000</v>
          </cell>
          <cell r="O391">
            <v>19126000</v>
          </cell>
        </row>
        <row r="392">
          <cell r="D392">
            <v>10840000</v>
          </cell>
          <cell r="E392">
            <v>10840000</v>
          </cell>
          <cell r="F392">
            <v>10840000</v>
          </cell>
          <cell r="G392">
            <v>10840000</v>
          </cell>
          <cell r="I392">
            <v>10840000</v>
          </cell>
          <cell r="J392">
            <v>13872000</v>
          </cell>
          <cell r="K392">
            <v>13872000</v>
          </cell>
          <cell r="L392">
            <v>13872000</v>
          </cell>
          <cell r="M392">
            <v>13872000</v>
          </cell>
          <cell r="N392">
            <v>13872000</v>
          </cell>
          <cell r="O392">
            <v>13872000</v>
          </cell>
        </row>
        <row r="393">
          <cell r="D393">
            <v>14208000</v>
          </cell>
          <cell r="E393">
            <v>14208000</v>
          </cell>
          <cell r="F393">
            <v>14208000</v>
          </cell>
          <cell r="G393">
            <v>14208000</v>
          </cell>
          <cell r="I393">
            <v>14208000</v>
          </cell>
          <cell r="J393">
            <v>14208000</v>
          </cell>
          <cell r="K393">
            <v>14208000</v>
          </cell>
          <cell r="L393">
            <v>14208000</v>
          </cell>
          <cell r="M393">
            <v>14208000</v>
          </cell>
          <cell r="N393">
            <v>14208000</v>
          </cell>
          <cell r="O393">
            <v>14208000</v>
          </cell>
        </row>
        <row r="394">
          <cell r="D394">
            <v>20561000</v>
          </cell>
          <cell r="E394">
            <v>20561000</v>
          </cell>
          <cell r="F394">
            <v>20561000</v>
          </cell>
          <cell r="G394">
            <v>20561000</v>
          </cell>
          <cell r="I394">
            <v>20561000</v>
          </cell>
          <cell r="J394">
            <v>20561000</v>
          </cell>
          <cell r="K394">
            <v>20561000</v>
          </cell>
          <cell r="L394">
            <v>20561000</v>
          </cell>
          <cell r="M394">
            <v>20561000</v>
          </cell>
          <cell r="N394">
            <v>20561000</v>
          </cell>
          <cell r="O394">
            <v>20561000</v>
          </cell>
        </row>
        <row r="395">
          <cell r="D395">
            <v>15592000</v>
          </cell>
          <cell r="E395">
            <v>15592000</v>
          </cell>
          <cell r="F395">
            <v>15592000</v>
          </cell>
          <cell r="G395">
            <v>15592000</v>
          </cell>
          <cell r="I395">
            <v>15592000</v>
          </cell>
          <cell r="J395">
            <v>15592000</v>
          </cell>
          <cell r="K395">
            <v>15592000</v>
          </cell>
          <cell r="L395">
            <v>15592000</v>
          </cell>
          <cell r="M395">
            <v>15592000</v>
          </cell>
          <cell r="N395">
            <v>15592000</v>
          </cell>
          <cell r="O395">
            <v>15592000</v>
          </cell>
        </row>
        <row r="396">
          <cell r="D396">
            <v>13032000.000000002</v>
          </cell>
          <cell r="E396">
            <v>13032000.000000002</v>
          </cell>
          <cell r="F396">
            <v>13032000.000000002</v>
          </cell>
          <cell r="G396">
            <v>13032000.000000002</v>
          </cell>
          <cell r="I396">
            <v>13032000.000000002</v>
          </cell>
          <cell r="J396">
            <v>13032000.000000002</v>
          </cell>
          <cell r="K396">
            <v>13032000.000000002</v>
          </cell>
          <cell r="L396">
            <v>13032000.000000002</v>
          </cell>
          <cell r="M396">
            <v>13032000.000000002</v>
          </cell>
          <cell r="N396">
            <v>13032000.000000002</v>
          </cell>
          <cell r="O396">
            <v>13032000.000000002</v>
          </cell>
        </row>
        <row r="397">
          <cell r="D397">
            <v>13713000</v>
          </cell>
          <cell r="E397">
            <v>13713000</v>
          </cell>
          <cell r="F397">
            <v>13713000</v>
          </cell>
          <cell r="G397">
            <v>13713000</v>
          </cell>
          <cell r="I397">
            <v>13713000</v>
          </cell>
          <cell r="J397">
            <v>13713000</v>
          </cell>
          <cell r="K397">
            <v>13713000</v>
          </cell>
          <cell r="L397">
            <v>13713000</v>
          </cell>
          <cell r="M397">
            <v>13713000</v>
          </cell>
          <cell r="N397">
            <v>13713000</v>
          </cell>
          <cell r="O397">
            <v>13713000</v>
          </cell>
        </row>
        <row r="398">
          <cell r="D398">
            <v>15592000</v>
          </cell>
          <cell r="E398">
            <v>15592000</v>
          </cell>
          <cell r="F398">
            <v>15592000</v>
          </cell>
          <cell r="G398">
            <v>15592000</v>
          </cell>
          <cell r="I398">
            <v>15592000</v>
          </cell>
          <cell r="J398">
            <v>15592000</v>
          </cell>
          <cell r="K398">
            <v>15592000</v>
          </cell>
          <cell r="L398">
            <v>15592000</v>
          </cell>
          <cell r="M398">
            <v>15592000</v>
          </cell>
          <cell r="N398">
            <v>15592000</v>
          </cell>
          <cell r="O398">
            <v>15592000</v>
          </cell>
        </row>
        <row r="399">
          <cell r="D399">
            <v>15592000</v>
          </cell>
          <cell r="E399">
            <v>15592000</v>
          </cell>
          <cell r="F399">
            <v>15592000</v>
          </cell>
          <cell r="G399">
            <v>15592000</v>
          </cell>
          <cell r="I399">
            <v>15592000</v>
          </cell>
          <cell r="J399">
            <v>15592000</v>
          </cell>
          <cell r="K399">
            <v>15592000</v>
          </cell>
          <cell r="L399">
            <v>15592000</v>
          </cell>
          <cell r="M399">
            <v>15592000</v>
          </cell>
          <cell r="N399">
            <v>15592000</v>
          </cell>
          <cell r="O399">
            <v>15592000</v>
          </cell>
        </row>
        <row r="400">
          <cell r="D400">
            <v>15592000</v>
          </cell>
          <cell r="E400">
            <v>15592000</v>
          </cell>
          <cell r="F400">
            <v>15592000</v>
          </cell>
          <cell r="G400">
            <v>15592000</v>
          </cell>
          <cell r="I400">
            <v>15592000</v>
          </cell>
          <cell r="J400">
            <v>15592000</v>
          </cell>
          <cell r="K400">
            <v>15592000</v>
          </cell>
          <cell r="L400">
            <v>15592000</v>
          </cell>
          <cell r="M400">
            <v>15592000</v>
          </cell>
          <cell r="N400">
            <v>15592000</v>
          </cell>
          <cell r="O400">
            <v>15592000</v>
          </cell>
        </row>
        <row r="401">
          <cell r="D401">
            <v>15395893.600000001</v>
          </cell>
          <cell r="E401">
            <v>15395893.600000001</v>
          </cell>
          <cell r="F401">
            <v>15395893.600000001</v>
          </cell>
          <cell r="G401">
            <v>15395893.600000001</v>
          </cell>
          <cell r="I401">
            <v>15395893.600000001</v>
          </cell>
          <cell r="J401">
            <v>15395893.600000001</v>
          </cell>
          <cell r="K401">
            <v>15395893.600000001</v>
          </cell>
          <cell r="L401">
            <v>15395893.600000001</v>
          </cell>
          <cell r="M401">
            <v>15395893.600000001</v>
          </cell>
          <cell r="N401">
            <v>15395893.600000001</v>
          </cell>
          <cell r="O401">
            <v>15395893.600000001</v>
          </cell>
        </row>
        <row r="402">
          <cell r="D402">
            <v>16793303.800000001</v>
          </cell>
          <cell r="E402">
            <v>16793303.800000001</v>
          </cell>
          <cell r="F402">
            <v>16793303.800000001</v>
          </cell>
          <cell r="G402">
            <v>16793303.800000001</v>
          </cell>
          <cell r="I402">
            <v>16793303.800000001</v>
          </cell>
          <cell r="J402">
            <v>16793303.800000001</v>
          </cell>
          <cell r="K402">
            <v>16793303.800000001</v>
          </cell>
          <cell r="L402">
            <v>16793303.800000001</v>
          </cell>
          <cell r="M402">
            <v>16793303.800000001</v>
          </cell>
          <cell r="N402">
            <v>16793303.800000001</v>
          </cell>
          <cell r="O402">
            <v>16793303.800000001</v>
          </cell>
        </row>
        <row r="403">
          <cell r="D403">
            <v>16671000</v>
          </cell>
          <cell r="E403">
            <v>16671000</v>
          </cell>
          <cell r="F403">
            <v>16671000</v>
          </cell>
          <cell r="G403">
            <v>16671000</v>
          </cell>
          <cell r="I403">
            <v>16671000</v>
          </cell>
          <cell r="J403">
            <v>16671000</v>
          </cell>
          <cell r="K403">
            <v>16671000</v>
          </cell>
          <cell r="L403">
            <v>16671000</v>
          </cell>
          <cell r="M403">
            <v>16671000</v>
          </cell>
          <cell r="N403">
            <v>16671000</v>
          </cell>
          <cell r="O403">
            <v>16671000</v>
          </cell>
        </row>
        <row r="404">
          <cell r="D404">
            <v>4459000</v>
          </cell>
          <cell r="E404">
            <v>4459000</v>
          </cell>
          <cell r="F404">
            <v>4459000</v>
          </cell>
          <cell r="G404">
            <v>4459000</v>
          </cell>
          <cell r="I404">
            <v>4459000</v>
          </cell>
          <cell r="J404">
            <v>4459000</v>
          </cell>
          <cell r="K404">
            <v>4459000</v>
          </cell>
          <cell r="L404">
            <v>4459000</v>
          </cell>
          <cell r="M404">
            <v>4459000</v>
          </cell>
          <cell r="N404">
            <v>4459000</v>
          </cell>
          <cell r="O404">
            <v>4459000</v>
          </cell>
        </row>
        <row r="405">
          <cell r="D405">
            <v>14268000</v>
          </cell>
          <cell r="E405">
            <v>14268000</v>
          </cell>
          <cell r="F405">
            <v>14268000</v>
          </cell>
          <cell r="G405">
            <v>14268000</v>
          </cell>
          <cell r="I405">
            <v>14268000</v>
          </cell>
          <cell r="J405">
            <v>14268000</v>
          </cell>
          <cell r="K405">
            <v>14268000</v>
          </cell>
          <cell r="L405">
            <v>14268000</v>
          </cell>
          <cell r="M405">
            <v>14268000</v>
          </cell>
          <cell r="N405">
            <v>14268000</v>
          </cell>
          <cell r="O405">
            <v>14268000</v>
          </cell>
        </row>
        <row r="406">
          <cell r="D406">
            <v>23245000</v>
          </cell>
          <cell r="E406">
            <v>25192000</v>
          </cell>
          <cell r="F406">
            <v>25192000</v>
          </cell>
          <cell r="G406">
            <v>25192000</v>
          </cell>
          <cell r="I406">
            <v>25192000</v>
          </cell>
          <cell r="J406">
            <v>25192000</v>
          </cell>
          <cell r="K406">
            <v>25192000</v>
          </cell>
          <cell r="L406">
            <v>25192000</v>
          </cell>
          <cell r="M406">
            <v>25192000</v>
          </cell>
          <cell r="N406">
            <v>25192000</v>
          </cell>
          <cell r="O406">
            <v>25192000</v>
          </cell>
        </row>
        <row r="407">
          <cell r="D407">
            <v>59448537.600000001</v>
          </cell>
          <cell r="E407">
            <v>59448537.600000001</v>
          </cell>
          <cell r="F407">
            <v>59448537.600000001</v>
          </cell>
          <cell r="G407">
            <v>60376258.200000003</v>
          </cell>
          <cell r="I407">
            <v>61303978.799999997</v>
          </cell>
          <cell r="J407">
            <v>61303978.799999997</v>
          </cell>
          <cell r="K407">
            <v>62231699.399999999</v>
          </cell>
          <cell r="L407">
            <v>62231699.399999999</v>
          </cell>
          <cell r="M407">
            <v>62231699.399999999</v>
          </cell>
          <cell r="N407">
            <v>62231699.399999999</v>
          </cell>
          <cell r="O407">
            <v>62231699.399999999</v>
          </cell>
        </row>
        <row r="408">
          <cell r="D408">
            <v>28207000</v>
          </cell>
          <cell r="E408">
            <v>30114000</v>
          </cell>
          <cell r="F408">
            <v>32267000</v>
          </cell>
          <cell r="G408">
            <v>33344000</v>
          </cell>
          <cell r="I408">
            <v>33344000</v>
          </cell>
          <cell r="J408">
            <v>33344000</v>
          </cell>
          <cell r="K408">
            <v>33344000</v>
          </cell>
          <cell r="L408">
            <v>33344000</v>
          </cell>
          <cell r="M408">
            <v>34421000</v>
          </cell>
          <cell r="N408">
            <v>34421000</v>
          </cell>
          <cell r="O408">
            <v>34421000</v>
          </cell>
        </row>
        <row r="409">
          <cell r="D409">
            <v>10582000</v>
          </cell>
          <cell r="E409">
            <v>10582000</v>
          </cell>
          <cell r="F409">
            <v>10582000</v>
          </cell>
          <cell r="G409">
            <v>10582000</v>
          </cell>
          <cell r="I409">
            <v>10582000</v>
          </cell>
          <cell r="J409">
            <v>10582000</v>
          </cell>
          <cell r="K409">
            <v>10582000</v>
          </cell>
          <cell r="L409">
            <v>10582000</v>
          </cell>
          <cell r="M409">
            <v>10582000</v>
          </cell>
          <cell r="N409">
            <v>10582000</v>
          </cell>
          <cell r="O409">
            <v>10582000</v>
          </cell>
        </row>
        <row r="410">
          <cell r="D410">
            <v>1933000</v>
          </cell>
          <cell r="E410">
            <v>1933000</v>
          </cell>
          <cell r="F410">
            <v>1933000</v>
          </cell>
          <cell r="G410">
            <v>1933000</v>
          </cell>
          <cell r="I410">
            <v>1933000</v>
          </cell>
          <cell r="J410">
            <v>1933000</v>
          </cell>
          <cell r="K410">
            <v>1933000</v>
          </cell>
          <cell r="L410">
            <v>1933000</v>
          </cell>
          <cell r="M410">
            <v>1933000</v>
          </cell>
          <cell r="N410">
            <v>1933000</v>
          </cell>
          <cell r="O410">
            <v>1933000</v>
          </cell>
        </row>
        <row r="411">
          <cell r="D411">
            <v>1933000</v>
          </cell>
          <cell r="E411">
            <v>1933000</v>
          </cell>
          <cell r="F411">
            <v>1933000</v>
          </cell>
          <cell r="G411">
            <v>1933000</v>
          </cell>
          <cell r="I411">
            <v>1933000</v>
          </cell>
          <cell r="J411">
            <v>1933000</v>
          </cell>
          <cell r="K411">
            <v>1933000</v>
          </cell>
          <cell r="L411">
            <v>1933000</v>
          </cell>
          <cell r="M411">
            <v>1933000</v>
          </cell>
          <cell r="N411">
            <v>1933000</v>
          </cell>
          <cell r="O411">
            <v>1933000</v>
          </cell>
        </row>
        <row r="412">
          <cell r="D412">
            <v>1628000</v>
          </cell>
          <cell r="E412">
            <v>1628000</v>
          </cell>
          <cell r="F412">
            <v>1628000</v>
          </cell>
          <cell r="G412">
            <v>1628000</v>
          </cell>
          <cell r="I412">
            <v>1628000</v>
          </cell>
          <cell r="J412">
            <v>1628000</v>
          </cell>
          <cell r="K412">
            <v>1628000</v>
          </cell>
          <cell r="L412">
            <v>1628000</v>
          </cell>
          <cell r="M412">
            <v>1628000</v>
          </cell>
          <cell r="N412">
            <v>1628000</v>
          </cell>
          <cell r="O412">
            <v>1628000</v>
          </cell>
        </row>
        <row r="413">
          <cell r="D413">
            <v>1933000</v>
          </cell>
          <cell r="E413">
            <v>2534000</v>
          </cell>
          <cell r="F413">
            <v>2534000</v>
          </cell>
          <cell r="G413">
            <v>2534000</v>
          </cell>
          <cell r="I413">
            <v>2534000</v>
          </cell>
          <cell r="J413">
            <v>2534000</v>
          </cell>
          <cell r="K413">
            <v>2534000</v>
          </cell>
          <cell r="L413">
            <v>2534000</v>
          </cell>
          <cell r="M413">
            <v>2534000</v>
          </cell>
          <cell r="N413">
            <v>2534000</v>
          </cell>
          <cell r="O413">
            <v>2534000</v>
          </cell>
        </row>
        <row r="414">
          <cell r="D414">
            <v>1550000</v>
          </cell>
          <cell r="E414">
            <v>1550000</v>
          </cell>
          <cell r="F414">
            <v>1550000</v>
          </cell>
          <cell r="G414">
            <v>1550000</v>
          </cell>
          <cell r="I414">
            <v>1550000</v>
          </cell>
          <cell r="J414">
            <v>2066000</v>
          </cell>
          <cell r="K414">
            <v>2066000</v>
          </cell>
          <cell r="L414">
            <v>2066000</v>
          </cell>
          <cell r="M414">
            <v>2066000</v>
          </cell>
          <cell r="N414">
            <v>2066000</v>
          </cell>
          <cell r="O414">
            <v>2066000</v>
          </cell>
        </row>
        <row r="415">
          <cell r="D415">
            <v>1769000</v>
          </cell>
          <cell r="E415">
            <v>1769000</v>
          </cell>
          <cell r="F415">
            <v>1769000</v>
          </cell>
          <cell r="G415">
            <v>1769000</v>
          </cell>
          <cell r="I415">
            <v>1769000</v>
          </cell>
          <cell r="J415">
            <v>1769000</v>
          </cell>
          <cell r="K415">
            <v>1769000</v>
          </cell>
          <cell r="L415">
            <v>1769000</v>
          </cell>
          <cell r="M415">
            <v>1769000</v>
          </cell>
          <cell r="N415">
            <v>1769000</v>
          </cell>
          <cell r="O415">
            <v>1769000</v>
          </cell>
        </row>
        <row r="416">
          <cell r="D416">
            <v>2645000</v>
          </cell>
          <cell r="E416">
            <v>2645000</v>
          </cell>
          <cell r="F416">
            <v>2645000</v>
          </cell>
          <cell r="G416">
            <v>2645000</v>
          </cell>
          <cell r="I416">
            <v>2645000</v>
          </cell>
          <cell r="J416">
            <v>2645000</v>
          </cell>
          <cell r="K416">
            <v>2645000</v>
          </cell>
          <cell r="L416">
            <v>2645000</v>
          </cell>
          <cell r="M416">
            <v>2645000</v>
          </cell>
          <cell r="N416">
            <v>2645000</v>
          </cell>
          <cell r="O416">
            <v>2645000</v>
          </cell>
        </row>
        <row r="417">
          <cell r="D417">
            <v>1933000</v>
          </cell>
          <cell r="E417">
            <v>1933000</v>
          </cell>
          <cell r="F417">
            <v>1933000</v>
          </cell>
          <cell r="G417">
            <v>1933000</v>
          </cell>
          <cell r="I417">
            <v>1933000</v>
          </cell>
          <cell r="J417">
            <v>1933000</v>
          </cell>
          <cell r="K417">
            <v>1933000</v>
          </cell>
          <cell r="L417">
            <v>1933000</v>
          </cell>
          <cell r="M417">
            <v>1933000</v>
          </cell>
          <cell r="N417">
            <v>1933000</v>
          </cell>
          <cell r="O417">
            <v>1933000</v>
          </cell>
        </row>
        <row r="418">
          <cell r="D418">
            <v>1706000</v>
          </cell>
          <cell r="E418">
            <v>1706000</v>
          </cell>
          <cell r="F418">
            <v>1706000</v>
          </cell>
          <cell r="G418">
            <v>1706000</v>
          </cell>
          <cell r="I418">
            <v>1706000</v>
          </cell>
          <cell r="J418">
            <v>1706000</v>
          </cell>
          <cell r="K418">
            <v>1706000</v>
          </cell>
          <cell r="L418">
            <v>1706000</v>
          </cell>
          <cell r="M418">
            <v>1706000</v>
          </cell>
          <cell r="N418">
            <v>1706000</v>
          </cell>
          <cell r="O418">
            <v>1706000</v>
          </cell>
        </row>
        <row r="419">
          <cell r="D419">
            <v>2039000</v>
          </cell>
          <cell r="E419">
            <v>2039000</v>
          </cell>
          <cell r="F419">
            <v>2039000</v>
          </cell>
          <cell r="G419">
            <v>2039000</v>
          </cell>
          <cell r="I419">
            <v>2039000</v>
          </cell>
          <cell r="J419">
            <v>2039000</v>
          </cell>
          <cell r="K419">
            <v>2039000</v>
          </cell>
          <cell r="L419">
            <v>2039000</v>
          </cell>
          <cell r="M419">
            <v>2039000</v>
          </cell>
          <cell r="N419">
            <v>2039000</v>
          </cell>
          <cell r="O419">
            <v>2039000</v>
          </cell>
        </row>
        <row r="420">
          <cell r="D420">
            <v>1933000</v>
          </cell>
          <cell r="E420">
            <v>1933000</v>
          </cell>
          <cell r="F420">
            <v>1933000</v>
          </cell>
          <cell r="G420">
            <v>1933000</v>
          </cell>
          <cell r="I420">
            <v>1933000</v>
          </cell>
          <cell r="J420">
            <v>1933000</v>
          </cell>
          <cell r="K420">
            <v>1933000</v>
          </cell>
          <cell r="L420">
            <v>1933000</v>
          </cell>
          <cell r="M420">
            <v>1933000</v>
          </cell>
          <cell r="N420">
            <v>1933000</v>
          </cell>
          <cell r="O420">
            <v>1933000</v>
          </cell>
        </row>
        <row r="421">
          <cell r="D421">
            <v>1933000</v>
          </cell>
          <cell r="E421">
            <v>1933000</v>
          </cell>
          <cell r="F421">
            <v>1933000</v>
          </cell>
          <cell r="G421">
            <v>1933000</v>
          </cell>
          <cell r="I421">
            <v>1933000</v>
          </cell>
          <cell r="J421">
            <v>1933000</v>
          </cell>
          <cell r="K421">
            <v>1933000</v>
          </cell>
          <cell r="L421">
            <v>1933000</v>
          </cell>
          <cell r="M421">
            <v>1933000</v>
          </cell>
          <cell r="N421">
            <v>1933000</v>
          </cell>
          <cell r="O421">
            <v>1933000</v>
          </cell>
        </row>
        <row r="422">
          <cell r="D422">
            <v>1933000</v>
          </cell>
          <cell r="E422">
            <v>1933000</v>
          </cell>
          <cell r="F422">
            <v>1933000</v>
          </cell>
          <cell r="G422">
            <v>1933000</v>
          </cell>
          <cell r="I422">
            <v>1933000</v>
          </cell>
          <cell r="J422">
            <v>1933000</v>
          </cell>
          <cell r="K422">
            <v>1933000</v>
          </cell>
          <cell r="L422">
            <v>1933000</v>
          </cell>
          <cell r="M422">
            <v>1933000</v>
          </cell>
          <cell r="N422">
            <v>1933000</v>
          </cell>
          <cell r="O422">
            <v>1933000</v>
          </cell>
        </row>
        <row r="423">
          <cell r="D423">
            <v>1000000</v>
          </cell>
          <cell r="E423">
            <v>1000000</v>
          </cell>
          <cell r="F423">
            <v>1000000</v>
          </cell>
          <cell r="G423">
            <v>1000000</v>
          </cell>
          <cell r="I423">
            <v>1000000</v>
          </cell>
          <cell r="J423">
            <v>1000000</v>
          </cell>
          <cell r="K423">
            <v>1000000</v>
          </cell>
          <cell r="L423">
            <v>1000000</v>
          </cell>
          <cell r="M423">
            <v>1000000</v>
          </cell>
          <cell r="N423">
            <v>1000000</v>
          </cell>
          <cell r="O423">
            <v>1000000</v>
          </cell>
        </row>
        <row r="424">
          <cell r="D424">
            <v>170000</v>
          </cell>
          <cell r="E424">
            <v>170000</v>
          </cell>
          <cell r="F424">
            <v>170000</v>
          </cell>
          <cell r="G424">
            <v>170000</v>
          </cell>
          <cell r="I424">
            <v>170000</v>
          </cell>
          <cell r="J424">
            <v>170000</v>
          </cell>
          <cell r="K424">
            <v>170000</v>
          </cell>
          <cell r="L424">
            <v>170000</v>
          </cell>
          <cell r="M424">
            <v>170000</v>
          </cell>
          <cell r="N424">
            <v>170000</v>
          </cell>
          <cell r="O424">
            <v>170000</v>
          </cell>
        </row>
        <row r="425">
          <cell r="D425">
            <v>8172000</v>
          </cell>
          <cell r="E425">
            <v>8172000</v>
          </cell>
          <cell r="F425">
            <v>8172000</v>
          </cell>
          <cell r="G425">
            <v>8172000</v>
          </cell>
          <cell r="I425">
            <v>8172000</v>
          </cell>
          <cell r="J425">
            <v>8172000</v>
          </cell>
          <cell r="K425">
            <v>8172000</v>
          </cell>
          <cell r="L425">
            <v>8172000</v>
          </cell>
          <cell r="M425">
            <v>8172000</v>
          </cell>
          <cell r="N425">
            <v>8172000</v>
          </cell>
          <cell r="O425">
            <v>8172000</v>
          </cell>
        </row>
        <row r="426">
          <cell r="D426">
            <v>5663000</v>
          </cell>
          <cell r="E426">
            <v>5663000</v>
          </cell>
          <cell r="F426">
            <v>5663000</v>
          </cell>
          <cell r="G426">
            <v>5663000</v>
          </cell>
          <cell r="I426">
            <v>5663000</v>
          </cell>
          <cell r="J426">
            <v>5663000</v>
          </cell>
          <cell r="K426">
            <v>5663000</v>
          </cell>
          <cell r="L426">
            <v>5663000</v>
          </cell>
          <cell r="M426">
            <v>5663000</v>
          </cell>
          <cell r="N426">
            <v>5663000</v>
          </cell>
          <cell r="O426">
            <v>5663000</v>
          </cell>
        </row>
        <row r="427">
          <cell r="D427">
            <v>1738000</v>
          </cell>
          <cell r="E427">
            <v>1738000</v>
          </cell>
          <cell r="F427">
            <v>1738000</v>
          </cell>
          <cell r="G427">
            <v>1738000</v>
          </cell>
          <cell r="I427">
            <v>1738000</v>
          </cell>
          <cell r="J427">
            <v>1738000</v>
          </cell>
          <cell r="K427">
            <v>1738000</v>
          </cell>
          <cell r="L427">
            <v>1738000</v>
          </cell>
          <cell r="M427">
            <v>1738000</v>
          </cell>
          <cell r="N427">
            <v>1738000</v>
          </cell>
          <cell r="O427">
            <v>1738000</v>
          </cell>
        </row>
        <row r="428">
          <cell r="D428">
            <v>1031000</v>
          </cell>
          <cell r="E428">
            <v>1031000</v>
          </cell>
          <cell r="F428">
            <v>1031000</v>
          </cell>
          <cell r="G428">
            <v>1031000</v>
          </cell>
          <cell r="I428">
            <v>1031000</v>
          </cell>
          <cell r="J428">
            <v>1031000</v>
          </cell>
          <cell r="K428">
            <v>1031000</v>
          </cell>
          <cell r="L428">
            <v>1031000</v>
          </cell>
          <cell r="M428">
            <v>1031000</v>
          </cell>
          <cell r="N428">
            <v>1031000</v>
          </cell>
          <cell r="O428">
            <v>1031000</v>
          </cell>
        </row>
        <row r="429">
          <cell r="D429">
            <v>745000</v>
          </cell>
          <cell r="E429">
            <v>745000</v>
          </cell>
          <cell r="F429">
            <v>745000</v>
          </cell>
          <cell r="G429">
            <v>745000</v>
          </cell>
          <cell r="I429">
            <v>745000</v>
          </cell>
          <cell r="J429">
            <v>745000</v>
          </cell>
          <cell r="K429">
            <v>745000</v>
          </cell>
          <cell r="L429">
            <v>745000</v>
          </cell>
          <cell r="M429">
            <v>745000</v>
          </cell>
          <cell r="N429">
            <v>745000</v>
          </cell>
          <cell r="O429">
            <v>745000</v>
          </cell>
        </row>
        <row r="430">
          <cell r="D430">
            <v>2081000</v>
          </cell>
          <cell r="E430">
            <v>2081000</v>
          </cell>
          <cell r="F430">
            <v>2081000</v>
          </cell>
          <cell r="G430">
            <v>2081000</v>
          </cell>
          <cell r="I430">
            <v>2081000</v>
          </cell>
          <cell r="J430">
            <v>2081000</v>
          </cell>
          <cell r="K430">
            <v>2081000</v>
          </cell>
          <cell r="L430">
            <v>2081000</v>
          </cell>
          <cell r="M430">
            <v>2081000</v>
          </cell>
          <cell r="N430">
            <v>2081000</v>
          </cell>
          <cell r="O430">
            <v>2081000</v>
          </cell>
        </row>
        <row r="431">
          <cell r="D431">
            <v>4358000</v>
          </cell>
          <cell r="E431">
            <v>4358000</v>
          </cell>
          <cell r="F431">
            <v>4358000</v>
          </cell>
          <cell r="G431">
            <v>4358000</v>
          </cell>
          <cell r="I431">
            <v>4358000</v>
          </cell>
          <cell r="J431">
            <v>4358000</v>
          </cell>
          <cell r="K431">
            <v>4358000</v>
          </cell>
          <cell r="L431">
            <v>4358000</v>
          </cell>
          <cell r="M431">
            <v>4358000</v>
          </cell>
          <cell r="N431">
            <v>4358000</v>
          </cell>
          <cell r="O431">
            <v>4358000</v>
          </cell>
        </row>
        <row r="432">
          <cell r="D432">
            <v>1078000</v>
          </cell>
          <cell r="E432">
            <v>1078000</v>
          </cell>
          <cell r="F432">
            <v>1078000</v>
          </cell>
          <cell r="G432">
            <v>1078000</v>
          </cell>
          <cell r="I432">
            <v>1078000</v>
          </cell>
          <cell r="J432">
            <v>1078000</v>
          </cell>
          <cell r="K432">
            <v>1078000</v>
          </cell>
          <cell r="L432">
            <v>1078000</v>
          </cell>
          <cell r="M432">
            <v>1078000</v>
          </cell>
          <cell r="N432">
            <v>1078000</v>
          </cell>
          <cell r="O432">
            <v>1078000</v>
          </cell>
        </row>
        <row r="433">
          <cell r="D433">
            <v>1771000</v>
          </cell>
          <cell r="E433">
            <v>1771000</v>
          </cell>
          <cell r="F433">
            <v>1771000</v>
          </cell>
          <cell r="G433">
            <v>1771000</v>
          </cell>
          <cell r="I433">
            <v>1771000</v>
          </cell>
          <cell r="J433">
            <v>1771000</v>
          </cell>
          <cell r="K433">
            <v>1771000</v>
          </cell>
          <cell r="L433">
            <v>1771000</v>
          </cell>
          <cell r="M433">
            <v>1771000</v>
          </cell>
          <cell r="N433">
            <v>1771000</v>
          </cell>
          <cell r="O433">
            <v>1771000</v>
          </cell>
        </row>
        <row r="434">
          <cell r="D434">
            <v>878000</v>
          </cell>
          <cell r="E434">
            <v>878000</v>
          </cell>
          <cell r="F434">
            <v>878000</v>
          </cell>
          <cell r="G434">
            <v>878000</v>
          </cell>
          <cell r="I434">
            <v>878000</v>
          </cell>
          <cell r="J434">
            <v>878000</v>
          </cell>
          <cell r="K434">
            <v>878000</v>
          </cell>
          <cell r="L434">
            <v>878000</v>
          </cell>
          <cell r="M434">
            <v>878000</v>
          </cell>
          <cell r="N434">
            <v>878000</v>
          </cell>
          <cell r="O434">
            <v>878000</v>
          </cell>
        </row>
        <row r="435">
          <cell r="D435">
            <v>1621000</v>
          </cell>
          <cell r="E435">
            <v>1621000</v>
          </cell>
          <cell r="F435">
            <v>1621000</v>
          </cell>
          <cell r="G435">
            <v>1621000</v>
          </cell>
          <cell r="I435">
            <v>1621000</v>
          </cell>
          <cell r="J435">
            <v>1621000</v>
          </cell>
          <cell r="K435">
            <v>1621000</v>
          </cell>
          <cell r="L435">
            <v>1621000</v>
          </cell>
          <cell r="M435">
            <v>1621000</v>
          </cell>
          <cell r="N435">
            <v>1621000</v>
          </cell>
          <cell r="O435">
            <v>1621000</v>
          </cell>
        </row>
        <row r="436">
          <cell r="D436">
            <v>972000</v>
          </cell>
          <cell r="E436">
            <v>972000</v>
          </cell>
          <cell r="F436">
            <v>972000</v>
          </cell>
          <cell r="G436">
            <v>972000</v>
          </cell>
          <cell r="I436">
            <v>972000</v>
          </cell>
          <cell r="J436">
            <v>972000</v>
          </cell>
          <cell r="K436">
            <v>972000</v>
          </cell>
          <cell r="L436">
            <v>972000</v>
          </cell>
          <cell r="M436">
            <v>972000</v>
          </cell>
          <cell r="N436">
            <v>972000</v>
          </cell>
          <cell r="O436">
            <v>972000</v>
          </cell>
        </row>
        <row r="437">
          <cell r="D437">
            <v>3017000</v>
          </cell>
          <cell r="E437">
            <v>3017000</v>
          </cell>
          <cell r="F437">
            <v>3017000</v>
          </cell>
          <cell r="G437">
            <v>3017000</v>
          </cell>
          <cell r="I437">
            <v>3017000</v>
          </cell>
          <cell r="J437">
            <v>3017000</v>
          </cell>
          <cell r="K437">
            <v>3017000</v>
          </cell>
          <cell r="L437">
            <v>3017000</v>
          </cell>
          <cell r="M437">
            <v>3017000</v>
          </cell>
          <cell r="N437">
            <v>3017000</v>
          </cell>
          <cell r="O437">
            <v>3017000</v>
          </cell>
        </row>
        <row r="438">
          <cell r="D438">
            <v>1530000</v>
          </cell>
          <cell r="E438">
            <v>1530000</v>
          </cell>
          <cell r="F438">
            <v>1530000</v>
          </cell>
          <cell r="G438">
            <v>1530000</v>
          </cell>
          <cell r="I438">
            <v>1530000</v>
          </cell>
          <cell r="J438">
            <v>1530000</v>
          </cell>
          <cell r="K438">
            <v>1530000</v>
          </cell>
          <cell r="L438">
            <v>1530000</v>
          </cell>
          <cell r="M438">
            <v>1530000</v>
          </cell>
          <cell r="N438">
            <v>1530000</v>
          </cell>
          <cell r="O438">
            <v>1530000</v>
          </cell>
        </row>
        <row r="439">
          <cell r="D439">
            <v>799000</v>
          </cell>
          <cell r="E439">
            <v>799000</v>
          </cell>
          <cell r="F439">
            <v>799000</v>
          </cell>
          <cell r="G439">
            <v>799000</v>
          </cell>
          <cell r="I439">
            <v>799000</v>
          </cell>
          <cell r="J439">
            <v>799000</v>
          </cell>
          <cell r="K439">
            <v>799000</v>
          </cell>
          <cell r="L439">
            <v>799000</v>
          </cell>
          <cell r="M439">
            <v>799000</v>
          </cell>
          <cell r="N439">
            <v>799000</v>
          </cell>
          <cell r="O439">
            <v>799000</v>
          </cell>
        </row>
        <row r="440">
          <cell r="D440">
            <v>693000</v>
          </cell>
          <cell r="E440">
            <v>693000</v>
          </cell>
          <cell r="F440">
            <v>693000</v>
          </cell>
          <cell r="G440">
            <v>693000</v>
          </cell>
          <cell r="I440">
            <v>693000</v>
          </cell>
          <cell r="J440">
            <v>693000</v>
          </cell>
          <cell r="K440">
            <v>693000</v>
          </cell>
          <cell r="L440">
            <v>693000</v>
          </cell>
          <cell r="M440">
            <v>693000</v>
          </cell>
          <cell r="N440">
            <v>693000</v>
          </cell>
          <cell r="O440">
            <v>693000</v>
          </cell>
        </row>
        <row r="441">
          <cell r="D441">
            <v>2531000</v>
          </cell>
          <cell r="E441">
            <v>2531000</v>
          </cell>
          <cell r="F441">
            <v>2531000</v>
          </cell>
          <cell r="G441">
            <v>2531000</v>
          </cell>
          <cell r="I441">
            <v>2531000</v>
          </cell>
          <cell r="J441">
            <v>2531000</v>
          </cell>
          <cell r="K441">
            <v>2531000</v>
          </cell>
          <cell r="L441">
            <v>2531000</v>
          </cell>
          <cell r="M441">
            <v>2531000</v>
          </cell>
          <cell r="N441">
            <v>2531000</v>
          </cell>
          <cell r="O441">
            <v>2531000</v>
          </cell>
        </row>
        <row r="442">
          <cell r="D442">
            <v>10098000</v>
          </cell>
          <cell r="E442">
            <v>10098000</v>
          </cell>
          <cell r="F442">
            <v>10098000</v>
          </cell>
          <cell r="G442">
            <v>10098000</v>
          </cell>
          <cell r="I442">
            <v>10098000</v>
          </cell>
          <cell r="J442">
            <v>10098000</v>
          </cell>
          <cell r="K442">
            <v>10098000</v>
          </cell>
          <cell r="L442">
            <v>10098000</v>
          </cell>
          <cell r="M442">
            <v>10098000</v>
          </cell>
          <cell r="N442">
            <v>10098000</v>
          </cell>
          <cell r="O442">
            <v>10098000</v>
          </cell>
        </row>
        <row r="443">
          <cell r="D443">
            <v>513000</v>
          </cell>
          <cell r="E443">
            <v>513000</v>
          </cell>
          <cell r="F443">
            <v>513000</v>
          </cell>
          <cell r="G443">
            <v>513000</v>
          </cell>
          <cell r="I443">
            <v>513000</v>
          </cell>
          <cell r="J443">
            <v>513000</v>
          </cell>
          <cell r="K443">
            <v>513000</v>
          </cell>
          <cell r="L443">
            <v>513000</v>
          </cell>
          <cell r="M443">
            <v>513000</v>
          </cell>
          <cell r="N443">
            <v>513000</v>
          </cell>
          <cell r="O443">
            <v>513000</v>
          </cell>
        </row>
        <row r="444">
          <cell r="D444">
            <v>340000</v>
          </cell>
          <cell r="E444">
            <v>340000</v>
          </cell>
          <cell r="F444">
            <v>340000</v>
          </cell>
          <cell r="G444">
            <v>340000</v>
          </cell>
          <cell r="I444">
            <v>340000</v>
          </cell>
          <cell r="J444">
            <v>340000</v>
          </cell>
          <cell r="K444">
            <v>340000</v>
          </cell>
          <cell r="L444">
            <v>340000</v>
          </cell>
          <cell r="M444">
            <v>340000</v>
          </cell>
          <cell r="N444">
            <v>340000</v>
          </cell>
          <cell r="O444">
            <v>340000</v>
          </cell>
        </row>
        <row r="445">
          <cell r="D445">
            <v>340000</v>
          </cell>
          <cell r="E445">
            <v>340000</v>
          </cell>
          <cell r="F445">
            <v>340000</v>
          </cell>
          <cell r="G445">
            <v>340000</v>
          </cell>
          <cell r="I445">
            <v>340000</v>
          </cell>
          <cell r="J445">
            <v>340000</v>
          </cell>
          <cell r="K445">
            <v>340000</v>
          </cell>
          <cell r="L445">
            <v>340000</v>
          </cell>
          <cell r="M445">
            <v>340000</v>
          </cell>
          <cell r="N445">
            <v>340000</v>
          </cell>
          <cell r="O445">
            <v>340000</v>
          </cell>
        </row>
        <row r="446">
          <cell r="D446">
            <v>340000</v>
          </cell>
          <cell r="E446">
            <v>340000</v>
          </cell>
          <cell r="F446">
            <v>340000</v>
          </cell>
          <cell r="G446">
            <v>340000</v>
          </cell>
          <cell r="I446">
            <v>340000</v>
          </cell>
          <cell r="J446">
            <v>340000</v>
          </cell>
          <cell r="K446">
            <v>340000</v>
          </cell>
          <cell r="L446">
            <v>340000</v>
          </cell>
          <cell r="M446">
            <v>340000</v>
          </cell>
          <cell r="N446">
            <v>340000</v>
          </cell>
          <cell r="O446">
            <v>340000</v>
          </cell>
        </row>
        <row r="447">
          <cell r="D447">
            <v>752000</v>
          </cell>
          <cell r="E447">
            <v>752000</v>
          </cell>
          <cell r="F447">
            <v>752000</v>
          </cell>
          <cell r="G447">
            <v>752000</v>
          </cell>
          <cell r="I447">
            <v>752000</v>
          </cell>
          <cell r="J447">
            <v>752000</v>
          </cell>
          <cell r="K447">
            <v>752000</v>
          </cell>
          <cell r="L447">
            <v>752000</v>
          </cell>
          <cell r="M447">
            <v>752000</v>
          </cell>
          <cell r="N447">
            <v>752000</v>
          </cell>
          <cell r="O447">
            <v>752000</v>
          </cell>
        </row>
        <row r="448">
          <cell r="D448">
            <v>255000</v>
          </cell>
          <cell r="E448">
            <v>255000</v>
          </cell>
          <cell r="F448">
            <v>255000</v>
          </cell>
          <cell r="G448">
            <v>255000</v>
          </cell>
          <cell r="I448">
            <v>255000</v>
          </cell>
          <cell r="J448">
            <v>255000</v>
          </cell>
          <cell r="K448">
            <v>255000</v>
          </cell>
          <cell r="L448">
            <v>255000</v>
          </cell>
          <cell r="M448">
            <v>255000</v>
          </cell>
          <cell r="N448">
            <v>255000</v>
          </cell>
          <cell r="O448">
            <v>255000</v>
          </cell>
        </row>
        <row r="449">
          <cell r="D449">
            <v>340000</v>
          </cell>
          <cell r="E449">
            <v>340000</v>
          </cell>
          <cell r="F449">
            <v>340000</v>
          </cell>
          <cell r="G449">
            <v>340000</v>
          </cell>
          <cell r="I449">
            <v>340000</v>
          </cell>
          <cell r="J449">
            <v>340000</v>
          </cell>
          <cell r="K449">
            <v>340000</v>
          </cell>
          <cell r="L449">
            <v>340000</v>
          </cell>
          <cell r="M449">
            <v>340000</v>
          </cell>
          <cell r="N449">
            <v>340000</v>
          </cell>
          <cell r="O449">
            <v>340000</v>
          </cell>
        </row>
        <row r="450">
          <cell r="D450">
            <v>722000</v>
          </cell>
          <cell r="E450">
            <v>722000</v>
          </cell>
          <cell r="F450">
            <v>722000</v>
          </cell>
          <cell r="G450">
            <v>722000</v>
          </cell>
          <cell r="I450">
            <v>722000</v>
          </cell>
          <cell r="J450">
            <v>722000</v>
          </cell>
          <cell r="K450">
            <v>722000</v>
          </cell>
          <cell r="L450">
            <v>722000</v>
          </cell>
          <cell r="M450">
            <v>722000</v>
          </cell>
          <cell r="N450">
            <v>722000</v>
          </cell>
          <cell r="O450">
            <v>722000</v>
          </cell>
        </row>
        <row r="451">
          <cell r="D451">
            <v>340000</v>
          </cell>
          <cell r="E451">
            <v>340000</v>
          </cell>
          <cell r="F451">
            <v>340000</v>
          </cell>
          <cell r="G451">
            <v>340000</v>
          </cell>
          <cell r="I451">
            <v>340000</v>
          </cell>
          <cell r="J451">
            <v>340000</v>
          </cell>
          <cell r="K451">
            <v>340000</v>
          </cell>
          <cell r="L451">
            <v>340000</v>
          </cell>
          <cell r="M451">
            <v>340000</v>
          </cell>
          <cell r="N451">
            <v>340000</v>
          </cell>
          <cell r="O451">
            <v>340000</v>
          </cell>
        </row>
        <row r="452">
          <cell r="D452">
            <v>340000</v>
          </cell>
          <cell r="E452">
            <v>340000</v>
          </cell>
          <cell r="F452">
            <v>340000</v>
          </cell>
          <cell r="G452">
            <v>340000</v>
          </cell>
          <cell r="I452">
            <v>340000</v>
          </cell>
          <cell r="J452">
            <v>340000</v>
          </cell>
          <cell r="K452">
            <v>340000</v>
          </cell>
          <cell r="L452">
            <v>340000</v>
          </cell>
          <cell r="M452">
            <v>340000</v>
          </cell>
          <cell r="N452">
            <v>340000</v>
          </cell>
          <cell r="O452">
            <v>340000</v>
          </cell>
        </row>
        <row r="453">
          <cell r="D453">
            <v>255000</v>
          </cell>
          <cell r="E453">
            <v>255000</v>
          </cell>
          <cell r="F453">
            <v>255000</v>
          </cell>
          <cell r="G453">
            <v>255000</v>
          </cell>
          <cell r="I453">
            <v>255000</v>
          </cell>
          <cell r="J453">
            <v>255000</v>
          </cell>
          <cell r="K453">
            <v>255000</v>
          </cell>
          <cell r="L453">
            <v>255000</v>
          </cell>
          <cell r="M453">
            <v>255000</v>
          </cell>
          <cell r="N453">
            <v>255000</v>
          </cell>
          <cell r="O453">
            <v>255000</v>
          </cell>
        </row>
        <row r="454">
          <cell r="D454">
            <v>340000</v>
          </cell>
          <cell r="E454">
            <v>340000</v>
          </cell>
          <cell r="F454">
            <v>340000</v>
          </cell>
          <cell r="G454">
            <v>340000</v>
          </cell>
          <cell r="I454">
            <v>340000</v>
          </cell>
          <cell r="J454">
            <v>340000</v>
          </cell>
          <cell r="K454">
            <v>340000</v>
          </cell>
          <cell r="L454">
            <v>340000</v>
          </cell>
          <cell r="M454">
            <v>340000</v>
          </cell>
          <cell r="N454">
            <v>340000</v>
          </cell>
          <cell r="O454">
            <v>340000</v>
          </cell>
        </row>
        <row r="455">
          <cell r="D455">
            <v>255000</v>
          </cell>
          <cell r="E455">
            <v>255000</v>
          </cell>
          <cell r="F455">
            <v>255000</v>
          </cell>
          <cell r="G455">
            <v>255000</v>
          </cell>
          <cell r="I455">
            <v>255000</v>
          </cell>
          <cell r="J455">
            <v>255000</v>
          </cell>
          <cell r="K455">
            <v>255000</v>
          </cell>
          <cell r="L455">
            <v>255000</v>
          </cell>
          <cell r="M455">
            <v>255000</v>
          </cell>
          <cell r="N455">
            <v>255000</v>
          </cell>
          <cell r="O455">
            <v>255000</v>
          </cell>
        </row>
        <row r="456">
          <cell r="D456">
            <v>340000</v>
          </cell>
          <cell r="E456">
            <v>340000</v>
          </cell>
          <cell r="F456">
            <v>340000</v>
          </cell>
          <cell r="G456">
            <v>340000</v>
          </cell>
          <cell r="I456">
            <v>340000</v>
          </cell>
          <cell r="J456">
            <v>340000</v>
          </cell>
          <cell r="K456">
            <v>340000</v>
          </cell>
          <cell r="L456">
            <v>340000</v>
          </cell>
          <cell r="M456">
            <v>340000</v>
          </cell>
          <cell r="N456">
            <v>340000</v>
          </cell>
          <cell r="O456">
            <v>340000</v>
          </cell>
        </row>
        <row r="457">
          <cell r="D457">
            <v>340000</v>
          </cell>
          <cell r="E457">
            <v>340000</v>
          </cell>
          <cell r="F457">
            <v>340000</v>
          </cell>
          <cell r="G457">
            <v>340000</v>
          </cell>
          <cell r="I457">
            <v>340000</v>
          </cell>
          <cell r="J457">
            <v>340000</v>
          </cell>
          <cell r="K457">
            <v>340000</v>
          </cell>
          <cell r="L457">
            <v>340000</v>
          </cell>
          <cell r="M457">
            <v>340000</v>
          </cell>
          <cell r="N457">
            <v>340000</v>
          </cell>
          <cell r="O457">
            <v>340000</v>
          </cell>
        </row>
        <row r="458">
          <cell r="D458">
            <v>255000</v>
          </cell>
          <cell r="E458">
            <v>255000</v>
          </cell>
          <cell r="F458">
            <v>255000</v>
          </cell>
          <cell r="G458">
            <v>255000</v>
          </cell>
          <cell r="I458">
            <v>255000</v>
          </cell>
          <cell r="J458">
            <v>255000</v>
          </cell>
          <cell r="K458">
            <v>255000</v>
          </cell>
          <cell r="L458">
            <v>255000</v>
          </cell>
          <cell r="M458">
            <v>255000</v>
          </cell>
          <cell r="N458">
            <v>255000</v>
          </cell>
          <cell r="O458">
            <v>255000</v>
          </cell>
        </row>
        <row r="459">
          <cell r="D459">
            <v>255000</v>
          </cell>
          <cell r="E459">
            <v>255000</v>
          </cell>
          <cell r="F459">
            <v>255000</v>
          </cell>
          <cell r="G459">
            <v>255000</v>
          </cell>
          <cell r="I459">
            <v>255000</v>
          </cell>
          <cell r="J459">
            <v>255000</v>
          </cell>
          <cell r="K459">
            <v>255000</v>
          </cell>
          <cell r="L459">
            <v>255000</v>
          </cell>
          <cell r="M459">
            <v>255000</v>
          </cell>
          <cell r="N459">
            <v>255000</v>
          </cell>
          <cell r="O459">
            <v>255000</v>
          </cell>
        </row>
        <row r="460">
          <cell r="D460">
            <v>340000</v>
          </cell>
          <cell r="E460">
            <v>340000</v>
          </cell>
          <cell r="F460">
            <v>340000</v>
          </cell>
          <cell r="G460">
            <v>340000</v>
          </cell>
          <cell r="I460">
            <v>340000</v>
          </cell>
          <cell r="J460">
            <v>340000</v>
          </cell>
          <cell r="K460">
            <v>340000</v>
          </cell>
          <cell r="L460">
            <v>340000</v>
          </cell>
          <cell r="M460">
            <v>340000</v>
          </cell>
          <cell r="N460">
            <v>340000</v>
          </cell>
          <cell r="O460">
            <v>340000</v>
          </cell>
        </row>
        <row r="461">
          <cell r="D461">
            <v>340000</v>
          </cell>
          <cell r="E461">
            <v>340000</v>
          </cell>
          <cell r="F461">
            <v>340000</v>
          </cell>
          <cell r="G461">
            <v>340000</v>
          </cell>
          <cell r="I461">
            <v>340000</v>
          </cell>
          <cell r="J461">
            <v>340000</v>
          </cell>
          <cell r="K461">
            <v>340000</v>
          </cell>
          <cell r="L461">
            <v>340000</v>
          </cell>
          <cell r="M461">
            <v>340000</v>
          </cell>
          <cell r="N461">
            <v>340000</v>
          </cell>
          <cell r="O461">
            <v>340000</v>
          </cell>
        </row>
        <row r="462">
          <cell r="D462">
            <v>255000</v>
          </cell>
          <cell r="E462">
            <v>255000</v>
          </cell>
          <cell r="F462">
            <v>255000</v>
          </cell>
          <cell r="G462">
            <v>255000</v>
          </cell>
          <cell r="I462">
            <v>255000</v>
          </cell>
          <cell r="J462">
            <v>255000</v>
          </cell>
          <cell r="K462">
            <v>255000</v>
          </cell>
          <cell r="L462">
            <v>255000</v>
          </cell>
          <cell r="M462">
            <v>255000</v>
          </cell>
          <cell r="N462">
            <v>255000</v>
          </cell>
          <cell r="O462">
            <v>255000</v>
          </cell>
        </row>
        <row r="463">
          <cell r="D463">
            <v>255000</v>
          </cell>
          <cell r="E463">
            <v>255000</v>
          </cell>
          <cell r="F463">
            <v>255000</v>
          </cell>
          <cell r="G463">
            <v>510000</v>
          </cell>
          <cell r="I463">
            <v>510000</v>
          </cell>
          <cell r="J463">
            <v>510000</v>
          </cell>
          <cell r="K463">
            <v>510000</v>
          </cell>
          <cell r="L463">
            <v>510000</v>
          </cell>
          <cell r="M463">
            <v>510000</v>
          </cell>
          <cell r="N463">
            <v>510000</v>
          </cell>
          <cell r="O463">
            <v>510000</v>
          </cell>
        </row>
        <row r="464">
          <cell r="D464">
            <v>255000</v>
          </cell>
          <cell r="E464">
            <v>255000</v>
          </cell>
          <cell r="F464">
            <v>255000</v>
          </cell>
          <cell r="G464">
            <v>255000</v>
          </cell>
          <cell r="I464">
            <v>255000</v>
          </cell>
          <cell r="J464">
            <v>255000</v>
          </cell>
          <cell r="K464">
            <v>255000</v>
          </cell>
          <cell r="L464">
            <v>255000</v>
          </cell>
          <cell r="M464">
            <v>255000</v>
          </cell>
          <cell r="N464">
            <v>255000</v>
          </cell>
          <cell r="O464">
            <v>255000</v>
          </cell>
        </row>
        <row r="465">
          <cell r="D465">
            <v>340000</v>
          </cell>
          <cell r="E465">
            <v>340000</v>
          </cell>
          <cell r="F465">
            <v>340000</v>
          </cell>
          <cell r="G465">
            <v>340000</v>
          </cell>
          <cell r="I465">
            <v>340000</v>
          </cell>
          <cell r="J465">
            <v>340000</v>
          </cell>
          <cell r="K465">
            <v>340000</v>
          </cell>
          <cell r="L465">
            <v>340000</v>
          </cell>
          <cell r="M465">
            <v>340000</v>
          </cell>
          <cell r="N465">
            <v>340000</v>
          </cell>
          <cell r="O465">
            <v>340000</v>
          </cell>
        </row>
        <row r="466">
          <cell r="D466">
            <v>255000</v>
          </cell>
          <cell r="E466">
            <v>255000</v>
          </cell>
          <cell r="F466">
            <v>255000</v>
          </cell>
          <cell r="G466">
            <v>255000</v>
          </cell>
          <cell r="I466">
            <v>255000</v>
          </cell>
          <cell r="J466">
            <v>255000</v>
          </cell>
          <cell r="K466">
            <v>255000</v>
          </cell>
          <cell r="L466">
            <v>255000</v>
          </cell>
          <cell r="M466">
            <v>255000</v>
          </cell>
          <cell r="N466">
            <v>255000</v>
          </cell>
          <cell r="O466">
            <v>255000</v>
          </cell>
        </row>
        <row r="467">
          <cell r="D467">
            <v>255000</v>
          </cell>
          <cell r="E467">
            <v>255000</v>
          </cell>
          <cell r="F467">
            <v>255000</v>
          </cell>
          <cell r="G467">
            <v>255000</v>
          </cell>
          <cell r="I467">
            <v>255000</v>
          </cell>
          <cell r="J467">
            <v>255000</v>
          </cell>
          <cell r="K467">
            <v>255000</v>
          </cell>
          <cell r="L467">
            <v>255000</v>
          </cell>
          <cell r="M467">
            <v>255000</v>
          </cell>
          <cell r="N467">
            <v>255000</v>
          </cell>
          <cell r="O467">
            <v>255000</v>
          </cell>
        </row>
        <row r="468">
          <cell r="D468">
            <v>7380340.0000000009</v>
          </cell>
          <cell r="E468">
            <v>7380340.0000000009</v>
          </cell>
          <cell r="F468">
            <v>7380340.0000000009</v>
          </cell>
          <cell r="G468">
            <v>7380340.0000000009</v>
          </cell>
          <cell r="I468">
            <v>7380340.0000000009</v>
          </cell>
          <cell r="J468">
            <v>7380340.0000000009</v>
          </cell>
          <cell r="K468">
            <v>7380340.0000000009</v>
          </cell>
          <cell r="L468">
            <v>7380340.0000000009</v>
          </cell>
          <cell r="M468">
            <v>7380340.0000000009</v>
          </cell>
          <cell r="N468">
            <v>7380340.0000000009</v>
          </cell>
          <cell r="O468">
            <v>7380340.0000000009</v>
          </cell>
        </row>
        <row r="469">
          <cell r="D469">
            <v>8232011.6666666679</v>
          </cell>
          <cell r="E469">
            <v>8232011.6666666679</v>
          </cell>
          <cell r="F469">
            <v>8232011.6666666679</v>
          </cell>
          <cell r="G469">
            <v>8232011.6666666679</v>
          </cell>
          <cell r="I469">
            <v>8232011.6666666679</v>
          </cell>
          <cell r="J469">
            <v>8232011.6666666679</v>
          </cell>
          <cell r="K469">
            <v>8232011.6666666679</v>
          </cell>
          <cell r="L469">
            <v>8232011.6666666679</v>
          </cell>
          <cell r="M469">
            <v>8232011.6666666679</v>
          </cell>
          <cell r="N469">
            <v>8232011.6666666679</v>
          </cell>
          <cell r="O469">
            <v>8232011.6666666679</v>
          </cell>
        </row>
        <row r="470">
          <cell r="D470">
            <v>8172000</v>
          </cell>
          <cell r="E470">
            <v>8172000</v>
          </cell>
          <cell r="F470">
            <v>8172000</v>
          </cell>
          <cell r="G470">
            <v>8172000</v>
          </cell>
          <cell r="I470">
            <v>8172000</v>
          </cell>
          <cell r="J470">
            <v>8172000</v>
          </cell>
          <cell r="K470">
            <v>8172000</v>
          </cell>
          <cell r="L470">
            <v>8172000</v>
          </cell>
          <cell r="M470">
            <v>8172000</v>
          </cell>
          <cell r="N470">
            <v>8172000</v>
          </cell>
          <cell r="O470">
            <v>8172000</v>
          </cell>
        </row>
        <row r="471">
          <cell r="D471">
            <v>11734000</v>
          </cell>
          <cell r="E471">
            <v>11734000</v>
          </cell>
          <cell r="F471">
            <v>11734000</v>
          </cell>
          <cell r="G471">
            <v>11734000</v>
          </cell>
          <cell r="I471">
            <v>11734000</v>
          </cell>
          <cell r="J471">
            <v>11734000</v>
          </cell>
          <cell r="K471">
            <v>11734000</v>
          </cell>
          <cell r="L471">
            <v>11734000</v>
          </cell>
          <cell r="M471">
            <v>11734000</v>
          </cell>
          <cell r="N471">
            <v>11734000</v>
          </cell>
          <cell r="O471">
            <v>11734000</v>
          </cell>
        </row>
        <row r="472">
          <cell r="D472">
            <v>6994000</v>
          </cell>
          <cell r="E472">
            <v>6994000</v>
          </cell>
          <cell r="F472">
            <v>6994000</v>
          </cell>
          <cell r="G472">
            <v>6994000</v>
          </cell>
          <cell r="I472">
            <v>6994000</v>
          </cell>
          <cell r="J472">
            <v>6994000</v>
          </cell>
          <cell r="K472">
            <v>6994000</v>
          </cell>
          <cell r="L472">
            <v>6994000</v>
          </cell>
          <cell r="M472">
            <v>6994000</v>
          </cell>
          <cell r="N472">
            <v>6994000</v>
          </cell>
          <cell r="O472">
            <v>6994000</v>
          </cell>
        </row>
        <row r="473">
          <cell r="D473">
            <v>11394000</v>
          </cell>
          <cell r="E473">
            <v>12349000</v>
          </cell>
          <cell r="F473">
            <v>12349000</v>
          </cell>
          <cell r="G473">
            <v>12349000</v>
          </cell>
          <cell r="I473">
            <v>12349000</v>
          </cell>
          <cell r="J473">
            <v>12349000</v>
          </cell>
          <cell r="K473">
            <v>12349000</v>
          </cell>
          <cell r="L473">
            <v>12349000</v>
          </cell>
          <cell r="M473">
            <v>12349000</v>
          </cell>
          <cell r="N473">
            <v>12349000</v>
          </cell>
          <cell r="O473">
            <v>12349000</v>
          </cell>
        </row>
        <row r="474">
          <cell r="D474">
            <v>29141440.000000004</v>
          </cell>
          <cell r="E474">
            <v>29141440.000000004</v>
          </cell>
          <cell r="F474">
            <v>29141440.000000004</v>
          </cell>
          <cell r="G474">
            <v>29596205.000000004</v>
          </cell>
          <cell r="I474">
            <v>30050970.000000004</v>
          </cell>
          <cell r="J474">
            <v>30050970.000000004</v>
          </cell>
          <cell r="K474">
            <v>30505735.000000004</v>
          </cell>
          <cell r="L474">
            <v>30505735.000000004</v>
          </cell>
          <cell r="M474">
            <v>30505735.000000004</v>
          </cell>
          <cell r="N474">
            <v>30505735.000000004</v>
          </cell>
          <cell r="O474">
            <v>30505735.000000004</v>
          </cell>
        </row>
        <row r="475">
          <cell r="D475">
            <v>13499000</v>
          </cell>
          <cell r="E475">
            <v>14434000</v>
          </cell>
          <cell r="F475">
            <v>15490000</v>
          </cell>
          <cell r="G475">
            <v>16018000</v>
          </cell>
          <cell r="I475">
            <v>16018000</v>
          </cell>
          <cell r="J475">
            <v>16018000</v>
          </cell>
          <cell r="K475">
            <v>16018000</v>
          </cell>
          <cell r="L475">
            <v>16018000</v>
          </cell>
          <cell r="M475">
            <v>16546000</v>
          </cell>
          <cell r="N475">
            <v>16546000</v>
          </cell>
          <cell r="O475">
            <v>16546000</v>
          </cell>
        </row>
        <row r="476">
          <cell r="D476">
            <v>5137000</v>
          </cell>
          <cell r="E476">
            <v>5137000</v>
          </cell>
          <cell r="F476">
            <v>5137000</v>
          </cell>
          <cell r="G476">
            <v>5137000</v>
          </cell>
          <cell r="I476">
            <v>5137000</v>
          </cell>
          <cell r="J476">
            <v>5137000</v>
          </cell>
          <cell r="K476">
            <v>5137000</v>
          </cell>
          <cell r="L476">
            <v>5137000</v>
          </cell>
          <cell r="M476">
            <v>5137000</v>
          </cell>
          <cell r="N476">
            <v>5137000</v>
          </cell>
          <cell r="O476">
            <v>5137000</v>
          </cell>
        </row>
        <row r="477">
          <cell r="D477">
            <v>948000</v>
          </cell>
          <cell r="E477">
            <v>948000</v>
          </cell>
          <cell r="F477">
            <v>948000</v>
          </cell>
          <cell r="G477">
            <v>948000</v>
          </cell>
          <cell r="I477">
            <v>948000</v>
          </cell>
          <cell r="J477">
            <v>948000</v>
          </cell>
          <cell r="K477">
            <v>948000</v>
          </cell>
          <cell r="L477">
            <v>948000</v>
          </cell>
          <cell r="M477">
            <v>948000</v>
          </cell>
          <cell r="N477">
            <v>948000</v>
          </cell>
          <cell r="O477">
            <v>948000</v>
          </cell>
        </row>
        <row r="478">
          <cell r="D478">
            <v>948000</v>
          </cell>
          <cell r="E478">
            <v>948000</v>
          </cell>
          <cell r="F478">
            <v>948000</v>
          </cell>
          <cell r="G478">
            <v>948000</v>
          </cell>
          <cell r="I478">
            <v>948000</v>
          </cell>
          <cell r="J478">
            <v>948000</v>
          </cell>
          <cell r="K478">
            <v>948000</v>
          </cell>
          <cell r="L478">
            <v>948000</v>
          </cell>
          <cell r="M478">
            <v>948000</v>
          </cell>
          <cell r="N478">
            <v>948000</v>
          </cell>
          <cell r="O478">
            <v>948000</v>
          </cell>
        </row>
        <row r="479">
          <cell r="D479">
            <v>798000</v>
          </cell>
          <cell r="E479">
            <v>798000</v>
          </cell>
          <cell r="F479">
            <v>798000</v>
          </cell>
          <cell r="G479">
            <v>798000</v>
          </cell>
          <cell r="I479">
            <v>798000</v>
          </cell>
          <cell r="J479">
            <v>798000</v>
          </cell>
          <cell r="K479">
            <v>798000</v>
          </cell>
          <cell r="L479">
            <v>798000</v>
          </cell>
          <cell r="M479">
            <v>798000</v>
          </cell>
          <cell r="N479">
            <v>798000</v>
          </cell>
          <cell r="O479">
            <v>798000</v>
          </cell>
        </row>
        <row r="480">
          <cell r="D480">
            <v>948000</v>
          </cell>
          <cell r="E480">
            <v>1242000</v>
          </cell>
          <cell r="F480">
            <v>1242000</v>
          </cell>
          <cell r="G480">
            <v>1242000</v>
          </cell>
          <cell r="I480">
            <v>1242000</v>
          </cell>
          <cell r="J480">
            <v>1242000</v>
          </cell>
          <cell r="K480">
            <v>1242000</v>
          </cell>
          <cell r="L480">
            <v>1242000</v>
          </cell>
          <cell r="M480">
            <v>1242000</v>
          </cell>
          <cell r="N480">
            <v>1242000</v>
          </cell>
          <cell r="O480">
            <v>1242000</v>
          </cell>
        </row>
        <row r="481">
          <cell r="D481">
            <v>760000</v>
          </cell>
          <cell r="E481">
            <v>760000</v>
          </cell>
          <cell r="F481">
            <v>760000</v>
          </cell>
          <cell r="G481">
            <v>760000</v>
          </cell>
          <cell r="I481">
            <v>760000</v>
          </cell>
          <cell r="J481">
            <v>760000</v>
          </cell>
          <cell r="K481">
            <v>1013000</v>
          </cell>
          <cell r="L481">
            <v>1013000</v>
          </cell>
          <cell r="M481">
            <v>1013000</v>
          </cell>
          <cell r="N481">
            <v>1013000</v>
          </cell>
          <cell r="O481">
            <v>1013000</v>
          </cell>
        </row>
        <row r="482">
          <cell r="D482">
            <v>867000</v>
          </cell>
          <cell r="E482">
            <v>867000</v>
          </cell>
          <cell r="F482">
            <v>867000</v>
          </cell>
          <cell r="G482">
            <v>867000</v>
          </cell>
          <cell r="I482">
            <v>867000</v>
          </cell>
          <cell r="J482">
            <v>867000</v>
          </cell>
          <cell r="K482">
            <v>867000</v>
          </cell>
          <cell r="L482">
            <v>867000</v>
          </cell>
          <cell r="M482">
            <v>867000</v>
          </cell>
          <cell r="N482">
            <v>867000</v>
          </cell>
          <cell r="O482">
            <v>867000</v>
          </cell>
        </row>
        <row r="483">
          <cell r="D483">
            <v>1297000</v>
          </cell>
          <cell r="E483">
            <v>1297000</v>
          </cell>
          <cell r="F483">
            <v>1297000</v>
          </cell>
          <cell r="G483">
            <v>1297000</v>
          </cell>
          <cell r="I483">
            <v>1297000</v>
          </cell>
          <cell r="J483">
            <v>1297000</v>
          </cell>
          <cell r="K483">
            <v>1297000</v>
          </cell>
          <cell r="L483">
            <v>1297000</v>
          </cell>
          <cell r="M483">
            <v>1297000</v>
          </cell>
          <cell r="N483">
            <v>1297000</v>
          </cell>
          <cell r="O483">
            <v>1297000</v>
          </cell>
        </row>
        <row r="484">
          <cell r="D484">
            <v>948000</v>
          </cell>
          <cell r="E484">
            <v>948000</v>
          </cell>
          <cell r="F484">
            <v>948000</v>
          </cell>
          <cell r="G484">
            <v>948000</v>
          </cell>
          <cell r="I484">
            <v>948000</v>
          </cell>
          <cell r="J484">
            <v>948000</v>
          </cell>
          <cell r="K484">
            <v>948000</v>
          </cell>
          <cell r="L484">
            <v>948000</v>
          </cell>
          <cell r="M484">
            <v>948000</v>
          </cell>
          <cell r="N484">
            <v>948000</v>
          </cell>
          <cell r="O484">
            <v>948000</v>
          </cell>
        </row>
        <row r="485">
          <cell r="D485">
            <v>1164000</v>
          </cell>
          <cell r="E485">
            <v>1164000</v>
          </cell>
          <cell r="F485">
            <v>1164000</v>
          </cell>
          <cell r="G485">
            <v>1164000</v>
          </cell>
          <cell r="I485">
            <v>1164000</v>
          </cell>
          <cell r="J485">
            <v>1164000</v>
          </cell>
          <cell r="K485">
            <v>1164000</v>
          </cell>
          <cell r="L485">
            <v>1164000</v>
          </cell>
          <cell r="M485">
            <v>1164000</v>
          </cell>
          <cell r="N485">
            <v>1164000</v>
          </cell>
          <cell r="O485">
            <v>1164000</v>
          </cell>
        </row>
        <row r="486">
          <cell r="D486">
            <v>999000</v>
          </cell>
          <cell r="E486">
            <v>999000</v>
          </cell>
          <cell r="F486">
            <v>999000</v>
          </cell>
          <cell r="G486">
            <v>999000</v>
          </cell>
          <cell r="I486">
            <v>999000</v>
          </cell>
          <cell r="J486">
            <v>999000</v>
          </cell>
          <cell r="K486">
            <v>999000</v>
          </cell>
          <cell r="L486">
            <v>999000</v>
          </cell>
          <cell r="M486">
            <v>999000</v>
          </cell>
          <cell r="N486">
            <v>999000</v>
          </cell>
          <cell r="O486">
            <v>999000</v>
          </cell>
        </row>
        <row r="487">
          <cell r="D487">
            <v>948000</v>
          </cell>
          <cell r="E487">
            <v>948000</v>
          </cell>
          <cell r="F487">
            <v>948000</v>
          </cell>
          <cell r="G487">
            <v>948000</v>
          </cell>
          <cell r="I487">
            <v>948000</v>
          </cell>
          <cell r="J487">
            <v>948000</v>
          </cell>
          <cell r="K487">
            <v>948000</v>
          </cell>
          <cell r="L487">
            <v>948000</v>
          </cell>
          <cell r="M487">
            <v>948000</v>
          </cell>
          <cell r="N487">
            <v>948000</v>
          </cell>
          <cell r="O487">
            <v>948000</v>
          </cell>
        </row>
        <row r="488">
          <cell r="D488">
            <v>948000</v>
          </cell>
          <cell r="E488">
            <v>948000</v>
          </cell>
          <cell r="F488">
            <v>948000</v>
          </cell>
          <cell r="G488">
            <v>948000</v>
          </cell>
          <cell r="I488">
            <v>948000</v>
          </cell>
          <cell r="J488">
            <v>948000</v>
          </cell>
          <cell r="K488">
            <v>948000</v>
          </cell>
          <cell r="L488">
            <v>948000</v>
          </cell>
          <cell r="M488">
            <v>948000</v>
          </cell>
          <cell r="N488">
            <v>948000</v>
          </cell>
          <cell r="O488">
            <v>948000</v>
          </cell>
        </row>
        <row r="489">
          <cell r="D489">
            <v>948000</v>
          </cell>
          <cell r="E489">
            <v>948000</v>
          </cell>
          <cell r="F489">
            <v>948000</v>
          </cell>
          <cell r="G489">
            <v>948000</v>
          </cell>
          <cell r="I489">
            <v>948000</v>
          </cell>
          <cell r="J489">
            <v>948000</v>
          </cell>
          <cell r="K489">
            <v>948000</v>
          </cell>
          <cell r="L489">
            <v>948000</v>
          </cell>
          <cell r="M489">
            <v>948000</v>
          </cell>
          <cell r="N489">
            <v>948000</v>
          </cell>
          <cell r="O489">
            <v>948000</v>
          </cell>
        </row>
        <row r="490">
          <cell r="D490">
            <v>500000</v>
          </cell>
          <cell r="E490">
            <v>500000</v>
          </cell>
          <cell r="F490">
            <v>500000</v>
          </cell>
          <cell r="G490">
            <v>500000</v>
          </cell>
          <cell r="I490">
            <v>500000</v>
          </cell>
          <cell r="J490">
            <v>500000</v>
          </cell>
          <cell r="K490">
            <v>500000</v>
          </cell>
          <cell r="L490">
            <v>500000</v>
          </cell>
          <cell r="M490">
            <v>500000</v>
          </cell>
          <cell r="N490">
            <v>500000</v>
          </cell>
          <cell r="O490">
            <v>500000</v>
          </cell>
        </row>
        <row r="491">
          <cell r="D491">
            <v>4006000</v>
          </cell>
          <cell r="E491">
            <v>4006000</v>
          </cell>
          <cell r="F491">
            <v>4006000</v>
          </cell>
          <cell r="G491">
            <v>4006000</v>
          </cell>
          <cell r="I491">
            <v>4006000</v>
          </cell>
          <cell r="J491">
            <v>4006000</v>
          </cell>
          <cell r="K491">
            <v>4006000</v>
          </cell>
          <cell r="L491">
            <v>4006000</v>
          </cell>
          <cell r="M491">
            <v>4006000</v>
          </cell>
          <cell r="N491">
            <v>4006000</v>
          </cell>
          <cell r="O491">
            <v>4006000</v>
          </cell>
        </row>
        <row r="492">
          <cell r="D492">
            <v>2776000</v>
          </cell>
          <cell r="E492">
            <v>2776000</v>
          </cell>
          <cell r="F492">
            <v>2776000</v>
          </cell>
          <cell r="G492">
            <v>2776000</v>
          </cell>
          <cell r="I492">
            <v>2776000</v>
          </cell>
          <cell r="J492">
            <v>2776000</v>
          </cell>
          <cell r="K492">
            <v>2776000</v>
          </cell>
          <cell r="L492">
            <v>2776000</v>
          </cell>
          <cell r="M492">
            <v>2776000</v>
          </cell>
          <cell r="N492">
            <v>2776000</v>
          </cell>
          <cell r="O492">
            <v>2776000</v>
          </cell>
        </row>
        <row r="493">
          <cell r="D493">
            <v>852000</v>
          </cell>
          <cell r="E493">
            <v>852000</v>
          </cell>
          <cell r="F493">
            <v>852000</v>
          </cell>
          <cell r="G493">
            <v>852000</v>
          </cell>
          <cell r="I493">
            <v>852000</v>
          </cell>
          <cell r="J493">
            <v>852000</v>
          </cell>
          <cell r="K493">
            <v>852000</v>
          </cell>
          <cell r="L493">
            <v>852000</v>
          </cell>
          <cell r="M493">
            <v>852000</v>
          </cell>
          <cell r="N493">
            <v>852000</v>
          </cell>
          <cell r="O493">
            <v>852000</v>
          </cell>
        </row>
        <row r="494">
          <cell r="D494">
            <v>506000</v>
          </cell>
          <cell r="E494">
            <v>506000</v>
          </cell>
          <cell r="F494">
            <v>506000</v>
          </cell>
          <cell r="G494">
            <v>506000</v>
          </cell>
          <cell r="I494">
            <v>506000</v>
          </cell>
          <cell r="J494">
            <v>506000</v>
          </cell>
          <cell r="K494">
            <v>506000</v>
          </cell>
          <cell r="L494">
            <v>506000</v>
          </cell>
          <cell r="M494">
            <v>506000</v>
          </cell>
          <cell r="N494">
            <v>506000</v>
          </cell>
          <cell r="O494">
            <v>506000</v>
          </cell>
        </row>
        <row r="495">
          <cell r="D495">
            <v>365000</v>
          </cell>
          <cell r="E495">
            <v>365000</v>
          </cell>
          <cell r="F495">
            <v>365000</v>
          </cell>
          <cell r="G495">
            <v>365000</v>
          </cell>
          <cell r="I495">
            <v>365000</v>
          </cell>
          <cell r="J495">
            <v>365000</v>
          </cell>
          <cell r="K495">
            <v>365000</v>
          </cell>
          <cell r="L495">
            <v>365000</v>
          </cell>
          <cell r="M495">
            <v>365000</v>
          </cell>
          <cell r="N495">
            <v>365000</v>
          </cell>
          <cell r="O495">
            <v>365000</v>
          </cell>
        </row>
        <row r="496">
          <cell r="D496">
            <v>1020000</v>
          </cell>
          <cell r="E496">
            <v>1020000</v>
          </cell>
          <cell r="F496">
            <v>1020000</v>
          </cell>
          <cell r="G496">
            <v>1020000</v>
          </cell>
          <cell r="I496">
            <v>1020000</v>
          </cell>
          <cell r="J496">
            <v>1020000</v>
          </cell>
          <cell r="K496">
            <v>1020000</v>
          </cell>
          <cell r="L496">
            <v>1020000</v>
          </cell>
          <cell r="M496">
            <v>1020000</v>
          </cell>
          <cell r="N496">
            <v>1020000</v>
          </cell>
          <cell r="O496">
            <v>1020000</v>
          </cell>
        </row>
        <row r="497">
          <cell r="D497">
            <v>2136000</v>
          </cell>
          <cell r="E497">
            <v>2136000</v>
          </cell>
          <cell r="F497">
            <v>2136000</v>
          </cell>
          <cell r="G497">
            <v>2136000</v>
          </cell>
          <cell r="I497">
            <v>2136000</v>
          </cell>
          <cell r="J497">
            <v>2136000</v>
          </cell>
          <cell r="K497">
            <v>2136000</v>
          </cell>
          <cell r="L497">
            <v>2136000</v>
          </cell>
          <cell r="M497">
            <v>2136000</v>
          </cell>
          <cell r="N497">
            <v>2136000</v>
          </cell>
          <cell r="O497">
            <v>2136000</v>
          </cell>
        </row>
        <row r="498">
          <cell r="D498">
            <v>528000</v>
          </cell>
          <cell r="E498">
            <v>528000</v>
          </cell>
          <cell r="F498">
            <v>528000</v>
          </cell>
          <cell r="G498">
            <v>528000</v>
          </cell>
          <cell r="I498">
            <v>528000</v>
          </cell>
          <cell r="J498">
            <v>528000</v>
          </cell>
          <cell r="K498">
            <v>528000</v>
          </cell>
          <cell r="L498">
            <v>528000</v>
          </cell>
          <cell r="M498">
            <v>528000</v>
          </cell>
          <cell r="N498">
            <v>528000</v>
          </cell>
          <cell r="O498">
            <v>528000</v>
          </cell>
        </row>
        <row r="499">
          <cell r="D499">
            <v>868000</v>
          </cell>
          <cell r="E499">
            <v>868000</v>
          </cell>
          <cell r="F499">
            <v>868000</v>
          </cell>
          <cell r="G499">
            <v>868000</v>
          </cell>
          <cell r="I499">
            <v>868000</v>
          </cell>
          <cell r="J499">
            <v>868000</v>
          </cell>
          <cell r="K499">
            <v>868000</v>
          </cell>
          <cell r="L499">
            <v>868000</v>
          </cell>
          <cell r="M499">
            <v>868000</v>
          </cell>
          <cell r="N499">
            <v>868000</v>
          </cell>
          <cell r="O499">
            <v>868000</v>
          </cell>
        </row>
        <row r="500">
          <cell r="D500">
            <v>430000</v>
          </cell>
          <cell r="E500">
            <v>430000</v>
          </cell>
          <cell r="F500">
            <v>430000</v>
          </cell>
          <cell r="G500">
            <v>430000</v>
          </cell>
          <cell r="I500">
            <v>430000</v>
          </cell>
          <cell r="J500">
            <v>430000</v>
          </cell>
          <cell r="K500">
            <v>430000</v>
          </cell>
          <cell r="L500">
            <v>430000</v>
          </cell>
          <cell r="M500">
            <v>430000</v>
          </cell>
          <cell r="N500">
            <v>430000</v>
          </cell>
          <cell r="O500">
            <v>430000</v>
          </cell>
        </row>
        <row r="501">
          <cell r="D501">
            <v>795000</v>
          </cell>
          <cell r="E501">
            <v>795000</v>
          </cell>
          <cell r="F501">
            <v>795000</v>
          </cell>
          <cell r="G501">
            <v>795000</v>
          </cell>
          <cell r="I501">
            <v>795000</v>
          </cell>
          <cell r="J501">
            <v>795000</v>
          </cell>
          <cell r="K501">
            <v>795000</v>
          </cell>
          <cell r="L501">
            <v>795000</v>
          </cell>
          <cell r="M501">
            <v>795000</v>
          </cell>
          <cell r="N501">
            <v>795000</v>
          </cell>
          <cell r="O501">
            <v>795000</v>
          </cell>
        </row>
        <row r="502">
          <cell r="D502">
            <v>476000</v>
          </cell>
          <cell r="E502">
            <v>476000</v>
          </cell>
          <cell r="F502">
            <v>476000</v>
          </cell>
          <cell r="G502">
            <v>476000</v>
          </cell>
          <cell r="I502">
            <v>476000</v>
          </cell>
          <cell r="J502">
            <v>476000</v>
          </cell>
          <cell r="K502">
            <v>476000</v>
          </cell>
          <cell r="L502">
            <v>476000</v>
          </cell>
          <cell r="M502">
            <v>476000</v>
          </cell>
          <cell r="N502">
            <v>476000</v>
          </cell>
          <cell r="O502">
            <v>476000</v>
          </cell>
        </row>
        <row r="503">
          <cell r="D503">
            <v>1479000</v>
          </cell>
          <cell r="E503">
            <v>1479000</v>
          </cell>
          <cell r="F503">
            <v>1479000</v>
          </cell>
          <cell r="G503">
            <v>1479000</v>
          </cell>
          <cell r="I503">
            <v>1479000</v>
          </cell>
          <cell r="J503">
            <v>1479000</v>
          </cell>
          <cell r="K503">
            <v>1479000</v>
          </cell>
          <cell r="L503">
            <v>1479000</v>
          </cell>
          <cell r="M503">
            <v>1479000</v>
          </cell>
          <cell r="N503">
            <v>1479000</v>
          </cell>
          <cell r="O503">
            <v>1479000</v>
          </cell>
        </row>
        <row r="504">
          <cell r="D504">
            <v>750000</v>
          </cell>
          <cell r="E504">
            <v>750000</v>
          </cell>
          <cell r="F504">
            <v>750000</v>
          </cell>
          <cell r="G504">
            <v>750000</v>
          </cell>
          <cell r="I504">
            <v>750000</v>
          </cell>
          <cell r="J504">
            <v>750000</v>
          </cell>
          <cell r="K504">
            <v>750000</v>
          </cell>
          <cell r="L504">
            <v>750000</v>
          </cell>
          <cell r="M504">
            <v>750000</v>
          </cell>
          <cell r="N504">
            <v>750000</v>
          </cell>
          <cell r="O504">
            <v>750000</v>
          </cell>
        </row>
        <row r="505">
          <cell r="D505">
            <v>392000</v>
          </cell>
          <cell r="E505">
            <v>392000</v>
          </cell>
          <cell r="F505">
            <v>392000</v>
          </cell>
          <cell r="G505">
            <v>392000</v>
          </cell>
          <cell r="I505">
            <v>392000</v>
          </cell>
          <cell r="J505">
            <v>392000</v>
          </cell>
          <cell r="K505">
            <v>392000</v>
          </cell>
          <cell r="L505">
            <v>392000</v>
          </cell>
          <cell r="M505">
            <v>392000</v>
          </cell>
          <cell r="N505">
            <v>392000</v>
          </cell>
          <cell r="O505">
            <v>392000</v>
          </cell>
        </row>
        <row r="506">
          <cell r="D506">
            <v>340000</v>
          </cell>
          <cell r="E506">
            <v>340000</v>
          </cell>
          <cell r="F506">
            <v>340000</v>
          </cell>
          <cell r="G506">
            <v>340000</v>
          </cell>
          <cell r="I506">
            <v>340000</v>
          </cell>
          <cell r="J506">
            <v>340000</v>
          </cell>
          <cell r="K506">
            <v>340000</v>
          </cell>
          <cell r="L506">
            <v>340000</v>
          </cell>
          <cell r="M506">
            <v>340000</v>
          </cell>
          <cell r="N506">
            <v>340000</v>
          </cell>
          <cell r="O506">
            <v>340000</v>
          </cell>
        </row>
        <row r="507">
          <cell r="D507">
            <v>1241000</v>
          </cell>
          <cell r="E507">
            <v>1241000</v>
          </cell>
          <cell r="F507">
            <v>1241000</v>
          </cell>
          <cell r="G507">
            <v>1241000</v>
          </cell>
          <cell r="I507">
            <v>1241000</v>
          </cell>
          <cell r="J507">
            <v>1241000</v>
          </cell>
          <cell r="K507">
            <v>1241000</v>
          </cell>
          <cell r="L507">
            <v>1241000</v>
          </cell>
          <cell r="M507">
            <v>1241000</v>
          </cell>
          <cell r="N507">
            <v>1241000</v>
          </cell>
          <cell r="O507">
            <v>1241000</v>
          </cell>
        </row>
        <row r="508">
          <cell r="D508">
            <v>4950000</v>
          </cell>
          <cell r="E508">
            <v>4950000</v>
          </cell>
          <cell r="F508">
            <v>4950000</v>
          </cell>
          <cell r="G508">
            <v>4950000</v>
          </cell>
          <cell r="I508">
            <v>4950000</v>
          </cell>
          <cell r="J508">
            <v>4950000</v>
          </cell>
          <cell r="K508">
            <v>4950000</v>
          </cell>
          <cell r="L508">
            <v>4950000</v>
          </cell>
          <cell r="M508">
            <v>4950000</v>
          </cell>
          <cell r="N508">
            <v>4950000</v>
          </cell>
          <cell r="O508">
            <v>4950000</v>
          </cell>
        </row>
        <row r="509">
          <cell r="D509">
            <v>252000</v>
          </cell>
          <cell r="E509">
            <v>252000</v>
          </cell>
          <cell r="F509">
            <v>252000</v>
          </cell>
          <cell r="G509">
            <v>252000</v>
          </cell>
          <cell r="I509">
            <v>252000</v>
          </cell>
          <cell r="J509">
            <v>252000</v>
          </cell>
          <cell r="K509">
            <v>252000</v>
          </cell>
          <cell r="L509">
            <v>252000</v>
          </cell>
          <cell r="M509">
            <v>252000</v>
          </cell>
          <cell r="N509">
            <v>252000</v>
          </cell>
          <cell r="O509">
            <v>252000</v>
          </cell>
        </row>
        <row r="510">
          <cell r="D510">
            <v>167000</v>
          </cell>
          <cell r="E510">
            <v>167000</v>
          </cell>
          <cell r="F510">
            <v>167000</v>
          </cell>
          <cell r="G510">
            <v>167000</v>
          </cell>
          <cell r="I510">
            <v>167000</v>
          </cell>
          <cell r="J510">
            <v>167000</v>
          </cell>
          <cell r="K510">
            <v>167000</v>
          </cell>
          <cell r="L510">
            <v>167000</v>
          </cell>
          <cell r="M510">
            <v>167000</v>
          </cell>
          <cell r="N510">
            <v>167000</v>
          </cell>
          <cell r="O510">
            <v>167000</v>
          </cell>
        </row>
        <row r="511">
          <cell r="D511">
            <v>167000</v>
          </cell>
          <cell r="E511">
            <v>167000</v>
          </cell>
          <cell r="F511">
            <v>167000</v>
          </cell>
          <cell r="G511">
            <v>167000</v>
          </cell>
          <cell r="I511">
            <v>167000</v>
          </cell>
          <cell r="J511">
            <v>167000</v>
          </cell>
          <cell r="K511">
            <v>167000</v>
          </cell>
          <cell r="L511">
            <v>167000</v>
          </cell>
          <cell r="M511">
            <v>167000</v>
          </cell>
          <cell r="N511">
            <v>167000</v>
          </cell>
          <cell r="O511">
            <v>167000</v>
          </cell>
        </row>
        <row r="512">
          <cell r="D512">
            <v>167000</v>
          </cell>
          <cell r="E512">
            <v>167000</v>
          </cell>
          <cell r="F512">
            <v>167000</v>
          </cell>
          <cell r="G512">
            <v>167000</v>
          </cell>
          <cell r="I512">
            <v>167000</v>
          </cell>
          <cell r="J512">
            <v>167000</v>
          </cell>
          <cell r="K512">
            <v>167000</v>
          </cell>
          <cell r="L512">
            <v>167000</v>
          </cell>
          <cell r="M512">
            <v>167000</v>
          </cell>
          <cell r="N512">
            <v>167000</v>
          </cell>
          <cell r="O512">
            <v>167000</v>
          </cell>
        </row>
        <row r="513">
          <cell r="D513">
            <v>369000</v>
          </cell>
          <cell r="E513">
            <v>369000</v>
          </cell>
          <cell r="F513">
            <v>369000</v>
          </cell>
          <cell r="G513">
            <v>369000</v>
          </cell>
          <cell r="I513">
            <v>369000</v>
          </cell>
          <cell r="J513">
            <v>369000</v>
          </cell>
          <cell r="K513">
            <v>369000</v>
          </cell>
          <cell r="L513">
            <v>369000</v>
          </cell>
          <cell r="M513">
            <v>369000</v>
          </cell>
          <cell r="N513">
            <v>369000</v>
          </cell>
          <cell r="O513">
            <v>369000</v>
          </cell>
        </row>
        <row r="514">
          <cell r="D514">
            <v>125000</v>
          </cell>
          <cell r="E514">
            <v>125000</v>
          </cell>
          <cell r="F514">
            <v>125000</v>
          </cell>
          <cell r="G514">
            <v>125000</v>
          </cell>
          <cell r="I514">
            <v>125000</v>
          </cell>
          <cell r="J514">
            <v>125000</v>
          </cell>
          <cell r="K514">
            <v>125000</v>
          </cell>
          <cell r="L514">
            <v>125000</v>
          </cell>
          <cell r="M514">
            <v>125000</v>
          </cell>
          <cell r="N514">
            <v>125000</v>
          </cell>
          <cell r="O514">
            <v>125000</v>
          </cell>
        </row>
        <row r="515">
          <cell r="D515">
            <v>167000</v>
          </cell>
          <cell r="E515">
            <v>167000</v>
          </cell>
          <cell r="F515">
            <v>167000</v>
          </cell>
          <cell r="G515">
            <v>167000</v>
          </cell>
          <cell r="I515">
            <v>167000</v>
          </cell>
          <cell r="J515">
            <v>167000</v>
          </cell>
          <cell r="K515">
            <v>167000</v>
          </cell>
          <cell r="L515">
            <v>167000</v>
          </cell>
          <cell r="M515">
            <v>167000</v>
          </cell>
          <cell r="N515">
            <v>167000</v>
          </cell>
          <cell r="O515">
            <v>167000</v>
          </cell>
        </row>
        <row r="516">
          <cell r="D516">
            <v>354000</v>
          </cell>
          <cell r="E516">
            <v>354000</v>
          </cell>
          <cell r="F516">
            <v>354000</v>
          </cell>
          <cell r="G516">
            <v>354000</v>
          </cell>
          <cell r="I516">
            <v>354000</v>
          </cell>
          <cell r="J516">
            <v>354000</v>
          </cell>
          <cell r="K516">
            <v>354000</v>
          </cell>
          <cell r="L516">
            <v>354000</v>
          </cell>
          <cell r="M516">
            <v>354000</v>
          </cell>
          <cell r="N516">
            <v>354000</v>
          </cell>
          <cell r="O516">
            <v>354000</v>
          </cell>
        </row>
        <row r="517">
          <cell r="D517">
            <v>167000</v>
          </cell>
          <cell r="E517">
            <v>167000</v>
          </cell>
          <cell r="F517">
            <v>167000</v>
          </cell>
          <cell r="G517">
            <v>167000</v>
          </cell>
          <cell r="I517">
            <v>167000</v>
          </cell>
          <cell r="J517">
            <v>167000</v>
          </cell>
          <cell r="K517">
            <v>167000</v>
          </cell>
          <cell r="L517">
            <v>167000</v>
          </cell>
          <cell r="M517">
            <v>167000</v>
          </cell>
          <cell r="N517">
            <v>167000</v>
          </cell>
          <cell r="O517">
            <v>167000</v>
          </cell>
        </row>
        <row r="518">
          <cell r="D518">
            <v>167000</v>
          </cell>
          <cell r="E518">
            <v>167000</v>
          </cell>
          <cell r="F518">
            <v>167000</v>
          </cell>
          <cell r="G518">
            <v>167000</v>
          </cell>
          <cell r="I518">
            <v>167000</v>
          </cell>
          <cell r="J518">
            <v>167000</v>
          </cell>
          <cell r="K518">
            <v>167000</v>
          </cell>
          <cell r="L518">
            <v>167000</v>
          </cell>
          <cell r="M518">
            <v>167000</v>
          </cell>
          <cell r="N518">
            <v>167000</v>
          </cell>
          <cell r="O518">
            <v>167000</v>
          </cell>
        </row>
        <row r="519">
          <cell r="D519">
            <v>125000</v>
          </cell>
          <cell r="E519">
            <v>125000</v>
          </cell>
          <cell r="F519">
            <v>125000</v>
          </cell>
          <cell r="G519">
            <v>125000</v>
          </cell>
          <cell r="I519">
            <v>125000</v>
          </cell>
          <cell r="J519">
            <v>125000</v>
          </cell>
          <cell r="K519">
            <v>125000</v>
          </cell>
          <cell r="L519">
            <v>125000</v>
          </cell>
          <cell r="M519">
            <v>125000</v>
          </cell>
          <cell r="N519">
            <v>125000</v>
          </cell>
          <cell r="O519">
            <v>125000</v>
          </cell>
        </row>
        <row r="520">
          <cell r="D520">
            <v>167000</v>
          </cell>
          <cell r="E520">
            <v>167000</v>
          </cell>
          <cell r="F520">
            <v>167000</v>
          </cell>
          <cell r="G520">
            <v>167000</v>
          </cell>
          <cell r="I520">
            <v>167000</v>
          </cell>
          <cell r="J520">
            <v>167000</v>
          </cell>
          <cell r="K520">
            <v>167000</v>
          </cell>
          <cell r="L520">
            <v>167000</v>
          </cell>
          <cell r="M520">
            <v>167000</v>
          </cell>
          <cell r="N520">
            <v>167000</v>
          </cell>
          <cell r="O520">
            <v>167000</v>
          </cell>
        </row>
        <row r="521">
          <cell r="D521">
            <v>125000</v>
          </cell>
          <cell r="E521">
            <v>125000</v>
          </cell>
          <cell r="F521">
            <v>125000</v>
          </cell>
          <cell r="G521">
            <v>125000</v>
          </cell>
          <cell r="I521">
            <v>125000</v>
          </cell>
          <cell r="J521">
            <v>125000</v>
          </cell>
          <cell r="K521">
            <v>125000</v>
          </cell>
          <cell r="L521">
            <v>125000</v>
          </cell>
          <cell r="M521">
            <v>125000</v>
          </cell>
          <cell r="N521">
            <v>125000</v>
          </cell>
          <cell r="O521">
            <v>125000</v>
          </cell>
        </row>
        <row r="522">
          <cell r="D522">
            <v>167000</v>
          </cell>
          <cell r="E522">
            <v>167000</v>
          </cell>
          <cell r="F522">
            <v>167000</v>
          </cell>
          <cell r="G522">
            <v>167000</v>
          </cell>
          <cell r="I522">
            <v>167000</v>
          </cell>
          <cell r="J522">
            <v>167000</v>
          </cell>
          <cell r="K522">
            <v>167000</v>
          </cell>
          <cell r="L522">
            <v>167000</v>
          </cell>
          <cell r="M522">
            <v>167000</v>
          </cell>
          <cell r="N522">
            <v>167000</v>
          </cell>
          <cell r="O522">
            <v>167000</v>
          </cell>
        </row>
        <row r="523">
          <cell r="D523">
            <v>167000</v>
          </cell>
          <cell r="E523">
            <v>167000</v>
          </cell>
          <cell r="F523">
            <v>167000</v>
          </cell>
          <cell r="G523">
            <v>167000</v>
          </cell>
          <cell r="I523">
            <v>167000</v>
          </cell>
          <cell r="J523">
            <v>167000</v>
          </cell>
          <cell r="K523">
            <v>167000</v>
          </cell>
          <cell r="L523">
            <v>167000</v>
          </cell>
          <cell r="M523">
            <v>167000</v>
          </cell>
          <cell r="N523">
            <v>167000</v>
          </cell>
          <cell r="O523">
            <v>167000</v>
          </cell>
        </row>
        <row r="524">
          <cell r="D524">
            <v>125000</v>
          </cell>
          <cell r="E524">
            <v>125000</v>
          </cell>
          <cell r="F524">
            <v>125000</v>
          </cell>
          <cell r="G524">
            <v>125000</v>
          </cell>
          <cell r="I524">
            <v>125000</v>
          </cell>
          <cell r="J524">
            <v>125000</v>
          </cell>
          <cell r="K524">
            <v>125000</v>
          </cell>
          <cell r="L524">
            <v>125000</v>
          </cell>
          <cell r="M524">
            <v>125000</v>
          </cell>
          <cell r="N524">
            <v>125000</v>
          </cell>
          <cell r="O524">
            <v>125000</v>
          </cell>
        </row>
        <row r="525">
          <cell r="D525">
            <v>125000</v>
          </cell>
          <cell r="E525">
            <v>125000</v>
          </cell>
          <cell r="F525">
            <v>125000</v>
          </cell>
          <cell r="G525">
            <v>125000</v>
          </cell>
          <cell r="I525">
            <v>125000</v>
          </cell>
          <cell r="J525">
            <v>125000</v>
          </cell>
          <cell r="K525">
            <v>125000</v>
          </cell>
          <cell r="L525">
            <v>125000</v>
          </cell>
          <cell r="M525">
            <v>125000</v>
          </cell>
          <cell r="N525">
            <v>125000</v>
          </cell>
          <cell r="O525">
            <v>125000</v>
          </cell>
        </row>
        <row r="526">
          <cell r="D526">
            <v>167000</v>
          </cell>
          <cell r="E526">
            <v>167000</v>
          </cell>
          <cell r="F526">
            <v>167000</v>
          </cell>
          <cell r="G526">
            <v>167000</v>
          </cell>
          <cell r="I526">
            <v>167000</v>
          </cell>
          <cell r="J526">
            <v>167000</v>
          </cell>
          <cell r="K526">
            <v>167000</v>
          </cell>
          <cell r="L526">
            <v>167000</v>
          </cell>
          <cell r="M526">
            <v>167000</v>
          </cell>
          <cell r="N526">
            <v>167000</v>
          </cell>
          <cell r="O526">
            <v>167000</v>
          </cell>
        </row>
        <row r="527">
          <cell r="D527">
            <v>167000</v>
          </cell>
          <cell r="E527">
            <v>167000</v>
          </cell>
          <cell r="F527">
            <v>167000</v>
          </cell>
          <cell r="G527">
            <v>167000</v>
          </cell>
          <cell r="I527">
            <v>167000</v>
          </cell>
          <cell r="J527">
            <v>167000</v>
          </cell>
          <cell r="K527">
            <v>167000</v>
          </cell>
          <cell r="L527">
            <v>167000</v>
          </cell>
          <cell r="M527">
            <v>167000</v>
          </cell>
          <cell r="N527">
            <v>167000</v>
          </cell>
          <cell r="O527">
            <v>167000</v>
          </cell>
        </row>
        <row r="528">
          <cell r="D528">
            <v>125000</v>
          </cell>
          <cell r="E528">
            <v>125000</v>
          </cell>
          <cell r="F528">
            <v>125000</v>
          </cell>
          <cell r="G528">
            <v>125000</v>
          </cell>
          <cell r="I528">
            <v>125000</v>
          </cell>
          <cell r="J528">
            <v>125000</v>
          </cell>
          <cell r="K528">
            <v>125000</v>
          </cell>
          <cell r="L528">
            <v>125000</v>
          </cell>
          <cell r="M528">
            <v>125000</v>
          </cell>
          <cell r="N528">
            <v>125000</v>
          </cell>
          <cell r="O528">
            <v>125000</v>
          </cell>
        </row>
        <row r="529">
          <cell r="D529">
            <v>125000</v>
          </cell>
          <cell r="E529">
            <v>125000</v>
          </cell>
          <cell r="F529">
            <v>125000</v>
          </cell>
          <cell r="G529">
            <v>250000</v>
          </cell>
          <cell r="I529">
            <v>250000</v>
          </cell>
          <cell r="J529">
            <v>250000</v>
          </cell>
          <cell r="K529">
            <v>250000</v>
          </cell>
          <cell r="L529">
            <v>250000</v>
          </cell>
          <cell r="M529">
            <v>250000</v>
          </cell>
          <cell r="N529">
            <v>250000</v>
          </cell>
          <cell r="O529">
            <v>250000</v>
          </cell>
        </row>
        <row r="530">
          <cell r="D530">
            <v>125000</v>
          </cell>
          <cell r="E530">
            <v>125000</v>
          </cell>
          <cell r="F530">
            <v>125000</v>
          </cell>
          <cell r="G530">
            <v>125000</v>
          </cell>
          <cell r="I530">
            <v>125000</v>
          </cell>
          <cell r="J530">
            <v>125000</v>
          </cell>
          <cell r="K530">
            <v>125000</v>
          </cell>
          <cell r="L530">
            <v>125000</v>
          </cell>
          <cell r="M530">
            <v>125000</v>
          </cell>
          <cell r="N530">
            <v>125000</v>
          </cell>
          <cell r="O530">
            <v>125000</v>
          </cell>
        </row>
        <row r="531">
          <cell r="D531">
            <v>167000</v>
          </cell>
          <cell r="E531">
            <v>167000</v>
          </cell>
          <cell r="F531">
            <v>167000</v>
          </cell>
          <cell r="G531">
            <v>167000</v>
          </cell>
          <cell r="I531">
            <v>167000</v>
          </cell>
          <cell r="J531">
            <v>167000</v>
          </cell>
          <cell r="K531">
            <v>167000</v>
          </cell>
          <cell r="L531">
            <v>167000</v>
          </cell>
          <cell r="M531">
            <v>167000</v>
          </cell>
          <cell r="N531">
            <v>167000</v>
          </cell>
          <cell r="O531">
            <v>167000</v>
          </cell>
        </row>
        <row r="532">
          <cell r="D532">
            <v>125000</v>
          </cell>
          <cell r="E532">
            <v>125000</v>
          </cell>
          <cell r="F532">
            <v>125000</v>
          </cell>
          <cell r="G532">
            <v>125000</v>
          </cell>
          <cell r="I532">
            <v>125000</v>
          </cell>
          <cell r="J532">
            <v>125000</v>
          </cell>
          <cell r="K532">
            <v>125000</v>
          </cell>
          <cell r="L532">
            <v>125000</v>
          </cell>
          <cell r="M532">
            <v>125000</v>
          </cell>
          <cell r="N532">
            <v>125000</v>
          </cell>
          <cell r="O532">
            <v>125000</v>
          </cell>
        </row>
        <row r="533">
          <cell r="D533">
            <v>125000</v>
          </cell>
          <cell r="E533">
            <v>125000</v>
          </cell>
          <cell r="F533">
            <v>125000</v>
          </cell>
          <cell r="G533">
            <v>125000</v>
          </cell>
          <cell r="I533">
            <v>125000</v>
          </cell>
          <cell r="J533">
            <v>125000</v>
          </cell>
          <cell r="K533">
            <v>125000</v>
          </cell>
          <cell r="L533">
            <v>125000</v>
          </cell>
          <cell r="M533">
            <v>125000</v>
          </cell>
          <cell r="N533">
            <v>125000</v>
          </cell>
          <cell r="O533">
            <v>125000</v>
          </cell>
        </row>
        <row r="534">
          <cell r="D534">
            <v>7380340.0000000009</v>
          </cell>
          <cell r="E534">
            <v>7380340.0000000009</v>
          </cell>
          <cell r="F534">
            <v>7380340.0000000009</v>
          </cell>
          <cell r="G534">
            <v>7380340.0000000009</v>
          </cell>
          <cell r="I534">
            <v>7380340.0000000009</v>
          </cell>
          <cell r="J534">
            <v>7380340.0000000009</v>
          </cell>
          <cell r="K534">
            <v>7380340.0000000009</v>
          </cell>
          <cell r="L534">
            <v>7380340.0000000009</v>
          </cell>
          <cell r="M534">
            <v>7380340</v>
          </cell>
          <cell r="N534">
            <v>7380340</v>
          </cell>
          <cell r="O534">
            <v>7380340</v>
          </cell>
        </row>
        <row r="535">
          <cell r="D535">
            <v>8232011.6666666679</v>
          </cell>
          <cell r="E535">
            <v>8232011.6666666679</v>
          </cell>
          <cell r="F535">
            <v>8232011.6666666679</v>
          </cell>
          <cell r="G535">
            <v>8232011.6666666679</v>
          </cell>
          <cell r="I535">
            <v>8232011.6666666679</v>
          </cell>
          <cell r="J535">
            <v>8232011.6666666679</v>
          </cell>
          <cell r="K535">
            <v>8232011.6666666679</v>
          </cell>
          <cell r="L535">
            <v>8232011.6666666679</v>
          </cell>
          <cell r="M535">
            <v>8232011.6666666698</v>
          </cell>
          <cell r="N535">
            <v>8232011.6666666698</v>
          </cell>
          <cell r="O535">
            <v>8232011.6666666698</v>
          </cell>
        </row>
        <row r="536">
          <cell r="D536">
            <v>8172000</v>
          </cell>
          <cell r="E536">
            <v>8172000</v>
          </cell>
          <cell r="F536">
            <v>8172000</v>
          </cell>
          <cell r="G536">
            <v>8172000</v>
          </cell>
          <cell r="I536">
            <v>8172000</v>
          </cell>
          <cell r="J536">
            <v>8172000</v>
          </cell>
          <cell r="K536">
            <v>8172000</v>
          </cell>
          <cell r="L536">
            <v>8172000</v>
          </cell>
          <cell r="M536">
            <v>8172000</v>
          </cell>
          <cell r="N536">
            <v>8172000</v>
          </cell>
          <cell r="O536">
            <v>8172000</v>
          </cell>
        </row>
        <row r="537">
          <cell r="D537">
            <v>28374800</v>
          </cell>
          <cell r="E537">
            <v>28374800</v>
          </cell>
          <cell r="F537">
            <v>28374800</v>
          </cell>
          <cell r="G537">
            <v>28374800</v>
          </cell>
          <cell r="I537">
            <v>28374800</v>
          </cell>
          <cell r="J537">
            <v>28374800</v>
          </cell>
          <cell r="K537">
            <v>28374800</v>
          </cell>
          <cell r="L537">
            <v>28374800</v>
          </cell>
          <cell r="M537">
            <v>28374800</v>
          </cell>
          <cell r="N537">
            <v>28374800</v>
          </cell>
          <cell r="O537">
            <v>28374800</v>
          </cell>
        </row>
        <row r="538">
          <cell r="D538">
            <v>6994000</v>
          </cell>
          <cell r="E538">
            <v>6994000</v>
          </cell>
          <cell r="F538">
            <v>6994000</v>
          </cell>
          <cell r="G538">
            <v>6994000</v>
          </cell>
          <cell r="I538">
            <v>6994000</v>
          </cell>
          <cell r="J538">
            <v>6994000</v>
          </cell>
          <cell r="K538">
            <v>6994000</v>
          </cell>
          <cell r="L538">
            <v>6994000</v>
          </cell>
          <cell r="M538">
            <v>6994000</v>
          </cell>
          <cell r="N538">
            <v>6994000</v>
          </cell>
          <cell r="O538">
            <v>6994000</v>
          </cell>
        </row>
        <row r="539">
          <cell r="D539">
            <v>11394000</v>
          </cell>
          <cell r="E539">
            <v>12349000</v>
          </cell>
          <cell r="F539">
            <v>12349000</v>
          </cell>
          <cell r="G539">
            <v>12349000</v>
          </cell>
          <cell r="I539">
            <v>12349000</v>
          </cell>
          <cell r="J539">
            <v>12349000</v>
          </cell>
          <cell r="K539">
            <v>12349000</v>
          </cell>
          <cell r="L539">
            <v>12349000</v>
          </cell>
          <cell r="M539">
            <v>12349000</v>
          </cell>
          <cell r="N539">
            <v>12349000</v>
          </cell>
          <cell r="O539">
            <v>12349000</v>
          </cell>
        </row>
        <row r="540">
          <cell r="D540">
            <v>29141440.000000004</v>
          </cell>
          <cell r="E540">
            <v>29141440.000000004</v>
          </cell>
          <cell r="F540">
            <v>29141440.000000004</v>
          </cell>
          <cell r="G540">
            <v>29596205.000000004</v>
          </cell>
          <cell r="I540">
            <v>30050970.000000004</v>
          </cell>
          <cell r="J540">
            <v>30050970.000000004</v>
          </cell>
          <cell r="K540">
            <v>30505735.000000004</v>
          </cell>
          <cell r="L540">
            <v>30505735.000000004</v>
          </cell>
          <cell r="M540">
            <v>30505735.000000004</v>
          </cell>
          <cell r="N540">
            <v>30505735.000000004</v>
          </cell>
          <cell r="O540">
            <v>30505735.000000004</v>
          </cell>
        </row>
        <row r="541">
          <cell r="D541">
            <v>13499000</v>
          </cell>
          <cell r="E541">
            <v>14434000</v>
          </cell>
          <cell r="F541">
            <v>15490000</v>
          </cell>
          <cell r="G541">
            <v>16018000</v>
          </cell>
          <cell r="I541">
            <v>16018000</v>
          </cell>
          <cell r="J541">
            <v>16018000</v>
          </cell>
          <cell r="K541">
            <v>16018000</v>
          </cell>
          <cell r="L541">
            <v>16018000</v>
          </cell>
          <cell r="M541">
            <v>16546000</v>
          </cell>
          <cell r="N541">
            <v>16546000</v>
          </cell>
          <cell r="O541">
            <v>16546000</v>
          </cell>
        </row>
        <row r="542">
          <cell r="D542">
            <v>5137000</v>
          </cell>
          <cell r="E542">
            <v>5137000</v>
          </cell>
          <cell r="F542">
            <v>5137000</v>
          </cell>
          <cell r="G542">
            <v>5137000</v>
          </cell>
          <cell r="I542">
            <v>5137000</v>
          </cell>
          <cell r="J542">
            <v>5137000</v>
          </cell>
          <cell r="K542">
            <v>5137000</v>
          </cell>
          <cell r="L542">
            <v>5137000</v>
          </cell>
          <cell r="M542">
            <v>5137000</v>
          </cell>
          <cell r="N542">
            <v>5137000</v>
          </cell>
          <cell r="O542">
            <v>5137000</v>
          </cell>
        </row>
        <row r="543">
          <cell r="D543">
            <v>600000</v>
          </cell>
          <cell r="E543">
            <v>600000</v>
          </cell>
          <cell r="F543">
            <v>600000</v>
          </cell>
          <cell r="G543">
            <v>600000</v>
          </cell>
          <cell r="I543">
            <v>600000</v>
          </cell>
          <cell r="J543">
            <v>600000</v>
          </cell>
          <cell r="K543">
            <v>600000</v>
          </cell>
          <cell r="L543">
            <v>600000</v>
          </cell>
          <cell r="M543">
            <v>600000</v>
          </cell>
          <cell r="N543">
            <v>600000</v>
          </cell>
          <cell r="O543">
            <v>600000</v>
          </cell>
        </row>
        <row r="544">
          <cell r="D544">
            <v>5162000</v>
          </cell>
          <cell r="E544">
            <v>5162000</v>
          </cell>
          <cell r="F544">
            <v>5162000</v>
          </cell>
          <cell r="G544">
            <v>5162000</v>
          </cell>
          <cell r="I544">
            <v>5162000</v>
          </cell>
          <cell r="J544">
            <v>5162000</v>
          </cell>
          <cell r="K544">
            <v>5162000</v>
          </cell>
          <cell r="L544">
            <v>5162000</v>
          </cell>
          <cell r="M544">
            <v>5162000</v>
          </cell>
          <cell r="N544">
            <v>5162000</v>
          </cell>
          <cell r="O544">
            <v>5162000</v>
          </cell>
        </row>
        <row r="545">
          <cell r="D545">
            <v>600000</v>
          </cell>
          <cell r="E545">
            <v>600000</v>
          </cell>
          <cell r="F545">
            <v>600000</v>
          </cell>
          <cell r="G545">
            <v>600000</v>
          </cell>
          <cell r="I545">
            <v>600000</v>
          </cell>
          <cell r="J545">
            <v>600000</v>
          </cell>
          <cell r="K545">
            <v>600000</v>
          </cell>
          <cell r="L545">
            <v>600000</v>
          </cell>
          <cell r="M545">
            <v>600000</v>
          </cell>
          <cell r="N545">
            <v>600000</v>
          </cell>
          <cell r="O545">
            <v>600000</v>
          </cell>
        </row>
        <row r="546">
          <cell r="D546">
            <v>7074000</v>
          </cell>
          <cell r="E546">
            <v>7369000</v>
          </cell>
          <cell r="F546">
            <v>7369000</v>
          </cell>
          <cell r="G546">
            <v>7369000</v>
          </cell>
          <cell r="I546">
            <v>7369000</v>
          </cell>
          <cell r="J546">
            <v>7369000</v>
          </cell>
          <cell r="K546">
            <v>7369000</v>
          </cell>
          <cell r="L546">
            <v>7369000</v>
          </cell>
          <cell r="M546">
            <v>7369000</v>
          </cell>
          <cell r="N546">
            <v>7369000</v>
          </cell>
          <cell r="O546">
            <v>7369000</v>
          </cell>
        </row>
        <row r="547">
          <cell r="D547">
            <v>600000</v>
          </cell>
          <cell r="E547">
            <v>600000</v>
          </cell>
          <cell r="F547">
            <v>600000</v>
          </cell>
          <cell r="G547">
            <v>600000</v>
          </cell>
          <cell r="I547">
            <v>600000</v>
          </cell>
          <cell r="J547">
            <v>853000</v>
          </cell>
          <cell r="K547">
            <v>853000</v>
          </cell>
          <cell r="L547">
            <v>853000</v>
          </cell>
          <cell r="M547">
            <v>853000</v>
          </cell>
          <cell r="N547">
            <v>853000</v>
          </cell>
          <cell r="O547">
            <v>853000</v>
          </cell>
        </row>
        <row r="548">
          <cell r="D548">
            <v>5732000</v>
          </cell>
          <cell r="E548">
            <v>5732000</v>
          </cell>
          <cell r="F548">
            <v>5732000</v>
          </cell>
          <cell r="G548">
            <v>5732000</v>
          </cell>
          <cell r="I548">
            <v>5732000</v>
          </cell>
          <cell r="J548">
            <v>5732000</v>
          </cell>
          <cell r="K548">
            <v>5732000</v>
          </cell>
          <cell r="L548">
            <v>5732000</v>
          </cell>
          <cell r="M548">
            <v>5732000</v>
          </cell>
          <cell r="N548">
            <v>5732000</v>
          </cell>
          <cell r="O548">
            <v>5732000</v>
          </cell>
        </row>
        <row r="549">
          <cell r="D549">
            <v>11277000</v>
          </cell>
          <cell r="E549">
            <v>11277000</v>
          </cell>
          <cell r="F549">
            <v>11277000</v>
          </cell>
          <cell r="G549">
            <v>11277000</v>
          </cell>
          <cell r="I549">
            <v>11277000</v>
          </cell>
          <cell r="J549">
            <v>11277000</v>
          </cell>
          <cell r="K549">
            <v>11277000</v>
          </cell>
          <cell r="L549">
            <v>11277000</v>
          </cell>
          <cell r="M549">
            <v>11277000</v>
          </cell>
          <cell r="N549">
            <v>11277000</v>
          </cell>
          <cell r="O549">
            <v>11277000</v>
          </cell>
        </row>
        <row r="550">
          <cell r="D550">
            <v>1083000</v>
          </cell>
          <cell r="E550">
            <v>1083000</v>
          </cell>
          <cell r="F550">
            <v>1083000</v>
          </cell>
          <cell r="G550">
            <v>1083000</v>
          </cell>
          <cell r="I550">
            <v>1083000</v>
          </cell>
          <cell r="J550">
            <v>1083000</v>
          </cell>
          <cell r="K550">
            <v>1083000</v>
          </cell>
          <cell r="L550">
            <v>1083000</v>
          </cell>
          <cell r="M550">
            <v>1083000</v>
          </cell>
          <cell r="N550">
            <v>1083000</v>
          </cell>
          <cell r="O550">
            <v>1083000</v>
          </cell>
        </row>
        <row r="551">
          <cell r="D551">
            <v>928000</v>
          </cell>
          <cell r="E551">
            <v>928000</v>
          </cell>
          <cell r="F551">
            <v>928000</v>
          </cell>
          <cell r="G551">
            <v>928000</v>
          </cell>
          <cell r="I551">
            <v>928000</v>
          </cell>
          <cell r="J551">
            <v>928000</v>
          </cell>
          <cell r="K551">
            <v>928000</v>
          </cell>
          <cell r="L551">
            <v>928000</v>
          </cell>
          <cell r="M551">
            <v>928000</v>
          </cell>
          <cell r="N551">
            <v>928000</v>
          </cell>
          <cell r="O551">
            <v>928000</v>
          </cell>
        </row>
        <row r="552">
          <cell r="D552">
            <v>839000</v>
          </cell>
          <cell r="E552">
            <v>839000</v>
          </cell>
          <cell r="F552">
            <v>839000</v>
          </cell>
          <cell r="G552">
            <v>839000</v>
          </cell>
          <cell r="I552">
            <v>839000</v>
          </cell>
          <cell r="J552">
            <v>839000</v>
          </cell>
          <cell r="K552">
            <v>839000</v>
          </cell>
          <cell r="L552">
            <v>839000</v>
          </cell>
          <cell r="M552">
            <v>839000</v>
          </cell>
          <cell r="N552">
            <v>839000</v>
          </cell>
          <cell r="O552">
            <v>839000</v>
          </cell>
        </row>
        <row r="553">
          <cell r="D553">
            <v>600000</v>
          </cell>
          <cell r="E553">
            <v>600000</v>
          </cell>
          <cell r="F553">
            <v>600000</v>
          </cell>
          <cell r="G553">
            <v>600000</v>
          </cell>
          <cell r="I553">
            <v>600000</v>
          </cell>
          <cell r="J553">
            <v>600000</v>
          </cell>
          <cell r="K553">
            <v>600000</v>
          </cell>
          <cell r="L553">
            <v>600000</v>
          </cell>
          <cell r="M553">
            <v>600000</v>
          </cell>
          <cell r="N553">
            <v>600000</v>
          </cell>
          <cell r="O553">
            <v>600000</v>
          </cell>
        </row>
        <row r="554">
          <cell r="D554">
            <v>600000</v>
          </cell>
          <cell r="E554">
            <v>600000</v>
          </cell>
          <cell r="F554">
            <v>600000</v>
          </cell>
          <cell r="G554">
            <v>600000</v>
          </cell>
          <cell r="I554">
            <v>600000</v>
          </cell>
          <cell r="J554">
            <v>600000</v>
          </cell>
          <cell r="K554">
            <v>600000</v>
          </cell>
          <cell r="L554">
            <v>600000</v>
          </cell>
          <cell r="M554">
            <v>600000</v>
          </cell>
          <cell r="N554">
            <v>600000</v>
          </cell>
          <cell r="O554">
            <v>600000</v>
          </cell>
        </row>
        <row r="555">
          <cell r="D555">
            <v>600000</v>
          </cell>
          <cell r="E555">
            <v>600000</v>
          </cell>
          <cell r="F555">
            <v>600000</v>
          </cell>
          <cell r="G555">
            <v>600000</v>
          </cell>
          <cell r="I555">
            <v>600000</v>
          </cell>
          <cell r="J555">
            <v>600000</v>
          </cell>
          <cell r="K555">
            <v>600000</v>
          </cell>
          <cell r="L555">
            <v>600000</v>
          </cell>
          <cell r="M555">
            <v>600000</v>
          </cell>
          <cell r="N555">
            <v>600000</v>
          </cell>
          <cell r="O555">
            <v>600000</v>
          </cell>
        </row>
        <row r="556">
          <cell r="D556">
            <v>1500000</v>
          </cell>
          <cell r="E556">
            <v>1500000</v>
          </cell>
          <cell r="F556">
            <v>1500000</v>
          </cell>
          <cell r="G556">
            <v>1500000</v>
          </cell>
          <cell r="I556">
            <v>1500000</v>
          </cell>
          <cell r="J556">
            <v>1500000</v>
          </cell>
          <cell r="K556">
            <v>1500000</v>
          </cell>
          <cell r="L556">
            <v>1500000</v>
          </cell>
          <cell r="M556">
            <v>1500000</v>
          </cell>
          <cell r="N556">
            <v>1500000</v>
          </cell>
          <cell r="O556">
            <v>1500000</v>
          </cell>
        </row>
        <row r="557">
          <cell r="D557">
            <v>4006000</v>
          </cell>
          <cell r="E557">
            <v>4006000</v>
          </cell>
          <cell r="F557">
            <v>4006000</v>
          </cell>
          <cell r="G557">
            <v>4006000</v>
          </cell>
          <cell r="I557">
            <v>4006000</v>
          </cell>
          <cell r="J557">
            <v>4006000</v>
          </cell>
          <cell r="K557">
            <v>4006000</v>
          </cell>
          <cell r="L557">
            <v>4006000</v>
          </cell>
          <cell r="M557">
            <v>4006000</v>
          </cell>
          <cell r="N557">
            <v>4006000</v>
          </cell>
          <cell r="O557">
            <v>4006000</v>
          </cell>
        </row>
        <row r="558">
          <cell r="D558">
            <v>2776000</v>
          </cell>
          <cell r="E558">
            <v>2776000</v>
          </cell>
          <cell r="F558">
            <v>2776000</v>
          </cell>
          <cell r="G558">
            <v>2776000</v>
          </cell>
          <cell r="I558">
            <v>2776000</v>
          </cell>
          <cell r="J558">
            <v>2776000</v>
          </cell>
          <cell r="K558">
            <v>2776000</v>
          </cell>
          <cell r="L558">
            <v>2776000</v>
          </cell>
          <cell r="M558">
            <v>2776000</v>
          </cell>
          <cell r="N558">
            <v>2776000</v>
          </cell>
          <cell r="O558">
            <v>2776000</v>
          </cell>
        </row>
        <row r="559">
          <cell r="D559">
            <v>852000</v>
          </cell>
          <cell r="E559">
            <v>852000</v>
          </cell>
          <cell r="F559">
            <v>852000</v>
          </cell>
          <cell r="G559">
            <v>852000</v>
          </cell>
          <cell r="I559">
            <v>852000</v>
          </cell>
          <cell r="J559">
            <v>852000</v>
          </cell>
          <cell r="K559">
            <v>852000</v>
          </cell>
          <cell r="L559">
            <v>852000</v>
          </cell>
          <cell r="M559">
            <v>852000</v>
          </cell>
          <cell r="N559">
            <v>852000</v>
          </cell>
          <cell r="O559">
            <v>852000</v>
          </cell>
        </row>
        <row r="560">
          <cell r="D560">
            <v>506000</v>
          </cell>
          <cell r="E560">
            <v>506000</v>
          </cell>
          <cell r="F560">
            <v>506000</v>
          </cell>
          <cell r="G560">
            <v>506000</v>
          </cell>
          <cell r="I560">
            <v>506000</v>
          </cell>
          <cell r="J560">
            <v>506000</v>
          </cell>
          <cell r="K560">
            <v>506000</v>
          </cell>
          <cell r="L560">
            <v>506000</v>
          </cell>
          <cell r="M560">
            <v>506000</v>
          </cell>
          <cell r="N560">
            <v>506000</v>
          </cell>
          <cell r="O560">
            <v>506000</v>
          </cell>
        </row>
        <row r="561">
          <cell r="D561">
            <v>365000</v>
          </cell>
          <cell r="E561">
            <v>365000</v>
          </cell>
          <cell r="F561">
            <v>365000</v>
          </cell>
          <cell r="G561">
            <v>365000</v>
          </cell>
          <cell r="I561">
            <v>365000</v>
          </cell>
          <cell r="J561">
            <v>365000</v>
          </cell>
          <cell r="K561">
            <v>365000</v>
          </cell>
          <cell r="L561">
            <v>365000</v>
          </cell>
          <cell r="M561">
            <v>365000</v>
          </cell>
          <cell r="N561">
            <v>365000</v>
          </cell>
          <cell r="O561">
            <v>365000</v>
          </cell>
        </row>
        <row r="562">
          <cell r="D562">
            <v>1020000</v>
          </cell>
          <cell r="E562">
            <v>1020000</v>
          </cell>
          <cell r="F562">
            <v>1020000</v>
          </cell>
          <cell r="G562">
            <v>1020000</v>
          </cell>
          <cell r="I562">
            <v>1020000</v>
          </cell>
          <cell r="J562">
            <v>1020000</v>
          </cell>
          <cell r="K562">
            <v>1020000</v>
          </cell>
          <cell r="L562">
            <v>1020000</v>
          </cell>
          <cell r="M562">
            <v>1020000</v>
          </cell>
          <cell r="N562">
            <v>1020000</v>
          </cell>
          <cell r="O562">
            <v>1020000</v>
          </cell>
        </row>
        <row r="563">
          <cell r="D563">
            <v>2136000</v>
          </cell>
          <cell r="E563">
            <v>2136000</v>
          </cell>
          <cell r="F563">
            <v>2136000</v>
          </cell>
          <cell r="G563">
            <v>2136000</v>
          </cell>
          <cell r="I563">
            <v>2136000</v>
          </cell>
          <cell r="J563">
            <v>2136000</v>
          </cell>
          <cell r="K563">
            <v>2136000</v>
          </cell>
          <cell r="L563">
            <v>2136000</v>
          </cell>
          <cell r="M563">
            <v>2136000</v>
          </cell>
          <cell r="N563">
            <v>2136000</v>
          </cell>
          <cell r="O563">
            <v>2136000</v>
          </cell>
        </row>
        <row r="564">
          <cell r="D564">
            <v>528000</v>
          </cell>
          <cell r="E564">
            <v>528000</v>
          </cell>
          <cell r="F564">
            <v>528000</v>
          </cell>
          <cell r="G564">
            <v>528000</v>
          </cell>
          <cell r="I564">
            <v>528000</v>
          </cell>
          <cell r="J564">
            <v>528000</v>
          </cell>
          <cell r="K564">
            <v>528000</v>
          </cell>
          <cell r="L564">
            <v>528000</v>
          </cell>
          <cell r="M564">
            <v>528000</v>
          </cell>
          <cell r="N564">
            <v>528000</v>
          </cell>
          <cell r="O564">
            <v>528000</v>
          </cell>
        </row>
        <row r="565">
          <cell r="D565">
            <v>868000</v>
          </cell>
          <cell r="E565">
            <v>868000</v>
          </cell>
          <cell r="F565">
            <v>868000</v>
          </cell>
          <cell r="G565">
            <v>868000</v>
          </cell>
          <cell r="I565">
            <v>868000</v>
          </cell>
          <cell r="J565">
            <v>868000</v>
          </cell>
          <cell r="K565">
            <v>868000</v>
          </cell>
          <cell r="L565">
            <v>868000</v>
          </cell>
          <cell r="M565">
            <v>868000</v>
          </cell>
          <cell r="N565">
            <v>868000</v>
          </cell>
          <cell r="O565">
            <v>868000</v>
          </cell>
        </row>
        <row r="566">
          <cell r="D566">
            <v>430000</v>
          </cell>
          <cell r="E566">
            <v>430000</v>
          </cell>
          <cell r="F566">
            <v>430000</v>
          </cell>
          <cell r="G566">
            <v>430000</v>
          </cell>
          <cell r="I566">
            <v>430000</v>
          </cell>
          <cell r="J566">
            <v>430000</v>
          </cell>
          <cell r="K566">
            <v>430000</v>
          </cell>
          <cell r="L566">
            <v>430000</v>
          </cell>
          <cell r="M566">
            <v>430000</v>
          </cell>
          <cell r="N566">
            <v>430000</v>
          </cell>
          <cell r="O566">
            <v>430000</v>
          </cell>
        </row>
        <row r="567">
          <cell r="D567">
            <v>795000</v>
          </cell>
          <cell r="E567">
            <v>795000</v>
          </cell>
          <cell r="F567">
            <v>795000</v>
          </cell>
          <cell r="G567">
            <v>795000</v>
          </cell>
          <cell r="I567">
            <v>795000</v>
          </cell>
          <cell r="J567">
            <v>795000</v>
          </cell>
          <cell r="K567">
            <v>795000</v>
          </cell>
          <cell r="L567">
            <v>795000</v>
          </cell>
          <cell r="M567">
            <v>795000</v>
          </cell>
          <cell r="N567">
            <v>795000</v>
          </cell>
          <cell r="O567">
            <v>795000</v>
          </cell>
        </row>
        <row r="568">
          <cell r="D568">
            <v>476000</v>
          </cell>
          <cell r="E568">
            <v>476000</v>
          </cell>
          <cell r="F568">
            <v>476000</v>
          </cell>
          <cell r="G568">
            <v>476000</v>
          </cell>
          <cell r="I568">
            <v>476000</v>
          </cell>
          <cell r="J568">
            <v>476000</v>
          </cell>
          <cell r="K568">
            <v>476000</v>
          </cell>
          <cell r="L568">
            <v>476000</v>
          </cell>
          <cell r="M568">
            <v>476000</v>
          </cell>
          <cell r="N568">
            <v>476000</v>
          </cell>
          <cell r="O568">
            <v>476000</v>
          </cell>
        </row>
        <row r="569">
          <cell r="D569">
            <v>1479000</v>
          </cell>
          <cell r="E569">
            <v>1479000</v>
          </cell>
          <cell r="F569">
            <v>1479000</v>
          </cell>
          <cell r="G569">
            <v>1479000</v>
          </cell>
          <cell r="I569">
            <v>1479000</v>
          </cell>
          <cell r="J569">
            <v>1479000</v>
          </cell>
          <cell r="K569">
            <v>1479000</v>
          </cell>
          <cell r="L569">
            <v>1479000</v>
          </cell>
          <cell r="M569">
            <v>1479000</v>
          </cell>
          <cell r="N569">
            <v>1479000</v>
          </cell>
          <cell r="O569">
            <v>1479000</v>
          </cell>
        </row>
        <row r="570">
          <cell r="D570">
            <v>750000</v>
          </cell>
          <cell r="E570">
            <v>750000</v>
          </cell>
          <cell r="F570">
            <v>750000</v>
          </cell>
          <cell r="G570">
            <v>750000</v>
          </cell>
          <cell r="I570">
            <v>750000</v>
          </cell>
          <cell r="J570">
            <v>750000</v>
          </cell>
          <cell r="K570">
            <v>750000</v>
          </cell>
          <cell r="L570">
            <v>750000</v>
          </cell>
          <cell r="M570">
            <v>750000</v>
          </cell>
          <cell r="N570">
            <v>750000</v>
          </cell>
          <cell r="O570">
            <v>750000</v>
          </cell>
        </row>
        <row r="571">
          <cell r="D571">
            <v>392000</v>
          </cell>
          <cell r="E571">
            <v>392000</v>
          </cell>
          <cell r="F571">
            <v>392000</v>
          </cell>
          <cell r="G571">
            <v>392000</v>
          </cell>
          <cell r="I571">
            <v>392000</v>
          </cell>
          <cell r="J571">
            <v>392000</v>
          </cell>
          <cell r="K571">
            <v>392000</v>
          </cell>
          <cell r="L571">
            <v>392000</v>
          </cell>
          <cell r="M571">
            <v>392000</v>
          </cell>
          <cell r="N571">
            <v>392000</v>
          </cell>
          <cell r="O571">
            <v>392000</v>
          </cell>
        </row>
        <row r="572">
          <cell r="D572">
            <v>340000</v>
          </cell>
          <cell r="E572">
            <v>340000</v>
          </cell>
          <cell r="F572">
            <v>340000</v>
          </cell>
          <cell r="G572">
            <v>340000</v>
          </cell>
          <cell r="I572">
            <v>340000</v>
          </cell>
          <cell r="J572">
            <v>340000</v>
          </cell>
          <cell r="K572">
            <v>340000</v>
          </cell>
          <cell r="L572">
            <v>340000</v>
          </cell>
          <cell r="M572">
            <v>340000</v>
          </cell>
          <cell r="N572">
            <v>340000</v>
          </cell>
          <cell r="O572">
            <v>340000</v>
          </cell>
        </row>
        <row r="573">
          <cell r="D573">
            <v>1241000</v>
          </cell>
          <cell r="E573">
            <v>1241000</v>
          </cell>
          <cell r="F573">
            <v>1241000</v>
          </cell>
          <cell r="G573">
            <v>1241000</v>
          </cell>
          <cell r="I573">
            <v>1241000</v>
          </cell>
          <cell r="J573">
            <v>1241000</v>
          </cell>
          <cell r="K573">
            <v>1241000</v>
          </cell>
          <cell r="L573">
            <v>1241000</v>
          </cell>
          <cell r="M573">
            <v>1241000</v>
          </cell>
          <cell r="N573">
            <v>1241000</v>
          </cell>
          <cell r="O573">
            <v>1241000</v>
          </cell>
        </row>
        <row r="574">
          <cell r="D574">
            <v>4950000</v>
          </cell>
          <cell r="E574">
            <v>4950000</v>
          </cell>
          <cell r="F574">
            <v>4950000</v>
          </cell>
          <cell r="G574">
            <v>4950000</v>
          </cell>
          <cell r="I574">
            <v>4950000</v>
          </cell>
          <cell r="J574">
            <v>4950000</v>
          </cell>
          <cell r="K574">
            <v>4950000</v>
          </cell>
          <cell r="L574">
            <v>4950000</v>
          </cell>
          <cell r="M574">
            <v>4950000</v>
          </cell>
          <cell r="N574">
            <v>4950000</v>
          </cell>
          <cell r="O574">
            <v>4950000</v>
          </cell>
        </row>
        <row r="575">
          <cell r="D575">
            <v>252000</v>
          </cell>
          <cell r="E575">
            <v>252000</v>
          </cell>
          <cell r="F575">
            <v>252000</v>
          </cell>
          <cell r="G575">
            <v>252000</v>
          </cell>
          <cell r="I575">
            <v>252000</v>
          </cell>
          <cell r="J575">
            <v>252000</v>
          </cell>
          <cell r="K575">
            <v>252000</v>
          </cell>
          <cell r="L575">
            <v>252000</v>
          </cell>
          <cell r="M575">
            <v>252000</v>
          </cell>
          <cell r="N575">
            <v>252000</v>
          </cell>
          <cell r="O575">
            <v>252000</v>
          </cell>
        </row>
        <row r="576">
          <cell r="D576">
            <v>167000</v>
          </cell>
          <cell r="E576">
            <v>167000</v>
          </cell>
          <cell r="F576">
            <v>167000</v>
          </cell>
          <cell r="G576">
            <v>167000</v>
          </cell>
          <cell r="I576">
            <v>167000</v>
          </cell>
          <cell r="J576">
            <v>167000</v>
          </cell>
          <cell r="K576">
            <v>167000</v>
          </cell>
          <cell r="L576">
            <v>167000</v>
          </cell>
          <cell r="M576">
            <v>167000</v>
          </cell>
          <cell r="N576">
            <v>167000</v>
          </cell>
          <cell r="O576">
            <v>167000</v>
          </cell>
        </row>
        <row r="577">
          <cell r="D577">
            <v>167000</v>
          </cell>
          <cell r="E577">
            <v>167000</v>
          </cell>
          <cell r="F577">
            <v>167000</v>
          </cell>
          <cell r="G577">
            <v>167000</v>
          </cell>
          <cell r="I577">
            <v>167000</v>
          </cell>
          <cell r="J577">
            <v>167000</v>
          </cell>
          <cell r="K577">
            <v>167000</v>
          </cell>
          <cell r="L577">
            <v>167000</v>
          </cell>
          <cell r="M577">
            <v>167000</v>
          </cell>
          <cell r="N577">
            <v>167000</v>
          </cell>
          <cell r="O577">
            <v>167000</v>
          </cell>
        </row>
        <row r="578">
          <cell r="D578">
            <v>167000</v>
          </cell>
          <cell r="E578">
            <v>167000</v>
          </cell>
          <cell r="F578">
            <v>167000</v>
          </cell>
          <cell r="G578">
            <v>167000</v>
          </cell>
          <cell r="I578">
            <v>167000</v>
          </cell>
          <cell r="J578">
            <v>167000</v>
          </cell>
          <cell r="K578">
            <v>167000</v>
          </cell>
          <cell r="L578">
            <v>167000</v>
          </cell>
          <cell r="M578">
            <v>167000</v>
          </cell>
          <cell r="N578">
            <v>167000</v>
          </cell>
          <cell r="O578">
            <v>167000</v>
          </cell>
        </row>
        <row r="579">
          <cell r="D579">
            <v>369000</v>
          </cell>
          <cell r="E579">
            <v>369000</v>
          </cell>
          <cell r="F579">
            <v>369000</v>
          </cell>
          <cell r="G579">
            <v>369000</v>
          </cell>
          <cell r="I579">
            <v>369000</v>
          </cell>
          <cell r="J579">
            <v>369000</v>
          </cell>
          <cell r="K579">
            <v>369000</v>
          </cell>
          <cell r="L579">
            <v>369000</v>
          </cell>
          <cell r="M579">
            <v>369000</v>
          </cell>
          <cell r="N579">
            <v>369000</v>
          </cell>
          <cell r="O579">
            <v>369000</v>
          </cell>
        </row>
        <row r="580">
          <cell r="D580">
            <v>125000</v>
          </cell>
          <cell r="E580">
            <v>125000</v>
          </cell>
          <cell r="F580">
            <v>125000</v>
          </cell>
          <cell r="G580">
            <v>125000</v>
          </cell>
          <cell r="I580">
            <v>125000</v>
          </cell>
          <cell r="J580">
            <v>125000</v>
          </cell>
          <cell r="K580">
            <v>125000</v>
          </cell>
          <cell r="L580">
            <v>125000</v>
          </cell>
          <cell r="M580">
            <v>125000</v>
          </cell>
          <cell r="N580">
            <v>125000</v>
          </cell>
          <cell r="O580">
            <v>125000</v>
          </cell>
        </row>
        <row r="581">
          <cell r="D581">
            <v>167000</v>
          </cell>
          <cell r="E581">
            <v>167000</v>
          </cell>
          <cell r="F581">
            <v>167000</v>
          </cell>
          <cell r="G581">
            <v>167000</v>
          </cell>
          <cell r="I581">
            <v>167000</v>
          </cell>
          <cell r="J581">
            <v>167000</v>
          </cell>
          <cell r="K581">
            <v>167000</v>
          </cell>
          <cell r="L581">
            <v>167000</v>
          </cell>
          <cell r="M581">
            <v>167000</v>
          </cell>
          <cell r="N581">
            <v>167000</v>
          </cell>
          <cell r="O581">
            <v>167000</v>
          </cell>
        </row>
        <row r="582">
          <cell r="D582">
            <v>354000</v>
          </cell>
          <cell r="E582">
            <v>354000</v>
          </cell>
          <cell r="F582">
            <v>354000</v>
          </cell>
          <cell r="G582">
            <v>354000</v>
          </cell>
          <cell r="I582">
            <v>354000</v>
          </cell>
          <cell r="J582">
            <v>354000</v>
          </cell>
          <cell r="K582">
            <v>354000</v>
          </cell>
          <cell r="L582">
            <v>354000</v>
          </cell>
          <cell r="M582">
            <v>354000</v>
          </cell>
          <cell r="N582">
            <v>354000</v>
          </cell>
          <cell r="O582">
            <v>354000</v>
          </cell>
        </row>
        <row r="583">
          <cell r="D583">
            <v>167000</v>
          </cell>
          <cell r="E583">
            <v>167000</v>
          </cell>
          <cell r="F583">
            <v>167000</v>
          </cell>
          <cell r="G583">
            <v>167000</v>
          </cell>
          <cell r="I583">
            <v>167000</v>
          </cell>
          <cell r="J583">
            <v>167000</v>
          </cell>
          <cell r="K583">
            <v>167000</v>
          </cell>
          <cell r="L583">
            <v>167000</v>
          </cell>
          <cell r="M583">
            <v>167000</v>
          </cell>
          <cell r="N583">
            <v>167000</v>
          </cell>
          <cell r="O583">
            <v>167000</v>
          </cell>
        </row>
        <row r="584">
          <cell r="D584">
            <v>167000</v>
          </cell>
          <cell r="E584">
            <v>167000</v>
          </cell>
          <cell r="F584">
            <v>167000</v>
          </cell>
          <cell r="G584">
            <v>167000</v>
          </cell>
          <cell r="I584">
            <v>167000</v>
          </cell>
          <cell r="J584">
            <v>167000</v>
          </cell>
          <cell r="K584">
            <v>167000</v>
          </cell>
          <cell r="L584">
            <v>167000</v>
          </cell>
          <cell r="M584">
            <v>167000</v>
          </cell>
          <cell r="N584">
            <v>167000</v>
          </cell>
          <cell r="O584">
            <v>167000</v>
          </cell>
        </row>
        <row r="585">
          <cell r="D585">
            <v>125000</v>
          </cell>
          <cell r="E585">
            <v>125000</v>
          </cell>
          <cell r="F585">
            <v>125000</v>
          </cell>
          <cell r="G585">
            <v>125000</v>
          </cell>
          <cell r="I585">
            <v>125000</v>
          </cell>
          <cell r="J585">
            <v>125000</v>
          </cell>
          <cell r="K585">
            <v>125000</v>
          </cell>
          <cell r="L585">
            <v>125000</v>
          </cell>
          <cell r="M585">
            <v>125000</v>
          </cell>
          <cell r="N585">
            <v>125000</v>
          </cell>
          <cell r="O585">
            <v>125000</v>
          </cell>
        </row>
        <row r="586">
          <cell r="D586">
            <v>167000</v>
          </cell>
          <cell r="E586">
            <v>167000</v>
          </cell>
          <cell r="F586">
            <v>167000</v>
          </cell>
          <cell r="G586">
            <v>167000</v>
          </cell>
          <cell r="I586">
            <v>167000</v>
          </cell>
          <cell r="J586">
            <v>167000</v>
          </cell>
          <cell r="K586">
            <v>167000</v>
          </cell>
          <cell r="L586">
            <v>167000</v>
          </cell>
          <cell r="M586">
            <v>167000</v>
          </cell>
          <cell r="N586">
            <v>167000</v>
          </cell>
          <cell r="O586">
            <v>167000</v>
          </cell>
        </row>
        <row r="587">
          <cell r="D587">
            <v>125000</v>
          </cell>
          <cell r="E587">
            <v>125000</v>
          </cell>
          <cell r="F587">
            <v>125000</v>
          </cell>
          <cell r="G587">
            <v>125000</v>
          </cell>
          <cell r="I587">
            <v>125000</v>
          </cell>
          <cell r="J587">
            <v>125000</v>
          </cell>
          <cell r="K587">
            <v>125000</v>
          </cell>
          <cell r="L587">
            <v>125000</v>
          </cell>
          <cell r="M587">
            <v>125000</v>
          </cell>
          <cell r="N587">
            <v>125000</v>
          </cell>
          <cell r="O587">
            <v>125000</v>
          </cell>
        </row>
        <row r="588">
          <cell r="D588">
            <v>167000</v>
          </cell>
          <cell r="E588">
            <v>167000</v>
          </cell>
          <cell r="F588">
            <v>167000</v>
          </cell>
          <cell r="G588">
            <v>167000</v>
          </cell>
          <cell r="I588">
            <v>167000</v>
          </cell>
          <cell r="J588">
            <v>167000</v>
          </cell>
          <cell r="K588">
            <v>167000</v>
          </cell>
          <cell r="L588">
            <v>167000</v>
          </cell>
          <cell r="M588">
            <v>167000</v>
          </cell>
          <cell r="N588">
            <v>167000</v>
          </cell>
          <cell r="O588">
            <v>167000</v>
          </cell>
        </row>
        <row r="589">
          <cell r="D589">
            <v>167000</v>
          </cell>
          <cell r="E589">
            <v>167000</v>
          </cell>
          <cell r="F589">
            <v>167000</v>
          </cell>
          <cell r="G589">
            <v>167000</v>
          </cell>
          <cell r="I589">
            <v>167000</v>
          </cell>
          <cell r="J589">
            <v>167000</v>
          </cell>
          <cell r="K589">
            <v>167000</v>
          </cell>
          <cell r="L589">
            <v>167000</v>
          </cell>
          <cell r="M589">
            <v>167000</v>
          </cell>
          <cell r="N589">
            <v>167000</v>
          </cell>
          <cell r="O589">
            <v>167000</v>
          </cell>
        </row>
        <row r="590">
          <cell r="D590">
            <v>125000</v>
          </cell>
          <cell r="E590">
            <v>125000</v>
          </cell>
          <cell r="F590">
            <v>125000</v>
          </cell>
          <cell r="G590">
            <v>125000</v>
          </cell>
          <cell r="I590">
            <v>125000</v>
          </cell>
          <cell r="J590">
            <v>125000</v>
          </cell>
          <cell r="K590">
            <v>125000</v>
          </cell>
          <cell r="L590">
            <v>125000</v>
          </cell>
          <cell r="M590">
            <v>125000</v>
          </cell>
          <cell r="N590">
            <v>125000</v>
          </cell>
          <cell r="O590">
            <v>125000</v>
          </cell>
        </row>
        <row r="591">
          <cell r="D591">
            <v>125000</v>
          </cell>
          <cell r="E591">
            <v>125000</v>
          </cell>
          <cell r="F591">
            <v>125000</v>
          </cell>
          <cell r="G591">
            <v>125000</v>
          </cell>
          <cell r="I591">
            <v>125000</v>
          </cell>
          <cell r="J591">
            <v>125000</v>
          </cell>
          <cell r="K591">
            <v>125000</v>
          </cell>
          <cell r="L591">
            <v>125000</v>
          </cell>
          <cell r="M591">
            <v>125000</v>
          </cell>
          <cell r="N591">
            <v>125000</v>
          </cell>
          <cell r="O591">
            <v>125000</v>
          </cell>
        </row>
        <row r="592">
          <cell r="D592">
            <v>167000</v>
          </cell>
          <cell r="E592">
            <v>167000</v>
          </cell>
          <cell r="F592">
            <v>167000</v>
          </cell>
          <cell r="G592">
            <v>167000</v>
          </cell>
          <cell r="I592">
            <v>167000</v>
          </cell>
          <cell r="J592">
            <v>167000</v>
          </cell>
          <cell r="K592">
            <v>167000</v>
          </cell>
          <cell r="L592">
            <v>167000</v>
          </cell>
          <cell r="M592">
            <v>167000</v>
          </cell>
          <cell r="N592">
            <v>167000</v>
          </cell>
          <cell r="O592">
            <v>167000</v>
          </cell>
        </row>
        <row r="593">
          <cell r="D593">
            <v>167000</v>
          </cell>
          <cell r="E593">
            <v>167000</v>
          </cell>
          <cell r="F593">
            <v>167000</v>
          </cell>
          <cell r="G593">
            <v>167000</v>
          </cell>
          <cell r="I593">
            <v>167000</v>
          </cell>
          <cell r="J593">
            <v>167000</v>
          </cell>
          <cell r="K593">
            <v>167000</v>
          </cell>
          <cell r="L593">
            <v>167000</v>
          </cell>
          <cell r="M593">
            <v>167000</v>
          </cell>
          <cell r="N593">
            <v>167000</v>
          </cell>
          <cell r="O593">
            <v>167000</v>
          </cell>
        </row>
        <row r="594">
          <cell r="D594">
            <v>125000</v>
          </cell>
          <cell r="E594">
            <v>125000</v>
          </cell>
          <cell r="F594">
            <v>125000</v>
          </cell>
          <cell r="G594">
            <v>125000</v>
          </cell>
          <cell r="I594">
            <v>125000</v>
          </cell>
          <cell r="J594">
            <v>125000</v>
          </cell>
          <cell r="K594">
            <v>125000</v>
          </cell>
          <cell r="L594">
            <v>125000</v>
          </cell>
          <cell r="M594">
            <v>125000</v>
          </cell>
          <cell r="N594">
            <v>125000</v>
          </cell>
          <cell r="O594">
            <v>125000</v>
          </cell>
        </row>
        <row r="595">
          <cell r="D595">
            <v>125000</v>
          </cell>
          <cell r="E595">
            <v>125000</v>
          </cell>
          <cell r="F595">
            <v>125000</v>
          </cell>
          <cell r="G595">
            <v>250000</v>
          </cell>
          <cell r="I595">
            <v>250000</v>
          </cell>
          <cell r="J595">
            <v>250000</v>
          </cell>
          <cell r="K595">
            <v>250000</v>
          </cell>
          <cell r="L595">
            <v>250000</v>
          </cell>
          <cell r="M595">
            <v>250000</v>
          </cell>
          <cell r="N595">
            <v>250000</v>
          </cell>
          <cell r="O595">
            <v>250000</v>
          </cell>
        </row>
        <row r="596">
          <cell r="D596">
            <v>125000</v>
          </cell>
          <cell r="E596">
            <v>125000</v>
          </cell>
          <cell r="F596">
            <v>125000</v>
          </cell>
          <cell r="G596">
            <v>125000</v>
          </cell>
          <cell r="I596">
            <v>125000</v>
          </cell>
          <cell r="J596">
            <v>125000</v>
          </cell>
          <cell r="K596">
            <v>125000</v>
          </cell>
          <cell r="L596">
            <v>125000</v>
          </cell>
          <cell r="M596">
            <v>125000</v>
          </cell>
          <cell r="N596">
            <v>125000</v>
          </cell>
          <cell r="O596">
            <v>125000</v>
          </cell>
        </row>
        <row r="597">
          <cell r="D597">
            <v>167000</v>
          </cell>
          <cell r="E597">
            <v>167000</v>
          </cell>
          <cell r="F597">
            <v>167000</v>
          </cell>
          <cell r="G597">
            <v>167000</v>
          </cell>
          <cell r="I597">
            <v>167000</v>
          </cell>
          <cell r="J597">
            <v>167000</v>
          </cell>
          <cell r="K597">
            <v>167000</v>
          </cell>
          <cell r="L597">
            <v>167000</v>
          </cell>
          <cell r="M597">
            <v>167000</v>
          </cell>
          <cell r="N597">
            <v>167000</v>
          </cell>
          <cell r="O597">
            <v>167000</v>
          </cell>
        </row>
        <row r="598">
          <cell r="D598">
            <v>125000</v>
          </cell>
          <cell r="E598">
            <v>125000</v>
          </cell>
          <cell r="F598">
            <v>125000</v>
          </cell>
          <cell r="G598">
            <v>125000</v>
          </cell>
          <cell r="I598">
            <v>125000</v>
          </cell>
          <cell r="J598">
            <v>125000</v>
          </cell>
          <cell r="K598">
            <v>125000</v>
          </cell>
          <cell r="L598">
            <v>125000</v>
          </cell>
          <cell r="M598">
            <v>125000</v>
          </cell>
          <cell r="N598">
            <v>125000</v>
          </cell>
          <cell r="O598">
            <v>125000</v>
          </cell>
        </row>
        <row r="599">
          <cell r="D599">
            <v>125000</v>
          </cell>
          <cell r="E599">
            <v>125000</v>
          </cell>
          <cell r="F599">
            <v>125000</v>
          </cell>
          <cell r="G599">
            <v>125000</v>
          </cell>
          <cell r="I599">
            <v>125000</v>
          </cell>
          <cell r="J599">
            <v>125000</v>
          </cell>
          <cell r="K599">
            <v>125000</v>
          </cell>
          <cell r="L599">
            <v>125000</v>
          </cell>
          <cell r="M599">
            <v>125000</v>
          </cell>
          <cell r="N599">
            <v>125000</v>
          </cell>
          <cell r="O599">
            <v>125000</v>
          </cell>
        </row>
        <row r="600">
          <cell r="D600">
            <v>353780200</v>
          </cell>
          <cell r="E600">
            <v>353780200</v>
          </cell>
          <cell r="F600">
            <v>353780200</v>
          </cell>
          <cell r="G600">
            <v>353780200</v>
          </cell>
          <cell r="I600">
            <v>353780200</v>
          </cell>
          <cell r="J600">
            <v>353780200</v>
          </cell>
          <cell r="K600">
            <v>353780200</v>
          </cell>
          <cell r="L600">
            <v>353780200</v>
          </cell>
          <cell r="M600">
            <v>353780200</v>
          </cell>
          <cell r="N600">
            <v>353780200</v>
          </cell>
          <cell r="O600">
            <v>353780200</v>
          </cell>
        </row>
        <row r="601">
          <cell r="D601">
            <v>23870000</v>
          </cell>
          <cell r="E601">
            <v>23870000</v>
          </cell>
          <cell r="F601">
            <v>23870000</v>
          </cell>
          <cell r="G601">
            <v>23870000</v>
          </cell>
          <cell r="I601">
            <v>23870000</v>
          </cell>
          <cell r="J601">
            <v>23870000</v>
          </cell>
          <cell r="K601">
            <v>23870000</v>
          </cell>
          <cell r="L601">
            <v>23870000</v>
          </cell>
          <cell r="M601">
            <v>23870000</v>
          </cell>
          <cell r="N601">
            <v>23870000</v>
          </cell>
          <cell r="O601">
            <v>23870000</v>
          </cell>
        </row>
        <row r="602">
          <cell r="D602">
            <v>25072500</v>
          </cell>
          <cell r="E602">
            <v>25394500</v>
          </cell>
          <cell r="F602">
            <v>25619500</v>
          </cell>
          <cell r="G602">
            <v>25886000</v>
          </cell>
          <cell r="I602">
            <v>26269500</v>
          </cell>
          <cell r="J602">
            <v>26361500</v>
          </cell>
          <cell r="K602">
            <v>26449000</v>
          </cell>
          <cell r="L602">
            <v>26449000</v>
          </cell>
          <cell r="M602">
            <v>26637000</v>
          </cell>
          <cell r="N602">
            <v>26637000</v>
          </cell>
          <cell r="O602">
            <v>26637000</v>
          </cell>
        </row>
        <row r="603">
          <cell r="D603">
            <v>42338000</v>
          </cell>
          <cell r="E603">
            <v>43004000</v>
          </cell>
          <cell r="F603">
            <v>43420000</v>
          </cell>
          <cell r="G603">
            <v>43616000</v>
          </cell>
          <cell r="I603">
            <v>43868000</v>
          </cell>
          <cell r="J603">
            <v>43941000</v>
          </cell>
          <cell r="K603">
            <v>44010000</v>
          </cell>
          <cell r="L603">
            <v>44010000</v>
          </cell>
          <cell r="M603">
            <v>44158000</v>
          </cell>
          <cell r="N603">
            <v>44158000</v>
          </cell>
          <cell r="O603">
            <v>44158000</v>
          </cell>
        </row>
        <row r="604">
          <cell r="D604">
            <v>158749000</v>
          </cell>
          <cell r="E604">
            <v>158749000</v>
          </cell>
          <cell r="F604">
            <v>158749000</v>
          </cell>
          <cell r="G604">
            <v>158749000</v>
          </cell>
          <cell r="I604">
            <v>158749000</v>
          </cell>
          <cell r="J604">
            <v>158749000</v>
          </cell>
          <cell r="K604">
            <v>158749000</v>
          </cell>
          <cell r="L604">
            <v>158749000</v>
          </cell>
          <cell r="M604">
            <v>158749000</v>
          </cell>
          <cell r="N604">
            <v>158749000</v>
          </cell>
          <cell r="O604">
            <v>158749000</v>
          </cell>
        </row>
        <row r="605">
          <cell r="D605">
            <v>3690000</v>
          </cell>
          <cell r="E605">
            <v>3690000</v>
          </cell>
          <cell r="F605">
            <v>3690000</v>
          </cell>
          <cell r="G605">
            <v>3690000</v>
          </cell>
          <cell r="I605">
            <v>3690000</v>
          </cell>
          <cell r="J605">
            <v>3690000</v>
          </cell>
          <cell r="K605">
            <v>3690000</v>
          </cell>
          <cell r="L605">
            <v>3690000</v>
          </cell>
          <cell r="M605">
            <v>3690000</v>
          </cell>
          <cell r="N605">
            <v>3690000</v>
          </cell>
          <cell r="O605">
            <v>3690000</v>
          </cell>
        </row>
        <row r="606">
          <cell r="D606">
            <v>4116000</v>
          </cell>
          <cell r="E606">
            <v>4116000</v>
          </cell>
          <cell r="F606">
            <v>4116000</v>
          </cell>
          <cell r="G606">
            <v>4116000</v>
          </cell>
          <cell r="I606">
            <v>4116000</v>
          </cell>
          <cell r="J606">
            <v>4116000</v>
          </cell>
          <cell r="K606">
            <v>4116000</v>
          </cell>
          <cell r="L606">
            <v>4116000</v>
          </cell>
          <cell r="M606">
            <v>4116000</v>
          </cell>
          <cell r="N606">
            <v>4116000</v>
          </cell>
          <cell r="O606">
            <v>4116000</v>
          </cell>
        </row>
        <row r="607">
          <cell r="D607">
            <v>4086000</v>
          </cell>
          <cell r="E607">
            <v>4086000</v>
          </cell>
          <cell r="F607">
            <v>4086000</v>
          </cell>
          <cell r="G607">
            <v>4086000</v>
          </cell>
          <cell r="I607">
            <v>4086000</v>
          </cell>
          <cell r="J607">
            <v>4086000</v>
          </cell>
          <cell r="K607">
            <v>4086000</v>
          </cell>
          <cell r="L607">
            <v>4086000</v>
          </cell>
          <cell r="M607">
            <v>4086000</v>
          </cell>
          <cell r="N607">
            <v>4086000</v>
          </cell>
          <cell r="O607">
            <v>4086000</v>
          </cell>
        </row>
        <row r="608">
          <cell r="D608">
            <v>5867000</v>
          </cell>
          <cell r="E608">
            <v>5867000</v>
          </cell>
          <cell r="F608">
            <v>5867000</v>
          </cell>
          <cell r="G608">
            <v>5867000</v>
          </cell>
          <cell r="I608">
            <v>5867000</v>
          </cell>
          <cell r="J608">
            <v>5867000</v>
          </cell>
          <cell r="K608">
            <v>5867000</v>
          </cell>
          <cell r="L608">
            <v>5867000</v>
          </cell>
          <cell r="M608">
            <v>5867000</v>
          </cell>
          <cell r="N608">
            <v>5867000</v>
          </cell>
          <cell r="O608">
            <v>5867000</v>
          </cell>
        </row>
        <row r="609">
          <cell r="D609">
            <v>3497000</v>
          </cell>
          <cell r="E609">
            <v>3497000</v>
          </cell>
          <cell r="F609">
            <v>3497000</v>
          </cell>
          <cell r="G609">
            <v>3497000</v>
          </cell>
          <cell r="I609">
            <v>3497000</v>
          </cell>
          <cell r="J609">
            <v>3497000</v>
          </cell>
          <cell r="K609">
            <v>3497000</v>
          </cell>
          <cell r="L609">
            <v>3497000</v>
          </cell>
          <cell r="M609">
            <v>3497000</v>
          </cell>
          <cell r="N609">
            <v>3497000</v>
          </cell>
          <cell r="O609">
            <v>3497000</v>
          </cell>
        </row>
        <row r="610">
          <cell r="D610">
            <v>5697000</v>
          </cell>
          <cell r="E610">
            <v>6174000</v>
          </cell>
          <cell r="F610">
            <v>6174000</v>
          </cell>
          <cell r="G610">
            <v>6174000</v>
          </cell>
          <cell r="I610">
            <v>6174000</v>
          </cell>
          <cell r="J610">
            <v>6174000</v>
          </cell>
          <cell r="K610">
            <v>6174000</v>
          </cell>
          <cell r="L610">
            <v>6174000</v>
          </cell>
          <cell r="M610">
            <v>6174000</v>
          </cell>
          <cell r="N610">
            <v>6174000</v>
          </cell>
          <cell r="O610">
            <v>6174000</v>
          </cell>
        </row>
        <row r="611">
          <cell r="D611">
            <v>14571000</v>
          </cell>
          <cell r="E611">
            <v>14571000</v>
          </cell>
          <cell r="F611">
            <v>14571000</v>
          </cell>
          <cell r="G611">
            <v>14798000</v>
          </cell>
          <cell r="I611">
            <v>15025000</v>
          </cell>
          <cell r="J611">
            <v>15025000</v>
          </cell>
          <cell r="K611">
            <v>15253000</v>
          </cell>
          <cell r="L611">
            <v>15253000</v>
          </cell>
          <cell r="M611">
            <v>15253000</v>
          </cell>
          <cell r="N611">
            <v>15253000</v>
          </cell>
          <cell r="O611">
            <v>15253000</v>
          </cell>
        </row>
        <row r="612">
          <cell r="D612">
            <v>6750000</v>
          </cell>
          <cell r="E612">
            <v>7217000</v>
          </cell>
          <cell r="F612">
            <v>7745000</v>
          </cell>
          <cell r="G612">
            <v>8009000</v>
          </cell>
          <cell r="I612">
            <v>8009000</v>
          </cell>
          <cell r="J612">
            <v>8009000</v>
          </cell>
          <cell r="K612">
            <v>8009000</v>
          </cell>
          <cell r="L612">
            <v>8009000</v>
          </cell>
          <cell r="M612">
            <v>8273000</v>
          </cell>
          <cell r="N612">
            <v>8273000</v>
          </cell>
          <cell r="O612">
            <v>8273000</v>
          </cell>
        </row>
        <row r="613">
          <cell r="D613">
            <v>2569000</v>
          </cell>
          <cell r="E613">
            <v>2569000</v>
          </cell>
          <cell r="F613">
            <v>2569000</v>
          </cell>
          <cell r="G613">
            <v>2569000</v>
          </cell>
          <cell r="I613">
            <v>2569000</v>
          </cell>
          <cell r="J613">
            <v>2569000</v>
          </cell>
          <cell r="K613">
            <v>2569000</v>
          </cell>
          <cell r="L613">
            <v>2569000</v>
          </cell>
          <cell r="M613">
            <v>2569000</v>
          </cell>
          <cell r="N613">
            <v>2569000</v>
          </cell>
          <cell r="O613">
            <v>2569000</v>
          </cell>
        </row>
        <row r="614">
          <cell r="D614">
            <v>474000</v>
          </cell>
          <cell r="E614">
            <v>474000</v>
          </cell>
          <cell r="F614">
            <v>474000</v>
          </cell>
          <cell r="G614">
            <v>474000</v>
          </cell>
          <cell r="I614">
            <v>474000</v>
          </cell>
          <cell r="J614">
            <v>474000</v>
          </cell>
          <cell r="K614">
            <v>474000</v>
          </cell>
          <cell r="L614">
            <v>474000</v>
          </cell>
          <cell r="M614">
            <v>474000</v>
          </cell>
          <cell r="N614">
            <v>474000</v>
          </cell>
          <cell r="O614">
            <v>474000</v>
          </cell>
        </row>
        <row r="615">
          <cell r="D615">
            <v>474000</v>
          </cell>
          <cell r="E615">
            <v>474000</v>
          </cell>
          <cell r="F615">
            <v>474000</v>
          </cell>
          <cell r="G615">
            <v>474000</v>
          </cell>
          <cell r="I615">
            <v>474000</v>
          </cell>
          <cell r="J615">
            <v>474000</v>
          </cell>
          <cell r="K615">
            <v>474000</v>
          </cell>
          <cell r="L615">
            <v>474000</v>
          </cell>
          <cell r="M615">
            <v>474000</v>
          </cell>
          <cell r="N615">
            <v>474000</v>
          </cell>
          <cell r="O615">
            <v>474000</v>
          </cell>
        </row>
        <row r="616">
          <cell r="D616">
            <v>399000</v>
          </cell>
          <cell r="E616">
            <v>399000</v>
          </cell>
          <cell r="F616">
            <v>399000</v>
          </cell>
          <cell r="G616">
            <v>399000</v>
          </cell>
          <cell r="I616">
            <v>399000</v>
          </cell>
          <cell r="J616">
            <v>399000</v>
          </cell>
          <cell r="K616">
            <v>399000</v>
          </cell>
          <cell r="L616">
            <v>399000</v>
          </cell>
          <cell r="M616">
            <v>399000</v>
          </cell>
          <cell r="N616">
            <v>399000</v>
          </cell>
          <cell r="O616">
            <v>399000</v>
          </cell>
        </row>
        <row r="617">
          <cell r="D617">
            <v>474000</v>
          </cell>
          <cell r="E617">
            <v>621000</v>
          </cell>
          <cell r="F617">
            <v>621000</v>
          </cell>
          <cell r="G617">
            <v>621000</v>
          </cell>
          <cell r="I617">
            <v>621000</v>
          </cell>
          <cell r="J617">
            <v>621000</v>
          </cell>
          <cell r="K617">
            <v>621000</v>
          </cell>
          <cell r="L617">
            <v>621000</v>
          </cell>
          <cell r="M617">
            <v>621000</v>
          </cell>
          <cell r="N617">
            <v>621000</v>
          </cell>
          <cell r="O617">
            <v>621000</v>
          </cell>
        </row>
        <row r="618">
          <cell r="D618">
            <v>380000</v>
          </cell>
          <cell r="E618">
            <v>380000</v>
          </cell>
          <cell r="F618">
            <v>380000</v>
          </cell>
          <cell r="G618">
            <v>380000</v>
          </cell>
          <cell r="I618">
            <v>380000</v>
          </cell>
          <cell r="J618">
            <v>506000</v>
          </cell>
          <cell r="K618">
            <v>506000</v>
          </cell>
          <cell r="L618">
            <v>506000</v>
          </cell>
          <cell r="M618">
            <v>506000</v>
          </cell>
          <cell r="N618">
            <v>506000</v>
          </cell>
          <cell r="O618">
            <v>506000</v>
          </cell>
        </row>
        <row r="619">
          <cell r="D619">
            <v>434000</v>
          </cell>
          <cell r="E619">
            <v>434000</v>
          </cell>
          <cell r="F619">
            <v>434000</v>
          </cell>
          <cell r="G619">
            <v>434000</v>
          </cell>
          <cell r="I619">
            <v>434000</v>
          </cell>
          <cell r="J619">
            <v>434000</v>
          </cell>
          <cell r="K619">
            <v>434000</v>
          </cell>
          <cell r="L619">
            <v>434000</v>
          </cell>
          <cell r="M619">
            <v>434000</v>
          </cell>
          <cell r="N619">
            <v>434000</v>
          </cell>
          <cell r="O619">
            <v>434000</v>
          </cell>
        </row>
        <row r="620">
          <cell r="D620">
            <v>648000</v>
          </cell>
          <cell r="E620">
            <v>648000</v>
          </cell>
          <cell r="F620">
            <v>648000</v>
          </cell>
          <cell r="G620">
            <v>648000</v>
          </cell>
          <cell r="I620">
            <v>648000</v>
          </cell>
          <cell r="J620">
            <v>648000</v>
          </cell>
          <cell r="K620">
            <v>648000</v>
          </cell>
          <cell r="L620">
            <v>648000</v>
          </cell>
          <cell r="M620">
            <v>648000</v>
          </cell>
          <cell r="N620">
            <v>648000</v>
          </cell>
          <cell r="O620">
            <v>648000</v>
          </cell>
        </row>
        <row r="621">
          <cell r="D621">
            <v>474000</v>
          </cell>
          <cell r="E621">
            <v>474000</v>
          </cell>
          <cell r="F621">
            <v>474000</v>
          </cell>
          <cell r="G621">
            <v>474000</v>
          </cell>
          <cell r="I621">
            <v>474000</v>
          </cell>
          <cell r="J621">
            <v>474000</v>
          </cell>
          <cell r="K621">
            <v>474000</v>
          </cell>
          <cell r="L621">
            <v>474000</v>
          </cell>
          <cell r="M621">
            <v>474000</v>
          </cell>
          <cell r="N621">
            <v>474000</v>
          </cell>
          <cell r="O621">
            <v>474000</v>
          </cell>
        </row>
        <row r="622">
          <cell r="D622">
            <v>582000</v>
          </cell>
          <cell r="E622">
            <v>582000</v>
          </cell>
          <cell r="F622">
            <v>582000</v>
          </cell>
          <cell r="G622">
            <v>582000</v>
          </cell>
          <cell r="I622">
            <v>582000</v>
          </cell>
          <cell r="J622">
            <v>582000</v>
          </cell>
          <cell r="K622">
            <v>582000</v>
          </cell>
          <cell r="L622">
            <v>582000</v>
          </cell>
          <cell r="M622">
            <v>582000</v>
          </cell>
          <cell r="N622">
            <v>582000</v>
          </cell>
          <cell r="O622">
            <v>582000</v>
          </cell>
        </row>
        <row r="623">
          <cell r="D623">
            <v>500000</v>
          </cell>
          <cell r="E623">
            <v>500000</v>
          </cell>
          <cell r="F623">
            <v>500000</v>
          </cell>
          <cell r="G623">
            <v>500000</v>
          </cell>
          <cell r="I623">
            <v>500000</v>
          </cell>
          <cell r="J623">
            <v>500000</v>
          </cell>
          <cell r="K623">
            <v>500000</v>
          </cell>
          <cell r="L623">
            <v>500000</v>
          </cell>
          <cell r="M623">
            <v>500000</v>
          </cell>
          <cell r="N623">
            <v>500000</v>
          </cell>
          <cell r="O623">
            <v>500000</v>
          </cell>
        </row>
        <row r="624">
          <cell r="D624">
            <v>474000</v>
          </cell>
          <cell r="E624">
            <v>474000</v>
          </cell>
          <cell r="F624">
            <v>474000</v>
          </cell>
          <cell r="G624">
            <v>474000</v>
          </cell>
          <cell r="I624">
            <v>474000</v>
          </cell>
          <cell r="J624">
            <v>474000</v>
          </cell>
          <cell r="K624">
            <v>474000</v>
          </cell>
          <cell r="L624">
            <v>474000</v>
          </cell>
          <cell r="M624">
            <v>474000</v>
          </cell>
          <cell r="N624">
            <v>474000</v>
          </cell>
          <cell r="O624">
            <v>474000</v>
          </cell>
        </row>
        <row r="625">
          <cell r="D625">
            <v>474000</v>
          </cell>
          <cell r="E625">
            <v>474000</v>
          </cell>
          <cell r="F625">
            <v>474000</v>
          </cell>
          <cell r="G625">
            <v>474000</v>
          </cell>
          <cell r="I625">
            <v>474000</v>
          </cell>
          <cell r="J625">
            <v>474000</v>
          </cell>
          <cell r="K625">
            <v>474000</v>
          </cell>
          <cell r="L625">
            <v>474000</v>
          </cell>
          <cell r="M625">
            <v>474000</v>
          </cell>
          <cell r="N625">
            <v>474000</v>
          </cell>
          <cell r="O625">
            <v>474000</v>
          </cell>
        </row>
        <row r="626">
          <cell r="D626">
            <v>474000</v>
          </cell>
          <cell r="E626">
            <v>474000</v>
          </cell>
          <cell r="F626">
            <v>474000</v>
          </cell>
          <cell r="G626">
            <v>474000</v>
          </cell>
          <cell r="I626">
            <v>474000</v>
          </cell>
          <cell r="J626">
            <v>474000</v>
          </cell>
          <cell r="K626">
            <v>474000</v>
          </cell>
          <cell r="L626">
            <v>474000</v>
          </cell>
          <cell r="M626">
            <v>474000</v>
          </cell>
          <cell r="N626">
            <v>474000</v>
          </cell>
          <cell r="O626">
            <v>474000</v>
          </cell>
        </row>
        <row r="627">
          <cell r="D627">
            <v>42000</v>
          </cell>
          <cell r="E627">
            <v>42000</v>
          </cell>
          <cell r="F627">
            <v>42000</v>
          </cell>
          <cell r="G627">
            <v>42000</v>
          </cell>
          <cell r="I627">
            <v>42000</v>
          </cell>
          <cell r="J627">
            <v>42000</v>
          </cell>
          <cell r="K627">
            <v>42000</v>
          </cell>
          <cell r="L627">
            <v>42000</v>
          </cell>
          <cell r="M627">
            <v>42000</v>
          </cell>
          <cell r="N627">
            <v>42000</v>
          </cell>
          <cell r="O627">
            <v>42000</v>
          </cell>
        </row>
        <row r="628">
          <cell r="D628">
            <v>2362000</v>
          </cell>
          <cell r="E628">
            <v>2362000</v>
          </cell>
          <cell r="F628">
            <v>2362000</v>
          </cell>
          <cell r="G628">
            <v>2362000</v>
          </cell>
          <cell r="I628">
            <v>2362000</v>
          </cell>
          <cell r="J628">
            <v>2362000</v>
          </cell>
          <cell r="K628">
            <v>2362000</v>
          </cell>
          <cell r="L628">
            <v>2362000</v>
          </cell>
          <cell r="M628">
            <v>2362000</v>
          </cell>
          <cell r="N628">
            <v>2362000</v>
          </cell>
          <cell r="O628">
            <v>2362000</v>
          </cell>
        </row>
        <row r="629">
          <cell r="D629">
            <v>1388000</v>
          </cell>
          <cell r="E629">
            <v>1388000</v>
          </cell>
          <cell r="F629">
            <v>1388000</v>
          </cell>
          <cell r="G629">
            <v>1388000</v>
          </cell>
          <cell r="I629">
            <v>1388000</v>
          </cell>
          <cell r="J629">
            <v>1388000</v>
          </cell>
          <cell r="K629">
            <v>1388000</v>
          </cell>
          <cell r="L629">
            <v>1388000</v>
          </cell>
          <cell r="M629">
            <v>1388000</v>
          </cell>
          <cell r="N629">
            <v>1388000</v>
          </cell>
          <cell r="O629">
            <v>1388000</v>
          </cell>
        </row>
        <row r="630">
          <cell r="D630">
            <v>426000</v>
          </cell>
          <cell r="E630">
            <v>426000</v>
          </cell>
          <cell r="F630">
            <v>426000</v>
          </cell>
          <cell r="G630">
            <v>426000</v>
          </cell>
          <cell r="I630">
            <v>426000</v>
          </cell>
          <cell r="J630">
            <v>426000</v>
          </cell>
          <cell r="K630">
            <v>426000</v>
          </cell>
          <cell r="L630">
            <v>426000</v>
          </cell>
          <cell r="M630">
            <v>426000</v>
          </cell>
          <cell r="N630">
            <v>426000</v>
          </cell>
          <cell r="O630">
            <v>426000</v>
          </cell>
        </row>
        <row r="631">
          <cell r="D631">
            <v>253000</v>
          </cell>
          <cell r="E631">
            <v>253000</v>
          </cell>
          <cell r="F631">
            <v>253000</v>
          </cell>
          <cell r="G631">
            <v>253000</v>
          </cell>
          <cell r="I631">
            <v>253000</v>
          </cell>
          <cell r="J631">
            <v>253000</v>
          </cell>
          <cell r="K631">
            <v>253000</v>
          </cell>
          <cell r="L631">
            <v>253000</v>
          </cell>
          <cell r="M631">
            <v>253000</v>
          </cell>
          <cell r="N631">
            <v>253000</v>
          </cell>
          <cell r="O631">
            <v>253000</v>
          </cell>
        </row>
        <row r="632">
          <cell r="D632">
            <v>183000</v>
          </cell>
          <cell r="E632">
            <v>183000</v>
          </cell>
          <cell r="F632">
            <v>183000</v>
          </cell>
          <cell r="G632">
            <v>183000</v>
          </cell>
          <cell r="I632">
            <v>183000</v>
          </cell>
          <cell r="J632">
            <v>183000</v>
          </cell>
          <cell r="K632">
            <v>183000</v>
          </cell>
          <cell r="L632">
            <v>183000</v>
          </cell>
          <cell r="M632">
            <v>183000</v>
          </cell>
          <cell r="N632">
            <v>183000</v>
          </cell>
          <cell r="O632">
            <v>183000</v>
          </cell>
        </row>
        <row r="633">
          <cell r="D633">
            <v>510000</v>
          </cell>
          <cell r="E633">
            <v>510000</v>
          </cell>
          <cell r="F633">
            <v>510000</v>
          </cell>
          <cell r="G633">
            <v>510000</v>
          </cell>
          <cell r="I633">
            <v>510000</v>
          </cell>
          <cell r="J633">
            <v>510000</v>
          </cell>
          <cell r="K633">
            <v>510000</v>
          </cell>
          <cell r="L633">
            <v>510000</v>
          </cell>
          <cell r="M633">
            <v>510000</v>
          </cell>
          <cell r="N633">
            <v>510000</v>
          </cell>
          <cell r="O633">
            <v>510000</v>
          </cell>
        </row>
        <row r="634">
          <cell r="D634">
            <v>1161000</v>
          </cell>
          <cell r="E634">
            <v>1161000</v>
          </cell>
          <cell r="F634">
            <v>1161000</v>
          </cell>
          <cell r="G634">
            <v>1161000</v>
          </cell>
          <cell r="I634">
            <v>1161000</v>
          </cell>
          <cell r="J634">
            <v>1161000</v>
          </cell>
          <cell r="K634">
            <v>1161000</v>
          </cell>
          <cell r="L634">
            <v>1161000</v>
          </cell>
          <cell r="M634">
            <v>1161000</v>
          </cell>
          <cell r="N634">
            <v>1161000</v>
          </cell>
          <cell r="O634">
            <v>1161000</v>
          </cell>
        </row>
        <row r="635">
          <cell r="D635">
            <v>264000</v>
          </cell>
          <cell r="E635">
            <v>264000</v>
          </cell>
          <cell r="F635">
            <v>264000</v>
          </cell>
          <cell r="G635">
            <v>264000</v>
          </cell>
          <cell r="I635">
            <v>264000</v>
          </cell>
          <cell r="J635">
            <v>264000</v>
          </cell>
          <cell r="K635">
            <v>264000</v>
          </cell>
          <cell r="L635">
            <v>264000</v>
          </cell>
          <cell r="M635">
            <v>264000</v>
          </cell>
          <cell r="N635">
            <v>264000</v>
          </cell>
          <cell r="O635">
            <v>264000</v>
          </cell>
        </row>
        <row r="636">
          <cell r="D636">
            <v>434000</v>
          </cell>
          <cell r="E636">
            <v>434000</v>
          </cell>
          <cell r="F636">
            <v>434000</v>
          </cell>
          <cell r="G636">
            <v>434000</v>
          </cell>
          <cell r="I636">
            <v>434000</v>
          </cell>
          <cell r="J636">
            <v>434000</v>
          </cell>
          <cell r="K636">
            <v>434000</v>
          </cell>
          <cell r="L636">
            <v>434000</v>
          </cell>
          <cell r="M636">
            <v>434000</v>
          </cell>
          <cell r="N636">
            <v>434000</v>
          </cell>
          <cell r="O636">
            <v>434000</v>
          </cell>
        </row>
        <row r="637">
          <cell r="D637">
            <v>215000</v>
          </cell>
          <cell r="E637">
            <v>215000</v>
          </cell>
          <cell r="F637">
            <v>215000</v>
          </cell>
          <cell r="G637">
            <v>215000</v>
          </cell>
          <cell r="I637">
            <v>215000</v>
          </cell>
          <cell r="J637">
            <v>215000</v>
          </cell>
          <cell r="K637">
            <v>215000</v>
          </cell>
          <cell r="L637">
            <v>215000</v>
          </cell>
          <cell r="M637">
            <v>215000</v>
          </cell>
          <cell r="N637">
            <v>215000</v>
          </cell>
          <cell r="O637">
            <v>215000</v>
          </cell>
        </row>
        <row r="638">
          <cell r="D638">
            <v>397000</v>
          </cell>
          <cell r="E638">
            <v>397000</v>
          </cell>
          <cell r="F638">
            <v>397000</v>
          </cell>
          <cell r="G638">
            <v>397000</v>
          </cell>
          <cell r="I638">
            <v>397000</v>
          </cell>
          <cell r="J638">
            <v>397000</v>
          </cell>
          <cell r="K638">
            <v>397000</v>
          </cell>
          <cell r="L638">
            <v>397000</v>
          </cell>
          <cell r="M638">
            <v>397000</v>
          </cell>
          <cell r="N638">
            <v>397000</v>
          </cell>
          <cell r="O638">
            <v>397000</v>
          </cell>
        </row>
        <row r="639">
          <cell r="D639">
            <v>238000</v>
          </cell>
          <cell r="E639">
            <v>238000</v>
          </cell>
          <cell r="F639">
            <v>238000</v>
          </cell>
          <cell r="G639">
            <v>238000</v>
          </cell>
          <cell r="I639">
            <v>238000</v>
          </cell>
          <cell r="J639">
            <v>238000</v>
          </cell>
          <cell r="K639">
            <v>238000</v>
          </cell>
          <cell r="L639">
            <v>238000</v>
          </cell>
          <cell r="M639">
            <v>238000</v>
          </cell>
          <cell r="N639">
            <v>238000</v>
          </cell>
          <cell r="O639">
            <v>238000</v>
          </cell>
        </row>
        <row r="640">
          <cell r="D640">
            <v>740000</v>
          </cell>
          <cell r="E640">
            <v>740000</v>
          </cell>
          <cell r="F640">
            <v>740000</v>
          </cell>
          <cell r="G640">
            <v>740000</v>
          </cell>
          <cell r="I640">
            <v>740000</v>
          </cell>
          <cell r="J640">
            <v>740000</v>
          </cell>
          <cell r="K640">
            <v>740000</v>
          </cell>
          <cell r="L640">
            <v>740000</v>
          </cell>
          <cell r="M640">
            <v>740000</v>
          </cell>
          <cell r="N640">
            <v>740000</v>
          </cell>
          <cell r="O640">
            <v>740000</v>
          </cell>
        </row>
        <row r="641">
          <cell r="D641">
            <v>375000</v>
          </cell>
          <cell r="E641">
            <v>375000</v>
          </cell>
          <cell r="F641">
            <v>375000</v>
          </cell>
          <cell r="G641">
            <v>375000</v>
          </cell>
          <cell r="I641">
            <v>375000</v>
          </cell>
          <cell r="J641">
            <v>375000</v>
          </cell>
          <cell r="K641">
            <v>375000</v>
          </cell>
          <cell r="L641">
            <v>375000</v>
          </cell>
          <cell r="M641">
            <v>375000</v>
          </cell>
          <cell r="N641">
            <v>375000</v>
          </cell>
          <cell r="O641">
            <v>375000</v>
          </cell>
        </row>
        <row r="642">
          <cell r="D642">
            <v>196000</v>
          </cell>
          <cell r="E642">
            <v>196000</v>
          </cell>
          <cell r="F642">
            <v>196000</v>
          </cell>
          <cell r="G642">
            <v>196000</v>
          </cell>
          <cell r="I642">
            <v>196000</v>
          </cell>
          <cell r="J642">
            <v>196000</v>
          </cell>
          <cell r="K642">
            <v>196000</v>
          </cell>
          <cell r="L642">
            <v>196000</v>
          </cell>
          <cell r="M642">
            <v>196000</v>
          </cell>
          <cell r="N642">
            <v>196000</v>
          </cell>
          <cell r="O642">
            <v>196000</v>
          </cell>
        </row>
        <row r="643">
          <cell r="D643">
            <v>170000</v>
          </cell>
          <cell r="E643">
            <v>170000</v>
          </cell>
          <cell r="F643">
            <v>170000</v>
          </cell>
          <cell r="G643">
            <v>170000</v>
          </cell>
          <cell r="I643">
            <v>170000</v>
          </cell>
          <cell r="J643">
            <v>170000</v>
          </cell>
          <cell r="K643">
            <v>170000</v>
          </cell>
          <cell r="L643">
            <v>170000</v>
          </cell>
          <cell r="M643">
            <v>170000</v>
          </cell>
          <cell r="N643">
            <v>170000</v>
          </cell>
          <cell r="O643">
            <v>170000</v>
          </cell>
        </row>
        <row r="644">
          <cell r="D644">
            <v>620000</v>
          </cell>
          <cell r="E644">
            <v>620000</v>
          </cell>
          <cell r="F644">
            <v>620000</v>
          </cell>
          <cell r="G644">
            <v>620000</v>
          </cell>
          <cell r="I644">
            <v>620000</v>
          </cell>
          <cell r="J644">
            <v>620000</v>
          </cell>
          <cell r="K644">
            <v>620000</v>
          </cell>
          <cell r="L644">
            <v>620000</v>
          </cell>
          <cell r="M644">
            <v>620000</v>
          </cell>
          <cell r="N644">
            <v>620000</v>
          </cell>
          <cell r="O644">
            <v>620000</v>
          </cell>
        </row>
        <row r="645">
          <cell r="D645">
            <v>2475000</v>
          </cell>
          <cell r="E645">
            <v>2475000</v>
          </cell>
          <cell r="F645">
            <v>2475000</v>
          </cell>
          <cell r="G645">
            <v>2475000</v>
          </cell>
          <cell r="I645">
            <v>2475000</v>
          </cell>
          <cell r="J645">
            <v>2475000</v>
          </cell>
          <cell r="K645">
            <v>2475000</v>
          </cell>
          <cell r="L645">
            <v>2475000</v>
          </cell>
          <cell r="M645">
            <v>2475000</v>
          </cell>
          <cell r="N645">
            <v>2475000</v>
          </cell>
          <cell r="O645">
            <v>2475000</v>
          </cell>
        </row>
        <row r="646">
          <cell r="D646">
            <v>126000</v>
          </cell>
          <cell r="E646">
            <v>126000</v>
          </cell>
          <cell r="F646">
            <v>126000</v>
          </cell>
          <cell r="G646">
            <v>126000</v>
          </cell>
          <cell r="I646">
            <v>126000</v>
          </cell>
          <cell r="J646">
            <v>126000</v>
          </cell>
          <cell r="K646">
            <v>126000</v>
          </cell>
          <cell r="L646">
            <v>126000</v>
          </cell>
          <cell r="M646">
            <v>126000</v>
          </cell>
          <cell r="N646">
            <v>126000</v>
          </cell>
          <cell r="O646">
            <v>126000</v>
          </cell>
        </row>
        <row r="647">
          <cell r="D647">
            <v>83000</v>
          </cell>
          <cell r="E647">
            <v>83000</v>
          </cell>
          <cell r="F647">
            <v>83000</v>
          </cell>
          <cell r="G647">
            <v>83000</v>
          </cell>
          <cell r="I647">
            <v>83000</v>
          </cell>
          <cell r="J647">
            <v>83000</v>
          </cell>
          <cell r="K647">
            <v>83000</v>
          </cell>
          <cell r="L647">
            <v>83000</v>
          </cell>
          <cell r="M647">
            <v>83000</v>
          </cell>
          <cell r="N647">
            <v>83000</v>
          </cell>
          <cell r="O647">
            <v>83000</v>
          </cell>
        </row>
        <row r="648">
          <cell r="D648">
            <v>83000</v>
          </cell>
          <cell r="E648">
            <v>83000</v>
          </cell>
          <cell r="F648">
            <v>83000</v>
          </cell>
          <cell r="G648">
            <v>83000</v>
          </cell>
          <cell r="I648">
            <v>83000</v>
          </cell>
          <cell r="J648">
            <v>83000</v>
          </cell>
          <cell r="K648">
            <v>83000</v>
          </cell>
          <cell r="L648">
            <v>83000</v>
          </cell>
          <cell r="M648">
            <v>83000</v>
          </cell>
          <cell r="N648">
            <v>83000</v>
          </cell>
          <cell r="O648">
            <v>83000</v>
          </cell>
        </row>
        <row r="649">
          <cell r="D649">
            <v>83000</v>
          </cell>
          <cell r="E649">
            <v>83000</v>
          </cell>
          <cell r="F649">
            <v>83000</v>
          </cell>
          <cell r="G649">
            <v>83000</v>
          </cell>
          <cell r="I649">
            <v>83000</v>
          </cell>
          <cell r="J649">
            <v>83000</v>
          </cell>
          <cell r="K649">
            <v>83000</v>
          </cell>
          <cell r="L649">
            <v>83000</v>
          </cell>
          <cell r="M649">
            <v>83000</v>
          </cell>
          <cell r="N649">
            <v>83000</v>
          </cell>
          <cell r="O649">
            <v>83000</v>
          </cell>
        </row>
        <row r="650">
          <cell r="D650">
            <v>184000</v>
          </cell>
          <cell r="E650">
            <v>184000</v>
          </cell>
          <cell r="F650">
            <v>184000</v>
          </cell>
          <cell r="G650">
            <v>184000</v>
          </cell>
          <cell r="I650">
            <v>184000</v>
          </cell>
          <cell r="J650">
            <v>184000</v>
          </cell>
          <cell r="K650">
            <v>184000</v>
          </cell>
          <cell r="L650">
            <v>184000</v>
          </cell>
          <cell r="M650">
            <v>184000</v>
          </cell>
          <cell r="N650">
            <v>184000</v>
          </cell>
          <cell r="O650">
            <v>184000</v>
          </cell>
        </row>
        <row r="651">
          <cell r="D651">
            <v>62000</v>
          </cell>
          <cell r="E651">
            <v>62000</v>
          </cell>
          <cell r="F651">
            <v>62000</v>
          </cell>
          <cell r="G651">
            <v>62000</v>
          </cell>
          <cell r="I651">
            <v>62000</v>
          </cell>
          <cell r="J651">
            <v>62000</v>
          </cell>
          <cell r="K651">
            <v>62000</v>
          </cell>
          <cell r="L651">
            <v>62000</v>
          </cell>
          <cell r="M651">
            <v>62000</v>
          </cell>
          <cell r="N651">
            <v>62000</v>
          </cell>
          <cell r="O651">
            <v>62000</v>
          </cell>
        </row>
        <row r="652">
          <cell r="D652">
            <v>83000</v>
          </cell>
          <cell r="E652">
            <v>83000</v>
          </cell>
          <cell r="F652">
            <v>83000</v>
          </cell>
          <cell r="G652">
            <v>83000</v>
          </cell>
          <cell r="I652">
            <v>83000</v>
          </cell>
          <cell r="J652">
            <v>83000</v>
          </cell>
          <cell r="K652">
            <v>83000</v>
          </cell>
          <cell r="L652">
            <v>83000</v>
          </cell>
          <cell r="M652">
            <v>83000</v>
          </cell>
          <cell r="N652">
            <v>83000</v>
          </cell>
          <cell r="O652">
            <v>83000</v>
          </cell>
        </row>
        <row r="653">
          <cell r="D653">
            <v>177000</v>
          </cell>
          <cell r="E653">
            <v>177000</v>
          </cell>
          <cell r="F653">
            <v>177000</v>
          </cell>
          <cell r="G653">
            <v>177000</v>
          </cell>
          <cell r="I653">
            <v>177000</v>
          </cell>
          <cell r="J653">
            <v>177000</v>
          </cell>
          <cell r="K653">
            <v>177000</v>
          </cell>
          <cell r="L653">
            <v>177000</v>
          </cell>
          <cell r="M653">
            <v>177000</v>
          </cell>
          <cell r="N653">
            <v>177000</v>
          </cell>
          <cell r="O653">
            <v>177000</v>
          </cell>
        </row>
        <row r="654">
          <cell r="D654">
            <v>83000</v>
          </cell>
          <cell r="E654">
            <v>83000</v>
          </cell>
          <cell r="F654">
            <v>83000</v>
          </cell>
          <cell r="G654">
            <v>83000</v>
          </cell>
          <cell r="I654">
            <v>83000</v>
          </cell>
          <cell r="J654">
            <v>83000</v>
          </cell>
          <cell r="K654">
            <v>83000</v>
          </cell>
          <cell r="L654">
            <v>83000</v>
          </cell>
          <cell r="M654">
            <v>83000</v>
          </cell>
          <cell r="N654">
            <v>83000</v>
          </cell>
          <cell r="O654">
            <v>83000</v>
          </cell>
        </row>
        <row r="655">
          <cell r="D655">
            <v>83000</v>
          </cell>
          <cell r="E655">
            <v>83000</v>
          </cell>
          <cell r="F655">
            <v>83000</v>
          </cell>
          <cell r="G655">
            <v>83000</v>
          </cell>
          <cell r="I655">
            <v>83000</v>
          </cell>
          <cell r="J655">
            <v>83000</v>
          </cell>
          <cell r="K655">
            <v>83000</v>
          </cell>
          <cell r="L655">
            <v>83000</v>
          </cell>
          <cell r="M655">
            <v>83000</v>
          </cell>
          <cell r="N655">
            <v>83000</v>
          </cell>
          <cell r="O655">
            <v>83000</v>
          </cell>
        </row>
        <row r="656">
          <cell r="D656">
            <v>62000</v>
          </cell>
          <cell r="E656">
            <v>62000</v>
          </cell>
          <cell r="F656">
            <v>62000</v>
          </cell>
          <cell r="G656">
            <v>62000</v>
          </cell>
          <cell r="I656">
            <v>62000</v>
          </cell>
          <cell r="J656">
            <v>62000</v>
          </cell>
          <cell r="K656">
            <v>62000</v>
          </cell>
          <cell r="L656">
            <v>62000</v>
          </cell>
          <cell r="M656">
            <v>62000</v>
          </cell>
          <cell r="N656">
            <v>62000</v>
          </cell>
          <cell r="O656">
            <v>62000</v>
          </cell>
        </row>
        <row r="657">
          <cell r="D657">
            <v>83000</v>
          </cell>
          <cell r="E657">
            <v>83000</v>
          </cell>
          <cell r="F657">
            <v>83000</v>
          </cell>
          <cell r="G657">
            <v>83000</v>
          </cell>
          <cell r="I657">
            <v>83000</v>
          </cell>
          <cell r="J657">
            <v>83000</v>
          </cell>
          <cell r="K657">
            <v>83000</v>
          </cell>
          <cell r="L657">
            <v>83000</v>
          </cell>
          <cell r="M657">
            <v>83000</v>
          </cell>
          <cell r="N657">
            <v>83000</v>
          </cell>
          <cell r="O657">
            <v>83000</v>
          </cell>
        </row>
        <row r="658">
          <cell r="D658">
            <v>62000</v>
          </cell>
          <cell r="E658">
            <v>62000</v>
          </cell>
          <cell r="F658">
            <v>62000</v>
          </cell>
          <cell r="G658">
            <v>62000</v>
          </cell>
          <cell r="I658">
            <v>62000</v>
          </cell>
          <cell r="J658">
            <v>62000</v>
          </cell>
          <cell r="K658">
            <v>62000</v>
          </cell>
          <cell r="L658">
            <v>62000</v>
          </cell>
          <cell r="M658">
            <v>62000</v>
          </cell>
          <cell r="N658">
            <v>62000</v>
          </cell>
          <cell r="O658">
            <v>62000</v>
          </cell>
        </row>
        <row r="659">
          <cell r="D659">
            <v>83000</v>
          </cell>
          <cell r="E659">
            <v>83000</v>
          </cell>
          <cell r="F659">
            <v>83000</v>
          </cell>
          <cell r="G659">
            <v>83000</v>
          </cell>
          <cell r="I659">
            <v>83000</v>
          </cell>
          <cell r="J659">
            <v>83000</v>
          </cell>
          <cell r="K659">
            <v>83000</v>
          </cell>
          <cell r="L659">
            <v>83000</v>
          </cell>
          <cell r="M659">
            <v>83000</v>
          </cell>
          <cell r="N659">
            <v>83000</v>
          </cell>
          <cell r="O659">
            <v>83000</v>
          </cell>
        </row>
        <row r="660">
          <cell r="D660">
            <v>83000</v>
          </cell>
          <cell r="E660">
            <v>83000</v>
          </cell>
          <cell r="F660">
            <v>83000</v>
          </cell>
          <cell r="G660">
            <v>83000</v>
          </cell>
          <cell r="I660">
            <v>83000</v>
          </cell>
          <cell r="J660">
            <v>83000</v>
          </cell>
          <cell r="K660">
            <v>83000</v>
          </cell>
          <cell r="L660">
            <v>83000</v>
          </cell>
          <cell r="M660">
            <v>83000</v>
          </cell>
          <cell r="N660">
            <v>83000</v>
          </cell>
          <cell r="O660">
            <v>83000</v>
          </cell>
        </row>
        <row r="661">
          <cell r="D661">
            <v>62000</v>
          </cell>
          <cell r="E661">
            <v>62000</v>
          </cell>
          <cell r="F661">
            <v>62000</v>
          </cell>
          <cell r="G661">
            <v>62000</v>
          </cell>
          <cell r="I661">
            <v>62000</v>
          </cell>
          <cell r="J661">
            <v>62000</v>
          </cell>
          <cell r="K661">
            <v>62000</v>
          </cell>
          <cell r="L661">
            <v>62000</v>
          </cell>
          <cell r="M661">
            <v>62000</v>
          </cell>
          <cell r="N661">
            <v>62000</v>
          </cell>
          <cell r="O661">
            <v>62000</v>
          </cell>
        </row>
        <row r="662">
          <cell r="D662">
            <v>62000</v>
          </cell>
          <cell r="E662">
            <v>62000</v>
          </cell>
          <cell r="F662">
            <v>62000</v>
          </cell>
          <cell r="G662">
            <v>62000</v>
          </cell>
          <cell r="I662">
            <v>62000</v>
          </cell>
          <cell r="J662">
            <v>62000</v>
          </cell>
          <cell r="K662">
            <v>62000</v>
          </cell>
          <cell r="L662">
            <v>62000</v>
          </cell>
          <cell r="M662">
            <v>62000</v>
          </cell>
          <cell r="N662">
            <v>62000</v>
          </cell>
          <cell r="O662">
            <v>62000</v>
          </cell>
        </row>
        <row r="663">
          <cell r="D663">
            <v>83000</v>
          </cell>
          <cell r="E663">
            <v>83000</v>
          </cell>
          <cell r="F663">
            <v>83000</v>
          </cell>
          <cell r="G663">
            <v>83000</v>
          </cell>
          <cell r="I663">
            <v>83000</v>
          </cell>
          <cell r="J663">
            <v>83000</v>
          </cell>
          <cell r="K663">
            <v>83000</v>
          </cell>
          <cell r="L663">
            <v>83000</v>
          </cell>
          <cell r="M663">
            <v>83000</v>
          </cell>
          <cell r="N663">
            <v>83000</v>
          </cell>
          <cell r="O663">
            <v>83000</v>
          </cell>
        </row>
        <row r="664">
          <cell r="D664">
            <v>83000</v>
          </cell>
          <cell r="E664">
            <v>83000</v>
          </cell>
          <cell r="F664">
            <v>83000</v>
          </cell>
          <cell r="G664">
            <v>83000</v>
          </cell>
          <cell r="I664">
            <v>83000</v>
          </cell>
          <cell r="J664">
            <v>83000</v>
          </cell>
          <cell r="K664">
            <v>83000</v>
          </cell>
          <cell r="L664">
            <v>83000</v>
          </cell>
          <cell r="M664">
            <v>83000</v>
          </cell>
          <cell r="N664">
            <v>83000</v>
          </cell>
          <cell r="O664">
            <v>83000</v>
          </cell>
        </row>
        <row r="665">
          <cell r="D665">
            <v>62000</v>
          </cell>
          <cell r="E665">
            <v>62000</v>
          </cell>
          <cell r="F665">
            <v>62000</v>
          </cell>
          <cell r="G665">
            <v>62000</v>
          </cell>
          <cell r="I665">
            <v>62000</v>
          </cell>
          <cell r="J665">
            <v>62000</v>
          </cell>
          <cell r="K665">
            <v>62000</v>
          </cell>
          <cell r="L665">
            <v>62000</v>
          </cell>
          <cell r="M665">
            <v>62000</v>
          </cell>
          <cell r="N665">
            <v>62000</v>
          </cell>
          <cell r="O665">
            <v>62000</v>
          </cell>
        </row>
        <row r="666">
          <cell r="D666">
            <v>63000</v>
          </cell>
          <cell r="E666">
            <v>63000</v>
          </cell>
          <cell r="F666">
            <v>63000</v>
          </cell>
          <cell r="G666">
            <v>125000</v>
          </cell>
          <cell r="I666">
            <v>125000</v>
          </cell>
          <cell r="J666">
            <v>125000</v>
          </cell>
          <cell r="K666">
            <v>125000</v>
          </cell>
          <cell r="L666">
            <v>125000</v>
          </cell>
          <cell r="M666">
            <v>125000</v>
          </cell>
          <cell r="N666">
            <v>125000</v>
          </cell>
          <cell r="O666">
            <v>125000</v>
          </cell>
        </row>
        <row r="667">
          <cell r="D667">
            <v>62000</v>
          </cell>
          <cell r="E667">
            <v>62000</v>
          </cell>
          <cell r="F667">
            <v>62000</v>
          </cell>
          <cell r="G667">
            <v>62000</v>
          </cell>
          <cell r="I667">
            <v>62000</v>
          </cell>
          <cell r="J667">
            <v>62000</v>
          </cell>
          <cell r="K667">
            <v>62000</v>
          </cell>
          <cell r="L667">
            <v>62000</v>
          </cell>
          <cell r="M667">
            <v>62000</v>
          </cell>
          <cell r="N667">
            <v>62000</v>
          </cell>
          <cell r="O667">
            <v>62000</v>
          </cell>
        </row>
        <row r="668">
          <cell r="D668">
            <v>83000</v>
          </cell>
          <cell r="E668">
            <v>83000</v>
          </cell>
          <cell r="F668">
            <v>83000</v>
          </cell>
          <cell r="G668">
            <v>83000</v>
          </cell>
          <cell r="I668">
            <v>83000</v>
          </cell>
          <cell r="J668">
            <v>83000</v>
          </cell>
          <cell r="K668">
            <v>83000</v>
          </cell>
          <cell r="L668">
            <v>83000</v>
          </cell>
          <cell r="M668">
            <v>83000</v>
          </cell>
          <cell r="N668">
            <v>83000</v>
          </cell>
          <cell r="O668">
            <v>83000</v>
          </cell>
        </row>
        <row r="669">
          <cell r="D669">
            <v>62000</v>
          </cell>
          <cell r="E669">
            <v>62000</v>
          </cell>
          <cell r="F669">
            <v>62000</v>
          </cell>
          <cell r="G669">
            <v>62000</v>
          </cell>
          <cell r="I669">
            <v>62000</v>
          </cell>
          <cell r="J669">
            <v>62000</v>
          </cell>
          <cell r="K669">
            <v>62000</v>
          </cell>
          <cell r="L669">
            <v>62000</v>
          </cell>
          <cell r="M669">
            <v>62000</v>
          </cell>
          <cell r="N669">
            <v>62000</v>
          </cell>
          <cell r="O669">
            <v>62000</v>
          </cell>
        </row>
        <row r="670">
          <cell r="D670">
            <v>62000</v>
          </cell>
          <cell r="E670">
            <v>62000</v>
          </cell>
          <cell r="F670">
            <v>62000</v>
          </cell>
          <cell r="G670">
            <v>62000</v>
          </cell>
          <cell r="I670">
            <v>62000</v>
          </cell>
          <cell r="J670">
            <v>62000</v>
          </cell>
          <cell r="K670">
            <v>62000</v>
          </cell>
          <cell r="L670">
            <v>62000</v>
          </cell>
          <cell r="M670">
            <v>62000</v>
          </cell>
          <cell r="N670">
            <v>62000</v>
          </cell>
          <cell r="O670">
            <v>62000</v>
          </cell>
        </row>
        <row r="671">
          <cell r="D671">
            <v>500000</v>
          </cell>
          <cell r="E671">
            <v>500000</v>
          </cell>
          <cell r="F671">
            <v>500000</v>
          </cell>
          <cell r="G671">
            <v>500000</v>
          </cell>
          <cell r="I671">
            <v>500000</v>
          </cell>
          <cell r="J671">
            <v>500000</v>
          </cell>
          <cell r="K671">
            <v>500000</v>
          </cell>
          <cell r="L671">
            <v>500000</v>
          </cell>
          <cell r="M671">
            <v>500000</v>
          </cell>
          <cell r="N671">
            <v>500000</v>
          </cell>
          <cell r="O671">
            <v>500000</v>
          </cell>
        </row>
        <row r="672">
          <cell r="D672">
            <v>500000</v>
          </cell>
          <cell r="E672">
            <v>500000</v>
          </cell>
          <cell r="F672">
            <v>500000</v>
          </cell>
          <cell r="G672">
            <v>500000</v>
          </cell>
          <cell r="I672">
            <v>500000</v>
          </cell>
          <cell r="J672">
            <v>500000</v>
          </cell>
          <cell r="K672">
            <v>500000</v>
          </cell>
          <cell r="L672">
            <v>500000</v>
          </cell>
          <cell r="M672">
            <v>500000</v>
          </cell>
          <cell r="N672">
            <v>500000</v>
          </cell>
          <cell r="O672">
            <v>500000</v>
          </cell>
        </row>
        <row r="673">
          <cell r="D673">
            <v>2000000</v>
          </cell>
          <cell r="E673">
            <v>2000000</v>
          </cell>
          <cell r="F673">
            <v>2000000</v>
          </cell>
          <cell r="G673">
            <v>2000000</v>
          </cell>
          <cell r="I673">
            <v>2000000</v>
          </cell>
          <cell r="J673">
            <v>2000000</v>
          </cell>
          <cell r="K673">
            <v>2000000</v>
          </cell>
          <cell r="L673">
            <v>2000000</v>
          </cell>
          <cell r="M673">
            <v>2000000</v>
          </cell>
          <cell r="N673">
            <v>2000000</v>
          </cell>
          <cell r="O673">
            <v>2000000</v>
          </cell>
        </row>
        <row r="674">
          <cell r="D674">
            <v>1500000</v>
          </cell>
          <cell r="E674">
            <v>13500000</v>
          </cell>
          <cell r="F674">
            <v>1500000</v>
          </cell>
          <cell r="G674">
            <v>1500000</v>
          </cell>
          <cell r="I674">
            <v>1500000</v>
          </cell>
          <cell r="J674">
            <v>1500000</v>
          </cell>
          <cell r="K674">
            <v>1500000</v>
          </cell>
          <cell r="L674">
            <v>1500000</v>
          </cell>
          <cell r="M674">
            <v>1500000</v>
          </cell>
          <cell r="N674">
            <v>1500000</v>
          </cell>
          <cell r="O674">
            <v>1500000</v>
          </cell>
        </row>
        <row r="675">
          <cell r="D675">
            <v>1500000</v>
          </cell>
          <cell r="E675">
            <v>1500000</v>
          </cell>
          <cell r="F675">
            <v>1500000</v>
          </cell>
          <cell r="G675">
            <v>1500000</v>
          </cell>
          <cell r="I675">
            <v>1500000</v>
          </cell>
          <cell r="J675">
            <v>1500000</v>
          </cell>
          <cell r="K675">
            <v>1500000</v>
          </cell>
          <cell r="L675">
            <v>1500000</v>
          </cell>
          <cell r="M675">
            <v>1500000</v>
          </cell>
          <cell r="N675">
            <v>1500000</v>
          </cell>
          <cell r="O675">
            <v>1500000</v>
          </cell>
        </row>
        <row r="676">
          <cell r="D676">
            <v>3000000</v>
          </cell>
          <cell r="E676">
            <v>3000000</v>
          </cell>
          <cell r="F676">
            <v>3000000</v>
          </cell>
          <cell r="G676">
            <v>3000000</v>
          </cell>
          <cell r="I676">
            <v>3000000</v>
          </cell>
          <cell r="J676">
            <v>3000000</v>
          </cell>
          <cell r="K676">
            <v>3000000</v>
          </cell>
          <cell r="L676">
            <v>3000000</v>
          </cell>
          <cell r="M676">
            <v>3000000</v>
          </cell>
          <cell r="N676">
            <v>3000000</v>
          </cell>
          <cell r="O676">
            <v>3000000</v>
          </cell>
        </row>
        <row r="677">
          <cell r="E677">
            <v>6000000</v>
          </cell>
        </row>
        <row r="678">
          <cell r="D678">
            <v>200000</v>
          </cell>
          <cell r="E678">
            <v>200000</v>
          </cell>
          <cell r="F678">
            <v>100000</v>
          </cell>
          <cell r="G678">
            <v>200000</v>
          </cell>
        </row>
        <row r="679">
          <cell r="D679">
            <v>500000</v>
          </cell>
          <cell r="E679">
            <v>800000</v>
          </cell>
          <cell r="F679">
            <v>700000</v>
          </cell>
        </row>
        <row r="680">
          <cell r="D680">
            <v>1640000</v>
          </cell>
          <cell r="E680">
            <v>1640000</v>
          </cell>
          <cell r="F680">
            <v>1640000</v>
          </cell>
          <cell r="G680">
            <v>1640000</v>
          </cell>
          <cell r="I680">
            <v>1640000</v>
          </cell>
          <cell r="J680">
            <v>1640000</v>
          </cell>
          <cell r="K680">
            <v>1640000</v>
          </cell>
          <cell r="L680">
            <v>1640000</v>
          </cell>
          <cell r="M680">
            <v>1640000</v>
          </cell>
          <cell r="N680">
            <v>1640000</v>
          </cell>
          <cell r="O680">
            <v>1640000</v>
          </cell>
        </row>
        <row r="681">
          <cell r="D681">
            <v>2880000</v>
          </cell>
          <cell r="E681">
            <v>2880000</v>
          </cell>
          <cell r="F681">
            <v>2880000</v>
          </cell>
          <cell r="G681">
            <v>2880000</v>
          </cell>
          <cell r="I681">
            <v>2880000</v>
          </cell>
          <cell r="J681">
            <v>2880000</v>
          </cell>
          <cell r="K681">
            <v>2880000</v>
          </cell>
          <cell r="L681">
            <v>2880000</v>
          </cell>
          <cell r="M681">
            <v>2880000</v>
          </cell>
          <cell r="N681">
            <v>2880000</v>
          </cell>
          <cell r="O681">
            <v>2880000</v>
          </cell>
        </row>
        <row r="682">
          <cell r="D682">
            <v>2580000</v>
          </cell>
          <cell r="E682">
            <v>2580000</v>
          </cell>
          <cell r="F682">
            <v>2580000</v>
          </cell>
          <cell r="G682">
            <v>2580000</v>
          </cell>
          <cell r="I682">
            <v>2580000</v>
          </cell>
          <cell r="J682">
            <v>2580000</v>
          </cell>
          <cell r="K682">
            <v>2580000</v>
          </cell>
          <cell r="L682">
            <v>2580000</v>
          </cell>
          <cell r="M682">
            <v>2580000</v>
          </cell>
          <cell r="N682">
            <v>2580000</v>
          </cell>
          <cell r="O682">
            <v>2580000</v>
          </cell>
        </row>
        <row r="683">
          <cell r="D683">
            <v>200000</v>
          </cell>
          <cell r="E683">
            <v>200000</v>
          </cell>
          <cell r="F683">
            <v>200000</v>
          </cell>
          <cell r="G683">
            <v>200000</v>
          </cell>
          <cell r="I683">
            <v>200000</v>
          </cell>
          <cell r="J683">
            <v>200000</v>
          </cell>
          <cell r="K683">
            <v>200000</v>
          </cell>
          <cell r="L683">
            <v>200000</v>
          </cell>
          <cell r="M683">
            <v>200000</v>
          </cell>
          <cell r="N683">
            <v>200000</v>
          </cell>
          <cell r="O683">
            <v>200000</v>
          </cell>
        </row>
        <row r="684">
          <cell r="D684">
            <v>3200000</v>
          </cell>
          <cell r="E684">
            <v>3180000</v>
          </cell>
          <cell r="F684">
            <v>3180000</v>
          </cell>
          <cell r="G684">
            <v>3180000</v>
          </cell>
          <cell r="I684">
            <v>3180000</v>
          </cell>
          <cell r="J684">
            <v>3180000</v>
          </cell>
          <cell r="K684">
            <v>3180000</v>
          </cell>
          <cell r="L684">
            <v>3180000</v>
          </cell>
          <cell r="M684">
            <v>3180000</v>
          </cell>
          <cell r="N684">
            <v>3180000</v>
          </cell>
          <cell r="O684">
            <v>3180000</v>
          </cell>
        </row>
        <row r="685">
          <cell r="D685">
            <v>4890000</v>
          </cell>
          <cell r="E685">
            <v>5410000</v>
          </cell>
          <cell r="F685">
            <v>5410000</v>
          </cell>
          <cell r="G685">
            <v>5410000</v>
          </cell>
          <cell r="I685">
            <v>5410000</v>
          </cell>
          <cell r="J685">
            <v>5410000</v>
          </cell>
          <cell r="K685">
            <v>5410000</v>
          </cell>
          <cell r="L685">
            <v>5410000</v>
          </cell>
          <cell r="M685">
            <v>5410000</v>
          </cell>
          <cell r="N685">
            <v>5410000</v>
          </cell>
          <cell r="O685">
            <v>5410000</v>
          </cell>
        </row>
        <row r="686">
          <cell r="D686">
            <v>11980000</v>
          </cell>
          <cell r="E686">
            <v>11980000</v>
          </cell>
          <cell r="F686">
            <v>11980000</v>
          </cell>
          <cell r="G686">
            <v>12800000</v>
          </cell>
          <cell r="I686">
            <v>12800000</v>
          </cell>
          <cell r="J686">
            <v>12800000</v>
          </cell>
          <cell r="K686">
            <v>12800000</v>
          </cell>
          <cell r="L686">
            <v>12800000</v>
          </cell>
          <cell r="M686">
            <v>12800000</v>
          </cell>
          <cell r="N686">
            <v>13200000</v>
          </cell>
          <cell r="O686">
            <v>13200000</v>
          </cell>
        </row>
        <row r="687">
          <cell r="D687">
            <v>2820000</v>
          </cell>
          <cell r="E687">
            <v>2820000</v>
          </cell>
          <cell r="F687">
            <v>2820000</v>
          </cell>
          <cell r="G687">
            <v>3040000</v>
          </cell>
          <cell r="I687">
            <v>3040000</v>
          </cell>
          <cell r="J687">
            <v>3040000</v>
          </cell>
          <cell r="K687">
            <v>3480000</v>
          </cell>
          <cell r="L687">
            <v>3480000</v>
          </cell>
          <cell r="M687">
            <v>3920000</v>
          </cell>
          <cell r="N687">
            <v>3920000</v>
          </cell>
          <cell r="O687">
            <v>3920000</v>
          </cell>
        </row>
        <row r="688">
          <cell r="D688">
            <v>2667000</v>
          </cell>
          <cell r="E688">
            <v>2667000</v>
          </cell>
          <cell r="F688">
            <v>2667000</v>
          </cell>
          <cell r="G688">
            <v>2667000</v>
          </cell>
          <cell r="I688">
            <v>2667000</v>
          </cell>
          <cell r="J688">
            <v>2667000</v>
          </cell>
          <cell r="K688">
            <v>2667000</v>
          </cell>
          <cell r="L688">
            <v>2667000</v>
          </cell>
          <cell r="M688">
            <v>2667000</v>
          </cell>
          <cell r="N688">
            <v>2667000</v>
          </cell>
          <cell r="O688">
            <v>2667000</v>
          </cell>
        </row>
        <row r="689">
          <cell r="D689">
            <v>30000</v>
          </cell>
          <cell r="E689">
            <v>30000</v>
          </cell>
          <cell r="F689">
            <v>30000</v>
          </cell>
          <cell r="G689">
            <v>30000</v>
          </cell>
          <cell r="I689">
            <v>30000</v>
          </cell>
          <cell r="J689">
            <v>30000</v>
          </cell>
          <cell r="K689">
            <v>30000</v>
          </cell>
          <cell r="L689">
            <v>30000</v>
          </cell>
          <cell r="M689">
            <v>30000</v>
          </cell>
          <cell r="N689">
            <v>30000</v>
          </cell>
          <cell r="O689">
            <v>30000</v>
          </cell>
        </row>
        <row r="690">
          <cell r="D690">
            <v>30000</v>
          </cell>
          <cell r="E690">
            <v>30000</v>
          </cell>
          <cell r="F690">
            <v>30000</v>
          </cell>
          <cell r="G690">
            <v>30000</v>
          </cell>
          <cell r="I690">
            <v>30000</v>
          </cell>
          <cell r="J690">
            <v>30000</v>
          </cell>
          <cell r="K690">
            <v>30000</v>
          </cell>
          <cell r="L690">
            <v>30000</v>
          </cell>
          <cell r="M690">
            <v>30000</v>
          </cell>
          <cell r="N690">
            <v>30000</v>
          </cell>
          <cell r="O690">
            <v>30000</v>
          </cell>
        </row>
        <row r="691">
          <cell r="D691">
            <v>30000</v>
          </cell>
          <cell r="E691">
            <v>30000</v>
          </cell>
          <cell r="F691">
            <v>30000</v>
          </cell>
          <cell r="G691">
            <v>30000</v>
          </cell>
          <cell r="I691">
            <v>30000</v>
          </cell>
          <cell r="J691">
            <v>30000</v>
          </cell>
          <cell r="K691">
            <v>30000</v>
          </cell>
          <cell r="L691">
            <v>30000</v>
          </cell>
          <cell r="M691">
            <v>30000</v>
          </cell>
          <cell r="N691">
            <v>30000</v>
          </cell>
          <cell r="O691">
            <v>30000</v>
          </cell>
        </row>
        <row r="692">
          <cell r="D692">
            <v>30000</v>
          </cell>
          <cell r="E692">
            <v>30000</v>
          </cell>
          <cell r="F692">
            <v>30000</v>
          </cell>
          <cell r="G692">
            <v>30000</v>
          </cell>
          <cell r="I692">
            <v>30000</v>
          </cell>
          <cell r="J692">
            <v>30000</v>
          </cell>
          <cell r="K692">
            <v>30000</v>
          </cell>
          <cell r="L692">
            <v>30000</v>
          </cell>
          <cell r="M692">
            <v>30000</v>
          </cell>
          <cell r="N692">
            <v>30000</v>
          </cell>
          <cell r="O692">
            <v>30000</v>
          </cell>
        </row>
        <row r="693">
          <cell r="D693">
            <v>30000</v>
          </cell>
          <cell r="E693">
            <v>30000</v>
          </cell>
          <cell r="F693">
            <v>30000</v>
          </cell>
          <cell r="G693">
            <v>30000</v>
          </cell>
          <cell r="I693">
            <v>30000</v>
          </cell>
          <cell r="J693">
            <v>30000</v>
          </cell>
          <cell r="K693">
            <v>30000</v>
          </cell>
          <cell r="L693">
            <v>30000</v>
          </cell>
          <cell r="M693">
            <v>30000</v>
          </cell>
          <cell r="N693">
            <v>30000</v>
          </cell>
          <cell r="O693">
            <v>30000</v>
          </cell>
        </row>
        <row r="694">
          <cell r="D694">
            <v>30000</v>
          </cell>
          <cell r="E694">
            <v>30000</v>
          </cell>
          <cell r="F694">
            <v>30000</v>
          </cell>
          <cell r="G694">
            <v>30000</v>
          </cell>
          <cell r="I694">
            <v>30000</v>
          </cell>
          <cell r="J694">
            <v>30000</v>
          </cell>
          <cell r="K694">
            <v>30000</v>
          </cell>
          <cell r="L694">
            <v>30000</v>
          </cell>
          <cell r="M694">
            <v>30000</v>
          </cell>
          <cell r="N694">
            <v>30000</v>
          </cell>
          <cell r="O694">
            <v>30000</v>
          </cell>
        </row>
        <row r="695">
          <cell r="D695">
            <v>220000</v>
          </cell>
          <cell r="E695">
            <v>220000</v>
          </cell>
          <cell r="F695">
            <v>220000</v>
          </cell>
          <cell r="G695">
            <v>220000</v>
          </cell>
          <cell r="I695">
            <v>220000</v>
          </cell>
          <cell r="J695">
            <v>220000</v>
          </cell>
          <cell r="K695">
            <v>220000</v>
          </cell>
          <cell r="L695">
            <v>220000</v>
          </cell>
          <cell r="M695">
            <v>220000</v>
          </cell>
          <cell r="N695">
            <v>220000</v>
          </cell>
          <cell r="O695">
            <v>220000</v>
          </cell>
        </row>
        <row r="696">
          <cell r="D696">
            <v>200000</v>
          </cell>
          <cell r="E696">
            <v>200000</v>
          </cell>
          <cell r="F696">
            <v>200000</v>
          </cell>
          <cell r="G696">
            <v>200000</v>
          </cell>
          <cell r="I696">
            <v>200000</v>
          </cell>
          <cell r="J696">
            <v>200000</v>
          </cell>
          <cell r="K696">
            <v>200000</v>
          </cell>
          <cell r="L696">
            <v>200000</v>
          </cell>
          <cell r="M696">
            <v>200000</v>
          </cell>
          <cell r="N696">
            <v>200000</v>
          </cell>
          <cell r="O696">
            <v>200000</v>
          </cell>
        </row>
        <row r="697">
          <cell r="D697">
            <v>30000</v>
          </cell>
          <cell r="E697">
            <v>30000</v>
          </cell>
          <cell r="F697">
            <v>30000</v>
          </cell>
          <cell r="G697">
            <v>30000</v>
          </cell>
          <cell r="I697">
            <v>30000</v>
          </cell>
          <cell r="J697">
            <v>30000</v>
          </cell>
          <cell r="K697">
            <v>30000</v>
          </cell>
          <cell r="L697">
            <v>30000</v>
          </cell>
          <cell r="M697">
            <v>30000</v>
          </cell>
          <cell r="N697">
            <v>30000</v>
          </cell>
          <cell r="O697">
            <v>30000</v>
          </cell>
        </row>
        <row r="698">
          <cell r="D698">
            <v>30000</v>
          </cell>
          <cell r="E698">
            <v>30000</v>
          </cell>
          <cell r="F698">
            <v>30000</v>
          </cell>
          <cell r="G698">
            <v>30000</v>
          </cell>
          <cell r="I698">
            <v>30000</v>
          </cell>
          <cell r="J698">
            <v>30000</v>
          </cell>
          <cell r="K698">
            <v>30000</v>
          </cell>
          <cell r="L698">
            <v>30000</v>
          </cell>
          <cell r="M698">
            <v>30000</v>
          </cell>
          <cell r="N698">
            <v>30000</v>
          </cell>
          <cell r="O698">
            <v>30000</v>
          </cell>
        </row>
        <row r="699">
          <cell r="D699">
            <v>30000</v>
          </cell>
          <cell r="E699">
            <v>30000</v>
          </cell>
          <cell r="F699">
            <v>30000</v>
          </cell>
          <cell r="G699">
            <v>30000</v>
          </cell>
          <cell r="I699">
            <v>30000</v>
          </cell>
          <cell r="J699">
            <v>30000</v>
          </cell>
          <cell r="K699">
            <v>30000</v>
          </cell>
          <cell r="L699">
            <v>30000</v>
          </cell>
          <cell r="M699">
            <v>30000</v>
          </cell>
          <cell r="N699">
            <v>30000</v>
          </cell>
          <cell r="O699">
            <v>30000</v>
          </cell>
        </row>
        <row r="700">
          <cell r="D700">
            <v>200000</v>
          </cell>
          <cell r="E700">
            <v>200000</v>
          </cell>
          <cell r="F700">
            <v>200000</v>
          </cell>
          <cell r="G700">
            <v>200000</v>
          </cell>
          <cell r="I700">
            <v>200000</v>
          </cell>
          <cell r="J700">
            <v>200000</v>
          </cell>
          <cell r="K700">
            <v>200000</v>
          </cell>
          <cell r="L700">
            <v>200000</v>
          </cell>
          <cell r="M700">
            <v>200000</v>
          </cell>
          <cell r="N700">
            <v>200000</v>
          </cell>
          <cell r="O700">
            <v>200000</v>
          </cell>
        </row>
        <row r="701">
          <cell r="D701">
            <v>30000</v>
          </cell>
          <cell r="E701">
            <v>30000</v>
          </cell>
          <cell r="F701">
            <v>30000</v>
          </cell>
          <cell r="G701">
            <v>30000</v>
          </cell>
          <cell r="I701">
            <v>30000</v>
          </cell>
          <cell r="J701">
            <v>30000</v>
          </cell>
          <cell r="K701">
            <v>30000</v>
          </cell>
          <cell r="L701">
            <v>30000</v>
          </cell>
          <cell r="M701">
            <v>30000</v>
          </cell>
          <cell r="N701">
            <v>30000</v>
          </cell>
          <cell r="O701">
            <v>30000</v>
          </cell>
        </row>
        <row r="702">
          <cell r="D702">
            <v>1230000</v>
          </cell>
          <cell r="E702">
            <v>1230000</v>
          </cell>
          <cell r="F702">
            <v>1230000</v>
          </cell>
          <cell r="G702">
            <v>1230000</v>
          </cell>
          <cell r="I702">
            <v>1230000</v>
          </cell>
          <cell r="J702">
            <v>1230000</v>
          </cell>
          <cell r="K702">
            <v>1230000</v>
          </cell>
          <cell r="L702">
            <v>1230000</v>
          </cell>
          <cell r="M702">
            <v>1230000</v>
          </cell>
          <cell r="N702">
            <v>1230000</v>
          </cell>
          <cell r="O702">
            <v>1230000</v>
          </cell>
        </row>
        <row r="703">
          <cell r="D703">
            <v>1150000</v>
          </cell>
          <cell r="E703">
            <v>1100000</v>
          </cell>
          <cell r="F703">
            <v>1100000</v>
          </cell>
          <cell r="G703">
            <v>1100000</v>
          </cell>
          <cell r="I703">
            <v>1100000</v>
          </cell>
          <cell r="J703">
            <v>1100000</v>
          </cell>
          <cell r="K703">
            <v>1100000</v>
          </cell>
          <cell r="L703">
            <v>1100000</v>
          </cell>
          <cell r="M703">
            <v>1100000</v>
          </cell>
          <cell r="N703">
            <v>1100000</v>
          </cell>
          <cell r="O703">
            <v>1100000</v>
          </cell>
        </row>
        <row r="704">
          <cell r="D704">
            <v>1000000</v>
          </cell>
          <cell r="E704">
            <v>1000000</v>
          </cell>
          <cell r="F704">
            <v>1000000</v>
          </cell>
          <cell r="G704">
            <v>1000000</v>
          </cell>
          <cell r="I704">
            <v>1000000</v>
          </cell>
          <cell r="J704">
            <v>1000000</v>
          </cell>
          <cell r="K704">
            <v>1000000</v>
          </cell>
          <cell r="L704">
            <v>1000000</v>
          </cell>
          <cell r="M704">
            <v>1000000</v>
          </cell>
          <cell r="N704">
            <v>1000000</v>
          </cell>
          <cell r="O704">
            <v>1000000</v>
          </cell>
        </row>
        <row r="705">
          <cell r="G705">
            <v>2000000</v>
          </cell>
          <cell r="I705">
            <v>2000000</v>
          </cell>
          <cell r="J705">
            <v>2000000</v>
          </cell>
          <cell r="K705">
            <v>2000000</v>
          </cell>
          <cell r="L705">
            <v>2000000</v>
          </cell>
          <cell r="M705">
            <v>2000000</v>
          </cell>
          <cell r="N705">
            <v>2000000</v>
          </cell>
          <cell r="O705">
            <v>2000000</v>
          </cell>
        </row>
        <row r="706">
          <cell r="G706">
            <v>340000</v>
          </cell>
          <cell r="I706">
            <v>340000</v>
          </cell>
          <cell r="J706">
            <v>340000</v>
          </cell>
          <cell r="K706">
            <v>340000</v>
          </cell>
          <cell r="L706">
            <v>340000</v>
          </cell>
          <cell r="M706">
            <v>340000</v>
          </cell>
          <cell r="N706">
            <v>340000</v>
          </cell>
          <cell r="O706">
            <v>340000</v>
          </cell>
        </row>
        <row r="707">
          <cell r="G707">
            <v>167000</v>
          </cell>
          <cell r="I707">
            <v>167000</v>
          </cell>
          <cell r="J707">
            <v>167000</v>
          </cell>
          <cell r="K707">
            <v>167000</v>
          </cell>
          <cell r="L707">
            <v>167000</v>
          </cell>
          <cell r="M707">
            <v>167000</v>
          </cell>
          <cell r="N707">
            <v>167000</v>
          </cell>
          <cell r="O707">
            <v>167000</v>
          </cell>
        </row>
        <row r="708">
          <cell r="G708">
            <v>167000</v>
          </cell>
          <cell r="I708">
            <v>167000</v>
          </cell>
          <cell r="J708">
            <v>167000</v>
          </cell>
          <cell r="K708">
            <v>167000</v>
          </cell>
          <cell r="L708">
            <v>167000</v>
          </cell>
          <cell r="M708">
            <v>167000</v>
          </cell>
          <cell r="N708">
            <v>167000</v>
          </cell>
          <cell r="O708">
            <v>167000</v>
          </cell>
        </row>
        <row r="709">
          <cell r="G709">
            <v>83000</v>
          </cell>
          <cell r="I709">
            <v>83000</v>
          </cell>
          <cell r="J709">
            <v>83000</v>
          </cell>
          <cell r="K709">
            <v>83000</v>
          </cell>
          <cell r="L709">
            <v>83000</v>
          </cell>
          <cell r="M709">
            <v>83000</v>
          </cell>
          <cell r="N709">
            <v>83000</v>
          </cell>
          <cell r="O709">
            <v>83000</v>
          </cell>
        </row>
        <row r="710">
          <cell r="D710">
            <v>28020000</v>
          </cell>
          <cell r="E710">
            <v>28020000</v>
          </cell>
          <cell r="F710">
            <v>28020000</v>
          </cell>
          <cell r="G710">
            <v>28020000</v>
          </cell>
          <cell r="I710">
            <v>28020000</v>
          </cell>
          <cell r="J710">
            <v>28020000</v>
          </cell>
          <cell r="K710">
            <v>28020000</v>
          </cell>
          <cell r="L710">
            <v>28020000</v>
          </cell>
          <cell r="M710">
            <v>28020000</v>
          </cell>
          <cell r="N710">
            <v>28020000</v>
          </cell>
          <cell r="O710">
            <v>28020000</v>
          </cell>
        </row>
        <row r="711">
          <cell r="F711">
            <v>16000000</v>
          </cell>
          <cell r="G711">
            <v>16000000</v>
          </cell>
          <cell r="I711">
            <v>16000000</v>
          </cell>
          <cell r="J711">
            <v>16000000</v>
          </cell>
          <cell r="K711">
            <v>16000000</v>
          </cell>
          <cell r="L711">
            <v>16000000</v>
          </cell>
        </row>
        <row r="712">
          <cell r="D712">
            <v>4000000</v>
          </cell>
          <cell r="E712">
            <v>0</v>
          </cell>
          <cell r="F712">
            <v>41000000</v>
          </cell>
          <cell r="G712">
            <v>0</v>
          </cell>
          <cell r="I712">
            <v>0</v>
          </cell>
          <cell r="J712">
            <v>0</v>
          </cell>
          <cell r="K712">
            <v>0</v>
          </cell>
          <cell r="L712">
            <v>0</v>
          </cell>
          <cell r="M712">
            <v>0</v>
          </cell>
          <cell r="N712">
            <v>0</v>
          </cell>
          <cell r="O712">
            <v>0</v>
          </cell>
        </row>
        <row r="713">
          <cell r="D713">
            <v>180000</v>
          </cell>
          <cell r="E713">
            <v>0</v>
          </cell>
          <cell r="F713">
            <v>0</v>
          </cell>
          <cell r="G713">
            <v>180000</v>
          </cell>
          <cell r="I713">
            <v>0</v>
          </cell>
          <cell r="J713">
            <v>180000</v>
          </cell>
          <cell r="K713">
            <v>0</v>
          </cell>
          <cell r="L713">
            <v>0</v>
          </cell>
          <cell r="M713">
            <v>180000</v>
          </cell>
          <cell r="N713">
            <v>0</v>
          </cell>
          <cell r="O713">
            <v>0</v>
          </cell>
        </row>
        <row r="714">
          <cell r="G714">
            <v>0</v>
          </cell>
          <cell r="I714">
            <v>0</v>
          </cell>
          <cell r="J714">
            <v>25000000</v>
          </cell>
          <cell r="K714">
            <v>30000000</v>
          </cell>
          <cell r="L714">
            <v>0</v>
          </cell>
          <cell r="M714">
            <v>0</v>
          </cell>
          <cell r="N714">
            <v>0</v>
          </cell>
          <cell r="O714">
            <v>0</v>
          </cell>
        </row>
        <row r="715">
          <cell r="F715">
            <v>16000000</v>
          </cell>
          <cell r="G715">
            <v>16000000</v>
          </cell>
          <cell r="I715">
            <v>16000000</v>
          </cell>
        </row>
        <row r="716">
          <cell r="D716">
            <v>6000000</v>
          </cell>
          <cell r="E716">
            <v>6000000</v>
          </cell>
          <cell r="F716">
            <v>6000000</v>
          </cell>
          <cell r="G716">
            <v>6000000</v>
          </cell>
          <cell r="I716">
            <v>6000000</v>
          </cell>
          <cell r="J716">
            <v>6000000</v>
          </cell>
          <cell r="K716">
            <v>6000000</v>
          </cell>
          <cell r="L716">
            <v>6000000</v>
          </cell>
          <cell r="M716">
            <v>6000000</v>
          </cell>
          <cell r="N716">
            <v>6000000</v>
          </cell>
          <cell r="O716">
            <v>6000000</v>
          </cell>
        </row>
        <row r="717">
          <cell r="I717">
            <v>30000000</v>
          </cell>
          <cell r="O717">
            <v>30000000</v>
          </cell>
        </row>
        <row r="718">
          <cell r="D718">
            <v>3000000</v>
          </cell>
          <cell r="E718">
            <v>3000000</v>
          </cell>
          <cell r="F718">
            <v>3000000</v>
          </cell>
          <cell r="G718">
            <v>3000000</v>
          </cell>
          <cell r="I718">
            <v>3000000</v>
          </cell>
          <cell r="J718">
            <v>3000000</v>
          </cell>
          <cell r="K718">
            <v>3000000</v>
          </cell>
          <cell r="L718">
            <v>3000000</v>
          </cell>
          <cell r="M718">
            <v>3000000</v>
          </cell>
          <cell r="N718">
            <v>3000000</v>
          </cell>
          <cell r="O718">
            <v>3000000</v>
          </cell>
        </row>
        <row r="719">
          <cell r="D719">
            <v>14920407.474923795</v>
          </cell>
          <cell r="E719">
            <v>16332170.28702935</v>
          </cell>
          <cell r="F719">
            <v>19715400.63105322</v>
          </cell>
          <cell r="G719">
            <v>19662615.778752968</v>
          </cell>
          <cell r="I719">
            <v>22808719.937677659</v>
          </cell>
          <cell r="J719">
            <v>21283250.667308878</v>
          </cell>
          <cell r="K719">
            <v>22578709.921639733</v>
          </cell>
          <cell r="L719">
            <v>24266738.874080438</v>
          </cell>
          <cell r="M719">
            <v>24035415.392873418</v>
          </cell>
          <cell r="N719">
            <v>24825899.021359213</v>
          </cell>
          <cell r="O719">
            <v>26896760.812945589</v>
          </cell>
        </row>
        <row r="720">
          <cell r="D720">
            <v>52200000</v>
          </cell>
          <cell r="E720">
            <v>54000000</v>
          </cell>
          <cell r="F720">
            <v>54900000</v>
          </cell>
          <cell r="G720">
            <v>54900000</v>
          </cell>
          <cell r="I720">
            <v>59400000</v>
          </cell>
          <cell r="J720">
            <v>59400000</v>
          </cell>
          <cell r="K720">
            <v>59400000</v>
          </cell>
          <cell r="L720">
            <v>59400000</v>
          </cell>
          <cell r="M720">
            <v>61200000</v>
          </cell>
          <cell r="N720">
            <v>61200000</v>
          </cell>
          <cell r="O720">
            <v>61200000</v>
          </cell>
        </row>
        <row r="721">
          <cell r="D721">
            <v>8874000</v>
          </cell>
          <cell r="E721">
            <v>9180000</v>
          </cell>
          <cell r="F721">
            <v>9333000</v>
          </cell>
          <cell r="G721">
            <v>9333000</v>
          </cell>
          <cell r="I721">
            <v>10098000</v>
          </cell>
          <cell r="J721">
            <v>10098000</v>
          </cell>
          <cell r="K721">
            <v>10098000</v>
          </cell>
          <cell r="L721">
            <v>10098000</v>
          </cell>
          <cell r="M721">
            <v>10404000</v>
          </cell>
          <cell r="N721">
            <v>10404000</v>
          </cell>
          <cell r="O721">
            <v>10404000</v>
          </cell>
        </row>
        <row r="722">
          <cell r="D722">
            <v>4350000</v>
          </cell>
          <cell r="E722">
            <v>4500000</v>
          </cell>
          <cell r="F722">
            <v>4575000</v>
          </cell>
          <cell r="G722">
            <v>4575000</v>
          </cell>
          <cell r="I722">
            <v>4950000</v>
          </cell>
          <cell r="J722">
            <v>4950000</v>
          </cell>
          <cell r="K722">
            <v>4950000</v>
          </cell>
          <cell r="L722">
            <v>4950000</v>
          </cell>
          <cell r="M722">
            <v>5100000</v>
          </cell>
          <cell r="N722">
            <v>5100000</v>
          </cell>
          <cell r="O722">
            <v>5100000</v>
          </cell>
        </row>
        <row r="723">
          <cell r="D723">
            <v>98600000</v>
          </cell>
          <cell r="E723">
            <v>102000000</v>
          </cell>
          <cell r="F723">
            <v>103700000</v>
          </cell>
          <cell r="G723">
            <v>103700000</v>
          </cell>
          <cell r="I723">
            <v>112200000</v>
          </cell>
          <cell r="J723">
            <v>112200000</v>
          </cell>
          <cell r="K723">
            <v>112200000</v>
          </cell>
          <cell r="L723">
            <v>112200000</v>
          </cell>
          <cell r="M723">
            <v>115600000</v>
          </cell>
          <cell r="N723">
            <v>115600000</v>
          </cell>
          <cell r="O723">
            <v>115600000</v>
          </cell>
        </row>
        <row r="724">
          <cell r="D724">
            <v>2175000</v>
          </cell>
          <cell r="E724">
            <v>2250000</v>
          </cell>
          <cell r="F724">
            <v>2287500</v>
          </cell>
          <cell r="G724">
            <v>2287500</v>
          </cell>
          <cell r="I724">
            <v>2475000</v>
          </cell>
          <cell r="J724">
            <v>2475000</v>
          </cell>
          <cell r="K724">
            <v>2475000</v>
          </cell>
          <cell r="L724">
            <v>2475000</v>
          </cell>
          <cell r="M724">
            <v>2550000</v>
          </cell>
          <cell r="N724">
            <v>2550000</v>
          </cell>
          <cell r="O724">
            <v>2550000</v>
          </cell>
        </row>
        <row r="725">
          <cell r="D725">
            <v>37800000</v>
          </cell>
          <cell r="E725">
            <v>45000000</v>
          </cell>
          <cell r="F725">
            <v>51300000</v>
          </cell>
          <cell r="G725">
            <v>51300000</v>
          </cell>
          <cell r="I725">
            <v>51300000</v>
          </cell>
          <cell r="J725">
            <v>51300000</v>
          </cell>
          <cell r="K725">
            <v>51300000</v>
          </cell>
          <cell r="L725">
            <v>51300000</v>
          </cell>
          <cell r="M725">
            <v>51300000</v>
          </cell>
          <cell r="N725">
            <v>51300000</v>
          </cell>
          <cell r="O725">
            <v>51300000</v>
          </cell>
        </row>
        <row r="726">
          <cell r="D726">
            <v>1303230692.4143136</v>
          </cell>
          <cell r="E726">
            <v>1426541843.95205</v>
          </cell>
          <cell r="F726">
            <v>1722051844.6842427</v>
          </cell>
          <cell r="G726">
            <v>1717441324.5139415</v>
          </cell>
          <cell r="I726">
            <v>1992239416.2104232</v>
          </cell>
          <cell r="J726">
            <v>1858996515.3834391</v>
          </cell>
          <cell r="K726">
            <v>1972149072.6345439</v>
          </cell>
          <cell r="L726">
            <v>2119590832.8010805</v>
          </cell>
          <cell r="M726">
            <v>2099385763.9320309</v>
          </cell>
          <cell r="N726">
            <v>2168430964.4887257</v>
          </cell>
          <cell r="O726">
            <v>2349311456.5985594</v>
          </cell>
        </row>
        <row r="727">
          <cell r="D727">
            <v>698649387.91470861</v>
          </cell>
          <cell r="E727">
            <v>579102506.64289093</v>
          </cell>
          <cell r="F727">
            <v>811244338.17973554</v>
          </cell>
          <cell r="G727">
            <v>731281630.85058701</v>
          </cell>
          <cell r="I727">
            <v>805282308.30383945</v>
          </cell>
          <cell r="J727">
            <v>763698865.99941325</v>
          </cell>
          <cell r="K727">
            <v>887529759.90266049</v>
          </cell>
          <cell r="L727">
            <v>934271807.88212788</v>
          </cell>
          <cell r="M727">
            <v>842394112.36270463</v>
          </cell>
          <cell r="N727">
            <v>1041537767.7921196</v>
          </cell>
          <cell r="O727">
            <v>1163393805.3211341</v>
          </cell>
        </row>
        <row r="728">
          <cell r="D728">
            <v>510564866.55537313</v>
          </cell>
          <cell r="E728">
            <v>558874304.0142312</v>
          </cell>
          <cell r="F728">
            <v>674645843.9018482</v>
          </cell>
          <cell r="G728">
            <v>672839586.85986602</v>
          </cell>
          <cell r="I728">
            <v>780496851.09814656</v>
          </cell>
          <cell r="J728">
            <v>728296466.10402727</v>
          </cell>
          <cell r="K728">
            <v>772626085.28011036</v>
          </cell>
          <cell r="L728">
            <v>830389137.54882193</v>
          </cell>
          <cell r="M728">
            <v>822473425.96305704</v>
          </cell>
          <cell r="N728">
            <v>849523167.66551125</v>
          </cell>
          <cell r="O728">
            <v>920386465.20298815</v>
          </cell>
        </row>
        <row r="729">
          <cell r="D729">
            <v>24340000</v>
          </cell>
          <cell r="E729">
            <v>24340000</v>
          </cell>
          <cell r="F729">
            <v>24340000</v>
          </cell>
          <cell r="G729">
            <v>24340000</v>
          </cell>
          <cell r="I729">
            <v>24340000</v>
          </cell>
          <cell r="J729">
            <v>24340000</v>
          </cell>
          <cell r="K729">
            <v>24340000</v>
          </cell>
          <cell r="L729">
            <v>24340000</v>
          </cell>
          <cell r="M729">
            <v>24340000</v>
          </cell>
          <cell r="N729">
            <v>24340000</v>
          </cell>
          <cell r="O729">
            <v>24340000</v>
          </cell>
        </row>
        <row r="730">
          <cell r="D730">
            <v>218067493.86427087</v>
          </cell>
          <cell r="E730">
            <v>238700950.34889051</v>
          </cell>
          <cell r="F730">
            <v>288148163.06923938</v>
          </cell>
          <cell r="G730">
            <v>287376692.15100491</v>
          </cell>
          <cell r="I730">
            <v>333358214.47375041</v>
          </cell>
          <cell r="J730">
            <v>311062894.36836052</v>
          </cell>
          <cell r="K730">
            <v>329996529.62396532</v>
          </cell>
          <cell r="L730">
            <v>354667722.00579107</v>
          </cell>
          <cell r="M730">
            <v>351286840.35738075</v>
          </cell>
          <cell r="N730">
            <v>362840062.61986542</v>
          </cell>
          <cell r="O730">
            <v>393106504.18920475</v>
          </cell>
        </row>
      </sheetData>
      <sheetData sheetId="4"/>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TKY"/>
      <sheetName val="SOCAI"/>
      <sheetName val="MATK"/>
      <sheetName val="CANDOI"/>
      <sheetName val="CDKT"/>
      <sheetName val="KQKD"/>
      <sheetName val="TKHAI"/>
    </sheetNames>
    <sheetDataSet>
      <sheetData sheetId="0" refreshError="1">
        <row r="7">
          <cell r="E7">
            <v>6423</v>
          </cell>
          <cell r="F7">
            <v>1111</v>
          </cell>
          <cell r="G7">
            <v>417000</v>
          </cell>
          <cell r="H7">
            <v>417000</v>
          </cell>
        </row>
        <row r="8">
          <cell r="E8">
            <v>64299</v>
          </cell>
          <cell r="F8">
            <v>1111</v>
          </cell>
          <cell r="G8">
            <v>120000</v>
          </cell>
          <cell r="H8">
            <v>120000</v>
          </cell>
        </row>
        <row r="9">
          <cell r="E9">
            <v>331</v>
          </cell>
          <cell r="F9">
            <v>1111</v>
          </cell>
          <cell r="G9">
            <v>198000000</v>
          </cell>
          <cell r="H9">
            <v>198000000</v>
          </cell>
        </row>
        <row r="10">
          <cell r="E10">
            <v>6423</v>
          </cell>
          <cell r="F10">
            <v>1111</v>
          </cell>
          <cell r="G10">
            <v>76000</v>
          </cell>
          <cell r="H10">
            <v>76000</v>
          </cell>
        </row>
        <row r="11">
          <cell r="E11">
            <v>64294</v>
          </cell>
          <cell r="F11">
            <v>1111</v>
          </cell>
          <cell r="G11">
            <v>35000</v>
          </cell>
          <cell r="H11">
            <v>35000</v>
          </cell>
        </row>
        <row r="12">
          <cell r="E12">
            <v>331</v>
          </cell>
          <cell r="F12">
            <v>1111</v>
          </cell>
          <cell r="G12">
            <v>127000000</v>
          </cell>
          <cell r="H12">
            <v>127000000</v>
          </cell>
        </row>
        <row r="13">
          <cell r="E13">
            <v>64293</v>
          </cell>
          <cell r="F13">
            <v>1111</v>
          </cell>
          <cell r="G13">
            <v>50000</v>
          </cell>
          <cell r="H13">
            <v>50000</v>
          </cell>
        </row>
        <row r="14">
          <cell r="E14">
            <v>64290</v>
          </cell>
          <cell r="F14">
            <v>1111</v>
          </cell>
          <cell r="G14">
            <v>3000000</v>
          </cell>
          <cell r="H14">
            <v>3000000</v>
          </cell>
        </row>
        <row r="15">
          <cell r="E15">
            <v>131</v>
          </cell>
          <cell r="F15">
            <v>33311</v>
          </cell>
          <cell r="G15">
            <v>173790</v>
          </cell>
          <cell r="H15">
            <v>173790</v>
          </cell>
        </row>
        <row r="16">
          <cell r="E16">
            <v>64299</v>
          </cell>
          <cell r="F16">
            <v>1111</v>
          </cell>
          <cell r="G16">
            <v>129500</v>
          </cell>
          <cell r="H16">
            <v>129500</v>
          </cell>
        </row>
        <row r="17">
          <cell r="E17">
            <v>1562</v>
          </cell>
          <cell r="F17">
            <v>1111</v>
          </cell>
          <cell r="G17">
            <v>855000</v>
          </cell>
          <cell r="H17">
            <v>855000</v>
          </cell>
        </row>
        <row r="18">
          <cell r="E18">
            <v>1333</v>
          </cell>
          <cell r="F18">
            <v>1111</v>
          </cell>
          <cell r="G18">
            <v>33000</v>
          </cell>
          <cell r="H18">
            <v>33000</v>
          </cell>
        </row>
        <row r="19">
          <cell r="E19">
            <v>6423</v>
          </cell>
          <cell r="F19">
            <v>1111</v>
          </cell>
          <cell r="G19">
            <v>768000</v>
          </cell>
          <cell r="H19">
            <v>768000</v>
          </cell>
        </row>
        <row r="20">
          <cell r="E20">
            <v>1562</v>
          </cell>
          <cell r="F20">
            <v>1111</v>
          </cell>
          <cell r="G20">
            <v>1432804</v>
          </cell>
          <cell r="H20">
            <v>1432804</v>
          </cell>
        </row>
        <row r="21">
          <cell r="E21">
            <v>1333</v>
          </cell>
          <cell r="F21">
            <v>1111</v>
          </cell>
          <cell r="G21">
            <v>49387</v>
          </cell>
          <cell r="H21">
            <v>49387</v>
          </cell>
        </row>
        <row r="22">
          <cell r="E22">
            <v>1333</v>
          </cell>
          <cell r="F22">
            <v>1111</v>
          </cell>
          <cell r="G22">
            <v>13894</v>
          </cell>
          <cell r="H22">
            <v>13894</v>
          </cell>
        </row>
        <row r="23">
          <cell r="E23">
            <v>1111</v>
          </cell>
          <cell r="F23">
            <v>131</v>
          </cell>
          <cell r="G23">
            <v>1911690</v>
          </cell>
          <cell r="H23">
            <v>1911690</v>
          </cell>
        </row>
        <row r="24">
          <cell r="E24">
            <v>3333</v>
          </cell>
          <cell r="F24">
            <v>1111</v>
          </cell>
          <cell r="G24">
            <v>1030933</v>
          </cell>
          <cell r="H24">
            <v>1030933</v>
          </cell>
        </row>
        <row r="25">
          <cell r="E25">
            <v>331</v>
          </cell>
          <cell r="F25">
            <v>1111</v>
          </cell>
          <cell r="G25">
            <v>58000000</v>
          </cell>
          <cell r="H25">
            <v>58000000</v>
          </cell>
        </row>
        <row r="26">
          <cell r="E26">
            <v>6418</v>
          </cell>
          <cell r="F26">
            <v>1111</v>
          </cell>
          <cell r="G26">
            <v>31000</v>
          </cell>
          <cell r="H26">
            <v>31000</v>
          </cell>
        </row>
        <row r="27">
          <cell r="E27">
            <v>1331</v>
          </cell>
          <cell r="F27">
            <v>1111</v>
          </cell>
          <cell r="G27">
            <v>3100</v>
          </cell>
          <cell r="H27">
            <v>3100</v>
          </cell>
        </row>
        <row r="28">
          <cell r="E28">
            <v>131</v>
          </cell>
          <cell r="F28">
            <v>5111</v>
          </cell>
          <cell r="G28">
            <v>1737900</v>
          </cell>
          <cell r="H28">
            <v>1737900</v>
          </cell>
        </row>
        <row r="29">
          <cell r="E29">
            <v>6423</v>
          </cell>
          <cell r="F29">
            <v>1111</v>
          </cell>
          <cell r="G29">
            <v>11000</v>
          </cell>
          <cell r="H29">
            <v>11000</v>
          </cell>
        </row>
        <row r="30">
          <cell r="E30">
            <v>6415</v>
          </cell>
          <cell r="F30">
            <v>1111</v>
          </cell>
          <cell r="G30">
            <v>6363636</v>
          </cell>
          <cell r="H30">
            <v>6363636</v>
          </cell>
        </row>
        <row r="31">
          <cell r="E31">
            <v>1331</v>
          </cell>
          <cell r="F31">
            <v>1111</v>
          </cell>
          <cell r="G31">
            <v>636364</v>
          </cell>
          <cell r="H31">
            <v>636364</v>
          </cell>
        </row>
        <row r="32">
          <cell r="E32">
            <v>3333</v>
          </cell>
          <cell r="F32">
            <v>1111</v>
          </cell>
          <cell r="G32">
            <v>100334533</v>
          </cell>
          <cell r="H32">
            <v>100334533</v>
          </cell>
        </row>
        <row r="33">
          <cell r="E33">
            <v>1111</v>
          </cell>
          <cell r="F33">
            <v>1121</v>
          </cell>
          <cell r="G33">
            <v>35000000</v>
          </cell>
          <cell r="H33">
            <v>35000000</v>
          </cell>
        </row>
        <row r="34">
          <cell r="E34">
            <v>131</v>
          </cell>
          <cell r="F34">
            <v>5111</v>
          </cell>
          <cell r="G34">
            <v>6793596</v>
          </cell>
          <cell r="H34">
            <v>6793596</v>
          </cell>
        </row>
        <row r="35">
          <cell r="E35">
            <v>131</v>
          </cell>
          <cell r="F35">
            <v>33311</v>
          </cell>
          <cell r="G35">
            <v>679360</v>
          </cell>
          <cell r="H35">
            <v>679360</v>
          </cell>
        </row>
        <row r="36">
          <cell r="E36">
            <v>131</v>
          </cell>
          <cell r="F36">
            <v>5111</v>
          </cell>
          <cell r="G36">
            <v>5302240</v>
          </cell>
          <cell r="H36">
            <v>5302240</v>
          </cell>
        </row>
        <row r="37">
          <cell r="E37">
            <v>131</v>
          </cell>
          <cell r="F37">
            <v>33311</v>
          </cell>
          <cell r="G37">
            <v>530224</v>
          </cell>
          <cell r="H37">
            <v>530224</v>
          </cell>
        </row>
        <row r="38">
          <cell r="E38">
            <v>131</v>
          </cell>
          <cell r="F38">
            <v>5111</v>
          </cell>
          <cell r="G38">
            <v>10200832</v>
          </cell>
          <cell r="H38">
            <v>10200832</v>
          </cell>
        </row>
        <row r="39">
          <cell r="E39">
            <v>131</v>
          </cell>
          <cell r="F39">
            <v>33311</v>
          </cell>
          <cell r="G39">
            <v>1020083</v>
          </cell>
          <cell r="H39">
            <v>1020083</v>
          </cell>
        </row>
        <row r="40">
          <cell r="E40">
            <v>131</v>
          </cell>
          <cell r="F40">
            <v>5111</v>
          </cell>
          <cell r="G40">
            <v>8952427</v>
          </cell>
          <cell r="H40">
            <v>8952427</v>
          </cell>
        </row>
        <row r="41">
          <cell r="E41">
            <v>131</v>
          </cell>
          <cell r="F41">
            <v>33311</v>
          </cell>
          <cell r="G41">
            <v>895242</v>
          </cell>
          <cell r="H41">
            <v>895242</v>
          </cell>
        </row>
        <row r="42">
          <cell r="E42">
            <v>6418</v>
          </cell>
          <cell r="F42">
            <v>1111</v>
          </cell>
          <cell r="G42">
            <v>20000</v>
          </cell>
          <cell r="H42">
            <v>20000</v>
          </cell>
        </row>
        <row r="43">
          <cell r="E43">
            <v>1331</v>
          </cell>
          <cell r="F43">
            <v>1111</v>
          </cell>
          <cell r="G43">
            <v>2000</v>
          </cell>
          <cell r="H43">
            <v>2000</v>
          </cell>
        </row>
        <row r="44">
          <cell r="E44">
            <v>64295</v>
          </cell>
          <cell r="F44">
            <v>1111</v>
          </cell>
          <cell r="G44">
            <v>999987</v>
          </cell>
          <cell r="H44">
            <v>999987</v>
          </cell>
        </row>
        <row r="45">
          <cell r="E45">
            <v>6418</v>
          </cell>
          <cell r="F45">
            <v>1111</v>
          </cell>
          <cell r="G45">
            <v>5000</v>
          </cell>
          <cell r="H45">
            <v>5000</v>
          </cell>
        </row>
        <row r="46">
          <cell r="E46">
            <v>1331</v>
          </cell>
          <cell r="F46">
            <v>1111</v>
          </cell>
          <cell r="G46">
            <v>500</v>
          </cell>
          <cell r="H46">
            <v>500</v>
          </cell>
        </row>
        <row r="47">
          <cell r="E47">
            <v>1331</v>
          </cell>
          <cell r="F47">
            <v>1111</v>
          </cell>
          <cell r="G47">
            <v>29300</v>
          </cell>
          <cell r="H47">
            <v>29300</v>
          </cell>
        </row>
        <row r="48">
          <cell r="E48">
            <v>6417</v>
          </cell>
          <cell r="F48">
            <v>1111</v>
          </cell>
          <cell r="G48">
            <v>255476</v>
          </cell>
          <cell r="H48">
            <v>255476</v>
          </cell>
        </row>
        <row r="49">
          <cell r="E49">
            <v>1331</v>
          </cell>
          <cell r="F49">
            <v>1111</v>
          </cell>
          <cell r="G49">
            <v>9524</v>
          </cell>
          <cell r="H49">
            <v>9524</v>
          </cell>
        </row>
        <row r="50">
          <cell r="E50">
            <v>1111</v>
          </cell>
          <cell r="F50">
            <v>5111</v>
          </cell>
          <cell r="G50">
            <v>16000000</v>
          </cell>
          <cell r="H50">
            <v>16000000</v>
          </cell>
        </row>
        <row r="51">
          <cell r="E51">
            <v>1111</v>
          </cell>
          <cell r="F51">
            <v>33311</v>
          </cell>
          <cell r="G51">
            <v>1600000</v>
          </cell>
          <cell r="H51">
            <v>1600000</v>
          </cell>
        </row>
        <row r="52">
          <cell r="E52">
            <v>1111</v>
          </cell>
          <cell r="F52">
            <v>5111</v>
          </cell>
          <cell r="G52">
            <v>16000000</v>
          </cell>
          <cell r="H52">
            <v>16000000</v>
          </cell>
        </row>
        <row r="53">
          <cell r="E53">
            <v>1111</v>
          </cell>
          <cell r="F53">
            <v>33311</v>
          </cell>
          <cell r="G53">
            <v>1600000</v>
          </cell>
          <cell r="H53">
            <v>1600000</v>
          </cell>
        </row>
        <row r="54">
          <cell r="E54">
            <v>131</v>
          </cell>
          <cell r="F54">
            <v>5111</v>
          </cell>
          <cell r="G54">
            <v>33260000</v>
          </cell>
          <cell r="H54">
            <v>33260000</v>
          </cell>
        </row>
        <row r="55">
          <cell r="E55">
            <v>131</v>
          </cell>
          <cell r="F55">
            <v>33311</v>
          </cell>
          <cell r="G55">
            <v>3326000</v>
          </cell>
          <cell r="H55">
            <v>3326000</v>
          </cell>
        </row>
        <row r="56">
          <cell r="E56">
            <v>131</v>
          </cell>
          <cell r="F56">
            <v>5111</v>
          </cell>
          <cell r="G56">
            <v>9477890</v>
          </cell>
          <cell r="H56">
            <v>9477890</v>
          </cell>
        </row>
        <row r="57">
          <cell r="E57">
            <v>131</v>
          </cell>
          <cell r="F57">
            <v>33311</v>
          </cell>
          <cell r="G57">
            <v>947789</v>
          </cell>
          <cell r="H57">
            <v>947789</v>
          </cell>
        </row>
        <row r="58">
          <cell r="E58">
            <v>6418</v>
          </cell>
          <cell r="F58">
            <v>1111</v>
          </cell>
          <cell r="G58">
            <v>26000</v>
          </cell>
          <cell r="H58">
            <v>26000</v>
          </cell>
        </row>
        <row r="59">
          <cell r="E59">
            <v>6418</v>
          </cell>
          <cell r="F59">
            <v>1111</v>
          </cell>
          <cell r="G59">
            <v>35000</v>
          </cell>
          <cell r="H59">
            <v>35000</v>
          </cell>
        </row>
        <row r="60">
          <cell r="E60">
            <v>6418</v>
          </cell>
          <cell r="F60">
            <v>1111</v>
          </cell>
          <cell r="G60">
            <v>40000</v>
          </cell>
          <cell r="H60">
            <v>40000</v>
          </cell>
        </row>
        <row r="61">
          <cell r="E61">
            <v>64299</v>
          </cell>
          <cell r="F61">
            <v>1111</v>
          </cell>
          <cell r="G61">
            <v>2400000</v>
          </cell>
          <cell r="H61">
            <v>2400000</v>
          </cell>
        </row>
        <row r="62">
          <cell r="E62">
            <v>331</v>
          </cell>
          <cell r="F62">
            <v>1111</v>
          </cell>
          <cell r="G62">
            <v>26200000</v>
          </cell>
          <cell r="H62">
            <v>26200000</v>
          </cell>
        </row>
        <row r="63">
          <cell r="E63">
            <v>3334</v>
          </cell>
          <cell r="F63">
            <v>1111</v>
          </cell>
          <cell r="G63">
            <v>11491000</v>
          </cell>
          <cell r="H63">
            <v>11491000</v>
          </cell>
        </row>
        <row r="64">
          <cell r="E64">
            <v>33311</v>
          </cell>
          <cell r="F64">
            <v>1111</v>
          </cell>
          <cell r="G64">
            <v>16253000</v>
          </cell>
          <cell r="H64">
            <v>16253000</v>
          </cell>
        </row>
        <row r="65">
          <cell r="E65">
            <v>6418</v>
          </cell>
          <cell r="F65">
            <v>1111</v>
          </cell>
          <cell r="G65">
            <v>26750</v>
          </cell>
          <cell r="H65">
            <v>26750</v>
          </cell>
        </row>
        <row r="66">
          <cell r="E66">
            <v>1331</v>
          </cell>
          <cell r="F66">
            <v>1111</v>
          </cell>
          <cell r="G66">
            <v>750</v>
          </cell>
          <cell r="H66">
            <v>750</v>
          </cell>
        </row>
        <row r="67">
          <cell r="E67">
            <v>6428</v>
          </cell>
          <cell r="F67">
            <v>1111</v>
          </cell>
          <cell r="G67">
            <v>480000</v>
          </cell>
          <cell r="H67">
            <v>480000</v>
          </cell>
        </row>
        <row r="68">
          <cell r="E68">
            <v>64298</v>
          </cell>
          <cell r="F68">
            <v>1111</v>
          </cell>
          <cell r="G68">
            <v>293000</v>
          </cell>
          <cell r="H68">
            <v>293000</v>
          </cell>
        </row>
        <row r="69">
          <cell r="E69">
            <v>331</v>
          </cell>
          <cell r="F69">
            <v>1111</v>
          </cell>
          <cell r="G69">
            <v>135092</v>
          </cell>
          <cell r="H69">
            <v>135092</v>
          </cell>
        </row>
        <row r="70">
          <cell r="E70">
            <v>1111</v>
          </cell>
          <cell r="F70">
            <v>1121</v>
          </cell>
          <cell r="G70">
            <v>110000000</v>
          </cell>
          <cell r="H70">
            <v>110000000</v>
          </cell>
        </row>
        <row r="71">
          <cell r="E71">
            <v>64291</v>
          </cell>
          <cell r="F71">
            <v>1111</v>
          </cell>
          <cell r="G71">
            <v>844252</v>
          </cell>
          <cell r="H71">
            <v>844252</v>
          </cell>
        </row>
        <row r="72">
          <cell r="E72">
            <v>1331</v>
          </cell>
          <cell r="F72">
            <v>1111</v>
          </cell>
          <cell r="G72">
            <v>84425</v>
          </cell>
          <cell r="H72">
            <v>84425</v>
          </cell>
        </row>
        <row r="73">
          <cell r="E73">
            <v>1111</v>
          </cell>
          <cell r="F73">
            <v>5111</v>
          </cell>
          <cell r="G73">
            <v>22486000</v>
          </cell>
          <cell r="H73">
            <v>22486000</v>
          </cell>
        </row>
        <row r="74">
          <cell r="E74">
            <v>1111</v>
          </cell>
          <cell r="F74">
            <v>33311</v>
          </cell>
          <cell r="G74">
            <v>2248600</v>
          </cell>
          <cell r="H74">
            <v>2248600</v>
          </cell>
        </row>
        <row r="75">
          <cell r="E75">
            <v>6418</v>
          </cell>
          <cell r="F75">
            <v>1111</v>
          </cell>
          <cell r="G75">
            <v>877000</v>
          </cell>
          <cell r="H75">
            <v>877000</v>
          </cell>
        </row>
        <row r="76">
          <cell r="E76">
            <v>6418</v>
          </cell>
          <cell r="F76">
            <v>1111</v>
          </cell>
          <cell r="G76">
            <v>280000</v>
          </cell>
          <cell r="H76">
            <v>280000</v>
          </cell>
        </row>
        <row r="77">
          <cell r="E77">
            <v>1111</v>
          </cell>
          <cell r="F77">
            <v>33311</v>
          </cell>
          <cell r="G77">
            <v>1711200</v>
          </cell>
          <cell r="H77">
            <v>1711200</v>
          </cell>
        </row>
        <row r="78">
          <cell r="E78">
            <v>3111</v>
          </cell>
          <cell r="F78">
            <v>1111</v>
          </cell>
          <cell r="G78">
            <v>130000000</v>
          </cell>
          <cell r="H78">
            <v>130000000</v>
          </cell>
        </row>
        <row r="79">
          <cell r="E79">
            <v>64295</v>
          </cell>
          <cell r="F79">
            <v>1111</v>
          </cell>
          <cell r="G79">
            <v>86500</v>
          </cell>
          <cell r="H79">
            <v>86500</v>
          </cell>
        </row>
        <row r="80">
          <cell r="E80">
            <v>3333</v>
          </cell>
          <cell r="F80">
            <v>1111</v>
          </cell>
          <cell r="G80">
            <v>1724774</v>
          </cell>
          <cell r="H80">
            <v>1724774</v>
          </cell>
        </row>
        <row r="81">
          <cell r="E81">
            <v>6417</v>
          </cell>
          <cell r="F81">
            <v>1111</v>
          </cell>
          <cell r="G81">
            <v>3965965</v>
          </cell>
          <cell r="H81">
            <v>3965965</v>
          </cell>
        </row>
        <row r="82">
          <cell r="E82">
            <v>64292</v>
          </cell>
          <cell r="F82">
            <v>1111</v>
          </cell>
          <cell r="G82">
            <v>2458340</v>
          </cell>
          <cell r="H82">
            <v>2458340</v>
          </cell>
        </row>
        <row r="83">
          <cell r="E83">
            <v>1111</v>
          </cell>
          <cell r="F83">
            <v>5111</v>
          </cell>
          <cell r="G83">
            <v>17112000</v>
          </cell>
          <cell r="H83">
            <v>17112000</v>
          </cell>
        </row>
        <row r="84">
          <cell r="E84">
            <v>6411</v>
          </cell>
          <cell r="F84">
            <v>334</v>
          </cell>
          <cell r="G84">
            <v>15500000</v>
          </cell>
          <cell r="H84">
            <v>15500000</v>
          </cell>
        </row>
        <row r="85">
          <cell r="E85">
            <v>6421</v>
          </cell>
          <cell r="F85">
            <v>334</v>
          </cell>
          <cell r="G85">
            <v>14550000</v>
          </cell>
          <cell r="H85">
            <v>14550000</v>
          </cell>
        </row>
        <row r="86">
          <cell r="E86">
            <v>6424</v>
          </cell>
          <cell r="F86">
            <v>21411</v>
          </cell>
          <cell r="G86">
            <v>623979</v>
          </cell>
          <cell r="H86">
            <v>623979</v>
          </cell>
        </row>
        <row r="87">
          <cell r="E87">
            <v>6424</v>
          </cell>
          <cell r="F87">
            <v>21412</v>
          </cell>
          <cell r="G87">
            <v>484373</v>
          </cell>
          <cell r="H87">
            <v>484373</v>
          </cell>
        </row>
        <row r="88">
          <cell r="E88">
            <v>6424</v>
          </cell>
          <cell r="F88">
            <v>21413</v>
          </cell>
          <cell r="G88">
            <v>882449</v>
          </cell>
          <cell r="H88">
            <v>882449</v>
          </cell>
        </row>
        <row r="89">
          <cell r="E89">
            <v>33311</v>
          </cell>
          <cell r="F89" t="str">
            <v>133DKT</v>
          </cell>
          <cell r="G89">
            <v>14732288</v>
          </cell>
          <cell r="H89">
            <v>14732288</v>
          </cell>
        </row>
        <row r="90">
          <cell r="E90">
            <v>1121</v>
          </cell>
          <cell r="F90">
            <v>131</v>
          </cell>
          <cell r="G90">
            <v>112812641</v>
          </cell>
          <cell r="H90">
            <v>112812641</v>
          </cell>
        </row>
        <row r="91">
          <cell r="E91">
            <v>331</v>
          </cell>
          <cell r="F91">
            <v>1121</v>
          </cell>
          <cell r="G91">
            <v>14765353</v>
          </cell>
          <cell r="H91">
            <v>14765353</v>
          </cell>
        </row>
        <row r="92">
          <cell r="E92">
            <v>331</v>
          </cell>
          <cell r="F92">
            <v>1121</v>
          </cell>
          <cell r="G92">
            <v>97202</v>
          </cell>
          <cell r="H92">
            <v>97202</v>
          </cell>
        </row>
        <row r="93">
          <cell r="E93">
            <v>331</v>
          </cell>
          <cell r="F93">
            <v>1121</v>
          </cell>
          <cell r="G93">
            <v>215654</v>
          </cell>
          <cell r="H93">
            <v>215654</v>
          </cell>
        </row>
        <row r="94">
          <cell r="E94">
            <v>1561</v>
          </cell>
          <cell r="F94">
            <v>331</v>
          </cell>
          <cell r="G94">
            <v>106188720</v>
          </cell>
          <cell r="H94">
            <v>106188720</v>
          </cell>
        </row>
        <row r="95">
          <cell r="E95">
            <v>1561</v>
          </cell>
          <cell r="F95">
            <v>331</v>
          </cell>
          <cell r="G95">
            <v>155295080</v>
          </cell>
          <cell r="H95">
            <v>155295080</v>
          </cell>
        </row>
        <row r="96">
          <cell r="E96">
            <v>1561</v>
          </cell>
          <cell r="F96">
            <v>331</v>
          </cell>
          <cell r="G96">
            <v>7554528</v>
          </cell>
          <cell r="H96">
            <v>7554528</v>
          </cell>
        </row>
        <row r="97">
          <cell r="E97">
            <v>1561</v>
          </cell>
          <cell r="F97">
            <v>331</v>
          </cell>
          <cell r="G97">
            <v>9382062</v>
          </cell>
          <cell r="H97">
            <v>9382062</v>
          </cell>
        </row>
        <row r="98">
          <cell r="E98">
            <v>1561</v>
          </cell>
          <cell r="F98">
            <v>331</v>
          </cell>
          <cell r="G98">
            <v>16695679</v>
          </cell>
          <cell r="H98">
            <v>16695679</v>
          </cell>
        </row>
        <row r="99">
          <cell r="E99">
            <v>1561</v>
          </cell>
          <cell r="F99">
            <v>331</v>
          </cell>
          <cell r="G99">
            <v>2249370</v>
          </cell>
          <cell r="H99">
            <v>2249370</v>
          </cell>
        </row>
        <row r="100">
          <cell r="E100">
            <v>1561</v>
          </cell>
          <cell r="F100">
            <v>331</v>
          </cell>
          <cell r="G100">
            <v>13218520</v>
          </cell>
          <cell r="H100">
            <v>13218520</v>
          </cell>
        </row>
        <row r="101">
          <cell r="E101">
            <v>1561</v>
          </cell>
          <cell r="F101">
            <v>331</v>
          </cell>
          <cell r="G101">
            <v>14429292</v>
          </cell>
          <cell r="H101">
            <v>14429292</v>
          </cell>
        </row>
        <row r="102">
          <cell r="E102">
            <v>5111</v>
          </cell>
          <cell r="F102">
            <v>911</v>
          </cell>
          <cell r="G102">
            <v>147322885</v>
          </cell>
          <cell r="H102">
            <v>147322885</v>
          </cell>
        </row>
        <row r="103">
          <cell r="E103">
            <v>1331</v>
          </cell>
          <cell r="F103">
            <v>331</v>
          </cell>
          <cell r="G103">
            <v>6352945</v>
          </cell>
          <cell r="H103">
            <v>6352945</v>
          </cell>
        </row>
        <row r="104">
          <cell r="E104">
            <v>3338</v>
          </cell>
          <cell r="F104">
            <v>4211</v>
          </cell>
          <cell r="G104">
            <v>959</v>
          </cell>
          <cell r="H104">
            <v>959</v>
          </cell>
        </row>
        <row r="105">
          <cell r="E105">
            <v>4211</v>
          </cell>
          <cell r="F105">
            <v>3333</v>
          </cell>
          <cell r="G105">
            <v>78</v>
          </cell>
          <cell r="H105">
            <v>78</v>
          </cell>
        </row>
        <row r="106">
          <cell r="E106">
            <v>1333</v>
          </cell>
          <cell r="F106">
            <v>33312</v>
          </cell>
          <cell r="G106">
            <v>10618872</v>
          </cell>
          <cell r="H106">
            <v>10618872</v>
          </cell>
        </row>
        <row r="107">
          <cell r="E107">
            <v>1333</v>
          </cell>
          <cell r="F107">
            <v>33312</v>
          </cell>
          <cell r="G107">
            <v>15529508</v>
          </cell>
          <cell r="H107">
            <v>15529508</v>
          </cell>
        </row>
        <row r="108">
          <cell r="E108">
            <v>1562</v>
          </cell>
          <cell r="F108">
            <v>331</v>
          </cell>
          <cell r="G108">
            <v>555800</v>
          </cell>
          <cell r="H108">
            <v>555800</v>
          </cell>
        </row>
        <row r="109">
          <cell r="E109">
            <v>1562</v>
          </cell>
          <cell r="F109">
            <v>331</v>
          </cell>
          <cell r="G109">
            <v>555800</v>
          </cell>
          <cell r="H109">
            <v>555800</v>
          </cell>
        </row>
        <row r="110">
          <cell r="E110">
            <v>1562</v>
          </cell>
          <cell r="F110">
            <v>331</v>
          </cell>
          <cell r="G110">
            <v>215654</v>
          </cell>
          <cell r="H110">
            <v>215654</v>
          </cell>
        </row>
        <row r="111">
          <cell r="E111">
            <v>14221</v>
          </cell>
          <cell r="F111">
            <v>6411</v>
          </cell>
          <cell r="G111">
            <v>15500000</v>
          </cell>
          <cell r="H111">
            <v>15500000</v>
          </cell>
        </row>
        <row r="112">
          <cell r="E112">
            <v>14222</v>
          </cell>
          <cell r="F112">
            <v>64290</v>
          </cell>
          <cell r="G112">
            <v>5000000</v>
          </cell>
          <cell r="H112">
            <v>5000000</v>
          </cell>
        </row>
        <row r="113">
          <cell r="E113">
            <v>14222</v>
          </cell>
          <cell r="F113">
            <v>64299</v>
          </cell>
          <cell r="G113">
            <v>2400000</v>
          </cell>
          <cell r="H113">
            <v>2400000</v>
          </cell>
        </row>
        <row r="114">
          <cell r="E114">
            <v>14222</v>
          </cell>
          <cell r="F114">
            <v>6421</v>
          </cell>
          <cell r="G114">
            <v>14550000</v>
          </cell>
          <cell r="H114">
            <v>14550000</v>
          </cell>
        </row>
        <row r="115">
          <cell r="E115">
            <v>14221</v>
          </cell>
          <cell r="F115">
            <v>6417</v>
          </cell>
          <cell r="G115">
            <v>1500000</v>
          </cell>
          <cell r="H115">
            <v>1500000</v>
          </cell>
        </row>
        <row r="116">
          <cell r="E116">
            <v>6418</v>
          </cell>
          <cell r="F116">
            <v>1111</v>
          </cell>
          <cell r="G116">
            <v>20000</v>
          </cell>
          <cell r="H116">
            <v>20000</v>
          </cell>
        </row>
        <row r="117">
          <cell r="E117">
            <v>6417</v>
          </cell>
          <cell r="F117">
            <v>1111</v>
          </cell>
          <cell r="G117">
            <v>1500000</v>
          </cell>
          <cell r="H117">
            <v>1500000</v>
          </cell>
        </row>
        <row r="118">
          <cell r="E118">
            <v>3341</v>
          </cell>
          <cell r="F118">
            <v>1111</v>
          </cell>
          <cell r="G118">
            <v>30050000</v>
          </cell>
          <cell r="H118">
            <v>30050000</v>
          </cell>
        </row>
        <row r="119">
          <cell r="E119">
            <v>1111</v>
          </cell>
          <cell r="F119">
            <v>131</v>
          </cell>
          <cell r="G119">
            <v>36586000</v>
          </cell>
          <cell r="H119">
            <v>36586000</v>
          </cell>
        </row>
        <row r="120">
          <cell r="E120">
            <v>33311</v>
          </cell>
          <cell r="F120">
            <v>4211</v>
          </cell>
          <cell r="G120">
            <v>4000</v>
          </cell>
          <cell r="H120">
            <v>4000</v>
          </cell>
        </row>
        <row r="121">
          <cell r="E121">
            <v>911</v>
          </cell>
          <cell r="F121">
            <v>641</v>
          </cell>
          <cell r="G121">
            <v>11945827</v>
          </cell>
          <cell r="H121">
            <v>11945827</v>
          </cell>
        </row>
        <row r="122">
          <cell r="E122">
            <v>911</v>
          </cell>
          <cell r="F122">
            <v>642</v>
          </cell>
          <cell r="G122">
            <v>6759380</v>
          </cell>
          <cell r="H122">
            <v>6759380</v>
          </cell>
        </row>
        <row r="123">
          <cell r="E123">
            <v>632</v>
          </cell>
          <cell r="F123">
            <v>156</v>
          </cell>
          <cell r="G123">
            <v>129131036</v>
          </cell>
          <cell r="H123">
            <v>129131036</v>
          </cell>
        </row>
        <row r="124">
          <cell r="E124">
            <v>911</v>
          </cell>
          <cell r="F124">
            <v>632</v>
          </cell>
          <cell r="G124">
            <v>129131036</v>
          </cell>
          <cell r="H124">
            <v>129131036</v>
          </cell>
        </row>
        <row r="125">
          <cell r="E125">
            <v>421</v>
          </cell>
          <cell r="F125">
            <v>911</v>
          </cell>
          <cell r="G125">
            <v>513358</v>
          </cell>
          <cell r="H125">
            <v>513358</v>
          </cell>
        </row>
      </sheetData>
      <sheetData sheetId="1" refreshError="1"/>
      <sheetData sheetId="2" refreshError="1">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ng©n hµng</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kh¸ch hµng</v>
          </cell>
          <cell r="C23" t="str">
            <v>Chi tiÕt theo qu¶n lý</v>
          </cell>
        </row>
        <row r="24">
          <cell r="A24">
            <v>133</v>
          </cell>
          <cell r="B24" t="str">
            <v>ThuÕ GTGT ®­îc khÊu 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Tµi kho¶n t¹m øng néi bé</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Tµi s¶n cè ®Þnh h÷u h×nh</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vµ c¸c kho¶n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kinh doanh,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khen th­ëng, phóc lîi</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nh©n c«ng trùc tiÕp</v>
          </cell>
        </row>
        <row r="217">
          <cell r="A217">
            <v>627</v>
          </cell>
          <cell r="B217" t="str">
            <v>Chi phÝ s¶n xuÊt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xÝ nghiÖp</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tµi chÝnh</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tµi chÝnh</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3" refreshError="1">
        <row r="7">
          <cell r="E7">
            <v>262255490</v>
          </cell>
          <cell r="F7">
            <v>728983786</v>
          </cell>
          <cell r="G7">
            <v>133271704</v>
          </cell>
        </row>
        <row r="8">
          <cell r="E8">
            <v>112812641</v>
          </cell>
          <cell r="F8">
            <v>160078209</v>
          </cell>
          <cell r="G8">
            <v>152734432</v>
          </cell>
        </row>
        <row r="9">
          <cell r="E9">
            <v>0</v>
          </cell>
          <cell r="F9">
            <v>0</v>
          </cell>
          <cell r="G9">
            <v>0</v>
          </cell>
        </row>
        <row r="10">
          <cell r="E10">
            <v>83297373</v>
          </cell>
          <cell r="F10">
            <v>151310331</v>
          </cell>
          <cell r="G10">
            <v>231987042</v>
          </cell>
        </row>
        <row r="11">
          <cell r="E11">
            <v>33363569</v>
          </cell>
          <cell r="F11">
            <v>14732288</v>
          </cell>
          <cell r="G11">
            <v>18631281</v>
          </cell>
        </row>
        <row r="12">
          <cell r="E12">
            <v>0</v>
          </cell>
          <cell r="F12">
            <v>0</v>
          </cell>
          <cell r="G12">
            <v>0</v>
          </cell>
        </row>
        <row r="13">
          <cell r="E13">
            <v>0</v>
          </cell>
          <cell r="F13">
            <v>0</v>
          </cell>
          <cell r="G13">
            <v>0</v>
          </cell>
        </row>
        <row r="14">
          <cell r="E14">
            <v>0</v>
          </cell>
          <cell r="F14">
            <v>0</v>
          </cell>
          <cell r="G14">
            <v>30000000</v>
          </cell>
        </row>
        <row r="15">
          <cell r="E15">
            <v>38950000</v>
          </cell>
          <cell r="F15">
            <v>0</v>
          </cell>
          <cell r="G15">
            <v>38950000</v>
          </cell>
        </row>
        <row r="16">
          <cell r="E16">
            <v>0</v>
          </cell>
          <cell r="F16">
            <v>0</v>
          </cell>
          <cell r="G16">
            <v>0</v>
          </cell>
        </row>
        <row r="17">
          <cell r="E17">
            <v>0</v>
          </cell>
          <cell r="F17">
            <v>0</v>
          </cell>
          <cell r="G17">
            <v>80000000</v>
          </cell>
        </row>
        <row r="18">
          <cell r="E18">
            <v>0</v>
          </cell>
          <cell r="F18">
            <v>0</v>
          </cell>
          <cell r="G18">
            <v>20000000</v>
          </cell>
        </row>
        <row r="19">
          <cell r="E19">
            <v>0</v>
          </cell>
          <cell r="F19">
            <v>0</v>
          </cell>
          <cell r="G19">
            <v>0</v>
          </cell>
        </row>
        <row r="20">
          <cell r="E20">
            <v>328628309</v>
          </cell>
          <cell r="F20">
            <v>129131036</v>
          </cell>
          <cell r="G20">
            <v>299497273</v>
          </cell>
        </row>
        <row r="21">
          <cell r="E21">
            <v>0</v>
          </cell>
          <cell r="F21">
            <v>0</v>
          </cell>
          <cell r="G21">
            <v>0</v>
          </cell>
        </row>
        <row r="22">
          <cell r="E22">
            <v>0</v>
          </cell>
          <cell r="F22">
            <v>0</v>
          </cell>
          <cell r="G22">
            <v>50000000</v>
          </cell>
        </row>
        <row r="23">
          <cell r="E23">
            <v>0</v>
          </cell>
          <cell r="F23">
            <v>0</v>
          </cell>
          <cell r="G23">
            <v>0</v>
          </cell>
        </row>
        <row r="24">
          <cell r="E24">
            <v>0</v>
          </cell>
          <cell r="F24">
            <v>0</v>
          </cell>
          <cell r="G24">
            <v>10000000</v>
          </cell>
        </row>
        <row r="25">
          <cell r="E25">
            <v>0</v>
          </cell>
          <cell r="F25">
            <v>1990801</v>
          </cell>
          <cell r="G25">
            <v>0</v>
          </cell>
        </row>
        <row r="26">
          <cell r="E26">
            <v>0</v>
          </cell>
          <cell r="F26">
            <v>0</v>
          </cell>
          <cell r="G26">
            <v>0</v>
          </cell>
        </row>
        <row r="27">
          <cell r="E27">
            <v>0</v>
          </cell>
          <cell r="F27">
            <v>0</v>
          </cell>
          <cell r="G27">
            <v>0</v>
          </cell>
        </row>
        <row r="28">
          <cell r="E28">
            <v>130000000</v>
          </cell>
          <cell r="F28">
            <v>0</v>
          </cell>
          <cell r="G28">
            <v>0</v>
          </cell>
        </row>
        <row r="29">
          <cell r="E29">
            <v>424413301</v>
          </cell>
          <cell r="F29">
            <v>332693450</v>
          </cell>
          <cell r="G29">
            <v>0</v>
          </cell>
        </row>
        <row r="30">
          <cell r="E30">
            <v>145571487</v>
          </cell>
          <cell r="F30">
            <v>40880746</v>
          </cell>
          <cell r="G30">
            <v>0</v>
          </cell>
        </row>
        <row r="31">
          <cell r="E31">
            <v>30050000</v>
          </cell>
          <cell r="F31">
            <v>30050000</v>
          </cell>
          <cell r="G31">
            <v>0</v>
          </cell>
        </row>
        <row r="32">
          <cell r="E32">
            <v>0</v>
          </cell>
          <cell r="F32">
            <v>0</v>
          </cell>
          <cell r="G32">
            <v>0</v>
          </cell>
        </row>
        <row r="33">
          <cell r="E33">
            <v>0</v>
          </cell>
          <cell r="F33">
            <v>0</v>
          </cell>
          <cell r="G33">
            <v>0</v>
          </cell>
        </row>
        <row r="34">
          <cell r="E34">
            <v>0</v>
          </cell>
          <cell r="F34">
            <v>0</v>
          </cell>
          <cell r="G34">
            <v>0</v>
          </cell>
        </row>
        <row r="35">
          <cell r="E35">
            <v>0</v>
          </cell>
          <cell r="F35">
            <v>0</v>
          </cell>
          <cell r="G35">
            <v>0</v>
          </cell>
        </row>
        <row r="36">
          <cell r="E36">
            <v>0</v>
          </cell>
          <cell r="F36">
            <v>0</v>
          </cell>
          <cell r="G36">
            <v>0</v>
          </cell>
        </row>
        <row r="37">
          <cell r="E37">
            <v>0</v>
          </cell>
          <cell r="F37">
            <v>0</v>
          </cell>
          <cell r="G37">
            <v>0</v>
          </cell>
        </row>
        <row r="38">
          <cell r="E38">
            <v>0</v>
          </cell>
          <cell r="F38">
            <v>0</v>
          </cell>
          <cell r="G38">
            <v>0</v>
          </cell>
        </row>
        <row r="39">
          <cell r="E39">
            <v>513436</v>
          </cell>
          <cell r="F39">
            <v>4959</v>
          </cell>
          <cell r="G39">
            <v>508477</v>
          </cell>
        </row>
        <row r="40">
          <cell r="E40">
            <v>0</v>
          </cell>
          <cell r="F40">
            <v>0</v>
          </cell>
          <cell r="G40">
            <v>0</v>
          </cell>
        </row>
        <row r="41">
          <cell r="E41">
            <v>0</v>
          </cell>
          <cell r="F41">
            <v>0</v>
          </cell>
          <cell r="G41">
            <v>0</v>
          </cell>
        </row>
        <row r="42">
          <cell r="E42">
            <v>0</v>
          </cell>
          <cell r="F42">
            <v>0</v>
          </cell>
          <cell r="G42">
            <v>0</v>
          </cell>
        </row>
        <row r="43">
          <cell r="E43">
            <v>147322885</v>
          </cell>
          <cell r="F43">
            <v>147322885</v>
          </cell>
          <cell r="G43">
            <v>0</v>
          </cell>
        </row>
        <row r="44">
          <cell r="E44">
            <v>0</v>
          </cell>
          <cell r="F44">
            <v>0</v>
          </cell>
          <cell r="G44">
            <v>0</v>
          </cell>
        </row>
        <row r="45">
          <cell r="E45">
            <v>0</v>
          </cell>
          <cell r="F45">
            <v>0</v>
          </cell>
          <cell r="G45">
            <v>0</v>
          </cell>
        </row>
        <row r="46">
          <cell r="E46">
            <v>0</v>
          </cell>
          <cell r="F46">
            <v>0</v>
          </cell>
          <cell r="G46">
            <v>0</v>
          </cell>
        </row>
        <row r="47">
          <cell r="E47">
            <v>0</v>
          </cell>
          <cell r="F47">
            <v>0</v>
          </cell>
          <cell r="G47">
            <v>0</v>
          </cell>
        </row>
        <row r="48">
          <cell r="E48">
            <v>0</v>
          </cell>
          <cell r="F48">
            <v>0</v>
          </cell>
          <cell r="G48">
            <v>0</v>
          </cell>
        </row>
        <row r="49">
          <cell r="E49">
            <v>0</v>
          </cell>
          <cell r="F49">
            <v>0</v>
          </cell>
          <cell r="G49">
            <v>0</v>
          </cell>
        </row>
        <row r="50">
          <cell r="E50">
            <v>0</v>
          </cell>
          <cell r="F50">
            <v>0</v>
          </cell>
          <cell r="G50">
            <v>0</v>
          </cell>
        </row>
        <row r="51">
          <cell r="E51">
            <v>129131036</v>
          </cell>
          <cell r="F51">
            <v>129131036</v>
          </cell>
          <cell r="G51">
            <v>0</v>
          </cell>
        </row>
        <row r="52">
          <cell r="E52">
            <v>28945827</v>
          </cell>
          <cell r="F52">
            <v>28945827</v>
          </cell>
          <cell r="G52">
            <v>0</v>
          </cell>
        </row>
        <row r="53">
          <cell r="E53">
            <v>28709380</v>
          </cell>
          <cell r="F53">
            <v>28709380</v>
          </cell>
          <cell r="G53">
            <v>0</v>
          </cell>
        </row>
        <row r="54">
          <cell r="E54">
            <v>0</v>
          </cell>
          <cell r="F54">
            <v>0</v>
          </cell>
          <cell r="G54">
            <v>0</v>
          </cell>
        </row>
        <row r="55">
          <cell r="E55">
            <v>0</v>
          </cell>
          <cell r="F55">
            <v>0</v>
          </cell>
          <cell r="G55">
            <v>0</v>
          </cell>
        </row>
        <row r="56">
          <cell r="E56">
            <v>0</v>
          </cell>
          <cell r="F56">
            <v>0</v>
          </cell>
          <cell r="G56">
            <v>0</v>
          </cell>
        </row>
        <row r="57">
          <cell r="E57">
            <v>0</v>
          </cell>
          <cell r="F57">
            <v>0</v>
          </cell>
          <cell r="G57">
            <v>0</v>
          </cell>
        </row>
        <row r="58">
          <cell r="E58">
            <v>147836243</v>
          </cell>
          <cell r="F58">
            <v>147836243</v>
          </cell>
          <cell r="G58">
            <v>0</v>
          </cell>
        </row>
      </sheetData>
      <sheetData sheetId="4" refreshError="1"/>
      <sheetData sheetId="5" refreshError="1"/>
      <sheetData sheetId="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ua"/>
      <sheetName val="tmdt"/>
      <sheetName val="tonghop"/>
      <sheetName val="KS"/>
      <sheetName val="DGKS"/>
      <sheetName val="kl"/>
      <sheetName val="dm+dg"/>
      <sheetName val="vl "/>
      <sheetName val="chung chuyen"/>
      <sheetName val="cuoc"/>
      <sheetName val="Bunhlieu"/>
      <sheetName val="vlxmnc"/>
      <sheetName val="Dongia"/>
      <sheetName val="dgtk+TRUNG CHUYEN"/>
      <sheetName val="Module1"/>
      <sheetName val="Module2"/>
      <sheetName val="Module3"/>
      <sheetName val="Module4"/>
      <sheetName val="Module5"/>
      <sheetName val="Module6"/>
      <sheetName val="Module7"/>
      <sheetName val="Module8"/>
      <sheetName val="Module9"/>
      <sheetName val="Module10"/>
      <sheetName val="Module11"/>
      <sheetName val="Module12"/>
      <sheetName val="Module13"/>
      <sheetName val="Module14"/>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LCB"/>
      <sheetName val="ALD-1"/>
      <sheetName val="ALD-2"/>
      <sheetName val="THTTTcanh"/>
      <sheetName val="THTTday"/>
      <sheetName val="THTTdinh"/>
      <sheetName val="Noi Luc"/>
      <sheetName val="KNCLDN"/>
      <sheetName val="KNCLVL"/>
      <sheetName val="KTThan"/>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Pier"/>
      <sheetName val="Pile"/>
      <sheetName val="kich thuoc"/>
      <sheetName val="DTHH"/>
      <sheetName val="Loading"/>
      <sheetName val="Check C"/>
      <sheetName val="B-B"/>
      <sheetName val="Analysis"/>
      <sheetName val="C-C"/>
      <sheetName val="D-D"/>
      <sheetName val="Tai tron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Ky-Thg"/>
      <sheetName val="Sheet4"/>
      <sheetName val="Sheet3"/>
      <sheetName val="Sheet1"/>
      <sheetName val="TC"/>
      <sheetName val="Sheet2"/>
      <sheetName val="1YEA"/>
      <sheetName val="2VAN"/>
      <sheetName val="3BICH"/>
      <sheetName val="4THU"/>
      <sheetName val="5THOA"/>
      <sheetName val="6TUNG"/>
      <sheetName val="7THUY"/>
      <sheetName val="8NHI"/>
      <sheetName val="9KHUONG"/>
      <sheetName val="10CHAU"/>
      <sheetName val="11KIET"/>
      <sheetName val="12CAU"/>
      <sheetName val="13CNGTQ"/>
      <sheetName val="14CUOHP"/>
      <sheetName val="15TOYENG"/>
      <sheetName val="16DONGA"/>
      <sheetName val="VO TOM"/>
      <sheetName val="TRUNG"/>
      <sheetName val="BANG"/>
      <sheetName val="LIEN"/>
      <sheetName val="TEN"/>
      <sheetName val="CHIHOA"/>
      <sheetName val="HUNG"/>
    </sheetNames>
    <sheetDataSet>
      <sheetData sheetId="0" refreshError="1">
        <row r="8">
          <cell r="A8">
            <v>37347</v>
          </cell>
          <cell r="C8" t="str">
            <v>QUÖËC NAM</v>
          </cell>
          <cell r="D8" t="str">
            <v>TT</v>
          </cell>
          <cell r="E8" t="str">
            <v xml:space="preserve">130 êëp 2, TT Ngaä Nùm, </v>
          </cell>
          <cell r="K8" t="str">
            <v>Xêy dûång dên duång; san lùæp maåt bùçng; naåo veát kinh mûúng</v>
          </cell>
          <cell r="L8">
            <v>380</v>
          </cell>
          <cell r="M8">
            <v>380</v>
          </cell>
          <cell r="N8">
            <v>0</v>
          </cell>
          <cell r="O8">
            <v>1</v>
          </cell>
          <cell r="Q8">
            <v>5901000223</v>
          </cell>
          <cell r="R8">
            <v>37347</v>
          </cell>
          <cell r="U8" t="str">
            <v>ÀAÅNG QUÖËC NAM</v>
          </cell>
          <cell r="V8">
            <v>1966</v>
          </cell>
          <cell r="W8" t="str">
            <v>361113977 HG, ngaây 03/7/1984</v>
          </cell>
          <cell r="X8" t="str">
            <v>130 êëp 2, TT Ngaä Nùm, Thaånh Trõ, ST</v>
          </cell>
          <cell r="Z8">
            <v>913722784</v>
          </cell>
          <cell r="AA8">
            <v>380</v>
          </cell>
          <cell r="AE8">
            <v>1</v>
          </cell>
          <cell r="AM8">
            <v>1</v>
          </cell>
          <cell r="AN8">
            <v>0</v>
          </cell>
        </row>
        <row r="9">
          <cell r="A9">
            <v>37347</v>
          </cell>
          <cell r="C9" t="str">
            <v>THUÊÅN PHONG</v>
          </cell>
          <cell r="D9" t="str">
            <v>MX</v>
          </cell>
          <cell r="E9" t="str">
            <v>êëp Thaånh An 4, xaä Thaånh Thúái Thuêån</v>
          </cell>
          <cell r="F9" t="str">
            <v>G</v>
          </cell>
          <cell r="G9">
            <v>5</v>
          </cell>
          <cell r="H9">
            <v>1</v>
          </cell>
          <cell r="K9" t="str">
            <v>Mua baán haâng thuãy saãn, lûúng thûåc</v>
          </cell>
          <cell r="O9">
            <v>1</v>
          </cell>
          <cell r="AE9">
            <v>1</v>
          </cell>
          <cell r="AN9">
            <v>1</v>
          </cell>
          <cell r="AO9">
            <v>1</v>
          </cell>
          <cell r="CX9">
            <v>0</v>
          </cell>
          <cell r="CY9">
            <v>0</v>
          </cell>
          <cell r="CZ9">
            <v>0</v>
          </cell>
          <cell r="DA9">
            <v>0</v>
          </cell>
          <cell r="DB9">
            <v>2</v>
          </cell>
        </row>
        <row r="10">
          <cell r="A10">
            <v>37347</v>
          </cell>
          <cell r="C10" t="str">
            <v>THANH TUÊËN</v>
          </cell>
          <cell r="D10" t="str">
            <v>VC</v>
          </cell>
          <cell r="E10" t="str">
            <v>êëp Kinh Múái, Vônh Hiïåp</v>
          </cell>
          <cell r="F10" t="str">
            <v>G</v>
          </cell>
          <cell r="G10">
            <v>5</v>
          </cell>
          <cell r="H10">
            <v>1</v>
          </cell>
          <cell r="K10" t="str">
            <v>Mua baán haâng thuãy saãn, lûúng thûåc</v>
          </cell>
          <cell r="O10">
            <v>1</v>
          </cell>
          <cell r="AE10">
            <v>1</v>
          </cell>
          <cell r="AN10">
            <v>1</v>
          </cell>
          <cell r="AO10">
            <v>1</v>
          </cell>
          <cell r="CX10">
            <v>0</v>
          </cell>
          <cell r="CY10">
            <v>0</v>
          </cell>
          <cell r="CZ10">
            <v>0</v>
          </cell>
          <cell r="DA10">
            <v>0</v>
          </cell>
          <cell r="DB10">
            <v>862</v>
          </cell>
        </row>
        <row r="11">
          <cell r="A11">
            <v>37348</v>
          </cell>
          <cell r="C11" t="str">
            <v>MINH NGOÅC</v>
          </cell>
          <cell r="D11" t="str">
            <v>TT</v>
          </cell>
          <cell r="E11" t="str">
            <v>êëp B2, xaä Thaånh Tên</v>
          </cell>
          <cell r="K11" t="str">
            <v>Mua baán xùng, dêìu, nhúát vaâ caác saãn phêím cuãa chuáng</v>
          </cell>
          <cell r="L11">
            <v>482</v>
          </cell>
          <cell r="M11">
            <v>382</v>
          </cell>
          <cell r="N11">
            <v>100</v>
          </cell>
          <cell r="O11">
            <v>1</v>
          </cell>
          <cell r="Q11">
            <v>5901000224</v>
          </cell>
          <cell r="R11">
            <v>37348</v>
          </cell>
          <cell r="U11" t="str">
            <v>TRÊÌN CÖNG LUÊÅN</v>
          </cell>
          <cell r="V11">
            <v>1961</v>
          </cell>
          <cell r="W11" t="str">
            <v>365568010 ST, ngaây 08/01/2002</v>
          </cell>
          <cell r="X11" t="str">
            <v>êëp B2, xaä Thaånh Tên, TT</v>
          </cell>
          <cell r="Z11">
            <v>899150</v>
          </cell>
          <cell r="AA11">
            <v>482</v>
          </cell>
          <cell r="AE11">
            <v>1</v>
          </cell>
          <cell r="AM11">
            <v>1</v>
          </cell>
          <cell r="AN11">
            <v>0</v>
          </cell>
          <cell r="DB11">
            <v>0</v>
          </cell>
        </row>
        <row r="12">
          <cell r="A12">
            <v>37348</v>
          </cell>
          <cell r="C12" t="str">
            <v>BA MINH</v>
          </cell>
          <cell r="D12" t="str">
            <v>MT</v>
          </cell>
          <cell r="E12" t="str">
            <v xml:space="preserve">söë 27, Nöåi ö, TT Huyânh Hûäu Nghôa </v>
          </cell>
          <cell r="F12" t="str">
            <v>G</v>
          </cell>
          <cell r="G12">
            <v>5</v>
          </cell>
          <cell r="H12">
            <v>1</v>
          </cell>
          <cell r="I12">
            <v>3</v>
          </cell>
          <cell r="J12">
            <v>8</v>
          </cell>
          <cell r="K12" t="str">
            <v>Mua baán vaâng baåc; dõch vuå cêìm àöì</v>
          </cell>
          <cell r="O12">
            <v>1</v>
          </cell>
          <cell r="AE12">
            <v>1</v>
          </cell>
          <cell r="AN12">
            <v>1</v>
          </cell>
          <cell r="AO12">
            <v>1</v>
          </cell>
          <cell r="CX12">
            <v>0</v>
          </cell>
          <cell r="CY12">
            <v>0</v>
          </cell>
          <cell r="CZ12">
            <v>0</v>
          </cell>
          <cell r="DA12">
            <v>0</v>
          </cell>
          <cell r="DB12">
            <v>0</v>
          </cell>
        </row>
        <row r="13">
          <cell r="A13">
            <v>37349</v>
          </cell>
          <cell r="B13">
            <v>44</v>
          </cell>
          <cell r="C13" t="str">
            <v>CTY TNHH ÀÖNG AÁ</v>
          </cell>
          <cell r="D13" t="str">
            <v>ST</v>
          </cell>
          <cell r="E13" t="str">
            <v>05 Quöëc löå 1, P.7</v>
          </cell>
          <cell r="F13" t="str">
            <v>D</v>
          </cell>
          <cell r="G13">
            <v>1</v>
          </cell>
          <cell r="H13">
            <v>5</v>
          </cell>
          <cell r="K13" t="str">
            <v>Mua baán lûúng thûåc, thûåc phêím chïë biïën, haãi saãn chïë biïën, nöng saãn, rau quaã, haâng kim khñ àiïån maáy, xe gùæn maáy, vêåt tû nöng nghiïåp, haâng trang trñ nöåi thêët; vêån chuyïín haâng hoáa; nuöi tröìng thuãy saãn.</v>
          </cell>
          <cell r="L13">
            <v>1000</v>
          </cell>
          <cell r="N13">
            <v>1000</v>
          </cell>
          <cell r="O13">
            <v>1</v>
          </cell>
          <cell r="Q13" t="str">
            <v>59 02 000009</v>
          </cell>
          <cell r="R13">
            <v>36998</v>
          </cell>
          <cell r="U13" t="str">
            <v>NGUYÏÎN TÛÅ PHUÁC</v>
          </cell>
          <cell r="V13">
            <v>1943</v>
          </cell>
          <cell r="W13" t="str">
            <v>360144713 HG, ngaây 27/7/1978</v>
          </cell>
          <cell r="X13" t="str">
            <v>87 Trêìn Hûng Àaåo, P.2, TXST</v>
          </cell>
          <cell r="Z13" t="str">
            <v>/</v>
          </cell>
          <cell r="AD13">
            <v>1000</v>
          </cell>
          <cell r="AG13">
            <v>1</v>
          </cell>
          <cell r="AN13">
            <v>0</v>
          </cell>
          <cell r="AU13">
            <v>1</v>
          </cell>
          <cell r="CX13">
            <v>0</v>
          </cell>
          <cell r="CY13">
            <v>0</v>
          </cell>
          <cell r="CZ13">
            <v>0</v>
          </cell>
          <cell r="DA13">
            <v>0</v>
          </cell>
          <cell r="DB13">
            <v>0</v>
          </cell>
        </row>
        <row r="14">
          <cell r="AN14">
            <v>0</v>
          </cell>
          <cell r="DB14">
            <v>0</v>
          </cell>
        </row>
        <row r="15">
          <cell r="AN15">
            <v>0</v>
          </cell>
          <cell r="CX15">
            <v>0</v>
          </cell>
          <cell r="CY15">
            <v>0</v>
          </cell>
          <cell r="CZ15">
            <v>0</v>
          </cell>
          <cell r="DA15">
            <v>0</v>
          </cell>
          <cell r="DB15">
            <v>3</v>
          </cell>
        </row>
        <row r="16">
          <cell r="AN16">
            <v>0</v>
          </cell>
          <cell r="CX16">
            <v>0</v>
          </cell>
          <cell r="CY16">
            <v>0</v>
          </cell>
          <cell r="CZ16">
            <v>0</v>
          </cell>
          <cell r="DA16">
            <v>0</v>
          </cell>
          <cell r="DB16">
            <v>3</v>
          </cell>
        </row>
        <row r="17">
          <cell r="AN17">
            <v>0</v>
          </cell>
          <cell r="CX17">
            <v>0</v>
          </cell>
          <cell r="CY17">
            <v>0</v>
          </cell>
          <cell r="CZ17">
            <v>0</v>
          </cell>
          <cell r="DA17">
            <v>0</v>
          </cell>
          <cell r="DB17">
            <v>0</v>
          </cell>
        </row>
        <row r="18">
          <cell r="AN18">
            <v>0</v>
          </cell>
          <cell r="CX18">
            <v>0</v>
          </cell>
          <cell r="CY18">
            <v>0</v>
          </cell>
          <cell r="CZ18">
            <v>0</v>
          </cell>
          <cell r="DA18">
            <v>0</v>
          </cell>
          <cell r="DB18">
            <v>0</v>
          </cell>
        </row>
        <row r="19">
          <cell r="AN19">
            <v>0</v>
          </cell>
          <cell r="CX19">
            <v>0</v>
          </cell>
          <cell r="CY19">
            <v>0</v>
          </cell>
          <cell r="CZ19">
            <v>0</v>
          </cell>
          <cell r="DA19">
            <v>0</v>
          </cell>
          <cell r="DB19">
            <v>0</v>
          </cell>
        </row>
        <row r="20">
          <cell r="AN20">
            <v>0</v>
          </cell>
          <cell r="CX20">
            <v>0</v>
          </cell>
          <cell r="CY20">
            <v>0</v>
          </cell>
          <cell r="CZ20">
            <v>0</v>
          </cell>
          <cell r="DA20">
            <v>0</v>
          </cell>
          <cell r="DB20">
            <v>0</v>
          </cell>
        </row>
        <row r="21">
          <cell r="AN21">
            <v>0</v>
          </cell>
          <cell r="CX21">
            <v>0</v>
          </cell>
          <cell r="CY21">
            <v>0</v>
          </cell>
          <cell r="CZ21">
            <v>0</v>
          </cell>
          <cell r="DA21">
            <v>0</v>
          </cell>
          <cell r="DB21">
            <v>0</v>
          </cell>
        </row>
        <row r="22">
          <cell r="AN22">
            <v>0</v>
          </cell>
          <cell r="CX22">
            <v>0</v>
          </cell>
          <cell r="CY22">
            <v>0</v>
          </cell>
          <cell r="CZ22">
            <v>0</v>
          </cell>
          <cell r="DA22">
            <v>0</v>
          </cell>
          <cell r="DB22">
            <v>0</v>
          </cell>
        </row>
        <row r="23">
          <cell r="AN23">
            <v>0</v>
          </cell>
          <cell r="CX23">
            <v>0</v>
          </cell>
          <cell r="CY23">
            <v>0</v>
          </cell>
          <cell r="CZ23">
            <v>0</v>
          </cell>
          <cell r="DA23">
            <v>0</v>
          </cell>
          <cell r="DB23">
            <v>0</v>
          </cell>
        </row>
        <row r="24">
          <cell r="AN24">
            <v>0</v>
          </cell>
          <cell r="CX24">
            <v>0</v>
          </cell>
          <cell r="CY24">
            <v>0</v>
          </cell>
          <cell r="CZ24">
            <v>0</v>
          </cell>
          <cell r="DA24">
            <v>0</v>
          </cell>
          <cell r="DB24">
            <v>1</v>
          </cell>
        </row>
        <row r="25">
          <cell r="AN25">
            <v>0</v>
          </cell>
          <cell r="CX25">
            <v>0</v>
          </cell>
          <cell r="CY25">
            <v>0</v>
          </cell>
          <cell r="CZ25">
            <v>0</v>
          </cell>
          <cell r="DA25">
            <v>0</v>
          </cell>
          <cell r="DB25">
            <v>1000</v>
          </cell>
        </row>
        <row r="26">
          <cell r="AN26">
            <v>0</v>
          </cell>
        </row>
        <row r="27">
          <cell r="AN27">
            <v>0</v>
          </cell>
        </row>
        <row r="28">
          <cell r="AN28">
            <v>0</v>
          </cell>
        </row>
        <row r="29">
          <cell r="AN29">
            <v>0</v>
          </cell>
        </row>
        <row r="30">
          <cell r="AN30">
            <v>0</v>
          </cell>
        </row>
        <row r="31">
          <cell r="AN31">
            <v>0</v>
          </cell>
        </row>
        <row r="32">
          <cell r="AN32">
            <v>0</v>
          </cell>
        </row>
        <row r="33">
          <cell r="AN33">
            <v>0</v>
          </cell>
        </row>
        <row r="34">
          <cell r="AN34">
            <v>0</v>
          </cell>
        </row>
        <row r="35">
          <cell r="AN35">
            <v>0</v>
          </cell>
        </row>
        <row r="36">
          <cell r="AN36">
            <v>0</v>
          </cell>
        </row>
        <row r="37">
          <cell r="AN37">
            <v>0</v>
          </cell>
        </row>
        <row r="38">
          <cell r="AN38">
            <v>0</v>
          </cell>
        </row>
        <row r="39">
          <cell r="AN39">
            <v>0</v>
          </cell>
        </row>
        <row r="40">
          <cell r="AN40">
            <v>0</v>
          </cell>
        </row>
        <row r="41">
          <cell r="AN41">
            <v>0</v>
          </cell>
        </row>
        <row r="42">
          <cell r="AN42">
            <v>0</v>
          </cell>
        </row>
        <row r="43">
          <cell r="AN43">
            <v>0</v>
          </cell>
        </row>
        <row r="44">
          <cell r="AN44">
            <v>0</v>
          </cell>
        </row>
        <row r="45">
          <cell r="AN45">
            <v>0</v>
          </cell>
        </row>
        <row r="46">
          <cell r="AN46">
            <v>0</v>
          </cell>
        </row>
        <row r="47">
          <cell r="AN47">
            <v>0</v>
          </cell>
        </row>
        <row r="48">
          <cell r="AN48">
            <v>0</v>
          </cell>
        </row>
        <row r="49">
          <cell r="AN49">
            <v>0</v>
          </cell>
        </row>
        <row r="50">
          <cell r="AN50">
            <v>0</v>
          </cell>
        </row>
        <row r="52">
          <cell r="AN52">
            <v>0</v>
          </cell>
        </row>
        <row r="53">
          <cell r="AN53">
            <v>0</v>
          </cell>
        </row>
        <row r="54">
          <cell r="AN54">
            <v>0</v>
          </cell>
        </row>
        <row r="55">
          <cell r="AN55">
            <v>0</v>
          </cell>
        </row>
        <row r="56">
          <cell r="AN56">
            <v>0</v>
          </cell>
        </row>
        <row r="57">
          <cell r="AN57">
            <v>0</v>
          </cell>
        </row>
        <row r="58">
          <cell r="AN58">
            <v>0</v>
          </cell>
        </row>
        <row r="59">
          <cell r="AN59">
            <v>0</v>
          </cell>
        </row>
        <row r="60">
          <cell r="AN60">
            <v>0</v>
          </cell>
        </row>
        <row r="61">
          <cell r="AN61">
            <v>0</v>
          </cell>
        </row>
        <row r="62">
          <cell r="AN6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TH"/>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chi tiet C"/>
      <sheetName val="tong HOP TBA"/>
      <sheetName val="ÖCDD DZ 22"/>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KSTK0,4Ġ3 TBA"/>
      <sheetName val="THPDMoi  (2)"/>
      <sheetName val="TONG KE DZ 0.4 KV"/>
      <sheetName val="nen"/>
      <sheetName val="mat"/>
      <sheetName val="cong"/>
      <sheetName val="vua"/>
      <sheetName val="rph"/>
      <sheetName val="gVL"/>
      <sheetName val="dtoan"/>
      <sheetName val="dtoan -ctiet"/>
      <sheetName val="dt-kphi"/>
      <sheetName val="dt-kphi (2)"/>
      <sheetName val="dt-kphi-ctiet"/>
      <sheetName val="bth-kphi"/>
      <sheetName val="KluongKm2,4"/>
      <sheetName val="B.cao"/>
      <sheetName val="T.tiet"/>
      <sheetName val="T.N"/>
      <sheetName val="00000000"/>
      <sheetName val="Congty"/>
      <sheetName val="VPPN"/>
      <sheetName val="XN74"/>
      <sheetName val="XN54"/>
      <sheetName val="XN33"/>
      <sheetName val="NK96"/>
      <sheetName val="XL4Test5"/>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n"/>
      <sheetName val="DU TOAN"/>
      <sheetName val="CHI TIET"/>
      <sheetName val="KLnt"/>
      <sheetName val="PHAN TICH"/>
      <sheetName val="TSCD DUNG CHUNG "/>
      <sheetName val="KHKHAUHAOTSCHUNG"/>
      <sheetName val="TSCDTOAN NHA MAY"/>
      <sheetName val="CPSXTOAN BO SP"/>
      <sheetName val="PBCPCHUNG CHO CAC DTUONG"/>
      <sheetName val="YEU TO CONG"/>
      <sheetName val="TD 3DIEM"/>
      <sheetName val="TD 2DIEM"/>
      <sheetName val="Sheet1"/>
      <sheetName val="Sheet3"/>
      <sheetName val="Sheet4"/>
      <sheetName val="Sheet5"/>
      <sheetName val="Sheet8"/>
      <sheetName val="Sheet9"/>
      <sheetName val="Sheet10"/>
      <sheetName val="Sheet11"/>
      <sheetName val="Sheet12"/>
      <sheetName val="Sheet13"/>
      <sheetName val="Sheet14"/>
      <sheetName val="Sheet15"/>
      <sheetName val="Sheet16"/>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O HUNG"/>
      <sheetName val="CONGNHAN NE"/>
      <sheetName val="XINGUYEP"/>
      <sheetName val="TH331"/>
      <sheetName val="may"/>
      <sheetName val="Vatlieu cau"/>
      <sheetName val="cau DS11"/>
      <sheetName val="cau DS12"/>
      <sheetName val="THCDS12"/>
      <sheetName val="dgcau"/>
      <sheetName val="THCDS11"/>
      <sheetName val="DGCT"/>
      <sheetName val="DGCong"/>
      <sheetName val="Vatlieu"/>
      <sheetName val="nhancong"/>
      <sheetName val="KL"/>
      <sheetName val=""/>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Kluong"/>
      <sheetName val="Giatri"/>
      <sheetName val="Sheet_x0001_1"/>
      <sheetName val="FPPN"/>
      <sheetName val="CHITIET"/>
      <sheetName val="gia"/>
      <sheetName val="PTDG"/>
      <sheetName val="sut&lt;100"/>
      <sheetName val="sut duong"/>
      <sheetName val="sut am"/>
      <sheetName val="bu lun"/>
      <sheetName val="xoi lo chan ke"/>
      <sheetName val="GTXL"/>
      <sheetName val="TDT"/>
      <sheetName val="CRC"/>
      <sheetName val="GIATRI-DAILY"/>
      <sheetName val="NVBH KHAC"/>
      <sheetName val="NVBH HOAN"/>
      <sheetName val="TONKHODAILY"/>
      <sheetName val="gvt"/>
      <sheetName val="ATGT"/>
      <sheetName val="DG-TH"/>
      <sheetName val="Tuong-chan"/>
      <sheetName val="Dau-cong"/>
      <sheetName val="dtoan (4)"/>
      <sheetName val="tmdtu"/>
      <sheetName val="NhapSl"/>
      <sheetName val="Nluc"/>
      <sheetName val="Tohop"/>
      <sheetName val="KT_Tthan"/>
      <sheetName val="Tra_TTTD"/>
      <sheetName val="ESTI."/>
      <sheetName val="DI-ESTI"/>
      <sheetName val="PL tham dinh"/>
      <sheetName val="THDT"/>
      <sheetName val="KSTK"/>
      <sheetName val="DTCT"/>
      <sheetName val="PTVL"/>
      <sheetName val="Bu VC"/>
      <sheetName val="40000000"/>
      <sheetName val="50000000"/>
      <sheetName val="60000000"/>
      <sheetName val="70000000"/>
      <sheetName val="80000000"/>
      <sheetName val="90000000"/>
      <sheetName val="a0000000"/>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dam"/>
      <sheetName val="Mocantho"/>
      <sheetName val="MoQL91"/>
      <sheetName val="tru"/>
      <sheetName val="dg"/>
      <sheetName val="10mduongsaumo"/>
      <sheetName val="ctt"/>
      <sheetName val="thanmkhao"/>
      <sheetName val="monho"/>
      <sheetName val="Don gia chi tiet"/>
      <sheetName val="Du thau"/>
      <sheetName val="Tro giup"/>
      <sheetName val="HK1"/>
      <sheetName val="HK2"/>
      <sheetName val="CANAM"/>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Ё䀤_x0001_䀶_x0001_晦晦晦䀙_x0001_㿰_x0001_H-ਈ"/>
      <sheetName val="TT_35NH"/>
      <sheetName val="GiaVL"/>
      <sheetName val="Nhap don gia VL dia _x0003_uong"/>
      <sheetName val="Du_lieu"/>
      <sheetName val="nhan cong"/>
      <sheetName val="PTCT"/>
      <sheetName val="ma-pt"/>
      <sheetName val="`u lun"/>
      <sheetName val="Phan tich don gia chi Uet"/>
      <sheetName val="PBCPCHUNG CHO CAC _x0007_{WÑNG"/>
      <sheetName val="Shet9"/>
      <sheetName val="Du toan chi tiet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ctTBA"/>
      <sheetName val="coc duc"/>
      <sheetName val="IBASE"/>
      <sheetName val="CTC_x000f_NG_02"/>
      <sheetName val="_x0004_GCong"/>
      <sheetName val="CHI"/>
      <sheetName val="Nhap don gia VL dia _x0003_"/>
      <sheetName val="Ё䀤_x0001_䀶_x0001_晦晦晦䀙_x0001_㿰_x0001_H-ਈꏗ㵰휊䀁_x0001_尩슏⣵䀂"/>
      <sheetName val="????_x0001_?_x0001_H-?????_x0001_????_x0001_"/>
      <sheetName val="Ё"/>
      <sheetName val="??_x0001_?_x0001_????_x0001_?_x0001_H-?????_x0001_????"/>
      <sheetName val="Phan tich don gia chi ˆUet"/>
      <sheetName val="tai"/>
      <sheetName val="hoang"/>
      <sheetName val="hoang (2)"/>
      <sheetName val="hoang (3)"/>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_x0001_?_x0001_????_x0001_?_x0001_H-?"/>
      <sheetName val="Khu xu ly nuoc THiep-XD"/>
      <sheetName val="dt-kphi-ÿÿo-ctiet"/>
      <sheetName val="NHAP"/>
      <sheetName val="???????_x0001_?????_x0001_?????_x0001_?????_x0001_H-???"/>
      <sheetName val="She?t9"/>
      <sheetName val="10mduongsa{ío"/>
      <sheetName val="Box-Girder"/>
      <sheetName val="dv-kphi-cviet"/>
      <sheetName val="bvh-kphi"/>
      <sheetName val="PCCPCHUNG CHO CAC DTUONG"/>
      <sheetName val="Piers of Main Flyower (1)"/>
      <sheetName val="Dbþgia"/>
      <sheetName val="TN"/>
      <sheetName val="ND"/>
      <sheetName val="Pier"/>
      <sheetName val="Pile"/>
      <sheetName val="ptvì0-1"/>
      <sheetName val="Số liệu"/>
      <sheetName val="TKKYI"/>
      <sheetName val="TKKYII"/>
      <sheetName val="Tổng hợp theo học sinh"/>
      <sheetName val="XL4Test5 (2)"/>
      <sheetName val="0ﱸ͕_x0004_͕列͕_x0013_"/>
      <sheetName val="dtct cong"/>
      <sheetName val="She"/>
      <sheetName val="fej"/>
      <sheetName val="DT1__x0010_3"/>
      <sheetName val="DGKE_00"/>
      <sheetName val="P4-T`nAn-Factored"/>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²2"/>
      <sheetName val="coctuatrenda"/>
      <sheetName val="Thuc thanh"/>
      <sheetName val="Don gia"/>
      <sheetName val="CDPS"/>
      <sheetName val="bth-kpha"/>
      <sheetName val="vua韘࿊_x0004_酐࿊"/>
      <sheetName val="md5!-52"/>
      <sheetName val="NHTN"/>
      <sheetName val="QLDD"/>
      <sheetName val="Moi truong"/>
      <sheetName val="KHĐ"/>
      <sheetName val="Sheet3ٺ_x0001_2)"/>
      <sheetName val="Giai trinh"/>
      <sheetName val="GTGT"/>
      <sheetName val="Mua vao TT"/>
      <sheetName val="Mua vao GTGT"/>
      <sheetName val="Bra"/>
      <sheetName val="BC HDon"/>
      <sheetName val="BC HDon Qui"/>
      <sheetName val="KE KHAI HDONG"/>
      <sheetName val="Recovered_Sheet1"/>
      <sheetName val="Recovered_Sheet2"/>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Giathanh1m3BT"/>
      <sheetName val="[dtTKKT-98-106.xlsၝTHCDS11"/>
      <sheetName val="[dtTKKT-98-106.xls?THCDS11"/>
      <sheetName val="0"/>
      <sheetName val="She%t11"/>
      <sheetName val="Nhap don gia VL dia áhuong"/>
      <sheetName val="uong mot ngay cong xay lap"/>
      <sheetName val="Du toan chi tiet"/>
      <sheetName val="T_x0004_ 3DIEM"/>
      <sheetName val="Rheet10"/>
      <sheetName val="KLD_x0007_TT&lt;120%"/>
      <sheetName val="TD &quot;DIEM"/>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VBH(HOAN"/>
      <sheetName val="dt-cphi-ctieT"/>
      <sheetName val="Eodule1"/>
      <sheetName val="CHI TI"/>
      <sheetName val="TinhToan"/>
      <sheetName val="??_x0013__x001f_[dtT"/>
      <sheetName val="Piers of Main Flylyer (1)"/>
      <sheetName val="DG೼�_02"/>
      <sheetName val="dt-kphi_x0010_øÿet"/>
      <sheetName val="???_x0001_??_x0001_?????_x0001_??_x0001_H-???"/>
      <sheetName val="____x0001____x0001_______x0001____x0001_H-___"/>
      <sheetName val="Load"/>
      <sheetName val="CPVUE_03"/>
      <sheetName val="dt-k0hi (2)"/>
      <sheetName val="DT_x0003_T_02"/>
      <sheetName val="NKC"/>
      <sheetName val="SoCaiT"/>
      <sheetName val="THDU"/>
      <sheetName val="MTO REV.2(ARMOR)"/>
      <sheetName val="Nhatkychung"/>
      <sheetName val="S? li?u"/>
      <sheetName val="T?ng h?p theo h?c sinh"/>
      <sheetName val="COC KHOAN0T5"/>
      <sheetName val="Tuong-ٺ_x0001_an"/>
      <sheetName val="Du toan chi tiet coc juoc"/>
      <sheetName val="Du toanchi tiet coc"/>
      <sheetName val="t1_3"/>
      <sheetName val="INV"/>
      <sheetName val="XXXXXXX2"/>
      <sheetName val="Don_gia_chi_tiet"/>
      <sheetName val="Du_thau"/>
      <sheetName val="Tro_giup"/>
      <sheetName val="XXXXXXX3"/>
      <sheetName val="XXXXXXX4"/>
      <sheetName val="hoane (3)"/>
      <sheetName val="KLDGTT&lt;1ü_x000c_(2)"/>
      <sheetName val="TH_11"/>
      <sheetName val="DGAT_02"/>
      <sheetName val="CtVKdamƦ"/>
      <sheetName val="CtVKdam?Ʀ?????"/>
      <sheetName val="tra±@Z"/>
      <sheetName val="Luong_mot_ngay_cong_k`ao_sat"/>
      <sheetName val="Gca may Buu dien"/>
      <sheetName val="882"/>
      <sheetName val="Giamay"/>
      <sheetName val="DM_GVT"/>
      <sheetName val="May chuyen nganh"/>
      <sheetName val="TT06"/>
      <sheetName val="Ё䀤_x0001_䀶_x0001_晦晦晦䀙_x0001_"/>
      <sheetName val="DEF"/>
      <sheetName val="ma_pt"/>
      <sheetName val="Sheet1 (3)"/>
      <sheetName val="Sheet1 (2)"/>
      <sheetName val="Klu_x0016_4DÀÀFN"/>
      <sheetName val="sat"/>
      <sheetName val="ptvt"/>
      <sheetName val="Piers of Mai. Flyover (1)"/>
      <sheetName val="YE2 CONG"/>
      <sheetName val="dt-kphi-isoiendo"/>
      <sheetName val="Quantity"/>
      <sheetName val="ULIT"/>
      <sheetName val="CUAHANG"/>
      <sheetName val="MAKHACH"/>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0ﱸ͕_x0004_͕ՍᎶ䘀䫕簧᎖"/>
      <sheetName val="DothiP1"/>
      <sheetName val="TT"/>
      <sheetName val="DGAT_0é"/>
      <sheetName val="DGAT_0t"/>
      <sheetName val="DGAT_0"/>
      <sheetName val="DGAT_0_x0008_"/>
      <sheetName val="CtVKdam"/>
      <sheetName val="QL1A-QL1A moi"/>
      <sheetName val="C.Bong Lang"/>
      <sheetName val="Vanh dai III (TKKT)"/>
      <sheetName val="SL-NC-MB"/>
      <sheetName val="CX-AD-LC"/>
      <sheetName val="Cau-YBai-Tam"/>
      <sheetName val="DG CAU"/>
      <sheetName val="THOP CAU"/>
      <sheetName val="TLP CAU"/>
      <sheetName val="DAKT1"/>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To trinh"/>
      <sheetName val="bang2"/>
      <sheetName val="coHoan"/>
      <sheetName val="boHoan"/>
      <sheetName val="ETH"/>
      <sheetName val="1"/>
      <sheetName val="2"/>
      <sheetName val="3"/>
      <sheetName val="4"/>
      <sheetName val="5"/>
      <sheetName val="6"/>
      <sheetName val="7"/>
      <sheetName val="DT1"/>
      <sheetName val="DT2"/>
      <sheetName val="KTQT-AFC"/>
      <sheetName val="CLDG"/>
      <sheetName val="CLKL"/>
      <sheetName val="Bang du toan"/>
      <sheetName val="Bu gia"/>
      <sheetName val="PT vat tu"/>
      <sheetName val="Nam 2001"/>
      <sheetName val="Tang TSCD 98-02"/>
      <sheetName val="BIEN DONG"/>
      <sheetName val="TSCD 2001"/>
      <sheetName val="Quy 1-2002"/>
      <sheetName val="Quy 2-2002"/>
      <sheetName val="Quy 3-2002"/>
      <sheetName val="Quy 4-02"/>
      <sheetName val="C.     Lang"/>
      <sheetName val="QL1A-QL1Q moi"/>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TK331D"/>
      <sheetName val="334 d"/>
      <sheetName val="NCong-Day-Su"/>
      <sheetName val="BDCNH"/>
      <sheetName val="bcdtk"/>
      <sheetName val="BCDKTNH"/>
      <sheetName val="BCDKTTHUE"/>
      <sheetName val="tscd"/>
      <sheetName val="Tai khoan"/>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iathanh1"/>
      <sheetName val="lt-tl"/>
      <sheetName val="px3-tl"/>
      <sheetName val="px1-tl"/>
      <sheetName val="vp-tl"/>
      <sheetName val="px2,tb-tl"/>
      <sheetName val="th-qt"/>
      <sheetName val="bqt"/>
      <sheetName val="tl-khovt"/>
      <sheetName val="dtkhovt"/>
      <sheetName val="Sheet17"/>
      <sheetName val="C.   ( Lang"/>
      <sheetName val="Maumo)"/>
      <sheetName val="Tonchop"/>
      <sheetName val="ɂIEN DONG"/>
      <sheetName val="XL@Test5"/>
      <sheetName val="Tojg KLBS"/>
      <sheetName val="DG "/>
      <sheetName val="P_x000c_V"/>
      <sheetName val="TTDZ22"/>
      <sheetName val="MTO REV.0"/>
      <sheetName val="DG CA?"/>
      <sheetName val="KH-Q1,Q2,01"/>
      <sheetName val="dmuc"/>
      <sheetName val="¶"/>
      <sheetName val="˜Ünh m÷c"/>
      <sheetName val="Quy2-2002"/>
      <sheetName val="Bu gi`"/>
      <sheetName val="KK bo sung"/>
      <sheetName val="?IEN DONG"/>
      <sheetName val="NC"/>
      <sheetName val="BGThau_x0008_0000000_x0001__x0006_Sheet1_x0008_To"/>
      <sheetName val="S`eet12"/>
      <sheetName val="XHXPXXX1"/>
      <sheetName val="0000000!"/>
      <sheetName val="To tri.h"/>
      <sheetName val="cnHoan"/>
      <sheetName val="V_x0010_PN"/>
      <sheetName val="dongia (2)"/>
      <sheetName val="gtrinh"/>
      <sheetName val="phuluc1"/>
      <sheetName val="TONG HOP VL-NC"/>
      <sheetName val="lam-moi"/>
      <sheetName val="TONGKE3p "/>
      <sheetName val="TH VL, NC, DDHT Thanhphuoc"/>
      <sheetName val="#REF"/>
      <sheetName val="thao-go"/>
      <sheetName val="TONGKE-HT"/>
      <sheetName val="LKVL-CK-HT-GD1"/>
      <sheetName val="t-h HA THE"/>
      <sheetName val="CHITIET VL-NC-TT -1p"/>
      <sheetName val="TONG HOP VL-NC TT"/>
      <sheetName val="TNHCHINH"/>
      <sheetName val="CHITIET VL-NC"/>
      <sheetName val="VC"/>
      <sheetName val="Tiepdia"/>
      <sheetName val="CHITIET VL-NC-TT-3p"/>
      <sheetName val="TDTKP"/>
      <sheetName val="TDTKP1"/>
      <sheetName val="KPVC-BD "/>
      <sheetName val="VCV-BE-TONG"/>
      <sheetName val="Ünh m÷c"/>
      <sheetName val="Quy"/>
      <sheetName val="S29_x0007_S"/>
      <sheetName val="XL4Te3t5"/>
      <sheetName val="XNGBQI-01 (02)"/>
      <sheetName val="Girder"/>
      <sheetName val="Tendon"/>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PPVT"/>
      <sheetName val="DO AM DT"/>
      <sheetName val="çha tri SX"/>
      <sheetName val="So Conç!îfhiep"/>
      <sheetName val="Tang TRCD 98-02"/>
      <sheetName val="TSCD 2000"/>
      <sheetName val="CHIET TINH TBA"/>
      <sheetName val="NEW-PANEL"/>
      <sheetName val="XNGBQII-_x0010_4 (3)"/>
      <sheetName val="CTdoanh thu 2005"/>
      <sheetName val="DG CA_"/>
      <sheetName val="_IEN DONG"/>
      <sheetName val="BGThau_x0008_"/>
      <sheetName val="4_x0004_XN54_x0004_XN33_x0004_NK96_x0006_Sheet4"/>
      <sheetName val="Q3-01-duyet"/>
      <sheetName val="쫀䃝Z"/>
      <sheetName val="¢é@Z_x000d__x0004_"/>
      <sheetName val="data"/>
      <sheetName val="phi"/>
      <sheetName val="Na201"/>
      <sheetName val="GVL-NC-M"/>
      <sheetName val="M+MC"/>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HAN CWNG"/>
      <sheetName val="DT1________"/>
      <sheetName val="Quy_2-2002"/>
      <sheetName val="DT1_"/>
      <sheetName val="S29_x0007___S"/>
      <sheetName val="S29_x0007__S"/>
      <sheetName val="Bang TK goc"/>
      <sheetName val="DGchitiet "/>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Km227Э227_838s,"/>
      <sheetName val="Sheetr"/>
      <sheetName val="Km225_838-228_100"/>
      <sheetName val="Quy $-02"/>
      <sheetName val="CĮ     Lang"/>
      <sheetName val="BGThau_x0008_0000000_x0001__x0006_Sheet1_x0008_To dr"/>
      <sheetName val="Thuc_thanh"/>
      <sheetName val="QL1A-QL1A_moi"/>
      <sheetName val="C_Bong_Lang"/>
      <sheetName val="Vanh_dai_III_(TKKT)"/>
      <sheetName val="DG_CAU"/>
      <sheetName val="THOP_CAU"/>
      <sheetName val="TLP_CAU"/>
      <sheetName val="XL4Poppy_(2)"/>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NHAN"/>
      <sheetName val="Hạng mục 2"/>
      <sheetName val="XNGBQIV-02)"/>
      <sheetName val="DTCTtallu"/>
      <sheetName val="tienluong"/>
      <sheetName val="Na2"/>
      <sheetName val="CI     Lang"/>
      <sheetName val="CT"/>
      <sheetName val="4_x0004_"/>
      <sheetName val="DO_AM_DT"/>
      <sheetName val="ɂIEN_DONG"/>
      <sheetName val="DG_CA?"/>
      <sheetName val="Vong KLBS"/>
      <sheetName val="¢é@Z_x000a__x0004_"/>
      <sheetName val="KTQT-AF_x0003_"/>
      <sheetName val="KLDGT_x0014_&lt;120%"/>
      <sheetName val="Congt9"/>
      <sheetName val="Km227?227_838s,"/>
      <sheetName val="Km23"/>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Z"/>
      <sheetName val="name"/>
      <sheetName val="c`i tiet KHM"/>
      <sheetName val="H?ng m?c 2"/>
      <sheetName val="_x0017_[Q3-01-duyet.xls]Maumo)?"/>
      <sheetName val="?IEN_DONG"/>
      <sheetName val="DG  ᲌Ա_x0004_窰԰"/>
      <sheetName val="TTTram"/>
      <sheetName val="Exterior Walls Finishes"/>
      <sheetName val="Du kien DT 9 thang de fop"/>
      <sheetName val="€¢é@Z_x000d__x0004_"/>
      <sheetName val="_x0001__x0002_ƤŐ㋎˴"/>
      <sheetName val="C?     Lang"/>
      <sheetName val="Na2€01"/>
      <sheetName val="CPQL"/>
      <sheetName val="THCPQL"/>
      <sheetName val="Khoi luong"/>
      <sheetName val="00000003"/>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GIAVLIEU"/>
      <sheetName val="Hedging"/>
      <sheetName val="mtk_b"/>
      <sheetName val="[Q3-01-duyet.xlsUboHoan"/>
      <sheetName val="XN²-05 (02)"/>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TT_10KV"/>
      <sheetName val="Tgng hop CP T10"/>
      <sheetName val="XN²"/>
      <sheetName val="��nh m�c"/>
      <sheetName val="Na2�01"/>
      <sheetName val="S�eet9"/>
      <sheetName val="�ha tri SX"/>
      <sheetName val="So Con�!�fhiep"/>
      <sheetName val="XL��est5"/>
      <sheetName val="���@Z_x000d__x0004_"/>
      <sheetName val="Tai_khկ缀"/>
      <sheetName val="DG_CA_"/>
      <sheetName val="KKKKKKKK"/>
      <sheetName val="Thep-MatCat"/>
      <sheetName val="SDH TP"/>
      <sheetName val="Tonghmp"/>
      <sheetName val="KLDGTT&lt;120'"/>
      <sheetName val="Vanh dai II^ÀÏ"/>
      <sheetName val="diachi"/>
      <sheetName val="Kiem-Toan"/>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2-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é@Z_x000a__x0004_"/>
      <sheetName val="So Con�!�f׃⽛"/>
      <sheetName val="Bang TH"/>
      <sheetName val="TTgia"/>
      <sheetName val="BTN min"/>
      <sheetName val="BTN tho"/>
      <sheetName val="DIALOG"/>
      <sheetName val="Macro1"/>
      <sheetName val="DG _x0000__x0000__x0000__x0000__x0000__x0000__x0000__x0000__x0000__x0009__x0000_᲌Ա_x0000__x0004__x0000__x0000__x0000__x0000__x0000__x0000_窰԰_x0000__x0000__x0000__x0000__x0000_"/>
      <sheetName val="Cover Sheet"/>
      <sheetName val="SLCB"/>
      <sheetName val="ALD"/>
      <sheetName val="THTT"/>
      <sheetName val="Pile Cap.-Po"/>
      <sheetName val="Pile Cap. - Pv"/>
      <sheetName val="Xuly Data"/>
      <sheetName val="thso sanh"/>
      <sheetName val="dutoan"/>
      <sheetName val="dtk490-491(PAI)"/>
      <sheetName val="dtk490-491(PAII)"/>
      <sheetName val="tong hop"/>
      <sheetName val="phan tich DG"/>
      <sheetName val="gia vat lieu"/>
      <sheetName val="gia xe may"/>
      <sheetName val="gia nhan cong"/>
      <sheetName val="Goc Dien"/>
      <sheetName val="QTDien"/>
      <sheetName val="THKP"/>
      <sheetName val="QTNuoc"/>
      <sheetName val="DTnuoc"/>
      <sheetName val="DT dien"/>
      <sheetName val="QTCSet"/>
      <sheetName val="TBI+NUOC "/>
      <sheetName val="Dien"/>
      <sheetName val="TBIWC"/>
      <sheetName val="TBI nuoc"/>
      <sheetName val="MTL$-INTER"/>
      <sheetName val="Gioi thieu"/>
      <sheetName val="DG 11"/>
      <sheetName val="Tien luong"/>
      <sheetName val="Kinh phi "/>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DS"/>
      <sheetName val="HP"/>
      <sheetName val="LB"/>
      <sheetName val="SL"/>
      <sheetName val="hl"/>
      <sheetName val="40"/>
      <sheetName val="DE "/>
      <sheetName val="Sum"/>
      <sheetName val="Đoàn Vay Tiền"/>
      <sheetName val="Nợ Đoàn"/>
      <sheetName val="BANGTRA"/>
      <sheetName val="QMCT"/>
      <sheetName val="dtk490_x000d_491(PAI "/>
      <sheetName val="QTNugc"/>
      <sheetName val="10000_x0010_00"/>
      <sheetName val="phùn tich DG"/>
      <sheetName val="Ðoàn Vay Ti?n"/>
      <sheetName val="N? Ðoàn"/>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Input"/>
      <sheetName val="Qheet1"/>
      <sheetName val="gia vatlieu"/>
      <sheetName val="Ðoàn Vay Ti_n"/>
      <sheetName val="N_ Ðoàn"/>
      <sheetName val="CN kho doi"/>
      <sheetName val="CTHTchua TTn?ib?"/>
      <sheetName val="CN2004 N?p TCT"/>
      <sheetName val="gia vat"/>
      <sheetName val="dudoan"/>
      <sheetName val="BanTinh"/>
      <sheetName val="dtk490_x000a_491(PAI "/>
      <sheetName val="Tinh truoc VAT"/>
      <sheetName val="CP khaosat(Congtinh)"/>
      <sheetName val="CP khaosat(tuyettinh)"/>
      <sheetName val="Tai trong"/>
      <sheetName val="Pile-Br-Capacity"/>
      <sheetName val="CTHTchua TTn_ib_"/>
      <sheetName val="CN2004 N_p TCT"/>
      <sheetName val="Truot_nen"/>
      <sheetName val="dtk490_491(PAI "/>
      <sheetName val="dtxl"/>
      <sheetName val="dtk486"/>
      <sheetName val="Breakdown bill"/>
      <sheetName val="Breakdown 2"/>
      <sheetName val="Gia vat tu"/>
      <sheetName val="pc"/>
      <sheetName val="pt"/>
      <sheetName val="111"/>
      <sheetName val="th thu chi"/>
      <sheetName val="tam ung"/>
      <sheetName val="CD2000"/>
      <sheetName val="ĐoànРVay Tiền"/>
      <sheetName val="gia vat?lieu"/>
      <sheetName val="G2G3_CDR_Dim"/>
      <sheetName val="G2_System_Inputs"/>
      <sheetName val="G2_TDT_Input"/>
      <sheetName val="G2_TDT_Advanced"/>
      <sheetName val="G2G3_GGSN_WC"/>
      <sheetName val="G3_System_Inputs"/>
      <sheetName val="G3_TDT_Input"/>
      <sheetName val="CN kho ðoi"/>
      <sheetName val="CTHTchýa TTn?ib?"/>
      <sheetName val="gia vat_lieu"/>
      <sheetName val="CTHTchýa TTn_ib_"/>
      <sheetName val="dtk490_x000d_491(PAI_x0009_"/>
      <sheetName val="dtk490_x000a_491(PAI_x0009_"/>
      <sheetName val="dtk490_491(PAI_x0009_"/>
      <sheetName val="Km227Э227_8s8s,"/>
      <sheetName val="To_tri_h"/>
      <sheetName val="Thuc_thanht"/>
      <sheetName val="??쫀䃝Z"/>
      <sheetName val="XNGBQIV-02"/>
      <sheetName val="_x0000__x0000__x0000__x0000__x0000__x0000__x0000__x0000_ (2)"/>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BGThau0000000Sheet1To_dr"/>
      <sheetName val="XNGBQI-01_(02)"/>
      <sheetName val="CI_____Lang"/>
      <sheetName val="Du_kien_DT_9_thang_de_fop"/>
      <sheetName val="TH (2+"/>
      <sheetName val="100000p0"/>
      <sheetName val="30000:00"/>
      <sheetName val="T.tidt"/>
      <sheetName val="coJoan"/>
      <sheetName val="XN&lt;4"/>
      <sheetName val="CL_x0007_G"/>
      <sheetName val="Tongh$p"/>
      <sheetName val="Tang TSCD 90-02"/>
      <sheetName val="Qy 1-2002"/>
      <sheetName val="Quy 3-2x02"/>
      <sheetName val="C/     Lang"/>
      <sheetName val="_x0000_ongia (2)"/>
      <sheetName val="Km227_227_838s,"/>
      <sheetName val="????¢é@Z?_x000d_?_x0004_"/>
      <sheetName val="Na2??€01"/>
      <sheetName val="MTO REV.0_x0000__x0000__x0000__x0000__x0000__x0000__x0000__x0000__x0000__x0009__x0000_쫀Ӛ_x0000__x0004__x0000__x0000__x0000__x0000__x0000__x0000__xdd0c_"/>
      <sheetName val="Shѥet10"/>
      <sheetName val="KH_Q1_Q2_01"/>
      <sheetName val="Thong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sheetData sheetId="1284"/>
      <sheetData sheetId="1285"/>
      <sheetData sheetId="1286"/>
      <sheetData sheetId="1287"/>
      <sheetData sheetId="1288"/>
      <sheetData sheetId="1289" refreshError="1"/>
      <sheetData sheetId="1290" refreshError="1"/>
      <sheetData sheetId="1291" refreshError="1"/>
      <sheetData sheetId="1292" refreshError="1"/>
      <sheetData sheetId="1293" refreshError="1"/>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refreshError="1"/>
      <sheetData sheetId="1311"/>
      <sheetData sheetId="1312"/>
      <sheetData sheetId="1313"/>
      <sheetData sheetId="1314"/>
      <sheetData sheetId="1315" refreshError="1"/>
      <sheetData sheetId="1316" refreshError="1"/>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sheetData sheetId="1348"/>
      <sheetData sheetId="1349"/>
      <sheetData sheetId="1350" refreshError="1"/>
      <sheetData sheetId="1351" refreshError="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refreshError="1"/>
      <sheetData sheetId="1371" refreshError="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sheetData sheetId="1397"/>
      <sheetData sheetId="1398"/>
      <sheetData sheetId="1399"/>
      <sheetData sheetId="1400"/>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sheetData sheetId="1419" refreshError="1"/>
      <sheetData sheetId="1420"/>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DI_ESTI"/>
      <sheetName val="?? MTL"/>
      <sheetName val="?? DI"/>
      <sheetName val="__ MTL"/>
      <sheetName val="__ DI"/>
      <sheetName val="TL than"/>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refreshError="1"/>
      <sheetData sheetId="6" refreshError="1"/>
      <sheetData sheetId="7" refreshError="1"/>
      <sheetData sheetId="8" refreshError="1"/>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13.BANG CT"/>
      <sheetName val="14.MMUS GIUA NHIP"/>
      <sheetName val="4.HSPBngang"/>
      <sheetName val="6.Tinh tai"/>
      <sheetName val="2 NSl"/>
      <sheetName val="17.US CHU tho a_b"/>
      <sheetName val="15.MMUS GOI"/>
      <sheetName val="5.BANG I"/>
      <sheetName val="Ge"/>
      <sheetName val="ComA-A"/>
      <sheetName val="A-A"/>
      <sheetName val="So lieu chung"/>
      <sheetName val="FD"/>
      <sheetName val="GI"/>
      <sheetName val="EE (3)"/>
      <sheetName val="PAVEMENT"/>
      <sheetName val="TRAFFIC"/>
      <sheetName val="Xuly Data"/>
      <sheetName val="DO AM DT"/>
      <sheetName val="_Abutment.XLS_x001d_G-G(3)"/>
      <sheetName val="Load1"/>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Abutment_XLSG-G(3)"/>
      <sheetName val="gvl"/>
      <sheetName val="Lç khoan LK1"/>
      <sheetName val="BDON"/>
      <sheetName val="IBASE"/>
      <sheetName val="Loading"/>
      <sheetName val="Check C"/>
      <sheetName val="Reference"/>
      <sheetName val="Input"/>
      <sheetName val="Cau_CAMAU"/>
      <sheetName val="Cau_DINHHOA"/>
      <sheetName val="Cau_KIMMY"/>
      <sheetName val="DGcau_cong"/>
      <sheetName val="BAOGIATHANG"/>
      <sheetName val="DAODAT"/>
      <sheetName val="vanchuyen TC"/>
      <sheetName val="GiaVL"/>
      <sheetName val="Solieu"/>
      <sheetName val="_Abutment_XLSG-G(3)"/>
      <sheetName val="#REF!#REF!-B"/>
      <sheetName val="Abutment"/>
      <sheetName val="UP"/>
      <sheetName val="jobhist"/>
      <sheetName val="BOQ건축"/>
      <sheetName val="공사진행"/>
      <sheetName val="M 67"/>
      <sheetName val="F-F(Ȳ)"/>
      <sheetName val="2 NSlĥ ⛬Ė 瀐_x0004__x001f_["/>
      <sheetName val="MTL$-INTER"/>
      <sheetName val="congtronD75 (tc-tc)"/>
      <sheetName val="Sum of Cost"/>
      <sheetName val=""/>
      <sheetName val="CVT"/>
      <sheetName val="VL,NC"/>
      <sheetName val="L� khoan LK1"/>
      <sheetName val="BOQ??"/>
      <sheetName val="????"/>
      <sheetName val="2 NSlh ?E ?_x0004__x001f_["/>
      <sheetName val="?h?h-"/>
      <sheetName val="F-F(?)"/>
      <sheetName val="L? khoan LK1"/>
      <sheetName val="2 NSl? ?? ?_x0004__x001f_["/>
      <sheetName val="????-"/>
      <sheetName val="BOQ__"/>
      <sheetName val="____"/>
      <sheetName val="F-F(_)"/>
      <sheetName val="L_ khoan LK1"/>
      <sheetName val="2 NSl?ĥ???????? ???⛬Ė?? ?瀐_x0004__x001f_["/>
      <sheetName val="Staff Chart"/>
      <sheetName val="Furnitures"/>
      <sheetName val="Project Management"/>
      <sheetName val="General2"/>
      <sheetName val="LoaiDay"/>
      <sheetName val="XL4Poppy"/>
      <sheetName val="Analy3is"/>
      <sheetName val="VLXDHA"/>
      <sheetName val="VLXDT"/>
      <sheetName val="VLXDTA"/>
      <sheetName val="NEW-PANEL"/>
      <sheetName val="luong06"/>
      <sheetName val="VCV-BE-TONE"/>
      <sheetName val="B-C"/>
      <sheetName val="Temp"/>
      <sheetName val="[Abutment.XLS_x005f_x001d_G-G(3)"/>
      <sheetName val="Names"/>
      <sheetName val="control"/>
      <sheetName val="_Abutment.XLS_x005f_x001d_G-G(3)"/>
      <sheetName val="CT35"/>
      <sheetName val="32.9-(419)"/>
      <sheetName val="NGUON"/>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_Abutment.XLS_x005f_x005f_x005f_x001d_G-G(3"/>
      <sheetName val="SPL4-TOTAL"/>
      <sheetName val="2 NSl_ĥ________ ___⛬Ė__ _瀐_x0004__x001f__"/>
      <sheetName val="2_NSl_________________________2"/>
      <sheetName val="2 NSlĥ ⛬Ė 瀐_x0004__x001f__"/>
      <sheetName val="2 NSlh _E __x0004__x001f__"/>
      <sheetName val="_h_h-"/>
      <sheetName val="2 NSl_ __ __x0004__x001f__"/>
      <sheetName val="____-"/>
      <sheetName val="Options"/>
      <sheetName val="17.US CHW tho a_`"/>
      <sheetName val="2 NSl?h???????? ????E?? ??_x0004__x001f_["/>
      <sheetName val="Reference Data"/>
      <sheetName val="Sheet2"/>
      <sheetName val="Bảng giá"/>
      <sheetName val="2 NSlĥ ⛬Ė 瀐_x0004__x001f_[Abutment.X"/>
      <sheetName val="DONVIBAN"/>
      <sheetName val="19"/>
      <sheetName val="??h?????????h??-???????????????"/>
      <sheetName val="VT"/>
      <sheetName val="2_NSl_________________________3"/>
      <sheetName val="qhlk"/>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Check_C"/>
      <sheetName val="vanchuyen_TC"/>
      <sheetName val="khoi luong"/>
      <sheetName val="2_NSl_________________________4"/>
      <sheetName val="ptdg"/>
      <sheetName val="Tro giup"/>
      <sheetName val="chitimc"/>
      <sheetName val="PTVT"/>
      <sheetName val="T.Tinh"/>
      <sheetName val="Chiettinh dz0,4"/>
      <sheetName val="2 NSl_h________ ____E__ ___x0004__x001f__"/>
      <sheetName val="Tinh Kđt-2015"/>
      <sheetName val="banggia1"/>
      <sheetName val="TK cold bin"/>
      <sheetName val="단면 (2)"/>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Gi¸VËtT­"/>
      <sheetName val="2 NSl_ĥ________ ___⛬Ė__ _瀐_x0"/>
      <sheetName val="2 NSl_h________ ____E__ ___x0"/>
      <sheetName val="__h_________h__-_______________"/>
      <sheetName val="dtxl"/>
      <sheetName val="THVT"/>
      <sheetName val="_Abutment.XLS_x005f_x001d_G-G(3"/>
      <sheetName val="SO LIEU"/>
      <sheetName val="KH-Q1,Q2,01"/>
      <sheetName val="dutoan"/>
      <sheetName val="Du_lieu"/>
      <sheetName val="#REF!$D$6-B"/>
      <sheetName val="#REF!$B$2"/>
      <sheetName val="$U$12-D"/>
      <sheetName val="CA6c"/>
      <sheetName val="CA6b(input data here)"/>
      <sheetName val="_Abutment_XLSG-G(0ü"/>
      <sheetName val="_Abutment.XLS_x005f_x005f_x005f_x005f_x005f"/>
      <sheetName val="Validation"/>
      <sheetName val="Sheet3"/>
      <sheetName val="DATA INPUT"/>
      <sheetName val="Data region"/>
      <sheetName val="date no."/>
      <sheetName val="DM NPP"/>
      <sheetName val="DMSP"/>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RA-p.3(9K) HO"/>
      <sheetName val="Thamchieu"/>
      <sheetName val="Tæng ng¹ch"/>
      <sheetName val="thunhap2"/>
      <sheetName val="l­ongthang"/>
      <sheetName val="PNT-QUOT-#3"/>
      <sheetName val="COAT&amp;WRAP-QIOT-#3"/>
      <sheetName val="KHQT-00-01"/>
      <sheetName val="_Abutment.XLS_x005f_x005f_x005f"/>
      <sheetName val="XUAT"/>
      <sheetName val="NqNc"/>
      <sheetName val="btra"/>
      <sheetName val="_Abutment.XLS_x005f_x001d_G-G)3)"/>
      <sheetName val="VMXDT"/>
      <sheetName val="6_Tioh_tai"/>
      <sheetName val="2_NSlĥ_⛬Ė_瀐[1"/>
      <sheetName val="Sum_of_Cost"/>
      <sheetName val="L�_khoan_LK1"/>
      <sheetName val="M_67"/>
      <sheetName val="congtronD75_(tc-tc)"/>
      <sheetName val="Staff_Chart"/>
      <sheetName val="Project_Management"/>
      <sheetName val="[Abutment_XLS_x005f_x001d_G-G(3)"/>
      <sheetName val="2_NSl?ĥ????????_???⛬Ė??_?瀐["/>
      <sheetName val="2_NSlĥ_⛬Ė_瀐["/>
      <sheetName val="Reference_Data"/>
      <sheetName val="Bảng_giá"/>
      <sheetName val="_Abutment_XLS_x005f_x001d_G-G(3)"/>
      <sheetName val="2_NSlh_?E_?["/>
      <sheetName val="L?_khoan_LK1"/>
      <sheetName val="2_NSlĥ_⛬Ė_瀐_1"/>
      <sheetName val="2_NSl_ĥ____________⛬Ė____瀐_"/>
      <sheetName val="2_NSlĥ_⛬Ė_瀐_"/>
      <sheetName val="2_NSlh__E___"/>
      <sheetName val="L__khoan_LK1"/>
      <sheetName val="_Abutment_XLS_x001d_G-G(3)"/>
      <sheetName val="tra-vat-lieu"/>
      <sheetName val="2 NSl_x005f_x0000_ĥ_x005f_x0000__x005f_x0000__x00"/>
      <sheetName val="2 NSl_ĥ_________x005f_x0009____⛬Ė__"/>
      <sheetName val="cu"/>
      <sheetName val="2 NSl?ĥ????????_x005f_x0009_???⛬Ė??"/>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DGcau_cong2"/>
      <sheetName val="So_lieu_chung2"/>
      <sheetName val="13_BANG_CT2"/>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 NSl_x0000_ĥ_x0000__x0000__x0000__x0000__x0000__x0000__x0000__x0000__x0009__x0000__x0000__x0000_⛬Ė_x0000__x0000__x0009__x0000_瀐_x0004__x001f_["/>
      <sheetName val="2 NSl?ĥ????????_x0009_???⛬Ė??_x0009_?瀐_x0004__x001f_["/>
      <sheetName val="2 NSl_x0000_h_x0000__x0000__x0000__x0000__x0000__x0000__x0000__x0000__x0009__x0000__x0000__x0000_?E_x0000__x0000__x0009__x0000_?_x0004__x001f_["/>
      <sheetName val="2 NSl_ĥ_________x0009____⛬Ė___x0009__瀐_x0004__x001f__"/>
      <sheetName val="2 NSl?h????????_x0009_????E??_x0009_??_x0004__x001f_["/>
      <sheetName val="2 NSl_x0000_?_x0000__x0000__x0000__x0000__x0000__x0000__x0000__x0000__x0009__x0000__x0000__x0000_??_x0000__x0000__x0009__x0000_?_x0004__x001f_["/>
      <sheetName val="2 NSl_h_________x0009_____E___x0009____x0004__x001f__"/>
      <sheetName val="2 NSl_ĥ_________x0009____⛬Ė___x0009__瀐_x0"/>
      <sheetName val="Agg-Require-Asphalt"/>
      <sheetName val="???"/>
      <sheetName val="??-bldg"/>
      <sheetName val="2_NSl_________________________5"/>
    </sheetNames>
    <sheetDataSet>
      <sheetData sheetId="0" refreshError="1">
        <row r="45">
          <cell r="I45">
            <v>7.0000000000000007E-2</v>
          </cell>
        </row>
      </sheetData>
      <sheetData sheetId="1" refreshError="1">
        <row r="1">
          <cell r="A1" t="str">
            <v>ministry of transport - No. 18 projects management unit</v>
          </cell>
        </row>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Test5"/>
      <sheetName val="CODE"/>
      <sheetName val="KK bo sung"/>
    </sheetNames>
    <sheetDataSet>
      <sheetData sheetId="0"/>
      <sheetData sheetId="1"/>
      <sheetData sheetId="2"/>
      <sheetData sheetId="3"/>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o"/>
      <sheetName val="TH"/>
      <sheetName val="Du toan"/>
      <sheetName val="Sheet1"/>
      <sheetName val="CT 22KV"/>
      <sheetName val="CT 6,10,22KV"/>
      <sheetName val="Ct ha the"/>
      <sheetName val="CT TBA 6,10,22KV"/>
      <sheetName val="CT TBA 22KV"/>
      <sheetName val="VLNC22"/>
      <sheetName val="VLNCTBA"/>
      <sheetName val="DT"/>
      <sheetName val="TDT-TKKTTC"/>
      <sheetName val="THTN"/>
      <sheetName val="TN"/>
      <sheetName val="VLNC0,4"/>
      <sheetName val="BKCT"/>
      <sheetName val="BK04"/>
      <sheetName val="Hien luong"/>
      <sheetName val="Chung Luong"/>
      <sheetName val="Nam Cuong"/>
      <sheetName val="Ninh Mon2"/>
      <sheetName val="Ninh Mon"/>
      <sheetName val="Tan An"/>
      <sheetName val="Trai Mit"/>
      <sheetName val="Yen Ninh"/>
      <sheetName val="NoiSuyTK"/>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E 3"/>
      <sheetName val="Z "/>
      <sheetName val="TONG HOP QT"/>
      <sheetName val="TH-TBA"/>
      <sheetName val="MSAM-TB"/>
      <sheetName val="tba"/>
      <sheetName val="CTTBA"/>
      <sheetName val="CUOC 36 TBA"/>
      <sheetName val="TH-DZ35"/>
      <sheetName val="dz35kV"/>
      <sheetName val="Ct- DZ35kV"/>
      <sheetName val="CP VC35"/>
      <sheetName val="TH-DZ04"/>
      <sheetName val="dz 0,4"/>
      <sheetName val="CT DZ0,4"/>
      <sheetName val="CPVC 0,4"/>
      <sheetName val="TH-CTO"/>
      <sheetName val="cto"/>
      <sheetName val="CPVC 0,4 (2)"/>
      <sheetName val="CT CCTo"/>
      <sheetName val="CUOC 89 CCT"/>
      <sheetName val="00000000"/>
      <sheetName val="10000000"/>
      <sheetName val="Ct_ DZ35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K phi dinh ky"/>
      <sheetName val="BK phi dau tien"/>
      <sheetName val="BK phi bo sung"/>
      <sheetName val="CSP Định kỳ"/>
      <sheetName val="CSP Đầu tiên"/>
      <sheetName val="Bao cao tien mat"/>
      <sheetName val="Theo doi Chung tu"/>
      <sheetName val="Thu phi BH "/>
      <sheetName val="DNTT chua chi"/>
      <sheetName val="TTTT"/>
      <sheetName val="BB TTTT chua chi"/>
      <sheetName val="Ke toan"/>
      <sheetName val="KTBLTP"/>
      <sheetName val="HD mat HL"/>
      <sheetName val="MHL co phi treo"/>
      <sheetName val="Dinh muc ton qu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G (General Items)"/>
      <sheetName val="Bill D (Drainage)"/>
      <sheetName val="Bill R (RoadWorks)"/>
      <sheetName val="Daywork"/>
      <sheetName val="Names"/>
      <sheetName val="Sheet1"/>
      <sheetName val="Bill E (Earth &amp; SiteWorks)"/>
      <sheetName val="R&amp;P"/>
      <sheetName val="DUPA (Road)"/>
      <sheetName val="DUPA (Bridge)"/>
      <sheetName val="Bill B (BridgeWorks)"/>
      <sheetName val="Temporary Facilities"/>
      <sheetName val="Detailed for Breakdown"/>
      <sheetName val="dg"/>
      <sheetName val="Can doi "/>
      <sheetName val="Xuly Data"/>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esign data"/>
      <sheetName val="Dead load"/>
      <sheetName val="Grillage Analysis"/>
      <sheetName val="Load and Load Combination"/>
      <sheetName val="Load Summaries (2)"/>
      <sheetName val="Creep &amp;Shrinkage"/>
      <sheetName val="STRESSES"/>
      <sheetName val="Stressed check"/>
      <sheetName val="DELTA Pe"/>
      <sheetName val="Deflection"/>
      <sheetName val="Capacity"/>
      <sheetName val="XL4Poppy"/>
      <sheetName val="den bu"/>
      <sheetName val="CPthietke"/>
      <sheetName val="chitieu"/>
      <sheetName val="nhan cong"/>
      <sheetName val="may"/>
      <sheetName val="pc tra san"/>
      <sheetName val="tonghop"/>
      <sheetName val="TH"/>
      <sheetName val="DG "/>
      <sheetName val="vl"/>
      <sheetName val="DTCT "/>
      <sheetName val="DO AM DT"/>
      <sheetName val="C,PHI"/>
      <sheetName val="catnen"/>
      <sheetName val="CAODO"/>
      <sheetName val="MD-HG"/>
      <sheetName val="RANH SDOC"/>
      <sheetName val="Sheet2"/>
      <sheetName val="Sheet3"/>
      <sheetName val="Dskh diem le-F5 vnm"/>
      <sheetName val="DSKH DIEM LE NPP"/>
      <sheetName val="DANH SACH"/>
      <sheetName val="00000000"/>
      <sheetName val="10000000"/>
      <sheetName val="TAM QUANG"/>
      <sheetName val="T1-2006"/>
      <sheetName val="T2-06"/>
      <sheetName val="T3-06"/>
      <sheetName val="T4,06"/>
      <sheetName val="T5-2006"/>
      <sheetName val="T6-2006"/>
      <sheetName val="T7-2006"/>
      <sheetName val="tra-vat-lieu"/>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PL4"/>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Sheat1"/>
      <sheetName val="C,ÐHI"/>
      <sheetName val="RÁNH SDOC"/>
      <sheetName val="GiaVL"/>
      <sheetName val="Tinh toan"/>
      <sheetName val="So lieu"/>
      <sheetName val="DSKH DIEM²NPP"/>
      <sheetName val="ptdg-duong"/>
      <sheetName val="PTVT (MAU)"/>
      <sheetName val="Bang 2B"/>
      <sheetName val="Gia vat tu"/>
      <sheetName val="CMA_Samplings KTra TSHH tang"/>
      <sheetName val="tuong"/>
      <sheetName val="BO"/>
      <sheetName val="DTXL"/>
      <sheetName val="DSKH DIEM²"/>
      <sheetName val="She%t3"/>
      <sheetName val="SLN"/>
      <sheetName val="TINHDAODAP"/>
      <sheetName val="TIENLUONG"/>
      <sheetName val="KL"/>
      <sheetName val="Package1"/>
      <sheetName val="Package2"/>
      <sheetName val="Package3"/>
      <sheetName val="Package4"/>
      <sheetName val="Package5"/>
      <sheetName val="Temp"/>
      <sheetName val="CHITIET VL-NC"/>
      <sheetName val="DON GIA"/>
      <sheetName val="NC"/>
      <sheetName val="TNHCHINH"/>
      <sheetName val="Noisuy"/>
      <sheetName val="HSTV"/>
      <sheetName val="Thuc thanh"/>
      <sheetName val="QL1A-QL1A moi"/>
      <sheetName val="C.Bong Lang"/>
      <sheetName val="Vanh dai III (TKKT)"/>
      <sheetName val="SL-NC-MB"/>
      <sheetName val="CX-AD-LC"/>
      <sheetName val="Cau-YBai-Tam"/>
      <sheetName val="KluongKm2,4"/>
      <sheetName val="B.cao"/>
      <sheetName val="T.tiet"/>
      <sheetName val="T.N"/>
      <sheetName val="VUA"/>
      <sheetName val="DG CAU"/>
      <sheetName val="THOP CAU"/>
      <sheetName val="TLP CAU"/>
      <sheetName val="DAKT1"/>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boHoan"/>
      <sheetName val="Congty"/>
      <sheetName val="VPPN"/>
      <sheetName val="XN74"/>
      <sheetName val="XN54"/>
      <sheetName val="XN33"/>
      <sheetName val="NK96"/>
      <sheetName val="ETH"/>
      <sheetName val="1"/>
      <sheetName val="2"/>
      <sheetName val="3"/>
      <sheetName val="4"/>
      <sheetName val="5"/>
      <sheetName val="6"/>
      <sheetName val="7"/>
      <sheetName val="DT1"/>
      <sheetName val="DT2"/>
      <sheetName val="KTQT-AFC"/>
      <sheetName val="CLDG"/>
      <sheetName val="CLKL"/>
      <sheetName val="Bang du toan"/>
      <sheetName val="Bu gia"/>
      <sheetName val="PT vat tu"/>
      <sheetName val="PTVT"/>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Nam 2001"/>
      <sheetName val="Tang TSCD 98-02"/>
      <sheetName val="BIEN DONG"/>
      <sheetName val="TSCD 2001"/>
      <sheetName val="Quy 1-2002"/>
      <sheetName val="Quy 2-2002"/>
      <sheetName val="Quy 3-2002"/>
      <sheetName val="Quy 4-02"/>
      <sheetName val="C.     Lang"/>
      <sheetName val="XN79"/>
      <sheetName val="CTMT"/>
      <sheetName val="QL1A-QL1Q moi"/>
      <sheetName val="DG CAࡕ"/>
      <sheetName val="SL)NC-MB"/>
      <sheetName val="chi tieu HV"/>
      <sheetName val="sx-tt-tk"/>
      <sheetName val="tsach &amp; thu hoi"/>
      <sheetName val="KK than ton   (2)"/>
      <sheetName val="TT cac ho"/>
      <sheetName val="TT trong nganh"/>
      <sheetName val="chi tiet KHM"/>
      <sheetName val="Pham cap"/>
      <sheetName val="DT than"/>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TK331D"/>
      <sheetName val="334 d"/>
      <sheetName val="NCong-Day-Su"/>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giathanh1"/>
      <sheetName val="ɂIEN DONG"/>
      <sheetName val="HK1"/>
      <sheetName val="HK2"/>
      <sheetName val="CANAM"/>
      <sheetName val="Tojg KLBS"/>
      <sheetName val="lt-tl"/>
      <sheetName val="px3-tl"/>
      <sheetName val="px1-tl"/>
      <sheetName val="vp-tl"/>
      <sheetName val="px2,tb-tl"/>
      <sheetName val="th-qt"/>
      <sheetName val="bqt"/>
      <sheetName val="tl-khovt"/>
      <sheetName val="dtkhovt"/>
      <sheetName val="Sheet17"/>
      <sheetName val="Sheet18"/>
      <sheetName val="P_x000c_V"/>
      <sheetName val="Tai khoan"/>
      <sheetName val="C.   ( Lang"/>
      <sheetName val="MTO REV.0"/>
      <sheetName val="Maumo)"/>
      <sheetName val="DG CA?"/>
      <sheetName val="XL@Test5"/>
      <sheetName val="¶"/>
      <sheetName val="TTDZ22"/>
      <sheetName val="BGThau_x0008_0000000_x0001__x0006_Sheet1_x0008_To"/>
      <sheetName val="S`eet12"/>
      <sheetName val="XHXPXXX1"/>
      <sheetName val="0000000!"/>
      <sheetName val="To tri.h"/>
      <sheetName val="cnHoan"/>
      <sheetName val="V_x0010_PN"/>
      <sheetName val="Tonchop"/>
      <sheetName val="Bu gi`"/>
      <sheetName val="KH-Q1,Q2,01"/>
      <sheetName val="KK bo sung"/>
      <sheetName val="?IEN DONG"/>
      <sheetName val="dmuc"/>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2-2002"/>
      <sheetName val="Ünh m÷c"/>
      <sheetName val="Quy"/>
      <sheetName val="THPDMoi  (2)"/>
      <sheetName val="dongia (2)"/>
      <sheetName val="gtrinh"/>
      <sheetName val="phuluc1"/>
      <sheetName val="TONG HOP VL-NC"/>
      <sheetName val="lam-moi"/>
      <sheetName val="chitiet"/>
      <sheetName val="TONGKE3p "/>
      <sheetName val="TH VL, NC, DDHT Thanhphuoc"/>
      <sheetName val="#REF"/>
      <sheetName val="thao-go"/>
      <sheetName val="TONGKE-HT"/>
      <sheetName val="LKVL-CK-HT-GD1"/>
      <sheetName val="t-h HA THE"/>
      <sheetName val="TONG HOP VL-NC TT"/>
      <sheetName val="TH XL"/>
      <sheetName val="VC"/>
      <sheetName val="Tiepdia"/>
      <sheetName val="TDTKP"/>
      <sheetName val="TDTKP1"/>
      <sheetName val="VCV-BE-TONG"/>
      <sheetName val="NHANCONG"/>
      <sheetName val="S29_x0007_S"/>
      <sheetName val="TDT"/>
      <sheetName val="XNGBQI-01 (02)"/>
      <sheetName val="Girder"/>
      <sheetName val="Tendon"/>
      <sheetName val="S29_x0007_"/>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PPVT"/>
      <sheetName val="çha tri SX"/>
      <sheetName val="So Conç!îfhiep"/>
      <sheetName val="XL4Te3t5"/>
      <sheetName val="Tang TRCD 98-02"/>
      <sheetName val="TSCD 2000"/>
      <sheetName val="NEW-PANEL"/>
      <sheetName val="XNGBQII-_x0010_4 (3)"/>
      <sheetName val="CTdoanh thu 2005"/>
      <sheetName val="GVL-NC-M"/>
      <sheetName val="DI-ESTI"/>
      <sheetName val="M+MC"/>
      <sheetName val="CHIET TINH TBA"/>
      <sheetName val="DG CA_"/>
      <sheetName val="BGThau_x0008_"/>
      <sheetName val="Q3-01-duyet"/>
      <sheetName val="4_x0004_XN54_x0004_XN33_x0004_NK96_x0006_Sheet4"/>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a201"/>
      <sheetName val="NHAN CWNG"/>
      <sheetName val="_IEN DONG"/>
      <sheetName val="DT1________"/>
      <sheetName val="Quy_2-2002"/>
      <sheetName val="DT1_"/>
      <sheetName val="S29_x0007___S"/>
      <sheetName val="S29_x0007__S"/>
      <sheetName val="ctTBA"/>
      <sheetName val="Bang TK goc"/>
      <sheetName val="DGchitiet "/>
      <sheetName val="INV"/>
      <sheetName val="XXXXXXX2"/>
      <sheetName val="XXXXXXX3"/>
      <sheetName val="XXXXXXX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ptdg"/>
      <sheetName val="Km227Э227_838s,"/>
      <sheetName val="Sheetr"/>
      <sheetName val="Km225_838-228_100"/>
      <sheetName val="Quy $-02"/>
      <sheetName val="MTO REV.2(ARMOR)"/>
      <sheetName val="CĮ     Lang"/>
      <sheetName val="BGThau_x0008_0000000_x0001__x0006_Sheet1_x0008_To dr"/>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쫀䃝Z"/>
      <sheetName val="¢é@Z_x000d__x0004_"/>
      <sheetName val="NHAN"/>
      <sheetName val="Hạng mục 2"/>
      <sheetName val="XNGBQIV-02)"/>
      <sheetName val="DTCTtallu"/>
      <sheetName val="CT"/>
      <sheetName val="4_x0004_"/>
      <sheetName val="Na2"/>
      <sheetName val="coctuatrenda"/>
      <sheetName val="CI     Lang"/>
      <sheetName val="DO_AM_DT"/>
      <sheetName val="ɂIEN_DONG"/>
      <sheetName val="DG_CA?"/>
      <sheetName val="Vong KLBS"/>
      <sheetName val="¢é@Z_x000a__x0004_"/>
      <sheetName val=""/>
      <sheetName val="Pier"/>
      <sheetName val="Pile"/>
      <sheetName val="KTQT-AF_x0003_"/>
      <sheetName val="KLDGT_x0014_&lt;120%"/>
      <sheetName val="Congt9"/>
      <sheetName val="Km227?227_838s,"/>
      <sheetName val="Km23"/>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CPQL"/>
      <sheetName val="THCPQL"/>
      <sheetName val="??Z"/>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G  ᲌Ա_x0004_窰԰"/>
      <sheetName val="_x0001__x0002_ƤŐ㋎˴"/>
      <sheetName val="Du Toan"/>
      <sheetName val="Exterior Walls Finishes"/>
      <sheetName val="Khoi luong"/>
      <sheetName val="GIAVLIEU"/>
      <sheetName val="Du kien DT 9 thang de fop"/>
      <sheetName val="H?ng m?c 2"/>
      <sheetName val="€¢é@Z_x000d__x0004_"/>
      <sheetName val="Hedging"/>
      <sheetName val="mtk_b"/>
      <sheetName val="[Q3-01-duyet.xlsUboHoan"/>
      <sheetName val="TTTram"/>
      <sheetName val="C?     Lang"/>
      <sheetName val="Na2€01"/>
      <sheetName val="name"/>
      <sheetName val="c`i tiet KHM"/>
      <sheetName val="_x0017_[Q3-01-duyet.xls]Maumo)?"/>
      <sheetName val="?IEN_DONG"/>
      <sheetName val="00000003"/>
      <sheetName val="XN²-05 (02)"/>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TT_10KV"/>
      <sheetName val="Tgng hop CP T10"/>
      <sheetName val="SDH TP"/>
      <sheetName val="Tonghmp"/>
      <sheetName val="KLDGTT&lt;120'"/>
      <sheetName val="ESTI."/>
      <sheetName val="Vanh dai II^ÀÏ"/>
      <sheetName val="XN²"/>
      <sheetName val="��nh m�c"/>
      <sheetName val="Na2�01"/>
      <sheetName val="S�eet9"/>
      <sheetName val="�ha tri SX"/>
      <sheetName val="So Con�!�fhiep"/>
      <sheetName val="XL��est5"/>
      <sheetName val="���@Z_x000d__x0004_"/>
      <sheetName val="Tai_khկ缀"/>
      <sheetName val="DG_CA_"/>
      <sheetName val="KKKKKKKK"/>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2-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diachi"/>
      <sheetName val="Thep-MatCat"/>
      <sheetName val="Kiem-Toan"/>
      <sheetName val="NhapSL"/>
      <sheetName val="€¢é@Z_x000a__x0004_"/>
      <sheetName val="Km227Э227_8s8s,"/>
      <sheetName val="To_tri_h"/>
      <sheetName val="DG _x0000__x0000__x0000__x0000__x0000__x0000__x0000__x0000__x0000__x0009__x0000_᲌Ա_x0000__x0004__x0000__x0000__x0000__x0000__x0000__x0000_窰԰_x0000__x0000__x0000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sheetData sheetId="353" refreshError="1"/>
      <sheetData sheetId="354"/>
      <sheetData sheetId="355" refreshError="1"/>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refreshError="1"/>
      <sheetData sheetId="417" refreshError="1"/>
      <sheetData sheetId="418"/>
      <sheetData sheetId="419" refreshError="1"/>
      <sheetData sheetId="420" refreshError="1"/>
      <sheetData sheetId="421"/>
      <sheetData sheetId="422"/>
      <sheetData sheetId="423"/>
      <sheetData sheetId="424"/>
      <sheetData sheetId="425"/>
      <sheetData sheetId="426"/>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sheetData sheetId="454"/>
      <sheetData sheetId="455"/>
      <sheetData sheetId="456"/>
      <sheetData sheetId="457"/>
      <sheetData sheetId="458"/>
      <sheetData sheetId="459" refreshError="1"/>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efreshError="1"/>
      <sheetData sheetId="510"/>
      <sheetData sheetId="511"/>
      <sheetData sheetId="512"/>
      <sheetData sheetId="513"/>
      <sheetData sheetId="514" refreshError="1"/>
      <sheetData sheetId="515"/>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refreshError="1"/>
      <sheetData sheetId="613" refreshError="1"/>
      <sheetData sheetId="614" refreshError="1"/>
      <sheetData sheetId="615" refreshError="1"/>
      <sheetData sheetId="616"/>
      <sheetData sheetId="617"/>
      <sheetData sheetId="618"/>
      <sheetData sheetId="619" refreshError="1"/>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refreshError="1"/>
      <sheetData sheetId="708" refreshError="1"/>
      <sheetData sheetId="709" refreshError="1"/>
      <sheetData sheetId="710" refreshError="1"/>
      <sheetData sheetId="711" refreshError="1"/>
      <sheetData sheetId="712" refreshError="1"/>
      <sheetData sheetId="713"/>
      <sheetData sheetId="714" refreshError="1"/>
      <sheetData sheetId="715" refreshError="1"/>
      <sheetData sheetId="716" refreshError="1"/>
      <sheetData sheetId="717" refreshError="1"/>
      <sheetData sheetId="718"/>
      <sheetData sheetId="719" refreshError="1"/>
      <sheetData sheetId="720" refreshError="1"/>
      <sheetData sheetId="721"/>
      <sheetData sheetId="722" refreshError="1"/>
      <sheetData sheetId="723"/>
      <sheetData sheetId="724" refreshError="1"/>
      <sheetData sheetId="725" refreshError="1"/>
      <sheetData sheetId="726" refreshError="1"/>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sheetData sheetId="738" refreshError="1"/>
      <sheetData sheetId="739" refreshError="1"/>
      <sheetData sheetId="740"/>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refreshError="1"/>
      <sheetData sheetId="797" refreshError="1"/>
      <sheetData sheetId="798" refreshError="1"/>
      <sheetData sheetId="799" refreshError="1"/>
      <sheetData sheetId="800" refreshError="1"/>
      <sheetData sheetId="801"/>
      <sheetData sheetId="802"/>
      <sheetData sheetId="80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Xuly Data"/>
      <sheetName val="X4oppy"/>
      <sheetName val="Detailed for Breakdown"/>
      <sheetName val="X?4?oppy"/>
      <sheetName val="X"/>
      <sheetName val="Solieu"/>
      <sheetName val="Checksection1"/>
      <sheetName val="Noiluc"/>
      <sheetName val="X_4_oppy"/>
      <sheetName val="DG 285"/>
      <sheetName val="DG  286"/>
      <sheetName val="DG 85"/>
      <sheetName val="DG 89"/>
      <sheetName val="DG THIET BI"/>
      <sheetName val="DGVCTC 285"/>
      <sheetName val="DG "/>
      <sheetName v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Bansua"/>
      <sheetName val="DGchitiet"/>
      <sheetName val="000"/>
      <sheetName val="KPVC-BD "/>
      <sheetName val="DGchitiet "/>
      <sheetName val="Sum"/>
      <sheetName val="dtxl"/>
      <sheetName val="[Sec_tq.xls࡝Bansua"/>
      <sheetName val="XL4Poppy"/>
      <sheetName val="Chi tiet"/>
      <sheetName val="_Sec_tq.xls࡝Bansua"/>
      <sheetName val="Gia_vat_tu"/>
      <sheetName val="KPVC-BD_"/>
      <sheetName val="DGchitiet_"/>
      <sheetName val="Chi_tiet"/>
      <sheetName val="[Sec_tq_xls࡝Bansua"/>
      <sheetName val="_Sec_tq_xls࡝Bansua"/>
      <sheetName val="[Sec_tq.xls?Bansua"/>
      <sheetName val="KHOIK1"/>
      <sheetName val="_Sec_tq.xls?Bansua"/>
      <sheetName val="[Sec_tq_xls?Bansua"/>
      <sheetName val="_Sec_tq_xls?Bansua"/>
      <sheetName val="_Sec_tq.xls_Bansua"/>
      <sheetName val="_Sec_tq_xls_Bansua"/>
      <sheetName val=""/>
      <sheetName val="_x0001_"/>
      <sheetName val="gtrinh"/>
      <sheetName val="THPDMoi  (2)"/>
      <sheetName val="chitiet"/>
      <sheetName val="KKKKKKKK"/>
      <sheetName val="4"/>
      <sheetName val="Gia_vat_tu1"/>
      <sheetName val="KPVC-BD_1"/>
      <sheetName val="DGchitiet_1"/>
      <sheetName val="Chi_tiet1"/>
      <sheetName val="[Sec_tq_xls࡝Bansua1"/>
      <sheetName val="_Sec_tq_xls࡝Bansua1"/>
      <sheetName val="Gia_vat_tu2"/>
      <sheetName val="KPVC-BD_2"/>
      <sheetName val="DGchitiet_2"/>
      <sheetName val="Chi_tiet2"/>
      <sheetName val="Gia_vat_tu3"/>
      <sheetName val="KPVC-BD_3"/>
      <sheetName val="DGchitiet_3"/>
      <sheetName val="Chi_tiet3"/>
      <sheetName val="Gia_vat_tu4"/>
      <sheetName val="KPVC-BD_4"/>
      <sheetName val="DGchitiet_4"/>
      <sheetName val="Chi_tiet4"/>
      <sheetName val="BK04"/>
      <sheetName val="?"/>
      <sheetName val="?_x0001_?"/>
      <sheetName val="????????"/>
      <sheetName val="Solieu"/>
      <sheetName val="_"/>
      <sheetName val="__x0001__"/>
      <sheetName val="________"/>
      <sheetName val="VL"/>
      <sheetName val="Ct- DZ35kV"/>
      <sheetName val="MTL$-INTER"/>
      <sheetName val="Detailed for Breakdown"/>
      <sheetName val="__x005f_x0001__"/>
      <sheetName val="Tongke"/>
      <sheetName val="gVL"/>
      <sheetName val="Sheet1"/>
      <sheetName val="ESTI."/>
      <sheetName val="_x0001_?"/>
      <sheetName val="Thong so (1)"/>
      <sheetName val="7lgr5it9"/>
      <sheetName val="Import"/>
      <sheetName val="PP.g.dung"/>
      <sheetName val="kiemtoan1"/>
      <sheetName val="Giai trinh"/>
      <sheetName val="PEDESB"/>
    </sheetNames>
    <sheetDataSet>
      <sheetData sheetId="0" refreshError="1">
        <row r="16">
          <cell r="D16">
            <v>6682</v>
          </cell>
        </row>
        <row r="26">
          <cell r="P26">
            <v>233591.30900000001</v>
          </cell>
        </row>
        <row r="29">
          <cell r="D29">
            <v>9091</v>
          </cell>
        </row>
        <row r="31">
          <cell r="J31">
            <v>346792.47000000003</v>
          </cell>
        </row>
        <row r="38">
          <cell r="D38">
            <v>927273</v>
          </cell>
        </row>
        <row r="45">
          <cell r="D45">
            <v>7637</v>
          </cell>
        </row>
        <row r="49">
          <cell r="D49">
            <v>4047</v>
          </cell>
        </row>
      </sheetData>
      <sheetData sheetId="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gtrinh"/>
      <sheetName val="chiet0tinh"/>
      <sheetName val="Quantity"/>
      <sheetName val="XL4Poppy"/>
      <sheetName val="Gia vat tu"/>
      <sheetName val="Dù to¸n Ng¹n son"/>
      <sheetName val="ctBT"/>
      <sheetName val="Pgal2004"/>
      <sheetName val="VL"/>
      <sheetName val="MTC"/>
      <sheetName val="tong_hop_chi_phi"/>
      <sheetName val="TH_chi_phi_dz+chi_phi_cong_to"/>
      <sheetName val="chiet_tinh"/>
      <sheetName val="phan_giao_tien"/>
      <sheetName val="phan_giao_v_tu"/>
      <sheetName val="phan_giam_tien"/>
      <sheetName val="MAILEGUH"/>
      <sheetName val="CHITIET VL-NC-TT-3p"/>
      <sheetName val="Sheet2"/>
      <sheetName val="Sheet3"/>
      <sheetName val="Ctinh 10kV"/>
      <sheetName val="gVL"/>
      <sheetName val="Giai trinh"/>
      <sheetName val="Gia VL"/>
      <sheetName val="DgiaCT"/>
      <sheetName val="Bill2000"/>
      <sheetName val="Bill30200"/>
      <sheetName val="PLV"/>
      <sheetName val="CT -THVLNC"/>
      <sheetName val="터파기및재료"/>
      <sheetName val="bluong"/>
      <sheetName val="THPDMoi  (2)"/>
      <sheetName val="Tong hop vat tu"/>
      <sheetName val="Phan tich ca may"/>
      <sheetName val="Config"/>
      <sheetName val="Chi phi van chuyen"/>
      <sheetName val="Chenh lech ca may"/>
      <sheetName val="TLg CN&amp;Laixe"/>
      <sheetName val="TLg CN&amp;Laixe (2)"/>
      <sheetName val="TLg Laitau"/>
      <sheetName val="TLg Laitau (2)"/>
      <sheetName val="Xuly Data"/>
      <sheetName val="??????"/>
      <sheetName val="______"/>
      <sheetName val="TH chi phi dz+chi phi aong to"/>
      <sheetName val="phan giao v vu"/>
      <sheetName val="KPVC-BD "/>
      <sheetName val="Dinh Muc VT"/>
      <sheetName val=""/>
      <sheetName val="KKKKKKKK"/>
      <sheetName val="TT_35KV_TBA"/>
      <sheetName val="Thongso"/>
      <sheetName val="CTTDD"/>
      <sheetName val="2.CTDGCV-HO"/>
      <sheetName val="CD2000"/>
      <sheetName val="M-GTKH"/>
      <sheetName val="VL-GTKH"/>
      <sheetName val="SILICATE"/>
      <sheetName val="Nhan cong"/>
      <sheetName val="Thiet bi"/>
      <sheetName val="Vat tu"/>
      <sheetName val="DM.ChiPhi"/>
      <sheetName val="May TC"/>
      <sheetName val="Phan tich"/>
      <sheetName val="Bang KL"/>
      <sheetName val="TH Kinh phi"/>
      <sheetName val="VT nha"/>
      <sheetName val="CT nha"/>
      <sheetName val="DT nha"/>
      <sheetName val="THKP957"/>
      <sheetName val="Tính giá NC"/>
      <sheetName val="Đầu vào"/>
      <sheetName val="Tiên lượng"/>
      <sheetName val="SL cước"/>
      <sheetName val="MUX-1"/>
      <sheetName val="5.BANG I"/>
      <sheetName val="Ct- DZ35kV"/>
      <sheetName val="CBR"/>
      <sheetName val="Tien luong"/>
      <sheetName val="????????"/>
      <sheetName val="________"/>
      <sheetName val="Gia"/>
      <sheetName val="DH_chi_phi_dz+chi_phi_cong_to"/>
      <sheetName val="hjbq"/>
      <sheetName val="NG"/>
      <sheetName val="SL dau tien"/>
      <sheetName val="PHAN DS 22 KV"/>
      <sheetName val="chi tiet TBA"/>
      <sheetName val="MTL$-INTER"/>
      <sheetName val="TH XDM"/>
      <sheetName val="TH Thu hoi"/>
      <sheetName val="DLNS"/>
      <sheetName val="Camay"/>
      <sheetName val="ChitietDZ"/>
      <sheetName val="ChitietTBA"/>
      <sheetName val="DGIAVLXD"/>
      <sheetName val="DM4970TBA"/>
      <sheetName val="DM4970DZ"/>
      <sheetName val="DMTN"/>
      <sheetName val="VATTU"/>
      <sheetName val="TBA"/>
      <sheetName val="Tinh toan"/>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dao vao"/>
      <sheetName val="DESIGN DATA"/>
      <sheetName val="STRESSES CHECK"/>
      <sheetName val="Ts"/>
      <sheetName val="Dong HA CLo"/>
      <sheetName val="BE TONG"/>
      <sheetName val="DG6060 "/>
      <sheetName val="DG 6061"/>
      <sheetName val="CA MAY"/>
      <sheetName val="LK-SCT"/>
      <sheetName val="TDT"/>
      <sheetName val="QD957"/>
      <sheetName val="CTNC"/>
      <sheetName val="CTVL"/>
      <sheetName val="SUMMARY"/>
      <sheetName val="KH-Q1,Q2,01"/>
      <sheetName val="Girder"/>
      <sheetName val="C1D1-1.2"/>
      <sheetName val="NC"/>
      <sheetName val="NII-650"/>
      <sheetName val="DSHD DH"/>
      <sheetName val="Don gia chi tiet"/>
      <sheetName val="Don gia"/>
      <sheetName val="CTG"/>
      <sheetName val="Earthwork"/>
      <sheetName val="Assumptions"/>
      <sheetName val="ctdg"/>
      <sheetName val="BMS"/>
      <sheetName val="BANRA"/>
      <sheetName val="MUAVAO"/>
      <sheetName val="XNT"/>
      <sheetName val="MA K HANG"/>
      <sheetName val="6. Muong"/>
      <sheetName val="TH-HG"/>
      <sheetName val="chi tiet C"/>
      <sheetName val="VL,_x000e_C,MTC"/>
      <sheetName val="#REF"/>
      <sheetName val="cpvl"/>
      <sheetName val="Breadown"/>
      <sheetName val="KT(D-D)"/>
      <sheetName val="Tai trong"/>
      <sheetName val="Abutment"/>
      <sheetName val="giathanh1"/>
      <sheetName val="DLTA"/>
      <sheetName val="may"/>
      <sheetName val="Vua"/>
      <sheetName val="DGBT"/>
      <sheetName val="CTVLNC"/>
      <sheetName val="BCDTK"/>
      <sheetName val="soktmay"/>
      <sheetName val="PNT-QUOT-#3"/>
      <sheetName val="COAT&amp;WRAP-QIOT-#3"/>
      <sheetName val="Chenh lech vat tu"/>
      <sheetName val="LTMay"/>
      <sheetName val="Nlieu"/>
      <sheetName val="chitimc"/>
      <sheetName val="Chi_phi_van_chuyen"/>
      <sheetName val="Tong_hop_vat_tu"/>
      <sheetName val="Phan_tich_ca_may"/>
      <sheetName val="Chenh_lech_ca_may"/>
      <sheetName val="TLg_CN&amp;Laixe"/>
      <sheetName val="TLg_CN&amp;Laixe_(2)"/>
      <sheetName val="TLg_Laitau"/>
      <sheetName val="TLg_Laitau_(2)"/>
      <sheetName val="Dinh_Muc_VT"/>
      <sheetName val="5_BANG_I"/>
      <sheetName val="THPDMoi__(2)"/>
      <sheetName val="bcc4054-85"/>
      <sheetName val="DG "/>
      <sheetName val="dongia"/>
      <sheetName val="Input"/>
      <sheetName val="Barrem"/>
      <sheetName val="CODE"/>
      <sheetName val="Bentonite"/>
      <sheetName val="BT"/>
      <sheetName val="Khoan"/>
      <sheetName val="Data-KL"/>
      <sheetName val="Date"/>
      <sheetName val="Dia chat"/>
      <sheetName val="Dosauday"/>
      <sheetName val="Rebar (2)"/>
      <sheetName val="Name"/>
      <sheetName val="Dinh nghia"/>
      <sheetName val="chenhlech"/>
      <sheetName val="Ket qua"/>
      <sheetName val="bieu do duy tri"/>
      <sheetName val="Bảng dung trọng"/>
      <sheetName val="BG"/>
      <sheetName val="KLCT MAU-M2"/>
      <sheetName val="KLCT MAU M4"/>
      <sheetName val="KL THEP MAU M2"/>
      <sheetName val="KL THEP MAU M4"/>
      <sheetName val="Xuat dau tu"/>
      <sheetName val="CANDOI"/>
      <sheetName val="Nhap VT oto"/>
      <sheetName val="TN"/>
      <sheetName val="ND"/>
      <sheetName val="MO M0"/>
      <sheetName val="dongia (2)"/>
      <sheetName val="phuluc1"/>
      <sheetName val="TONG HOP VL-NC"/>
      <sheetName val="TONG HOP VL_NC"/>
      <sheetName val="lam-moi"/>
      <sheetName val="chitiet"/>
      <sheetName val="TONGKE3p "/>
      <sheetName val="Du_lieu"/>
      <sheetName val="TH VL, NC, DDHT Thanhphuoc"/>
      <sheetName val="TH VL_ NC_ DDHT Thanhphuoc"/>
      <sheetName val="_REF"/>
      <sheetName val="thao-go"/>
      <sheetName val="TONGKE-HT"/>
      <sheetName val="DG"/>
      <sheetName val="LKVL-CK-HT-GD1"/>
      <sheetName val="LKVL_CK_HT_GD1"/>
      <sheetName val="t-h HA THE"/>
      <sheetName val="CHITIET VL-NC-TT -1p"/>
      <sheetName val="TONG HOP VL-NC TT"/>
      <sheetName val="TNHCHINH"/>
      <sheetName val="TH XL"/>
      <sheetName val="CHITIET VL-NC"/>
      <sheetName val="CHITIET VL_NC"/>
      <sheetName val="VC"/>
      <sheetName val="Tiepdia"/>
      <sheetName val="TDTKP"/>
      <sheetName val="TDTKP1"/>
      <sheetName val="VCV-BE-TONG"/>
      <sheetName val="VCV_BE_TONG"/>
      <sheetName val="B-B"/>
      <sheetName val="TT_10KV"/>
      <sheetName val="Don gia Soc Trang"/>
      <sheetName val="BANGTRA"/>
      <sheetName val="Du toan"/>
      <sheetName val="THVT"/>
      <sheetName val="PTDM"/>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von NN"/>
      <sheetName val="TH von DT"/>
      <sheetName val="Nguon"/>
      <sheetName val="Danh muc"/>
      <sheetName val="CT MTQG"/>
      <sheetName val="TPCP"/>
    </sheetNames>
    <sheetDataSet>
      <sheetData sheetId="0"/>
      <sheetData sheetId="1"/>
      <sheetData sheetId="2">
        <row r="8">
          <cell r="D8" t="str">
            <v xml:space="preserve">Tổng số </v>
          </cell>
          <cell r="K8">
            <v>3363696.1340000001</v>
          </cell>
          <cell r="L8">
            <v>2738189.1340000001</v>
          </cell>
          <cell r="M8">
            <v>1581046.534</v>
          </cell>
          <cell r="N8">
            <v>1146376</v>
          </cell>
          <cell r="O8">
            <v>1347871.8876149997</v>
          </cell>
          <cell r="P8">
            <v>1333743.3</v>
          </cell>
          <cell r="Q8">
            <v>695928</v>
          </cell>
          <cell r="R8">
            <v>252614</v>
          </cell>
          <cell r="S8">
            <v>99379</v>
          </cell>
          <cell r="T8">
            <v>170305</v>
          </cell>
          <cell r="U8">
            <v>970755.902</v>
          </cell>
          <cell r="V8">
            <v>368522.39800000004</v>
          </cell>
          <cell r="W8">
            <v>1909583.3636150002</v>
          </cell>
          <cell r="X8">
            <v>57860</v>
          </cell>
        </row>
        <row r="9">
          <cell r="D9" t="str">
            <v>VỐN CÂN ĐỐI NSĐP</v>
          </cell>
          <cell r="K9">
            <v>624863.55099999998</v>
          </cell>
          <cell r="L9">
            <v>600993.55099999998</v>
          </cell>
          <cell r="M9">
            <v>416394.55099999998</v>
          </cell>
          <cell r="N9">
            <v>239827</v>
          </cell>
          <cell r="O9">
            <v>228385.10599999997</v>
          </cell>
          <cell r="P9">
            <v>162624</v>
          </cell>
          <cell r="Q9">
            <v>118624</v>
          </cell>
          <cell r="R9">
            <v>11000</v>
          </cell>
          <cell r="S9">
            <v>27622</v>
          </cell>
          <cell r="T9">
            <v>22078</v>
          </cell>
          <cell r="U9">
            <v>153620.318</v>
          </cell>
          <cell r="V9">
            <v>9003.6820000000007</v>
          </cell>
          <cell r="W9">
            <v>261714.10599999997</v>
          </cell>
          <cell r="X9">
            <v>0</v>
          </cell>
        </row>
        <row r="10">
          <cell r="D10" t="str">
            <v>Vốn XDCB tập trung</v>
          </cell>
          <cell r="K10">
            <v>624863.55099999998</v>
          </cell>
          <cell r="L10">
            <v>600993.55099999998</v>
          </cell>
          <cell r="M10">
            <v>416394.55099999998</v>
          </cell>
          <cell r="N10">
            <v>239827</v>
          </cell>
          <cell r="O10">
            <v>228385.10599999997</v>
          </cell>
          <cell r="P10">
            <v>129624</v>
          </cell>
          <cell r="Q10">
            <v>118624</v>
          </cell>
          <cell r="R10">
            <v>11000</v>
          </cell>
          <cell r="S10">
            <v>27622</v>
          </cell>
          <cell r="T10">
            <v>22078</v>
          </cell>
          <cell r="U10">
            <v>120636.86899999999</v>
          </cell>
          <cell r="V10">
            <v>8987.1309999999994</v>
          </cell>
          <cell r="W10">
            <v>261714.10599999997</v>
          </cell>
          <cell r="X10">
            <v>0</v>
          </cell>
        </row>
        <row r="11">
          <cell r="C11" t="str">
            <v>trxdcb.01</v>
          </cell>
          <cell r="D11" t="str">
            <v>Trả nợ vay tín dụng ưu đãi</v>
          </cell>
          <cell r="K11">
            <v>26000</v>
          </cell>
          <cell r="L11">
            <v>26000</v>
          </cell>
          <cell r="P11">
            <v>26000</v>
          </cell>
          <cell r="Q11">
            <v>26000</v>
          </cell>
          <cell r="U11">
            <v>26000</v>
          </cell>
          <cell r="V11">
            <v>0</v>
          </cell>
        </row>
        <row r="12">
          <cell r="C12" t="str">
            <v>trxdcb.02</v>
          </cell>
          <cell r="D12" t="str">
            <v>Trả nợ vay kho bạc Nhà nước</v>
          </cell>
          <cell r="K12">
            <v>70000</v>
          </cell>
          <cell r="L12">
            <v>70000</v>
          </cell>
          <cell r="P12">
            <v>40000</v>
          </cell>
          <cell r="Q12">
            <v>40000</v>
          </cell>
          <cell r="U12">
            <v>40000</v>
          </cell>
          <cell r="V12">
            <v>0</v>
          </cell>
        </row>
        <row r="13">
          <cell r="D13" t="str">
            <v>Cân đối ngân sách huyện</v>
          </cell>
          <cell r="K13">
            <v>11000</v>
          </cell>
          <cell r="P13">
            <v>11000</v>
          </cell>
          <cell r="Q13">
            <v>0</v>
          </cell>
          <cell r="R13">
            <v>11000</v>
          </cell>
          <cell r="S13">
            <v>0</v>
          </cell>
          <cell r="T13">
            <v>0</v>
          </cell>
          <cell r="U13">
            <v>7604</v>
          </cell>
          <cell r="V13">
            <v>3396</v>
          </cell>
          <cell r="W13">
            <v>0</v>
          </cell>
          <cell r="X13">
            <v>0</v>
          </cell>
        </row>
        <row r="14">
          <cell r="C14" t="str">
            <v>cdxdcb.01</v>
          </cell>
          <cell r="D14" t="str">
            <v>Huyện Tân Uyên</v>
          </cell>
          <cell r="E14" t="str">
            <v>Tân Uyên</v>
          </cell>
          <cell r="P14">
            <v>5000</v>
          </cell>
          <cell r="R14">
            <v>5000</v>
          </cell>
          <cell r="U14">
            <v>3250</v>
          </cell>
          <cell r="V14">
            <v>1750</v>
          </cell>
          <cell r="AB14" t="str">
            <v>UBND Tân Uyên</v>
          </cell>
          <cell r="AC14" t="str">
            <v>UBND Tân Uyên</v>
          </cell>
        </row>
        <row r="15">
          <cell r="C15" t="str">
            <v>cdxdcb.02</v>
          </cell>
          <cell r="D15" t="str">
            <v>Huyện Sìn Hồ</v>
          </cell>
          <cell r="E15" t="str">
            <v>Sìn Hồ</v>
          </cell>
          <cell r="P15">
            <v>3000</v>
          </cell>
          <cell r="R15">
            <v>3000</v>
          </cell>
          <cell r="U15">
            <v>1695</v>
          </cell>
          <cell r="V15">
            <v>1305</v>
          </cell>
          <cell r="AB15" t="str">
            <v>UBND Sìn Hồ</v>
          </cell>
          <cell r="AC15" t="str">
            <v>UBND Sìn Hồ</v>
          </cell>
          <cell r="AD15" t="str">
            <v>Đầu tư dự án Hội trường HĐND-UBND huyện</v>
          </cell>
        </row>
        <row r="16">
          <cell r="C16" t="str">
            <v>cdxdcb.03</v>
          </cell>
          <cell r="D16" t="str">
            <v>Huyện Mường Tè</v>
          </cell>
          <cell r="E16" t="str">
            <v>Mường Tè</v>
          </cell>
          <cell r="P16">
            <v>3000</v>
          </cell>
          <cell r="R16">
            <v>3000</v>
          </cell>
          <cell r="U16">
            <v>2659</v>
          </cell>
          <cell r="V16">
            <v>341</v>
          </cell>
          <cell r="AB16" t="str">
            <v>UBND Mường Tè</v>
          </cell>
          <cell r="AC16" t="str">
            <v>UBND Mường Tè</v>
          </cell>
        </row>
        <row r="17">
          <cell r="D17" t="str">
            <v>Các dự án quy hoạch</v>
          </cell>
          <cell r="K17">
            <v>5567</v>
          </cell>
          <cell r="L17">
            <v>5567</v>
          </cell>
          <cell r="M17">
            <v>4565</v>
          </cell>
          <cell r="N17">
            <v>4646</v>
          </cell>
          <cell r="O17">
            <v>2945</v>
          </cell>
          <cell r="P17">
            <v>1278</v>
          </cell>
          <cell r="Q17">
            <v>1538</v>
          </cell>
          <cell r="R17">
            <v>0</v>
          </cell>
          <cell r="S17">
            <v>0</v>
          </cell>
          <cell r="T17">
            <v>572</v>
          </cell>
          <cell r="U17">
            <v>1082.3589999999999</v>
          </cell>
          <cell r="V17">
            <v>195.64100000000002</v>
          </cell>
          <cell r="W17">
            <v>4223</v>
          </cell>
          <cell r="X17">
            <v>0</v>
          </cell>
        </row>
        <row r="18">
          <cell r="C18" t="str">
            <v>qh.01</v>
          </cell>
          <cell r="D18" t="str">
            <v>Điều chỉnh quy hoạch chung xây dựng thị trấn Sìn Hồ</v>
          </cell>
          <cell r="E18" t="str">
            <v>Sìn Hồ</v>
          </cell>
          <cell r="F18">
            <v>2008</v>
          </cell>
          <cell r="G18">
            <v>2008</v>
          </cell>
          <cell r="K18">
            <v>772</v>
          </cell>
          <cell r="L18">
            <v>772</v>
          </cell>
          <cell r="M18">
            <v>772</v>
          </cell>
          <cell r="N18">
            <v>772</v>
          </cell>
          <cell r="O18">
            <v>500</v>
          </cell>
          <cell r="P18">
            <v>152</v>
          </cell>
          <cell r="Q18">
            <v>272</v>
          </cell>
          <cell r="T18">
            <v>149</v>
          </cell>
          <cell r="U18">
            <v>151.495</v>
          </cell>
          <cell r="V18">
            <v>0.50499999999999545</v>
          </cell>
          <cell r="W18">
            <v>652</v>
          </cell>
          <cell r="Y18" t="str">
            <v>C</v>
          </cell>
          <cell r="Z18" t="str">
            <v>HT</v>
          </cell>
          <cell r="AA18" t="str">
            <v>QH</v>
          </cell>
          <cell r="AB18" t="str">
            <v>Sở Xây dựng</v>
          </cell>
          <cell r="AC18" t="str">
            <v>Sở Xây dựng</v>
          </cell>
        </row>
        <row r="19">
          <cell r="C19" t="str">
            <v>qh.02</v>
          </cell>
          <cell r="D19" t="str">
            <v>Quy hoạch chi tiết khu dân cư phía bắc trục đường QL4D và đường vành đai thị xã Lai Châu</v>
          </cell>
          <cell r="E19" t="str">
            <v>T.x Lai Châu</v>
          </cell>
          <cell r="F19">
            <v>2008</v>
          </cell>
          <cell r="G19">
            <v>2008</v>
          </cell>
          <cell r="J19" t="str">
            <v>20ha</v>
          </cell>
          <cell r="K19">
            <v>659</v>
          </cell>
          <cell r="L19">
            <v>659</v>
          </cell>
          <cell r="M19">
            <v>659</v>
          </cell>
          <cell r="N19">
            <v>659</v>
          </cell>
          <cell r="O19">
            <v>340</v>
          </cell>
          <cell r="P19">
            <v>179</v>
          </cell>
          <cell r="Q19">
            <v>319</v>
          </cell>
          <cell r="T19">
            <v>173</v>
          </cell>
          <cell r="U19">
            <v>175.38</v>
          </cell>
          <cell r="V19">
            <v>3.6200000000000045</v>
          </cell>
          <cell r="W19">
            <v>519</v>
          </cell>
          <cell r="Y19" t="str">
            <v>C</v>
          </cell>
          <cell r="Z19" t="str">
            <v>HT</v>
          </cell>
          <cell r="AA19" t="str">
            <v>QH</v>
          </cell>
          <cell r="AB19" t="str">
            <v>Sở Xây dựng</v>
          </cell>
          <cell r="AC19" t="str">
            <v>Sở Xây dựng</v>
          </cell>
        </row>
        <row r="20">
          <cell r="C20" t="str">
            <v>qh.03</v>
          </cell>
          <cell r="D20" t="str">
            <v>Điều chỉnh quy hoạch chi tiết thị trấn Phong Thổ</v>
          </cell>
          <cell r="E20" t="str">
            <v>Phong Thổ</v>
          </cell>
          <cell r="F20">
            <v>2008</v>
          </cell>
          <cell r="G20">
            <v>2008</v>
          </cell>
          <cell r="H20">
            <v>2008</v>
          </cell>
          <cell r="I20">
            <v>2008</v>
          </cell>
          <cell r="J20" t="str">
            <v>25ha</v>
          </cell>
          <cell r="K20">
            <v>658</v>
          </cell>
          <cell r="L20">
            <v>658</v>
          </cell>
          <cell r="M20">
            <v>590</v>
          </cell>
          <cell r="N20">
            <v>658</v>
          </cell>
          <cell r="O20">
            <v>400</v>
          </cell>
          <cell r="P20">
            <v>190</v>
          </cell>
          <cell r="Q20">
            <v>190</v>
          </cell>
          <cell r="U20">
            <v>190</v>
          </cell>
          <cell r="V20">
            <v>0</v>
          </cell>
          <cell r="W20">
            <v>590</v>
          </cell>
          <cell r="Y20" t="str">
            <v>C</v>
          </cell>
          <cell r="Z20" t="str">
            <v>HT</v>
          </cell>
          <cell r="AA20" t="str">
            <v>QH</v>
          </cell>
          <cell r="AB20" t="str">
            <v>UBND Phong Thổ</v>
          </cell>
          <cell r="AC20" t="str">
            <v>UBND Phong Thổ</v>
          </cell>
        </row>
        <row r="21">
          <cell r="C21" t="str">
            <v>qh.04</v>
          </cell>
          <cell r="D21" t="str">
            <v>Quy hoạch hệ thống thoát nước thị xã Lai Châu</v>
          </cell>
          <cell r="E21" t="str">
            <v>T.x Lai Châu</v>
          </cell>
          <cell r="F21">
            <v>2008</v>
          </cell>
          <cell r="G21">
            <v>2008</v>
          </cell>
          <cell r="H21">
            <v>2008</v>
          </cell>
          <cell r="I21">
            <v>2008</v>
          </cell>
          <cell r="J21" t="str">
            <v>7500ha</v>
          </cell>
          <cell r="K21">
            <v>1800</v>
          </cell>
          <cell r="L21">
            <v>1800</v>
          </cell>
          <cell r="M21">
            <v>1800</v>
          </cell>
          <cell r="N21">
            <v>1800</v>
          </cell>
          <cell r="O21">
            <v>1285</v>
          </cell>
          <cell r="P21">
            <v>307</v>
          </cell>
          <cell r="Q21">
            <v>307</v>
          </cell>
          <cell r="U21">
            <v>115.48399999999999</v>
          </cell>
          <cell r="V21">
            <v>191.51600000000002</v>
          </cell>
          <cell r="W21">
            <v>1592</v>
          </cell>
          <cell r="Y21" t="str">
            <v>C</v>
          </cell>
          <cell r="Z21" t="str">
            <v>HT</v>
          </cell>
          <cell r="AA21" t="str">
            <v>QH</v>
          </cell>
          <cell r="AB21" t="str">
            <v>Sở Xây dựng</v>
          </cell>
          <cell r="AC21" t="str">
            <v>Sở Xây dựng</v>
          </cell>
        </row>
        <row r="22">
          <cell r="C22" t="str">
            <v>qh.05</v>
          </cell>
          <cell r="D22" t="str">
            <v>Quy hoạch chung thị trấn vùng thấp Nậm Tăm - huyện Sìn Hồ</v>
          </cell>
          <cell r="E22" t="str">
            <v>Sìn Hồ</v>
          </cell>
          <cell r="F22">
            <v>2008</v>
          </cell>
          <cell r="G22">
            <v>2008</v>
          </cell>
          <cell r="K22">
            <v>757</v>
          </cell>
          <cell r="L22">
            <v>757</v>
          </cell>
          <cell r="M22">
            <v>744</v>
          </cell>
          <cell r="N22">
            <v>757</v>
          </cell>
          <cell r="O22">
            <v>0</v>
          </cell>
          <cell r="P22">
            <v>250</v>
          </cell>
          <cell r="Q22">
            <v>250</v>
          </cell>
          <cell r="T22">
            <v>250</v>
          </cell>
          <cell r="U22">
            <v>250</v>
          </cell>
          <cell r="V22">
            <v>0</v>
          </cell>
          <cell r="W22">
            <v>250</v>
          </cell>
          <cell r="Y22" t="str">
            <v>C</v>
          </cell>
          <cell r="Z22" t="str">
            <v>HT</v>
          </cell>
          <cell r="AA22" t="str">
            <v>QH</v>
          </cell>
          <cell r="AB22" t="str">
            <v>Sở Xây dựng</v>
          </cell>
          <cell r="AC22" t="str">
            <v>Sở Xây dựng</v>
          </cell>
        </row>
        <row r="23">
          <cell r="C23" t="str">
            <v>qh.06</v>
          </cell>
          <cell r="D23" t="str">
            <v>Quy hoạch chi tiết khu công nghiệp Mường So</v>
          </cell>
          <cell r="E23" t="str">
            <v>Phong Thổ</v>
          </cell>
          <cell r="F23">
            <v>2009</v>
          </cell>
          <cell r="G23">
            <v>2009</v>
          </cell>
          <cell r="J23" t="str">
            <v>200ha</v>
          </cell>
          <cell r="K23">
            <v>921</v>
          </cell>
          <cell r="L23">
            <v>921</v>
          </cell>
          <cell r="O23">
            <v>420</v>
          </cell>
          <cell r="P23">
            <v>200</v>
          </cell>
          <cell r="Q23">
            <v>200</v>
          </cell>
          <cell r="U23">
            <v>200</v>
          </cell>
          <cell r="V23">
            <v>0</v>
          </cell>
          <cell r="W23">
            <v>620</v>
          </cell>
          <cell r="Y23" t="str">
            <v>C</v>
          </cell>
          <cell r="Z23" t="str">
            <v>KCM</v>
          </cell>
          <cell r="AA23" t="str">
            <v>QH</v>
          </cell>
          <cell r="AB23" t="str">
            <v>Sở Công thương</v>
          </cell>
          <cell r="AC23" t="str">
            <v>Sở Công thương</v>
          </cell>
          <cell r="AD23" t="str">
            <v>Đã có QĐ chỉ định thầu gói số 02 giảm giá 5% gói thầu</v>
          </cell>
        </row>
        <row r="24">
          <cell r="D24" t="str">
            <v>Các dự án đầu tư xây dựng</v>
          </cell>
          <cell r="K24">
            <v>512296.55099999998</v>
          </cell>
          <cell r="L24">
            <v>499426.55099999998</v>
          </cell>
          <cell r="M24">
            <v>411829.55099999998</v>
          </cell>
          <cell r="N24">
            <v>235181</v>
          </cell>
          <cell r="O24">
            <v>225440.10599999997</v>
          </cell>
          <cell r="P24">
            <v>51346</v>
          </cell>
          <cell r="Q24">
            <v>51086</v>
          </cell>
          <cell r="R24">
            <v>0</v>
          </cell>
          <cell r="S24">
            <v>27622</v>
          </cell>
          <cell r="T24">
            <v>21506</v>
          </cell>
          <cell r="U24">
            <v>45950.509999999995</v>
          </cell>
          <cell r="V24">
            <v>5395.49</v>
          </cell>
          <cell r="W24">
            <v>257491.10599999997</v>
          </cell>
          <cell r="X24">
            <v>0</v>
          </cell>
        </row>
        <row r="25">
          <cell r="D25" t="str">
            <v>Các dự án hoàn thành</v>
          </cell>
          <cell r="K25">
            <v>503478.55099999998</v>
          </cell>
          <cell r="L25">
            <v>498608.55099999998</v>
          </cell>
          <cell r="M25">
            <v>411829.55099999998</v>
          </cell>
          <cell r="N25">
            <v>235181</v>
          </cell>
          <cell r="O25">
            <v>225440.10599999997</v>
          </cell>
          <cell r="P25">
            <v>49746</v>
          </cell>
          <cell r="Q25">
            <v>49486</v>
          </cell>
          <cell r="R25">
            <v>0</v>
          </cell>
          <cell r="S25">
            <v>27622</v>
          </cell>
          <cell r="T25">
            <v>21506</v>
          </cell>
          <cell r="U25">
            <v>45350.509999999995</v>
          </cell>
          <cell r="V25">
            <v>4395.49</v>
          </cell>
          <cell r="W25">
            <v>255891.10599999997</v>
          </cell>
          <cell r="X25">
            <v>0</v>
          </cell>
        </row>
        <row r="26">
          <cell r="C26" t="str">
            <v>tl.01</v>
          </cell>
          <cell r="D26" t="str">
            <v>Thủy lợi Mồ Sì Câu xã Hoang Thèn</v>
          </cell>
          <cell r="E26" t="str">
            <v>Phong Thổ</v>
          </cell>
          <cell r="F26">
            <v>2004</v>
          </cell>
          <cell r="G26">
            <v>2006</v>
          </cell>
          <cell r="H26" t="str">
            <v>2004</v>
          </cell>
          <cell r="I26" t="str">
            <v>2006</v>
          </cell>
          <cell r="J26" t="str">
            <v>145ha</v>
          </cell>
          <cell r="K26">
            <v>7100</v>
          </cell>
          <cell r="L26">
            <v>7100</v>
          </cell>
          <cell r="M26">
            <v>6581</v>
          </cell>
          <cell r="N26">
            <v>6581</v>
          </cell>
          <cell r="O26">
            <v>6445</v>
          </cell>
          <cell r="P26">
            <v>136</v>
          </cell>
          <cell r="Q26">
            <v>547</v>
          </cell>
          <cell r="U26">
            <v>51.543999999999997</v>
          </cell>
          <cell r="V26">
            <v>84.456000000000003</v>
          </cell>
          <cell r="W26">
            <v>6581</v>
          </cell>
          <cell r="Y26" t="str">
            <v>C</v>
          </cell>
          <cell r="Z26" t="str">
            <v>QT</v>
          </cell>
          <cell r="AA26" t="str">
            <v>TL</v>
          </cell>
          <cell r="AB26" t="str">
            <v>Ban QLDA Phong Thổ</v>
          </cell>
          <cell r="AC26" t="str">
            <v>UBND Phong Thổ</v>
          </cell>
        </row>
        <row r="27">
          <cell r="C27" t="str">
            <v>k.01</v>
          </cell>
          <cell r="D27" t="str">
            <v>Kè bảo vệ hai bên bờ suối Nậm Tần - xã Pa Tần</v>
          </cell>
          <cell r="E27" t="str">
            <v>Sìn Hồ</v>
          </cell>
          <cell r="F27">
            <v>2002</v>
          </cell>
          <cell r="G27">
            <v>2003</v>
          </cell>
          <cell r="J27" t="str">
            <v>80 ha</v>
          </cell>
          <cell r="K27">
            <v>877</v>
          </cell>
          <cell r="L27">
            <v>877</v>
          </cell>
          <cell r="M27">
            <v>797</v>
          </cell>
          <cell r="N27">
            <v>797</v>
          </cell>
          <cell r="O27">
            <v>662</v>
          </cell>
          <cell r="P27">
            <v>135</v>
          </cell>
          <cell r="Q27">
            <v>135</v>
          </cell>
          <cell r="U27">
            <v>134.673</v>
          </cell>
          <cell r="V27">
            <v>0.32699999999999818</v>
          </cell>
          <cell r="W27">
            <v>797</v>
          </cell>
          <cell r="Y27" t="str">
            <v>C</v>
          </cell>
          <cell r="Z27" t="str">
            <v>QT</v>
          </cell>
          <cell r="AA27" t="str">
            <v>K</v>
          </cell>
          <cell r="AB27" t="str">
            <v>Ban QLDA Sìn Hồ</v>
          </cell>
          <cell r="AC27" t="str">
            <v>UBND Sìn Hồ</v>
          </cell>
        </row>
        <row r="28">
          <cell r="C28" t="str">
            <v>gd.01</v>
          </cell>
          <cell r="D28" t="str">
            <v xml:space="preserve">Trường quân sự địa phương tỉnh </v>
          </cell>
          <cell r="E28" t="str">
            <v>T.x Lai Châu</v>
          </cell>
          <cell r="F28">
            <v>2007</v>
          </cell>
          <cell r="G28">
            <v>2007</v>
          </cell>
          <cell r="H28" t="str">
            <v>2008</v>
          </cell>
          <cell r="J28" t="str">
            <v>150-200HV</v>
          </cell>
          <cell r="K28">
            <v>11246</v>
          </cell>
          <cell r="L28">
            <v>11246</v>
          </cell>
          <cell r="M28">
            <v>11200</v>
          </cell>
          <cell r="N28">
            <v>8254</v>
          </cell>
          <cell r="O28">
            <v>6343.5129999999999</v>
          </cell>
          <cell r="P28">
            <v>1500</v>
          </cell>
          <cell r="Q28">
            <v>1500</v>
          </cell>
          <cell r="T28">
            <v>1348</v>
          </cell>
          <cell r="U28">
            <v>1499.6389999999999</v>
          </cell>
          <cell r="V28">
            <v>0.36100000000010368</v>
          </cell>
          <cell r="W28">
            <v>7843.5129999999999</v>
          </cell>
          <cell r="Y28" t="str">
            <v>B</v>
          </cell>
          <cell r="Z28" t="str">
            <v>HT</v>
          </cell>
          <cell r="AA28" t="str">
            <v>GD</v>
          </cell>
          <cell r="AB28" t="str">
            <v>Bộ Chỉ huy quân sự tỉnh</v>
          </cell>
          <cell r="AC28" t="str">
            <v>Bộ Chỉ huy quân sự tỉnh</v>
          </cell>
        </row>
        <row r="29">
          <cell r="C29" t="str">
            <v>ql.01</v>
          </cell>
          <cell r="D29" t="str">
            <v>Nhà khách huyện Than Uyên</v>
          </cell>
          <cell r="E29" t="str">
            <v>Than Uyên</v>
          </cell>
          <cell r="F29">
            <v>2006</v>
          </cell>
          <cell r="G29">
            <v>2006</v>
          </cell>
          <cell r="H29" t="str">
            <v>2006</v>
          </cell>
          <cell r="I29" t="str">
            <v>2007</v>
          </cell>
          <cell r="J29" t="str">
            <v>32 giường</v>
          </cell>
          <cell r="K29">
            <v>4700</v>
          </cell>
          <cell r="L29">
            <v>4700</v>
          </cell>
          <cell r="M29">
            <v>3896</v>
          </cell>
          <cell r="N29">
            <v>4650</v>
          </cell>
          <cell r="O29">
            <v>3265</v>
          </cell>
          <cell r="P29">
            <v>1166</v>
          </cell>
          <cell r="Q29">
            <v>548</v>
          </cell>
          <cell r="U29">
            <v>548</v>
          </cell>
          <cell r="V29">
            <v>618</v>
          </cell>
          <cell r="W29">
            <v>4431</v>
          </cell>
          <cell r="Y29" t="str">
            <v>C</v>
          </cell>
          <cell r="Z29" t="str">
            <v>HT</v>
          </cell>
          <cell r="AA29" t="str">
            <v>QL</v>
          </cell>
          <cell r="AB29" t="str">
            <v>Huyện Uỷ Than Uyên</v>
          </cell>
          <cell r="AC29" t="str">
            <v>UBND Than Uyên</v>
          </cell>
        </row>
        <row r="30">
          <cell r="C30" t="str">
            <v>an.01</v>
          </cell>
          <cell r="D30" t="str">
            <v xml:space="preserve">Nhà tạm giữ xử phạt hành chính công an thị xã Lai Châu </v>
          </cell>
          <cell r="E30" t="str">
            <v>T.x Lai Châu</v>
          </cell>
          <cell r="F30">
            <v>2008</v>
          </cell>
          <cell r="G30">
            <v>2008</v>
          </cell>
          <cell r="H30">
            <v>2008</v>
          </cell>
          <cell r="J30" t="str">
            <v>15 đối tượng</v>
          </cell>
          <cell r="K30">
            <v>951</v>
          </cell>
          <cell r="L30">
            <v>951</v>
          </cell>
          <cell r="M30">
            <v>766</v>
          </cell>
          <cell r="N30">
            <v>766</v>
          </cell>
          <cell r="O30">
            <v>685.01400000000001</v>
          </cell>
          <cell r="P30">
            <v>66</v>
          </cell>
          <cell r="Q30">
            <v>66</v>
          </cell>
          <cell r="U30">
            <v>65.998000000000005</v>
          </cell>
          <cell r="V30">
            <v>1.9999999999953388E-3</v>
          </cell>
          <cell r="W30">
            <v>751.01400000000001</v>
          </cell>
          <cell r="Y30" t="str">
            <v>C</v>
          </cell>
          <cell r="Z30" t="str">
            <v>HT</v>
          </cell>
          <cell r="AA30" t="str">
            <v>AN</v>
          </cell>
          <cell r="AB30" t="str">
            <v>Công an tỉnh</v>
          </cell>
          <cell r="AC30" t="str">
            <v>Công an tỉnh</v>
          </cell>
        </row>
        <row r="31">
          <cell r="C31" t="str">
            <v>gd.02</v>
          </cell>
          <cell r="D31" t="str">
            <v>Nhà xưởng trung tâm dạy nghề và hỗ trợ việc làm nông dân - Hội nông dân</v>
          </cell>
          <cell r="E31" t="str">
            <v>T.x Lai Châu</v>
          </cell>
          <cell r="F31">
            <v>2008</v>
          </cell>
          <cell r="G31">
            <v>2008</v>
          </cell>
          <cell r="K31">
            <v>990</v>
          </cell>
          <cell r="L31">
            <v>990</v>
          </cell>
          <cell r="O31">
            <v>888.92100000000005</v>
          </cell>
          <cell r="P31">
            <v>90</v>
          </cell>
          <cell r="Q31">
            <v>90</v>
          </cell>
          <cell r="V31">
            <v>90</v>
          </cell>
          <cell r="W31">
            <v>978.92100000000005</v>
          </cell>
          <cell r="Y31" t="str">
            <v>C</v>
          </cell>
          <cell r="Z31" t="str">
            <v>HT</v>
          </cell>
          <cell r="AA31" t="str">
            <v>GD</v>
          </cell>
          <cell r="AB31" t="str">
            <v>Hội Nông dân tỉnh</v>
          </cell>
          <cell r="AC31" t="str">
            <v>Hội Nông dân tỉnh</v>
          </cell>
        </row>
        <row r="32">
          <cell r="C32" t="str">
            <v>ql.02</v>
          </cell>
          <cell r="D32" t="str">
            <v>Nhà khách tỉnh giai đoạn II (VIP)</v>
          </cell>
          <cell r="E32" t="str">
            <v>T.x Lai Châu</v>
          </cell>
          <cell r="F32">
            <v>2006</v>
          </cell>
          <cell r="G32">
            <v>2006</v>
          </cell>
          <cell r="J32" t="str">
            <v>2539m2</v>
          </cell>
          <cell r="K32">
            <v>19000</v>
          </cell>
          <cell r="L32">
            <v>19000</v>
          </cell>
          <cell r="M32">
            <v>19000</v>
          </cell>
          <cell r="N32">
            <v>19000</v>
          </cell>
          <cell r="O32">
            <v>15871</v>
          </cell>
          <cell r="P32">
            <v>2000</v>
          </cell>
          <cell r="Q32">
            <v>2000</v>
          </cell>
          <cell r="T32">
            <v>134</v>
          </cell>
          <cell r="U32">
            <v>233.602</v>
          </cell>
          <cell r="V32">
            <v>1766.3979999999999</v>
          </cell>
          <cell r="W32">
            <v>17871</v>
          </cell>
          <cell r="Y32" t="str">
            <v>B</v>
          </cell>
          <cell r="Z32" t="str">
            <v>HT</v>
          </cell>
          <cell r="AA32" t="str">
            <v>QL</v>
          </cell>
          <cell r="AB32" t="str">
            <v>Văn phòng UBND tỉnh</v>
          </cell>
          <cell r="AC32" t="str">
            <v>Văn phòng UBND tỉnh</v>
          </cell>
        </row>
        <row r="33">
          <cell r="C33" t="str">
            <v>gt.01</v>
          </cell>
          <cell r="D33" t="str">
            <v>Đường tạm tại khu cấp đất cho doanh nghiệp và tái định cư thị xã Lai Châu</v>
          </cell>
          <cell r="E33" t="str">
            <v>T.x Lai Châu</v>
          </cell>
          <cell r="F33">
            <v>2008</v>
          </cell>
          <cell r="G33">
            <v>2008</v>
          </cell>
          <cell r="H33">
            <v>2008</v>
          </cell>
          <cell r="I33">
            <v>2008</v>
          </cell>
          <cell r="J33" t="str">
            <v>420m cấp phối</v>
          </cell>
          <cell r="K33">
            <v>471</v>
          </cell>
          <cell r="L33">
            <v>471</v>
          </cell>
          <cell r="M33">
            <v>446</v>
          </cell>
          <cell r="N33">
            <v>446</v>
          </cell>
          <cell r="O33">
            <v>200</v>
          </cell>
          <cell r="P33">
            <v>246</v>
          </cell>
          <cell r="Q33">
            <v>246</v>
          </cell>
          <cell r="T33">
            <v>238</v>
          </cell>
          <cell r="U33">
            <v>238.637</v>
          </cell>
          <cell r="V33">
            <v>7.3629999999999995</v>
          </cell>
          <cell r="W33">
            <v>446</v>
          </cell>
          <cell r="Y33" t="str">
            <v>C</v>
          </cell>
          <cell r="Z33" t="str">
            <v>HT</v>
          </cell>
          <cell r="AA33" t="str">
            <v>GT</v>
          </cell>
          <cell r="AB33" t="str">
            <v>Ban QLDA CTXD tỉnh</v>
          </cell>
          <cell r="AC33" t="str">
            <v>Ban QLDA CTXD tỉnh</v>
          </cell>
        </row>
        <row r="34">
          <cell r="C34" t="str">
            <v>gt.02</v>
          </cell>
          <cell r="D34" t="str">
            <v>Đường trục  xung quanh Quảng trường trung tâm</v>
          </cell>
          <cell r="E34" t="str">
            <v>T.x Lai Châu</v>
          </cell>
          <cell r="F34" t="str">
            <v>2005</v>
          </cell>
          <cell r="G34">
            <v>2005</v>
          </cell>
          <cell r="H34" t="str">
            <v>2005</v>
          </cell>
          <cell r="I34" t="str">
            <v>2006</v>
          </cell>
          <cell r="J34" t="str">
            <v>0,48km</v>
          </cell>
          <cell r="K34">
            <v>6506</v>
          </cell>
          <cell r="L34">
            <v>6375</v>
          </cell>
          <cell r="M34">
            <v>6375</v>
          </cell>
          <cell r="N34">
            <v>6375</v>
          </cell>
          <cell r="O34">
            <v>5797.5110000000004</v>
          </cell>
          <cell r="P34">
            <v>84</v>
          </cell>
          <cell r="Q34">
            <v>700</v>
          </cell>
          <cell r="T34">
            <v>75</v>
          </cell>
          <cell r="U34">
            <v>84</v>
          </cell>
          <cell r="V34">
            <v>0</v>
          </cell>
          <cell r="W34">
            <v>6497.5110000000004</v>
          </cell>
          <cell r="Y34" t="str">
            <v>C</v>
          </cell>
          <cell r="Z34" t="str">
            <v>HT</v>
          </cell>
          <cell r="AA34" t="str">
            <v>GT</v>
          </cell>
          <cell r="AB34" t="str">
            <v>Văn phòng UBND tỉnh</v>
          </cell>
          <cell r="AC34" t="str">
            <v>Văn phòng UBND tỉnh</v>
          </cell>
        </row>
        <row r="35">
          <cell r="C35" t="str">
            <v>gt.03</v>
          </cell>
          <cell r="D35" t="str">
            <v>Đường nối khu dân cư số 2, 6 số 4 thị xã Lai Châu (giai đoạn I)</v>
          </cell>
          <cell r="E35" t="str">
            <v>T.x Lai Châu</v>
          </cell>
          <cell r="F35">
            <v>2007</v>
          </cell>
          <cell r="G35">
            <v>2007</v>
          </cell>
          <cell r="H35">
            <v>2007</v>
          </cell>
          <cell r="I35">
            <v>2007</v>
          </cell>
          <cell r="J35" t="str">
            <v>2,1km</v>
          </cell>
          <cell r="K35">
            <v>14500</v>
          </cell>
          <cell r="L35">
            <v>13161</v>
          </cell>
          <cell r="M35">
            <v>13161</v>
          </cell>
          <cell r="N35">
            <v>11303</v>
          </cell>
          <cell r="O35">
            <v>9427.1489999999994</v>
          </cell>
          <cell r="P35">
            <v>1000</v>
          </cell>
          <cell r="Q35">
            <v>1000</v>
          </cell>
          <cell r="T35">
            <v>19</v>
          </cell>
          <cell r="U35">
            <v>1000</v>
          </cell>
          <cell r="V35">
            <v>0</v>
          </cell>
          <cell r="W35">
            <v>10427.148999999999</v>
          </cell>
          <cell r="Y35" t="str">
            <v>C</v>
          </cell>
          <cell r="Z35" t="str">
            <v>HT</v>
          </cell>
          <cell r="AA35" t="str">
            <v>GT</v>
          </cell>
          <cell r="AB35" t="str">
            <v>Ban QLDA CTXD tỉnh</v>
          </cell>
          <cell r="AC35" t="str">
            <v>Ban QLDA CTXD tỉnh</v>
          </cell>
        </row>
        <row r="36">
          <cell r="C36" t="str">
            <v>gt.04</v>
          </cell>
          <cell r="D36" t="str">
            <v>Đường Thanh Niên - Ao cá Bác Hồ</v>
          </cell>
          <cell r="E36" t="str">
            <v>T.x Lai Châu</v>
          </cell>
          <cell r="F36">
            <v>2007</v>
          </cell>
          <cell r="G36">
            <v>2007</v>
          </cell>
          <cell r="H36">
            <v>2007</v>
          </cell>
          <cell r="I36">
            <v>2007</v>
          </cell>
          <cell r="J36" t="str">
            <v>0,51km</v>
          </cell>
          <cell r="K36">
            <v>5394</v>
          </cell>
          <cell r="L36">
            <v>4374</v>
          </cell>
          <cell r="M36">
            <v>3963</v>
          </cell>
          <cell r="N36">
            <v>4014</v>
          </cell>
          <cell r="O36">
            <v>3854</v>
          </cell>
          <cell r="P36">
            <v>109</v>
          </cell>
          <cell r="Q36">
            <v>160</v>
          </cell>
          <cell r="T36">
            <v>25</v>
          </cell>
          <cell r="U36">
            <v>108.538</v>
          </cell>
          <cell r="V36">
            <v>0.4620000000000033</v>
          </cell>
          <cell r="W36">
            <v>4014</v>
          </cell>
          <cell r="Y36" t="str">
            <v>C</v>
          </cell>
          <cell r="Z36" t="str">
            <v>QT</v>
          </cell>
          <cell r="AA36" t="str">
            <v>GT</v>
          </cell>
          <cell r="AB36" t="str">
            <v>Ban QLDA CTXD tỉnh</v>
          </cell>
          <cell r="AC36" t="str">
            <v>Ban QLDA CTXD tỉnh</v>
          </cell>
        </row>
        <row r="37">
          <cell r="C37" t="str">
            <v>gt.05</v>
          </cell>
          <cell r="D37" t="str">
            <v>Đường nối QL4D - Đường 58m - Khu dân cư số 2 (Đường qua công an)</v>
          </cell>
          <cell r="E37" t="str">
            <v>T.x Lai Châu</v>
          </cell>
          <cell r="F37">
            <v>2006</v>
          </cell>
          <cell r="G37">
            <v>2006</v>
          </cell>
          <cell r="J37" t="str">
            <v>1,6km</v>
          </cell>
          <cell r="K37">
            <v>10120</v>
          </cell>
          <cell r="L37">
            <v>10120</v>
          </cell>
          <cell r="M37">
            <v>8816</v>
          </cell>
          <cell r="N37">
            <v>8816</v>
          </cell>
          <cell r="O37">
            <v>6208</v>
          </cell>
          <cell r="P37">
            <v>1000</v>
          </cell>
          <cell r="Q37">
            <v>1000</v>
          </cell>
          <cell r="U37">
            <v>1000</v>
          </cell>
          <cell r="V37">
            <v>0</v>
          </cell>
          <cell r="W37">
            <v>7208</v>
          </cell>
          <cell r="Y37" t="str">
            <v>C</v>
          </cell>
          <cell r="Z37" t="str">
            <v>HT</v>
          </cell>
          <cell r="AA37" t="str">
            <v>GT</v>
          </cell>
          <cell r="AB37" t="str">
            <v>Ban QLDA T.x Lai Châu</v>
          </cell>
          <cell r="AC37" t="str">
            <v>UBND T.x Lai Châu</v>
          </cell>
        </row>
        <row r="38">
          <cell r="C38" t="str">
            <v>gt.06</v>
          </cell>
          <cell r="D38" t="str">
            <v>Đường QL 4D - trung tâm hội nghị tỉnh - QL 4D tránh (đường 58m) đoạn Km845 đến Km1592 Giai đoạn II</v>
          </cell>
          <cell r="E38" t="str">
            <v>T.x Lai Châu</v>
          </cell>
          <cell r="F38">
            <v>2005</v>
          </cell>
          <cell r="G38">
            <v>2005</v>
          </cell>
          <cell r="J38" t="str">
            <v>0,75km</v>
          </cell>
          <cell r="K38">
            <v>27500</v>
          </cell>
          <cell r="L38">
            <v>27120</v>
          </cell>
          <cell r="M38">
            <v>22567</v>
          </cell>
          <cell r="N38">
            <v>22567</v>
          </cell>
          <cell r="O38">
            <v>22305</v>
          </cell>
          <cell r="P38">
            <v>145</v>
          </cell>
          <cell r="Q38">
            <v>262</v>
          </cell>
          <cell r="T38">
            <v>145</v>
          </cell>
          <cell r="U38">
            <v>144.59700000000001</v>
          </cell>
          <cell r="V38">
            <v>0.40299999999999159</v>
          </cell>
          <cell r="W38">
            <v>22567</v>
          </cell>
          <cell r="Y38" t="str">
            <v>B</v>
          </cell>
          <cell r="Z38" t="str">
            <v>HT</v>
          </cell>
          <cell r="AA38" t="str">
            <v>GT</v>
          </cell>
          <cell r="AB38" t="str">
            <v>Ban QLDA CTXD tỉnh</v>
          </cell>
          <cell r="AC38" t="str">
            <v>Ban QLDA CTXD tỉnh</v>
          </cell>
        </row>
        <row r="39">
          <cell r="C39" t="str">
            <v>gt.07</v>
          </cell>
          <cell r="D39" t="str">
            <v>Đường QL 4D - ao cá Bác Hồ - QL 4D tránh (đường 58m)</v>
          </cell>
          <cell r="E39" t="str">
            <v>T.x Lai Châu</v>
          </cell>
          <cell r="F39">
            <v>2005</v>
          </cell>
          <cell r="G39">
            <v>2005</v>
          </cell>
          <cell r="J39" t="str">
            <v>1,2km</v>
          </cell>
          <cell r="K39">
            <v>27000</v>
          </cell>
          <cell r="L39">
            <v>25000</v>
          </cell>
          <cell r="M39">
            <v>24496</v>
          </cell>
          <cell r="N39">
            <v>24496</v>
          </cell>
          <cell r="O39">
            <v>22634</v>
          </cell>
          <cell r="Q39">
            <v>1000</v>
          </cell>
          <cell r="V39">
            <v>0</v>
          </cell>
          <cell r="W39">
            <v>23634</v>
          </cell>
          <cell r="Y39" t="str">
            <v>B</v>
          </cell>
          <cell r="Z39" t="str">
            <v>HT</v>
          </cell>
          <cell r="AA39" t="str">
            <v>GT</v>
          </cell>
          <cell r="AB39" t="str">
            <v>Ban QLDA CTXD tỉnh</v>
          </cell>
          <cell r="AC39" t="str">
            <v>Ban QLDA CTXD tỉnh</v>
          </cell>
        </row>
        <row r="40">
          <cell r="C40" t="str">
            <v>ht.01</v>
          </cell>
          <cell r="D40" t="str">
            <v>Tái định cư bản Tả Làn Than - phường Tân Phong Thị xã Lai Châu</v>
          </cell>
          <cell r="E40" t="str">
            <v>T.x Lai Châu</v>
          </cell>
          <cell r="F40">
            <v>2006</v>
          </cell>
          <cell r="G40">
            <v>2006</v>
          </cell>
          <cell r="H40">
            <v>2006</v>
          </cell>
          <cell r="I40">
            <v>2007</v>
          </cell>
          <cell r="J40" t="str">
            <v>78 hộ</v>
          </cell>
          <cell r="K40">
            <v>6215</v>
          </cell>
          <cell r="L40">
            <v>6215</v>
          </cell>
          <cell r="M40">
            <v>5992</v>
          </cell>
          <cell r="N40">
            <v>5992</v>
          </cell>
          <cell r="O40">
            <v>5138</v>
          </cell>
          <cell r="P40">
            <v>700</v>
          </cell>
          <cell r="Q40">
            <v>700</v>
          </cell>
          <cell r="T40">
            <v>694</v>
          </cell>
          <cell r="U40">
            <v>694.34</v>
          </cell>
          <cell r="V40">
            <v>5.6599999999999682</v>
          </cell>
          <cell r="W40">
            <v>5838</v>
          </cell>
          <cell r="Y40" t="str">
            <v>C</v>
          </cell>
          <cell r="Z40" t="str">
            <v>QT</v>
          </cell>
          <cell r="AA40" t="str">
            <v>HT</v>
          </cell>
          <cell r="AB40" t="str">
            <v>UBND T.x Lai Châu</v>
          </cell>
          <cell r="AC40" t="str">
            <v>UBND T.x Lai Châu</v>
          </cell>
        </row>
        <row r="41">
          <cell r="C41" t="str">
            <v>ht.02</v>
          </cell>
          <cell r="D41" t="str">
            <v>Hạ tầng kỹ thuật khu nhà hàng khách sạn</v>
          </cell>
          <cell r="E41" t="str">
            <v>T.x Lai Châu</v>
          </cell>
          <cell r="F41">
            <v>2008</v>
          </cell>
          <cell r="G41">
            <v>2008</v>
          </cell>
          <cell r="J41" t="str">
            <v>3ha</v>
          </cell>
          <cell r="K41">
            <v>6300</v>
          </cell>
          <cell r="L41">
            <v>6300</v>
          </cell>
          <cell r="M41">
            <v>6000</v>
          </cell>
          <cell r="N41">
            <v>2565</v>
          </cell>
          <cell r="O41">
            <v>2565</v>
          </cell>
          <cell r="P41">
            <v>1200</v>
          </cell>
          <cell r="Q41">
            <v>1200</v>
          </cell>
          <cell r="S41">
            <v>700</v>
          </cell>
          <cell r="T41">
            <v>772</v>
          </cell>
          <cell r="U41">
            <v>1200</v>
          </cell>
          <cell r="V41">
            <v>0</v>
          </cell>
          <cell r="W41">
            <v>3765</v>
          </cell>
          <cell r="Y41" t="str">
            <v>C</v>
          </cell>
          <cell r="Z41" t="str">
            <v>CT</v>
          </cell>
          <cell r="AA41" t="str">
            <v>HT</v>
          </cell>
          <cell r="AB41" t="str">
            <v>Ban QLDA CTXD tỉnh</v>
          </cell>
          <cell r="AC41" t="str">
            <v>Ban QLDA CTXD tỉnh</v>
          </cell>
          <cell r="AD41" t="str">
            <v>Giãn phần rải nhựa mặt đường</v>
          </cell>
        </row>
        <row r="42">
          <cell r="C42" t="str">
            <v>ht.03</v>
          </cell>
          <cell r="D42" t="str">
            <v>Mặt bằng và hạ tầng kỹ thuật khu bố trí tái định cư dọc trục đường số 9 (đường qua Công an tỉnh)</v>
          </cell>
          <cell r="E42" t="str">
            <v>T.x Lai Châu</v>
          </cell>
          <cell r="F42">
            <v>2008</v>
          </cell>
          <cell r="G42">
            <v>2009</v>
          </cell>
          <cell r="J42" t="str">
            <v>2ha</v>
          </cell>
          <cell r="K42">
            <v>2800</v>
          </cell>
          <cell r="L42">
            <v>2800</v>
          </cell>
          <cell r="M42">
            <v>2730</v>
          </cell>
          <cell r="N42">
            <v>0</v>
          </cell>
          <cell r="O42">
            <v>1478</v>
          </cell>
          <cell r="P42">
            <v>700</v>
          </cell>
          <cell r="Q42">
            <v>700</v>
          </cell>
          <cell r="T42">
            <v>468</v>
          </cell>
          <cell r="U42">
            <v>508.32799999999997</v>
          </cell>
          <cell r="V42">
            <v>191.67200000000003</v>
          </cell>
          <cell r="W42">
            <v>2178</v>
          </cell>
          <cell r="Y42" t="str">
            <v>C</v>
          </cell>
          <cell r="Z42" t="str">
            <v>HT</v>
          </cell>
          <cell r="AA42" t="str">
            <v>HT</v>
          </cell>
          <cell r="AB42" t="str">
            <v>UBND T.x Lai Châu</v>
          </cell>
          <cell r="AC42" t="str">
            <v>UBND T.x Lai Châu</v>
          </cell>
          <cell r="AD42" t="str">
            <v>131/QĐ-UBND, 28/01/08</v>
          </cell>
        </row>
        <row r="43">
          <cell r="C43" t="str">
            <v>ht.04</v>
          </cell>
          <cell r="D43" t="str">
            <v>San nền và hạ tầng kỹ thuật khu TĐC đối diện BCH Biên phòng tỉnh</v>
          </cell>
          <cell r="E43" t="str">
            <v>T.x Lai Châu</v>
          </cell>
          <cell r="F43">
            <v>2008</v>
          </cell>
          <cell r="J43" t="str">
            <v>4,3ha</v>
          </cell>
          <cell r="K43">
            <v>13055</v>
          </cell>
          <cell r="L43">
            <v>13055</v>
          </cell>
          <cell r="M43">
            <v>13000</v>
          </cell>
          <cell r="N43">
            <v>10202</v>
          </cell>
          <cell r="O43">
            <v>8243.6610000000001</v>
          </cell>
          <cell r="P43">
            <v>900</v>
          </cell>
          <cell r="Q43">
            <v>900</v>
          </cell>
          <cell r="S43">
            <v>1629</v>
          </cell>
          <cell r="U43">
            <v>900</v>
          </cell>
          <cell r="V43">
            <v>0</v>
          </cell>
          <cell r="W43">
            <v>9143.6610000000001</v>
          </cell>
          <cell r="Y43" t="str">
            <v>C</v>
          </cell>
          <cell r="Z43" t="str">
            <v>HT</v>
          </cell>
          <cell r="AA43" t="str">
            <v>HT</v>
          </cell>
          <cell r="AB43" t="str">
            <v>Ban QLDA CTXD tỉnh</v>
          </cell>
          <cell r="AC43" t="str">
            <v>Ban QLDA CTXD tỉnh</v>
          </cell>
          <cell r="AD43" t="str">
            <v>Giãn phần bê tông ápphan mặt đường</v>
          </cell>
        </row>
        <row r="44">
          <cell r="C44" t="str">
            <v>ht.05</v>
          </cell>
          <cell r="D44" t="str">
            <v>Hạ tầng kỹ thuật khu dân cư số 2 giai đoạn II (Giao thông, cấp, thoát nước)</v>
          </cell>
          <cell r="E44" t="str">
            <v>T.x Lai Châu</v>
          </cell>
          <cell r="F44">
            <v>2007</v>
          </cell>
          <cell r="G44">
            <v>2007</v>
          </cell>
          <cell r="J44" t="str">
            <v>38ha; 1000hộ</v>
          </cell>
          <cell r="K44">
            <v>71482</v>
          </cell>
          <cell r="L44">
            <v>71482</v>
          </cell>
          <cell r="M44">
            <v>71482</v>
          </cell>
          <cell r="N44">
            <v>31000</v>
          </cell>
          <cell r="O44">
            <v>21440.84</v>
          </cell>
          <cell r="P44">
            <v>9530</v>
          </cell>
          <cell r="Q44">
            <v>7400</v>
          </cell>
          <cell r="S44">
            <v>16593</v>
          </cell>
          <cell r="T44">
            <v>2463</v>
          </cell>
          <cell r="U44">
            <v>9530</v>
          </cell>
          <cell r="V44">
            <v>0</v>
          </cell>
          <cell r="W44">
            <v>28840.84</v>
          </cell>
          <cell r="Y44" t="str">
            <v>B</v>
          </cell>
          <cell r="Z44" t="str">
            <v>HT</v>
          </cell>
          <cell r="AA44" t="str">
            <v>HT</v>
          </cell>
          <cell r="AB44" t="str">
            <v>Ban QLDA CTXD tỉnh</v>
          </cell>
          <cell r="AC44" t="str">
            <v>Ban QLDA CTXD tỉnh</v>
          </cell>
          <cell r="AD44" t="str">
            <v>Giãn phần bê tông ápphan mặt đường</v>
          </cell>
        </row>
        <row r="45">
          <cell r="C45" t="str">
            <v>ht.06</v>
          </cell>
          <cell r="D45" t="str">
            <v>Hạ tầng kỹ thuật khu dân cư số 5 giai đoạn II</v>
          </cell>
          <cell r="E45" t="str">
            <v>T.x Lai Châu</v>
          </cell>
          <cell r="F45">
            <v>2008</v>
          </cell>
          <cell r="G45">
            <v>2008</v>
          </cell>
          <cell r="J45" t="str">
            <v>5,13ha</v>
          </cell>
          <cell r="K45">
            <v>20800</v>
          </cell>
          <cell r="L45">
            <v>20800</v>
          </cell>
          <cell r="M45">
            <v>20592</v>
          </cell>
          <cell r="N45">
            <v>15000</v>
          </cell>
          <cell r="O45">
            <v>3998.8</v>
          </cell>
          <cell r="P45">
            <v>4500</v>
          </cell>
          <cell r="Q45">
            <v>4500</v>
          </cell>
          <cell r="S45">
            <v>8300</v>
          </cell>
          <cell r="T45">
            <v>4500</v>
          </cell>
          <cell r="U45">
            <v>4500</v>
          </cell>
          <cell r="V45">
            <v>0</v>
          </cell>
          <cell r="W45">
            <v>8498.7999999999993</v>
          </cell>
          <cell r="Y45" t="str">
            <v>C</v>
          </cell>
          <cell r="Z45" t="str">
            <v>CT</v>
          </cell>
          <cell r="AA45" t="str">
            <v>HT</v>
          </cell>
          <cell r="AB45" t="str">
            <v>Ban QLDA CTXD tỉnh</v>
          </cell>
          <cell r="AC45" t="str">
            <v>Ban QLDA CTXD tỉnh</v>
          </cell>
          <cell r="AD45" t="str">
            <v>Giãn phần bê tông ápphan mặt đường</v>
          </cell>
        </row>
        <row r="46">
          <cell r="C46" t="str">
            <v>no.01</v>
          </cell>
          <cell r="D46" t="str">
            <v>Cấp nước sinh hoạt khu dân cư số 4</v>
          </cell>
          <cell r="E46" t="str">
            <v>T.x Lai Châu</v>
          </cell>
          <cell r="F46">
            <v>2007</v>
          </cell>
          <cell r="G46">
            <v>2007</v>
          </cell>
          <cell r="H46">
            <v>2007</v>
          </cell>
          <cell r="I46" t="str">
            <v>chưa</v>
          </cell>
          <cell r="J46" t="str">
            <v>14252m</v>
          </cell>
          <cell r="K46">
            <v>3516</v>
          </cell>
          <cell r="L46">
            <v>3516</v>
          </cell>
          <cell r="M46">
            <v>3256</v>
          </cell>
          <cell r="N46">
            <v>3256</v>
          </cell>
          <cell r="O46">
            <v>3050</v>
          </cell>
          <cell r="Q46">
            <v>486</v>
          </cell>
          <cell r="V46">
            <v>0</v>
          </cell>
          <cell r="W46">
            <v>3536</v>
          </cell>
          <cell r="Y46" t="str">
            <v>C</v>
          </cell>
          <cell r="Z46" t="str">
            <v>HT</v>
          </cell>
          <cell r="AA46" t="str">
            <v>NO</v>
          </cell>
          <cell r="AB46" t="str">
            <v>UBND T.x Lai Châu</v>
          </cell>
          <cell r="AC46" t="str">
            <v>UBND T.x Lai Châu</v>
          </cell>
        </row>
        <row r="47">
          <cell r="C47" t="str">
            <v>no.02</v>
          </cell>
          <cell r="D47" t="str">
            <v>Cấp nước sinh hoạt nối đại lộ Lê Lợi - khu dân cư số 2</v>
          </cell>
          <cell r="E47" t="str">
            <v>T.x Lai Châu</v>
          </cell>
          <cell r="F47">
            <v>2008</v>
          </cell>
          <cell r="G47">
            <v>2008</v>
          </cell>
          <cell r="H47">
            <v>2008</v>
          </cell>
          <cell r="I47">
            <v>2008</v>
          </cell>
          <cell r="J47" t="str">
            <v>1682m</v>
          </cell>
          <cell r="K47">
            <v>805</v>
          </cell>
          <cell r="L47">
            <v>805</v>
          </cell>
          <cell r="M47">
            <v>803</v>
          </cell>
          <cell r="N47">
            <v>805</v>
          </cell>
          <cell r="O47">
            <v>300</v>
          </cell>
          <cell r="P47">
            <v>505</v>
          </cell>
          <cell r="Q47">
            <v>505</v>
          </cell>
          <cell r="T47">
            <v>419</v>
          </cell>
          <cell r="U47">
            <v>466.05</v>
          </cell>
          <cell r="V47">
            <v>38.949999999999989</v>
          </cell>
          <cell r="W47">
            <v>805</v>
          </cell>
          <cell r="Y47" t="str">
            <v>C</v>
          </cell>
          <cell r="Z47" t="str">
            <v>HT</v>
          </cell>
          <cell r="AA47" t="str">
            <v>NO</v>
          </cell>
          <cell r="AB47" t="str">
            <v>Ban QLDA CTXD tỉnh</v>
          </cell>
          <cell r="AC47" t="str">
            <v>Ban QLDA CTXD tỉnh</v>
          </cell>
        </row>
        <row r="48">
          <cell r="C48" t="str">
            <v>no.03</v>
          </cell>
          <cell r="D48" t="str">
            <v xml:space="preserve">Trạm sử lý và hệ thống cấp nước sinh hoạt khu vực Nậm Loỏng phường Quyết Thắng thị xã Lai Châu tỉnh Lai Châu </v>
          </cell>
          <cell r="E48" t="str">
            <v>T.x Lai Châu</v>
          </cell>
          <cell r="F48">
            <v>2008</v>
          </cell>
          <cell r="G48">
            <v>2008</v>
          </cell>
          <cell r="H48">
            <v>2008</v>
          </cell>
          <cell r="J48" t="str">
            <v>50m3/h</v>
          </cell>
          <cell r="K48">
            <v>2673</v>
          </cell>
          <cell r="L48">
            <v>2673</v>
          </cell>
          <cell r="M48">
            <v>2613</v>
          </cell>
          <cell r="N48">
            <v>2613</v>
          </cell>
          <cell r="O48">
            <v>2214.8609999999999</v>
          </cell>
          <cell r="P48">
            <v>398</v>
          </cell>
          <cell r="Q48">
            <v>398</v>
          </cell>
          <cell r="S48">
            <v>400</v>
          </cell>
          <cell r="T48">
            <v>52</v>
          </cell>
          <cell r="U48">
            <v>353.19099999999997</v>
          </cell>
          <cell r="V48">
            <v>44.809000000000026</v>
          </cell>
          <cell r="W48">
            <v>2612.8609999999999</v>
          </cell>
          <cell r="Y48" t="str">
            <v>C</v>
          </cell>
          <cell r="Z48" t="str">
            <v>HT</v>
          </cell>
          <cell r="AA48" t="str">
            <v>NO</v>
          </cell>
          <cell r="AB48" t="str">
            <v>Ban QLDA CTXD tỉnh</v>
          </cell>
          <cell r="AC48" t="str">
            <v>Ban QLDA CTXD tỉnh</v>
          </cell>
        </row>
        <row r="49">
          <cell r="C49" t="str">
            <v>no.04</v>
          </cell>
          <cell r="D49" t="str">
            <v>Dự án cấp nước thị xã Lai Châu</v>
          </cell>
          <cell r="E49" t="str">
            <v>T.x Lai Châu</v>
          </cell>
          <cell r="F49">
            <v>2007</v>
          </cell>
          <cell r="G49">
            <v>2008</v>
          </cell>
          <cell r="H49">
            <v>2007</v>
          </cell>
          <cell r="J49" t="str">
            <v>8000 m3/ngày đêm</v>
          </cell>
          <cell r="K49">
            <v>142000</v>
          </cell>
          <cell r="L49">
            <v>142000</v>
          </cell>
          <cell r="M49">
            <v>142000</v>
          </cell>
          <cell r="O49">
            <v>15753.624</v>
          </cell>
          <cell r="P49">
            <v>5443</v>
          </cell>
          <cell r="Q49">
            <v>5443</v>
          </cell>
          <cell r="U49">
            <v>5180.8190000000004</v>
          </cell>
          <cell r="V49">
            <v>262.18099999999959</v>
          </cell>
          <cell r="W49">
            <v>13976.624</v>
          </cell>
          <cell r="Y49" t="str">
            <v>B</v>
          </cell>
          <cell r="Z49" t="str">
            <v>CT</v>
          </cell>
          <cell r="AA49" t="str">
            <v>NO</v>
          </cell>
          <cell r="AB49" t="str">
            <v>Công ty TNHH Xây dựng và Cấp nước Lai Châu</v>
          </cell>
          <cell r="AC49" t="str">
            <v>Công ty TNHH Xây dựng và Cấp nước Lai Châu</v>
          </cell>
        </row>
        <row r="50">
          <cell r="C50" t="str">
            <v>cn.01</v>
          </cell>
          <cell r="D50" t="str">
            <v>Điện chiếu sáng đại lộ Lê Lợi giai đoạn II</v>
          </cell>
          <cell r="E50" t="str">
            <v>T.x Lai Châu</v>
          </cell>
          <cell r="F50">
            <v>2008</v>
          </cell>
          <cell r="G50">
            <v>2008</v>
          </cell>
          <cell r="H50">
            <v>2008</v>
          </cell>
          <cell r="I50">
            <v>2008</v>
          </cell>
          <cell r="J50" t="str">
            <v>7,5km</v>
          </cell>
          <cell r="K50">
            <v>4007</v>
          </cell>
          <cell r="L50">
            <v>4007</v>
          </cell>
          <cell r="M50">
            <v>3603</v>
          </cell>
          <cell r="N50">
            <v>3603</v>
          </cell>
          <cell r="O50">
            <v>1996.1849999999999</v>
          </cell>
          <cell r="P50">
            <v>1500</v>
          </cell>
          <cell r="Q50">
            <v>1500</v>
          </cell>
          <cell r="U50">
            <v>256.97800000000001</v>
          </cell>
          <cell r="V50">
            <v>1243.0219999999999</v>
          </cell>
          <cell r="W50">
            <v>3496.1849999999999</v>
          </cell>
          <cell r="Y50" t="str">
            <v>C</v>
          </cell>
          <cell r="Z50" t="str">
            <v>HT</v>
          </cell>
          <cell r="AA50" t="str">
            <v>HT</v>
          </cell>
          <cell r="AB50" t="str">
            <v>Ban QLDA CTXD tỉnh</v>
          </cell>
          <cell r="AC50" t="str">
            <v>Ban QLDA CTXD tỉnh</v>
          </cell>
        </row>
        <row r="51">
          <cell r="C51" t="str">
            <v>ht.07</v>
          </cell>
          <cell r="D51" t="str">
            <v xml:space="preserve">Bãi rác thải thị xã Lai Châu </v>
          </cell>
          <cell r="E51" t="str">
            <v>T.x Lai Châu</v>
          </cell>
          <cell r="F51">
            <v>2008</v>
          </cell>
          <cell r="J51" t="str">
            <v>3,5ha</v>
          </cell>
          <cell r="K51">
            <v>5500</v>
          </cell>
          <cell r="L51">
            <v>5500</v>
          </cell>
          <cell r="M51">
            <v>5480</v>
          </cell>
          <cell r="N51">
            <v>2080</v>
          </cell>
          <cell r="O51">
            <v>3153.9409999999998</v>
          </cell>
          <cell r="P51">
            <v>1500</v>
          </cell>
          <cell r="Q51">
            <v>1500</v>
          </cell>
          <cell r="U51">
            <v>1500</v>
          </cell>
          <cell r="V51">
            <v>0</v>
          </cell>
          <cell r="W51">
            <v>4653.9409999999998</v>
          </cell>
          <cell r="Y51" t="str">
            <v>C</v>
          </cell>
          <cell r="Z51" t="str">
            <v>HT</v>
          </cell>
          <cell r="AA51" t="str">
            <v>HT</v>
          </cell>
          <cell r="AB51" t="str">
            <v>Công ty TNHH môi trường đô thị tỉnh</v>
          </cell>
          <cell r="AC51" t="str">
            <v>Công ty TNHH môi trường đô thị tỉnh</v>
          </cell>
        </row>
        <row r="52">
          <cell r="C52" t="str">
            <v>ql.03</v>
          </cell>
          <cell r="D52" t="str">
            <v>Trụ sở làm việc Tỉnh ủy và các Ban Đảng thuộc dự án hợp khối trụ sở làm việc các cơ quan Đảng, Đoàn thể, Hành chính tỉnh</v>
          </cell>
          <cell r="E52" t="str">
            <v>T.x Lai Châu</v>
          </cell>
          <cell r="F52">
            <v>2007</v>
          </cell>
          <cell r="G52">
            <v>2009</v>
          </cell>
          <cell r="H52" t="str">
            <v>2007</v>
          </cell>
          <cell r="J52" t="str">
            <v>nhà 9 tầng, cấp II</v>
          </cell>
          <cell r="K52">
            <v>75603</v>
          </cell>
          <cell r="L52">
            <v>75603</v>
          </cell>
          <cell r="M52">
            <v>0</v>
          </cell>
          <cell r="N52">
            <v>40000</v>
          </cell>
          <cell r="O52">
            <v>39499.085999999996</v>
          </cell>
          <cell r="P52">
            <v>15000</v>
          </cell>
          <cell r="Q52">
            <v>15000</v>
          </cell>
          <cell r="T52">
            <v>10154</v>
          </cell>
          <cell r="U52">
            <v>14974.522999999999</v>
          </cell>
          <cell r="V52">
            <v>25.477000000000771</v>
          </cell>
          <cell r="W52">
            <v>54499.085999999996</v>
          </cell>
          <cell r="Y52" t="str">
            <v>B</v>
          </cell>
          <cell r="Z52" t="str">
            <v>HT</v>
          </cell>
          <cell r="AA52" t="str">
            <v>QL</v>
          </cell>
          <cell r="AB52" t="str">
            <v>Sở Xây dựng</v>
          </cell>
          <cell r="AC52" t="str">
            <v>Sở Xây dựng</v>
          </cell>
        </row>
        <row r="53">
          <cell r="C53" t="str">
            <v>yt.11</v>
          </cell>
          <cell r="D53" t="str">
            <v>Cải tạo nâng cấp BVĐK tỉnh và Ban BVSK tỉnh</v>
          </cell>
          <cell r="E53" t="str">
            <v>T.x Lai Châu</v>
          </cell>
          <cell r="F53">
            <v>2004</v>
          </cell>
          <cell r="G53">
            <v>2004</v>
          </cell>
          <cell r="K53">
            <v>2449.2919999999999</v>
          </cell>
          <cell r="L53">
            <v>2449.2919999999999</v>
          </cell>
          <cell r="M53">
            <v>2449.2919999999999</v>
          </cell>
          <cell r="O53">
            <v>2442</v>
          </cell>
          <cell r="P53">
            <v>7</v>
          </cell>
          <cell r="U53">
            <v>7</v>
          </cell>
          <cell r="V53">
            <v>0</v>
          </cell>
          <cell r="Y53" t="str">
            <v>C</v>
          </cell>
          <cell r="Z53" t="str">
            <v>QT</v>
          </cell>
          <cell r="AA53" t="str">
            <v>YT</v>
          </cell>
          <cell r="AB53" t="str">
            <v>Sở Y tế</v>
          </cell>
        </row>
        <row r="54">
          <cell r="C54" t="str">
            <v>yt.12</v>
          </cell>
          <cell r="D54" t="str">
            <v>Trang thiết bị y tế Trung tâm Y tế huyện Mường Tè</v>
          </cell>
          <cell r="E54" t="str">
            <v>Mường Tè</v>
          </cell>
          <cell r="F54">
            <v>2002</v>
          </cell>
          <cell r="G54">
            <v>2004</v>
          </cell>
          <cell r="K54">
            <v>4813.8230000000003</v>
          </cell>
          <cell r="L54">
            <v>4813.8230000000003</v>
          </cell>
          <cell r="M54">
            <v>4813.8230000000003</v>
          </cell>
          <cell r="O54">
            <v>4803</v>
          </cell>
          <cell r="P54">
            <v>11</v>
          </cell>
          <cell r="V54">
            <v>11</v>
          </cell>
          <cell r="Y54" t="str">
            <v>C</v>
          </cell>
          <cell r="Z54" t="str">
            <v>QT</v>
          </cell>
          <cell r="AA54" t="str">
            <v>YT</v>
          </cell>
          <cell r="AB54" t="str">
            <v>Sở Y tế</v>
          </cell>
        </row>
        <row r="55">
          <cell r="C55" t="str">
            <v>vh.11</v>
          </cell>
          <cell r="D55" t="str">
            <v>Trạm phát sóng FM 10KW khu vực đồi ra đa xã Làng Mô huyện Sìn hồ</v>
          </cell>
          <cell r="E55" t="str">
            <v>Sìn Hồ</v>
          </cell>
          <cell r="F55">
            <v>2005</v>
          </cell>
          <cell r="G55">
            <v>2006</v>
          </cell>
          <cell r="J55" t="str">
            <v>10kw</v>
          </cell>
          <cell r="K55">
            <v>2107.0940000000001</v>
          </cell>
          <cell r="L55">
            <v>2107.0940000000001</v>
          </cell>
          <cell r="M55">
            <v>2107.0940000000001</v>
          </cell>
          <cell r="O55">
            <v>2086</v>
          </cell>
          <cell r="P55">
            <v>21</v>
          </cell>
          <cell r="U55">
            <v>20.754000000000001</v>
          </cell>
          <cell r="V55">
            <v>0.24599999999999866</v>
          </cell>
          <cell r="Y55" t="str">
            <v>C</v>
          </cell>
          <cell r="Z55" t="str">
            <v>QT</v>
          </cell>
          <cell r="AA55" t="str">
            <v>PT</v>
          </cell>
          <cell r="AB55" t="str">
            <v xml:space="preserve"> Đài PT-TH tỉnh</v>
          </cell>
        </row>
        <row r="56">
          <cell r="C56" t="str">
            <v>vh.12</v>
          </cell>
          <cell r="D56" t="str">
            <v>Xây dựng lắp đặt biển Panô tại các địa giới hành chỉnh tỉnh</v>
          </cell>
          <cell r="E56" t="str">
            <v>Các huyện</v>
          </cell>
          <cell r="F56">
            <v>2006</v>
          </cell>
          <cell r="G56">
            <v>2006</v>
          </cell>
          <cell r="K56">
            <v>366.78100000000001</v>
          </cell>
          <cell r="L56">
            <v>366.78100000000001</v>
          </cell>
          <cell r="M56">
            <v>366.78100000000001</v>
          </cell>
          <cell r="O56">
            <v>363</v>
          </cell>
          <cell r="P56">
            <v>4</v>
          </cell>
          <cell r="V56">
            <v>4</v>
          </cell>
          <cell r="Y56" t="str">
            <v>C</v>
          </cell>
          <cell r="Z56" t="str">
            <v>QT</v>
          </cell>
          <cell r="AA56" t="str">
            <v>VH</v>
          </cell>
          <cell r="AB56" t="str">
            <v>Sở Văn hoá, TTvà DL</v>
          </cell>
        </row>
        <row r="57">
          <cell r="C57" t="str">
            <v>vh.13</v>
          </cell>
          <cell r="D57" t="str">
            <v>Nâng cấp cải tạo nhà văn hoá thị xã LC</v>
          </cell>
          <cell r="E57" t="str">
            <v>T.x Lai Châu</v>
          </cell>
          <cell r="F57">
            <v>2006</v>
          </cell>
          <cell r="G57">
            <v>2006</v>
          </cell>
          <cell r="J57" t="str">
            <v>SC</v>
          </cell>
          <cell r="K57">
            <v>1072.5609999999999</v>
          </cell>
          <cell r="L57">
            <v>1072.5609999999999</v>
          </cell>
          <cell r="M57">
            <v>1072.5609999999999</v>
          </cell>
          <cell r="O57">
            <v>1042</v>
          </cell>
          <cell r="P57">
            <v>31</v>
          </cell>
          <cell r="U57">
            <v>30.298999999999999</v>
          </cell>
          <cell r="V57">
            <v>0.70100000000000051</v>
          </cell>
          <cell r="Y57" t="str">
            <v>C</v>
          </cell>
          <cell r="Z57" t="str">
            <v>QT</v>
          </cell>
          <cell r="AA57" t="str">
            <v>VH</v>
          </cell>
          <cell r="AB57" t="str">
            <v>TT Phát hành phim &amp; CB tỉnh</v>
          </cell>
        </row>
        <row r="58">
          <cell r="C58" t="str">
            <v>gt.49</v>
          </cell>
          <cell r="D58" t="str">
            <v>Đường vào khu nhà hàng khách sạn km00+257 thị xã Lai Châu</v>
          </cell>
          <cell r="E58" t="str">
            <v>T.x Lai Châu</v>
          </cell>
          <cell r="F58">
            <v>2005</v>
          </cell>
          <cell r="G58">
            <v>2005</v>
          </cell>
          <cell r="K58">
            <v>1558</v>
          </cell>
          <cell r="L58">
            <v>1558</v>
          </cell>
          <cell r="M58">
            <v>1405</v>
          </cell>
          <cell r="O58">
            <v>1286</v>
          </cell>
          <cell r="P58">
            <v>119</v>
          </cell>
          <cell r="U58">
            <v>119</v>
          </cell>
          <cell r="V58">
            <v>0</v>
          </cell>
          <cell r="Y58" t="str">
            <v>C</v>
          </cell>
          <cell r="Z58" t="str">
            <v>QT</v>
          </cell>
          <cell r="AA58" t="str">
            <v>GT</v>
          </cell>
          <cell r="AB58" t="str">
            <v>Ban QLDA CTXD tỉnh</v>
          </cell>
        </row>
        <row r="59">
          <cell r="D59" t="str">
            <v>Các dự án khởi công mới</v>
          </cell>
          <cell r="K59">
            <v>8818</v>
          </cell>
          <cell r="L59">
            <v>818</v>
          </cell>
          <cell r="M59">
            <v>0</v>
          </cell>
          <cell r="N59">
            <v>0</v>
          </cell>
          <cell r="O59">
            <v>0</v>
          </cell>
          <cell r="P59">
            <v>1600</v>
          </cell>
          <cell r="Q59">
            <v>1600</v>
          </cell>
          <cell r="R59">
            <v>0</v>
          </cell>
          <cell r="S59">
            <v>0</v>
          </cell>
          <cell r="T59">
            <v>0</v>
          </cell>
          <cell r="U59">
            <v>600</v>
          </cell>
          <cell r="V59">
            <v>1000</v>
          </cell>
          <cell r="W59">
            <v>1600</v>
          </cell>
          <cell r="X59">
            <v>0</v>
          </cell>
        </row>
        <row r="60">
          <cell r="C60" t="str">
            <v>ql.04</v>
          </cell>
          <cell r="D60" t="str">
            <v>Cải tạo nhà khách tỉnh</v>
          </cell>
          <cell r="E60" t="str">
            <v>T.x Lai Châu</v>
          </cell>
          <cell r="F60">
            <v>2009</v>
          </cell>
          <cell r="G60">
            <v>2009</v>
          </cell>
          <cell r="K60">
            <v>8000</v>
          </cell>
          <cell r="N60">
            <v>0</v>
          </cell>
          <cell r="O60">
            <v>0</v>
          </cell>
          <cell r="P60">
            <v>1000</v>
          </cell>
          <cell r="Q60">
            <v>1000</v>
          </cell>
          <cell r="V60">
            <v>1000</v>
          </cell>
          <cell r="W60">
            <v>1000</v>
          </cell>
          <cell r="Y60" t="str">
            <v>C</v>
          </cell>
          <cell r="Z60" t="str">
            <v>KCM</v>
          </cell>
          <cell r="AA60" t="str">
            <v>QL</v>
          </cell>
          <cell r="AB60" t="str">
            <v xml:space="preserve"> Văn phòng UBND tỉnh</v>
          </cell>
          <cell r="AC60" t="str">
            <v xml:space="preserve"> Văn phòng UBND tỉnh</v>
          </cell>
        </row>
        <row r="61">
          <cell r="C61" t="str">
            <v>no.05</v>
          </cell>
          <cell r="D61" t="str">
            <v xml:space="preserve">Lắp đặt tuyến ống cấp nước qua khu TĐC số 5 </v>
          </cell>
          <cell r="E61" t="str">
            <v>T.x Lai Châu</v>
          </cell>
          <cell r="F61">
            <v>2009</v>
          </cell>
          <cell r="G61">
            <v>2009</v>
          </cell>
          <cell r="K61">
            <v>818</v>
          </cell>
          <cell r="L61">
            <v>818</v>
          </cell>
          <cell r="N61">
            <v>0</v>
          </cell>
          <cell r="O61">
            <v>0</v>
          </cell>
          <cell r="P61">
            <v>600</v>
          </cell>
          <cell r="Q61">
            <v>600</v>
          </cell>
          <cell r="U61">
            <v>600</v>
          </cell>
          <cell r="V61">
            <v>0</v>
          </cell>
          <cell r="W61">
            <v>600</v>
          </cell>
          <cell r="Y61" t="str">
            <v>C</v>
          </cell>
          <cell r="Z61" t="str">
            <v>KCM</v>
          </cell>
          <cell r="AA61" t="str">
            <v>NO</v>
          </cell>
          <cell r="AB61" t="str">
            <v>Ban QLDA CTXD tỉnh</v>
          </cell>
          <cell r="AC61" t="str">
            <v>Ban QLDA CTXD tỉnh</v>
          </cell>
          <cell r="AD61" t="str">
            <v>1870/QĐ-UBND, 7/12/2007</v>
          </cell>
        </row>
        <row r="62">
          <cell r="D62" t="str">
            <v>Vốn thu sử dụng đất năm 2009</v>
          </cell>
          <cell r="K62">
            <v>0</v>
          </cell>
          <cell r="L62">
            <v>0</v>
          </cell>
          <cell r="M62">
            <v>0</v>
          </cell>
          <cell r="N62">
            <v>0</v>
          </cell>
          <cell r="O62">
            <v>0</v>
          </cell>
          <cell r="P62">
            <v>26000</v>
          </cell>
          <cell r="Q62">
            <v>0</v>
          </cell>
          <cell r="R62">
            <v>0</v>
          </cell>
          <cell r="S62">
            <v>0</v>
          </cell>
          <cell r="T62">
            <v>0</v>
          </cell>
          <cell r="U62">
            <v>25983.449000000001</v>
          </cell>
          <cell r="V62">
            <v>16.551000000000386</v>
          </cell>
          <cell r="W62">
            <v>0</v>
          </cell>
          <cell r="X62">
            <v>0</v>
          </cell>
        </row>
        <row r="63">
          <cell r="C63" t="str">
            <v>ht.27</v>
          </cell>
          <cell r="D63" t="str">
            <v>Điện chiếu sáng, cây xanh Hồ công viên, bùng binh đường giao thông thị xã Lai Châu</v>
          </cell>
          <cell r="E63" t="str">
            <v>T.x Lai Châu</v>
          </cell>
          <cell r="F63">
            <v>2009</v>
          </cell>
          <cell r="G63">
            <v>2009</v>
          </cell>
          <cell r="O63">
            <v>0</v>
          </cell>
          <cell r="P63">
            <v>8000</v>
          </cell>
          <cell r="U63">
            <v>8000</v>
          </cell>
          <cell r="V63">
            <v>0</v>
          </cell>
          <cell r="Y63" t="str">
            <v>C</v>
          </cell>
          <cell r="Z63" t="str">
            <v>KCM</v>
          </cell>
          <cell r="AA63" t="str">
            <v>HT</v>
          </cell>
          <cell r="AB63" t="str">
            <v>UBND T.x Lai Châu</v>
          </cell>
          <cell r="AC63" t="str">
            <v>UBND T.x Lai Châu</v>
          </cell>
          <cell r="AD63" t="str">
            <v>Cân đối ngân sách huyện</v>
          </cell>
        </row>
        <row r="64">
          <cell r="C64" t="str">
            <v>ht.28</v>
          </cell>
          <cell r="D64" t="str">
            <v>Đầu tư cơ sở hạ tầng thị xã Lai Châu</v>
          </cell>
          <cell r="E64" t="str">
            <v>T.x Lai Châu</v>
          </cell>
          <cell r="F64">
            <v>2009</v>
          </cell>
          <cell r="O64">
            <v>0</v>
          </cell>
          <cell r="P64">
            <v>12000</v>
          </cell>
          <cell r="U64">
            <v>12000</v>
          </cell>
          <cell r="V64">
            <v>0</v>
          </cell>
          <cell r="Y64" t="str">
            <v>C</v>
          </cell>
          <cell r="Z64" t="str">
            <v>KCM</v>
          </cell>
          <cell r="AA64" t="str">
            <v>HT</v>
          </cell>
          <cell r="AB64" t="str">
            <v>UBND T.x Lai Châu</v>
          </cell>
          <cell r="AC64" t="str">
            <v>UBND T.x Lai Châu</v>
          </cell>
          <cell r="AD64" t="str">
            <v>Cân đối ngân sách huyện</v>
          </cell>
        </row>
        <row r="65">
          <cell r="C65" t="str">
            <v>gt.41</v>
          </cell>
          <cell r="D65" t="str">
            <v>Thảm nhựa bê tông atphal hạt mịn đường 60m, đường xung quanh quảng trường và hệ thống thoát nước đường đại lộ lê lợi, đường xung quanh quảng trường</v>
          </cell>
          <cell r="E65" t="str">
            <v>T.x Lai Châu</v>
          </cell>
          <cell r="F65">
            <v>2009</v>
          </cell>
          <cell r="G65">
            <v>2009</v>
          </cell>
          <cell r="O65">
            <v>0</v>
          </cell>
          <cell r="P65">
            <v>6000</v>
          </cell>
          <cell r="U65">
            <v>5983.4489999999996</v>
          </cell>
          <cell r="V65">
            <v>16.551000000000386</v>
          </cell>
          <cell r="AB65" t="str">
            <v>Ban QLDA CTXD tỉnh</v>
          </cell>
          <cell r="AC65" t="str">
            <v>Ban QLDA CTXD tỉnh</v>
          </cell>
        </row>
        <row r="66">
          <cell r="D66" t="str">
            <v>Vốn thu sổ xố kiến thiết năm 2009</v>
          </cell>
          <cell r="K66">
            <v>0</v>
          </cell>
          <cell r="L66">
            <v>0</v>
          </cell>
          <cell r="M66">
            <v>0</v>
          </cell>
          <cell r="N66">
            <v>0</v>
          </cell>
          <cell r="O66">
            <v>0</v>
          </cell>
          <cell r="P66">
            <v>7000</v>
          </cell>
          <cell r="Q66">
            <v>0</v>
          </cell>
          <cell r="R66">
            <v>0</v>
          </cell>
          <cell r="S66">
            <v>0</v>
          </cell>
          <cell r="T66">
            <v>0</v>
          </cell>
          <cell r="U66">
            <v>7000</v>
          </cell>
          <cell r="V66">
            <v>0</v>
          </cell>
          <cell r="W66">
            <v>0</v>
          </cell>
          <cell r="X66">
            <v>0</v>
          </cell>
        </row>
        <row r="67">
          <cell r="C67" t="str">
            <v>ql.41</v>
          </cell>
          <cell r="D67" t="str">
            <v>Hỗ trợ Cty TNHH 1 thành viên XSKT Lai Châu</v>
          </cell>
          <cell r="E67" t="str">
            <v>T.x Lai Châu</v>
          </cell>
          <cell r="F67">
            <v>2009</v>
          </cell>
          <cell r="G67">
            <v>2009</v>
          </cell>
          <cell r="O67">
            <v>0</v>
          </cell>
          <cell r="P67">
            <v>2000</v>
          </cell>
          <cell r="U67">
            <v>2000</v>
          </cell>
          <cell r="V67">
            <v>0</v>
          </cell>
          <cell r="AA67" t="str">
            <v>QL</v>
          </cell>
          <cell r="AB67" t="str">
            <v>Công ty Sổ xố kiến thiết</v>
          </cell>
          <cell r="AC67" t="str">
            <v>Công ty Sổ xố kiến thiết</v>
          </cell>
          <cell r="AD67" t="str">
            <v>Bổ sung vốn điều lệ</v>
          </cell>
        </row>
        <row r="68">
          <cell r="C68" t="str">
            <v>yt.08</v>
          </cell>
          <cell r="D68" t="str">
            <v>Mua sắm trang thiết bị bệnh viện đa khoa tỉnh</v>
          </cell>
          <cell r="E68" t="str">
            <v>T.x Lai Châu</v>
          </cell>
          <cell r="F68">
            <v>2009</v>
          </cell>
          <cell r="G68">
            <v>2009</v>
          </cell>
          <cell r="O68">
            <v>0</v>
          </cell>
          <cell r="P68">
            <v>2800</v>
          </cell>
          <cell r="U68">
            <v>2800</v>
          </cell>
          <cell r="V68">
            <v>0</v>
          </cell>
          <cell r="Y68" t="str">
            <v>C</v>
          </cell>
          <cell r="Z68" t="str">
            <v>KCM</v>
          </cell>
          <cell r="AA68" t="str">
            <v>YT</v>
          </cell>
          <cell r="AB68" t="str">
            <v>Bệnh viên đa khoa tỉnh</v>
          </cell>
          <cell r="AC68" t="str">
            <v>Sở Y tế</v>
          </cell>
        </row>
        <row r="69">
          <cell r="C69" t="str">
            <v>gd.01</v>
          </cell>
          <cell r="D69" t="str">
            <v xml:space="preserve">Trường quân sự địa phương tỉnh </v>
          </cell>
          <cell r="E69" t="str">
            <v>T.x Lai Châu</v>
          </cell>
          <cell r="F69">
            <v>2007</v>
          </cell>
          <cell r="G69">
            <v>2007</v>
          </cell>
          <cell r="O69">
            <v>0</v>
          </cell>
          <cell r="P69">
            <v>2200</v>
          </cell>
          <cell r="U69">
            <v>2200</v>
          </cell>
          <cell r="V69">
            <v>0</v>
          </cell>
          <cell r="AB69" t="str">
            <v>Bộ Chỉ huy quân sự tỉnh</v>
          </cell>
          <cell r="AC69" t="str">
            <v>Bộ Chỉ huy quân sự tỉnh</v>
          </cell>
        </row>
        <row r="70">
          <cell r="D70" t="str">
            <v>VỐN BỔ SUNG CÓ MỤC TIÊU TỪ NGÂN SÁCH TRUNG ƯƠNG</v>
          </cell>
          <cell r="K70">
            <v>1708018</v>
          </cell>
          <cell r="L70">
            <v>1619369</v>
          </cell>
          <cell r="M70">
            <v>689261.4</v>
          </cell>
          <cell r="N70">
            <v>767069</v>
          </cell>
          <cell r="O70">
            <v>805986.39399999985</v>
          </cell>
          <cell r="P70">
            <v>432250.3</v>
          </cell>
          <cell r="Q70">
            <v>373028</v>
          </cell>
          <cell r="R70">
            <v>46274</v>
          </cell>
          <cell r="S70">
            <v>69065</v>
          </cell>
          <cell r="T70">
            <v>126699</v>
          </cell>
          <cell r="U70">
            <v>366678.34900000005</v>
          </cell>
          <cell r="V70">
            <v>71674.951000000001</v>
          </cell>
          <cell r="W70">
            <v>1152115.3940000003</v>
          </cell>
          <cell r="X70">
            <v>30679</v>
          </cell>
        </row>
        <row r="71">
          <cell r="D71" t="str">
            <v xml:space="preserve">Đầu tư thực hiện Nghị quyết 37/NQ-TW </v>
          </cell>
          <cell r="K71">
            <v>414678</v>
          </cell>
          <cell r="L71">
            <v>394462</v>
          </cell>
          <cell r="M71">
            <v>251310.4</v>
          </cell>
          <cell r="N71">
            <v>205697</v>
          </cell>
          <cell r="O71">
            <v>202096.734</v>
          </cell>
          <cell r="P71">
            <v>70890.3</v>
          </cell>
          <cell r="Q71">
            <v>68890</v>
          </cell>
          <cell r="R71">
            <v>2000</v>
          </cell>
          <cell r="S71">
            <v>33969</v>
          </cell>
          <cell r="T71">
            <v>27225</v>
          </cell>
          <cell r="U71">
            <v>62779.388000000006</v>
          </cell>
          <cell r="V71">
            <v>8110.9120000000003</v>
          </cell>
          <cell r="W71">
            <v>269066.734</v>
          </cell>
          <cell r="X71">
            <v>0</v>
          </cell>
        </row>
        <row r="72">
          <cell r="D72" t="str">
            <v>Hỗ trợ ưu đãi đầu tư</v>
          </cell>
          <cell r="K72">
            <v>16914</v>
          </cell>
          <cell r="L72">
            <v>16914</v>
          </cell>
          <cell r="M72">
            <v>16327.4</v>
          </cell>
          <cell r="N72">
            <v>0</v>
          </cell>
          <cell r="O72">
            <v>0</v>
          </cell>
          <cell r="P72">
            <v>15500.3</v>
          </cell>
          <cell r="Q72">
            <v>14000</v>
          </cell>
          <cell r="R72">
            <v>0</v>
          </cell>
          <cell r="S72">
            <v>0</v>
          </cell>
          <cell r="T72">
            <v>0</v>
          </cell>
          <cell r="U72">
            <v>13227.834000000001</v>
          </cell>
          <cell r="V72">
            <v>2272.4659999999994</v>
          </cell>
          <cell r="W72">
            <v>15174</v>
          </cell>
          <cell r="X72">
            <v>0</v>
          </cell>
        </row>
        <row r="73">
          <cell r="D73" t="str">
            <v>Đầu tư cơ sở hạ tầng vùng thấp huyện Sìn Hồ</v>
          </cell>
          <cell r="E73" t="str">
            <v>Sìn Hồ</v>
          </cell>
          <cell r="F73">
            <v>2009</v>
          </cell>
          <cell r="G73">
            <v>2009</v>
          </cell>
          <cell r="K73">
            <v>16588</v>
          </cell>
          <cell r="L73">
            <v>16588</v>
          </cell>
          <cell r="M73">
            <v>16001.4</v>
          </cell>
          <cell r="N73">
            <v>0</v>
          </cell>
          <cell r="O73">
            <v>0</v>
          </cell>
          <cell r="P73">
            <v>15174</v>
          </cell>
          <cell r="Q73">
            <v>14000</v>
          </cell>
          <cell r="R73">
            <v>0</v>
          </cell>
          <cell r="S73">
            <v>0</v>
          </cell>
          <cell r="T73">
            <v>0</v>
          </cell>
          <cell r="U73">
            <v>12901.834000000001</v>
          </cell>
          <cell r="V73">
            <v>2272.1659999999993</v>
          </cell>
          <cell r="W73">
            <v>15174</v>
          </cell>
          <cell r="X73">
            <v>0</v>
          </cell>
          <cell r="AD73" t="str">
            <v>Giao chi tiết tại QĐ số 376/QĐ-UBND ngày 8/4/2009</v>
          </cell>
        </row>
        <row r="74">
          <cell r="C74" t="str">
            <v>ql.05</v>
          </cell>
          <cell r="D74" t="str">
            <v>Xây dựng nhà ở công nhân giai đoạn I : 17 nhà</v>
          </cell>
          <cell r="E74" t="str">
            <v>Sìn Hồ</v>
          </cell>
          <cell r="F74">
            <v>2009</v>
          </cell>
          <cell r="G74">
            <v>2009</v>
          </cell>
          <cell r="J74" t="str">
            <v>850 người</v>
          </cell>
          <cell r="K74">
            <v>9781</v>
          </cell>
          <cell r="L74">
            <v>9781</v>
          </cell>
          <cell r="M74">
            <v>9246</v>
          </cell>
          <cell r="O74">
            <v>0</v>
          </cell>
          <cell r="P74">
            <v>9674</v>
          </cell>
          <cell r="Q74">
            <v>8500</v>
          </cell>
          <cell r="U74">
            <v>8394.5300000000007</v>
          </cell>
          <cell r="V74">
            <v>1279.4699999999993</v>
          </cell>
          <cell r="W74">
            <v>9674</v>
          </cell>
          <cell r="Y74" t="str">
            <v>C</v>
          </cell>
          <cell r="Z74" t="str">
            <v>KCM</v>
          </cell>
          <cell r="AA74" t="str">
            <v>K</v>
          </cell>
          <cell r="AB74" t="str">
            <v>Công ty cổ phần Cao su Lai Châu</v>
          </cell>
          <cell r="AC74" t="str">
            <v>Công ty cổ phần Cao su Lai Châu</v>
          </cell>
        </row>
        <row r="75">
          <cell r="C75" t="str">
            <v>ql.06</v>
          </cell>
          <cell r="D75" t="str">
            <v>Xây dựng nhà ở công nhân giai đoạn II: 6 nhà</v>
          </cell>
          <cell r="E75" t="str">
            <v>Sìn Hồ</v>
          </cell>
          <cell r="K75">
            <v>4200</v>
          </cell>
          <cell r="L75">
            <v>4200</v>
          </cell>
          <cell r="M75">
            <v>4148.3999999999996</v>
          </cell>
          <cell r="O75">
            <v>0</v>
          </cell>
          <cell r="P75">
            <v>3000</v>
          </cell>
          <cell r="Q75">
            <v>3000</v>
          </cell>
          <cell r="U75">
            <v>3000</v>
          </cell>
          <cell r="V75">
            <v>0</v>
          </cell>
          <cell r="W75">
            <v>3000</v>
          </cell>
          <cell r="Y75" t="str">
            <v>C</v>
          </cell>
          <cell r="Z75" t="str">
            <v>KCM</v>
          </cell>
          <cell r="AA75" t="str">
            <v>K</v>
          </cell>
          <cell r="AB75" t="str">
            <v>Công ty cổ phần Cao su Lai Châu</v>
          </cell>
          <cell r="AC75" t="str">
            <v>Công ty cổ phần Cao su Lai Châu</v>
          </cell>
        </row>
        <row r="76">
          <cell r="C76" t="str">
            <v>no.06</v>
          </cell>
          <cell r="D76" t="str">
            <v>Công trình nước sinh hoạt Nậm Kinh</v>
          </cell>
          <cell r="E76" t="str">
            <v>Sìn Hồ</v>
          </cell>
          <cell r="F76">
            <v>2009</v>
          </cell>
          <cell r="G76">
            <v>2009</v>
          </cell>
          <cell r="J76" t="str">
            <v>550 người</v>
          </cell>
          <cell r="K76">
            <v>1161</v>
          </cell>
          <cell r="L76">
            <v>1161</v>
          </cell>
          <cell r="M76">
            <v>1161</v>
          </cell>
          <cell r="O76">
            <v>0</v>
          </cell>
          <cell r="P76">
            <v>1100</v>
          </cell>
          <cell r="Q76">
            <v>1100</v>
          </cell>
          <cell r="U76">
            <v>793.66200000000003</v>
          </cell>
          <cell r="V76">
            <v>306.33799999999997</v>
          </cell>
          <cell r="W76">
            <v>1100</v>
          </cell>
          <cell r="Y76" t="str">
            <v>C</v>
          </cell>
          <cell r="Z76" t="str">
            <v>KCM</v>
          </cell>
          <cell r="AA76" t="str">
            <v>NO</v>
          </cell>
          <cell r="AB76" t="str">
            <v>UBND Sìn Hồ</v>
          </cell>
          <cell r="AC76" t="str">
            <v>UBND Sìn Hồ</v>
          </cell>
        </row>
        <row r="77">
          <cell r="C77" t="str">
            <v>no.07</v>
          </cell>
          <cell r="D77" t="str">
            <v>Công trình nước sinh hoạt Cuổi Tở</v>
          </cell>
          <cell r="E77" t="str">
            <v>Sìn Hồ</v>
          </cell>
          <cell r="F77">
            <v>2009</v>
          </cell>
          <cell r="G77">
            <v>2009</v>
          </cell>
          <cell r="J77" t="str">
            <v>30 người</v>
          </cell>
          <cell r="K77">
            <v>446</v>
          </cell>
          <cell r="L77">
            <v>446</v>
          </cell>
          <cell r="M77">
            <v>446</v>
          </cell>
          <cell r="O77">
            <v>0</v>
          </cell>
          <cell r="P77">
            <v>400</v>
          </cell>
          <cell r="Q77">
            <v>400</v>
          </cell>
          <cell r="U77">
            <v>388.94799999999998</v>
          </cell>
          <cell r="V77">
            <v>11.052000000000021</v>
          </cell>
          <cell r="W77">
            <v>400</v>
          </cell>
          <cell r="Y77" t="str">
            <v>C</v>
          </cell>
          <cell r="Z77" t="str">
            <v>KCM</v>
          </cell>
          <cell r="AA77" t="str">
            <v>NO</v>
          </cell>
          <cell r="AB77" t="str">
            <v>UBND Sìn Hồ</v>
          </cell>
          <cell r="AC77" t="str">
            <v>UBND Sìn Hồ</v>
          </cell>
        </row>
        <row r="78">
          <cell r="C78" t="str">
            <v>gt.08</v>
          </cell>
          <cell r="D78" t="str">
            <v>Tuyến đường từ bản Phiêng Ớt đến nhà đội Pa Khôm</v>
          </cell>
          <cell r="E78" t="str">
            <v>Sìn Hồ</v>
          </cell>
          <cell r="F78">
            <v>2009</v>
          </cell>
          <cell r="G78">
            <v>2009</v>
          </cell>
          <cell r="K78">
            <v>500</v>
          </cell>
          <cell r="L78">
            <v>500</v>
          </cell>
          <cell r="M78">
            <v>500</v>
          </cell>
          <cell r="O78">
            <v>0</v>
          </cell>
          <cell r="P78">
            <v>500</v>
          </cell>
          <cell r="Q78">
            <v>500</v>
          </cell>
          <cell r="U78">
            <v>161.35300000000001</v>
          </cell>
          <cell r="V78">
            <v>338.64699999999999</v>
          </cell>
          <cell r="W78">
            <v>500</v>
          </cell>
          <cell r="Y78" t="str">
            <v>C</v>
          </cell>
          <cell r="Z78" t="str">
            <v>KCM</v>
          </cell>
          <cell r="AA78" t="str">
            <v>GT</v>
          </cell>
          <cell r="AB78" t="str">
            <v>UBND Sìn Hồ</v>
          </cell>
          <cell r="AC78" t="str">
            <v>UBND Sìn Hồ</v>
          </cell>
        </row>
        <row r="79">
          <cell r="C79" t="str">
            <v>gt.09</v>
          </cell>
          <cell r="D79" t="str">
            <v>Tuyến đường Hồng Quảng - Pa Khóa</v>
          </cell>
          <cell r="E79" t="str">
            <v>Sìn Hồ</v>
          </cell>
          <cell r="F79">
            <v>2009</v>
          </cell>
          <cell r="G79">
            <v>2009</v>
          </cell>
          <cell r="K79">
            <v>500</v>
          </cell>
          <cell r="L79">
            <v>500</v>
          </cell>
          <cell r="M79">
            <v>500</v>
          </cell>
          <cell r="O79">
            <v>0</v>
          </cell>
          <cell r="P79">
            <v>500</v>
          </cell>
          <cell r="Q79">
            <v>500</v>
          </cell>
          <cell r="U79">
            <v>163.34100000000001</v>
          </cell>
          <cell r="V79">
            <v>336.65899999999999</v>
          </cell>
          <cell r="W79">
            <v>500</v>
          </cell>
          <cell r="Y79" t="str">
            <v>C</v>
          </cell>
          <cell r="Z79" t="str">
            <v>KCM</v>
          </cell>
          <cell r="AA79" t="str">
            <v>GT</v>
          </cell>
          <cell r="AB79" t="str">
            <v>UBND Sìn Hồ</v>
          </cell>
          <cell r="AC79" t="str">
            <v>UBND Sìn Hồ</v>
          </cell>
        </row>
        <row r="80">
          <cell r="D80" t="str">
            <v>Hỗ trợ ưu đãi doanh nghiệp</v>
          </cell>
          <cell r="K80">
            <v>326</v>
          </cell>
          <cell r="L80">
            <v>326</v>
          </cell>
          <cell r="M80">
            <v>326</v>
          </cell>
          <cell r="N80">
            <v>0</v>
          </cell>
          <cell r="O80">
            <v>0</v>
          </cell>
          <cell r="P80">
            <v>326.3</v>
          </cell>
          <cell r="Q80">
            <v>0</v>
          </cell>
          <cell r="R80">
            <v>0</v>
          </cell>
          <cell r="S80">
            <v>0</v>
          </cell>
          <cell r="T80">
            <v>0</v>
          </cell>
          <cell r="U80">
            <v>326</v>
          </cell>
          <cell r="V80">
            <v>0.30000000000001137</v>
          </cell>
          <cell r="W80">
            <v>0</v>
          </cell>
          <cell r="X80">
            <v>0</v>
          </cell>
        </row>
        <row r="81">
          <cell r="C81" t="str">
            <v>gt.10</v>
          </cell>
          <cell r="D81" t="str">
            <v>Đường vào cơ sở đào tạo lái xe Lai Châu</v>
          </cell>
          <cell r="E81" t="str">
            <v>T.x Lai Châu</v>
          </cell>
          <cell r="F81">
            <v>2009</v>
          </cell>
          <cell r="G81">
            <v>2009</v>
          </cell>
          <cell r="K81">
            <v>140</v>
          </cell>
          <cell r="L81">
            <v>140</v>
          </cell>
          <cell r="M81">
            <v>140</v>
          </cell>
          <cell r="P81">
            <v>140</v>
          </cell>
          <cell r="U81">
            <v>140</v>
          </cell>
          <cell r="V81">
            <v>0</v>
          </cell>
          <cell r="Y81" t="str">
            <v>C</v>
          </cell>
          <cell r="Z81" t="str">
            <v>HT</v>
          </cell>
          <cell r="AA81" t="str">
            <v>GT</v>
          </cell>
          <cell r="AB81" t="str">
            <v>Công ty cổ phần vận tải Lào Cai</v>
          </cell>
          <cell r="AC81" t="str">
            <v>Công ty cổ phần vận tải Lào Cai</v>
          </cell>
        </row>
        <row r="82">
          <cell r="C82" t="str">
            <v>db.01</v>
          </cell>
          <cell r="D82" t="str">
            <v>Bồi thường hỗ trợ tái định cư dự án xây dựng trường đào tạo lái xe Lai Châu</v>
          </cell>
          <cell r="E82" t="str">
            <v>T.x Lai Châu</v>
          </cell>
          <cell r="F82">
            <v>2009</v>
          </cell>
          <cell r="G82">
            <v>2009</v>
          </cell>
          <cell r="K82">
            <v>186</v>
          </cell>
          <cell r="L82">
            <v>186</v>
          </cell>
          <cell r="M82">
            <v>186</v>
          </cell>
          <cell r="P82">
            <v>186.3</v>
          </cell>
          <cell r="U82">
            <v>186</v>
          </cell>
          <cell r="V82">
            <v>0.30000000000001137</v>
          </cell>
          <cell r="Y82" t="str">
            <v>C</v>
          </cell>
          <cell r="Z82" t="str">
            <v>HT</v>
          </cell>
          <cell r="AA82" t="str">
            <v>GT</v>
          </cell>
          <cell r="AB82" t="str">
            <v>Công ty cổ phần vận tải Lào Cai</v>
          </cell>
          <cell r="AC82" t="str">
            <v>Công ty cổ phần vận tải Lào Cai</v>
          </cell>
        </row>
        <row r="83">
          <cell r="D83" t="str">
            <v>Cân đối ngân sách huyện hỗ trợ xây dựng nhà văn hóa thôn, bản</v>
          </cell>
          <cell r="K83">
            <v>0</v>
          </cell>
          <cell r="L83">
            <v>0</v>
          </cell>
          <cell r="M83">
            <v>0</v>
          </cell>
          <cell r="N83">
            <v>0</v>
          </cell>
          <cell r="O83">
            <v>0</v>
          </cell>
          <cell r="P83">
            <v>2000</v>
          </cell>
          <cell r="Q83">
            <v>0</v>
          </cell>
          <cell r="R83">
            <v>2000</v>
          </cell>
          <cell r="S83">
            <v>0</v>
          </cell>
          <cell r="T83">
            <v>0</v>
          </cell>
          <cell r="U83">
            <v>100</v>
          </cell>
          <cell r="V83">
            <v>1900</v>
          </cell>
          <cell r="W83">
            <v>0</v>
          </cell>
          <cell r="X83">
            <v>0</v>
          </cell>
          <cell r="AD83" t="str">
            <v>Tỉnh hỗ trợ 50 triệu đồng/nhà.</v>
          </cell>
        </row>
        <row r="84">
          <cell r="C84" t="str">
            <v>vh.01</v>
          </cell>
          <cell r="D84" t="str">
            <v>Hỗ trợ ngân sách huyện Mường Tè</v>
          </cell>
          <cell r="E84" t="str">
            <v>Mường Tè</v>
          </cell>
          <cell r="P84">
            <v>350</v>
          </cell>
          <cell r="R84">
            <v>350</v>
          </cell>
          <cell r="V84">
            <v>350</v>
          </cell>
          <cell r="AA84" t="str">
            <v>VH</v>
          </cell>
          <cell r="AB84" t="str">
            <v>UBND Mường Tè</v>
          </cell>
          <cell r="AC84" t="str">
            <v>UBND Mường Tè</v>
          </cell>
        </row>
        <row r="85">
          <cell r="C85" t="str">
            <v>vh.02</v>
          </cell>
          <cell r="D85" t="str">
            <v>Hỗ trợ ngân sách huyện Sìn Hồ</v>
          </cell>
          <cell r="E85" t="str">
            <v>Sìn Hồ</v>
          </cell>
          <cell r="P85">
            <v>450</v>
          </cell>
          <cell r="R85">
            <v>450</v>
          </cell>
          <cell r="V85">
            <v>450</v>
          </cell>
          <cell r="AA85" t="str">
            <v>VH</v>
          </cell>
          <cell r="AB85" t="str">
            <v>UBND Sìn Hồ</v>
          </cell>
          <cell r="AC85" t="str">
            <v>UBND Sìn Hồ</v>
          </cell>
        </row>
        <row r="86">
          <cell r="C86" t="str">
            <v>vh.03</v>
          </cell>
          <cell r="D86" t="str">
            <v>Hỗ trợ ngân sách huyện Phong Thổ</v>
          </cell>
          <cell r="E86" t="str">
            <v>Phong Thổ</v>
          </cell>
          <cell r="P86">
            <v>350</v>
          </cell>
          <cell r="R86">
            <v>350</v>
          </cell>
          <cell r="V86">
            <v>350</v>
          </cell>
          <cell r="AA86" t="str">
            <v>VH</v>
          </cell>
          <cell r="AB86" t="str">
            <v xml:space="preserve">UBND Phong Thổ </v>
          </cell>
          <cell r="AC86" t="str">
            <v xml:space="preserve">UBND Phong Thổ </v>
          </cell>
        </row>
        <row r="87">
          <cell r="C87" t="str">
            <v>vh.04</v>
          </cell>
          <cell r="D87" t="str">
            <v>Hỗ trợ ngân sách huyện Tam Đường</v>
          </cell>
          <cell r="E87" t="str">
            <v>Tam Đường</v>
          </cell>
          <cell r="P87">
            <v>250</v>
          </cell>
          <cell r="R87">
            <v>250</v>
          </cell>
          <cell r="U87">
            <v>100</v>
          </cell>
          <cell r="V87">
            <v>150</v>
          </cell>
          <cell r="AA87" t="str">
            <v>VH</v>
          </cell>
          <cell r="AB87" t="str">
            <v>UBND Tam Đường</v>
          </cell>
          <cell r="AC87" t="str">
            <v>UBND Tam Đường</v>
          </cell>
        </row>
        <row r="88">
          <cell r="C88" t="str">
            <v>vh.05</v>
          </cell>
          <cell r="D88" t="str">
            <v>Hỗ trợ ngân sách huyện Than Uyên</v>
          </cell>
          <cell r="E88" t="str">
            <v>Than Uyên</v>
          </cell>
          <cell r="P88">
            <v>250</v>
          </cell>
          <cell r="R88">
            <v>250</v>
          </cell>
          <cell r="V88">
            <v>250</v>
          </cell>
          <cell r="AA88" t="str">
            <v>VH</v>
          </cell>
          <cell r="AB88" t="str">
            <v>UBND Than Uyên</v>
          </cell>
          <cell r="AC88" t="str">
            <v>UBND Than Uyên</v>
          </cell>
        </row>
        <row r="89">
          <cell r="C89" t="str">
            <v>vh.06</v>
          </cell>
          <cell r="D89" t="str">
            <v>Hỗ trợ ngân sách thị xã Lai Châu</v>
          </cell>
          <cell r="E89" t="str">
            <v>T.x Lai Châu</v>
          </cell>
          <cell r="P89">
            <v>100</v>
          </cell>
          <cell r="R89">
            <v>100</v>
          </cell>
          <cell r="V89">
            <v>100</v>
          </cell>
          <cell r="AA89" t="str">
            <v>VH</v>
          </cell>
          <cell r="AB89" t="str">
            <v>UBND T.x Lai Châu</v>
          </cell>
          <cell r="AC89" t="str">
            <v>UBND T.x Lai Châu</v>
          </cell>
        </row>
        <row r="90">
          <cell r="C90" t="str">
            <v>vh.07</v>
          </cell>
          <cell r="D90" t="str">
            <v>Hỗ trợ ngân sách huyện Tân Uyên</v>
          </cell>
          <cell r="E90" t="str">
            <v>Tân Uyên</v>
          </cell>
          <cell r="P90">
            <v>250</v>
          </cell>
          <cell r="R90">
            <v>250</v>
          </cell>
          <cell r="V90">
            <v>250</v>
          </cell>
          <cell r="AA90" t="str">
            <v>VH</v>
          </cell>
          <cell r="AB90" t="str">
            <v>UBND Tân Uyên</v>
          </cell>
          <cell r="AC90" t="str">
            <v>UBND Tân Uyên</v>
          </cell>
        </row>
        <row r="91">
          <cell r="C91" t="str">
            <v>an.02</v>
          </cell>
          <cell r="D91" t="str">
            <v>Hỗ trợ xây dựng Bãi đỗ máy bay Bộ chỉ huy quân sự tỉnh</v>
          </cell>
          <cell r="K91">
            <v>825</v>
          </cell>
          <cell r="O91">
            <v>325</v>
          </cell>
          <cell r="P91">
            <v>500</v>
          </cell>
          <cell r="Q91">
            <v>500</v>
          </cell>
          <cell r="U91">
            <v>456.822</v>
          </cell>
          <cell r="V91">
            <v>43.177999999999997</v>
          </cell>
          <cell r="W91">
            <v>825</v>
          </cell>
          <cell r="Y91" t="str">
            <v>C</v>
          </cell>
          <cell r="Z91" t="str">
            <v>HT</v>
          </cell>
          <cell r="AA91" t="str">
            <v>AN</v>
          </cell>
          <cell r="AB91" t="str">
            <v>Bộ Chỉ huy quân sự tỉnh</v>
          </cell>
          <cell r="AC91" t="str">
            <v>Bộ Chỉ huy quân sự tỉnh</v>
          </cell>
        </row>
        <row r="92">
          <cell r="D92" t="str">
            <v>Thực hiện dự án</v>
          </cell>
          <cell r="K92">
            <v>396939</v>
          </cell>
          <cell r="L92">
            <v>377548</v>
          </cell>
          <cell r="M92">
            <v>234983</v>
          </cell>
          <cell r="N92">
            <v>205697</v>
          </cell>
          <cell r="O92">
            <v>201771.734</v>
          </cell>
          <cell r="P92">
            <v>52890</v>
          </cell>
          <cell r="Q92">
            <v>54390</v>
          </cell>
          <cell r="R92">
            <v>0</v>
          </cell>
          <cell r="S92">
            <v>33969</v>
          </cell>
          <cell r="T92">
            <v>27225</v>
          </cell>
          <cell r="U92">
            <v>48994.732000000004</v>
          </cell>
          <cell r="V92">
            <v>3895.2680000000005</v>
          </cell>
          <cell r="W92">
            <v>253067.734</v>
          </cell>
          <cell r="X92">
            <v>0</v>
          </cell>
        </row>
        <row r="93">
          <cell r="D93" t="str">
            <v>Các dự án hoàn thành</v>
          </cell>
          <cell r="K93">
            <v>238111</v>
          </cell>
          <cell r="L93">
            <v>218720</v>
          </cell>
          <cell r="M93">
            <v>184387</v>
          </cell>
          <cell r="N93">
            <v>181697</v>
          </cell>
          <cell r="O93">
            <v>155601.734</v>
          </cell>
          <cell r="P93">
            <v>23842</v>
          </cell>
          <cell r="Q93">
            <v>25342</v>
          </cell>
          <cell r="R93">
            <v>0</v>
          </cell>
          <cell r="S93">
            <v>25949</v>
          </cell>
          <cell r="T93">
            <v>16941</v>
          </cell>
          <cell r="U93">
            <v>20052.291999999998</v>
          </cell>
          <cell r="V93">
            <v>3789.7080000000005</v>
          </cell>
          <cell r="W93">
            <v>177849.734</v>
          </cell>
          <cell r="X93">
            <v>0</v>
          </cell>
        </row>
        <row r="94">
          <cell r="C94" t="str">
            <v>gt.11</v>
          </cell>
          <cell r="D94" t="str">
            <v>Đường phìn Hồ  - Phong Thổ</v>
          </cell>
          <cell r="E94" t="str">
            <v>Sìn Hồ</v>
          </cell>
          <cell r="F94">
            <v>1997</v>
          </cell>
          <cell r="G94">
            <v>2005</v>
          </cell>
          <cell r="H94" t="str">
            <v>3/1998</v>
          </cell>
          <cell r="I94" t="str">
            <v>7/2007</v>
          </cell>
          <cell r="J94" t="str">
            <v>60km</v>
          </cell>
          <cell r="K94">
            <v>87000</v>
          </cell>
          <cell r="L94">
            <v>72957</v>
          </cell>
          <cell r="M94">
            <v>72957</v>
          </cell>
          <cell r="N94">
            <v>72485</v>
          </cell>
          <cell r="O94">
            <v>72691</v>
          </cell>
          <cell r="P94">
            <v>266</v>
          </cell>
          <cell r="Q94">
            <v>266</v>
          </cell>
          <cell r="U94">
            <v>266</v>
          </cell>
          <cell r="V94">
            <v>0</v>
          </cell>
          <cell r="W94">
            <v>72957</v>
          </cell>
          <cell r="Y94" t="str">
            <v>B</v>
          </cell>
          <cell r="Z94" t="str">
            <v>QT</v>
          </cell>
          <cell r="AA94" t="str">
            <v>GT</v>
          </cell>
          <cell r="AB94" t="str">
            <v>Ban QLDA Sìn Hồ</v>
          </cell>
          <cell r="AC94" t="str">
            <v>UBND Sìn Hồ</v>
          </cell>
        </row>
        <row r="95">
          <cell r="C95" t="str">
            <v>gt.12</v>
          </cell>
          <cell r="D95" t="str">
            <v>Đường Tà Ghềnh - Nậm Pậy</v>
          </cell>
          <cell r="E95" t="str">
            <v>Sìn Hồ</v>
          </cell>
          <cell r="F95">
            <v>2003</v>
          </cell>
          <cell r="G95">
            <v>2008</v>
          </cell>
          <cell r="H95" t="str">
            <v>2003</v>
          </cell>
          <cell r="I95" t="str">
            <v>2007</v>
          </cell>
          <cell r="J95" t="str">
            <v>10 km</v>
          </cell>
          <cell r="K95">
            <v>22555</v>
          </cell>
          <cell r="L95">
            <v>19300</v>
          </cell>
          <cell r="M95">
            <v>18364</v>
          </cell>
          <cell r="N95">
            <v>18364</v>
          </cell>
          <cell r="O95">
            <v>11974</v>
          </cell>
          <cell r="P95">
            <v>2000</v>
          </cell>
          <cell r="Q95">
            <v>2000</v>
          </cell>
          <cell r="U95">
            <v>2000</v>
          </cell>
          <cell r="V95">
            <v>0</v>
          </cell>
          <cell r="W95">
            <v>13974</v>
          </cell>
          <cell r="Y95" t="str">
            <v>C</v>
          </cell>
          <cell r="Z95" t="str">
            <v>HT</v>
          </cell>
          <cell r="AA95" t="str">
            <v>GT</v>
          </cell>
          <cell r="AB95" t="str">
            <v>Ban QLDA Sìn Hồ</v>
          </cell>
          <cell r="AC95" t="str">
            <v>UBND Sìn Hồ</v>
          </cell>
          <cell r="AD95" t="str">
            <v>JIC</v>
          </cell>
        </row>
        <row r="96">
          <cell r="C96" t="str">
            <v>gt.13</v>
          </cell>
          <cell r="D96" t="str">
            <v>Đường Nậm Tàng - Nà Cang</v>
          </cell>
          <cell r="E96" t="str">
            <v>Tam Đường</v>
          </cell>
          <cell r="F96">
            <v>2004</v>
          </cell>
          <cell r="G96">
            <v>2005</v>
          </cell>
          <cell r="H96" t="str">
            <v>4/2005</v>
          </cell>
          <cell r="I96" t="str">
            <v>2006</v>
          </cell>
          <cell r="J96" t="str">
            <v>5,8km</v>
          </cell>
          <cell r="K96">
            <v>7792</v>
          </cell>
          <cell r="L96">
            <v>7689</v>
          </cell>
          <cell r="M96">
            <v>7628</v>
          </cell>
          <cell r="N96">
            <v>6647</v>
          </cell>
          <cell r="O96">
            <v>6767</v>
          </cell>
          <cell r="P96">
            <v>630</v>
          </cell>
          <cell r="Q96">
            <v>800</v>
          </cell>
          <cell r="T96">
            <v>587</v>
          </cell>
          <cell r="U96">
            <v>629.88699999999994</v>
          </cell>
          <cell r="V96">
            <v>0.11300000000005639</v>
          </cell>
          <cell r="W96">
            <v>7567</v>
          </cell>
          <cell r="Y96" t="str">
            <v>C</v>
          </cell>
          <cell r="Z96" t="str">
            <v>HT</v>
          </cell>
          <cell r="AA96" t="str">
            <v>GT</v>
          </cell>
          <cell r="AB96" t="str">
            <v>Ban QLDA Tam Đường</v>
          </cell>
          <cell r="AC96" t="str">
            <v>UBND Tam Đường</v>
          </cell>
        </row>
        <row r="97">
          <cell r="C97" t="str">
            <v>ql.07</v>
          </cell>
          <cell r="D97" t="str">
            <v>Trung tâm tư vấn dân số, gia đình và trẻ em tỉnh</v>
          </cell>
          <cell r="E97" t="str">
            <v>T.x Lai Châu</v>
          </cell>
          <cell r="F97">
            <v>2007</v>
          </cell>
          <cell r="G97">
            <v>2008</v>
          </cell>
          <cell r="J97" t="str">
            <v>627m2 sàn</v>
          </cell>
          <cell r="K97">
            <v>3796</v>
          </cell>
          <cell r="L97">
            <v>3796</v>
          </cell>
          <cell r="M97">
            <v>3796</v>
          </cell>
          <cell r="O97">
            <v>2214</v>
          </cell>
          <cell r="P97">
            <v>1000</v>
          </cell>
          <cell r="Q97">
            <v>1000</v>
          </cell>
          <cell r="S97">
            <v>1000</v>
          </cell>
          <cell r="T97">
            <v>1000</v>
          </cell>
          <cell r="U97">
            <v>1000</v>
          </cell>
          <cell r="V97">
            <v>0</v>
          </cell>
          <cell r="W97">
            <v>3214</v>
          </cell>
          <cell r="Y97" t="str">
            <v>C</v>
          </cell>
          <cell r="Z97" t="str">
            <v>HT</v>
          </cell>
          <cell r="AA97" t="str">
            <v>QL</v>
          </cell>
          <cell r="AB97" t="str">
            <v>Chi cục Dân số KHHGĐ</v>
          </cell>
          <cell r="AC97" t="str">
            <v>Chi cục Dân số KHHGĐ</v>
          </cell>
        </row>
        <row r="98">
          <cell r="C98" t="str">
            <v>ql.08</v>
          </cell>
          <cell r="D98" t="str">
            <v>Trung tâm truyền thông tư vấn và CSDL dân cư thị xã Lai Châu</v>
          </cell>
          <cell r="E98" t="str">
            <v>T.x Lai Châu</v>
          </cell>
          <cell r="F98">
            <v>2007</v>
          </cell>
          <cell r="G98">
            <v>2008</v>
          </cell>
          <cell r="J98" t="str">
            <v>194m2</v>
          </cell>
          <cell r="K98">
            <v>1028</v>
          </cell>
          <cell r="L98">
            <v>1028</v>
          </cell>
          <cell r="M98">
            <v>940</v>
          </cell>
          <cell r="O98">
            <v>611</v>
          </cell>
          <cell r="P98">
            <v>200</v>
          </cell>
          <cell r="Q98">
            <v>200</v>
          </cell>
          <cell r="T98">
            <v>200</v>
          </cell>
          <cell r="U98">
            <v>200</v>
          </cell>
          <cell r="V98">
            <v>0</v>
          </cell>
          <cell r="W98">
            <v>811</v>
          </cell>
          <cell r="Y98" t="str">
            <v>C</v>
          </cell>
          <cell r="Z98" t="str">
            <v>HT</v>
          </cell>
          <cell r="AA98" t="str">
            <v>QL</v>
          </cell>
          <cell r="AB98" t="str">
            <v>Chi cục Dân số KHHGĐ</v>
          </cell>
          <cell r="AC98" t="str">
            <v>Chi cục Dân số KHHGĐ</v>
          </cell>
        </row>
        <row r="99">
          <cell r="C99" t="str">
            <v>ql.09</v>
          </cell>
          <cell r="D99" t="str">
            <v>Trụ sở Chi cục bảo vệ thực vật tỉnh</v>
          </cell>
          <cell r="E99" t="str">
            <v>T.x Lai Châu</v>
          </cell>
          <cell r="F99">
            <v>2008</v>
          </cell>
          <cell r="G99">
            <v>2008</v>
          </cell>
          <cell r="H99">
            <v>2008</v>
          </cell>
          <cell r="J99" t="str">
            <v>267m2</v>
          </cell>
          <cell r="K99">
            <v>2040</v>
          </cell>
          <cell r="L99">
            <v>2040</v>
          </cell>
          <cell r="M99">
            <v>1943</v>
          </cell>
          <cell r="N99">
            <v>1654</v>
          </cell>
          <cell r="O99">
            <v>550</v>
          </cell>
          <cell r="P99">
            <v>700</v>
          </cell>
          <cell r="Q99">
            <v>700</v>
          </cell>
          <cell r="S99">
            <v>500</v>
          </cell>
          <cell r="T99">
            <v>500</v>
          </cell>
          <cell r="U99">
            <v>700</v>
          </cell>
          <cell r="V99">
            <v>0</v>
          </cell>
          <cell r="W99">
            <v>1250</v>
          </cell>
          <cell r="Y99" t="str">
            <v>C</v>
          </cell>
          <cell r="Z99" t="str">
            <v>QT</v>
          </cell>
          <cell r="AA99" t="str">
            <v>QL</v>
          </cell>
          <cell r="AB99" t="str">
            <v>Chi cục bảo vệ thực vật tỉnh</v>
          </cell>
          <cell r="AC99" t="str">
            <v>Sở Nông nghiệp &amp; PTNT</v>
          </cell>
        </row>
        <row r="100">
          <cell r="C100" t="str">
            <v>ql.10</v>
          </cell>
          <cell r="D100" t="str">
            <v xml:space="preserve">Trạm thú y huyện Tam Đường </v>
          </cell>
          <cell r="E100" t="str">
            <v>Tam Đường</v>
          </cell>
          <cell r="F100">
            <v>2008</v>
          </cell>
          <cell r="G100">
            <v>2008</v>
          </cell>
          <cell r="J100" t="str">
            <v>180m2</v>
          </cell>
          <cell r="K100">
            <v>1212</v>
          </cell>
          <cell r="L100">
            <v>1212</v>
          </cell>
          <cell r="M100">
            <v>1212</v>
          </cell>
          <cell r="N100">
            <v>1212</v>
          </cell>
          <cell r="O100">
            <v>772</v>
          </cell>
          <cell r="P100">
            <v>400</v>
          </cell>
          <cell r="Q100">
            <v>400</v>
          </cell>
          <cell r="S100">
            <v>400</v>
          </cell>
          <cell r="T100">
            <v>400</v>
          </cell>
          <cell r="U100">
            <v>400</v>
          </cell>
          <cell r="V100">
            <v>0</v>
          </cell>
          <cell r="W100">
            <v>1172</v>
          </cell>
          <cell r="Y100" t="str">
            <v>C</v>
          </cell>
          <cell r="Z100" t="str">
            <v>HT</v>
          </cell>
          <cell r="AA100" t="str">
            <v>NN</v>
          </cell>
          <cell r="AB100" t="str">
            <v>Chi cục thú y tỉnh</v>
          </cell>
          <cell r="AC100" t="str">
            <v>Sở Nông nghiệp &amp; PTNT</v>
          </cell>
        </row>
        <row r="101">
          <cell r="C101" t="str">
            <v>ql.11</v>
          </cell>
          <cell r="D101" t="str">
            <v xml:space="preserve">Trạm bảo vệ thực vật Tam Đường </v>
          </cell>
          <cell r="E101" t="str">
            <v>Tam Đường</v>
          </cell>
          <cell r="F101">
            <v>2008</v>
          </cell>
          <cell r="G101">
            <v>2008</v>
          </cell>
          <cell r="J101" t="str">
            <v>157m2</v>
          </cell>
          <cell r="K101">
            <v>1300</v>
          </cell>
          <cell r="L101">
            <v>1300</v>
          </cell>
          <cell r="M101">
            <v>1261</v>
          </cell>
          <cell r="N101">
            <v>1042</v>
          </cell>
          <cell r="O101">
            <v>882</v>
          </cell>
          <cell r="P101">
            <v>400</v>
          </cell>
          <cell r="Q101">
            <v>400</v>
          </cell>
          <cell r="U101">
            <v>379</v>
          </cell>
          <cell r="V101">
            <v>21</v>
          </cell>
          <cell r="W101">
            <v>1282</v>
          </cell>
          <cell r="Y101" t="str">
            <v>C</v>
          </cell>
          <cell r="Z101" t="str">
            <v>QT</v>
          </cell>
          <cell r="AA101" t="str">
            <v>NN</v>
          </cell>
          <cell r="AB101" t="str">
            <v>Chi cục bảo vệ thực vật tỉnh</v>
          </cell>
          <cell r="AC101" t="str">
            <v>Sở Nông nghiệp &amp; PTNT</v>
          </cell>
        </row>
        <row r="102">
          <cell r="C102" t="str">
            <v>vh.08</v>
          </cell>
          <cell r="D102" t="str">
            <v>Nâng cấp, cải tạo sân vận động thị xã Lai Châu</v>
          </cell>
          <cell r="E102" t="str">
            <v>T.x Lai Châu</v>
          </cell>
          <cell r="F102">
            <v>2008</v>
          </cell>
          <cell r="G102">
            <v>2009</v>
          </cell>
          <cell r="K102">
            <v>23528</v>
          </cell>
          <cell r="L102">
            <v>23528</v>
          </cell>
          <cell r="M102">
            <v>23528</v>
          </cell>
          <cell r="N102">
            <v>15000</v>
          </cell>
          <cell r="O102">
            <v>14983.571</v>
          </cell>
          <cell r="P102">
            <v>1500</v>
          </cell>
          <cell r="Q102">
            <v>1500</v>
          </cell>
          <cell r="S102">
            <v>9900</v>
          </cell>
          <cell r="T102">
            <v>67</v>
          </cell>
          <cell r="U102">
            <v>1500</v>
          </cell>
          <cell r="V102">
            <v>0</v>
          </cell>
          <cell r="W102">
            <v>16483.571</v>
          </cell>
          <cell r="Y102" t="str">
            <v>C</v>
          </cell>
          <cell r="Z102" t="str">
            <v>HT</v>
          </cell>
          <cell r="AA102" t="str">
            <v>VH</v>
          </cell>
          <cell r="AB102" t="str">
            <v>Ban QLDA CTXD tỉnh</v>
          </cell>
          <cell r="AC102" t="str">
            <v>Ban QLDA CTXD tỉnh</v>
          </cell>
        </row>
        <row r="103">
          <cell r="C103" t="str">
            <v>ht.08</v>
          </cell>
          <cell r="D103" t="str">
            <v>San gạt mặt bằng và hạ tầng kỹ thuật khu dân cư số 6 giai đoạn I</v>
          </cell>
          <cell r="E103" t="str">
            <v>T.x Lai Châu</v>
          </cell>
          <cell r="F103">
            <v>2008</v>
          </cell>
          <cell r="G103">
            <v>2009</v>
          </cell>
          <cell r="J103" t="str">
            <v>221.000m2</v>
          </cell>
          <cell r="K103">
            <v>34200</v>
          </cell>
          <cell r="L103">
            <v>34200</v>
          </cell>
          <cell r="N103">
            <v>25000</v>
          </cell>
          <cell r="O103">
            <v>16699</v>
          </cell>
          <cell r="P103">
            <v>6200</v>
          </cell>
          <cell r="Q103">
            <v>6200</v>
          </cell>
          <cell r="S103">
            <v>5665</v>
          </cell>
          <cell r="T103">
            <v>5665</v>
          </cell>
          <cell r="U103">
            <v>6200</v>
          </cell>
          <cell r="V103">
            <v>0</v>
          </cell>
          <cell r="W103">
            <v>22899</v>
          </cell>
          <cell r="Y103" t="str">
            <v>C</v>
          </cell>
          <cell r="Z103" t="str">
            <v>HT</v>
          </cell>
          <cell r="AA103" t="str">
            <v>HT</v>
          </cell>
          <cell r="AB103" t="str">
            <v>UBND T.x Lai Châu</v>
          </cell>
          <cell r="AC103" t="str">
            <v>UBND T.x Lai Châu</v>
          </cell>
          <cell r="AD103" t="str">
            <v>Giãn phần bê tông ápphan mặt đường</v>
          </cell>
        </row>
        <row r="104">
          <cell r="C104" t="str">
            <v>no.08</v>
          </cell>
          <cell r="D104" t="str">
            <v>Hệ thống thoát nước khu dân cư số 2</v>
          </cell>
          <cell r="E104" t="str">
            <v>T.x Lai Châu</v>
          </cell>
          <cell r="F104">
            <v>2008</v>
          </cell>
          <cell r="G104">
            <v>2008</v>
          </cell>
          <cell r="K104">
            <v>16800</v>
          </cell>
          <cell r="L104">
            <v>16800</v>
          </cell>
          <cell r="M104">
            <v>16800</v>
          </cell>
          <cell r="N104">
            <v>13000</v>
          </cell>
          <cell r="O104">
            <v>3391.7650000000003</v>
          </cell>
          <cell r="P104">
            <v>3600</v>
          </cell>
          <cell r="Q104">
            <v>3600</v>
          </cell>
          <cell r="S104">
            <v>3897</v>
          </cell>
          <cell r="T104">
            <v>3715</v>
          </cell>
          <cell r="U104">
            <v>315</v>
          </cell>
          <cell r="V104">
            <v>3285</v>
          </cell>
          <cell r="W104">
            <v>6991.7650000000003</v>
          </cell>
          <cell r="Y104" t="str">
            <v>C</v>
          </cell>
          <cell r="Z104" t="str">
            <v>CT</v>
          </cell>
          <cell r="AA104" t="str">
            <v>HT</v>
          </cell>
          <cell r="AB104" t="str">
            <v>Ban QLDA CTXD tỉnh</v>
          </cell>
          <cell r="AC104" t="str">
            <v>Ban QLDA CTXD tỉnh</v>
          </cell>
        </row>
        <row r="105">
          <cell r="C105" t="str">
            <v>no.09</v>
          </cell>
          <cell r="D105" t="str">
            <v>Hệ thống thoát nước khu dân cư số 4</v>
          </cell>
          <cell r="E105" t="str">
            <v>T.x Lai Châu</v>
          </cell>
          <cell r="F105">
            <v>2008</v>
          </cell>
          <cell r="G105">
            <v>2008</v>
          </cell>
          <cell r="K105">
            <v>6350</v>
          </cell>
          <cell r="L105">
            <v>6350</v>
          </cell>
          <cell r="M105">
            <v>6287</v>
          </cell>
          <cell r="N105">
            <v>6800</v>
          </cell>
          <cell r="O105">
            <v>3000</v>
          </cell>
          <cell r="P105">
            <v>1500</v>
          </cell>
          <cell r="Q105">
            <v>1500</v>
          </cell>
          <cell r="S105">
            <v>2000</v>
          </cell>
          <cell r="T105">
            <v>1500</v>
          </cell>
          <cell r="U105">
            <v>1500</v>
          </cell>
          <cell r="V105">
            <v>0</v>
          </cell>
          <cell r="W105">
            <v>4500</v>
          </cell>
          <cell r="Y105" t="str">
            <v>C</v>
          </cell>
          <cell r="Z105" t="str">
            <v>CT</v>
          </cell>
          <cell r="AA105" t="str">
            <v>HT</v>
          </cell>
          <cell r="AB105" t="str">
            <v>Ban QLDA CTXD tỉnh</v>
          </cell>
          <cell r="AC105" t="str">
            <v>Ban QLDA CTXD tỉnh</v>
          </cell>
        </row>
        <row r="106">
          <cell r="C106" t="str">
            <v>tm.01</v>
          </cell>
          <cell r="D106" t="str">
            <v>Cơ sở hạ tầng chợ trung tâm thị trấn Mường Tè</v>
          </cell>
          <cell r="E106" t="str">
            <v>Mường Tè</v>
          </cell>
          <cell r="F106">
            <v>2007</v>
          </cell>
          <cell r="G106">
            <v>2007</v>
          </cell>
          <cell r="H106" t="str">
            <v>2007</v>
          </cell>
          <cell r="I106" t="str">
            <v>2007</v>
          </cell>
          <cell r="J106" t="str">
            <v>5660m2</v>
          </cell>
          <cell r="K106">
            <v>3410</v>
          </cell>
          <cell r="L106">
            <v>3410</v>
          </cell>
          <cell r="M106">
            <v>3410</v>
          </cell>
          <cell r="N106">
            <v>2960</v>
          </cell>
          <cell r="O106">
            <v>2671.297</v>
          </cell>
          <cell r="P106">
            <v>600</v>
          </cell>
          <cell r="Q106">
            <v>600</v>
          </cell>
          <cell r="U106">
            <v>532.64499999999998</v>
          </cell>
          <cell r="V106">
            <v>67.355000000000018</v>
          </cell>
          <cell r="W106">
            <v>3271.297</v>
          </cell>
          <cell r="Y106" t="str">
            <v>C</v>
          </cell>
          <cell r="Z106" t="str">
            <v>HT</v>
          </cell>
          <cell r="AA106" t="str">
            <v>TM</v>
          </cell>
          <cell r="AB106" t="str">
            <v>UBND Mường Tè</v>
          </cell>
          <cell r="AC106" t="str">
            <v>UBND Mường Tè</v>
          </cell>
        </row>
        <row r="107">
          <cell r="C107" t="str">
            <v>ql.12</v>
          </cell>
          <cell r="D107" t="str">
            <v>Trung tâm giống thủy sản Bình Lư</v>
          </cell>
          <cell r="E107" t="str">
            <v>Tam Đường</v>
          </cell>
          <cell r="F107">
            <v>2006</v>
          </cell>
          <cell r="G107">
            <v>2007</v>
          </cell>
          <cell r="H107">
            <v>2006</v>
          </cell>
          <cell r="I107">
            <v>2007</v>
          </cell>
          <cell r="J107" t="str">
            <v>3ha</v>
          </cell>
          <cell r="K107">
            <v>11740</v>
          </cell>
          <cell r="L107">
            <v>11740</v>
          </cell>
          <cell r="M107">
            <v>11563</v>
          </cell>
          <cell r="N107">
            <v>11563</v>
          </cell>
          <cell r="O107">
            <v>10610</v>
          </cell>
          <cell r="P107">
            <v>105</v>
          </cell>
          <cell r="Q107">
            <v>676</v>
          </cell>
          <cell r="S107">
            <v>105</v>
          </cell>
          <cell r="T107">
            <v>105</v>
          </cell>
          <cell r="U107">
            <v>104.5</v>
          </cell>
          <cell r="V107">
            <v>0.5</v>
          </cell>
          <cell r="W107">
            <v>11286</v>
          </cell>
          <cell r="Y107" t="str">
            <v>C</v>
          </cell>
          <cell r="Z107" t="str">
            <v>HT</v>
          </cell>
          <cell r="AA107" t="str">
            <v>NN</v>
          </cell>
          <cell r="AB107" t="str">
            <v>Trung tâm giống thủy sản</v>
          </cell>
          <cell r="AC107" t="str">
            <v>Sở Nông nghiệp &amp; PTNT</v>
          </cell>
        </row>
        <row r="108">
          <cell r="C108" t="str">
            <v>ql.13</v>
          </cell>
          <cell r="D108" t="str">
            <v>Nhà khách huyện Sìn Hồ</v>
          </cell>
          <cell r="E108" t="str">
            <v>Sìn Hồ</v>
          </cell>
          <cell r="F108">
            <v>2007</v>
          </cell>
          <cell r="G108">
            <v>2007</v>
          </cell>
          <cell r="H108" t="str">
            <v>2008</v>
          </cell>
          <cell r="J108" t="str">
            <v>20 giường</v>
          </cell>
          <cell r="K108">
            <v>6000</v>
          </cell>
          <cell r="L108">
            <v>6000</v>
          </cell>
          <cell r="M108">
            <v>5970</v>
          </cell>
          <cell r="N108">
            <v>5970</v>
          </cell>
          <cell r="O108">
            <v>2691.1010000000001</v>
          </cell>
          <cell r="P108">
            <v>2000</v>
          </cell>
          <cell r="Q108">
            <v>2000</v>
          </cell>
          <cell r="S108">
            <v>1725</v>
          </cell>
          <cell r="T108">
            <v>1725</v>
          </cell>
          <cell r="U108">
            <v>1964.8</v>
          </cell>
          <cell r="V108">
            <v>35.200000000000045</v>
          </cell>
          <cell r="W108">
            <v>4691.1010000000006</v>
          </cell>
          <cell r="Y108" t="str">
            <v>C</v>
          </cell>
          <cell r="Z108" t="str">
            <v>HT</v>
          </cell>
          <cell r="AA108" t="str">
            <v>QL</v>
          </cell>
          <cell r="AB108" t="str">
            <v>Ban QLDA Sìn Hồ</v>
          </cell>
          <cell r="AC108" t="str">
            <v>UBND Sìn Hồ</v>
          </cell>
          <cell r="AD108">
            <v>0</v>
          </cell>
        </row>
        <row r="109">
          <cell r="C109" t="str">
            <v>cn.02</v>
          </cell>
          <cell r="D109" t="str">
            <v>Đường điện hạ áp sau các trạm biến áp do Tập đoàn Điện lực đầu tư</v>
          </cell>
          <cell r="E109" t="str">
            <v>TĐ, PT, TU</v>
          </cell>
          <cell r="F109">
            <v>2008</v>
          </cell>
          <cell r="G109">
            <v>2008</v>
          </cell>
          <cell r="J109" t="str">
            <v>17.320m đường dây 0,4KV</v>
          </cell>
          <cell r="K109">
            <v>6990</v>
          </cell>
          <cell r="L109">
            <v>6990</v>
          </cell>
          <cell r="M109">
            <v>6605</v>
          </cell>
          <cell r="N109">
            <v>0</v>
          </cell>
          <cell r="O109">
            <v>3500</v>
          </cell>
          <cell r="P109">
            <v>2000</v>
          </cell>
          <cell r="Q109">
            <v>2000</v>
          </cell>
          <cell r="S109">
            <v>757</v>
          </cell>
          <cell r="T109">
            <v>1477</v>
          </cell>
          <cell r="U109">
            <v>1999.46</v>
          </cell>
          <cell r="V109">
            <v>0.53999999999996362</v>
          </cell>
          <cell r="W109">
            <v>5500</v>
          </cell>
          <cell r="Y109" t="str">
            <v>C</v>
          </cell>
          <cell r="Z109" t="str">
            <v>HT</v>
          </cell>
          <cell r="AA109" t="str">
            <v>CN</v>
          </cell>
          <cell r="AB109" t="str">
            <v>Sở Công thương</v>
          </cell>
          <cell r="AC109" t="str">
            <v>Sở Công thương</v>
          </cell>
        </row>
        <row r="110">
          <cell r="C110" t="str">
            <v>cn.09</v>
          </cell>
          <cell r="D110" t="str">
            <v>Cấp điện phường Lê Lợi và nhà máy giấy Lai Châu</v>
          </cell>
          <cell r="K110">
            <v>1990</v>
          </cell>
          <cell r="M110">
            <v>1743</v>
          </cell>
          <cell r="O110">
            <v>1594</v>
          </cell>
          <cell r="P110">
            <v>149</v>
          </cell>
          <cell r="U110">
            <v>149</v>
          </cell>
          <cell r="V110">
            <v>0</v>
          </cell>
          <cell r="Y110" t="str">
            <v>C</v>
          </cell>
          <cell r="Z110" t="str">
            <v>QT</v>
          </cell>
          <cell r="AA110" t="str">
            <v>CN</v>
          </cell>
        </row>
        <row r="111">
          <cell r="C111" t="str">
            <v>ht.07</v>
          </cell>
          <cell r="D111" t="str">
            <v xml:space="preserve">Bãi rác thải thị xã Lai Châu </v>
          </cell>
          <cell r="E111" t="str">
            <v>T.x Lai Châu</v>
          </cell>
          <cell r="F111">
            <v>2008</v>
          </cell>
          <cell r="J111" t="str">
            <v>3,5ha</v>
          </cell>
          <cell r="P111">
            <v>212</v>
          </cell>
          <cell r="Q111">
            <v>1500</v>
          </cell>
          <cell r="U111">
            <v>212</v>
          </cell>
          <cell r="V111">
            <v>0</v>
          </cell>
          <cell r="Y111" t="str">
            <v>C</v>
          </cell>
          <cell r="Z111" t="str">
            <v>HT</v>
          </cell>
          <cell r="AA111" t="str">
            <v>HT</v>
          </cell>
          <cell r="AB111" t="str">
            <v>Công ty TNHH môi trường đô thị tỉnh</v>
          </cell>
          <cell r="AC111" t="str">
            <v>Công ty TNHH môi trường đô thị tỉnh</v>
          </cell>
        </row>
        <row r="112">
          <cell r="C112" t="str">
            <v>vh.14</v>
          </cell>
          <cell r="D112" t="str">
            <v>Tu sửa đài truyền hình huyện Mường Tè</v>
          </cell>
          <cell r="E112" t="str">
            <v>Mường Tè</v>
          </cell>
          <cell r="F112">
            <v>2009</v>
          </cell>
          <cell r="G112">
            <v>2009</v>
          </cell>
          <cell r="K112">
            <v>380</v>
          </cell>
          <cell r="L112">
            <v>380</v>
          </cell>
          <cell r="M112">
            <v>380</v>
          </cell>
          <cell r="P112">
            <v>380</v>
          </cell>
          <cell r="V112">
            <v>380</v>
          </cell>
          <cell r="Y112" t="str">
            <v>C</v>
          </cell>
          <cell r="Z112" t="str">
            <v>KCM</v>
          </cell>
          <cell r="AB112" t="str">
            <v>UBND Mường Tè</v>
          </cell>
          <cell r="AD112" t="str">
            <v>Cân đối ngân sách huyện</v>
          </cell>
        </row>
        <row r="113">
          <cell r="D113" t="str">
            <v>Các dự án chuyển tiếp</v>
          </cell>
          <cell r="K113">
            <v>148705</v>
          </cell>
          <cell r="L113">
            <v>148705</v>
          </cell>
          <cell r="M113">
            <v>41505</v>
          </cell>
          <cell r="N113">
            <v>24000</v>
          </cell>
          <cell r="O113">
            <v>44500</v>
          </cell>
          <cell r="P113">
            <v>27000</v>
          </cell>
          <cell r="Q113">
            <v>27000</v>
          </cell>
          <cell r="R113">
            <v>0</v>
          </cell>
          <cell r="S113">
            <v>8020</v>
          </cell>
          <cell r="T113">
            <v>8484</v>
          </cell>
          <cell r="U113">
            <v>27000</v>
          </cell>
          <cell r="V113">
            <v>0</v>
          </cell>
          <cell r="W113">
            <v>71500</v>
          </cell>
          <cell r="X113">
            <v>0</v>
          </cell>
        </row>
        <row r="114">
          <cell r="C114" t="str">
            <v>ql.14</v>
          </cell>
          <cell r="D114" t="str">
            <v xml:space="preserve">Khối nhà G và Ngoại thất ngoài nhà khu hợp khối trụ sở làm việc các cơ quan Đảng, Đoàn thể và hành chính tỉnh </v>
          </cell>
          <cell r="E114" t="str">
            <v>T.x Lai Châu</v>
          </cell>
          <cell r="F114">
            <v>2008</v>
          </cell>
          <cell r="G114">
            <v>2008</v>
          </cell>
          <cell r="H114">
            <v>2008</v>
          </cell>
          <cell r="I114">
            <v>2008</v>
          </cell>
          <cell r="K114">
            <v>100000</v>
          </cell>
          <cell r="L114">
            <v>100000</v>
          </cell>
          <cell r="N114">
            <v>10000</v>
          </cell>
          <cell r="O114">
            <v>32000</v>
          </cell>
          <cell r="P114">
            <v>15000</v>
          </cell>
          <cell r="Q114">
            <v>15000</v>
          </cell>
          <cell r="S114">
            <v>436</v>
          </cell>
          <cell r="T114">
            <v>4024</v>
          </cell>
          <cell r="U114">
            <v>15000</v>
          </cell>
          <cell r="V114">
            <v>0</v>
          </cell>
          <cell r="W114">
            <v>47000</v>
          </cell>
          <cell r="Y114" t="str">
            <v>B</v>
          </cell>
          <cell r="Z114" t="str">
            <v>CT</v>
          </cell>
          <cell r="AA114" t="str">
            <v>QL</v>
          </cell>
          <cell r="AB114" t="str">
            <v>Sở Xây dựng</v>
          </cell>
          <cell r="AC114" t="str">
            <v>Sở Xây dựng</v>
          </cell>
          <cell r="AD114" t="str">
            <v xml:space="preserve">Giãn phần lát đá mặt sân và toàn bộ phần ngoại thất </v>
          </cell>
        </row>
        <row r="115">
          <cell r="C115" t="str">
            <v>vh.09</v>
          </cell>
          <cell r="D115" t="str">
            <v>Tượng đài "Bác Hồ với các dân tộc tỉnh Lai Châu"</v>
          </cell>
          <cell r="E115" t="str">
            <v>T.x Lai Châu</v>
          </cell>
          <cell r="F115">
            <v>2008</v>
          </cell>
          <cell r="G115">
            <v>2009</v>
          </cell>
          <cell r="K115">
            <v>41505</v>
          </cell>
          <cell r="L115">
            <v>41505</v>
          </cell>
          <cell r="M115">
            <v>41505</v>
          </cell>
          <cell r="N115">
            <v>10000</v>
          </cell>
          <cell r="O115">
            <v>10500</v>
          </cell>
          <cell r="P115">
            <v>10000</v>
          </cell>
          <cell r="Q115">
            <v>10000</v>
          </cell>
          <cell r="S115">
            <v>3384</v>
          </cell>
          <cell r="T115">
            <v>3384</v>
          </cell>
          <cell r="U115">
            <v>10000</v>
          </cell>
          <cell r="V115">
            <v>0</v>
          </cell>
          <cell r="W115">
            <v>20500</v>
          </cell>
          <cell r="Y115" t="str">
            <v>C</v>
          </cell>
          <cell r="Z115" t="str">
            <v>CT</v>
          </cell>
          <cell r="AA115" t="str">
            <v>VH</v>
          </cell>
          <cell r="AB115" t="str">
            <v>Sở Văn hóa</v>
          </cell>
          <cell r="AC115" t="str">
            <v>Sở Văn hóa</v>
          </cell>
        </row>
        <row r="116">
          <cell r="C116" t="str">
            <v>ql.15</v>
          </cell>
          <cell r="D116" t="str">
            <v>Trụ sở Đoàn nghệ thuật Dân tộc tỉnh Lai Châu</v>
          </cell>
          <cell r="E116" t="str">
            <v>T.x Lai Châu</v>
          </cell>
          <cell r="F116">
            <v>2009</v>
          </cell>
          <cell r="G116">
            <v>2009</v>
          </cell>
          <cell r="K116">
            <v>7200</v>
          </cell>
          <cell r="L116">
            <v>7200</v>
          </cell>
          <cell r="N116">
            <v>4000</v>
          </cell>
          <cell r="O116">
            <v>2000</v>
          </cell>
          <cell r="P116">
            <v>2000</v>
          </cell>
          <cell r="Q116">
            <v>2000</v>
          </cell>
          <cell r="S116">
            <v>4200</v>
          </cell>
          <cell r="T116">
            <v>1076</v>
          </cell>
          <cell r="U116">
            <v>2000</v>
          </cell>
          <cell r="V116">
            <v>0</v>
          </cell>
          <cell r="W116">
            <v>4000</v>
          </cell>
          <cell r="Y116" t="str">
            <v>C</v>
          </cell>
          <cell r="Z116" t="str">
            <v>CT</v>
          </cell>
          <cell r="AA116" t="str">
            <v>QL</v>
          </cell>
          <cell r="AB116" t="str">
            <v>Ban QLDA CTXD tỉnh</v>
          </cell>
          <cell r="AC116" t="str">
            <v>Ban QLDA CTXD tỉnh</v>
          </cell>
        </row>
        <row r="117">
          <cell r="D117" t="str">
            <v>Các dự án khởi công mới</v>
          </cell>
          <cell r="K117">
            <v>10123</v>
          </cell>
          <cell r="L117">
            <v>10123</v>
          </cell>
          <cell r="M117">
            <v>9091</v>
          </cell>
          <cell r="N117">
            <v>0</v>
          </cell>
          <cell r="O117">
            <v>1670</v>
          </cell>
          <cell r="P117">
            <v>2048</v>
          </cell>
          <cell r="Q117">
            <v>2048</v>
          </cell>
          <cell r="R117">
            <v>0</v>
          </cell>
          <cell r="S117">
            <v>0</v>
          </cell>
          <cell r="T117">
            <v>1800</v>
          </cell>
          <cell r="U117">
            <v>1942.44</v>
          </cell>
          <cell r="V117">
            <v>105.55999999999995</v>
          </cell>
          <cell r="W117">
            <v>3718</v>
          </cell>
          <cell r="X117">
            <v>0</v>
          </cell>
        </row>
        <row r="118">
          <cell r="C118" t="str">
            <v>ql.16</v>
          </cell>
          <cell r="D118" t="str">
            <v>Trung tâm bồi dưỡng chính trị huyện Mường tè</v>
          </cell>
          <cell r="E118" t="str">
            <v>Mường Tè</v>
          </cell>
          <cell r="F118">
            <v>2009</v>
          </cell>
          <cell r="G118">
            <v>2009</v>
          </cell>
          <cell r="K118">
            <v>4725</v>
          </cell>
          <cell r="L118">
            <v>4725</v>
          </cell>
          <cell r="M118">
            <v>4725</v>
          </cell>
          <cell r="O118">
            <v>1000</v>
          </cell>
          <cell r="P118">
            <v>1000</v>
          </cell>
          <cell r="Q118">
            <v>1000</v>
          </cell>
          <cell r="T118">
            <v>800</v>
          </cell>
          <cell r="U118">
            <v>942.44</v>
          </cell>
          <cell r="V118">
            <v>57.559999999999945</v>
          </cell>
          <cell r="W118">
            <v>2000</v>
          </cell>
          <cell r="Y118" t="str">
            <v>C</v>
          </cell>
          <cell r="Z118" t="str">
            <v>KCM</v>
          </cell>
          <cell r="AA118" t="str">
            <v>GD</v>
          </cell>
          <cell r="AB118" t="str">
            <v>UBND Mường Tè</v>
          </cell>
          <cell r="AC118" t="str">
            <v>UBND Mường Tè</v>
          </cell>
          <cell r="AD118" t="str">
            <v>763/QĐ-UBND, 05/6/08</v>
          </cell>
        </row>
        <row r="119">
          <cell r="C119" t="str">
            <v>ql.17</v>
          </cell>
          <cell r="D119" t="str">
            <v>Trụ sở Chi cục thú y tỉnh</v>
          </cell>
          <cell r="E119" t="str">
            <v>T.x Lai Châu</v>
          </cell>
          <cell r="F119">
            <v>2008</v>
          </cell>
          <cell r="G119">
            <v>2009</v>
          </cell>
          <cell r="J119" t="str">
            <v>3 tầng</v>
          </cell>
          <cell r="K119">
            <v>5350</v>
          </cell>
          <cell r="L119">
            <v>5350</v>
          </cell>
          <cell r="M119">
            <v>4366</v>
          </cell>
          <cell r="O119">
            <v>670</v>
          </cell>
          <cell r="P119">
            <v>1000</v>
          </cell>
          <cell r="Q119">
            <v>1000</v>
          </cell>
          <cell r="T119">
            <v>1000</v>
          </cell>
          <cell r="U119">
            <v>1000</v>
          </cell>
          <cell r="V119">
            <v>0</v>
          </cell>
          <cell r="W119">
            <v>1670</v>
          </cell>
          <cell r="Y119" t="str">
            <v>C</v>
          </cell>
          <cell r="Z119" t="str">
            <v>KCM</v>
          </cell>
          <cell r="AA119" t="str">
            <v>QL</v>
          </cell>
          <cell r="AB119" t="str">
            <v>Chi cục Thú y tỉnh</v>
          </cell>
          <cell r="AC119" t="str">
            <v>Sở Nông nghiệp &amp; PTNT</v>
          </cell>
          <cell r="AD119" t="str">
            <v>Năm 2008 đã bố trí vốn đền bù GPMB</v>
          </cell>
        </row>
        <row r="120">
          <cell r="C120" t="str">
            <v>db.02</v>
          </cell>
          <cell r="D120" t="str">
            <v>Đền bù đường điện xã Hố Mít huyện Tân Uyên</v>
          </cell>
          <cell r="E120" t="str">
            <v>Tân Uyên</v>
          </cell>
          <cell r="F120">
            <v>2009</v>
          </cell>
          <cell r="G120">
            <v>2009</v>
          </cell>
          <cell r="K120">
            <v>25</v>
          </cell>
          <cell r="L120">
            <v>25</v>
          </cell>
          <cell r="O120">
            <v>0</v>
          </cell>
          <cell r="P120">
            <v>25</v>
          </cell>
          <cell r="Q120">
            <v>25</v>
          </cell>
          <cell r="V120">
            <v>25</v>
          </cell>
          <cell r="W120">
            <v>25</v>
          </cell>
          <cell r="Y120" t="str">
            <v>C</v>
          </cell>
          <cell r="Z120" t="str">
            <v>KCM</v>
          </cell>
          <cell r="AA120" t="str">
            <v>DB</v>
          </cell>
          <cell r="AB120" t="str">
            <v>UBND Tân Uyên</v>
          </cell>
          <cell r="AC120" t="str">
            <v>UBND Tân Uyên</v>
          </cell>
          <cell r="AD120" t="str">
            <v>1298/QĐ-UBND, 09/9/2008</v>
          </cell>
        </row>
        <row r="121">
          <cell r="C121" t="str">
            <v>db.03</v>
          </cell>
          <cell r="D121" t="str">
            <v>Đền bù đường điện 35 KV xã Lê Lợi huyện Sìn Hồ</v>
          </cell>
          <cell r="E121" t="str">
            <v>Sìn Hồ</v>
          </cell>
          <cell r="F121">
            <v>2009</v>
          </cell>
          <cell r="G121">
            <v>2009</v>
          </cell>
          <cell r="K121">
            <v>23</v>
          </cell>
          <cell r="L121">
            <v>23</v>
          </cell>
          <cell r="O121">
            <v>0</v>
          </cell>
          <cell r="P121">
            <v>23</v>
          </cell>
          <cell r="Q121">
            <v>23</v>
          </cell>
          <cell r="V121">
            <v>23</v>
          </cell>
          <cell r="W121">
            <v>23</v>
          </cell>
          <cell r="Y121" t="str">
            <v>C</v>
          </cell>
          <cell r="Z121" t="str">
            <v>KCM</v>
          </cell>
          <cell r="AA121" t="str">
            <v>DB</v>
          </cell>
          <cell r="AB121" t="str">
            <v>UBND Sìn Hồ</v>
          </cell>
          <cell r="AC121" t="str">
            <v>UBND Sìn Hồ</v>
          </cell>
          <cell r="AD121" t="str">
            <v>1300/QĐ-UBND, 09/9/2008</v>
          </cell>
        </row>
        <row r="122">
          <cell r="D122" t="str">
            <v>Hỗ trợ cơ sở hạ tầng Tỉnh, huyện mới chia tách</v>
          </cell>
          <cell r="K122">
            <v>545056</v>
          </cell>
          <cell r="L122">
            <v>536010</v>
          </cell>
          <cell r="M122">
            <v>260584</v>
          </cell>
          <cell r="N122">
            <v>274312</v>
          </cell>
          <cell r="O122">
            <v>281505.68400000001</v>
          </cell>
          <cell r="P122">
            <v>145000</v>
          </cell>
          <cell r="Q122">
            <v>145000</v>
          </cell>
          <cell r="R122">
            <v>0</v>
          </cell>
          <cell r="S122">
            <v>6723</v>
          </cell>
          <cell r="T122">
            <v>54371</v>
          </cell>
          <cell r="U122">
            <v>139242.285</v>
          </cell>
          <cell r="V122">
            <v>5757.7149999999983</v>
          </cell>
          <cell r="W122">
            <v>411505.68400000001</v>
          </cell>
          <cell r="X122">
            <v>0</v>
          </cell>
        </row>
        <row r="123">
          <cell r="D123" t="str">
            <v>Kết cấu hạ tầng thị trấn Phong Thổ</v>
          </cell>
          <cell r="K123">
            <v>89679</v>
          </cell>
          <cell r="L123">
            <v>88892</v>
          </cell>
          <cell r="M123">
            <v>85895</v>
          </cell>
          <cell r="N123">
            <v>67563</v>
          </cell>
          <cell r="O123">
            <v>54713.991999999998</v>
          </cell>
          <cell r="P123">
            <v>19443</v>
          </cell>
          <cell r="Q123">
            <v>20000</v>
          </cell>
          <cell r="R123">
            <v>0</v>
          </cell>
          <cell r="S123">
            <v>1000</v>
          </cell>
          <cell r="T123">
            <v>4160</v>
          </cell>
          <cell r="U123">
            <v>16827.341</v>
          </cell>
          <cell r="V123">
            <v>2615.6589999999997</v>
          </cell>
          <cell r="W123">
            <v>74713.991999999998</v>
          </cell>
          <cell r="X123">
            <v>0</v>
          </cell>
        </row>
        <row r="124">
          <cell r="D124" t="str">
            <v>Các dự án hoàn thành</v>
          </cell>
          <cell r="K124">
            <v>89679</v>
          </cell>
          <cell r="L124">
            <v>88892</v>
          </cell>
          <cell r="M124">
            <v>85895</v>
          </cell>
          <cell r="N124">
            <v>67563</v>
          </cell>
          <cell r="O124">
            <v>54713.991999999998</v>
          </cell>
          <cell r="P124">
            <v>19443</v>
          </cell>
          <cell r="Q124">
            <v>20000</v>
          </cell>
          <cell r="R124">
            <v>0</v>
          </cell>
          <cell r="S124">
            <v>1000</v>
          </cell>
          <cell r="T124">
            <v>4160</v>
          </cell>
          <cell r="U124">
            <v>16827.341</v>
          </cell>
          <cell r="V124">
            <v>2615.6589999999997</v>
          </cell>
          <cell r="W124">
            <v>74713.991999999998</v>
          </cell>
          <cell r="X124">
            <v>0</v>
          </cell>
        </row>
        <row r="125">
          <cell r="C125" t="str">
            <v>gt.14</v>
          </cell>
          <cell r="D125" t="str">
            <v>Đường và hệ thống thoát nước nội thị trung tâm thị trấn huyện Phong Thổ giai đoạn I</v>
          </cell>
          <cell r="E125" t="str">
            <v>Phong Thổ</v>
          </cell>
          <cell r="F125" t="str">
            <v>2006</v>
          </cell>
          <cell r="G125">
            <v>2006</v>
          </cell>
          <cell r="H125">
            <v>2006</v>
          </cell>
          <cell r="I125" t="str">
            <v>2007</v>
          </cell>
          <cell r="J125" t="str">
            <v>2km</v>
          </cell>
          <cell r="K125">
            <v>10980</v>
          </cell>
          <cell r="L125">
            <v>10193</v>
          </cell>
          <cell r="M125">
            <v>10093</v>
          </cell>
          <cell r="N125">
            <v>10093</v>
          </cell>
          <cell r="O125">
            <v>9108.5540000000001</v>
          </cell>
          <cell r="Q125">
            <v>557</v>
          </cell>
          <cell r="V125">
            <v>0</v>
          </cell>
          <cell r="W125">
            <v>9665.5540000000001</v>
          </cell>
          <cell r="Y125" t="str">
            <v>C</v>
          </cell>
          <cell r="Z125" t="str">
            <v>QT</v>
          </cell>
          <cell r="AA125" t="str">
            <v>HT</v>
          </cell>
          <cell r="AB125" t="str">
            <v>Ban QLDA Phong Thổ</v>
          </cell>
          <cell r="AC125" t="str">
            <v>UBND Phong Thổ</v>
          </cell>
        </row>
        <row r="126">
          <cell r="C126" t="str">
            <v>gt.15</v>
          </cell>
          <cell r="D126" t="str">
            <v>Cầu thị trấn Phong Thổ</v>
          </cell>
          <cell r="E126" t="str">
            <v>Phong Thổ</v>
          </cell>
          <cell r="F126">
            <v>2006</v>
          </cell>
          <cell r="G126">
            <v>2007</v>
          </cell>
          <cell r="H126" t="str">
            <v>12/2006</v>
          </cell>
          <cell r="I126">
            <v>0</v>
          </cell>
          <cell r="J126" t="str">
            <v>112m</v>
          </cell>
          <cell r="K126">
            <v>13602</v>
          </cell>
          <cell r="L126">
            <v>13602</v>
          </cell>
          <cell r="M126">
            <v>12956</v>
          </cell>
          <cell r="N126">
            <v>12956</v>
          </cell>
          <cell r="O126">
            <v>9825</v>
          </cell>
          <cell r="P126">
            <v>1000</v>
          </cell>
          <cell r="Q126">
            <v>1000</v>
          </cell>
          <cell r="S126">
            <v>1000</v>
          </cell>
          <cell r="T126">
            <v>1000</v>
          </cell>
          <cell r="U126">
            <v>1000</v>
          </cell>
          <cell r="V126">
            <v>0</v>
          </cell>
          <cell r="W126">
            <v>10825</v>
          </cell>
          <cell r="Y126" t="str">
            <v>C</v>
          </cell>
          <cell r="Z126" t="str">
            <v>HT</v>
          </cell>
          <cell r="AA126" t="str">
            <v>GT</v>
          </cell>
          <cell r="AB126" t="str">
            <v>Sở Giao thông</v>
          </cell>
          <cell r="AC126" t="str">
            <v>Sở Giao thông</v>
          </cell>
        </row>
        <row r="127">
          <cell r="C127" t="str">
            <v>ql.18</v>
          </cell>
          <cell r="D127" t="str">
            <v>Trụ sở huyện ủy huyện Phong Thổ</v>
          </cell>
          <cell r="E127" t="str">
            <v>Phong Thổ</v>
          </cell>
          <cell r="F127" t="str">
            <v>2006</v>
          </cell>
          <cell r="G127">
            <v>2006</v>
          </cell>
          <cell r="H127" t="str">
            <v>2006</v>
          </cell>
          <cell r="I127" t="str">
            <v>2008</v>
          </cell>
          <cell r="J127" t="str">
            <v>1958m2 sàn</v>
          </cell>
          <cell r="K127">
            <v>10546</v>
          </cell>
          <cell r="L127">
            <v>10546</v>
          </cell>
          <cell r="M127">
            <v>10198</v>
          </cell>
          <cell r="N127">
            <v>10546</v>
          </cell>
          <cell r="O127">
            <v>7447.9409999999998</v>
          </cell>
          <cell r="P127">
            <v>2500</v>
          </cell>
          <cell r="Q127">
            <v>2500</v>
          </cell>
          <cell r="T127">
            <v>1618</v>
          </cell>
          <cell r="U127">
            <v>2500</v>
          </cell>
          <cell r="V127">
            <v>0</v>
          </cell>
          <cell r="W127">
            <v>9947.9409999999989</v>
          </cell>
          <cell r="Y127" t="str">
            <v>B</v>
          </cell>
          <cell r="Z127" t="str">
            <v>HT</v>
          </cell>
          <cell r="AA127" t="str">
            <v>QL</v>
          </cell>
          <cell r="AB127" t="str">
            <v>UBND Phong Thổ</v>
          </cell>
          <cell r="AC127" t="str">
            <v>UBND Phong Thổ</v>
          </cell>
        </row>
        <row r="128">
          <cell r="C128" t="str">
            <v>ql.19</v>
          </cell>
          <cell r="D128" t="str">
            <v>Trụ sở HĐND - UBND huyện Phong Thổ</v>
          </cell>
          <cell r="E128" t="str">
            <v>Phong Thổ</v>
          </cell>
          <cell r="F128" t="str">
            <v>2006</v>
          </cell>
          <cell r="G128">
            <v>2006</v>
          </cell>
          <cell r="H128" t="str">
            <v>2006</v>
          </cell>
          <cell r="I128" t="str">
            <v>2008</v>
          </cell>
          <cell r="J128" t="str">
            <v>1838m2 sàn</v>
          </cell>
          <cell r="K128">
            <v>15390</v>
          </cell>
          <cell r="L128">
            <v>15390</v>
          </cell>
          <cell r="M128">
            <v>15170</v>
          </cell>
          <cell r="N128">
            <v>5690</v>
          </cell>
          <cell r="O128">
            <v>6124</v>
          </cell>
          <cell r="P128">
            <v>6043</v>
          </cell>
          <cell r="Q128">
            <v>6043</v>
          </cell>
          <cell r="U128">
            <v>3886.6979999999999</v>
          </cell>
          <cell r="V128">
            <v>2156.3020000000001</v>
          </cell>
          <cell r="W128">
            <v>12167</v>
          </cell>
          <cell r="Y128" t="str">
            <v>B</v>
          </cell>
          <cell r="Z128" t="str">
            <v>HT</v>
          </cell>
          <cell r="AA128" t="str">
            <v>QL</v>
          </cell>
          <cell r="AB128" t="str">
            <v>UBND Phong Thổ</v>
          </cell>
          <cell r="AC128" t="str">
            <v>UBND Phong Thổ</v>
          </cell>
        </row>
        <row r="129">
          <cell r="C129" t="str">
            <v>ql.20</v>
          </cell>
          <cell r="D129" t="str">
            <v>Hạ tầng kỹ thuật khu trung tâm hành chính huyện Phong Thổ</v>
          </cell>
          <cell r="E129" t="str">
            <v>Phong Thổ</v>
          </cell>
          <cell r="F129">
            <v>2007</v>
          </cell>
          <cell r="G129">
            <v>2007</v>
          </cell>
          <cell r="H129" t="str">
            <v>2007</v>
          </cell>
          <cell r="I129" t="str">
            <v>2008</v>
          </cell>
          <cell r="J129" t="str">
            <v>4,5km</v>
          </cell>
          <cell r="K129">
            <v>23900</v>
          </cell>
          <cell r="L129">
            <v>23900</v>
          </cell>
          <cell r="M129">
            <v>22242</v>
          </cell>
          <cell r="N129">
            <v>16724</v>
          </cell>
          <cell r="O129">
            <v>9986.4969999999994</v>
          </cell>
          <cell r="P129">
            <v>8000</v>
          </cell>
          <cell r="Q129">
            <v>8000</v>
          </cell>
          <cell r="T129">
            <v>1542</v>
          </cell>
          <cell r="U129">
            <v>7715.2340000000004</v>
          </cell>
          <cell r="V129">
            <v>284.76599999999962</v>
          </cell>
          <cell r="W129">
            <v>17986.496999999999</v>
          </cell>
          <cell r="Y129" t="str">
            <v>B</v>
          </cell>
          <cell r="Z129" t="str">
            <v>HT</v>
          </cell>
          <cell r="AA129" t="str">
            <v>HT</v>
          </cell>
          <cell r="AB129" t="str">
            <v>UBND Phong Thổ</v>
          </cell>
          <cell r="AC129" t="str">
            <v>UBND Phong Thổ</v>
          </cell>
        </row>
        <row r="130">
          <cell r="C130" t="str">
            <v>ql.21</v>
          </cell>
          <cell r="D130" t="str">
            <v>Trung tâm hội nghị văn hóa huyện Phong Thổ</v>
          </cell>
          <cell r="E130" t="str">
            <v>Phong Thổ</v>
          </cell>
          <cell r="F130" t="str">
            <v>2006</v>
          </cell>
          <cell r="G130">
            <v>2006</v>
          </cell>
          <cell r="H130" t="str">
            <v>2006</v>
          </cell>
          <cell r="I130" t="str">
            <v>2008</v>
          </cell>
          <cell r="J130" t="str">
            <v>1811m2 sàn</v>
          </cell>
          <cell r="K130">
            <v>12861</v>
          </cell>
          <cell r="L130">
            <v>12861</v>
          </cell>
          <cell r="M130">
            <v>12861</v>
          </cell>
          <cell r="N130">
            <v>10671</v>
          </cell>
          <cell r="O130">
            <v>10571</v>
          </cell>
          <cell r="P130">
            <v>1400</v>
          </cell>
          <cell r="Q130">
            <v>1400</v>
          </cell>
          <cell r="U130">
            <v>1400</v>
          </cell>
          <cell r="V130">
            <v>0</v>
          </cell>
          <cell r="W130">
            <v>11971</v>
          </cell>
          <cell r="Y130" t="str">
            <v>B</v>
          </cell>
          <cell r="Z130" t="str">
            <v>HT</v>
          </cell>
          <cell r="AA130" t="str">
            <v>HT</v>
          </cell>
          <cell r="AB130" t="str">
            <v>UBND Phong Thổ</v>
          </cell>
          <cell r="AC130" t="str">
            <v>UBND Phong Thổ</v>
          </cell>
        </row>
        <row r="131">
          <cell r="C131" t="str">
            <v>ht.09</v>
          </cell>
          <cell r="D131" t="str">
            <v>Khuôn viên ngoại thất Trung tâm hội nghị văn hoá Phong Thổ</v>
          </cell>
          <cell r="E131" t="str">
            <v>Phong Thổ</v>
          </cell>
          <cell r="F131">
            <v>2007</v>
          </cell>
          <cell r="G131">
            <v>2007</v>
          </cell>
          <cell r="H131" t="str">
            <v>2007</v>
          </cell>
          <cell r="I131" t="str">
            <v>2008</v>
          </cell>
          <cell r="K131">
            <v>2400</v>
          </cell>
          <cell r="L131">
            <v>2400</v>
          </cell>
          <cell r="M131">
            <v>2375</v>
          </cell>
          <cell r="N131">
            <v>883</v>
          </cell>
          <cell r="O131">
            <v>1651</v>
          </cell>
          <cell r="P131">
            <v>500</v>
          </cell>
          <cell r="Q131">
            <v>500</v>
          </cell>
          <cell r="U131">
            <v>325.40899999999999</v>
          </cell>
          <cell r="V131">
            <v>174.59100000000001</v>
          </cell>
          <cell r="W131">
            <v>2151</v>
          </cell>
          <cell r="Y131" t="str">
            <v>C</v>
          </cell>
          <cell r="Z131" t="str">
            <v>HT</v>
          </cell>
          <cell r="AA131" t="str">
            <v>HT</v>
          </cell>
          <cell r="AB131" t="str">
            <v>UBND Phong Thổ</v>
          </cell>
          <cell r="AC131" t="str">
            <v>UBND Phong Thổ</v>
          </cell>
        </row>
        <row r="132">
          <cell r="D132" t="str">
            <v>Kết cấu hạ tầng thị trấn Tam Đường</v>
          </cell>
          <cell r="K132">
            <v>118177</v>
          </cell>
          <cell r="L132">
            <v>118177</v>
          </cell>
          <cell r="M132">
            <v>111824</v>
          </cell>
          <cell r="N132">
            <v>79884</v>
          </cell>
          <cell r="O132">
            <v>67863.92</v>
          </cell>
          <cell r="P132">
            <v>20000</v>
          </cell>
          <cell r="Q132">
            <v>20000</v>
          </cell>
          <cell r="R132">
            <v>0</v>
          </cell>
          <cell r="S132">
            <v>1519</v>
          </cell>
          <cell r="T132">
            <v>7192</v>
          </cell>
          <cell r="U132">
            <v>18742.754000000001</v>
          </cell>
          <cell r="V132">
            <v>1257.2459999999999</v>
          </cell>
          <cell r="W132">
            <v>87863.92</v>
          </cell>
          <cell r="X132">
            <v>0</v>
          </cell>
        </row>
        <row r="133">
          <cell r="D133" t="str">
            <v>Các dự án hoàn thành</v>
          </cell>
          <cell r="K133">
            <v>106993</v>
          </cell>
          <cell r="L133">
            <v>106993</v>
          </cell>
          <cell r="M133">
            <v>101792</v>
          </cell>
          <cell r="N133">
            <v>79884</v>
          </cell>
          <cell r="O133">
            <v>65863.92</v>
          </cell>
          <cell r="P133">
            <v>16000</v>
          </cell>
          <cell r="Q133">
            <v>16000</v>
          </cell>
          <cell r="R133">
            <v>0</v>
          </cell>
          <cell r="S133">
            <v>1519</v>
          </cell>
          <cell r="T133">
            <v>6352</v>
          </cell>
          <cell r="U133">
            <v>15442.607000000002</v>
          </cell>
          <cell r="V133">
            <v>557.3929999999998</v>
          </cell>
          <cell r="W133">
            <v>81863.92</v>
          </cell>
          <cell r="X133">
            <v>0</v>
          </cell>
        </row>
        <row r="134">
          <cell r="C134" t="str">
            <v>ht.10</v>
          </cell>
          <cell r="D134" t="str">
            <v>San gạt mặt bằng khu trung tâm hành chính huyện Tam Đường</v>
          </cell>
          <cell r="E134" t="str">
            <v>Tam Đường</v>
          </cell>
          <cell r="F134" t="str">
            <v>2006</v>
          </cell>
          <cell r="G134">
            <v>2006</v>
          </cell>
          <cell r="H134">
            <v>2006</v>
          </cell>
          <cell r="I134" t="str">
            <v>2007</v>
          </cell>
          <cell r="J134" t="str">
            <v>17,77ha</v>
          </cell>
          <cell r="K134">
            <v>29831</v>
          </cell>
          <cell r="L134">
            <v>29831</v>
          </cell>
          <cell r="M134">
            <v>28490</v>
          </cell>
          <cell r="N134">
            <v>28205</v>
          </cell>
          <cell r="O134">
            <v>20054</v>
          </cell>
          <cell r="P134">
            <v>5000</v>
          </cell>
          <cell r="Q134">
            <v>5000</v>
          </cell>
          <cell r="S134">
            <v>1500</v>
          </cell>
          <cell r="T134">
            <v>3333</v>
          </cell>
          <cell r="U134">
            <v>5000.3450000000003</v>
          </cell>
          <cell r="V134">
            <v>-0.34500000000025466</v>
          </cell>
          <cell r="W134">
            <v>25054</v>
          </cell>
          <cell r="Y134" t="str">
            <v>B</v>
          </cell>
          <cell r="Z134" t="str">
            <v>HT</v>
          </cell>
          <cell r="AA134" t="str">
            <v>HT</v>
          </cell>
          <cell r="AB134" t="str">
            <v>Ban QLDA Tam Đường</v>
          </cell>
          <cell r="AC134" t="str">
            <v>UBND Tam Đường</v>
          </cell>
        </row>
        <row r="135">
          <cell r="C135" t="str">
            <v>gt.16</v>
          </cell>
          <cell r="D135" t="str">
            <v>Đường trục vào khu TT hành chính huyện Tam Đường</v>
          </cell>
          <cell r="E135" t="str">
            <v>Tam Đường</v>
          </cell>
          <cell r="F135">
            <v>2005</v>
          </cell>
          <cell r="G135">
            <v>2005</v>
          </cell>
          <cell r="H135">
            <v>2005</v>
          </cell>
          <cell r="I135" t="str">
            <v>2007</v>
          </cell>
          <cell r="J135" t="str">
            <v>0,5km</v>
          </cell>
          <cell r="K135">
            <v>13800</v>
          </cell>
          <cell r="L135">
            <v>13800</v>
          </cell>
          <cell r="M135">
            <v>12837</v>
          </cell>
          <cell r="N135">
            <v>10300</v>
          </cell>
          <cell r="O135">
            <v>9865</v>
          </cell>
          <cell r="P135">
            <v>1000</v>
          </cell>
          <cell r="Q135">
            <v>1000</v>
          </cell>
          <cell r="S135">
            <v>19</v>
          </cell>
          <cell r="T135">
            <v>19</v>
          </cell>
          <cell r="U135">
            <v>1000</v>
          </cell>
          <cell r="V135">
            <v>0</v>
          </cell>
          <cell r="W135">
            <v>10865</v>
          </cell>
          <cell r="Y135" t="str">
            <v>C</v>
          </cell>
          <cell r="Z135" t="str">
            <v>HT</v>
          </cell>
          <cell r="AA135" t="str">
            <v>GT</v>
          </cell>
          <cell r="AB135" t="str">
            <v>Ban QLDA Tam Đường</v>
          </cell>
          <cell r="AC135" t="str">
            <v>UBND Tam Đường</v>
          </cell>
        </row>
        <row r="136">
          <cell r="C136" t="str">
            <v>gt.17</v>
          </cell>
          <cell r="D136" t="str">
            <v>Đường số 4 và số 4A giai đoạn I (đoạn từ Km01+20m đến Km01+841m) thị trấn Tam Đường</v>
          </cell>
          <cell r="E136" t="str">
            <v>Tam Đường</v>
          </cell>
          <cell r="F136">
            <v>2007</v>
          </cell>
          <cell r="G136">
            <v>2008</v>
          </cell>
          <cell r="H136">
            <v>2008</v>
          </cell>
          <cell r="J136" t="str">
            <v>820m</v>
          </cell>
          <cell r="K136">
            <v>8912</v>
          </cell>
          <cell r="L136">
            <v>8912</v>
          </cell>
          <cell r="M136">
            <v>7899</v>
          </cell>
          <cell r="N136">
            <v>6500</v>
          </cell>
          <cell r="O136">
            <v>5293</v>
          </cell>
          <cell r="P136">
            <v>2000</v>
          </cell>
          <cell r="Q136">
            <v>2000</v>
          </cell>
          <cell r="U136">
            <v>2000</v>
          </cell>
          <cell r="V136">
            <v>0</v>
          </cell>
          <cell r="W136">
            <v>7293</v>
          </cell>
          <cell r="Y136" t="str">
            <v>C</v>
          </cell>
          <cell r="Z136" t="str">
            <v>HT</v>
          </cell>
          <cell r="AA136" t="str">
            <v>GT</v>
          </cell>
          <cell r="AB136" t="str">
            <v>UBND Tam Đường</v>
          </cell>
          <cell r="AC136" t="str">
            <v>UBND Tam Đường</v>
          </cell>
        </row>
        <row r="137">
          <cell r="C137" t="str">
            <v>ht.11</v>
          </cell>
          <cell r="D137" t="str">
            <v>Hạ tầng kỹ thuật khu Trung tâm hành chính huyện Tam Đường (đường giao thông, cấp thoát nước)</v>
          </cell>
          <cell r="E137" t="str">
            <v>Tam Đường</v>
          </cell>
          <cell r="F137">
            <v>2008</v>
          </cell>
          <cell r="G137">
            <v>2009</v>
          </cell>
          <cell r="J137" t="str">
            <v>10ha</v>
          </cell>
          <cell r="K137">
            <v>17780</v>
          </cell>
          <cell r="L137">
            <v>17780</v>
          </cell>
          <cell r="M137">
            <v>16240</v>
          </cell>
          <cell r="N137">
            <v>0</v>
          </cell>
          <cell r="O137">
            <v>1999.9970000000001</v>
          </cell>
          <cell r="P137">
            <v>4400</v>
          </cell>
          <cell r="Q137">
            <v>3000</v>
          </cell>
          <cell r="T137">
            <v>3000</v>
          </cell>
          <cell r="U137">
            <v>4400</v>
          </cell>
          <cell r="V137">
            <v>0</v>
          </cell>
          <cell r="W137">
            <v>4999.9970000000003</v>
          </cell>
          <cell r="Y137" t="str">
            <v>C</v>
          </cell>
          <cell r="Z137" t="str">
            <v>HT</v>
          </cell>
          <cell r="AA137" t="str">
            <v>HT</v>
          </cell>
          <cell r="AB137" t="str">
            <v>UBND Tam Đường</v>
          </cell>
          <cell r="AC137" t="str">
            <v>UBND Tam Đường</v>
          </cell>
          <cell r="AD137" t="str">
            <v>Giãn phần rải nhựa mặt đường</v>
          </cell>
        </row>
        <row r="138">
          <cell r="C138" t="str">
            <v>ql.22</v>
          </cell>
          <cell r="D138" t="str">
            <v>Trung tâm hội nghị văn hóa huyện Tam Đường</v>
          </cell>
          <cell r="E138" t="str">
            <v>Tam Đường</v>
          </cell>
          <cell r="F138" t="str">
            <v>2006</v>
          </cell>
          <cell r="G138">
            <v>2006</v>
          </cell>
          <cell r="H138" t="str">
            <v>2006</v>
          </cell>
          <cell r="I138" t="str">
            <v>2008</v>
          </cell>
          <cell r="J138" t="str">
            <v>1888m2 sàn</v>
          </cell>
          <cell r="K138">
            <v>16000</v>
          </cell>
          <cell r="L138">
            <v>16000</v>
          </cell>
          <cell r="M138">
            <v>16000</v>
          </cell>
          <cell r="N138">
            <v>16000</v>
          </cell>
          <cell r="O138">
            <v>13111</v>
          </cell>
          <cell r="P138">
            <v>1200</v>
          </cell>
          <cell r="Q138">
            <v>2600</v>
          </cell>
          <cell r="U138">
            <v>942.26199999999994</v>
          </cell>
          <cell r="V138">
            <v>257.73800000000006</v>
          </cell>
          <cell r="W138">
            <v>15711</v>
          </cell>
          <cell r="Y138" t="str">
            <v>B</v>
          </cell>
          <cell r="Z138" t="str">
            <v>HT</v>
          </cell>
          <cell r="AA138" t="str">
            <v>HT</v>
          </cell>
          <cell r="AB138" t="str">
            <v>UBND Tam Đường</v>
          </cell>
          <cell r="AC138" t="str">
            <v>UBND Tam Đường</v>
          </cell>
        </row>
        <row r="139">
          <cell r="C139" t="str">
            <v>ql.23</v>
          </cell>
          <cell r="D139" t="str">
            <v>Trụ sở huyện ủy huyện Tam Đường</v>
          </cell>
          <cell r="E139" t="str">
            <v>Tam Đường</v>
          </cell>
          <cell r="F139" t="str">
            <v>2006</v>
          </cell>
          <cell r="G139">
            <v>2006</v>
          </cell>
          <cell r="H139" t="str">
            <v>2006</v>
          </cell>
          <cell r="I139" t="str">
            <v>2008</v>
          </cell>
          <cell r="J139" t="str">
            <v>2068m2 sàn</v>
          </cell>
          <cell r="K139">
            <v>8070</v>
          </cell>
          <cell r="L139">
            <v>8070</v>
          </cell>
          <cell r="M139">
            <v>7726</v>
          </cell>
          <cell r="N139">
            <v>8070</v>
          </cell>
          <cell r="O139">
            <v>6400</v>
          </cell>
          <cell r="P139">
            <v>1200</v>
          </cell>
          <cell r="Q139">
            <v>1200</v>
          </cell>
          <cell r="U139">
            <v>900</v>
          </cell>
          <cell r="V139">
            <v>300</v>
          </cell>
          <cell r="W139">
            <v>7600</v>
          </cell>
          <cell r="Y139" t="str">
            <v>B</v>
          </cell>
          <cell r="Z139" t="str">
            <v>HT</v>
          </cell>
          <cell r="AA139" t="str">
            <v>QL</v>
          </cell>
          <cell r="AB139" t="str">
            <v>UBND Tam Đường</v>
          </cell>
          <cell r="AC139" t="str">
            <v>UBND Tam Đường</v>
          </cell>
        </row>
        <row r="140">
          <cell r="C140" t="str">
            <v>ql.24</v>
          </cell>
          <cell r="D140" t="str">
            <v>Trụ sở HĐND - UBND huyện Tam Đường</v>
          </cell>
          <cell r="E140" t="str">
            <v>Tam Đường</v>
          </cell>
          <cell r="F140" t="str">
            <v>2006</v>
          </cell>
          <cell r="G140">
            <v>2006</v>
          </cell>
          <cell r="H140" t="str">
            <v>2006</v>
          </cell>
          <cell r="I140" t="str">
            <v>2008</v>
          </cell>
          <cell r="J140" t="str">
            <v>2757m2 sàn</v>
          </cell>
          <cell r="K140">
            <v>12600</v>
          </cell>
          <cell r="L140">
            <v>12600</v>
          </cell>
          <cell r="M140">
            <v>12600</v>
          </cell>
          <cell r="N140">
            <v>10809</v>
          </cell>
          <cell r="O140">
            <v>9140.9229999999989</v>
          </cell>
          <cell r="P140">
            <v>1200</v>
          </cell>
          <cell r="Q140">
            <v>1200</v>
          </cell>
          <cell r="U140">
            <v>1200</v>
          </cell>
          <cell r="V140">
            <v>0</v>
          </cell>
          <cell r="W140">
            <v>10340.922999999999</v>
          </cell>
          <cell r="Y140" t="str">
            <v>B</v>
          </cell>
          <cell r="Z140" t="str">
            <v>HT</v>
          </cell>
          <cell r="AA140" t="str">
            <v>QL</v>
          </cell>
          <cell r="AB140" t="str">
            <v>UBND Tam Đường</v>
          </cell>
          <cell r="AC140" t="str">
            <v>UBND Tam Đường</v>
          </cell>
        </row>
        <row r="141">
          <cell r="D141" t="str">
            <v>Các dự án chuyển tiếp</v>
          </cell>
          <cell r="K141">
            <v>9330</v>
          </cell>
          <cell r="L141">
            <v>9330</v>
          </cell>
          <cell r="M141">
            <v>8210</v>
          </cell>
          <cell r="N141">
            <v>0</v>
          </cell>
          <cell r="O141">
            <v>2000</v>
          </cell>
          <cell r="P141">
            <v>3000</v>
          </cell>
          <cell r="Q141">
            <v>3000</v>
          </cell>
          <cell r="R141">
            <v>0</v>
          </cell>
          <cell r="S141">
            <v>0</v>
          </cell>
          <cell r="T141">
            <v>0</v>
          </cell>
          <cell r="U141">
            <v>2300.1469999999999</v>
          </cell>
          <cell r="V141">
            <v>699.85300000000007</v>
          </cell>
          <cell r="W141">
            <v>5000</v>
          </cell>
          <cell r="X141">
            <v>0</v>
          </cell>
        </row>
        <row r="142">
          <cell r="C142" t="str">
            <v>ht.12</v>
          </cell>
          <cell r="D142" t="str">
            <v>Sân đường nội bộ và hạ tầng kỹ thuật trung tâm hội nghị văn hóa huyện Tam Đường</v>
          </cell>
          <cell r="E142" t="str">
            <v>Tam Đường</v>
          </cell>
          <cell r="F142">
            <v>2008</v>
          </cell>
          <cell r="G142">
            <v>2008</v>
          </cell>
          <cell r="H142">
            <v>2006</v>
          </cell>
          <cell r="I142" t="str">
            <v>2007</v>
          </cell>
          <cell r="K142">
            <v>2750</v>
          </cell>
          <cell r="L142">
            <v>2750</v>
          </cell>
          <cell r="M142">
            <v>2536</v>
          </cell>
          <cell r="N142">
            <v>0</v>
          </cell>
          <cell r="O142">
            <v>600</v>
          </cell>
          <cell r="P142">
            <v>1000</v>
          </cell>
          <cell r="Q142">
            <v>1000</v>
          </cell>
          <cell r="U142">
            <v>1000</v>
          </cell>
          <cell r="V142">
            <v>0</v>
          </cell>
          <cell r="W142">
            <v>1600</v>
          </cell>
          <cell r="Y142" t="str">
            <v>C</v>
          </cell>
          <cell r="Z142" t="str">
            <v>CT</v>
          </cell>
          <cell r="AA142" t="str">
            <v>HT</v>
          </cell>
          <cell r="AB142" t="str">
            <v>UBND Tam Đường</v>
          </cell>
          <cell r="AC142" t="str">
            <v>UBND Tam Đường</v>
          </cell>
        </row>
        <row r="143">
          <cell r="C143" t="str">
            <v>ql.25</v>
          </cell>
          <cell r="D143" t="str">
            <v>Các hạng mục phụ trợ trụ sở làm việc huyện ủy huyện Tam Đường</v>
          </cell>
          <cell r="E143" t="str">
            <v>Tam Đường</v>
          </cell>
          <cell r="F143">
            <v>2008</v>
          </cell>
          <cell r="G143">
            <v>2008</v>
          </cell>
          <cell r="H143">
            <v>2005</v>
          </cell>
          <cell r="I143" t="str">
            <v>2007</v>
          </cell>
          <cell r="K143">
            <v>3030</v>
          </cell>
          <cell r="L143">
            <v>3030</v>
          </cell>
          <cell r="M143">
            <v>2816</v>
          </cell>
          <cell r="N143">
            <v>0</v>
          </cell>
          <cell r="O143">
            <v>600</v>
          </cell>
          <cell r="P143">
            <v>1000</v>
          </cell>
          <cell r="Q143">
            <v>1000</v>
          </cell>
          <cell r="U143">
            <v>460.81099999999998</v>
          </cell>
          <cell r="V143">
            <v>539.18900000000008</v>
          </cell>
          <cell r="W143">
            <v>1600</v>
          </cell>
          <cell r="Y143" t="str">
            <v>C</v>
          </cell>
          <cell r="Z143" t="str">
            <v>CT</v>
          </cell>
          <cell r="AA143" t="str">
            <v>HT</v>
          </cell>
          <cell r="AB143" t="str">
            <v>UBND Tam Đường</v>
          </cell>
          <cell r="AC143" t="str">
            <v>UBND Tam Đường</v>
          </cell>
        </row>
        <row r="144">
          <cell r="C144" t="str">
            <v>ql.26</v>
          </cell>
          <cell r="D144" t="str">
            <v>Các hạng mục phụ trợ trụ sở làm việc HĐND - UBND huyện Tam Đường</v>
          </cell>
          <cell r="E144" t="str">
            <v>Tam Đường</v>
          </cell>
          <cell r="F144">
            <v>2008</v>
          </cell>
          <cell r="G144">
            <v>2008</v>
          </cell>
          <cell r="H144">
            <v>2008</v>
          </cell>
          <cell r="K144">
            <v>3550</v>
          </cell>
          <cell r="L144">
            <v>3550</v>
          </cell>
          <cell r="M144">
            <v>2858</v>
          </cell>
          <cell r="N144">
            <v>0</v>
          </cell>
          <cell r="O144">
            <v>800</v>
          </cell>
          <cell r="P144">
            <v>1000</v>
          </cell>
          <cell r="Q144">
            <v>1000</v>
          </cell>
          <cell r="U144">
            <v>839.33600000000001</v>
          </cell>
          <cell r="V144">
            <v>160.66399999999999</v>
          </cell>
          <cell r="W144">
            <v>1800</v>
          </cell>
          <cell r="Y144" t="str">
            <v>C</v>
          </cell>
          <cell r="Z144" t="str">
            <v>CT</v>
          </cell>
          <cell r="AA144" t="str">
            <v>HT</v>
          </cell>
          <cell r="AB144" t="str">
            <v>UBND Tam Đường</v>
          </cell>
          <cell r="AC144" t="str">
            <v>UBND Tam Đường</v>
          </cell>
        </row>
        <row r="145">
          <cell r="D145" t="str">
            <v>Dự án khởi công mới</v>
          </cell>
          <cell r="K145">
            <v>1854</v>
          </cell>
          <cell r="L145">
            <v>1854</v>
          </cell>
          <cell r="M145">
            <v>1822</v>
          </cell>
          <cell r="N145">
            <v>0</v>
          </cell>
          <cell r="O145">
            <v>0</v>
          </cell>
          <cell r="P145">
            <v>1000</v>
          </cell>
          <cell r="Q145">
            <v>1000</v>
          </cell>
          <cell r="R145">
            <v>0</v>
          </cell>
          <cell r="S145">
            <v>0</v>
          </cell>
          <cell r="T145">
            <v>840</v>
          </cell>
          <cell r="U145">
            <v>1000</v>
          </cell>
          <cell r="V145">
            <v>0</v>
          </cell>
          <cell r="W145">
            <v>1000</v>
          </cell>
          <cell r="X145">
            <v>0</v>
          </cell>
        </row>
        <row r="146">
          <cell r="C146" t="str">
            <v>cn.03</v>
          </cell>
          <cell r="D146" t="str">
            <v>Điện chiếu sáng nối QL4D - Trung tâm Hội nghị Văn hoá huyện Tam Đường</v>
          </cell>
          <cell r="E146" t="str">
            <v>Tam Đường</v>
          </cell>
          <cell r="F146">
            <v>2009</v>
          </cell>
          <cell r="G146">
            <v>2009</v>
          </cell>
          <cell r="J146" t="str">
            <v>32 cột</v>
          </cell>
          <cell r="K146">
            <v>1854</v>
          </cell>
          <cell r="L146">
            <v>1854</v>
          </cell>
          <cell r="M146">
            <v>1822</v>
          </cell>
          <cell r="O146">
            <v>0</v>
          </cell>
          <cell r="P146">
            <v>1000</v>
          </cell>
          <cell r="Q146">
            <v>1000</v>
          </cell>
          <cell r="T146">
            <v>840</v>
          </cell>
          <cell r="U146">
            <v>1000</v>
          </cell>
          <cell r="V146">
            <v>0</v>
          </cell>
          <cell r="W146">
            <v>1000</v>
          </cell>
          <cell r="Y146" t="str">
            <v>C</v>
          </cell>
          <cell r="Z146" t="str">
            <v>KCM</v>
          </cell>
          <cell r="AA146" t="str">
            <v>CN</v>
          </cell>
          <cell r="AB146" t="str">
            <v>UBND Tam Đường</v>
          </cell>
          <cell r="AC146" t="str">
            <v>UBND Tam Đường</v>
          </cell>
          <cell r="AD146" t="str">
            <v>2006/QĐ-UBND, 21/12/2007</v>
          </cell>
        </row>
        <row r="147">
          <cell r="D147" t="str">
            <v>Kết cấu hạ tầng thị xã Lai Châu</v>
          </cell>
          <cell r="K147">
            <v>337200</v>
          </cell>
          <cell r="L147">
            <v>328941</v>
          </cell>
          <cell r="M147">
            <v>62865</v>
          </cell>
          <cell r="N147">
            <v>126865</v>
          </cell>
          <cell r="O147">
            <v>158927.772</v>
          </cell>
          <cell r="P147">
            <v>105557</v>
          </cell>
          <cell r="Q147">
            <v>105000</v>
          </cell>
          <cell r="R147">
            <v>0</v>
          </cell>
          <cell r="S147">
            <v>4204</v>
          </cell>
          <cell r="T147">
            <v>43019</v>
          </cell>
          <cell r="U147">
            <v>103672.19</v>
          </cell>
          <cell r="V147">
            <v>1884.8099999999984</v>
          </cell>
          <cell r="W147">
            <v>248927.772</v>
          </cell>
          <cell r="X147">
            <v>0</v>
          </cell>
        </row>
        <row r="148">
          <cell r="D148" t="str">
            <v>Các dự án hoàn thành</v>
          </cell>
          <cell r="K148">
            <v>337200</v>
          </cell>
          <cell r="L148">
            <v>328941</v>
          </cell>
          <cell r="M148">
            <v>62865</v>
          </cell>
          <cell r="N148">
            <v>126865</v>
          </cell>
          <cell r="O148">
            <v>158927.772</v>
          </cell>
          <cell r="P148">
            <v>105557</v>
          </cell>
          <cell r="Q148">
            <v>105000</v>
          </cell>
          <cell r="R148">
            <v>0</v>
          </cell>
          <cell r="S148">
            <v>4204</v>
          </cell>
          <cell r="T148">
            <v>43019</v>
          </cell>
          <cell r="U148">
            <v>103672.19</v>
          </cell>
          <cell r="V148">
            <v>1884.8099999999984</v>
          </cell>
          <cell r="W148">
            <v>248927.772</v>
          </cell>
          <cell r="X148">
            <v>0</v>
          </cell>
        </row>
        <row r="149">
          <cell r="C149" t="str">
            <v>ht.13</v>
          </cell>
          <cell r="D149" t="str">
            <v>Hạ tầng kỹ thuật khu hợp khối trụ sở làm việc các cơ quan Đảng, đoàn thể, hành chính tỉnh Lai Châu giai đoạn I</v>
          </cell>
          <cell r="E149" t="str">
            <v>T.x Lai Châu</v>
          </cell>
          <cell r="F149">
            <v>2007</v>
          </cell>
          <cell r="G149">
            <v>2008</v>
          </cell>
          <cell r="H149" t="str">
            <v>2007</v>
          </cell>
          <cell r="J149" t="str">
            <v>17,8ha</v>
          </cell>
          <cell r="K149">
            <v>55400</v>
          </cell>
          <cell r="L149">
            <v>48652</v>
          </cell>
          <cell r="M149">
            <v>48652</v>
          </cell>
          <cell r="N149">
            <v>45652</v>
          </cell>
          <cell r="O149">
            <v>33696</v>
          </cell>
          <cell r="P149">
            <v>1000</v>
          </cell>
          <cell r="Q149">
            <v>1000</v>
          </cell>
          <cell r="S149">
            <v>4</v>
          </cell>
          <cell r="T149">
            <v>4</v>
          </cell>
          <cell r="U149">
            <v>754.4</v>
          </cell>
          <cell r="V149">
            <v>245.60000000000002</v>
          </cell>
          <cell r="W149">
            <v>34696</v>
          </cell>
          <cell r="Y149" t="str">
            <v>B</v>
          </cell>
          <cell r="Z149" t="str">
            <v>HT</v>
          </cell>
          <cell r="AA149" t="str">
            <v>HT</v>
          </cell>
          <cell r="AB149" t="str">
            <v>Sở Xây dựng</v>
          </cell>
          <cell r="AC149" t="str">
            <v>Sở Xây dựng</v>
          </cell>
          <cell r="AD149" t="str">
            <v>Chưa đầu tư các trục đường giao thông nằm trong mặt bằng</v>
          </cell>
        </row>
        <row r="150">
          <cell r="C150" t="str">
            <v>ht.14</v>
          </cell>
          <cell r="D150" t="str">
            <v>San gạt mặt bằng khu dân cư số 2 giai đoạn II</v>
          </cell>
          <cell r="E150" t="str">
            <v>T.x Lai Châu</v>
          </cell>
          <cell r="F150">
            <v>2007</v>
          </cell>
          <cell r="G150">
            <v>2007</v>
          </cell>
          <cell r="J150" t="str">
            <v>38ha; 1000hộ</v>
          </cell>
          <cell r="K150">
            <v>17000</v>
          </cell>
          <cell r="L150">
            <v>15489</v>
          </cell>
          <cell r="M150">
            <v>14213</v>
          </cell>
          <cell r="N150">
            <v>14213</v>
          </cell>
          <cell r="O150">
            <v>12835.73</v>
          </cell>
          <cell r="P150">
            <v>82</v>
          </cell>
          <cell r="Q150">
            <v>500</v>
          </cell>
          <cell r="U150">
            <v>81.581000000000003</v>
          </cell>
          <cell r="V150">
            <v>0.41899999999999693</v>
          </cell>
          <cell r="W150">
            <v>13335.73</v>
          </cell>
          <cell r="Y150" t="str">
            <v>C</v>
          </cell>
          <cell r="Z150" t="str">
            <v>HT</v>
          </cell>
          <cell r="AA150" t="str">
            <v>HT</v>
          </cell>
          <cell r="AB150" t="str">
            <v>Ban QLDA CTXD tỉnh</v>
          </cell>
          <cell r="AC150" t="str">
            <v>Ban QLDA CTXD tỉnh</v>
          </cell>
        </row>
        <row r="151">
          <cell r="C151" t="str">
            <v>ht.15</v>
          </cell>
          <cell r="D151" t="str">
            <v>Hạ tầng kỹ thuật khu dân cư số 5 giai đoạn I</v>
          </cell>
          <cell r="E151" t="str">
            <v>T.x Lai Châu</v>
          </cell>
          <cell r="F151">
            <v>2008</v>
          </cell>
          <cell r="J151" t="str">
            <v>5ha</v>
          </cell>
          <cell r="K151">
            <v>19000</v>
          </cell>
          <cell r="L151">
            <v>19000</v>
          </cell>
          <cell r="N151">
            <v>0</v>
          </cell>
          <cell r="O151">
            <v>8500</v>
          </cell>
          <cell r="P151">
            <v>4475</v>
          </cell>
          <cell r="Q151">
            <v>3500</v>
          </cell>
          <cell r="S151">
            <v>4200</v>
          </cell>
          <cell r="T151">
            <v>2790</v>
          </cell>
          <cell r="U151">
            <v>3500</v>
          </cell>
          <cell r="V151">
            <v>975</v>
          </cell>
          <cell r="W151">
            <v>12000</v>
          </cell>
          <cell r="Y151" t="str">
            <v>C</v>
          </cell>
          <cell r="Z151" t="str">
            <v>HT</v>
          </cell>
          <cell r="AA151" t="str">
            <v>HT</v>
          </cell>
          <cell r="AB151" t="str">
            <v>Ban QLDA CTXD tỉnh</v>
          </cell>
          <cell r="AC151" t="str">
            <v>Ban QLDA CTXD tỉnh</v>
          </cell>
          <cell r="AD151" t="str">
            <v>Giãn phần bê tông ápphan mặt đường</v>
          </cell>
        </row>
        <row r="152">
          <cell r="C152" t="str">
            <v>ql.27</v>
          </cell>
          <cell r="D152" t="str">
            <v xml:space="preserve">Trụ sở các khối Sở, ban, ngành, đoàn thể và MTTQ </v>
          </cell>
          <cell r="E152" t="str">
            <v>T.x Lai Châu</v>
          </cell>
          <cell r="F152">
            <v>2008</v>
          </cell>
          <cell r="G152">
            <v>2009</v>
          </cell>
          <cell r="H152">
            <v>2008</v>
          </cell>
          <cell r="K152">
            <v>245800</v>
          </cell>
          <cell r="L152">
            <v>245800</v>
          </cell>
          <cell r="M152">
            <v>0</v>
          </cell>
          <cell r="N152">
            <v>67000</v>
          </cell>
          <cell r="O152">
            <v>103896.042</v>
          </cell>
          <cell r="P152">
            <v>81000</v>
          </cell>
          <cell r="Q152">
            <v>85000</v>
          </cell>
          <cell r="T152">
            <v>40225</v>
          </cell>
          <cell r="U152">
            <v>80983.421000000002</v>
          </cell>
          <cell r="V152">
            <v>16.578999999997905</v>
          </cell>
          <cell r="W152">
            <v>188896.04200000002</v>
          </cell>
          <cell r="Y152" t="str">
            <v>B</v>
          </cell>
          <cell r="Z152" t="str">
            <v>HT</v>
          </cell>
          <cell r="AA152" t="str">
            <v>QL</v>
          </cell>
          <cell r="AB152" t="str">
            <v>Sở Xây dựng</v>
          </cell>
          <cell r="AC152" t="str">
            <v>Sở Xây dựng</v>
          </cell>
        </row>
        <row r="153">
          <cell r="C153" t="str">
            <v>ql.03</v>
          </cell>
          <cell r="D153" t="str">
            <v>Trụ sở làm việc Tỉnh ủy và các Ban Đảng thuộc dự án hợp khối trụ sở làm việc các cơ quan Đảng, Đoàn thể, Hành chính tỉnh</v>
          </cell>
          <cell r="E153" t="str">
            <v>T.x Lai Châu</v>
          </cell>
          <cell r="F153">
            <v>2007</v>
          </cell>
          <cell r="G153">
            <v>2009</v>
          </cell>
          <cell r="H153" t="str">
            <v>2007</v>
          </cell>
          <cell r="J153" t="str">
            <v>nhà 9 tầng, cấp II</v>
          </cell>
          <cell r="P153">
            <v>9000</v>
          </cell>
          <cell r="Q153">
            <v>5000</v>
          </cell>
          <cell r="U153">
            <v>9000</v>
          </cell>
          <cell r="V153">
            <v>0</v>
          </cell>
          <cell r="AB153" t="str">
            <v>Sở Xây dựng</v>
          </cell>
          <cell r="AC153" t="str">
            <v>Sở Xây dựng</v>
          </cell>
        </row>
        <row r="154">
          <cell r="C154" t="str">
            <v>ql.28</v>
          </cell>
          <cell r="D154" t="str">
            <v>Trụ sở làm việc HĐND, UBND, sở Kế hoạch &amp; Đầu tư, sở Tài chính thuộc dự án hợp khối trụ sở làm việc các cơ quan Đảng, Đoàn thể, Hành chính tỉnh</v>
          </cell>
          <cell r="E154" t="str">
            <v>T.x Lai Châu</v>
          </cell>
          <cell r="F154">
            <v>2007</v>
          </cell>
          <cell r="G154">
            <v>2009</v>
          </cell>
          <cell r="H154" t="str">
            <v>2007</v>
          </cell>
          <cell r="J154" t="str">
            <v>nhà 9 tầng, cấp II</v>
          </cell>
          <cell r="P154">
            <v>5000</v>
          </cell>
          <cell r="Q154">
            <v>5000</v>
          </cell>
          <cell r="U154">
            <v>4352.7879999999996</v>
          </cell>
          <cell r="V154">
            <v>647.21200000000044</v>
          </cell>
          <cell r="AB154" t="str">
            <v>Sở Xây dựng</v>
          </cell>
          <cell r="AC154" t="str">
            <v>Sở Xây dựng</v>
          </cell>
        </row>
        <row r="155">
          <cell r="C155" t="str">
            <v>ql.14</v>
          </cell>
          <cell r="D155" t="str">
            <v xml:space="preserve">Khối nhà G và Ngoại thất ngoài nhà khu hợp khối trụ sở làm việc các cơ quan Đảng, Đoàn thể và hành chính tỉnh </v>
          </cell>
          <cell r="E155" t="str">
            <v>T.x Lai Châu</v>
          </cell>
          <cell r="F155">
            <v>2008</v>
          </cell>
          <cell r="G155">
            <v>2008</v>
          </cell>
          <cell r="H155">
            <v>2008</v>
          </cell>
          <cell r="I155">
            <v>2008</v>
          </cell>
          <cell r="J155" t="str">
            <v>5 ha</v>
          </cell>
          <cell r="P155">
            <v>5000</v>
          </cell>
          <cell r="Q155">
            <v>5000</v>
          </cell>
          <cell r="U155">
            <v>5000</v>
          </cell>
          <cell r="V155">
            <v>0</v>
          </cell>
          <cell r="AB155" t="str">
            <v>Sở Xây dựng</v>
          </cell>
          <cell r="AC155" t="str">
            <v>Sở Xây dựng</v>
          </cell>
        </row>
        <row r="156">
          <cell r="D156" t="str">
            <v>Hỗ trợ đầu tư theo quyết định của các Lãnh đạo Đảng, Nhà nước</v>
          </cell>
          <cell r="K156">
            <v>109012</v>
          </cell>
          <cell r="L156">
            <v>107454</v>
          </cell>
          <cell r="M156">
            <v>14464</v>
          </cell>
          <cell r="N156">
            <v>48000</v>
          </cell>
          <cell r="O156">
            <v>58023.870999999999</v>
          </cell>
          <cell r="P156">
            <v>57000</v>
          </cell>
          <cell r="Q156">
            <v>57000</v>
          </cell>
          <cell r="R156">
            <v>0</v>
          </cell>
          <cell r="S156">
            <v>1715</v>
          </cell>
          <cell r="T156">
            <v>18588</v>
          </cell>
          <cell r="U156">
            <v>54077.604999999996</v>
          </cell>
          <cell r="V156">
            <v>2922.3949999999995</v>
          </cell>
          <cell r="W156">
            <v>80023.870999999999</v>
          </cell>
          <cell r="X156">
            <v>0</v>
          </cell>
        </row>
        <row r="157">
          <cell r="C157" t="str">
            <v>ht.16</v>
          </cell>
          <cell r="D157" t="str">
            <v>San gạt mặt bằng và hạ tầng kỹ thuật khu dân cư số 4 (giai đoạn II)</v>
          </cell>
          <cell r="E157" t="str">
            <v>T.x Lai Châu</v>
          </cell>
          <cell r="F157">
            <v>2008</v>
          </cell>
          <cell r="G157">
            <v>2009</v>
          </cell>
          <cell r="K157">
            <v>16600</v>
          </cell>
          <cell r="L157">
            <v>15042</v>
          </cell>
          <cell r="N157">
            <v>20000</v>
          </cell>
          <cell r="O157">
            <v>7619</v>
          </cell>
          <cell r="P157">
            <v>4000</v>
          </cell>
          <cell r="Q157">
            <v>4000</v>
          </cell>
          <cell r="U157">
            <v>2803.0880000000002</v>
          </cell>
          <cell r="V157">
            <v>1196.9119999999998</v>
          </cell>
          <cell r="W157">
            <v>11619</v>
          </cell>
          <cell r="Y157" t="str">
            <v>C</v>
          </cell>
          <cell r="Z157" t="str">
            <v>HT</v>
          </cell>
          <cell r="AA157" t="str">
            <v>HT</v>
          </cell>
          <cell r="AB157" t="str">
            <v>UBND T.x Lai Châu</v>
          </cell>
          <cell r="AC157" t="str">
            <v>UBND T.x Lai Châu</v>
          </cell>
          <cell r="AD157" t="str">
            <v>Giãn phần bê tông ápphan mặt đường</v>
          </cell>
        </row>
        <row r="158">
          <cell r="C158" t="str">
            <v>ql.28</v>
          </cell>
          <cell r="D158" t="str">
            <v>Trụ sở làm việc HĐND, UBND, sở Kế hoạch &amp; Đầu tư, sở Tài chính thuộc dự án hợp khối trụ sở làm việc các cơ quan Đảng, Đoàn thể, Hành chính tỉnh</v>
          </cell>
          <cell r="E158" t="str">
            <v>T.x Lai Châu</v>
          </cell>
          <cell r="F158">
            <v>2007</v>
          </cell>
          <cell r="G158">
            <v>2009</v>
          </cell>
          <cell r="H158" t="str">
            <v>2007</v>
          </cell>
          <cell r="J158" t="str">
            <v>nhà 9 tầng, cấp II</v>
          </cell>
          <cell r="K158">
            <v>77948</v>
          </cell>
          <cell r="L158">
            <v>77948</v>
          </cell>
          <cell r="M158">
            <v>0</v>
          </cell>
          <cell r="N158">
            <v>28000</v>
          </cell>
          <cell r="O158">
            <v>39896.811000000002</v>
          </cell>
          <cell r="P158">
            <v>15000</v>
          </cell>
          <cell r="Q158">
            <v>15000</v>
          </cell>
          <cell r="S158">
            <v>416</v>
          </cell>
          <cell r="T158">
            <v>11568</v>
          </cell>
          <cell r="U158">
            <v>15000</v>
          </cell>
          <cell r="V158">
            <v>0</v>
          </cell>
          <cell r="W158">
            <v>54896.811000000002</v>
          </cell>
          <cell r="Y158" t="str">
            <v>B</v>
          </cell>
          <cell r="Z158" t="str">
            <v>HT</v>
          </cell>
          <cell r="AA158" t="str">
            <v>QL</v>
          </cell>
          <cell r="AB158" t="str">
            <v>Sở Xây dựng</v>
          </cell>
          <cell r="AC158" t="str">
            <v>Sở Xây dựng</v>
          </cell>
        </row>
        <row r="159">
          <cell r="C159" t="str">
            <v>ht.17</v>
          </cell>
          <cell r="D159" t="str">
            <v xml:space="preserve">Hạ tầng kỹ thuật khu dân cư số 2 mở rộng thị xã Lai Châu </v>
          </cell>
          <cell r="E159" t="str">
            <v>T.x Lai Châu</v>
          </cell>
          <cell r="F159">
            <v>2007</v>
          </cell>
          <cell r="G159">
            <v>2007</v>
          </cell>
          <cell r="K159">
            <v>14464</v>
          </cell>
          <cell r="L159">
            <v>14464</v>
          </cell>
          <cell r="M159">
            <v>14464</v>
          </cell>
          <cell r="O159">
            <v>10508.06</v>
          </cell>
          <cell r="P159">
            <v>3000</v>
          </cell>
          <cell r="Q159">
            <v>3000</v>
          </cell>
          <cell r="S159">
            <v>700</v>
          </cell>
          <cell r="U159">
            <v>2398.7660000000001</v>
          </cell>
          <cell r="V159">
            <v>601.23399999999992</v>
          </cell>
          <cell r="W159">
            <v>13508.06</v>
          </cell>
          <cell r="Y159" t="str">
            <v>C</v>
          </cell>
          <cell r="Z159" t="str">
            <v>CT</v>
          </cell>
          <cell r="AA159" t="str">
            <v>HT</v>
          </cell>
          <cell r="AB159" t="str">
            <v>Ban QLDA CTXD tỉnh</v>
          </cell>
          <cell r="AC159" t="str">
            <v>Ban QLDA CTXD tỉnh</v>
          </cell>
        </row>
        <row r="160">
          <cell r="C160" t="str">
            <v>ht.05</v>
          </cell>
          <cell r="D160" t="str">
            <v>Hạ tầng kỹ thuật khu dân cư số 2 giai đoạn II (Giao thông, cấp, thoát nước)</v>
          </cell>
          <cell r="E160" t="str">
            <v>T.x Lai Châu</v>
          </cell>
          <cell r="F160">
            <v>2007</v>
          </cell>
          <cell r="G160">
            <v>2007</v>
          </cell>
          <cell r="J160" t="str">
            <v>38ha; 1000hộ</v>
          </cell>
          <cell r="P160">
            <v>11000</v>
          </cell>
          <cell r="Q160">
            <v>11000</v>
          </cell>
          <cell r="U160">
            <v>11000</v>
          </cell>
          <cell r="V160">
            <v>0</v>
          </cell>
          <cell r="AB160" t="str">
            <v>Ban QLDA CTXD tỉnh</v>
          </cell>
          <cell r="AC160" t="str">
            <v>Ban QLDA CTXD tỉnh</v>
          </cell>
        </row>
        <row r="161">
          <cell r="C161" t="str">
            <v>ht.15</v>
          </cell>
          <cell r="D161" t="str">
            <v>Hạ tầng kỹ thuật khu dân cư số 5 giai đoạn I</v>
          </cell>
          <cell r="E161" t="str">
            <v>T.x Lai Châu</v>
          </cell>
          <cell r="F161">
            <v>2008</v>
          </cell>
          <cell r="J161" t="str">
            <v>5ha</v>
          </cell>
          <cell r="P161">
            <v>5000</v>
          </cell>
          <cell r="Q161">
            <v>5000</v>
          </cell>
          <cell r="U161">
            <v>3875.7510000000002</v>
          </cell>
          <cell r="V161">
            <v>1124.2489999999998</v>
          </cell>
          <cell r="AB161" t="str">
            <v>Ban QLDA CTXD tỉnh</v>
          </cell>
          <cell r="AC161" t="str">
            <v>Ban QLDA CTXD tỉnh</v>
          </cell>
        </row>
        <row r="162">
          <cell r="C162" t="str">
            <v>ht.06</v>
          </cell>
          <cell r="D162" t="str">
            <v>Hạ tầng kỹ thuật khu dân cư số 5 giai đoạn II</v>
          </cell>
          <cell r="E162" t="str">
            <v>T.x Lai Châu</v>
          </cell>
          <cell r="F162">
            <v>2008</v>
          </cell>
          <cell r="G162">
            <v>2008</v>
          </cell>
          <cell r="J162" t="str">
            <v>5,13ha</v>
          </cell>
          <cell r="P162">
            <v>9000</v>
          </cell>
          <cell r="Q162">
            <v>9000</v>
          </cell>
          <cell r="S162">
            <v>599</v>
          </cell>
          <cell r="T162">
            <v>5641</v>
          </cell>
          <cell r="U162">
            <v>9000</v>
          </cell>
          <cell r="V162">
            <v>0</v>
          </cell>
          <cell r="AB162" t="str">
            <v>Ban QLDA CTXD tỉnh</v>
          </cell>
          <cell r="AC162" t="str">
            <v>Ban QLDA CTXD tỉnh</v>
          </cell>
        </row>
        <row r="163">
          <cell r="C163" t="str">
            <v>ht.08</v>
          </cell>
          <cell r="D163" t="str">
            <v>San gạt mặt bằng và hạ tầng kỹ thuật khu dân cư số 6 giai đoạn I</v>
          </cell>
          <cell r="E163" t="str">
            <v>T.x Lai Châu</v>
          </cell>
          <cell r="F163">
            <v>2008</v>
          </cell>
          <cell r="G163">
            <v>2009</v>
          </cell>
          <cell r="J163" t="str">
            <v>221.000m2</v>
          </cell>
          <cell r="P163">
            <v>10000</v>
          </cell>
          <cell r="Q163">
            <v>10000</v>
          </cell>
          <cell r="T163">
            <v>1379</v>
          </cell>
          <cell r="U163">
            <v>10000</v>
          </cell>
          <cell r="V163">
            <v>0</v>
          </cell>
          <cell r="AB163" t="str">
            <v>UBND T.x Lai Châu</v>
          </cell>
          <cell r="AC163" t="str">
            <v>UBND T.x Lai Châu</v>
          </cell>
        </row>
        <row r="164">
          <cell r="D164" t="str">
            <v>Đầu tư theo quyết định 120/TTg</v>
          </cell>
          <cell r="K164">
            <v>72308</v>
          </cell>
          <cell r="L164">
            <v>71168</v>
          </cell>
          <cell r="M164">
            <v>54750</v>
          </cell>
          <cell r="N164">
            <v>63025</v>
          </cell>
          <cell r="O164">
            <v>68800.58</v>
          </cell>
          <cell r="P164">
            <v>33000</v>
          </cell>
          <cell r="Q164">
            <v>6900</v>
          </cell>
          <cell r="R164">
            <v>26100</v>
          </cell>
          <cell r="S164">
            <v>1484</v>
          </cell>
          <cell r="T164">
            <v>1145</v>
          </cell>
          <cell r="U164">
            <v>19926.486000000001</v>
          </cell>
          <cell r="V164">
            <v>20905.513999999999</v>
          </cell>
          <cell r="W164">
            <v>88020.58</v>
          </cell>
          <cell r="X164">
            <v>0</v>
          </cell>
        </row>
        <row r="165">
          <cell r="D165" t="str">
            <v>Cân đối NS huyện đầu tư hạ tầng các xã biên giới</v>
          </cell>
          <cell r="K165">
            <v>0</v>
          </cell>
          <cell r="L165">
            <v>0</v>
          </cell>
          <cell r="M165">
            <v>0</v>
          </cell>
          <cell r="N165">
            <v>10500</v>
          </cell>
          <cell r="O165">
            <v>10500</v>
          </cell>
          <cell r="P165">
            <v>10500</v>
          </cell>
          <cell r="Q165">
            <v>0</v>
          </cell>
          <cell r="R165">
            <v>10500</v>
          </cell>
          <cell r="S165">
            <v>0</v>
          </cell>
          <cell r="T165">
            <v>0</v>
          </cell>
          <cell r="U165">
            <v>3452</v>
          </cell>
          <cell r="V165">
            <v>7048</v>
          </cell>
          <cell r="W165">
            <v>21000</v>
          </cell>
          <cell r="X165">
            <v>0</v>
          </cell>
        </row>
        <row r="166">
          <cell r="C166" t="str">
            <v>ht.18</v>
          </cell>
          <cell r="D166" t="str">
            <v>Cơ sở hạ tầng các xã biên giới huyện Mường Tè</v>
          </cell>
          <cell r="E166" t="str">
            <v>Mường Tè</v>
          </cell>
          <cell r="F166">
            <v>2009</v>
          </cell>
          <cell r="G166">
            <v>2009</v>
          </cell>
          <cell r="J166" t="str">
            <v>6 xã</v>
          </cell>
          <cell r="N166">
            <v>3000</v>
          </cell>
          <cell r="O166">
            <v>3000</v>
          </cell>
          <cell r="P166">
            <v>3000</v>
          </cell>
          <cell r="R166">
            <v>3000</v>
          </cell>
          <cell r="U166">
            <v>664</v>
          </cell>
          <cell r="V166">
            <v>2336</v>
          </cell>
          <cell r="W166">
            <v>6000</v>
          </cell>
          <cell r="AA166" t="str">
            <v>HT</v>
          </cell>
          <cell r="AB166" t="str">
            <v>UBND Mường Tè</v>
          </cell>
          <cell r="AC166" t="str">
            <v>UBND Mường Tè</v>
          </cell>
        </row>
        <row r="167">
          <cell r="C167" t="str">
            <v>ht.19</v>
          </cell>
          <cell r="D167" t="str">
            <v>Cơ sở hạ tầng các xã biên giới huyện Sìn Hồ</v>
          </cell>
          <cell r="E167" t="str">
            <v>Sìn Hồ</v>
          </cell>
          <cell r="F167">
            <v>2009</v>
          </cell>
          <cell r="G167">
            <v>2009</v>
          </cell>
          <cell r="J167" t="str">
            <v xml:space="preserve">2 xã </v>
          </cell>
          <cell r="N167">
            <v>1000</v>
          </cell>
          <cell r="O167">
            <v>1000</v>
          </cell>
          <cell r="P167">
            <v>1000</v>
          </cell>
          <cell r="R167">
            <v>1000</v>
          </cell>
          <cell r="U167">
            <v>500</v>
          </cell>
          <cell r="V167">
            <v>500</v>
          </cell>
          <cell r="W167">
            <v>2000</v>
          </cell>
          <cell r="AA167" t="str">
            <v>HT</v>
          </cell>
          <cell r="AB167" t="str">
            <v>UBND Sìn Hồ</v>
          </cell>
          <cell r="AC167" t="str">
            <v>UBND Sìn Hồ</v>
          </cell>
        </row>
        <row r="168">
          <cell r="C168" t="str">
            <v>ht.20</v>
          </cell>
          <cell r="D168" t="str">
            <v>Cơ sở hạ tầng các xã biên giới huyện Phong Thổ</v>
          </cell>
          <cell r="E168" t="str">
            <v>Phong Thổ</v>
          </cell>
          <cell r="F168">
            <v>2009</v>
          </cell>
          <cell r="G168">
            <v>2009</v>
          </cell>
          <cell r="J168" t="str">
            <v>13 xã</v>
          </cell>
          <cell r="N168">
            <v>6500</v>
          </cell>
          <cell r="O168">
            <v>6500</v>
          </cell>
          <cell r="P168">
            <v>6500</v>
          </cell>
          <cell r="R168">
            <v>6500</v>
          </cell>
          <cell r="U168">
            <v>2288</v>
          </cell>
          <cell r="V168">
            <v>4212</v>
          </cell>
          <cell r="W168">
            <v>13000</v>
          </cell>
          <cell r="AA168" t="str">
            <v>HT</v>
          </cell>
          <cell r="AB168" t="str">
            <v>UBND Phong Thổ</v>
          </cell>
          <cell r="AC168" t="str">
            <v>UBND Phong Thổ</v>
          </cell>
        </row>
        <row r="169">
          <cell r="D169" t="str">
            <v>Cân đối NS huyện đầu tư đường dân sinh đến thôn bản thuộc các xã biên giới</v>
          </cell>
          <cell r="K169">
            <v>0</v>
          </cell>
          <cell r="L169">
            <v>0</v>
          </cell>
          <cell r="M169">
            <v>0</v>
          </cell>
          <cell r="N169">
            <v>0</v>
          </cell>
          <cell r="O169">
            <v>8000</v>
          </cell>
          <cell r="P169">
            <v>3820</v>
          </cell>
          <cell r="Q169">
            <v>0</v>
          </cell>
          <cell r="R169">
            <v>3820</v>
          </cell>
          <cell r="S169">
            <v>0</v>
          </cell>
          <cell r="T169">
            <v>0</v>
          </cell>
          <cell r="U169">
            <v>501</v>
          </cell>
          <cell r="V169">
            <v>3319</v>
          </cell>
          <cell r="W169">
            <v>11820</v>
          </cell>
          <cell r="X169">
            <v>0</v>
          </cell>
        </row>
        <row r="170">
          <cell r="C170" t="str">
            <v>gt.18</v>
          </cell>
          <cell r="D170" t="str">
            <v>Hỗ trợ ngân sách huyện Phong Thổ</v>
          </cell>
          <cell r="E170" t="str">
            <v>Phong Thổ</v>
          </cell>
          <cell r="F170">
            <v>2009</v>
          </cell>
          <cell r="G170">
            <v>2009</v>
          </cell>
          <cell r="J170" t="str">
            <v>17km/5bản</v>
          </cell>
          <cell r="O170">
            <v>4700</v>
          </cell>
          <cell r="P170">
            <v>510</v>
          </cell>
          <cell r="R170">
            <v>510</v>
          </cell>
          <cell r="V170">
            <v>510</v>
          </cell>
          <cell r="W170">
            <v>5210</v>
          </cell>
          <cell r="AA170" t="str">
            <v>GT</v>
          </cell>
          <cell r="AB170" t="str">
            <v>UBND Phong Thổ</v>
          </cell>
          <cell r="AC170" t="str">
            <v>UBND Phong Thổ</v>
          </cell>
        </row>
        <row r="171">
          <cell r="C171" t="str">
            <v>gt.19</v>
          </cell>
          <cell r="D171" t="str">
            <v>Hỗ trợ ngân sách huyện Mường Tè</v>
          </cell>
          <cell r="E171" t="str">
            <v>Mường Tè</v>
          </cell>
          <cell r="F171">
            <v>2009</v>
          </cell>
          <cell r="G171">
            <v>2009</v>
          </cell>
          <cell r="J171" t="str">
            <v>81km/9bản</v>
          </cell>
          <cell r="O171">
            <v>2300</v>
          </cell>
          <cell r="P171">
            <v>2430</v>
          </cell>
          <cell r="R171">
            <v>2430</v>
          </cell>
          <cell r="U171">
            <v>501</v>
          </cell>
          <cell r="V171">
            <v>1929</v>
          </cell>
          <cell r="W171">
            <v>4730</v>
          </cell>
          <cell r="AA171" t="str">
            <v>GT</v>
          </cell>
          <cell r="AB171" t="str">
            <v>UBND Mường Tè</v>
          </cell>
          <cell r="AC171" t="str">
            <v>UBND Mường Tè</v>
          </cell>
        </row>
        <row r="172">
          <cell r="C172" t="str">
            <v>gt.20</v>
          </cell>
          <cell r="D172" t="str">
            <v>Hỗ trợ ngân sách huyện Sìn Hồ</v>
          </cell>
          <cell r="E172" t="str">
            <v>Sìn Hồ</v>
          </cell>
          <cell r="F172">
            <v>2009</v>
          </cell>
          <cell r="G172">
            <v>2009</v>
          </cell>
          <cell r="J172" t="str">
            <v>25km/7bản</v>
          </cell>
          <cell r="O172">
            <v>1000</v>
          </cell>
          <cell r="P172">
            <v>880</v>
          </cell>
          <cell r="R172">
            <v>880</v>
          </cell>
          <cell r="V172">
            <v>880</v>
          </cell>
          <cell r="W172">
            <v>1880</v>
          </cell>
          <cell r="AA172" t="str">
            <v>GT</v>
          </cell>
          <cell r="AB172" t="str">
            <v>UBND Sìn Hồ</v>
          </cell>
          <cell r="AC172" t="str">
            <v>UBND Sìn Hồ</v>
          </cell>
        </row>
        <row r="173">
          <cell r="C173" t="str">
            <v>gt.21</v>
          </cell>
          <cell r="D173" t="str">
            <v>Cân đối NS huyện Mường Tè đầu tư các tuyến đường đến điểm ĐCĐC  theo QĐ 33</v>
          </cell>
          <cell r="E173" t="str">
            <v>Mường Tè</v>
          </cell>
          <cell r="P173">
            <v>11780</v>
          </cell>
          <cell r="R173">
            <v>11780</v>
          </cell>
          <cell r="U173">
            <v>9806</v>
          </cell>
          <cell r="V173">
            <v>9806</v>
          </cell>
          <cell r="AB173" t="str">
            <v>UBND Mường Tè</v>
          </cell>
          <cell r="AC173" t="str">
            <v>UBND Mường Tè</v>
          </cell>
        </row>
        <row r="174">
          <cell r="C174" t="str">
            <v>an.03</v>
          </cell>
          <cell r="D174" t="str">
            <v>Rà phá bom mìn vật nổ, vật cản</v>
          </cell>
          <cell r="P174">
            <v>2000</v>
          </cell>
          <cell r="Q174">
            <v>2000</v>
          </cell>
          <cell r="U174">
            <v>1994.8389999999999</v>
          </cell>
          <cell r="V174">
            <v>5.1610000000000582</v>
          </cell>
          <cell r="Y174" t="str">
            <v>C</v>
          </cell>
          <cell r="AA174" t="str">
            <v>AN</v>
          </cell>
          <cell r="AB174" t="str">
            <v>Bộ Chỉ huy quân sự tỉnh</v>
          </cell>
          <cell r="AC174" t="str">
            <v>Bộ Chỉ huy quân sự tỉnh</v>
          </cell>
        </row>
        <row r="175">
          <cell r="D175" t="str">
            <v>Thực hiện dự án</v>
          </cell>
          <cell r="K175">
            <v>72308</v>
          </cell>
          <cell r="L175">
            <v>71168</v>
          </cell>
          <cell r="M175">
            <v>54750</v>
          </cell>
          <cell r="N175">
            <v>52525</v>
          </cell>
          <cell r="O175">
            <v>50300.58</v>
          </cell>
          <cell r="P175">
            <v>4900</v>
          </cell>
          <cell r="Q175">
            <v>4900</v>
          </cell>
          <cell r="R175">
            <v>0</v>
          </cell>
          <cell r="S175">
            <v>1484</v>
          </cell>
          <cell r="T175">
            <v>1145</v>
          </cell>
          <cell r="U175">
            <v>4172.6469999999999</v>
          </cell>
          <cell r="V175">
            <v>727.35300000000007</v>
          </cell>
          <cell r="W175">
            <v>55200.58</v>
          </cell>
          <cell r="X175">
            <v>0</v>
          </cell>
        </row>
        <row r="176">
          <cell r="C176" t="str">
            <v>gt.22</v>
          </cell>
          <cell r="D176" t="str">
            <v>Đường Pa tần - Huổi luông</v>
          </cell>
          <cell r="E176" t="str">
            <v>Sìn Hồ</v>
          </cell>
          <cell r="F176">
            <v>2002</v>
          </cell>
          <cell r="G176">
            <v>2004</v>
          </cell>
          <cell r="H176" t="str">
            <v>10/2003</v>
          </cell>
          <cell r="I176" t="str">
            <v>12/2007</v>
          </cell>
          <cell r="J176" t="str">
            <v>25 km</v>
          </cell>
          <cell r="K176">
            <v>31000</v>
          </cell>
          <cell r="L176">
            <v>31000</v>
          </cell>
          <cell r="M176">
            <v>26738</v>
          </cell>
          <cell r="N176">
            <v>26738</v>
          </cell>
          <cell r="O176">
            <v>25266</v>
          </cell>
          <cell r="P176">
            <v>1943</v>
          </cell>
          <cell r="Q176">
            <v>1943</v>
          </cell>
          <cell r="S176">
            <v>1484</v>
          </cell>
          <cell r="T176">
            <v>947</v>
          </cell>
          <cell r="U176">
            <v>1943</v>
          </cell>
          <cell r="V176">
            <v>0</v>
          </cell>
          <cell r="W176">
            <v>27209</v>
          </cell>
          <cell r="Y176" t="str">
            <v>B</v>
          </cell>
          <cell r="Z176" t="str">
            <v>HT</v>
          </cell>
          <cell r="AA176" t="str">
            <v>GT</v>
          </cell>
          <cell r="AB176" t="str">
            <v>Ban QLDA Sìn Hồ</v>
          </cell>
          <cell r="AC176" t="str">
            <v>UBND Sìn Hồ</v>
          </cell>
        </row>
        <row r="177">
          <cell r="C177" t="str">
            <v>gt.23</v>
          </cell>
          <cell r="D177" t="str">
            <v>Đường Pa Tần - Nậm Tiến - Nậm Tần</v>
          </cell>
          <cell r="E177" t="str">
            <v>Sìn Hồ</v>
          </cell>
          <cell r="F177">
            <v>2004</v>
          </cell>
          <cell r="G177">
            <v>2005</v>
          </cell>
          <cell r="H177" t="str">
            <v>2/2004</v>
          </cell>
          <cell r="I177" t="str">
            <v>6/2006</v>
          </cell>
          <cell r="J177" t="str">
            <v>25,3km</v>
          </cell>
          <cell r="K177">
            <v>17300</v>
          </cell>
          <cell r="L177">
            <v>17300</v>
          </cell>
          <cell r="M177">
            <v>6294</v>
          </cell>
          <cell r="N177">
            <v>6294</v>
          </cell>
          <cell r="O177">
            <v>5511</v>
          </cell>
          <cell r="P177">
            <v>783</v>
          </cell>
          <cell r="Q177">
            <v>783</v>
          </cell>
          <cell r="T177">
            <v>198</v>
          </cell>
          <cell r="U177">
            <v>764.52800000000002</v>
          </cell>
          <cell r="V177">
            <v>18.47199999999998</v>
          </cell>
          <cell r="W177">
            <v>6294</v>
          </cell>
          <cell r="Y177" t="str">
            <v>C</v>
          </cell>
          <cell r="Z177" t="str">
            <v>HT</v>
          </cell>
          <cell r="AA177" t="str">
            <v>GT</v>
          </cell>
          <cell r="AB177" t="str">
            <v>Ban QLDA Sìn Hồ</v>
          </cell>
          <cell r="AC177" t="str">
            <v>UBND Sìn Hồ</v>
          </cell>
          <cell r="AD177" t="str">
            <v>Dừng thi công; bố trí hết nhu cầu vốn</v>
          </cell>
        </row>
        <row r="178">
          <cell r="C178" t="str">
            <v>gt.24</v>
          </cell>
          <cell r="D178" t="str">
            <v>Đường Sì Lờ Lầu - Mu Khì Hồ</v>
          </cell>
          <cell r="E178" t="str">
            <v>Phong Thổ</v>
          </cell>
          <cell r="F178" t="str">
            <v>2006</v>
          </cell>
          <cell r="G178">
            <v>2007</v>
          </cell>
          <cell r="H178" t="str">
            <v>2006</v>
          </cell>
          <cell r="I178" t="str">
            <v>2007</v>
          </cell>
          <cell r="J178" t="str">
            <v>3km</v>
          </cell>
          <cell r="K178">
            <v>7000</v>
          </cell>
          <cell r="L178">
            <v>6970</v>
          </cell>
          <cell r="M178">
            <v>6764</v>
          </cell>
          <cell r="N178">
            <v>4539</v>
          </cell>
          <cell r="O178">
            <v>4900</v>
          </cell>
          <cell r="P178">
            <v>1356</v>
          </cell>
          <cell r="Q178">
            <v>1356</v>
          </cell>
          <cell r="U178">
            <v>1323.511</v>
          </cell>
          <cell r="V178">
            <v>32.489000000000033</v>
          </cell>
          <cell r="W178">
            <v>6256</v>
          </cell>
          <cell r="Y178" t="str">
            <v>C</v>
          </cell>
          <cell r="Z178" t="str">
            <v>HT</v>
          </cell>
          <cell r="AA178" t="str">
            <v>GT</v>
          </cell>
          <cell r="AB178" t="str">
            <v>UBND Phong Thổ</v>
          </cell>
          <cell r="AC178" t="str">
            <v>UBND Phong Thổ</v>
          </cell>
        </row>
        <row r="179">
          <cell r="C179" t="str">
            <v>tl.02</v>
          </cell>
          <cell r="D179" t="str">
            <v>Thuỷ lợi Dao Chải 1 xã Bản Lang</v>
          </cell>
          <cell r="E179" t="str">
            <v>Phong Thổ</v>
          </cell>
          <cell r="F179">
            <v>2004</v>
          </cell>
          <cell r="G179">
            <v>2005</v>
          </cell>
          <cell r="H179" t="str">
            <v>10/2004</v>
          </cell>
          <cell r="I179" t="str">
            <v>6/2007</v>
          </cell>
          <cell r="J179" t="str">
            <v>90ha</v>
          </cell>
          <cell r="K179">
            <v>6648</v>
          </cell>
          <cell r="L179">
            <v>6648</v>
          </cell>
          <cell r="M179">
            <v>5741</v>
          </cell>
          <cell r="N179">
            <v>5741</v>
          </cell>
          <cell r="O179">
            <v>5625.58</v>
          </cell>
          <cell r="P179">
            <v>603</v>
          </cell>
          <cell r="Q179">
            <v>603</v>
          </cell>
          <cell r="V179">
            <v>603</v>
          </cell>
          <cell r="W179">
            <v>6228.58</v>
          </cell>
          <cell r="Y179" t="str">
            <v>C</v>
          </cell>
          <cell r="Z179" t="str">
            <v>QT</v>
          </cell>
          <cell r="AA179" t="str">
            <v>TL</v>
          </cell>
          <cell r="AB179" t="str">
            <v>Ban QLDA Phong Thổ</v>
          </cell>
          <cell r="AC179" t="str">
            <v>UBND Phong Thổ</v>
          </cell>
        </row>
        <row r="180">
          <cell r="C180" t="str">
            <v>tl.03</v>
          </cell>
          <cell r="D180" t="str">
            <v>Thuỷ lợi Mò Phì</v>
          </cell>
          <cell r="E180" t="str">
            <v>Mường Tè</v>
          </cell>
          <cell r="F180">
            <v>2005</v>
          </cell>
          <cell r="G180">
            <v>2006</v>
          </cell>
          <cell r="H180" t="str">
            <v>3/2006</v>
          </cell>
          <cell r="I180" t="str">
            <v>2007</v>
          </cell>
          <cell r="J180" t="str">
            <v>100ha</v>
          </cell>
          <cell r="K180">
            <v>10360</v>
          </cell>
          <cell r="L180">
            <v>9250</v>
          </cell>
          <cell r="M180">
            <v>9213</v>
          </cell>
          <cell r="N180">
            <v>9213</v>
          </cell>
          <cell r="O180">
            <v>8998</v>
          </cell>
          <cell r="P180">
            <v>215</v>
          </cell>
          <cell r="Q180">
            <v>215</v>
          </cell>
          <cell r="U180">
            <v>141.608</v>
          </cell>
          <cell r="V180">
            <v>73.391999999999996</v>
          </cell>
          <cell r="W180">
            <v>9213</v>
          </cell>
          <cell r="Y180" t="str">
            <v>C</v>
          </cell>
          <cell r="Z180" t="str">
            <v>HT</v>
          </cell>
          <cell r="AA180" t="str">
            <v>TL</v>
          </cell>
          <cell r="AB180" t="str">
            <v>Ban QLDA Mường Tè</v>
          </cell>
          <cell r="AC180" t="str">
            <v>UBND Mường Tè</v>
          </cell>
        </row>
        <row r="181">
          <cell r="D181" t="str">
            <v>Đầu tư hạ tầng kinh tế - cửa khẩu</v>
          </cell>
          <cell r="K181">
            <v>32225</v>
          </cell>
          <cell r="L181">
            <v>31053</v>
          </cell>
          <cell r="M181">
            <v>14286</v>
          </cell>
          <cell r="N181">
            <v>10749</v>
          </cell>
          <cell r="O181">
            <v>22275.085999999999</v>
          </cell>
          <cell r="P181">
            <v>22000</v>
          </cell>
          <cell r="Q181">
            <v>8552</v>
          </cell>
          <cell r="R181">
            <v>0</v>
          </cell>
          <cell r="S181">
            <v>3716</v>
          </cell>
          <cell r="T181">
            <v>3716</v>
          </cell>
          <cell r="U181">
            <v>18145.990000000002</v>
          </cell>
          <cell r="V181">
            <v>3854.01</v>
          </cell>
          <cell r="W181">
            <v>30354.085999999999</v>
          </cell>
          <cell r="X181">
            <v>0</v>
          </cell>
        </row>
        <row r="182">
          <cell r="D182" t="str">
            <v>Dự án hoàn thành</v>
          </cell>
          <cell r="K182">
            <v>31817</v>
          </cell>
          <cell r="L182">
            <v>30645</v>
          </cell>
          <cell r="M182">
            <v>13878</v>
          </cell>
          <cell r="N182">
            <v>10749</v>
          </cell>
          <cell r="O182">
            <v>22275.085999999999</v>
          </cell>
          <cell r="P182">
            <v>8901</v>
          </cell>
          <cell r="Q182">
            <v>8552</v>
          </cell>
          <cell r="R182">
            <v>0</v>
          </cell>
          <cell r="S182">
            <v>3716</v>
          </cell>
          <cell r="T182">
            <v>3716</v>
          </cell>
          <cell r="U182">
            <v>7667.5590000000002</v>
          </cell>
          <cell r="V182">
            <v>1233.441</v>
          </cell>
          <cell r="W182">
            <v>30354.085999999999</v>
          </cell>
          <cell r="X182">
            <v>0</v>
          </cell>
        </row>
        <row r="183">
          <cell r="C183" t="str">
            <v>ht.21</v>
          </cell>
          <cell r="D183" t="str">
            <v>Sân + kè cổng chính cửa khẩu Ma Lù Thàng</v>
          </cell>
          <cell r="E183" t="str">
            <v>Phong Thổ</v>
          </cell>
          <cell r="F183">
            <v>2005</v>
          </cell>
          <cell r="G183">
            <v>2005</v>
          </cell>
          <cell r="J183" t="str">
            <v>130m</v>
          </cell>
          <cell r="K183">
            <v>5072</v>
          </cell>
          <cell r="L183">
            <v>3935</v>
          </cell>
          <cell r="M183">
            <v>3935</v>
          </cell>
          <cell r="N183">
            <v>4040</v>
          </cell>
          <cell r="O183">
            <v>3845</v>
          </cell>
          <cell r="P183">
            <v>127</v>
          </cell>
          <cell r="Q183">
            <v>127</v>
          </cell>
          <cell r="U183">
            <v>127</v>
          </cell>
          <cell r="V183">
            <v>0</v>
          </cell>
          <cell r="W183">
            <v>3972</v>
          </cell>
          <cell r="Y183" t="str">
            <v>C</v>
          </cell>
          <cell r="Z183" t="str">
            <v>QT</v>
          </cell>
          <cell r="AA183" t="str">
            <v>HT</v>
          </cell>
          <cell r="AB183" t="str">
            <v>Ban QLDA Cửa Khẩu</v>
          </cell>
          <cell r="AC183" t="str">
            <v>Ban QLDA Cửa Khẩu</v>
          </cell>
        </row>
        <row r="184">
          <cell r="C184" t="str">
            <v>ql.29</v>
          </cell>
          <cell r="D184" t="str">
            <v>Nhà ở tập thể cán bộ công nhân viên khu KTCK</v>
          </cell>
          <cell r="E184" t="str">
            <v>Phong Thổ</v>
          </cell>
          <cell r="F184">
            <v>2005</v>
          </cell>
          <cell r="G184">
            <v>2006</v>
          </cell>
          <cell r="J184" t="str">
            <v>CIII-2tầng</v>
          </cell>
          <cell r="K184">
            <v>2382</v>
          </cell>
          <cell r="L184">
            <v>2382</v>
          </cell>
          <cell r="M184">
            <v>2373</v>
          </cell>
          <cell r="O184">
            <v>2350</v>
          </cell>
          <cell r="P184">
            <v>23</v>
          </cell>
          <cell r="Q184">
            <v>23</v>
          </cell>
          <cell r="V184">
            <v>23</v>
          </cell>
          <cell r="W184">
            <v>2373</v>
          </cell>
          <cell r="Y184" t="str">
            <v>C</v>
          </cell>
          <cell r="Z184" t="str">
            <v>QT</v>
          </cell>
          <cell r="AA184" t="str">
            <v>QL</v>
          </cell>
          <cell r="AB184" t="str">
            <v>Ban QLDA Cửa Khẩu</v>
          </cell>
          <cell r="AC184" t="str">
            <v>Ban QLDA Cửa Khẩu</v>
          </cell>
        </row>
        <row r="185">
          <cell r="C185" t="str">
            <v>k.02</v>
          </cell>
          <cell r="D185" t="str">
            <v>Kè chống sói lở bờ sông Nậm Na</v>
          </cell>
          <cell r="E185" t="str">
            <v>Phong Thổ</v>
          </cell>
          <cell r="F185">
            <v>2005</v>
          </cell>
          <cell r="G185">
            <v>2006</v>
          </cell>
          <cell r="J185" t="str">
            <v>300m</v>
          </cell>
          <cell r="K185">
            <v>3860</v>
          </cell>
          <cell r="L185">
            <v>3860</v>
          </cell>
          <cell r="M185">
            <v>3578</v>
          </cell>
          <cell r="O185">
            <v>3560</v>
          </cell>
          <cell r="P185">
            <v>18</v>
          </cell>
          <cell r="Q185">
            <v>18</v>
          </cell>
          <cell r="U185">
            <v>18</v>
          </cell>
          <cell r="V185">
            <v>0</v>
          </cell>
          <cell r="W185">
            <v>3578</v>
          </cell>
          <cell r="Y185" t="str">
            <v>C</v>
          </cell>
          <cell r="Z185" t="str">
            <v>QT</v>
          </cell>
          <cell r="AA185" t="str">
            <v>K</v>
          </cell>
          <cell r="AB185" t="str">
            <v>Ban QLDA Cửa Khẩu</v>
          </cell>
          <cell r="AC185" t="str">
            <v>Ban QLDA Cửa Khẩu</v>
          </cell>
        </row>
        <row r="186">
          <cell r="C186" t="str">
            <v>ht.22</v>
          </cell>
          <cell r="D186" t="str">
            <v>Tường chắn đất - rãnh thoát nước</v>
          </cell>
          <cell r="E186" t="str">
            <v>Phong Thổ</v>
          </cell>
          <cell r="F186">
            <v>2005</v>
          </cell>
          <cell r="G186">
            <v>2005</v>
          </cell>
          <cell r="J186" t="str">
            <v>164m</v>
          </cell>
          <cell r="K186">
            <v>636</v>
          </cell>
          <cell r="L186">
            <v>601</v>
          </cell>
          <cell r="M186">
            <v>537</v>
          </cell>
          <cell r="O186">
            <v>496</v>
          </cell>
          <cell r="P186">
            <v>41</v>
          </cell>
          <cell r="Q186">
            <v>41</v>
          </cell>
          <cell r="U186">
            <v>41</v>
          </cell>
          <cell r="V186">
            <v>0</v>
          </cell>
          <cell r="W186">
            <v>41</v>
          </cell>
          <cell r="Y186" t="str">
            <v>C</v>
          </cell>
          <cell r="Z186" t="str">
            <v>QT</v>
          </cell>
          <cell r="AA186" t="str">
            <v>K</v>
          </cell>
          <cell r="AB186" t="str">
            <v>Ban QLDA Cửa Khẩu</v>
          </cell>
          <cell r="AC186" t="str">
            <v>Ban QLDA Cửa Khẩu</v>
          </cell>
        </row>
        <row r="187">
          <cell r="C187" t="str">
            <v>ql.30</v>
          </cell>
          <cell r="D187" t="str">
            <v>Hạng mục nhà 4 gian, sân, bồn hoa, hàng rào bao quanh tại khu vực nhà ở tập thể CBCNV Ban quản lý khu KTCK MLT</v>
          </cell>
          <cell r="E187" t="str">
            <v>Phong Thổ</v>
          </cell>
          <cell r="F187">
            <v>2007</v>
          </cell>
          <cell r="G187">
            <v>2007</v>
          </cell>
          <cell r="H187" t="str">
            <v>2007</v>
          </cell>
          <cell r="I187" t="str">
            <v>2007</v>
          </cell>
          <cell r="K187">
            <v>728</v>
          </cell>
          <cell r="L187">
            <v>728</v>
          </cell>
          <cell r="M187">
            <v>703</v>
          </cell>
          <cell r="O187">
            <v>633</v>
          </cell>
          <cell r="P187">
            <v>50</v>
          </cell>
          <cell r="Q187">
            <v>27</v>
          </cell>
          <cell r="V187">
            <v>50</v>
          </cell>
          <cell r="W187">
            <v>683</v>
          </cell>
          <cell r="Y187" t="str">
            <v>C</v>
          </cell>
          <cell r="Z187" t="str">
            <v>QT</v>
          </cell>
          <cell r="AA187" t="str">
            <v>QL</v>
          </cell>
          <cell r="AB187" t="str">
            <v>Ban QLDA Cửa Khẩu</v>
          </cell>
          <cell r="AC187" t="str">
            <v>Ban QLDA Cửa Khẩu</v>
          </cell>
        </row>
        <row r="188">
          <cell r="C188" t="str">
            <v>k.03</v>
          </cell>
          <cell r="D188" t="str">
            <v>Tuyến kè dọc theo chân ta luy dương (từ khu dân cư đến kè tại cổng chính) khu Kinh tế cửa khẩu Ma Lù Thàng</v>
          </cell>
          <cell r="E188" t="str">
            <v>Phong Thổ</v>
          </cell>
          <cell r="F188">
            <v>2007</v>
          </cell>
          <cell r="G188">
            <v>2007</v>
          </cell>
          <cell r="J188" t="str">
            <v>428m</v>
          </cell>
          <cell r="K188">
            <v>2900</v>
          </cell>
          <cell r="L188">
            <v>2900</v>
          </cell>
          <cell r="M188">
            <v>2752</v>
          </cell>
          <cell r="O188">
            <v>2704.0859999999998</v>
          </cell>
          <cell r="P188">
            <v>25</v>
          </cell>
          <cell r="Q188">
            <v>25</v>
          </cell>
          <cell r="U188">
            <v>9.9920000000000009</v>
          </cell>
          <cell r="V188">
            <v>15.007999999999999</v>
          </cell>
          <cell r="W188">
            <v>2729.0859999999998</v>
          </cell>
          <cell r="Y188" t="str">
            <v>C</v>
          </cell>
          <cell r="Z188" t="str">
            <v>HT</v>
          </cell>
          <cell r="AA188" t="str">
            <v>HT</v>
          </cell>
          <cell r="AB188" t="str">
            <v>Ban QLDA Cửa Khẩu</v>
          </cell>
          <cell r="AC188" t="str">
            <v>Ban QLDA Cửa Khẩu</v>
          </cell>
        </row>
        <row r="189">
          <cell r="C189" t="str">
            <v>ht.23</v>
          </cell>
          <cell r="D189" t="str">
            <v xml:space="preserve">Các trục đường và hệ thống thoát nước nội thị khu kinh tế cửa khẩu Ma Lù Thàng  </v>
          </cell>
          <cell r="E189" t="str">
            <v>Phong Thổ</v>
          </cell>
          <cell r="F189">
            <v>2006</v>
          </cell>
          <cell r="G189">
            <v>2006</v>
          </cell>
          <cell r="H189" t="str">
            <v>L=1,9km</v>
          </cell>
          <cell r="J189" t="str">
            <v>L=1,9km</v>
          </cell>
          <cell r="P189">
            <v>326</v>
          </cell>
          <cell r="V189">
            <v>326</v>
          </cell>
          <cell r="AB189" t="str">
            <v>Ban QLDA Cửa Khẩu</v>
          </cell>
          <cell r="AC189" t="str">
            <v>Ban QLDA Cửa Khẩu</v>
          </cell>
        </row>
        <row r="190">
          <cell r="C190" t="str">
            <v>k.04</v>
          </cell>
          <cell r="D190" t="str">
            <v>Kè chống sạt lở bảo vệ bờ sông biên giới khu vực Pa Nậm Cúm huyện Phong Thổ</v>
          </cell>
          <cell r="E190" t="str">
            <v>Phong Thổ</v>
          </cell>
          <cell r="F190">
            <v>2008</v>
          </cell>
          <cell r="G190">
            <v>2008</v>
          </cell>
          <cell r="J190" t="str">
            <v>394m</v>
          </cell>
          <cell r="K190">
            <v>16239</v>
          </cell>
          <cell r="L190">
            <v>16239</v>
          </cell>
          <cell r="N190">
            <v>6709</v>
          </cell>
          <cell r="O190">
            <v>8687</v>
          </cell>
          <cell r="P190">
            <v>8291</v>
          </cell>
          <cell r="Q190">
            <v>8291</v>
          </cell>
          <cell r="S190">
            <v>3716</v>
          </cell>
          <cell r="T190">
            <v>3716</v>
          </cell>
          <cell r="U190">
            <v>7471.567</v>
          </cell>
          <cell r="V190">
            <v>819.43299999999999</v>
          </cell>
          <cell r="W190">
            <v>16978</v>
          </cell>
          <cell r="Y190" t="str">
            <v>C</v>
          </cell>
          <cell r="Z190" t="str">
            <v>HT</v>
          </cell>
          <cell r="AA190" t="str">
            <v>K</v>
          </cell>
          <cell r="AB190" t="str">
            <v>UBND Phong Thổ</v>
          </cell>
          <cell r="AC190" t="str">
            <v>UBND Phong Thổ</v>
          </cell>
          <cell r="AD190" t="str">
            <v>Thực hiện theo cơ chế NĐ 71/2005/NĐ-CP</v>
          </cell>
        </row>
        <row r="191">
          <cell r="D191" t="str">
            <v>Các dự án khởi công mới</v>
          </cell>
          <cell r="K191">
            <v>408</v>
          </cell>
          <cell r="L191">
            <v>408</v>
          </cell>
          <cell r="M191">
            <v>408</v>
          </cell>
          <cell r="N191">
            <v>0</v>
          </cell>
          <cell r="O191">
            <v>0</v>
          </cell>
          <cell r="P191">
            <v>13099</v>
          </cell>
          <cell r="Q191">
            <v>0</v>
          </cell>
          <cell r="R191">
            <v>0</v>
          </cell>
          <cell r="S191">
            <v>0</v>
          </cell>
          <cell r="T191">
            <v>0</v>
          </cell>
          <cell r="U191">
            <v>10478.431</v>
          </cell>
          <cell r="V191">
            <v>2620.569</v>
          </cell>
          <cell r="W191">
            <v>0</v>
          </cell>
          <cell r="X191">
            <v>0</v>
          </cell>
        </row>
        <row r="192">
          <cell r="C192" t="str">
            <v>qh.07</v>
          </cell>
          <cell r="D192" t="str">
            <v>Quy hoạch chi tiết điều chỉnh cục bộ khu đầu mối khu KTCK Ma Lù Thàng</v>
          </cell>
          <cell r="E192" t="str">
            <v>Phong Thổ</v>
          </cell>
          <cell r="F192">
            <v>2009</v>
          </cell>
          <cell r="G192">
            <v>2009</v>
          </cell>
          <cell r="H192" t="str">
            <v>30ha</v>
          </cell>
          <cell r="J192" t="str">
            <v>30ha</v>
          </cell>
          <cell r="K192">
            <v>408</v>
          </cell>
          <cell r="L192">
            <v>408</v>
          </cell>
          <cell r="M192">
            <v>408</v>
          </cell>
          <cell r="P192">
            <v>248</v>
          </cell>
          <cell r="U192">
            <v>201.98400000000001</v>
          </cell>
          <cell r="V192">
            <v>46.015999999999991</v>
          </cell>
          <cell r="Y192" t="str">
            <v>C</v>
          </cell>
          <cell r="Z192" t="str">
            <v>KCM</v>
          </cell>
          <cell r="AA192" t="str">
            <v>QH</v>
          </cell>
          <cell r="AB192" t="str">
            <v>Sở Xây dựng</v>
          </cell>
          <cell r="AC192" t="str">
            <v>Sở Xây dựng</v>
          </cell>
        </row>
        <row r="193">
          <cell r="C193" t="str">
            <v>ql.31</v>
          </cell>
          <cell r="D193" t="str">
            <v>Trạm kiểm soát liên hợp khu kinh tế cửa khẩu Ma Lù Thàng</v>
          </cell>
          <cell r="E193" t="str">
            <v>Phong Thổ</v>
          </cell>
          <cell r="P193">
            <v>3000</v>
          </cell>
          <cell r="U193">
            <v>832.98900000000003</v>
          </cell>
          <cell r="V193">
            <v>2167.011</v>
          </cell>
          <cell r="Y193" t="str">
            <v>C</v>
          </cell>
          <cell r="Z193" t="str">
            <v>KCM</v>
          </cell>
          <cell r="AA193" t="str">
            <v>QL</v>
          </cell>
          <cell r="AB193" t="str">
            <v>Ban QLDA Cửa Khẩu</v>
          </cell>
          <cell r="AC193" t="str">
            <v>Ban QLDA Cửa Khẩu</v>
          </cell>
        </row>
        <row r="194">
          <cell r="C194" t="str">
            <v>ht.24</v>
          </cell>
          <cell r="D194" t="str">
            <v>Bãi đỗ xe số 1 khu cổng chính cửa khẩu Ma Lù Thàng</v>
          </cell>
          <cell r="E194" t="str">
            <v>Phong Thổ</v>
          </cell>
          <cell r="P194">
            <v>2551</v>
          </cell>
          <cell r="U194">
            <v>2444.056</v>
          </cell>
          <cell r="V194">
            <v>106.94399999999996</v>
          </cell>
          <cell r="Y194" t="str">
            <v>C</v>
          </cell>
          <cell r="Z194" t="str">
            <v>KCM</v>
          </cell>
          <cell r="AA194" t="str">
            <v>HT</v>
          </cell>
          <cell r="AB194" t="str">
            <v>Ban QLDA Cửa Khẩu</v>
          </cell>
          <cell r="AC194" t="str">
            <v>Ban QLDA Cửa Khẩu</v>
          </cell>
        </row>
        <row r="195">
          <cell r="C195" t="str">
            <v>ht.25</v>
          </cell>
          <cell r="D195" t="str">
            <v>Bãi đỗ xe số 2 khu kinh tế cửa khẩu Ma Lù Thàng</v>
          </cell>
          <cell r="E195" t="str">
            <v>Phong Thổ</v>
          </cell>
          <cell r="P195">
            <v>2500</v>
          </cell>
          <cell r="U195">
            <v>2499.402</v>
          </cell>
          <cell r="V195">
            <v>0.59799999999995634</v>
          </cell>
          <cell r="Y195" t="str">
            <v>C</v>
          </cell>
          <cell r="Z195" t="str">
            <v>KCM</v>
          </cell>
          <cell r="AA195" t="str">
            <v>HT</v>
          </cell>
          <cell r="AB195" t="str">
            <v>Ban QLDA Cửa Khẩu</v>
          </cell>
          <cell r="AC195" t="str">
            <v>Ban QLDA Cửa Khẩu</v>
          </cell>
        </row>
        <row r="196">
          <cell r="C196" t="str">
            <v>gt.25</v>
          </cell>
          <cell r="D196" t="str">
            <v>Rải atphan đường nội thị khu kinh tế cửa khẩu Ma Lù Thàng</v>
          </cell>
          <cell r="E196" t="str">
            <v>Phong Thổ</v>
          </cell>
          <cell r="P196">
            <v>1800</v>
          </cell>
          <cell r="U196">
            <v>1500</v>
          </cell>
          <cell r="V196">
            <v>300</v>
          </cell>
          <cell r="Y196" t="str">
            <v>C</v>
          </cell>
          <cell r="Z196" t="str">
            <v>KCM</v>
          </cell>
          <cell r="AA196" t="str">
            <v>GT</v>
          </cell>
          <cell r="AB196" t="str">
            <v>Ban QLDA Cửa Khẩu</v>
          </cell>
          <cell r="AC196" t="str">
            <v>Ban QLDA Cửa Khẩu</v>
          </cell>
        </row>
        <row r="197">
          <cell r="C197" t="str">
            <v>gt.26</v>
          </cell>
          <cell r="D197" t="str">
            <v>Đường vành đai khu vực kinh tế cửa khẩu Ma Lù Thàng</v>
          </cell>
          <cell r="E197" t="str">
            <v>Phong Thổ</v>
          </cell>
          <cell r="P197">
            <v>3000</v>
          </cell>
          <cell r="U197">
            <v>3000</v>
          </cell>
          <cell r="V197">
            <v>0</v>
          </cell>
          <cell r="Y197" t="str">
            <v>C</v>
          </cell>
          <cell r="Z197" t="str">
            <v>KCM</v>
          </cell>
          <cell r="AA197" t="str">
            <v>GT</v>
          </cell>
          <cell r="AB197" t="str">
            <v>Ban QLDA Cửa Khẩu</v>
          </cell>
          <cell r="AC197" t="str">
            <v>Ban QLDA Cửa Khẩu</v>
          </cell>
        </row>
        <row r="198">
          <cell r="D198" t="str">
            <v>Đối ứng ODA</v>
          </cell>
          <cell r="K198">
            <v>102738</v>
          </cell>
          <cell r="L198">
            <v>70738</v>
          </cell>
          <cell r="M198">
            <v>37143</v>
          </cell>
          <cell r="N198">
            <v>0</v>
          </cell>
          <cell r="O198">
            <v>7100.9989999999998</v>
          </cell>
          <cell r="P198">
            <v>15000</v>
          </cell>
          <cell r="Q198">
            <v>15000</v>
          </cell>
          <cell r="R198">
            <v>0</v>
          </cell>
          <cell r="S198">
            <v>3045</v>
          </cell>
          <cell r="T198">
            <v>3232</v>
          </cell>
          <cell r="U198">
            <v>13501.821999999998</v>
          </cell>
          <cell r="V198">
            <v>1498.1780000000001</v>
          </cell>
          <cell r="W198">
            <v>22100.999</v>
          </cell>
          <cell r="X198">
            <v>30679</v>
          </cell>
        </row>
        <row r="199">
          <cell r="D199" t="str">
            <v>Đối ứng các dự án thủy lợi OFID</v>
          </cell>
          <cell r="K199">
            <v>28365</v>
          </cell>
          <cell r="L199">
            <v>28365</v>
          </cell>
          <cell r="M199">
            <v>15831</v>
          </cell>
          <cell r="N199">
            <v>0</v>
          </cell>
          <cell r="O199">
            <v>0</v>
          </cell>
          <cell r="P199">
            <v>5192</v>
          </cell>
          <cell r="Q199">
            <v>5142</v>
          </cell>
          <cell r="R199">
            <v>0</v>
          </cell>
          <cell r="S199">
            <v>695</v>
          </cell>
          <cell r="T199">
            <v>861</v>
          </cell>
          <cell r="U199">
            <v>4801.0919999999996</v>
          </cell>
          <cell r="V199">
            <v>390.90800000000013</v>
          </cell>
          <cell r="W199">
            <v>5142</v>
          </cell>
          <cell r="X199">
            <v>14021</v>
          </cell>
        </row>
        <row r="200">
          <cell r="C200" t="str">
            <v>tl.04</v>
          </cell>
          <cell r="D200" t="str">
            <v>Thuỷ nông Dao Chải 2</v>
          </cell>
          <cell r="E200" t="str">
            <v>Phong Thổ</v>
          </cell>
          <cell r="F200">
            <v>2008</v>
          </cell>
          <cell r="G200">
            <v>2010</v>
          </cell>
          <cell r="J200" t="str">
            <v>70ha</v>
          </cell>
          <cell r="K200">
            <v>4494</v>
          </cell>
          <cell r="L200">
            <v>4494</v>
          </cell>
          <cell r="M200">
            <v>3663</v>
          </cell>
          <cell r="O200">
            <v>0</v>
          </cell>
          <cell r="P200">
            <v>750</v>
          </cell>
          <cell r="Q200">
            <v>700</v>
          </cell>
          <cell r="T200">
            <v>514</v>
          </cell>
          <cell r="U200">
            <v>750</v>
          </cell>
          <cell r="V200">
            <v>0</v>
          </cell>
          <cell r="W200">
            <v>700</v>
          </cell>
          <cell r="X200">
            <v>2000</v>
          </cell>
          <cell r="Y200" t="str">
            <v>C</v>
          </cell>
          <cell r="Z200" t="str">
            <v>CT</v>
          </cell>
          <cell r="AA200" t="str">
            <v>TL</v>
          </cell>
          <cell r="AB200" t="str">
            <v>UBND Phong Thổ</v>
          </cell>
          <cell r="AC200" t="str">
            <v>UBND Phong Thổ</v>
          </cell>
          <cell r="AD200" t="str">
            <v>OFID</v>
          </cell>
        </row>
        <row r="201">
          <cell r="C201" t="str">
            <v>tl.05</v>
          </cell>
          <cell r="D201" t="str">
            <v>Thuỷ lợi Tả Páo Hồ</v>
          </cell>
          <cell r="E201" t="str">
            <v>Phong Thổ</v>
          </cell>
          <cell r="F201">
            <v>2008</v>
          </cell>
          <cell r="G201">
            <v>2010</v>
          </cell>
          <cell r="J201" t="str">
            <v>200ha</v>
          </cell>
          <cell r="K201">
            <v>6000</v>
          </cell>
          <cell r="L201">
            <v>6000</v>
          </cell>
          <cell r="M201">
            <v>0</v>
          </cell>
          <cell r="O201">
            <v>0</v>
          </cell>
          <cell r="Q201">
            <v>1000</v>
          </cell>
          <cell r="V201">
            <v>0</v>
          </cell>
          <cell r="W201">
            <v>1000</v>
          </cell>
          <cell r="X201">
            <v>1000</v>
          </cell>
          <cell r="Y201" t="str">
            <v>C</v>
          </cell>
          <cell r="Z201" t="str">
            <v>CT</v>
          </cell>
          <cell r="AA201" t="str">
            <v>TL</v>
          </cell>
          <cell r="AB201" t="str">
            <v>UBND Phong Thổ</v>
          </cell>
          <cell r="AC201" t="str">
            <v>UBND Phong Thổ</v>
          </cell>
          <cell r="AD201" t="str">
            <v>OFID</v>
          </cell>
        </row>
        <row r="202">
          <cell r="C202" t="str">
            <v>tl.06</v>
          </cell>
          <cell r="D202" t="str">
            <v>Thuỷ nông Mí Mu</v>
          </cell>
          <cell r="E202" t="str">
            <v>Mường Tè</v>
          </cell>
          <cell r="F202">
            <v>2008</v>
          </cell>
          <cell r="G202">
            <v>2009</v>
          </cell>
          <cell r="J202" t="str">
            <v>30ha</v>
          </cell>
          <cell r="K202">
            <v>1170</v>
          </cell>
          <cell r="L202">
            <v>1170</v>
          </cell>
          <cell r="M202">
            <v>805</v>
          </cell>
          <cell r="O202">
            <v>0</v>
          </cell>
          <cell r="P202">
            <v>400</v>
          </cell>
          <cell r="Q202">
            <v>400</v>
          </cell>
          <cell r="U202">
            <v>400</v>
          </cell>
          <cell r="V202">
            <v>0</v>
          </cell>
          <cell r="W202">
            <v>400</v>
          </cell>
          <cell r="X202">
            <v>805</v>
          </cell>
          <cell r="Y202" t="str">
            <v>C</v>
          </cell>
          <cell r="Z202" t="str">
            <v>CT</v>
          </cell>
          <cell r="AA202" t="str">
            <v>TL</v>
          </cell>
          <cell r="AB202" t="str">
            <v>UBND Mường Tè</v>
          </cell>
          <cell r="AC202" t="str">
            <v>UBND Mường Tè</v>
          </cell>
          <cell r="AD202" t="str">
            <v>OFID</v>
          </cell>
        </row>
        <row r="203">
          <cell r="C203" t="str">
            <v>tl.07</v>
          </cell>
          <cell r="D203" t="str">
            <v>Thuỷ lợi Nậm Sẻ</v>
          </cell>
          <cell r="E203" t="str">
            <v>Mường Tè</v>
          </cell>
          <cell r="F203">
            <v>2008</v>
          </cell>
          <cell r="G203">
            <v>2009</v>
          </cell>
          <cell r="J203" t="str">
            <v>40ha</v>
          </cell>
          <cell r="K203">
            <v>1796</v>
          </cell>
          <cell r="L203">
            <v>1796</v>
          </cell>
          <cell r="M203">
            <v>1210</v>
          </cell>
          <cell r="O203">
            <v>0</v>
          </cell>
          <cell r="P203">
            <v>400</v>
          </cell>
          <cell r="Q203">
            <v>400</v>
          </cell>
          <cell r="U203">
            <v>400</v>
          </cell>
          <cell r="V203">
            <v>0</v>
          </cell>
          <cell r="W203">
            <v>400</v>
          </cell>
          <cell r="X203">
            <v>1210</v>
          </cell>
          <cell r="Y203" t="str">
            <v>C</v>
          </cell>
          <cell r="Z203" t="str">
            <v>CT</v>
          </cell>
          <cell r="AA203" t="str">
            <v>TL</v>
          </cell>
          <cell r="AB203" t="str">
            <v>UBND Mường Tè</v>
          </cell>
          <cell r="AC203" t="str">
            <v>UBND Mường Tè</v>
          </cell>
          <cell r="AD203" t="str">
            <v>OFID</v>
          </cell>
        </row>
        <row r="204">
          <cell r="C204" t="str">
            <v>tl.08</v>
          </cell>
          <cell r="D204" t="str">
            <v>Thuỷ lợi Nậm Pé 2</v>
          </cell>
          <cell r="E204" t="str">
            <v>Tam Đường</v>
          </cell>
          <cell r="F204">
            <v>2008</v>
          </cell>
          <cell r="G204">
            <v>2010</v>
          </cell>
          <cell r="J204" t="str">
            <v>200ha</v>
          </cell>
          <cell r="K204">
            <v>5383</v>
          </cell>
          <cell r="L204">
            <v>5383</v>
          </cell>
          <cell r="M204">
            <v>3277</v>
          </cell>
          <cell r="O204">
            <v>0</v>
          </cell>
          <cell r="P204">
            <v>1700</v>
          </cell>
          <cell r="Q204">
            <v>700</v>
          </cell>
          <cell r="S204">
            <v>695</v>
          </cell>
          <cell r="T204">
            <v>347</v>
          </cell>
          <cell r="U204">
            <v>1320.6869999999999</v>
          </cell>
          <cell r="V204">
            <v>379.3130000000001</v>
          </cell>
          <cell r="W204">
            <v>700</v>
          </cell>
          <cell r="X204">
            <v>3275</v>
          </cell>
          <cell r="Y204" t="str">
            <v>C</v>
          </cell>
          <cell r="Z204" t="str">
            <v>CT</v>
          </cell>
          <cell r="AA204" t="str">
            <v>TL</v>
          </cell>
          <cell r="AB204" t="str">
            <v>UBND Tam Đường</v>
          </cell>
          <cell r="AC204" t="str">
            <v>UBND Tam Đường</v>
          </cell>
          <cell r="AD204" t="str">
            <v>OFID</v>
          </cell>
        </row>
        <row r="205">
          <cell r="C205" t="str">
            <v>tl.09</v>
          </cell>
          <cell r="D205" t="str">
            <v>Thuỷ lợi Hua Đán</v>
          </cell>
          <cell r="E205" t="str">
            <v>Than Uyên</v>
          </cell>
          <cell r="F205">
            <v>2008</v>
          </cell>
          <cell r="G205">
            <v>2010</v>
          </cell>
          <cell r="J205" t="str">
            <v>80ha</v>
          </cell>
          <cell r="K205">
            <v>4148</v>
          </cell>
          <cell r="L205">
            <v>4148</v>
          </cell>
          <cell r="M205">
            <v>3128</v>
          </cell>
          <cell r="O205">
            <v>0</v>
          </cell>
          <cell r="P205">
            <v>700</v>
          </cell>
          <cell r="Q205">
            <v>700</v>
          </cell>
          <cell r="U205">
            <v>700</v>
          </cell>
          <cell r="V205">
            <v>0</v>
          </cell>
          <cell r="W205">
            <v>700</v>
          </cell>
          <cell r="X205">
            <v>2000</v>
          </cell>
          <cell r="Y205" t="str">
            <v>C</v>
          </cell>
          <cell r="Z205" t="str">
            <v>CT</v>
          </cell>
          <cell r="AA205" t="str">
            <v>TL</v>
          </cell>
          <cell r="AB205" t="str">
            <v>UBND Than Uyên</v>
          </cell>
          <cell r="AC205" t="str">
            <v>UBND Than Uyên</v>
          </cell>
          <cell r="AD205" t="str">
            <v>OFID</v>
          </cell>
        </row>
        <row r="206">
          <cell r="C206" t="str">
            <v>tl.10</v>
          </cell>
          <cell r="D206" t="str">
            <v>Thuỷ lợi Nậm Lưng</v>
          </cell>
          <cell r="E206" t="str">
            <v>Than Uyên</v>
          </cell>
          <cell r="F206">
            <v>2008</v>
          </cell>
          <cell r="G206">
            <v>2009</v>
          </cell>
          <cell r="J206" t="str">
            <v>50ha</v>
          </cell>
          <cell r="K206">
            <v>1732</v>
          </cell>
          <cell r="L206">
            <v>1732</v>
          </cell>
          <cell r="M206">
            <v>1535</v>
          </cell>
          <cell r="O206">
            <v>0</v>
          </cell>
          <cell r="P206">
            <v>400</v>
          </cell>
          <cell r="Q206">
            <v>400</v>
          </cell>
          <cell r="U206">
            <v>400</v>
          </cell>
          <cell r="V206">
            <v>0</v>
          </cell>
          <cell r="W206">
            <v>400</v>
          </cell>
          <cell r="X206">
            <v>1532</v>
          </cell>
          <cell r="Y206" t="str">
            <v>C</v>
          </cell>
          <cell r="Z206" t="str">
            <v>CT</v>
          </cell>
          <cell r="AA206" t="str">
            <v>TL</v>
          </cell>
          <cell r="AB206" t="str">
            <v>UBND Than Uyên</v>
          </cell>
          <cell r="AC206" t="str">
            <v>UBND Than Uyên</v>
          </cell>
          <cell r="AD206" t="str">
            <v>OFID</v>
          </cell>
        </row>
        <row r="207">
          <cell r="C207" t="str">
            <v>tl.11</v>
          </cell>
          <cell r="D207" t="str">
            <v>Thuỷ lợi Nậm Bon</v>
          </cell>
          <cell r="E207" t="str">
            <v>Tân Uyên</v>
          </cell>
          <cell r="F207">
            <v>2008</v>
          </cell>
          <cell r="G207">
            <v>2010</v>
          </cell>
          <cell r="J207" t="str">
            <v>80ha</v>
          </cell>
          <cell r="K207">
            <v>2443</v>
          </cell>
          <cell r="L207">
            <v>2443</v>
          </cell>
          <cell r="M207">
            <v>2213</v>
          </cell>
          <cell r="O207">
            <v>0</v>
          </cell>
          <cell r="P207">
            <v>500</v>
          </cell>
          <cell r="Q207">
            <v>500</v>
          </cell>
          <cell r="U207">
            <v>500</v>
          </cell>
          <cell r="V207">
            <v>0</v>
          </cell>
          <cell r="W207">
            <v>500</v>
          </cell>
          <cell r="X207">
            <v>1000</v>
          </cell>
          <cell r="Y207" t="str">
            <v>C</v>
          </cell>
          <cell r="Z207" t="str">
            <v>CT</v>
          </cell>
          <cell r="AA207" t="str">
            <v>TL</v>
          </cell>
          <cell r="AB207" t="str">
            <v>UBND Tân Uyên</v>
          </cell>
          <cell r="AC207" t="str">
            <v>UBND Tân Uyên</v>
          </cell>
          <cell r="AD207" t="str">
            <v>OFID</v>
          </cell>
        </row>
        <row r="208">
          <cell r="C208" t="str">
            <v>k.05</v>
          </cell>
          <cell r="D208" t="str">
            <v>Chi phí ban QLDA Phát triển thủy lợi tỉnh Lai Châu</v>
          </cell>
          <cell r="E208" t="str">
            <v>T.x Lai Châu</v>
          </cell>
          <cell r="F208">
            <v>2009</v>
          </cell>
          <cell r="G208">
            <v>2010</v>
          </cell>
          <cell r="K208">
            <v>1199</v>
          </cell>
          <cell r="L208">
            <v>1199</v>
          </cell>
          <cell r="O208">
            <v>0</v>
          </cell>
          <cell r="P208">
            <v>342</v>
          </cell>
          <cell r="Q208">
            <v>342</v>
          </cell>
          <cell r="U208">
            <v>330.40499999999997</v>
          </cell>
          <cell r="V208">
            <v>11.595000000000027</v>
          </cell>
          <cell r="W208">
            <v>342</v>
          </cell>
          <cell r="X208">
            <v>1199</v>
          </cell>
          <cell r="Y208" t="str">
            <v>C</v>
          </cell>
          <cell r="Z208" t="str">
            <v>CT</v>
          </cell>
          <cell r="AA208" t="str">
            <v>TL</v>
          </cell>
          <cell r="AB208" t="str">
            <v>Sở Kế hoạch và Đầu tư</v>
          </cell>
          <cell r="AC208" t="str">
            <v>Sở Kế hoạch và Đầu tư</v>
          </cell>
          <cell r="AD208" t="str">
            <v>OFID</v>
          </cell>
        </row>
        <row r="209">
          <cell r="D209" t="str">
            <v>Đối ứng các dự án  JBIC</v>
          </cell>
          <cell r="K209">
            <v>18611</v>
          </cell>
          <cell r="L209">
            <v>18611</v>
          </cell>
          <cell r="M209">
            <v>17417</v>
          </cell>
          <cell r="N209">
            <v>0</v>
          </cell>
          <cell r="O209">
            <v>4539</v>
          </cell>
          <cell r="P209">
            <v>5308</v>
          </cell>
          <cell r="Q209">
            <v>5358</v>
          </cell>
          <cell r="R209">
            <v>0</v>
          </cell>
          <cell r="S209">
            <v>1444</v>
          </cell>
          <cell r="T209">
            <v>1465</v>
          </cell>
          <cell r="U209">
            <v>4910.1909999999998</v>
          </cell>
          <cell r="V209">
            <v>397.80899999999997</v>
          </cell>
          <cell r="W209">
            <v>9897</v>
          </cell>
          <cell r="X209">
            <v>9658</v>
          </cell>
        </row>
        <row r="210">
          <cell r="C210" t="str">
            <v>cn.04</v>
          </cell>
          <cell r="D210" t="str">
            <v>Lưới điện hạ thế xã Nậm Cần, Pắc Ta</v>
          </cell>
          <cell r="E210" t="str">
            <v>Tân Uyên</v>
          </cell>
          <cell r="F210">
            <v>2007</v>
          </cell>
          <cell r="G210">
            <v>2008</v>
          </cell>
          <cell r="K210">
            <v>1213</v>
          </cell>
          <cell r="L210">
            <v>1213</v>
          </cell>
          <cell r="M210">
            <v>1180</v>
          </cell>
          <cell r="O210">
            <v>660</v>
          </cell>
          <cell r="P210">
            <v>497</v>
          </cell>
          <cell r="Q210">
            <v>520</v>
          </cell>
          <cell r="S210">
            <v>406</v>
          </cell>
          <cell r="T210">
            <v>406</v>
          </cell>
          <cell r="U210">
            <v>496.11500000000001</v>
          </cell>
          <cell r="V210">
            <v>0.88499999999999091</v>
          </cell>
          <cell r="W210">
            <v>1180</v>
          </cell>
          <cell r="X210">
            <v>520</v>
          </cell>
          <cell r="Y210" t="str">
            <v>C</v>
          </cell>
          <cell r="Z210" t="str">
            <v>HT</v>
          </cell>
          <cell r="AA210" t="str">
            <v>CN</v>
          </cell>
          <cell r="AB210" t="str">
            <v>Sở Công thương</v>
          </cell>
          <cell r="AC210" t="str">
            <v>Sở Công thương</v>
          </cell>
          <cell r="AD210" t="str">
            <v>JBIC</v>
          </cell>
        </row>
        <row r="211">
          <cell r="C211" t="str">
            <v>no.10</v>
          </cell>
          <cell r="D211" t="str">
            <v>Bổ sung hạng mục đập đầu mối và tuyến ống nước thô hệ thống cấp nước sinh hoạt thị trấn Than Uyên</v>
          </cell>
          <cell r="E211" t="str">
            <v>Than Uyên</v>
          </cell>
          <cell r="F211">
            <v>2007</v>
          </cell>
          <cell r="G211">
            <v>2008</v>
          </cell>
          <cell r="J211" t="str">
            <v>1000m3/ng.đ</v>
          </cell>
          <cell r="K211">
            <v>1950</v>
          </cell>
          <cell r="L211">
            <v>1950</v>
          </cell>
          <cell r="M211">
            <v>1698</v>
          </cell>
          <cell r="O211">
            <v>872</v>
          </cell>
          <cell r="P211">
            <v>572</v>
          </cell>
          <cell r="Q211">
            <v>599</v>
          </cell>
          <cell r="U211">
            <v>572</v>
          </cell>
          <cell r="V211">
            <v>0</v>
          </cell>
          <cell r="W211">
            <v>1471</v>
          </cell>
          <cell r="X211">
            <v>599</v>
          </cell>
          <cell r="Y211" t="str">
            <v>C</v>
          </cell>
          <cell r="Z211" t="str">
            <v>HT</v>
          </cell>
          <cell r="AA211" t="str">
            <v>NO</v>
          </cell>
          <cell r="AB211" t="str">
            <v>UBND Than Uyên</v>
          </cell>
          <cell r="AC211" t="str">
            <v>UBND Than Uyên</v>
          </cell>
          <cell r="AD211" t="str">
            <v>JBIC</v>
          </cell>
        </row>
        <row r="212">
          <cell r="C212" t="str">
            <v>tl.12</v>
          </cell>
          <cell r="D212" t="str">
            <v>Thuỷ lợi Khun Há</v>
          </cell>
          <cell r="E212" t="str">
            <v>Tam Đường</v>
          </cell>
          <cell r="F212">
            <v>2007</v>
          </cell>
          <cell r="G212">
            <v>2008</v>
          </cell>
          <cell r="H212">
            <v>2007</v>
          </cell>
          <cell r="I212">
            <v>0</v>
          </cell>
          <cell r="J212" t="str">
            <v>200ha</v>
          </cell>
          <cell r="K212">
            <v>4215</v>
          </cell>
          <cell r="L212">
            <v>4215</v>
          </cell>
          <cell r="M212">
            <v>4026</v>
          </cell>
          <cell r="O212">
            <v>1400</v>
          </cell>
          <cell r="P212">
            <v>1626</v>
          </cell>
          <cell r="Q212">
            <v>1626</v>
          </cell>
          <cell r="S212">
            <v>524</v>
          </cell>
          <cell r="T212">
            <v>524</v>
          </cell>
          <cell r="U212">
            <v>1626</v>
          </cell>
          <cell r="V212">
            <v>0</v>
          </cell>
          <cell r="W212">
            <v>3026</v>
          </cell>
          <cell r="X212">
            <v>1526</v>
          </cell>
          <cell r="Y212" t="str">
            <v>C</v>
          </cell>
          <cell r="Z212" t="str">
            <v>HT</v>
          </cell>
          <cell r="AA212" t="str">
            <v>TL</v>
          </cell>
          <cell r="AB212" t="str">
            <v>UBND Tam Đường</v>
          </cell>
          <cell r="AC212" t="str">
            <v>UBND Tam Đường</v>
          </cell>
          <cell r="AD212" t="str">
            <v>JBIC</v>
          </cell>
        </row>
        <row r="213">
          <cell r="C213" t="str">
            <v>no.11</v>
          </cell>
          <cell r="D213" t="str">
            <v xml:space="preserve">Nhà máy xử lý và cấp nước thị trấn Phong Thổ </v>
          </cell>
          <cell r="E213" t="str">
            <v>Phong Thổ</v>
          </cell>
          <cell r="F213">
            <v>2008</v>
          </cell>
          <cell r="G213">
            <v>2009</v>
          </cell>
          <cell r="J213" t="str">
            <v>1.000 m3/ng.đ</v>
          </cell>
          <cell r="K213">
            <v>3233</v>
          </cell>
          <cell r="L213">
            <v>3233</v>
          </cell>
          <cell r="M213">
            <v>3233</v>
          </cell>
          <cell r="O213">
            <v>400</v>
          </cell>
          <cell r="P213">
            <v>800</v>
          </cell>
          <cell r="Q213">
            <v>800</v>
          </cell>
          <cell r="S213">
            <v>7</v>
          </cell>
          <cell r="T213">
            <v>7</v>
          </cell>
          <cell r="U213">
            <v>403.07600000000002</v>
          </cell>
          <cell r="V213">
            <v>396.92399999999998</v>
          </cell>
          <cell r="W213">
            <v>1200</v>
          </cell>
          <cell r="X213">
            <v>2233</v>
          </cell>
          <cell r="Y213" t="str">
            <v>C</v>
          </cell>
          <cell r="Z213" t="str">
            <v>HT</v>
          </cell>
          <cell r="AA213" t="str">
            <v>NO</v>
          </cell>
          <cell r="AB213" t="str">
            <v>Công ty TNHH Xây dựng và Cấp nước Lai Châu</v>
          </cell>
          <cell r="AC213" t="str">
            <v>Công ty TNHH Xây dựng và Cấp nước Lai Châu</v>
          </cell>
          <cell r="AD213" t="str">
            <v>JBIC</v>
          </cell>
        </row>
        <row r="214">
          <cell r="C214" t="str">
            <v>gt.27</v>
          </cell>
          <cell r="D214" t="str">
            <v xml:space="preserve">Đường Tam Đường - Thèn Sin - Bản Mấn </v>
          </cell>
          <cell r="E214" t="str">
            <v>Tam Đường</v>
          </cell>
          <cell r="F214">
            <v>2007</v>
          </cell>
          <cell r="G214">
            <v>2009</v>
          </cell>
          <cell r="J214" t="str">
            <v>11 km</v>
          </cell>
          <cell r="K214">
            <v>8000</v>
          </cell>
          <cell r="L214">
            <v>8000</v>
          </cell>
          <cell r="M214">
            <v>7280</v>
          </cell>
          <cell r="O214">
            <v>1207</v>
          </cell>
          <cell r="P214">
            <v>1813</v>
          </cell>
          <cell r="Q214">
            <v>1813</v>
          </cell>
          <cell r="S214">
            <v>507</v>
          </cell>
          <cell r="T214">
            <v>528</v>
          </cell>
          <cell r="U214">
            <v>1813</v>
          </cell>
          <cell r="V214">
            <v>0</v>
          </cell>
          <cell r="W214">
            <v>3020</v>
          </cell>
          <cell r="X214">
            <v>4780</v>
          </cell>
          <cell r="Y214" t="str">
            <v>C</v>
          </cell>
          <cell r="Z214" t="str">
            <v>CT</v>
          </cell>
          <cell r="AA214" t="str">
            <v>GT</v>
          </cell>
          <cell r="AB214" t="str">
            <v>UBND Tam Đường</v>
          </cell>
          <cell r="AC214" t="str">
            <v>UBND Tam Đường</v>
          </cell>
          <cell r="AD214" t="str">
            <v>JBIC</v>
          </cell>
        </row>
        <row r="215">
          <cell r="D215" t="str">
            <v>Đối ứng dự án ODA Hàn Quốc</v>
          </cell>
          <cell r="K215">
            <v>18000</v>
          </cell>
          <cell r="L215">
            <v>18000</v>
          </cell>
          <cell r="M215">
            <v>0</v>
          </cell>
          <cell r="N215">
            <v>0</v>
          </cell>
          <cell r="O215">
            <v>0</v>
          </cell>
          <cell r="P215">
            <v>1000</v>
          </cell>
          <cell r="Q215">
            <v>1000</v>
          </cell>
          <cell r="R215">
            <v>0</v>
          </cell>
          <cell r="S215">
            <v>0</v>
          </cell>
          <cell r="T215">
            <v>0</v>
          </cell>
          <cell r="U215">
            <v>430.81799999999998</v>
          </cell>
          <cell r="V215">
            <v>569.18200000000002</v>
          </cell>
          <cell r="W215">
            <v>1000</v>
          </cell>
          <cell r="X215">
            <v>5000</v>
          </cell>
        </row>
        <row r="216">
          <cell r="C216" t="str">
            <v>yt.01</v>
          </cell>
          <cell r="D216" t="str">
            <v>Thiết bị y tế Bệnh viện Đa khoa tỉnh</v>
          </cell>
          <cell r="E216" t="str">
            <v>T.x Lai Châu</v>
          </cell>
          <cell r="F216">
            <v>2008</v>
          </cell>
          <cell r="G216">
            <v>2010</v>
          </cell>
          <cell r="J216" t="str">
            <v>300 giường</v>
          </cell>
          <cell r="K216">
            <v>18000</v>
          </cell>
          <cell r="L216">
            <v>18000</v>
          </cell>
          <cell r="O216">
            <v>0</v>
          </cell>
          <cell r="P216">
            <v>1000</v>
          </cell>
          <cell r="Q216">
            <v>1000</v>
          </cell>
          <cell r="U216">
            <v>430.81799999999998</v>
          </cell>
          <cell r="V216">
            <v>569.18200000000002</v>
          </cell>
          <cell r="W216">
            <v>1000</v>
          </cell>
          <cell r="X216">
            <v>5000</v>
          </cell>
          <cell r="Y216" t="str">
            <v>B</v>
          </cell>
          <cell r="Z216" t="str">
            <v>KCM</v>
          </cell>
          <cell r="AA216" t="str">
            <v>YT</v>
          </cell>
          <cell r="AB216" t="str">
            <v>Bệnh viên đa khoa tỉnh</v>
          </cell>
          <cell r="AC216" t="str">
            <v>Sở Y tế</v>
          </cell>
          <cell r="AD216" t="str">
            <v>Hàn Quốc</v>
          </cell>
        </row>
        <row r="217">
          <cell r="D217" t="str">
            <v>Đối ứng dự án đầu tư nguồn vốn Na Uy</v>
          </cell>
          <cell r="K217">
            <v>0</v>
          </cell>
          <cell r="L217">
            <v>0</v>
          </cell>
          <cell r="M217">
            <v>0</v>
          </cell>
          <cell r="N217">
            <v>0</v>
          </cell>
          <cell r="O217">
            <v>0</v>
          </cell>
          <cell r="P217">
            <v>2000</v>
          </cell>
          <cell r="Q217">
            <v>2000</v>
          </cell>
          <cell r="R217">
            <v>0</v>
          </cell>
          <cell r="S217">
            <v>906</v>
          </cell>
          <cell r="T217">
            <v>906</v>
          </cell>
          <cell r="U217">
            <v>1859.721</v>
          </cell>
          <cell r="V217">
            <v>140.279</v>
          </cell>
          <cell r="W217">
            <v>2000</v>
          </cell>
          <cell r="X217">
            <v>0</v>
          </cell>
        </row>
        <row r="218">
          <cell r="C218" t="str">
            <v>no.04</v>
          </cell>
          <cell r="D218" t="str">
            <v>Dự án cấp nước thị xã Lai Châu</v>
          </cell>
          <cell r="E218" t="str">
            <v>T.x Lai Châu</v>
          </cell>
          <cell r="F218">
            <v>2008</v>
          </cell>
          <cell r="G218">
            <v>2010</v>
          </cell>
          <cell r="J218" t="str">
            <v>8.000m3/ng.đ</v>
          </cell>
          <cell r="P218">
            <v>2000</v>
          </cell>
          <cell r="Q218">
            <v>2000</v>
          </cell>
          <cell r="S218">
            <v>906</v>
          </cell>
          <cell r="T218">
            <v>906</v>
          </cell>
          <cell r="U218">
            <v>1859.721</v>
          </cell>
          <cell r="V218">
            <v>140.279</v>
          </cell>
          <cell r="W218">
            <v>2000</v>
          </cell>
          <cell r="AB218" t="str">
            <v>Công ty TNHH Xây dựng và Cấp nước Lai Châu</v>
          </cell>
          <cell r="AC218" t="str">
            <v>Công ty TNHH Xây dựng và Cấp nước Lai Châu</v>
          </cell>
          <cell r="AD218" t="str">
            <v>Na Uy</v>
          </cell>
        </row>
        <row r="219">
          <cell r="D219" t="str">
            <v>Đối ứng các dự án giảm nghèo (WB)</v>
          </cell>
          <cell r="K219">
            <v>32000</v>
          </cell>
          <cell r="L219">
            <v>0</v>
          </cell>
          <cell r="M219">
            <v>0</v>
          </cell>
          <cell r="N219">
            <v>0</v>
          </cell>
          <cell r="O219">
            <v>0</v>
          </cell>
          <cell r="P219">
            <v>1000</v>
          </cell>
          <cell r="Q219">
            <v>1000</v>
          </cell>
          <cell r="R219">
            <v>0</v>
          </cell>
          <cell r="S219">
            <v>0</v>
          </cell>
          <cell r="T219">
            <v>0</v>
          </cell>
          <cell r="U219">
            <v>1000</v>
          </cell>
          <cell r="V219">
            <v>0</v>
          </cell>
          <cell r="W219">
            <v>1000</v>
          </cell>
          <cell r="X219">
            <v>2000</v>
          </cell>
        </row>
        <row r="220">
          <cell r="C220" t="str">
            <v>k.06</v>
          </cell>
          <cell r="D220" t="str">
            <v>Lập dự án giảm nghèo tỉnh Lai Châu (GĐ 2009-2013)</v>
          </cell>
          <cell r="E220" t="str">
            <v>Các huyện, thị</v>
          </cell>
          <cell r="F220">
            <v>2009</v>
          </cell>
          <cell r="G220">
            <v>2013</v>
          </cell>
          <cell r="K220">
            <v>32000</v>
          </cell>
          <cell r="O220">
            <v>0</v>
          </cell>
          <cell r="P220">
            <v>1000</v>
          </cell>
          <cell r="Q220">
            <v>1000</v>
          </cell>
          <cell r="U220">
            <v>1000</v>
          </cell>
          <cell r="V220">
            <v>0</v>
          </cell>
          <cell r="W220">
            <v>1000</v>
          </cell>
          <cell r="X220">
            <v>2000</v>
          </cell>
          <cell r="Y220" t="str">
            <v>C</v>
          </cell>
          <cell r="Z220" t="str">
            <v>KCM</v>
          </cell>
          <cell r="AA220" t="str">
            <v>K</v>
          </cell>
          <cell r="AB220" t="str">
            <v>Sở Kế hoạch và Đầu tư</v>
          </cell>
          <cell r="AC220" t="str">
            <v>Sở Kế hoạch và Đầu tư</v>
          </cell>
          <cell r="AD220" t="str">
            <v>WB</v>
          </cell>
        </row>
        <row r="221">
          <cell r="D221" t="str">
            <v>Đối ứng dự án ODA khác</v>
          </cell>
          <cell r="K221">
            <v>5762</v>
          </cell>
          <cell r="L221">
            <v>5762</v>
          </cell>
          <cell r="M221">
            <v>3895</v>
          </cell>
          <cell r="N221">
            <v>0</v>
          </cell>
          <cell r="O221">
            <v>2561.9989999999998</v>
          </cell>
          <cell r="P221">
            <v>500</v>
          </cell>
          <cell r="Q221">
            <v>500</v>
          </cell>
          <cell r="R221">
            <v>0</v>
          </cell>
          <cell r="S221">
            <v>0</v>
          </cell>
          <cell r="T221">
            <v>0</v>
          </cell>
          <cell r="U221">
            <v>500</v>
          </cell>
          <cell r="V221">
            <v>0</v>
          </cell>
          <cell r="W221">
            <v>3061.9989999999998</v>
          </cell>
          <cell r="X221">
            <v>0</v>
          </cell>
        </row>
        <row r="222">
          <cell r="C222" t="str">
            <v>cn.05</v>
          </cell>
          <cell r="D222" t="str">
            <v>Đối ứng dự án năng lượng nông thôn 2 (RE2)</v>
          </cell>
          <cell r="E222" t="str">
            <v>Toàn tỉnh</v>
          </cell>
          <cell r="F222">
            <v>2006</v>
          </cell>
          <cell r="G222">
            <v>2009</v>
          </cell>
          <cell r="H222">
            <v>2006</v>
          </cell>
          <cell r="I222">
            <v>2006</v>
          </cell>
          <cell r="J222" t="str">
            <v>12 xã</v>
          </cell>
          <cell r="K222">
            <v>5762</v>
          </cell>
          <cell r="L222">
            <v>5762</v>
          </cell>
          <cell r="M222">
            <v>3895</v>
          </cell>
          <cell r="O222">
            <v>2561.9989999999998</v>
          </cell>
          <cell r="P222">
            <v>500</v>
          </cell>
          <cell r="Q222">
            <v>500</v>
          </cell>
          <cell r="U222">
            <v>500</v>
          </cell>
          <cell r="V222">
            <v>0</v>
          </cell>
          <cell r="W222">
            <v>3061.9989999999998</v>
          </cell>
          <cell r="Y222" t="str">
            <v>C</v>
          </cell>
          <cell r="Z222" t="str">
            <v>HT</v>
          </cell>
          <cell r="AA222" t="str">
            <v>CN</v>
          </cell>
          <cell r="AB222" t="str">
            <v>Sở Công thương</v>
          </cell>
          <cell r="AC222" t="str">
            <v>Sở Công thương</v>
          </cell>
          <cell r="AD222" t="str">
            <v>WB</v>
          </cell>
        </row>
        <row r="223">
          <cell r="D223" t="str">
            <v>Hỗ trợ đầu tư y tế tỉnh, trung tâm y tế dự phòng huyện</v>
          </cell>
          <cell r="K223">
            <v>269037</v>
          </cell>
          <cell r="L223">
            <v>269037</v>
          </cell>
          <cell r="M223">
            <v>8785</v>
          </cell>
          <cell r="N223">
            <v>76096</v>
          </cell>
          <cell r="O223">
            <v>92721.165000000008</v>
          </cell>
          <cell r="P223">
            <v>42000</v>
          </cell>
          <cell r="Q223">
            <v>42000</v>
          </cell>
          <cell r="R223">
            <v>0</v>
          </cell>
          <cell r="S223">
            <v>8833</v>
          </cell>
          <cell r="T223">
            <v>8833</v>
          </cell>
          <cell r="U223">
            <v>24994.971000000001</v>
          </cell>
          <cell r="V223">
            <v>17005.028999999999</v>
          </cell>
          <cell r="W223">
            <v>134721.16500000001</v>
          </cell>
          <cell r="X223">
            <v>0</v>
          </cell>
        </row>
        <row r="224">
          <cell r="D224" t="str">
            <v>Các dự án hoàn thành</v>
          </cell>
          <cell r="K224">
            <v>9528</v>
          </cell>
          <cell r="L224">
            <v>9528</v>
          </cell>
          <cell r="M224">
            <v>8785</v>
          </cell>
          <cell r="N224">
            <v>8785</v>
          </cell>
          <cell r="O224">
            <v>7506.43</v>
          </cell>
          <cell r="P224">
            <v>1197</v>
          </cell>
          <cell r="Q224">
            <v>1197</v>
          </cell>
          <cell r="R224">
            <v>0</v>
          </cell>
          <cell r="S224">
            <v>900</v>
          </cell>
          <cell r="T224">
            <v>900</v>
          </cell>
          <cell r="U224">
            <v>951.39700000000005</v>
          </cell>
          <cell r="V224">
            <v>245.60299999999995</v>
          </cell>
          <cell r="W224">
            <v>8703.43</v>
          </cell>
          <cell r="X224">
            <v>0</v>
          </cell>
        </row>
        <row r="225">
          <cell r="C225" t="str">
            <v>ht.26</v>
          </cell>
          <cell r="D225" t="str">
            <v>San ủi MB bệnh viện đa khoa tỉnh</v>
          </cell>
          <cell r="E225" t="str">
            <v>T.x Lai Châu</v>
          </cell>
          <cell r="F225">
            <v>2005</v>
          </cell>
          <cell r="G225">
            <v>2005</v>
          </cell>
          <cell r="H225" t="str">
            <v>2006</v>
          </cell>
          <cell r="I225" t="str">
            <v>2007</v>
          </cell>
          <cell r="K225">
            <v>9528</v>
          </cell>
          <cell r="L225">
            <v>9528</v>
          </cell>
          <cell r="M225">
            <v>8785</v>
          </cell>
          <cell r="N225">
            <v>8785</v>
          </cell>
          <cell r="O225">
            <v>7506.43</v>
          </cell>
          <cell r="P225">
            <v>1197</v>
          </cell>
          <cell r="Q225">
            <v>1197</v>
          </cell>
          <cell r="S225">
            <v>900</v>
          </cell>
          <cell r="T225">
            <v>900</v>
          </cell>
          <cell r="U225">
            <v>951.39700000000005</v>
          </cell>
          <cell r="V225">
            <v>245.60299999999995</v>
          </cell>
          <cell r="W225">
            <v>8703.43</v>
          </cell>
          <cell r="Y225" t="str">
            <v>C</v>
          </cell>
          <cell r="Z225" t="str">
            <v>HT</v>
          </cell>
          <cell r="AA225" t="str">
            <v>HT</v>
          </cell>
          <cell r="AB225" t="str">
            <v>Ban QLDA CTXD tỉnh</v>
          </cell>
          <cell r="AC225" t="str">
            <v>Ban QLDA CTXD tỉnh</v>
          </cell>
          <cell r="AD225">
            <v>0</v>
          </cell>
        </row>
        <row r="226">
          <cell r="D226" t="str">
            <v>Các dự án chuyển tiếp</v>
          </cell>
          <cell r="K226">
            <v>259509</v>
          </cell>
          <cell r="L226">
            <v>259509</v>
          </cell>
          <cell r="M226">
            <v>0</v>
          </cell>
          <cell r="N226">
            <v>67311</v>
          </cell>
          <cell r="O226">
            <v>85214.735000000001</v>
          </cell>
          <cell r="P226">
            <v>40803</v>
          </cell>
          <cell r="Q226">
            <v>40803</v>
          </cell>
          <cell r="R226">
            <v>0</v>
          </cell>
          <cell r="S226">
            <v>7933</v>
          </cell>
          <cell r="T226">
            <v>7933</v>
          </cell>
          <cell r="U226">
            <v>24043.574000000001</v>
          </cell>
          <cell r="V226">
            <v>16759.425999999999</v>
          </cell>
          <cell r="W226">
            <v>126017.735</v>
          </cell>
          <cell r="X226">
            <v>0</v>
          </cell>
        </row>
        <row r="227">
          <cell r="C227" t="str">
            <v>yt.02</v>
          </cell>
          <cell r="D227" t="str">
            <v>Bệnh viện đa khoa tỉnh</v>
          </cell>
          <cell r="E227" t="str">
            <v>T.x Lai Châu</v>
          </cell>
          <cell r="F227">
            <v>2006</v>
          </cell>
          <cell r="G227">
            <v>2009</v>
          </cell>
          <cell r="H227" t="str">
            <v>2007</v>
          </cell>
          <cell r="I227" t="str">
            <v>2009</v>
          </cell>
          <cell r="J227" t="str">
            <v>300 giường</v>
          </cell>
          <cell r="K227">
            <v>255000</v>
          </cell>
          <cell r="L227">
            <v>255000</v>
          </cell>
          <cell r="M227">
            <v>0</v>
          </cell>
          <cell r="N227">
            <v>67311</v>
          </cell>
          <cell r="O227">
            <v>85214.735000000001</v>
          </cell>
          <cell r="P227">
            <v>40000</v>
          </cell>
          <cell r="Q227">
            <v>40000</v>
          </cell>
          <cell r="S227">
            <v>7933</v>
          </cell>
          <cell r="T227">
            <v>7933</v>
          </cell>
          <cell r="U227">
            <v>23933.235000000001</v>
          </cell>
          <cell r="V227">
            <v>16066.764999999999</v>
          </cell>
          <cell r="W227">
            <v>125214.735</v>
          </cell>
          <cell r="Y227" t="str">
            <v>B</v>
          </cell>
          <cell r="Z227" t="str">
            <v>CT</v>
          </cell>
          <cell r="AA227" t="str">
            <v>YT</v>
          </cell>
          <cell r="AB227" t="str">
            <v>Sở Y tế</v>
          </cell>
          <cell r="AC227" t="str">
            <v>Sở Y tế</v>
          </cell>
        </row>
        <row r="228">
          <cell r="C228" t="str">
            <v>yt.03</v>
          </cell>
          <cell r="D228" t="str">
            <v>Đối ứng (50%) dự án Hệ thống xử lý nước thải và chất thải rắn bệnh viện đa khoa tỉnh mới</v>
          </cell>
          <cell r="E228" t="str">
            <v>T.x Lai Châu</v>
          </cell>
          <cell r="F228">
            <v>2009</v>
          </cell>
          <cell r="G228">
            <v>2009</v>
          </cell>
          <cell r="K228">
            <v>4509</v>
          </cell>
          <cell r="L228">
            <v>4509</v>
          </cell>
          <cell r="N228">
            <v>0</v>
          </cell>
          <cell r="O228">
            <v>0</v>
          </cell>
          <cell r="P228">
            <v>803</v>
          </cell>
          <cell r="Q228">
            <v>803</v>
          </cell>
          <cell r="U228">
            <v>110.339</v>
          </cell>
          <cell r="V228">
            <v>692.66100000000006</v>
          </cell>
          <cell r="W228">
            <v>803</v>
          </cell>
          <cell r="Y228" t="str">
            <v>C</v>
          </cell>
          <cell r="Z228" t="str">
            <v>CT</v>
          </cell>
          <cell r="AA228" t="str">
            <v>YT</v>
          </cell>
          <cell r="AB228" t="str">
            <v>Sở Y tế</v>
          </cell>
          <cell r="AC228" t="str">
            <v>Sở Y tế</v>
          </cell>
          <cell r="AD228" t="str">
            <v>873/QĐ-UBND, 09/6/2008</v>
          </cell>
        </row>
        <row r="229">
          <cell r="D229" t="str">
            <v>Vốn đầu tư hạ tầng du lịch</v>
          </cell>
          <cell r="K229">
            <v>74150</v>
          </cell>
          <cell r="L229">
            <v>51650</v>
          </cell>
          <cell r="M229">
            <v>1973</v>
          </cell>
          <cell r="N229">
            <v>41886</v>
          </cell>
          <cell r="O229">
            <v>38615.754000000001</v>
          </cell>
          <cell r="P229">
            <v>9000</v>
          </cell>
          <cell r="Q229">
            <v>9000</v>
          </cell>
          <cell r="R229">
            <v>0</v>
          </cell>
          <cell r="S229">
            <v>0</v>
          </cell>
          <cell r="T229">
            <v>0</v>
          </cell>
          <cell r="U229">
            <v>8152.3510000000006</v>
          </cell>
          <cell r="V229">
            <v>847.64899999999989</v>
          </cell>
          <cell r="W229">
            <v>47615.754000000001</v>
          </cell>
          <cell r="X229">
            <v>0</v>
          </cell>
        </row>
        <row r="230">
          <cell r="D230" t="str">
            <v>Các dự án hoàn thành</v>
          </cell>
          <cell r="K230">
            <v>74150</v>
          </cell>
          <cell r="L230">
            <v>51650</v>
          </cell>
          <cell r="M230">
            <v>1973</v>
          </cell>
          <cell r="N230">
            <v>41886</v>
          </cell>
          <cell r="O230">
            <v>38615.754000000001</v>
          </cell>
          <cell r="P230">
            <v>9000</v>
          </cell>
          <cell r="Q230">
            <v>9000</v>
          </cell>
          <cell r="R230">
            <v>0</v>
          </cell>
          <cell r="S230">
            <v>0</v>
          </cell>
          <cell r="T230">
            <v>0</v>
          </cell>
          <cell r="U230">
            <v>8152.3510000000006</v>
          </cell>
          <cell r="V230">
            <v>847.64899999999989</v>
          </cell>
          <cell r="W230">
            <v>47615.754000000001</v>
          </cell>
          <cell r="X230">
            <v>0</v>
          </cell>
        </row>
        <row r="231">
          <cell r="C231" t="str">
            <v>gt.28</v>
          </cell>
          <cell r="D231" t="str">
            <v>Cải tạo nâng cấp hệ thống giao thông nội thị thị tứ Mường So</v>
          </cell>
          <cell r="E231" t="str">
            <v>Phong Thổ</v>
          </cell>
          <cell r="F231">
            <v>2007</v>
          </cell>
          <cell r="G231">
            <v>2007</v>
          </cell>
          <cell r="H231" t="str">
            <v>2007</v>
          </cell>
          <cell r="I231" t="str">
            <v>chưa</v>
          </cell>
          <cell r="K231">
            <v>2000</v>
          </cell>
          <cell r="L231">
            <v>2000</v>
          </cell>
          <cell r="M231">
            <v>1973</v>
          </cell>
          <cell r="N231">
            <v>1699</v>
          </cell>
          <cell r="O231">
            <v>905</v>
          </cell>
          <cell r="P231">
            <v>76</v>
          </cell>
          <cell r="Q231">
            <v>186</v>
          </cell>
          <cell r="U231">
            <v>75.981999999999999</v>
          </cell>
          <cell r="V231">
            <v>1.8000000000000682E-2</v>
          </cell>
          <cell r="W231">
            <v>1091</v>
          </cell>
          <cell r="Y231" t="str">
            <v>C</v>
          </cell>
          <cell r="Z231" t="str">
            <v>HT</v>
          </cell>
          <cell r="AA231" t="str">
            <v>GT</v>
          </cell>
          <cell r="AB231" t="str">
            <v>UBND Phong Thổ</v>
          </cell>
          <cell r="AC231" t="str">
            <v>UBND Phong Thổ</v>
          </cell>
        </row>
        <row r="232">
          <cell r="C232" t="str">
            <v>db.04</v>
          </cell>
          <cell r="D232" t="str">
            <v xml:space="preserve">Đền bù hỗ trợ khu du lịch Vàng Bó </v>
          </cell>
          <cell r="E232" t="str">
            <v>Phong Thổ</v>
          </cell>
          <cell r="F232">
            <v>2008</v>
          </cell>
          <cell r="G232">
            <v>2008</v>
          </cell>
          <cell r="H232">
            <v>2008</v>
          </cell>
          <cell r="I232">
            <v>2008</v>
          </cell>
          <cell r="K232">
            <v>6000</v>
          </cell>
          <cell r="N232">
            <v>0</v>
          </cell>
          <cell r="O232">
            <v>0</v>
          </cell>
          <cell r="P232">
            <v>4300</v>
          </cell>
          <cell r="Q232">
            <v>4300</v>
          </cell>
          <cell r="U232">
            <v>4299.384</v>
          </cell>
          <cell r="V232">
            <v>0.61599999999998545</v>
          </cell>
          <cell r="W232">
            <v>4300</v>
          </cell>
          <cell r="Y232" t="str">
            <v>C</v>
          </cell>
          <cell r="Z232" t="str">
            <v>HT</v>
          </cell>
          <cell r="AA232" t="str">
            <v>DB</v>
          </cell>
          <cell r="AB232" t="str">
            <v>UBND Phong Thổ</v>
          </cell>
          <cell r="AC232" t="str">
            <v>UBND Phong Thổ</v>
          </cell>
        </row>
        <row r="233">
          <cell r="C233" t="str">
            <v>tm.02</v>
          </cell>
          <cell r="D233" t="str">
            <v>Công viên hồ phía thượng lưu đường 60m phường Tân Phong thị xã Lai Châu</v>
          </cell>
          <cell r="E233" t="str">
            <v>T.x Lai Châu</v>
          </cell>
          <cell r="F233">
            <v>2008</v>
          </cell>
          <cell r="G233">
            <v>2008</v>
          </cell>
          <cell r="H233">
            <v>2008</v>
          </cell>
          <cell r="J233" t="str">
            <v>14,9ha</v>
          </cell>
          <cell r="K233">
            <v>49650</v>
          </cell>
          <cell r="L233">
            <v>49650</v>
          </cell>
          <cell r="M233">
            <v>0</v>
          </cell>
          <cell r="N233">
            <v>40187</v>
          </cell>
          <cell r="O233">
            <v>37710.754000000001</v>
          </cell>
          <cell r="P233">
            <v>4514</v>
          </cell>
          <cell r="Q233">
            <v>4514</v>
          </cell>
          <cell r="U233">
            <v>3776.9850000000001</v>
          </cell>
          <cell r="V233">
            <v>737.01499999999987</v>
          </cell>
          <cell r="W233">
            <v>42224.754000000001</v>
          </cell>
          <cell r="Y233" t="str">
            <v>C</v>
          </cell>
          <cell r="Z233" t="str">
            <v>HT</v>
          </cell>
          <cell r="AA233" t="str">
            <v>TM</v>
          </cell>
          <cell r="AB233" t="str">
            <v>UBND T.x Lai Châu</v>
          </cell>
          <cell r="AC233" t="str">
            <v>UBND T.x Lai Châu</v>
          </cell>
          <cell r="AD233" t="str">
            <v>266a/QĐ-UBND, 29/2/2008</v>
          </cell>
        </row>
        <row r="234">
          <cell r="C234" t="str">
            <v>gt.50</v>
          </cell>
          <cell r="D234" t="str">
            <v>Đường B1 thị trấn huyện Sìn Hồ</v>
          </cell>
          <cell r="E234" t="str">
            <v>Sìn Hồ</v>
          </cell>
          <cell r="J234" t="str">
            <v>1,5km</v>
          </cell>
          <cell r="K234">
            <v>16500</v>
          </cell>
          <cell r="P234">
            <v>110</v>
          </cell>
          <cell r="V234">
            <v>110</v>
          </cell>
          <cell r="Y234" t="str">
            <v>C</v>
          </cell>
          <cell r="Z234" t="str">
            <v>KCM</v>
          </cell>
          <cell r="AA234" t="str">
            <v>GT</v>
          </cell>
          <cell r="AB234" t="str">
            <v>UBND Sìn Hồ</v>
          </cell>
        </row>
        <row r="235">
          <cell r="D235" t="str">
            <v>Vốn đầu tư phủ sóng phát thanh miền núi phía bắc</v>
          </cell>
          <cell r="K235">
            <v>4050</v>
          </cell>
          <cell r="L235">
            <v>4050</v>
          </cell>
          <cell r="M235">
            <v>0</v>
          </cell>
          <cell r="N235">
            <v>4135</v>
          </cell>
          <cell r="O235">
            <v>262.52199999999999</v>
          </cell>
          <cell r="P235">
            <v>3500</v>
          </cell>
          <cell r="Q235">
            <v>3500</v>
          </cell>
          <cell r="R235">
            <v>0</v>
          </cell>
          <cell r="S235">
            <v>0</v>
          </cell>
          <cell r="T235">
            <v>0</v>
          </cell>
          <cell r="U235">
            <v>3456.422</v>
          </cell>
          <cell r="V235">
            <v>43.577999999999975</v>
          </cell>
          <cell r="W235">
            <v>3762.5219999999999</v>
          </cell>
          <cell r="X235">
            <v>0</v>
          </cell>
        </row>
        <row r="236">
          <cell r="C236" t="str">
            <v>pt.01</v>
          </cell>
          <cell r="D236" t="str">
            <v xml:space="preserve">Các trạm truyền thanh không dây </v>
          </cell>
          <cell r="E236" t="str">
            <v>Các huyện thị</v>
          </cell>
          <cell r="F236">
            <v>2008</v>
          </cell>
          <cell r="G236">
            <v>2008</v>
          </cell>
          <cell r="J236" t="str">
            <v>15 trạm</v>
          </cell>
          <cell r="K236">
            <v>4050</v>
          </cell>
          <cell r="L236">
            <v>4050</v>
          </cell>
          <cell r="N236">
            <v>4135</v>
          </cell>
          <cell r="O236">
            <v>262.52199999999999</v>
          </cell>
          <cell r="P236">
            <v>2851</v>
          </cell>
          <cell r="Q236">
            <v>3500</v>
          </cell>
          <cell r="U236">
            <v>2807.422</v>
          </cell>
          <cell r="V236">
            <v>43.577999999999975</v>
          </cell>
          <cell r="W236">
            <v>3762.5219999999999</v>
          </cell>
          <cell r="Y236" t="str">
            <v>C</v>
          </cell>
          <cell r="Z236" t="str">
            <v>HT</v>
          </cell>
          <cell r="AA236" t="str">
            <v>VH</v>
          </cell>
          <cell r="AB236" t="str">
            <v>Đài PT-TH tỉnh</v>
          </cell>
          <cell r="AC236" t="str">
            <v>Đài PT-TH tỉnh</v>
          </cell>
        </row>
        <row r="237">
          <cell r="C237" t="str">
            <v>pt.04</v>
          </cell>
          <cell r="D237" t="str">
            <v>Các trạm truyền thanh không dây huyện Than Uyên</v>
          </cell>
          <cell r="E237" t="str">
            <v>Than Uyên</v>
          </cell>
          <cell r="F237">
            <v>2008</v>
          </cell>
          <cell r="G237">
            <v>2008</v>
          </cell>
          <cell r="P237">
            <v>649</v>
          </cell>
          <cell r="U237">
            <v>649</v>
          </cell>
          <cell r="V237">
            <v>0</v>
          </cell>
          <cell r="Y237" t="str">
            <v>C</v>
          </cell>
          <cell r="AA237" t="str">
            <v>VH</v>
          </cell>
          <cell r="AB237" t="str">
            <v>Đài PT-TH tỉnh</v>
          </cell>
        </row>
        <row r="238">
          <cell r="D238" t="str">
            <v>Đầu tư Trung tâm giáo dục lao động xã hội</v>
          </cell>
          <cell r="K238">
            <v>35000</v>
          </cell>
          <cell r="L238">
            <v>35000</v>
          </cell>
          <cell r="M238">
            <v>0</v>
          </cell>
          <cell r="N238">
            <v>3127</v>
          </cell>
          <cell r="O238">
            <v>3999.9989999999998</v>
          </cell>
          <cell r="P238">
            <v>2000</v>
          </cell>
          <cell r="Q238">
            <v>3500</v>
          </cell>
          <cell r="R238">
            <v>0</v>
          </cell>
          <cell r="S238">
            <v>0</v>
          </cell>
          <cell r="T238">
            <v>9</v>
          </cell>
          <cell r="U238">
            <v>2000</v>
          </cell>
          <cell r="V238">
            <v>0</v>
          </cell>
          <cell r="W238">
            <v>7499.9989999999998</v>
          </cell>
          <cell r="X238">
            <v>0</v>
          </cell>
        </row>
        <row r="239">
          <cell r="C239" t="str">
            <v>ql.32</v>
          </cell>
          <cell r="D239" t="str">
            <v>Trung tâm 05, 06 tỉnh Lai Châu</v>
          </cell>
          <cell r="E239" t="str">
            <v>T.x Lai Châu</v>
          </cell>
          <cell r="F239">
            <v>2007</v>
          </cell>
          <cell r="G239">
            <v>2010</v>
          </cell>
          <cell r="H239" t="str">
            <v>chưa</v>
          </cell>
          <cell r="I239" t="str">
            <v>chưa</v>
          </cell>
          <cell r="K239">
            <v>35000</v>
          </cell>
          <cell r="L239">
            <v>35000</v>
          </cell>
          <cell r="M239">
            <v>0</v>
          </cell>
          <cell r="N239">
            <v>3127</v>
          </cell>
          <cell r="O239">
            <v>3999.9989999999998</v>
          </cell>
          <cell r="P239">
            <v>2000</v>
          </cell>
          <cell r="Q239">
            <v>3500</v>
          </cell>
          <cell r="T239">
            <v>9</v>
          </cell>
          <cell r="U239">
            <v>2000</v>
          </cell>
          <cell r="V239">
            <v>0</v>
          </cell>
          <cell r="W239">
            <v>7499.9989999999998</v>
          </cell>
          <cell r="Y239" t="str">
            <v>B</v>
          </cell>
          <cell r="Z239" t="str">
            <v>CT</v>
          </cell>
          <cell r="AA239" t="str">
            <v>QL</v>
          </cell>
          <cell r="AB239" t="str">
            <v>Sở Lao động</v>
          </cell>
          <cell r="AC239" t="str">
            <v>Sở Lao động</v>
          </cell>
          <cell r="AD239">
            <v>0</v>
          </cell>
        </row>
        <row r="240">
          <cell r="D240" t="str">
            <v>Đầu tư thực hiện Quyết định 193/2006/QĐ-TTg về bố trí dân cư các vùng</v>
          </cell>
          <cell r="K240">
            <v>0</v>
          </cell>
          <cell r="L240">
            <v>0</v>
          </cell>
          <cell r="M240">
            <v>0</v>
          </cell>
          <cell r="N240">
            <v>0</v>
          </cell>
          <cell r="O240">
            <v>0</v>
          </cell>
          <cell r="P240">
            <v>3000</v>
          </cell>
          <cell r="Q240">
            <v>0</v>
          </cell>
          <cell r="R240">
            <v>3000</v>
          </cell>
          <cell r="S240">
            <v>0</v>
          </cell>
          <cell r="T240">
            <v>0</v>
          </cell>
          <cell r="U240">
            <v>635</v>
          </cell>
          <cell r="V240">
            <v>636</v>
          </cell>
          <cell r="W240">
            <v>3000</v>
          </cell>
          <cell r="X240">
            <v>0</v>
          </cell>
          <cell r="AD240" t="str">
            <v>Phân cấp cho UBND các huyện</v>
          </cell>
        </row>
        <row r="241">
          <cell r="D241" t="str">
            <v>UBND huyện Mường Tè</v>
          </cell>
          <cell r="K241">
            <v>0</v>
          </cell>
          <cell r="L241">
            <v>0</v>
          </cell>
          <cell r="M241">
            <v>0</v>
          </cell>
          <cell r="N241">
            <v>0</v>
          </cell>
          <cell r="O241">
            <v>0</v>
          </cell>
          <cell r="P241">
            <v>1360</v>
          </cell>
          <cell r="Q241">
            <v>0</v>
          </cell>
          <cell r="R241">
            <v>1360</v>
          </cell>
          <cell r="S241">
            <v>0</v>
          </cell>
          <cell r="T241">
            <v>0</v>
          </cell>
          <cell r="U241">
            <v>0</v>
          </cell>
          <cell r="V241">
            <v>1360</v>
          </cell>
          <cell r="W241">
            <v>1360</v>
          </cell>
          <cell r="X241">
            <v>0</v>
          </cell>
          <cell r="AD241" t="str">
            <v>Cân đối NS huyện</v>
          </cell>
        </row>
        <row r="242">
          <cell r="C242" t="str">
            <v>dc.01</v>
          </cell>
          <cell r="D242" t="str">
            <v xml:space="preserve">Điểm dân cư bản Nà Hừ 1 xã Bum Nưa </v>
          </cell>
          <cell r="E242" t="str">
            <v>Mường Tè</v>
          </cell>
          <cell r="F242">
            <v>2009</v>
          </cell>
          <cell r="G242">
            <v>2009</v>
          </cell>
          <cell r="J242" t="str">
            <v>45hộ</v>
          </cell>
          <cell r="K242">
            <v>0</v>
          </cell>
          <cell r="L242">
            <v>0</v>
          </cell>
          <cell r="M242">
            <v>0</v>
          </cell>
          <cell r="N242">
            <v>0</v>
          </cell>
          <cell r="O242">
            <v>0</v>
          </cell>
          <cell r="P242">
            <v>810</v>
          </cell>
          <cell r="Q242">
            <v>0</v>
          </cell>
          <cell r="R242">
            <v>810</v>
          </cell>
          <cell r="S242">
            <v>0</v>
          </cell>
          <cell r="T242">
            <v>0</v>
          </cell>
          <cell r="U242">
            <v>0</v>
          </cell>
          <cell r="V242">
            <v>810</v>
          </cell>
          <cell r="W242">
            <v>810</v>
          </cell>
          <cell r="X242">
            <v>0</v>
          </cell>
          <cell r="Y242" t="str">
            <v>C</v>
          </cell>
          <cell r="Z242" t="str">
            <v>KCM</v>
          </cell>
          <cell r="AA242" t="str">
            <v>NN</v>
          </cell>
          <cell r="AB242" t="str">
            <v>UBND Mường Tè</v>
          </cell>
          <cell r="AC242" t="str">
            <v>UBND Mường Tè</v>
          </cell>
        </row>
        <row r="243">
          <cell r="D243" t="str">
            <v>- Hỗ trợ di chuyển</v>
          </cell>
          <cell r="J243" t="str">
            <v>45hộ</v>
          </cell>
          <cell r="P243">
            <v>450</v>
          </cell>
          <cell r="R243">
            <v>450</v>
          </cell>
          <cell r="V243">
            <v>450</v>
          </cell>
          <cell r="W243">
            <v>450</v>
          </cell>
        </row>
        <row r="244">
          <cell r="D244" t="str">
            <v>- Nhà lớp học, đường dân sinh</v>
          </cell>
          <cell r="P244">
            <v>360</v>
          </cell>
          <cell r="R244">
            <v>360</v>
          </cell>
          <cell r="V244">
            <v>360</v>
          </cell>
          <cell r="W244">
            <v>360</v>
          </cell>
        </row>
        <row r="245">
          <cell r="C245" t="str">
            <v>dc.02</v>
          </cell>
          <cell r="D245" t="str">
            <v>Dự án bố trí sắp xếp ổn định dân cư bản Lè Giằng xã Ka Lăng huyện Mường Tè</v>
          </cell>
          <cell r="E245" t="str">
            <v>Mường Tè</v>
          </cell>
          <cell r="F245">
            <v>2008</v>
          </cell>
          <cell r="G245">
            <v>2009</v>
          </cell>
          <cell r="J245" t="str">
            <v>24hộ</v>
          </cell>
          <cell r="K245">
            <v>0</v>
          </cell>
          <cell r="L245">
            <v>0</v>
          </cell>
          <cell r="M245">
            <v>0</v>
          </cell>
          <cell r="N245">
            <v>0</v>
          </cell>
          <cell r="O245">
            <v>0</v>
          </cell>
          <cell r="P245">
            <v>550</v>
          </cell>
          <cell r="Q245">
            <v>0</v>
          </cell>
          <cell r="R245">
            <v>550</v>
          </cell>
          <cell r="S245">
            <v>0</v>
          </cell>
          <cell r="T245">
            <v>0</v>
          </cell>
          <cell r="U245">
            <v>0</v>
          </cell>
          <cell r="V245">
            <v>550</v>
          </cell>
          <cell r="W245">
            <v>550</v>
          </cell>
          <cell r="X245">
            <v>0</v>
          </cell>
          <cell r="Y245" t="str">
            <v>C</v>
          </cell>
          <cell r="Z245" t="str">
            <v>CT</v>
          </cell>
          <cell r="AA245" t="str">
            <v>NN</v>
          </cell>
          <cell r="AB245" t="str">
            <v>UBND Mường Tè</v>
          </cell>
          <cell r="AC245" t="str">
            <v>UBND Mường Tè</v>
          </cell>
        </row>
        <row r="246">
          <cell r="D246" t="str">
            <v xml:space="preserve"> - Nhà lớp học tiểu học và nhà lớp học mầm non</v>
          </cell>
          <cell r="P246">
            <v>550</v>
          </cell>
          <cell r="R246">
            <v>550</v>
          </cell>
          <cell r="V246">
            <v>550</v>
          </cell>
          <cell r="W246">
            <v>550</v>
          </cell>
        </row>
        <row r="247">
          <cell r="D247" t="str">
            <v>UBND huyện Sìn Hồ</v>
          </cell>
          <cell r="K247">
            <v>0</v>
          </cell>
          <cell r="L247">
            <v>0</v>
          </cell>
          <cell r="M247">
            <v>0</v>
          </cell>
          <cell r="N247">
            <v>0</v>
          </cell>
          <cell r="O247">
            <v>0</v>
          </cell>
          <cell r="P247">
            <v>1030</v>
          </cell>
          <cell r="Q247">
            <v>0</v>
          </cell>
          <cell r="R247">
            <v>1030</v>
          </cell>
          <cell r="S247">
            <v>0</v>
          </cell>
          <cell r="T247">
            <v>0</v>
          </cell>
          <cell r="U247">
            <v>0</v>
          </cell>
          <cell r="V247">
            <v>1030</v>
          </cell>
          <cell r="W247">
            <v>1030</v>
          </cell>
          <cell r="X247">
            <v>0</v>
          </cell>
          <cell r="AD247" t="str">
            <v>Cân đối NS huyện</v>
          </cell>
        </row>
        <row r="248">
          <cell r="C248" t="str">
            <v>dc.03</v>
          </cell>
          <cell r="D248" t="str">
            <v>Điểm dân cư bản Nậm Đắc xã Pú Đao</v>
          </cell>
          <cell r="E248" t="str">
            <v>Sìn Hồ</v>
          </cell>
          <cell r="F248">
            <v>2009</v>
          </cell>
          <cell r="G248">
            <v>2009</v>
          </cell>
          <cell r="J248" t="str">
            <v>18hộ</v>
          </cell>
          <cell r="K248">
            <v>0</v>
          </cell>
          <cell r="L248">
            <v>0</v>
          </cell>
          <cell r="M248">
            <v>0</v>
          </cell>
          <cell r="N248">
            <v>0</v>
          </cell>
          <cell r="O248">
            <v>0</v>
          </cell>
          <cell r="P248">
            <v>1030</v>
          </cell>
          <cell r="Q248">
            <v>0</v>
          </cell>
          <cell r="R248">
            <v>1030</v>
          </cell>
          <cell r="S248">
            <v>0</v>
          </cell>
          <cell r="T248">
            <v>0</v>
          </cell>
          <cell r="U248">
            <v>0</v>
          </cell>
          <cell r="V248">
            <v>1030</v>
          </cell>
          <cell r="W248">
            <v>1030</v>
          </cell>
          <cell r="X248">
            <v>0</v>
          </cell>
          <cell r="Y248" t="str">
            <v>C</v>
          </cell>
          <cell r="Z248" t="str">
            <v>KCM</v>
          </cell>
          <cell r="AA248" t="str">
            <v>NN</v>
          </cell>
          <cell r="AB248" t="str">
            <v>UBND Sìn Hồ</v>
          </cell>
          <cell r="AC248" t="str">
            <v>UBND Sìn Hồ</v>
          </cell>
        </row>
        <row r="249">
          <cell r="D249" t="str">
            <v>- Hỗ trợ di chuyển</v>
          </cell>
          <cell r="J249" t="str">
            <v>18hộ</v>
          </cell>
          <cell r="P249">
            <v>180</v>
          </cell>
          <cell r="R249">
            <v>180</v>
          </cell>
          <cell r="V249">
            <v>180</v>
          </cell>
          <cell r="W249">
            <v>180</v>
          </cell>
        </row>
        <row r="250">
          <cell r="D250" t="str">
            <v>- Nhà lớp học, nước sinh hoạt</v>
          </cell>
          <cell r="P250">
            <v>850</v>
          </cell>
          <cell r="R250">
            <v>850</v>
          </cell>
          <cell r="V250">
            <v>850</v>
          </cell>
          <cell r="W250">
            <v>850</v>
          </cell>
        </row>
        <row r="251">
          <cell r="D251" t="str">
            <v>UBND huyện Tam Đường</v>
          </cell>
          <cell r="K251">
            <v>0</v>
          </cell>
          <cell r="L251">
            <v>0</v>
          </cell>
          <cell r="M251">
            <v>0</v>
          </cell>
          <cell r="N251">
            <v>0</v>
          </cell>
          <cell r="O251">
            <v>0</v>
          </cell>
          <cell r="P251">
            <v>610</v>
          </cell>
          <cell r="Q251">
            <v>0</v>
          </cell>
          <cell r="R251">
            <v>610</v>
          </cell>
          <cell r="S251">
            <v>0</v>
          </cell>
          <cell r="T251">
            <v>0</v>
          </cell>
          <cell r="U251">
            <v>0</v>
          </cell>
          <cell r="V251">
            <v>610</v>
          </cell>
          <cell r="W251">
            <v>610</v>
          </cell>
          <cell r="X251">
            <v>0</v>
          </cell>
          <cell r="AD251" t="str">
            <v>Cân đối NS huyện</v>
          </cell>
        </row>
        <row r="252">
          <cell r="C252" t="str">
            <v>dc.04</v>
          </cell>
          <cell r="D252" t="str">
            <v>Điểm dân cư bản Lao Chải xã Khun Há</v>
          </cell>
          <cell r="E252" t="str">
            <v>Tam Đường</v>
          </cell>
          <cell r="F252">
            <v>2009</v>
          </cell>
          <cell r="G252">
            <v>2009</v>
          </cell>
          <cell r="J252" t="str">
            <v>20hộ</v>
          </cell>
          <cell r="K252">
            <v>0</v>
          </cell>
          <cell r="L252">
            <v>0</v>
          </cell>
          <cell r="M252">
            <v>0</v>
          </cell>
          <cell r="N252">
            <v>0</v>
          </cell>
          <cell r="O252">
            <v>0</v>
          </cell>
          <cell r="P252">
            <v>610</v>
          </cell>
          <cell r="Q252">
            <v>0</v>
          </cell>
          <cell r="R252">
            <v>610</v>
          </cell>
          <cell r="S252">
            <v>0</v>
          </cell>
          <cell r="T252">
            <v>0</v>
          </cell>
          <cell r="U252">
            <v>0</v>
          </cell>
          <cell r="V252">
            <v>610</v>
          </cell>
          <cell r="W252">
            <v>610</v>
          </cell>
          <cell r="X252">
            <v>0</v>
          </cell>
          <cell r="Y252" t="str">
            <v>C</v>
          </cell>
          <cell r="Z252" t="str">
            <v>KCM</v>
          </cell>
          <cell r="AA252" t="str">
            <v>NN</v>
          </cell>
          <cell r="AB252" t="str">
            <v>UBND Tam Đường</v>
          </cell>
          <cell r="AC252" t="str">
            <v>UBND Tam Đường</v>
          </cell>
        </row>
        <row r="253">
          <cell r="D253" t="str">
            <v>- Hỗ trợ di chuyển</v>
          </cell>
          <cell r="J253" t="str">
            <v>20hộ</v>
          </cell>
          <cell r="P253">
            <v>200</v>
          </cell>
          <cell r="R253">
            <v>200</v>
          </cell>
          <cell r="V253">
            <v>200</v>
          </cell>
          <cell r="W253">
            <v>200</v>
          </cell>
        </row>
        <row r="254">
          <cell r="D254" t="str">
            <v>- Nhà lớp học tiểu học và mầm non</v>
          </cell>
          <cell r="P254">
            <v>410</v>
          </cell>
          <cell r="R254">
            <v>410</v>
          </cell>
          <cell r="V254">
            <v>410</v>
          </cell>
          <cell r="W254">
            <v>410</v>
          </cell>
        </row>
        <row r="255">
          <cell r="C255" t="str">
            <v>dc33</v>
          </cell>
          <cell r="D255" t="str">
            <v>Đầu tư thực hiện QĐ 33/2007/QĐ-TTg về định canh định cư cho đồng bào dân tộc thiểu số</v>
          </cell>
          <cell r="P255">
            <v>5000</v>
          </cell>
          <cell r="R255">
            <v>5000</v>
          </cell>
          <cell r="U255">
            <v>4444</v>
          </cell>
          <cell r="V255">
            <v>556</v>
          </cell>
          <cell r="AD255" t="str">
            <v>Cân đối ngân sách huyện Mường Tè</v>
          </cell>
        </row>
        <row r="256">
          <cell r="D256" t="str">
            <v>Điểm ĐCĐC bản Tá Pạ - xã Ka Lăng</v>
          </cell>
          <cell r="E256" t="str">
            <v>Mường Tè</v>
          </cell>
          <cell r="F256">
            <v>2008</v>
          </cell>
          <cell r="G256">
            <v>2009</v>
          </cell>
          <cell r="J256" t="str">
            <v>102 hộ</v>
          </cell>
          <cell r="V256">
            <v>0</v>
          </cell>
          <cell r="AA256" t="str">
            <v>NN</v>
          </cell>
          <cell r="AB256" t="str">
            <v>UBND Mường Tè</v>
          </cell>
          <cell r="AC256" t="str">
            <v>UBND Mường Tè</v>
          </cell>
        </row>
        <row r="257">
          <cell r="D257" t="str">
            <v>Điểm ĐCĐC bản Là Si - xã Thu Lũm</v>
          </cell>
          <cell r="E257" t="str">
            <v>Mường Tè</v>
          </cell>
          <cell r="F257">
            <v>2008</v>
          </cell>
          <cell r="G257">
            <v>2009</v>
          </cell>
          <cell r="J257" t="str">
            <v>43 hộ</v>
          </cell>
          <cell r="V257">
            <v>0</v>
          </cell>
          <cell r="AA257" t="str">
            <v>NN</v>
          </cell>
          <cell r="AB257" t="str">
            <v>UBND Mường Tè</v>
          </cell>
          <cell r="AC257" t="str">
            <v>UBND Mường Tè</v>
          </cell>
        </row>
        <row r="258">
          <cell r="D258" t="str">
            <v>Điểm ĐCĐC bản Hà Si - xã Pa ủ</v>
          </cell>
          <cell r="E258" t="str">
            <v>Mường Tè</v>
          </cell>
          <cell r="F258">
            <v>2008</v>
          </cell>
          <cell r="G258">
            <v>2009</v>
          </cell>
          <cell r="J258" t="str">
            <v>46 hộ</v>
          </cell>
          <cell r="V258">
            <v>0</v>
          </cell>
          <cell r="AA258" t="str">
            <v>NN</v>
          </cell>
          <cell r="AB258" t="str">
            <v>UBND Mường Tè</v>
          </cell>
          <cell r="AC258" t="str">
            <v>UBND Mường Tè</v>
          </cell>
        </row>
        <row r="259">
          <cell r="D259" t="str">
            <v>Điểm ĐCĐC bản Dền Thàng - xã Pa Vệ Sủ</v>
          </cell>
          <cell r="E259" t="str">
            <v>Mường Tè</v>
          </cell>
          <cell r="F259">
            <v>2008</v>
          </cell>
          <cell r="G259">
            <v>2009</v>
          </cell>
          <cell r="J259" t="str">
            <v>39 hộ</v>
          </cell>
          <cell r="V259">
            <v>0</v>
          </cell>
          <cell r="AA259" t="str">
            <v>NN</v>
          </cell>
          <cell r="AB259" t="str">
            <v>UBND Mường Tè</v>
          </cell>
          <cell r="AC259" t="str">
            <v>UBND Mường Tè</v>
          </cell>
        </row>
        <row r="260">
          <cell r="D260" t="str">
            <v>Điểm ĐCĐC bản Nậm Pặm - xã Mường Tè</v>
          </cell>
          <cell r="E260" t="str">
            <v>Mường Tè</v>
          </cell>
          <cell r="F260">
            <v>2008</v>
          </cell>
          <cell r="G260">
            <v>2009</v>
          </cell>
          <cell r="J260" t="str">
            <v>32 hộ</v>
          </cell>
          <cell r="V260">
            <v>0</v>
          </cell>
          <cell r="AA260" t="str">
            <v>NN</v>
          </cell>
          <cell r="AB260" t="str">
            <v>UBND Mường Tè</v>
          </cell>
          <cell r="AC260" t="str">
            <v>UBND Mường Tè</v>
          </cell>
        </row>
        <row r="261">
          <cell r="D261" t="str">
            <v>Đầu tư đề án tin học cơ quan Đảng (ĐA06)</v>
          </cell>
          <cell r="K261">
            <v>5850</v>
          </cell>
          <cell r="L261">
            <v>5850</v>
          </cell>
          <cell r="M261">
            <v>5751</v>
          </cell>
          <cell r="N261">
            <v>5751</v>
          </cell>
          <cell r="O261">
            <v>3751</v>
          </cell>
          <cell r="P261">
            <v>1860</v>
          </cell>
          <cell r="Q261">
            <v>1860</v>
          </cell>
          <cell r="R261">
            <v>0</v>
          </cell>
          <cell r="S261">
            <v>372</v>
          </cell>
          <cell r="T261">
            <v>372</v>
          </cell>
          <cell r="U261">
            <v>1858.864</v>
          </cell>
          <cell r="V261">
            <v>1.1359999999999673</v>
          </cell>
          <cell r="W261">
            <v>5611</v>
          </cell>
          <cell r="X261">
            <v>0</v>
          </cell>
        </row>
        <row r="262">
          <cell r="C262" t="str">
            <v>th.01</v>
          </cell>
          <cell r="D262" t="str">
            <v xml:space="preserve">Đề án tin học các cơ quan Đảng </v>
          </cell>
          <cell r="E262" t="str">
            <v>T.x Lai Châu</v>
          </cell>
          <cell r="F262">
            <v>2006</v>
          </cell>
          <cell r="G262">
            <v>2008</v>
          </cell>
          <cell r="H262">
            <v>2004</v>
          </cell>
          <cell r="I262">
            <v>2006</v>
          </cell>
          <cell r="K262">
            <v>5850</v>
          </cell>
          <cell r="L262">
            <v>5850</v>
          </cell>
          <cell r="M262">
            <v>5751</v>
          </cell>
          <cell r="N262">
            <v>5751</v>
          </cell>
          <cell r="O262">
            <v>3751</v>
          </cell>
          <cell r="P262">
            <v>1860</v>
          </cell>
          <cell r="Q262">
            <v>1860</v>
          </cell>
          <cell r="S262">
            <v>372</v>
          </cell>
          <cell r="T262">
            <v>372</v>
          </cell>
          <cell r="U262">
            <v>1858.864</v>
          </cell>
          <cell r="V262">
            <v>1.1359999999999673</v>
          </cell>
          <cell r="W262">
            <v>5611</v>
          </cell>
          <cell r="Y262" t="str">
            <v>C</v>
          </cell>
          <cell r="Z262" t="str">
            <v>HT</v>
          </cell>
          <cell r="AA262" t="str">
            <v>TH</v>
          </cell>
          <cell r="AB262" t="str">
            <v>Văn phòng tỉnh ủy</v>
          </cell>
          <cell r="AC262" t="str">
            <v>Văn phòng tỉnh ủy</v>
          </cell>
        </row>
        <row r="263">
          <cell r="D263" t="str">
            <v>Đầu tư cho quản lý bảo vệ biên giới</v>
          </cell>
          <cell r="K263">
            <v>36374</v>
          </cell>
          <cell r="L263">
            <v>36374</v>
          </cell>
          <cell r="M263">
            <v>35944</v>
          </cell>
          <cell r="N263">
            <v>31744</v>
          </cell>
          <cell r="O263">
            <v>24336</v>
          </cell>
          <cell r="P263">
            <v>11000</v>
          </cell>
          <cell r="Q263">
            <v>11000</v>
          </cell>
          <cell r="R263">
            <v>0</v>
          </cell>
          <cell r="S263">
            <v>9208</v>
          </cell>
          <cell r="T263">
            <v>9208</v>
          </cell>
          <cell r="U263">
            <v>10643.726000000001</v>
          </cell>
          <cell r="V263">
            <v>356.27399999999989</v>
          </cell>
          <cell r="W263">
            <v>35336</v>
          </cell>
          <cell r="X263">
            <v>0</v>
          </cell>
        </row>
        <row r="264">
          <cell r="D264" t="str">
            <v>Các dự án hoàn thành</v>
          </cell>
          <cell r="K264">
            <v>36374</v>
          </cell>
          <cell r="L264">
            <v>36374</v>
          </cell>
          <cell r="M264">
            <v>35944</v>
          </cell>
          <cell r="N264">
            <v>31744</v>
          </cell>
          <cell r="O264">
            <v>24336</v>
          </cell>
          <cell r="P264">
            <v>11000</v>
          </cell>
          <cell r="Q264">
            <v>11000</v>
          </cell>
          <cell r="R264">
            <v>0</v>
          </cell>
          <cell r="S264">
            <v>9208</v>
          </cell>
          <cell r="T264">
            <v>9208</v>
          </cell>
          <cell r="U264">
            <v>10643.726000000001</v>
          </cell>
          <cell r="V264">
            <v>356.27399999999989</v>
          </cell>
          <cell r="W264">
            <v>35336</v>
          </cell>
          <cell r="X264">
            <v>0</v>
          </cell>
        </row>
        <row r="265">
          <cell r="C265" t="str">
            <v>gt.29</v>
          </cell>
          <cell r="D265" t="str">
            <v>Đường tuần tra BG Hua Bum - Nậm Tần</v>
          </cell>
          <cell r="E265" t="str">
            <v>Mường Tè</v>
          </cell>
          <cell r="F265">
            <v>2005</v>
          </cell>
          <cell r="G265">
            <v>2006</v>
          </cell>
          <cell r="H265" t="str">
            <v>2005</v>
          </cell>
          <cell r="I265" t="str">
            <v>6/2006</v>
          </cell>
          <cell r="J265" t="str">
            <v>36km</v>
          </cell>
          <cell r="K265">
            <v>20274</v>
          </cell>
          <cell r="L265">
            <v>20274</v>
          </cell>
          <cell r="M265">
            <v>20274</v>
          </cell>
          <cell r="N265">
            <v>20274</v>
          </cell>
          <cell r="O265">
            <v>13661</v>
          </cell>
          <cell r="P265">
            <v>6563</v>
          </cell>
          <cell r="Q265">
            <v>6563</v>
          </cell>
          <cell r="S265">
            <v>5574</v>
          </cell>
          <cell r="T265">
            <v>5574</v>
          </cell>
          <cell r="U265">
            <v>6563</v>
          </cell>
          <cell r="V265">
            <v>0</v>
          </cell>
          <cell r="W265">
            <v>20224</v>
          </cell>
          <cell r="Y265" t="str">
            <v>B</v>
          </cell>
          <cell r="Z265" t="str">
            <v>HT</v>
          </cell>
          <cell r="AA265" t="str">
            <v>GT</v>
          </cell>
          <cell r="AB265" t="str">
            <v>Biên phòng tỉnh</v>
          </cell>
          <cell r="AC265" t="str">
            <v>Biên phòng tỉnh</v>
          </cell>
          <cell r="AD265">
            <v>0</v>
          </cell>
        </row>
        <row r="266">
          <cell r="C266" t="str">
            <v>gt.30</v>
          </cell>
          <cell r="D266" t="str">
            <v>Đường Ma Lù Thàng - Chợ Sì Choang</v>
          </cell>
          <cell r="E266" t="str">
            <v>Phong Thổ</v>
          </cell>
          <cell r="F266">
            <v>2003</v>
          </cell>
          <cell r="G266">
            <v>2004</v>
          </cell>
          <cell r="H266">
            <v>2003</v>
          </cell>
          <cell r="I266">
            <v>2007</v>
          </cell>
          <cell r="J266" t="str">
            <v>40,2 km</v>
          </cell>
          <cell r="K266">
            <v>11900</v>
          </cell>
          <cell r="L266">
            <v>11900</v>
          </cell>
          <cell r="M266">
            <v>11470</v>
          </cell>
          <cell r="N266">
            <v>11470</v>
          </cell>
          <cell r="O266">
            <v>9240</v>
          </cell>
          <cell r="P266">
            <v>1672</v>
          </cell>
          <cell r="Q266">
            <v>1672</v>
          </cell>
          <cell r="S266">
            <v>1672</v>
          </cell>
          <cell r="T266">
            <v>1672</v>
          </cell>
          <cell r="U266">
            <v>1672</v>
          </cell>
          <cell r="V266">
            <v>0</v>
          </cell>
          <cell r="W266">
            <v>10912</v>
          </cell>
          <cell r="Y266" t="str">
            <v>C</v>
          </cell>
          <cell r="Z266" t="str">
            <v>QT</v>
          </cell>
          <cell r="AA266" t="str">
            <v>GT</v>
          </cell>
          <cell r="AB266" t="str">
            <v>Biên phòng tỉnh</v>
          </cell>
          <cell r="AC266" t="str">
            <v>Biên phòng tỉnh</v>
          </cell>
          <cell r="AD266">
            <v>0</v>
          </cell>
        </row>
        <row r="267">
          <cell r="C267" t="str">
            <v>gt.31</v>
          </cell>
          <cell r="D267" t="str">
            <v xml:space="preserve">Đường từ Bản Pa Thắng ra biên giới Việt - Trung </v>
          </cell>
          <cell r="E267" t="str">
            <v>Mường Tè</v>
          </cell>
          <cell r="F267">
            <v>2008</v>
          </cell>
          <cell r="G267">
            <v>2008</v>
          </cell>
          <cell r="H267">
            <v>2008</v>
          </cell>
          <cell r="J267" t="str">
            <v>3,4km NTB</v>
          </cell>
          <cell r="K267">
            <v>4200</v>
          </cell>
          <cell r="L267">
            <v>4200</v>
          </cell>
          <cell r="M267">
            <v>4200</v>
          </cell>
          <cell r="N267">
            <v>0</v>
          </cell>
          <cell r="O267">
            <v>1435</v>
          </cell>
          <cell r="P267">
            <v>2765</v>
          </cell>
          <cell r="Q267">
            <v>2765</v>
          </cell>
          <cell r="S267">
            <v>1962</v>
          </cell>
          <cell r="T267">
            <v>1962</v>
          </cell>
          <cell r="U267">
            <v>2408.7260000000001</v>
          </cell>
          <cell r="V267">
            <v>356.27399999999989</v>
          </cell>
          <cell r="W267">
            <v>4200</v>
          </cell>
          <cell r="Y267" t="str">
            <v>C</v>
          </cell>
          <cell r="Z267" t="str">
            <v>HT</v>
          </cell>
          <cell r="AA267" t="str">
            <v>GT</v>
          </cell>
          <cell r="AB267" t="str">
            <v>Biên phòng tỉnh</v>
          </cell>
          <cell r="AC267" t="str">
            <v>Biên phòng tỉnh</v>
          </cell>
        </row>
        <row r="268">
          <cell r="D268" t="str">
            <v>Hỗ trợ phát triển dân tộc Si La (dân tộc thiểu số ít người)</v>
          </cell>
          <cell r="K268">
            <v>1017</v>
          </cell>
          <cell r="L268">
            <v>0</v>
          </cell>
          <cell r="M268">
            <v>948</v>
          </cell>
          <cell r="N268">
            <v>0</v>
          </cell>
          <cell r="O268">
            <v>0</v>
          </cell>
          <cell r="P268">
            <v>1000</v>
          </cell>
          <cell r="Q268">
            <v>0</v>
          </cell>
          <cell r="R268">
            <v>0</v>
          </cell>
          <cell r="S268">
            <v>0</v>
          </cell>
          <cell r="T268">
            <v>0</v>
          </cell>
          <cell r="U268">
            <v>940.85200000000009</v>
          </cell>
          <cell r="V268">
            <v>59.147999999999996</v>
          </cell>
          <cell r="W268">
            <v>0</v>
          </cell>
          <cell r="X268">
            <v>0</v>
          </cell>
        </row>
        <row r="269">
          <cell r="C269" t="str">
            <v>no.12</v>
          </cell>
          <cell r="D269" t="str">
            <v>Sửa chữa công trình cấp nước sinh hoạt bản Sì Thâu Chải xã Kan Hồ</v>
          </cell>
          <cell r="E269" t="str">
            <v>Mường Tè</v>
          </cell>
          <cell r="F269">
            <v>2009</v>
          </cell>
          <cell r="G269">
            <v>2009</v>
          </cell>
          <cell r="K269">
            <v>108</v>
          </cell>
          <cell r="M269">
            <v>99</v>
          </cell>
          <cell r="P269">
            <v>99</v>
          </cell>
          <cell r="U269">
            <v>97.929000000000002</v>
          </cell>
          <cell r="V269">
            <v>1.070999999999998</v>
          </cell>
          <cell r="Y269" t="str">
            <v>C</v>
          </cell>
          <cell r="Z269" t="str">
            <v>KCM</v>
          </cell>
          <cell r="AA269" t="str">
            <v>NO</v>
          </cell>
          <cell r="AB269" t="str">
            <v>Ban Dân tộc</v>
          </cell>
          <cell r="AC269" t="str">
            <v>Ban dân tộc</v>
          </cell>
        </row>
        <row r="270">
          <cell r="C270" t="str">
            <v>gt.32</v>
          </cell>
          <cell r="D270" t="str">
            <v>Nhà vệ sinh + Nhà tắm bản Sì Thâu Chải và bản Seo Hai xã Kan Hồ</v>
          </cell>
          <cell r="E270" t="str">
            <v>Mường Tè</v>
          </cell>
          <cell r="F270">
            <v>2009</v>
          </cell>
          <cell r="G270">
            <v>2009</v>
          </cell>
          <cell r="H270" t="str">
            <v>21 nhà</v>
          </cell>
          <cell r="K270">
            <v>665</v>
          </cell>
          <cell r="M270">
            <v>605</v>
          </cell>
          <cell r="O270">
            <v>0</v>
          </cell>
          <cell r="P270">
            <v>426</v>
          </cell>
          <cell r="U270">
            <v>420.113</v>
          </cell>
          <cell r="V270">
            <v>5.8870000000000005</v>
          </cell>
          <cell r="Y270" t="str">
            <v>C</v>
          </cell>
          <cell r="Z270" t="str">
            <v>KCM</v>
          </cell>
          <cell r="AA270" t="str">
            <v>GT</v>
          </cell>
          <cell r="AB270" t="str">
            <v>Ban Dân tộc</v>
          </cell>
          <cell r="AC270" t="str">
            <v>Ban dân tộc</v>
          </cell>
        </row>
        <row r="271">
          <cell r="C271" t="str">
            <v>gt.51</v>
          </cell>
          <cell r="D271" t="str">
            <v>Nhà lớp học tiểu học và đường giao thông bản Seo Hai xã Kan Hồ</v>
          </cell>
          <cell r="E271" t="str">
            <v>Mường Tè</v>
          </cell>
          <cell r="F271">
            <v>2009</v>
          </cell>
          <cell r="G271">
            <v>2009</v>
          </cell>
          <cell r="P271">
            <v>465</v>
          </cell>
          <cell r="U271">
            <v>422.81</v>
          </cell>
          <cell r="V271">
            <v>42.19</v>
          </cell>
          <cell r="Y271" t="str">
            <v>C</v>
          </cell>
          <cell r="Z271" t="str">
            <v>KCM</v>
          </cell>
          <cell r="AA271" t="str">
            <v>GD</v>
          </cell>
          <cell r="AB271" t="str">
            <v>Ban Dân tộc</v>
          </cell>
        </row>
        <row r="272">
          <cell r="C272" t="str">
            <v>gd.47</v>
          </cell>
          <cell r="D272" t="str">
            <v>NLH mầm non và sửa chữa nhà lớp học tiểu học bản Sì Thâu Chải xã Kan Hồ</v>
          </cell>
          <cell r="E272" t="str">
            <v>Mường Tè</v>
          </cell>
          <cell r="F272">
            <v>200</v>
          </cell>
          <cell r="G272">
            <v>2006</v>
          </cell>
          <cell r="K272">
            <v>244</v>
          </cell>
          <cell r="M272">
            <v>244</v>
          </cell>
          <cell r="P272">
            <v>10</v>
          </cell>
          <cell r="V272">
            <v>10</v>
          </cell>
          <cell r="Y272" t="str">
            <v>C</v>
          </cell>
          <cell r="Z272" t="str">
            <v>KCM</v>
          </cell>
          <cell r="AA272" t="str">
            <v>GD</v>
          </cell>
          <cell r="AB272" t="str">
            <v>Ban Dân tộc</v>
          </cell>
        </row>
        <row r="273">
          <cell r="D273" t="str">
            <v>Hỗ trợ xây dựng các trụ sở UBND cấp xã (các xã mới chia tách)</v>
          </cell>
          <cell r="K273">
            <v>6523</v>
          </cell>
          <cell r="L273">
            <v>6523</v>
          </cell>
          <cell r="M273">
            <v>3323</v>
          </cell>
          <cell r="N273">
            <v>2547</v>
          </cell>
          <cell r="O273">
            <v>2497</v>
          </cell>
          <cell r="P273">
            <v>6000</v>
          </cell>
          <cell r="Q273">
            <v>826</v>
          </cell>
          <cell r="R273">
            <v>5174</v>
          </cell>
          <cell r="S273">
            <v>0</v>
          </cell>
          <cell r="T273">
            <v>0</v>
          </cell>
          <cell r="U273">
            <v>1407.587</v>
          </cell>
          <cell r="V273">
            <v>4592.4130000000005</v>
          </cell>
          <cell r="W273">
            <v>8497</v>
          </cell>
          <cell r="X273">
            <v>0</v>
          </cell>
        </row>
        <row r="274">
          <cell r="C274" t="str">
            <v>ql.33</v>
          </cell>
          <cell r="D274" t="str">
            <v>Trụ sở xã Sùng Phài</v>
          </cell>
          <cell r="E274" t="str">
            <v>Tam Đường</v>
          </cell>
          <cell r="F274">
            <v>2006</v>
          </cell>
          <cell r="G274">
            <v>2008</v>
          </cell>
          <cell r="J274" t="str">
            <v>212m2</v>
          </cell>
          <cell r="K274">
            <v>3323</v>
          </cell>
          <cell r="L274">
            <v>3323</v>
          </cell>
          <cell r="M274">
            <v>3323</v>
          </cell>
          <cell r="N274">
            <v>2547</v>
          </cell>
          <cell r="O274">
            <v>2497</v>
          </cell>
          <cell r="P274">
            <v>676</v>
          </cell>
          <cell r="Q274">
            <v>826</v>
          </cell>
          <cell r="U274">
            <v>667.58699999999999</v>
          </cell>
          <cell r="V274">
            <v>8.4130000000000109</v>
          </cell>
          <cell r="W274">
            <v>3323</v>
          </cell>
          <cell r="Y274" t="str">
            <v>C</v>
          </cell>
          <cell r="Z274" t="str">
            <v>HT</v>
          </cell>
          <cell r="AA274" t="str">
            <v>QL</v>
          </cell>
          <cell r="AB274" t="str">
            <v>UBND Tam Đường</v>
          </cell>
          <cell r="AC274" t="str">
            <v>UBND Tam Đường</v>
          </cell>
          <cell r="AD274" t="str">
            <v>Mới bổ sung TMĐT</v>
          </cell>
        </row>
        <row r="275">
          <cell r="C275" t="str">
            <v>ql.34</v>
          </cell>
          <cell r="D275" t="str">
            <v>Trụ sở làm việc xã Nậm Manh</v>
          </cell>
          <cell r="E275" t="str">
            <v>Mường Tè</v>
          </cell>
          <cell r="F275">
            <v>2009</v>
          </cell>
          <cell r="G275">
            <v>2009</v>
          </cell>
          <cell r="J275" t="str">
            <v>440m2</v>
          </cell>
          <cell r="P275">
            <v>740</v>
          </cell>
          <cell r="R275">
            <v>740</v>
          </cell>
          <cell r="V275">
            <v>740</v>
          </cell>
          <cell r="W275">
            <v>740</v>
          </cell>
          <cell r="Y275" t="str">
            <v>C</v>
          </cell>
          <cell r="Z275" t="str">
            <v>KCM</v>
          </cell>
          <cell r="AA275" t="str">
            <v>QL</v>
          </cell>
          <cell r="AB275" t="str">
            <v>UBND Mường Tè</v>
          </cell>
          <cell r="AC275" t="str">
            <v>UBND Mường Tè</v>
          </cell>
          <cell r="AD275" t="str">
            <v>Cân đối NS huyện</v>
          </cell>
        </row>
        <row r="276">
          <cell r="C276" t="str">
            <v>ql.35</v>
          </cell>
          <cell r="D276" t="str">
            <v>Trụ sở làm việc xã Hua Nà</v>
          </cell>
          <cell r="E276" t="str">
            <v>Than Uyên</v>
          </cell>
          <cell r="F276">
            <v>2009</v>
          </cell>
          <cell r="G276">
            <v>2009</v>
          </cell>
          <cell r="J276" t="str">
            <v>440m2</v>
          </cell>
          <cell r="P276">
            <v>740</v>
          </cell>
          <cell r="R276">
            <v>740</v>
          </cell>
          <cell r="V276">
            <v>740</v>
          </cell>
          <cell r="W276">
            <v>740</v>
          </cell>
          <cell r="Y276" t="str">
            <v>C</v>
          </cell>
          <cell r="Z276" t="str">
            <v>KCM</v>
          </cell>
          <cell r="AA276" t="str">
            <v>QL</v>
          </cell>
          <cell r="AB276" t="str">
            <v>UBND Than Uyên</v>
          </cell>
          <cell r="AC276" t="str">
            <v>UBND Than Uyên</v>
          </cell>
          <cell r="AD276" t="str">
            <v>Cân đối NS huyện</v>
          </cell>
        </row>
        <row r="277">
          <cell r="C277" t="str">
            <v>ql.36</v>
          </cell>
          <cell r="D277" t="str">
            <v>Trụ sở làm việc xã Trung Đồng</v>
          </cell>
          <cell r="E277" t="str">
            <v>Tân Uyên</v>
          </cell>
          <cell r="F277">
            <v>2009</v>
          </cell>
          <cell r="G277">
            <v>2009</v>
          </cell>
          <cell r="J277" t="str">
            <v>440m2</v>
          </cell>
          <cell r="P277">
            <v>734</v>
          </cell>
          <cell r="R277">
            <v>734</v>
          </cell>
          <cell r="V277">
            <v>734</v>
          </cell>
          <cell r="W277">
            <v>734</v>
          </cell>
          <cell r="Y277" t="str">
            <v>C</v>
          </cell>
          <cell r="Z277" t="str">
            <v>KCM</v>
          </cell>
          <cell r="AA277" t="str">
            <v>QL</v>
          </cell>
          <cell r="AB277" t="str">
            <v>UBND Tân Uyên</v>
          </cell>
          <cell r="AC277" t="str">
            <v>UBND Tân Uyên</v>
          </cell>
          <cell r="AD277" t="str">
            <v>Cân đối NS huyện</v>
          </cell>
        </row>
        <row r="278">
          <cell r="C278" t="str">
            <v>ql.37</v>
          </cell>
          <cell r="D278" t="str">
            <v>Trụ sở làm việc xã Giang Ma</v>
          </cell>
          <cell r="E278" t="str">
            <v>Tam Đường</v>
          </cell>
          <cell r="F278">
            <v>2009</v>
          </cell>
          <cell r="G278">
            <v>2009</v>
          </cell>
          <cell r="J278" t="str">
            <v>440m2</v>
          </cell>
          <cell r="P278">
            <v>740</v>
          </cell>
          <cell r="R278">
            <v>740</v>
          </cell>
          <cell r="U278">
            <v>740</v>
          </cell>
          <cell r="V278">
            <v>0</v>
          </cell>
          <cell r="W278">
            <v>740</v>
          </cell>
          <cell r="Y278" t="str">
            <v>C</v>
          </cell>
          <cell r="Z278" t="str">
            <v>KCM</v>
          </cell>
          <cell r="AA278" t="str">
            <v>QL</v>
          </cell>
          <cell r="AB278" t="str">
            <v>UBND Tam Đường</v>
          </cell>
          <cell r="AC278" t="str">
            <v>UBND Tam Đường</v>
          </cell>
          <cell r="AD278" t="str">
            <v>Cân đối NS huyện</v>
          </cell>
        </row>
        <row r="279">
          <cell r="C279" t="str">
            <v>ql.38</v>
          </cell>
          <cell r="D279" t="str">
            <v>Trụ sở làm việc xã Phúc Than</v>
          </cell>
          <cell r="E279" t="str">
            <v>Than Uyên</v>
          </cell>
          <cell r="F279">
            <v>2009</v>
          </cell>
          <cell r="G279">
            <v>2009</v>
          </cell>
          <cell r="J279" t="str">
            <v>440m2</v>
          </cell>
          <cell r="P279">
            <v>740</v>
          </cell>
          <cell r="R279">
            <v>740</v>
          </cell>
          <cell r="V279">
            <v>740</v>
          </cell>
          <cell r="W279">
            <v>740</v>
          </cell>
          <cell r="Y279" t="str">
            <v>C</v>
          </cell>
          <cell r="Z279" t="str">
            <v>KCM</v>
          </cell>
          <cell r="AA279" t="str">
            <v>QL</v>
          </cell>
          <cell r="AB279" t="str">
            <v>UBND Than Uyên</v>
          </cell>
          <cell r="AC279" t="str">
            <v>UBND Than Uyên</v>
          </cell>
          <cell r="AD279" t="str">
            <v>Cân đối NS huyện</v>
          </cell>
        </row>
        <row r="280">
          <cell r="C280" t="str">
            <v>ql.39</v>
          </cell>
          <cell r="D280" t="str">
            <v>Trụ sở làm việc xã Phúc Khoa</v>
          </cell>
          <cell r="E280" t="str">
            <v>Tân Uyên</v>
          </cell>
          <cell r="F280">
            <v>2009</v>
          </cell>
          <cell r="G280">
            <v>2009</v>
          </cell>
          <cell r="J280" t="str">
            <v>440m2</v>
          </cell>
          <cell r="P280">
            <v>740</v>
          </cell>
          <cell r="R280">
            <v>740</v>
          </cell>
          <cell r="V280">
            <v>740</v>
          </cell>
          <cell r="W280">
            <v>740</v>
          </cell>
          <cell r="Y280" t="str">
            <v>C</v>
          </cell>
          <cell r="Z280" t="str">
            <v>KCM</v>
          </cell>
          <cell r="AA280" t="str">
            <v>QL</v>
          </cell>
          <cell r="AB280" t="str">
            <v>UBND Tân Uyên</v>
          </cell>
          <cell r="AC280" t="str">
            <v>UBND Tân Uyên</v>
          </cell>
          <cell r="AD280" t="str">
            <v>Cân đối NS huyện</v>
          </cell>
        </row>
        <row r="281">
          <cell r="C281" t="str">
            <v>ql.40</v>
          </cell>
          <cell r="D281" t="str">
            <v>Trụ sở làm việc xã Tà Mung</v>
          </cell>
          <cell r="E281" t="str">
            <v>Than Uyên</v>
          </cell>
          <cell r="F281">
            <v>2009</v>
          </cell>
          <cell r="G281">
            <v>2009</v>
          </cell>
          <cell r="J281" t="str">
            <v>440m2</v>
          </cell>
          <cell r="P281">
            <v>740</v>
          </cell>
          <cell r="R281">
            <v>740</v>
          </cell>
          <cell r="V281">
            <v>740</v>
          </cell>
          <cell r="W281">
            <v>740</v>
          </cell>
          <cell r="Y281" t="str">
            <v>C</v>
          </cell>
          <cell r="Z281" t="str">
            <v>KCM</v>
          </cell>
          <cell r="AA281" t="str">
            <v>QL</v>
          </cell>
          <cell r="AB281" t="str">
            <v>UBND Than Uyên</v>
          </cell>
          <cell r="AC281" t="str">
            <v>UBND Than Uyên</v>
          </cell>
          <cell r="AD281" t="str">
            <v>Cân đối NS huyện</v>
          </cell>
        </row>
        <row r="282">
          <cell r="C282" t="str">
            <v>ql.43</v>
          </cell>
          <cell r="D282" t="str">
            <v>Trụ sở làm việc xã Pa Vệ Sủ</v>
          </cell>
          <cell r="E282" t="str">
            <v>Mường Tè</v>
          </cell>
          <cell r="F282">
            <v>2010</v>
          </cell>
          <cell r="G282">
            <v>2010</v>
          </cell>
          <cell r="J282" t="str">
            <v>440m2</v>
          </cell>
          <cell r="K282">
            <v>3200</v>
          </cell>
          <cell r="L282">
            <v>3200</v>
          </cell>
          <cell r="P282">
            <v>150</v>
          </cell>
          <cell r="V282">
            <v>150</v>
          </cell>
          <cell r="Y282" t="str">
            <v>C</v>
          </cell>
          <cell r="Z282" t="str">
            <v>KCM</v>
          </cell>
          <cell r="AA282" t="str">
            <v>QL</v>
          </cell>
          <cell r="AB282" t="str">
            <v>UBND Mường Tè</v>
          </cell>
          <cell r="AD282" t="str">
            <v>Cân đối NS huyện</v>
          </cell>
        </row>
        <row r="283">
          <cell r="D283" t="str">
            <v>Hỗ trợ đầu tư các dự án trung tâm cụm xã</v>
          </cell>
          <cell r="K283">
            <v>0</v>
          </cell>
          <cell r="L283">
            <v>0</v>
          </cell>
          <cell r="M283">
            <v>0</v>
          </cell>
          <cell r="N283">
            <v>0</v>
          </cell>
          <cell r="O283">
            <v>0</v>
          </cell>
          <cell r="P283">
            <v>5000</v>
          </cell>
          <cell r="Q283">
            <v>0</v>
          </cell>
          <cell r="R283">
            <v>5000</v>
          </cell>
          <cell r="S283">
            <v>0</v>
          </cell>
          <cell r="T283">
            <v>0</v>
          </cell>
          <cell r="U283">
            <v>471</v>
          </cell>
          <cell r="V283">
            <v>4529</v>
          </cell>
          <cell r="W283">
            <v>5000</v>
          </cell>
          <cell r="X283">
            <v>0</v>
          </cell>
        </row>
        <row r="284">
          <cell r="D284" t="str">
            <v>TTCX Thèn Sin huyện Tam Đường</v>
          </cell>
          <cell r="K284">
            <v>0</v>
          </cell>
          <cell r="L284">
            <v>0</v>
          </cell>
          <cell r="M284">
            <v>0</v>
          </cell>
          <cell r="N284">
            <v>0</v>
          </cell>
          <cell r="O284">
            <v>0</v>
          </cell>
          <cell r="P284">
            <v>1200</v>
          </cell>
          <cell r="Q284">
            <v>0</v>
          </cell>
          <cell r="R284">
            <v>1200</v>
          </cell>
          <cell r="S284">
            <v>0</v>
          </cell>
          <cell r="T284">
            <v>0</v>
          </cell>
          <cell r="U284">
            <v>0</v>
          </cell>
          <cell r="V284">
            <v>1200</v>
          </cell>
          <cell r="W284">
            <v>1200</v>
          </cell>
          <cell r="X284">
            <v>0</v>
          </cell>
          <cell r="AB284" t="str">
            <v>UBND Tam Đường</v>
          </cell>
          <cell r="AC284" t="str">
            <v>UBND Tam Đường</v>
          </cell>
        </row>
        <row r="285">
          <cell r="C285" t="str">
            <v>tm.07</v>
          </cell>
          <cell r="D285" t="str">
            <v>Chợ TTCX Thèn Sin</v>
          </cell>
          <cell r="E285" t="str">
            <v>Tam Đường</v>
          </cell>
          <cell r="F285">
            <v>2009</v>
          </cell>
          <cell r="G285">
            <v>2009</v>
          </cell>
          <cell r="P285">
            <v>1200</v>
          </cell>
          <cell r="R285">
            <v>1200</v>
          </cell>
          <cell r="V285">
            <v>1200</v>
          </cell>
          <cell r="W285">
            <v>1200</v>
          </cell>
        </row>
        <row r="286">
          <cell r="D286" t="str">
            <v>TTCX Dào San huyện Phong Thổ</v>
          </cell>
          <cell r="K286">
            <v>0</v>
          </cell>
          <cell r="L286">
            <v>0</v>
          </cell>
          <cell r="M286">
            <v>0</v>
          </cell>
          <cell r="N286">
            <v>0</v>
          </cell>
          <cell r="O286">
            <v>0</v>
          </cell>
          <cell r="P286">
            <v>3000</v>
          </cell>
          <cell r="Q286">
            <v>0</v>
          </cell>
          <cell r="R286">
            <v>3000</v>
          </cell>
          <cell r="S286">
            <v>0</v>
          </cell>
          <cell r="T286">
            <v>0</v>
          </cell>
          <cell r="U286">
            <v>0</v>
          </cell>
          <cell r="V286">
            <v>3000</v>
          </cell>
          <cell r="W286">
            <v>3000</v>
          </cell>
          <cell r="X286">
            <v>0</v>
          </cell>
          <cell r="AB286" t="str">
            <v>UBND Phong Thổ</v>
          </cell>
          <cell r="AC286" t="str">
            <v>UBND Phong Thổ</v>
          </cell>
        </row>
        <row r="287">
          <cell r="C287" t="str">
            <v>tm.06</v>
          </cell>
          <cell r="D287" t="str">
            <v>Chợ TTCX Dào San</v>
          </cell>
          <cell r="E287" t="str">
            <v>Phong Thổ</v>
          </cell>
          <cell r="F287">
            <v>2009</v>
          </cell>
          <cell r="G287">
            <v>2009</v>
          </cell>
          <cell r="P287">
            <v>3000</v>
          </cell>
          <cell r="R287">
            <v>3000</v>
          </cell>
          <cell r="V287">
            <v>3000</v>
          </cell>
          <cell r="W287">
            <v>3000</v>
          </cell>
        </row>
        <row r="288">
          <cell r="D288" t="str">
            <v>TTCX Tà Ngảo huyện Sìn Hồ</v>
          </cell>
          <cell r="K288">
            <v>0</v>
          </cell>
          <cell r="L288">
            <v>0</v>
          </cell>
          <cell r="M288">
            <v>0</v>
          </cell>
          <cell r="N288">
            <v>0</v>
          </cell>
          <cell r="O288">
            <v>0</v>
          </cell>
          <cell r="P288">
            <v>800</v>
          </cell>
          <cell r="Q288">
            <v>0</v>
          </cell>
          <cell r="R288">
            <v>800</v>
          </cell>
          <cell r="S288">
            <v>0</v>
          </cell>
          <cell r="T288">
            <v>0</v>
          </cell>
          <cell r="U288">
            <v>471</v>
          </cell>
          <cell r="V288">
            <v>329</v>
          </cell>
          <cell r="W288">
            <v>800</v>
          </cell>
          <cell r="X288">
            <v>0</v>
          </cell>
          <cell r="Y288" t="str">
            <v>C</v>
          </cell>
          <cell r="Z288" t="str">
            <v>KCM</v>
          </cell>
          <cell r="AA288" t="str">
            <v>K</v>
          </cell>
          <cell r="AB288" t="str">
            <v>UBND Sìn Hồ</v>
          </cell>
          <cell r="AC288" t="str">
            <v>UBND Sìn Hồ</v>
          </cell>
        </row>
        <row r="289">
          <cell r="C289" t="str">
            <v>gd.46</v>
          </cell>
          <cell r="D289" t="str">
            <v>Nhà ở giáo viên (trường trung học cơ sở)</v>
          </cell>
          <cell r="E289" t="str">
            <v>Sìn Hồ</v>
          </cell>
          <cell r="F289">
            <v>2009</v>
          </cell>
          <cell r="G289">
            <v>2009</v>
          </cell>
          <cell r="P289">
            <v>800</v>
          </cell>
          <cell r="R289">
            <v>800</v>
          </cell>
          <cell r="U289">
            <v>471</v>
          </cell>
          <cell r="V289">
            <v>329</v>
          </cell>
          <cell r="W289">
            <v>800</v>
          </cell>
        </row>
        <row r="290">
          <cell r="D290" t="str">
            <v>VỐN CHƯƠNG TRÌNH MỤC TIÊU QUỐC GIA VÀ CÁC DỰ ÁN LỚN</v>
          </cell>
          <cell r="K290">
            <v>389851.58299999998</v>
          </cell>
          <cell r="L290">
            <v>98065.582999999999</v>
          </cell>
          <cell r="M290">
            <v>96000.582999999999</v>
          </cell>
          <cell r="N290">
            <v>0</v>
          </cell>
          <cell r="O290">
            <v>74910.663614999998</v>
          </cell>
          <cell r="P290">
            <v>207798</v>
          </cell>
          <cell r="Q290">
            <v>58850</v>
          </cell>
          <cell r="R290">
            <v>123348</v>
          </cell>
          <cell r="S290">
            <v>0</v>
          </cell>
          <cell r="T290">
            <v>4074</v>
          </cell>
          <cell r="U290">
            <v>150868</v>
          </cell>
          <cell r="V290">
            <v>87888</v>
          </cell>
          <cell r="W290">
            <v>195017.663615</v>
          </cell>
          <cell r="X290">
            <v>1000</v>
          </cell>
        </row>
        <row r="291">
          <cell r="D291" t="str">
            <v>Chương trình MTQG phòng chống bệnh xã hội và bệnh dịch nguy hiểm HIV/AIDS</v>
          </cell>
          <cell r="K291">
            <v>18722</v>
          </cell>
          <cell r="L291">
            <v>11722</v>
          </cell>
          <cell r="M291">
            <v>11722</v>
          </cell>
          <cell r="N291">
            <v>0</v>
          </cell>
          <cell r="O291">
            <v>8218.9996150000006</v>
          </cell>
          <cell r="P291">
            <v>8000</v>
          </cell>
          <cell r="Q291">
            <v>8000</v>
          </cell>
          <cell r="R291">
            <v>0</v>
          </cell>
          <cell r="S291">
            <v>0</v>
          </cell>
          <cell r="T291">
            <v>1222</v>
          </cell>
          <cell r="U291">
            <v>5302</v>
          </cell>
          <cell r="V291">
            <v>2698</v>
          </cell>
          <cell r="W291">
            <v>16218.999615000001</v>
          </cell>
          <cell r="X291">
            <v>0</v>
          </cell>
        </row>
        <row r="292">
          <cell r="C292" t="str">
            <v>yt.04</v>
          </cell>
          <cell r="D292" t="str">
            <v>Trung tâm phòng chống sốt rét và bướu cổ</v>
          </cell>
          <cell r="E292" t="str">
            <v>T.x Lai Châu</v>
          </cell>
          <cell r="F292">
            <v>2007</v>
          </cell>
          <cell r="G292">
            <v>2008</v>
          </cell>
          <cell r="J292" t="str">
            <v>1507m2</v>
          </cell>
          <cell r="K292">
            <v>6320</v>
          </cell>
          <cell r="L292">
            <v>6320</v>
          </cell>
          <cell r="M292">
            <v>6320</v>
          </cell>
          <cell r="O292">
            <v>4120</v>
          </cell>
          <cell r="P292">
            <v>2000</v>
          </cell>
          <cell r="Q292">
            <v>2000</v>
          </cell>
          <cell r="V292">
            <v>2000</v>
          </cell>
          <cell r="W292">
            <v>6120</v>
          </cell>
          <cell r="Y292" t="str">
            <v>C</v>
          </cell>
          <cell r="Z292" t="str">
            <v>HT</v>
          </cell>
          <cell r="AA292" t="str">
            <v>YT</v>
          </cell>
          <cell r="AB292" t="str">
            <v>Sở Y tế</v>
          </cell>
          <cell r="AC292" t="str">
            <v>Sở Y tế</v>
          </cell>
        </row>
        <row r="293">
          <cell r="C293" t="str">
            <v>yt.05</v>
          </cell>
          <cell r="D293" t="str">
            <v>Trung tâm phòng chống HIV/AIDS</v>
          </cell>
          <cell r="E293" t="str">
            <v>T.x Lai Châu</v>
          </cell>
          <cell r="F293">
            <v>2007</v>
          </cell>
          <cell r="G293">
            <v>2008</v>
          </cell>
          <cell r="J293" t="str">
            <v>910m2</v>
          </cell>
          <cell r="K293">
            <v>5402</v>
          </cell>
          <cell r="L293">
            <v>5402</v>
          </cell>
          <cell r="M293">
            <v>5402</v>
          </cell>
          <cell r="O293">
            <v>4098.9996149999997</v>
          </cell>
          <cell r="P293">
            <v>1350</v>
          </cell>
          <cell r="Q293">
            <v>1350</v>
          </cell>
          <cell r="T293">
            <v>1222</v>
          </cell>
          <cell r="U293">
            <v>1222</v>
          </cell>
          <cell r="V293">
            <v>128</v>
          </cell>
          <cell r="W293">
            <v>5448.9996149999997</v>
          </cell>
          <cell r="Y293" t="str">
            <v>C</v>
          </cell>
          <cell r="Z293" t="str">
            <v>HT</v>
          </cell>
          <cell r="AA293" t="str">
            <v>YT</v>
          </cell>
          <cell r="AB293" t="str">
            <v>Sở Y tế</v>
          </cell>
          <cell r="AC293" t="str">
            <v>Sở Y tế</v>
          </cell>
        </row>
        <row r="294">
          <cell r="C294" t="str">
            <v>yt.06</v>
          </cell>
          <cell r="D294" t="str">
            <v>Trung tâm phòng chống bệnh xã hội tỉnh Lai Châu</v>
          </cell>
          <cell r="E294" t="str">
            <v>T.x Lai Châu</v>
          </cell>
          <cell r="F294">
            <v>2009</v>
          </cell>
          <cell r="G294">
            <v>2010</v>
          </cell>
          <cell r="J294" t="str">
            <v>885m2</v>
          </cell>
          <cell r="K294">
            <v>7000</v>
          </cell>
          <cell r="O294">
            <v>0</v>
          </cell>
          <cell r="P294">
            <v>4650</v>
          </cell>
          <cell r="Q294">
            <v>4650</v>
          </cell>
          <cell r="U294">
            <v>4080</v>
          </cell>
          <cell r="V294">
            <v>570</v>
          </cell>
          <cell r="W294">
            <v>4650</v>
          </cell>
          <cell r="Y294" t="str">
            <v>C</v>
          </cell>
          <cell r="Z294" t="str">
            <v>KCM</v>
          </cell>
          <cell r="AA294" t="str">
            <v>YT</v>
          </cell>
          <cell r="AB294" t="str">
            <v>Sở Y tế</v>
          </cell>
          <cell r="AC294" t="str">
            <v>Sở Y tế</v>
          </cell>
        </row>
        <row r="295">
          <cell r="D295" t="str">
            <v>Chương trình văn hóa</v>
          </cell>
          <cell r="K295">
            <v>0</v>
          </cell>
          <cell r="L295">
            <v>0</v>
          </cell>
          <cell r="M295">
            <v>0</v>
          </cell>
          <cell r="N295">
            <v>0</v>
          </cell>
          <cell r="O295">
            <v>0</v>
          </cell>
          <cell r="P295">
            <v>600</v>
          </cell>
          <cell r="Q295">
            <v>600</v>
          </cell>
          <cell r="R295">
            <v>0</v>
          </cell>
          <cell r="S295">
            <v>0</v>
          </cell>
          <cell r="T295">
            <v>0</v>
          </cell>
          <cell r="U295">
            <v>360</v>
          </cell>
          <cell r="V295">
            <v>240</v>
          </cell>
          <cell r="W295">
            <v>600</v>
          </cell>
          <cell r="X295">
            <v>0</v>
          </cell>
        </row>
        <row r="296">
          <cell r="C296" t="str">
            <v>vh.10</v>
          </cell>
          <cell r="D296" t="str">
            <v>Xây dựng nhà văn Than Chi Hồ xã Hồng Thu huyện Sìn Hồ</v>
          </cell>
          <cell r="E296" t="str">
            <v>Sìn Hồ</v>
          </cell>
          <cell r="F296">
            <v>2009</v>
          </cell>
          <cell r="G296">
            <v>2009</v>
          </cell>
          <cell r="P296">
            <v>600</v>
          </cell>
          <cell r="Q296">
            <v>600</v>
          </cell>
          <cell r="U296">
            <v>360</v>
          </cell>
          <cell r="V296">
            <v>240</v>
          </cell>
          <cell r="W296">
            <v>600</v>
          </cell>
          <cell r="Y296" t="str">
            <v>C</v>
          </cell>
          <cell r="Z296" t="str">
            <v>KCM</v>
          </cell>
          <cell r="AA296" t="str">
            <v>VH</v>
          </cell>
          <cell r="AB296" t="str">
            <v>Sở Văn hóa</v>
          </cell>
          <cell r="AC296" t="str">
            <v>Sở Văn hóa</v>
          </cell>
        </row>
        <row r="297">
          <cell r="D297" t="str">
            <v>Chương trình MTQG Nước sạch VSMT nông thôn</v>
          </cell>
          <cell r="K297">
            <v>39115</v>
          </cell>
          <cell r="L297">
            <v>5630</v>
          </cell>
          <cell r="M297">
            <v>0</v>
          </cell>
          <cell r="N297">
            <v>0</v>
          </cell>
          <cell r="O297">
            <v>0</v>
          </cell>
          <cell r="P297">
            <v>25600</v>
          </cell>
          <cell r="Q297">
            <v>0</v>
          </cell>
          <cell r="R297">
            <v>0</v>
          </cell>
          <cell r="S297">
            <v>0</v>
          </cell>
          <cell r="T297">
            <v>0</v>
          </cell>
          <cell r="U297">
            <v>12147</v>
          </cell>
          <cell r="V297">
            <v>12148</v>
          </cell>
          <cell r="W297">
            <v>0</v>
          </cell>
          <cell r="X297">
            <v>0</v>
          </cell>
        </row>
        <row r="298">
          <cell r="D298" t="str">
            <v>Vốn trong nước</v>
          </cell>
          <cell r="K298">
            <v>13550</v>
          </cell>
          <cell r="L298">
            <v>4030</v>
          </cell>
          <cell r="M298">
            <v>0</v>
          </cell>
          <cell r="N298">
            <v>0</v>
          </cell>
          <cell r="O298">
            <v>0</v>
          </cell>
          <cell r="P298">
            <v>7200</v>
          </cell>
          <cell r="Q298">
            <v>0</v>
          </cell>
          <cell r="R298">
            <v>0</v>
          </cell>
          <cell r="S298">
            <v>0</v>
          </cell>
          <cell r="T298">
            <v>0</v>
          </cell>
          <cell r="U298">
            <v>1884</v>
          </cell>
          <cell r="V298">
            <v>5316</v>
          </cell>
          <cell r="W298">
            <v>0</v>
          </cell>
          <cell r="X298">
            <v>0</v>
          </cell>
        </row>
        <row r="299">
          <cell r="C299" t="str">
            <v>no.13</v>
          </cell>
          <cell r="D299" t="str">
            <v>Cấp nước bản Phìn Khò xã Bum Tở</v>
          </cell>
          <cell r="E299" t="str">
            <v>Mường Tè</v>
          </cell>
          <cell r="F299">
            <v>2009</v>
          </cell>
          <cell r="G299">
            <v>2009</v>
          </cell>
          <cell r="J299" t="str">
            <v>612 người</v>
          </cell>
          <cell r="K299">
            <v>705</v>
          </cell>
          <cell r="L299">
            <v>705</v>
          </cell>
          <cell r="P299">
            <v>668</v>
          </cell>
          <cell r="U299">
            <v>352</v>
          </cell>
          <cell r="V299">
            <v>316</v>
          </cell>
          <cell r="Y299" t="str">
            <v>C</v>
          </cell>
          <cell r="Z299" t="str">
            <v>KCM</v>
          </cell>
          <cell r="AA299" t="str">
            <v>NO</v>
          </cell>
          <cell r="AB299" t="str">
            <v xml:space="preserve">TT nước sạch VSMT </v>
          </cell>
          <cell r="AC299" t="str">
            <v>Sở Nông nghiệp &amp; PTNT</v>
          </cell>
        </row>
        <row r="300">
          <cell r="C300" t="str">
            <v>no.14</v>
          </cell>
          <cell r="D300" t="str">
            <v>Cấp nước trung tâm xã Bum Nưa</v>
          </cell>
          <cell r="E300" t="str">
            <v>Mường Tè</v>
          </cell>
          <cell r="F300">
            <v>2009</v>
          </cell>
          <cell r="G300">
            <v>2009</v>
          </cell>
          <cell r="J300" t="str">
            <v>197 người</v>
          </cell>
          <cell r="K300">
            <v>710</v>
          </cell>
          <cell r="L300">
            <v>710</v>
          </cell>
          <cell r="P300">
            <v>400</v>
          </cell>
          <cell r="V300">
            <v>400</v>
          </cell>
          <cell r="Y300" t="str">
            <v>C</v>
          </cell>
          <cell r="Z300" t="str">
            <v>KCM</v>
          </cell>
          <cell r="AA300" t="str">
            <v>NO</v>
          </cell>
          <cell r="AB300" t="str">
            <v xml:space="preserve">TT nước sạch VSMT </v>
          </cell>
          <cell r="AC300" t="str">
            <v>Sở Nông nghiệp &amp; PTNT</v>
          </cell>
          <cell r="AD300" t="str">
            <v>Công trình lũ lụt</v>
          </cell>
        </row>
        <row r="301">
          <cell r="C301" t="str">
            <v>no.15</v>
          </cell>
          <cell r="D301" t="str">
            <v>Sửa chữa, nâng cấp NSH trung tâm xã Bản Hon</v>
          </cell>
          <cell r="E301" t="str">
            <v xml:space="preserve">Tam Đường </v>
          </cell>
          <cell r="F301">
            <v>2009</v>
          </cell>
          <cell r="G301">
            <v>2009</v>
          </cell>
          <cell r="J301" t="str">
            <v>659 người</v>
          </cell>
          <cell r="K301">
            <v>890</v>
          </cell>
          <cell r="L301">
            <v>890</v>
          </cell>
          <cell r="P301">
            <v>488</v>
          </cell>
          <cell r="U301">
            <v>255</v>
          </cell>
          <cell r="V301">
            <v>233</v>
          </cell>
          <cell r="Y301" t="str">
            <v>C</v>
          </cell>
          <cell r="Z301" t="str">
            <v>KCM</v>
          </cell>
          <cell r="AA301" t="str">
            <v>NO</v>
          </cell>
          <cell r="AB301" t="str">
            <v xml:space="preserve">TT nước sạch VSMT </v>
          </cell>
          <cell r="AC301" t="str">
            <v>Sở Nông nghiệp &amp; PTNT</v>
          </cell>
        </row>
        <row r="302">
          <cell r="C302" t="str">
            <v>no.16</v>
          </cell>
          <cell r="D302" t="str">
            <v>NSH trung tâm xã Bản Giang</v>
          </cell>
          <cell r="E302" t="str">
            <v xml:space="preserve">Tam Đường </v>
          </cell>
          <cell r="F302">
            <v>2009</v>
          </cell>
          <cell r="G302">
            <v>2010</v>
          </cell>
          <cell r="J302" t="str">
            <v>2131 người</v>
          </cell>
          <cell r="K302">
            <v>4720</v>
          </cell>
          <cell r="P302">
            <v>2311</v>
          </cell>
          <cell r="U302">
            <v>1000</v>
          </cell>
          <cell r="V302">
            <v>1311</v>
          </cell>
          <cell r="Y302" t="str">
            <v>C</v>
          </cell>
          <cell r="Z302" t="str">
            <v>KCM</v>
          </cell>
          <cell r="AA302" t="str">
            <v>NO</v>
          </cell>
          <cell r="AB302" t="str">
            <v xml:space="preserve">TT nước sạch VSMT </v>
          </cell>
          <cell r="AC302" t="str">
            <v>Sở Nông nghiệp &amp; PTNT</v>
          </cell>
        </row>
        <row r="303">
          <cell r="C303" t="str">
            <v>no.17</v>
          </cell>
          <cell r="D303" t="str">
            <v>NSH điểm TĐC xã Tả Lèng</v>
          </cell>
          <cell r="E303" t="str">
            <v xml:space="preserve">Tam Đường </v>
          </cell>
          <cell r="F303">
            <v>2009</v>
          </cell>
          <cell r="G303">
            <v>2009</v>
          </cell>
          <cell r="J303" t="str">
            <v>1144 người</v>
          </cell>
          <cell r="K303">
            <v>4800</v>
          </cell>
          <cell r="P303">
            <v>2500</v>
          </cell>
          <cell r="V303">
            <v>2500</v>
          </cell>
          <cell r="Y303" t="str">
            <v>C</v>
          </cell>
          <cell r="Z303" t="str">
            <v>KCM</v>
          </cell>
          <cell r="AA303" t="str">
            <v>NO</v>
          </cell>
          <cell r="AB303" t="str">
            <v xml:space="preserve">TT nước sạch VSMT </v>
          </cell>
          <cell r="AC303" t="str">
            <v>Sở Nông nghiệp &amp; PTNT</v>
          </cell>
          <cell r="AD303" t="str">
            <v>Công trình lũ lụt</v>
          </cell>
        </row>
        <row r="304">
          <cell r="C304" t="str">
            <v>no.18</v>
          </cell>
          <cell r="D304" t="str">
            <v>NSH điểm di dân bản Tà Chải xã Hồ Thầu</v>
          </cell>
          <cell r="E304" t="str">
            <v xml:space="preserve">Tam Đường </v>
          </cell>
          <cell r="F304">
            <v>2009</v>
          </cell>
          <cell r="G304">
            <v>2009</v>
          </cell>
          <cell r="J304" t="str">
            <v>100 người</v>
          </cell>
          <cell r="K304">
            <v>300</v>
          </cell>
          <cell r="L304">
            <v>300</v>
          </cell>
          <cell r="P304">
            <v>300</v>
          </cell>
          <cell r="V304">
            <v>300</v>
          </cell>
          <cell r="Y304" t="str">
            <v>C</v>
          </cell>
          <cell r="Z304" t="str">
            <v>KCM</v>
          </cell>
          <cell r="AA304" t="str">
            <v>NO</v>
          </cell>
          <cell r="AB304" t="str">
            <v xml:space="preserve">TT nước sạch VSMT </v>
          </cell>
          <cell r="AC304" t="str">
            <v>Sở Nông nghiệp &amp; PTNT</v>
          </cell>
          <cell r="AD304" t="str">
            <v>Công trình lũ lụt</v>
          </cell>
        </row>
        <row r="305">
          <cell r="C305" t="str">
            <v>no.19</v>
          </cell>
          <cell r="D305" t="str">
            <v>NSH bản Ngài Thầu xã Khun Há</v>
          </cell>
          <cell r="E305" t="str">
            <v xml:space="preserve">Tam Đường </v>
          </cell>
          <cell r="F305">
            <v>2009</v>
          </cell>
          <cell r="G305">
            <v>2009</v>
          </cell>
          <cell r="J305" t="str">
            <v>130 người</v>
          </cell>
          <cell r="K305">
            <v>500</v>
          </cell>
          <cell r="L305">
            <v>500</v>
          </cell>
          <cell r="P305">
            <v>0</v>
          </cell>
          <cell r="V305">
            <v>0</v>
          </cell>
          <cell r="Y305" t="str">
            <v>C</v>
          </cell>
          <cell r="Z305" t="str">
            <v>KCM</v>
          </cell>
          <cell r="AA305" t="str">
            <v>NO</v>
          </cell>
          <cell r="AB305" t="str">
            <v xml:space="preserve">TT nước sạch VSMT </v>
          </cell>
          <cell r="AC305" t="str">
            <v>Sở Nông nghiệp &amp; PTNT</v>
          </cell>
          <cell r="AD305" t="str">
            <v>Công trình lũ lụt</v>
          </cell>
        </row>
        <row r="306">
          <cell r="C306" t="str">
            <v>no.20</v>
          </cell>
          <cell r="D306" t="str">
            <v>NSH bản San Thàng 2 xã San Thàng</v>
          </cell>
          <cell r="E306" t="str">
            <v>T.x Lai Châu</v>
          </cell>
          <cell r="F306">
            <v>2009</v>
          </cell>
          <cell r="G306">
            <v>2009</v>
          </cell>
          <cell r="J306" t="str">
            <v>352 người</v>
          </cell>
          <cell r="K306">
            <v>425</v>
          </cell>
          <cell r="L306">
            <v>425</v>
          </cell>
          <cell r="P306">
            <v>533</v>
          </cell>
          <cell r="U306">
            <v>277</v>
          </cell>
          <cell r="V306">
            <v>256</v>
          </cell>
          <cell r="Y306" t="str">
            <v>C</v>
          </cell>
          <cell r="Z306" t="str">
            <v>KCM</v>
          </cell>
          <cell r="AA306" t="str">
            <v>NO</v>
          </cell>
          <cell r="AB306" t="str">
            <v xml:space="preserve">TT nước sạch VSMT </v>
          </cell>
          <cell r="AC306" t="str">
            <v>Sở Nông nghiệp &amp; PTNT</v>
          </cell>
        </row>
        <row r="307">
          <cell r="C307" t="str">
            <v>no.21</v>
          </cell>
          <cell r="D307" t="str">
            <v>NSH bản Nậm Đắc xã Pú Đao</v>
          </cell>
          <cell r="E307" t="str">
            <v>Sìn Hồ</v>
          </cell>
          <cell r="K307">
            <v>500</v>
          </cell>
          <cell r="L307">
            <v>500</v>
          </cell>
          <cell r="P307">
            <v>0</v>
          </cell>
          <cell r="V307">
            <v>0</v>
          </cell>
          <cell r="Y307" t="str">
            <v>C</v>
          </cell>
          <cell r="Z307" t="str">
            <v>KCM</v>
          </cell>
          <cell r="AA307" t="str">
            <v>NO</v>
          </cell>
          <cell r="AB307" t="str">
            <v xml:space="preserve">TT nước sạch VSMT </v>
          </cell>
          <cell r="AC307" t="str">
            <v>Sở Nông nghiệp &amp; PTNT</v>
          </cell>
        </row>
        <row r="308">
          <cell r="D308" t="str">
            <v>Vốn tài trợ nước ngoài</v>
          </cell>
          <cell r="K308">
            <v>25565</v>
          </cell>
          <cell r="L308">
            <v>1600</v>
          </cell>
          <cell r="M308">
            <v>0</v>
          </cell>
          <cell r="N308">
            <v>0</v>
          </cell>
          <cell r="O308">
            <v>0</v>
          </cell>
          <cell r="P308">
            <v>18400</v>
          </cell>
          <cell r="Q308">
            <v>0</v>
          </cell>
          <cell r="R308">
            <v>0</v>
          </cell>
          <cell r="S308">
            <v>0</v>
          </cell>
          <cell r="T308">
            <v>0</v>
          </cell>
          <cell r="U308">
            <v>9201</v>
          </cell>
          <cell r="V308">
            <v>9199</v>
          </cell>
          <cell r="W308">
            <v>0</v>
          </cell>
          <cell r="X308">
            <v>0</v>
          </cell>
        </row>
        <row r="309">
          <cell r="D309" t="str">
            <v>Cấp nước sinh hoạt tập trung (1)</v>
          </cell>
          <cell r="K309">
            <v>23965</v>
          </cell>
          <cell r="L309">
            <v>0</v>
          </cell>
          <cell r="M309">
            <v>0</v>
          </cell>
          <cell r="N309">
            <v>0</v>
          </cell>
          <cell r="O309">
            <v>0</v>
          </cell>
          <cell r="P309">
            <v>17238</v>
          </cell>
          <cell r="Q309">
            <v>0</v>
          </cell>
          <cell r="R309">
            <v>0</v>
          </cell>
          <cell r="S309">
            <v>0</v>
          </cell>
          <cell r="T309">
            <v>0</v>
          </cell>
          <cell r="U309">
            <v>8567</v>
          </cell>
          <cell r="V309">
            <v>8671</v>
          </cell>
          <cell r="W309">
            <v>0</v>
          </cell>
          <cell r="X309">
            <v>0</v>
          </cell>
        </row>
        <row r="310">
          <cell r="C310" t="str">
            <v>no.22</v>
          </cell>
          <cell r="D310" t="str">
            <v>Sửa chữa, nâng  cấp CT cấp nước sinh hoạt bản hợp 1+2 và trung tâm xã Bản Lang</v>
          </cell>
          <cell r="E310" t="str">
            <v>Phong Thổ</v>
          </cell>
          <cell r="F310">
            <v>2009</v>
          </cell>
          <cell r="G310">
            <v>2010</v>
          </cell>
          <cell r="J310" t="str">
            <v>1672 người</v>
          </cell>
          <cell r="K310">
            <v>2570</v>
          </cell>
          <cell r="P310">
            <v>2065</v>
          </cell>
          <cell r="U310">
            <v>1213</v>
          </cell>
          <cell r="V310">
            <v>852</v>
          </cell>
          <cell r="Y310" t="str">
            <v>C</v>
          </cell>
          <cell r="Z310" t="str">
            <v>KCM</v>
          </cell>
          <cell r="AA310" t="str">
            <v>NO</v>
          </cell>
          <cell r="AB310" t="str">
            <v xml:space="preserve">TT nước sạch VSMT </v>
          </cell>
          <cell r="AC310" t="str">
            <v>Sở Nông nghiệp &amp; PTNT</v>
          </cell>
        </row>
        <row r="311">
          <cell r="C311" t="str">
            <v>no.23</v>
          </cell>
          <cell r="D311" t="str">
            <v>Cấp NSH đội 5+6 thị trấn Tân Uyên</v>
          </cell>
          <cell r="E311" t="str">
            <v>Tân Uyên</v>
          </cell>
          <cell r="F311">
            <v>2009</v>
          </cell>
          <cell r="G311">
            <v>2009</v>
          </cell>
          <cell r="J311" t="str">
            <v>660 người</v>
          </cell>
          <cell r="K311">
            <v>1650</v>
          </cell>
          <cell r="P311">
            <v>1224</v>
          </cell>
          <cell r="U311">
            <v>630</v>
          </cell>
          <cell r="V311">
            <v>594</v>
          </cell>
          <cell r="Y311" t="str">
            <v>C</v>
          </cell>
          <cell r="Z311" t="str">
            <v>KCM</v>
          </cell>
          <cell r="AA311" t="str">
            <v>NO</v>
          </cell>
          <cell r="AB311" t="str">
            <v xml:space="preserve">TT nước sạch VSMT </v>
          </cell>
          <cell r="AC311" t="str">
            <v>Sở Nông nghiệp &amp; PTNT</v>
          </cell>
        </row>
        <row r="312">
          <cell r="C312" t="str">
            <v>no.24</v>
          </cell>
          <cell r="D312" t="str">
            <v>Cấp NSH bản Hoàng Hà xã Pắc Ta</v>
          </cell>
          <cell r="E312" t="str">
            <v>Tân Uyên</v>
          </cell>
          <cell r="F312">
            <v>2009</v>
          </cell>
          <cell r="G312">
            <v>2010</v>
          </cell>
          <cell r="J312" t="str">
            <v>1072 người</v>
          </cell>
          <cell r="K312">
            <v>3230</v>
          </cell>
          <cell r="P312">
            <v>1452</v>
          </cell>
          <cell r="U312">
            <v>700</v>
          </cell>
          <cell r="V312">
            <v>752</v>
          </cell>
          <cell r="Y312" t="str">
            <v>C</v>
          </cell>
          <cell r="Z312" t="str">
            <v>KCM</v>
          </cell>
          <cell r="AA312" t="str">
            <v>NO</v>
          </cell>
          <cell r="AB312" t="str">
            <v xml:space="preserve">TT nước sạch VSMT </v>
          </cell>
          <cell r="AC312" t="str">
            <v>Sở Nông nghiệp &amp; PTNT</v>
          </cell>
        </row>
        <row r="313">
          <cell r="C313" t="str">
            <v>no.25</v>
          </cell>
          <cell r="D313" t="str">
            <v>NSH bản Nà An 1, Nà An 2, Phiêng Xe, Mường 2 xã Mường Khoa</v>
          </cell>
          <cell r="E313" t="str">
            <v>Tân Uyên</v>
          </cell>
          <cell r="F313">
            <v>2009</v>
          </cell>
          <cell r="G313">
            <v>2010</v>
          </cell>
          <cell r="J313" t="str">
            <v>2651 người</v>
          </cell>
          <cell r="K313">
            <v>5500</v>
          </cell>
          <cell r="P313">
            <v>3589</v>
          </cell>
          <cell r="U313">
            <v>2549</v>
          </cell>
          <cell r="V313">
            <v>1040</v>
          </cell>
          <cell r="Y313" t="str">
            <v>C</v>
          </cell>
          <cell r="Z313" t="str">
            <v>KCM</v>
          </cell>
          <cell r="AA313" t="str">
            <v>NO</v>
          </cell>
          <cell r="AB313" t="str">
            <v xml:space="preserve">TT nước sạch VSMT </v>
          </cell>
          <cell r="AC313" t="str">
            <v>Sở Nông nghiệp &amp; PTNT</v>
          </cell>
        </row>
        <row r="314">
          <cell r="C314" t="str">
            <v>no.26</v>
          </cell>
          <cell r="D314" t="str">
            <v>NSH bản Lò Suối Tủng xã San Thàng</v>
          </cell>
          <cell r="E314" t="str">
            <v>T.x Lai Châu</v>
          </cell>
          <cell r="F314">
            <v>2009</v>
          </cell>
          <cell r="G314">
            <v>2009</v>
          </cell>
          <cell r="J314" t="str">
            <v>373 người</v>
          </cell>
          <cell r="K314">
            <v>500</v>
          </cell>
          <cell r="P314">
            <v>155</v>
          </cell>
          <cell r="V314">
            <v>155</v>
          </cell>
          <cell r="Y314" t="str">
            <v>C</v>
          </cell>
          <cell r="Z314" t="str">
            <v>KCM</v>
          </cell>
          <cell r="AA314" t="str">
            <v>NO</v>
          </cell>
          <cell r="AB314" t="str">
            <v xml:space="preserve">TT nước sạch VSMT </v>
          </cell>
          <cell r="AC314" t="str">
            <v>Sở Nông nghiệp &amp; PTNT</v>
          </cell>
        </row>
        <row r="315">
          <cell r="C315" t="str">
            <v>no.28</v>
          </cell>
          <cell r="D315" t="str">
            <v>NSH bản Là 1 + Là 2 xã Mường Kim</v>
          </cell>
          <cell r="E315" t="str">
            <v>Than Uyên</v>
          </cell>
          <cell r="F315">
            <v>2009</v>
          </cell>
          <cell r="G315">
            <v>2010</v>
          </cell>
          <cell r="J315" t="str">
            <v>1421 người</v>
          </cell>
          <cell r="K315">
            <v>3430</v>
          </cell>
          <cell r="P315">
            <v>2136</v>
          </cell>
          <cell r="U315">
            <v>1124</v>
          </cell>
          <cell r="V315">
            <v>1012</v>
          </cell>
          <cell r="Y315" t="str">
            <v>C</v>
          </cell>
          <cell r="Z315" t="str">
            <v>KCM</v>
          </cell>
          <cell r="AA315" t="str">
            <v>NO</v>
          </cell>
          <cell r="AB315" t="str">
            <v xml:space="preserve">TT nước sạch VSMT </v>
          </cell>
          <cell r="AC315" t="str">
            <v>Sở Nông nghiệp &amp; PTNT</v>
          </cell>
        </row>
        <row r="316">
          <cell r="C316" t="str">
            <v>no.29</v>
          </cell>
          <cell r="D316" t="str">
            <v>Sửa chữa NSH trung tâm xã Sơn Bình + Bình Lư</v>
          </cell>
          <cell r="E316" t="str">
            <v>Tam Đường</v>
          </cell>
          <cell r="F316">
            <v>2009</v>
          </cell>
          <cell r="G316">
            <v>2009</v>
          </cell>
          <cell r="K316">
            <v>490</v>
          </cell>
          <cell r="P316">
            <v>490</v>
          </cell>
          <cell r="V316">
            <v>490</v>
          </cell>
          <cell r="Y316" t="str">
            <v>C</v>
          </cell>
          <cell r="Z316" t="str">
            <v>KCM</v>
          </cell>
          <cell r="AA316" t="str">
            <v>NO</v>
          </cell>
          <cell r="AB316" t="str">
            <v xml:space="preserve">TT nước sạch VSMT </v>
          </cell>
          <cell r="AC316" t="str">
            <v>Sở Nông nghiệp &amp; PTNT</v>
          </cell>
          <cell r="AD316" t="str">
            <v>Công trình lũ lụt</v>
          </cell>
        </row>
        <row r="317">
          <cell r="C317" t="str">
            <v>no.33</v>
          </cell>
          <cell r="D317" t="str">
            <v>NSH bản Phí Chi A xã Pa Vệ Sử</v>
          </cell>
          <cell r="E317" t="str">
            <v>Mường Tè</v>
          </cell>
          <cell r="F317">
            <v>2009</v>
          </cell>
          <cell r="G317">
            <v>2009</v>
          </cell>
          <cell r="J317" t="str">
            <v>552 người</v>
          </cell>
          <cell r="K317">
            <v>700</v>
          </cell>
          <cell r="P317">
            <v>700</v>
          </cell>
          <cell r="V317">
            <v>700</v>
          </cell>
          <cell r="Y317" t="str">
            <v>C</v>
          </cell>
          <cell r="Z317" t="str">
            <v>KCM</v>
          </cell>
          <cell r="AA317" t="str">
            <v>NO</v>
          </cell>
          <cell r="AB317" t="str">
            <v xml:space="preserve">TT nước sạch VSMT </v>
          </cell>
          <cell r="AC317" t="str">
            <v>Sở Nông nghiệp &amp; PTNT</v>
          </cell>
          <cell r="AD317" t="str">
            <v>Công trình lũ lụt</v>
          </cell>
        </row>
        <row r="318">
          <cell r="C318" t="str">
            <v>no.34</v>
          </cell>
          <cell r="D318" t="str">
            <v>NSH trung tâm xã Tà Ngảo</v>
          </cell>
          <cell r="E318" t="str">
            <v>Sìn Hồ</v>
          </cell>
          <cell r="F318">
            <v>2009</v>
          </cell>
          <cell r="G318">
            <v>2010</v>
          </cell>
          <cell r="J318" t="str">
            <v>860 người</v>
          </cell>
          <cell r="K318">
            <v>2500</v>
          </cell>
          <cell r="P318">
            <v>2155</v>
          </cell>
          <cell r="U318">
            <v>1156</v>
          </cell>
          <cell r="V318">
            <v>999</v>
          </cell>
          <cell r="Y318" t="str">
            <v>C</v>
          </cell>
          <cell r="Z318" t="str">
            <v>KCM</v>
          </cell>
          <cell r="AA318" t="str">
            <v>NO</v>
          </cell>
          <cell r="AB318" t="str">
            <v xml:space="preserve">TT nước sạch VSMT </v>
          </cell>
          <cell r="AC318" t="str">
            <v>Sở Nông nghiệp &amp; PTNT</v>
          </cell>
        </row>
        <row r="319">
          <cell r="C319" t="str">
            <v>no.35</v>
          </cell>
          <cell r="D319" t="str">
            <v>NSH trung tâm xã Nậm Cuổi</v>
          </cell>
          <cell r="E319" t="str">
            <v>Sìn Hồ</v>
          </cell>
          <cell r="F319">
            <v>2009</v>
          </cell>
          <cell r="G319">
            <v>2009</v>
          </cell>
          <cell r="J319" t="str">
            <v>1200 người</v>
          </cell>
          <cell r="K319">
            <v>1000</v>
          </cell>
          <cell r="P319">
            <v>300</v>
          </cell>
          <cell r="V319">
            <v>300</v>
          </cell>
          <cell r="Y319" t="str">
            <v>C</v>
          </cell>
          <cell r="Z319" t="str">
            <v>KCM</v>
          </cell>
          <cell r="AA319" t="str">
            <v>NO</v>
          </cell>
          <cell r="AB319" t="str">
            <v xml:space="preserve">TT nước sạch VSMT </v>
          </cell>
          <cell r="AC319" t="str">
            <v>Sở Nông nghiệp &amp; PTNT</v>
          </cell>
        </row>
        <row r="320">
          <cell r="C320" t="str">
            <v>no.36</v>
          </cell>
          <cell r="D320" t="str">
            <v>Sửa chữa, nâng cấp NSH trung tâm xã Ma Quai</v>
          </cell>
          <cell r="E320" t="str">
            <v>Sìn Hồ</v>
          </cell>
          <cell r="F320">
            <v>2009</v>
          </cell>
          <cell r="G320">
            <v>2009</v>
          </cell>
          <cell r="J320" t="str">
            <v>630 người</v>
          </cell>
          <cell r="K320">
            <v>1400</v>
          </cell>
          <cell r="P320">
            <v>1189</v>
          </cell>
          <cell r="U320">
            <v>599</v>
          </cell>
          <cell r="V320">
            <v>590</v>
          </cell>
          <cell r="Y320" t="str">
            <v>C</v>
          </cell>
          <cell r="Z320" t="str">
            <v>KCM</v>
          </cell>
          <cell r="AA320" t="str">
            <v>NO</v>
          </cell>
          <cell r="AB320" t="str">
            <v xml:space="preserve">TT nước sạch VSMT </v>
          </cell>
          <cell r="AC320" t="str">
            <v>Sở Nông nghiệp &amp; PTNT</v>
          </cell>
        </row>
        <row r="321">
          <cell r="C321" t="str">
            <v>no.37</v>
          </cell>
          <cell r="D321" t="str">
            <v>NSH bản Đin Đanh xã Ma Quai</v>
          </cell>
          <cell r="E321" t="str">
            <v>Sìn Hồ</v>
          </cell>
          <cell r="F321">
            <v>2009</v>
          </cell>
          <cell r="G321">
            <v>2009</v>
          </cell>
          <cell r="J321" t="str">
            <v>146 người</v>
          </cell>
          <cell r="K321">
            <v>480</v>
          </cell>
          <cell r="P321">
            <v>393</v>
          </cell>
          <cell r="U321">
            <v>203</v>
          </cell>
          <cell r="V321">
            <v>190</v>
          </cell>
          <cell r="Y321" t="str">
            <v>C</v>
          </cell>
          <cell r="Z321" t="str">
            <v>KCM</v>
          </cell>
          <cell r="AA321" t="str">
            <v>NO</v>
          </cell>
          <cell r="AB321" t="str">
            <v xml:space="preserve">TT nước sạch VSMT </v>
          </cell>
          <cell r="AC321" t="str">
            <v>Sở Nông nghiệp &amp; PTNT</v>
          </cell>
        </row>
        <row r="322">
          <cell r="C322" t="str">
            <v>no.38</v>
          </cell>
          <cell r="D322" t="str">
            <v>NSH bản Lùng Thàng xã Ma Quai</v>
          </cell>
          <cell r="E322" t="str">
            <v>Sìn Hồ</v>
          </cell>
          <cell r="F322">
            <v>2009</v>
          </cell>
          <cell r="G322">
            <v>2009</v>
          </cell>
          <cell r="J322" t="str">
            <v>285 người</v>
          </cell>
          <cell r="K322">
            <v>515</v>
          </cell>
          <cell r="P322">
            <v>453</v>
          </cell>
          <cell r="U322">
            <v>393</v>
          </cell>
          <cell r="V322">
            <v>60</v>
          </cell>
          <cell r="Y322" t="str">
            <v>C</v>
          </cell>
          <cell r="Z322" t="str">
            <v>KCM</v>
          </cell>
          <cell r="AA322" t="str">
            <v>NO</v>
          </cell>
          <cell r="AB322" t="str">
            <v xml:space="preserve">TT nước sạch VSMT </v>
          </cell>
          <cell r="AC322" t="str">
            <v>Sở Nông nghiệp &amp; PTNT</v>
          </cell>
        </row>
        <row r="323">
          <cell r="C323" t="str">
            <v>no.39</v>
          </cell>
          <cell r="D323" t="str">
            <v>Cấp NSH trung tâm xã Bản Giang</v>
          </cell>
          <cell r="P323">
            <v>937</v>
          </cell>
          <cell r="V323">
            <v>937</v>
          </cell>
          <cell r="Y323" t="str">
            <v>C</v>
          </cell>
          <cell r="Z323" t="str">
            <v>KCM</v>
          </cell>
          <cell r="AA323" t="str">
            <v>NO</v>
          </cell>
          <cell r="AB323" t="str">
            <v xml:space="preserve">TT nước sạch VSMT </v>
          </cell>
        </row>
        <row r="324">
          <cell r="D324" t="str">
            <v>Vệ sinh môi trường</v>
          </cell>
          <cell r="K324">
            <v>1600</v>
          </cell>
          <cell r="L324">
            <v>1600</v>
          </cell>
          <cell r="M324">
            <v>0</v>
          </cell>
          <cell r="N324">
            <v>0</v>
          </cell>
          <cell r="O324">
            <v>0</v>
          </cell>
          <cell r="P324">
            <v>1162</v>
          </cell>
          <cell r="Q324">
            <v>0</v>
          </cell>
          <cell r="R324">
            <v>0</v>
          </cell>
          <cell r="S324">
            <v>0</v>
          </cell>
          <cell r="T324">
            <v>0</v>
          </cell>
          <cell r="U324">
            <v>634</v>
          </cell>
          <cell r="V324">
            <v>528</v>
          </cell>
          <cell r="W324">
            <v>0</v>
          </cell>
          <cell r="X324">
            <v>0</v>
          </cell>
        </row>
        <row r="325">
          <cell r="D325" t="str">
            <v>Trường học</v>
          </cell>
          <cell r="K325">
            <v>1200</v>
          </cell>
          <cell r="L325">
            <v>1200</v>
          </cell>
          <cell r="M325">
            <v>0</v>
          </cell>
          <cell r="N325">
            <v>0</v>
          </cell>
          <cell r="O325">
            <v>0</v>
          </cell>
          <cell r="P325">
            <v>800</v>
          </cell>
          <cell r="Q325">
            <v>0</v>
          </cell>
          <cell r="R325">
            <v>0</v>
          </cell>
          <cell r="S325">
            <v>0</v>
          </cell>
          <cell r="T325">
            <v>0</v>
          </cell>
          <cell r="U325">
            <v>634</v>
          </cell>
          <cell r="V325">
            <v>166</v>
          </cell>
          <cell r="W325">
            <v>0</v>
          </cell>
          <cell r="X325">
            <v>0</v>
          </cell>
        </row>
        <row r="326">
          <cell r="C326" t="str">
            <v>gd.03</v>
          </cell>
          <cell r="D326" t="str">
            <v>Cụm số 1: Trường tiểu học số 1 Phiêng Hào xã Mường Khoa; tiểu học bản Bó Đun xã Pắc Ta; tiểu học bản Nà Sẳng xã Pắc Ta; tiểu học số 2 xã Nậm Sỏ</v>
          </cell>
          <cell r="E326" t="str">
            <v>Tân Uyên</v>
          </cell>
          <cell r="F326">
            <v>2009</v>
          </cell>
          <cell r="G326">
            <v>2009</v>
          </cell>
          <cell r="K326">
            <v>600</v>
          </cell>
          <cell r="L326">
            <v>600</v>
          </cell>
          <cell r="P326">
            <v>400</v>
          </cell>
          <cell r="U326">
            <v>359</v>
          </cell>
          <cell r="V326">
            <v>41</v>
          </cell>
          <cell r="Y326" t="str">
            <v>C</v>
          </cell>
          <cell r="Z326" t="str">
            <v>KCM</v>
          </cell>
          <cell r="AA326" t="str">
            <v>YT</v>
          </cell>
          <cell r="AB326" t="str">
            <v>Sở Y tế</v>
          </cell>
          <cell r="AC326" t="str">
            <v>Sở Y tế</v>
          </cell>
        </row>
        <row r="327">
          <cell r="C327" t="str">
            <v>gd.04</v>
          </cell>
          <cell r="D327" t="str">
            <v>Cụm số 2: Trường tiểu học bản Cẩm Chung xã Mường Than; số 1 xã Mường Kim; số 2 bản Mùi xã Khoen On; số 2, bản Mùi 2 xã Khoen On</v>
          </cell>
          <cell r="E327" t="str">
            <v>Than Uyên</v>
          </cell>
          <cell r="F327">
            <v>2009</v>
          </cell>
          <cell r="G327">
            <v>2009</v>
          </cell>
          <cell r="K327">
            <v>600</v>
          </cell>
          <cell r="L327">
            <v>600</v>
          </cell>
          <cell r="P327">
            <v>400</v>
          </cell>
          <cell r="U327">
            <v>275</v>
          </cell>
          <cell r="V327">
            <v>125</v>
          </cell>
          <cell r="Y327" t="str">
            <v>C</v>
          </cell>
          <cell r="Z327" t="str">
            <v>KCM</v>
          </cell>
          <cell r="AA327" t="str">
            <v>YT</v>
          </cell>
          <cell r="AB327" t="str">
            <v>Sở Y tế</v>
          </cell>
          <cell r="AC327" t="str">
            <v>Sở Y tế</v>
          </cell>
        </row>
        <row r="328">
          <cell r="D328" t="str">
            <v xml:space="preserve">Trạm Y tế xã </v>
          </cell>
          <cell r="K328">
            <v>400</v>
          </cell>
          <cell r="L328">
            <v>400</v>
          </cell>
          <cell r="M328">
            <v>0</v>
          </cell>
          <cell r="N328">
            <v>0</v>
          </cell>
          <cell r="O328">
            <v>0</v>
          </cell>
          <cell r="P328">
            <v>362</v>
          </cell>
          <cell r="Q328">
            <v>0</v>
          </cell>
          <cell r="R328">
            <v>0</v>
          </cell>
          <cell r="S328">
            <v>0</v>
          </cell>
          <cell r="T328">
            <v>0</v>
          </cell>
          <cell r="U328">
            <v>0</v>
          </cell>
          <cell r="V328">
            <v>362</v>
          </cell>
          <cell r="W328">
            <v>0</v>
          </cell>
          <cell r="X328">
            <v>0</v>
          </cell>
        </row>
        <row r="329">
          <cell r="C329" t="str">
            <v>yt.07</v>
          </cell>
          <cell r="D329" t="str">
            <v>Trạm Y tế xã: Bum Nưa, Tà Tổng</v>
          </cell>
          <cell r="E329" t="str">
            <v>Mường Tè</v>
          </cell>
          <cell r="K329">
            <v>400</v>
          </cell>
          <cell r="L329">
            <v>400</v>
          </cell>
          <cell r="P329">
            <v>362</v>
          </cell>
          <cell r="V329">
            <v>362</v>
          </cell>
          <cell r="Y329" t="str">
            <v>C</v>
          </cell>
          <cell r="Z329" t="str">
            <v>KCM</v>
          </cell>
          <cell r="AA329" t="str">
            <v>YT</v>
          </cell>
          <cell r="AB329" t="str">
            <v>Sở Y tế</v>
          </cell>
          <cell r="AC329" t="str">
            <v>Sở Y tế</v>
          </cell>
        </row>
        <row r="330">
          <cell r="D330" t="str">
            <v>Chương trình MTQG về giáo dục và đào tạo</v>
          </cell>
          <cell r="K330">
            <v>332014.58299999998</v>
          </cell>
          <cell r="L330">
            <v>80713.582999999999</v>
          </cell>
          <cell r="M330">
            <v>84278.582999999999</v>
          </cell>
          <cell r="N330">
            <v>0</v>
          </cell>
          <cell r="O330">
            <v>66691.664000000004</v>
          </cell>
          <cell r="P330">
            <v>50250</v>
          </cell>
          <cell r="Q330">
            <v>50250</v>
          </cell>
          <cell r="R330">
            <v>0</v>
          </cell>
          <cell r="S330">
            <v>0</v>
          </cell>
          <cell r="T330">
            <v>2155</v>
          </cell>
          <cell r="U330">
            <v>41256</v>
          </cell>
          <cell r="V330">
            <v>41257</v>
          </cell>
          <cell r="W330">
            <v>115048.664</v>
          </cell>
          <cell r="X330">
            <v>1000</v>
          </cell>
        </row>
        <row r="331">
          <cell r="D331" t="str">
            <v>Dự án hỗ trợ giáo dục miền núi, vùng dân tộc ít người và vùng có nhiều khó khăn</v>
          </cell>
          <cell r="K331">
            <v>27305.582999999999</v>
          </cell>
          <cell r="L331">
            <v>19004.582999999999</v>
          </cell>
          <cell r="M331">
            <v>25201.582999999999</v>
          </cell>
          <cell r="N331">
            <v>0</v>
          </cell>
          <cell r="O331">
            <v>15564</v>
          </cell>
          <cell r="P331">
            <v>11016</v>
          </cell>
          <cell r="Q331">
            <v>10900</v>
          </cell>
          <cell r="R331">
            <v>0</v>
          </cell>
          <cell r="S331">
            <v>0</v>
          </cell>
          <cell r="T331">
            <v>532</v>
          </cell>
          <cell r="U331">
            <v>9682</v>
          </cell>
          <cell r="V331">
            <v>1334</v>
          </cell>
          <cell r="W331">
            <v>24571</v>
          </cell>
          <cell r="X331">
            <v>0</v>
          </cell>
        </row>
        <row r="332">
          <cell r="D332" t="str">
            <v xml:space="preserve">Dự án hoàn thành </v>
          </cell>
          <cell r="K332">
            <v>17916.582999999999</v>
          </cell>
          <cell r="L332">
            <v>9615.5830000000005</v>
          </cell>
          <cell r="M332">
            <v>16976.582999999999</v>
          </cell>
          <cell r="N332">
            <v>0</v>
          </cell>
          <cell r="O332">
            <v>9145</v>
          </cell>
          <cell r="P332">
            <v>1140</v>
          </cell>
          <cell r="Q332">
            <v>1017</v>
          </cell>
          <cell r="R332">
            <v>0</v>
          </cell>
          <cell r="S332">
            <v>0</v>
          </cell>
          <cell r="T332">
            <v>532</v>
          </cell>
          <cell r="U332">
            <v>934</v>
          </cell>
          <cell r="V332">
            <v>206</v>
          </cell>
          <cell r="W332">
            <v>8269</v>
          </cell>
          <cell r="X332">
            <v>0</v>
          </cell>
        </row>
        <row r="333">
          <cell r="C333" t="str">
            <v>gd.05</v>
          </cell>
          <cell r="D333" t="str">
            <v>Trường THCS xã Hồ Thầu</v>
          </cell>
          <cell r="E333" t="str">
            <v>Tam Đường</v>
          </cell>
          <cell r="F333">
            <v>2007</v>
          </cell>
          <cell r="G333">
            <v>2007</v>
          </cell>
          <cell r="J333" t="str">
            <v>8 phòng</v>
          </cell>
          <cell r="K333">
            <v>2060</v>
          </cell>
          <cell r="L333">
            <v>2036</v>
          </cell>
          <cell r="M333">
            <v>2025</v>
          </cell>
          <cell r="O333">
            <v>2036</v>
          </cell>
          <cell r="P333">
            <v>319</v>
          </cell>
          <cell r="Q333">
            <v>352</v>
          </cell>
          <cell r="T333">
            <v>318</v>
          </cell>
          <cell r="U333">
            <v>319</v>
          </cell>
          <cell r="V333">
            <v>0</v>
          </cell>
          <cell r="W333">
            <v>2388</v>
          </cell>
          <cell r="Y333" t="str">
            <v>C</v>
          </cell>
          <cell r="Z333" t="str">
            <v>HT</v>
          </cell>
          <cell r="AA333" t="str">
            <v>GD</v>
          </cell>
          <cell r="AB333" t="str">
            <v>UBND Tam Đường</v>
          </cell>
          <cell r="AC333" t="str">
            <v>UBND Tam Đường</v>
          </cell>
        </row>
        <row r="334">
          <cell r="C334" t="str">
            <v>gd.06</v>
          </cell>
          <cell r="D334" t="str">
            <v>Trường THPT Mường Than</v>
          </cell>
          <cell r="E334" t="str">
            <v>Than Uyên</v>
          </cell>
          <cell r="F334">
            <v>2007</v>
          </cell>
          <cell r="G334">
            <v>2007</v>
          </cell>
          <cell r="J334" t="str">
            <v>9 phòng</v>
          </cell>
          <cell r="K334">
            <v>4716</v>
          </cell>
          <cell r="L334">
            <v>4716</v>
          </cell>
          <cell r="M334">
            <v>4716</v>
          </cell>
          <cell r="O334">
            <v>4374</v>
          </cell>
          <cell r="P334">
            <v>277</v>
          </cell>
          <cell r="Q334">
            <v>342</v>
          </cell>
          <cell r="T334">
            <v>193</v>
          </cell>
          <cell r="U334">
            <v>277</v>
          </cell>
          <cell r="V334">
            <v>0</v>
          </cell>
          <cell r="W334">
            <v>4716</v>
          </cell>
          <cell r="Y334" t="str">
            <v>C</v>
          </cell>
          <cell r="Z334" t="str">
            <v>HT</v>
          </cell>
          <cell r="AA334" t="str">
            <v>GD</v>
          </cell>
          <cell r="AB334" t="str">
            <v>Sở GD&amp;ĐT</v>
          </cell>
          <cell r="AC334" t="str">
            <v>Sở GD&amp;ĐT</v>
          </cell>
        </row>
        <row r="335">
          <cell r="C335" t="str">
            <v>gd.07</v>
          </cell>
          <cell r="D335" t="str">
            <v>Trường Mầm non Khun Há</v>
          </cell>
          <cell r="E335" t="str">
            <v>Tam Đường</v>
          </cell>
          <cell r="F335">
            <v>2007</v>
          </cell>
          <cell r="G335">
            <v>2008</v>
          </cell>
          <cell r="J335" t="str">
            <v>2 phòng</v>
          </cell>
          <cell r="K335">
            <v>965</v>
          </cell>
          <cell r="L335">
            <v>965</v>
          </cell>
          <cell r="M335">
            <v>965</v>
          </cell>
          <cell r="O335">
            <v>842</v>
          </cell>
          <cell r="P335">
            <v>22</v>
          </cell>
          <cell r="Q335">
            <v>123</v>
          </cell>
          <cell r="T335">
            <v>21</v>
          </cell>
          <cell r="U335">
            <v>22</v>
          </cell>
          <cell r="V335">
            <v>0</v>
          </cell>
          <cell r="W335">
            <v>965</v>
          </cell>
          <cell r="Y335" t="str">
            <v>C</v>
          </cell>
          <cell r="Z335" t="str">
            <v>HT</v>
          </cell>
          <cell r="AA335" t="str">
            <v>GD</v>
          </cell>
          <cell r="AB335" t="str">
            <v>UBND Tam Đường</v>
          </cell>
          <cell r="AC335" t="str">
            <v>UBND Tam Đường</v>
          </cell>
        </row>
        <row r="336">
          <cell r="C336" t="str">
            <v>gd.08</v>
          </cell>
          <cell r="D336" t="str">
            <v>Dự án giáo dục tiểu học cho trẻ em có hoàn cảnh khó khăn năm 2005-2007 (đối ứng)</v>
          </cell>
          <cell r="E336" t="str">
            <v>Các huyện</v>
          </cell>
          <cell r="F336">
            <v>2005</v>
          </cell>
          <cell r="G336">
            <v>2007</v>
          </cell>
          <cell r="K336">
            <v>200</v>
          </cell>
          <cell r="O336">
            <v>0</v>
          </cell>
          <cell r="P336">
            <v>200</v>
          </cell>
          <cell r="Q336">
            <v>200</v>
          </cell>
          <cell r="V336">
            <v>200</v>
          </cell>
          <cell r="W336">
            <v>200</v>
          </cell>
          <cell r="Y336" t="str">
            <v>C</v>
          </cell>
          <cell r="Z336" t="str">
            <v>HT</v>
          </cell>
          <cell r="AA336" t="str">
            <v>GD</v>
          </cell>
          <cell r="AB336" t="str">
            <v>Sở GD&amp;ĐT</v>
          </cell>
          <cell r="AC336" t="str">
            <v>Sở GD&amp;ĐT</v>
          </cell>
          <cell r="AD336" t="str">
            <v>DU WB</v>
          </cell>
        </row>
        <row r="337">
          <cell r="C337" t="str">
            <v>gd.42</v>
          </cell>
          <cell r="D337" t="str">
            <v>Trường THPT Quyết Thắng thị xã Lai Châu</v>
          </cell>
          <cell r="E337" t="str">
            <v>T.x Lai Châu</v>
          </cell>
          <cell r="F337">
            <v>2009</v>
          </cell>
          <cell r="G337">
            <v>2010</v>
          </cell>
          <cell r="J337" t="str">
            <v>1347m2</v>
          </cell>
          <cell r="K337">
            <v>8077</v>
          </cell>
          <cell r="M337">
            <v>7372</v>
          </cell>
          <cell r="P337">
            <v>316</v>
          </cell>
          <cell r="U337">
            <v>316</v>
          </cell>
          <cell r="V337">
            <v>0</v>
          </cell>
          <cell r="Y337" t="str">
            <v>C</v>
          </cell>
          <cell r="AA337" t="str">
            <v>GD</v>
          </cell>
          <cell r="AB337" t="str">
            <v>Sở GD&amp;ĐT</v>
          </cell>
        </row>
        <row r="338">
          <cell r="C338" t="str">
            <v>gd.49</v>
          </cell>
          <cell r="D338" t="str">
            <v>Nâng cấp, SC trường Mầm non thị trấn Sìn Hồ</v>
          </cell>
          <cell r="E338" t="str">
            <v>Sìn Hồ</v>
          </cell>
          <cell r="F338">
            <v>2004</v>
          </cell>
          <cell r="G338">
            <v>2004</v>
          </cell>
          <cell r="K338">
            <v>289.08</v>
          </cell>
          <cell r="L338">
            <v>289.08</v>
          </cell>
          <cell r="M338">
            <v>289.08</v>
          </cell>
          <cell r="O338">
            <v>285</v>
          </cell>
          <cell r="P338">
            <v>4</v>
          </cell>
          <cell r="V338">
            <v>4</v>
          </cell>
          <cell r="Y338" t="str">
            <v>C</v>
          </cell>
          <cell r="Z338" t="str">
            <v>QT</v>
          </cell>
          <cell r="AA338" t="str">
            <v>GD</v>
          </cell>
          <cell r="AB338" t="str">
            <v>BQLD Sìn Hồ</v>
          </cell>
        </row>
        <row r="339">
          <cell r="C339" t="str">
            <v>gd.50</v>
          </cell>
          <cell r="D339" t="str">
            <v xml:space="preserve">Trường THCS số 2 Mường Than </v>
          </cell>
          <cell r="E339" t="str">
            <v>Than uyên</v>
          </cell>
          <cell r="F339">
            <v>2007</v>
          </cell>
          <cell r="G339">
            <v>2008</v>
          </cell>
          <cell r="K339">
            <v>1609.5029999999999</v>
          </cell>
          <cell r="L339">
            <v>1609.5029999999999</v>
          </cell>
          <cell r="M339">
            <v>1609.5029999999999</v>
          </cell>
          <cell r="O339">
            <v>1608</v>
          </cell>
          <cell r="P339">
            <v>2</v>
          </cell>
          <cell r="V339">
            <v>2</v>
          </cell>
          <cell r="Y339" t="str">
            <v>C</v>
          </cell>
          <cell r="Z339" t="str">
            <v>QT</v>
          </cell>
          <cell r="AA339" t="str">
            <v>GD</v>
          </cell>
          <cell r="AB339" t="str">
            <v>UBND Than Uyên</v>
          </cell>
        </row>
        <row r="340">
          <cell r="D340" t="str">
            <v>Dự án chuyển tiếp</v>
          </cell>
          <cell r="K340">
            <v>9389</v>
          </cell>
          <cell r="L340">
            <v>9389</v>
          </cell>
          <cell r="M340">
            <v>8225</v>
          </cell>
          <cell r="N340">
            <v>0</v>
          </cell>
          <cell r="O340">
            <v>6419</v>
          </cell>
          <cell r="P340">
            <v>2117</v>
          </cell>
          <cell r="Q340">
            <v>2117</v>
          </cell>
          <cell r="R340">
            <v>0</v>
          </cell>
          <cell r="S340">
            <v>0</v>
          </cell>
          <cell r="T340">
            <v>0</v>
          </cell>
          <cell r="U340">
            <v>1055</v>
          </cell>
          <cell r="V340">
            <v>1062</v>
          </cell>
          <cell r="W340">
            <v>8536</v>
          </cell>
          <cell r="X340">
            <v>0</v>
          </cell>
        </row>
        <row r="341">
          <cell r="C341" t="str">
            <v>gd.09</v>
          </cell>
          <cell r="D341" t="str">
            <v>Trường THPT Ka Lăng (hạ tầng kỹ thuật)</v>
          </cell>
          <cell r="E341" t="str">
            <v>Mường Tè</v>
          </cell>
          <cell r="F341">
            <v>2008</v>
          </cell>
          <cell r="G341">
            <v>2009</v>
          </cell>
          <cell r="J341" t="str">
            <v>1,5ha</v>
          </cell>
          <cell r="K341">
            <v>4565</v>
          </cell>
          <cell r="L341">
            <v>4565</v>
          </cell>
          <cell r="M341">
            <v>4149</v>
          </cell>
          <cell r="O341">
            <v>3219</v>
          </cell>
          <cell r="P341">
            <v>931</v>
          </cell>
          <cell r="Q341">
            <v>931</v>
          </cell>
          <cell r="U341">
            <v>931</v>
          </cell>
          <cell r="V341">
            <v>0</v>
          </cell>
          <cell r="W341">
            <v>4150</v>
          </cell>
          <cell r="Y341" t="str">
            <v>C</v>
          </cell>
          <cell r="Z341" t="str">
            <v>KCM</v>
          </cell>
          <cell r="AA341" t="str">
            <v>GD</v>
          </cell>
          <cell r="AB341" t="str">
            <v>Sở GD&amp;ĐT</v>
          </cell>
          <cell r="AC341" t="str">
            <v>Sở GD&amp;ĐT</v>
          </cell>
        </row>
        <row r="342">
          <cell r="C342" t="str">
            <v>gd.10</v>
          </cell>
          <cell r="D342" t="str">
            <v>Trường THPT Dào San</v>
          </cell>
          <cell r="E342" t="str">
            <v>Phong Thổ</v>
          </cell>
          <cell r="F342">
            <v>2008</v>
          </cell>
          <cell r="G342">
            <v>2009</v>
          </cell>
          <cell r="J342" t="str">
            <v>606m2</v>
          </cell>
          <cell r="K342">
            <v>4824</v>
          </cell>
          <cell r="L342">
            <v>4824</v>
          </cell>
          <cell r="M342">
            <v>4076</v>
          </cell>
          <cell r="O342">
            <v>3200</v>
          </cell>
          <cell r="P342">
            <v>1186</v>
          </cell>
          <cell r="Q342">
            <v>1186</v>
          </cell>
          <cell r="U342">
            <v>124</v>
          </cell>
          <cell r="V342">
            <v>1062</v>
          </cell>
          <cell r="W342">
            <v>4386</v>
          </cell>
          <cell r="Y342" t="str">
            <v>C</v>
          </cell>
          <cell r="Z342" t="str">
            <v>KCM</v>
          </cell>
          <cell r="AA342" t="str">
            <v>GD</v>
          </cell>
          <cell r="AB342" t="str">
            <v>Sở GD&amp;ĐT</v>
          </cell>
          <cell r="AC342" t="str">
            <v>Sở GD&amp;ĐT</v>
          </cell>
        </row>
        <row r="343">
          <cell r="D343" t="str">
            <v>Dự án khởi công mới</v>
          </cell>
          <cell r="K343">
            <v>0</v>
          </cell>
          <cell r="L343">
            <v>0</v>
          </cell>
          <cell r="M343">
            <v>0</v>
          </cell>
          <cell r="N343">
            <v>0</v>
          </cell>
          <cell r="O343">
            <v>0</v>
          </cell>
          <cell r="P343">
            <v>7759</v>
          </cell>
          <cell r="Q343">
            <v>7766</v>
          </cell>
          <cell r="R343">
            <v>0</v>
          </cell>
          <cell r="S343">
            <v>0</v>
          </cell>
          <cell r="T343">
            <v>0</v>
          </cell>
          <cell r="U343">
            <v>7693</v>
          </cell>
          <cell r="V343">
            <v>66</v>
          </cell>
          <cell r="W343">
            <v>7766</v>
          </cell>
          <cell r="X343">
            <v>0</v>
          </cell>
        </row>
        <row r="344">
          <cell r="C344" t="str">
            <v>gd.11</v>
          </cell>
          <cell r="D344" t="str">
            <v>Trường phổ thông DTNT tỉnh (nhà ở nội trú + hạ tầng kỹ thuật)</v>
          </cell>
          <cell r="E344" t="str">
            <v>T.x Lai Châu</v>
          </cell>
          <cell r="F344">
            <v>2009</v>
          </cell>
          <cell r="G344">
            <v>2010</v>
          </cell>
          <cell r="J344" t="str">
            <v>35 phòng</v>
          </cell>
          <cell r="P344">
            <v>2400</v>
          </cell>
          <cell r="Q344">
            <v>2400</v>
          </cell>
          <cell r="U344">
            <v>2400</v>
          </cell>
          <cell r="V344">
            <v>0</v>
          </cell>
          <cell r="W344">
            <v>2400</v>
          </cell>
          <cell r="Y344" t="str">
            <v>C</v>
          </cell>
          <cell r="Z344" t="str">
            <v>KCM</v>
          </cell>
          <cell r="AA344" t="str">
            <v>GD</v>
          </cell>
          <cell r="AB344" t="str">
            <v>Sở GD&amp;ĐT</v>
          </cell>
          <cell r="AC344" t="str">
            <v>Sở GD&amp;ĐT</v>
          </cell>
        </row>
        <row r="345">
          <cell r="C345" t="str">
            <v>gd.12</v>
          </cell>
          <cell r="D345" t="str">
            <v>Nhà ở bán trú học sinh và sửa chữa nhà lớp học trường THPT Mường Tè</v>
          </cell>
          <cell r="E345" t="str">
            <v>Mường Tè</v>
          </cell>
          <cell r="F345">
            <v>2009</v>
          </cell>
          <cell r="G345">
            <v>2010</v>
          </cell>
          <cell r="P345">
            <v>1500</v>
          </cell>
          <cell r="Q345">
            <v>1500</v>
          </cell>
          <cell r="U345">
            <v>1500</v>
          </cell>
          <cell r="V345">
            <v>0</v>
          </cell>
          <cell r="W345">
            <v>1500</v>
          </cell>
          <cell r="Y345" t="str">
            <v>C</v>
          </cell>
          <cell r="Z345" t="str">
            <v>KCM</v>
          </cell>
          <cell r="AA345" t="str">
            <v>GD</v>
          </cell>
          <cell r="AB345" t="str">
            <v>Sở GD&amp;ĐT</v>
          </cell>
          <cell r="AC345" t="str">
            <v>Sở GD&amp;ĐT</v>
          </cell>
        </row>
        <row r="346">
          <cell r="C346" t="str">
            <v>gd.13</v>
          </cell>
          <cell r="D346" t="str">
            <v>Trường THPT dân tộc nội trú Ka Lăng</v>
          </cell>
          <cell r="E346" t="str">
            <v>Mường Tè</v>
          </cell>
          <cell r="F346">
            <v>2009</v>
          </cell>
          <cell r="G346">
            <v>2010</v>
          </cell>
          <cell r="P346">
            <v>3566</v>
          </cell>
          <cell r="Q346">
            <v>3566</v>
          </cell>
          <cell r="U346">
            <v>3500</v>
          </cell>
          <cell r="V346">
            <v>66</v>
          </cell>
          <cell r="W346">
            <v>3566</v>
          </cell>
          <cell r="Y346" t="str">
            <v>C</v>
          </cell>
          <cell r="Z346" t="str">
            <v>KCM</v>
          </cell>
          <cell r="AA346" t="str">
            <v>GD</v>
          </cell>
          <cell r="AB346" t="str">
            <v>Sở GD&amp;ĐT</v>
          </cell>
          <cell r="AC346" t="str">
            <v>Sở GD&amp;ĐT</v>
          </cell>
        </row>
        <row r="347">
          <cell r="C347" t="str">
            <v>gd.14</v>
          </cell>
          <cell r="D347" t="str">
            <v>Sửa chữa nhà ở bán trú trường THPT số 1 Than Uyên</v>
          </cell>
          <cell r="E347" t="str">
            <v>Than Uyên</v>
          </cell>
          <cell r="F347">
            <v>2009</v>
          </cell>
          <cell r="G347">
            <v>2010</v>
          </cell>
          <cell r="P347">
            <v>293</v>
          </cell>
          <cell r="Q347">
            <v>300</v>
          </cell>
          <cell r="U347">
            <v>293</v>
          </cell>
          <cell r="V347">
            <v>0</v>
          </cell>
          <cell r="W347">
            <v>300</v>
          </cell>
          <cell r="Y347" t="str">
            <v>C</v>
          </cell>
          <cell r="Z347" t="str">
            <v>KCM</v>
          </cell>
          <cell r="AA347" t="str">
            <v>GD</v>
          </cell>
          <cell r="AB347" t="str">
            <v>Sở GD&amp;ĐT</v>
          </cell>
          <cell r="AC347" t="str">
            <v>Sở GD&amp;ĐT</v>
          </cell>
        </row>
        <row r="348">
          <cell r="D348" t="str">
            <v>Dự án tăng cường cơ sở vật chất các trường học</v>
          </cell>
          <cell r="K348">
            <v>289709</v>
          </cell>
          <cell r="L348">
            <v>46709</v>
          </cell>
          <cell r="M348">
            <v>44631</v>
          </cell>
          <cell r="N348">
            <v>0</v>
          </cell>
          <cell r="O348">
            <v>38100.664000000004</v>
          </cell>
          <cell r="P348">
            <v>26884</v>
          </cell>
          <cell r="Q348">
            <v>27000</v>
          </cell>
          <cell r="R348">
            <v>0</v>
          </cell>
          <cell r="S348">
            <v>0</v>
          </cell>
          <cell r="T348">
            <v>1623</v>
          </cell>
          <cell r="U348">
            <v>21811</v>
          </cell>
          <cell r="V348">
            <v>5073</v>
          </cell>
          <cell r="W348">
            <v>65100.664000000004</v>
          </cell>
          <cell r="X348">
            <v>1000</v>
          </cell>
        </row>
        <row r="349">
          <cell r="D349" t="str">
            <v xml:space="preserve">Dự án hoàn thành </v>
          </cell>
          <cell r="K349">
            <v>33185</v>
          </cell>
          <cell r="L349">
            <v>33185</v>
          </cell>
          <cell r="M349">
            <v>32218</v>
          </cell>
          <cell r="N349">
            <v>0</v>
          </cell>
          <cell r="O349">
            <v>27193.664000000001</v>
          </cell>
          <cell r="P349">
            <v>4639</v>
          </cell>
          <cell r="Q349">
            <v>4755</v>
          </cell>
          <cell r="R349">
            <v>0</v>
          </cell>
          <cell r="S349">
            <v>0</v>
          </cell>
          <cell r="T349">
            <v>673</v>
          </cell>
          <cell r="U349">
            <v>2823</v>
          </cell>
          <cell r="V349">
            <v>1816</v>
          </cell>
          <cell r="W349">
            <v>31948.664000000001</v>
          </cell>
          <cell r="X349">
            <v>1000</v>
          </cell>
        </row>
        <row r="350">
          <cell r="C350" t="str">
            <v>gd.15</v>
          </cell>
          <cell r="D350" t="str">
            <v>Trường THCS thị trấn Tam Đường</v>
          </cell>
          <cell r="E350" t="str">
            <v>Tam Đường</v>
          </cell>
          <cell r="F350">
            <v>2006</v>
          </cell>
          <cell r="G350">
            <v>2007</v>
          </cell>
          <cell r="J350" t="str">
            <v>649 hs</v>
          </cell>
          <cell r="K350">
            <v>15553</v>
          </cell>
          <cell r="L350">
            <v>15553</v>
          </cell>
          <cell r="M350">
            <v>14794</v>
          </cell>
          <cell r="O350">
            <v>13786.932000000001</v>
          </cell>
          <cell r="P350">
            <v>300</v>
          </cell>
          <cell r="Q350">
            <v>300</v>
          </cell>
          <cell r="V350">
            <v>300</v>
          </cell>
          <cell r="W350">
            <v>14086.932000000001</v>
          </cell>
          <cell r="Y350" t="str">
            <v>C</v>
          </cell>
          <cell r="Z350" t="str">
            <v>HT</v>
          </cell>
          <cell r="AA350" t="str">
            <v>GD</v>
          </cell>
          <cell r="AB350" t="str">
            <v>Ban QLDA Tam Đường</v>
          </cell>
          <cell r="AC350" t="str">
            <v>UBND Tam Đường</v>
          </cell>
        </row>
        <row r="351">
          <cell r="C351" t="str">
            <v>gd.16</v>
          </cell>
          <cell r="D351" t="str">
            <v>Trường THCS Đoàn Kết - thị xã Lai Châu</v>
          </cell>
          <cell r="E351" t="str">
            <v>T.x Lai Châu</v>
          </cell>
          <cell r="F351">
            <v>2007</v>
          </cell>
          <cell r="G351">
            <v>2007</v>
          </cell>
          <cell r="J351" t="str">
            <v>412m2</v>
          </cell>
          <cell r="K351">
            <v>2495</v>
          </cell>
          <cell r="L351">
            <v>2495</v>
          </cell>
          <cell r="M351">
            <v>2495</v>
          </cell>
          <cell r="O351">
            <v>2254.4650000000001</v>
          </cell>
          <cell r="P351">
            <v>203</v>
          </cell>
          <cell r="Q351">
            <v>203</v>
          </cell>
          <cell r="T351">
            <v>203</v>
          </cell>
          <cell r="U351">
            <v>203</v>
          </cell>
          <cell r="V351">
            <v>0</v>
          </cell>
          <cell r="W351">
            <v>2457.4650000000001</v>
          </cell>
          <cell r="Y351" t="str">
            <v>C</v>
          </cell>
          <cell r="Z351" t="str">
            <v>HT</v>
          </cell>
          <cell r="AA351" t="str">
            <v>GD</v>
          </cell>
          <cell r="AB351" t="str">
            <v>UBND T.x Lai Châu</v>
          </cell>
          <cell r="AC351" t="str">
            <v>UBND T.x Lai Châu</v>
          </cell>
        </row>
        <row r="352">
          <cell r="C352" t="str">
            <v>gd.17</v>
          </cell>
          <cell r="D352" t="str">
            <v>Trường Mầm non khu dân cư số 2</v>
          </cell>
          <cell r="E352" t="str">
            <v>T.x Lai Châu</v>
          </cell>
          <cell r="F352">
            <v>2007</v>
          </cell>
          <cell r="G352">
            <v>2007</v>
          </cell>
          <cell r="J352" t="str">
            <v>794m2</v>
          </cell>
          <cell r="K352">
            <v>3029</v>
          </cell>
          <cell r="L352">
            <v>3029</v>
          </cell>
          <cell r="M352">
            <v>3029</v>
          </cell>
          <cell r="O352">
            <v>2430</v>
          </cell>
          <cell r="P352">
            <v>599</v>
          </cell>
          <cell r="Q352">
            <v>599</v>
          </cell>
          <cell r="T352">
            <v>470</v>
          </cell>
          <cell r="U352">
            <v>548</v>
          </cell>
          <cell r="V352">
            <v>51</v>
          </cell>
          <cell r="W352">
            <v>3029</v>
          </cell>
          <cell r="Y352" t="str">
            <v>C</v>
          </cell>
          <cell r="Z352" t="str">
            <v>HT</v>
          </cell>
          <cell r="AA352" t="str">
            <v>GD</v>
          </cell>
          <cell r="AB352" t="str">
            <v>UBND T.x Lai Châu</v>
          </cell>
          <cell r="AC352" t="str">
            <v>UBND T.x Lai Châu</v>
          </cell>
        </row>
        <row r="353">
          <cell r="C353" t="str">
            <v>gd.18</v>
          </cell>
          <cell r="D353" t="str">
            <v>Trường Mầm non khu dân cư số 4</v>
          </cell>
          <cell r="E353" t="str">
            <v>T.x Lai Châu</v>
          </cell>
          <cell r="F353">
            <v>2007</v>
          </cell>
          <cell r="G353">
            <v>2007</v>
          </cell>
          <cell r="J353" t="str">
            <v>684m2</v>
          </cell>
          <cell r="K353">
            <v>2727</v>
          </cell>
          <cell r="L353">
            <v>2727</v>
          </cell>
          <cell r="M353">
            <v>2727</v>
          </cell>
          <cell r="O353">
            <v>2416</v>
          </cell>
          <cell r="P353">
            <v>311</v>
          </cell>
          <cell r="Q353">
            <v>311</v>
          </cell>
          <cell r="U353">
            <v>267</v>
          </cell>
          <cell r="V353">
            <v>44</v>
          </cell>
          <cell r="W353">
            <v>2727</v>
          </cell>
          <cell r="Y353" t="str">
            <v>C</v>
          </cell>
          <cell r="Z353" t="str">
            <v>HT</v>
          </cell>
          <cell r="AA353" t="str">
            <v>GD</v>
          </cell>
          <cell r="AB353" t="str">
            <v>UBND T.x Lai Châu</v>
          </cell>
          <cell r="AC353" t="str">
            <v>UBND T.x Lai Châu</v>
          </cell>
        </row>
        <row r="354">
          <cell r="C354" t="str">
            <v>gd.19</v>
          </cell>
          <cell r="D354" t="str">
            <v>Nhà lớp học Trung tâm Giáo dục thường xuyên tỉnh</v>
          </cell>
          <cell r="E354" t="str">
            <v>T.x Lai Châu</v>
          </cell>
          <cell r="F354">
            <v>2007</v>
          </cell>
          <cell r="G354">
            <v>2007</v>
          </cell>
          <cell r="K354">
            <v>5288</v>
          </cell>
          <cell r="L354">
            <v>5288</v>
          </cell>
          <cell r="M354">
            <v>5080</v>
          </cell>
          <cell r="O354">
            <v>4059.9989999999998</v>
          </cell>
          <cell r="P354">
            <v>1484</v>
          </cell>
          <cell r="Q354">
            <v>1600</v>
          </cell>
          <cell r="U354">
            <v>1399</v>
          </cell>
          <cell r="V354">
            <v>85</v>
          </cell>
          <cell r="W354">
            <v>5659.9989999999998</v>
          </cell>
          <cell r="X354">
            <v>1000</v>
          </cell>
          <cell r="Y354" t="str">
            <v>C</v>
          </cell>
          <cell r="Z354" t="str">
            <v>HT</v>
          </cell>
          <cell r="AA354" t="str">
            <v>GD</v>
          </cell>
          <cell r="AB354" t="str">
            <v>Sở GD&amp;ĐT</v>
          </cell>
          <cell r="AC354" t="str">
            <v>Sở GD&amp;ĐT</v>
          </cell>
        </row>
        <row r="355">
          <cell r="C355" t="str">
            <v>gd.20</v>
          </cell>
          <cell r="D355" t="str">
            <v xml:space="preserve">Trường THCS xã Bum Tở huyện Mường Tè </v>
          </cell>
          <cell r="E355" t="str">
            <v>Mường Tè</v>
          </cell>
          <cell r="F355">
            <v>2008</v>
          </cell>
          <cell r="G355">
            <v>2008</v>
          </cell>
          <cell r="J355" t="str">
            <v>5 phòng</v>
          </cell>
          <cell r="K355">
            <v>602</v>
          </cell>
          <cell r="L355">
            <v>602</v>
          </cell>
          <cell r="M355">
            <v>602</v>
          </cell>
          <cell r="O355">
            <v>400</v>
          </cell>
          <cell r="P355">
            <v>150</v>
          </cell>
          <cell r="Q355">
            <v>150</v>
          </cell>
          <cell r="U355">
            <v>94</v>
          </cell>
          <cell r="V355">
            <v>56</v>
          </cell>
          <cell r="W355">
            <v>550</v>
          </cell>
          <cell r="Y355" t="str">
            <v>C</v>
          </cell>
          <cell r="Z355" t="str">
            <v>HT</v>
          </cell>
          <cell r="AA355" t="str">
            <v>GD</v>
          </cell>
          <cell r="AB355" t="str">
            <v>Sở GD&amp;ĐT</v>
          </cell>
          <cell r="AC355" t="str">
            <v>Sở GD&amp;ĐT</v>
          </cell>
          <cell r="AD355" t="str">
            <v>Đối ứng ADB</v>
          </cell>
        </row>
        <row r="356">
          <cell r="C356" t="str">
            <v>gd.21</v>
          </cell>
          <cell r="D356" t="str">
            <v>Trường THCS xã Bum Nưa II huyện Mường Tè</v>
          </cell>
          <cell r="E356" t="str">
            <v>Mường Tè</v>
          </cell>
          <cell r="F356">
            <v>2007</v>
          </cell>
          <cell r="G356">
            <v>2008</v>
          </cell>
          <cell r="J356" t="str">
            <v>6 phòng</v>
          </cell>
          <cell r="K356">
            <v>786</v>
          </cell>
          <cell r="L356">
            <v>786</v>
          </cell>
          <cell r="M356">
            <v>786</v>
          </cell>
          <cell r="O356">
            <v>392.64</v>
          </cell>
          <cell r="P356">
            <v>386</v>
          </cell>
          <cell r="Q356">
            <v>386</v>
          </cell>
          <cell r="U356">
            <v>160</v>
          </cell>
          <cell r="V356">
            <v>226</v>
          </cell>
          <cell r="W356">
            <v>778.64</v>
          </cell>
          <cell r="Y356" t="str">
            <v>C</v>
          </cell>
          <cell r="Z356" t="str">
            <v>HT</v>
          </cell>
          <cell r="AA356" t="str">
            <v>GD</v>
          </cell>
          <cell r="AB356" t="str">
            <v>Sở GD&amp;ĐT</v>
          </cell>
          <cell r="AC356" t="str">
            <v>Sở GD&amp;ĐT</v>
          </cell>
          <cell r="AD356" t="str">
            <v>Đối ứng ADB</v>
          </cell>
        </row>
        <row r="357">
          <cell r="C357" t="str">
            <v>gd.22</v>
          </cell>
          <cell r="D357" t="str">
            <v>Trường THCS Bình Lư Tam Đường</v>
          </cell>
          <cell r="E357" t="str">
            <v>Tam Đường</v>
          </cell>
          <cell r="F357">
            <v>2007</v>
          </cell>
          <cell r="G357">
            <v>2008</v>
          </cell>
          <cell r="J357" t="str">
            <v>11 phòng</v>
          </cell>
          <cell r="K357">
            <v>1137</v>
          </cell>
          <cell r="L357">
            <v>1137</v>
          </cell>
          <cell r="M357">
            <v>1137</v>
          </cell>
          <cell r="O357">
            <v>811.57100000000003</v>
          </cell>
          <cell r="P357">
            <v>323</v>
          </cell>
          <cell r="Q357">
            <v>323</v>
          </cell>
          <cell r="V357">
            <v>323</v>
          </cell>
          <cell r="W357">
            <v>1134.5709999999999</v>
          </cell>
          <cell r="Y357" t="str">
            <v>C</v>
          </cell>
          <cell r="Z357" t="str">
            <v>HT</v>
          </cell>
          <cell r="AA357" t="str">
            <v>GD</v>
          </cell>
          <cell r="AB357" t="str">
            <v>Sở GD&amp;ĐT</v>
          </cell>
          <cell r="AC357" t="str">
            <v>Sở GD&amp;ĐT</v>
          </cell>
          <cell r="AD357" t="str">
            <v>Đối ứng ADB</v>
          </cell>
        </row>
        <row r="358">
          <cell r="C358" t="str">
            <v>gd.23</v>
          </cell>
          <cell r="D358" t="str">
            <v>Trường THCS Thị trấn Sìn Hồ</v>
          </cell>
          <cell r="E358" t="str">
            <v>Sìn Hồ</v>
          </cell>
          <cell r="F358">
            <v>2007</v>
          </cell>
          <cell r="G358">
            <v>2008</v>
          </cell>
          <cell r="J358" t="str">
            <v>8 phòng</v>
          </cell>
          <cell r="K358">
            <v>1138</v>
          </cell>
          <cell r="L358">
            <v>1138</v>
          </cell>
          <cell r="M358">
            <v>1138</v>
          </cell>
          <cell r="O358">
            <v>400</v>
          </cell>
          <cell r="P358">
            <v>733</v>
          </cell>
          <cell r="Q358">
            <v>733</v>
          </cell>
          <cell r="U358">
            <v>152</v>
          </cell>
          <cell r="V358">
            <v>581</v>
          </cell>
          <cell r="W358">
            <v>1133</v>
          </cell>
          <cell r="Y358" t="str">
            <v>C</v>
          </cell>
          <cell r="Z358" t="str">
            <v>HT</v>
          </cell>
          <cell r="AA358" t="str">
            <v>GD</v>
          </cell>
          <cell r="AB358" t="str">
            <v>Sở GD&amp;ĐT</v>
          </cell>
          <cell r="AC358" t="str">
            <v>Sở GD&amp;ĐT</v>
          </cell>
          <cell r="AD358" t="str">
            <v>Đối ứng ADB</v>
          </cell>
        </row>
        <row r="359">
          <cell r="C359" t="str">
            <v>gd.24</v>
          </cell>
          <cell r="D359" t="str">
            <v>Trường THPT Than Uyên số III</v>
          </cell>
          <cell r="E359" t="str">
            <v>Than Uyên</v>
          </cell>
          <cell r="F359">
            <v>2007</v>
          </cell>
          <cell r="G359">
            <v>2008</v>
          </cell>
          <cell r="J359" t="str">
            <v>13 phòng</v>
          </cell>
          <cell r="K359">
            <v>430</v>
          </cell>
          <cell r="L359">
            <v>430</v>
          </cell>
          <cell r="M359">
            <v>430</v>
          </cell>
          <cell r="O359">
            <v>242.05699999999999</v>
          </cell>
          <cell r="P359">
            <v>150</v>
          </cell>
          <cell r="Q359">
            <v>150</v>
          </cell>
          <cell r="V359">
            <v>150</v>
          </cell>
          <cell r="W359">
            <v>392.05700000000002</v>
          </cell>
          <cell r="Y359" t="str">
            <v>C</v>
          </cell>
          <cell r="Z359" t="str">
            <v>HT</v>
          </cell>
          <cell r="AA359" t="str">
            <v>GD</v>
          </cell>
          <cell r="AB359" t="str">
            <v>Sở GD&amp;ĐT</v>
          </cell>
          <cell r="AC359" t="str">
            <v>Sở GD&amp;ĐT</v>
          </cell>
          <cell r="AD359" t="str">
            <v>Đối ứng ADB</v>
          </cell>
        </row>
        <row r="360">
          <cell r="D360" t="str">
            <v>Dự án chuyển tiếp</v>
          </cell>
          <cell r="K360">
            <v>13524</v>
          </cell>
          <cell r="L360">
            <v>13524</v>
          </cell>
          <cell r="M360">
            <v>12413</v>
          </cell>
          <cell r="N360">
            <v>0</v>
          </cell>
          <cell r="O360">
            <v>6607</v>
          </cell>
          <cell r="P360">
            <v>5845</v>
          </cell>
          <cell r="Q360">
            <v>5845</v>
          </cell>
          <cell r="R360">
            <v>0</v>
          </cell>
          <cell r="S360">
            <v>0</v>
          </cell>
          <cell r="T360">
            <v>950</v>
          </cell>
          <cell r="U360">
            <v>2622</v>
          </cell>
          <cell r="V360">
            <v>3223</v>
          </cell>
          <cell r="W360">
            <v>12452</v>
          </cell>
          <cell r="X360">
            <v>0</v>
          </cell>
        </row>
        <row r="361">
          <cell r="C361" t="str">
            <v>gd.25</v>
          </cell>
          <cell r="D361" t="str">
            <v>Trường THCS Quyết Thắng</v>
          </cell>
          <cell r="E361" t="str">
            <v>T.x Lai Châu</v>
          </cell>
          <cell r="F361">
            <v>2008</v>
          </cell>
          <cell r="G361">
            <v>2009</v>
          </cell>
          <cell r="J361" t="str">
            <v>300hs</v>
          </cell>
          <cell r="K361">
            <v>7660</v>
          </cell>
          <cell r="L361">
            <v>7660</v>
          </cell>
          <cell r="M361">
            <v>7091</v>
          </cell>
          <cell r="O361">
            <v>2857</v>
          </cell>
          <cell r="P361">
            <v>3800</v>
          </cell>
          <cell r="Q361">
            <v>3800</v>
          </cell>
          <cell r="T361">
            <v>950</v>
          </cell>
          <cell r="U361">
            <v>2622</v>
          </cell>
          <cell r="V361">
            <v>1178</v>
          </cell>
          <cell r="W361">
            <v>6657</v>
          </cell>
          <cell r="Y361" t="str">
            <v>C</v>
          </cell>
          <cell r="Z361" t="str">
            <v>CT</v>
          </cell>
          <cell r="AA361" t="str">
            <v>GD</v>
          </cell>
          <cell r="AB361" t="str">
            <v>UBND T.x Lai Châu</v>
          </cell>
          <cell r="AC361" t="str">
            <v>UBND T.x Lai Châu</v>
          </cell>
        </row>
        <row r="362">
          <cell r="C362" t="str">
            <v>gd.26</v>
          </cell>
          <cell r="D362" t="str">
            <v>Trường tiểu học số 1 thị xã Lai Châu</v>
          </cell>
          <cell r="E362" t="str">
            <v>T.x Lai Châu</v>
          </cell>
          <cell r="F362">
            <v>2008</v>
          </cell>
          <cell r="G362">
            <v>2009</v>
          </cell>
          <cell r="J362" t="str">
            <v>12 phòng</v>
          </cell>
          <cell r="K362">
            <v>5864</v>
          </cell>
          <cell r="L362">
            <v>5864</v>
          </cell>
          <cell r="M362">
            <v>5322</v>
          </cell>
          <cell r="O362">
            <v>3750</v>
          </cell>
          <cell r="P362">
            <v>2045</v>
          </cell>
          <cell r="Q362">
            <v>2045</v>
          </cell>
          <cell r="V362">
            <v>2045</v>
          </cell>
          <cell r="W362">
            <v>5795</v>
          </cell>
          <cell r="Y362" t="str">
            <v>C</v>
          </cell>
          <cell r="Z362" t="str">
            <v>CT</v>
          </cell>
          <cell r="AA362" t="str">
            <v>GD</v>
          </cell>
          <cell r="AB362" t="str">
            <v>Phòng Giáo dục và đào tạo thị xã  Lai Châu</v>
          </cell>
          <cell r="AC362" t="str">
            <v>Phòng Giáo dục và đào tạo thị xã  Lai Châu</v>
          </cell>
        </row>
        <row r="363">
          <cell r="D363" t="str">
            <v>Dự án khởi công mới</v>
          </cell>
          <cell r="K363">
            <v>243000</v>
          </cell>
          <cell r="L363">
            <v>0</v>
          </cell>
          <cell r="M363">
            <v>0</v>
          </cell>
          <cell r="N363">
            <v>0</v>
          </cell>
          <cell r="O363">
            <v>4300</v>
          </cell>
          <cell r="P363">
            <v>16400</v>
          </cell>
          <cell r="Q363">
            <v>16400</v>
          </cell>
          <cell r="R363">
            <v>0</v>
          </cell>
          <cell r="S363">
            <v>0</v>
          </cell>
          <cell r="T363">
            <v>0</v>
          </cell>
          <cell r="U363">
            <v>16366</v>
          </cell>
          <cell r="V363">
            <v>34</v>
          </cell>
          <cell r="W363">
            <v>20700</v>
          </cell>
          <cell r="X363">
            <v>0</v>
          </cell>
        </row>
        <row r="364">
          <cell r="C364" t="str">
            <v>gd.27</v>
          </cell>
          <cell r="D364" t="str">
            <v>Trường Cao đẳng Cộng đồng tỉnh</v>
          </cell>
          <cell r="E364" t="str">
            <v>T.x Lai Châu</v>
          </cell>
          <cell r="F364">
            <v>2009</v>
          </cell>
          <cell r="G364">
            <v>2011</v>
          </cell>
          <cell r="J364" t="str">
            <v>2050 sinh viên</v>
          </cell>
          <cell r="K364">
            <v>243000</v>
          </cell>
          <cell r="O364">
            <v>4300</v>
          </cell>
          <cell r="P364">
            <v>14500</v>
          </cell>
          <cell r="Q364">
            <v>14500</v>
          </cell>
          <cell r="U364">
            <v>14500</v>
          </cell>
          <cell r="V364">
            <v>0</v>
          </cell>
          <cell r="W364">
            <v>18800</v>
          </cell>
          <cell r="Y364" t="str">
            <v>C</v>
          </cell>
          <cell r="Z364" t="str">
            <v>KCM</v>
          </cell>
          <cell r="AA364" t="str">
            <v>GD</v>
          </cell>
          <cell r="AB364" t="str">
            <v>Trường cao đẳng cộng đồng tỉnh</v>
          </cell>
          <cell r="AC364" t="str">
            <v>Trường cao đẳng cộng đồng tỉnh</v>
          </cell>
        </row>
        <row r="365">
          <cell r="C365" t="str">
            <v>gd.28</v>
          </cell>
          <cell r="D365" t="str">
            <v>Nhà Ban giám hiệu trường Mầm non Đoàn Kết</v>
          </cell>
          <cell r="E365" t="str">
            <v>T.x Lai Châu</v>
          </cell>
          <cell r="F365">
            <v>2009</v>
          </cell>
          <cell r="G365">
            <v>2009</v>
          </cell>
          <cell r="P365">
            <v>900</v>
          </cell>
          <cell r="Q365">
            <v>900</v>
          </cell>
          <cell r="U365">
            <v>866</v>
          </cell>
          <cell r="V365">
            <v>34</v>
          </cell>
          <cell r="W365">
            <v>900</v>
          </cell>
          <cell r="Y365" t="str">
            <v>C</v>
          </cell>
          <cell r="Z365" t="str">
            <v>KCM</v>
          </cell>
          <cell r="AA365" t="str">
            <v>GD</v>
          </cell>
          <cell r="AB365" t="str">
            <v>UBND T.x Lai Châu</v>
          </cell>
          <cell r="AC365" t="str">
            <v>UBND T.x Lai Châu</v>
          </cell>
        </row>
        <row r="366">
          <cell r="C366" t="str">
            <v>gd.29</v>
          </cell>
          <cell r="D366" t="str">
            <v>Trường Mầm non thị trấn Tam Đường</v>
          </cell>
          <cell r="E366" t="str">
            <v>Tam Đường</v>
          </cell>
          <cell r="F366">
            <v>2009</v>
          </cell>
          <cell r="G366">
            <v>2009</v>
          </cell>
          <cell r="P366">
            <v>1000</v>
          </cell>
          <cell r="Q366">
            <v>1000</v>
          </cell>
          <cell r="U366">
            <v>1000</v>
          </cell>
          <cell r="V366">
            <v>0</v>
          </cell>
          <cell r="W366">
            <v>1000</v>
          </cell>
          <cell r="Y366" t="str">
            <v>C</v>
          </cell>
          <cell r="Z366" t="str">
            <v>KCM</v>
          </cell>
          <cell r="AA366" t="str">
            <v>GD</v>
          </cell>
          <cell r="AB366" t="str">
            <v>UBND Tam Đường</v>
          </cell>
          <cell r="AC366" t="str">
            <v>UBND Tam Đường</v>
          </cell>
        </row>
        <row r="367">
          <cell r="D367" t="str">
            <v>Dự án tăng cường năng lực đào tạo nghề</v>
          </cell>
          <cell r="K367">
            <v>15000</v>
          </cell>
          <cell r="L367">
            <v>15000</v>
          </cell>
          <cell r="M367">
            <v>14446</v>
          </cell>
          <cell r="N367">
            <v>0</v>
          </cell>
          <cell r="O367">
            <v>13027</v>
          </cell>
          <cell r="P367">
            <v>12350</v>
          </cell>
          <cell r="Q367">
            <v>12350</v>
          </cell>
          <cell r="R367">
            <v>0</v>
          </cell>
          <cell r="S367">
            <v>0</v>
          </cell>
          <cell r="T367">
            <v>0</v>
          </cell>
          <cell r="U367">
            <v>6755</v>
          </cell>
          <cell r="V367">
            <v>5595</v>
          </cell>
          <cell r="W367">
            <v>25377</v>
          </cell>
          <cell r="X367">
            <v>0</v>
          </cell>
        </row>
        <row r="368">
          <cell r="C368" t="str">
            <v>gd.30</v>
          </cell>
          <cell r="D368" t="str">
            <v>Dự án Trường Dạy nghề tỉnh (giai đoạn I)</v>
          </cell>
          <cell r="E368" t="str">
            <v>T.x Lai Châu</v>
          </cell>
          <cell r="F368">
            <v>2006</v>
          </cell>
          <cell r="G368">
            <v>2007</v>
          </cell>
          <cell r="J368" t="str">
            <v>35000m2</v>
          </cell>
          <cell r="K368">
            <v>15000</v>
          </cell>
          <cell r="L368">
            <v>15000</v>
          </cell>
          <cell r="M368">
            <v>14446</v>
          </cell>
          <cell r="O368">
            <v>13027</v>
          </cell>
          <cell r="P368">
            <v>1500</v>
          </cell>
          <cell r="Q368">
            <v>1500</v>
          </cell>
          <cell r="U368">
            <v>170</v>
          </cell>
          <cell r="V368">
            <v>1330</v>
          </cell>
          <cell r="W368">
            <v>14527</v>
          </cell>
          <cell r="Y368" t="str">
            <v>C</v>
          </cell>
          <cell r="Z368" t="str">
            <v>HT</v>
          </cell>
          <cell r="AA368" t="str">
            <v>GD</v>
          </cell>
          <cell r="AB368" t="str">
            <v>Trường trung cấp nghề</v>
          </cell>
          <cell r="AC368" t="str">
            <v>Trường trung cấp nghề</v>
          </cell>
        </row>
        <row r="369">
          <cell r="C369" t="str">
            <v>gd.31</v>
          </cell>
          <cell r="D369" t="str">
            <v>Dự án Trường Dạy nghề tỉnh (giai đoạn II)</v>
          </cell>
          <cell r="E369" t="str">
            <v>T.x Lai Châu</v>
          </cell>
          <cell r="P369">
            <v>5850</v>
          </cell>
          <cell r="Q369">
            <v>5850</v>
          </cell>
          <cell r="U369">
            <v>3688</v>
          </cell>
          <cell r="V369">
            <v>2162</v>
          </cell>
          <cell r="W369">
            <v>5850</v>
          </cell>
          <cell r="Y369" t="str">
            <v>C</v>
          </cell>
          <cell r="Z369" t="str">
            <v>CT</v>
          </cell>
          <cell r="AA369" t="str">
            <v>GD</v>
          </cell>
          <cell r="AB369" t="str">
            <v>Trường trung cấp nghề</v>
          </cell>
          <cell r="AC369" t="str">
            <v>Trường trung cấp nghề</v>
          </cell>
        </row>
        <row r="370">
          <cell r="C370" t="str">
            <v>gd.32</v>
          </cell>
          <cell r="D370" t="str">
            <v>Mua sắm thiết bị dạy nghề trường trung cấp nghề</v>
          </cell>
          <cell r="E370" t="str">
            <v>T.x Lai Châu</v>
          </cell>
          <cell r="P370">
            <v>1500</v>
          </cell>
          <cell r="Q370">
            <v>1500</v>
          </cell>
          <cell r="V370">
            <v>1500</v>
          </cell>
          <cell r="W370">
            <v>1500</v>
          </cell>
          <cell r="Y370" t="str">
            <v>C</v>
          </cell>
          <cell r="Z370" t="str">
            <v>KCM</v>
          </cell>
          <cell r="AA370" t="str">
            <v>GD</v>
          </cell>
          <cell r="AB370" t="str">
            <v>Trường trung cấp nghề</v>
          </cell>
          <cell r="AC370" t="str">
            <v>Trường trung cấp nghề</v>
          </cell>
        </row>
        <row r="371">
          <cell r="C371" t="str">
            <v>gd.33</v>
          </cell>
          <cell r="D371" t="str">
            <v>Xây dựng Trung tâm Dạy nghề và giới thiệu VL huyện Than Uyên (tiếp chi)</v>
          </cell>
          <cell r="E371" t="str">
            <v>Than Uyên</v>
          </cell>
          <cell r="P371">
            <v>1000</v>
          </cell>
          <cell r="Q371">
            <v>1000</v>
          </cell>
          <cell r="U371">
            <v>754</v>
          </cell>
          <cell r="V371">
            <v>246</v>
          </cell>
          <cell r="W371">
            <v>1000</v>
          </cell>
          <cell r="Y371" t="str">
            <v>C</v>
          </cell>
          <cell r="Z371" t="str">
            <v>KCM</v>
          </cell>
          <cell r="AA371" t="str">
            <v>GD</v>
          </cell>
          <cell r="AB371" t="str">
            <v>UBND Than Uyên</v>
          </cell>
          <cell r="AC371" t="str">
            <v>UBND Than Uyên</v>
          </cell>
        </row>
        <row r="372">
          <cell r="C372" t="str">
            <v>gd.34</v>
          </cell>
          <cell r="D372" t="str">
            <v>Mua sắm thiết bị dạy nghề Trung tâm Dạy nghề và giới thiệu VL huyện Than Uyên</v>
          </cell>
          <cell r="E372" t="str">
            <v>Than Uyên</v>
          </cell>
          <cell r="P372">
            <v>500</v>
          </cell>
          <cell r="Q372">
            <v>500</v>
          </cell>
          <cell r="U372">
            <v>483</v>
          </cell>
          <cell r="V372">
            <v>17</v>
          </cell>
          <cell r="W372">
            <v>500</v>
          </cell>
          <cell r="Y372" t="str">
            <v>C</v>
          </cell>
          <cell r="Z372" t="str">
            <v>KCM</v>
          </cell>
          <cell r="AA372" t="str">
            <v>GD</v>
          </cell>
          <cell r="AB372" t="str">
            <v>UBND Than Uyên</v>
          </cell>
          <cell r="AC372" t="str">
            <v>UBND Than Uyên</v>
          </cell>
        </row>
        <row r="373">
          <cell r="C373" t="str">
            <v>gd.35</v>
          </cell>
          <cell r="D373" t="str">
            <v>Xây dựng Trung tâm Dạy nghề và giới thiệu VL huyện Mường Tè</v>
          </cell>
          <cell r="E373" t="str">
            <v>Mường Tè</v>
          </cell>
          <cell r="P373">
            <v>1200</v>
          </cell>
          <cell r="Q373">
            <v>1200</v>
          </cell>
          <cell r="U373">
            <v>1200</v>
          </cell>
          <cell r="V373">
            <v>0</v>
          </cell>
          <cell r="W373">
            <v>1200</v>
          </cell>
          <cell r="Y373" t="str">
            <v>C</v>
          </cell>
          <cell r="Z373" t="str">
            <v>KCM</v>
          </cell>
          <cell r="AA373" t="str">
            <v>GD</v>
          </cell>
          <cell r="AB373" t="str">
            <v>UBND Mường Tè</v>
          </cell>
          <cell r="AC373" t="str">
            <v>UBND Mường Tè</v>
          </cell>
        </row>
        <row r="374">
          <cell r="C374" t="str">
            <v>gd.36</v>
          </cell>
          <cell r="D374" t="str">
            <v>Mua sắm thiết bị dạy nghề hội nông dân tỉnh</v>
          </cell>
          <cell r="E374" t="str">
            <v>T.x Lai Châu</v>
          </cell>
          <cell r="P374">
            <v>300</v>
          </cell>
          <cell r="Q374">
            <v>300</v>
          </cell>
          <cell r="V374">
            <v>300</v>
          </cell>
          <cell r="W374">
            <v>300</v>
          </cell>
          <cell r="Y374" t="str">
            <v>C</v>
          </cell>
          <cell r="Z374" t="str">
            <v>KCM</v>
          </cell>
          <cell r="AA374" t="str">
            <v>GD</v>
          </cell>
          <cell r="AB374" t="str">
            <v>Hội Nông dân tỉnh</v>
          </cell>
          <cell r="AC374" t="str">
            <v>Hội Nông dân tỉnh</v>
          </cell>
        </row>
        <row r="375">
          <cell r="C375" t="str">
            <v>gd.37</v>
          </cell>
          <cell r="D375" t="str">
            <v>Nhà ở nội trú học viên trung tâm dạy nghề và hỗ trợ việc làm Hội nông dân tỉnh Lai Châu</v>
          </cell>
          <cell r="E375" t="str">
            <v>T.x Lai Châu</v>
          </cell>
          <cell r="P375">
            <v>500</v>
          </cell>
          <cell r="Q375">
            <v>500</v>
          </cell>
          <cell r="U375">
            <v>460</v>
          </cell>
          <cell r="V375">
            <v>40</v>
          </cell>
          <cell r="W375">
            <v>500</v>
          </cell>
          <cell r="AB375" t="str">
            <v>Hội Nông dân tỉnh</v>
          </cell>
          <cell r="AC375" t="str">
            <v>Hội Nông dân tỉnh</v>
          </cell>
        </row>
        <row r="376">
          <cell r="C376" t="str">
            <v>ct135</v>
          </cell>
          <cell r="D376" t="str">
            <v>Dự án 135 giai đoạn II</v>
          </cell>
          <cell r="K376">
            <v>0</v>
          </cell>
          <cell r="L376">
            <v>0</v>
          </cell>
          <cell r="M376">
            <v>0</v>
          </cell>
          <cell r="N376">
            <v>0</v>
          </cell>
          <cell r="O376">
            <v>0</v>
          </cell>
          <cell r="P376">
            <v>63150</v>
          </cell>
          <cell r="Q376">
            <v>0</v>
          </cell>
          <cell r="R376">
            <v>63150</v>
          </cell>
          <cell r="S376">
            <v>0</v>
          </cell>
          <cell r="T376">
            <v>0</v>
          </cell>
          <cell r="U376">
            <v>57241</v>
          </cell>
          <cell r="V376">
            <v>5909</v>
          </cell>
          <cell r="W376">
            <v>63150</v>
          </cell>
          <cell r="X376">
            <v>0</v>
          </cell>
        </row>
        <row r="377">
          <cell r="D377" t="str">
            <v>Thị xã Lai Châu</v>
          </cell>
          <cell r="E377" t="str">
            <v>T.x Lai Châu</v>
          </cell>
          <cell r="P377">
            <v>1700</v>
          </cell>
          <cell r="R377">
            <v>1700</v>
          </cell>
          <cell r="U377">
            <v>1368</v>
          </cell>
          <cell r="V377">
            <v>332</v>
          </cell>
          <cell r="W377">
            <v>1700</v>
          </cell>
          <cell r="AB377" t="str">
            <v>UBND T.x Lai Châu</v>
          </cell>
          <cell r="AC377" t="str">
            <v>UBND T.x Lai Châu</v>
          </cell>
        </row>
        <row r="378">
          <cell r="D378" t="str">
            <v>Huyện Tam Đường</v>
          </cell>
          <cell r="E378" t="str">
            <v>Tam Đường</v>
          </cell>
          <cell r="P378">
            <v>7950</v>
          </cell>
          <cell r="R378">
            <v>7950</v>
          </cell>
          <cell r="U378">
            <v>3123</v>
          </cell>
          <cell r="V378">
            <v>4827</v>
          </cell>
          <cell r="W378">
            <v>7950</v>
          </cell>
          <cell r="AB378" t="str">
            <v>UBND Tam Đường</v>
          </cell>
          <cell r="AC378" t="str">
            <v>UBND Tam Đường</v>
          </cell>
        </row>
        <row r="379">
          <cell r="D379" t="str">
            <v>Huyện Phong Thổ</v>
          </cell>
          <cell r="E379" t="str">
            <v>Phong Thổ</v>
          </cell>
          <cell r="P379">
            <v>12600</v>
          </cell>
          <cell r="R379">
            <v>12600</v>
          </cell>
          <cell r="U379">
            <v>10520</v>
          </cell>
          <cell r="V379">
            <v>2080</v>
          </cell>
          <cell r="W379">
            <v>12600</v>
          </cell>
          <cell r="AB379" t="str">
            <v>UBND Phong Thổ</v>
          </cell>
          <cell r="AC379" t="str">
            <v>UBND Phong Thổ</v>
          </cell>
        </row>
        <row r="380">
          <cell r="D380" t="str">
            <v>Huyện Sìn Hồ</v>
          </cell>
          <cell r="E380" t="str">
            <v>Sìn Hồ</v>
          </cell>
          <cell r="P380">
            <v>16300</v>
          </cell>
          <cell r="R380">
            <v>16300</v>
          </cell>
          <cell r="U380">
            <v>18116</v>
          </cell>
          <cell r="V380">
            <v>-1816</v>
          </cell>
          <cell r="W380">
            <v>16300</v>
          </cell>
          <cell r="AB380" t="str">
            <v>UBND Sìn Hồ</v>
          </cell>
          <cell r="AC380" t="str">
            <v>UBND Sìn Hồ</v>
          </cell>
        </row>
        <row r="381">
          <cell r="D381" t="str">
            <v>Huyện Mường Tè</v>
          </cell>
          <cell r="E381" t="str">
            <v>Mường Tè</v>
          </cell>
          <cell r="P381">
            <v>11200</v>
          </cell>
          <cell r="R381">
            <v>11200</v>
          </cell>
          <cell r="U381">
            <v>7411</v>
          </cell>
          <cell r="V381">
            <v>3789</v>
          </cell>
          <cell r="W381">
            <v>11200</v>
          </cell>
          <cell r="AB381" t="str">
            <v>UBND Mường Tè</v>
          </cell>
          <cell r="AC381" t="str">
            <v>UBND Mường Tè</v>
          </cell>
        </row>
        <row r="382">
          <cell r="D382" t="str">
            <v>Huyện Than Uyên</v>
          </cell>
          <cell r="E382" t="str">
            <v>Than Uyên</v>
          </cell>
          <cell r="P382">
            <v>6650</v>
          </cell>
          <cell r="R382">
            <v>7450</v>
          </cell>
          <cell r="U382">
            <v>4329</v>
          </cell>
          <cell r="V382">
            <v>2321</v>
          </cell>
          <cell r="W382">
            <v>6650</v>
          </cell>
          <cell r="AB382" t="str">
            <v>UBND Than Uyên</v>
          </cell>
          <cell r="AC382" t="str">
            <v>UBND Than Uyên</v>
          </cell>
        </row>
        <row r="383">
          <cell r="D383" t="str">
            <v>Huyện Tân Uyên</v>
          </cell>
          <cell r="E383" t="str">
            <v>Tân Uyên</v>
          </cell>
          <cell r="P383">
            <v>6750</v>
          </cell>
          <cell r="R383">
            <v>5950</v>
          </cell>
          <cell r="U383">
            <v>5817</v>
          </cell>
          <cell r="V383">
            <v>933</v>
          </cell>
          <cell r="W383">
            <v>6750</v>
          </cell>
          <cell r="AB383" t="str">
            <v>UBND Tân Uyên</v>
          </cell>
          <cell r="AC383" t="str">
            <v>UBND Tân Uyên</v>
          </cell>
        </row>
        <row r="384">
          <cell r="C384" t="str">
            <v>da5t</v>
          </cell>
          <cell r="D384" t="str">
            <v>Dự án trồng mới 5 triệu ha rừng</v>
          </cell>
          <cell r="P384">
            <v>60198</v>
          </cell>
          <cell r="R384">
            <v>60198</v>
          </cell>
          <cell r="T384">
            <v>697</v>
          </cell>
          <cell r="U384">
            <v>34562</v>
          </cell>
          <cell r="V384">
            <v>25636</v>
          </cell>
        </row>
        <row r="385">
          <cell r="D385" t="str">
            <v>NGUỒN VỐN BỔ SUNG TRONG NĂM</v>
          </cell>
          <cell r="K385">
            <v>640963</v>
          </cell>
          <cell r="L385">
            <v>419761</v>
          </cell>
          <cell r="M385">
            <v>379390</v>
          </cell>
          <cell r="N385">
            <v>139480</v>
          </cell>
          <cell r="O385">
            <v>238589.72399999999</v>
          </cell>
          <cell r="P385">
            <v>531071</v>
          </cell>
          <cell r="Q385">
            <v>145426</v>
          </cell>
          <cell r="R385">
            <v>71992</v>
          </cell>
          <cell r="S385">
            <v>2692</v>
          </cell>
          <cell r="T385">
            <v>17454</v>
          </cell>
          <cell r="U385">
            <v>299589.23499999999</v>
          </cell>
          <cell r="V385">
            <v>199955.76500000001</v>
          </cell>
          <cell r="W385">
            <v>300736.2</v>
          </cell>
          <cell r="X385">
            <v>26181</v>
          </cell>
        </row>
        <row r="386">
          <cell r="D386" t="str">
            <v>Vốn dự phòng ngân sách Trung ương hỗ trợ xử lý sạt lở đê, kè, phòng chống lụt, bão cấp bách</v>
          </cell>
          <cell r="K386">
            <v>0</v>
          </cell>
          <cell r="L386">
            <v>0</v>
          </cell>
          <cell r="M386">
            <v>0</v>
          </cell>
          <cell r="N386">
            <v>0</v>
          </cell>
          <cell r="O386">
            <v>0</v>
          </cell>
          <cell r="P386">
            <v>10000</v>
          </cell>
          <cell r="Q386">
            <v>10000</v>
          </cell>
          <cell r="R386">
            <v>0</v>
          </cell>
          <cell r="S386">
            <v>0</v>
          </cell>
          <cell r="T386">
            <v>0</v>
          </cell>
          <cell r="U386">
            <v>6835.5190000000002</v>
          </cell>
          <cell r="V386">
            <v>3164.4810000000002</v>
          </cell>
          <cell r="W386">
            <v>10000</v>
          </cell>
          <cell r="X386">
            <v>0</v>
          </cell>
        </row>
        <row r="387">
          <cell r="C387" t="str">
            <v>k.08</v>
          </cell>
          <cell r="D387" t="str">
            <v>Kè chống xói lở suối Nậm Trăng trung tâm thị  trấn Tân Uyên</v>
          </cell>
          <cell r="E387" t="str">
            <v>Tân Uyên</v>
          </cell>
          <cell r="P387">
            <v>5000</v>
          </cell>
          <cell r="Q387">
            <v>5000</v>
          </cell>
          <cell r="U387">
            <v>3528.819</v>
          </cell>
          <cell r="V387">
            <v>1471.181</v>
          </cell>
          <cell r="W387">
            <v>5000</v>
          </cell>
          <cell r="Y387" t="str">
            <v>C</v>
          </cell>
          <cell r="Z387" t="str">
            <v>KCM</v>
          </cell>
          <cell r="AA387" t="str">
            <v>K</v>
          </cell>
          <cell r="AB387" t="str">
            <v>UBND Tân Uyên</v>
          </cell>
          <cell r="AC387" t="str">
            <v>UBND Tân Uyên</v>
          </cell>
        </row>
        <row r="388">
          <cell r="C388" t="str">
            <v>k.09</v>
          </cell>
          <cell r="D388" t="str">
            <v>Kè chống xói lở suối Nậm Mu xã Nà Tăm</v>
          </cell>
          <cell r="E388" t="str">
            <v>Tam Đường</v>
          </cell>
          <cell r="P388">
            <v>5000</v>
          </cell>
          <cell r="Q388">
            <v>5000</v>
          </cell>
          <cell r="U388">
            <v>3306.7</v>
          </cell>
          <cell r="V388">
            <v>1693.3000000000002</v>
          </cell>
          <cell r="W388">
            <v>5000</v>
          </cell>
          <cell r="Y388" t="str">
            <v>C</v>
          </cell>
          <cell r="Z388" t="str">
            <v>KCM</v>
          </cell>
          <cell r="AA388" t="str">
            <v>K</v>
          </cell>
          <cell r="AB388" t="str">
            <v>UBND Tam Đường</v>
          </cell>
          <cell r="AC388" t="str">
            <v>UBND Tam Đường</v>
          </cell>
        </row>
        <row r="389">
          <cell r="D389" t="str">
            <v>Vốn vay tín dụng ưu đãi</v>
          </cell>
          <cell r="K389">
            <v>47984</v>
          </cell>
          <cell r="L389">
            <v>41680</v>
          </cell>
          <cell r="M389">
            <v>39795</v>
          </cell>
          <cell r="N389">
            <v>7724</v>
          </cell>
          <cell r="O389">
            <v>6581</v>
          </cell>
          <cell r="P389">
            <v>90000</v>
          </cell>
          <cell r="Q389">
            <v>87023</v>
          </cell>
          <cell r="R389">
            <v>0</v>
          </cell>
          <cell r="S389">
            <v>0</v>
          </cell>
          <cell r="T389">
            <v>2404</v>
          </cell>
          <cell r="U389">
            <v>80899.581999999995</v>
          </cell>
          <cell r="V389">
            <v>9082.4180000000015</v>
          </cell>
          <cell r="W389">
            <v>30033</v>
          </cell>
          <cell r="X389">
            <v>19823</v>
          </cell>
          <cell r="AD389" t="str">
            <v>Quyết định số 469/QĐ-UBND ngày 20/4/2009</v>
          </cell>
        </row>
        <row r="390">
          <cell r="D390" t="str">
            <v>Cơ sở hạ tầng nuôi trồng thủy sản</v>
          </cell>
          <cell r="K390">
            <v>6300</v>
          </cell>
          <cell r="L390">
            <v>0</v>
          </cell>
          <cell r="M390">
            <v>0</v>
          </cell>
          <cell r="N390">
            <v>0</v>
          </cell>
          <cell r="O390">
            <v>0</v>
          </cell>
          <cell r="P390">
            <v>21269</v>
          </cell>
          <cell r="Q390">
            <v>28000</v>
          </cell>
          <cell r="R390">
            <v>0</v>
          </cell>
          <cell r="S390">
            <v>0</v>
          </cell>
          <cell r="T390">
            <v>2404</v>
          </cell>
          <cell r="U390">
            <v>19347.246999999999</v>
          </cell>
          <cell r="V390">
            <v>1921.7529999999995</v>
          </cell>
          <cell r="W390">
            <v>6300</v>
          </cell>
          <cell r="X390">
            <v>0</v>
          </cell>
        </row>
        <row r="391">
          <cell r="C391" t="str">
            <v>no.40</v>
          </cell>
          <cell r="D391" t="str">
            <v>Hệ thống thoát nước từ QL4D - đường Trần Phú đến khu dân cư số 4</v>
          </cell>
          <cell r="E391" t="str">
            <v>T.x Lai Châu</v>
          </cell>
          <cell r="F391">
            <v>2009</v>
          </cell>
          <cell r="G391">
            <v>2009</v>
          </cell>
          <cell r="H391">
            <v>2008</v>
          </cell>
          <cell r="K391">
            <v>6300</v>
          </cell>
          <cell r="P391">
            <v>6300</v>
          </cell>
          <cell r="Q391">
            <v>6300</v>
          </cell>
          <cell r="T391">
            <v>2404</v>
          </cell>
          <cell r="U391">
            <v>5862.768</v>
          </cell>
          <cell r="V391">
            <v>437.23199999999997</v>
          </cell>
          <cell r="W391">
            <v>6300</v>
          </cell>
          <cell r="Y391" t="str">
            <v>C</v>
          </cell>
          <cell r="Z391" t="str">
            <v>KCM</v>
          </cell>
          <cell r="AA391" t="str">
            <v>NO</v>
          </cell>
          <cell r="AB391" t="str">
            <v>UBND T.x Lai Châu</v>
          </cell>
          <cell r="AC391" t="str">
            <v>UBND T.x Lai Châu</v>
          </cell>
        </row>
        <row r="392">
          <cell r="C392" t="str">
            <v>ql.12</v>
          </cell>
          <cell r="D392" t="str">
            <v>Trung tâm giống thủy sản Bình Lư</v>
          </cell>
          <cell r="E392" t="str">
            <v>Tam Đường</v>
          </cell>
          <cell r="F392">
            <v>2006</v>
          </cell>
          <cell r="G392">
            <v>2007</v>
          </cell>
          <cell r="H392">
            <v>2006</v>
          </cell>
          <cell r="I392">
            <v>2007</v>
          </cell>
          <cell r="J392" t="str">
            <v>3ha</v>
          </cell>
          <cell r="P392">
            <v>849</v>
          </cell>
          <cell r="Q392">
            <v>580</v>
          </cell>
          <cell r="U392">
            <v>800.255</v>
          </cell>
          <cell r="V392">
            <v>48.745000000000005</v>
          </cell>
          <cell r="AB392" t="str">
            <v>Trung tâm giống thủy sản</v>
          </cell>
          <cell r="AC392" t="str">
            <v>Sở Nông nghiệp &amp; PTNT</v>
          </cell>
        </row>
        <row r="393">
          <cell r="C393" t="str">
            <v>tm.02</v>
          </cell>
          <cell r="D393" t="str">
            <v>Công viên hồ phía thượng lưu đường 60m phường Tân Phong thị xã Lai Châu</v>
          </cell>
          <cell r="E393" t="str">
            <v>T.x Lai Châu</v>
          </cell>
          <cell r="F393">
            <v>2008</v>
          </cell>
          <cell r="G393">
            <v>2008</v>
          </cell>
          <cell r="H393">
            <v>2008</v>
          </cell>
          <cell r="J393" t="str">
            <v>14,9ha</v>
          </cell>
          <cell r="P393">
            <v>4000</v>
          </cell>
          <cell r="Q393">
            <v>11000</v>
          </cell>
          <cell r="U393">
            <v>4000</v>
          </cell>
          <cell r="V393">
            <v>0</v>
          </cell>
          <cell r="AB393" t="str">
            <v>UBND T.x Lai Châu</v>
          </cell>
          <cell r="AC393" t="str">
            <v>UBND T.x Lai Châu</v>
          </cell>
        </row>
        <row r="394">
          <cell r="C394" t="str">
            <v>no.08</v>
          </cell>
          <cell r="D394" t="str">
            <v>Hệ thống thoát nước khu dân cư số 2</v>
          </cell>
          <cell r="E394" t="str">
            <v>T.x Lai Châu</v>
          </cell>
          <cell r="F394">
            <v>2008</v>
          </cell>
          <cell r="G394">
            <v>2008</v>
          </cell>
          <cell r="P394">
            <v>8320</v>
          </cell>
          <cell r="Q394">
            <v>8320</v>
          </cell>
          <cell r="U394">
            <v>7642.9970000000003</v>
          </cell>
          <cell r="V394">
            <v>677.0029999999997</v>
          </cell>
          <cell r="AB394" t="str">
            <v>Ban QLDA CTXD tỉnh</v>
          </cell>
          <cell r="AC394" t="str">
            <v>Ban QLDA CTXD tỉnh</v>
          </cell>
          <cell r="AD394" t="str">
            <v>Dự kiến tăng TMĐT 4 tỷ đồng cho phần GPMB</v>
          </cell>
        </row>
        <row r="395">
          <cell r="C395" t="str">
            <v>no.09</v>
          </cell>
          <cell r="D395" t="str">
            <v>Hệ thống thoát nước khu dân cư số 4</v>
          </cell>
          <cell r="E395" t="str">
            <v>T.x Lai Châu</v>
          </cell>
          <cell r="F395">
            <v>2008</v>
          </cell>
          <cell r="G395">
            <v>2008</v>
          </cell>
          <cell r="P395">
            <v>1800</v>
          </cell>
          <cell r="Q395">
            <v>1800</v>
          </cell>
          <cell r="U395">
            <v>1041.2270000000001</v>
          </cell>
          <cell r="V395">
            <v>758.77299999999991</v>
          </cell>
          <cell r="AB395" t="str">
            <v>Ban QLDA CTXD tỉnh</v>
          </cell>
          <cell r="AC395" t="str">
            <v>Ban QLDA CTXD tỉnh</v>
          </cell>
        </row>
        <row r="396">
          <cell r="D396" t="str">
            <v>Kiên cố hóa kênh mương</v>
          </cell>
          <cell r="K396">
            <v>17922</v>
          </cell>
          <cell r="L396">
            <v>17922</v>
          </cell>
          <cell r="M396">
            <v>17488</v>
          </cell>
          <cell r="N396">
            <v>3708</v>
          </cell>
          <cell r="O396">
            <v>3655</v>
          </cell>
          <cell r="P396">
            <v>23835</v>
          </cell>
          <cell r="Q396">
            <v>20055</v>
          </cell>
          <cell r="R396">
            <v>0</v>
          </cell>
          <cell r="S396">
            <v>0</v>
          </cell>
          <cell r="T396">
            <v>0</v>
          </cell>
          <cell r="U396">
            <v>20457.906999999999</v>
          </cell>
          <cell r="V396">
            <v>3377.0930000000008</v>
          </cell>
          <cell r="W396">
            <v>23710</v>
          </cell>
          <cell r="X396">
            <v>5000</v>
          </cell>
        </row>
        <row r="397">
          <cell r="C397" t="str">
            <v>tl.13</v>
          </cell>
          <cell r="D397" t="str">
            <v>Kiên cố hóa kênh mương Nà Khằm xã Mường Than</v>
          </cell>
          <cell r="E397" t="str">
            <v>Than Uyên</v>
          </cell>
          <cell r="F397">
            <v>2004</v>
          </cell>
          <cell r="G397">
            <v>2004</v>
          </cell>
          <cell r="J397" t="str">
            <v>265ha</v>
          </cell>
          <cell r="K397">
            <v>2980</v>
          </cell>
          <cell r="L397">
            <v>2980</v>
          </cell>
          <cell r="M397">
            <v>2568</v>
          </cell>
          <cell r="N397">
            <v>2568</v>
          </cell>
          <cell r="O397">
            <v>2532</v>
          </cell>
          <cell r="P397">
            <v>36</v>
          </cell>
          <cell r="Q397">
            <v>36</v>
          </cell>
          <cell r="U397">
            <v>35.981000000000002</v>
          </cell>
          <cell r="V397">
            <v>1.8999999999998352E-2</v>
          </cell>
          <cell r="W397">
            <v>2568</v>
          </cell>
          <cell r="Y397" t="str">
            <v>C</v>
          </cell>
          <cell r="Z397" t="str">
            <v>QT</v>
          </cell>
          <cell r="AA397" t="str">
            <v>TL</v>
          </cell>
          <cell r="AB397" t="str">
            <v>UBND Than Uyên</v>
          </cell>
          <cell r="AC397" t="str">
            <v>UBND Than Uyên</v>
          </cell>
          <cell r="AD397" t="str">
            <v>Đã Quyết toán</v>
          </cell>
        </row>
        <row r="398">
          <cell r="C398" t="str">
            <v>tl.14</v>
          </cell>
          <cell r="D398" t="str">
            <v>Kiên cố hóa kênh mương Hua Cưởm xã Thân thuộc</v>
          </cell>
          <cell r="E398" t="str">
            <v>Tân Uyên</v>
          </cell>
          <cell r="F398">
            <v>2005</v>
          </cell>
          <cell r="G398">
            <v>2005</v>
          </cell>
          <cell r="J398" t="str">
            <v>120ha</v>
          </cell>
          <cell r="K398">
            <v>1142</v>
          </cell>
          <cell r="L398">
            <v>1142</v>
          </cell>
          <cell r="M398">
            <v>1140</v>
          </cell>
          <cell r="N398">
            <v>1140</v>
          </cell>
          <cell r="O398">
            <v>1123</v>
          </cell>
          <cell r="P398">
            <v>19</v>
          </cell>
          <cell r="Q398">
            <v>19</v>
          </cell>
          <cell r="U398">
            <v>19</v>
          </cell>
          <cell r="V398">
            <v>0</v>
          </cell>
          <cell r="W398">
            <v>1142</v>
          </cell>
          <cell r="Y398" t="str">
            <v>C</v>
          </cell>
          <cell r="Z398" t="str">
            <v>QT</v>
          </cell>
          <cell r="AA398" t="str">
            <v>TL</v>
          </cell>
          <cell r="AB398" t="str">
            <v>UBND Tân Uyên</v>
          </cell>
          <cell r="AC398" t="str">
            <v>UBND Tân Uyên</v>
          </cell>
          <cell r="AD398" t="str">
            <v>Đã Quyết toán</v>
          </cell>
        </row>
        <row r="399">
          <cell r="C399" t="str">
            <v>tl.15</v>
          </cell>
          <cell r="D399" t="str">
            <v>Thủy lợi Nậm Hay xã Nậm Hăn</v>
          </cell>
          <cell r="E399" t="str">
            <v>Sìn Hồ</v>
          </cell>
          <cell r="F399">
            <v>2009</v>
          </cell>
          <cell r="G399">
            <v>2009</v>
          </cell>
          <cell r="K399">
            <v>13800</v>
          </cell>
          <cell r="L399">
            <v>13800</v>
          </cell>
          <cell r="M399">
            <v>13780</v>
          </cell>
          <cell r="P399">
            <v>13780</v>
          </cell>
          <cell r="Q399">
            <v>10000</v>
          </cell>
          <cell r="U399">
            <v>11979.276</v>
          </cell>
          <cell r="V399">
            <v>1800.7240000000002</v>
          </cell>
          <cell r="W399">
            <v>10000</v>
          </cell>
          <cell r="X399">
            <v>5000</v>
          </cell>
          <cell r="Y399" t="str">
            <v>C</v>
          </cell>
          <cell r="Z399" t="str">
            <v>KCM</v>
          </cell>
          <cell r="AA399" t="str">
            <v>TL</v>
          </cell>
          <cell r="AB399" t="str">
            <v>UBND Sìn Hồ</v>
          </cell>
          <cell r="AC399" t="str">
            <v>UBND Sìn Hồ</v>
          </cell>
        </row>
        <row r="400">
          <cell r="C400" t="str">
            <v>tl.16</v>
          </cell>
          <cell r="D400" t="str">
            <v>Thủy lợi Sì Lở Lầu</v>
          </cell>
          <cell r="E400" t="str">
            <v>Phong Thổ</v>
          </cell>
          <cell r="F400">
            <v>2008</v>
          </cell>
          <cell r="G400">
            <v>2009</v>
          </cell>
          <cell r="J400" t="str">
            <v>40ha</v>
          </cell>
          <cell r="P400">
            <v>10000</v>
          </cell>
          <cell r="Q400">
            <v>10000</v>
          </cell>
          <cell r="U400">
            <v>8423.65</v>
          </cell>
          <cell r="V400">
            <v>1576.3500000000004</v>
          </cell>
          <cell r="W400">
            <v>10000</v>
          </cell>
          <cell r="Y400" t="str">
            <v>C</v>
          </cell>
          <cell r="Z400" t="str">
            <v>KCM</v>
          </cell>
          <cell r="AA400" t="str">
            <v>TL</v>
          </cell>
          <cell r="AB400" t="str">
            <v>UBND Phong Thổ</v>
          </cell>
          <cell r="AC400" t="str">
            <v>UBND Phong Thổ</v>
          </cell>
        </row>
        <row r="401">
          <cell r="D401" t="str">
            <v>Đường giao thông nông thôn</v>
          </cell>
          <cell r="K401">
            <v>23544</v>
          </cell>
          <cell r="L401">
            <v>23540</v>
          </cell>
          <cell r="M401">
            <v>22107</v>
          </cell>
          <cell r="N401">
            <v>3798</v>
          </cell>
          <cell r="O401">
            <v>2926</v>
          </cell>
          <cell r="P401">
            <v>44873</v>
          </cell>
          <cell r="Q401">
            <v>38945</v>
          </cell>
          <cell r="R401">
            <v>0</v>
          </cell>
          <cell r="S401">
            <v>0</v>
          </cell>
          <cell r="T401">
            <v>0</v>
          </cell>
          <cell r="U401">
            <v>41089.428</v>
          </cell>
          <cell r="V401">
            <v>3783.5720000000001</v>
          </cell>
          <cell r="W401">
            <v>0</v>
          </cell>
          <cell r="X401">
            <v>14823</v>
          </cell>
        </row>
        <row r="402">
          <cell r="C402" t="str">
            <v>gt.33</v>
          </cell>
          <cell r="D402" t="str">
            <v>Đường tỉnh lộ 132 - Bản Nà Đoong xã Bản Lang</v>
          </cell>
          <cell r="E402" t="str">
            <v>Phong Thổ</v>
          </cell>
          <cell r="F402">
            <v>2006</v>
          </cell>
          <cell r="G402">
            <v>2006</v>
          </cell>
          <cell r="J402" t="str">
            <v>5km</v>
          </cell>
          <cell r="K402">
            <v>3798</v>
          </cell>
          <cell r="L402">
            <v>3798</v>
          </cell>
          <cell r="M402">
            <v>3798</v>
          </cell>
          <cell r="N402">
            <v>3798</v>
          </cell>
          <cell r="O402">
            <v>2926</v>
          </cell>
          <cell r="P402">
            <v>880</v>
          </cell>
          <cell r="Q402">
            <v>880</v>
          </cell>
          <cell r="U402">
            <v>585.95000000000005</v>
          </cell>
          <cell r="V402">
            <v>294.04999999999995</v>
          </cell>
          <cell r="Y402" t="str">
            <v>C</v>
          </cell>
          <cell r="Z402" t="str">
            <v>HT</v>
          </cell>
          <cell r="AA402" t="str">
            <v>GT</v>
          </cell>
          <cell r="AB402" t="str">
            <v>UBND Phong thổ</v>
          </cell>
          <cell r="AC402" t="str">
            <v>UBND Phong thổ</v>
          </cell>
        </row>
        <row r="403">
          <cell r="C403" t="str">
            <v>gt.34</v>
          </cell>
          <cell r="D403" t="str">
            <v>Đường Nà Cuổi - ngầm tràn Noong Hẻo</v>
          </cell>
          <cell r="E403" t="str">
            <v>Sìn Hồ</v>
          </cell>
          <cell r="F403">
            <v>2008</v>
          </cell>
          <cell r="G403">
            <v>2009</v>
          </cell>
          <cell r="J403" t="str">
            <v>13km</v>
          </cell>
          <cell r="K403">
            <v>11200</v>
          </cell>
          <cell r="L403">
            <v>11200</v>
          </cell>
          <cell r="M403">
            <v>11200</v>
          </cell>
          <cell r="P403">
            <v>10762</v>
          </cell>
          <cell r="Q403">
            <v>13000</v>
          </cell>
          <cell r="U403">
            <v>8104.893</v>
          </cell>
          <cell r="V403">
            <v>2657.107</v>
          </cell>
          <cell r="X403">
            <v>7000</v>
          </cell>
          <cell r="Y403" t="str">
            <v>C</v>
          </cell>
          <cell r="Z403" t="str">
            <v>KCM</v>
          </cell>
          <cell r="AA403" t="str">
            <v>GT</v>
          </cell>
          <cell r="AB403" t="str">
            <v>UBND Sìn Hồ</v>
          </cell>
          <cell r="AC403" t="str">
            <v>UBND Sìn Hồ</v>
          </cell>
        </row>
        <row r="404">
          <cell r="C404" t="str">
            <v>gt.35</v>
          </cell>
          <cell r="D404" t="str">
            <v>Đường Lùng Thàng - Song Cón</v>
          </cell>
          <cell r="E404" t="str">
            <v>Sìn Hồ</v>
          </cell>
          <cell r="F404">
            <v>2008</v>
          </cell>
          <cell r="G404">
            <v>2009</v>
          </cell>
          <cell r="J404" t="str">
            <v>3,3km</v>
          </cell>
          <cell r="K404">
            <v>3983</v>
          </cell>
          <cell r="L404">
            <v>3983</v>
          </cell>
          <cell r="M404">
            <v>3823</v>
          </cell>
          <cell r="P404">
            <v>3826</v>
          </cell>
          <cell r="Q404">
            <v>5000</v>
          </cell>
          <cell r="U404">
            <v>3660.6129999999998</v>
          </cell>
          <cell r="V404">
            <v>165.38700000000017</v>
          </cell>
          <cell r="X404">
            <v>3660</v>
          </cell>
          <cell r="Y404" t="str">
            <v>C</v>
          </cell>
          <cell r="Z404" t="str">
            <v>KCM</v>
          </cell>
          <cell r="AA404" t="str">
            <v>GT</v>
          </cell>
          <cell r="AB404" t="str">
            <v>UBND Sìn Hồ</v>
          </cell>
          <cell r="AC404" t="str">
            <v>UBND Sìn Hồ</v>
          </cell>
        </row>
        <row r="405">
          <cell r="C405" t="str">
            <v>gt.36</v>
          </cell>
          <cell r="D405" t="str">
            <v>Đường Can Hồ nối với đường Lùng Thàng - Song Cón</v>
          </cell>
          <cell r="E405" t="str">
            <v>Sìn Hồ</v>
          </cell>
          <cell r="F405">
            <v>2008</v>
          </cell>
          <cell r="G405">
            <v>2009</v>
          </cell>
          <cell r="J405" t="str">
            <v>2,6km</v>
          </cell>
          <cell r="K405">
            <v>3418</v>
          </cell>
          <cell r="L405">
            <v>3418</v>
          </cell>
          <cell r="M405">
            <v>3286</v>
          </cell>
          <cell r="P405">
            <v>3200</v>
          </cell>
          <cell r="Q405">
            <v>2000</v>
          </cell>
          <cell r="U405">
            <v>3142.393</v>
          </cell>
          <cell r="V405">
            <v>57.606999999999971</v>
          </cell>
          <cell r="X405">
            <v>3142</v>
          </cell>
          <cell r="Y405" t="str">
            <v>C</v>
          </cell>
          <cell r="Z405" t="str">
            <v>KCM</v>
          </cell>
          <cell r="AA405" t="str">
            <v>GT</v>
          </cell>
          <cell r="AB405" t="str">
            <v>UBND Sìn Hồ</v>
          </cell>
          <cell r="AC405" t="str">
            <v>UBND Sìn Hồ</v>
          </cell>
        </row>
        <row r="406">
          <cell r="C406" t="str">
            <v>gt.37</v>
          </cell>
          <cell r="D406" t="str">
            <v>Cầu Co Cóc</v>
          </cell>
          <cell r="E406" t="str">
            <v>Sìn Hồ</v>
          </cell>
          <cell r="F406">
            <v>2009</v>
          </cell>
          <cell r="G406">
            <v>2009</v>
          </cell>
          <cell r="P406">
            <v>6000</v>
          </cell>
          <cell r="Q406">
            <v>6000</v>
          </cell>
          <cell r="U406">
            <v>5574.0190000000002</v>
          </cell>
          <cell r="V406">
            <v>425.98099999999977</v>
          </cell>
          <cell r="Y406" t="str">
            <v>C</v>
          </cell>
          <cell r="Z406" t="str">
            <v>KCM</v>
          </cell>
          <cell r="AA406" t="str">
            <v>GT</v>
          </cell>
          <cell r="AB406" t="str">
            <v>BQLDA Bồi thường di dân tái định cư tỉnh</v>
          </cell>
          <cell r="AC406" t="str">
            <v>BQLDA Bồi thường di dân tái định cư tỉnh</v>
          </cell>
        </row>
        <row r="407">
          <cell r="C407" t="str">
            <v>gt.38</v>
          </cell>
          <cell r="D407" t="str">
            <v>Đường Co Cóc - Nậm Tăm</v>
          </cell>
          <cell r="E407" t="str">
            <v>Sìn Hồ</v>
          </cell>
          <cell r="F407">
            <v>2009</v>
          </cell>
          <cell r="G407">
            <v>2009</v>
          </cell>
          <cell r="P407">
            <v>19065</v>
          </cell>
          <cell r="Q407">
            <v>12065</v>
          </cell>
          <cell r="U407">
            <v>19000</v>
          </cell>
          <cell r="V407">
            <v>65</v>
          </cell>
          <cell r="Y407" t="str">
            <v>C</v>
          </cell>
          <cell r="Z407" t="str">
            <v>KCM</v>
          </cell>
          <cell r="AA407" t="str">
            <v>GT</v>
          </cell>
          <cell r="AB407" t="str">
            <v>BQLDA Bồi thường di dân tái định cư tỉnh</v>
          </cell>
          <cell r="AC407" t="str">
            <v>BQLDA Bồi thường di dân tái định cư tỉnh</v>
          </cell>
        </row>
        <row r="408">
          <cell r="C408" t="str">
            <v>gt.52</v>
          </cell>
          <cell r="D408" t="str">
            <v>Nâng cấp đường Can Hồ - Nậm Bó</v>
          </cell>
          <cell r="E408" t="str">
            <v>Sìn Hồ</v>
          </cell>
          <cell r="F408">
            <v>2009</v>
          </cell>
          <cell r="G408">
            <v>2009</v>
          </cell>
          <cell r="J408">
            <v>1145</v>
          </cell>
          <cell r="K408">
            <v>1145</v>
          </cell>
          <cell r="L408">
            <v>1141</v>
          </cell>
          <cell r="P408">
            <v>1140</v>
          </cell>
          <cell r="U408">
            <v>1021.56</v>
          </cell>
          <cell r="V408">
            <v>118.44000000000005</v>
          </cell>
          <cell r="X408">
            <v>1021</v>
          </cell>
          <cell r="Y408" t="str">
            <v>C</v>
          </cell>
          <cell r="Z408" t="str">
            <v>KCM</v>
          </cell>
          <cell r="AA408" t="str">
            <v>GT</v>
          </cell>
          <cell r="AB408" t="str">
            <v>UBND Sìn Hồ</v>
          </cell>
        </row>
        <row r="409">
          <cell r="D409" t="str">
            <v>Cơ sở hạ tầng làng nghề ở nông thôn</v>
          </cell>
          <cell r="K409">
            <v>218</v>
          </cell>
          <cell r="L409">
            <v>218</v>
          </cell>
          <cell r="M409">
            <v>200</v>
          </cell>
          <cell r="N409">
            <v>218</v>
          </cell>
          <cell r="O409">
            <v>0</v>
          </cell>
          <cell r="P409">
            <v>23</v>
          </cell>
          <cell r="Q409">
            <v>23</v>
          </cell>
          <cell r="R409">
            <v>0</v>
          </cell>
          <cell r="S409">
            <v>0</v>
          </cell>
          <cell r="T409">
            <v>0</v>
          </cell>
          <cell r="U409">
            <v>5</v>
          </cell>
          <cell r="W409">
            <v>23</v>
          </cell>
          <cell r="X409">
            <v>0</v>
          </cell>
        </row>
        <row r="410">
          <cell r="C410" t="str">
            <v>tm.03</v>
          </cell>
          <cell r="D410" t="str">
            <v>Sản xuất làng nghề Bum Nưa</v>
          </cell>
          <cell r="E410" t="str">
            <v>Mường Tè</v>
          </cell>
          <cell r="F410">
            <v>2007</v>
          </cell>
          <cell r="G410">
            <v>2007</v>
          </cell>
          <cell r="K410">
            <v>218</v>
          </cell>
          <cell r="L410">
            <v>218</v>
          </cell>
          <cell r="M410">
            <v>200</v>
          </cell>
          <cell r="N410">
            <v>218</v>
          </cell>
          <cell r="O410">
            <v>0</v>
          </cell>
          <cell r="P410">
            <v>23</v>
          </cell>
          <cell r="Q410">
            <v>23</v>
          </cell>
          <cell r="U410">
            <v>5</v>
          </cell>
          <cell r="V410">
            <v>18</v>
          </cell>
          <cell r="W410">
            <v>23</v>
          </cell>
          <cell r="Y410" t="str">
            <v>C</v>
          </cell>
          <cell r="Z410" t="str">
            <v>QT</v>
          </cell>
          <cell r="AA410" t="str">
            <v>NN</v>
          </cell>
          <cell r="AB410" t="str">
            <v>Hợp tác xã Bum Nưa</v>
          </cell>
          <cell r="AC410" t="str">
            <v>Hợp tác xã Bum Nưa</v>
          </cell>
        </row>
        <row r="411">
          <cell r="D411" t="str">
            <v>Vốn ứng trước ngân sách Trung ương</v>
          </cell>
          <cell r="K411">
            <v>218442</v>
          </cell>
          <cell r="L411">
            <v>218442</v>
          </cell>
          <cell r="M411">
            <v>218442</v>
          </cell>
          <cell r="N411">
            <v>130623</v>
          </cell>
          <cell r="O411">
            <v>138000</v>
          </cell>
          <cell r="P411">
            <v>40000</v>
          </cell>
          <cell r="Q411">
            <v>40000</v>
          </cell>
          <cell r="R411">
            <v>0</v>
          </cell>
          <cell r="S411">
            <v>0</v>
          </cell>
          <cell r="T411">
            <v>12286</v>
          </cell>
          <cell r="U411">
            <v>40000</v>
          </cell>
          <cell r="V411">
            <v>0</v>
          </cell>
          <cell r="W411">
            <v>178000</v>
          </cell>
          <cell r="X411">
            <v>0</v>
          </cell>
          <cell r="AD411" t="str">
            <v>Quyết định số 469/QĐ-UBND ngày 20/4/2009</v>
          </cell>
        </row>
        <row r="412">
          <cell r="C412" t="str">
            <v>gt.40</v>
          </cell>
          <cell r="D412" t="str">
            <v>Dự án đường Pắc Ma - U Ma Tu Khoòng (đoạn Thu Lũm - U Ma Tu Khoòng)</v>
          </cell>
          <cell r="E412" t="str">
            <v>Mường Tè</v>
          </cell>
          <cell r="F412">
            <v>2007</v>
          </cell>
          <cell r="G412">
            <v>2010</v>
          </cell>
          <cell r="J412" t="str">
            <v>37km</v>
          </cell>
          <cell r="K412">
            <v>218442</v>
          </cell>
          <cell r="L412">
            <v>218442</v>
          </cell>
          <cell r="M412">
            <v>218442</v>
          </cell>
          <cell r="N412">
            <v>130623</v>
          </cell>
          <cell r="O412">
            <v>138000</v>
          </cell>
          <cell r="P412">
            <v>40000</v>
          </cell>
          <cell r="Q412">
            <v>40000</v>
          </cell>
          <cell r="T412">
            <v>12286</v>
          </cell>
          <cell r="U412">
            <v>40000</v>
          </cell>
          <cell r="V412">
            <v>0</v>
          </cell>
          <cell r="W412">
            <v>178000</v>
          </cell>
          <cell r="Y412" t="str">
            <v>B</v>
          </cell>
          <cell r="Z412" t="str">
            <v>HT</v>
          </cell>
          <cell r="AA412" t="str">
            <v>GT</v>
          </cell>
          <cell r="AB412" t="str">
            <v>Biên phòng tỉnh</v>
          </cell>
          <cell r="AC412" t="str">
            <v>Biên phòng tỉnh</v>
          </cell>
        </row>
        <row r="413">
          <cell r="D413" t="str">
            <v>Vốn phân giới cắm mốc năm 2009</v>
          </cell>
          <cell r="K413">
            <v>17827</v>
          </cell>
          <cell r="L413">
            <v>17440</v>
          </cell>
          <cell r="M413">
            <v>17260</v>
          </cell>
          <cell r="N413">
            <v>0</v>
          </cell>
          <cell r="O413">
            <v>6000.2</v>
          </cell>
          <cell r="P413">
            <v>6703</v>
          </cell>
          <cell r="Q413">
            <v>6703</v>
          </cell>
          <cell r="R413">
            <v>0</v>
          </cell>
          <cell r="S413">
            <v>0</v>
          </cell>
          <cell r="T413">
            <v>0</v>
          </cell>
          <cell r="U413">
            <v>6060.3690000000006</v>
          </cell>
          <cell r="V413">
            <v>642.63100000000009</v>
          </cell>
          <cell r="W413">
            <v>12703.2</v>
          </cell>
          <cell r="X413">
            <v>0</v>
          </cell>
        </row>
        <row r="414">
          <cell r="C414" t="str">
            <v>an.04</v>
          </cell>
          <cell r="D414" t="str">
            <v>Đường phục vụ PGCM từ bản Lè Giằng đến cột mốc 34</v>
          </cell>
          <cell r="E414" t="str">
            <v xml:space="preserve"> Mường Tè</v>
          </cell>
          <cell r="F414">
            <v>2007</v>
          </cell>
          <cell r="G414">
            <v>2007</v>
          </cell>
          <cell r="J414" t="str">
            <v>16km</v>
          </cell>
          <cell r="K414">
            <v>4461</v>
          </cell>
          <cell r="L414">
            <v>4461</v>
          </cell>
          <cell r="M414">
            <v>4461</v>
          </cell>
          <cell r="N414">
            <v>2450</v>
          </cell>
          <cell r="O414">
            <v>1090</v>
          </cell>
          <cell r="P414">
            <v>836</v>
          </cell>
          <cell r="Q414">
            <v>836</v>
          </cell>
          <cell r="U414">
            <v>836</v>
          </cell>
          <cell r="V414">
            <v>0</v>
          </cell>
          <cell r="W414">
            <v>1926</v>
          </cell>
          <cell r="X414">
            <v>3300</v>
          </cell>
          <cell r="Y414" t="str">
            <v>C</v>
          </cell>
          <cell r="Z414" t="str">
            <v>HT</v>
          </cell>
          <cell r="AA414" t="str">
            <v>AN</v>
          </cell>
          <cell r="AB414" t="str">
            <v>Sở Ngoại vụ</v>
          </cell>
          <cell r="AC414" t="str">
            <v>Sở Ngoại vụ</v>
          </cell>
        </row>
        <row r="415">
          <cell r="C415" t="str">
            <v>an.05</v>
          </cell>
          <cell r="D415" t="str">
            <v>Đường phục vụ PGCM từ mốc 34 đến cột mốc 36</v>
          </cell>
          <cell r="E415" t="str">
            <v>Mường Tè</v>
          </cell>
          <cell r="F415">
            <v>2007</v>
          </cell>
          <cell r="G415">
            <v>2007</v>
          </cell>
          <cell r="J415" t="str">
            <v>5,8km</v>
          </cell>
          <cell r="K415">
            <v>989</v>
          </cell>
          <cell r="L415">
            <v>989</v>
          </cell>
          <cell r="M415">
            <v>825</v>
          </cell>
          <cell r="O415">
            <v>707.2</v>
          </cell>
          <cell r="P415">
            <v>164</v>
          </cell>
          <cell r="Q415">
            <v>164</v>
          </cell>
          <cell r="U415">
            <v>164</v>
          </cell>
          <cell r="V415">
            <v>0</v>
          </cell>
          <cell r="W415">
            <v>871.2</v>
          </cell>
          <cell r="Y415" t="str">
            <v>C</v>
          </cell>
          <cell r="Z415" t="str">
            <v>HT</v>
          </cell>
          <cell r="AA415" t="str">
            <v>AN</v>
          </cell>
          <cell r="AB415" t="str">
            <v>Sở Ngoại vụ</v>
          </cell>
          <cell r="AC415" t="str">
            <v>Sở Ngoại vụ</v>
          </cell>
        </row>
        <row r="416">
          <cell r="C416" t="str">
            <v>an.06</v>
          </cell>
          <cell r="D416" t="str">
            <v>Đường phục vụ PGCM từ bản Sín Chải A đến cột mốc 42</v>
          </cell>
          <cell r="E416" t="str">
            <v>Mường Tè</v>
          </cell>
          <cell r="F416">
            <v>2008</v>
          </cell>
          <cell r="G416">
            <v>2008</v>
          </cell>
          <cell r="J416" t="str">
            <v>17,5km</v>
          </cell>
          <cell r="K416">
            <v>2781</v>
          </cell>
          <cell r="L416">
            <v>2755</v>
          </cell>
          <cell r="M416">
            <v>2755</v>
          </cell>
          <cell r="O416">
            <v>2500</v>
          </cell>
          <cell r="P416">
            <v>255</v>
          </cell>
          <cell r="Q416">
            <v>255</v>
          </cell>
          <cell r="U416">
            <v>161.59399999999999</v>
          </cell>
          <cell r="V416">
            <v>93.406000000000006</v>
          </cell>
          <cell r="W416">
            <v>2755</v>
          </cell>
          <cell r="Y416" t="str">
            <v>C</v>
          </cell>
          <cell r="Z416" t="str">
            <v>HT</v>
          </cell>
          <cell r="AA416" t="str">
            <v>AN</v>
          </cell>
          <cell r="AB416" t="str">
            <v>Sở Ngoại vụ</v>
          </cell>
          <cell r="AC416" t="str">
            <v>Sở Ngoại vụ</v>
          </cell>
        </row>
        <row r="417">
          <cell r="C417" t="str">
            <v>an.07</v>
          </cell>
          <cell r="D417" t="str">
            <v>Đường phục vụ PGCM đến cột mốc 40</v>
          </cell>
          <cell r="E417" t="str">
            <v xml:space="preserve"> Mường Tè</v>
          </cell>
          <cell r="F417">
            <v>2008</v>
          </cell>
          <cell r="G417">
            <v>2008</v>
          </cell>
          <cell r="K417">
            <v>1775</v>
          </cell>
          <cell r="L417">
            <v>1597</v>
          </cell>
          <cell r="M417">
            <v>1581</v>
          </cell>
          <cell r="O417">
            <v>1160</v>
          </cell>
          <cell r="P417">
            <v>437</v>
          </cell>
          <cell r="Q417">
            <v>437</v>
          </cell>
          <cell r="U417">
            <v>481.10199999999998</v>
          </cell>
          <cell r="V417">
            <v>-44.101999999999975</v>
          </cell>
          <cell r="W417">
            <v>1597</v>
          </cell>
          <cell r="Y417" t="str">
            <v>C</v>
          </cell>
          <cell r="Z417" t="str">
            <v>QT</v>
          </cell>
          <cell r="AA417" t="str">
            <v>AN</v>
          </cell>
          <cell r="AB417" t="str">
            <v>Sở Ngoại vụ</v>
          </cell>
          <cell r="AC417" t="str">
            <v>Sở Ngoại vụ</v>
          </cell>
        </row>
        <row r="418">
          <cell r="C418" t="str">
            <v>an.08</v>
          </cell>
          <cell r="D418" t="str">
            <v>Móng + Sân + kè bảo vệ mốc 34 tuyến biên giới Việt -Trung</v>
          </cell>
          <cell r="E418" t="str">
            <v>Mường Tè</v>
          </cell>
          <cell r="F418">
            <v>2007</v>
          </cell>
          <cell r="G418">
            <v>2007</v>
          </cell>
          <cell r="J418" t="str">
            <v>1 mốc</v>
          </cell>
          <cell r="K418">
            <v>277</v>
          </cell>
          <cell r="L418">
            <v>277</v>
          </cell>
          <cell r="M418">
            <v>277</v>
          </cell>
          <cell r="O418">
            <v>227</v>
          </cell>
          <cell r="P418">
            <v>50</v>
          </cell>
          <cell r="Q418">
            <v>50</v>
          </cell>
          <cell r="U418">
            <v>19.067</v>
          </cell>
          <cell r="V418">
            <v>30.933</v>
          </cell>
          <cell r="W418">
            <v>277</v>
          </cell>
          <cell r="Y418" t="str">
            <v>C</v>
          </cell>
          <cell r="Z418" t="str">
            <v>HT</v>
          </cell>
          <cell r="AA418" t="str">
            <v>AN</v>
          </cell>
          <cell r="AB418" t="str">
            <v>Sở Ngoại vụ</v>
          </cell>
          <cell r="AC418" t="str">
            <v>Sở Ngoại vụ</v>
          </cell>
        </row>
        <row r="419">
          <cell r="C419" t="str">
            <v>an.09</v>
          </cell>
          <cell r="D419" t="str">
            <v>Móng + Sân + kè bảo vệ mốc 36 tuyến biên giới Việt -Trung</v>
          </cell>
          <cell r="E419" t="str">
            <v>Mường Tè</v>
          </cell>
          <cell r="F419">
            <v>2007</v>
          </cell>
          <cell r="G419">
            <v>2007</v>
          </cell>
          <cell r="J419" t="str">
            <v>1 mốc</v>
          </cell>
          <cell r="K419">
            <v>387</v>
          </cell>
          <cell r="L419">
            <v>387</v>
          </cell>
          <cell r="M419">
            <v>387</v>
          </cell>
          <cell r="O419">
            <v>316</v>
          </cell>
          <cell r="P419">
            <v>71</v>
          </cell>
          <cell r="Q419">
            <v>71</v>
          </cell>
          <cell r="U419">
            <v>29.395</v>
          </cell>
          <cell r="V419">
            <v>41.605000000000004</v>
          </cell>
          <cell r="W419">
            <v>387</v>
          </cell>
          <cell r="Y419" t="str">
            <v>C</v>
          </cell>
          <cell r="Z419" t="str">
            <v>HT</v>
          </cell>
          <cell r="AA419" t="str">
            <v>AN</v>
          </cell>
          <cell r="AB419" t="str">
            <v>Sở Ngoại vụ</v>
          </cell>
          <cell r="AC419" t="str">
            <v>Sở Ngoại vụ</v>
          </cell>
        </row>
        <row r="420">
          <cell r="C420" t="str">
            <v>an.10</v>
          </cell>
          <cell r="D420" t="str">
            <v>Móng + sân + kè bảo vệ mốc giới số 38</v>
          </cell>
          <cell r="E420" t="str">
            <v>Mường Tè</v>
          </cell>
          <cell r="F420">
            <v>2008</v>
          </cell>
          <cell r="G420">
            <v>2008</v>
          </cell>
          <cell r="J420" t="str">
            <v>2 mốc</v>
          </cell>
          <cell r="K420">
            <v>604</v>
          </cell>
          <cell r="L420">
            <v>604</v>
          </cell>
          <cell r="M420">
            <v>604</v>
          </cell>
          <cell r="O420">
            <v>0</v>
          </cell>
          <cell r="P420">
            <v>604</v>
          </cell>
          <cell r="Q420">
            <v>604</v>
          </cell>
          <cell r="U420">
            <v>520.32899999999995</v>
          </cell>
          <cell r="V420">
            <v>83.671000000000049</v>
          </cell>
          <cell r="W420">
            <v>604</v>
          </cell>
          <cell r="Y420" t="str">
            <v>C</v>
          </cell>
          <cell r="Z420" t="str">
            <v>KCM</v>
          </cell>
          <cell r="AA420" t="str">
            <v>AN</v>
          </cell>
          <cell r="AB420" t="str">
            <v>Sở Ngoại vụ</v>
          </cell>
          <cell r="AC420" t="str">
            <v>Sở Ngoại vụ</v>
          </cell>
        </row>
        <row r="421">
          <cell r="C421" t="str">
            <v>an.11</v>
          </cell>
          <cell r="D421" t="str">
            <v>Móng + sân + kè bảo vệ mốc giới số 40</v>
          </cell>
          <cell r="E421" t="str">
            <v>Mường Tè</v>
          </cell>
          <cell r="F421">
            <v>2008</v>
          </cell>
          <cell r="G421">
            <v>2008</v>
          </cell>
          <cell r="J421" t="str">
            <v>3 mốc</v>
          </cell>
          <cell r="K421">
            <v>597</v>
          </cell>
          <cell r="L421">
            <v>597</v>
          </cell>
          <cell r="M421">
            <v>597</v>
          </cell>
          <cell r="O421">
            <v>0</v>
          </cell>
          <cell r="P421">
            <v>597</v>
          </cell>
          <cell r="Q421">
            <v>597</v>
          </cell>
          <cell r="U421">
            <v>513.01499999999999</v>
          </cell>
          <cell r="V421">
            <v>83.985000000000014</v>
          </cell>
          <cell r="W421">
            <v>597</v>
          </cell>
          <cell r="Y421" t="str">
            <v>C</v>
          </cell>
          <cell r="Z421" t="str">
            <v>KCM</v>
          </cell>
          <cell r="AA421" t="str">
            <v>AN</v>
          </cell>
          <cell r="AB421" t="str">
            <v>Sở Ngoại vụ</v>
          </cell>
          <cell r="AC421" t="str">
            <v>Sở Ngoại vụ</v>
          </cell>
        </row>
        <row r="422">
          <cell r="C422" t="str">
            <v>an.12</v>
          </cell>
          <cell r="D422" t="str">
            <v>Kè bảo vệ mốc giới số 16(2)</v>
          </cell>
          <cell r="E422" t="str">
            <v>Mường Tè</v>
          </cell>
          <cell r="F422">
            <v>2009</v>
          </cell>
          <cell r="G422">
            <v>2009</v>
          </cell>
          <cell r="J422" t="str">
            <v>1 mốc</v>
          </cell>
          <cell r="K422">
            <v>150</v>
          </cell>
          <cell r="L422">
            <v>150</v>
          </cell>
          <cell r="M422">
            <v>150</v>
          </cell>
          <cell r="O422">
            <v>0</v>
          </cell>
          <cell r="P422">
            <v>150</v>
          </cell>
          <cell r="Q422">
            <v>150</v>
          </cell>
          <cell r="U422">
            <v>129</v>
          </cell>
          <cell r="V422">
            <v>21</v>
          </cell>
          <cell r="W422">
            <v>150</v>
          </cell>
          <cell r="Y422" t="str">
            <v>C</v>
          </cell>
          <cell r="Z422" t="str">
            <v>KCM</v>
          </cell>
          <cell r="AA422" t="str">
            <v>AN</v>
          </cell>
          <cell r="AB422" t="str">
            <v>Sở Ngoại vụ</v>
          </cell>
          <cell r="AC422" t="str">
            <v>Sở Ngoại vụ</v>
          </cell>
        </row>
        <row r="423">
          <cell r="C423" t="str">
            <v>an.13</v>
          </cell>
          <cell r="D423" t="str">
            <v>Móng + sân + kè bảo vệ mốc giới số 16(3)</v>
          </cell>
          <cell r="E423" t="str">
            <v>Mường Nhé</v>
          </cell>
          <cell r="F423">
            <v>2009</v>
          </cell>
          <cell r="G423">
            <v>2009</v>
          </cell>
          <cell r="J423" t="str">
            <v>1 mốc</v>
          </cell>
          <cell r="K423">
            <v>870</v>
          </cell>
          <cell r="L423">
            <v>870</v>
          </cell>
          <cell r="M423">
            <v>870</v>
          </cell>
          <cell r="O423">
            <v>0</v>
          </cell>
          <cell r="P423">
            <v>870</v>
          </cell>
          <cell r="Q423">
            <v>870</v>
          </cell>
          <cell r="U423">
            <v>744</v>
          </cell>
          <cell r="V423">
            <v>126</v>
          </cell>
          <cell r="W423">
            <v>870</v>
          </cell>
          <cell r="Y423" t="str">
            <v>C</v>
          </cell>
          <cell r="Z423" t="str">
            <v>KCM</v>
          </cell>
          <cell r="AA423" t="str">
            <v>AN</v>
          </cell>
          <cell r="AB423" t="str">
            <v>Sở Ngoại vụ</v>
          </cell>
          <cell r="AC423" t="str">
            <v>Sở Ngoại vụ</v>
          </cell>
        </row>
        <row r="424">
          <cell r="C424" t="str">
            <v>an.14</v>
          </cell>
          <cell r="D424" t="str">
            <v>Kè bảo vệ mốc giới số 18 (3)</v>
          </cell>
          <cell r="E424" t="str">
            <v>Mường Tè</v>
          </cell>
          <cell r="F424">
            <v>2009</v>
          </cell>
          <cell r="G424">
            <v>2009</v>
          </cell>
          <cell r="K424">
            <v>21</v>
          </cell>
          <cell r="L424">
            <v>21</v>
          </cell>
          <cell r="M424">
            <v>21</v>
          </cell>
          <cell r="O424">
            <v>0</v>
          </cell>
          <cell r="P424">
            <v>21</v>
          </cell>
          <cell r="Q424">
            <v>21</v>
          </cell>
          <cell r="U424">
            <v>18</v>
          </cell>
          <cell r="V424">
            <v>3</v>
          </cell>
          <cell r="W424">
            <v>21</v>
          </cell>
          <cell r="Y424" t="str">
            <v>C</v>
          </cell>
          <cell r="Z424" t="str">
            <v>KCM</v>
          </cell>
          <cell r="AA424" t="str">
            <v>AN</v>
          </cell>
          <cell r="AB424" t="str">
            <v>Sở Ngoại vụ</v>
          </cell>
          <cell r="AC424" t="str">
            <v>Sở Ngoại vụ</v>
          </cell>
        </row>
        <row r="425">
          <cell r="C425" t="str">
            <v>an.15</v>
          </cell>
          <cell r="D425" t="str">
            <v>Móng + sân + kè bảo vệ mốc giới số 42</v>
          </cell>
          <cell r="E425" t="str">
            <v>Mường Tè</v>
          </cell>
          <cell r="F425">
            <v>2008</v>
          </cell>
          <cell r="G425">
            <v>2008</v>
          </cell>
          <cell r="J425" t="str">
            <v>1 mốc</v>
          </cell>
          <cell r="K425">
            <v>263</v>
          </cell>
          <cell r="L425">
            <v>239</v>
          </cell>
          <cell r="M425">
            <v>239</v>
          </cell>
          <cell r="O425">
            <v>0</v>
          </cell>
          <cell r="P425">
            <v>239</v>
          </cell>
          <cell r="Q425">
            <v>239</v>
          </cell>
          <cell r="U425">
            <v>226.62299999999999</v>
          </cell>
          <cell r="V425">
            <v>12.37700000000001</v>
          </cell>
          <cell r="W425">
            <v>239</v>
          </cell>
          <cell r="Y425" t="str">
            <v>C</v>
          </cell>
          <cell r="Z425" t="str">
            <v>HT</v>
          </cell>
          <cell r="AA425" t="str">
            <v>AN</v>
          </cell>
          <cell r="AB425" t="str">
            <v>Sở Ngoại vụ</v>
          </cell>
          <cell r="AC425" t="str">
            <v>Sở Ngoại vụ</v>
          </cell>
        </row>
        <row r="426">
          <cell r="C426" t="str">
            <v>an.16</v>
          </cell>
          <cell r="D426" t="str">
            <v>Móng + sân + kè bảo vệ mốc giới số 65 (2)</v>
          </cell>
          <cell r="E426" t="str">
            <v>Phong Thổ</v>
          </cell>
          <cell r="F426">
            <v>2008</v>
          </cell>
          <cell r="G426">
            <v>2008</v>
          </cell>
          <cell r="J426" t="str">
            <v>1 mốc</v>
          </cell>
          <cell r="K426">
            <v>69</v>
          </cell>
          <cell r="L426">
            <v>63</v>
          </cell>
          <cell r="M426">
            <v>63</v>
          </cell>
          <cell r="O426">
            <v>0</v>
          </cell>
          <cell r="P426">
            <v>63</v>
          </cell>
          <cell r="Q426">
            <v>63</v>
          </cell>
          <cell r="U426">
            <v>57.5</v>
          </cell>
          <cell r="V426">
            <v>5.5</v>
          </cell>
          <cell r="W426">
            <v>63</v>
          </cell>
          <cell r="Y426" t="str">
            <v>C</v>
          </cell>
          <cell r="Z426" t="str">
            <v>HT</v>
          </cell>
          <cell r="AA426" t="str">
            <v>AN</v>
          </cell>
          <cell r="AB426" t="str">
            <v>Sở Ngoại vụ</v>
          </cell>
          <cell r="AC426" t="str">
            <v>Sở Ngoại vụ</v>
          </cell>
        </row>
        <row r="427">
          <cell r="C427" t="str">
            <v>an.17</v>
          </cell>
          <cell r="D427" t="str">
            <v>Móng + sân + kè bảo vệ mốc giới số 65 (3)</v>
          </cell>
          <cell r="E427" t="str">
            <v>Phong Thổ</v>
          </cell>
          <cell r="F427">
            <v>2009</v>
          </cell>
          <cell r="G427">
            <v>2009</v>
          </cell>
          <cell r="J427" t="str">
            <v>1 mốc</v>
          </cell>
          <cell r="K427">
            <v>67</v>
          </cell>
          <cell r="L427">
            <v>61</v>
          </cell>
          <cell r="M427">
            <v>61</v>
          </cell>
          <cell r="O427">
            <v>0</v>
          </cell>
          <cell r="P427">
            <v>61</v>
          </cell>
          <cell r="Q427">
            <v>61</v>
          </cell>
          <cell r="U427">
            <v>58.930999999999997</v>
          </cell>
          <cell r="V427">
            <v>2.0690000000000026</v>
          </cell>
          <cell r="W427">
            <v>61</v>
          </cell>
          <cell r="Y427" t="str">
            <v>C</v>
          </cell>
          <cell r="Z427" t="str">
            <v>KCM</v>
          </cell>
          <cell r="AA427" t="str">
            <v>AN</v>
          </cell>
          <cell r="AB427" t="str">
            <v>Sở Ngoại vụ</v>
          </cell>
          <cell r="AC427" t="str">
            <v>Sở Ngoại vụ</v>
          </cell>
        </row>
        <row r="428">
          <cell r="C428" t="str">
            <v>an.18</v>
          </cell>
          <cell r="D428" t="str">
            <v>Đường phục vụ cắm mốc biên giới trên đất liền Việt Nam - Trung Quốc mốc giới số 50/1 (đoạn km00 -Km7+445 )</v>
          </cell>
          <cell r="E428" t="str">
            <v>Mường Tè</v>
          </cell>
          <cell r="F428">
            <v>2009</v>
          </cell>
          <cell r="G428">
            <v>2009</v>
          </cell>
          <cell r="J428" t="str">
            <v>7,445km</v>
          </cell>
          <cell r="K428">
            <v>1852</v>
          </cell>
          <cell r="L428">
            <v>1852</v>
          </cell>
          <cell r="M428">
            <v>1852</v>
          </cell>
          <cell r="O428">
            <v>0</v>
          </cell>
          <cell r="P428">
            <v>975</v>
          </cell>
          <cell r="Q428">
            <v>975</v>
          </cell>
          <cell r="U428">
            <v>914.81500000000005</v>
          </cell>
          <cell r="V428">
            <v>60.184999999999945</v>
          </cell>
          <cell r="W428">
            <v>975</v>
          </cell>
          <cell r="Y428" t="str">
            <v>C</v>
          </cell>
          <cell r="Z428" t="str">
            <v>KCM</v>
          </cell>
          <cell r="AA428" t="str">
            <v>AN</v>
          </cell>
          <cell r="AB428" t="str">
            <v>Sở Ngoại vụ</v>
          </cell>
          <cell r="AC428" t="str">
            <v>Sở Ngoại vụ</v>
          </cell>
        </row>
        <row r="429">
          <cell r="C429" t="str">
            <v>an.19</v>
          </cell>
          <cell r="D429" t="str">
            <v xml:space="preserve">Đường phục vụ cắm mốc biên giới trên đất liền Việt Nam - Trung Quốc mốc giới số 50/1 (đoạn km7+445 -Km9+985) </v>
          </cell>
          <cell r="E429" t="str">
            <v>Mường Tè</v>
          </cell>
          <cell r="F429">
            <v>2009</v>
          </cell>
          <cell r="G429">
            <v>2009</v>
          </cell>
          <cell r="J429" t="str">
            <v>2,54km</v>
          </cell>
          <cell r="K429">
            <v>505</v>
          </cell>
          <cell r="L429">
            <v>505</v>
          </cell>
          <cell r="M429">
            <v>505</v>
          </cell>
          <cell r="O429">
            <v>0</v>
          </cell>
          <cell r="P429">
            <v>260</v>
          </cell>
          <cell r="Q429">
            <v>260</v>
          </cell>
          <cell r="U429">
            <v>242.26300000000001</v>
          </cell>
          <cell r="V429">
            <v>17.736999999999995</v>
          </cell>
          <cell r="W429">
            <v>260</v>
          </cell>
          <cell r="Y429" t="str">
            <v>C</v>
          </cell>
          <cell r="Z429" t="str">
            <v>KCM</v>
          </cell>
          <cell r="AA429" t="str">
            <v>AN</v>
          </cell>
          <cell r="AB429" t="str">
            <v>Sở Ngoại vụ</v>
          </cell>
          <cell r="AC429" t="str">
            <v>Sở Ngoại vụ</v>
          </cell>
        </row>
        <row r="430">
          <cell r="C430" t="str">
            <v>an.20</v>
          </cell>
          <cell r="D430" t="str">
            <v xml:space="preserve">Đường phục vụ cắm mốc biên giới trên đất liền Việt Nam - Trung Quốc mốc giới số 50/2 </v>
          </cell>
          <cell r="E430" t="str">
            <v>Mường Tè</v>
          </cell>
          <cell r="F430">
            <v>2009</v>
          </cell>
          <cell r="G430">
            <v>2009</v>
          </cell>
          <cell r="J430" t="str">
            <v>2,555km</v>
          </cell>
          <cell r="K430">
            <v>544</v>
          </cell>
          <cell r="L430">
            <v>544</v>
          </cell>
          <cell r="M430">
            <v>544</v>
          </cell>
          <cell r="O430">
            <v>0</v>
          </cell>
          <cell r="P430">
            <v>280</v>
          </cell>
          <cell r="Q430">
            <v>280</v>
          </cell>
          <cell r="U430">
            <v>261.26900000000001</v>
          </cell>
          <cell r="V430">
            <v>18.730999999999995</v>
          </cell>
          <cell r="W430">
            <v>280</v>
          </cell>
          <cell r="Y430" t="str">
            <v>C</v>
          </cell>
          <cell r="Z430" t="str">
            <v>KCM</v>
          </cell>
          <cell r="AA430" t="str">
            <v>AN</v>
          </cell>
          <cell r="AB430" t="str">
            <v>Sở Ngoại vụ</v>
          </cell>
          <cell r="AC430" t="str">
            <v>Sở Ngoại vụ</v>
          </cell>
        </row>
        <row r="431">
          <cell r="C431" t="str">
            <v>an.21</v>
          </cell>
          <cell r="D431" t="str">
            <v>Móng + sân + kè bảo vệ mốc giới số 50/2</v>
          </cell>
          <cell r="E431" t="str">
            <v>Mường Tè</v>
          </cell>
          <cell r="F431">
            <v>2009</v>
          </cell>
          <cell r="G431">
            <v>2009</v>
          </cell>
          <cell r="J431" t="str">
            <v>1 mốc</v>
          </cell>
          <cell r="K431">
            <v>714</v>
          </cell>
          <cell r="L431">
            <v>649</v>
          </cell>
          <cell r="M431">
            <v>649</v>
          </cell>
          <cell r="O431">
            <v>0</v>
          </cell>
          <cell r="P431">
            <v>340</v>
          </cell>
          <cell r="Q431">
            <v>340</v>
          </cell>
          <cell r="U431">
            <v>300.72800000000001</v>
          </cell>
          <cell r="V431">
            <v>39.271999999999991</v>
          </cell>
          <cell r="W431">
            <v>340</v>
          </cell>
          <cell r="Y431" t="str">
            <v>C</v>
          </cell>
          <cell r="Z431" t="str">
            <v>KCM</v>
          </cell>
          <cell r="AA431" t="str">
            <v>AN</v>
          </cell>
          <cell r="AB431" t="str">
            <v>Sở Ngoại vụ</v>
          </cell>
          <cell r="AC431" t="str">
            <v>Sở Ngoại vụ</v>
          </cell>
        </row>
        <row r="432">
          <cell r="C432" t="str">
            <v>an.22</v>
          </cell>
          <cell r="D432" t="str">
            <v>Móng + sân + kè bảo vệ mốc giới số 50/1</v>
          </cell>
          <cell r="E432" t="str">
            <v>Mường Tè</v>
          </cell>
          <cell r="F432">
            <v>2009</v>
          </cell>
          <cell r="G432">
            <v>2009</v>
          </cell>
          <cell r="J432" t="str">
            <v>1 mốc</v>
          </cell>
          <cell r="K432">
            <v>901</v>
          </cell>
          <cell r="L432">
            <v>819</v>
          </cell>
          <cell r="M432">
            <v>819</v>
          </cell>
          <cell r="O432">
            <v>0</v>
          </cell>
          <cell r="P432">
            <v>430</v>
          </cell>
          <cell r="Q432">
            <v>430</v>
          </cell>
          <cell r="U432">
            <v>382.738</v>
          </cell>
          <cell r="V432">
            <v>47.262</v>
          </cell>
          <cell r="W432">
            <v>430</v>
          </cell>
          <cell r="Y432" t="str">
            <v>C</v>
          </cell>
          <cell r="Z432" t="str">
            <v>KCM</v>
          </cell>
          <cell r="AA432" t="str">
            <v>AN</v>
          </cell>
          <cell r="AB432" t="str">
            <v>Sở Ngoại vụ</v>
          </cell>
          <cell r="AC432" t="str">
            <v>Sở Ngoại vụ</v>
          </cell>
        </row>
        <row r="433">
          <cell r="D433" t="str">
            <v>Vốn bổ sung từ nguồn dự phòng ngân sách TW năm 2009 xây dựng công trình kè biên giới đất liền Việt Nam - Trung Quốc</v>
          </cell>
          <cell r="K433">
            <v>75035</v>
          </cell>
          <cell r="L433">
            <v>0</v>
          </cell>
          <cell r="M433">
            <v>0</v>
          </cell>
          <cell r="N433">
            <v>0</v>
          </cell>
          <cell r="O433">
            <v>0</v>
          </cell>
          <cell r="P433">
            <v>70000</v>
          </cell>
          <cell r="Q433">
            <v>0</v>
          </cell>
          <cell r="R433">
            <v>70000</v>
          </cell>
          <cell r="S433">
            <v>0</v>
          </cell>
          <cell r="T433">
            <v>0</v>
          </cell>
          <cell r="U433">
            <v>55914.417999999998</v>
          </cell>
          <cell r="V433">
            <v>14085.582</v>
          </cell>
          <cell r="W433">
            <v>70000</v>
          </cell>
          <cell r="X433">
            <v>0</v>
          </cell>
        </row>
        <row r="434">
          <cell r="C434" t="str">
            <v>k.10</v>
          </cell>
          <cell r="D434" t="str">
            <v>Kè chống xói lở bảo vệ bờ sống biên giới Pa Nậm Cúm khu vực cửa khẩu Ma Lù Thàng</v>
          </cell>
          <cell r="E434" t="str">
            <v>Phong Thổ</v>
          </cell>
          <cell r="F434">
            <v>2009</v>
          </cell>
          <cell r="G434">
            <v>2009</v>
          </cell>
          <cell r="K434">
            <v>40000</v>
          </cell>
          <cell r="O434">
            <v>0</v>
          </cell>
          <cell r="P434">
            <v>35000</v>
          </cell>
          <cell r="R434">
            <v>40000</v>
          </cell>
          <cell r="U434">
            <v>32907.252</v>
          </cell>
          <cell r="V434">
            <v>2092.7479999999996</v>
          </cell>
          <cell r="W434">
            <v>40000</v>
          </cell>
          <cell r="Y434" t="str">
            <v>B</v>
          </cell>
          <cell r="Z434" t="str">
            <v>KCM</v>
          </cell>
          <cell r="AA434" t="str">
            <v>K</v>
          </cell>
          <cell r="AB434" t="str">
            <v>UBND Phong Thổ</v>
          </cell>
          <cell r="AC434" t="str">
            <v>UBND Phong Thổ</v>
          </cell>
        </row>
        <row r="435">
          <cell r="C435" t="str">
            <v>k.11</v>
          </cell>
          <cell r="D435" t="str">
            <v>Kè chống xói lở bảo vệ bờ sống biên giới Nậm Na khu vực cửa khẩu Ma Lù Thàng</v>
          </cell>
          <cell r="E435" t="str">
            <v>Phong Thổ</v>
          </cell>
          <cell r="F435">
            <v>2009</v>
          </cell>
          <cell r="G435">
            <v>2009</v>
          </cell>
          <cell r="J435" t="str">
            <v>493m</v>
          </cell>
          <cell r="K435">
            <v>10000</v>
          </cell>
          <cell r="O435">
            <v>0</v>
          </cell>
          <cell r="P435">
            <v>15000</v>
          </cell>
          <cell r="R435">
            <v>9000</v>
          </cell>
          <cell r="U435">
            <v>5000</v>
          </cell>
          <cell r="V435">
            <v>10000</v>
          </cell>
          <cell r="W435">
            <v>9000</v>
          </cell>
          <cell r="Y435" t="str">
            <v>C</v>
          </cell>
          <cell r="Z435" t="str">
            <v>KCM</v>
          </cell>
          <cell r="AA435" t="str">
            <v>K</v>
          </cell>
          <cell r="AB435" t="str">
            <v>UBND Phong Thổ</v>
          </cell>
          <cell r="AC435" t="str">
            <v>UBND Phong Thổ</v>
          </cell>
        </row>
        <row r="436">
          <cell r="C436" t="str">
            <v>k.12</v>
          </cell>
          <cell r="D436" t="str">
            <v>Kè chống xói lở bảo vệ bờ sống biên giới khu vực cầu Hữu nghị Việt - Trung cửa khẩu Ma Lù Thàng</v>
          </cell>
          <cell r="E436" t="str">
            <v>Phong Thổ</v>
          </cell>
          <cell r="F436">
            <v>2009</v>
          </cell>
          <cell r="G436">
            <v>2009</v>
          </cell>
          <cell r="J436" t="str">
            <v>250m</v>
          </cell>
          <cell r="K436">
            <v>25035</v>
          </cell>
          <cell r="O436">
            <v>0</v>
          </cell>
          <cell r="P436">
            <v>10000</v>
          </cell>
          <cell r="R436">
            <v>21000</v>
          </cell>
          <cell r="U436">
            <v>8507.1659999999993</v>
          </cell>
          <cell r="V436">
            <v>1492.8340000000007</v>
          </cell>
          <cell r="W436">
            <v>21000</v>
          </cell>
          <cell r="Y436" t="str">
            <v>C</v>
          </cell>
          <cell r="Z436" t="str">
            <v>KCM</v>
          </cell>
          <cell r="AA436" t="str">
            <v>K</v>
          </cell>
          <cell r="AB436" t="str">
            <v>UBND Phong Thổ</v>
          </cell>
          <cell r="AC436" t="str">
            <v>UBND Phong Thổ</v>
          </cell>
        </row>
        <row r="437">
          <cell r="C437" t="str">
            <v>k.21</v>
          </cell>
          <cell r="D437" t="str">
            <v>Kè chống xói lở bảo vệ suối Nậm Lé khu vực Cửa Cải huyện Phong Thổ</v>
          </cell>
          <cell r="E437" t="str">
            <v>Phong Thổ</v>
          </cell>
          <cell r="F437">
            <v>2009</v>
          </cell>
          <cell r="G437">
            <v>2009</v>
          </cell>
          <cell r="J437" t="str">
            <v>2224,9m</v>
          </cell>
          <cell r="P437">
            <v>10000</v>
          </cell>
          <cell r="U437">
            <v>9500</v>
          </cell>
          <cell r="V437">
            <v>500</v>
          </cell>
          <cell r="Y437" t="str">
            <v>C</v>
          </cell>
          <cell r="Z437" t="str">
            <v>KCM</v>
          </cell>
          <cell r="AA437" t="str">
            <v>K</v>
          </cell>
          <cell r="AB437" t="str">
            <v>UBND Phong Thổ</v>
          </cell>
          <cell r="AC437" t="str">
            <v>UBND Phong Thổ</v>
          </cell>
        </row>
        <row r="438">
          <cell r="C438" t="str">
            <v>nq30a</v>
          </cell>
          <cell r="D438" t="str">
            <v>Vốn ứng trước ngân sách Trung ương năm 2010-2011 thực hiện chương trình giảm nghèo nhanh và bền vững (NQ30a/2008/NQ-CP)</v>
          </cell>
          <cell r="F438">
            <v>2009</v>
          </cell>
          <cell r="G438">
            <v>2009</v>
          </cell>
          <cell r="K438">
            <v>0</v>
          </cell>
          <cell r="L438">
            <v>0</v>
          </cell>
          <cell r="M438">
            <v>0</v>
          </cell>
          <cell r="N438">
            <v>0</v>
          </cell>
          <cell r="O438">
            <v>0</v>
          </cell>
          <cell r="P438">
            <v>127700</v>
          </cell>
          <cell r="Q438">
            <v>0</v>
          </cell>
          <cell r="R438">
            <v>0</v>
          </cell>
          <cell r="S438">
            <v>0</v>
          </cell>
          <cell r="T438">
            <v>0</v>
          </cell>
          <cell r="U438">
            <v>0</v>
          </cell>
          <cell r="V438">
            <v>127700</v>
          </cell>
          <cell r="W438">
            <v>0</v>
          </cell>
          <cell r="X438">
            <v>0</v>
          </cell>
        </row>
        <row r="439">
          <cell r="D439" t="str">
            <v>Huyện Than Uyên</v>
          </cell>
          <cell r="E439" t="str">
            <v>Than Uyên</v>
          </cell>
          <cell r="P439">
            <v>25720</v>
          </cell>
          <cell r="V439">
            <v>25720</v>
          </cell>
          <cell r="AB439" t="str">
            <v>UBND Than Uyên</v>
          </cell>
          <cell r="AC439" t="str">
            <v>UBND Than Uyên</v>
          </cell>
          <cell r="AD439" t="str">
            <v>Cân đối ngân sách huyện</v>
          </cell>
        </row>
        <row r="440">
          <cell r="D440" t="str">
            <v>Huyện Tân Uyên</v>
          </cell>
          <cell r="E440" t="str">
            <v>Tân Uyên</v>
          </cell>
          <cell r="P440">
            <v>25540</v>
          </cell>
          <cell r="V440">
            <v>25540</v>
          </cell>
          <cell r="AB440" t="str">
            <v>UBND Tân Uyên</v>
          </cell>
          <cell r="AC440" t="str">
            <v>UBND Tân Uyên</v>
          </cell>
          <cell r="AD440" t="str">
            <v>Cân đối ngân sách huyện</v>
          </cell>
        </row>
        <row r="441">
          <cell r="D441" t="str">
            <v>Huyện Phong Thổ</v>
          </cell>
          <cell r="E441" t="str">
            <v>Phong Thổ</v>
          </cell>
          <cell r="P441">
            <v>25540</v>
          </cell>
          <cell r="V441">
            <v>25540</v>
          </cell>
          <cell r="AB441" t="str">
            <v>UBND Phong Thổ</v>
          </cell>
          <cell r="AC441" t="str">
            <v>UBND Phong Thổ</v>
          </cell>
          <cell r="AD441" t="str">
            <v>Cân đối ngân sách huyện</v>
          </cell>
        </row>
        <row r="442">
          <cell r="D442" t="str">
            <v>Huyện Sìn Hồ</v>
          </cell>
          <cell r="E442" t="str">
            <v>Sìn Hồ</v>
          </cell>
          <cell r="P442">
            <v>25540</v>
          </cell>
          <cell r="V442">
            <v>25540</v>
          </cell>
          <cell r="AB442" t="str">
            <v>UBND Sìn Hồ</v>
          </cell>
          <cell r="AC442" t="str">
            <v>UBND Sìn Hồ</v>
          </cell>
          <cell r="AD442" t="str">
            <v>Cân đối ngân sách huyện</v>
          </cell>
        </row>
        <row r="443">
          <cell r="D443" t="str">
            <v>Huyện Mường Tè</v>
          </cell>
          <cell r="E443" t="str">
            <v>Mường Tè</v>
          </cell>
          <cell r="P443">
            <v>25360</v>
          </cell>
          <cell r="V443">
            <v>25360</v>
          </cell>
          <cell r="AB443" t="str">
            <v>UBND Mường Tè</v>
          </cell>
          <cell r="AC443" t="str">
            <v>UBND Mường Tè</v>
          </cell>
          <cell r="AD443" t="str">
            <v>Cân đối ngân sách huyện</v>
          </cell>
        </row>
        <row r="444">
          <cell r="D444" t="str">
            <v>Vốn ứng trước ngân sách Trung ương năm 2010-2011 (đợt II)</v>
          </cell>
          <cell r="K444">
            <v>47545</v>
          </cell>
          <cell r="L444">
            <v>0</v>
          </cell>
          <cell r="M444">
            <v>3663</v>
          </cell>
          <cell r="N444">
            <v>0</v>
          </cell>
          <cell r="O444">
            <v>0</v>
          </cell>
          <cell r="P444">
            <v>63000</v>
          </cell>
          <cell r="Q444">
            <v>0</v>
          </cell>
          <cell r="R444">
            <v>0</v>
          </cell>
          <cell r="S444">
            <v>0</v>
          </cell>
          <cell r="T444">
            <v>0</v>
          </cell>
          <cell r="U444">
            <v>36042.122000000003</v>
          </cell>
          <cell r="V444">
            <v>26957.878000000001</v>
          </cell>
        </row>
        <row r="445">
          <cell r="D445" t="str">
            <v>Vốn ứng trước các dự án TTCX</v>
          </cell>
          <cell r="K445">
            <v>30920</v>
          </cell>
          <cell r="L445">
            <v>0</v>
          </cell>
          <cell r="M445">
            <v>0</v>
          </cell>
          <cell r="N445">
            <v>0</v>
          </cell>
          <cell r="O445">
            <v>0</v>
          </cell>
          <cell r="P445">
            <v>25000</v>
          </cell>
          <cell r="Q445">
            <v>0</v>
          </cell>
          <cell r="R445">
            <v>0</v>
          </cell>
          <cell r="S445">
            <v>0</v>
          </cell>
          <cell r="T445">
            <v>0</v>
          </cell>
          <cell r="U445">
            <v>0</v>
          </cell>
          <cell r="V445">
            <v>25000</v>
          </cell>
          <cell r="W445">
            <v>0</v>
          </cell>
          <cell r="X445">
            <v>0</v>
          </cell>
        </row>
        <row r="446">
          <cell r="D446" t="str">
            <v>TTCX Dào San huyện Phong Thổ</v>
          </cell>
          <cell r="K446">
            <v>6900</v>
          </cell>
          <cell r="L446">
            <v>0</v>
          </cell>
          <cell r="M446">
            <v>0</v>
          </cell>
          <cell r="N446">
            <v>0</v>
          </cell>
          <cell r="O446">
            <v>0</v>
          </cell>
          <cell r="P446">
            <v>3900</v>
          </cell>
          <cell r="Q446">
            <v>0</v>
          </cell>
          <cell r="R446">
            <v>0</v>
          </cell>
          <cell r="S446">
            <v>0</v>
          </cell>
          <cell r="T446">
            <v>0</v>
          </cell>
          <cell r="U446">
            <v>0</v>
          </cell>
          <cell r="V446">
            <v>3900</v>
          </cell>
          <cell r="W446">
            <v>0</v>
          </cell>
          <cell r="X446">
            <v>0</v>
          </cell>
        </row>
        <row r="447">
          <cell r="C447" t="str">
            <v>tm.06</v>
          </cell>
          <cell r="D447" t="str">
            <v>Chợ thương mại TTCX Dào San</v>
          </cell>
          <cell r="E447" t="str">
            <v>Phong Thổ</v>
          </cell>
          <cell r="K447">
            <v>6900</v>
          </cell>
          <cell r="P447">
            <v>3900</v>
          </cell>
          <cell r="V447">
            <v>3900</v>
          </cell>
          <cell r="Y447" t="str">
            <v>C</v>
          </cell>
          <cell r="Z447" t="str">
            <v>KCM</v>
          </cell>
          <cell r="AA447" t="str">
            <v>TM</v>
          </cell>
          <cell r="AB447" t="str">
            <v>UBND Phong Thổ</v>
          </cell>
          <cell r="AC447" t="str">
            <v>UBND Phong Thổ</v>
          </cell>
        </row>
        <row r="448">
          <cell r="D448" t="str">
            <v>TTCX Bản Hon huyện Tam Đường</v>
          </cell>
          <cell r="K448">
            <v>200</v>
          </cell>
          <cell r="L448">
            <v>0</v>
          </cell>
          <cell r="M448">
            <v>0</v>
          </cell>
          <cell r="N448">
            <v>0</v>
          </cell>
          <cell r="O448">
            <v>0</v>
          </cell>
          <cell r="P448">
            <v>760</v>
          </cell>
          <cell r="Q448">
            <v>0</v>
          </cell>
          <cell r="R448">
            <v>0</v>
          </cell>
          <cell r="S448">
            <v>0</v>
          </cell>
          <cell r="T448">
            <v>0</v>
          </cell>
          <cell r="U448">
            <v>0</v>
          </cell>
          <cell r="V448">
            <v>760</v>
          </cell>
          <cell r="W448">
            <v>0</v>
          </cell>
          <cell r="X448">
            <v>0</v>
          </cell>
        </row>
        <row r="449">
          <cell r="C449" t="str">
            <v>gd.43</v>
          </cell>
          <cell r="D449" t="str">
            <v>Trường THCS Bản hon</v>
          </cell>
          <cell r="E449" t="str">
            <v>Tam Đường</v>
          </cell>
          <cell r="P449">
            <v>560</v>
          </cell>
          <cell r="V449">
            <v>560</v>
          </cell>
          <cell r="AB449" t="str">
            <v>UBND Tam Đường</v>
          </cell>
          <cell r="AC449" t="str">
            <v>UBND Tam Đường</v>
          </cell>
        </row>
        <row r="450">
          <cell r="C450" t="str">
            <v>ht.44</v>
          </cell>
          <cell r="D450" t="str">
            <v>Tạo mặt bằng và đường nội bộ TTCX Bản hon</v>
          </cell>
          <cell r="E450" t="str">
            <v>Tam Đường</v>
          </cell>
          <cell r="K450">
            <v>200</v>
          </cell>
          <cell r="P450">
            <v>200</v>
          </cell>
          <cell r="V450">
            <v>200</v>
          </cell>
          <cell r="Y450" t="str">
            <v>C</v>
          </cell>
          <cell r="Z450" t="str">
            <v>KCM</v>
          </cell>
          <cell r="AA450" t="str">
            <v>HT</v>
          </cell>
          <cell r="AB450" t="str">
            <v>UBND Tam Đường</v>
          </cell>
          <cell r="AC450" t="str">
            <v>UBND Tam Đường</v>
          </cell>
        </row>
        <row r="451">
          <cell r="D451" t="str">
            <v>TTCX Thèn Sin huyện Tam Đường</v>
          </cell>
          <cell r="K451">
            <v>8390</v>
          </cell>
          <cell r="L451">
            <v>0</v>
          </cell>
          <cell r="M451">
            <v>0</v>
          </cell>
          <cell r="N451">
            <v>0</v>
          </cell>
          <cell r="O451">
            <v>0</v>
          </cell>
          <cell r="P451">
            <v>4910</v>
          </cell>
          <cell r="Q451">
            <v>0</v>
          </cell>
          <cell r="R451">
            <v>0</v>
          </cell>
          <cell r="S451">
            <v>0</v>
          </cell>
          <cell r="T451">
            <v>0</v>
          </cell>
          <cell r="U451">
            <v>0</v>
          </cell>
          <cell r="V451">
            <v>4910</v>
          </cell>
          <cell r="W451">
            <v>0</v>
          </cell>
          <cell r="X451">
            <v>0</v>
          </cell>
        </row>
        <row r="452">
          <cell r="C452" t="str">
            <v>tm.07</v>
          </cell>
          <cell r="D452" t="str">
            <v>Chợ thương mại TTCX Thèn Sin</v>
          </cell>
          <cell r="E452" t="str">
            <v>Tam Đường</v>
          </cell>
          <cell r="K452">
            <v>1500</v>
          </cell>
          <cell r="P452">
            <v>300</v>
          </cell>
          <cell r="V452">
            <v>300</v>
          </cell>
          <cell r="Y452" t="str">
            <v>C</v>
          </cell>
          <cell r="Z452" t="str">
            <v>KCM</v>
          </cell>
          <cell r="AA452" t="str">
            <v>TM</v>
          </cell>
          <cell r="AB452" t="str">
            <v>UBND Tam Đường</v>
          </cell>
          <cell r="AC452" t="str">
            <v>UBND Tam Đường</v>
          </cell>
        </row>
        <row r="453">
          <cell r="C453" t="str">
            <v>gd.44</v>
          </cell>
          <cell r="D453" t="str">
            <v>Trường THCS Thèn Sin</v>
          </cell>
          <cell r="E453" t="str">
            <v>Tam Đường</v>
          </cell>
          <cell r="K453">
            <v>2590</v>
          </cell>
          <cell r="P453">
            <v>310</v>
          </cell>
          <cell r="V453">
            <v>310</v>
          </cell>
          <cell r="Y453" t="str">
            <v>C</v>
          </cell>
          <cell r="Z453" t="str">
            <v>KCM</v>
          </cell>
          <cell r="AA453" t="str">
            <v>GD</v>
          </cell>
          <cell r="AB453" t="str">
            <v>UBND Tam Đường</v>
          </cell>
          <cell r="AC453" t="str">
            <v>UBND Tam Đường</v>
          </cell>
        </row>
        <row r="454">
          <cell r="C454" t="str">
            <v>gd.45</v>
          </cell>
          <cell r="D454" t="str">
            <v>Nhà hiệu bộ trường THCS và tiểu học Thèn Sin</v>
          </cell>
          <cell r="E454" t="str">
            <v>Tam Đường</v>
          </cell>
          <cell r="K454">
            <v>3800</v>
          </cell>
          <cell r="P454">
            <v>3800</v>
          </cell>
          <cell r="V454">
            <v>3800</v>
          </cell>
          <cell r="Y454" t="str">
            <v>C</v>
          </cell>
          <cell r="Z454" t="str">
            <v>KCM</v>
          </cell>
          <cell r="AA454" t="str">
            <v>GD</v>
          </cell>
          <cell r="AB454" t="str">
            <v>UBND Tam Đường</v>
          </cell>
          <cell r="AC454" t="str">
            <v>UBND Tam Đường</v>
          </cell>
        </row>
        <row r="455">
          <cell r="C455" t="str">
            <v>gt.44</v>
          </cell>
          <cell r="D455" t="str">
            <v>Giao thông nội cụm Thèn Sin</v>
          </cell>
          <cell r="E455" t="str">
            <v>Tam Đường</v>
          </cell>
          <cell r="K455">
            <v>500</v>
          </cell>
          <cell r="P455">
            <v>500</v>
          </cell>
          <cell r="V455">
            <v>500</v>
          </cell>
          <cell r="Y455" t="str">
            <v>C</v>
          </cell>
          <cell r="Z455" t="str">
            <v>KCM</v>
          </cell>
          <cell r="AA455" t="str">
            <v>GT</v>
          </cell>
          <cell r="AB455" t="str">
            <v>UBND Tam Đường</v>
          </cell>
          <cell r="AC455" t="str">
            <v>UBND Tam Đường</v>
          </cell>
        </row>
        <row r="456">
          <cell r="D456" t="str">
            <v>TTCX Mường Kim huyện Than Uyên</v>
          </cell>
          <cell r="K456">
            <v>700</v>
          </cell>
          <cell r="L456">
            <v>0</v>
          </cell>
          <cell r="M456">
            <v>0</v>
          </cell>
          <cell r="N456">
            <v>0</v>
          </cell>
          <cell r="O456">
            <v>0</v>
          </cell>
          <cell r="P456">
            <v>700</v>
          </cell>
          <cell r="Q456">
            <v>0</v>
          </cell>
          <cell r="R456">
            <v>0</v>
          </cell>
          <cell r="S456">
            <v>0</v>
          </cell>
          <cell r="T456">
            <v>0</v>
          </cell>
          <cell r="U456">
            <v>0</v>
          </cell>
          <cell r="V456">
            <v>700</v>
          </cell>
          <cell r="W456">
            <v>0</v>
          </cell>
          <cell r="X456">
            <v>0</v>
          </cell>
        </row>
        <row r="457">
          <cell r="C457" t="str">
            <v>cn.07</v>
          </cell>
          <cell r="D457" t="str">
            <v>Điện hạ áp TTCX Mường Kim</v>
          </cell>
          <cell r="E457" t="str">
            <v>Than Uyên</v>
          </cell>
          <cell r="K457">
            <v>700</v>
          </cell>
          <cell r="P457">
            <v>700</v>
          </cell>
          <cell r="V457">
            <v>700</v>
          </cell>
          <cell r="Y457" t="str">
            <v>C</v>
          </cell>
          <cell r="Z457" t="str">
            <v>KCM</v>
          </cell>
          <cell r="AA457" t="str">
            <v>CN</v>
          </cell>
          <cell r="AB457" t="str">
            <v>UBND Than Uyên</v>
          </cell>
          <cell r="AC457" t="str">
            <v>UBND Than Uyên</v>
          </cell>
        </row>
        <row r="458">
          <cell r="D458" t="str">
            <v>TTCX Nậm Cuổi huyện Sìn Hồ</v>
          </cell>
          <cell r="K458">
            <v>7770</v>
          </cell>
          <cell r="L458">
            <v>0</v>
          </cell>
          <cell r="M458">
            <v>0</v>
          </cell>
          <cell r="N458">
            <v>0</v>
          </cell>
          <cell r="O458">
            <v>0</v>
          </cell>
          <cell r="P458">
            <v>7770</v>
          </cell>
          <cell r="Q458">
            <v>0</v>
          </cell>
          <cell r="R458">
            <v>0</v>
          </cell>
          <cell r="S458">
            <v>0</v>
          </cell>
          <cell r="T458">
            <v>0</v>
          </cell>
          <cell r="U458">
            <v>0</v>
          </cell>
          <cell r="V458">
            <v>7770</v>
          </cell>
          <cell r="W458">
            <v>0</v>
          </cell>
          <cell r="X458">
            <v>0</v>
          </cell>
        </row>
        <row r="459">
          <cell r="C459" t="str">
            <v>qh.12</v>
          </cell>
          <cell r="D459" t="str">
            <v>Rà soát quy hoạch TTCX Nậm Cuổi</v>
          </cell>
          <cell r="E459" t="str">
            <v>Sìn Hồ</v>
          </cell>
          <cell r="K459">
            <v>70</v>
          </cell>
          <cell r="P459">
            <v>70</v>
          </cell>
          <cell r="V459">
            <v>70</v>
          </cell>
          <cell r="Y459" t="str">
            <v>C</v>
          </cell>
          <cell r="Z459" t="str">
            <v>KCM</v>
          </cell>
          <cell r="AA459" t="str">
            <v>QH</v>
          </cell>
          <cell r="AB459" t="str">
            <v>UBND Sìn Hồ</v>
          </cell>
          <cell r="AC459" t="str">
            <v>UBND Sìn Hồ</v>
          </cell>
        </row>
        <row r="460">
          <cell r="C460" t="str">
            <v>tm.08</v>
          </cell>
          <cell r="D460" t="str">
            <v>Chợ thương mại Nậm Cuổi</v>
          </cell>
          <cell r="E460" t="str">
            <v>Sìn Hồ</v>
          </cell>
          <cell r="K460">
            <v>2000</v>
          </cell>
          <cell r="P460">
            <v>2000</v>
          </cell>
          <cell r="V460">
            <v>2000</v>
          </cell>
          <cell r="Y460" t="str">
            <v>C</v>
          </cell>
          <cell r="Z460" t="str">
            <v>KCM</v>
          </cell>
          <cell r="AA460" t="str">
            <v>TM</v>
          </cell>
          <cell r="AB460" t="str">
            <v>UBND Sìn Hồ</v>
          </cell>
          <cell r="AC460" t="str">
            <v>UBND Sìn Hồ</v>
          </cell>
        </row>
        <row r="461">
          <cell r="C461" t="str">
            <v>yt.09</v>
          </cell>
          <cell r="D461" t="str">
            <v>Phòng khám đa khoa TTCX Nậm Cuổi</v>
          </cell>
          <cell r="E461" t="str">
            <v>Sìn Hồ</v>
          </cell>
          <cell r="K461">
            <v>3500</v>
          </cell>
          <cell r="P461">
            <v>3500</v>
          </cell>
          <cell r="V461">
            <v>3500</v>
          </cell>
          <cell r="Y461" t="str">
            <v>C</v>
          </cell>
          <cell r="Z461" t="str">
            <v>KCM</v>
          </cell>
          <cell r="AA461" t="str">
            <v>YT</v>
          </cell>
          <cell r="AB461" t="str">
            <v>UBND Sìn Hồ</v>
          </cell>
          <cell r="AC461" t="str">
            <v>UBND Sìn Hồ</v>
          </cell>
        </row>
        <row r="462">
          <cell r="C462" t="str">
            <v>cn.08</v>
          </cell>
          <cell r="D462" t="str">
            <v>Điện hạ áp TTCX Nậm Cuổi</v>
          </cell>
          <cell r="E462" t="str">
            <v>Sìn Hồ</v>
          </cell>
          <cell r="K462">
            <v>2200</v>
          </cell>
          <cell r="P462">
            <v>2200</v>
          </cell>
          <cell r="V462">
            <v>2200</v>
          </cell>
          <cell r="Y462" t="str">
            <v>C</v>
          </cell>
          <cell r="Z462" t="str">
            <v>KCM</v>
          </cell>
          <cell r="AA462" t="str">
            <v>CN</v>
          </cell>
          <cell r="AB462" t="str">
            <v>UBND Sìn Hồ</v>
          </cell>
          <cell r="AC462" t="str">
            <v>UBND Sìn Hồ</v>
          </cell>
        </row>
        <row r="463">
          <cell r="D463" t="str">
            <v>TTCX Vàng Ma Chải huyện Phong Thổ</v>
          </cell>
          <cell r="K463">
            <v>4570</v>
          </cell>
          <cell r="L463">
            <v>0</v>
          </cell>
          <cell r="M463">
            <v>0</v>
          </cell>
          <cell r="N463">
            <v>0</v>
          </cell>
          <cell r="O463">
            <v>0</v>
          </cell>
          <cell r="P463">
            <v>4570</v>
          </cell>
          <cell r="Q463">
            <v>0</v>
          </cell>
          <cell r="R463">
            <v>0</v>
          </cell>
          <cell r="S463">
            <v>0</v>
          </cell>
          <cell r="T463">
            <v>0</v>
          </cell>
          <cell r="U463">
            <v>0</v>
          </cell>
          <cell r="V463">
            <v>4570</v>
          </cell>
          <cell r="W463">
            <v>0</v>
          </cell>
          <cell r="X463">
            <v>0</v>
          </cell>
        </row>
        <row r="464">
          <cell r="C464" t="str">
            <v>qh.13</v>
          </cell>
          <cell r="D464" t="str">
            <v>Rà soát quy hoạch TTCX Vàng Ma Chải</v>
          </cell>
          <cell r="E464" t="str">
            <v>Phong Thổ</v>
          </cell>
          <cell r="K464">
            <v>70</v>
          </cell>
          <cell r="P464">
            <v>70</v>
          </cell>
          <cell r="V464">
            <v>70</v>
          </cell>
          <cell r="Y464" t="str">
            <v>C</v>
          </cell>
          <cell r="Z464" t="str">
            <v>KCM</v>
          </cell>
          <cell r="AA464" t="str">
            <v>QH</v>
          </cell>
          <cell r="AB464" t="str">
            <v>UBND Phong Thổ</v>
          </cell>
          <cell r="AC464" t="str">
            <v>UBND Phong Thổ</v>
          </cell>
        </row>
        <row r="465">
          <cell r="C465" t="str">
            <v>tm.09</v>
          </cell>
          <cell r="D465" t="str">
            <v>Chợ thương mại Vàng Ma Chải</v>
          </cell>
          <cell r="E465" t="str">
            <v>Phong Thổ</v>
          </cell>
          <cell r="K465">
            <v>1500</v>
          </cell>
          <cell r="P465">
            <v>1500</v>
          </cell>
          <cell r="V465">
            <v>1500</v>
          </cell>
          <cell r="Y465" t="str">
            <v>C</v>
          </cell>
          <cell r="Z465" t="str">
            <v>KCM</v>
          </cell>
          <cell r="AA465" t="str">
            <v>TM</v>
          </cell>
          <cell r="AB465" t="str">
            <v>UBND Phong Thổ</v>
          </cell>
          <cell r="AC465" t="str">
            <v>UBND Phong Thổ</v>
          </cell>
        </row>
        <row r="466">
          <cell r="C466" t="str">
            <v>gt.45</v>
          </cell>
          <cell r="D466" t="str">
            <v>Tạo mặt bằng và đường nội bộ TTCX Vàng Ma Chải</v>
          </cell>
          <cell r="E466" t="str">
            <v>Phong Thổ</v>
          </cell>
          <cell r="K466">
            <v>3000</v>
          </cell>
          <cell r="P466">
            <v>3000</v>
          </cell>
          <cell r="V466">
            <v>3000</v>
          </cell>
          <cell r="Y466" t="str">
            <v>C</v>
          </cell>
          <cell r="Z466" t="str">
            <v>KCM</v>
          </cell>
          <cell r="AA466" t="str">
            <v>HT</v>
          </cell>
          <cell r="AB466" t="str">
            <v>UBND Phong Thổ</v>
          </cell>
          <cell r="AC466" t="str">
            <v>UBND Phong Thổ</v>
          </cell>
        </row>
        <row r="467">
          <cell r="D467" t="str">
            <v>TTCX Ka Lăng huyện Mường Tè</v>
          </cell>
          <cell r="K467">
            <v>2390</v>
          </cell>
          <cell r="L467">
            <v>0</v>
          </cell>
          <cell r="M467">
            <v>0</v>
          </cell>
          <cell r="N467">
            <v>0</v>
          </cell>
          <cell r="O467">
            <v>0</v>
          </cell>
          <cell r="P467">
            <v>2390</v>
          </cell>
          <cell r="Q467">
            <v>0</v>
          </cell>
          <cell r="R467">
            <v>0</v>
          </cell>
          <cell r="S467">
            <v>0</v>
          </cell>
          <cell r="T467">
            <v>0</v>
          </cell>
          <cell r="U467">
            <v>0</v>
          </cell>
          <cell r="V467">
            <v>2390</v>
          </cell>
          <cell r="W467">
            <v>0</v>
          </cell>
          <cell r="X467">
            <v>0</v>
          </cell>
        </row>
        <row r="468">
          <cell r="C468" t="str">
            <v>qh.14</v>
          </cell>
          <cell r="D468" t="str">
            <v>Rà soát quy hoạch TTCX Ka Lăng</v>
          </cell>
          <cell r="E468" t="str">
            <v>Mường Tè</v>
          </cell>
          <cell r="K468">
            <v>70</v>
          </cell>
          <cell r="P468">
            <v>70</v>
          </cell>
          <cell r="V468">
            <v>70</v>
          </cell>
          <cell r="Y468" t="str">
            <v>C</v>
          </cell>
          <cell r="Z468" t="str">
            <v>KCM</v>
          </cell>
          <cell r="AA468" t="str">
            <v>QH</v>
          </cell>
          <cell r="AB468" t="str">
            <v>UBND Mường Tè</v>
          </cell>
          <cell r="AC468" t="str">
            <v>UBND Mường Tè</v>
          </cell>
        </row>
        <row r="469">
          <cell r="C469" t="str">
            <v>gt.46</v>
          </cell>
          <cell r="D469" t="str">
            <v>Tạo mặt bằng và đường nội bộ TTCX Ka Lăng</v>
          </cell>
          <cell r="E469" t="str">
            <v>Mường Tè</v>
          </cell>
          <cell r="K469">
            <v>2320</v>
          </cell>
          <cell r="P469">
            <v>2320</v>
          </cell>
          <cell r="V469">
            <v>2320</v>
          </cell>
          <cell r="Y469" t="str">
            <v>C</v>
          </cell>
          <cell r="Z469" t="str">
            <v>KCM</v>
          </cell>
          <cell r="AA469" t="str">
            <v>HT</v>
          </cell>
          <cell r="AB469" t="str">
            <v>UBND Mường Tè</v>
          </cell>
          <cell r="AC469" t="str">
            <v>UBND Mường Tè</v>
          </cell>
        </row>
        <row r="470">
          <cell r="D470" t="str">
            <v>Vốn ứng trước đối ứng ODA</v>
          </cell>
          <cell r="K470">
            <v>16625</v>
          </cell>
          <cell r="L470">
            <v>16625</v>
          </cell>
          <cell r="M470">
            <v>0</v>
          </cell>
          <cell r="N470">
            <v>0</v>
          </cell>
          <cell r="O470">
            <v>0</v>
          </cell>
          <cell r="P470">
            <v>15000</v>
          </cell>
          <cell r="Q470">
            <v>0</v>
          </cell>
          <cell r="R470">
            <v>0</v>
          </cell>
          <cell r="S470">
            <v>0</v>
          </cell>
          <cell r="T470">
            <v>0</v>
          </cell>
          <cell r="U470">
            <v>13477.822</v>
          </cell>
          <cell r="V470">
            <v>1522.1779999999999</v>
          </cell>
          <cell r="W470">
            <v>0</v>
          </cell>
          <cell r="X470">
            <v>6358</v>
          </cell>
        </row>
        <row r="471">
          <cell r="D471" t="str">
            <v>Đối ứng các dự án thủy lợi OFID</v>
          </cell>
          <cell r="K471">
            <v>16625</v>
          </cell>
          <cell r="L471">
            <v>16625</v>
          </cell>
          <cell r="M471">
            <v>0</v>
          </cell>
          <cell r="N471">
            <v>0</v>
          </cell>
          <cell r="O471">
            <v>0</v>
          </cell>
          <cell r="P471">
            <v>9937</v>
          </cell>
          <cell r="Q471">
            <v>0</v>
          </cell>
          <cell r="R471">
            <v>0</v>
          </cell>
          <cell r="S471">
            <v>0</v>
          </cell>
          <cell r="T471">
            <v>0</v>
          </cell>
          <cell r="U471">
            <v>8814.8220000000001</v>
          </cell>
          <cell r="V471">
            <v>1122.1779999999999</v>
          </cell>
          <cell r="W471">
            <v>0</v>
          </cell>
          <cell r="X471">
            <v>6358</v>
          </cell>
        </row>
        <row r="472">
          <cell r="C472" t="str">
            <v>tl.04</v>
          </cell>
          <cell r="D472" t="str">
            <v>Thuỷ nông Dao Chải 2</v>
          </cell>
          <cell r="E472" t="str">
            <v>Phong Thổ</v>
          </cell>
          <cell r="F472">
            <v>2008</v>
          </cell>
          <cell r="G472">
            <v>2010</v>
          </cell>
          <cell r="J472" t="str">
            <v>70ha</v>
          </cell>
          <cell r="O472">
            <v>0</v>
          </cell>
          <cell r="P472">
            <v>1437</v>
          </cell>
          <cell r="U472">
            <v>1437</v>
          </cell>
          <cell r="V472">
            <v>0</v>
          </cell>
          <cell r="AB472" t="str">
            <v>UBND Phong Thổ</v>
          </cell>
          <cell r="AC472" t="str">
            <v>UBND Phong Thổ</v>
          </cell>
        </row>
        <row r="473">
          <cell r="C473" t="str">
            <v>tl.06</v>
          </cell>
          <cell r="D473" t="str">
            <v>Thuỷ nông Mí Mu</v>
          </cell>
          <cell r="E473" t="str">
            <v>Mường Tè</v>
          </cell>
          <cell r="F473">
            <v>2008</v>
          </cell>
          <cell r="G473">
            <v>2009</v>
          </cell>
          <cell r="J473" t="str">
            <v>30ha</v>
          </cell>
          <cell r="P473">
            <v>400</v>
          </cell>
          <cell r="U473">
            <v>332.06799999999998</v>
          </cell>
          <cell r="V473">
            <v>67.932000000000016</v>
          </cell>
          <cell r="AB473" t="str">
            <v>UBND Mường Tè</v>
          </cell>
          <cell r="AC473" t="str">
            <v>UBND Mường Tè</v>
          </cell>
        </row>
        <row r="474">
          <cell r="C474" t="str">
            <v>tl.07</v>
          </cell>
          <cell r="D474" t="str">
            <v>Thuỷ lợi Nậm Sẻ</v>
          </cell>
          <cell r="E474" t="str">
            <v>Mường Tè</v>
          </cell>
          <cell r="F474">
            <v>2008</v>
          </cell>
          <cell r="G474">
            <v>2009</v>
          </cell>
          <cell r="J474" t="str">
            <v>40ha</v>
          </cell>
          <cell r="P474">
            <v>700</v>
          </cell>
          <cell r="U474">
            <v>610.64099999999996</v>
          </cell>
          <cell r="V474">
            <v>89.359000000000037</v>
          </cell>
          <cell r="AB474" t="str">
            <v>UBND Mường Tè</v>
          </cell>
          <cell r="AC474" t="str">
            <v>UBND Mường Tè</v>
          </cell>
        </row>
        <row r="475">
          <cell r="C475" t="str">
            <v>tl.08</v>
          </cell>
          <cell r="D475" t="str">
            <v>Thuỷ lợi Nậm Pé 2</v>
          </cell>
          <cell r="E475" t="str">
            <v>Tam Đường</v>
          </cell>
          <cell r="F475">
            <v>2008</v>
          </cell>
          <cell r="G475">
            <v>2010</v>
          </cell>
          <cell r="J475" t="str">
            <v>200ha</v>
          </cell>
          <cell r="P475">
            <v>900</v>
          </cell>
          <cell r="U475">
            <v>779.31299999999999</v>
          </cell>
          <cell r="V475">
            <v>120.68700000000001</v>
          </cell>
          <cell r="AB475" t="str">
            <v>UBND Tam Đường</v>
          </cell>
          <cell r="AC475" t="str">
            <v>UBND Tam Đường</v>
          </cell>
        </row>
        <row r="476">
          <cell r="C476" t="str">
            <v>tl.09</v>
          </cell>
          <cell r="D476" t="str">
            <v>Thuỷ lợi Hua Đán</v>
          </cell>
          <cell r="E476" t="str">
            <v>Than Uyên</v>
          </cell>
          <cell r="F476">
            <v>2008</v>
          </cell>
          <cell r="G476">
            <v>2010</v>
          </cell>
          <cell r="J476" t="str">
            <v>80ha</v>
          </cell>
          <cell r="P476">
            <v>900</v>
          </cell>
          <cell r="U476">
            <v>900</v>
          </cell>
          <cell r="V476">
            <v>0</v>
          </cell>
          <cell r="AB476" t="str">
            <v>UBND Than Uyên</v>
          </cell>
          <cell r="AC476" t="str">
            <v>UBND Than Uyên</v>
          </cell>
        </row>
        <row r="477">
          <cell r="C477" t="str">
            <v>tl.10</v>
          </cell>
          <cell r="D477" t="str">
            <v>Thuỷ lợi Nậm Lưng</v>
          </cell>
          <cell r="E477" t="str">
            <v>Than Uyên</v>
          </cell>
          <cell r="F477">
            <v>2008</v>
          </cell>
          <cell r="G477">
            <v>2009</v>
          </cell>
          <cell r="J477" t="str">
            <v>50ha</v>
          </cell>
          <cell r="P477">
            <v>1000</v>
          </cell>
          <cell r="U477">
            <v>999.99800000000005</v>
          </cell>
          <cell r="V477">
            <v>1.9999999999527063E-3</v>
          </cell>
          <cell r="AB477" t="str">
            <v>UBND Than Uyên</v>
          </cell>
          <cell r="AC477" t="str">
            <v>UBND Than Uyên</v>
          </cell>
        </row>
        <row r="478">
          <cell r="C478" t="str">
            <v>tl.11</v>
          </cell>
          <cell r="D478" t="str">
            <v>Thuỷ lợi Nậm Bon</v>
          </cell>
          <cell r="E478" t="str">
            <v>Tân Uyên</v>
          </cell>
          <cell r="F478">
            <v>2008</v>
          </cell>
          <cell r="G478">
            <v>2010</v>
          </cell>
          <cell r="J478" t="str">
            <v>80ha</v>
          </cell>
          <cell r="P478">
            <v>500</v>
          </cell>
          <cell r="U478">
            <v>500</v>
          </cell>
          <cell r="V478">
            <v>0</v>
          </cell>
          <cell r="AB478" t="str">
            <v>UBND Tân Uyên</v>
          </cell>
          <cell r="AC478" t="str">
            <v>UBND Tân Uyên</v>
          </cell>
        </row>
        <row r="479">
          <cell r="C479" t="str">
            <v>tl.18</v>
          </cell>
          <cell r="D479" t="str">
            <v>Thủy lợi Cầu Máng</v>
          </cell>
          <cell r="E479" t="str">
            <v>Mường Tè</v>
          </cell>
          <cell r="F479">
            <v>2009</v>
          </cell>
          <cell r="G479">
            <v>2010</v>
          </cell>
          <cell r="J479" t="str">
            <v>35ha</v>
          </cell>
          <cell r="K479">
            <v>2242</v>
          </cell>
          <cell r="L479">
            <v>2242</v>
          </cell>
          <cell r="O479">
            <v>0</v>
          </cell>
          <cell r="P479">
            <v>800</v>
          </cell>
          <cell r="U479">
            <v>685.83799999999997</v>
          </cell>
          <cell r="V479">
            <v>114.16200000000003</v>
          </cell>
          <cell r="X479">
            <v>1500</v>
          </cell>
          <cell r="Y479" t="str">
            <v>C</v>
          </cell>
          <cell r="Z479" t="str">
            <v>KCM</v>
          </cell>
          <cell r="AA479" t="str">
            <v>TL</v>
          </cell>
          <cell r="AB479" t="str">
            <v>UBND Mường Tè</v>
          </cell>
          <cell r="AC479" t="str">
            <v>UBND Mường Tè</v>
          </cell>
        </row>
        <row r="480">
          <cell r="C480" t="str">
            <v>tl.19</v>
          </cell>
          <cell r="D480" t="str">
            <v>Thủy lợi Đông Pao</v>
          </cell>
          <cell r="E480" t="str">
            <v>Tam Đường</v>
          </cell>
          <cell r="F480">
            <v>2009</v>
          </cell>
          <cell r="G480">
            <v>2010</v>
          </cell>
          <cell r="J480" t="str">
            <v>150ha</v>
          </cell>
          <cell r="K480">
            <v>1358</v>
          </cell>
          <cell r="L480">
            <v>1358</v>
          </cell>
          <cell r="O480">
            <v>0</v>
          </cell>
          <cell r="P480">
            <v>600</v>
          </cell>
          <cell r="U480">
            <v>600</v>
          </cell>
          <cell r="V480">
            <v>0</v>
          </cell>
          <cell r="X480">
            <v>1358</v>
          </cell>
          <cell r="Y480" t="str">
            <v>C</v>
          </cell>
          <cell r="Z480" t="str">
            <v>KCM</v>
          </cell>
          <cell r="AA480" t="str">
            <v>TL</v>
          </cell>
          <cell r="AB480" t="str">
            <v>UBND Tam Đường</v>
          </cell>
          <cell r="AC480" t="str">
            <v>UBND Tam Đường</v>
          </cell>
        </row>
        <row r="481">
          <cell r="C481" t="str">
            <v>tl.20</v>
          </cell>
          <cell r="D481" t="str">
            <v>Thủy lợi Nà Phát - Sang Ngà</v>
          </cell>
          <cell r="E481" t="str">
            <v>Than Uyên</v>
          </cell>
          <cell r="F481">
            <v>2009</v>
          </cell>
          <cell r="G481">
            <v>2010</v>
          </cell>
          <cell r="J481" t="str">
            <v>100ha</v>
          </cell>
          <cell r="K481">
            <v>3838</v>
          </cell>
          <cell r="L481">
            <v>3838</v>
          </cell>
          <cell r="O481">
            <v>0</v>
          </cell>
          <cell r="P481">
            <v>700</v>
          </cell>
          <cell r="U481">
            <v>699.96400000000006</v>
          </cell>
          <cell r="V481">
            <v>3.5999999999944521E-2</v>
          </cell>
          <cell r="X481">
            <v>800</v>
          </cell>
          <cell r="Y481" t="str">
            <v>C</v>
          </cell>
          <cell r="Z481" t="str">
            <v>KCM</v>
          </cell>
          <cell r="AA481" t="str">
            <v>TL</v>
          </cell>
          <cell r="AB481" t="str">
            <v>UBND Than Uyên</v>
          </cell>
          <cell r="AC481" t="str">
            <v>UBND Than Uyên</v>
          </cell>
        </row>
        <row r="482">
          <cell r="C482" t="str">
            <v>tl.21</v>
          </cell>
          <cell r="D482" t="str">
            <v>Thủy lợi Nà Cại</v>
          </cell>
          <cell r="E482" t="str">
            <v>Tân Uyên</v>
          </cell>
          <cell r="F482">
            <v>2009</v>
          </cell>
          <cell r="G482">
            <v>2010</v>
          </cell>
          <cell r="J482" t="str">
            <v>80ha</v>
          </cell>
          <cell r="K482">
            <v>4742</v>
          </cell>
          <cell r="L482">
            <v>4742</v>
          </cell>
          <cell r="O482">
            <v>0</v>
          </cell>
          <cell r="P482">
            <v>700</v>
          </cell>
          <cell r="V482">
            <v>700</v>
          </cell>
          <cell r="X482">
            <v>1000</v>
          </cell>
          <cell r="Y482" t="str">
            <v>C</v>
          </cell>
          <cell r="Z482" t="str">
            <v>KCM</v>
          </cell>
          <cell r="AA482" t="str">
            <v>TL</v>
          </cell>
          <cell r="AB482" t="str">
            <v>UBND Tân Uyên</v>
          </cell>
          <cell r="AC482" t="str">
            <v>UBND Tân Uyên</v>
          </cell>
        </row>
        <row r="483">
          <cell r="C483" t="str">
            <v>tl.22</v>
          </cell>
          <cell r="D483" t="str">
            <v>Thủy lợi Lở Thàng</v>
          </cell>
          <cell r="E483" t="str">
            <v>Tam Đường</v>
          </cell>
          <cell r="F483">
            <v>2009</v>
          </cell>
          <cell r="G483">
            <v>2010</v>
          </cell>
          <cell r="J483" t="str">
            <v>60ha</v>
          </cell>
          <cell r="K483">
            <v>1883</v>
          </cell>
          <cell r="L483">
            <v>1883</v>
          </cell>
          <cell r="O483">
            <v>0</v>
          </cell>
          <cell r="P483">
            <v>1000</v>
          </cell>
          <cell r="U483">
            <v>1000</v>
          </cell>
          <cell r="V483">
            <v>0</v>
          </cell>
          <cell r="X483">
            <v>1200</v>
          </cell>
          <cell r="Y483" t="str">
            <v>C</v>
          </cell>
          <cell r="Z483" t="str">
            <v>KCM</v>
          </cell>
          <cell r="AA483" t="str">
            <v>TL</v>
          </cell>
          <cell r="AB483" t="str">
            <v>UBND Tam Đường</v>
          </cell>
          <cell r="AC483" t="str">
            <v>UBND Tam Đường</v>
          </cell>
        </row>
        <row r="484">
          <cell r="C484" t="str">
            <v>tl.23</v>
          </cell>
          <cell r="D484" t="str">
            <v>Thủy lợi Nậm Ma Nọi</v>
          </cell>
          <cell r="E484" t="str">
            <v>Mường Tè</v>
          </cell>
          <cell r="F484">
            <v>2009</v>
          </cell>
          <cell r="G484">
            <v>2010</v>
          </cell>
          <cell r="J484" t="str">
            <v>60ha</v>
          </cell>
          <cell r="K484">
            <v>2562</v>
          </cell>
          <cell r="L484">
            <v>2562</v>
          </cell>
          <cell r="O484">
            <v>0</v>
          </cell>
          <cell r="P484">
            <v>300</v>
          </cell>
          <cell r="U484">
            <v>270</v>
          </cell>
          <cell r="V484">
            <v>30</v>
          </cell>
          <cell r="X484">
            <v>500</v>
          </cell>
          <cell r="Y484" t="str">
            <v>C</v>
          </cell>
          <cell r="Z484" t="str">
            <v>KCM</v>
          </cell>
          <cell r="AA484" t="str">
            <v>TL</v>
          </cell>
          <cell r="AB484" t="str">
            <v>UBND Mường Tè</v>
          </cell>
          <cell r="AC484" t="str">
            <v>UBND Mường Tè</v>
          </cell>
        </row>
        <row r="485">
          <cell r="D485" t="str">
            <v>Đối ứng các dự án  JICA</v>
          </cell>
          <cell r="K485">
            <v>0</v>
          </cell>
          <cell r="L485">
            <v>0</v>
          </cell>
          <cell r="M485">
            <v>0</v>
          </cell>
          <cell r="N485">
            <v>0</v>
          </cell>
          <cell r="O485">
            <v>0</v>
          </cell>
          <cell r="P485">
            <v>5063</v>
          </cell>
          <cell r="Q485">
            <v>0</v>
          </cell>
          <cell r="R485">
            <v>0</v>
          </cell>
          <cell r="S485">
            <v>0</v>
          </cell>
          <cell r="T485">
            <v>0</v>
          </cell>
          <cell r="U485">
            <v>4663</v>
          </cell>
          <cell r="V485">
            <v>400</v>
          </cell>
          <cell r="W485">
            <v>0</v>
          </cell>
          <cell r="X485">
            <v>0</v>
          </cell>
        </row>
        <row r="486">
          <cell r="C486" t="str">
            <v>tl.12</v>
          </cell>
          <cell r="D486" t="str">
            <v>Thuỷ lợi Khun Há</v>
          </cell>
          <cell r="E486" t="str">
            <v>Tam Đường</v>
          </cell>
          <cell r="F486">
            <v>2007</v>
          </cell>
          <cell r="G486">
            <v>2008</v>
          </cell>
          <cell r="H486">
            <v>2007</v>
          </cell>
          <cell r="I486">
            <v>0</v>
          </cell>
          <cell r="J486" t="str">
            <v>200ha</v>
          </cell>
          <cell r="P486">
            <v>1000</v>
          </cell>
          <cell r="U486">
            <v>1000</v>
          </cell>
          <cell r="V486">
            <v>0</v>
          </cell>
          <cell r="AB486" t="str">
            <v>UBND Tam Đường</v>
          </cell>
          <cell r="AC486" t="str">
            <v>UBND Tam Đường</v>
          </cell>
        </row>
        <row r="487">
          <cell r="C487" t="str">
            <v>no.11</v>
          </cell>
          <cell r="D487" t="str">
            <v xml:space="preserve">Nhà máy xử lý và cấp nước thị trấn Phong Thổ </v>
          </cell>
          <cell r="E487" t="str">
            <v>Phong Thổ</v>
          </cell>
          <cell r="F487">
            <v>2008</v>
          </cell>
          <cell r="G487">
            <v>2009</v>
          </cell>
          <cell r="J487" t="str">
            <v>1.000 m3/ngđêm</v>
          </cell>
          <cell r="P487">
            <v>1200</v>
          </cell>
          <cell r="U487">
            <v>800</v>
          </cell>
          <cell r="V487">
            <v>400</v>
          </cell>
          <cell r="AB487" t="str">
            <v>Công ty TNHH Xây dựng và Cấp nước Lai Châu</v>
          </cell>
          <cell r="AC487" t="str">
            <v>Công ty TNHH Xây dựng và Cấp nước Lai Châu</v>
          </cell>
        </row>
        <row r="488">
          <cell r="C488" t="str">
            <v>gt.27</v>
          </cell>
          <cell r="D488" t="str">
            <v xml:space="preserve">Đường Tam Đường - Thèn Sin - Bản Mấn </v>
          </cell>
          <cell r="E488" t="str">
            <v>Tam Đường</v>
          </cell>
          <cell r="F488">
            <v>2007</v>
          </cell>
          <cell r="G488">
            <v>2009</v>
          </cell>
          <cell r="J488" t="str">
            <v>11 km</v>
          </cell>
          <cell r="P488">
            <v>2863</v>
          </cell>
          <cell r="U488">
            <v>2863</v>
          </cell>
          <cell r="V488">
            <v>0</v>
          </cell>
          <cell r="AB488" t="str">
            <v>UBND Tam Đường</v>
          </cell>
          <cell r="AC488" t="str">
            <v>UBND Tam Đường</v>
          </cell>
        </row>
        <row r="489">
          <cell r="D489" t="str">
            <v>Vốn ứng cho các dự án khác</v>
          </cell>
          <cell r="K489">
            <v>0</v>
          </cell>
          <cell r="L489">
            <v>0</v>
          </cell>
          <cell r="M489">
            <v>0</v>
          </cell>
          <cell r="N489">
            <v>0</v>
          </cell>
          <cell r="O489">
            <v>0</v>
          </cell>
          <cell r="P489">
            <v>23000</v>
          </cell>
          <cell r="Q489">
            <v>0</v>
          </cell>
          <cell r="R489">
            <v>0</v>
          </cell>
          <cell r="S489">
            <v>0</v>
          </cell>
          <cell r="T489">
            <v>0</v>
          </cell>
          <cell r="U489">
            <v>22564.3</v>
          </cell>
          <cell r="V489">
            <v>435.69999999999982</v>
          </cell>
          <cell r="W489">
            <v>0</v>
          </cell>
          <cell r="X489">
            <v>0</v>
          </cell>
        </row>
        <row r="490">
          <cell r="C490" t="str">
            <v>vh.09</v>
          </cell>
          <cell r="D490" t="str">
            <v>Tượng đài "Bác Hồ với các dân tộc tỉnh Lai Châu"</v>
          </cell>
          <cell r="E490" t="str">
            <v>T.x Lai Châu</v>
          </cell>
          <cell r="F490">
            <v>2008</v>
          </cell>
          <cell r="G490">
            <v>2009</v>
          </cell>
          <cell r="O490">
            <v>0</v>
          </cell>
          <cell r="P490">
            <v>10000</v>
          </cell>
          <cell r="U490">
            <v>10000</v>
          </cell>
          <cell r="V490">
            <v>0</v>
          </cell>
          <cell r="AB490" t="str">
            <v>Sở Văn hóa</v>
          </cell>
          <cell r="AC490" t="str">
            <v>Sở Văn hóa</v>
          </cell>
        </row>
        <row r="491">
          <cell r="C491" t="str">
            <v>ql.32</v>
          </cell>
          <cell r="D491" t="str">
            <v>Trung tâm 05, 06 tỉnh Lai Châu</v>
          </cell>
          <cell r="E491" t="str">
            <v>T.x Lai Châu</v>
          </cell>
          <cell r="F491">
            <v>2007</v>
          </cell>
          <cell r="G491">
            <v>2010</v>
          </cell>
          <cell r="O491">
            <v>0</v>
          </cell>
          <cell r="P491">
            <v>10000</v>
          </cell>
          <cell r="U491">
            <v>10000</v>
          </cell>
          <cell r="V491">
            <v>0</v>
          </cell>
          <cell r="AB491" t="str">
            <v>Sở Lao động</v>
          </cell>
          <cell r="AC491" t="str">
            <v>Sở Lao động</v>
          </cell>
        </row>
        <row r="492">
          <cell r="C492" t="str">
            <v>r.01</v>
          </cell>
          <cell r="D492" t="str">
            <v>Dự án nâng cao năng lực phòng cháy chữa cháy rừng</v>
          </cell>
          <cell r="E492" t="str">
            <v>Toàn tỉnh</v>
          </cell>
          <cell r="F492">
            <v>2008</v>
          </cell>
          <cell r="G492">
            <v>2010</v>
          </cell>
          <cell r="O492">
            <v>0</v>
          </cell>
          <cell r="P492">
            <v>3000</v>
          </cell>
          <cell r="U492">
            <v>2564.3000000000002</v>
          </cell>
          <cell r="V492">
            <v>435.69999999999982</v>
          </cell>
          <cell r="AB492" t="str">
            <v>Chi cục kiểm lâm tỉnh</v>
          </cell>
          <cell r="AC492" t="str">
            <v>Sở Nông nghiệp &amp; PTNT</v>
          </cell>
        </row>
        <row r="493">
          <cell r="D493" t="str">
            <v>Kết dư ngân sách nhà nước năm 2008</v>
          </cell>
          <cell r="K493">
            <v>181580</v>
          </cell>
          <cell r="L493">
            <v>125574</v>
          </cell>
          <cell r="M493">
            <v>100230</v>
          </cell>
          <cell r="N493">
            <v>1133</v>
          </cell>
          <cell r="O493">
            <v>88008.52399999999</v>
          </cell>
          <cell r="P493">
            <v>49668</v>
          </cell>
          <cell r="Q493">
            <v>1700</v>
          </cell>
          <cell r="R493">
            <v>1992</v>
          </cell>
          <cell r="S493">
            <v>2692</v>
          </cell>
          <cell r="T493">
            <v>2764</v>
          </cell>
          <cell r="U493">
            <v>34795.103000000003</v>
          </cell>
          <cell r="V493">
            <v>16364.897000000001</v>
          </cell>
          <cell r="W493">
            <v>0</v>
          </cell>
          <cell r="X493">
            <v>0</v>
          </cell>
        </row>
        <row r="494">
          <cell r="D494" t="str">
            <v>Kết dư ngân sách địa phương</v>
          </cell>
          <cell r="K494">
            <v>8562</v>
          </cell>
          <cell r="L494">
            <v>8477</v>
          </cell>
          <cell r="M494">
            <v>7486</v>
          </cell>
          <cell r="N494">
            <v>0</v>
          </cell>
          <cell r="O494">
            <v>5311.9570000000003</v>
          </cell>
          <cell r="P494">
            <v>18149</v>
          </cell>
          <cell r="Q494">
            <v>1200</v>
          </cell>
          <cell r="R494">
            <v>0</v>
          </cell>
          <cell r="S494">
            <v>700</v>
          </cell>
          <cell r="T494">
            <v>772</v>
          </cell>
          <cell r="U494">
            <v>17478.210999999999</v>
          </cell>
          <cell r="V494">
            <v>670.78899999999999</v>
          </cell>
          <cell r="W494">
            <v>0</v>
          </cell>
          <cell r="X494">
            <v>0</v>
          </cell>
        </row>
        <row r="495">
          <cell r="C495" t="str">
            <v>qh.08</v>
          </cell>
          <cell r="D495" t="str">
            <v>Rà soát, bổ sung quy hoạch phát triển giao thông</v>
          </cell>
          <cell r="E495" t="str">
            <v>Toàn tỉnh</v>
          </cell>
          <cell r="F495">
            <v>2005</v>
          </cell>
          <cell r="G495">
            <v>2007</v>
          </cell>
          <cell r="K495">
            <v>241</v>
          </cell>
          <cell r="L495">
            <v>241</v>
          </cell>
          <cell r="M495">
            <v>241</v>
          </cell>
          <cell r="O495">
            <v>200</v>
          </cell>
          <cell r="P495">
            <v>41</v>
          </cell>
          <cell r="U495">
            <v>41</v>
          </cell>
          <cell r="V495">
            <v>0</v>
          </cell>
          <cell r="Y495" t="str">
            <v>C</v>
          </cell>
          <cell r="Z495" t="str">
            <v>QT</v>
          </cell>
          <cell r="AA495" t="str">
            <v>QH</v>
          </cell>
          <cell r="AB495" t="str">
            <v>Sở Giao thông</v>
          </cell>
          <cell r="AC495" t="str">
            <v>Sở Giao thông</v>
          </cell>
        </row>
        <row r="496">
          <cell r="C496" t="str">
            <v>no.41</v>
          </cell>
          <cell r="D496" t="str">
            <v>Cấp nước sinh hoạt tuyến 2 nguồn Nùng Nàng phường Quyết Thắng thị xã Lai Châu</v>
          </cell>
          <cell r="E496" t="str">
            <v>T.x Lai Châu</v>
          </cell>
          <cell r="F496">
            <v>2007</v>
          </cell>
          <cell r="G496">
            <v>2007</v>
          </cell>
          <cell r="J496" t="str">
            <v>2000 người</v>
          </cell>
          <cell r="K496">
            <v>978</v>
          </cell>
          <cell r="L496">
            <v>974</v>
          </cell>
          <cell r="M496">
            <v>919</v>
          </cell>
          <cell r="O496">
            <v>824</v>
          </cell>
          <cell r="P496">
            <v>95</v>
          </cell>
          <cell r="U496">
            <v>94.864999999999995</v>
          </cell>
          <cell r="V496">
            <v>0.13500000000000512</v>
          </cell>
          <cell r="Y496" t="str">
            <v>C</v>
          </cell>
          <cell r="Z496" t="str">
            <v>QT</v>
          </cell>
          <cell r="AA496" t="str">
            <v>NO</v>
          </cell>
          <cell r="AB496" t="str">
            <v>Ban QLDA CTXD tỉnh</v>
          </cell>
          <cell r="AC496" t="str">
            <v>Ban QLDA CTXD tỉnh</v>
          </cell>
        </row>
        <row r="497">
          <cell r="C497" t="str">
            <v>ql.09</v>
          </cell>
          <cell r="D497" t="str">
            <v>Trụ sở Chi cục bảo vệ thực vật tỉnh</v>
          </cell>
          <cell r="E497" t="str">
            <v>T.x Lai Châu</v>
          </cell>
          <cell r="F497">
            <v>2008</v>
          </cell>
          <cell r="G497">
            <v>2008</v>
          </cell>
          <cell r="J497" t="str">
            <v>267m2</v>
          </cell>
          <cell r="P497">
            <v>693</v>
          </cell>
          <cell r="U497">
            <v>692.11400000000003</v>
          </cell>
          <cell r="V497">
            <v>0.88599999999996726</v>
          </cell>
          <cell r="AB497" t="str">
            <v>Chi cục bảo vệ thực vật tỉnh</v>
          </cell>
          <cell r="AC497" t="str">
            <v>Sở Nông nghiệp &amp; PTNT</v>
          </cell>
        </row>
        <row r="498">
          <cell r="C498" t="str">
            <v>ql.42</v>
          </cell>
          <cell r="D498" t="str">
            <v>Kho giống, vật tư nông nghiệp Mường Tè, Tam Đường, Than Uyên</v>
          </cell>
          <cell r="E498" t="str">
            <v>3 huyện</v>
          </cell>
          <cell r="F498">
            <v>2006</v>
          </cell>
          <cell r="G498">
            <v>2007</v>
          </cell>
          <cell r="J498" t="str">
            <v>736m2</v>
          </cell>
          <cell r="K498">
            <v>1163</v>
          </cell>
          <cell r="L498">
            <v>1163</v>
          </cell>
          <cell r="M498">
            <v>1118</v>
          </cell>
          <cell r="O498">
            <v>1061</v>
          </cell>
          <cell r="P498">
            <v>40</v>
          </cell>
          <cell r="U498">
            <v>40</v>
          </cell>
          <cell r="V498">
            <v>0</v>
          </cell>
          <cell r="Y498" t="str">
            <v>C</v>
          </cell>
          <cell r="Z498" t="str">
            <v>QT</v>
          </cell>
          <cell r="AA498" t="str">
            <v>QL</v>
          </cell>
          <cell r="AB498" t="str">
            <v>Công ty giống vật tư Nông nghiệp tỉnh</v>
          </cell>
          <cell r="AC498" t="str">
            <v>Sở Nông nghiệp &amp; PTNT</v>
          </cell>
        </row>
        <row r="499">
          <cell r="C499" t="str">
            <v>ht.29</v>
          </cell>
          <cell r="D499" t="str">
            <v>Kè chắn đất các hạng mục phụ trợ nhà khách tỉnh Lai Châu</v>
          </cell>
          <cell r="E499" t="str">
            <v>T.x Lai Châu</v>
          </cell>
          <cell r="F499">
            <v>2008</v>
          </cell>
          <cell r="G499">
            <v>2008</v>
          </cell>
          <cell r="J499" t="str">
            <v>130m</v>
          </cell>
          <cell r="K499">
            <v>548</v>
          </cell>
          <cell r="L499">
            <v>548</v>
          </cell>
          <cell r="M499">
            <v>548</v>
          </cell>
          <cell r="O499">
            <v>532.5</v>
          </cell>
          <cell r="P499">
            <v>15</v>
          </cell>
          <cell r="V499">
            <v>15</v>
          </cell>
          <cell r="Y499" t="str">
            <v>C</v>
          </cell>
          <cell r="Z499" t="str">
            <v>QT</v>
          </cell>
          <cell r="AA499" t="str">
            <v>HT</v>
          </cell>
          <cell r="AB499" t="str">
            <v>Văn phòng tỉnh ủy</v>
          </cell>
          <cell r="AC499" t="str">
            <v>Văn phòng tỉnh ủy</v>
          </cell>
        </row>
        <row r="500">
          <cell r="C500" t="str">
            <v>cn.06</v>
          </cell>
          <cell r="D500" t="str">
            <v>Hệ thống điện chiếu sáng và cây xanh đại lộ Lê Lợi (GĐ I)</v>
          </cell>
          <cell r="E500" t="str">
            <v>T.x Lai Châu</v>
          </cell>
          <cell r="F500">
            <v>2006</v>
          </cell>
          <cell r="G500">
            <v>2006</v>
          </cell>
          <cell r="K500">
            <v>3270</v>
          </cell>
          <cell r="L500">
            <v>3189</v>
          </cell>
          <cell r="M500">
            <v>2298</v>
          </cell>
          <cell r="O500">
            <v>2144.4569999999999</v>
          </cell>
          <cell r="P500">
            <v>154</v>
          </cell>
          <cell r="U500">
            <v>153.38999999999999</v>
          </cell>
          <cell r="V500">
            <v>0.61000000000001364</v>
          </cell>
          <cell r="Y500" t="str">
            <v>C</v>
          </cell>
          <cell r="Z500" t="str">
            <v>QT</v>
          </cell>
          <cell r="AA500" t="str">
            <v>CN</v>
          </cell>
          <cell r="AB500" t="str">
            <v>Ban QLDA CTXD tỉnh</v>
          </cell>
          <cell r="AC500" t="str">
            <v>Ban QLDA CTXD tỉnh</v>
          </cell>
        </row>
        <row r="501">
          <cell r="C501" t="str">
            <v>qh.09</v>
          </cell>
          <cell r="D501" t="str">
            <v>Quy hoạch chi tiết xây dựng khu trung tâm thị tứ Bình Lư huyện Tam Đường</v>
          </cell>
          <cell r="E501" t="str">
            <v>Tam Đường</v>
          </cell>
          <cell r="F501">
            <v>2006</v>
          </cell>
          <cell r="G501">
            <v>2006</v>
          </cell>
          <cell r="J501" t="str">
            <v>12ha</v>
          </cell>
          <cell r="K501">
            <v>281</v>
          </cell>
          <cell r="L501">
            <v>281</v>
          </cell>
          <cell r="M501">
            <v>281</v>
          </cell>
          <cell r="O501">
            <v>250</v>
          </cell>
          <cell r="P501">
            <v>31</v>
          </cell>
          <cell r="U501">
            <v>30.943000000000001</v>
          </cell>
          <cell r="V501">
            <v>5.6999999999998607E-2</v>
          </cell>
          <cell r="Y501" t="str">
            <v>C</v>
          </cell>
          <cell r="Z501" t="str">
            <v>QT</v>
          </cell>
          <cell r="AA501" t="str">
            <v>QH</v>
          </cell>
          <cell r="AB501" t="str">
            <v>Ban quản lý DA Tam Đường</v>
          </cell>
          <cell r="AC501" t="str">
            <v>UBND Tam Đường</v>
          </cell>
        </row>
        <row r="502">
          <cell r="C502" t="str">
            <v>qh.10</v>
          </cell>
          <cell r="D502" t="str">
            <v>Quy hoạch chi tiết khu trung tâm thị trấn cũ - thị xã Lai Châu</v>
          </cell>
          <cell r="E502" t="str">
            <v>T.x Lai Châu</v>
          </cell>
          <cell r="F502">
            <v>2008</v>
          </cell>
          <cell r="G502">
            <v>2009</v>
          </cell>
          <cell r="J502" t="str">
            <v>25ha</v>
          </cell>
          <cell r="K502">
            <v>775</v>
          </cell>
          <cell r="L502">
            <v>775</v>
          </cell>
          <cell r="M502">
            <v>775</v>
          </cell>
          <cell r="O502">
            <v>300</v>
          </cell>
          <cell r="P502">
            <v>243</v>
          </cell>
          <cell r="U502">
            <v>243</v>
          </cell>
          <cell r="V502">
            <v>0</v>
          </cell>
          <cell r="Y502" t="str">
            <v>C</v>
          </cell>
          <cell r="Z502" t="str">
            <v>CT</v>
          </cell>
          <cell r="AA502" t="str">
            <v>QH</v>
          </cell>
          <cell r="AB502" t="str">
            <v>UBND T.x Lai Châu</v>
          </cell>
          <cell r="AC502" t="str">
            <v>UBND T.x Lai Châu</v>
          </cell>
        </row>
        <row r="503">
          <cell r="C503" t="str">
            <v>qh.11</v>
          </cell>
          <cell r="D503" t="str">
            <v>Quy hoạch chi tiết khu công nghiệp Tam Đường huyện Tam Đường</v>
          </cell>
          <cell r="E503" t="str">
            <v>Tam Đường</v>
          </cell>
          <cell r="F503">
            <v>2009</v>
          </cell>
          <cell r="G503">
            <v>2009</v>
          </cell>
          <cell r="J503" t="str">
            <v>200ha</v>
          </cell>
          <cell r="K503">
            <v>807</v>
          </cell>
          <cell r="L503">
            <v>807</v>
          </cell>
          <cell r="M503">
            <v>807</v>
          </cell>
          <cell r="O503">
            <v>0</v>
          </cell>
          <cell r="P503">
            <v>300</v>
          </cell>
          <cell r="U503">
            <v>294.61599999999999</v>
          </cell>
          <cell r="V503">
            <v>5.3840000000000146</v>
          </cell>
          <cell r="Y503" t="str">
            <v>C</v>
          </cell>
          <cell r="Z503" t="str">
            <v>KCM</v>
          </cell>
          <cell r="AA503" t="str">
            <v>QH</v>
          </cell>
          <cell r="AB503" t="str">
            <v>Sở Công thương</v>
          </cell>
          <cell r="AC503" t="str">
            <v>Sở Công thương</v>
          </cell>
        </row>
        <row r="504">
          <cell r="C504" t="str">
            <v>db.05</v>
          </cell>
          <cell r="D504" t="str">
            <v>Hỗ trợ kinh phí GPMB và san gạt mặt bằng trụ sở Chi nhánh Ngân hàng Chính sách xã hội tỉnh</v>
          </cell>
          <cell r="E504" t="str">
            <v>T.x Lai Châu</v>
          </cell>
          <cell r="F504">
            <v>2008</v>
          </cell>
          <cell r="G504">
            <v>2008</v>
          </cell>
          <cell r="K504">
            <v>499</v>
          </cell>
          <cell r="L504">
            <v>499</v>
          </cell>
          <cell r="M504">
            <v>499</v>
          </cell>
          <cell r="O504">
            <v>0</v>
          </cell>
          <cell r="P504">
            <v>499</v>
          </cell>
          <cell r="U504">
            <v>494.81200000000001</v>
          </cell>
          <cell r="V504">
            <v>4.1879999999999882</v>
          </cell>
          <cell r="Y504" t="str">
            <v>C</v>
          </cell>
          <cell r="Z504" t="str">
            <v>HT</v>
          </cell>
          <cell r="AA504" t="str">
            <v>DB</v>
          </cell>
          <cell r="AB504" t="str">
            <v>Ngân hàng chính sách xã hội tỉnh</v>
          </cell>
          <cell r="AC504" t="str">
            <v>Ngân hàng chính sách xã hội tỉnh</v>
          </cell>
        </row>
        <row r="505">
          <cell r="C505" t="str">
            <v>ql.16</v>
          </cell>
          <cell r="D505" t="str">
            <v>Trung tâm bồi dưỡng chính trị huyện Mường Tè</v>
          </cell>
          <cell r="E505" t="str">
            <v>Mường Tè</v>
          </cell>
          <cell r="F505">
            <v>2008</v>
          </cell>
          <cell r="G505">
            <v>2009</v>
          </cell>
          <cell r="O505">
            <v>0</v>
          </cell>
          <cell r="P505">
            <v>1500</v>
          </cell>
          <cell r="U505">
            <v>1500</v>
          </cell>
          <cell r="V505">
            <v>0</v>
          </cell>
          <cell r="AB505" t="str">
            <v>UBND Mường Tè</v>
          </cell>
          <cell r="AC505" t="str">
            <v>UBND Mường Tè</v>
          </cell>
        </row>
        <row r="506">
          <cell r="C506" t="str">
            <v>gt.41</v>
          </cell>
          <cell r="D506" t="str">
            <v>Thảm nhựa bê tông atphal hạt mịn đường 60m, đường xung quanh quảng trường và hệ thống thoát nước đường đại lộ Lê Lợi, đường xung quanh quảng trường</v>
          </cell>
          <cell r="E506" t="str">
            <v>T.x Lai Châu</v>
          </cell>
          <cell r="F506">
            <v>2009</v>
          </cell>
          <cell r="G506">
            <v>2009</v>
          </cell>
          <cell r="O506">
            <v>0</v>
          </cell>
          <cell r="P506">
            <v>8000</v>
          </cell>
          <cell r="U506">
            <v>8000</v>
          </cell>
          <cell r="V506">
            <v>0</v>
          </cell>
          <cell r="Y506" t="str">
            <v>C</v>
          </cell>
          <cell r="Z506" t="str">
            <v>KCM</v>
          </cell>
          <cell r="AA506" t="str">
            <v>HT</v>
          </cell>
          <cell r="AB506" t="str">
            <v>Ban QLDA CTXD tỉnh</v>
          </cell>
          <cell r="AC506" t="str">
            <v>Ban QLDA CTXD tỉnh</v>
          </cell>
        </row>
        <row r="507">
          <cell r="C507" t="str">
            <v>tm.05</v>
          </cell>
          <cell r="D507" t="str">
            <v>Sửa chữa, cải tạo công trình nhà quản lý và dịch vụ khu vực Công viên hồ thượng lưu thị xã Lai Châu</v>
          </cell>
          <cell r="E507" t="str">
            <v>T.x Lai Châu</v>
          </cell>
          <cell r="F507">
            <v>2009</v>
          </cell>
          <cell r="G507">
            <v>2009</v>
          </cell>
          <cell r="O507">
            <v>0</v>
          </cell>
          <cell r="P507">
            <v>4000</v>
          </cell>
          <cell r="U507">
            <v>4000</v>
          </cell>
          <cell r="V507">
            <v>0</v>
          </cell>
          <cell r="Y507" t="str">
            <v>C</v>
          </cell>
          <cell r="Z507" t="str">
            <v>KCM</v>
          </cell>
          <cell r="AA507" t="str">
            <v>TM</v>
          </cell>
          <cell r="AB507" t="str">
            <v>Ban QLDA CTXD tỉnh</v>
          </cell>
          <cell r="AC507" t="str">
            <v>Ban QLDA CTXD tỉnh</v>
          </cell>
        </row>
        <row r="508">
          <cell r="C508" t="str">
            <v>gd.15</v>
          </cell>
          <cell r="D508" t="str">
            <v>Trường THCS thị trấn Tam Đường</v>
          </cell>
          <cell r="E508" t="str">
            <v>Tam Đường</v>
          </cell>
          <cell r="F508">
            <v>2006</v>
          </cell>
          <cell r="G508">
            <v>2007</v>
          </cell>
          <cell r="J508" t="str">
            <v>649 hs</v>
          </cell>
          <cell r="O508">
            <v>0</v>
          </cell>
          <cell r="P508">
            <v>170</v>
          </cell>
          <cell r="U508">
            <v>100</v>
          </cell>
          <cell r="V508">
            <v>70</v>
          </cell>
          <cell r="AB508" t="str">
            <v xml:space="preserve">Ban QLDA Tam Đường </v>
          </cell>
          <cell r="AC508" t="str">
            <v>UBND Tam Đường</v>
          </cell>
        </row>
        <row r="509">
          <cell r="C509" t="str">
            <v>ht.04</v>
          </cell>
          <cell r="D509" t="str">
            <v>San nền và hạ tầng kỹ thuật khu TĐC đối diện BCH Biên phòng tỉnh</v>
          </cell>
          <cell r="E509" t="str">
            <v>T.x Lai Châu</v>
          </cell>
          <cell r="F509">
            <v>2008</v>
          </cell>
          <cell r="G509">
            <v>2008</v>
          </cell>
          <cell r="J509" t="str">
            <v>4,3ha</v>
          </cell>
          <cell r="O509">
            <v>0</v>
          </cell>
          <cell r="P509">
            <v>121</v>
          </cell>
          <cell r="U509">
            <v>121</v>
          </cell>
          <cell r="V509">
            <v>0</v>
          </cell>
          <cell r="AB509" t="str">
            <v>Ban QLDA CTXD tỉnh</v>
          </cell>
          <cell r="AC509" t="str">
            <v>Ban QLDA CTXD tỉnh</v>
          </cell>
        </row>
        <row r="510">
          <cell r="C510" t="str">
            <v>ql.17</v>
          </cell>
          <cell r="D510" t="str">
            <v>Trụ sở Chi cục thú y tỉnh</v>
          </cell>
          <cell r="E510" t="str">
            <v>T.x Lai Châu</v>
          </cell>
          <cell r="F510">
            <v>2008</v>
          </cell>
          <cell r="G510">
            <v>2008</v>
          </cell>
          <cell r="J510" t="str">
            <v>3 tầng</v>
          </cell>
          <cell r="O510">
            <v>0</v>
          </cell>
          <cell r="P510">
            <v>1247</v>
          </cell>
          <cell r="U510">
            <v>1247</v>
          </cell>
          <cell r="V510">
            <v>0</v>
          </cell>
          <cell r="AB510" t="str">
            <v>Chi cục thú y tỉnh</v>
          </cell>
          <cell r="AC510" t="str">
            <v>Sở Nông nghiệp &amp; PTNT</v>
          </cell>
        </row>
        <row r="511">
          <cell r="C511" t="str">
            <v>ht.02</v>
          </cell>
          <cell r="D511" t="str">
            <v>Hạ tầng kỹ thuật khu nhà hàng khách sạn</v>
          </cell>
          <cell r="E511" t="str">
            <v>T.x Lai Châu</v>
          </cell>
          <cell r="F511">
            <v>2008</v>
          </cell>
          <cell r="G511">
            <v>2008</v>
          </cell>
          <cell r="J511" t="str">
            <v>3ha</v>
          </cell>
          <cell r="P511">
            <v>1000</v>
          </cell>
          <cell r="Q511">
            <v>1200</v>
          </cell>
          <cell r="S511">
            <v>700</v>
          </cell>
          <cell r="T511">
            <v>772</v>
          </cell>
          <cell r="U511">
            <v>425.471</v>
          </cell>
          <cell r="V511">
            <v>574.529</v>
          </cell>
          <cell r="AB511" t="str">
            <v>Ban QLDA CTXD tỉnh</v>
          </cell>
          <cell r="AC511" t="str">
            <v>Ban QLDA CTXD tỉnh</v>
          </cell>
          <cell r="AD511" t="str">
            <v>Giãn phần rải nhựa mặt đường</v>
          </cell>
        </row>
        <row r="512">
          <cell r="D512" t="str">
            <v>Kết dư các nguồn vốn hỗ trợ có mục tiêu khác và chương trình MTQG</v>
          </cell>
          <cell r="K512">
            <v>173018</v>
          </cell>
          <cell r="L512">
            <v>117097</v>
          </cell>
          <cell r="M512">
            <v>92744</v>
          </cell>
          <cell r="N512">
            <v>1133</v>
          </cell>
          <cell r="O512">
            <v>82696.566999999995</v>
          </cell>
          <cell r="P512">
            <v>31519</v>
          </cell>
          <cell r="Q512">
            <v>500</v>
          </cell>
          <cell r="R512">
            <v>1992</v>
          </cell>
          <cell r="S512">
            <v>1992</v>
          </cell>
          <cell r="T512">
            <v>1992</v>
          </cell>
          <cell r="U512">
            <v>17316.892</v>
          </cell>
          <cell r="V512">
            <v>15694.108</v>
          </cell>
          <cell r="W512">
            <v>0</v>
          </cell>
          <cell r="X512">
            <v>0</v>
          </cell>
        </row>
        <row r="513">
          <cell r="D513" t="str">
            <v>Kết dư đầu tư hạ tầng kinh tế - cửa khẩu</v>
          </cell>
          <cell r="K513">
            <v>18620</v>
          </cell>
          <cell r="L513">
            <v>18229</v>
          </cell>
          <cell r="M513">
            <v>17400</v>
          </cell>
          <cell r="N513">
            <v>0</v>
          </cell>
          <cell r="O513">
            <v>15014.244000000001</v>
          </cell>
          <cell r="P513">
            <v>2221</v>
          </cell>
          <cell r="Q513">
            <v>0</v>
          </cell>
          <cell r="R513">
            <v>0</v>
          </cell>
          <cell r="S513">
            <v>0</v>
          </cell>
          <cell r="T513">
            <v>0</v>
          </cell>
          <cell r="U513">
            <v>1410.2670000000001</v>
          </cell>
          <cell r="V513">
            <v>810.73299999999995</v>
          </cell>
          <cell r="W513">
            <v>0</v>
          </cell>
          <cell r="X513">
            <v>0</v>
          </cell>
        </row>
        <row r="514">
          <cell r="C514" t="str">
            <v>ht.30</v>
          </cell>
          <cell r="D514" t="str">
            <v>Cổng chính cửa khẩu Ma Lù Thàng</v>
          </cell>
          <cell r="E514" t="str">
            <v>Phong Thổ</v>
          </cell>
          <cell r="F514">
            <v>2006</v>
          </cell>
          <cell r="G514">
            <v>2006</v>
          </cell>
          <cell r="J514" t="str">
            <v>260m2</v>
          </cell>
          <cell r="K514">
            <v>2890</v>
          </cell>
          <cell r="L514">
            <v>2890</v>
          </cell>
          <cell r="M514">
            <v>2823</v>
          </cell>
          <cell r="O514">
            <v>2604</v>
          </cell>
          <cell r="P514">
            <v>219</v>
          </cell>
          <cell r="U514">
            <v>115.50700000000001</v>
          </cell>
          <cell r="V514">
            <v>103.49299999999999</v>
          </cell>
          <cell r="Y514" t="str">
            <v>C</v>
          </cell>
          <cell r="Z514" t="str">
            <v>HT</v>
          </cell>
          <cell r="AA514" t="str">
            <v>HT</v>
          </cell>
          <cell r="AB514" t="str">
            <v>Ban QLDA Cửa Khẩu</v>
          </cell>
          <cell r="AC514" t="str">
            <v>Ban QLDA Cửa Khẩu</v>
          </cell>
        </row>
        <row r="515">
          <cell r="C515" t="str">
            <v>ht.23</v>
          </cell>
          <cell r="D515" t="str">
            <v xml:space="preserve">Các trục đường và hệ thống thoát nước nội thị khu kinh tế cửa khẩu Ma Lù Thàng  </v>
          </cell>
          <cell r="E515" t="str">
            <v>Phong Thổ</v>
          </cell>
          <cell r="F515">
            <v>2006</v>
          </cell>
          <cell r="G515">
            <v>2006</v>
          </cell>
          <cell r="J515" t="str">
            <v>L=1,9km</v>
          </cell>
          <cell r="K515">
            <v>12000</v>
          </cell>
          <cell r="L515">
            <v>12000</v>
          </cell>
          <cell r="M515">
            <v>11607</v>
          </cell>
          <cell r="O515">
            <v>10638.419</v>
          </cell>
          <cell r="P515">
            <v>643</v>
          </cell>
          <cell r="U515">
            <v>279.35599999999999</v>
          </cell>
          <cell r="V515">
            <v>363.64400000000001</v>
          </cell>
          <cell r="Y515" t="str">
            <v>C</v>
          </cell>
          <cell r="Z515" t="str">
            <v>HT</v>
          </cell>
          <cell r="AA515" t="str">
            <v>HT</v>
          </cell>
          <cell r="AB515" t="str">
            <v>Ban QLDA Cửa Khẩu</v>
          </cell>
          <cell r="AC515" t="str">
            <v>Ban QLDA Cửa Khẩu</v>
          </cell>
        </row>
        <row r="516">
          <cell r="C516" t="str">
            <v>gt.42</v>
          </cell>
          <cell r="D516" t="str">
            <v>Đường + kè bảo vệ khu trung tâm thương mại cửa khẩu Ma Lù Thàng</v>
          </cell>
          <cell r="E516" t="str">
            <v>Phong Thổ</v>
          </cell>
          <cell r="F516">
            <v>2007</v>
          </cell>
          <cell r="G516">
            <v>2007</v>
          </cell>
          <cell r="J516" t="str">
            <v>351m</v>
          </cell>
          <cell r="K516">
            <v>2290</v>
          </cell>
          <cell r="L516">
            <v>1990</v>
          </cell>
          <cell r="M516">
            <v>1632</v>
          </cell>
          <cell r="O516">
            <v>1571.825</v>
          </cell>
          <cell r="P516">
            <v>61</v>
          </cell>
          <cell r="V516">
            <v>61</v>
          </cell>
          <cell r="Y516" t="str">
            <v>C</v>
          </cell>
          <cell r="Z516" t="str">
            <v>HT</v>
          </cell>
          <cell r="AA516" t="str">
            <v>GT</v>
          </cell>
          <cell r="AB516" t="str">
            <v>Ban QLDA Cửa Khẩu</v>
          </cell>
          <cell r="AC516" t="str">
            <v>Ban QLDA Cửa Khẩu</v>
          </cell>
        </row>
        <row r="517">
          <cell r="C517" t="str">
            <v>k.14</v>
          </cell>
          <cell r="D517" t="str">
            <v>Mua sắm, lắp đặt thiết bị nội thất phục vụ hoạt động điều hành của khối cơ quan liên ngành khu kinh tế cửa khẩu Ma Lù Thàng</v>
          </cell>
          <cell r="E517" t="str">
            <v>Phong Thổ</v>
          </cell>
          <cell r="F517">
            <v>2005</v>
          </cell>
          <cell r="G517">
            <v>2005</v>
          </cell>
          <cell r="K517">
            <v>487</v>
          </cell>
          <cell r="L517">
            <v>487</v>
          </cell>
          <cell r="M517">
            <v>476</v>
          </cell>
          <cell r="O517">
            <v>200</v>
          </cell>
          <cell r="P517">
            <v>276</v>
          </cell>
          <cell r="U517">
            <v>276</v>
          </cell>
          <cell r="V517">
            <v>0</v>
          </cell>
          <cell r="Y517" t="str">
            <v>C</v>
          </cell>
          <cell r="Z517" t="str">
            <v>HT</v>
          </cell>
          <cell r="AA517" t="str">
            <v>K</v>
          </cell>
          <cell r="AB517" t="str">
            <v>Ban QLDA Cửa Khẩu</v>
          </cell>
          <cell r="AC517" t="str">
            <v>Ban QLDA Cửa Khẩu</v>
          </cell>
        </row>
        <row r="518">
          <cell r="C518" t="str">
            <v>k.15</v>
          </cell>
          <cell r="D518" t="str">
            <v>Thanh toán chi phí tư vấn đo đạc quy chủ đền bù GPMB khu Huổi Luông</v>
          </cell>
          <cell r="E518" t="str">
            <v>Phong Thổ</v>
          </cell>
          <cell r="F518">
            <v>2006</v>
          </cell>
          <cell r="G518">
            <v>2006</v>
          </cell>
          <cell r="K518">
            <v>103</v>
          </cell>
          <cell r="L518">
            <v>103</v>
          </cell>
          <cell r="M518">
            <v>103</v>
          </cell>
          <cell r="O518">
            <v>0</v>
          </cell>
          <cell r="P518">
            <v>103</v>
          </cell>
          <cell r="U518">
            <v>103</v>
          </cell>
          <cell r="V518">
            <v>0</v>
          </cell>
          <cell r="Y518" t="str">
            <v>C</v>
          </cell>
          <cell r="Z518" t="str">
            <v>HT</v>
          </cell>
          <cell r="AA518" t="str">
            <v>DB</v>
          </cell>
          <cell r="AB518" t="str">
            <v>Ban QLDA Cửa Khẩu</v>
          </cell>
          <cell r="AC518" t="str">
            <v>Ban QLDA Cửa Khẩu</v>
          </cell>
        </row>
        <row r="519">
          <cell r="C519" t="str">
            <v>qh.07</v>
          </cell>
          <cell r="D519" t="str">
            <v>Quy hoạch chi tiết điều chỉnh cục bộ khu đầu mối khu KTCK Ma Lù Thàng</v>
          </cell>
          <cell r="E519" t="str">
            <v>Phong Thổ</v>
          </cell>
          <cell r="F519">
            <v>2009</v>
          </cell>
          <cell r="G519">
            <v>2009</v>
          </cell>
          <cell r="J519" t="str">
            <v>30ha</v>
          </cell>
          <cell r="O519">
            <v>0</v>
          </cell>
          <cell r="P519">
            <v>160</v>
          </cell>
          <cell r="U519">
            <v>159</v>
          </cell>
          <cell r="V519">
            <v>1</v>
          </cell>
          <cell r="AB519" t="str">
            <v>Sở Xây dựng</v>
          </cell>
          <cell r="AC519" t="str">
            <v>Sở Xây dựng</v>
          </cell>
        </row>
        <row r="520">
          <cell r="C520" t="str">
            <v>ht.31</v>
          </cell>
          <cell r="D520" t="str">
            <v>Sửa chữa cổng chính cửa khẩu Ma Lù Thàng</v>
          </cell>
          <cell r="E520" t="str">
            <v>Phong Thổ</v>
          </cell>
          <cell r="F520">
            <v>2009</v>
          </cell>
          <cell r="G520">
            <v>2009</v>
          </cell>
          <cell r="K520">
            <v>850</v>
          </cell>
          <cell r="L520">
            <v>759</v>
          </cell>
          <cell r="M520">
            <v>759</v>
          </cell>
          <cell r="O520">
            <v>0</v>
          </cell>
          <cell r="P520">
            <v>759</v>
          </cell>
          <cell r="U520">
            <v>477.404</v>
          </cell>
          <cell r="V520">
            <v>281.596</v>
          </cell>
          <cell r="Y520" t="str">
            <v>C</v>
          </cell>
          <cell r="Z520" t="str">
            <v>KCM</v>
          </cell>
          <cell r="AA520" t="str">
            <v>HT</v>
          </cell>
          <cell r="AB520" t="str">
            <v>Ban QLDA Cửa Khẩu</v>
          </cell>
          <cell r="AC520" t="str">
            <v>Ban QLDA Cửa Khẩu</v>
          </cell>
        </row>
        <row r="521">
          <cell r="D521" t="str">
            <v>Kết dư đầu tư theo quyết định 120/TTg</v>
          </cell>
          <cell r="K521">
            <v>0</v>
          </cell>
          <cell r="L521">
            <v>0</v>
          </cell>
          <cell r="M521">
            <v>0</v>
          </cell>
          <cell r="N521">
            <v>0</v>
          </cell>
          <cell r="O521">
            <v>0</v>
          </cell>
          <cell r="P521">
            <v>372</v>
          </cell>
          <cell r="Q521">
            <v>0</v>
          </cell>
          <cell r="R521">
            <v>0</v>
          </cell>
          <cell r="S521">
            <v>0</v>
          </cell>
          <cell r="T521">
            <v>0</v>
          </cell>
          <cell r="U521">
            <v>0</v>
          </cell>
          <cell r="V521">
            <v>372</v>
          </cell>
          <cell r="W521">
            <v>0</v>
          </cell>
          <cell r="X521">
            <v>0</v>
          </cell>
        </row>
        <row r="522">
          <cell r="C522" t="str">
            <v>tl.02</v>
          </cell>
          <cell r="D522" t="str">
            <v>Thuỷ lợi Dao Chải 1 xã Bản Lang</v>
          </cell>
          <cell r="E522" t="str">
            <v>Phong Thổ</v>
          </cell>
          <cell r="F522">
            <v>2004</v>
          </cell>
          <cell r="G522">
            <v>2005</v>
          </cell>
          <cell r="J522" t="str">
            <v>90ha</v>
          </cell>
          <cell r="O522">
            <v>0</v>
          </cell>
          <cell r="P522">
            <v>372</v>
          </cell>
          <cell r="V522">
            <v>372</v>
          </cell>
          <cell r="AB522" t="str">
            <v>Ban QLDA Phong Thổ</v>
          </cell>
          <cell r="AC522" t="str">
            <v>UBND Phong Thổ</v>
          </cell>
        </row>
        <row r="523">
          <cell r="D523" t="str">
            <v>Kết dư đối ứng ODA</v>
          </cell>
          <cell r="K523">
            <v>0</v>
          </cell>
          <cell r="L523">
            <v>0</v>
          </cell>
          <cell r="M523">
            <v>0</v>
          </cell>
          <cell r="N523">
            <v>0</v>
          </cell>
          <cell r="O523">
            <v>0</v>
          </cell>
          <cell r="P523">
            <v>270</v>
          </cell>
          <cell r="Q523">
            <v>0</v>
          </cell>
          <cell r="R523">
            <v>0</v>
          </cell>
          <cell r="S523">
            <v>0</v>
          </cell>
          <cell r="T523">
            <v>0</v>
          </cell>
          <cell r="U523">
            <v>270</v>
          </cell>
          <cell r="V523">
            <v>0</v>
          </cell>
          <cell r="W523">
            <v>0</v>
          </cell>
          <cell r="X523">
            <v>0</v>
          </cell>
        </row>
        <row r="524">
          <cell r="C524" t="str">
            <v>gt.27</v>
          </cell>
          <cell r="D524" t="str">
            <v xml:space="preserve">Đường Tam Đường - Thèn Sin - Bản Mấn </v>
          </cell>
          <cell r="E524" t="str">
            <v>Tam Đường</v>
          </cell>
          <cell r="J524" t="str">
            <v>10 km</v>
          </cell>
          <cell r="O524">
            <v>0</v>
          </cell>
          <cell r="P524">
            <v>270</v>
          </cell>
          <cell r="U524">
            <v>270</v>
          </cell>
          <cell r="V524">
            <v>0</v>
          </cell>
          <cell r="AB524" t="str">
            <v>UBND Tam Đường</v>
          </cell>
          <cell r="AC524" t="str">
            <v>UBND Tam Đường</v>
          </cell>
        </row>
        <row r="525">
          <cell r="D525" t="str">
            <v>Kết dư đầu tư y tế tỉnh, huyện</v>
          </cell>
          <cell r="K525">
            <v>0</v>
          </cell>
          <cell r="L525">
            <v>0</v>
          </cell>
          <cell r="M525">
            <v>0</v>
          </cell>
          <cell r="N525">
            <v>0</v>
          </cell>
          <cell r="O525">
            <v>0</v>
          </cell>
          <cell r="P525">
            <v>226</v>
          </cell>
          <cell r="Q525">
            <v>0</v>
          </cell>
          <cell r="R525">
            <v>0</v>
          </cell>
          <cell r="S525">
            <v>0</v>
          </cell>
          <cell r="T525">
            <v>0</v>
          </cell>
          <cell r="U525">
            <v>226</v>
          </cell>
          <cell r="V525">
            <v>0</v>
          </cell>
          <cell r="W525">
            <v>0</v>
          </cell>
          <cell r="X525">
            <v>0</v>
          </cell>
        </row>
        <row r="526">
          <cell r="C526" t="str">
            <v>yt.06</v>
          </cell>
          <cell r="D526" t="str">
            <v>Trung tâm phòng chống bệnh xã hội tỉnh Lai Châu</v>
          </cell>
          <cell r="E526" t="str">
            <v>T.x Lai Châu</v>
          </cell>
          <cell r="F526">
            <v>2009</v>
          </cell>
          <cell r="G526">
            <v>2010</v>
          </cell>
          <cell r="J526" t="str">
            <v>885m2</v>
          </cell>
          <cell r="O526">
            <v>0</v>
          </cell>
          <cell r="P526">
            <v>226</v>
          </cell>
          <cell r="U526">
            <v>226</v>
          </cell>
          <cell r="V526">
            <v>0</v>
          </cell>
          <cell r="AB526" t="str">
            <v>Sở Y tế</v>
          </cell>
          <cell r="AC526" t="str">
            <v>Sở Y tế</v>
          </cell>
        </row>
        <row r="527">
          <cell r="D527" t="str">
            <v>Kết dư vốn đầu tư phát thanh miền núi phía bắc</v>
          </cell>
          <cell r="K527">
            <v>4800</v>
          </cell>
          <cell r="L527">
            <v>4500</v>
          </cell>
          <cell r="M527">
            <v>4500</v>
          </cell>
          <cell r="N527">
            <v>0</v>
          </cell>
          <cell r="O527">
            <v>800</v>
          </cell>
          <cell r="P527">
            <v>689</v>
          </cell>
          <cell r="Q527">
            <v>0</v>
          </cell>
          <cell r="R527">
            <v>0</v>
          </cell>
          <cell r="S527">
            <v>0</v>
          </cell>
          <cell r="T527">
            <v>0</v>
          </cell>
          <cell r="U527">
            <v>689</v>
          </cell>
          <cell r="V527">
            <v>0</v>
          </cell>
          <cell r="W527">
            <v>0</v>
          </cell>
          <cell r="X527">
            <v>0</v>
          </cell>
        </row>
        <row r="528">
          <cell r="C528" t="str">
            <v>pt.02</v>
          </cell>
          <cell r="D528" t="str">
            <v>Đài phát thanh truyền hình huyện Tam Đường</v>
          </cell>
          <cell r="E528" t="str">
            <v>Tam Đường</v>
          </cell>
          <cell r="F528">
            <v>2008</v>
          </cell>
          <cell r="G528">
            <v>2009</v>
          </cell>
          <cell r="K528">
            <v>4800</v>
          </cell>
          <cell r="L528">
            <v>4500</v>
          </cell>
          <cell r="M528">
            <v>4500</v>
          </cell>
          <cell r="O528">
            <v>800</v>
          </cell>
          <cell r="P528">
            <v>689</v>
          </cell>
          <cell r="U528">
            <v>689</v>
          </cell>
          <cell r="V528">
            <v>0</v>
          </cell>
          <cell r="Y528" t="str">
            <v>C</v>
          </cell>
          <cell r="Z528" t="str">
            <v>HT</v>
          </cell>
          <cell r="AA528" t="str">
            <v>VH</v>
          </cell>
          <cell r="AB528" t="str">
            <v>Đài PT-TH tỉnh</v>
          </cell>
          <cell r="AC528" t="str">
            <v>Đài PT-TH tỉnh</v>
          </cell>
        </row>
        <row r="529">
          <cell r="D529" t="str">
            <v>Kết dư hỗ trợ bảo vệ và phát triển rừng</v>
          </cell>
          <cell r="K529">
            <v>12400</v>
          </cell>
          <cell r="L529">
            <v>12400</v>
          </cell>
          <cell r="M529">
            <v>0</v>
          </cell>
          <cell r="N529">
            <v>0</v>
          </cell>
          <cell r="O529">
            <v>3883.4389999999999</v>
          </cell>
          <cell r="P529">
            <v>116</v>
          </cell>
          <cell r="Q529">
            <v>0</v>
          </cell>
          <cell r="R529">
            <v>0</v>
          </cell>
          <cell r="S529">
            <v>0</v>
          </cell>
          <cell r="T529">
            <v>0</v>
          </cell>
          <cell r="U529">
            <v>38.293999999999997</v>
          </cell>
          <cell r="V529">
            <v>77.706000000000003</v>
          </cell>
          <cell r="W529">
            <v>0</v>
          </cell>
          <cell r="X529">
            <v>0</v>
          </cell>
        </row>
        <row r="530">
          <cell r="C530" t="str">
            <v>r.01</v>
          </cell>
          <cell r="D530" t="str">
            <v>Dự án Nâng cao năng lực phòng cháy chữa cháy rừng</v>
          </cell>
          <cell r="K530">
            <v>12400</v>
          </cell>
          <cell r="L530">
            <v>12400</v>
          </cell>
          <cell r="O530">
            <v>3883.4389999999999</v>
          </cell>
          <cell r="P530">
            <v>116</v>
          </cell>
          <cell r="U530">
            <v>38.293999999999997</v>
          </cell>
          <cell r="V530">
            <v>77.706000000000003</v>
          </cell>
          <cell r="Y530" t="str">
            <v>C</v>
          </cell>
          <cell r="Z530" t="str">
            <v>CT</v>
          </cell>
          <cell r="AA530" t="str">
            <v>NN</v>
          </cell>
          <cell r="AB530" t="str">
            <v>Chi cục Kiểm Lâm tỉnh</v>
          </cell>
          <cell r="AC530" t="str">
            <v>Sở Nông nghiệp &amp; PTNT</v>
          </cell>
        </row>
        <row r="531">
          <cell r="D531" t="str">
            <v>Kết dư đầu tư thực hiện QĐ 134</v>
          </cell>
          <cell r="K531">
            <v>2852</v>
          </cell>
          <cell r="L531">
            <v>2810</v>
          </cell>
          <cell r="M531">
            <v>2665</v>
          </cell>
          <cell r="N531">
            <v>1133</v>
          </cell>
          <cell r="O531">
            <v>2420.81</v>
          </cell>
          <cell r="P531">
            <v>589</v>
          </cell>
          <cell r="Q531">
            <v>0</v>
          </cell>
          <cell r="R531">
            <v>0</v>
          </cell>
          <cell r="S531">
            <v>0</v>
          </cell>
          <cell r="T531">
            <v>0</v>
          </cell>
          <cell r="U531">
            <v>363.22500000000002</v>
          </cell>
          <cell r="V531">
            <v>225.77500000000001</v>
          </cell>
          <cell r="W531">
            <v>0</v>
          </cell>
          <cell r="X531">
            <v>0</v>
          </cell>
        </row>
        <row r="532">
          <cell r="C532" t="str">
            <v>no.42</v>
          </cell>
          <cell r="D532" t="str">
            <v>Cấp NSH bản Thèn Pả xã Tà Lèng</v>
          </cell>
          <cell r="E532" t="str">
            <v>Tam Đường</v>
          </cell>
          <cell r="F532">
            <v>2008</v>
          </cell>
          <cell r="G532">
            <v>2008</v>
          </cell>
          <cell r="J532" t="str">
            <v>442 người</v>
          </cell>
          <cell r="K532">
            <v>1220</v>
          </cell>
          <cell r="L532">
            <v>1220</v>
          </cell>
          <cell r="M532">
            <v>1133</v>
          </cell>
          <cell r="N532">
            <v>1133</v>
          </cell>
          <cell r="O532">
            <v>1100</v>
          </cell>
          <cell r="P532">
            <v>33</v>
          </cell>
          <cell r="V532">
            <v>33</v>
          </cell>
          <cell r="Y532" t="str">
            <v>C</v>
          </cell>
          <cell r="Z532" t="str">
            <v>HT</v>
          </cell>
          <cell r="AA532" t="str">
            <v>NO</v>
          </cell>
          <cell r="AB532" t="str">
            <v xml:space="preserve">TT nước sạch VSMT </v>
          </cell>
          <cell r="AC532" t="str">
            <v>Sở Nông nghiệp &amp; PTNT</v>
          </cell>
        </row>
        <row r="533">
          <cell r="C533" t="str">
            <v>no.43</v>
          </cell>
          <cell r="D533" t="str">
            <v>Cấp NSH Phiêng Phát 1 xã Trung Đồng</v>
          </cell>
          <cell r="E533" t="str">
            <v>Than Uyên</v>
          </cell>
          <cell r="F533">
            <v>2008</v>
          </cell>
          <cell r="G533">
            <v>2008</v>
          </cell>
          <cell r="J533" t="str">
            <v>512 người</v>
          </cell>
          <cell r="K533">
            <v>690</v>
          </cell>
          <cell r="L533">
            <v>648</v>
          </cell>
          <cell r="M533">
            <v>648</v>
          </cell>
          <cell r="O533">
            <v>631.81200000000001</v>
          </cell>
          <cell r="P533">
            <v>16</v>
          </cell>
          <cell r="U533">
            <v>13.255000000000001</v>
          </cell>
          <cell r="V533">
            <v>2.7449999999999992</v>
          </cell>
          <cell r="Y533" t="str">
            <v>C</v>
          </cell>
          <cell r="Z533" t="str">
            <v>HT</v>
          </cell>
          <cell r="AA533" t="str">
            <v>NO</v>
          </cell>
          <cell r="AB533" t="str">
            <v xml:space="preserve">TT nước sạch VSMT </v>
          </cell>
          <cell r="AC533" t="str">
            <v>Sở Nông nghiệp &amp; PTNT</v>
          </cell>
        </row>
        <row r="534">
          <cell r="C534" t="str">
            <v>no.44</v>
          </cell>
          <cell r="D534" t="str">
            <v>Cấp NSH đội 3,5 xã Hua Nà</v>
          </cell>
          <cell r="E534" t="str">
            <v>Than Uyên</v>
          </cell>
          <cell r="F534">
            <v>2008</v>
          </cell>
          <cell r="G534">
            <v>2008</v>
          </cell>
          <cell r="J534" t="str">
            <v>650 người</v>
          </cell>
          <cell r="K534">
            <v>942</v>
          </cell>
          <cell r="L534">
            <v>942</v>
          </cell>
          <cell r="M534">
            <v>884</v>
          </cell>
          <cell r="O534">
            <v>688.99800000000005</v>
          </cell>
          <cell r="P534">
            <v>195</v>
          </cell>
          <cell r="U534">
            <v>188.28200000000001</v>
          </cell>
          <cell r="V534">
            <v>6.7179999999999893</v>
          </cell>
          <cell r="Y534" t="str">
            <v>C</v>
          </cell>
          <cell r="Z534" t="str">
            <v>HT</v>
          </cell>
          <cell r="AA534" t="str">
            <v>NO</v>
          </cell>
          <cell r="AB534" t="str">
            <v xml:space="preserve">TT nước sạch VSMT </v>
          </cell>
          <cell r="AC534" t="str">
            <v>Sở Nông nghiệp &amp; PTNT</v>
          </cell>
        </row>
        <row r="535">
          <cell r="C535" t="str">
            <v>no.45</v>
          </cell>
          <cell r="D535" t="str">
            <v>Nâng cấp SC NSH Nậm Cần mới xã Nậm Cần</v>
          </cell>
          <cell r="E535" t="str">
            <v>Than Uyên</v>
          </cell>
          <cell r="F535">
            <v>2009</v>
          </cell>
          <cell r="G535">
            <v>2009</v>
          </cell>
          <cell r="O535">
            <v>0</v>
          </cell>
          <cell r="P535">
            <v>345</v>
          </cell>
          <cell r="U535">
            <v>161.68799999999999</v>
          </cell>
          <cell r="V535">
            <v>183.31200000000001</v>
          </cell>
          <cell r="Y535" t="str">
            <v>C</v>
          </cell>
          <cell r="Z535" t="str">
            <v>KCM</v>
          </cell>
          <cell r="AA535" t="str">
            <v>NO</v>
          </cell>
          <cell r="AB535" t="str">
            <v xml:space="preserve">TT nước sạch VSMT </v>
          </cell>
          <cell r="AC535" t="str">
            <v>Sở Nông nghiệp &amp; PTNT</v>
          </cell>
        </row>
        <row r="536">
          <cell r="D536" t="str">
            <v>Kết dư vốn quản lý biên giới</v>
          </cell>
          <cell r="K536">
            <v>0</v>
          </cell>
          <cell r="L536">
            <v>0</v>
          </cell>
          <cell r="M536">
            <v>0</v>
          </cell>
          <cell r="N536">
            <v>0</v>
          </cell>
          <cell r="O536">
            <v>0</v>
          </cell>
          <cell r="P536">
            <v>50</v>
          </cell>
          <cell r="Q536">
            <v>0</v>
          </cell>
          <cell r="R536">
            <v>0</v>
          </cell>
          <cell r="S536">
            <v>0</v>
          </cell>
          <cell r="T536">
            <v>0</v>
          </cell>
          <cell r="U536">
            <v>50</v>
          </cell>
          <cell r="V536">
            <v>0</v>
          </cell>
          <cell r="W536">
            <v>0</v>
          </cell>
          <cell r="X536">
            <v>0</v>
          </cell>
        </row>
        <row r="537">
          <cell r="C537" t="str">
            <v>gt.30</v>
          </cell>
          <cell r="D537" t="str">
            <v>Đường Ma Lù Thàng - Chợ Sì Choang</v>
          </cell>
          <cell r="E537" t="str">
            <v>Phong Thổ</v>
          </cell>
          <cell r="F537">
            <v>2003</v>
          </cell>
          <cell r="G537">
            <v>2004</v>
          </cell>
          <cell r="J537" t="str">
            <v>40,2 km</v>
          </cell>
          <cell r="O537">
            <v>0</v>
          </cell>
          <cell r="P537">
            <v>50</v>
          </cell>
          <cell r="U537">
            <v>50</v>
          </cell>
          <cell r="V537">
            <v>0</v>
          </cell>
          <cell r="AB537" t="str">
            <v>Biên phòng tỉnh</v>
          </cell>
          <cell r="AC537" t="str">
            <v>Biên phòng tỉnh</v>
          </cell>
        </row>
        <row r="538">
          <cell r="D538" t="str">
            <v>Kết dư hỗ trợ phát triển dân tộc Si La (dân tộc thiểu số ít người)</v>
          </cell>
          <cell r="K538">
            <v>665</v>
          </cell>
          <cell r="L538">
            <v>605</v>
          </cell>
          <cell r="M538">
            <v>605</v>
          </cell>
          <cell r="N538">
            <v>0</v>
          </cell>
          <cell r="O538">
            <v>0</v>
          </cell>
          <cell r="P538">
            <v>179</v>
          </cell>
          <cell r="Q538">
            <v>0</v>
          </cell>
          <cell r="R538">
            <v>0</v>
          </cell>
          <cell r="S538">
            <v>0</v>
          </cell>
          <cell r="T538">
            <v>0</v>
          </cell>
          <cell r="U538">
            <v>179</v>
          </cell>
          <cell r="V538">
            <v>0</v>
          </cell>
          <cell r="W538">
            <v>0</v>
          </cell>
          <cell r="X538">
            <v>0</v>
          </cell>
        </row>
        <row r="539">
          <cell r="C539" t="str">
            <v>k.16</v>
          </cell>
          <cell r="D539" t="str">
            <v>Nhà vệ sinh công cộng bản Seo Hai và Bản Sì Thâu Chải</v>
          </cell>
          <cell r="E539" t="str">
            <v>Mường Tè</v>
          </cell>
          <cell r="F539">
            <v>2009</v>
          </cell>
          <cell r="G539">
            <v>2009</v>
          </cell>
          <cell r="K539">
            <v>665</v>
          </cell>
          <cell r="L539">
            <v>605</v>
          </cell>
          <cell r="M539">
            <v>605</v>
          </cell>
          <cell r="O539">
            <v>0</v>
          </cell>
          <cell r="P539">
            <v>179</v>
          </cell>
          <cell r="U539">
            <v>179</v>
          </cell>
          <cell r="V539">
            <v>0</v>
          </cell>
          <cell r="Y539" t="str">
            <v>C</v>
          </cell>
          <cell r="Z539" t="str">
            <v>KCM</v>
          </cell>
          <cell r="AA539" t="str">
            <v>K</v>
          </cell>
          <cell r="AB539" t="str">
            <v>Ban dân tộc</v>
          </cell>
          <cell r="AC539" t="str">
            <v>Ban dân tộc</v>
          </cell>
        </row>
        <row r="540">
          <cell r="D540" t="str">
            <v>Kết dư vốn vay tín dụng ưu đãi</v>
          </cell>
          <cell r="K540">
            <v>35480</v>
          </cell>
          <cell r="L540">
            <v>35141</v>
          </cell>
          <cell r="M540">
            <v>32632</v>
          </cell>
          <cell r="N540">
            <v>0</v>
          </cell>
          <cell r="O540">
            <v>31430</v>
          </cell>
          <cell r="P540">
            <v>2645</v>
          </cell>
          <cell r="Q540">
            <v>0</v>
          </cell>
          <cell r="R540">
            <v>0</v>
          </cell>
          <cell r="S540">
            <v>0</v>
          </cell>
          <cell r="T540">
            <v>0</v>
          </cell>
          <cell r="U540">
            <v>2256.3019999999997</v>
          </cell>
          <cell r="V540">
            <v>388.69799999999998</v>
          </cell>
          <cell r="W540">
            <v>0</v>
          </cell>
          <cell r="X540">
            <v>0</v>
          </cell>
        </row>
        <row r="541">
          <cell r="C541" t="str">
            <v>gt.27</v>
          </cell>
          <cell r="D541" t="str">
            <v xml:space="preserve">Đường Tam Đường - Thèn Sin - Bản Mấn </v>
          </cell>
          <cell r="E541" t="str">
            <v>Tam Đường</v>
          </cell>
          <cell r="J541" t="str">
            <v>10 km</v>
          </cell>
          <cell r="O541">
            <v>0</v>
          </cell>
          <cell r="P541">
            <v>1134</v>
          </cell>
          <cell r="U541">
            <v>1134</v>
          </cell>
          <cell r="V541">
            <v>0</v>
          </cell>
          <cell r="AB541" t="str">
            <v>UBND Tam Đường</v>
          </cell>
          <cell r="AC541" t="str">
            <v>UBND Tam Đường</v>
          </cell>
        </row>
        <row r="542">
          <cell r="C542" t="str">
            <v>gt.24</v>
          </cell>
          <cell r="D542" t="str">
            <v>Đường Sì Lờ Lầu - Mu Khì Hồ</v>
          </cell>
          <cell r="E542" t="str">
            <v>Phong Thổ</v>
          </cell>
          <cell r="F542" t="str">
            <v>2006</v>
          </cell>
          <cell r="G542">
            <v>2007</v>
          </cell>
          <cell r="J542" t="str">
            <v>3km</v>
          </cell>
          <cell r="O542">
            <v>0</v>
          </cell>
          <cell r="P542">
            <v>560</v>
          </cell>
          <cell r="U542">
            <v>482.19400000000002</v>
          </cell>
          <cell r="V542">
            <v>77.805999999999983</v>
          </cell>
          <cell r="AB542" t="str">
            <v>UBND Phong Thổ</v>
          </cell>
          <cell r="AC542" t="str">
            <v>UBND Phong Thổ</v>
          </cell>
        </row>
        <row r="543">
          <cell r="C543" t="str">
            <v>gt.43</v>
          </cell>
          <cell r="D543" t="str">
            <v xml:space="preserve">Cầu Pa Nậm Cúm - Huổi Luông </v>
          </cell>
          <cell r="E543" t="str">
            <v>Sìn Hồ</v>
          </cell>
          <cell r="F543">
            <v>2005</v>
          </cell>
          <cell r="G543">
            <v>2006</v>
          </cell>
          <cell r="J543" t="str">
            <v>113m</v>
          </cell>
          <cell r="K543">
            <v>14088</v>
          </cell>
          <cell r="L543">
            <v>14088</v>
          </cell>
          <cell r="M543">
            <v>12100</v>
          </cell>
          <cell r="O543">
            <v>11798</v>
          </cell>
          <cell r="P543">
            <v>52</v>
          </cell>
          <cell r="U543">
            <v>51.107999999999997</v>
          </cell>
          <cell r="V543">
            <v>0.89200000000000301</v>
          </cell>
          <cell r="Y543" t="str">
            <v>C</v>
          </cell>
          <cell r="Z543" t="str">
            <v>HT</v>
          </cell>
          <cell r="AA543" t="str">
            <v>GT</v>
          </cell>
          <cell r="AB543" t="str">
            <v>Sở Giao thông</v>
          </cell>
          <cell r="AC543" t="str">
            <v>Sở Giao thông</v>
          </cell>
        </row>
        <row r="544">
          <cell r="C544" t="str">
            <v>tl.24</v>
          </cell>
          <cell r="D544" t="str">
            <v>Thủy lợi Cọ Mông xã Nậm Cuổi</v>
          </cell>
          <cell r="E544" t="str">
            <v>Sìn Hồ</v>
          </cell>
          <cell r="F544">
            <v>2007</v>
          </cell>
          <cell r="G544">
            <v>2007</v>
          </cell>
          <cell r="J544" t="str">
            <v>20ha</v>
          </cell>
          <cell r="K544">
            <v>2740</v>
          </cell>
          <cell r="L544">
            <v>2740</v>
          </cell>
          <cell r="M544">
            <v>2510</v>
          </cell>
          <cell r="O544">
            <v>2200</v>
          </cell>
          <cell r="P544">
            <v>310</v>
          </cell>
          <cell r="V544">
            <v>310</v>
          </cell>
          <cell r="Y544" t="str">
            <v>C</v>
          </cell>
          <cell r="Z544" t="str">
            <v>HT</v>
          </cell>
          <cell r="AA544" t="str">
            <v>TL</v>
          </cell>
          <cell r="AB544" t="str">
            <v>UBND Sìn Hồ</v>
          </cell>
          <cell r="AC544" t="str">
            <v>UBND Sìn Hồ</v>
          </cell>
        </row>
        <row r="545">
          <cell r="C545" t="str">
            <v>tl.25</v>
          </cell>
          <cell r="D545" t="str">
            <v xml:space="preserve">Thuỷ lợi Nậm Lằn - xã Ka Lăng </v>
          </cell>
          <cell r="E545" t="str">
            <v>Mường Tè</v>
          </cell>
          <cell r="F545">
            <v>2001</v>
          </cell>
          <cell r="G545">
            <v>2007</v>
          </cell>
          <cell r="J545" t="str">
            <v>200 ha</v>
          </cell>
          <cell r="K545">
            <v>14607</v>
          </cell>
          <cell r="L545">
            <v>14607</v>
          </cell>
          <cell r="M545">
            <v>14607</v>
          </cell>
          <cell r="O545">
            <v>14151</v>
          </cell>
          <cell r="P545">
            <v>455</v>
          </cell>
          <cell r="U545">
            <v>455</v>
          </cell>
          <cell r="V545">
            <v>0</v>
          </cell>
          <cell r="Y545" t="str">
            <v>C</v>
          </cell>
          <cell r="Z545" t="str">
            <v>QT</v>
          </cell>
          <cell r="AA545" t="str">
            <v>TL</v>
          </cell>
          <cell r="AB545" t="str">
            <v>Ban QLDA CN Nông nghiệp</v>
          </cell>
          <cell r="AC545" t="str">
            <v>Sở Nông nghiệp &amp; PTNT</v>
          </cell>
        </row>
        <row r="546">
          <cell r="C546" t="str">
            <v>tl.26</v>
          </cell>
          <cell r="D546" t="str">
            <v>Thuỷ lợi Chu Ma</v>
          </cell>
          <cell r="E546" t="str">
            <v>Mường Tè</v>
          </cell>
          <cell r="F546">
            <v>2003</v>
          </cell>
          <cell r="G546">
            <v>2004</v>
          </cell>
          <cell r="J546" t="str">
            <v>28 ha</v>
          </cell>
          <cell r="K546">
            <v>4045</v>
          </cell>
          <cell r="L546">
            <v>3706</v>
          </cell>
          <cell r="M546">
            <v>3415</v>
          </cell>
          <cell r="O546">
            <v>3281</v>
          </cell>
          <cell r="P546">
            <v>134</v>
          </cell>
          <cell r="U546">
            <v>134</v>
          </cell>
          <cell r="V546">
            <v>0</v>
          </cell>
          <cell r="Y546" t="str">
            <v>C</v>
          </cell>
          <cell r="Z546" t="str">
            <v>HT</v>
          </cell>
          <cell r="AA546" t="str">
            <v>TL</v>
          </cell>
          <cell r="AB546" t="str">
            <v>Ban QLDA CN Nông nghiệp</v>
          </cell>
          <cell r="AC546" t="str">
            <v>Sở Nông nghiệp &amp; PTNT</v>
          </cell>
        </row>
        <row r="547">
          <cell r="D547" t="str">
            <v>Kết dư vốn phân giới cắm mốc năm 2008</v>
          </cell>
          <cell r="K547">
            <v>402</v>
          </cell>
          <cell r="L547">
            <v>402</v>
          </cell>
          <cell r="M547">
            <v>349</v>
          </cell>
          <cell r="N547">
            <v>0</v>
          </cell>
          <cell r="O547">
            <v>291.596</v>
          </cell>
          <cell r="P547">
            <v>3331</v>
          </cell>
          <cell r="Q547">
            <v>0</v>
          </cell>
          <cell r="R547">
            <v>0</v>
          </cell>
          <cell r="S547">
            <v>0</v>
          </cell>
          <cell r="T547">
            <v>0</v>
          </cell>
          <cell r="U547">
            <v>3324.1550000000002</v>
          </cell>
          <cell r="V547">
            <v>6.8450000000000024</v>
          </cell>
          <cell r="W547">
            <v>0</v>
          </cell>
          <cell r="X547">
            <v>0</v>
          </cell>
        </row>
        <row r="548">
          <cell r="C548" t="str">
            <v>an.23</v>
          </cell>
          <cell r="D548" t="str">
            <v>Đường phục vụ PGCM từ bản Mé Gióng đến cột mốc 20</v>
          </cell>
          <cell r="E548" t="str">
            <v>Mường Tè</v>
          </cell>
          <cell r="F548">
            <v>2005</v>
          </cell>
          <cell r="G548">
            <v>2005</v>
          </cell>
          <cell r="J548" t="str">
            <v>L= 7,22km</v>
          </cell>
          <cell r="K548">
            <v>250</v>
          </cell>
          <cell r="L548">
            <v>250</v>
          </cell>
          <cell r="M548">
            <v>197</v>
          </cell>
          <cell r="O548">
            <v>150</v>
          </cell>
          <cell r="P548">
            <v>47</v>
          </cell>
          <cell r="U548">
            <v>46.860999999999997</v>
          </cell>
          <cell r="V548">
            <v>0.1390000000000029</v>
          </cell>
          <cell r="Y548" t="str">
            <v>C</v>
          </cell>
          <cell r="Z548" t="str">
            <v>HT</v>
          </cell>
          <cell r="AA548" t="str">
            <v>AN</v>
          </cell>
          <cell r="AB548" t="str">
            <v>Sở Ngoại vụ</v>
          </cell>
          <cell r="AC548" t="str">
            <v>Sở Ngoại vụ</v>
          </cell>
        </row>
        <row r="549">
          <cell r="C549" t="str">
            <v>an.04</v>
          </cell>
          <cell r="D549" t="str">
            <v>Đường phục vụ PGCM từ bản Lè Giằng đến cột mốc 34</v>
          </cell>
          <cell r="E549" t="str">
            <v>Mường Tè</v>
          </cell>
          <cell r="F549">
            <v>2007</v>
          </cell>
          <cell r="G549">
            <v>2007</v>
          </cell>
          <cell r="J549" t="str">
            <v>16km</v>
          </cell>
          <cell r="O549">
            <v>0</v>
          </cell>
          <cell r="P549">
            <v>1190</v>
          </cell>
          <cell r="U549">
            <v>1190</v>
          </cell>
          <cell r="V549">
            <v>0</v>
          </cell>
          <cell r="AB549" t="str">
            <v>Sở Ngoại vụ</v>
          </cell>
          <cell r="AC549" t="str">
            <v>Sở Ngoại vụ</v>
          </cell>
        </row>
        <row r="550">
          <cell r="C550" t="str">
            <v>an.25</v>
          </cell>
          <cell r="D550" t="str">
            <v>Móng + Sân + kè bảo vệ mốc 56(2) tuyến biên giới Việt -Trung</v>
          </cell>
          <cell r="E550" t="str">
            <v>Phong Thổ</v>
          </cell>
          <cell r="F550">
            <v>2007</v>
          </cell>
          <cell r="G550">
            <v>2007</v>
          </cell>
          <cell r="J550" t="str">
            <v>1 mốc</v>
          </cell>
          <cell r="K550">
            <v>152</v>
          </cell>
          <cell r="L550">
            <v>152</v>
          </cell>
          <cell r="M550">
            <v>152</v>
          </cell>
          <cell r="O550">
            <v>141.596</v>
          </cell>
          <cell r="P550">
            <v>10</v>
          </cell>
          <cell r="U550">
            <v>3.294</v>
          </cell>
          <cell r="V550">
            <v>6.7059999999999995</v>
          </cell>
          <cell r="Y550" t="str">
            <v>C</v>
          </cell>
          <cell r="Z550" t="str">
            <v>QT</v>
          </cell>
          <cell r="AA550" t="str">
            <v>AN</v>
          </cell>
          <cell r="AB550" t="str">
            <v>Sở Ngoại vụ</v>
          </cell>
          <cell r="AC550" t="str">
            <v>Sở Ngoại vụ</v>
          </cell>
        </row>
        <row r="551">
          <cell r="C551" t="str">
            <v>an.18</v>
          </cell>
          <cell r="D551" t="str">
            <v>Đường phục vụ cắm mốc biên giới trên đất liền Việt Nam - Trung Quốc mốc giới số 50/1 (đoạn km00 -Km7+445 )</v>
          </cell>
          <cell r="E551" t="str">
            <v>Mường Tè</v>
          </cell>
          <cell r="F551">
            <v>2009</v>
          </cell>
          <cell r="G551">
            <v>2009</v>
          </cell>
          <cell r="J551" t="str">
            <v>7,445km</v>
          </cell>
          <cell r="O551">
            <v>0</v>
          </cell>
          <cell r="P551">
            <v>877</v>
          </cell>
          <cell r="U551">
            <v>877</v>
          </cell>
          <cell r="V551">
            <v>0</v>
          </cell>
          <cell r="AB551" t="str">
            <v>Sở Ngoại vụ</v>
          </cell>
          <cell r="AC551" t="str">
            <v>Sở Ngoại vụ</v>
          </cell>
        </row>
        <row r="552">
          <cell r="C552" t="str">
            <v>an.19</v>
          </cell>
          <cell r="D552" t="str">
            <v xml:space="preserve">Đường phục vụ cắm mốc biên giới trên đất liền Việt Nam - Trung Quốc mốc giới số 50/1 (đoạn km7+445 -Km9+985) </v>
          </cell>
          <cell r="E552" t="str">
            <v>Mường Tè</v>
          </cell>
          <cell r="F552">
            <v>2009</v>
          </cell>
          <cell r="G552">
            <v>2009</v>
          </cell>
          <cell r="J552" t="str">
            <v>2,54km</v>
          </cell>
          <cell r="O552">
            <v>0</v>
          </cell>
          <cell r="P552">
            <v>245</v>
          </cell>
          <cell r="U552">
            <v>245</v>
          </cell>
          <cell r="V552">
            <v>0</v>
          </cell>
          <cell r="AB552" t="str">
            <v>Sở Ngoại vụ</v>
          </cell>
          <cell r="AC552" t="str">
            <v>Sở Ngoại vụ</v>
          </cell>
        </row>
        <row r="553">
          <cell r="C553" t="str">
            <v>an.20</v>
          </cell>
          <cell r="D553" t="str">
            <v xml:space="preserve">Đường phục vụ cắm mốc biên giới trên đất liền Việt Nam - Trung Quốc mốc giới số 50/2 </v>
          </cell>
          <cell r="E553" t="str">
            <v>Mường Tè</v>
          </cell>
          <cell r="F553">
            <v>2009</v>
          </cell>
          <cell r="G553">
            <v>2009</v>
          </cell>
          <cell r="J553" t="str">
            <v>2,555km</v>
          </cell>
          <cell r="O553">
            <v>0</v>
          </cell>
          <cell r="P553">
            <v>264</v>
          </cell>
          <cell r="U553">
            <v>264</v>
          </cell>
          <cell r="V553">
            <v>0</v>
          </cell>
          <cell r="AB553" t="str">
            <v>Sở Ngoại vụ</v>
          </cell>
          <cell r="AC553" t="str">
            <v>Sở Ngoại vụ</v>
          </cell>
        </row>
        <row r="554">
          <cell r="C554" t="str">
            <v>an.22</v>
          </cell>
          <cell r="D554" t="str">
            <v>Móng + sân + kè bảo vệ mốc giới số 50/1</v>
          </cell>
          <cell r="E554" t="str">
            <v>Mường Tè</v>
          </cell>
          <cell r="F554">
            <v>2009</v>
          </cell>
          <cell r="G554">
            <v>2009</v>
          </cell>
          <cell r="J554" t="str">
            <v>1 mốc</v>
          </cell>
          <cell r="O554">
            <v>0</v>
          </cell>
          <cell r="P554">
            <v>389</v>
          </cell>
          <cell r="U554">
            <v>389</v>
          </cell>
          <cell r="V554">
            <v>0</v>
          </cell>
          <cell r="AB554" t="str">
            <v>Sở Ngoại vụ</v>
          </cell>
          <cell r="AC554" t="str">
            <v>Sở Ngoại vụ</v>
          </cell>
        </row>
        <row r="555">
          <cell r="C555" t="str">
            <v>an.21</v>
          </cell>
          <cell r="D555" t="str">
            <v>Móng + sân + kè bảo vệ mốc giới số 50/2</v>
          </cell>
          <cell r="E555" t="str">
            <v>Mường Tè</v>
          </cell>
          <cell r="F555">
            <v>2009</v>
          </cell>
          <cell r="G555">
            <v>2009</v>
          </cell>
          <cell r="J555" t="str">
            <v>1 mốc</v>
          </cell>
          <cell r="O555">
            <v>0</v>
          </cell>
          <cell r="P555">
            <v>309</v>
          </cell>
          <cell r="U555">
            <v>309</v>
          </cell>
          <cell r="V555">
            <v>0</v>
          </cell>
          <cell r="AB555" t="str">
            <v>Sở Ngoại vụ</v>
          </cell>
          <cell r="AC555" t="str">
            <v>Sở Ngoại vụ</v>
          </cell>
        </row>
        <row r="556">
          <cell r="D556" t="str">
            <v>Kết dư vốn chuẩn bị động viên</v>
          </cell>
          <cell r="K556">
            <v>10182</v>
          </cell>
          <cell r="L556">
            <v>10182</v>
          </cell>
          <cell r="M556">
            <v>9868</v>
          </cell>
          <cell r="N556">
            <v>0</v>
          </cell>
          <cell r="O556">
            <v>9123</v>
          </cell>
          <cell r="P556">
            <v>947</v>
          </cell>
          <cell r="Q556">
            <v>0</v>
          </cell>
          <cell r="R556">
            <v>0</v>
          </cell>
          <cell r="S556">
            <v>0</v>
          </cell>
          <cell r="T556">
            <v>0</v>
          </cell>
          <cell r="U556">
            <v>715</v>
          </cell>
          <cell r="V556">
            <v>232</v>
          </cell>
          <cell r="W556">
            <v>0</v>
          </cell>
          <cell r="X556">
            <v>0</v>
          </cell>
        </row>
        <row r="557">
          <cell r="C557" t="str">
            <v>an.31</v>
          </cell>
          <cell r="D557" t="str">
            <v>Kho vũ khí đạn KL2 - Nậm Loỏng</v>
          </cell>
          <cell r="E557" t="str">
            <v>T.x Lai Châu</v>
          </cell>
          <cell r="F557">
            <v>2005</v>
          </cell>
          <cell r="G557">
            <v>2006</v>
          </cell>
          <cell r="K557">
            <v>6780</v>
          </cell>
          <cell r="L557">
            <v>6780</v>
          </cell>
          <cell r="M557">
            <v>6503</v>
          </cell>
          <cell r="O557">
            <v>5970</v>
          </cell>
          <cell r="P557">
            <v>95</v>
          </cell>
          <cell r="V557">
            <v>95</v>
          </cell>
          <cell r="Y557" t="str">
            <v>C</v>
          </cell>
          <cell r="Z557" t="str">
            <v>HT</v>
          </cell>
          <cell r="AA557" t="str">
            <v>AN</v>
          </cell>
          <cell r="AB557" t="str">
            <v>Bộ Chỉ huy quân sự tỉnh</v>
          </cell>
          <cell r="AC557" t="str">
            <v>Bộ Chỉ huy quân sự tỉnh</v>
          </cell>
        </row>
        <row r="558">
          <cell r="C558" t="str">
            <v>an.32</v>
          </cell>
          <cell r="D558" t="str">
            <v>Khu kỹ thuật cơ giới BCH quân sự tỉnh</v>
          </cell>
          <cell r="E558" t="str">
            <v>T.x Lai Châu</v>
          </cell>
          <cell r="F558">
            <v>2006</v>
          </cell>
          <cell r="G558">
            <v>2006</v>
          </cell>
          <cell r="K558">
            <v>3402</v>
          </cell>
          <cell r="L558">
            <v>3402</v>
          </cell>
          <cell r="M558">
            <v>3365</v>
          </cell>
          <cell r="O558">
            <v>3153</v>
          </cell>
          <cell r="P558">
            <v>137</v>
          </cell>
          <cell r="V558">
            <v>137</v>
          </cell>
          <cell r="Y558" t="str">
            <v>C</v>
          </cell>
          <cell r="Z558" t="str">
            <v>HT</v>
          </cell>
          <cell r="AA558" t="str">
            <v>AN</v>
          </cell>
          <cell r="AB558" t="str">
            <v>Bộ Chỉ huy quân sự tỉnh</v>
          </cell>
          <cell r="AC558" t="str">
            <v>Bộ Chỉ huy quân sự tỉnh</v>
          </cell>
        </row>
        <row r="559">
          <cell r="C559" t="str">
            <v>gd.01</v>
          </cell>
          <cell r="D559" t="str">
            <v xml:space="preserve">Trường quân sự địa phương tỉnh </v>
          </cell>
          <cell r="E559" t="str">
            <v>T.x Lai Châu</v>
          </cell>
          <cell r="F559">
            <v>2007</v>
          </cell>
          <cell r="G559">
            <v>2007</v>
          </cell>
          <cell r="J559" t="str">
            <v>150-200HV</v>
          </cell>
          <cell r="P559">
            <v>715</v>
          </cell>
          <cell r="U559">
            <v>715</v>
          </cell>
          <cell r="V559">
            <v>0</v>
          </cell>
          <cell r="AB559" t="str">
            <v>Bộ Chỉ huy quân sự tỉnh</v>
          </cell>
          <cell r="AC559" t="str">
            <v>Bộ Chỉ huy quân sự tỉnh</v>
          </cell>
        </row>
        <row r="560">
          <cell r="D560" t="str">
            <v>Kết dư vốn công trái giáo dục</v>
          </cell>
          <cell r="K560">
            <v>1331</v>
          </cell>
          <cell r="L560">
            <v>1331</v>
          </cell>
          <cell r="M560">
            <v>1331</v>
          </cell>
          <cell r="N560">
            <v>0</v>
          </cell>
          <cell r="O560">
            <v>1163.087</v>
          </cell>
          <cell r="P560">
            <v>96</v>
          </cell>
          <cell r="Q560">
            <v>0</v>
          </cell>
          <cell r="R560">
            <v>0</v>
          </cell>
          <cell r="S560">
            <v>0</v>
          </cell>
          <cell r="T560">
            <v>0</v>
          </cell>
          <cell r="U560">
            <v>96</v>
          </cell>
          <cell r="V560">
            <v>0</v>
          </cell>
          <cell r="W560">
            <v>0</v>
          </cell>
          <cell r="X560">
            <v>0</v>
          </cell>
        </row>
        <row r="561">
          <cell r="C561" t="str">
            <v>gd.38</v>
          </cell>
          <cell r="D561" t="str">
            <v>Nhà ở giáo viên Trường THPT số 1 Mường Than</v>
          </cell>
          <cell r="E561" t="str">
            <v>Than Uyên</v>
          </cell>
          <cell r="F561">
            <v>2007</v>
          </cell>
          <cell r="G561">
            <v>2007</v>
          </cell>
          <cell r="J561" t="str">
            <v>11phòng</v>
          </cell>
          <cell r="K561">
            <v>701</v>
          </cell>
          <cell r="L561">
            <v>701</v>
          </cell>
          <cell r="M561">
            <v>701</v>
          </cell>
          <cell r="O561">
            <v>606.51099999999997</v>
          </cell>
          <cell r="P561">
            <v>53</v>
          </cell>
          <cell r="U561">
            <v>53</v>
          </cell>
          <cell r="V561">
            <v>0</v>
          </cell>
          <cell r="Y561" t="str">
            <v>C</v>
          </cell>
          <cell r="Z561" t="str">
            <v>HT</v>
          </cell>
          <cell r="AA561" t="str">
            <v>GD</v>
          </cell>
          <cell r="AB561" t="str">
            <v>Sở GD&amp;ĐT</v>
          </cell>
          <cell r="AC561" t="str">
            <v>Sở GD&amp;ĐT</v>
          </cell>
        </row>
        <row r="562">
          <cell r="C562" t="str">
            <v>gd.39</v>
          </cell>
          <cell r="D562" t="str">
            <v>Nhà ở giáo viên Trường THPT Mường So, Phong Thổ, Thị xã lai Châu</v>
          </cell>
          <cell r="E562" t="str">
            <v>Các huyện, thị</v>
          </cell>
          <cell r="F562">
            <v>2007</v>
          </cell>
          <cell r="G562">
            <v>2007</v>
          </cell>
          <cell r="J562" t="str">
            <v>10phòng</v>
          </cell>
          <cell r="K562">
            <v>630</v>
          </cell>
          <cell r="L562">
            <v>630</v>
          </cell>
          <cell r="M562">
            <v>630</v>
          </cell>
          <cell r="O562">
            <v>556.57600000000002</v>
          </cell>
          <cell r="P562">
            <v>43</v>
          </cell>
          <cell r="U562">
            <v>43</v>
          </cell>
          <cell r="V562">
            <v>0</v>
          </cell>
          <cell r="Y562" t="str">
            <v>C</v>
          </cell>
          <cell r="Z562" t="str">
            <v>HT</v>
          </cell>
          <cell r="AA562" t="str">
            <v>GD</v>
          </cell>
          <cell r="AB562" t="str">
            <v>Sở GD&amp;ĐT</v>
          </cell>
          <cell r="AC562" t="str">
            <v>Sở GD&amp;ĐT</v>
          </cell>
        </row>
        <row r="563">
          <cell r="D563" t="str">
            <v>Kết dư vốn thành phố Hà nội hỗ trợ</v>
          </cell>
          <cell r="K563">
            <v>0</v>
          </cell>
          <cell r="L563">
            <v>0</v>
          </cell>
          <cell r="M563">
            <v>0</v>
          </cell>
          <cell r="N563">
            <v>0</v>
          </cell>
          <cell r="O563">
            <v>0</v>
          </cell>
          <cell r="P563">
            <v>524</v>
          </cell>
          <cell r="Q563">
            <v>0</v>
          </cell>
          <cell r="R563">
            <v>0</v>
          </cell>
          <cell r="S563">
            <v>0</v>
          </cell>
          <cell r="T563">
            <v>0</v>
          </cell>
          <cell r="U563">
            <v>524</v>
          </cell>
          <cell r="V563">
            <v>0</v>
          </cell>
          <cell r="W563">
            <v>0</v>
          </cell>
          <cell r="X563">
            <v>0</v>
          </cell>
        </row>
        <row r="564">
          <cell r="C564" t="str">
            <v>gd.40</v>
          </cell>
          <cell r="D564" t="str">
            <v>Nhà đa chức năng trường PTDT nội trú tỉnh</v>
          </cell>
          <cell r="E564" t="str">
            <v>T.x Lai Châu</v>
          </cell>
          <cell r="J564" t="str">
            <v>860m2</v>
          </cell>
          <cell r="O564">
            <v>0</v>
          </cell>
          <cell r="P564">
            <v>524</v>
          </cell>
          <cell r="U564">
            <v>524</v>
          </cell>
          <cell r="V564">
            <v>0</v>
          </cell>
          <cell r="AB564" t="str">
            <v>Sở GD&amp;ĐT</v>
          </cell>
          <cell r="AC564" t="str">
            <v>Sở GD&amp;ĐT</v>
          </cell>
        </row>
        <row r="565">
          <cell r="D565" t="str">
            <v>Kết dư vốn dự phòng Ngân sách Trung ương năm 2008 hỗ trợ xử lý sạt lở đê, kè, phòng chống lụt, bão và giảm nhẹ thiên tai</v>
          </cell>
          <cell r="K565">
            <v>56606</v>
          </cell>
          <cell r="L565">
            <v>8510</v>
          </cell>
          <cell r="M565">
            <v>8510</v>
          </cell>
          <cell r="N565">
            <v>0</v>
          </cell>
          <cell r="O565">
            <v>6341</v>
          </cell>
          <cell r="P565">
            <v>10667</v>
          </cell>
          <cell r="Q565">
            <v>0</v>
          </cell>
          <cell r="R565">
            <v>0</v>
          </cell>
          <cell r="S565">
            <v>0</v>
          </cell>
          <cell r="T565">
            <v>0</v>
          </cell>
          <cell r="U565">
            <v>2577.81</v>
          </cell>
          <cell r="V565">
            <v>8089.1900000000005</v>
          </cell>
          <cell r="W565">
            <v>0</v>
          </cell>
          <cell r="X565">
            <v>0</v>
          </cell>
        </row>
        <row r="566">
          <cell r="C566" t="str">
            <v>k.17</v>
          </cell>
          <cell r="D566" t="str">
            <v>Kè chống lũ bảo vệ khu dân cư khu vực bờ suối Nậm Cấu, thị trấn Mường Tè</v>
          </cell>
          <cell r="E566" t="str">
            <v>Mường Tè</v>
          </cell>
          <cell r="F566">
            <v>2008</v>
          </cell>
          <cell r="G566">
            <v>2008</v>
          </cell>
          <cell r="J566" t="str">
            <v>506m</v>
          </cell>
          <cell r="K566">
            <v>32496</v>
          </cell>
          <cell r="O566">
            <v>0</v>
          </cell>
          <cell r="P566">
            <v>4000</v>
          </cell>
          <cell r="U566">
            <v>2498.239</v>
          </cell>
          <cell r="V566">
            <v>1501.761</v>
          </cell>
          <cell r="Y566" t="str">
            <v>B</v>
          </cell>
          <cell r="Z566" t="str">
            <v>HT</v>
          </cell>
          <cell r="AA566" t="str">
            <v>K</v>
          </cell>
          <cell r="AB566" t="str">
            <v>UBND Mường Tè</v>
          </cell>
          <cell r="AC566" t="str">
            <v>UBND Mường Tè</v>
          </cell>
        </row>
        <row r="567">
          <cell r="C567" t="str">
            <v>k.18</v>
          </cell>
          <cell r="D567" t="str">
            <v>Kè chống xói lở bảo vệ dân cư Trung tâm Pắc Ta, huyện Tân Uyên</v>
          </cell>
          <cell r="E567" t="str">
            <v>Tân Uyên</v>
          </cell>
          <cell r="F567">
            <v>2008</v>
          </cell>
          <cell r="G567">
            <v>2008</v>
          </cell>
          <cell r="J567" t="str">
            <v>645m</v>
          </cell>
          <cell r="K567">
            <v>15600</v>
          </cell>
          <cell r="O567">
            <v>0</v>
          </cell>
          <cell r="P567">
            <v>5000</v>
          </cell>
          <cell r="V567">
            <v>5000</v>
          </cell>
          <cell r="Y567" t="str">
            <v>C</v>
          </cell>
          <cell r="Z567" t="str">
            <v>HT</v>
          </cell>
          <cell r="AA567" t="str">
            <v>K</v>
          </cell>
          <cell r="AB567" t="str">
            <v>UBND Tân Uyên</v>
          </cell>
          <cell r="AC567" t="str">
            <v>UBND Tân Uyên</v>
          </cell>
        </row>
        <row r="568">
          <cell r="C568" t="str">
            <v>k.19</v>
          </cell>
          <cell r="D568" t="str">
            <v>Kè chống xói lở bảo vệ dân cư khu vực suối Nậm Bốn huyện Than Uyên</v>
          </cell>
          <cell r="E568" t="str">
            <v>Than uyên</v>
          </cell>
          <cell r="F568">
            <v>2007</v>
          </cell>
          <cell r="G568">
            <v>2009</v>
          </cell>
          <cell r="J568" t="str">
            <v>350m</v>
          </cell>
          <cell r="K568">
            <v>8510</v>
          </cell>
          <cell r="L568">
            <v>8510</v>
          </cell>
          <cell r="M568">
            <v>8510</v>
          </cell>
          <cell r="O568">
            <v>6341</v>
          </cell>
          <cell r="P568">
            <v>1667</v>
          </cell>
          <cell r="U568">
            <v>79.570999999999998</v>
          </cell>
          <cell r="V568">
            <v>1587.4290000000001</v>
          </cell>
          <cell r="Y568" t="str">
            <v>C</v>
          </cell>
          <cell r="Z568" t="str">
            <v>HT</v>
          </cell>
          <cell r="AA568" t="str">
            <v>K</v>
          </cell>
          <cell r="AB568" t="str">
            <v>UBND Than Uyên</v>
          </cell>
          <cell r="AC568" t="str">
            <v>UBND Than Uyên</v>
          </cell>
        </row>
        <row r="569">
          <cell r="D569" t="str">
            <v>Kết dư vốn hỗ trợ khắc phục hậu quả cơn bão số 4 năm 2008</v>
          </cell>
          <cell r="K569">
            <v>1694</v>
          </cell>
          <cell r="L569">
            <v>1694</v>
          </cell>
          <cell r="M569">
            <v>0</v>
          </cell>
          <cell r="N569">
            <v>0</v>
          </cell>
          <cell r="O569">
            <v>0</v>
          </cell>
          <cell r="P569">
            <v>403</v>
          </cell>
          <cell r="Q569">
            <v>0</v>
          </cell>
          <cell r="R569">
            <v>0</v>
          </cell>
          <cell r="S569">
            <v>0</v>
          </cell>
          <cell r="T569">
            <v>0</v>
          </cell>
          <cell r="U569">
            <v>0</v>
          </cell>
          <cell r="V569">
            <v>403</v>
          </cell>
          <cell r="W569">
            <v>0</v>
          </cell>
          <cell r="X569">
            <v>0</v>
          </cell>
        </row>
        <row r="570">
          <cell r="C570" t="str">
            <v>k.20</v>
          </cell>
          <cell r="D570" t="str">
            <v>Xử lý sạt lở mái taluy mặt bằng cấp đất đường nam Thanh Niên</v>
          </cell>
          <cell r="E570" t="str">
            <v>T.x Lai Châu</v>
          </cell>
          <cell r="F570">
            <v>2008</v>
          </cell>
          <cell r="G570">
            <v>2008</v>
          </cell>
          <cell r="K570">
            <v>1694</v>
          </cell>
          <cell r="L570">
            <v>1694</v>
          </cell>
          <cell r="O570">
            <v>0</v>
          </cell>
          <cell r="P570">
            <v>403</v>
          </cell>
          <cell r="V570">
            <v>403</v>
          </cell>
          <cell r="Y570" t="str">
            <v>C</v>
          </cell>
          <cell r="AB570" t="str">
            <v>UBND T.x Lai Châu</v>
          </cell>
          <cell r="AC570" t="str">
            <v>UBND T.x Lai Châu</v>
          </cell>
        </row>
        <row r="571">
          <cell r="D571" t="str">
            <v>Kết dư hỗ trợ trang thiết bị phát sóng truyền thanh truyền hình</v>
          </cell>
          <cell r="K571">
            <v>4978</v>
          </cell>
          <cell r="L571">
            <v>4978</v>
          </cell>
          <cell r="M571">
            <v>4627</v>
          </cell>
          <cell r="N571">
            <v>0</v>
          </cell>
          <cell r="O571">
            <v>3722.855</v>
          </cell>
          <cell r="P571">
            <v>969</v>
          </cell>
          <cell r="Q571">
            <v>0</v>
          </cell>
          <cell r="R571">
            <v>0</v>
          </cell>
          <cell r="S571">
            <v>0</v>
          </cell>
          <cell r="T571">
            <v>0</v>
          </cell>
          <cell r="U571">
            <v>293.839</v>
          </cell>
          <cell r="V571">
            <v>675.16100000000006</v>
          </cell>
          <cell r="W571">
            <v>0</v>
          </cell>
          <cell r="X571">
            <v>0</v>
          </cell>
        </row>
        <row r="572">
          <cell r="C572" t="str">
            <v>pt.03</v>
          </cell>
          <cell r="D572" t="str">
            <v>Trung tâm truyền dẫn phát sóng đài phát thanh truyền hình tỉnh</v>
          </cell>
          <cell r="E572" t="str">
            <v>T.x Lai Châu</v>
          </cell>
          <cell r="F572">
            <v>2006</v>
          </cell>
          <cell r="G572">
            <v>2007</v>
          </cell>
          <cell r="J572" t="str">
            <v>572m2</v>
          </cell>
          <cell r="K572">
            <v>4978</v>
          </cell>
          <cell r="L572">
            <v>4978</v>
          </cell>
          <cell r="M572">
            <v>4627</v>
          </cell>
          <cell r="O572">
            <v>3722.855</v>
          </cell>
          <cell r="P572">
            <v>900</v>
          </cell>
          <cell r="U572">
            <v>224.839</v>
          </cell>
          <cell r="V572">
            <v>675.16100000000006</v>
          </cell>
          <cell r="Y572" t="str">
            <v>C</v>
          </cell>
          <cell r="Z572" t="str">
            <v>HT</v>
          </cell>
          <cell r="AA572" t="str">
            <v>VH</v>
          </cell>
          <cell r="AB572" t="str">
            <v>Đài PT-TH tỉnh</v>
          </cell>
          <cell r="AC572" t="str">
            <v>Đài PT-TH tỉnh</v>
          </cell>
        </row>
        <row r="573">
          <cell r="C573" t="str">
            <v>pt.02</v>
          </cell>
          <cell r="D573" t="str">
            <v>Đài phát thanh truyền hình huyện Tam Đường</v>
          </cell>
          <cell r="E573" t="str">
            <v>Tam Đường</v>
          </cell>
          <cell r="F573">
            <v>2008</v>
          </cell>
          <cell r="G573">
            <v>2009</v>
          </cell>
          <cell r="O573">
            <v>0</v>
          </cell>
          <cell r="P573">
            <v>69</v>
          </cell>
          <cell r="U573">
            <v>69</v>
          </cell>
          <cell r="V573">
            <v>0</v>
          </cell>
          <cell r="AB573" t="str">
            <v>Đài PT-TH tỉnh</v>
          </cell>
          <cell r="AC573" t="str">
            <v>Đài PT-TH tỉnh</v>
          </cell>
        </row>
        <row r="574">
          <cell r="D574" t="str">
            <v>Kết dư chương trình MTQG Nước sạch VSMT nông thôn</v>
          </cell>
          <cell r="K574">
            <v>9695</v>
          </cell>
          <cell r="L574">
            <v>9038</v>
          </cell>
          <cell r="M574">
            <v>3052</v>
          </cell>
          <cell r="N574">
            <v>0</v>
          </cell>
          <cell r="O574">
            <v>2977.587</v>
          </cell>
          <cell r="P574">
            <v>4073</v>
          </cell>
          <cell r="Q574">
            <v>0</v>
          </cell>
          <cell r="R574">
            <v>0</v>
          </cell>
          <cell r="S574">
            <v>0</v>
          </cell>
          <cell r="T574">
            <v>0</v>
          </cell>
          <cell r="U574">
            <v>1941</v>
          </cell>
          <cell r="V574">
            <v>2132</v>
          </cell>
          <cell r="W574">
            <v>0</v>
          </cell>
          <cell r="X574">
            <v>0</v>
          </cell>
        </row>
        <row r="575">
          <cell r="C575" t="str">
            <v>no.46</v>
          </cell>
          <cell r="D575" t="str">
            <v>Cấp nước cho bản: Nà Khan, Nà Phát và mở rộng mạng cấp nước bản Then Thầu và bản km2 Toòng Pẳn xã Bình Lư</v>
          </cell>
          <cell r="E575" t="str">
            <v>Tam Đường</v>
          </cell>
          <cell r="F575">
            <v>2008</v>
          </cell>
          <cell r="G575">
            <v>2008</v>
          </cell>
          <cell r="J575" t="str">
            <v>741 người</v>
          </cell>
          <cell r="K575">
            <v>990</v>
          </cell>
          <cell r="L575">
            <v>798</v>
          </cell>
          <cell r="M575">
            <v>728</v>
          </cell>
          <cell r="O575">
            <v>709.81200000000001</v>
          </cell>
          <cell r="P575">
            <v>18</v>
          </cell>
          <cell r="V575">
            <v>18</v>
          </cell>
          <cell r="Y575" t="str">
            <v>C</v>
          </cell>
          <cell r="Z575" t="str">
            <v>HT</v>
          </cell>
          <cell r="AA575" t="str">
            <v>NO</v>
          </cell>
          <cell r="AB575" t="str">
            <v xml:space="preserve">TT nước sạch VSMT </v>
          </cell>
          <cell r="AC575" t="str">
            <v>Sở Nông nghiệp &amp; PTNT</v>
          </cell>
        </row>
        <row r="576">
          <cell r="C576" t="str">
            <v>no.47</v>
          </cell>
          <cell r="D576" t="str">
            <v>Mở rộng mạng lưới NSH bản Huổi Én, Huổi Bảo và cấp nước cho các bản Vàng Peo, Tây Nguyên, Tây An, Tây Sơn xã Mường So</v>
          </cell>
          <cell r="E576" t="str">
            <v>Phong Thổ</v>
          </cell>
          <cell r="F576">
            <v>2008</v>
          </cell>
          <cell r="G576">
            <v>2009</v>
          </cell>
          <cell r="J576" t="str">
            <v>2076 người</v>
          </cell>
          <cell r="K576">
            <v>2813</v>
          </cell>
          <cell r="L576">
            <v>2514</v>
          </cell>
          <cell r="M576">
            <v>797</v>
          </cell>
          <cell r="O576">
            <v>797</v>
          </cell>
          <cell r="P576">
            <v>11</v>
          </cell>
          <cell r="V576">
            <v>11</v>
          </cell>
          <cell r="Y576" t="str">
            <v>C</v>
          </cell>
          <cell r="Z576" t="str">
            <v>HT</v>
          </cell>
          <cell r="AA576" t="str">
            <v>NO</v>
          </cell>
          <cell r="AB576" t="str">
            <v xml:space="preserve">TT nước sạch VSMT </v>
          </cell>
          <cell r="AC576" t="str">
            <v>Sở Nông nghiệp &amp; PTNT</v>
          </cell>
        </row>
        <row r="577">
          <cell r="C577" t="str">
            <v>no.48</v>
          </cell>
          <cell r="D577" t="str">
            <v>VS trường học cụm số 3: THCS Mường Than xã Mường Than, PTDT nội trú, THCS thị trấn Than Uyên</v>
          </cell>
          <cell r="E577" t="str">
            <v>Tân Uyên</v>
          </cell>
          <cell r="F577">
            <v>2008</v>
          </cell>
          <cell r="G577">
            <v>2008</v>
          </cell>
          <cell r="K577">
            <v>652</v>
          </cell>
          <cell r="L577">
            <v>579</v>
          </cell>
          <cell r="M577">
            <v>533</v>
          </cell>
          <cell r="O577">
            <v>517.346</v>
          </cell>
          <cell r="P577">
            <v>16</v>
          </cell>
          <cell r="V577">
            <v>16</v>
          </cell>
          <cell r="Y577" t="str">
            <v>C</v>
          </cell>
          <cell r="Z577" t="str">
            <v>HT</v>
          </cell>
          <cell r="AA577" t="str">
            <v>NO</v>
          </cell>
          <cell r="AB577" t="str">
            <v xml:space="preserve">TT nước sạch VSMT </v>
          </cell>
          <cell r="AC577" t="str">
            <v>Sở Nông nghiệp &amp; PTNT</v>
          </cell>
        </row>
        <row r="578">
          <cell r="C578" t="str">
            <v>no.49</v>
          </cell>
          <cell r="D578" t="str">
            <v>Công trình khác (VS trường tiểu học số 1 cơ sở số 1 + cơ sở 2 xã Mường Tè )</v>
          </cell>
          <cell r="E578" t="str">
            <v>Mường Tè</v>
          </cell>
          <cell r="F578">
            <v>2008</v>
          </cell>
          <cell r="G578">
            <v>2008</v>
          </cell>
          <cell r="K578">
            <v>770</v>
          </cell>
          <cell r="L578">
            <v>733</v>
          </cell>
          <cell r="M578">
            <v>733</v>
          </cell>
          <cell r="O578">
            <v>692.00900000000001</v>
          </cell>
          <cell r="P578">
            <v>36</v>
          </cell>
          <cell r="V578">
            <v>36</v>
          </cell>
          <cell r="Y578" t="str">
            <v>C</v>
          </cell>
          <cell r="Z578" t="str">
            <v>HT</v>
          </cell>
          <cell r="AA578" t="str">
            <v>NO</v>
          </cell>
          <cell r="AB578" t="str">
            <v xml:space="preserve">TT nước sạch VSMT </v>
          </cell>
          <cell r="AC578" t="str">
            <v>Sở Nông nghiệp &amp; PTNT</v>
          </cell>
        </row>
        <row r="579">
          <cell r="C579" t="str">
            <v>no.50</v>
          </cell>
          <cell r="D579" t="str">
            <v>Các công trình khác (khu VS trạm y tế xã Sơn Bình, Sùng Phài, thị trấn Tam Đường)</v>
          </cell>
          <cell r="E579" t="str">
            <v>Tam Đường</v>
          </cell>
          <cell r="F579">
            <v>2008</v>
          </cell>
          <cell r="G579">
            <v>2008</v>
          </cell>
          <cell r="K579">
            <v>520</v>
          </cell>
          <cell r="L579">
            <v>464</v>
          </cell>
          <cell r="M579">
            <v>261</v>
          </cell>
          <cell r="O579">
            <v>261.42</v>
          </cell>
          <cell r="P579">
            <v>61</v>
          </cell>
          <cell r="V579">
            <v>61</v>
          </cell>
          <cell r="Y579" t="str">
            <v>C</v>
          </cell>
          <cell r="Z579" t="str">
            <v>HT</v>
          </cell>
          <cell r="AA579" t="str">
            <v>NO</v>
          </cell>
          <cell r="AB579" t="str">
            <v xml:space="preserve">TT nước sạch VSMT </v>
          </cell>
          <cell r="AC579" t="str">
            <v>Sở Nông nghiệp &amp; PTNT</v>
          </cell>
        </row>
        <row r="580">
          <cell r="C580" t="str">
            <v>no.51</v>
          </cell>
          <cell r="D580" t="str">
            <v>NSH xã Tung Qua Lìn (di chuyển dân cư lũ lụt)</v>
          </cell>
          <cell r="E580" t="str">
            <v>Phong Thổ</v>
          </cell>
          <cell r="F580">
            <v>2009</v>
          </cell>
          <cell r="G580">
            <v>2009</v>
          </cell>
          <cell r="J580" t="str">
            <v>200 người</v>
          </cell>
          <cell r="K580">
            <v>1500</v>
          </cell>
          <cell r="L580">
            <v>1500</v>
          </cell>
          <cell r="O580">
            <v>0</v>
          </cell>
          <cell r="P580">
            <v>1500</v>
          </cell>
          <cell r="U580">
            <v>876</v>
          </cell>
          <cell r="V580">
            <v>624</v>
          </cell>
          <cell r="Y580" t="str">
            <v>C</v>
          </cell>
          <cell r="Z580" t="str">
            <v>KCM</v>
          </cell>
          <cell r="AA580" t="str">
            <v>NO</v>
          </cell>
          <cell r="AB580" t="str">
            <v xml:space="preserve">TT nước sạch VSMT </v>
          </cell>
          <cell r="AC580" t="str">
            <v>Sở Nông nghiệp &amp; PTNT</v>
          </cell>
        </row>
        <row r="581">
          <cell r="C581" t="str">
            <v>no.52</v>
          </cell>
          <cell r="D581" t="str">
            <v>NSH bản Khiêng Thị trấn Than Uyên</v>
          </cell>
          <cell r="E581" t="str">
            <v>Than Uyên</v>
          </cell>
          <cell r="F581">
            <v>2009</v>
          </cell>
          <cell r="G581">
            <v>2009</v>
          </cell>
          <cell r="J581" t="str">
            <v>412 người</v>
          </cell>
          <cell r="K581">
            <v>1250</v>
          </cell>
          <cell r="L581">
            <v>1250</v>
          </cell>
          <cell r="O581">
            <v>0</v>
          </cell>
          <cell r="P581">
            <v>1051</v>
          </cell>
          <cell r="U581">
            <v>541</v>
          </cell>
          <cell r="V581">
            <v>510</v>
          </cell>
          <cell r="Y581" t="str">
            <v>C</v>
          </cell>
          <cell r="Z581" t="str">
            <v>KCM</v>
          </cell>
          <cell r="AA581" t="str">
            <v>NO</v>
          </cell>
          <cell r="AB581" t="str">
            <v xml:space="preserve">TT nước sạch VSMT </v>
          </cell>
          <cell r="AC581" t="str">
            <v>Sở Nông nghiệp &amp; PTNT</v>
          </cell>
        </row>
        <row r="582">
          <cell r="C582" t="str">
            <v>no.53</v>
          </cell>
          <cell r="D582" t="str">
            <v>NSH bản Pắc Ta xã Pắc Ta</v>
          </cell>
          <cell r="E582" t="str">
            <v>Tân Uyên</v>
          </cell>
          <cell r="F582">
            <v>2009</v>
          </cell>
          <cell r="G582">
            <v>2009</v>
          </cell>
          <cell r="J582" t="str">
            <v>768 người</v>
          </cell>
          <cell r="K582">
            <v>1200</v>
          </cell>
          <cell r="L582">
            <v>1200</v>
          </cell>
          <cell r="O582">
            <v>0</v>
          </cell>
          <cell r="P582">
            <v>1031</v>
          </cell>
          <cell r="U582">
            <v>524</v>
          </cell>
          <cell r="V582">
            <v>507</v>
          </cell>
          <cell r="Y582" t="str">
            <v>C</v>
          </cell>
          <cell r="Z582" t="str">
            <v>KCM</v>
          </cell>
          <cell r="AA582" t="str">
            <v>NO</v>
          </cell>
          <cell r="AB582" t="str">
            <v xml:space="preserve">TT nước sạch VSMT </v>
          </cell>
          <cell r="AC582" t="str">
            <v>Sở Nông nghiệp &amp; PTNT</v>
          </cell>
        </row>
        <row r="583">
          <cell r="C583" t="str">
            <v>no.24</v>
          </cell>
          <cell r="D583" t="str">
            <v>Cấp NSH bản Hoàng Hà xã Pắc Ta</v>
          </cell>
          <cell r="E583" t="str">
            <v>Tân Uyên</v>
          </cell>
          <cell r="F583">
            <v>2009</v>
          </cell>
          <cell r="G583">
            <v>2010</v>
          </cell>
          <cell r="J583" t="str">
            <v>1072 người</v>
          </cell>
          <cell r="P583">
            <v>349</v>
          </cell>
          <cell r="V583">
            <v>349</v>
          </cell>
          <cell r="Y583" t="str">
            <v>C</v>
          </cell>
          <cell r="Z583" t="str">
            <v>KCM</v>
          </cell>
          <cell r="AA583" t="str">
            <v>NO</v>
          </cell>
          <cell r="AB583" t="str">
            <v xml:space="preserve">TT nước sạch VSMT </v>
          </cell>
          <cell r="AC583" t="str">
            <v>Sở Nông nghiệp &amp; PTNT</v>
          </cell>
        </row>
        <row r="584">
          <cell r="D584" t="str">
            <v>Kết dư chương trình MTQG về giáo dục và đào tạo</v>
          </cell>
          <cell r="K584">
            <v>8914</v>
          </cell>
          <cell r="L584">
            <v>3750</v>
          </cell>
          <cell r="M584">
            <v>3678</v>
          </cell>
          <cell r="N584">
            <v>0</v>
          </cell>
          <cell r="O584">
            <v>2482.9490000000001</v>
          </cell>
          <cell r="P584">
            <v>2392</v>
          </cell>
          <cell r="Q584">
            <v>500</v>
          </cell>
          <cell r="R584">
            <v>1992</v>
          </cell>
          <cell r="S584">
            <v>1992</v>
          </cell>
          <cell r="T584">
            <v>1992</v>
          </cell>
          <cell r="U584">
            <v>2363</v>
          </cell>
          <cell r="V584">
            <v>1521</v>
          </cell>
          <cell r="W584">
            <v>0</v>
          </cell>
          <cell r="X584">
            <v>0</v>
          </cell>
        </row>
        <row r="585">
          <cell r="C585" t="str">
            <v>gd.15</v>
          </cell>
          <cell r="D585" t="str">
            <v>Trường THCS thị trấn Tam Đường</v>
          </cell>
          <cell r="E585" t="str">
            <v>Tam Đường</v>
          </cell>
          <cell r="F585">
            <v>2006</v>
          </cell>
          <cell r="G585">
            <v>2007</v>
          </cell>
          <cell r="J585" t="str">
            <v>649 hs</v>
          </cell>
          <cell r="O585">
            <v>0</v>
          </cell>
          <cell r="P585">
            <v>537</v>
          </cell>
          <cell r="V585">
            <v>537</v>
          </cell>
          <cell r="AB585" t="str">
            <v>Ban QLDA Tam Đường</v>
          </cell>
          <cell r="AC585" t="str">
            <v>UBND Tam Đường</v>
          </cell>
        </row>
        <row r="586">
          <cell r="C586" t="str">
            <v>gd.40</v>
          </cell>
          <cell r="D586" t="str">
            <v>Nhà đa chức năng trường PTDT nội trú tỉnh</v>
          </cell>
          <cell r="E586" t="str">
            <v>T.x Lai Châu</v>
          </cell>
          <cell r="F586">
            <v>2009</v>
          </cell>
          <cell r="G586">
            <v>2009</v>
          </cell>
          <cell r="J586" t="str">
            <v>860m2</v>
          </cell>
          <cell r="K586">
            <v>5164</v>
          </cell>
          <cell r="O586">
            <v>0</v>
          </cell>
          <cell r="P586">
            <v>660</v>
          </cell>
          <cell r="V586">
            <v>660</v>
          </cell>
          <cell r="Y586" t="str">
            <v>C</v>
          </cell>
          <cell r="Z586" t="str">
            <v>KCM</v>
          </cell>
          <cell r="AA586" t="str">
            <v>GD</v>
          </cell>
          <cell r="AB586" t="str">
            <v>Sở GD&amp;ĐT</v>
          </cell>
          <cell r="AC586" t="str">
            <v>Sở GD&amp;ĐT</v>
          </cell>
        </row>
        <row r="587">
          <cell r="C587" t="str">
            <v>gd.42</v>
          </cell>
          <cell r="D587" t="str">
            <v>Trường THPT Quyết Thắng thị xã Lai Châu</v>
          </cell>
          <cell r="E587" t="str">
            <v>T.x Lai Châu</v>
          </cell>
          <cell r="F587">
            <v>2009</v>
          </cell>
          <cell r="G587">
            <v>2010</v>
          </cell>
          <cell r="J587" t="str">
            <v>1347m2</v>
          </cell>
          <cell r="P587">
            <v>500</v>
          </cell>
          <cell r="U587">
            <v>500</v>
          </cell>
          <cell r="V587">
            <v>0</v>
          </cell>
          <cell r="Y587" t="str">
            <v>C</v>
          </cell>
          <cell r="Z587" t="str">
            <v>KCM</v>
          </cell>
          <cell r="AA587" t="str">
            <v>GD</v>
          </cell>
          <cell r="AB587" t="str">
            <v>Sở GD&amp;ĐT</v>
          </cell>
        </row>
        <row r="588">
          <cell r="C588" t="str">
            <v>gd.51</v>
          </cell>
          <cell r="D588" t="str">
            <v>Dự án Trường dạy nghề tỉnh</v>
          </cell>
          <cell r="K588">
            <v>2850</v>
          </cell>
          <cell r="L588">
            <v>2850</v>
          </cell>
          <cell r="M588">
            <v>2778</v>
          </cell>
          <cell r="N588">
            <v>0</v>
          </cell>
          <cell r="O588">
            <v>2482.9490000000001</v>
          </cell>
          <cell r="P588">
            <v>295</v>
          </cell>
          <cell r="Q588">
            <v>0</v>
          </cell>
          <cell r="R588">
            <v>0</v>
          </cell>
          <cell r="S588">
            <v>0</v>
          </cell>
          <cell r="T588">
            <v>0</v>
          </cell>
          <cell r="U588">
            <v>0</v>
          </cell>
          <cell r="V588">
            <v>295</v>
          </cell>
          <cell r="W588">
            <v>0</v>
          </cell>
          <cell r="X588">
            <v>0</v>
          </cell>
        </row>
        <row r="589">
          <cell r="D589" t="str">
            <v>Mua sắm thiết bị dạy nghề</v>
          </cell>
          <cell r="E589" t="str">
            <v>T.x Lai châu</v>
          </cell>
          <cell r="F589" t="str">
            <v>2008</v>
          </cell>
          <cell r="G589" t="str">
            <v>2008</v>
          </cell>
          <cell r="K589">
            <v>2850</v>
          </cell>
          <cell r="L589">
            <v>2850</v>
          </cell>
          <cell r="M589">
            <v>2778</v>
          </cell>
          <cell r="O589">
            <v>2482.9490000000001</v>
          </cell>
          <cell r="P589">
            <v>295</v>
          </cell>
          <cell r="V589">
            <v>295</v>
          </cell>
          <cell r="Y589" t="str">
            <v>C</v>
          </cell>
          <cell r="Z589" t="str">
            <v>HT</v>
          </cell>
          <cell r="AA589" t="str">
            <v>GD</v>
          </cell>
          <cell r="AB589" t="str">
            <v>Trường trung cấp nghề</v>
          </cell>
          <cell r="AC589" t="str">
            <v>Trường trung cấp nghề</v>
          </cell>
        </row>
        <row r="590">
          <cell r="D590" t="str">
            <v>Dự án Trung tâm dạy nghề và hỗ trợ việc làm nông dân</v>
          </cell>
          <cell r="K590">
            <v>900</v>
          </cell>
          <cell r="L590">
            <v>900</v>
          </cell>
          <cell r="M590">
            <v>900</v>
          </cell>
          <cell r="N590">
            <v>0</v>
          </cell>
          <cell r="O590">
            <v>0</v>
          </cell>
          <cell r="P590">
            <v>400</v>
          </cell>
          <cell r="Q590">
            <v>0</v>
          </cell>
          <cell r="R590">
            <v>0</v>
          </cell>
          <cell r="S590">
            <v>0</v>
          </cell>
          <cell r="T590">
            <v>0</v>
          </cell>
          <cell r="U590">
            <v>371</v>
          </cell>
          <cell r="V590">
            <v>29</v>
          </cell>
          <cell r="W590">
            <v>0</v>
          </cell>
          <cell r="X590">
            <v>0</v>
          </cell>
        </row>
        <row r="591">
          <cell r="C591" t="str">
            <v>gd.37</v>
          </cell>
          <cell r="D591" t="str">
            <v>Nhà ở nội trú học viên trung tâm dạy nghề và hỗ trợ việc làm nông dân Hội nông dân tỉnh</v>
          </cell>
          <cell r="E591" t="str">
            <v>T.x Lai Châu</v>
          </cell>
          <cell r="F591">
            <v>2009</v>
          </cell>
          <cell r="G591">
            <v>2009</v>
          </cell>
          <cell r="K591">
            <v>900</v>
          </cell>
          <cell r="L591">
            <v>900</v>
          </cell>
          <cell r="M591">
            <v>900</v>
          </cell>
          <cell r="O591">
            <v>0</v>
          </cell>
          <cell r="P591">
            <v>400</v>
          </cell>
          <cell r="U591">
            <v>371</v>
          </cell>
          <cell r="V591">
            <v>29</v>
          </cell>
          <cell r="Y591" t="str">
            <v>C</v>
          </cell>
          <cell r="Z591" t="str">
            <v>KCM</v>
          </cell>
          <cell r="AA591" t="str">
            <v>GD</v>
          </cell>
          <cell r="AB591" t="str">
            <v>Hội Nông dân tỉnh</v>
          </cell>
          <cell r="AC591" t="str">
            <v>Hội Nông dân tỉnh</v>
          </cell>
        </row>
        <row r="592">
          <cell r="D592" t="str">
            <v>Kết dư chương trình MTQG Dân số và Kế hoạch hóa gia đình</v>
          </cell>
          <cell r="K592">
            <v>940</v>
          </cell>
          <cell r="L592">
            <v>940</v>
          </cell>
          <cell r="M592">
            <v>940</v>
          </cell>
          <cell r="N592">
            <v>0</v>
          </cell>
          <cell r="O592">
            <v>611</v>
          </cell>
          <cell r="P592">
            <v>59</v>
          </cell>
          <cell r="Q592">
            <v>0</v>
          </cell>
          <cell r="R592">
            <v>0</v>
          </cell>
          <cell r="S592">
            <v>0</v>
          </cell>
          <cell r="T592">
            <v>0</v>
          </cell>
          <cell r="U592">
            <v>0</v>
          </cell>
          <cell r="V592">
            <v>59</v>
          </cell>
          <cell r="W592">
            <v>0</v>
          </cell>
          <cell r="X592">
            <v>0</v>
          </cell>
        </row>
        <row r="593">
          <cell r="C593" t="str">
            <v>ql.08</v>
          </cell>
          <cell r="D593" t="str">
            <v>Trung tâm truyền thông tư vấn và CSDL dân cư thị xã Lai Châu</v>
          </cell>
          <cell r="E593" t="str">
            <v>T.x Lai Châu</v>
          </cell>
          <cell r="F593" t="str">
            <v>2007</v>
          </cell>
          <cell r="G593" t="str">
            <v>2007</v>
          </cell>
          <cell r="J593" t="str">
            <v>194m2</v>
          </cell>
          <cell r="K593">
            <v>940</v>
          </cell>
          <cell r="L593">
            <v>940</v>
          </cell>
          <cell r="M593">
            <v>940</v>
          </cell>
          <cell r="O593">
            <v>611</v>
          </cell>
          <cell r="P593">
            <v>59</v>
          </cell>
          <cell r="V593">
            <v>59</v>
          </cell>
          <cell r="Y593" t="str">
            <v>C</v>
          </cell>
          <cell r="Z593" t="str">
            <v>HT</v>
          </cell>
          <cell r="AA593" t="str">
            <v>QL</v>
          </cell>
          <cell r="AB593" t="str">
            <v>Chi cục Dân số KHHGĐ</v>
          </cell>
          <cell r="AC593" t="str">
            <v>Chi cục Dân số KHHGĐ</v>
          </cell>
        </row>
        <row r="594">
          <cell r="D594" t="str">
            <v>Kết dư chương trình 135 (dự án TTCX)</v>
          </cell>
          <cell r="K594">
            <v>3459</v>
          </cell>
          <cell r="L594">
            <v>2587</v>
          </cell>
          <cell r="M594">
            <v>2587</v>
          </cell>
          <cell r="N594">
            <v>0</v>
          </cell>
          <cell r="O594">
            <v>2435</v>
          </cell>
          <cell r="P594">
            <v>701</v>
          </cell>
          <cell r="Q594">
            <v>0</v>
          </cell>
          <cell r="R594">
            <v>0</v>
          </cell>
          <cell r="S594">
            <v>0</v>
          </cell>
          <cell r="T594">
            <v>0</v>
          </cell>
          <cell r="U594">
            <v>0</v>
          </cell>
          <cell r="V594">
            <v>701</v>
          </cell>
          <cell r="W594">
            <v>0</v>
          </cell>
          <cell r="X594">
            <v>0</v>
          </cell>
        </row>
        <row r="595">
          <cell r="D595" t="str">
            <v>TTCX Dào San huyện Phong Thổ</v>
          </cell>
          <cell r="K595">
            <v>2910</v>
          </cell>
          <cell r="L595">
            <v>2587</v>
          </cell>
          <cell r="M595">
            <v>2587</v>
          </cell>
          <cell r="N595">
            <v>0</v>
          </cell>
          <cell r="O595">
            <v>2435</v>
          </cell>
          <cell r="P595">
            <v>152</v>
          </cell>
          <cell r="Q595">
            <v>0</v>
          </cell>
          <cell r="R595">
            <v>0</v>
          </cell>
          <cell r="S595">
            <v>0</v>
          </cell>
          <cell r="T595">
            <v>0</v>
          </cell>
          <cell r="U595">
            <v>0</v>
          </cell>
          <cell r="V595">
            <v>152</v>
          </cell>
          <cell r="W595">
            <v>0</v>
          </cell>
          <cell r="X595">
            <v>0</v>
          </cell>
        </row>
        <row r="596">
          <cell r="C596" t="str">
            <v>yt.10</v>
          </cell>
          <cell r="D596" t="str">
            <v>Phòng Khám đa khoa Dào San</v>
          </cell>
          <cell r="E596" t="str">
            <v>Phong Thổ</v>
          </cell>
          <cell r="F596">
            <v>2007</v>
          </cell>
          <cell r="G596">
            <v>2007</v>
          </cell>
          <cell r="J596" t="str">
            <v>8 giường</v>
          </cell>
          <cell r="K596">
            <v>2000</v>
          </cell>
          <cell r="L596">
            <v>1750</v>
          </cell>
          <cell r="M596">
            <v>1750</v>
          </cell>
          <cell r="O596">
            <v>1646</v>
          </cell>
          <cell r="P596">
            <v>104</v>
          </cell>
          <cell r="V596">
            <v>104</v>
          </cell>
          <cell r="Y596" t="str">
            <v>C</v>
          </cell>
          <cell r="Z596" t="str">
            <v>HT</v>
          </cell>
          <cell r="AA596" t="str">
            <v>YT</v>
          </cell>
          <cell r="AB596" t="str">
            <v>UBND Phong Thổ</v>
          </cell>
          <cell r="AC596" t="str">
            <v>UBND Phong Thổ</v>
          </cell>
        </row>
        <row r="597">
          <cell r="C597" t="str">
            <v>gt.48</v>
          </cell>
          <cell r="D597" t="str">
            <v>Đường nội bộ khu vực Dào San</v>
          </cell>
          <cell r="E597" t="str">
            <v>Phong Thổ</v>
          </cell>
          <cell r="J597" t="str">
            <v>551 m</v>
          </cell>
          <cell r="K597">
            <v>910</v>
          </cell>
          <cell r="L597">
            <v>837</v>
          </cell>
          <cell r="M597">
            <v>837</v>
          </cell>
          <cell r="O597">
            <v>789</v>
          </cell>
          <cell r="P597">
            <v>48</v>
          </cell>
          <cell r="V597">
            <v>48</v>
          </cell>
          <cell r="Y597" t="str">
            <v>C</v>
          </cell>
          <cell r="Z597" t="str">
            <v>KCM</v>
          </cell>
          <cell r="AA597" t="str">
            <v>GT</v>
          </cell>
          <cell r="AB597" t="str">
            <v>UBND Phong Thổ</v>
          </cell>
          <cell r="AC597" t="str">
            <v>UBND Phong Thổ</v>
          </cell>
        </row>
        <row r="598">
          <cell r="D598" t="str">
            <v>TTCX Bản Hon huyện Tam Đường</v>
          </cell>
          <cell r="K598">
            <v>549</v>
          </cell>
          <cell r="L598">
            <v>0</v>
          </cell>
          <cell r="M598">
            <v>0</v>
          </cell>
          <cell r="N598">
            <v>0</v>
          </cell>
          <cell r="O598">
            <v>0</v>
          </cell>
          <cell r="P598">
            <v>549</v>
          </cell>
          <cell r="Q598">
            <v>0</v>
          </cell>
          <cell r="R598">
            <v>0</v>
          </cell>
          <cell r="S598">
            <v>0</v>
          </cell>
          <cell r="T598">
            <v>0</v>
          </cell>
          <cell r="U598">
            <v>0</v>
          </cell>
          <cell r="V598">
            <v>549</v>
          </cell>
          <cell r="W598">
            <v>0</v>
          </cell>
          <cell r="X598">
            <v>0</v>
          </cell>
        </row>
        <row r="599">
          <cell r="C599" t="str">
            <v>gd.43</v>
          </cell>
          <cell r="D599" t="str">
            <v>Nâng cấp, sửa chữa trạm y tế TTCX Bản Hon</v>
          </cell>
          <cell r="E599" t="str">
            <v>Tam Đường</v>
          </cell>
          <cell r="F599">
            <v>2007</v>
          </cell>
          <cell r="G599">
            <v>2008</v>
          </cell>
          <cell r="J599" t="str">
            <v>8 phòng</v>
          </cell>
          <cell r="K599">
            <v>549</v>
          </cell>
          <cell r="P599">
            <v>549</v>
          </cell>
          <cell r="V599">
            <v>549</v>
          </cell>
          <cell r="Y599" t="str">
            <v>C</v>
          </cell>
          <cell r="Z599" t="str">
            <v>CT</v>
          </cell>
          <cell r="AA599" t="str">
            <v>YT</v>
          </cell>
          <cell r="AB599" t="str">
            <v>UBND Tam Đường</v>
          </cell>
          <cell r="AC599" t="str">
            <v>UBND Tam Đường</v>
          </cell>
        </row>
        <row r="600">
          <cell r="D600" t="str">
            <v>Vốn hỗ trợ của Thành phố Hà Nội</v>
          </cell>
          <cell r="K600">
            <v>0</v>
          </cell>
          <cell r="L600">
            <v>0</v>
          </cell>
          <cell r="M600">
            <v>0</v>
          </cell>
          <cell r="N600">
            <v>0</v>
          </cell>
          <cell r="O600">
            <v>0</v>
          </cell>
          <cell r="P600">
            <v>3000</v>
          </cell>
          <cell r="Q600">
            <v>0</v>
          </cell>
          <cell r="R600">
            <v>0</v>
          </cell>
          <cell r="S600">
            <v>0</v>
          </cell>
          <cell r="T600">
            <v>0</v>
          </cell>
          <cell r="U600">
            <v>3000</v>
          </cell>
          <cell r="V600">
            <v>0</v>
          </cell>
          <cell r="W600">
            <v>0</v>
          </cell>
          <cell r="X600">
            <v>0</v>
          </cell>
        </row>
        <row r="601">
          <cell r="C601" t="str">
            <v>gd.40</v>
          </cell>
          <cell r="D601" t="str">
            <v>Nhà đa chức năng trường PTDT nội trú tỉnh</v>
          </cell>
          <cell r="E601" t="str">
            <v>T.x Lai Châu</v>
          </cell>
          <cell r="J601" t="str">
            <v>860m2</v>
          </cell>
          <cell r="O601">
            <v>0</v>
          </cell>
          <cell r="P601">
            <v>3000</v>
          </cell>
          <cell r="U601">
            <v>3000</v>
          </cell>
          <cell r="V601">
            <v>0</v>
          </cell>
          <cell r="AB601" t="str">
            <v>Sở GD&amp;ĐT</v>
          </cell>
          <cell r="AC601" t="str">
            <v>Sở GD&amp;ĐT</v>
          </cell>
        </row>
        <row r="602">
          <cell r="D602" t="str">
            <v>Vốn dự phòng ngân sách Trung ương xây dựng các công trình kè phục vụ phòng, chống lụt, bão</v>
          </cell>
          <cell r="K602">
            <v>35925</v>
          </cell>
          <cell r="P602">
            <v>33000</v>
          </cell>
          <cell r="Q602">
            <v>0</v>
          </cell>
          <cell r="R602">
            <v>0</v>
          </cell>
          <cell r="S602">
            <v>0</v>
          </cell>
          <cell r="T602">
            <v>0</v>
          </cell>
          <cell r="U602">
            <v>0</v>
          </cell>
          <cell r="V602">
            <v>0</v>
          </cell>
        </row>
        <row r="603">
          <cell r="D603" t="str">
            <v>Kè suối Nậm Sang bản Nà Khương huyện Than Uyên</v>
          </cell>
          <cell r="E603" t="str">
            <v>Than Uyên</v>
          </cell>
          <cell r="F603">
            <v>2010</v>
          </cell>
          <cell r="G603">
            <v>2010</v>
          </cell>
          <cell r="P603">
            <v>5000</v>
          </cell>
          <cell r="AB603" t="str">
            <v>UBND Than Uyên</v>
          </cell>
        </row>
        <row r="604">
          <cell r="D604" t="str">
            <v>Kè suối Nậm Bốn bản Nà Ban xã Hua Nà huyện Than Uyên</v>
          </cell>
          <cell r="E604" t="str">
            <v>Than Uyên</v>
          </cell>
          <cell r="F604">
            <v>2010</v>
          </cell>
          <cell r="G604">
            <v>2010</v>
          </cell>
          <cell r="P604">
            <v>5000</v>
          </cell>
          <cell r="AB604" t="str">
            <v>UBND Than Uyên</v>
          </cell>
        </row>
        <row r="605">
          <cell r="C605" t="str">
            <v>k.08</v>
          </cell>
          <cell r="D605" t="str">
            <v>Kè chống xói lở suối Nậm Trăng trung tâm thị  trấn Tân Uyên</v>
          </cell>
          <cell r="E605" t="str">
            <v>Tân Uyên</v>
          </cell>
          <cell r="F605">
            <v>2008</v>
          </cell>
          <cell r="G605">
            <v>2009</v>
          </cell>
          <cell r="P605">
            <v>1000</v>
          </cell>
          <cell r="AB605" t="str">
            <v>UBND Tân Uyên</v>
          </cell>
        </row>
        <row r="606">
          <cell r="D606" t="str">
            <v>Kè chống sạt lở bờ hữu suối Nậm So huyện Phong Thổ</v>
          </cell>
          <cell r="K606">
            <v>18295</v>
          </cell>
          <cell r="P606">
            <v>10000</v>
          </cell>
          <cell r="Q606">
            <v>0</v>
          </cell>
          <cell r="R606">
            <v>0</v>
          </cell>
          <cell r="S606">
            <v>0</v>
          </cell>
          <cell r="T606">
            <v>0</v>
          </cell>
          <cell r="U606">
            <v>3679</v>
          </cell>
        </row>
        <row r="607">
          <cell r="D607" t="str">
            <v>Đoạn qua thị trấn Phong Thổ</v>
          </cell>
          <cell r="E607" t="str">
            <v>Phong Thổ</v>
          </cell>
          <cell r="F607">
            <v>2007</v>
          </cell>
          <cell r="G607">
            <v>2009</v>
          </cell>
          <cell r="J607" t="str">
            <v>993 m</v>
          </cell>
          <cell r="K607">
            <v>18295</v>
          </cell>
          <cell r="P607">
            <v>7000</v>
          </cell>
          <cell r="U607">
            <v>3679</v>
          </cell>
          <cell r="AB607" t="str">
            <v>UBND Phong Thổ</v>
          </cell>
        </row>
        <row r="608">
          <cell r="D608" t="str">
            <v>Đoạn qua xã Mường So</v>
          </cell>
          <cell r="E608" t="str">
            <v>Phong Thổ</v>
          </cell>
          <cell r="F608">
            <v>2010</v>
          </cell>
          <cell r="G608">
            <v>2010</v>
          </cell>
          <cell r="P608">
            <v>3000</v>
          </cell>
          <cell r="AB608" t="str">
            <v>UBND Phong Thổ</v>
          </cell>
        </row>
        <row r="609">
          <cell r="D609" t="str">
            <v>Kè bờ hữu suối Nậm So và Nậm Na huyện Phong Thổ</v>
          </cell>
          <cell r="E609" t="str">
            <v>Phong Thổ</v>
          </cell>
          <cell r="F609">
            <v>2008</v>
          </cell>
          <cell r="G609">
            <v>2009</v>
          </cell>
          <cell r="J609" t="str">
            <v>476 m</v>
          </cell>
          <cell r="K609">
            <v>17630</v>
          </cell>
          <cell r="P609">
            <v>2000</v>
          </cell>
          <cell r="AB609" t="str">
            <v>UBND Phong Thổ</v>
          </cell>
        </row>
        <row r="610">
          <cell r="D610" t="str">
            <v>Kề chống sạt lở bờ tả suối Nậm So huyện Phong Thổ (đoạn qua thị trấn Phong Thổ)</v>
          </cell>
          <cell r="E610" t="str">
            <v>Phong Thổ</v>
          </cell>
          <cell r="F610">
            <v>2009</v>
          </cell>
          <cell r="G610">
            <v>2010</v>
          </cell>
          <cell r="P610">
            <v>5000</v>
          </cell>
          <cell r="AB610" t="str">
            <v>UBND Phong Thổ</v>
          </cell>
        </row>
        <row r="611">
          <cell r="D611" t="str">
            <v>Kè suối Nậm Cấu thị trấn Mường Tè</v>
          </cell>
          <cell r="E611" t="str">
            <v>Mường Tè</v>
          </cell>
          <cell r="F611">
            <v>2010</v>
          </cell>
          <cell r="G611">
            <v>2010</v>
          </cell>
          <cell r="P611">
            <v>5000</v>
          </cell>
          <cell r="AB611" t="str">
            <v>UBND Mường Tè</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Sheet4"/>
      <sheetName val="Sheet5"/>
      <sheetName val="CTIET"/>
      <sheetName val="VTHTXL"/>
      <sheetName val="VCTC"/>
      <sheetName val="GTBT"/>
      <sheetName val="THKP"/>
      <sheetName val="COTTHEP"/>
      <sheetName val="VTCTYCAP"/>
      <sheetName val="daodat"/>
      <sheetName val="Sheet14"/>
      <sheetName val="TIEUHAO"/>
      <sheetName val="TLUONG"/>
      <sheetName val="DKVC"/>
      <sheetName val="Sheet6"/>
      <sheetName val="BIA"/>
      <sheetName val="QTVT"/>
      <sheetName val="XXXXXXXX"/>
      <sheetName val="XXXXXXX0"/>
      <sheetName val="diachi"/>
      <sheetName val="Sheet2"/>
      <sheetName val="DZ 0.4"/>
      <sheetName val="KB"/>
      <sheetName val="TT DZ35"/>
      <sheetName val="4"/>
      <sheetName val="TT-TBA"/>
      <sheetName val="gVL"/>
      <sheetName val="MTO REV.0"/>
      <sheetName val="Gia vat tu"/>
      <sheetName val="Bang chiet tinh TBA"/>
      <sheetName val="CT -THVLNC"/>
      <sheetName val="NSL"/>
      <sheetName val="TL than"/>
    </sheetNames>
    <sheetDataSet>
      <sheetData sheetId="0"/>
      <sheetData sheetId="1" refreshError="1">
        <row r="2">
          <cell r="A2" t="str">
            <v xml:space="preserve">§¸ 4x6 </v>
          </cell>
          <cell r="B2" t="str">
            <v>Xi m¨ng PC-30</v>
          </cell>
          <cell r="C2" t="str">
            <v xml:space="preserve">C¸t vµng </v>
          </cell>
          <cell r="D2" t="str">
            <v>§¸</v>
          </cell>
          <cell r="E2" t="str">
            <v>Xi m¨ng PC-40 nghi s¬n</v>
          </cell>
          <cell r="F2" t="str">
            <v>Xi m¨ng PC-40 nghi s¬n</v>
          </cell>
          <cell r="G2" t="str">
            <v xml:space="preserve">C¸t vµng </v>
          </cell>
          <cell r="H2" t="str">
            <v>§¸</v>
          </cell>
          <cell r="I2" t="str">
            <v xml:space="preserve">C¸t vµng </v>
          </cell>
          <cell r="J2" t="str">
            <v>Xi m¨ng PC-40 kim ®Ønh</v>
          </cell>
          <cell r="K2" t="str">
            <v xml:space="preserve">C¸t vµng </v>
          </cell>
          <cell r="L2" t="str">
            <v>§¸</v>
          </cell>
        </row>
        <row r="3">
          <cell r="A3" t="str">
            <v>M50</v>
          </cell>
          <cell r="B3">
            <v>138.38</v>
          </cell>
          <cell r="C3">
            <v>0.442</v>
          </cell>
          <cell r="D3">
            <v>0.78</v>
          </cell>
          <cell r="E3" t="str">
            <v>M50</v>
          </cell>
          <cell r="F3">
            <v>138.38</v>
          </cell>
          <cell r="G3">
            <v>0.442</v>
          </cell>
          <cell r="H3">
            <v>0.78</v>
          </cell>
          <cell r="I3" t="str">
            <v>M50</v>
          </cell>
          <cell r="J3">
            <v>138.38</v>
          </cell>
          <cell r="K3">
            <v>0.442</v>
          </cell>
          <cell r="L3">
            <v>0.78</v>
          </cell>
        </row>
        <row r="4">
          <cell r="A4" t="str">
            <v>M200</v>
          </cell>
          <cell r="B4">
            <v>320</v>
          </cell>
          <cell r="C4">
            <v>0.44900000000000001</v>
          </cell>
          <cell r="D4">
            <v>0.86099999999999999</v>
          </cell>
          <cell r="E4" t="str">
            <v>M200</v>
          </cell>
          <cell r="F4">
            <v>289</v>
          </cell>
          <cell r="G4">
            <v>0.56999999999999995</v>
          </cell>
          <cell r="H4">
            <v>0.82</v>
          </cell>
          <cell r="I4" t="str">
            <v>M200</v>
          </cell>
          <cell r="J4">
            <v>297</v>
          </cell>
          <cell r="K4">
            <v>0.56000000000000005</v>
          </cell>
          <cell r="L4">
            <v>0.83</v>
          </cell>
        </row>
        <row r="5">
          <cell r="A5" t="str">
            <v>M250</v>
          </cell>
          <cell r="B5">
            <v>380</v>
          </cell>
          <cell r="C5">
            <v>0.43099999999999999</v>
          </cell>
          <cell r="D5">
            <v>0.84</v>
          </cell>
          <cell r="E5" t="str">
            <v>M300</v>
          </cell>
          <cell r="F5">
            <v>423</v>
          </cell>
          <cell r="G5">
            <v>0.432</v>
          </cell>
          <cell r="H5">
            <v>0.83199999999999996</v>
          </cell>
          <cell r="I5" t="str">
            <v>M300</v>
          </cell>
          <cell r="J5">
            <v>453</v>
          </cell>
          <cell r="K5">
            <v>0.41599999999999998</v>
          </cell>
          <cell r="L5">
            <v>0.82799999999999996</v>
          </cell>
        </row>
        <row r="6">
          <cell r="A6" t="str">
            <v>M300</v>
          </cell>
          <cell r="B6">
            <v>450</v>
          </cell>
          <cell r="C6">
            <v>0.39300000000000002</v>
          </cell>
          <cell r="D6">
            <v>0.83199999999999996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t"/>
      <sheetName val="nxtTH"/>
      <sheetName val="BKCTTH10"/>
      <sheetName val="BKCTTH11"/>
      <sheetName val="BKCTTH12"/>
      <sheetName val="MTK"/>
      <sheetName val="SO CAI"/>
      <sheetName val="SO CAI 11"/>
      <sheetName val="SO CAI 12"/>
      <sheetName val="LUONG"/>
      <sheetName val="congthang"/>
      <sheetName val="cong tuan"/>
      <sheetName val="HDKT"/>
      <sheetName val=" TOKHAI12"/>
      <sheetName val="CDPS"/>
      <sheetName val="CDPSINH (2)"/>
      <sheetName val=" TOKHAI6"/>
      <sheetName val=" TOKHAI10"/>
      <sheetName val=" TOKHAIBS11 "/>
      <sheetName val=" TOKHAIBS12"/>
      <sheetName val="MUAVAO"/>
      <sheetName val="BKCTTH"/>
      <sheetName val="khautru"/>
      <sheetName val="L-C (2)"/>
      <sheetName val="L-C"/>
      <sheetName val="HANGHOA"/>
      <sheetName val="GIATHANH"/>
      <sheetName val="THUYETMINH"/>
      <sheetName val="CDPSINH"/>
      <sheetName val="analysis"/>
      <sheetName val="SO CAI9"/>
      <sheetName val="SO CAI10"/>
      <sheetName val="CDKT 10"/>
      <sheetName val="CDKT 11"/>
      <sheetName val="CDKT12"/>
      <sheetName val="KQKD"/>
    </sheetNames>
    <sheetDataSet>
      <sheetData sheetId="0" refreshError="1"/>
      <sheetData sheetId="1" refreshError="1"/>
      <sheetData sheetId="2" refreshError="1">
        <row r="9">
          <cell r="F9">
            <v>111</v>
          </cell>
          <cell r="G9">
            <v>225500</v>
          </cell>
          <cell r="H9">
            <v>225500</v>
          </cell>
        </row>
        <row r="10">
          <cell r="F10">
            <v>111</v>
          </cell>
          <cell r="G10">
            <v>22560</v>
          </cell>
          <cell r="H10">
            <v>22560</v>
          </cell>
        </row>
        <row r="11">
          <cell r="F11">
            <v>111</v>
          </cell>
          <cell r="G11">
            <v>236000</v>
          </cell>
          <cell r="H11">
            <v>236000</v>
          </cell>
        </row>
        <row r="12">
          <cell r="F12">
            <v>111</v>
          </cell>
          <cell r="G12">
            <v>23600</v>
          </cell>
          <cell r="H12">
            <v>23600</v>
          </cell>
        </row>
        <row r="13">
          <cell r="F13">
            <v>111</v>
          </cell>
          <cell r="G13">
            <v>19060000</v>
          </cell>
          <cell r="H13">
            <v>19060000</v>
          </cell>
        </row>
        <row r="14">
          <cell r="F14">
            <v>111</v>
          </cell>
          <cell r="G14">
            <v>953000</v>
          </cell>
          <cell r="H14">
            <v>953000</v>
          </cell>
        </row>
        <row r="15">
          <cell r="F15">
            <v>111</v>
          </cell>
          <cell r="G15">
            <v>46000000</v>
          </cell>
          <cell r="H15">
            <v>46000000</v>
          </cell>
        </row>
        <row r="16">
          <cell r="F16">
            <v>111</v>
          </cell>
          <cell r="G16">
            <v>2300000</v>
          </cell>
          <cell r="H16">
            <v>2300000</v>
          </cell>
        </row>
        <row r="17">
          <cell r="F17">
            <v>331</v>
          </cell>
          <cell r="G17">
            <v>14332059</v>
          </cell>
          <cell r="H17">
            <v>14332059</v>
          </cell>
        </row>
        <row r="18">
          <cell r="F18">
            <v>331</v>
          </cell>
          <cell r="G18">
            <v>716603</v>
          </cell>
          <cell r="H18">
            <v>716603</v>
          </cell>
        </row>
        <row r="19">
          <cell r="F19">
            <v>331</v>
          </cell>
          <cell r="G19">
            <v>14655778</v>
          </cell>
          <cell r="H19">
            <v>14655778</v>
          </cell>
        </row>
        <row r="20">
          <cell r="F20">
            <v>331</v>
          </cell>
          <cell r="G20">
            <v>732789</v>
          </cell>
          <cell r="H20">
            <v>732789</v>
          </cell>
        </row>
        <row r="21">
          <cell r="F21">
            <v>111</v>
          </cell>
          <cell r="G21">
            <v>101490985</v>
          </cell>
          <cell r="H21">
            <v>101490985</v>
          </cell>
        </row>
        <row r="22">
          <cell r="F22">
            <v>111</v>
          </cell>
          <cell r="G22">
            <v>5074549</v>
          </cell>
          <cell r="H22">
            <v>5074549</v>
          </cell>
        </row>
        <row r="23">
          <cell r="F23">
            <v>111</v>
          </cell>
          <cell r="G23">
            <v>17764236</v>
          </cell>
          <cell r="H23">
            <v>17764236</v>
          </cell>
        </row>
        <row r="24">
          <cell r="F24">
            <v>111</v>
          </cell>
          <cell r="G24">
            <v>888212</v>
          </cell>
          <cell r="H24">
            <v>888212</v>
          </cell>
        </row>
        <row r="25">
          <cell r="F25">
            <v>133</v>
          </cell>
          <cell r="G25">
            <v>-3253000</v>
          </cell>
          <cell r="H25">
            <v>-3253000</v>
          </cell>
        </row>
        <row r="26">
          <cell r="F26">
            <v>133</v>
          </cell>
          <cell r="H26">
            <v>0</v>
          </cell>
        </row>
        <row r="27">
          <cell r="F27">
            <v>152</v>
          </cell>
          <cell r="G27">
            <v>19060000</v>
          </cell>
          <cell r="H27">
            <v>19060000</v>
          </cell>
        </row>
        <row r="28">
          <cell r="F28">
            <v>152</v>
          </cell>
          <cell r="H28">
            <v>0</v>
          </cell>
        </row>
        <row r="29">
          <cell r="F29">
            <v>241</v>
          </cell>
          <cell r="H29">
            <v>0</v>
          </cell>
        </row>
        <row r="30">
          <cell r="F30">
            <v>627</v>
          </cell>
          <cell r="G30">
            <v>46000000</v>
          </cell>
          <cell r="H30">
            <v>46000000</v>
          </cell>
        </row>
        <row r="31">
          <cell r="F31">
            <v>622</v>
          </cell>
          <cell r="H31">
            <v>0</v>
          </cell>
        </row>
        <row r="32">
          <cell r="F32">
            <v>154</v>
          </cell>
          <cell r="H32">
            <v>0</v>
          </cell>
        </row>
        <row r="33">
          <cell r="F33">
            <v>155</v>
          </cell>
          <cell r="H33">
            <v>0</v>
          </cell>
        </row>
        <row r="34">
          <cell r="F34">
            <v>911</v>
          </cell>
          <cell r="H34">
            <v>0</v>
          </cell>
        </row>
        <row r="35">
          <cell r="F35">
            <v>632</v>
          </cell>
          <cell r="H35">
            <v>0</v>
          </cell>
        </row>
        <row r="36">
          <cell r="F36">
            <v>641</v>
          </cell>
          <cell r="H36">
            <v>0</v>
          </cell>
        </row>
        <row r="37">
          <cell r="F37">
            <v>642</v>
          </cell>
          <cell r="G37">
            <v>461500</v>
          </cell>
          <cell r="H37">
            <v>461500</v>
          </cell>
        </row>
        <row r="38">
          <cell r="F38">
            <v>421</v>
          </cell>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t="str">
            <v xml:space="preserve">   </v>
          </cell>
        </row>
      </sheetData>
      <sheetData sheetId="3" refreshError="1"/>
      <sheetData sheetId="4" refreshError="1"/>
      <sheetData sheetId="5" refreshError="1"/>
      <sheetData sheetId="6" refreshError="1">
        <row r="4">
          <cell r="H4">
            <v>511</v>
          </cell>
          <cell r="J4">
            <v>333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ong"/>
      <sheetName val="T-ca"/>
      <sheetName val="LUONG"/>
      <sheetName val="DSNV"/>
      <sheetName val="PL V.phong"/>
      <sheetName val="B.ve-T.xe-T.vu- n.an-TD+mau"/>
      <sheetName val="dich- kho-cat-c.dai-KCS"/>
      <sheetName val="d.Goi-BTP-BTri-Bo-Dien"/>
      <sheetName val="ch,1"/>
      <sheetName val="ch,2 "/>
      <sheetName val="ch,3"/>
      <sheetName val="ch,4"/>
      <sheetName val="ch,5"/>
      <sheetName val="nghi viec"/>
      <sheetName val="00000000"/>
    </sheetNames>
    <sheetDataSet>
      <sheetData sheetId="0"/>
      <sheetData sheetId="1"/>
      <sheetData sheetId="2" refreshError="1">
        <row r="4">
          <cell r="B4" t="str">
            <v>1</v>
          </cell>
          <cell r="C4" t="str">
            <v>2</v>
          </cell>
          <cell r="D4" t="str">
            <v>3</v>
          </cell>
          <cell r="E4" t="str">
            <v>4</v>
          </cell>
          <cell r="F4" t="str">
            <v>5</v>
          </cell>
          <cell r="G4" t="str">
            <v>6</v>
          </cell>
          <cell r="H4" t="str">
            <v>7</v>
          </cell>
          <cell r="I4" t="str">
            <v>8</v>
          </cell>
          <cell r="J4" t="str">
            <v>9</v>
          </cell>
          <cell r="K4" t="str">
            <v>10=(8+9)</v>
          </cell>
          <cell r="L4" t="str">
            <v>11</v>
          </cell>
          <cell r="M4" t="str">
            <v>12</v>
          </cell>
          <cell r="N4" t="str">
            <v>13</v>
          </cell>
          <cell r="O4" t="str">
            <v>14</v>
          </cell>
          <cell r="P4" t="str">
            <v>15=(13x14)</v>
          </cell>
          <cell r="Q4" t="str">
            <v>16</v>
          </cell>
          <cell r="R4" t="str">
            <v>17=(15x16)</v>
          </cell>
          <cell r="S4" t="str">
            <v>18=(11+17)</v>
          </cell>
          <cell r="T4" t="str">
            <v>19</v>
          </cell>
          <cell r="U4" t="str">
            <v>20</v>
          </cell>
          <cell r="V4" t="str">
            <v>21=(18+19-20)</v>
          </cell>
          <cell r="W4" t="str">
            <v>22</v>
          </cell>
        </row>
        <row r="5">
          <cell r="B5" t="str">
            <v>0001</v>
          </cell>
          <cell r="C5">
            <v>0</v>
          </cell>
          <cell r="D5" t="str">
            <v>be ba 1</v>
          </cell>
          <cell r="E5">
            <v>0</v>
          </cell>
          <cell r="F5">
            <v>0</v>
          </cell>
          <cell r="G5">
            <v>0</v>
          </cell>
          <cell r="H5">
            <v>1430000</v>
          </cell>
          <cell r="I5">
            <v>5.5</v>
          </cell>
          <cell r="J5" t="str">
            <v/>
          </cell>
          <cell r="K5">
            <v>5.5</v>
          </cell>
          <cell r="L5">
            <v>302500</v>
          </cell>
          <cell r="M5">
            <v>1</v>
          </cell>
          <cell r="N5">
            <v>1.5</v>
          </cell>
          <cell r="O5">
            <v>0</v>
          </cell>
          <cell r="P5">
            <v>1.5</v>
          </cell>
          <cell r="Q5">
            <v>6875</v>
          </cell>
          <cell r="R5">
            <v>10313</v>
          </cell>
          <cell r="S5">
            <v>312813</v>
          </cell>
          <cell r="V5">
            <v>312813</v>
          </cell>
        </row>
        <row r="6">
          <cell r="B6" t="str">
            <v>0002</v>
          </cell>
          <cell r="C6">
            <v>0</v>
          </cell>
          <cell r="D6" t="str">
            <v>be ba 2</v>
          </cell>
          <cell r="E6">
            <v>0</v>
          </cell>
          <cell r="F6">
            <v>0</v>
          </cell>
          <cell r="G6">
            <v>0</v>
          </cell>
          <cell r="H6">
            <v>832000</v>
          </cell>
          <cell r="I6" t="str">
            <v/>
          </cell>
          <cell r="J6" t="str">
            <v/>
          </cell>
          <cell r="K6" t="str">
            <v/>
          </cell>
          <cell r="L6" t="str">
            <v/>
          </cell>
          <cell r="M6" t="str">
            <v/>
          </cell>
          <cell r="N6" t="str">
            <v/>
          </cell>
          <cell r="O6" t="str">
            <v/>
          </cell>
          <cell r="P6" t="str">
            <v/>
          </cell>
          <cell r="Q6">
            <v>4000</v>
          </cell>
          <cell r="R6" t="str">
            <v/>
          </cell>
          <cell r="S6">
            <v>0</v>
          </cell>
          <cell r="V6" t="str">
            <v/>
          </cell>
        </row>
        <row r="7">
          <cell r="B7" t="str">
            <v>0003</v>
          </cell>
          <cell r="C7">
            <v>0</v>
          </cell>
          <cell r="D7" t="str">
            <v>be ba 3</v>
          </cell>
          <cell r="E7">
            <v>0</v>
          </cell>
          <cell r="F7">
            <v>0</v>
          </cell>
          <cell r="G7">
            <v>0</v>
          </cell>
          <cell r="H7">
            <v>832000</v>
          </cell>
          <cell r="I7" t="str">
            <v/>
          </cell>
          <cell r="J7" t="str">
            <v/>
          </cell>
          <cell r="K7" t="str">
            <v/>
          </cell>
          <cell r="L7" t="str">
            <v/>
          </cell>
          <cell r="M7" t="str">
            <v/>
          </cell>
          <cell r="N7" t="str">
            <v/>
          </cell>
          <cell r="O7" t="str">
            <v/>
          </cell>
          <cell r="P7" t="str">
            <v/>
          </cell>
          <cell r="Q7">
            <v>4000</v>
          </cell>
          <cell r="R7" t="str">
            <v/>
          </cell>
          <cell r="S7">
            <v>0</v>
          </cell>
          <cell r="V7" t="str">
            <v/>
          </cell>
        </row>
        <row r="8">
          <cell r="B8" t="str">
            <v>0004</v>
          </cell>
          <cell r="C8">
            <v>0</v>
          </cell>
          <cell r="D8" t="str">
            <v>be ba 4</v>
          </cell>
          <cell r="E8">
            <v>0</v>
          </cell>
          <cell r="F8">
            <v>0</v>
          </cell>
          <cell r="G8">
            <v>0</v>
          </cell>
          <cell r="H8">
            <v>832000</v>
          </cell>
          <cell r="I8">
            <v>3</v>
          </cell>
          <cell r="J8">
            <v>2</v>
          </cell>
          <cell r="K8">
            <v>5</v>
          </cell>
          <cell r="L8">
            <v>160000</v>
          </cell>
          <cell r="M8" t="str">
            <v/>
          </cell>
          <cell r="N8" t="str">
            <v/>
          </cell>
          <cell r="O8" t="str">
            <v/>
          </cell>
          <cell r="P8" t="str">
            <v/>
          </cell>
          <cell r="Q8">
            <v>4000</v>
          </cell>
          <cell r="R8" t="str">
            <v/>
          </cell>
          <cell r="S8">
            <v>160000</v>
          </cell>
          <cell r="V8">
            <v>160000</v>
          </cell>
        </row>
        <row r="9">
          <cell r="B9" t="str">
            <v>0005</v>
          </cell>
          <cell r="C9">
            <v>0</v>
          </cell>
          <cell r="D9" t="str">
            <v>be ba 5</v>
          </cell>
          <cell r="E9">
            <v>0</v>
          </cell>
          <cell r="F9">
            <v>0</v>
          </cell>
          <cell r="G9">
            <v>0</v>
          </cell>
          <cell r="H9">
            <v>780000</v>
          </cell>
          <cell r="I9" t="str">
            <v/>
          </cell>
          <cell r="J9" t="str">
            <v/>
          </cell>
          <cell r="K9" t="str">
            <v/>
          </cell>
          <cell r="L9" t="str">
            <v/>
          </cell>
          <cell r="M9" t="str">
            <v/>
          </cell>
          <cell r="N9" t="str">
            <v/>
          </cell>
          <cell r="O9" t="str">
            <v/>
          </cell>
          <cell r="P9" t="str">
            <v/>
          </cell>
          <cell r="Q9">
            <v>3750</v>
          </cell>
          <cell r="R9" t="str">
            <v/>
          </cell>
          <cell r="S9">
            <v>0</v>
          </cell>
          <cell r="V9" t="str">
            <v/>
          </cell>
        </row>
        <row r="10">
          <cell r="B10" t="str">
            <v>0006</v>
          </cell>
          <cell r="C10">
            <v>0</v>
          </cell>
          <cell r="D10" t="str">
            <v>be ba 6</v>
          </cell>
          <cell r="E10">
            <v>0</v>
          </cell>
          <cell r="F10">
            <v>0</v>
          </cell>
          <cell r="G10">
            <v>0</v>
          </cell>
          <cell r="H10">
            <v>676000</v>
          </cell>
          <cell r="I10" t="str">
            <v/>
          </cell>
          <cell r="J10" t="str">
            <v/>
          </cell>
          <cell r="K10" t="str">
            <v/>
          </cell>
          <cell r="L10" t="str">
            <v/>
          </cell>
          <cell r="M10" t="str">
            <v/>
          </cell>
          <cell r="N10" t="str">
            <v/>
          </cell>
          <cell r="O10" t="str">
            <v/>
          </cell>
          <cell r="P10" t="str">
            <v/>
          </cell>
          <cell r="Q10">
            <v>3250</v>
          </cell>
          <cell r="R10" t="str">
            <v/>
          </cell>
          <cell r="S10">
            <v>0</v>
          </cell>
          <cell r="V10" t="str">
            <v/>
          </cell>
        </row>
        <row r="11">
          <cell r="B11" t="str">
            <v>0007</v>
          </cell>
          <cell r="C11">
            <v>0</v>
          </cell>
          <cell r="D11" t="str">
            <v>be ba 7</v>
          </cell>
          <cell r="E11">
            <v>0</v>
          </cell>
          <cell r="F11">
            <v>0</v>
          </cell>
          <cell r="G11">
            <v>0</v>
          </cell>
          <cell r="H11">
            <v>832000</v>
          </cell>
          <cell r="I11" t="str">
            <v/>
          </cell>
          <cell r="J11" t="str">
            <v/>
          </cell>
          <cell r="K11" t="str">
            <v/>
          </cell>
          <cell r="L11" t="str">
            <v/>
          </cell>
          <cell r="M11" t="str">
            <v/>
          </cell>
          <cell r="N11" t="str">
            <v/>
          </cell>
          <cell r="O11" t="str">
            <v/>
          </cell>
          <cell r="P11" t="str">
            <v/>
          </cell>
          <cell r="Q11">
            <v>4000</v>
          </cell>
          <cell r="R11" t="str">
            <v/>
          </cell>
          <cell r="S11">
            <v>0</v>
          </cell>
          <cell r="V11" t="str">
            <v/>
          </cell>
        </row>
        <row r="12">
          <cell r="B12" t="str">
            <v>0008</v>
          </cell>
          <cell r="C12">
            <v>0</v>
          </cell>
          <cell r="D12" t="str">
            <v>be ba 8</v>
          </cell>
          <cell r="E12">
            <v>0</v>
          </cell>
          <cell r="F12">
            <v>0</v>
          </cell>
          <cell r="G12">
            <v>0</v>
          </cell>
          <cell r="H12">
            <v>780000</v>
          </cell>
          <cell r="I12" t="str">
            <v/>
          </cell>
          <cell r="J12" t="str">
            <v/>
          </cell>
          <cell r="K12" t="str">
            <v/>
          </cell>
          <cell r="L12" t="str">
            <v/>
          </cell>
          <cell r="M12" t="str">
            <v/>
          </cell>
          <cell r="N12" t="str">
            <v/>
          </cell>
          <cell r="O12" t="str">
            <v/>
          </cell>
          <cell r="P12" t="str">
            <v/>
          </cell>
          <cell r="Q12">
            <v>3750</v>
          </cell>
          <cell r="R12" t="str">
            <v/>
          </cell>
          <cell r="S12">
            <v>0</v>
          </cell>
          <cell r="V12" t="str">
            <v/>
          </cell>
        </row>
        <row r="13">
          <cell r="B13" t="str">
            <v>0009</v>
          </cell>
          <cell r="C13">
            <v>0</v>
          </cell>
          <cell r="D13" t="str">
            <v>be ba 9</v>
          </cell>
          <cell r="E13">
            <v>0</v>
          </cell>
          <cell r="F13">
            <v>0</v>
          </cell>
          <cell r="G13">
            <v>0</v>
          </cell>
          <cell r="H13">
            <v>1560000</v>
          </cell>
          <cell r="I13" t="str">
            <v/>
          </cell>
          <cell r="J13" t="str">
            <v/>
          </cell>
          <cell r="K13" t="str">
            <v/>
          </cell>
          <cell r="L13" t="str">
            <v/>
          </cell>
          <cell r="M13" t="str">
            <v/>
          </cell>
          <cell r="N13" t="str">
            <v/>
          </cell>
          <cell r="O13" t="str">
            <v/>
          </cell>
          <cell r="P13" t="str">
            <v/>
          </cell>
          <cell r="Q13">
            <v>7500</v>
          </cell>
          <cell r="R13" t="str">
            <v/>
          </cell>
          <cell r="S13">
            <v>0</v>
          </cell>
          <cell r="V13" t="str">
            <v/>
          </cell>
        </row>
        <row r="14">
          <cell r="B14" t="str">
            <v>0010</v>
          </cell>
          <cell r="C14">
            <v>0</v>
          </cell>
          <cell r="D14" t="str">
            <v>be ba 10</v>
          </cell>
          <cell r="E14">
            <v>0</v>
          </cell>
          <cell r="F14">
            <v>0</v>
          </cell>
          <cell r="G14">
            <v>0</v>
          </cell>
          <cell r="H14">
            <v>650000</v>
          </cell>
          <cell r="I14" t="str">
            <v/>
          </cell>
          <cell r="J14" t="str">
            <v/>
          </cell>
          <cell r="K14" t="str">
            <v/>
          </cell>
          <cell r="L14" t="str">
            <v/>
          </cell>
          <cell r="M14" t="str">
            <v/>
          </cell>
          <cell r="N14" t="str">
            <v/>
          </cell>
          <cell r="O14" t="str">
            <v/>
          </cell>
          <cell r="P14" t="str">
            <v/>
          </cell>
          <cell r="Q14">
            <v>3125</v>
          </cell>
          <cell r="R14" t="str">
            <v/>
          </cell>
          <cell r="S14">
            <v>0</v>
          </cell>
          <cell r="V14" t="str">
            <v/>
          </cell>
        </row>
        <row r="15">
          <cell r="B15" t="str">
            <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0</v>
          </cell>
          <cell r="V15" t="str">
            <v/>
          </cell>
        </row>
        <row r="16">
          <cell r="H16">
            <v>9204000</v>
          </cell>
          <cell r="I16">
            <v>8.5</v>
          </cell>
          <cell r="J16">
            <v>2</v>
          </cell>
          <cell r="K16">
            <v>10.5</v>
          </cell>
          <cell r="L16">
            <v>462500</v>
          </cell>
          <cell r="M16">
            <v>1</v>
          </cell>
          <cell r="N16">
            <v>1.5</v>
          </cell>
          <cell r="O16" t="str">
            <v/>
          </cell>
          <cell r="P16">
            <v>1.5</v>
          </cell>
          <cell r="Q16">
            <v>44250</v>
          </cell>
          <cell r="R16">
            <v>10313</v>
          </cell>
          <cell r="S16">
            <v>472813</v>
          </cell>
          <cell r="T16" t="str">
            <v/>
          </cell>
          <cell r="U16" t="str">
            <v/>
          </cell>
          <cell r="V16">
            <v>472813</v>
          </cell>
        </row>
        <row r="18">
          <cell r="B18" t="str">
            <v>Maõ NV</v>
          </cell>
          <cell r="C18" t="str">
            <v>Ngaøy vaøo</v>
          </cell>
          <cell r="D18" t="str">
            <v>Hoï vaø teân</v>
          </cell>
          <cell r="E18" t="str">
            <v>Phoøng ban</v>
          </cell>
          <cell r="F18" t="str">
            <v>Chöùc
 vuï</v>
          </cell>
          <cell r="G18" t="str">
            <v>Ñòa chæ</v>
          </cell>
          <cell r="H18" t="str">
            <v>Löông caên
 baûn</v>
          </cell>
          <cell r="I18" t="str">
            <v>Ca ngaøy</v>
          </cell>
          <cell r="J18" t="str">
            <v>Chuû nhaät
 (h.s 2)</v>
          </cell>
          <cell r="K18" t="str">
            <v>Toång ngaøy coâng</v>
          </cell>
          <cell r="L18" t="str">
            <v>Thaønh tieàn</v>
          </cell>
          <cell r="M18" t="str">
            <v xml:space="preserve">Giôø taêng ca </v>
          </cell>
          <cell r="N18" t="str">
            <v>Giôø taêng ca 1,5</v>
          </cell>
          <cell r="O18" t="str">
            <v>Giôø CN heä soá 2</v>
          </cell>
          <cell r="P18" t="str">
            <v>Toång giôø taêng ca</v>
          </cell>
          <cell r="Q18" t="str">
            <v>Löông 
1 giôø</v>
          </cell>
          <cell r="R18" t="str">
            <v>Tieàn  taêng
 ca</v>
          </cell>
          <cell r="S18" t="str">
            <v>Löông thöïc 
teá</v>
          </cell>
          <cell r="T18" t="str">
            <v>Phuï
 caáp</v>
          </cell>
          <cell r="U18" t="str">
            <v>Noäp BHXH,BHYT,KPCÑ</v>
          </cell>
          <cell r="V18" t="str">
            <v>Thöïc laõnh</v>
          </cell>
          <cell r="W18" t="str">
            <v>Kyù 
nhaän</v>
          </cell>
        </row>
        <row r="19">
          <cell r="B19" t="str">
            <v>1</v>
          </cell>
          <cell r="C19" t="str">
            <v>2</v>
          </cell>
          <cell r="D19" t="str">
            <v>3</v>
          </cell>
          <cell r="E19" t="str">
            <v>4</v>
          </cell>
          <cell r="F19" t="str">
            <v>5</v>
          </cell>
          <cell r="G19" t="str">
            <v>6</v>
          </cell>
          <cell r="H19" t="str">
            <v>7</v>
          </cell>
          <cell r="I19" t="str">
            <v>8</v>
          </cell>
          <cell r="J19" t="str">
            <v>9</v>
          </cell>
          <cell r="K19" t="str">
            <v>10=(8+9)</v>
          </cell>
          <cell r="L19" t="str">
            <v>11</v>
          </cell>
          <cell r="M19" t="str">
            <v>12</v>
          </cell>
          <cell r="N19" t="str">
            <v>13</v>
          </cell>
          <cell r="O19" t="str">
            <v>14</v>
          </cell>
          <cell r="P19" t="str">
            <v>15=(13x14)</v>
          </cell>
          <cell r="Q19" t="str">
            <v>16</v>
          </cell>
          <cell r="R19" t="str">
            <v>17=(15x16)</v>
          </cell>
          <cell r="S19" t="str">
            <v>18=(11+17)</v>
          </cell>
          <cell r="T19" t="str">
            <v>19</v>
          </cell>
          <cell r="U19" t="str">
            <v>20</v>
          </cell>
          <cell r="V19" t="str">
            <v>21=(18+19-20)</v>
          </cell>
          <cell r="W19" t="str">
            <v>22</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v>0</v>
          </cell>
          <cell r="V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v>0</v>
          </cell>
          <cell r="V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v>0</v>
          </cell>
          <cell r="V22" t="str">
            <v/>
          </cell>
        </row>
        <row r="23">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0</v>
          </cell>
          <cell r="V23" t="str">
            <v/>
          </cell>
        </row>
        <row r="24">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v>0</v>
          </cell>
          <cell r="V24" t="str">
            <v/>
          </cell>
        </row>
        <row r="25">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v>0</v>
          </cell>
          <cell r="V25" t="str">
            <v/>
          </cell>
        </row>
        <row r="26">
          <cell r="B26" t="str">
            <v/>
          </cell>
          <cell r="C26" t="str">
            <v/>
          </cell>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v>0</v>
          </cell>
          <cell r="V26" t="str">
            <v/>
          </cell>
        </row>
        <row r="27">
          <cell r="B27" t="str">
            <v/>
          </cell>
          <cell r="C27" t="str">
            <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v>0</v>
          </cell>
          <cell r="V27" t="str">
            <v/>
          </cell>
        </row>
        <row r="28">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row>
        <row r="30">
          <cell r="B30" t="str">
            <v>Maõ NV</v>
          </cell>
          <cell r="C30" t="str">
            <v>Ngaøy vaøo</v>
          </cell>
          <cell r="D30" t="str">
            <v>Hoï vaø teân</v>
          </cell>
          <cell r="E30" t="str">
            <v>Phoøng ban</v>
          </cell>
          <cell r="F30" t="str">
            <v>Chöùc
 vuï</v>
          </cell>
          <cell r="G30" t="str">
            <v>Ñòa chæ</v>
          </cell>
          <cell r="H30" t="str">
            <v>Löông caên
 baûn</v>
          </cell>
          <cell r="I30" t="str">
            <v>Ca ngaøy</v>
          </cell>
          <cell r="J30" t="str">
            <v>Chuû nhaät
 (h.s 2)</v>
          </cell>
          <cell r="K30" t="str">
            <v>Toång ngaøy coâng</v>
          </cell>
          <cell r="L30" t="str">
            <v>Thaønh tieàn</v>
          </cell>
          <cell r="M30" t="str">
            <v xml:space="preserve">Giôø taêng ca </v>
          </cell>
          <cell r="N30" t="str">
            <v>Giôø taêng ca 1,5</v>
          </cell>
          <cell r="O30" t="str">
            <v>Giôø CN heä soá 2</v>
          </cell>
          <cell r="P30" t="str">
            <v>Toång giôø taêng ca</v>
          </cell>
          <cell r="Q30" t="str">
            <v>Löông 
1 giôø</v>
          </cell>
          <cell r="R30" t="str">
            <v>Tieàn  taêng
 ca</v>
          </cell>
          <cell r="S30" t="str">
            <v>Löông thöïc 
teá</v>
          </cell>
          <cell r="T30" t="str">
            <v>Phuï
 caáp</v>
          </cell>
          <cell r="U30" t="str">
            <v>Noäp BHXH,BHYT,KPCÑ</v>
          </cell>
          <cell r="V30" t="str">
            <v>Thöïc laõnh</v>
          </cell>
          <cell r="W30" t="str">
            <v>Kyù 
nhaän</v>
          </cell>
        </row>
        <row r="31">
          <cell r="B31" t="str">
            <v>1</v>
          </cell>
          <cell r="C31" t="str">
            <v>2</v>
          </cell>
          <cell r="D31" t="str">
            <v>3</v>
          </cell>
          <cell r="E31" t="str">
            <v>4</v>
          </cell>
          <cell r="F31" t="str">
            <v>5</v>
          </cell>
          <cell r="G31" t="str">
            <v>6</v>
          </cell>
          <cell r="H31" t="str">
            <v>7</v>
          </cell>
          <cell r="I31" t="str">
            <v>8</v>
          </cell>
          <cell r="J31" t="str">
            <v>9</v>
          </cell>
          <cell r="K31" t="str">
            <v>10=(8+9)</v>
          </cell>
          <cell r="L31" t="str">
            <v>11</v>
          </cell>
          <cell r="M31" t="str">
            <v>12</v>
          </cell>
          <cell r="N31" t="str">
            <v>13</v>
          </cell>
          <cell r="O31" t="str">
            <v>14</v>
          </cell>
          <cell r="P31" t="str">
            <v>15=(13x14)</v>
          </cell>
          <cell r="Q31" t="str">
            <v>16</v>
          </cell>
          <cell r="R31" t="str">
            <v>17=(15x16)</v>
          </cell>
          <cell r="S31" t="str">
            <v>18=(11+17)</v>
          </cell>
          <cell r="T31" t="str">
            <v>19</v>
          </cell>
          <cell r="U31" t="str">
            <v>20</v>
          </cell>
          <cell r="V31" t="str">
            <v>21=(18+19-20)</v>
          </cell>
          <cell r="W31" t="str">
            <v>22</v>
          </cell>
        </row>
        <row r="32">
          <cell r="B32" t="str">
            <v/>
          </cell>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v>0</v>
          </cell>
          <cell r="V32" t="str">
            <v/>
          </cell>
        </row>
        <row r="33">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v>0</v>
          </cell>
          <cell r="V33" t="str">
            <v/>
          </cell>
        </row>
        <row r="34">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V34" t="str">
            <v/>
          </cell>
        </row>
        <row r="35">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row>
        <row r="37">
          <cell r="B37" t="str">
            <v>Maõ NV</v>
          </cell>
          <cell r="C37" t="str">
            <v>Ngaøy vaøo</v>
          </cell>
          <cell r="D37" t="str">
            <v>Hoï vaø teân</v>
          </cell>
          <cell r="E37" t="str">
            <v>Phoøng ban</v>
          </cell>
          <cell r="F37" t="str">
            <v>Chöùc
 vuï</v>
          </cell>
          <cell r="G37" t="str">
            <v>Ñòa chæ</v>
          </cell>
          <cell r="H37" t="str">
            <v>Löông caên
 baûn</v>
          </cell>
          <cell r="I37" t="str">
            <v>Ca ngaøy</v>
          </cell>
          <cell r="J37" t="str">
            <v>Chuû nhaät
 (h.s 2)</v>
          </cell>
          <cell r="K37" t="str">
            <v>Toång ngaøy coâng</v>
          </cell>
          <cell r="L37" t="str">
            <v>Thaønh tieàn</v>
          </cell>
          <cell r="M37" t="str">
            <v xml:space="preserve">Giôø taêng ca </v>
          </cell>
          <cell r="N37" t="str">
            <v>Giôø taêng ca 1,5</v>
          </cell>
          <cell r="O37" t="str">
            <v>Giôø CN heä soá 2</v>
          </cell>
          <cell r="P37" t="str">
            <v>Toång giôø taêng ca</v>
          </cell>
          <cell r="Q37" t="str">
            <v>Löông 
1 giôø</v>
          </cell>
          <cell r="R37" t="str">
            <v>Tieàn  taêng
 ca</v>
          </cell>
          <cell r="S37" t="str">
            <v>Löông thöïc 
teá</v>
          </cell>
          <cell r="T37" t="str">
            <v>Phuï
 caáp</v>
          </cell>
          <cell r="U37" t="str">
            <v>Noäp BHXH,BHYT,KPCÑ</v>
          </cell>
          <cell r="V37" t="str">
            <v>Thöïc laõnh</v>
          </cell>
          <cell r="W37" t="str">
            <v>Kyù 
nhaän</v>
          </cell>
        </row>
        <row r="38">
          <cell r="B38" t="str">
            <v>1</v>
          </cell>
          <cell r="C38" t="str">
            <v>2</v>
          </cell>
          <cell r="D38" t="str">
            <v>3</v>
          </cell>
          <cell r="E38" t="str">
            <v>4</v>
          </cell>
          <cell r="F38" t="str">
            <v>5</v>
          </cell>
          <cell r="G38" t="str">
            <v>6</v>
          </cell>
          <cell r="H38" t="str">
            <v>7</v>
          </cell>
          <cell r="I38" t="str">
            <v>8</v>
          </cell>
          <cell r="J38" t="str">
            <v>9</v>
          </cell>
          <cell r="K38" t="str">
            <v>10=(8+9)</v>
          </cell>
          <cell r="L38" t="str">
            <v>11</v>
          </cell>
          <cell r="M38" t="str">
            <v>12</v>
          </cell>
          <cell r="N38" t="str">
            <v>13</v>
          </cell>
          <cell r="O38" t="str">
            <v>14</v>
          </cell>
          <cell r="P38" t="str">
            <v>15=(13x14)</v>
          </cell>
          <cell r="Q38" t="str">
            <v>16</v>
          </cell>
          <cell r="R38" t="str">
            <v>17=(15x16)</v>
          </cell>
          <cell r="S38" t="str">
            <v>18=(11+17)</v>
          </cell>
          <cell r="T38" t="str">
            <v>19</v>
          </cell>
          <cell r="U38" t="str">
            <v>20</v>
          </cell>
          <cell r="V38" t="str">
            <v>21=(18+19-20)</v>
          </cell>
          <cell r="W38" t="str">
            <v>22</v>
          </cell>
        </row>
        <row r="39">
          <cell r="B39" t="str">
            <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V39" t="str">
            <v/>
          </cell>
        </row>
        <row r="40">
          <cell r="B40" t="str">
            <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V40" t="str">
            <v/>
          </cell>
        </row>
        <row r="41">
          <cell r="B41" t="str">
            <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V41" t="str">
            <v/>
          </cell>
        </row>
        <row r="42">
          <cell r="B42" t="str">
            <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V42" t="str">
            <v/>
          </cell>
        </row>
        <row r="43">
          <cell r="B43" t="str">
            <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V43" t="str">
            <v/>
          </cell>
        </row>
        <row r="44">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V44" t="str">
            <v/>
          </cell>
        </row>
        <row r="45">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V45" t="str">
            <v/>
          </cell>
        </row>
        <row r="46">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row>
        <row r="48">
          <cell r="B48" t="str">
            <v>Maõ NV</v>
          </cell>
          <cell r="C48" t="str">
            <v>Ngaøy vaøo</v>
          </cell>
          <cell r="D48" t="str">
            <v>Hoï vaø teân</v>
          </cell>
          <cell r="E48" t="str">
            <v>Phoøng ban</v>
          </cell>
          <cell r="F48" t="str">
            <v>Chöùc
 vuï</v>
          </cell>
          <cell r="G48" t="str">
            <v>Ñòa chæ</v>
          </cell>
          <cell r="H48" t="str">
            <v>Löông caên
 baûn</v>
          </cell>
          <cell r="I48" t="str">
            <v>Ca ngaøy</v>
          </cell>
          <cell r="J48" t="str">
            <v>Chuû nhaät
 (h.s 2)</v>
          </cell>
          <cell r="K48" t="str">
            <v>Toång ngaøy coâng</v>
          </cell>
          <cell r="L48" t="str">
            <v>Thaønh tieàn</v>
          </cell>
          <cell r="M48" t="str">
            <v xml:space="preserve">Giôø taêng ca </v>
          </cell>
          <cell r="N48" t="str">
            <v>Giôø taêng ca 1,5</v>
          </cell>
          <cell r="O48" t="str">
            <v>Giôø CN heä soá 2</v>
          </cell>
          <cell r="P48" t="str">
            <v>Toång giôø taêng ca</v>
          </cell>
          <cell r="Q48" t="str">
            <v>Löông 
1 giôø</v>
          </cell>
          <cell r="R48" t="str">
            <v>Tieàn  taêng
 ca</v>
          </cell>
          <cell r="S48" t="str">
            <v>Löông thöïc 
teá</v>
          </cell>
          <cell r="T48" t="str">
            <v>Phuï
 caáp</v>
          </cell>
          <cell r="U48" t="str">
            <v>Noäp BHXH,BHYT,KPCÑ</v>
          </cell>
          <cell r="V48" t="str">
            <v>Thöïc laõnh</v>
          </cell>
          <cell r="W48" t="str">
            <v>Kyù 
nhaän</v>
          </cell>
        </row>
        <row r="49">
          <cell r="B49" t="str">
            <v>1</v>
          </cell>
          <cell r="C49" t="str">
            <v>2</v>
          </cell>
          <cell r="D49" t="str">
            <v>3</v>
          </cell>
          <cell r="E49" t="str">
            <v>4</v>
          </cell>
          <cell r="F49" t="str">
            <v>5</v>
          </cell>
          <cell r="G49" t="str">
            <v>6</v>
          </cell>
          <cell r="H49" t="str">
            <v>7</v>
          </cell>
          <cell r="I49" t="str">
            <v>8</v>
          </cell>
          <cell r="J49" t="str">
            <v>9</v>
          </cell>
          <cell r="K49" t="str">
            <v>10=(8+9)</v>
          </cell>
          <cell r="L49" t="str">
            <v>11</v>
          </cell>
          <cell r="M49" t="str">
            <v>12</v>
          </cell>
          <cell r="N49" t="str">
            <v>13</v>
          </cell>
          <cell r="O49" t="str">
            <v>14</v>
          </cell>
          <cell r="P49" t="str">
            <v>15=(13x14)</v>
          </cell>
          <cell r="Q49" t="str">
            <v>16</v>
          </cell>
          <cell r="R49" t="str">
            <v>17=(15x16)</v>
          </cell>
          <cell r="S49" t="str">
            <v>18=(11+17)</v>
          </cell>
          <cell r="T49" t="str">
            <v>19</v>
          </cell>
          <cell r="U49" t="str">
            <v>20</v>
          </cell>
          <cell r="V49" t="str">
            <v>21=(18+19-20)</v>
          </cell>
          <cell r="W49" t="str">
            <v>22</v>
          </cell>
        </row>
        <row r="50">
          <cell r="B50" t="str">
            <v/>
          </cell>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V50" t="str">
            <v/>
          </cell>
        </row>
        <row r="51">
          <cell r="B51" t="str">
            <v/>
          </cell>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V51" t="str">
            <v/>
          </cell>
        </row>
        <row r="52">
          <cell r="B52" t="str">
            <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V52" t="str">
            <v/>
          </cell>
        </row>
        <row r="53">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row>
        <row r="55">
          <cell r="B55" t="str">
            <v>Maõ NV</v>
          </cell>
          <cell r="C55" t="str">
            <v>Ngaøy vaøo</v>
          </cell>
          <cell r="D55" t="str">
            <v>Hoï vaø teân</v>
          </cell>
          <cell r="E55" t="str">
            <v>Phoøng ban</v>
          </cell>
          <cell r="F55" t="str">
            <v>Chöùc
 vuï</v>
          </cell>
          <cell r="G55" t="str">
            <v>Ñòa chæ</v>
          </cell>
          <cell r="H55" t="str">
            <v>Löông caên
 baûn</v>
          </cell>
          <cell r="I55" t="str">
            <v>Ca ngaøy</v>
          </cell>
          <cell r="J55" t="str">
            <v>Chuû nhaät
 (h.s 2)</v>
          </cell>
          <cell r="K55" t="str">
            <v>Toång ngaøy coâng</v>
          </cell>
          <cell r="L55" t="str">
            <v>Thaønh tieàn</v>
          </cell>
          <cell r="M55" t="str">
            <v xml:space="preserve">Giôø taêng ca </v>
          </cell>
          <cell r="N55" t="str">
            <v>Giôø taêng ca 1,5</v>
          </cell>
          <cell r="O55" t="str">
            <v>Giôø CN heä soá 2</v>
          </cell>
          <cell r="P55" t="str">
            <v>Toång giôø taêng ca</v>
          </cell>
          <cell r="Q55" t="str">
            <v>Löông 
1 giôø</v>
          </cell>
          <cell r="R55" t="str">
            <v>Tieàn  taêng
 ca</v>
          </cell>
          <cell r="S55" t="str">
            <v>Löông thöïc 
teá</v>
          </cell>
          <cell r="T55" t="str">
            <v>Phuï
 caáp</v>
          </cell>
          <cell r="U55" t="str">
            <v>Noäp BHXH,BHYT,KPCÑ</v>
          </cell>
          <cell r="V55" t="str">
            <v>Thöïc laõnh</v>
          </cell>
          <cell r="W55" t="str">
            <v>Kyù 
nhaän</v>
          </cell>
        </row>
        <row r="56">
          <cell r="B56" t="str">
            <v>1</v>
          </cell>
          <cell r="C56" t="str">
            <v>2</v>
          </cell>
          <cell r="D56" t="str">
            <v>3</v>
          </cell>
          <cell r="E56" t="str">
            <v>4</v>
          </cell>
          <cell r="F56" t="str">
            <v>5</v>
          </cell>
          <cell r="G56" t="str">
            <v>6</v>
          </cell>
          <cell r="H56" t="str">
            <v>7</v>
          </cell>
          <cell r="I56" t="str">
            <v>8</v>
          </cell>
          <cell r="J56" t="str">
            <v>9</v>
          </cell>
          <cell r="K56" t="str">
            <v>10=(8+9)</v>
          </cell>
          <cell r="L56" t="str">
            <v>11</v>
          </cell>
          <cell r="M56" t="str">
            <v>12</v>
          </cell>
          <cell r="N56" t="str">
            <v>13</v>
          </cell>
          <cell r="O56" t="str">
            <v>14</v>
          </cell>
          <cell r="P56" t="str">
            <v>15=(13x14)</v>
          </cell>
          <cell r="Q56" t="str">
            <v>16</v>
          </cell>
          <cell r="R56" t="str">
            <v>17=(15x16)</v>
          </cell>
          <cell r="S56" t="str">
            <v>18=(11+17)</v>
          </cell>
          <cell r="T56" t="str">
            <v>19</v>
          </cell>
          <cell r="U56" t="str">
            <v>20</v>
          </cell>
          <cell r="V56" t="str">
            <v>21=(18+19-20)</v>
          </cell>
          <cell r="W56" t="str">
            <v>22</v>
          </cell>
        </row>
        <row r="57">
          <cell r="B57" t="str">
            <v/>
          </cell>
          <cell r="C57" t="str">
            <v/>
          </cell>
          <cell r="D57" t="str">
            <v/>
          </cell>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V57" t="str">
            <v/>
          </cell>
        </row>
        <row r="58">
          <cell r="B58" t="str">
            <v/>
          </cell>
          <cell r="C58" t="str">
            <v/>
          </cell>
          <cell r="D58" t="str">
            <v/>
          </cell>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V58" t="str">
            <v/>
          </cell>
        </row>
        <row r="59">
          <cell r="B59" t="str">
            <v/>
          </cell>
          <cell r="C59" t="str">
            <v/>
          </cell>
          <cell r="D59" t="str">
            <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V59" t="str">
            <v/>
          </cell>
        </row>
        <row r="60">
          <cell r="B60" t="str">
            <v/>
          </cell>
          <cell r="C60" t="str">
            <v/>
          </cell>
          <cell r="D60" t="str">
            <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V60" t="str">
            <v/>
          </cell>
        </row>
        <row r="61">
          <cell r="B61" t="str">
            <v/>
          </cell>
          <cell r="C61" t="str">
            <v/>
          </cell>
          <cell r="D61" t="str">
            <v/>
          </cell>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V61" t="str">
            <v/>
          </cell>
        </row>
        <row r="62">
          <cell r="B62" t="str">
            <v/>
          </cell>
          <cell r="C62" t="str">
            <v/>
          </cell>
          <cell r="D62" t="str">
            <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V62" t="str">
            <v/>
          </cell>
        </row>
        <row r="63">
          <cell r="B63" t="str">
            <v/>
          </cell>
          <cell r="C63" t="str">
            <v/>
          </cell>
          <cell r="D63" t="str">
            <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V63" t="str">
            <v/>
          </cell>
        </row>
        <row r="64">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row>
        <row r="66">
          <cell r="B66" t="str">
            <v>Maõ NV</v>
          </cell>
          <cell r="C66" t="str">
            <v>Ngaøy vaøo</v>
          </cell>
          <cell r="D66" t="str">
            <v>Hoï vaø teân</v>
          </cell>
          <cell r="E66" t="str">
            <v>Phoøng ban</v>
          </cell>
          <cell r="F66" t="str">
            <v>Chöùc
 vuï</v>
          </cell>
          <cell r="G66" t="str">
            <v>Ñòa chæ</v>
          </cell>
          <cell r="H66" t="str">
            <v>Löông caên
 baûn</v>
          </cell>
          <cell r="I66" t="str">
            <v>Ca ngaøy</v>
          </cell>
          <cell r="J66" t="str">
            <v>Chuû nhaät
 (h.s 2)</v>
          </cell>
          <cell r="K66" t="str">
            <v>Toång ngaøy coâng</v>
          </cell>
          <cell r="L66" t="str">
            <v>Thaønh tieàn</v>
          </cell>
          <cell r="M66" t="str">
            <v xml:space="preserve">Giôø taêng ca </v>
          </cell>
          <cell r="N66" t="str">
            <v>Giôø taêng ca 1,5</v>
          </cell>
          <cell r="O66" t="str">
            <v>Giôø CN heä soá 2</v>
          </cell>
          <cell r="P66" t="str">
            <v>Toång giôø taêng ca</v>
          </cell>
          <cell r="Q66" t="str">
            <v>Löông 
1 giôø</v>
          </cell>
          <cell r="R66" t="str">
            <v>Tieàn  taêng
 ca</v>
          </cell>
          <cell r="S66" t="str">
            <v>Löông thöïc 
teá</v>
          </cell>
          <cell r="T66" t="str">
            <v>Phuï
 caáp</v>
          </cell>
          <cell r="U66" t="str">
            <v>Noäp BHXH,BHYT,KPCÑ</v>
          </cell>
          <cell r="V66" t="str">
            <v>Thöïc laõnh</v>
          </cell>
          <cell r="W66" t="str">
            <v>Kyù 
nhaän</v>
          </cell>
        </row>
        <row r="67">
          <cell r="B67" t="str">
            <v>1</v>
          </cell>
          <cell r="C67" t="str">
            <v>2</v>
          </cell>
          <cell r="D67" t="str">
            <v>3</v>
          </cell>
          <cell r="E67" t="str">
            <v>4</v>
          </cell>
          <cell r="F67" t="str">
            <v>5</v>
          </cell>
          <cell r="G67" t="str">
            <v>6</v>
          </cell>
          <cell r="H67" t="str">
            <v>7</v>
          </cell>
          <cell r="I67" t="str">
            <v>8</v>
          </cell>
          <cell r="J67" t="str">
            <v>9</v>
          </cell>
          <cell r="K67" t="str">
            <v>10=(8+9)</v>
          </cell>
          <cell r="L67" t="str">
            <v>11</v>
          </cell>
          <cell r="M67" t="str">
            <v>12</v>
          </cell>
          <cell r="N67" t="str">
            <v>13</v>
          </cell>
          <cell r="O67" t="str">
            <v>14</v>
          </cell>
          <cell r="P67" t="str">
            <v>15=(13x14)</v>
          </cell>
          <cell r="Q67" t="str">
            <v>16</v>
          </cell>
          <cell r="R67" t="str">
            <v>17=(15x16)</v>
          </cell>
          <cell r="S67" t="str">
            <v>18=(11+17)</v>
          </cell>
          <cell r="T67" t="str">
            <v>19</v>
          </cell>
          <cell r="U67" t="str">
            <v>20</v>
          </cell>
          <cell r="V67" t="str">
            <v>21=(18+19-20)</v>
          </cell>
          <cell r="W67" t="str">
            <v>22</v>
          </cell>
        </row>
        <row r="68">
          <cell r="B68" t="str">
            <v/>
          </cell>
          <cell r="C68" t="str">
            <v/>
          </cell>
          <cell r="D68" t="str">
            <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V68" t="str">
            <v/>
          </cell>
        </row>
        <row r="69">
          <cell r="B69" t="str">
            <v/>
          </cell>
          <cell r="C69" t="str">
            <v/>
          </cell>
          <cell r="D69" t="str">
            <v/>
          </cell>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V69" t="str">
            <v/>
          </cell>
        </row>
        <row r="70">
          <cell r="B70" t="str">
            <v/>
          </cell>
          <cell r="C70" t="str">
            <v/>
          </cell>
          <cell r="D70" t="str">
            <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V70" t="str">
            <v/>
          </cell>
        </row>
        <row r="71">
          <cell r="B71" t="str">
            <v/>
          </cell>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V71" t="str">
            <v/>
          </cell>
        </row>
        <row r="72">
          <cell r="B72" t="str">
            <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V72" t="str">
            <v/>
          </cell>
        </row>
        <row r="73">
          <cell r="B73" t="str">
            <v/>
          </cell>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V73" t="str">
            <v/>
          </cell>
        </row>
        <row r="74">
          <cell r="B74" t="str">
            <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V74" t="str">
            <v/>
          </cell>
        </row>
        <row r="75">
          <cell r="B75" t="str">
            <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V75" t="str">
            <v/>
          </cell>
        </row>
        <row r="76">
          <cell r="B76" t="str">
            <v/>
          </cell>
          <cell r="C76" t="str">
            <v/>
          </cell>
          <cell r="D76" t="str">
            <v/>
          </cell>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V76" t="str">
            <v/>
          </cell>
        </row>
        <row r="77">
          <cell r="B77" t="str">
            <v/>
          </cell>
          <cell r="C77" t="str">
            <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V77" t="str">
            <v/>
          </cell>
        </row>
        <row r="78">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V78" t="str">
            <v/>
          </cell>
        </row>
        <row r="79">
          <cell r="B79" t="str">
            <v/>
          </cell>
          <cell r="C79" t="str">
            <v/>
          </cell>
          <cell r="D79" t="str">
            <v/>
          </cell>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V79" t="str">
            <v/>
          </cell>
        </row>
        <row r="80">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row>
        <row r="82">
          <cell r="B82" t="str">
            <v>Maõ NV</v>
          </cell>
          <cell r="C82" t="str">
            <v>Ngaøy vaøo</v>
          </cell>
          <cell r="D82" t="str">
            <v>Hoï vaø teân</v>
          </cell>
          <cell r="E82" t="str">
            <v>Phoøng ban</v>
          </cell>
          <cell r="F82" t="str">
            <v>Chöùc
 vuï</v>
          </cell>
          <cell r="G82" t="str">
            <v>Ñòa chæ</v>
          </cell>
          <cell r="H82" t="str">
            <v>Löông caên
 baûn</v>
          </cell>
          <cell r="I82" t="str">
            <v>Ca ngaøy</v>
          </cell>
          <cell r="J82" t="str">
            <v>Chuû nhaät
 (h.s 2)</v>
          </cell>
          <cell r="K82" t="str">
            <v>Toång ngaøy coâng</v>
          </cell>
          <cell r="L82" t="str">
            <v>Thaønh tieàn</v>
          </cell>
          <cell r="M82" t="str">
            <v xml:space="preserve">Giôø taêng ca </v>
          </cell>
          <cell r="N82" t="str">
            <v>Giôø taêng ca 1,5</v>
          </cell>
          <cell r="O82" t="str">
            <v>Giôø CN heä soá 2</v>
          </cell>
          <cell r="P82" t="str">
            <v>Toång giôø taêng ca</v>
          </cell>
          <cell r="Q82" t="str">
            <v>Löông 
1 giôø</v>
          </cell>
          <cell r="R82" t="str">
            <v>Tieàn  taêng
 ca</v>
          </cell>
          <cell r="S82" t="str">
            <v>Löông thöïc 
teá</v>
          </cell>
          <cell r="T82" t="str">
            <v>Phuï
 caáp</v>
          </cell>
          <cell r="U82" t="str">
            <v>Noäp BHXH,BHYT,KPCÑ</v>
          </cell>
          <cell r="V82" t="str">
            <v>Thöïc laõnh</v>
          </cell>
          <cell r="W82" t="str">
            <v>Kyù 
nhaän</v>
          </cell>
        </row>
        <row r="83">
          <cell r="B83" t="str">
            <v>1</v>
          </cell>
          <cell r="C83" t="str">
            <v>2</v>
          </cell>
          <cell r="D83" t="str">
            <v>3</v>
          </cell>
          <cell r="E83" t="str">
            <v>4</v>
          </cell>
          <cell r="F83" t="str">
            <v>5</v>
          </cell>
          <cell r="G83" t="str">
            <v>6</v>
          </cell>
          <cell r="H83" t="str">
            <v>7</v>
          </cell>
          <cell r="I83" t="str">
            <v>8</v>
          </cell>
          <cell r="J83" t="str">
            <v>9</v>
          </cell>
          <cell r="K83" t="str">
            <v>10=(8+9)</v>
          </cell>
          <cell r="L83" t="str">
            <v>11</v>
          </cell>
          <cell r="M83" t="str">
            <v>12</v>
          </cell>
          <cell r="N83" t="str">
            <v>13</v>
          </cell>
          <cell r="O83" t="str">
            <v>14</v>
          </cell>
          <cell r="P83" t="str">
            <v>15=(13x14)</v>
          </cell>
          <cell r="Q83" t="str">
            <v>16</v>
          </cell>
          <cell r="R83" t="str">
            <v>17=(15x16)</v>
          </cell>
          <cell r="S83" t="str">
            <v>18=(11+17)</v>
          </cell>
          <cell r="T83" t="str">
            <v>19</v>
          </cell>
          <cell r="U83" t="str">
            <v>20</v>
          </cell>
          <cell r="V83" t="str">
            <v>21=(18+19-20)</v>
          </cell>
          <cell r="W83" t="str">
            <v>22</v>
          </cell>
        </row>
        <row r="84">
          <cell r="B84" t="str">
            <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V84" t="str">
            <v/>
          </cell>
        </row>
        <row r="85">
          <cell r="B85" t="str">
            <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V85" t="str">
            <v/>
          </cell>
        </row>
        <row r="86">
          <cell r="B86" t="str">
            <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V86" t="str">
            <v/>
          </cell>
        </row>
        <row r="87">
          <cell r="B87" t="str">
            <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V87" t="str">
            <v/>
          </cell>
        </row>
        <row r="88">
          <cell r="B88" t="str">
            <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V88" t="str">
            <v/>
          </cell>
        </row>
        <row r="89">
          <cell r="B89" t="str">
            <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V89" t="str">
            <v/>
          </cell>
        </row>
        <row r="90">
          <cell r="B90" t="str">
            <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V90" t="str">
            <v/>
          </cell>
        </row>
        <row r="91">
          <cell r="B91" t="str">
            <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V91" t="str">
            <v/>
          </cell>
        </row>
        <row r="92">
          <cell r="B92" t="str">
            <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V92" t="str">
            <v/>
          </cell>
        </row>
        <row r="93">
          <cell r="B93" t="str">
            <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V93" t="str">
            <v/>
          </cell>
        </row>
        <row r="94">
          <cell r="B94" t="str">
            <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V94" t="str">
            <v/>
          </cell>
        </row>
        <row r="95">
          <cell r="B95" t="str">
            <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V95" t="str">
            <v/>
          </cell>
        </row>
        <row r="96">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row>
        <row r="98">
          <cell r="B98" t="str">
            <v>Maõ NV</v>
          </cell>
          <cell r="C98" t="str">
            <v>Ngaøy vaøo</v>
          </cell>
          <cell r="D98" t="str">
            <v>Hoï vaø teân</v>
          </cell>
          <cell r="E98" t="str">
            <v>Phoøng ban</v>
          </cell>
          <cell r="F98" t="str">
            <v>Chöùc
 vuï</v>
          </cell>
          <cell r="G98" t="str">
            <v>Ñòa chæ</v>
          </cell>
          <cell r="H98" t="str">
            <v>Löông caên
 baûn</v>
          </cell>
          <cell r="I98" t="str">
            <v>Ca ngaøy</v>
          </cell>
          <cell r="J98" t="str">
            <v>Chuû nhaät
 (h.s 2)</v>
          </cell>
          <cell r="K98" t="str">
            <v>Toång ngaøy coâng</v>
          </cell>
          <cell r="L98" t="str">
            <v>Thaønh tieàn</v>
          </cell>
          <cell r="M98" t="str">
            <v xml:space="preserve">Giôø taêng ca </v>
          </cell>
          <cell r="N98" t="str">
            <v>Giôø taêng ca 1,5</v>
          </cell>
          <cell r="O98" t="str">
            <v>Giôø CN heä soá 2</v>
          </cell>
          <cell r="P98" t="str">
            <v>Toång giôø taêng ca</v>
          </cell>
          <cell r="Q98" t="str">
            <v>Löông 
1 giôø</v>
          </cell>
          <cell r="R98" t="str">
            <v>Tieàn  taêng
 ca</v>
          </cell>
          <cell r="S98" t="str">
            <v>Löông thöïc 
teá</v>
          </cell>
          <cell r="T98" t="str">
            <v>Phuï
 caáp</v>
          </cell>
          <cell r="U98" t="str">
            <v>Noäp BHXH,BHYT,KPCÑ</v>
          </cell>
          <cell r="V98" t="str">
            <v>Thöïc laõnh</v>
          </cell>
          <cell r="W98" t="str">
            <v>Kyù 
nhaän</v>
          </cell>
        </row>
        <row r="99">
          <cell r="B99" t="str">
            <v>1</v>
          </cell>
          <cell r="C99" t="str">
            <v>2</v>
          </cell>
          <cell r="D99" t="str">
            <v>3</v>
          </cell>
          <cell r="E99" t="str">
            <v>4</v>
          </cell>
          <cell r="F99" t="str">
            <v>5</v>
          </cell>
          <cell r="G99" t="str">
            <v>6</v>
          </cell>
          <cell r="H99" t="str">
            <v>7</v>
          </cell>
          <cell r="I99" t="str">
            <v>8</v>
          </cell>
          <cell r="J99" t="str">
            <v>9</v>
          </cell>
          <cell r="K99" t="str">
            <v>10=(8+9)</v>
          </cell>
          <cell r="L99" t="str">
            <v>11</v>
          </cell>
          <cell r="M99" t="str">
            <v>12</v>
          </cell>
          <cell r="N99" t="str">
            <v>13</v>
          </cell>
          <cell r="O99" t="str">
            <v>14</v>
          </cell>
          <cell r="P99" t="str">
            <v>15=(13x14)</v>
          </cell>
          <cell r="Q99" t="str">
            <v>16</v>
          </cell>
          <cell r="R99" t="str">
            <v>17=(15x16)</v>
          </cell>
          <cell r="S99" t="str">
            <v>18=(11+17)</v>
          </cell>
          <cell r="T99" t="str">
            <v>19</v>
          </cell>
          <cell r="U99" t="str">
            <v>20</v>
          </cell>
          <cell r="V99" t="str">
            <v>21=(18+19-20)</v>
          </cell>
          <cell r="W99" t="str">
            <v>22</v>
          </cell>
        </row>
        <row r="100">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V100" t="str">
            <v/>
          </cell>
        </row>
        <row r="101">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V101" t="str">
            <v/>
          </cell>
        </row>
        <row r="102">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V102" t="str">
            <v/>
          </cell>
        </row>
        <row r="103">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V103" t="str">
            <v/>
          </cell>
        </row>
        <row r="104">
          <cell r="B104" t="str">
            <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V104" t="str">
            <v/>
          </cell>
        </row>
        <row r="105">
          <cell r="B105" t="str">
            <v/>
          </cell>
          <cell r="C105" t="str">
            <v/>
          </cell>
          <cell r="D105" t="str">
            <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V105" t="str">
            <v/>
          </cell>
        </row>
        <row r="106">
          <cell r="B106" t="str">
            <v/>
          </cell>
          <cell r="C106" t="str">
            <v/>
          </cell>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V106" t="str">
            <v/>
          </cell>
        </row>
        <row r="107">
          <cell r="B107" t="str">
            <v/>
          </cell>
          <cell r="C107" t="str">
            <v/>
          </cell>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V107" t="str">
            <v/>
          </cell>
        </row>
        <row r="108">
          <cell r="B108" t="str">
            <v/>
          </cell>
          <cell r="C108" t="str">
            <v/>
          </cell>
          <cell r="D108" t="str">
            <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V108" t="str">
            <v/>
          </cell>
        </row>
        <row r="109">
          <cell r="B109" t="str">
            <v/>
          </cell>
          <cell r="C109" t="str">
            <v/>
          </cell>
          <cell r="D109" t="str">
            <v/>
          </cell>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V109" t="str">
            <v/>
          </cell>
        </row>
        <row r="110">
          <cell r="B110" t="str">
            <v/>
          </cell>
          <cell r="C110" t="str">
            <v/>
          </cell>
          <cell r="D110" t="str">
            <v/>
          </cell>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V110" t="str">
            <v/>
          </cell>
        </row>
        <row r="111">
          <cell r="B111" t="str">
            <v/>
          </cell>
          <cell r="C111" t="str">
            <v/>
          </cell>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V111" t="str">
            <v/>
          </cell>
        </row>
        <row r="112">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row>
        <row r="114">
          <cell r="B114" t="str">
            <v>Maõ NV</v>
          </cell>
          <cell r="C114" t="str">
            <v>Ngaøy vaøo</v>
          </cell>
          <cell r="D114" t="str">
            <v>Hoï vaø teân</v>
          </cell>
          <cell r="E114" t="str">
            <v>Phoøng ban</v>
          </cell>
          <cell r="F114" t="str">
            <v>Chöùc
 vuï</v>
          </cell>
          <cell r="G114" t="str">
            <v>Ñòa chæ</v>
          </cell>
          <cell r="H114" t="str">
            <v>Löông caên
 baûn</v>
          </cell>
          <cell r="I114" t="str">
            <v>Ca ngaøy</v>
          </cell>
          <cell r="J114" t="str">
            <v>Chuû nhaät
 (h.s 2)</v>
          </cell>
          <cell r="K114" t="str">
            <v>Toång ngaøy coâng</v>
          </cell>
          <cell r="L114" t="str">
            <v>Thaønh tieàn</v>
          </cell>
          <cell r="M114" t="str">
            <v xml:space="preserve">Giôø taêng ca </v>
          </cell>
          <cell r="N114" t="str">
            <v>Giôø taêng ca 1,5</v>
          </cell>
          <cell r="O114" t="str">
            <v>Giôø CN heä soá 2</v>
          </cell>
          <cell r="P114" t="str">
            <v>Toång giôø taêng ca</v>
          </cell>
          <cell r="Q114" t="str">
            <v>Löông 
1 giôø</v>
          </cell>
          <cell r="R114" t="str">
            <v>Tieàn  taêng
 ca</v>
          </cell>
          <cell r="S114" t="str">
            <v>Löông thöïc 
teá</v>
          </cell>
          <cell r="T114" t="str">
            <v>Phuï
 caáp</v>
          </cell>
          <cell r="U114" t="str">
            <v>Noäp BHXH,BHYT,KPCÑ</v>
          </cell>
          <cell r="V114" t="str">
            <v>Thöïc laõnh</v>
          </cell>
          <cell r="W114" t="str">
            <v>Kyù 
nhaän</v>
          </cell>
        </row>
        <row r="115">
          <cell r="B115" t="str">
            <v>1</v>
          </cell>
          <cell r="C115" t="str">
            <v>2</v>
          </cell>
          <cell r="D115" t="str">
            <v>3</v>
          </cell>
          <cell r="E115" t="str">
            <v>4</v>
          </cell>
          <cell r="F115" t="str">
            <v>5</v>
          </cell>
          <cell r="G115" t="str">
            <v>6</v>
          </cell>
          <cell r="H115" t="str">
            <v>7</v>
          </cell>
          <cell r="I115" t="str">
            <v>8</v>
          </cell>
          <cell r="J115" t="str">
            <v>9</v>
          </cell>
          <cell r="K115" t="str">
            <v>10=(8+9)</v>
          </cell>
          <cell r="L115" t="str">
            <v>11</v>
          </cell>
          <cell r="M115" t="str">
            <v>12</v>
          </cell>
          <cell r="N115" t="str">
            <v>13</v>
          </cell>
          <cell r="O115" t="str">
            <v>14</v>
          </cell>
          <cell r="P115" t="str">
            <v>15=(13x14)</v>
          </cell>
          <cell r="Q115" t="str">
            <v>16</v>
          </cell>
          <cell r="R115" t="str">
            <v>17=(15x16)</v>
          </cell>
          <cell r="S115" t="str">
            <v>18=(11+17)</v>
          </cell>
          <cell r="T115" t="str">
            <v>19</v>
          </cell>
          <cell r="U115" t="str">
            <v>20</v>
          </cell>
          <cell r="V115" t="str">
            <v>21=(18+19-20)</v>
          </cell>
          <cell r="W115" t="str">
            <v>22</v>
          </cell>
        </row>
        <row r="116">
          <cell r="B116" t="str">
            <v/>
          </cell>
          <cell r="C116" t="str">
            <v/>
          </cell>
          <cell r="D116" t="str">
            <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V116" t="str">
            <v/>
          </cell>
        </row>
        <row r="117">
          <cell r="B117" t="str">
            <v/>
          </cell>
          <cell r="C117" t="str">
            <v/>
          </cell>
          <cell r="D117" t="str">
            <v/>
          </cell>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V117" t="str">
            <v/>
          </cell>
        </row>
        <row r="118">
          <cell r="B118" t="str">
            <v/>
          </cell>
          <cell r="C118" t="str">
            <v/>
          </cell>
          <cell r="D118" t="str">
            <v/>
          </cell>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V118" t="str">
            <v/>
          </cell>
        </row>
        <row r="119">
          <cell r="B119" t="str">
            <v/>
          </cell>
          <cell r="C119" t="str">
            <v/>
          </cell>
          <cell r="D119" t="str">
            <v/>
          </cell>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V119" t="str">
            <v/>
          </cell>
        </row>
        <row r="120">
          <cell r="B120" t="str">
            <v/>
          </cell>
          <cell r="C120" t="str">
            <v/>
          </cell>
          <cell r="D120" t="str">
            <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V120" t="str">
            <v/>
          </cell>
        </row>
        <row r="121">
          <cell r="B121" t="str">
            <v/>
          </cell>
          <cell r="C121" t="str">
            <v/>
          </cell>
          <cell r="D121" t="str">
            <v/>
          </cell>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V121" t="str">
            <v/>
          </cell>
        </row>
        <row r="122">
          <cell r="B122" t="str">
            <v/>
          </cell>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V122" t="str">
            <v/>
          </cell>
        </row>
        <row r="123">
          <cell r="B123" t="str">
            <v/>
          </cell>
          <cell r="C123" t="str">
            <v/>
          </cell>
          <cell r="D123" t="str">
            <v/>
          </cell>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V123" t="str">
            <v/>
          </cell>
        </row>
        <row r="124">
          <cell r="B124" t="str">
            <v/>
          </cell>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V124" t="str">
            <v/>
          </cell>
        </row>
        <row r="125">
          <cell r="B125" t="str">
            <v/>
          </cell>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V125" t="str">
            <v/>
          </cell>
        </row>
        <row r="126">
          <cell r="B126" t="str">
            <v/>
          </cell>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V126" t="str">
            <v/>
          </cell>
        </row>
        <row r="127">
          <cell r="B127" t="str">
            <v/>
          </cell>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V127" t="str">
            <v/>
          </cell>
        </row>
        <row r="128">
          <cell r="B128" t="str">
            <v/>
          </cell>
          <cell r="C128" t="str">
            <v/>
          </cell>
          <cell r="D128" t="str">
            <v/>
          </cell>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V128" t="str">
            <v/>
          </cell>
        </row>
        <row r="129">
          <cell r="B129" t="str">
            <v/>
          </cell>
          <cell r="C129" t="str">
            <v/>
          </cell>
          <cell r="D129" t="str">
            <v/>
          </cell>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V129" t="str">
            <v/>
          </cell>
        </row>
        <row r="130">
          <cell r="B130" t="str">
            <v/>
          </cell>
          <cell r="C130" t="str">
            <v/>
          </cell>
          <cell r="D130" t="str">
            <v/>
          </cell>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V130" t="str">
            <v/>
          </cell>
        </row>
        <row r="131">
          <cell r="B131" t="str">
            <v/>
          </cell>
          <cell r="C131" t="str">
            <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V131" t="str">
            <v/>
          </cell>
        </row>
        <row r="132">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row>
        <row r="134">
          <cell r="B134" t="str">
            <v>Maõ NV</v>
          </cell>
          <cell r="C134" t="str">
            <v>Ngaøy vaøo</v>
          </cell>
          <cell r="D134" t="str">
            <v>Hoï vaø teân</v>
          </cell>
          <cell r="E134" t="str">
            <v>Phoøng ban</v>
          </cell>
          <cell r="F134" t="str">
            <v>Chöùc
 vuï</v>
          </cell>
          <cell r="G134" t="str">
            <v>Ñòa chæ</v>
          </cell>
          <cell r="H134" t="str">
            <v>Löông caên
 baûn</v>
          </cell>
          <cell r="I134" t="str">
            <v>Ca ngaøy</v>
          </cell>
          <cell r="J134" t="str">
            <v>Chuû nhaät
 (h.s 2)</v>
          </cell>
          <cell r="K134" t="str">
            <v>Toång ngaøy coâng</v>
          </cell>
          <cell r="L134" t="str">
            <v>Thaønh tieàn</v>
          </cell>
          <cell r="M134" t="str">
            <v xml:space="preserve">Giôø taêng ca </v>
          </cell>
          <cell r="N134" t="str">
            <v>Giôø taêng ca 1,5</v>
          </cell>
          <cell r="O134" t="str">
            <v>Giôø CN heä soá 2</v>
          </cell>
          <cell r="P134" t="str">
            <v>Toång giôø taêng ca</v>
          </cell>
          <cell r="Q134" t="str">
            <v>Löông 
1 giôø</v>
          </cell>
          <cell r="R134" t="str">
            <v>Tieàn  taêng
 ca</v>
          </cell>
          <cell r="S134" t="str">
            <v>Löông thöïc 
teá</v>
          </cell>
          <cell r="T134" t="str">
            <v>Phuï
 caáp</v>
          </cell>
          <cell r="U134" t="str">
            <v>Noäp BHXH,BHYT,KPCÑ</v>
          </cell>
          <cell r="V134" t="str">
            <v>Thöïc laõnh</v>
          </cell>
          <cell r="W134" t="str">
            <v>Kyù 
nhaän</v>
          </cell>
        </row>
        <row r="135">
          <cell r="B135" t="str">
            <v>1</v>
          </cell>
          <cell r="C135" t="str">
            <v>2</v>
          </cell>
          <cell r="D135" t="str">
            <v>3</v>
          </cell>
          <cell r="E135" t="str">
            <v>4</v>
          </cell>
          <cell r="F135" t="str">
            <v>5</v>
          </cell>
          <cell r="G135" t="str">
            <v>6</v>
          </cell>
          <cell r="H135" t="str">
            <v>7</v>
          </cell>
          <cell r="I135" t="str">
            <v>8</v>
          </cell>
          <cell r="J135" t="str">
            <v>9</v>
          </cell>
          <cell r="K135" t="str">
            <v>10=(8+9)</v>
          </cell>
          <cell r="L135" t="str">
            <v>11</v>
          </cell>
          <cell r="M135" t="str">
            <v>12</v>
          </cell>
          <cell r="N135" t="str">
            <v>13</v>
          </cell>
          <cell r="O135" t="str">
            <v>14</v>
          </cell>
          <cell r="P135" t="str">
            <v>15=(13x14)</v>
          </cell>
          <cell r="Q135" t="str">
            <v>16</v>
          </cell>
          <cell r="R135" t="str">
            <v>17=(15x16)</v>
          </cell>
          <cell r="S135" t="str">
            <v>18=(11+17)</v>
          </cell>
          <cell r="T135" t="str">
            <v>19</v>
          </cell>
          <cell r="U135" t="str">
            <v>20</v>
          </cell>
          <cell r="V135" t="str">
            <v>21=(18+19-20)</v>
          </cell>
          <cell r="W135" t="str">
            <v>22</v>
          </cell>
        </row>
        <row r="136">
          <cell r="B136" t="str">
            <v/>
          </cell>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V136" t="str">
            <v/>
          </cell>
        </row>
        <row r="137">
          <cell r="B137" t="str">
            <v/>
          </cell>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V137" t="str">
            <v/>
          </cell>
        </row>
        <row r="138">
          <cell r="B138" t="str">
            <v/>
          </cell>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V138" t="str">
            <v/>
          </cell>
        </row>
        <row r="139">
          <cell r="B139" t="str">
            <v/>
          </cell>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V139" t="str">
            <v/>
          </cell>
        </row>
        <row r="140">
          <cell r="B140" t="str">
            <v/>
          </cell>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V140" t="str">
            <v/>
          </cell>
        </row>
        <row r="141">
          <cell r="B141" t="str">
            <v/>
          </cell>
          <cell r="C141" t="str">
            <v/>
          </cell>
          <cell r="D141" t="str">
            <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V141" t="str">
            <v/>
          </cell>
        </row>
        <row r="142">
          <cell r="B142" t="str">
            <v/>
          </cell>
          <cell r="C142" t="str">
            <v/>
          </cell>
          <cell r="D142" t="str">
            <v/>
          </cell>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V142" t="str">
            <v/>
          </cell>
        </row>
        <row r="143">
          <cell r="B143" t="str">
            <v/>
          </cell>
          <cell r="C143" t="str">
            <v/>
          </cell>
          <cell r="D143" t="str">
            <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V143" t="str">
            <v/>
          </cell>
        </row>
        <row r="144">
          <cell r="B144" t="str">
            <v/>
          </cell>
          <cell r="C144" t="str">
            <v/>
          </cell>
          <cell r="D144" t="str">
            <v/>
          </cell>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V144" t="str">
            <v/>
          </cell>
        </row>
        <row r="145">
          <cell r="B145" t="str">
            <v/>
          </cell>
          <cell r="C145" t="str">
            <v/>
          </cell>
          <cell r="D145" t="str">
            <v/>
          </cell>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V145" t="str">
            <v/>
          </cell>
        </row>
        <row r="146">
          <cell r="B146" t="str">
            <v/>
          </cell>
          <cell r="C146" t="str">
            <v/>
          </cell>
          <cell r="D146" t="str">
            <v/>
          </cell>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V146" t="str">
            <v/>
          </cell>
        </row>
        <row r="147">
          <cell r="B147" t="str">
            <v/>
          </cell>
          <cell r="C147" t="str">
            <v/>
          </cell>
          <cell r="D147" t="str">
            <v/>
          </cell>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V147" t="str">
            <v/>
          </cell>
        </row>
        <row r="148">
          <cell r="B148" t="str">
            <v/>
          </cell>
          <cell r="C148" t="str">
            <v/>
          </cell>
          <cell r="D148" t="str">
            <v/>
          </cell>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V148" t="str">
            <v/>
          </cell>
        </row>
        <row r="149">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row>
        <row r="151">
          <cell r="B151" t="str">
            <v>Maõ NV</v>
          </cell>
          <cell r="C151" t="str">
            <v>Ngaøy vaøo</v>
          </cell>
          <cell r="D151" t="str">
            <v>Hoï vaø teân</v>
          </cell>
          <cell r="E151" t="str">
            <v>Phoøng ban</v>
          </cell>
          <cell r="F151" t="str">
            <v>Chöùc
 vuï</v>
          </cell>
          <cell r="G151" t="str">
            <v>Ñòa chæ</v>
          </cell>
          <cell r="H151" t="str">
            <v>Löông caên
 baûn</v>
          </cell>
          <cell r="I151" t="str">
            <v>Ca ngaøy</v>
          </cell>
          <cell r="J151" t="str">
            <v>Chuû nhaät
 (h.s 2)</v>
          </cell>
          <cell r="K151" t="str">
            <v>Toång ngaøy coâng</v>
          </cell>
          <cell r="L151" t="str">
            <v>Thaønh tieàn</v>
          </cell>
          <cell r="M151" t="str">
            <v xml:space="preserve">Giôø taêng ca </v>
          </cell>
          <cell r="N151" t="str">
            <v>Giôø taêng ca 1,5</v>
          </cell>
          <cell r="O151" t="str">
            <v>Giôø CN heä soá 2</v>
          </cell>
          <cell r="P151" t="str">
            <v>Toång giôø taêng ca</v>
          </cell>
          <cell r="Q151" t="str">
            <v>Löông 
1 giôø</v>
          </cell>
          <cell r="R151" t="str">
            <v>Tieàn  taêng
 ca</v>
          </cell>
          <cell r="S151" t="str">
            <v>Löông thöïc 
teá</v>
          </cell>
          <cell r="T151" t="str">
            <v>Phuï
 caáp</v>
          </cell>
          <cell r="U151" t="str">
            <v>Noäp BHXH,BHYT,KPCÑ</v>
          </cell>
          <cell r="V151" t="str">
            <v>Thöïc laõnh</v>
          </cell>
          <cell r="W151" t="str">
            <v>Kyù 
nhaän</v>
          </cell>
        </row>
        <row r="152">
          <cell r="B152" t="str">
            <v>1</v>
          </cell>
          <cell r="C152" t="str">
            <v>2</v>
          </cell>
          <cell r="D152" t="str">
            <v>3</v>
          </cell>
          <cell r="E152" t="str">
            <v>4</v>
          </cell>
          <cell r="F152" t="str">
            <v>5</v>
          </cell>
          <cell r="G152" t="str">
            <v>6</v>
          </cell>
          <cell r="H152" t="str">
            <v>7</v>
          </cell>
          <cell r="I152" t="str">
            <v>8</v>
          </cell>
          <cell r="J152" t="str">
            <v>9</v>
          </cell>
          <cell r="K152" t="str">
            <v>10=(8+9)</v>
          </cell>
          <cell r="L152" t="str">
            <v>11</v>
          </cell>
          <cell r="M152" t="str">
            <v>12</v>
          </cell>
          <cell r="N152" t="str">
            <v>13</v>
          </cell>
          <cell r="O152" t="str">
            <v>14</v>
          </cell>
          <cell r="P152" t="str">
            <v>15=(13x14)</v>
          </cell>
          <cell r="Q152" t="str">
            <v>16</v>
          </cell>
          <cell r="R152" t="str">
            <v>17=(15x16)</v>
          </cell>
          <cell r="S152" t="str">
            <v>18=(11+17)</v>
          </cell>
          <cell r="T152" t="str">
            <v>19</v>
          </cell>
          <cell r="U152" t="str">
            <v>20</v>
          </cell>
          <cell r="V152" t="str">
            <v>21=(18+19-20)</v>
          </cell>
          <cell r="W152" t="str">
            <v>22</v>
          </cell>
        </row>
        <row r="153">
          <cell r="B153" t="str">
            <v/>
          </cell>
          <cell r="C153" t="str">
            <v/>
          </cell>
          <cell r="D153" t="str">
            <v/>
          </cell>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V153" t="str">
            <v/>
          </cell>
        </row>
        <row r="154">
          <cell r="B154" t="str">
            <v/>
          </cell>
          <cell r="C154" t="str">
            <v/>
          </cell>
          <cell r="D154" t="str">
            <v/>
          </cell>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V154" t="str">
            <v/>
          </cell>
        </row>
        <row r="155">
          <cell r="B155" t="str">
            <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V155" t="str">
            <v/>
          </cell>
        </row>
        <row r="156">
          <cell r="B156" t="str">
            <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V156" t="str">
            <v/>
          </cell>
        </row>
        <row r="157">
          <cell r="B157" t="str">
            <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V157" t="str">
            <v/>
          </cell>
        </row>
        <row r="158">
          <cell r="B158" t="str">
            <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V158" t="str">
            <v/>
          </cell>
        </row>
        <row r="159">
          <cell r="B159" t="str">
            <v/>
          </cell>
          <cell r="C159" t="str">
            <v/>
          </cell>
          <cell r="D159" t="str">
            <v/>
          </cell>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V159" t="str">
            <v/>
          </cell>
        </row>
        <row r="160">
          <cell r="B160" t="str">
            <v/>
          </cell>
          <cell r="C160" t="str">
            <v/>
          </cell>
          <cell r="D160" t="str">
            <v/>
          </cell>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V160" t="str">
            <v/>
          </cell>
        </row>
        <row r="161">
          <cell r="B161" t="str">
            <v/>
          </cell>
          <cell r="C161" t="str">
            <v/>
          </cell>
          <cell r="D161" t="str">
            <v/>
          </cell>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V161" t="str">
            <v/>
          </cell>
        </row>
        <row r="162">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row>
        <row r="164">
          <cell r="B164" t="str">
            <v>Maõ NV</v>
          </cell>
          <cell r="C164" t="str">
            <v>Ngaøy vaøo</v>
          </cell>
          <cell r="D164" t="str">
            <v>Hoï vaø teân</v>
          </cell>
          <cell r="E164" t="str">
            <v>Phoøng ban</v>
          </cell>
          <cell r="F164" t="str">
            <v>Chöùc
 vuï</v>
          </cell>
          <cell r="G164" t="str">
            <v>Ñòa chæ</v>
          </cell>
          <cell r="H164" t="str">
            <v>Löông caên
 baûn</v>
          </cell>
          <cell r="I164" t="str">
            <v>Ca ngaøy</v>
          </cell>
          <cell r="J164" t="str">
            <v>Chuû nhaät
 (h.s 2)</v>
          </cell>
          <cell r="K164" t="str">
            <v>Toång ngaøy coâng</v>
          </cell>
          <cell r="L164" t="str">
            <v>Thaønh tieàn</v>
          </cell>
          <cell r="M164" t="str">
            <v xml:space="preserve">Giôø taêng ca </v>
          </cell>
          <cell r="N164" t="str">
            <v>Giôø taêng ca 1,5</v>
          </cell>
          <cell r="O164" t="str">
            <v>Giôø CN heä soá 2</v>
          </cell>
          <cell r="P164" t="str">
            <v>Toång giôø taêng ca</v>
          </cell>
          <cell r="Q164" t="str">
            <v>Löông 
1 giôø</v>
          </cell>
          <cell r="R164" t="str">
            <v>Tieàn  taêng
 ca</v>
          </cell>
          <cell r="S164" t="str">
            <v>Löông thöïc 
teá</v>
          </cell>
          <cell r="T164" t="str">
            <v>Phuï
 caáp</v>
          </cell>
          <cell r="U164" t="str">
            <v>Noäp BHXH,BHYT,KPCÑ</v>
          </cell>
          <cell r="V164" t="str">
            <v>Thöïc laõnh</v>
          </cell>
          <cell r="W164" t="str">
            <v>Kyù 
nhaän</v>
          </cell>
        </row>
        <row r="165">
          <cell r="B165" t="str">
            <v>1</v>
          </cell>
          <cell r="C165" t="str">
            <v>2</v>
          </cell>
          <cell r="D165" t="str">
            <v>3</v>
          </cell>
          <cell r="E165" t="str">
            <v>4</v>
          </cell>
          <cell r="F165" t="str">
            <v>5</v>
          </cell>
          <cell r="G165" t="str">
            <v>6</v>
          </cell>
          <cell r="H165" t="str">
            <v>7</v>
          </cell>
          <cell r="I165" t="str">
            <v>8</v>
          </cell>
          <cell r="J165" t="str">
            <v>9</v>
          </cell>
          <cell r="K165" t="str">
            <v>10=(8+9)</v>
          </cell>
          <cell r="L165" t="str">
            <v>11</v>
          </cell>
          <cell r="M165" t="str">
            <v>12</v>
          </cell>
          <cell r="N165" t="str">
            <v>13</v>
          </cell>
          <cell r="O165" t="str">
            <v>14</v>
          </cell>
          <cell r="P165" t="str">
            <v>15=(13x14)</v>
          </cell>
          <cell r="Q165" t="str">
            <v>16</v>
          </cell>
          <cell r="R165" t="str">
            <v>17=(15x16)</v>
          </cell>
          <cell r="S165" t="str">
            <v>18=(11+17)</v>
          </cell>
          <cell r="T165" t="str">
            <v>19</v>
          </cell>
          <cell r="U165" t="str">
            <v>20</v>
          </cell>
          <cell r="V165" t="str">
            <v>21=(18+19-20)</v>
          </cell>
          <cell r="W165" t="str">
            <v>22</v>
          </cell>
        </row>
        <row r="166">
          <cell r="B166" t="str">
            <v/>
          </cell>
          <cell r="C166" t="str">
            <v/>
          </cell>
          <cell r="D166" t="str">
            <v/>
          </cell>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V166" t="str">
            <v/>
          </cell>
        </row>
        <row r="167">
          <cell r="B167" t="str">
            <v/>
          </cell>
          <cell r="C167" t="str">
            <v/>
          </cell>
          <cell r="D167" t="str">
            <v/>
          </cell>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V167" t="str">
            <v/>
          </cell>
        </row>
        <row r="168">
          <cell r="B168" t="str">
            <v/>
          </cell>
          <cell r="C168" t="str">
            <v/>
          </cell>
          <cell r="D168" t="str">
            <v/>
          </cell>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V168" t="str">
            <v/>
          </cell>
        </row>
        <row r="169">
          <cell r="B169" t="str">
            <v/>
          </cell>
          <cell r="C169" t="str">
            <v/>
          </cell>
          <cell r="D169" t="str">
            <v/>
          </cell>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V169" t="str">
            <v/>
          </cell>
        </row>
        <row r="170">
          <cell r="B170" t="str">
            <v/>
          </cell>
          <cell r="C170" t="str">
            <v/>
          </cell>
          <cell r="D170" t="str">
            <v/>
          </cell>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V170" t="str">
            <v/>
          </cell>
        </row>
        <row r="171">
          <cell r="B171" t="str">
            <v/>
          </cell>
          <cell r="C171" t="str">
            <v/>
          </cell>
          <cell r="D171" t="str">
            <v/>
          </cell>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V171" t="str">
            <v/>
          </cell>
        </row>
        <row r="172">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row>
        <row r="174">
          <cell r="B174" t="str">
            <v>Maõ NV</v>
          </cell>
          <cell r="C174" t="str">
            <v>Ngaøy vaøo</v>
          </cell>
          <cell r="D174" t="str">
            <v>Hoï vaø teân</v>
          </cell>
          <cell r="E174" t="str">
            <v>Phoøng ban</v>
          </cell>
          <cell r="F174" t="str">
            <v>Chöùc
 vuï</v>
          </cell>
          <cell r="G174" t="str">
            <v>Ñòa chæ</v>
          </cell>
          <cell r="H174" t="str">
            <v>Löông caên
 baûn</v>
          </cell>
          <cell r="I174" t="str">
            <v>Ca ngaøy</v>
          </cell>
          <cell r="J174" t="str">
            <v>Chuû nhaät
 (h.s 2)</v>
          </cell>
          <cell r="K174" t="str">
            <v>Toång ngaøy coâng</v>
          </cell>
          <cell r="L174" t="str">
            <v>Thaønh tieàn</v>
          </cell>
          <cell r="M174" t="str">
            <v xml:space="preserve">Giôø taêng ca </v>
          </cell>
          <cell r="N174" t="str">
            <v>Giôø taêng ca 1,5</v>
          </cell>
          <cell r="O174" t="str">
            <v>Giôø CN heä soá 2</v>
          </cell>
          <cell r="P174" t="str">
            <v>Toång giôø taêng ca</v>
          </cell>
          <cell r="Q174" t="str">
            <v>Löông 
1 giôø</v>
          </cell>
          <cell r="R174" t="str">
            <v>Tieàn  taêng
 ca</v>
          </cell>
          <cell r="S174" t="str">
            <v>Löông thöïc 
teá</v>
          </cell>
          <cell r="T174" t="str">
            <v>Phuï
 caáp</v>
          </cell>
          <cell r="U174" t="str">
            <v>Noäp BHXH,BHYT,KPCÑ</v>
          </cell>
          <cell r="V174" t="str">
            <v>Thöïc laõnh</v>
          </cell>
          <cell r="W174" t="str">
            <v>Kyù 
nhaän</v>
          </cell>
        </row>
        <row r="175">
          <cell r="B175" t="str">
            <v>1</v>
          </cell>
          <cell r="C175" t="str">
            <v>2</v>
          </cell>
          <cell r="D175" t="str">
            <v>3</v>
          </cell>
          <cell r="E175" t="str">
            <v>4</v>
          </cell>
          <cell r="F175" t="str">
            <v>5</v>
          </cell>
          <cell r="G175" t="str">
            <v>6</v>
          </cell>
          <cell r="H175" t="str">
            <v>7</v>
          </cell>
          <cell r="I175" t="str">
            <v>8</v>
          </cell>
          <cell r="J175" t="str">
            <v>9</v>
          </cell>
          <cell r="K175" t="str">
            <v>10=(8+9)</v>
          </cell>
          <cell r="L175" t="str">
            <v>11</v>
          </cell>
          <cell r="M175" t="str">
            <v>12</v>
          </cell>
          <cell r="N175" t="str">
            <v>13</v>
          </cell>
          <cell r="O175" t="str">
            <v>14</v>
          </cell>
          <cell r="P175" t="str">
            <v>15=(13x14)</v>
          </cell>
          <cell r="Q175" t="str">
            <v>16</v>
          </cell>
          <cell r="R175" t="str">
            <v>17=(15x16)</v>
          </cell>
          <cell r="S175" t="str">
            <v>18=(11+17)</v>
          </cell>
          <cell r="T175" t="str">
            <v>19</v>
          </cell>
          <cell r="U175" t="str">
            <v>20</v>
          </cell>
          <cell r="V175" t="str">
            <v>21=(18+19-20)</v>
          </cell>
          <cell r="W175" t="str">
            <v>22</v>
          </cell>
        </row>
        <row r="176">
          <cell r="B176" t="str">
            <v/>
          </cell>
          <cell r="C176" t="str">
            <v/>
          </cell>
          <cell r="D176" t="str">
            <v/>
          </cell>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V176" t="str">
            <v/>
          </cell>
        </row>
        <row r="177">
          <cell r="B177" t="str">
            <v/>
          </cell>
          <cell r="C177" t="str">
            <v/>
          </cell>
          <cell r="D177" t="str">
            <v/>
          </cell>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V177" t="str">
            <v/>
          </cell>
        </row>
        <row r="178">
          <cell r="B178" t="str">
            <v/>
          </cell>
          <cell r="C178" t="str">
            <v/>
          </cell>
          <cell r="D178" t="str">
            <v/>
          </cell>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V178" t="str">
            <v/>
          </cell>
        </row>
        <row r="179">
          <cell r="B179" t="str">
            <v/>
          </cell>
          <cell r="C179" t="str">
            <v/>
          </cell>
          <cell r="D179" t="str">
            <v/>
          </cell>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V179" t="str">
            <v/>
          </cell>
        </row>
        <row r="180">
          <cell r="B180" t="str">
            <v/>
          </cell>
          <cell r="C180" t="str">
            <v/>
          </cell>
          <cell r="D180" t="str">
            <v/>
          </cell>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V180" t="str">
            <v/>
          </cell>
        </row>
        <row r="181">
          <cell r="B181" t="str">
            <v/>
          </cell>
          <cell r="C181" t="str">
            <v/>
          </cell>
          <cell r="D181" t="str">
            <v/>
          </cell>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V181" t="str">
            <v/>
          </cell>
        </row>
        <row r="182">
          <cell r="B182" t="str">
            <v/>
          </cell>
          <cell r="C182" t="str">
            <v/>
          </cell>
          <cell r="D182" t="str">
            <v/>
          </cell>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V182" t="str">
            <v/>
          </cell>
        </row>
        <row r="183">
          <cell r="B183" t="str">
            <v/>
          </cell>
          <cell r="C183" t="str">
            <v/>
          </cell>
          <cell r="D183" t="str">
            <v/>
          </cell>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V183" t="str">
            <v/>
          </cell>
        </row>
        <row r="184">
          <cell r="B184" t="str">
            <v/>
          </cell>
          <cell r="C184" t="str">
            <v/>
          </cell>
          <cell r="D184" t="str">
            <v/>
          </cell>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V184" t="str">
            <v/>
          </cell>
        </row>
        <row r="185">
          <cell r="B185" t="str">
            <v/>
          </cell>
          <cell r="C185" t="str">
            <v/>
          </cell>
          <cell r="D185" t="str">
            <v/>
          </cell>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V185" t="str">
            <v/>
          </cell>
        </row>
        <row r="186">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row>
        <row r="188">
          <cell r="B188" t="str">
            <v>Maõ NV</v>
          </cell>
          <cell r="C188" t="str">
            <v>Ngaøy vaøo</v>
          </cell>
          <cell r="D188" t="str">
            <v>Hoï vaø teân</v>
          </cell>
          <cell r="E188" t="str">
            <v>Phoøng ban</v>
          </cell>
          <cell r="F188" t="str">
            <v>Chöùc
 vuï</v>
          </cell>
          <cell r="G188" t="str">
            <v>Ñòa chæ</v>
          </cell>
          <cell r="H188" t="str">
            <v>Löông caên
 baûn</v>
          </cell>
          <cell r="I188" t="str">
            <v>Ca ngaøy</v>
          </cell>
          <cell r="J188" t="str">
            <v>Chuû nhaät
 (h.s 2)</v>
          </cell>
          <cell r="K188" t="str">
            <v>Toång ngaøy coâng</v>
          </cell>
          <cell r="L188" t="str">
            <v>Thaønh tieàn</v>
          </cell>
          <cell r="M188" t="str">
            <v xml:space="preserve">Giôø taêng ca </v>
          </cell>
          <cell r="N188" t="str">
            <v>Giôø taêng ca 1,5</v>
          </cell>
          <cell r="O188" t="str">
            <v>Giôø CN heä soá 2</v>
          </cell>
          <cell r="P188" t="str">
            <v>Toång giôø taêng ca</v>
          </cell>
          <cell r="Q188" t="str">
            <v>Löông 
1 giôø</v>
          </cell>
          <cell r="R188" t="str">
            <v>Tieàn  taêng
 ca</v>
          </cell>
          <cell r="S188" t="str">
            <v>Löông thöïc 
teá</v>
          </cell>
          <cell r="T188" t="str">
            <v>Phuï
 caáp</v>
          </cell>
          <cell r="U188" t="str">
            <v>Noäp BHXH,BHYT,KPCÑ</v>
          </cell>
          <cell r="V188" t="str">
            <v>Thöïc laõnh</v>
          </cell>
          <cell r="W188" t="str">
            <v>Kyù 
nhaän</v>
          </cell>
        </row>
        <row r="189">
          <cell r="B189" t="str">
            <v>1</v>
          </cell>
          <cell r="C189" t="str">
            <v>2</v>
          </cell>
          <cell r="D189" t="str">
            <v>3</v>
          </cell>
          <cell r="E189" t="str">
            <v>4</v>
          </cell>
          <cell r="F189" t="str">
            <v>5</v>
          </cell>
          <cell r="G189" t="str">
            <v>6</v>
          </cell>
          <cell r="H189" t="str">
            <v>7</v>
          </cell>
          <cell r="I189" t="str">
            <v>8</v>
          </cell>
          <cell r="J189" t="str">
            <v>9</v>
          </cell>
          <cell r="K189" t="str">
            <v>10=(8+9)</v>
          </cell>
          <cell r="L189" t="str">
            <v>11</v>
          </cell>
          <cell r="M189" t="str">
            <v>12</v>
          </cell>
          <cell r="N189" t="str">
            <v>13</v>
          </cell>
          <cell r="O189" t="str">
            <v>14</v>
          </cell>
          <cell r="P189" t="str">
            <v>15=(13x14)</v>
          </cell>
          <cell r="Q189" t="str">
            <v>16</v>
          </cell>
          <cell r="R189" t="str">
            <v>17=(15x16)</v>
          </cell>
          <cell r="S189" t="str">
            <v>18=(11+17)</v>
          </cell>
          <cell r="T189" t="str">
            <v>19</v>
          </cell>
          <cell r="U189" t="str">
            <v>20</v>
          </cell>
          <cell r="V189" t="str">
            <v>21=(18+19-20)</v>
          </cell>
          <cell r="W189" t="str">
            <v>22</v>
          </cell>
        </row>
        <row r="190">
          <cell r="B190" t="str">
            <v/>
          </cell>
          <cell r="C190" t="str">
            <v/>
          </cell>
          <cell r="D190" t="str">
            <v/>
          </cell>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V190" t="str">
            <v/>
          </cell>
        </row>
        <row r="191">
          <cell r="B191" t="str">
            <v/>
          </cell>
          <cell r="C191" t="str">
            <v/>
          </cell>
          <cell r="D191" t="str">
            <v/>
          </cell>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V191" t="str">
            <v/>
          </cell>
        </row>
        <row r="192">
          <cell r="B192" t="str">
            <v/>
          </cell>
          <cell r="C192" t="str">
            <v/>
          </cell>
          <cell r="D192" t="str">
            <v/>
          </cell>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V192" t="str">
            <v/>
          </cell>
        </row>
        <row r="193">
          <cell r="B193" t="str">
            <v/>
          </cell>
          <cell r="C193" t="str">
            <v/>
          </cell>
          <cell r="D193" t="str">
            <v/>
          </cell>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V193" t="str">
            <v/>
          </cell>
        </row>
        <row r="194">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row>
        <row r="196">
          <cell r="B196" t="str">
            <v>Maõ NV</v>
          </cell>
          <cell r="C196" t="str">
            <v>Ngaøy vaøo</v>
          </cell>
          <cell r="D196" t="str">
            <v>Hoï vaø teân</v>
          </cell>
          <cell r="E196" t="str">
            <v>Phoøng ban</v>
          </cell>
          <cell r="F196" t="str">
            <v>Chöùc
 vuï</v>
          </cell>
          <cell r="G196" t="str">
            <v>Ñòa chæ</v>
          </cell>
          <cell r="H196" t="str">
            <v>Löông caên
 baûn</v>
          </cell>
          <cell r="I196" t="str">
            <v>Ca ngaøy</v>
          </cell>
          <cell r="J196" t="str">
            <v>Chuû nhaät
 (h.s 2)</v>
          </cell>
          <cell r="K196" t="str">
            <v>Toång ngaøy coâng</v>
          </cell>
          <cell r="L196" t="str">
            <v>Thaønh tieàn</v>
          </cell>
          <cell r="M196" t="str">
            <v xml:space="preserve">Giôø taêng ca </v>
          </cell>
          <cell r="N196" t="str">
            <v>Giôø taêng ca 1,5</v>
          </cell>
          <cell r="O196" t="str">
            <v>Giôø CN heä soá 2</v>
          </cell>
          <cell r="P196" t="str">
            <v>Toång giôø taêng ca</v>
          </cell>
          <cell r="Q196" t="str">
            <v>Löông 
1 giôø</v>
          </cell>
          <cell r="R196" t="str">
            <v>Tieàn  taêng
 ca</v>
          </cell>
          <cell r="S196" t="str">
            <v>Löông thöïc 
teá</v>
          </cell>
          <cell r="T196" t="str">
            <v>Phuï
 caáp</v>
          </cell>
          <cell r="U196" t="str">
            <v>Noäp BHXH,BHYT,KPCÑ</v>
          </cell>
          <cell r="V196" t="str">
            <v>Thöïc laõnh</v>
          </cell>
          <cell r="W196" t="str">
            <v>Kyù 
nhaän</v>
          </cell>
        </row>
        <row r="197">
          <cell r="B197" t="str">
            <v>1</v>
          </cell>
          <cell r="C197" t="str">
            <v>2</v>
          </cell>
          <cell r="D197" t="str">
            <v>3</v>
          </cell>
          <cell r="E197" t="str">
            <v>4</v>
          </cell>
          <cell r="F197" t="str">
            <v>5</v>
          </cell>
          <cell r="G197" t="str">
            <v>6</v>
          </cell>
          <cell r="H197" t="str">
            <v>7</v>
          </cell>
          <cell r="I197" t="str">
            <v>8</v>
          </cell>
          <cell r="J197" t="str">
            <v>9</v>
          </cell>
          <cell r="K197" t="str">
            <v>10=(8+9)</v>
          </cell>
          <cell r="L197" t="str">
            <v>11</v>
          </cell>
          <cell r="M197" t="str">
            <v>12</v>
          </cell>
          <cell r="N197" t="str">
            <v>13</v>
          </cell>
          <cell r="O197" t="str">
            <v>14</v>
          </cell>
          <cell r="P197" t="str">
            <v>15=(13x14)</v>
          </cell>
          <cell r="Q197" t="str">
            <v>16</v>
          </cell>
          <cell r="R197" t="str">
            <v>17=(15x16)</v>
          </cell>
          <cell r="S197" t="str">
            <v>18=(11+17)</v>
          </cell>
          <cell r="T197" t="str">
            <v>19</v>
          </cell>
          <cell r="U197" t="str">
            <v>20</v>
          </cell>
          <cell r="V197" t="str">
            <v>21=(18+19-20)</v>
          </cell>
          <cell r="W197" t="str">
            <v>22</v>
          </cell>
        </row>
        <row r="198">
          <cell r="B198" t="str">
            <v/>
          </cell>
          <cell r="C198" t="str">
            <v/>
          </cell>
          <cell r="D198" t="str">
            <v/>
          </cell>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V198" t="str">
            <v/>
          </cell>
        </row>
        <row r="199">
          <cell r="B199" t="str">
            <v/>
          </cell>
          <cell r="C199" t="str">
            <v/>
          </cell>
          <cell r="D199" t="str">
            <v/>
          </cell>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V199" t="str">
            <v/>
          </cell>
        </row>
        <row r="200">
          <cell r="B200" t="str">
            <v/>
          </cell>
          <cell r="C200" t="str">
            <v/>
          </cell>
          <cell r="D200" t="str">
            <v/>
          </cell>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V200" t="str">
            <v/>
          </cell>
        </row>
        <row r="201">
          <cell r="B201" t="str">
            <v/>
          </cell>
          <cell r="C201" t="str">
            <v/>
          </cell>
          <cell r="D201" t="str">
            <v/>
          </cell>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V201" t="str">
            <v/>
          </cell>
        </row>
        <row r="202">
          <cell r="B202" t="str">
            <v/>
          </cell>
          <cell r="C202" t="str">
            <v/>
          </cell>
          <cell r="D202" t="str">
            <v/>
          </cell>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V202" t="str">
            <v/>
          </cell>
        </row>
        <row r="203">
          <cell r="B203" t="str">
            <v/>
          </cell>
          <cell r="C203" t="str">
            <v/>
          </cell>
          <cell r="D203" t="str">
            <v/>
          </cell>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V203" t="str">
            <v/>
          </cell>
        </row>
        <row r="204">
          <cell r="B204" t="str">
            <v/>
          </cell>
          <cell r="C204" t="str">
            <v/>
          </cell>
          <cell r="D204" t="str">
            <v/>
          </cell>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V204" t="str">
            <v/>
          </cell>
        </row>
        <row r="205">
          <cell r="B205" t="str">
            <v/>
          </cell>
          <cell r="C205" t="str">
            <v/>
          </cell>
          <cell r="D205" t="str">
            <v/>
          </cell>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V205" t="str">
            <v/>
          </cell>
        </row>
        <row r="206">
          <cell r="B206" t="str">
            <v/>
          </cell>
          <cell r="C206" t="str">
            <v/>
          </cell>
          <cell r="D206" t="str">
            <v/>
          </cell>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V206" t="str">
            <v/>
          </cell>
        </row>
        <row r="207">
          <cell r="B207" t="str">
            <v/>
          </cell>
          <cell r="C207" t="str">
            <v/>
          </cell>
          <cell r="D207" t="str">
            <v/>
          </cell>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V207" t="str">
            <v/>
          </cell>
        </row>
        <row r="208">
          <cell r="B208" t="str">
            <v/>
          </cell>
          <cell r="C208" t="str">
            <v/>
          </cell>
          <cell r="D208" t="str">
            <v/>
          </cell>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V208" t="str">
            <v/>
          </cell>
        </row>
        <row r="209">
          <cell r="B209" t="str">
            <v/>
          </cell>
          <cell r="C209" t="str">
            <v/>
          </cell>
          <cell r="D209" t="str">
            <v/>
          </cell>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V209" t="str">
            <v/>
          </cell>
        </row>
        <row r="210">
          <cell r="B210" t="str">
            <v/>
          </cell>
          <cell r="C210" t="str">
            <v/>
          </cell>
          <cell r="D210" t="str">
            <v/>
          </cell>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V210" t="str">
            <v/>
          </cell>
        </row>
        <row r="211">
          <cell r="B211" t="str">
            <v/>
          </cell>
          <cell r="C211" t="str">
            <v/>
          </cell>
          <cell r="D211" t="str">
            <v/>
          </cell>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V211" t="str">
            <v/>
          </cell>
        </row>
        <row r="212">
          <cell r="B212" t="str">
            <v/>
          </cell>
          <cell r="C212" t="str">
            <v/>
          </cell>
          <cell r="D212" t="str">
            <v/>
          </cell>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V212" t="str">
            <v/>
          </cell>
        </row>
        <row r="213">
          <cell r="B213" t="str">
            <v/>
          </cell>
          <cell r="C213" t="str">
            <v/>
          </cell>
          <cell r="D213" t="str">
            <v/>
          </cell>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V213" t="str">
            <v/>
          </cell>
        </row>
        <row r="214">
          <cell r="B214" t="str">
            <v/>
          </cell>
          <cell r="C214" t="str">
            <v/>
          </cell>
          <cell r="D214" t="str">
            <v/>
          </cell>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V214" t="str">
            <v/>
          </cell>
        </row>
        <row r="215">
          <cell r="B215" t="str">
            <v/>
          </cell>
          <cell r="C215" t="str">
            <v/>
          </cell>
          <cell r="D215" t="str">
            <v/>
          </cell>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V215" t="str">
            <v/>
          </cell>
        </row>
        <row r="216">
          <cell r="B216" t="str">
            <v/>
          </cell>
          <cell r="C216" t="str">
            <v/>
          </cell>
          <cell r="D216" t="str">
            <v/>
          </cell>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V216" t="str">
            <v/>
          </cell>
        </row>
        <row r="217">
          <cell r="B217" t="str">
            <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V217" t="str">
            <v/>
          </cell>
        </row>
        <row r="218">
          <cell r="B218" t="str">
            <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V218" t="str">
            <v/>
          </cell>
        </row>
        <row r="219">
          <cell r="B219" t="str">
            <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V219" t="str">
            <v/>
          </cell>
        </row>
        <row r="220">
          <cell r="B220" t="str">
            <v/>
          </cell>
          <cell r="C220" t="str">
            <v/>
          </cell>
          <cell r="D220" t="str">
            <v/>
          </cell>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V220" t="str">
            <v/>
          </cell>
        </row>
        <row r="221">
          <cell r="B221" t="str">
            <v/>
          </cell>
          <cell r="C221" t="str">
            <v/>
          </cell>
          <cell r="D221" t="str">
            <v/>
          </cell>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V221" t="str">
            <v/>
          </cell>
        </row>
        <row r="222">
          <cell r="B222" t="str">
            <v/>
          </cell>
          <cell r="C222" t="str">
            <v/>
          </cell>
          <cell r="D222" t="str">
            <v/>
          </cell>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V222" t="str">
            <v/>
          </cell>
        </row>
        <row r="223">
          <cell r="B223" t="str">
            <v/>
          </cell>
          <cell r="C223" t="str">
            <v/>
          </cell>
          <cell r="D223" t="str">
            <v/>
          </cell>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V223" t="str">
            <v/>
          </cell>
        </row>
        <row r="224">
          <cell r="B224" t="str">
            <v/>
          </cell>
          <cell r="C224" t="str">
            <v/>
          </cell>
          <cell r="D224" t="str">
            <v/>
          </cell>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V224" t="str">
            <v/>
          </cell>
        </row>
        <row r="225">
          <cell r="B225" t="str">
            <v/>
          </cell>
          <cell r="C225" t="str">
            <v/>
          </cell>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V225" t="str">
            <v/>
          </cell>
        </row>
        <row r="226">
          <cell r="B226" t="str">
            <v/>
          </cell>
          <cell r="C226" t="str">
            <v/>
          </cell>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V226" t="str">
            <v/>
          </cell>
        </row>
        <row r="227">
          <cell r="B227" t="str">
            <v/>
          </cell>
          <cell r="C227" t="str">
            <v/>
          </cell>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V227" t="str">
            <v/>
          </cell>
        </row>
        <row r="228">
          <cell r="B228" t="str">
            <v/>
          </cell>
          <cell r="C228" t="str">
            <v/>
          </cell>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V228" t="str">
            <v/>
          </cell>
        </row>
        <row r="229">
          <cell r="B229" t="str">
            <v/>
          </cell>
          <cell r="C229" t="str">
            <v/>
          </cell>
          <cell r="D229" t="str">
            <v/>
          </cell>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V229" t="str">
            <v/>
          </cell>
        </row>
        <row r="230">
          <cell r="B230" t="str">
            <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V230" t="str">
            <v/>
          </cell>
        </row>
        <row r="231">
          <cell r="B231" t="str">
            <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V231" t="str">
            <v/>
          </cell>
        </row>
        <row r="232">
          <cell r="B232" t="str">
            <v/>
          </cell>
          <cell r="C232" t="str">
            <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V232" t="str">
            <v/>
          </cell>
        </row>
        <row r="233">
          <cell r="B233" t="str">
            <v/>
          </cell>
          <cell r="C233" t="str">
            <v/>
          </cell>
          <cell r="D233" t="str">
            <v/>
          </cell>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V233" t="str">
            <v/>
          </cell>
        </row>
        <row r="234">
          <cell r="B234" t="str">
            <v/>
          </cell>
          <cell r="C234" t="str">
            <v/>
          </cell>
          <cell r="D234" t="str">
            <v/>
          </cell>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V234" t="str">
            <v/>
          </cell>
        </row>
        <row r="235">
          <cell r="B235" t="str">
            <v/>
          </cell>
          <cell r="C235" t="str">
            <v/>
          </cell>
          <cell r="D235" t="str">
            <v/>
          </cell>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V235" t="str">
            <v/>
          </cell>
        </row>
        <row r="236">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V236" t="str">
            <v/>
          </cell>
        </row>
        <row r="237">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V237" t="str">
            <v/>
          </cell>
        </row>
        <row r="238">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V238" t="str">
            <v/>
          </cell>
        </row>
        <row r="239">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V239" t="str">
            <v/>
          </cell>
        </row>
        <row r="240">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V240" t="str">
            <v/>
          </cell>
        </row>
        <row r="241">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V241" t="str">
            <v/>
          </cell>
        </row>
        <row r="242">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V242" t="str">
            <v/>
          </cell>
        </row>
        <row r="243">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V243" t="str">
            <v/>
          </cell>
        </row>
        <row r="244">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V244" t="str">
            <v/>
          </cell>
        </row>
        <row r="245">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V245" t="str">
            <v/>
          </cell>
        </row>
        <row r="246">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V246" t="str">
            <v/>
          </cell>
        </row>
        <row r="247">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V247" t="str">
            <v/>
          </cell>
        </row>
        <row r="248">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V248" t="str">
            <v/>
          </cell>
        </row>
        <row r="249">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V249" t="str">
            <v/>
          </cell>
        </row>
        <row r="250">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V250" t="str">
            <v/>
          </cell>
        </row>
        <row r="251">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V251" t="str">
            <v/>
          </cell>
        </row>
        <row r="252">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V252" t="str">
            <v/>
          </cell>
        </row>
        <row r="253">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V253" t="str">
            <v/>
          </cell>
        </row>
        <row r="254">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V254" t="str">
            <v/>
          </cell>
        </row>
        <row r="255">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V255" t="str">
            <v/>
          </cell>
        </row>
        <row r="256">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V256" t="str">
            <v/>
          </cell>
        </row>
        <row r="257">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V257" t="str">
            <v/>
          </cell>
        </row>
        <row r="258">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V258" t="str">
            <v/>
          </cell>
        </row>
        <row r="259">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V259" t="str">
            <v/>
          </cell>
        </row>
        <row r="260">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V260" t="str">
            <v/>
          </cell>
        </row>
        <row r="261">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V261" t="str">
            <v/>
          </cell>
        </row>
        <row r="262">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V262" t="str">
            <v/>
          </cell>
        </row>
        <row r="263">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V263" t="str">
            <v/>
          </cell>
        </row>
        <row r="264">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V264" t="str">
            <v/>
          </cell>
        </row>
        <row r="265">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V265" t="str">
            <v/>
          </cell>
        </row>
        <row r="266">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V266" t="str">
            <v/>
          </cell>
        </row>
        <row r="267">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V267" t="str">
            <v/>
          </cell>
        </row>
        <row r="268">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row>
        <row r="270">
          <cell r="B270" t="str">
            <v>Maõ NV</v>
          </cell>
          <cell r="C270" t="str">
            <v>Ngaøy vaøo</v>
          </cell>
          <cell r="D270" t="str">
            <v>Hoï vaø teân</v>
          </cell>
          <cell r="E270" t="str">
            <v>Phoøng ban</v>
          </cell>
          <cell r="F270" t="str">
            <v>Chöùc
 vuï</v>
          </cell>
          <cell r="G270" t="str">
            <v>Ñòa chæ</v>
          </cell>
          <cell r="H270" t="str">
            <v>Löông caên
 baûn</v>
          </cell>
          <cell r="I270" t="str">
            <v>Ca ngaøy</v>
          </cell>
          <cell r="J270" t="str">
            <v>Chuû nhaät
 (h.s 2)</v>
          </cell>
          <cell r="K270" t="str">
            <v>Toång ngaøy coâng</v>
          </cell>
          <cell r="L270" t="str">
            <v>Thaønh tieàn</v>
          </cell>
          <cell r="M270" t="str">
            <v xml:space="preserve">Giôø taêng ca </v>
          </cell>
          <cell r="N270" t="str">
            <v>Giôø taêng ca 1,5</v>
          </cell>
          <cell r="O270" t="str">
            <v>Giôø CN heä soá 2</v>
          </cell>
          <cell r="P270" t="str">
            <v>Toång giôø taêng ca</v>
          </cell>
          <cell r="Q270" t="str">
            <v>Löông 
1 giôø</v>
          </cell>
          <cell r="R270" t="str">
            <v>Tieàn  taêng
 ca</v>
          </cell>
          <cell r="S270" t="str">
            <v>Löông thöïc 
teá</v>
          </cell>
          <cell r="T270" t="str">
            <v>Phuï
 caáp</v>
          </cell>
          <cell r="U270" t="str">
            <v>Noäp BHXH,BHYT,KPCÑ</v>
          </cell>
          <cell r="V270" t="str">
            <v>Thöïc laõnh</v>
          </cell>
          <cell r="W270" t="str">
            <v>Kyù 
nhaän</v>
          </cell>
        </row>
        <row r="271">
          <cell r="B271" t="str">
            <v>1</v>
          </cell>
          <cell r="C271" t="str">
            <v>2</v>
          </cell>
          <cell r="D271" t="str">
            <v>3</v>
          </cell>
          <cell r="E271" t="str">
            <v>4</v>
          </cell>
          <cell r="F271" t="str">
            <v>5</v>
          </cell>
          <cell r="G271" t="str">
            <v>6</v>
          </cell>
          <cell r="H271" t="str">
            <v>7</v>
          </cell>
          <cell r="I271" t="str">
            <v>8</v>
          </cell>
          <cell r="J271" t="str">
            <v>9</v>
          </cell>
          <cell r="K271" t="str">
            <v>10=(8+9)</v>
          </cell>
          <cell r="L271" t="str">
            <v>11</v>
          </cell>
          <cell r="M271" t="str">
            <v>12</v>
          </cell>
          <cell r="N271" t="str">
            <v>13</v>
          </cell>
          <cell r="O271" t="str">
            <v>14</v>
          </cell>
          <cell r="P271" t="str">
            <v>15=(13x14)</v>
          </cell>
          <cell r="Q271" t="str">
            <v>16</v>
          </cell>
          <cell r="R271" t="str">
            <v>17=(15x16)</v>
          </cell>
          <cell r="S271" t="str">
            <v>18=(11+17)</v>
          </cell>
          <cell r="T271" t="str">
            <v>19</v>
          </cell>
          <cell r="U271" t="str">
            <v>20</v>
          </cell>
          <cell r="V271" t="str">
            <v>21=(18+19-20)</v>
          </cell>
          <cell r="W271" t="str">
            <v>22</v>
          </cell>
        </row>
        <row r="272">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v>0</v>
          </cell>
          <cell r="V272" t="str">
            <v/>
          </cell>
        </row>
        <row r="273">
          <cell r="B273" t="str">
            <v>0001</v>
          </cell>
          <cell r="C273">
            <v>0</v>
          </cell>
          <cell r="D273" t="str">
            <v>be ba 1</v>
          </cell>
          <cell r="E273">
            <v>0</v>
          </cell>
          <cell r="F273">
            <v>0</v>
          </cell>
          <cell r="G273">
            <v>0</v>
          </cell>
          <cell r="H273">
            <v>1430000</v>
          </cell>
          <cell r="I273">
            <v>5.5</v>
          </cell>
          <cell r="J273" t="str">
            <v/>
          </cell>
          <cell r="K273">
            <v>5.5</v>
          </cell>
          <cell r="L273">
            <v>302500</v>
          </cell>
          <cell r="M273">
            <v>1</v>
          </cell>
          <cell r="N273">
            <v>1.5</v>
          </cell>
          <cell r="O273">
            <v>0</v>
          </cell>
          <cell r="P273">
            <v>1.5</v>
          </cell>
          <cell r="Q273">
            <v>6875</v>
          </cell>
          <cell r="R273">
            <v>10313</v>
          </cell>
          <cell r="S273">
            <v>312813</v>
          </cell>
          <cell r="V273">
            <v>312813</v>
          </cell>
        </row>
        <row r="274">
          <cell r="B274" t="str">
            <v>0002</v>
          </cell>
          <cell r="C274">
            <v>0</v>
          </cell>
          <cell r="D274" t="str">
            <v>be ba 2</v>
          </cell>
          <cell r="E274">
            <v>0</v>
          </cell>
          <cell r="F274">
            <v>0</v>
          </cell>
          <cell r="G274">
            <v>0</v>
          </cell>
          <cell r="H274">
            <v>832000</v>
          </cell>
          <cell r="I274" t="str">
            <v/>
          </cell>
          <cell r="J274" t="str">
            <v/>
          </cell>
          <cell r="K274" t="str">
            <v/>
          </cell>
          <cell r="L274" t="str">
            <v/>
          </cell>
          <cell r="M274" t="str">
            <v/>
          </cell>
          <cell r="N274" t="str">
            <v/>
          </cell>
          <cell r="O274" t="str">
            <v/>
          </cell>
          <cell r="P274" t="str">
            <v/>
          </cell>
          <cell r="Q274">
            <v>4000</v>
          </cell>
          <cell r="R274" t="str">
            <v/>
          </cell>
          <cell r="S274">
            <v>0</v>
          </cell>
          <cell r="V274" t="str">
            <v/>
          </cell>
        </row>
        <row r="275">
          <cell r="B275" t="str">
            <v>0003</v>
          </cell>
          <cell r="C275">
            <v>0</v>
          </cell>
          <cell r="D275" t="str">
            <v>be ba 3</v>
          </cell>
          <cell r="E275">
            <v>0</v>
          </cell>
          <cell r="F275">
            <v>0</v>
          </cell>
          <cell r="G275">
            <v>0</v>
          </cell>
          <cell r="H275">
            <v>832000</v>
          </cell>
          <cell r="I275" t="str">
            <v/>
          </cell>
          <cell r="J275" t="str">
            <v/>
          </cell>
          <cell r="K275" t="str">
            <v/>
          </cell>
          <cell r="L275" t="str">
            <v/>
          </cell>
          <cell r="M275" t="str">
            <v/>
          </cell>
          <cell r="N275" t="str">
            <v/>
          </cell>
          <cell r="O275" t="str">
            <v/>
          </cell>
          <cell r="P275" t="str">
            <v/>
          </cell>
          <cell r="Q275">
            <v>4000</v>
          </cell>
          <cell r="R275" t="str">
            <v/>
          </cell>
          <cell r="S275">
            <v>0</v>
          </cell>
          <cell r="V275" t="str">
            <v/>
          </cell>
        </row>
        <row r="276">
          <cell r="B276" t="str">
            <v>0004</v>
          </cell>
          <cell r="C276">
            <v>0</v>
          </cell>
          <cell r="D276" t="str">
            <v>be ba 4</v>
          </cell>
          <cell r="E276">
            <v>0</v>
          </cell>
          <cell r="F276">
            <v>0</v>
          </cell>
          <cell r="G276">
            <v>0</v>
          </cell>
          <cell r="H276">
            <v>832000</v>
          </cell>
          <cell r="I276">
            <v>3</v>
          </cell>
          <cell r="J276">
            <v>2</v>
          </cell>
          <cell r="K276">
            <v>5</v>
          </cell>
          <cell r="L276">
            <v>160000</v>
          </cell>
          <cell r="M276" t="str">
            <v/>
          </cell>
          <cell r="N276" t="str">
            <v/>
          </cell>
          <cell r="O276" t="str">
            <v/>
          </cell>
          <cell r="P276" t="str">
            <v/>
          </cell>
          <cell r="Q276">
            <v>4000</v>
          </cell>
          <cell r="R276" t="str">
            <v/>
          </cell>
          <cell r="S276">
            <v>160000</v>
          </cell>
          <cell r="V276">
            <v>160000</v>
          </cell>
        </row>
        <row r="277">
          <cell r="B277" t="str">
            <v>0005</v>
          </cell>
          <cell r="C277">
            <v>0</v>
          </cell>
          <cell r="D277" t="str">
            <v>be ba 5</v>
          </cell>
          <cell r="E277">
            <v>0</v>
          </cell>
          <cell r="F277">
            <v>0</v>
          </cell>
          <cell r="G277">
            <v>0</v>
          </cell>
          <cell r="H277">
            <v>780000</v>
          </cell>
          <cell r="I277" t="str">
            <v/>
          </cell>
          <cell r="J277" t="str">
            <v/>
          </cell>
          <cell r="K277" t="str">
            <v/>
          </cell>
          <cell r="L277" t="str">
            <v/>
          </cell>
          <cell r="M277" t="str">
            <v/>
          </cell>
          <cell r="N277" t="str">
            <v/>
          </cell>
          <cell r="O277" t="str">
            <v/>
          </cell>
          <cell r="P277" t="str">
            <v/>
          </cell>
          <cell r="Q277">
            <v>3750</v>
          </cell>
          <cell r="R277" t="str">
            <v/>
          </cell>
          <cell r="S277">
            <v>0</v>
          </cell>
          <cell r="V277" t="str">
            <v/>
          </cell>
        </row>
        <row r="278">
          <cell r="B278" t="str">
            <v>0006</v>
          </cell>
          <cell r="C278">
            <v>0</v>
          </cell>
          <cell r="D278" t="str">
            <v>be ba 6</v>
          </cell>
          <cell r="E278">
            <v>0</v>
          </cell>
          <cell r="F278">
            <v>0</v>
          </cell>
          <cell r="G278">
            <v>0</v>
          </cell>
          <cell r="H278">
            <v>676000</v>
          </cell>
          <cell r="I278" t="str">
            <v/>
          </cell>
          <cell r="J278" t="str">
            <v/>
          </cell>
          <cell r="K278" t="str">
            <v/>
          </cell>
          <cell r="L278" t="str">
            <v/>
          </cell>
          <cell r="M278" t="str">
            <v/>
          </cell>
          <cell r="N278" t="str">
            <v/>
          </cell>
          <cell r="O278" t="str">
            <v/>
          </cell>
          <cell r="P278" t="str">
            <v/>
          </cell>
          <cell r="Q278">
            <v>3250</v>
          </cell>
          <cell r="R278" t="str">
            <v/>
          </cell>
          <cell r="S278">
            <v>0</v>
          </cell>
          <cell r="V278" t="str">
            <v/>
          </cell>
        </row>
        <row r="279">
          <cell r="B279" t="str">
            <v>0007</v>
          </cell>
          <cell r="C279">
            <v>0</v>
          </cell>
          <cell r="D279" t="str">
            <v>be ba 7</v>
          </cell>
          <cell r="E279">
            <v>0</v>
          </cell>
          <cell r="F279">
            <v>0</v>
          </cell>
          <cell r="G279">
            <v>0</v>
          </cell>
          <cell r="H279">
            <v>832000</v>
          </cell>
          <cell r="I279" t="str">
            <v/>
          </cell>
          <cell r="J279" t="str">
            <v/>
          </cell>
          <cell r="K279" t="str">
            <v/>
          </cell>
          <cell r="L279" t="str">
            <v/>
          </cell>
          <cell r="M279" t="str">
            <v/>
          </cell>
          <cell r="N279" t="str">
            <v/>
          </cell>
          <cell r="O279" t="str">
            <v/>
          </cell>
          <cell r="P279" t="str">
            <v/>
          </cell>
          <cell r="Q279">
            <v>4000</v>
          </cell>
          <cell r="R279" t="str">
            <v/>
          </cell>
          <cell r="S279">
            <v>0</v>
          </cell>
          <cell r="V279" t="str">
            <v/>
          </cell>
        </row>
        <row r="280">
          <cell r="B280" t="str">
            <v>0008</v>
          </cell>
          <cell r="C280">
            <v>0</v>
          </cell>
          <cell r="D280" t="str">
            <v>be ba 8</v>
          </cell>
          <cell r="E280">
            <v>0</v>
          </cell>
          <cell r="F280">
            <v>0</v>
          </cell>
          <cell r="G280">
            <v>0</v>
          </cell>
          <cell r="H280">
            <v>780000</v>
          </cell>
          <cell r="I280" t="str">
            <v/>
          </cell>
          <cell r="J280" t="str">
            <v/>
          </cell>
          <cell r="K280" t="str">
            <v/>
          </cell>
          <cell r="L280" t="str">
            <v/>
          </cell>
          <cell r="M280" t="str">
            <v/>
          </cell>
          <cell r="N280" t="str">
            <v/>
          </cell>
          <cell r="O280" t="str">
            <v/>
          </cell>
          <cell r="P280" t="str">
            <v/>
          </cell>
          <cell r="Q280">
            <v>3750</v>
          </cell>
          <cell r="R280" t="str">
            <v/>
          </cell>
          <cell r="S280">
            <v>0</v>
          </cell>
          <cell r="V280" t="str">
            <v/>
          </cell>
        </row>
        <row r="281">
          <cell r="B281" t="str">
            <v>0009</v>
          </cell>
          <cell r="C281">
            <v>0</v>
          </cell>
          <cell r="D281" t="str">
            <v>be ba 9</v>
          </cell>
          <cell r="E281">
            <v>0</v>
          </cell>
          <cell r="F281">
            <v>0</v>
          </cell>
          <cell r="G281">
            <v>0</v>
          </cell>
          <cell r="H281">
            <v>1560000</v>
          </cell>
          <cell r="I281" t="str">
            <v/>
          </cell>
          <cell r="J281" t="str">
            <v/>
          </cell>
          <cell r="K281" t="str">
            <v/>
          </cell>
          <cell r="L281" t="str">
            <v/>
          </cell>
          <cell r="M281" t="str">
            <v/>
          </cell>
          <cell r="N281" t="str">
            <v/>
          </cell>
          <cell r="O281" t="str">
            <v/>
          </cell>
          <cell r="P281" t="str">
            <v/>
          </cell>
          <cell r="Q281">
            <v>7500</v>
          </cell>
          <cell r="R281" t="str">
            <v/>
          </cell>
          <cell r="S281">
            <v>0</v>
          </cell>
          <cell r="V281" t="str">
            <v/>
          </cell>
        </row>
        <row r="282">
          <cell r="B282" t="str">
            <v>0010</v>
          </cell>
          <cell r="C282">
            <v>0</v>
          </cell>
          <cell r="D282" t="str">
            <v>be ba 10</v>
          </cell>
          <cell r="E282">
            <v>0</v>
          </cell>
          <cell r="F282">
            <v>0</v>
          </cell>
          <cell r="G282">
            <v>0</v>
          </cell>
          <cell r="H282">
            <v>650000</v>
          </cell>
          <cell r="I282" t="str">
            <v/>
          </cell>
          <cell r="J282" t="str">
            <v/>
          </cell>
          <cell r="K282" t="str">
            <v/>
          </cell>
          <cell r="L282" t="str">
            <v/>
          </cell>
          <cell r="M282" t="str">
            <v/>
          </cell>
          <cell r="N282" t="str">
            <v/>
          </cell>
          <cell r="O282" t="str">
            <v/>
          </cell>
          <cell r="P282" t="str">
            <v/>
          </cell>
          <cell r="Q282">
            <v>3125</v>
          </cell>
          <cell r="R282" t="str">
            <v/>
          </cell>
          <cell r="S282">
            <v>0</v>
          </cell>
          <cell r="V282" t="str">
            <v/>
          </cell>
        </row>
        <row r="283">
          <cell r="B283" t="str">
            <v>0011</v>
          </cell>
          <cell r="C283">
            <v>0</v>
          </cell>
          <cell r="D283">
            <v>0</v>
          </cell>
          <cell r="E283">
            <v>0</v>
          </cell>
          <cell r="F283">
            <v>0</v>
          </cell>
          <cell r="G283">
            <v>0</v>
          </cell>
          <cell r="H283">
            <v>832000</v>
          </cell>
          <cell r="I283">
            <v>2</v>
          </cell>
          <cell r="J283" t="str">
            <v/>
          </cell>
          <cell r="K283">
            <v>2</v>
          </cell>
          <cell r="L283">
            <v>64000</v>
          </cell>
          <cell r="M283" t="str">
            <v/>
          </cell>
          <cell r="N283" t="str">
            <v/>
          </cell>
          <cell r="O283" t="str">
            <v/>
          </cell>
          <cell r="P283" t="str">
            <v/>
          </cell>
          <cell r="Q283">
            <v>4000</v>
          </cell>
          <cell r="R283" t="str">
            <v/>
          </cell>
          <cell r="S283">
            <v>64000</v>
          </cell>
          <cell r="V283">
            <v>64000</v>
          </cell>
        </row>
        <row r="284">
          <cell r="B284" t="str">
            <v>0012</v>
          </cell>
          <cell r="C284" t="str">
            <v/>
          </cell>
          <cell r="D284" t="str">
            <v/>
          </cell>
          <cell r="E284" t="str">
            <v/>
          </cell>
          <cell r="F284" t="str">
            <v/>
          </cell>
          <cell r="G284" t="str">
            <v/>
          </cell>
          <cell r="H284" t="str">
            <v/>
          </cell>
          <cell r="I284">
            <v>2</v>
          </cell>
          <cell r="J284" t="str">
            <v/>
          </cell>
          <cell r="K284">
            <v>2</v>
          </cell>
          <cell r="L284" t="str">
            <v/>
          </cell>
          <cell r="M284" t="str">
            <v/>
          </cell>
          <cell r="N284" t="str">
            <v/>
          </cell>
          <cell r="O284" t="str">
            <v/>
          </cell>
          <cell r="P284" t="str">
            <v/>
          </cell>
          <cell r="Q284" t="str">
            <v/>
          </cell>
          <cell r="R284" t="str">
            <v/>
          </cell>
          <cell r="S284">
            <v>0</v>
          </cell>
          <cell r="V284" t="str">
            <v/>
          </cell>
        </row>
        <row r="285">
          <cell r="B285" t="str">
            <v>0013</v>
          </cell>
          <cell r="C285" t="str">
            <v/>
          </cell>
          <cell r="D285" t="str">
            <v/>
          </cell>
          <cell r="E285" t="str">
            <v/>
          </cell>
          <cell r="F285" t="str">
            <v/>
          </cell>
          <cell r="G285" t="str">
            <v/>
          </cell>
          <cell r="H285" t="str">
            <v/>
          </cell>
          <cell r="I285">
            <v>2</v>
          </cell>
          <cell r="J285" t="str">
            <v/>
          </cell>
          <cell r="K285">
            <v>2</v>
          </cell>
          <cell r="L285" t="str">
            <v/>
          </cell>
          <cell r="M285" t="str">
            <v/>
          </cell>
          <cell r="N285" t="str">
            <v/>
          </cell>
          <cell r="O285" t="str">
            <v/>
          </cell>
          <cell r="P285" t="str">
            <v/>
          </cell>
          <cell r="Q285" t="str">
            <v/>
          </cell>
          <cell r="R285" t="str">
            <v/>
          </cell>
          <cell r="S285">
            <v>0</v>
          </cell>
          <cell r="V285" t="str">
            <v/>
          </cell>
        </row>
        <row r="286">
          <cell r="B286" t="str">
            <v>0014</v>
          </cell>
          <cell r="C286" t="str">
            <v/>
          </cell>
          <cell r="D286" t="str">
            <v/>
          </cell>
          <cell r="E286" t="str">
            <v/>
          </cell>
          <cell r="F286" t="str">
            <v/>
          </cell>
          <cell r="G286" t="str">
            <v/>
          </cell>
          <cell r="H286" t="str">
            <v/>
          </cell>
          <cell r="I286">
            <v>1</v>
          </cell>
          <cell r="J286" t="str">
            <v/>
          </cell>
          <cell r="K286">
            <v>1</v>
          </cell>
          <cell r="L286" t="str">
            <v/>
          </cell>
          <cell r="M286" t="str">
            <v/>
          </cell>
          <cell r="N286" t="str">
            <v/>
          </cell>
          <cell r="O286" t="str">
            <v/>
          </cell>
          <cell r="P286" t="str">
            <v/>
          </cell>
          <cell r="Q286" t="str">
            <v/>
          </cell>
          <cell r="R286" t="str">
            <v/>
          </cell>
          <cell r="S286">
            <v>0</v>
          </cell>
          <cell r="V286" t="str">
            <v/>
          </cell>
        </row>
        <row r="287">
          <cell r="B287" t="str">
            <v>0015</v>
          </cell>
          <cell r="C287" t="str">
            <v/>
          </cell>
          <cell r="D287" t="str">
            <v/>
          </cell>
          <cell r="E287" t="str">
            <v/>
          </cell>
          <cell r="F287" t="str">
            <v/>
          </cell>
          <cell r="G287" t="str">
            <v/>
          </cell>
          <cell r="H287" t="str">
            <v/>
          </cell>
          <cell r="I287">
            <v>0.5</v>
          </cell>
          <cell r="J287" t="str">
            <v/>
          </cell>
          <cell r="K287">
            <v>0.5</v>
          </cell>
          <cell r="L287" t="str">
            <v/>
          </cell>
          <cell r="M287" t="str">
            <v/>
          </cell>
          <cell r="N287" t="str">
            <v/>
          </cell>
          <cell r="O287" t="str">
            <v/>
          </cell>
          <cell r="P287" t="str">
            <v/>
          </cell>
          <cell r="Q287" t="str">
            <v/>
          </cell>
          <cell r="R287" t="str">
            <v/>
          </cell>
          <cell r="S287">
            <v>0</v>
          </cell>
          <cell r="V287" t="str">
            <v/>
          </cell>
        </row>
        <row r="288">
          <cell r="B288" t="str">
            <v>0016</v>
          </cell>
          <cell r="C288" t="str">
            <v/>
          </cell>
          <cell r="D288" t="str">
            <v/>
          </cell>
          <cell r="E288" t="str">
            <v/>
          </cell>
          <cell r="F288" t="str">
            <v/>
          </cell>
          <cell r="G288" t="str">
            <v/>
          </cell>
          <cell r="H288" t="str">
            <v/>
          </cell>
          <cell r="I288">
            <v>1</v>
          </cell>
          <cell r="J288" t="str">
            <v/>
          </cell>
          <cell r="K288">
            <v>1</v>
          </cell>
          <cell r="L288" t="str">
            <v/>
          </cell>
          <cell r="M288" t="str">
            <v/>
          </cell>
          <cell r="N288" t="str">
            <v/>
          </cell>
          <cell r="O288" t="str">
            <v/>
          </cell>
          <cell r="P288" t="str">
            <v/>
          </cell>
          <cell r="Q288" t="str">
            <v/>
          </cell>
          <cell r="R288" t="str">
            <v/>
          </cell>
          <cell r="S288">
            <v>0</v>
          </cell>
          <cell r="V288" t="str">
            <v/>
          </cell>
        </row>
        <row r="289">
          <cell r="B289" t="str">
            <v>0017</v>
          </cell>
          <cell r="C289" t="str">
            <v/>
          </cell>
          <cell r="D289" t="str">
            <v/>
          </cell>
          <cell r="E289" t="str">
            <v/>
          </cell>
          <cell r="F289" t="str">
            <v/>
          </cell>
          <cell r="G289" t="str">
            <v/>
          </cell>
          <cell r="H289" t="str">
            <v/>
          </cell>
          <cell r="I289">
            <v>1</v>
          </cell>
          <cell r="J289" t="str">
            <v/>
          </cell>
          <cell r="K289">
            <v>1</v>
          </cell>
          <cell r="L289" t="str">
            <v/>
          </cell>
          <cell r="M289" t="str">
            <v/>
          </cell>
          <cell r="N289" t="str">
            <v/>
          </cell>
          <cell r="O289" t="str">
            <v/>
          </cell>
          <cell r="P289" t="str">
            <v/>
          </cell>
          <cell r="Q289" t="str">
            <v/>
          </cell>
          <cell r="R289" t="str">
            <v/>
          </cell>
          <cell r="S289">
            <v>0</v>
          </cell>
          <cell r="V289" t="str">
            <v/>
          </cell>
        </row>
        <row r="290">
          <cell r="B290" t="str">
            <v>0018</v>
          </cell>
          <cell r="C290" t="str">
            <v/>
          </cell>
          <cell r="D290" t="str">
            <v/>
          </cell>
          <cell r="E290" t="str">
            <v/>
          </cell>
          <cell r="F290" t="str">
            <v/>
          </cell>
          <cell r="G290" t="str">
            <v/>
          </cell>
          <cell r="H290" t="str">
            <v/>
          </cell>
          <cell r="I290">
            <v>3.5</v>
          </cell>
          <cell r="J290" t="str">
            <v/>
          </cell>
          <cell r="K290">
            <v>3.5</v>
          </cell>
          <cell r="L290" t="str">
            <v/>
          </cell>
          <cell r="M290" t="str">
            <v/>
          </cell>
          <cell r="N290" t="str">
            <v/>
          </cell>
          <cell r="O290" t="str">
            <v/>
          </cell>
          <cell r="P290" t="str">
            <v/>
          </cell>
          <cell r="Q290" t="str">
            <v/>
          </cell>
          <cell r="R290" t="str">
            <v/>
          </cell>
          <cell r="S290">
            <v>0</v>
          </cell>
          <cell r="V290" t="str">
            <v/>
          </cell>
        </row>
        <row r="291">
          <cell r="B291" t="str">
            <v>0019</v>
          </cell>
          <cell r="C291" t="str">
            <v/>
          </cell>
          <cell r="D291" t="str">
            <v/>
          </cell>
          <cell r="E291" t="str">
            <v/>
          </cell>
          <cell r="F291" t="str">
            <v/>
          </cell>
          <cell r="G291" t="str">
            <v/>
          </cell>
          <cell r="H291" t="str">
            <v/>
          </cell>
          <cell r="I291">
            <v>4</v>
          </cell>
          <cell r="J291" t="str">
            <v/>
          </cell>
          <cell r="K291">
            <v>4</v>
          </cell>
          <cell r="L291" t="str">
            <v/>
          </cell>
          <cell r="M291" t="str">
            <v/>
          </cell>
          <cell r="N291" t="str">
            <v/>
          </cell>
          <cell r="O291" t="str">
            <v/>
          </cell>
          <cell r="P291" t="str">
            <v/>
          </cell>
          <cell r="Q291" t="str">
            <v/>
          </cell>
          <cell r="R291" t="str">
            <v/>
          </cell>
          <cell r="S291">
            <v>0</v>
          </cell>
          <cell r="V291" t="str">
            <v/>
          </cell>
        </row>
        <row r="292">
          <cell r="B292" t="str">
            <v>0020</v>
          </cell>
          <cell r="C292" t="str">
            <v/>
          </cell>
          <cell r="D292" t="str">
            <v/>
          </cell>
          <cell r="E292" t="str">
            <v/>
          </cell>
          <cell r="F292" t="str">
            <v/>
          </cell>
          <cell r="G292" t="str">
            <v/>
          </cell>
          <cell r="H292" t="str">
            <v/>
          </cell>
          <cell r="I292" t="str">
            <v/>
          </cell>
          <cell r="J292" t="str">
            <v/>
          </cell>
          <cell r="K292" t="str">
            <v/>
          </cell>
          <cell r="L292" t="str">
            <v/>
          </cell>
          <cell r="M292">
            <v>6</v>
          </cell>
          <cell r="N292">
            <v>9</v>
          </cell>
          <cell r="O292">
            <v>2</v>
          </cell>
          <cell r="P292">
            <v>11</v>
          </cell>
          <cell r="Q292" t="str">
            <v/>
          </cell>
          <cell r="R292" t="str">
            <v/>
          </cell>
          <cell r="S292">
            <v>0</v>
          </cell>
          <cell r="V292" t="str">
            <v/>
          </cell>
        </row>
        <row r="293">
          <cell r="B293" t="str">
            <v/>
          </cell>
          <cell r="C293" t="str">
            <v/>
          </cell>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v>0</v>
          </cell>
          <cell r="V293" t="str">
            <v/>
          </cell>
        </row>
        <row r="294">
          <cell r="B294" t="str">
            <v/>
          </cell>
          <cell r="C294" t="str">
            <v/>
          </cell>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v>0</v>
          </cell>
          <cell r="V294" t="str">
            <v/>
          </cell>
        </row>
        <row r="295">
          <cell r="B295" t="str">
            <v/>
          </cell>
          <cell r="C295" t="str">
            <v/>
          </cell>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v>0</v>
          </cell>
          <cell r="V295" t="str">
            <v/>
          </cell>
        </row>
        <row r="296">
          <cell r="B296" t="str">
            <v/>
          </cell>
          <cell r="C296" t="str">
            <v/>
          </cell>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v>0</v>
          </cell>
          <cell r="V296" t="str">
            <v/>
          </cell>
        </row>
        <row r="297">
          <cell r="B297" t="str">
            <v/>
          </cell>
          <cell r="C297" t="str">
            <v/>
          </cell>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v>0</v>
          </cell>
          <cell r="V297" t="str">
            <v/>
          </cell>
        </row>
        <row r="298">
          <cell r="B298" t="str">
            <v/>
          </cell>
          <cell r="C298" t="str">
            <v/>
          </cell>
          <cell r="D298" t="str">
            <v/>
          </cell>
          <cell r="E298" t="str">
            <v/>
          </cell>
          <cell r="F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v>0</v>
          </cell>
          <cell r="V298" t="str">
            <v/>
          </cell>
        </row>
        <row r="299">
          <cell r="B299" t="str">
            <v/>
          </cell>
          <cell r="C299" t="str">
            <v/>
          </cell>
          <cell r="D299" t="str">
            <v/>
          </cell>
          <cell r="E299" t="str">
            <v/>
          </cell>
          <cell r="F299" t="str">
            <v/>
          </cell>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v>0</v>
          </cell>
          <cell r="V299" t="str">
            <v/>
          </cell>
        </row>
        <row r="300">
          <cell r="B300" t="str">
            <v/>
          </cell>
          <cell r="C300" t="str">
            <v/>
          </cell>
          <cell r="D300" t="str">
            <v/>
          </cell>
          <cell r="E300" t="str">
            <v/>
          </cell>
          <cell r="F300" t="str">
            <v/>
          </cell>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v>0</v>
          </cell>
          <cell r="V300" t="str">
            <v/>
          </cell>
        </row>
        <row r="301">
          <cell r="B301" t="str">
            <v/>
          </cell>
          <cell r="C301" t="str">
            <v/>
          </cell>
          <cell r="D301" t="str">
            <v/>
          </cell>
          <cell r="E301" t="str">
            <v/>
          </cell>
          <cell r="F301" t="str">
            <v/>
          </cell>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v>0</v>
          </cell>
          <cell r="V301" t="str">
            <v/>
          </cell>
        </row>
        <row r="302">
          <cell r="B302" t="str">
            <v/>
          </cell>
          <cell r="C302" t="str">
            <v/>
          </cell>
          <cell r="D302" t="str">
            <v/>
          </cell>
          <cell r="E302" t="str">
            <v/>
          </cell>
          <cell r="F302" t="str">
            <v/>
          </cell>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v>0</v>
          </cell>
          <cell r="V302" t="str">
            <v/>
          </cell>
        </row>
        <row r="303">
          <cell r="B303" t="str">
            <v/>
          </cell>
          <cell r="C303" t="str">
            <v/>
          </cell>
          <cell r="D303" t="str">
            <v/>
          </cell>
          <cell r="E303" t="str">
            <v/>
          </cell>
          <cell r="F303" t="str">
            <v/>
          </cell>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v>0</v>
          </cell>
          <cell r="V303" t="str">
            <v/>
          </cell>
        </row>
        <row r="304">
          <cell r="B304" t="str">
            <v/>
          </cell>
          <cell r="C304" t="str">
            <v/>
          </cell>
          <cell r="D304" t="str">
            <v/>
          </cell>
          <cell r="E304" t="str">
            <v/>
          </cell>
          <cell r="F304" t="str">
            <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v>0</v>
          </cell>
          <cell r="V304" t="str">
            <v/>
          </cell>
        </row>
        <row r="305">
          <cell r="B305" t="str">
            <v/>
          </cell>
          <cell r="C305" t="str">
            <v/>
          </cell>
          <cell r="D305" t="str">
            <v/>
          </cell>
          <cell r="E305" t="str">
            <v/>
          </cell>
          <cell r="F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v>0</v>
          </cell>
          <cell r="V305" t="str">
            <v/>
          </cell>
        </row>
        <row r="306">
          <cell r="B306" t="str">
            <v/>
          </cell>
          <cell r="C306" t="str">
            <v/>
          </cell>
          <cell r="D306" t="str">
            <v/>
          </cell>
          <cell r="E306" t="str">
            <v/>
          </cell>
          <cell r="F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v>0</v>
          </cell>
          <cell r="V306" t="str">
            <v/>
          </cell>
        </row>
        <row r="307">
          <cell r="B307" t="str">
            <v/>
          </cell>
          <cell r="C307" t="str">
            <v/>
          </cell>
          <cell r="D307" t="str">
            <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v>0</v>
          </cell>
          <cell r="V307" t="str">
            <v/>
          </cell>
        </row>
        <row r="308">
          <cell r="B308" t="str">
            <v/>
          </cell>
          <cell r="C308" t="str">
            <v/>
          </cell>
          <cell r="D308" t="str">
            <v/>
          </cell>
          <cell r="E308" t="str">
            <v/>
          </cell>
          <cell r="F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v>0</v>
          </cell>
          <cell r="V308" t="str">
            <v/>
          </cell>
        </row>
        <row r="309">
          <cell r="B309" t="str">
            <v/>
          </cell>
          <cell r="C309" t="str">
            <v/>
          </cell>
          <cell r="D309" t="str">
            <v/>
          </cell>
          <cell r="E309" t="str">
            <v/>
          </cell>
          <cell r="F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v>0</v>
          </cell>
          <cell r="V309" t="str">
            <v/>
          </cell>
        </row>
        <row r="310">
          <cell r="B310" t="str">
            <v/>
          </cell>
          <cell r="C310" t="str">
            <v/>
          </cell>
          <cell r="D310" t="str">
            <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v>0</v>
          </cell>
          <cell r="V310" t="str">
            <v/>
          </cell>
        </row>
        <row r="311">
          <cell r="B311" t="str">
            <v/>
          </cell>
          <cell r="C311" t="str">
            <v/>
          </cell>
          <cell r="D311" t="str">
            <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v>0</v>
          </cell>
          <cell r="V311" t="str">
            <v/>
          </cell>
        </row>
        <row r="312">
          <cell r="B312" t="str">
            <v/>
          </cell>
          <cell r="C312" t="str">
            <v/>
          </cell>
          <cell r="D312" t="str">
            <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v>0</v>
          </cell>
          <cell r="V312" t="str">
            <v/>
          </cell>
        </row>
        <row r="313">
          <cell r="B313" t="str">
            <v/>
          </cell>
          <cell r="C313" t="str">
            <v/>
          </cell>
          <cell r="D313" t="str">
            <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v>0</v>
          </cell>
          <cell r="V313" t="str">
            <v/>
          </cell>
        </row>
        <row r="314">
          <cell r="B314" t="str">
            <v/>
          </cell>
          <cell r="C314" t="str">
            <v/>
          </cell>
          <cell r="D314" t="str">
            <v/>
          </cell>
          <cell r="E314" t="str">
            <v/>
          </cell>
          <cell r="F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v>0</v>
          </cell>
          <cell r="V314" t="str">
            <v/>
          </cell>
        </row>
        <row r="315">
          <cell r="B315" t="str">
            <v/>
          </cell>
          <cell r="C315" t="str">
            <v/>
          </cell>
          <cell r="D315" t="str">
            <v/>
          </cell>
          <cell r="E315" t="str">
            <v/>
          </cell>
          <cell r="F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v>0</v>
          </cell>
          <cell r="V315" t="str">
            <v/>
          </cell>
        </row>
        <row r="316">
          <cell r="B316" t="str">
            <v/>
          </cell>
          <cell r="C316" t="str">
            <v/>
          </cell>
          <cell r="D316" t="str">
            <v/>
          </cell>
          <cell r="E316" t="str">
            <v/>
          </cell>
          <cell r="F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v>0</v>
          </cell>
          <cell r="V316" t="str">
            <v/>
          </cell>
        </row>
        <row r="317">
          <cell r="B317" t="str">
            <v/>
          </cell>
          <cell r="C317" t="str">
            <v/>
          </cell>
          <cell r="D317" t="str">
            <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v>0</v>
          </cell>
          <cell r="V317" t="str">
            <v/>
          </cell>
        </row>
        <row r="318">
          <cell r="B318" t="str">
            <v/>
          </cell>
          <cell r="C318" t="str">
            <v/>
          </cell>
          <cell r="D318" t="str">
            <v/>
          </cell>
          <cell r="E318" t="str">
            <v/>
          </cell>
          <cell r="F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v>0</v>
          </cell>
          <cell r="V318" t="str">
            <v/>
          </cell>
        </row>
        <row r="319">
          <cell r="B319" t="str">
            <v/>
          </cell>
          <cell r="C319" t="str">
            <v/>
          </cell>
          <cell r="D319" t="str">
            <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v>0</v>
          </cell>
          <cell r="V319" t="str">
            <v/>
          </cell>
        </row>
        <row r="320">
          <cell r="B320" t="str">
            <v/>
          </cell>
          <cell r="C320" t="str">
            <v/>
          </cell>
          <cell r="D320" t="str">
            <v/>
          </cell>
          <cell r="E320" t="str">
            <v/>
          </cell>
          <cell r="F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v>0</v>
          </cell>
          <cell r="V320" t="str">
            <v/>
          </cell>
        </row>
        <row r="321">
          <cell r="B321" t="str">
            <v/>
          </cell>
          <cell r="C321" t="str">
            <v/>
          </cell>
          <cell r="D321" t="str">
            <v/>
          </cell>
          <cell r="E321" t="str">
            <v/>
          </cell>
          <cell r="F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v>0</v>
          </cell>
          <cell r="V321" t="str">
            <v/>
          </cell>
        </row>
        <row r="322">
          <cell r="B322" t="str">
            <v/>
          </cell>
          <cell r="C322" t="str">
            <v/>
          </cell>
          <cell r="D322" t="str">
            <v/>
          </cell>
          <cell r="E322" t="str">
            <v/>
          </cell>
          <cell r="F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v>0</v>
          </cell>
          <cell r="V322" t="str">
            <v/>
          </cell>
        </row>
        <row r="323">
          <cell r="B323" t="str">
            <v/>
          </cell>
          <cell r="C323" t="str">
            <v/>
          </cell>
          <cell r="D323" t="str">
            <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v>0</v>
          </cell>
          <cell r="V323" t="str">
            <v/>
          </cell>
        </row>
        <row r="324">
          <cell r="B324" t="str">
            <v/>
          </cell>
          <cell r="C324" t="str">
            <v/>
          </cell>
          <cell r="D324" t="str">
            <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v>0</v>
          </cell>
          <cell r="V324" t="str">
            <v/>
          </cell>
        </row>
        <row r="325">
          <cell r="B325" t="str">
            <v/>
          </cell>
          <cell r="C325" t="str">
            <v/>
          </cell>
          <cell r="D325" t="str">
            <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v>0</v>
          </cell>
          <cell r="V325" t="str">
            <v/>
          </cell>
        </row>
        <row r="326">
          <cell r="B326" t="str">
            <v/>
          </cell>
          <cell r="C326" t="str">
            <v/>
          </cell>
          <cell r="D326" t="str">
            <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v>0</v>
          </cell>
          <cell r="V326" t="str">
            <v/>
          </cell>
        </row>
        <row r="327">
          <cell r="B327" t="str">
            <v/>
          </cell>
          <cell r="C327" t="str">
            <v/>
          </cell>
          <cell r="D327" t="str">
            <v/>
          </cell>
          <cell r="E327" t="str">
            <v/>
          </cell>
          <cell r="F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v>0</v>
          </cell>
          <cell r="V327" t="str">
            <v/>
          </cell>
        </row>
        <row r="328">
          <cell r="B328" t="str">
            <v/>
          </cell>
          <cell r="C328" t="str">
            <v/>
          </cell>
          <cell r="D328" t="str">
            <v/>
          </cell>
          <cell r="E328" t="str">
            <v/>
          </cell>
          <cell r="F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v>0</v>
          </cell>
          <cell r="V328" t="str">
            <v/>
          </cell>
        </row>
        <row r="329">
          <cell r="B329" t="str">
            <v/>
          </cell>
          <cell r="C329" t="str">
            <v/>
          </cell>
          <cell r="D329" t="str">
            <v/>
          </cell>
          <cell r="E329" t="str">
            <v/>
          </cell>
          <cell r="F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v>0</v>
          </cell>
          <cell r="V329" t="str">
            <v/>
          </cell>
        </row>
        <row r="330">
          <cell r="B330" t="str">
            <v/>
          </cell>
          <cell r="C330" t="str">
            <v/>
          </cell>
          <cell r="D330" t="str">
            <v/>
          </cell>
          <cell r="E330" t="str">
            <v/>
          </cell>
          <cell r="F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v>0</v>
          </cell>
          <cell r="V330" t="str">
            <v/>
          </cell>
        </row>
        <row r="331">
          <cell r="B331" t="str">
            <v/>
          </cell>
          <cell r="C331" t="str">
            <v/>
          </cell>
          <cell r="D331" t="str">
            <v/>
          </cell>
          <cell r="E331" t="str">
            <v/>
          </cell>
          <cell r="F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v>0</v>
          </cell>
          <cell r="V331" t="str">
            <v/>
          </cell>
        </row>
        <row r="332">
          <cell r="B332" t="str">
            <v/>
          </cell>
          <cell r="C332" t="str">
            <v/>
          </cell>
          <cell r="D332" t="str">
            <v/>
          </cell>
          <cell r="E332" t="str">
            <v/>
          </cell>
          <cell r="F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v>0</v>
          </cell>
          <cell r="V332" t="str">
            <v/>
          </cell>
        </row>
        <row r="333">
          <cell r="B333" t="str">
            <v/>
          </cell>
          <cell r="C333" t="str">
            <v/>
          </cell>
          <cell r="D333" t="str">
            <v/>
          </cell>
          <cell r="E333" t="str">
            <v/>
          </cell>
          <cell r="F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v>0</v>
          </cell>
          <cell r="V333" t="str">
            <v/>
          </cell>
        </row>
        <row r="334">
          <cell r="B334" t="str">
            <v/>
          </cell>
          <cell r="C334" t="str">
            <v/>
          </cell>
          <cell r="D334" t="str">
            <v/>
          </cell>
          <cell r="E334" t="str">
            <v/>
          </cell>
          <cell r="F334" t="str">
            <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v>0</v>
          </cell>
          <cell r="V334" t="str">
            <v/>
          </cell>
        </row>
        <row r="335">
          <cell r="B335" t="str">
            <v/>
          </cell>
          <cell r="C335" t="str">
            <v/>
          </cell>
          <cell r="D335" t="str">
            <v/>
          </cell>
          <cell r="E335" t="str">
            <v/>
          </cell>
          <cell r="F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v>0</v>
          </cell>
          <cell r="V335" t="str">
            <v/>
          </cell>
        </row>
        <row r="336">
          <cell r="B336" t="str">
            <v/>
          </cell>
          <cell r="C336" t="str">
            <v/>
          </cell>
          <cell r="D336" t="str">
            <v/>
          </cell>
          <cell r="E336" t="str">
            <v/>
          </cell>
          <cell r="F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v>0</v>
          </cell>
          <cell r="V336" t="str">
            <v/>
          </cell>
        </row>
        <row r="337">
          <cell r="B337" t="str">
            <v/>
          </cell>
          <cell r="C337" t="str">
            <v/>
          </cell>
          <cell r="D337" t="str">
            <v/>
          </cell>
          <cell r="E337" t="str">
            <v/>
          </cell>
          <cell r="F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v>0</v>
          </cell>
          <cell r="V337" t="str">
            <v/>
          </cell>
        </row>
        <row r="338">
          <cell r="B338" t="str">
            <v/>
          </cell>
          <cell r="C338" t="str">
            <v/>
          </cell>
          <cell r="D338" t="str">
            <v/>
          </cell>
          <cell r="E338" t="str">
            <v/>
          </cell>
          <cell r="F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v>0</v>
          </cell>
          <cell r="V338" t="str">
            <v/>
          </cell>
        </row>
        <row r="339">
          <cell r="B339" t="str">
            <v/>
          </cell>
          <cell r="C339" t="str">
            <v/>
          </cell>
          <cell r="D339" t="str">
            <v/>
          </cell>
          <cell r="E339" t="str">
            <v/>
          </cell>
          <cell r="F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v>0</v>
          </cell>
          <cell r="V339" t="str">
            <v/>
          </cell>
        </row>
        <row r="340">
          <cell r="B340" t="str">
            <v/>
          </cell>
          <cell r="C340" t="str">
            <v/>
          </cell>
          <cell r="D340" t="str">
            <v/>
          </cell>
          <cell r="E340" t="str">
            <v/>
          </cell>
          <cell r="F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v>0</v>
          </cell>
          <cell r="V340" t="str">
            <v/>
          </cell>
        </row>
        <row r="341">
          <cell r="B341" t="str">
            <v/>
          </cell>
          <cell r="C341" t="str">
            <v/>
          </cell>
          <cell r="D341" t="str">
            <v/>
          </cell>
          <cell r="E341" t="str">
            <v/>
          </cell>
          <cell r="F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v>0</v>
          </cell>
          <cell r="V341" t="str">
            <v/>
          </cell>
        </row>
        <row r="342">
          <cell r="H342">
            <v>10036000</v>
          </cell>
          <cell r="I342">
            <v>25.5</v>
          </cell>
          <cell r="J342">
            <v>2</v>
          </cell>
          <cell r="K342">
            <v>27.5</v>
          </cell>
          <cell r="L342">
            <v>526500</v>
          </cell>
          <cell r="M342">
            <v>7</v>
          </cell>
          <cell r="N342">
            <v>10.5</v>
          </cell>
          <cell r="O342">
            <v>2</v>
          </cell>
          <cell r="P342">
            <v>12.5</v>
          </cell>
          <cell r="Q342">
            <v>48250</v>
          </cell>
          <cell r="R342">
            <v>10313</v>
          </cell>
          <cell r="S342">
            <v>536813</v>
          </cell>
          <cell r="T342" t="str">
            <v/>
          </cell>
          <cell r="U342" t="str">
            <v/>
          </cell>
          <cell r="V342">
            <v>536813</v>
          </cell>
        </row>
        <row r="344">
          <cell r="B344" t="str">
            <v>Maõ NV</v>
          </cell>
          <cell r="C344" t="str">
            <v>Ngaøy vaøo</v>
          </cell>
          <cell r="D344" t="str">
            <v>Hoï vaø teân</v>
          </cell>
          <cell r="E344" t="str">
            <v>Phoøng ban</v>
          </cell>
          <cell r="F344" t="str">
            <v>Chöùc
 vuï</v>
          </cell>
          <cell r="G344" t="str">
            <v>Ñòa chæ</v>
          </cell>
          <cell r="H344" t="str">
            <v>Löông caên
 baûn</v>
          </cell>
          <cell r="I344" t="str">
            <v>Ca ngaøy</v>
          </cell>
          <cell r="J344" t="str">
            <v>Chuû nhaät
 (h.s 2)</v>
          </cell>
          <cell r="K344" t="str">
            <v>Toång ngaøy coâng</v>
          </cell>
          <cell r="L344" t="str">
            <v>Thaønh tieàn</v>
          </cell>
          <cell r="M344" t="str">
            <v xml:space="preserve">Giôø taêng ca </v>
          </cell>
          <cell r="N344" t="str">
            <v>Giôø taêng ca 1,5</v>
          </cell>
          <cell r="O344" t="str">
            <v>Giôø CN heä soá 2</v>
          </cell>
          <cell r="P344" t="str">
            <v>Toång giôø taêng ca</v>
          </cell>
          <cell r="Q344" t="str">
            <v>Löông 
1 giôø</v>
          </cell>
          <cell r="R344" t="str">
            <v>Tieàn  taêng
 ca</v>
          </cell>
          <cell r="S344" t="str">
            <v>Löông thöïc 
teá</v>
          </cell>
          <cell r="T344" t="str">
            <v>Phuï
 caáp</v>
          </cell>
          <cell r="U344" t="str">
            <v>Noäp BHXH,BHYT,KPCÑ</v>
          </cell>
          <cell r="V344" t="str">
            <v>Thöïc laõnh</v>
          </cell>
          <cell r="W344" t="str">
            <v>Kyù 
nhaän</v>
          </cell>
        </row>
        <row r="345">
          <cell r="B345" t="str">
            <v>1</v>
          </cell>
          <cell r="C345" t="str">
            <v>2</v>
          </cell>
          <cell r="D345" t="str">
            <v>3</v>
          </cell>
          <cell r="E345" t="str">
            <v>4</v>
          </cell>
          <cell r="F345" t="str">
            <v>5</v>
          </cell>
          <cell r="G345" t="str">
            <v>6</v>
          </cell>
          <cell r="H345" t="str">
            <v>7</v>
          </cell>
          <cell r="I345" t="str">
            <v>8</v>
          </cell>
          <cell r="J345" t="str">
            <v>9</v>
          </cell>
          <cell r="K345" t="str">
            <v>10=(8+9)</v>
          </cell>
          <cell r="L345" t="str">
            <v>11</v>
          </cell>
          <cell r="M345" t="str">
            <v>12</v>
          </cell>
          <cell r="N345" t="str">
            <v>13</v>
          </cell>
          <cell r="O345" t="str">
            <v>14</v>
          </cell>
          <cell r="P345" t="str">
            <v>15=(13x14)</v>
          </cell>
          <cell r="Q345" t="str">
            <v>16</v>
          </cell>
          <cell r="R345" t="str">
            <v>17=(15x16)</v>
          </cell>
          <cell r="S345" t="str">
            <v>18=(11+17)</v>
          </cell>
          <cell r="T345" t="str">
            <v>19</v>
          </cell>
          <cell r="U345" t="str">
            <v>20</v>
          </cell>
          <cell r="V345" t="str">
            <v>21=(18+19-20)</v>
          </cell>
          <cell r="W345" t="str">
            <v>22</v>
          </cell>
        </row>
        <row r="346">
          <cell r="B346" t="str">
            <v/>
          </cell>
          <cell r="C346" t="str">
            <v/>
          </cell>
          <cell r="D346" t="str">
            <v/>
          </cell>
          <cell r="E346" t="str">
            <v/>
          </cell>
          <cell r="F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V346" t="str">
            <v/>
          </cell>
        </row>
        <row r="347">
          <cell r="B347" t="str">
            <v/>
          </cell>
          <cell r="C347" t="str">
            <v/>
          </cell>
          <cell r="D347" t="str">
            <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V347" t="str">
            <v/>
          </cell>
        </row>
        <row r="348">
          <cell r="B348" t="str">
            <v/>
          </cell>
          <cell r="C348" t="str">
            <v/>
          </cell>
          <cell r="D348" t="str">
            <v/>
          </cell>
          <cell r="E348" t="str">
            <v/>
          </cell>
          <cell r="F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V348" t="str">
            <v/>
          </cell>
        </row>
        <row r="349">
          <cell r="B349" t="str">
            <v/>
          </cell>
          <cell r="C349" t="str">
            <v/>
          </cell>
          <cell r="D349" t="str">
            <v/>
          </cell>
          <cell r="E349" t="str">
            <v/>
          </cell>
          <cell r="F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V349" t="str">
            <v/>
          </cell>
        </row>
        <row r="350">
          <cell r="B350" t="str">
            <v/>
          </cell>
          <cell r="C350" t="str">
            <v/>
          </cell>
          <cell r="D350" t="str">
            <v/>
          </cell>
          <cell r="E350" t="str">
            <v/>
          </cell>
          <cell r="F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V350" t="str">
            <v/>
          </cell>
        </row>
        <row r="351">
          <cell r="B351" t="str">
            <v/>
          </cell>
          <cell r="C351" t="str">
            <v/>
          </cell>
          <cell r="D351" t="str">
            <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V351" t="str">
            <v/>
          </cell>
        </row>
        <row r="352">
          <cell r="B352" t="str">
            <v/>
          </cell>
          <cell r="C352" t="str">
            <v/>
          </cell>
          <cell r="D352" t="str">
            <v/>
          </cell>
          <cell r="E352" t="str">
            <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V352" t="str">
            <v/>
          </cell>
        </row>
        <row r="353">
          <cell r="B353" t="str">
            <v/>
          </cell>
          <cell r="C353" t="str">
            <v/>
          </cell>
          <cell r="D353" t="str">
            <v/>
          </cell>
          <cell r="E353" t="str">
            <v/>
          </cell>
          <cell r="F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V353" t="str">
            <v/>
          </cell>
        </row>
        <row r="354">
          <cell r="B354" t="str">
            <v/>
          </cell>
          <cell r="C354" t="str">
            <v/>
          </cell>
          <cell r="D354" t="str">
            <v/>
          </cell>
          <cell r="E354" t="str">
            <v/>
          </cell>
          <cell r="F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V354" t="str">
            <v/>
          </cell>
        </row>
        <row r="355">
          <cell r="B355" t="str">
            <v/>
          </cell>
          <cell r="C355" t="str">
            <v/>
          </cell>
          <cell r="D355" t="str">
            <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V355" t="str">
            <v/>
          </cell>
        </row>
        <row r="356">
          <cell r="B356" t="str">
            <v/>
          </cell>
          <cell r="C356" t="str">
            <v/>
          </cell>
          <cell r="D356" t="str">
            <v/>
          </cell>
          <cell r="E356" t="str">
            <v/>
          </cell>
          <cell r="F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V356" t="str">
            <v/>
          </cell>
        </row>
        <row r="357">
          <cell r="B357" t="str">
            <v/>
          </cell>
          <cell r="C357" t="str">
            <v/>
          </cell>
          <cell r="D357" t="str">
            <v/>
          </cell>
          <cell r="E357" t="str">
            <v/>
          </cell>
          <cell r="F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V357" t="str">
            <v/>
          </cell>
        </row>
        <row r="358">
          <cell r="B358" t="str">
            <v/>
          </cell>
          <cell r="C358" t="str">
            <v/>
          </cell>
          <cell r="D358" t="str">
            <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V358" t="str">
            <v/>
          </cell>
        </row>
        <row r="359">
          <cell r="B359" t="str">
            <v/>
          </cell>
          <cell r="C359" t="str">
            <v/>
          </cell>
          <cell r="D359" t="str">
            <v/>
          </cell>
          <cell r="E359" t="str">
            <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V359" t="str">
            <v/>
          </cell>
        </row>
        <row r="360">
          <cell r="B360" t="str">
            <v/>
          </cell>
          <cell r="C360" t="str">
            <v/>
          </cell>
          <cell r="D360" t="str">
            <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V360" t="str">
            <v/>
          </cell>
        </row>
        <row r="361">
          <cell r="B361" t="str">
            <v/>
          </cell>
          <cell r="C361" t="str">
            <v/>
          </cell>
          <cell r="D361" t="str">
            <v/>
          </cell>
          <cell r="E361" t="str">
            <v/>
          </cell>
          <cell r="F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V361" t="str">
            <v/>
          </cell>
        </row>
        <row r="362">
          <cell r="B362" t="str">
            <v/>
          </cell>
          <cell r="C362" t="str">
            <v/>
          </cell>
          <cell r="D362" t="str">
            <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V362" t="str">
            <v/>
          </cell>
        </row>
        <row r="363">
          <cell r="B363" t="str">
            <v/>
          </cell>
          <cell r="C363" t="str">
            <v/>
          </cell>
          <cell r="D363" t="str">
            <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V363" t="str">
            <v/>
          </cell>
        </row>
        <row r="364">
          <cell r="B364" t="str">
            <v/>
          </cell>
          <cell r="C364" t="str">
            <v/>
          </cell>
          <cell r="D364" t="str">
            <v/>
          </cell>
          <cell r="E364" t="str">
            <v/>
          </cell>
          <cell r="F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V364" t="str">
            <v/>
          </cell>
        </row>
        <row r="365">
          <cell r="B365" t="str">
            <v/>
          </cell>
          <cell r="C365" t="str">
            <v/>
          </cell>
          <cell r="D365" t="str">
            <v/>
          </cell>
          <cell r="E365" t="str">
            <v/>
          </cell>
          <cell r="F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V365" t="str">
            <v/>
          </cell>
        </row>
        <row r="366">
          <cell r="B366" t="str">
            <v/>
          </cell>
          <cell r="C366" t="str">
            <v/>
          </cell>
          <cell r="D366" t="str">
            <v/>
          </cell>
          <cell r="E366" t="str">
            <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V366" t="str">
            <v/>
          </cell>
        </row>
        <row r="367">
          <cell r="B367" t="str">
            <v/>
          </cell>
          <cell r="C367" t="str">
            <v/>
          </cell>
          <cell r="D367" t="str">
            <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V367" t="str">
            <v/>
          </cell>
        </row>
        <row r="368">
          <cell r="B368" t="str">
            <v/>
          </cell>
          <cell r="C368" t="str">
            <v/>
          </cell>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V368" t="str">
            <v/>
          </cell>
        </row>
        <row r="369">
          <cell r="B369" t="str">
            <v/>
          </cell>
          <cell r="C369" t="str">
            <v/>
          </cell>
          <cell r="D369" t="str">
            <v/>
          </cell>
          <cell r="E369" t="str">
            <v/>
          </cell>
          <cell r="F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V369" t="str">
            <v/>
          </cell>
        </row>
        <row r="370">
          <cell r="B370" t="str">
            <v/>
          </cell>
          <cell r="C370" t="str">
            <v/>
          </cell>
          <cell r="D370" t="str">
            <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V370" t="str">
            <v/>
          </cell>
        </row>
        <row r="371">
          <cell r="B371" t="str">
            <v/>
          </cell>
          <cell r="C371" t="str">
            <v/>
          </cell>
          <cell r="D371" t="str">
            <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V371" t="str">
            <v/>
          </cell>
        </row>
        <row r="372">
          <cell r="B372" t="str">
            <v/>
          </cell>
          <cell r="C372" t="str">
            <v/>
          </cell>
          <cell r="D372" t="str">
            <v/>
          </cell>
          <cell r="E372" t="str">
            <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V372" t="str">
            <v/>
          </cell>
        </row>
        <row r="373">
          <cell r="B373" t="str">
            <v/>
          </cell>
          <cell r="C373" t="str">
            <v/>
          </cell>
          <cell r="D373" t="str">
            <v/>
          </cell>
          <cell r="E373" t="str">
            <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V373" t="str">
            <v/>
          </cell>
        </row>
        <row r="374">
          <cell r="B374" t="str">
            <v/>
          </cell>
          <cell r="C374" t="str">
            <v/>
          </cell>
          <cell r="D374" t="str">
            <v/>
          </cell>
          <cell r="E374" t="str">
            <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V374" t="str">
            <v/>
          </cell>
        </row>
        <row r="375">
          <cell r="B375" t="str">
            <v/>
          </cell>
          <cell r="C375" t="str">
            <v/>
          </cell>
          <cell r="D375" t="str">
            <v/>
          </cell>
          <cell r="E375" t="str">
            <v/>
          </cell>
          <cell r="F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V375" t="str">
            <v/>
          </cell>
        </row>
        <row r="376">
          <cell r="B376" t="str">
            <v/>
          </cell>
          <cell r="C376" t="str">
            <v/>
          </cell>
          <cell r="D376" t="str">
            <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V376" t="str">
            <v/>
          </cell>
        </row>
        <row r="377">
          <cell r="B377" t="str">
            <v/>
          </cell>
          <cell r="C377" t="str">
            <v/>
          </cell>
          <cell r="D377" t="str">
            <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V377" t="str">
            <v/>
          </cell>
        </row>
        <row r="378">
          <cell r="B378" t="str">
            <v/>
          </cell>
          <cell r="C378" t="str">
            <v/>
          </cell>
          <cell r="D378" t="str">
            <v/>
          </cell>
          <cell r="E378" t="str">
            <v/>
          </cell>
          <cell r="F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V378" t="str">
            <v/>
          </cell>
        </row>
        <row r="379">
          <cell r="B379" t="str">
            <v/>
          </cell>
          <cell r="C379" t="str">
            <v/>
          </cell>
          <cell r="D379" t="str">
            <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V379" t="str">
            <v/>
          </cell>
        </row>
        <row r="380">
          <cell r="B380" t="str">
            <v/>
          </cell>
          <cell r="C380" t="str">
            <v/>
          </cell>
          <cell r="D380" t="str">
            <v/>
          </cell>
          <cell r="E380" t="str">
            <v/>
          </cell>
          <cell r="F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V380" t="str">
            <v/>
          </cell>
        </row>
        <row r="381">
          <cell r="B381" t="str">
            <v/>
          </cell>
          <cell r="C381" t="str">
            <v/>
          </cell>
          <cell r="D381" t="str">
            <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V381" t="str">
            <v/>
          </cell>
        </row>
        <row r="382">
          <cell r="B382" t="str">
            <v/>
          </cell>
          <cell r="C382" t="str">
            <v/>
          </cell>
          <cell r="D382" t="str">
            <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V382" t="str">
            <v/>
          </cell>
        </row>
        <row r="383">
          <cell r="B383" t="str">
            <v/>
          </cell>
          <cell r="C383" t="str">
            <v/>
          </cell>
          <cell r="D383" t="str">
            <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V383" t="str">
            <v/>
          </cell>
        </row>
        <row r="384">
          <cell r="B384" t="str">
            <v/>
          </cell>
          <cell r="C384" t="str">
            <v/>
          </cell>
          <cell r="D384" t="str">
            <v/>
          </cell>
          <cell r="E384" t="str">
            <v/>
          </cell>
          <cell r="F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V384" t="str">
            <v/>
          </cell>
        </row>
        <row r="385">
          <cell r="B385" t="str">
            <v/>
          </cell>
          <cell r="C385" t="str">
            <v/>
          </cell>
          <cell r="D385" t="str">
            <v/>
          </cell>
          <cell r="E385" t="str">
            <v/>
          </cell>
          <cell r="F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V385" t="str">
            <v/>
          </cell>
        </row>
        <row r="386">
          <cell r="B386" t="str">
            <v/>
          </cell>
          <cell r="C386" t="str">
            <v/>
          </cell>
          <cell r="D386" t="str">
            <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V386" t="str">
            <v/>
          </cell>
        </row>
        <row r="387">
          <cell r="B387" t="str">
            <v/>
          </cell>
          <cell r="C387" t="str">
            <v/>
          </cell>
          <cell r="D387" t="str">
            <v/>
          </cell>
          <cell r="E387" t="str">
            <v/>
          </cell>
          <cell r="F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V387" t="str">
            <v/>
          </cell>
        </row>
        <row r="388">
          <cell r="B388" t="str">
            <v/>
          </cell>
          <cell r="C388" t="str">
            <v/>
          </cell>
          <cell r="D388" t="str">
            <v/>
          </cell>
          <cell r="E388" t="str">
            <v/>
          </cell>
          <cell r="F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V388" t="str">
            <v/>
          </cell>
        </row>
        <row r="389">
          <cell r="B389" t="str">
            <v/>
          </cell>
          <cell r="C389" t="str">
            <v/>
          </cell>
          <cell r="D389" t="str">
            <v/>
          </cell>
          <cell r="E389" t="str">
            <v/>
          </cell>
          <cell r="F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V389" t="str">
            <v/>
          </cell>
        </row>
        <row r="390">
          <cell r="B390" t="str">
            <v/>
          </cell>
          <cell r="C390" t="str">
            <v/>
          </cell>
          <cell r="D390" t="str">
            <v/>
          </cell>
          <cell r="E390" t="str">
            <v/>
          </cell>
          <cell r="F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V390" t="str">
            <v/>
          </cell>
        </row>
        <row r="391">
          <cell r="B391" t="str">
            <v/>
          </cell>
          <cell r="C391" t="str">
            <v/>
          </cell>
          <cell r="D391" t="str">
            <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V391" t="str">
            <v/>
          </cell>
        </row>
        <row r="392">
          <cell r="B392" t="str">
            <v/>
          </cell>
          <cell r="C392" t="str">
            <v/>
          </cell>
          <cell r="D392" t="str">
            <v/>
          </cell>
          <cell r="E392" t="str">
            <v/>
          </cell>
          <cell r="F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V392" t="str">
            <v/>
          </cell>
        </row>
        <row r="393">
          <cell r="B393" t="str">
            <v/>
          </cell>
          <cell r="C393" t="str">
            <v/>
          </cell>
          <cell r="D393" t="str">
            <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V393" t="str">
            <v/>
          </cell>
        </row>
        <row r="394">
          <cell r="B394" t="str">
            <v/>
          </cell>
          <cell r="C394" t="str">
            <v/>
          </cell>
          <cell r="D394" t="str">
            <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V394" t="str">
            <v/>
          </cell>
        </row>
        <row r="395">
          <cell r="B395" t="str">
            <v/>
          </cell>
          <cell r="C395" t="str">
            <v/>
          </cell>
          <cell r="D395" t="str">
            <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V395" t="str">
            <v/>
          </cell>
        </row>
        <row r="396">
          <cell r="B396" t="str">
            <v/>
          </cell>
          <cell r="C396" t="str">
            <v/>
          </cell>
          <cell r="D396" t="str">
            <v/>
          </cell>
          <cell r="E396" t="str">
            <v/>
          </cell>
          <cell r="F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V396" t="str">
            <v/>
          </cell>
        </row>
        <row r="397">
          <cell r="B397" t="str">
            <v/>
          </cell>
          <cell r="C397" t="str">
            <v/>
          </cell>
          <cell r="D397" t="str">
            <v/>
          </cell>
          <cell r="E397" t="str">
            <v/>
          </cell>
          <cell r="F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V397" t="str">
            <v/>
          </cell>
        </row>
        <row r="398">
          <cell r="B398" t="str">
            <v/>
          </cell>
          <cell r="C398" t="str">
            <v/>
          </cell>
          <cell r="D398" t="str">
            <v/>
          </cell>
          <cell r="E398" t="str">
            <v/>
          </cell>
          <cell r="F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V398" t="str">
            <v/>
          </cell>
        </row>
        <row r="399">
          <cell r="B399" t="str">
            <v/>
          </cell>
          <cell r="C399" t="str">
            <v/>
          </cell>
          <cell r="D399" t="str">
            <v/>
          </cell>
          <cell r="E399" t="str">
            <v/>
          </cell>
          <cell r="F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V399" t="str">
            <v/>
          </cell>
        </row>
        <row r="400">
          <cell r="B400" t="str">
            <v/>
          </cell>
          <cell r="C400" t="str">
            <v/>
          </cell>
          <cell r="D400" t="str">
            <v/>
          </cell>
          <cell r="E400" t="str">
            <v/>
          </cell>
          <cell r="F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V400" t="str">
            <v/>
          </cell>
        </row>
        <row r="401">
          <cell r="B401" t="str">
            <v/>
          </cell>
          <cell r="C401" t="str">
            <v/>
          </cell>
          <cell r="D401" t="str">
            <v/>
          </cell>
          <cell r="E401" t="str">
            <v/>
          </cell>
          <cell r="F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V401" t="str">
            <v/>
          </cell>
        </row>
        <row r="402">
          <cell r="B402" t="str">
            <v/>
          </cell>
          <cell r="C402" t="str">
            <v/>
          </cell>
          <cell r="D402" t="str">
            <v/>
          </cell>
          <cell r="E402" t="str">
            <v/>
          </cell>
          <cell r="F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V402" t="str">
            <v/>
          </cell>
        </row>
        <row r="403">
          <cell r="B403" t="str">
            <v/>
          </cell>
          <cell r="C403" t="str">
            <v/>
          </cell>
          <cell r="D403" t="str">
            <v/>
          </cell>
          <cell r="E403" t="str">
            <v/>
          </cell>
          <cell r="F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V403" t="str">
            <v/>
          </cell>
        </row>
        <row r="404">
          <cell r="B404" t="str">
            <v/>
          </cell>
          <cell r="C404" t="str">
            <v/>
          </cell>
          <cell r="D404" t="str">
            <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V404" t="str">
            <v/>
          </cell>
        </row>
        <row r="405">
          <cell r="B405" t="str">
            <v/>
          </cell>
          <cell r="C405" t="str">
            <v/>
          </cell>
          <cell r="D405" t="str">
            <v/>
          </cell>
          <cell r="E405" t="str">
            <v/>
          </cell>
          <cell r="F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V405" t="str">
            <v/>
          </cell>
        </row>
        <row r="406">
          <cell r="B406" t="str">
            <v/>
          </cell>
          <cell r="C406" t="str">
            <v/>
          </cell>
          <cell r="D406" t="str">
            <v/>
          </cell>
          <cell r="E406" t="str">
            <v/>
          </cell>
          <cell r="F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V406" t="str">
            <v/>
          </cell>
        </row>
        <row r="407">
          <cell r="B407" t="str">
            <v/>
          </cell>
          <cell r="C407" t="str">
            <v/>
          </cell>
          <cell r="D407" t="str">
            <v/>
          </cell>
          <cell r="E407" t="str">
            <v/>
          </cell>
          <cell r="F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V407" t="str">
            <v/>
          </cell>
        </row>
        <row r="408">
          <cell r="B408" t="str">
            <v/>
          </cell>
          <cell r="C408" t="str">
            <v/>
          </cell>
          <cell r="D408" t="str">
            <v/>
          </cell>
          <cell r="E408" t="str">
            <v/>
          </cell>
          <cell r="F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V408" t="str">
            <v/>
          </cell>
        </row>
        <row r="409">
          <cell r="B409" t="str">
            <v/>
          </cell>
          <cell r="C409" t="str">
            <v/>
          </cell>
          <cell r="D409" t="str">
            <v/>
          </cell>
          <cell r="E409" t="str">
            <v/>
          </cell>
          <cell r="F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V409" t="str">
            <v/>
          </cell>
        </row>
        <row r="410">
          <cell r="B410" t="str">
            <v/>
          </cell>
          <cell r="C410" t="str">
            <v/>
          </cell>
          <cell r="D410" t="str">
            <v/>
          </cell>
          <cell r="E410" t="str">
            <v/>
          </cell>
          <cell r="F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V410" t="str">
            <v/>
          </cell>
        </row>
        <row r="411">
          <cell r="B411" t="str">
            <v/>
          </cell>
          <cell r="C411" t="str">
            <v/>
          </cell>
          <cell r="D411" t="str">
            <v/>
          </cell>
          <cell r="E411" t="str">
            <v/>
          </cell>
          <cell r="F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V411" t="str">
            <v/>
          </cell>
        </row>
        <row r="412">
          <cell r="B412" t="str">
            <v/>
          </cell>
          <cell r="C412" t="str">
            <v/>
          </cell>
          <cell r="D412" t="str">
            <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V412" t="str">
            <v/>
          </cell>
        </row>
        <row r="413">
          <cell r="B413" t="str">
            <v/>
          </cell>
          <cell r="C413" t="str">
            <v/>
          </cell>
          <cell r="D413" t="str">
            <v/>
          </cell>
          <cell r="E413" t="str">
            <v/>
          </cell>
          <cell r="F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V413" t="str">
            <v/>
          </cell>
        </row>
        <row r="414">
          <cell r="B414" t="str">
            <v/>
          </cell>
          <cell r="C414" t="str">
            <v/>
          </cell>
          <cell r="D414" t="str">
            <v/>
          </cell>
          <cell r="E414" t="str">
            <v/>
          </cell>
          <cell r="F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V414" t="str">
            <v/>
          </cell>
        </row>
        <row r="415">
          <cell r="B415" t="str">
            <v/>
          </cell>
          <cell r="C415" t="str">
            <v/>
          </cell>
          <cell r="D415" t="str">
            <v/>
          </cell>
          <cell r="E415" t="str">
            <v/>
          </cell>
          <cell r="F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V415" t="str">
            <v/>
          </cell>
        </row>
        <row r="416">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row>
        <row r="418">
          <cell r="B418" t="str">
            <v>Maõ NV</v>
          </cell>
          <cell r="C418" t="str">
            <v>Ngaøy vaøo</v>
          </cell>
          <cell r="D418" t="str">
            <v>Hoï vaø teân</v>
          </cell>
          <cell r="E418" t="str">
            <v>Phoøng ban</v>
          </cell>
          <cell r="F418" t="str">
            <v>Chöùc
 vuï</v>
          </cell>
          <cell r="G418" t="str">
            <v>Ñòa chæ</v>
          </cell>
          <cell r="H418" t="str">
            <v>Löông caên
 baûn</v>
          </cell>
          <cell r="I418" t="str">
            <v>Ca ngaøy</v>
          </cell>
          <cell r="J418" t="str">
            <v>Chuû nhaät
 (h.s 2)</v>
          </cell>
          <cell r="K418" t="str">
            <v>Toång ngaøy coâng</v>
          </cell>
          <cell r="L418" t="str">
            <v>Thaønh tieàn</v>
          </cell>
          <cell r="M418" t="str">
            <v xml:space="preserve">Giôø taêng ca </v>
          </cell>
          <cell r="N418" t="str">
            <v>Giôø taêng ca 1,5</v>
          </cell>
          <cell r="O418" t="str">
            <v>Giôø CN heä soá 2</v>
          </cell>
          <cell r="P418" t="str">
            <v>Toång giôø taêng ca</v>
          </cell>
          <cell r="Q418" t="str">
            <v>Löông 
1 giôø</v>
          </cell>
          <cell r="R418" t="str">
            <v>Tieàn  taêng
 ca</v>
          </cell>
          <cell r="S418" t="str">
            <v>Löông thöïc 
teá</v>
          </cell>
          <cell r="T418" t="str">
            <v>Phuï
 caáp</v>
          </cell>
          <cell r="U418" t="str">
            <v>Noäp BHXH,BHYT,KPCÑ</v>
          </cell>
          <cell r="V418" t="str">
            <v>Thöïc laõnh</v>
          </cell>
          <cell r="W418" t="str">
            <v>Kyù 
nhaän</v>
          </cell>
        </row>
        <row r="419">
          <cell r="B419" t="str">
            <v>1</v>
          </cell>
          <cell r="C419" t="str">
            <v>2</v>
          </cell>
          <cell r="D419" t="str">
            <v>3</v>
          </cell>
          <cell r="E419" t="str">
            <v>4</v>
          </cell>
          <cell r="F419" t="str">
            <v>5</v>
          </cell>
          <cell r="G419" t="str">
            <v>6</v>
          </cell>
          <cell r="H419" t="str">
            <v>7</v>
          </cell>
          <cell r="I419" t="str">
            <v>8</v>
          </cell>
          <cell r="J419" t="str">
            <v>9</v>
          </cell>
          <cell r="K419" t="str">
            <v>10=(8+9)</v>
          </cell>
          <cell r="L419" t="str">
            <v>11</v>
          </cell>
          <cell r="M419" t="str">
            <v>12</v>
          </cell>
          <cell r="N419" t="str">
            <v>13</v>
          </cell>
          <cell r="O419" t="str">
            <v>14</v>
          </cell>
          <cell r="P419" t="str">
            <v>15=(13x14)</v>
          </cell>
          <cell r="Q419" t="str">
            <v>16</v>
          </cell>
          <cell r="R419" t="str">
            <v>17=(15x16)</v>
          </cell>
          <cell r="S419" t="str">
            <v>18=(11+17)</v>
          </cell>
          <cell r="T419" t="str">
            <v>19</v>
          </cell>
          <cell r="U419" t="str">
            <v>20</v>
          </cell>
          <cell r="V419" t="str">
            <v>21=(18+19-20)</v>
          </cell>
          <cell r="W419" t="str">
            <v>22</v>
          </cell>
        </row>
        <row r="420">
          <cell r="B420" t="str">
            <v/>
          </cell>
          <cell r="C420" t="str">
            <v/>
          </cell>
          <cell r="D420" t="str">
            <v/>
          </cell>
          <cell r="E420" t="str">
            <v/>
          </cell>
          <cell r="F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V420" t="str">
            <v/>
          </cell>
        </row>
        <row r="421">
          <cell r="B421" t="str">
            <v/>
          </cell>
          <cell r="C421" t="str">
            <v/>
          </cell>
          <cell r="D421" t="str">
            <v/>
          </cell>
          <cell r="E421" t="str">
            <v/>
          </cell>
          <cell r="F421" t="str">
            <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V421" t="str">
            <v/>
          </cell>
        </row>
        <row r="422">
          <cell r="B422" t="str">
            <v/>
          </cell>
          <cell r="C422" t="str">
            <v/>
          </cell>
          <cell r="D422" t="str">
            <v/>
          </cell>
          <cell r="E422" t="str">
            <v/>
          </cell>
          <cell r="F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V422" t="str">
            <v/>
          </cell>
        </row>
        <row r="423">
          <cell r="B423" t="str">
            <v/>
          </cell>
          <cell r="C423" t="str">
            <v/>
          </cell>
          <cell r="D423" t="str">
            <v/>
          </cell>
          <cell r="E423" t="str">
            <v/>
          </cell>
          <cell r="F423" t="str">
            <v/>
          </cell>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V423" t="str">
            <v/>
          </cell>
        </row>
        <row r="424">
          <cell r="B424" t="str">
            <v/>
          </cell>
          <cell r="C424" t="str">
            <v/>
          </cell>
          <cell r="D424" t="str">
            <v/>
          </cell>
          <cell r="E424" t="str">
            <v/>
          </cell>
          <cell r="F424" t="str">
            <v/>
          </cell>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V424" t="str">
            <v/>
          </cell>
        </row>
        <row r="425">
          <cell r="B425" t="str">
            <v/>
          </cell>
          <cell r="C425" t="str">
            <v/>
          </cell>
          <cell r="D425" t="str">
            <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V425" t="str">
            <v/>
          </cell>
        </row>
        <row r="426">
          <cell r="B426" t="str">
            <v/>
          </cell>
          <cell r="C426" t="str">
            <v/>
          </cell>
          <cell r="D426" t="str">
            <v/>
          </cell>
          <cell r="E426" t="str">
            <v/>
          </cell>
          <cell r="F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V426" t="str">
            <v/>
          </cell>
        </row>
        <row r="427">
          <cell r="B427" t="str">
            <v/>
          </cell>
          <cell r="C427" t="str">
            <v/>
          </cell>
          <cell r="D427" t="str">
            <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V427" t="str">
            <v/>
          </cell>
        </row>
        <row r="428">
          <cell r="B428" t="str">
            <v/>
          </cell>
          <cell r="C428" t="str">
            <v/>
          </cell>
          <cell r="D428" t="str">
            <v/>
          </cell>
          <cell r="E428" t="str">
            <v/>
          </cell>
          <cell r="F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V428" t="str">
            <v/>
          </cell>
        </row>
        <row r="429">
          <cell r="B429" t="str">
            <v/>
          </cell>
          <cell r="C429" t="str">
            <v/>
          </cell>
          <cell r="D429" t="str">
            <v/>
          </cell>
          <cell r="E429" t="str">
            <v/>
          </cell>
          <cell r="F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V429" t="str">
            <v/>
          </cell>
        </row>
        <row r="430">
          <cell r="B430" t="str">
            <v/>
          </cell>
          <cell r="C430" t="str">
            <v/>
          </cell>
          <cell r="D430" t="str">
            <v/>
          </cell>
          <cell r="E430" t="str">
            <v/>
          </cell>
          <cell r="F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V430" t="str">
            <v/>
          </cell>
        </row>
        <row r="431">
          <cell r="B431" t="str">
            <v/>
          </cell>
          <cell r="C431" t="str">
            <v/>
          </cell>
          <cell r="D431" t="str">
            <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V431" t="str">
            <v/>
          </cell>
        </row>
        <row r="432">
          <cell r="B432" t="str">
            <v/>
          </cell>
          <cell r="C432" t="str">
            <v/>
          </cell>
          <cell r="D432" t="str">
            <v/>
          </cell>
          <cell r="E432" t="str">
            <v/>
          </cell>
          <cell r="F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V432" t="str">
            <v/>
          </cell>
        </row>
        <row r="433">
          <cell r="B433" t="str">
            <v/>
          </cell>
          <cell r="C433" t="str">
            <v/>
          </cell>
          <cell r="D433" t="str">
            <v/>
          </cell>
          <cell r="E433" t="str">
            <v/>
          </cell>
          <cell r="F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V433" t="str">
            <v/>
          </cell>
        </row>
        <row r="434">
          <cell r="B434" t="str">
            <v/>
          </cell>
          <cell r="C434" t="str">
            <v/>
          </cell>
          <cell r="D434" t="str">
            <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V434" t="str">
            <v/>
          </cell>
        </row>
        <row r="435">
          <cell r="B435" t="str">
            <v/>
          </cell>
          <cell r="C435" t="str">
            <v/>
          </cell>
          <cell r="D435" t="str">
            <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V435" t="str">
            <v/>
          </cell>
        </row>
        <row r="436">
          <cell r="B436" t="str">
            <v/>
          </cell>
          <cell r="C436" t="str">
            <v/>
          </cell>
          <cell r="D436" t="str">
            <v/>
          </cell>
          <cell r="E436" t="str">
            <v/>
          </cell>
          <cell r="F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V436" t="str">
            <v/>
          </cell>
        </row>
        <row r="437">
          <cell r="B437" t="str">
            <v/>
          </cell>
          <cell r="C437" t="str">
            <v/>
          </cell>
          <cell r="D437" t="str">
            <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V437" t="str">
            <v/>
          </cell>
        </row>
        <row r="438">
          <cell r="B438" t="str">
            <v/>
          </cell>
          <cell r="C438" t="str">
            <v/>
          </cell>
          <cell r="D438" t="str">
            <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V438" t="str">
            <v/>
          </cell>
        </row>
        <row r="439">
          <cell r="B439" t="str">
            <v/>
          </cell>
          <cell r="C439" t="str">
            <v/>
          </cell>
          <cell r="D439" t="str">
            <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V439" t="str">
            <v/>
          </cell>
        </row>
        <row r="440">
          <cell r="B440" t="str">
            <v/>
          </cell>
          <cell r="C440" t="str">
            <v/>
          </cell>
          <cell r="D440" t="str">
            <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V440" t="str">
            <v/>
          </cell>
        </row>
        <row r="441">
          <cell r="B441" t="str">
            <v/>
          </cell>
          <cell r="C441" t="str">
            <v/>
          </cell>
          <cell r="D441" t="str">
            <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V441" t="str">
            <v/>
          </cell>
        </row>
        <row r="442">
          <cell r="B442" t="str">
            <v/>
          </cell>
          <cell r="C442" t="str">
            <v/>
          </cell>
          <cell r="D442" t="str">
            <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V442" t="str">
            <v/>
          </cell>
        </row>
        <row r="443">
          <cell r="B443" t="str">
            <v/>
          </cell>
          <cell r="C443" t="str">
            <v/>
          </cell>
          <cell r="D443" t="str">
            <v/>
          </cell>
          <cell r="E443" t="str">
            <v/>
          </cell>
          <cell r="F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V443" t="str">
            <v/>
          </cell>
        </row>
        <row r="444">
          <cell r="B444" t="str">
            <v/>
          </cell>
          <cell r="C444" t="str">
            <v/>
          </cell>
          <cell r="D444" t="str">
            <v/>
          </cell>
          <cell r="E444" t="str">
            <v/>
          </cell>
          <cell r="F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V444" t="str">
            <v/>
          </cell>
        </row>
        <row r="445">
          <cell r="B445" t="str">
            <v/>
          </cell>
          <cell r="C445" t="str">
            <v/>
          </cell>
          <cell r="D445" t="str">
            <v/>
          </cell>
          <cell r="E445" t="str">
            <v/>
          </cell>
          <cell r="F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V445" t="str">
            <v/>
          </cell>
        </row>
        <row r="446">
          <cell r="B446" t="str">
            <v/>
          </cell>
          <cell r="C446" t="str">
            <v/>
          </cell>
          <cell r="D446" t="str">
            <v/>
          </cell>
          <cell r="E446" t="str">
            <v/>
          </cell>
          <cell r="F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V446" t="str">
            <v/>
          </cell>
        </row>
        <row r="447">
          <cell r="B447" t="str">
            <v/>
          </cell>
          <cell r="C447" t="str">
            <v/>
          </cell>
          <cell r="D447" t="str">
            <v/>
          </cell>
          <cell r="E447" t="str">
            <v/>
          </cell>
          <cell r="F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V447" t="str">
            <v/>
          </cell>
        </row>
        <row r="448">
          <cell r="B448" t="str">
            <v/>
          </cell>
          <cell r="C448" t="str">
            <v/>
          </cell>
          <cell r="D448" t="str">
            <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V448" t="str">
            <v/>
          </cell>
        </row>
        <row r="449">
          <cell r="B449" t="str">
            <v/>
          </cell>
          <cell r="C449" t="str">
            <v/>
          </cell>
          <cell r="D449" t="str">
            <v/>
          </cell>
          <cell r="E449" t="str">
            <v/>
          </cell>
          <cell r="F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V449" t="str">
            <v/>
          </cell>
        </row>
        <row r="450">
          <cell r="B450" t="str">
            <v/>
          </cell>
          <cell r="C450" t="str">
            <v/>
          </cell>
          <cell r="D450" t="str">
            <v/>
          </cell>
          <cell r="E450" t="str">
            <v/>
          </cell>
          <cell r="F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V450" t="str">
            <v/>
          </cell>
        </row>
        <row r="451">
          <cell r="B451" t="str">
            <v/>
          </cell>
          <cell r="C451" t="str">
            <v/>
          </cell>
          <cell r="D451" t="str">
            <v/>
          </cell>
          <cell r="E451" t="str">
            <v/>
          </cell>
          <cell r="F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V451" t="str">
            <v/>
          </cell>
        </row>
        <row r="452">
          <cell r="B452" t="str">
            <v/>
          </cell>
          <cell r="C452" t="str">
            <v/>
          </cell>
          <cell r="D452" t="str">
            <v/>
          </cell>
          <cell r="E452" t="str">
            <v/>
          </cell>
          <cell r="F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V452" t="str">
            <v/>
          </cell>
        </row>
        <row r="453">
          <cell r="B453" t="str">
            <v/>
          </cell>
          <cell r="C453" t="str">
            <v/>
          </cell>
          <cell r="D453" t="str">
            <v/>
          </cell>
          <cell r="E453" t="str">
            <v/>
          </cell>
          <cell r="F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V453" t="str">
            <v/>
          </cell>
        </row>
        <row r="454">
          <cell r="B454" t="str">
            <v/>
          </cell>
          <cell r="C454" t="str">
            <v/>
          </cell>
          <cell r="D454" t="str">
            <v/>
          </cell>
          <cell r="E454" t="str">
            <v/>
          </cell>
          <cell r="F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V454" t="str">
            <v/>
          </cell>
        </row>
        <row r="455">
          <cell r="B455" t="str">
            <v/>
          </cell>
          <cell r="C455" t="str">
            <v/>
          </cell>
          <cell r="D455" t="str">
            <v/>
          </cell>
          <cell r="E455" t="str">
            <v/>
          </cell>
          <cell r="F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V455" t="str">
            <v/>
          </cell>
        </row>
        <row r="456">
          <cell r="B456" t="str">
            <v/>
          </cell>
          <cell r="C456" t="str">
            <v/>
          </cell>
          <cell r="D456" t="str">
            <v/>
          </cell>
          <cell r="E456" t="str">
            <v/>
          </cell>
          <cell r="F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V456" t="str">
            <v/>
          </cell>
        </row>
        <row r="457">
          <cell r="B457" t="str">
            <v/>
          </cell>
          <cell r="C457" t="str">
            <v/>
          </cell>
          <cell r="D457" t="str">
            <v/>
          </cell>
          <cell r="E457" t="str">
            <v/>
          </cell>
          <cell r="F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V457" t="str">
            <v/>
          </cell>
        </row>
        <row r="458">
          <cell r="B458" t="str">
            <v/>
          </cell>
          <cell r="C458" t="str">
            <v/>
          </cell>
          <cell r="D458" t="str">
            <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V458" t="str">
            <v/>
          </cell>
        </row>
        <row r="459">
          <cell r="B459" t="str">
            <v/>
          </cell>
          <cell r="C459" t="str">
            <v/>
          </cell>
          <cell r="D459" t="str">
            <v/>
          </cell>
          <cell r="E459" t="str">
            <v/>
          </cell>
          <cell r="F459" t="str">
            <v/>
          </cell>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V459" t="str">
            <v/>
          </cell>
        </row>
        <row r="460">
          <cell r="B460" t="str">
            <v/>
          </cell>
          <cell r="C460" t="str">
            <v/>
          </cell>
          <cell r="D460" t="str">
            <v/>
          </cell>
          <cell r="E460" t="str">
            <v/>
          </cell>
          <cell r="F460" t="str">
            <v/>
          </cell>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V460" t="str">
            <v/>
          </cell>
        </row>
        <row r="461">
          <cell r="B461" t="str">
            <v/>
          </cell>
          <cell r="C461" t="str">
            <v/>
          </cell>
          <cell r="D461" t="str">
            <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V461" t="str">
            <v/>
          </cell>
        </row>
        <row r="462">
          <cell r="B462" t="str">
            <v/>
          </cell>
          <cell r="C462" t="str">
            <v/>
          </cell>
          <cell r="D462" t="str">
            <v/>
          </cell>
          <cell r="E462" t="str">
            <v/>
          </cell>
          <cell r="F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V462" t="str">
            <v/>
          </cell>
        </row>
        <row r="463">
          <cell r="B463" t="str">
            <v/>
          </cell>
          <cell r="C463" t="str">
            <v/>
          </cell>
          <cell r="D463" t="str">
            <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V463" t="str">
            <v/>
          </cell>
        </row>
        <row r="464">
          <cell r="B464" t="str">
            <v/>
          </cell>
          <cell r="C464" t="str">
            <v/>
          </cell>
          <cell r="D464" t="str">
            <v/>
          </cell>
          <cell r="E464" t="str">
            <v/>
          </cell>
          <cell r="F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V464" t="str">
            <v/>
          </cell>
        </row>
        <row r="465">
          <cell r="B465" t="str">
            <v/>
          </cell>
          <cell r="C465" t="str">
            <v/>
          </cell>
          <cell r="D465" t="str">
            <v/>
          </cell>
          <cell r="E465" t="str">
            <v/>
          </cell>
          <cell r="F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V465" t="str">
            <v/>
          </cell>
        </row>
        <row r="466">
          <cell r="B466" t="str">
            <v/>
          </cell>
          <cell r="C466" t="str">
            <v/>
          </cell>
          <cell r="D466" t="str">
            <v/>
          </cell>
          <cell r="E466" t="str">
            <v/>
          </cell>
          <cell r="F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V466" t="str">
            <v/>
          </cell>
        </row>
        <row r="467">
          <cell r="B467" t="str">
            <v/>
          </cell>
          <cell r="C467" t="str">
            <v/>
          </cell>
          <cell r="D467" t="str">
            <v/>
          </cell>
          <cell r="E467" t="str">
            <v/>
          </cell>
          <cell r="F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V467" t="str">
            <v/>
          </cell>
        </row>
        <row r="468">
          <cell r="B468" t="str">
            <v/>
          </cell>
          <cell r="C468" t="str">
            <v/>
          </cell>
          <cell r="D468" t="str">
            <v/>
          </cell>
          <cell r="E468" t="str">
            <v/>
          </cell>
          <cell r="F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V468" t="str">
            <v/>
          </cell>
        </row>
        <row r="469">
          <cell r="B469" t="str">
            <v/>
          </cell>
          <cell r="C469" t="str">
            <v/>
          </cell>
          <cell r="D469" t="str">
            <v/>
          </cell>
          <cell r="E469" t="str">
            <v/>
          </cell>
          <cell r="F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V469" t="str">
            <v/>
          </cell>
        </row>
        <row r="470">
          <cell r="B470" t="str">
            <v/>
          </cell>
          <cell r="C470" t="str">
            <v/>
          </cell>
          <cell r="D470" t="str">
            <v/>
          </cell>
          <cell r="E470" t="str">
            <v/>
          </cell>
          <cell r="F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V470" t="str">
            <v/>
          </cell>
        </row>
        <row r="471">
          <cell r="B471" t="str">
            <v/>
          </cell>
          <cell r="C471" t="str">
            <v/>
          </cell>
          <cell r="D471" t="str">
            <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V471" t="str">
            <v/>
          </cell>
        </row>
        <row r="472">
          <cell r="B472" t="str">
            <v/>
          </cell>
          <cell r="C472" t="str">
            <v/>
          </cell>
          <cell r="D472" t="str">
            <v/>
          </cell>
          <cell r="E472" t="str">
            <v/>
          </cell>
          <cell r="F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V472" t="str">
            <v/>
          </cell>
        </row>
        <row r="473">
          <cell r="B473" t="str">
            <v/>
          </cell>
          <cell r="C473" t="str">
            <v/>
          </cell>
          <cell r="D473" t="str">
            <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V473" t="str">
            <v/>
          </cell>
        </row>
        <row r="474">
          <cell r="B474" t="str">
            <v/>
          </cell>
          <cell r="C474" t="str">
            <v/>
          </cell>
          <cell r="D474" t="str">
            <v/>
          </cell>
          <cell r="E474" t="str">
            <v/>
          </cell>
          <cell r="F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V474" t="str">
            <v/>
          </cell>
        </row>
        <row r="475">
          <cell r="B475" t="str">
            <v/>
          </cell>
          <cell r="C475" t="str">
            <v/>
          </cell>
          <cell r="D475" t="str">
            <v/>
          </cell>
          <cell r="E475" t="str">
            <v/>
          </cell>
          <cell r="F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V475" t="str">
            <v/>
          </cell>
        </row>
        <row r="476">
          <cell r="B476" t="str">
            <v/>
          </cell>
          <cell r="C476" t="str">
            <v/>
          </cell>
          <cell r="D476" t="str">
            <v/>
          </cell>
          <cell r="E476" t="str">
            <v/>
          </cell>
          <cell r="F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V476" t="str">
            <v/>
          </cell>
        </row>
        <row r="477">
          <cell r="B477" t="str">
            <v/>
          </cell>
          <cell r="C477" t="str">
            <v/>
          </cell>
          <cell r="D477" t="str">
            <v/>
          </cell>
          <cell r="E477" t="str">
            <v/>
          </cell>
          <cell r="F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V477" t="str">
            <v/>
          </cell>
        </row>
        <row r="478">
          <cell r="B478" t="str">
            <v/>
          </cell>
          <cell r="C478" t="str">
            <v/>
          </cell>
          <cell r="D478" t="str">
            <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V478" t="str">
            <v/>
          </cell>
        </row>
        <row r="479">
          <cell r="B479" t="str">
            <v/>
          </cell>
          <cell r="C479" t="str">
            <v/>
          </cell>
          <cell r="D479" t="str">
            <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V479" t="str">
            <v/>
          </cell>
        </row>
        <row r="480">
          <cell r="B480" t="str">
            <v/>
          </cell>
          <cell r="C480" t="str">
            <v/>
          </cell>
          <cell r="D480" t="str">
            <v/>
          </cell>
          <cell r="E480" t="str">
            <v/>
          </cell>
          <cell r="F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V480" t="str">
            <v/>
          </cell>
        </row>
        <row r="481">
          <cell r="B481" t="str">
            <v/>
          </cell>
          <cell r="C481" t="str">
            <v/>
          </cell>
          <cell r="D481" t="str">
            <v/>
          </cell>
          <cell r="E481" t="str">
            <v/>
          </cell>
          <cell r="F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V481" t="str">
            <v/>
          </cell>
        </row>
        <row r="482">
          <cell r="B482" t="str">
            <v/>
          </cell>
          <cell r="C482" t="str">
            <v/>
          </cell>
          <cell r="D482" t="str">
            <v/>
          </cell>
          <cell r="E482" t="str">
            <v/>
          </cell>
          <cell r="F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V482" t="str">
            <v/>
          </cell>
        </row>
        <row r="483">
          <cell r="B483" t="str">
            <v/>
          </cell>
          <cell r="C483" t="str">
            <v/>
          </cell>
          <cell r="D483" t="str">
            <v/>
          </cell>
          <cell r="E483" t="str">
            <v/>
          </cell>
          <cell r="F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V483" t="str">
            <v/>
          </cell>
        </row>
        <row r="484">
          <cell r="B484" t="str">
            <v/>
          </cell>
          <cell r="C484" t="str">
            <v/>
          </cell>
          <cell r="D484" t="str">
            <v/>
          </cell>
          <cell r="E484" t="str">
            <v/>
          </cell>
          <cell r="F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V484" t="str">
            <v/>
          </cell>
        </row>
        <row r="485">
          <cell r="B485" t="str">
            <v/>
          </cell>
          <cell r="C485" t="str">
            <v/>
          </cell>
          <cell r="D485" t="str">
            <v/>
          </cell>
          <cell r="E485" t="str">
            <v/>
          </cell>
          <cell r="F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V485" t="str">
            <v/>
          </cell>
        </row>
        <row r="486">
          <cell r="B486" t="str">
            <v/>
          </cell>
          <cell r="C486" t="str">
            <v/>
          </cell>
          <cell r="D486" t="str">
            <v/>
          </cell>
          <cell r="E486" t="str">
            <v/>
          </cell>
          <cell r="F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V486" t="str">
            <v/>
          </cell>
        </row>
        <row r="487">
          <cell r="B487" t="str">
            <v/>
          </cell>
          <cell r="C487" t="str">
            <v/>
          </cell>
          <cell r="D487" t="str">
            <v/>
          </cell>
          <cell r="E487" t="str">
            <v/>
          </cell>
          <cell r="F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V487" t="str">
            <v/>
          </cell>
        </row>
        <row r="488">
          <cell r="B488" t="str">
            <v/>
          </cell>
          <cell r="C488" t="str">
            <v/>
          </cell>
          <cell r="D488" t="str">
            <v/>
          </cell>
          <cell r="E488" t="str">
            <v/>
          </cell>
          <cell r="F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V488" t="str">
            <v/>
          </cell>
        </row>
        <row r="489">
          <cell r="B489" t="str">
            <v/>
          </cell>
          <cell r="C489" t="str">
            <v/>
          </cell>
          <cell r="D489" t="str">
            <v/>
          </cell>
          <cell r="E489" t="str">
            <v/>
          </cell>
          <cell r="F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V489" t="str">
            <v/>
          </cell>
        </row>
        <row r="490">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row>
        <row r="492">
          <cell r="B492" t="str">
            <v>Maõ NV</v>
          </cell>
          <cell r="C492" t="str">
            <v>Ngaøy vaøo</v>
          </cell>
          <cell r="D492" t="str">
            <v>Hoï vaø teân</v>
          </cell>
          <cell r="E492" t="str">
            <v>Phoøng ban</v>
          </cell>
          <cell r="F492" t="str">
            <v>Chöùc
 vuï</v>
          </cell>
          <cell r="G492" t="str">
            <v>Ñòa chæ</v>
          </cell>
          <cell r="H492" t="str">
            <v>Löông caên
 baûn</v>
          </cell>
          <cell r="I492" t="str">
            <v>Ca ngaøy</v>
          </cell>
          <cell r="J492" t="str">
            <v>Chuû nhaät
 (h.s 2)</v>
          </cell>
          <cell r="K492" t="str">
            <v>Toång ngaøy coâng</v>
          </cell>
          <cell r="L492" t="str">
            <v>Thaønh tieàn</v>
          </cell>
          <cell r="M492" t="str">
            <v xml:space="preserve">Giôø taêng ca </v>
          </cell>
          <cell r="N492" t="str">
            <v>Giôø taêng ca 1,5</v>
          </cell>
          <cell r="O492" t="str">
            <v>Giôø CN heä soá 2</v>
          </cell>
          <cell r="P492" t="str">
            <v>Toång giôø taêng ca</v>
          </cell>
          <cell r="Q492" t="str">
            <v>Löông 
1 giôø</v>
          </cell>
          <cell r="R492" t="str">
            <v>Tieàn  taêng
 ca</v>
          </cell>
          <cell r="S492" t="str">
            <v>Löông thöïc 
teá</v>
          </cell>
          <cell r="T492" t="str">
            <v>Phuï
 caáp</v>
          </cell>
          <cell r="U492" t="str">
            <v>Noäp BHXH,BHYT,KPCÑ</v>
          </cell>
          <cell r="V492" t="str">
            <v>Thöïc laõnh</v>
          </cell>
          <cell r="W492" t="str">
            <v>Kyù 
nhaän</v>
          </cell>
        </row>
        <row r="493">
          <cell r="B493" t="str">
            <v>1</v>
          </cell>
          <cell r="C493" t="str">
            <v>2</v>
          </cell>
          <cell r="D493" t="str">
            <v>3</v>
          </cell>
          <cell r="E493" t="str">
            <v>4</v>
          </cell>
          <cell r="F493" t="str">
            <v>5</v>
          </cell>
          <cell r="G493" t="str">
            <v>6</v>
          </cell>
          <cell r="H493" t="str">
            <v>7</v>
          </cell>
          <cell r="I493" t="str">
            <v>8</v>
          </cell>
          <cell r="J493" t="str">
            <v>9</v>
          </cell>
          <cell r="K493" t="str">
            <v>10=(8+9)</v>
          </cell>
          <cell r="L493" t="str">
            <v>11</v>
          </cell>
          <cell r="M493" t="str">
            <v>12</v>
          </cell>
          <cell r="N493" t="str">
            <v>13</v>
          </cell>
          <cell r="O493" t="str">
            <v>14</v>
          </cell>
          <cell r="P493" t="str">
            <v>15=(13x14)</v>
          </cell>
          <cell r="Q493" t="str">
            <v>16</v>
          </cell>
          <cell r="R493" t="str">
            <v>17=(15x16)</v>
          </cell>
          <cell r="S493" t="str">
            <v>18=(11+17)</v>
          </cell>
          <cell r="T493" t="str">
            <v>19</v>
          </cell>
          <cell r="U493" t="str">
            <v>20</v>
          </cell>
          <cell r="V493" t="str">
            <v>21=(18+19-20)</v>
          </cell>
          <cell r="W493" t="str">
            <v>22</v>
          </cell>
        </row>
        <row r="494">
          <cell r="B494" t="str">
            <v/>
          </cell>
          <cell r="C494" t="str">
            <v/>
          </cell>
          <cell r="D494" t="str">
            <v/>
          </cell>
          <cell r="E494" t="str">
            <v/>
          </cell>
          <cell r="F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V494" t="str">
            <v/>
          </cell>
        </row>
        <row r="495">
          <cell r="B495" t="str">
            <v/>
          </cell>
          <cell r="C495" t="str">
            <v/>
          </cell>
          <cell r="D495" t="str">
            <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V495" t="str">
            <v/>
          </cell>
        </row>
        <row r="496">
          <cell r="B496" t="str">
            <v/>
          </cell>
          <cell r="C496" t="str">
            <v/>
          </cell>
          <cell r="D496" t="str">
            <v/>
          </cell>
          <cell r="E496" t="str">
            <v/>
          </cell>
          <cell r="F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V496" t="str">
            <v/>
          </cell>
        </row>
        <row r="497">
          <cell r="B497" t="str">
            <v/>
          </cell>
          <cell r="C497" t="str">
            <v/>
          </cell>
          <cell r="D497" t="str">
            <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V497" t="str">
            <v/>
          </cell>
        </row>
        <row r="498">
          <cell r="B498" t="str">
            <v/>
          </cell>
          <cell r="C498" t="str">
            <v/>
          </cell>
          <cell r="D498" t="str">
            <v/>
          </cell>
          <cell r="E498" t="str">
            <v/>
          </cell>
          <cell r="F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V498" t="str">
            <v/>
          </cell>
        </row>
        <row r="499">
          <cell r="B499" t="str">
            <v/>
          </cell>
          <cell r="C499" t="str">
            <v/>
          </cell>
          <cell r="D499" t="str">
            <v/>
          </cell>
          <cell r="E499" t="str">
            <v/>
          </cell>
          <cell r="F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V499" t="str">
            <v/>
          </cell>
        </row>
        <row r="500">
          <cell r="B500" t="str">
            <v/>
          </cell>
          <cell r="C500" t="str">
            <v/>
          </cell>
          <cell r="D500" t="str">
            <v/>
          </cell>
          <cell r="E500" t="str">
            <v/>
          </cell>
          <cell r="F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V500" t="str">
            <v/>
          </cell>
        </row>
        <row r="501">
          <cell r="B501" t="str">
            <v/>
          </cell>
          <cell r="C501" t="str">
            <v/>
          </cell>
          <cell r="D501" t="str">
            <v/>
          </cell>
          <cell r="E501" t="str">
            <v/>
          </cell>
          <cell r="F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V501" t="str">
            <v/>
          </cell>
        </row>
        <row r="502">
          <cell r="B502" t="str">
            <v/>
          </cell>
          <cell r="C502" t="str">
            <v/>
          </cell>
          <cell r="D502" t="str">
            <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V502" t="str">
            <v/>
          </cell>
        </row>
        <row r="503">
          <cell r="B503" t="str">
            <v/>
          </cell>
          <cell r="C503" t="str">
            <v/>
          </cell>
          <cell r="D503" t="str">
            <v/>
          </cell>
          <cell r="E503" t="str">
            <v/>
          </cell>
          <cell r="F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V503" t="str">
            <v/>
          </cell>
        </row>
        <row r="504">
          <cell r="B504" t="str">
            <v/>
          </cell>
          <cell r="C504" t="str">
            <v/>
          </cell>
          <cell r="D504" t="str">
            <v/>
          </cell>
          <cell r="E504" t="str">
            <v/>
          </cell>
          <cell r="F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V504" t="str">
            <v/>
          </cell>
        </row>
        <row r="505">
          <cell r="B505" t="str">
            <v/>
          </cell>
          <cell r="C505" t="str">
            <v/>
          </cell>
          <cell r="D505" t="str">
            <v/>
          </cell>
          <cell r="E505" t="str">
            <v/>
          </cell>
          <cell r="F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V505" t="str">
            <v/>
          </cell>
        </row>
        <row r="506">
          <cell r="B506" t="str">
            <v/>
          </cell>
          <cell r="C506" t="str">
            <v/>
          </cell>
          <cell r="D506" t="str">
            <v/>
          </cell>
          <cell r="E506" t="str">
            <v/>
          </cell>
          <cell r="F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V506" t="str">
            <v/>
          </cell>
        </row>
        <row r="507">
          <cell r="B507" t="str">
            <v/>
          </cell>
          <cell r="C507" t="str">
            <v/>
          </cell>
          <cell r="D507" t="str">
            <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V507" t="str">
            <v/>
          </cell>
        </row>
        <row r="508">
          <cell r="B508" t="str">
            <v/>
          </cell>
          <cell r="C508" t="str">
            <v/>
          </cell>
          <cell r="D508" t="str">
            <v/>
          </cell>
          <cell r="E508" t="str">
            <v/>
          </cell>
          <cell r="F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V508" t="str">
            <v/>
          </cell>
        </row>
        <row r="509">
          <cell r="B509" t="str">
            <v/>
          </cell>
          <cell r="C509" t="str">
            <v/>
          </cell>
          <cell r="D509" t="str">
            <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V509" t="str">
            <v/>
          </cell>
        </row>
        <row r="510">
          <cell r="B510" t="str">
            <v/>
          </cell>
          <cell r="C510" t="str">
            <v/>
          </cell>
          <cell r="D510" t="str">
            <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V510" t="str">
            <v/>
          </cell>
        </row>
        <row r="511">
          <cell r="B511" t="str">
            <v/>
          </cell>
          <cell r="C511" t="str">
            <v/>
          </cell>
          <cell r="D511" t="str">
            <v/>
          </cell>
          <cell r="E511" t="str">
            <v/>
          </cell>
          <cell r="F511" t="str">
            <v/>
          </cell>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V511" t="str">
            <v/>
          </cell>
        </row>
        <row r="512">
          <cell r="B512" t="str">
            <v/>
          </cell>
          <cell r="C512" t="str">
            <v/>
          </cell>
          <cell r="D512" t="str">
            <v/>
          </cell>
          <cell r="E512" t="str">
            <v/>
          </cell>
          <cell r="F512" t="str">
            <v/>
          </cell>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V512" t="str">
            <v/>
          </cell>
        </row>
        <row r="513">
          <cell r="B513" t="str">
            <v/>
          </cell>
          <cell r="C513" t="str">
            <v/>
          </cell>
          <cell r="D513" t="str">
            <v/>
          </cell>
          <cell r="E513" t="str">
            <v/>
          </cell>
          <cell r="F513" t="str">
            <v/>
          </cell>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V513" t="str">
            <v/>
          </cell>
        </row>
        <row r="514">
          <cell r="B514" t="str">
            <v/>
          </cell>
          <cell r="C514" t="str">
            <v/>
          </cell>
          <cell r="D514" t="str">
            <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V514" t="str">
            <v/>
          </cell>
        </row>
        <row r="515">
          <cell r="B515" t="str">
            <v/>
          </cell>
          <cell r="C515" t="str">
            <v/>
          </cell>
          <cell r="D515" t="str">
            <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V515" t="str">
            <v/>
          </cell>
        </row>
        <row r="516">
          <cell r="B516" t="str">
            <v/>
          </cell>
          <cell r="C516" t="str">
            <v/>
          </cell>
          <cell r="D516" t="str">
            <v/>
          </cell>
          <cell r="E516" t="str">
            <v/>
          </cell>
          <cell r="F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V516" t="str">
            <v/>
          </cell>
        </row>
        <row r="517">
          <cell r="B517" t="str">
            <v/>
          </cell>
          <cell r="C517" t="str">
            <v/>
          </cell>
          <cell r="D517" t="str">
            <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V517" t="str">
            <v/>
          </cell>
        </row>
        <row r="518">
          <cell r="B518" t="str">
            <v/>
          </cell>
          <cell r="C518" t="str">
            <v/>
          </cell>
          <cell r="D518" t="str">
            <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V518" t="str">
            <v/>
          </cell>
        </row>
        <row r="519">
          <cell r="B519" t="str">
            <v/>
          </cell>
          <cell r="C519" t="str">
            <v/>
          </cell>
          <cell r="D519" t="str">
            <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V519" t="str">
            <v/>
          </cell>
        </row>
        <row r="520">
          <cell r="B520" t="str">
            <v/>
          </cell>
          <cell r="C520" t="str">
            <v/>
          </cell>
          <cell r="D520" t="str">
            <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V520" t="str">
            <v/>
          </cell>
        </row>
        <row r="521">
          <cell r="B521" t="str">
            <v/>
          </cell>
          <cell r="C521" t="str">
            <v/>
          </cell>
          <cell r="D521" t="str">
            <v/>
          </cell>
          <cell r="E521" t="str">
            <v/>
          </cell>
          <cell r="F521" t="str">
            <v/>
          </cell>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V521" t="str">
            <v/>
          </cell>
        </row>
        <row r="522">
          <cell r="B522" t="str">
            <v/>
          </cell>
          <cell r="C522" t="str">
            <v/>
          </cell>
          <cell r="D522" t="str">
            <v/>
          </cell>
          <cell r="E522" t="str">
            <v/>
          </cell>
          <cell r="F522" t="str">
            <v/>
          </cell>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V522" t="str">
            <v/>
          </cell>
        </row>
        <row r="523">
          <cell r="B523" t="str">
            <v/>
          </cell>
          <cell r="C523" t="str">
            <v/>
          </cell>
          <cell r="D523" t="str">
            <v/>
          </cell>
          <cell r="E523" t="str">
            <v/>
          </cell>
          <cell r="F523" t="str">
            <v/>
          </cell>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V523" t="str">
            <v/>
          </cell>
        </row>
        <row r="524">
          <cell r="B524" t="str">
            <v/>
          </cell>
          <cell r="C524" t="str">
            <v/>
          </cell>
          <cell r="D524" t="str">
            <v/>
          </cell>
          <cell r="E524" t="str">
            <v/>
          </cell>
          <cell r="F524" t="str">
            <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V524" t="str">
            <v/>
          </cell>
        </row>
        <row r="525">
          <cell r="B525" t="str">
            <v/>
          </cell>
          <cell r="C525" t="str">
            <v/>
          </cell>
          <cell r="D525" t="str">
            <v/>
          </cell>
          <cell r="E525" t="str">
            <v/>
          </cell>
          <cell r="F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V525" t="str">
            <v/>
          </cell>
        </row>
        <row r="526">
          <cell r="B526" t="str">
            <v/>
          </cell>
          <cell r="C526" t="str">
            <v/>
          </cell>
          <cell r="D526" t="str">
            <v/>
          </cell>
          <cell r="E526" t="str">
            <v/>
          </cell>
          <cell r="F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V526" t="str">
            <v/>
          </cell>
        </row>
        <row r="527">
          <cell r="B527" t="str">
            <v/>
          </cell>
          <cell r="C527" t="str">
            <v/>
          </cell>
          <cell r="D527" t="str">
            <v/>
          </cell>
          <cell r="E527" t="str">
            <v/>
          </cell>
          <cell r="F527" t="str">
            <v/>
          </cell>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V527" t="str">
            <v/>
          </cell>
        </row>
        <row r="528">
          <cell r="B528" t="str">
            <v/>
          </cell>
          <cell r="C528" t="str">
            <v/>
          </cell>
          <cell r="D528" t="str">
            <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V528" t="str">
            <v/>
          </cell>
        </row>
        <row r="529">
          <cell r="B529" t="str">
            <v/>
          </cell>
          <cell r="C529" t="str">
            <v/>
          </cell>
          <cell r="D529" t="str">
            <v/>
          </cell>
          <cell r="E529" t="str">
            <v/>
          </cell>
          <cell r="F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V529" t="str">
            <v/>
          </cell>
        </row>
        <row r="530">
          <cell r="B530" t="str">
            <v/>
          </cell>
          <cell r="C530" t="str">
            <v/>
          </cell>
          <cell r="D530" t="str">
            <v/>
          </cell>
          <cell r="E530" t="str">
            <v/>
          </cell>
          <cell r="F530" t="str">
            <v/>
          </cell>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V530" t="str">
            <v/>
          </cell>
        </row>
        <row r="531">
          <cell r="B531" t="str">
            <v/>
          </cell>
          <cell r="C531" t="str">
            <v/>
          </cell>
          <cell r="D531" t="str">
            <v/>
          </cell>
          <cell r="E531" t="str">
            <v/>
          </cell>
          <cell r="F531" t="str">
            <v/>
          </cell>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V531" t="str">
            <v/>
          </cell>
        </row>
        <row r="532">
          <cell r="B532" t="str">
            <v/>
          </cell>
          <cell r="C532" t="str">
            <v/>
          </cell>
          <cell r="D532" t="str">
            <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V532" t="str">
            <v/>
          </cell>
        </row>
        <row r="533">
          <cell r="B533" t="str">
            <v/>
          </cell>
          <cell r="C533" t="str">
            <v/>
          </cell>
          <cell r="D533" t="str">
            <v/>
          </cell>
          <cell r="E533" t="str">
            <v/>
          </cell>
          <cell r="F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V533" t="str">
            <v/>
          </cell>
        </row>
        <row r="534">
          <cell r="B534" t="str">
            <v/>
          </cell>
          <cell r="C534" t="str">
            <v/>
          </cell>
          <cell r="D534" t="str">
            <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V534" t="str">
            <v/>
          </cell>
        </row>
        <row r="535">
          <cell r="B535" t="str">
            <v/>
          </cell>
          <cell r="C535" t="str">
            <v/>
          </cell>
          <cell r="D535" t="str">
            <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V535" t="str">
            <v/>
          </cell>
        </row>
        <row r="536">
          <cell r="B536" t="str">
            <v/>
          </cell>
          <cell r="C536" t="str">
            <v/>
          </cell>
          <cell r="D536" t="str">
            <v/>
          </cell>
          <cell r="E536" t="str">
            <v/>
          </cell>
          <cell r="F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V536" t="str">
            <v/>
          </cell>
        </row>
        <row r="537">
          <cell r="B537" t="str">
            <v/>
          </cell>
          <cell r="C537" t="str">
            <v/>
          </cell>
          <cell r="D537" t="str">
            <v/>
          </cell>
          <cell r="E537" t="str">
            <v/>
          </cell>
          <cell r="F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V537" t="str">
            <v/>
          </cell>
        </row>
        <row r="538">
          <cell r="B538" t="str">
            <v/>
          </cell>
          <cell r="C538" t="str">
            <v/>
          </cell>
          <cell r="D538" t="str">
            <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V538" t="str">
            <v/>
          </cell>
        </row>
        <row r="539">
          <cell r="B539" t="str">
            <v/>
          </cell>
          <cell r="C539" t="str">
            <v/>
          </cell>
          <cell r="D539" t="str">
            <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V539" t="str">
            <v/>
          </cell>
        </row>
        <row r="540">
          <cell r="B540" t="str">
            <v/>
          </cell>
          <cell r="C540" t="str">
            <v/>
          </cell>
          <cell r="D540" t="str">
            <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V540" t="str">
            <v/>
          </cell>
        </row>
        <row r="541">
          <cell r="B541" t="str">
            <v/>
          </cell>
          <cell r="C541" t="str">
            <v/>
          </cell>
          <cell r="D541" t="str">
            <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V541" t="str">
            <v/>
          </cell>
        </row>
        <row r="542">
          <cell r="B542" t="str">
            <v/>
          </cell>
          <cell r="C542" t="str">
            <v/>
          </cell>
          <cell r="D542" t="str">
            <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V542" t="str">
            <v/>
          </cell>
        </row>
        <row r="543">
          <cell r="B543" t="str">
            <v/>
          </cell>
          <cell r="C543" t="str">
            <v/>
          </cell>
          <cell r="D543" t="str">
            <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V543" t="str">
            <v/>
          </cell>
        </row>
        <row r="544">
          <cell r="B544" t="str">
            <v/>
          </cell>
          <cell r="C544" t="str">
            <v/>
          </cell>
          <cell r="D544" t="str">
            <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V544" t="str">
            <v/>
          </cell>
        </row>
        <row r="545">
          <cell r="B545" t="str">
            <v/>
          </cell>
          <cell r="C545" t="str">
            <v/>
          </cell>
          <cell r="D545" t="str">
            <v/>
          </cell>
          <cell r="E545" t="str">
            <v/>
          </cell>
          <cell r="F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V545" t="str">
            <v/>
          </cell>
        </row>
        <row r="546">
          <cell r="B546" t="str">
            <v/>
          </cell>
          <cell r="C546" t="str">
            <v/>
          </cell>
          <cell r="D546" t="str">
            <v/>
          </cell>
          <cell r="E546" t="str">
            <v/>
          </cell>
          <cell r="F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V546" t="str">
            <v/>
          </cell>
        </row>
        <row r="547">
          <cell r="B547" t="str">
            <v/>
          </cell>
          <cell r="C547" t="str">
            <v/>
          </cell>
          <cell r="D547" t="str">
            <v/>
          </cell>
          <cell r="E547" t="str">
            <v/>
          </cell>
          <cell r="F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V547" t="str">
            <v/>
          </cell>
        </row>
        <row r="548">
          <cell r="B548" t="str">
            <v/>
          </cell>
          <cell r="C548" t="str">
            <v/>
          </cell>
          <cell r="D548" t="str">
            <v/>
          </cell>
          <cell r="E548" t="str">
            <v/>
          </cell>
          <cell r="F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V548" t="str">
            <v/>
          </cell>
        </row>
        <row r="549">
          <cell r="B549" t="str">
            <v/>
          </cell>
          <cell r="C549" t="str">
            <v/>
          </cell>
          <cell r="D549" t="str">
            <v/>
          </cell>
          <cell r="E549" t="str">
            <v/>
          </cell>
          <cell r="F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V549" t="str">
            <v/>
          </cell>
        </row>
        <row r="550">
          <cell r="B550" t="str">
            <v/>
          </cell>
          <cell r="C550" t="str">
            <v/>
          </cell>
          <cell r="D550" t="str">
            <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V550" t="str">
            <v/>
          </cell>
        </row>
        <row r="551">
          <cell r="B551" t="str">
            <v/>
          </cell>
          <cell r="C551" t="str">
            <v/>
          </cell>
          <cell r="D551" t="str">
            <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V551" t="str">
            <v/>
          </cell>
        </row>
        <row r="552">
          <cell r="B552" t="str">
            <v/>
          </cell>
          <cell r="C552" t="str">
            <v/>
          </cell>
          <cell r="D552" t="str">
            <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V552" t="str">
            <v/>
          </cell>
        </row>
        <row r="553">
          <cell r="B553" t="str">
            <v/>
          </cell>
          <cell r="C553" t="str">
            <v/>
          </cell>
          <cell r="D553" t="str">
            <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V553" t="str">
            <v/>
          </cell>
        </row>
        <row r="554">
          <cell r="B554" t="str">
            <v/>
          </cell>
          <cell r="C554" t="str">
            <v/>
          </cell>
          <cell r="D554" t="str">
            <v/>
          </cell>
          <cell r="E554" t="str">
            <v/>
          </cell>
          <cell r="F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V554" t="str">
            <v/>
          </cell>
        </row>
        <row r="555">
          <cell r="B555" t="str">
            <v/>
          </cell>
          <cell r="C555" t="str">
            <v/>
          </cell>
          <cell r="D555" t="str">
            <v/>
          </cell>
          <cell r="E555" t="str">
            <v/>
          </cell>
          <cell r="F555" t="str">
            <v/>
          </cell>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V555" t="str">
            <v/>
          </cell>
        </row>
        <row r="556">
          <cell r="B556" t="str">
            <v/>
          </cell>
          <cell r="C556" t="str">
            <v/>
          </cell>
          <cell r="D556" t="str">
            <v/>
          </cell>
          <cell r="E556" t="str">
            <v/>
          </cell>
          <cell r="F556" t="str">
            <v/>
          </cell>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V556" t="str">
            <v/>
          </cell>
        </row>
        <row r="557">
          <cell r="B557" t="str">
            <v/>
          </cell>
          <cell r="C557" t="str">
            <v/>
          </cell>
          <cell r="D557" t="str">
            <v/>
          </cell>
          <cell r="E557" t="str">
            <v/>
          </cell>
          <cell r="F557" t="str">
            <v/>
          </cell>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V557" t="str">
            <v/>
          </cell>
        </row>
        <row r="558">
          <cell r="B558" t="str">
            <v/>
          </cell>
          <cell r="C558" t="str">
            <v/>
          </cell>
          <cell r="D558" t="str">
            <v/>
          </cell>
          <cell r="E558" t="str">
            <v/>
          </cell>
          <cell r="F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V558" t="str">
            <v/>
          </cell>
        </row>
        <row r="559">
          <cell r="B559" t="str">
            <v/>
          </cell>
          <cell r="C559" t="str">
            <v/>
          </cell>
          <cell r="D559" t="str">
            <v/>
          </cell>
          <cell r="E559" t="str">
            <v/>
          </cell>
          <cell r="F559" t="str">
            <v/>
          </cell>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V559" t="str">
            <v/>
          </cell>
        </row>
        <row r="560">
          <cell r="B560" t="str">
            <v/>
          </cell>
          <cell r="C560" t="str">
            <v/>
          </cell>
          <cell r="D560" t="str">
            <v/>
          </cell>
          <cell r="E560" t="str">
            <v/>
          </cell>
          <cell r="F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V560" t="str">
            <v/>
          </cell>
        </row>
        <row r="561">
          <cell r="B561" t="str">
            <v/>
          </cell>
          <cell r="C561" t="str">
            <v/>
          </cell>
          <cell r="D561" t="str">
            <v/>
          </cell>
          <cell r="E561" t="str">
            <v/>
          </cell>
          <cell r="F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V561" t="str">
            <v/>
          </cell>
        </row>
        <row r="562">
          <cell r="B562" t="str">
            <v/>
          </cell>
          <cell r="C562" t="str">
            <v/>
          </cell>
          <cell r="D562" t="str">
            <v/>
          </cell>
          <cell r="E562" t="str">
            <v/>
          </cell>
          <cell r="F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V562" t="str">
            <v/>
          </cell>
        </row>
        <row r="563">
          <cell r="B563" t="str">
            <v/>
          </cell>
          <cell r="C563" t="str">
            <v/>
          </cell>
          <cell r="D563" t="str">
            <v/>
          </cell>
          <cell r="E563" t="str">
            <v/>
          </cell>
          <cell r="F563" t="str">
            <v/>
          </cell>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V563" t="str">
            <v/>
          </cell>
        </row>
        <row r="564">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row>
        <row r="566">
          <cell r="B566" t="str">
            <v>Maõ NV</v>
          </cell>
          <cell r="C566" t="str">
            <v>Ngaøy vaøo</v>
          </cell>
          <cell r="D566" t="str">
            <v>Hoï vaø teân</v>
          </cell>
          <cell r="E566" t="str">
            <v>Phoøng ban</v>
          </cell>
          <cell r="F566" t="str">
            <v>Chöùc
 vuï</v>
          </cell>
          <cell r="G566" t="str">
            <v>Ñòa chæ</v>
          </cell>
          <cell r="H566" t="str">
            <v>Löông caên
 baûn</v>
          </cell>
          <cell r="I566" t="str">
            <v>Ca ngaøy</v>
          </cell>
          <cell r="J566" t="str">
            <v>Chuû nhaät
 (h.s 2)</v>
          </cell>
          <cell r="K566" t="str">
            <v>Toång ngaøy coâng</v>
          </cell>
          <cell r="L566" t="str">
            <v>Thaønh tieàn</v>
          </cell>
          <cell r="M566" t="str">
            <v xml:space="preserve">Giôø taêng ca </v>
          </cell>
          <cell r="N566" t="str">
            <v>Giôø taêng ca 1,5</v>
          </cell>
          <cell r="O566" t="str">
            <v>Giôø CN heä soá 2</v>
          </cell>
          <cell r="P566" t="str">
            <v>Toång giôø taêng ca</v>
          </cell>
          <cell r="Q566" t="str">
            <v>Löông 
1 giôø</v>
          </cell>
          <cell r="R566" t="str">
            <v>Tieàn  taêng
 ca</v>
          </cell>
          <cell r="S566" t="str">
            <v>Löông thöïc 
teá</v>
          </cell>
          <cell r="T566" t="str">
            <v>Phuï
 caáp</v>
          </cell>
          <cell r="U566" t="str">
            <v>Noäp BHXH,BHYT,KPCÑ</v>
          </cell>
          <cell r="V566" t="str">
            <v>Thöïc laõnh</v>
          </cell>
          <cell r="W566" t="str">
            <v>Kyù 
nhaän</v>
          </cell>
        </row>
        <row r="567">
          <cell r="B567" t="str">
            <v>1</v>
          </cell>
          <cell r="C567" t="str">
            <v>2</v>
          </cell>
          <cell r="D567" t="str">
            <v>3</v>
          </cell>
          <cell r="E567" t="str">
            <v>4</v>
          </cell>
          <cell r="F567" t="str">
            <v>5</v>
          </cell>
          <cell r="G567" t="str">
            <v>6</v>
          </cell>
          <cell r="H567" t="str">
            <v>7</v>
          </cell>
          <cell r="I567" t="str">
            <v>8</v>
          </cell>
          <cell r="J567" t="str">
            <v>9</v>
          </cell>
          <cell r="K567" t="str">
            <v>10=(8+9)</v>
          </cell>
          <cell r="L567" t="str">
            <v>11</v>
          </cell>
          <cell r="M567" t="str">
            <v>12</v>
          </cell>
          <cell r="N567" t="str">
            <v>13</v>
          </cell>
          <cell r="O567" t="str">
            <v>14</v>
          </cell>
          <cell r="P567" t="str">
            <v>15=(13x14)</v>
          </cell>
          <cell r="Q567" t="str">
            <v>16</v>
          </cell>
          <cell r="R567" t="str">
            <v>17=(15x16)</v>
          </cell>
          <cell r="S567" t="str">
            <v>18=(11+17)</v>
          </cell>
          <cell r="T567" t="str">
            <v>19</v>
          </cell>
          <cell r="U567" t="str">
            <v>20</v>
          </cell>
          <cell r="V567" t="str">
            <v>21=(18+19-20)</v>
          </cell>
          <cell r="W567" t="str">
            <v>22</v>
          </cell>
        </row>
        <row r="568">
          <cell r="B568" t="str">
            <v/>
          </cell>
          <cell r="C568" t="str">
            <v/>
          </cell>
          <cell r="D568" t="str">
            <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V568" t="str">
            <v/>
          </cell>
        </row>
        <row r="569">
          <cell r="B569" t="str">
            <v/>
          </cell>
          <cell r="C569" t="str">
            <v/>
          </cell>
          <cell r="D569" t="str">
            <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V569" t="str">
            <v/>
          </cell>
        </row>
        <row r="570">
          <cell r="B570" t="str">
            <v/>
          </cell>
          <cell r="C570" t="str">
            <v/>
          </cell>
          <cell r="D570" t="str">
            <v/>
          </cell>
          <cell r="E570" t="str">
            <v/>
          </cell>
          <cell r="F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V570" t="str">
            <v/>
          </cell>
        </row>
        <row r="571">
          <cell r="B571" t="str">
            <v/>
          </cell>
          <cell r="C571" t="str">
            <v/>
          </cell>
          <cell r="D571" t="str">
            <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V571" t="str">
            <v/>
          </cell>
        </row>
        <row r="572">
          <cell r="B572" t="str">
            <v/>
          </cell>
          <cell r="C572" t="str">
            <v/>
          </cell>
          <cell r="D572" t="str">
            <v/>
          </cell>
          <cell r="E572" t="str">
            <v/>
          </cell>
          <cell r="F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V572" t="str">
            <v/>
          </cell>
        </row>
        <row r="573">
          <cell r="B573" t="str">
            <v/>
          </cell>
          <cell r="C573" t="str">
            <v/>
          </cell>
          <cell r="D573" t="str">
            <v/>
          </cell>
          <cell r="E573" t="str">
            <v/>
          </cell>
          <cell r="F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V573" t="str">
            <v/>
          </cell>
        </row>
        <row r="574">
          <cell r="B574" t="str">
            <v/>
          </cell>
          <cell r="C574" t="str">
            <v/>
          </cell>
          <cell r="D574" t="str">
            <v/>
          </cell>
          <cell r="E574" t="str">
            <v/>
          </cell>
          <cell r="F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V574" t="str">
            <v/>
          </cell>
        </row>
        <row r="575">
          <cell r="B575" t="str">
            <v/>
          </cell>
          <cell r="C575" t="str">
            <v/>
          </cell>
          <cell r="D575" t="str">
            <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V575" t="str">
            <v/>
          </cell>
        </row>
        <row r="576">
          <cell r="B576" t="str">
            <v/>
          </cell>
          <cell r="C576" t="str">
            <v/>
          </cell>
          <cell r="D576" t="str">
            <v/>
          </cell>
          <cell r="E576" t="str">
            <v/>
          </cell>
          <cell r="F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V576" t="str">
            <v/>
          </cell>
        </row>
        <row r="577">
          <cell r="B577" t="str">
            <v/>
          </cell>
          <cell r="C577" t="str">
            <v/>
          </cell>
          <cell r="D577" t="str">
            <v/>
          </cell>
          <cell r="E577" t="str">
            <v/>
          </cell>
          <cell r="F577" t="str">
            <v/>
          </cell>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V577" t="str">
            <v/>
          </cell>
        </row>
        <row r="578">
          <cell r="B578" t="str">
            <v/>
          </cell>
          <cell r="C578" t="str">
            <v/>
          </cell>
          <cell r="D578" t="str">
            <v/>
          </cell>
          <cell r="E578" t="str">
            <v/>
          </cell>
          <cell r="F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V578" t="str">
            <v/>
          </cell>
        </row>
        <row r="579">
          <cell r="B579" t="str">
            <v/>
          </cell>
          <cell r="C579" t="str">
            <v/>
          </cell>
          <cell r="D579" t="str">
            <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V579" t="str">
            <v/>
          </cell>
        </row>
        <row r="580">
          <cell r="B580" t="str">
            <v/>
          </cell>
          <cell r="C580" t="str">
            <v/>
          </cell>
          <cell r="D580" t="str">
            <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V580" t="str">
            <v/>
          </cell>
        </row>
        <row r="581">
          <cell r="B581" t="str">
            <v/>
          </cell>
          <cell r="C581" t="str">
            <v/>
          </cell>
          <cell r="D581" t="str">
            <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V581" t="str">
            <v/>
          </cell>
        </row>
        <row r="582">
          <cell r="B582" t="str">
            <v/>
          </cell>
          <cell r="C582" t="str">
            <v/>
          </cell>
          <cell r="D582" t="str">
            <v/>
          </cell>
          <cell r="E582" t="str">
            <v/>
          </cell>
          <cell r="F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V582" t="str">
            <v/>
          </cell>
        </row>
        <row r="583">
          <cell r="B583" t="str">
            <v/>
          </cell>
          <cell r="C583" t="str">
            <v/>
          </cell>
          <cell r="D583" t="str">
            <v/>
          </cell>
          <cell r="E583" t="str">
            <v/>
          </cell>
          <cell r="F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V583" t="str">
            <v/>
          </cell>
        </row>
        <row r="584">
          <cell r="B584" t="str">
            <v/>
          </cell>
          <cell r="C584" t="str">
            <v/>
          </cell>
          <cell r="D584" t="str">
            <v/>
          </cell>
          <cell r="E584" t="str">
            <v/>
          </cell>
          <cell r="F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V584" t="str">
            <v/>
          </cell>
        </row>
        <row r="585">
          <cell r="B585" t="str">
            <v/>
          </cell>
          <cell r="C585" t="str">
            <v/>
          </cell>
          <cell r="D585" t="str">
            <v/>
          </cell>
          <cell r="E585" t="str">
            <v/>
          </cell>
          <cell r="F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V585" t="str">
            <v/>
          </cell>
        </row>
        <row r="586">
          <cell r="B586" t="str">
            <v/>
          </cell>
          <cell r="C586" t="str">
            <v/>
          </cell>
          <cell r="D586" t="str">
            <v/>
          </cell>
          <cell r="E586" t="str">
            <v/>
          </cell>
          <cell r="F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V586" t="str">
            <v/>
          </cell>
        </row>
        <row r="587">
          <cell r="B587" t="str">
            <v/>
          </cell>
          <cell r="C587" t="str">
            <v/>
          </cell>
          <cell r="D587" t="str">
            <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V587" t="str">
            <v/>
          </cell>
        </row>
        <row r="588">
          <cell r="B588" t="str">
            <v/>
          </cell>
          <cell r="C588" t="str">
            <v/>
          </cell>
          <cell r="D588" t="str">
            <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V588" t="str">
            <v/>
          </cell>
        </row>
        <row r="589">
          <cell r="B589" t="str">
            <v/>
          </cell>
          <cell r="C589" t="str">
            <v/>
          </cell>
          <cell r="D589" t="str">
            <v/>
          </cell>
          <cell r="E589" t="str">
            <v/>
          </cell>
          <cell r="F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V589" t="str">
            <v/>
          </cell>
        </row>
        <row r="590">
          <cell r="B590" t="str">
            <v/>
          </cell>
          <cell r="C590" t="str">
            <v/>
          </cell>
          <cell r="D590" t="str">
            <v/>
          </cell>
          <cell r="E590" t="str">
            <v/>
          </cell>
          <cell r="F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V590" t="str">
            <v/>
          </cell>
        </row>
        <row r="591">
          <cell r="B591" t="str">
            <v/>
          </cell>
          <cell r="C591" t="str">
            <v/>
          </cell>
          <cell r="D591" t="str">
            <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V591" t="str">
            <v/>
          </cell>
        </row>
        <row r="592">
          <cell r="B592" t="str">
            <v/>
          </cell>
          <cell r="C592" t="str">
            <v/>
          </cell>
          <cell r="D592" t="str">
            <v/>
          </cell>
          <cell r="E592" t="str">
            <v/>
          </cell>
          <cell r="F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V592" t="str">
            <v/>
          </cell>
        </row>
        <row r="593">
          <cell r="B593" t="str">
            <v/>
          </cell>
          <cell r="C593" t="str">
            <v/>
          </cell>
          <cell r="D593" t="str">
            <v/>
          </cell>
          <cell r="E593" t="str">
            <v/>
          </cell>
          <cell r="F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V593" t="str">
            <v/>
          </cell>
        </row>
        <row r="594">
          <cell r="B594" t="str">
            <v/>
          </cell>
          <cell r="C594" t="str">
            <v/>
          </cell>
          <cell r="D594" t="str">
            <v/>
          </cell>
          <cell r="E594" t="str">
            <v/>
          </cell>
          <cell r="F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V594" t="str">
            <v/>
          </cell>
        </row>
        <row r="595">
          <cell r="B595" t="str">
            <v/>
          </cell>
          <cell r="C595" t="str">
            <v/>
          </cell>
          <cell r="D595" t="str">
            <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V595" t="str">
            <v/>
          </cell>
        </row>
        <row r="596">
          <cell r="B596" t="str">
            <v/>
          </cell>
          <cell r="C596" t="str">
            <v/>
          </cell>
          <cell r="D596" t="str">
            <v/>
          </cell>
          <cell r="E596" t="str">
            <v/>
          </cell>
          <cell r="F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V596" t="str">
            <v/>
          </cell>
        </row>
        <row r="597">
          <cell r="B597" t="str">
            <v/>
          </cell>
          <cell r="C597" t="str">
            <v/>
          </cell>
          <cell r="D597" t="str">
            <v/>
          </cell>
          <cell r="E597" t="str">
            <v/>
          </cell>
          <cell r="F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V597" t="str">
            <v/>
          </cell>
        </row>
        <row r="598">
          <cell r="B598" t="str">
            <v/>
          </cell>
          <cell r="C598" t="str">
            <v/>
          </cell>
          <cell r="D598" t="str">
            <v/>
          </cell>
          <cell r="E598" t="str">
            <v/>
          </cell>
          <cell r="F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V598" t="str">
            <v/>
          </cell>
        </row>
        <row r="599">
          <cell r="B599" t="str">
            <v/>
          </cell>
          <cell r="C599" t="str">
            <v/>
          </cell>
          <cell r="D599" t="str">
            <v/>
          </cell>
          <cell r="E599" t="str">
            <v/>
          </cell>
          <cell r="F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V599" t="str">
            <v/>
          </cell>
        </row>
        <row r="600">
          <cell r="B600" t="str">
            <v/>
          </cell>
          <cell r="C600" t="str">
            <v/>
          </cell>
          <cell r="D600" t="str">
            <v/>
          </cell>
          <cell r="E600" t="str">
            <v/>
          </cell>
          <cell r="F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V600" t="str">
            <v/>
          </cell>
        </row>
        <row r="601">
          <cell r="B601" t="str">
            <v/>
          </cell>
          <cell r="C601" t="str">
            <v/>
          </cell>
          <cell r="D601" t="str">
            <v/>
          </cell>
          <cell r="E601" t="str">
            <v/>
          </cell>
          <cell r="F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V601" t="str">
            <v/>
          </cell>
        </row>
        <row r="602">
          <cell r="B602" t="str">
            <v/>
          </cell>
          <cell r="C602" t="str">
            <v/>
          </cell>
          <cell r="D602" t="str">
            <v/>
          </cell>
          <cell r="E602" t="str">
            <v/>
          </cell>
          <cell r="F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V602" t="str">
            <v/>
          </cell>
        </row>
        <row r="603">
          <cell r="B603" t="str">
            <v/>
          </cell>
          <cell r="C603" t="str">
            <v/>
          </cell>
          <cell r="D603" t="str">
            <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V603" t="str">
            <v/>
          </cell>
        </row>
        <row r="604">
          <cell r="B604" t="str">
            <v/>
          </cell>
          <cell r="C604" t="str">
            <v/>
          </cell>
          <cell r="D604" t="str">
            <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V604" t="str">
            <v/>
          </cell>
        </row>
        <row r="605">
          <cell r="B605" t="str">
            <v/>
          </cell>
          <cell r="C605" t="str">
            <v/>
          </cell>
          <cell r="D605" t="str">
            <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V605" t="str">
            <v/>
          </cell>
        </row>
        <row r="606">
          <cell r="B606" t="str">
            <v/>
          </cell>
          <cell r="C606" t="str">
            <v/>
          </cell>
          <cell r="D606" t="str">
            <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V606" t="str">
            <v/>
          </cell>
        </row>
        <row r="607">
          <cell r="B607" t="str">
            <v/>
          </cell>
          <cell r="C607" t="str">
            <v/>
          </cell>
          <cell r="D607" t="str">
            <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V607" t="str">
            <v/>
          </cell>
        </row>
        <row r="608">
          <cell r="B608" t="str">
            <v/>
          </cell>
          <cell r="C608" t="str">
            <v/>
          </cell>
          <cell r="D608" t="str">
            <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V608" t="str">
            <v/>
          </cell>
        </row>
        <row r="609">
          <cell r="B609" t="str">
            <v/>
          </cell>
          <cell r="C609" t="str">
            <v/>
          </cell>
          <cell r="D609" t="str">
            <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V609" t="str">
            <v/>
          </cell>
        </row>
        <row r="610">
          <cell r="B610" t="str">
            <v/>
          </cell>
          <cell r="C610" t="str">
            <v/>
          </cell>
          <cell r="D610" t="str">
            <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V610" t="str">
            <v/>
          </cell>
        </row>
        <row r="611">
          <cell r="B611" t="str">
            <v/>
          </cell>
          <cell r="C611" t="str">
            <v/>
          </cell>
          <cell r="D611" t="str">
            <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V611" t="str">
            <v/>
          </cell>
        </row>
        <row r="612">
          <cell r="B612" t="str">
            <v/>
          </cell>
          <cell r="C612" t="str">
            <v/>
          </cell>
          <cell r="D612" t="str">
            <v/>
          </cell>
          <cell r="E612" t="str">
            <v/>
          </cell>
          <cell r="F612" t="str">
            <v/>
          </cell>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V612" t="str">
            <v/>
          </cell>
        </row>
        <row r="613">
          <cell r="B613" t="str">
            <v/>
          </cell>
          <cell r="C613" t="str">
            <v/>
          </cell>
          <cell r="D613" t="str">
            <v/>
          </cell>
          <cell r="E613" t="str">
            <v/>
          </cell>
          <cell r="F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V613" t="str">
            <v/>
          </cell>
        </row>
        <row r="614">
          <cell r="B614" t="str">
            <v/>
          </cell>
          <cell r="C614" t="str">
            <v/>
          </cell>
          <cell r="D614" t="str">
            <v/>
          </cell>
          <cell r="E614" t="str">
            <v/>
          </cell>
          <cell r="F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V614" t="str">
            <v/>
          </cell>
        </row>
        <row r="615">
          <cell r="B615" t="str">
            <v/>
          </cell>
          <cell r="C615" t="str">
            <v/>
          </cell>
          <cell r="D615" t="str">
            <v/>
          </cell>
          <cell r="E615" t="str">
            <v/>
          </cell>
          <cell r="F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V615" t="str">
            <v/>
          </cell>
        </row>
        <row r="616">
          <cell r="B616" t="str">
            <v/>
          </cell>
          <cell r="C616" t="str">
            <v/>
          </cell>
          <cell r="D616" t="str">
            <v/>
          </cell>
          <cell r="E616" t="str">
            <v/>
          </cell>
          <cell r="F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V616" t="str">
            <v/>
          </cell>
        </row>
        <row r="617">
          <cell r="B617" t="str">
            <v/>
          </cell>
          <cell r="C617" t="str">
            <v/>
          </cell>
          <cell r="D617" t="str">
            <v/>
          </cell>
          <cell r="E617" t="str">
            <v/>
          </cell>
          <cell r="F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V617" t="str">
            <v/>
          </cell>
        </row>
        <row r="618">
          <cell r="B618" t="str">
            <v/>
          </cell>
          <cell r="C618" t="str">
            <v/>
          </cell>
          <cell r="D618" t="str">
            <v/>
          </cell>
          <cell r="E618" t="str">
            <v/>
          </cell>
          <cell r="F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V618" t="str">
            <v/>
          </cell>
        </row>
        <row r="619">
          <cell r="B619" t="str">
            <v/>
          </cell>
          <cell r="C619" t="str">
            <v/>
          </cell>
          <cell r="D619" t="str">
            <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V619" t="str">
            <v/>
          </cell>
        </row>
        <row r="620">
          <cell r="B620" t="str">
            <v/>
          </cell>
          <cell r="C620" t="str">
            <v/>
          </cell>
          <cell r="D620" t="str">
            <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V620" t="str">
            <v/>
          </cell>
        </row>
        <row r="621">
          <cell r="B621" t="str">
            <v/>
          </cell>
          <cell r="C621" t="str">
            <v/>
          </cell>
          <cell r="D621" t="str">
            <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V621" t="str">
            <v/>
          </cell>
        </row>
        <row r="622">
          <cell r="B622" t="str">
            <v/>
          </cell>
          <cell r="C622" t="str">
            <v/>
          </cell>
          <cell r="D622" t="str">
            <v/>
          </cell>
          <cell r="E622" t="str">
            <v/>
          </cell>
          <cell r="F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V622" t="str">
            <v/>
          </cell>
        </row>
        <row r="623">
          <cell r="B623" t="str">
            <v/>
          </cell>
          <cell r="C623" t="str">
            <v/>
          </cell>
          <cell r="D623" t="str">
            <v/>
          </cell>
          <cell r="E623" t="str">
            <v/>
          </cell>
          <cell r="F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V623" t="str">
            <v/>
          </cell>
        </row>
        <row r="624">
          <cell r="B624" t="str">
            <v/>
          </cell>
          <cell r="C624" t="str">
            <v/>
          </cell>
          <cell r="D624" t="str">
            <v/>
          </cell>
          <cell r="E624" t="str">
            <v/>
          </cell>
          <cell r="F624" t="str">
            <v/>
          </cell>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V624" t="str">
            <v/>
          </cell>
        </row>
        <row r="625">
          <cell r="B625" t="str">
            <v/>
          </cell>
          <cell r="C625" t="str">
            <v/>
          </cell>
          <cell r="D625" t="str">
            <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V625" t="str">
            <v/>
          </cell>
        </row>
        <row r="626">
          <cell r="B626" t="str">
            <v/>
          </cell>
          <cell r="C626" t="str">
            <v/>
          </cell>
          <cell r="D626" t="str">
            <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V626" t="str">
            <v/>
          </cell>
        </row>
        <row r="627">
          <cell r="B627" t="str">
            <v/>
          </cell>
          <cell r="C627" t="str">
            <v/>
          </cell>
          <cell r="D627" t="str">
            <v/>
          </cell>
          <cell r="E627" t="str">
            <v/>
          </cell>
          <cell r="F627" t="str">
            <v/>
          </cell>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V627" t="str">
            <v/>
          </cell>
        </row>
        <row r="628">
          <cell r="B628" t="str">
            <v/>
          </cell>
          <cell r="C628" t="str">
            <v/>
          </cell>
          <cell r="D628" t="str">
            <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V628" t="str">
            <v/>
          </cell>
        </row>
        <row r="629">
          <cell r="B629" t="str">
            <v/>
          </cell>
          <cell r="C629" t="str">
            <v/>
          </cell>
          <cell r="D629" t="str">
            <v/>
          </cell>
          <cell r="E629" t="str">
            <v/>
          </cell>
          <cell r="F629" t="str">
            <v/>
          </cell>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V629" t="str">
            <v/>
          </cell>
        </row>
        <row r="630">
          <cell r="B630" t="str">
            <v/>
          </cell>
          <cell r="C630" t="str">
            <v/>
          </cell>
          <cell r="D630" t="str">
            <v/>
          </cell>
          <cell r="E630" t="str">
            <v/>
          </cell>
          <cell r="F630" t="str">
            <v/>
          </cell>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V630" t="str">
            <v/>
          </cell>
        </row>
        <row r="631">
          <cell r="B631" t="str">
            <v/>
          </cell>
          <cell r="C631" t="str">
            <v/>
          </cell>
          <cell r="D631" t="str">
            <v/>
          </cell>
          <cell r="E631" t="str">
            <v/>
          </cell>
          <cell r="F631" t="str">
            <v/>
          </cell>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V631" t="str">
            <v/>
          </cell>
        </row>
        <row r="632">
          <cell r="B632" t="str">
            <v/>
          </cell>
          <cell r="C632" t="str">
            <v/>
          </cell>
          <cell r="D632" t="str">
            <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V632" t="str">
            <v/>
          </cell>
        </row>
        <row r="633">
          <cell r="B633" t="str">
            <v/>
          </cell>
          <cell r="C633" t="str">
            <v/>
          </cell>
          <cell r="D633" t="str">
            <v/>
          </cell>
          <cell r="E633" t="str">
            <v/>
          </cell>
          <cell r="F633" t="str">
            <v/>
          </cell>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V633" t="str">
            <v/>
          </cell>
        </row>
        <row r="634">
          <cell r="B634" t="str">
            <v/>
          </cell>
          <cell r="C634" t="str">
            <v/>
          </cell>
          <cell r="D634" t="str">
            <v/>
          </cell>
          <cell r="E634" t="str">
            <v/>
          </cell>
          <cell r="F634" t="str">
            <v/>
          </cell>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V634" t="str">
            <v/>
          </cell>
        </row>
        <row r="635">
          <cell r="B635" t="str">
            <v/>
          </cell>
          <cell r="C635" t="str">
            <v/>
          </cell>
          <cell r="D635" t="str">
            <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V635" t="str">
            <v/>
          </cell>
        </row>
        <row r="636">
          <cell r="B636" t="str">
            <v/>
          </cell>
          <cell r="C636" t="str">
            <v/>
          </cell>
          <cell r="D636" t="str">
            <v/>
          </cell>
          <cell r="E636" t="str">
            <v/>
          </cell>
          <cell r="F636" t="str">
            <v/>
          </cell>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V636" t="str">
            <v/>
          </cell>
        </row>
        <row r="637">
          <cell r="B637" t="str">
            <v/>
          </cell>
          <cell r="C637" t="str">
            <v/>
          </cell>
          <cell r="D637" t="str">
            <v/>
          </cell>
          <cell r="E637" t="str">
            <v/>
          </cell>
          <cell r="F637" t="str">
            <v/>
          </cell>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V637" t="str">
            <v/>
          </cell>
        </row>
        <row r="638">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L"/>
      <sheetName val="dgduong"/>
      <sheetName val="dgcoc"/>
      <sheetName val="dgmo-tru"/>
      <sheetName val="dgdam"/>
      <sheetName val="PL Vua"/>
      <sheetName val="He so"/>
      <sheetName val="DTduong"/>
      <sheetName val="Dieu phoi"/>
      <sheetName val="KLduong"/>
      <sheetName val="KC dam ban"/>
      <sheetName val="KL-cau"/>
      <sheetName val="KL-nhip dam"/>
      <sheetName val="Cau chinh (mo-tru)"/>
      <sheetName val="Cau chinh (dam)"/>
      <sheetName val="THKP(Ko den bu)"/>
      <sheetName val="Den bu"/>
      <sheetName val="KL-coc"/>
      <sheetName val="THKP (Co den bu)"/>
      <sheetName val="dgphu"/>
      <sheetName val="Thi cong"/>
      <sheetName val="Sheet1"/>
      <sheetName val="00000000"/>
      <sheetName val="10000000"/>
      <sheetName val="20000000"/>
      <sheetName val="phucap"/>
      <sheetName val="nen"/>
      <sheetName val="mat"/>
      <sheetName val="atgt"/>
      <sheetName val="cong"/>
      <sheetName val="vua"/>
      <sheetName val="gvl"/>
      <sheetName val="dtctiet"/>
      <sheetName val="thop-gtxl"/>
      <sheetName val="cphikhac"/>
      <sheetName val="bth"/>
      <sheetName val="gpmb"/>
      <sheetName val="Sheet3"/>
      <sheetName val="dtoan"/>
      <sheetName val="gtxl-dgth"/>
      <sheetName val="dap"/>
      <sheetName val="th-gtxl"/>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s>
    <sheetDataSet>
      <sheetData sheetId="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3"/>
      <sheetName val="Sheet1 (2)"/>
      <sheetName val="Sheet2"/>
      <sheetName val="Khoi luong"/>
      <sheetName val="TH_Phanchia"/>
      <sheetName val="Equp. (lam tron)"/>
      <sheetName val="vat-lieu"/>
      <sheetName val="Equp."/>
      <sheetName val="Bill (2)"/>
      <sheetName val="Don gia 1(Lamtron)"/>
      <sheetName val="Don gia 2 (Lamtron)"/>
      <sheetName val="Don gia 2"/>
      <sheetName val="Bill TH  (2)"/>
      <sheetName val="Bill TH  (3)"/>
      <sheetName val="PA(2)"/>
      <sheetName val="Phanchia"/>
      <sheetName val="TH"/>
      <sheetName val="BT tru"/>
      <sheetName val="DongiaTH"/>
      <sheetName val="Cap phoi"/>
      <sheetName val="Duong"/>
      <sheetName val="Dam"/>
      <sheetName val="Dat"/>
      <sheetName val="Coc"/>
      <sheetName val="Mo"/>
      <sheetName val="Tru"/>
      <sheetName val="PT-Motru"/>
      <sheetName val="Cong"/>
      <sheetName val="VL"/>
      <sheetName val="NC"/>
      <sheetName val="M"/>
      <sheetName val="Sheet1(3)"/>
      <sheetName val="Sheet1"/>
      <sheetName val="Bill TH "/>
      <sheetName val="Bill"/>
      <sheetName val="PA"/>
      <sheetName val="Tong hop"/>
      <sheetName val="#REF"/>
      <sheetName val="Backup of Giahopd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 val="DATA"/>
      <sheetName val="DIALOG"/>
      <sheetName val="Macro1"/>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MTL$-INTER"/>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nen"/>
      <sheetName val="mat"/>
      <sheetName val="cong"/>
      <sheetName val="rph"/>
      <sheetName val="dtoan"/>
      <sheetName val="dtoan -ctiet"/>
      <sheetName val="dt-kphi"/>
      <sheetName val="dt-kphi (2)"/>
      <sheetName val="dt-kphi-ctiet"/>
      <sheetName val="bth-kphi"/>
      <sheetName val="KluongKm2,4"/>
      <sheetName val="B.cao"/>
      <sheetName val="T.tiet"/>
      <sheetName val="T.N"/>
      <sheetName val="Congty"/>
      <sheetName val="VPPN"/>
      <sheetName val="XN74"/>
      <sheetName val="XN54"/>
      <sheetName val="XN33"/>
      <sheetName val="NK96"/>
      <sheetName val="XL4Test5"/>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12"/>
      <sheetName val="Sheet13"/>
      <sheetName val="Sheet14"/>
      <sheetName val="Sheet15"/>
      <sheetName val="Sheet16"/>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10000000"/>
      <sheetName val="XXXXXXX1"/>
      <sheetName val="20000000"/>
      <sheetName val="30000000"/>
      <sheetName val="dn"/>
      <sheetName val="DU TOAN"/>
      <sheetName val="CHI TIET"/>
      <sheetName val="KLnt"/>
      <sheetName val="PHAN TICH"/>
      <sheetName val="YEU TO CONG"/>
      <sheetName val="TD 3DIEM"/>
      <sheetName val="TD 2DIEM"/>
      <sheetName val="TO HUNG"/>
      <sheetName val="CONGNHAN NE"/>
      <sheetName val="XINGUYEP"/>
      <sheetName val="TH33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
      <sheetName val="ptvl0-1"/>
      <sheetName val="0-1"/>
      <sheetName val="ptvl4-5"/>
      <sheetName val="4-5"/>
      <sheetName val="ptvl3-4"/>
      <sheetName val="3-4"/>
      <sheetName val="ptvl2-3"/>
      <sheetName val="2-3"/>
      <sheetName val="vlcong"/>
      <sheetName val="ptvl1-2"/>
      <sheetName val="1-2"/>
      <sheetName val="Sheet3 (2)"/>
      <sheetName val="dt-iphi"/>
      <sheetName val="Sheet_x0001_1"/>
      <sheetName val="FPPN"/>
      <sheetName val="CHITIET"/>
      <sheetName val="rph (2)"/>
      <sheetName val="dap"/>
      <sheetName val="gpmb"/>
      <sheetName val="dt-kphi-iso-tong"/>
      <sheetName val="dt-kphi-iso-ctiet"/>
      <sheetName val="ìtoan"/>
      <sheetName val="Kluong"/>
      <sheetName val="Giatri"/>
      <sheetName val="sut&lt;100"/>
      <sheetName val="sut duong"/>
      <sheetName val="sut am"/>
      <sheetName val="bu lun"/>
      <sheetName val="xoi lo chan ke"/>
      <sheetName val="GTXL"/>
      <sheetName val="TDT"/>
      <sheetName val="CRC"/>
      <sheetName val="GIATRI-DAILY"/>
      <sheetName val="NVBH KHAC"/>
      <sheetName val="NVBH HOAN"/>
      <sheetName val="TONKHODAILY"/>
      <sheetName val="gvt"/>
      <sheetName val="ATGT"/>
      <sheetName val="DG-TH"/>
      <sheetName val="Tuong-chan"/>
      <sheetName val="Dau-cong"/>
      <sheetName val="dtoan (4)"/>
      <sheetName val="tmdtu"/>
      <sheetName val="ESTI."/>
      <sheetName val="DI-ESTI"/>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dam"/>
      <sheetName val="Mocantho"/>
      <sheetName val="MoQL91"/>
      <sheetName val="tru"/>
      <sheetName val="dg"/>
      <sheetName val="10mduongsaumo"/>
      <sheetName val="ctt"/>
      <sheetName val="thanmkhao"/>
      <sheetName val="monho"/>
      <sheetName val="Don gia chi tiet"/>
      <sheetName val="Du thau"/>
      <sheetName val="Tro giup"/>
      <sheetName val="HK1"/>
      <sheetName val="HK2"/>
      <sheetName val="CANAM"/>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tra-vat-lieu"/>
      <sheetName val="T1"/>
      <sheetName val="T2"/>
      <sheetName val="T3"/>
      <sheetName val="T4"/>
      <sheetName val="T5"/>
      <sheetName val="T6"/>
      <sheetName val="T7"/>
      <sheetName val="T8"/>
      <sheetName val="T9"/>
      <sheetName val="T10"/>
      <sheetName val="T11"/>
      <sheetName val="T12"/>
      <sheetName val="t1.3"/>
      <sheetName val="DGCT_x0006_"/>
      <sheetName val="P3-PanAn-Factored"/>
      <sheetName val="NhapSl"/>
      <sheetName val="Nluc"/>
      <sheetName val="Tohop"/>
      <sheetName val="KT_Tthan"/>
      <sheetName val="Tra_TTTD"/>
      <sheetName val="tuong"/>
      <sheetName val="Ё䀤_x0001_䀶_x0001_晦晦晦䀙_x0001_㿰_x0001_H-ਈ"/>
      <sheetName val="PTCT"/>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GiaVL"/>
      <sheetName val="Nhap don gia VL dia _x0003_uong"/>
      <sheetName val="Phan tich don gia chi Uet"/>
      <sheetName val="Du_lieu"/>
      <sheetName val="ma-pt"/>
      <sheetName val="`u lun"/>
      <sheetName val="PBCPCHUNG CHO CAC _x0007_{WÑNG"/>
      <sheetName val="Shet9"/>
      <sheetName val="ctTBA"/>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ố liệu"/>
      <sheetName val="TKKYI"/>
      <sheetName val="TKKYII"/>
      <sheetName val="Tổng hợp theo học sinh"/>
      <sheetName val="XL4Test5 (2)"/>
      <sheetName val="coc duc"/>
      <sheetName val="Du toan chi tietcoc nuoc"/>
      <sheetName val="IBASE"/>
      <sheetName val="CTC_x000f_NG_02"/>
      <sheetName val="_x0004_GCong"/>
      <sheetName val="tai"/>
      <sheetName val="hoang"/>
      <sheetName val="hoang (2)"/>
      <sheetName val="hoang (3)"/>
      <sheetName val="dv-kphi-cviet"/>
      <sheetName val="bvh-kphi"/>
      <sheetName val="PCCPCHUNG CHO CAC DTUONG"/>
      <sheetName val="Piers of Main Flyower (1)"/>
      <sheetName val="Khu xu ly nuoc THiep-XD"/>
      <sheetName val="Box-Girder"/>
      <sheetName val="CHI"/>
      <sheetName val="Nhap don gia VL dia _x0003_"/>
      <sheetName val="Ё䀤_x0001_䀶_x0001_晦晦晦䀙_x0001_㿰_x0001_H-ਈꏗ㵰휊䀁_x0001_尩슏⣵䀂"/>
      <sheetName val="????_x0001_?_x0001_H-?????_x0001_????_x0001_"/>
      <sheetName val="Ё"/>
      <sheetName val="??_x0001_?_x0001_????_x0001_?_x0001_H-?????_x0001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_x0001_?_x0001_????_x0001_?_x0001_H-?"/>
      <sheetName val="dt-kphi-ÿÿo-ctiet"/>
      <sheetName val="NHAP"/>
      <sheetName val="???????_x0001_?????_x0001_?????_x0001_?????_x0001_H-???"/>
      <sheetName val="She?t9"/>
      <sheetName val="10mduongsa{ío"/>
      <sheetName val="Dbþgia"/>
      <sheetName val="TN"/>
      <sheetName val="ND"/>
      <sheetName val="Pier"/>
      <sheetName val="Pile"/>
      <sheetName val="ptvì0-1"/>
      <sheetName val="0ﱸ͕_x0004_͕列͕_x0013_"/>
      <sheetName val="dtct cong"/>
      <sheetName val="She"/>
      <sheetName val="fej"/>
      <sheetName val="DT1__x0010_3"/>
      <sheetName val="DGKE_00"/>
      <sheetName val="P4-T`nAn-Factored"/>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NHTN"/>
      <sheetName val="QLDD"/>
      <sheetName val="Moi truong"/>
      <sheetName val="KHĐ"/>
      <sheetName val="vua韘࿊_x0004_酐࿊"/>
      <sheetName val="Thuc thanh"/>
      <sheetName val="Don gia"/>
      <sheetName val="0"/>
      <sheetName val="CDPS"/>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S²2"/>
      <sheetName val="coctuatrenda"/>
      <sheetName val="bth-kpha"/>
      <sheetName val="md5!-52"/>
      <sheetName val="Sheet3ٺ_x0001_2)"/>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Giathanh1m3BT"/>
      <sheetName val="She%t11"/>
      <sheetName val="Nhap don gia VL dia áhuong"/>
      <sheetName val="uong mot ngay cong xay lap"/>
      <sheetName val="Du toan chi tiet"/>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VBH(HOAN"/>
      <sheetName val="dt-cphi-ctieT"/>
      <sheetName val="T_x0004_ 3DIEM"/>
      <sheetName val="Rheet10"/>
      <sheetName val="KLD_x0007_TT&lt;120%"/>
      <sheetName val="TD &quot;DIEM"/>
      <sheetName val="Eodule1"/>
      <sheetName val="CHI TI"/>
      <sheetName val="TinhToan"/>
      <sheetName val="??_x0013__x001f_[dtT"/>
      <sheetName val="Piers of Main Flylyer (1)"/>
      <sheetName val="DG೼�_02"/>
      <sheetName val="dt-kphi_x0010_øÿet"/>
      <sheetName val="???_x0001_??_x0001_?????_x0001_??_x0001_H-???"/>
      <sheetName val="____x0001____x0001_______x0001____x0001_H-___"/>
      <sheetName val="Load"/>
      <sheetName val="CPVUE_03"/>
      <sheetName val="dt-k0hi (2)"/>
      <sheetName val="DT_x0003_T_02"/>
      <sheetName val="NKC"/>
      <sheetName val="SoCaiT"/>
      <sheetName val="THDU"/>
      <sheetName val="MTO REV.2(ARMOR)"/>
      <sheetName val="Nhatkychung"/>
      <sheetName val="S? li?u"/>
      <sheetName val="T?ng h?p theo h?c sinh"/>
      <sheetName val="COC KHOAN0T5"/>
      <sheetName val="TH_11"/>
      <sheetName val="CUAHANG"/>
      <sheetName val="MAKHACH"/>
      <sheetName val="XXXXXXX3"/>
      <sheetName val="XXXXXXX2"/>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0ﱸ͕_x0004_͕ՍᎶ䘀䫕簧᎖"/>
      <sheetName val="Tuong-ٺ_x0001_an"/>
      <sheetName val="Du toan chi tiet coc juoc"/>
      <sheetName val="Du toanchi tiet coc"/>
      <sheetName val="hoane (3)"/>
      <sheetName val="KLDGTT&lt;1ü_x000c_(2)"/>
      <sheetName val="Luong_mot_ngay_cong_k`ao_sat"/>
      <sheetName val="Sheet1 (3)"/>
      <sheetName val="DGAT_02"/>
      <sheetName val="Gca may Buu dien"/>
      <sheetName val="882"/>
      <sheetName val="Giamay"/>
      <sheetName val="DM_GVT"/>
      <sheetName val="May chuyen nganh"/>
      <sheetName val="TT06"/>
      <sheetName val="DEF"/>
      <sheetName val="DothiP1"/>
      <sheetName val="t1_3"/>
      <sheetName val="CtVKdamƦ"/>
      <sheetName val="CtVKdam?Ʀ?????"/>
      <sheetName val="tra±@Z"/>
      <sheetName val="Don_gia_chi_tiet"/>
      <sheetName val="Du_thau"/>
      <sheetName val="Tro_giup"/>
      <sheetName val="Ё䀤_x0001_䀶_x0001_晦晦晦䀙_x0001_"/>
      <sheetName val="Sheet1 (2)"/>
      <sheetName val="Quantity"/>
      <sheetName val="TT"/>
      <sheetName val="ma_pt"/>
      <sheetName val="Piers of Mai. Flyover (1)"/>
      <sheetName val="YE2 CONG"/>
      <sheetName val="vua???????????韘࿊?_x0004_??????酐࿊?????"/>
      <sheetName val="dt-kphi-isoiendo"/>
      <sheetName val="PC-summary"/>
      <sheetName val="0000000!"/>
      <sheetName val="YE2"/>
      <sheetName val="tra"/>
      <sheetName val="Outline"/>
      <sheetName val="Dim"/>
      <sheetName val="Assump"/>
      <sheetName val="B-B"/>
      <sheetName val="DGAT_0é"/>
      <sheetName val="DGAT_0t"/>
      <sheetName val="DGAT_0"/>
      <sheetName val="DGAT_0_x0008_"/>
      <sheetName val="CtVKdam"/>
      <sheetName val="CtVKdam_Ʀ_____"/>
      <sheetName val="S_ li_u"/>
      <sheetName val="T_ng h_p theo h_c sinh"/>
      <sheetName val="thso sanh"/>
      <sheetName val="dutoan"/>
      <sheetName val="dtk490-491(PAI)"/>
      <sheetName val="dtk490-491(PAII)"/>
      <sheetName val="DG "/>
      <sheetName val="tong hop"/>
      <sheetName val="phan tich DG"/>
      <sheetName val="gia vat lieu"/>
      <sheetName val="gia xe may"/>
      <sheetName val="gia nhan cong"/>
      <sheetName val="Goc Dien"/>
      <sheetName val="QTDien"/>
      <sheetName val="THKP"/>
      <sheetName val="QTNuoc"/>
      <sheetName val="DTnuoc"/>
      <sheetName val="DT dien"/>
      <sheetName val="QTCSet"/>
      <sheetName val="TBI+NUOC "/>
      <sheetName val="Dien"/>
      <sheetName val="TBIWC"/>
      <sheetName val="TBI nuoc"/>
      <sheetName val="PHAN DS 22 KV"/>
      <sheetName val="Gioi thieu"/>
      <sheetName val="DG 11"/>
      <sheetName val="Tien luong"/>
      <sheetName val="Kinh phi "/>
      <sheetName val="VC"/>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DE "/>
      <sheetName val="Đoàn Vay Tiền"/>
      <sheetName val="Nợ Đoàn"/>
      <sheetName val="Sum"/>
      <sheetName val="MTO REV.0"/>
      <sheetName val="C.noTX01"/>
      <sheetName val="Chart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BANGTRA"/>
      <sheetName val="QMCT"/>
      <sheetName val="DO AM DT"/>
      <sheetName val="lt-tl"/>
      <sheetName val="px3-tl"/>
      <sheetName val="px1-tl"/>
      <sheetName val="vp-tl"/>
      <sheetName val="px2,tb-tl"/>
      <sheetName val="th-qt"/>
      <sheetName val="bqt"/>
      <sheetName val="tl-khovt"/>
      <sheetName val="dtkhovt"/>
      <sheetName val="Sheet17"/>
      <sheetName val="dtk490_x000d_491(PAI "/>
      <sheetName val="QTNugc"/>
      <sheetName val="10000_x0010_00"/>
      <sheetName val="phùn tich DG"/>
      <sheetName val="Ðoàn Vay Ti?n"/>
      <sheetName val="N? Ðoàn"/>
      <sheetName val="hieuchinh30.11"/>
      <sheetName val="Bcaonhanh"/>
      <sheetName val="chitieth.chinh"/>
      <sheetName val="trinhEVN29.8"/>
      <sheetName val="gia vatlieu"/>
      <sheetName val="Input"/>
      <sheetName val="Ðoàn Vay Ti_n"/>
      <sheetName val="N_ Ðoàn"/>
      <sheetName val="Qheet1"/>
      <sheetName val="CN kho doi"/>
      <sheetName val="CTHTchua TTn?ib?"/>
      <sheetName val="CN2004 N?p TCT"/>
      <sheetName val="dtk490_x000a_491(PAI "/>
      <sheetName val="EIRR&gt;1&lt;1"/>
      <sheetName val="EIRR&gt; 2"/>
      <sheetName val="EIRR&lt;2"/>
      <sheetName val="BTN vua"/>
      <sheetName val="DG chi tiet"/>
      <sheetName val="DDD"/>
      <sheetName val="dtk490_x000d_491(PAI_x0009_"/>
      <sheetName val="dtk490_x000a_491(PAI_x0009_"/>
    </sheetNames>
    <sheetDataSet>
      <sheetData sheetId="0"/>
      <sheetData sheetId="1"/>
      <sheetData sheetId="2"/>
      <sheetData sheetId="3" refreshError="1">
        <row r="126">
          <cell r="E126">
            <v>405755</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sheetData sheetId="796"/>
      <sheetData sheetId="797"/>
      <sheetData sheetId="798" refreshError="1"/>
      <sheetData sheetId="79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k5"/>
      <sheetName val="damk5"/>
      <sheetName val="sanh2"/>
      <sheetName val="cotsanh2"/>
      <sheetName val="sanh1"/>
      <sheetName val="Circle Column"/>
      <sheetName val="Rec Column-k5khoibien"/>
      <sheetName val="Beam-k5khoibien"/>
      <sheetName val="dammanh"/>
      <sheetName val="Huong dan"/>
      <sheetName val="Cau tao cot dai"/>
      <sheetName val="TCVN5574_91"/>
      <sheetName val="XL4Poppy"/>
      <sheetName val="Thuc thanh"/>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
      <sheetName val="CT35"/>
      <sheetName val="chiet tinh"/>
      <sheetName val="Sheet1"/>
      <sheetName val=""/>
      <sheetName val="TT-35KV+TBA"/>
      <sheetName val="DGchitiet "/>
      <sheetName val="MTC+NC"/>
      <sheetName val="Gia_vat_tu1"/>
      <sheetName val="Vat_tu"/>
      <sheetName val="chiet_tinh"/>
      <sheetName val="Gia_vat_tu2"/>
      <sheetName val="Gia_vat_tu3"/>
      <sheetName val="Gia_vat_tu4"/>
      <sheetName val="LEGEND"/>
      <sheetName val="TTDZ 679"/>
      <sheetName val="DG"/>
      <sheetName val="Cau tao cot dai"/>
      <sheetName val="gvl"/>
      <sheetName val="btct"/>
      <sheetName val="Gia"/>
      <sheetName val="CPTNo"/>
    </sheetNames>
    <sheetDataSet>
      <sheetData sheetId="0" refreshError="1">
        <row r="45">
          <cell r="E45">
            <v>450000</v>
          </cell>
        </row>
        <row r="47">
          <cell r="E47">
            <v>575000</v>
          </cell>
        </row>
        <row r="52">
          <cell r="E52">
            <v>60000</v>
          </cell>
        </row>
        <row r="53">
          <cell r="E53">
            <v>135000</v>
          </cell>
        </row>
        <row r="55">
          <cell r="E55">
            <v>3500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toan"/>
      <sheetName val="dtxl-duong"/>
      <sheetName val="cpkhac-Bm=11m"/>
      <sheetName val="gtxl-duong(11m)"/>
      <sheetName val="thkphi-Bm=11m"/>
      <sheetName val="cpkhac-Bm=7m"/>
      <sheetName val="gtxl-duong(7m)"/>
      <sheetName val="thkphi-Bm=7m"/>
      <sheetName val="gtxl-cau"/>
      <sheetName val="gpmb"/>
      <sheetName val="gpmb-Bn=40m,Bm=25m"/>
      <sheetName val="Sheet1"/>
      <sheetName val="dap"/>
      <sheetName val="XL4Poppy"/>
      <sheetName val="gtxl"/>
    </sheetNames>
    <sheetDataSet>
      <sheetData sheetId="0" refreshError="1"/>
      <sheetData sheetId="1" refreshError="1"/>
      <sheetData sheetId="2" refreshError="1"/>
      <sheetData sheetId="3" refreshError="1"/>
      <sheetData sheetId="4" refreshError="1"/>
      <sheetData sheetId="5" refreshError="1"/>
      <sheetData sheetId="6" refreshError="1">
        <row r="45">
          <cell r="Q45">
            <v>6500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hanh toan TM"/>
      <sheetName val="NH"/>
      <sheetName val="Du toan chi phi huan luyen"/>
      <sheetName val="Budget"/>
      <sheetName val="Tam ung"/>
      <sheetName val="Sheet1"/>
      <sheetName val="Cong tac phi"/>
      <sheetName val="Budget Code"/>
      <sheetName val="Tam ung "/>
      <sheetName val="CC"/>
      <sheetName val="Office Code"/>
      <sheetName val="Ma VP"/>
    </sheetNames>
    <sheetDataSet>
      <sheetData sheetId="0" refreshError="1"/>
      <sheetData sheetId="1" refreshError="1"/>
      <sheetData sheetId="2" refreshError="1"/>
      <sheetData sheetId="3" refreshError="1">
        <row r="2">
          <cell r="B2" t="str">
            <v>Advertising agency service fee</v>
          </cell>
        </row>
        <row r="3">
          <cell r="B3" t="str">
            <v>Advertising on media (TV, news, radio)</v>
          </cell>
        </row>
        <row r="4">
          <cell r="B4" t="str">
            <v>Agent tax (5%)</v>
          </cell>
        </row>
        <row r="5">
          <cell r="B5" t="str">
            <v>Articles / interviews / press releases</v>
          </cell>
        </row>
        <row r="6">
          <cell r="B6" t="str">
            <v>Auditing fee</v>
          </cell>
        </row>
        <row r="7">
          <cell r="B7" t="str">
            <v>Bank charge</v>
          </cell>
        </row>
        <row r="8">
          <cell r="B8" t="str">
            <v>Books, periodicals, newspapers</v>
          </cell>
        </row>
        <row r="9">
          <cell r="B9" t="str">
            <v>Building &amp; signage - depreciation</v>
          </cell>
        </row>
        <row r="10">
          <cell r="B10" t="str">
            <v>Business allowances</v>
          </cell>
        </row>
        <row r="11">
          <cell r="B11" t="str">
            <v>Car allowance</v>
          </cell>
        </row>
        <row r="12">
          <cell r="B12" t="str">
            <v>Car maintenance, repair.</v>
          </cell>
        </row>
        <row r="13">
          <cell r="B13" t="str">
            <v>Claim examination expensee</v>
          </cell>
        </row>
        <row r="14">
          <cell r="B14" t="str">
            <v>Company meeting</v>
          </cell>
        </row>
        <row r="15">
          <cell r="B15" t="str">
            <v>Consultant fee</v>
          </cell>
        </row>
        <row r="16">
          <cell r="B16" t="str">
            <v>Corporate local training</v>
          </cell>
        </row>
        <row r="17">
          <cell r="B17" t="str">
            <v>CS conferences</v>
          </cell>
        </row>
        <row r="18">
          <cell r="B18" t="str">
            <v>Customer satisfaction survey</v>
          </cell>
        </row>
        <row r="19">
          <cell r="B19" t="str">
            <v>Deferred compensation</v>
          </cell>
        </row>
        <row r="20">
          <cell r="B20" t="str">
            <v>Division local training</v>
          </cell>
        </row>
        <row r="21">
          <cell r="B21" t="str">
            <v>Educational Series</v>
          </cell>
        </row>
        <row r="22">
          <cell r="B22" t="str">
            <v>Electricity &amp; water</v>
          </cell>
        </row>
        <row r="23">
          <cell r="B23" t="str">
            <v>Email-Internet fee</v>
          </cell>
        </row>
        <row r="24">
          <cell r="B24" t="str">
            <v>Employee party &amp; entertainment</v>
          </cell>
        </row>
        <row r="25">
          <cell r="B25" t="str">
            <v>Entertainment allowance</v>
          </cell>
        </row>
        <row r="26">
          <cell r="B26" t="str">
            <v>Equipment - depreciation</v>
          </cell>
        </row>
        <row r="27">
          <cell r="B27" t="str">
            <v>Expat gross salary (incl PIT)</v>
          </cell>
        </row>
        <row r="28">
          <cell r="B28" t="str">
            <v>Expenses for drivers (per-diem, hotel)</v>
          </cell>
        </row>
        <row r="29">
          <cell r="B29" t="str">
            <v>Fixed tel call (excl overseas)</v>
          </cell>
        </row>
        <row r="30">
          <cell r="B30" t="str">
            <v>Flowers of condolences</v>
          </cell>
        </row>
        <row r="31">
          <cell r="B31" t="str">
            <v>Fuel, ticket, toll fee,…</v>
          </cell>
        </row>
        <row r="32">
          <cell r="B32" t="str">
            <v>Group life</v>
          </cell>
        </row>
        <row r="33">
          <cell r="B33" t="str">
            <v>Happy birthday card program</v>
          </cell>
        </row>
        <row r="34">
          <cell r="B34" t="str">
            <v>Intangible fixed assets - depreciation</v>
          </cell>
        </row>
        <row r="35">
          <cell r="B35" t="str">
            <v>IT hardware - depreciation</v>
          </cell>
        </row>
        <row r="36">
          <cell r="B36" t="str">
            <v>IT software - depreciation</v>
          </cell>
        </row>
        <row r="37">
          <cell r="B37" t="str">
            <v>Leave provision</v>
          </cell>
        </row>
        <row r="38">
          <cell r="B38" t="str">
            <v>Legal fee</v>
          </cell>
        </row>
        <row r="39">
          <cell r="B39" t="str">
            <v>Local gross salary (incl. PIT)</v>
          </cell>
        </row>
        <row r="40">
          <cell r="B40" t="str">
            <v>Local travel: accommodation &amp; laundry</v>
          </cell>
        </row>
        <row r="41">
          <cell r="B41" t="str">
            <v>Local travel: transportation fee</v>
          </cell>
        </row>
        <row r="42">
          <cell r="B42" t="str">
            <v>Local travel: travel allowance (per-diem)</v>
          </cell>
        </row>
        <row r="43">
          <cell r="B43" t="str">
            <v>Market survey</v>
          </cell>
        </row>
        <row r="44">
          <cell r="B44" t="str">
            <v>Medical examination fee</v>
          </cell>
        </row>
        <row r="45">
          <cell r="B45" t="str">
            <v>Medical examination fee for staff</v>
          </cell>
        </row>
        <row r="46">
          <cell r="B46" t="str">
            <v>Mobile phone</v>
          </cell>
        </row>
        <row r="47">
          <cell r="B47" t="str">
            <v>Money Transfer Charge, ATM Charge</v>
          </cell>
        </row>
        <row r="48">
          <cell r="B48" t="str">
            <v>New year calendar / cards</v>
          </cell>
        </row>
        <row r="49">
          <cell r="B49" t="str">
            <v>Office cleaning</v>
          </cell>
        </row>
        <row r="50">
          <cell r="B50" t="str">
            <v>Office guards</v>
          </cell>
        </row>
        <row r="51">
          <cell r="B51" t="str">
            <v>Office maintenance</v>
          </cell>
        </row>
        <row r="52">
          <cell r="B52" t="str">
            <v>Office rent</v>
          </cell>
        </row>
        <row r="53">
          <cell r="B53" t="str">
            <v>Office tools</v>
          </cell>
        </row>
        <row r="54">
          <cell r="B54" t="str">
            <v>On-line advertising</v>
          </cell>
        </row>
        <row r="55">
          <cell r="B55" t="str">
            <v>Other advertising</v>
          </cell>
        </row>
        <row r="56">
          <cell r="B56" t="str">
            <v>Other office supplies</v>
          </cell>
        </row>
        <row r="57">
          <cell r="B57" t="str">
            <v>Other policyholder 1st programs</v>
          </cell>
        </row>
        <row r="58">
          <cell r="B58" t="str">
            <v>Out door advertising</v>
          </cell>
        </row>
        <row r="59">
          <cell r="B59" t="str">
            <v>Oversea phone</v>
          </cell>
        </row>
        <row r="60">
          <cell r="B60" t="str">
            <v>Overseas travel</v>
          </cell>
        </row>
        <row r="61">
          <cell r="B61" t="str">
            <v>Parking fee</v>
          </cell>
        </row>
        <row r="62">
          <cell r="B62" t="str">
            <v>PC, printer, fax, copier consumables</v>
          </cell>
        </row>
        <row r="63">
          <cell r="B63" t="str">
            <v>Performance bonus</v>
          </cell>
        </row>
        <row r="64">
          <cell r="B64" t="str">
            <v>Postages &amp; couriers</v>
          </cell>
        </row>
        <row r="65">
          <cell r="B65" t="str">
            <v>Press relation</v>
          </cell>
        </row>
        <row r="66">
          <cell r="B66" t="str">
            <v xml:space="preserve">Printed items </v>
          </cell>
        </row>
        <row r="67">
          <cell r="B67" t="str">
            <v>Printing supplies</v>
          </cell>
        </row>
        <row r="68">
          <cell r="B68" t="str">
            <v>Product launch</v>
          </cell>
        </row>
        <row r="69">
          <cell r="B69" t="str">
            <v>Promotional fair</v>
          </cell>
        </row>
        <row r="70">
          <cell r="B70" t="str">
            <v>Promotional gift</v>
          </cell>
        </row>
        <row r="71">
          <cell r="B71" t="str">
            <v>Property insurance</v>
          </cell>
        </row>
        <row r="72">
          <cell r="B72" t="str">
            <v>Recruitment cost</v>
          </cell>
        </row>
        <row r="73">
          <cell r="B73" t="str">
            <v>Sales brochure, pamphlet</v>
          </cell>
        </row>
        <row r="74">
          <cell r="B74" t="str">
            <v>Sales convention</v>
          </cell>
        </row>
        <row r="75">
          <cell r="B75" t="str">
            <v>Sales incentives</v>
          </cell>
        </row>
        <row r="76">
          <cell r="B76" t="str">
            <v>Sales seminar</v>
          </cell>
        </row>
        <row r="77">
          <cell r="B77" t="str">
            <v>Sales training</v>
          </cell>
        </row>
        <row r="78">
          <cell r="B78" t="str">
            <v>SGM, STM, &amp; UM meeting</v>
          </cell>
        </row>
        <row r="79">
          <cell r="B79" t="str">
            <v>Social and health Insurance</v>
          </cell>
        </row>
        <row r="80">
          <cell r="B80" t="str">
            <v>Sponsorship &amp; donation</v>
          </cell>
        </row>
        <row r="81">
          <cell r="B81" t="str">
            <v>Staff oversea training</v>
          </cell>
        </row>
        <row r="82">
          <cell r="B82" t="str">
            <v>Stationeries &amp; papers</v>
          </cell>
        </row>
        <row r="83">
          <cell r="B83" t="str">
            <v>Tax &amp; fee from Government</v>
          </cell>
        </row>
        <row r="84">
          <cell r="B84" t="str">
            <v>Tet bonus</v>
          </cell>
        </row>
        <row r="85">
          <cell r="B85" t="str">
            <v>Translation fee</v>
          </cell>
        </row>
        <row r="86">
          <cell r="B86" t="str">
            <v>Transportation - depreciation</v>
          </cell>
        </row>
        <row r="87">
          <cell r="B87" t="str">
            <v>Uniforms</v>
          </cell>
        </row>
        <row r="88">
          <cell r="B88" t="str">
            <v>Write-off fixed assets</v>
          </cell>
        </row>
      </sheetData>
      <sheetData sheetId="4" refreshError="1"/>
      <sheetData sheetId="5" refreshError="1"/>
      <sheetData sheetId="6" refreshError="1"/>
      <sheetData sheetId="7" refreshError="1"/>
      <sheetData sheetId="8" refreshError="1"/>
      <sheetData sheetId="9" refreshError="1"/>
      <sheetData sheetId="10" refreshError="1">
        <row r="2">
          <cell r="A2" t="str">
            <v>Code</v>
          </cell>
        </row>
        <row r="3">
          <cell r="A3" t="str">
            <v>HOO</v>
          </cell>
        </row>
        <row r="4">
          <cell r="A4" t="str">
            <v>ETO</v>
          </cell>
        </row>
        <row r="5">
          <cell r="A5" t="str">
            <v>BTH</v>
          </cell>
        </row>
        <row r="6">
          <cell r="A6" t="str">
            <v>BHO</v>
          </cell>
        </row>
        <row r="7">
          <cell r="A7" t="str">
            <v>VTA</v>
          </cell>
        </row>
        <row r="8">
          <cell r="A8" t="str">
            <v>DLA</v>
          </cell>
        </row>
        <row r="9">
          <cell r="A9" t="str">
            <v>NTR</v>
          </cell>
        </row>
        <row r="10">
          <cell r="A10" t="str">
            <v>BMT</v>
          </cell>
        </row>
        <row r="11">
          <cell r="A11" t="str">
            <v>QNO</v>
          </cell>
        </row>
        <row r="12">
          <cell r="A12" t="str">
            <v>TAN</v>
          </cell>
        </row>
        <row r="13">
          <cell r="A13" t="str">
            <v>MTH</v>
          </cell>
        </row>
        <row r="14">
          <cell r="A14" t="str">
            <v>CTO</v>
          </cell>
        </row>
        <row r="15">
          <cell r="A15" t="str">
            <v>RGA</v>
          </cell>
        </row>
        <row r="16">
          <cell r="A16" t="str">
            <v>DNA</v>
          </cell>
        </row>
        <row r="17">
          <cell r="A17" t="str">
            <v>HUE</v>
          </cell>
        </row>
        <row r="18">
          <cell r="A18" t="str">
            <v>VIN</v>
          </cell>
        </row>
        <row r="19">
          <cell r="A19" t="str">
            <v>QNI</v>
          </cell>
        </row>
        <row r="20">
          <cell r="A20" t="str">
            <v>HPG</v>
          </cell>
        </row>
        <row r="21">
          <cell r="A21" t="str">
            <v>HAN</v>
          </cell>
        </row>
        <row r="22">
          <cell r="A22" t="str">
            <v>CMA</v>
          </cell>
        </row>
        <row r="23">
          <cell r="A23" t="str">
            <v>BLI</v>
          </cell>
        </row>
        <row r="24">
          <cell r="A24" t="str">
            <v>STR</v>
          </cell>
        </row>
        <row r="25">
          <cell r="A25" t="str">
            <v>LXN</v>
          </cell>
        </row>
        <row r="26">
          <cell r="A26" t="str">
            <v>CLA</v>
          </cell>
        </row>
        <row r="27">
          <cell r="A27" t="str">
            <v>KTU</v>
          </cell>
        </row>
        <row r="28">
          <cell r="A28" t="str">
            <v>PTI</v>
          </cell>
        </row>
        <row r="29">
          <cell r="A29" t="str">
            <v>LCA</v>
          </cell>
        </row>
        <row r="30">
          <cell r="A30" t="str">
            <v>VLO</v>
          </cell>
        </row>
        <row r="31">
          <cell r="A31" t="str">
            <v>DHO</v>
          </cell>
        </row>
        <row r="32">
          <cell r="A32" t="str">
            <v>TNI</v>
          </cell>
        </row>
        <row r="33">
          <cell r="A33" t="str">
            <v>PLK</v>
          </cell>
        </row>
        <row r="34">
          <cell r="A34" t="str">
            <v>BTR</v>
          </cell>
        </row>
        <row r="35">
          <cell r="A35" t="str">
            <v>PRA</v>
          </cell>
        </row>
        <row r="36">
          <cell r="A36" t="str">
            <v>QNG</v>
          </cell>
        </row>
        <row r="37">
          <cell r="A37" t="str">
            <v>DHA</v>
          </cell>
        </row>
        <row r="38">
          <cell r="A38" t="str">
            <v>THO</v>
          </cell>
        </row>
        <row r="39">
          <cell r="A39" t="str">
            <v>TUY</v>
          </cell>
        </row>
        <row r="40">
          <cell r="A40" t="str">
            <v>TNG</v>
          </cell>
        </row>
        <row r="41">
          <cell r="A41" t="str">
            <v>NDI</v>
          </cell>
        </row>
        <row r="42">
          <cell r="A42" t="str">
            <v>LSO</v>
          </cell>
        </row>
        <row r="43">
          <cell r="A43" t="str">
            <v>TDM</v>
          </cell>
        </row>
        <row r="44">
          <cell r="A44" t="str">
            <v>DXO</v>
          </cell>
        </row>
        <row r="45">
          <cell r="A45" t="str">
            <v>TBI</v>
          </cell>
        </row>
        <row r="46">
          <cell r="A46" t="str">
            <v>BGI</v>
          </cell>
        </row>
        <row r="47">
          <cell r="A47" t="str">
            <v>EAK</v>
          </cell>
        </row>
      </sheetData>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255"/>
  <sheetViews>
    <sheetView topLeftCell="A5" zoomScale="70" zoomScaleNormal="70" workbookViewId="0">
      <pane ySplit="4" topLeftCell="A81" activePane="bottomLeft" state="frozen"/>
      <selection pane="bottomLeft" activeCell="D5" sqref="D1:D1048576"/>
    </sheetView>
  </sheetViews>
  <sheetFormatPr defaultColWidth="9" defaultRowHeight="15.75"/>
  <cols>
    <col min="1" max="1" width="5.75" style="99" customWidth="1"/>
    <col min="2" max="2" width="53" style="99" customWidth="1"/>
    <col min="3" max="3" width="8.625" style="217" customWidth="1"/>
    <col min="4" max="4" width="11.5" style="218" customWidth="1"/>
    <col min="5" max="5" width="8.125" style="99" customWidth="1"/>
    <col min="6" max="7" width="9.125" style="99" customWidth="1"/>
    <col min="8" max="8" width="11.125" style="99" customWidth="1"/>
    <col min="9" max="9" width="9.375" style="99" customWidth="1"/>
    <col min="10" max="12" width="9" style="99" customWidth="1"/>
    <col min="13" max="13" width="7.75" style="99" customWidth="1"/>
    <col min="14" max="14" width="9.625" style="218" customWidth="1"/>
    <col min="15" max="15" width="12.5" style="99" customWidth="1"/>
    <col min="16" max="16" width="5.625" style="99" customWidth="1"/>
    <col min="17" max="22" width="9" style="99"/>
    <col min="23" max="23" width="6.25" style="99" customWidth="1"/>
    <col min="24" max="26" width="9" style="99"/>
    <col min="27" max="28" width="5" style="99" customWidth="1"/>
    <col min="29" max="32" width="9" style="99"/>
    <col min="33" max="33" width="5" style="99" customWidth="1"/>
    <col min="34" max="16384" width="9" style="99"/>
  </cols>
  <sheetData>
    <row r="1" spans="1:16" ht="23.45" customHeight="1">
      <c r="A1" s="1636" t="s">
        <v>0</v>
      </c>
      <c r="B1" s="1636"/>
      <c r="C1" s="219"/>
      <c r="M1" s="1637" t="s">
        <v>1</v>
      </c>
      <c r="N1" s="1638"/>
      <c r="O1" s="1637"/>
    </row>
    <row r="2" spans="1:16" ht="37.15" customHeight="1">
      <c r="A2" s="1639" t="s">
        <v>2</v>
      </c>
      <c r="B2" s="1639"/>
      <c r="C2" s="1640"/>
      <c r="D2" s="1641"/>
      <c r="E2" s="1639"/>
      <c r="F2" s="1639"/>
      <c r="G2" s="1639"/>
      <c r="H2" s="1639"/>
      <c r="I2" s="1639"/>
      <c r="J2" s="1639"/>
      <c r="K2" s="1639"/>
      <c r="L2" s="1639"/>
      <c r="M2" s="1639"/>
      <c r="N2" s="1641"/>
      <c r="O2" s="1639"/>
    </row>
    <row r="3" spans="1:16" ht="37.15" customHeight="1">
      <c r="A3" s="1642" t="s">
        <v>3</v>
      </c>
      <c r="B3" s="1642"/>
      <c r="C3" s="1643"/>
      <c r="D3" s="1644"/>
      <c r="E3" s="1642"/>
      <c r="F3" s="1642"/>
      <c r="G3" s="1642"/>
      <c r="H3" s="1642"/>
      <c r="I3" s="1642"/>
      <c r="J3" s="1642"/>
      <c r="K3" s="1642"/>
      <c r="L3" s="1642"/>
      <c r="M3" s="1642"/>
      <c r="N3" s="1644"/>
      <c r="O3" s="1642"/>
    </row>
    <row r="5" spans="1:16" ht="24" customHeight="1">
      <c r="A5" s="1650" t="s">
        <v>4</v>
      </c>
      <c r="B5" s="1650" t="s">
        <v>5</v>
      </c>
      <c r="C5" s="1652" t="s">
        <v>6</v>
      </c>
      <c r="D5" s="1654" t="s">
        <v>7</v>
      </c>
      <c r="E5" s="1656" t="s">
        <v>8</v>
      </c>
      <c r="F5" s="1645" t="s">
        <v>9</v>
      </c>
      <c r="G5" s="1645"/>
      <c r="H5" s="1645" t="s">
        <v>10</v>
      </c>
      <c r="I5" s="1645" t="s">
        <v>11</v>
      </c>
      <c r="J5" s="1646" t="s">
        <v>12</v>
      </c>
      <c r="K5" s="1647"/>
      <c r="L5" s="1648"/>
      <c r="M5" s="1645" t="s">
        <v>13</v>
      </c>
      <c r="N5" s="1649"/>
      <c r="O5" s="1645" t="s">
        <v>14</v>
      </c>
    </row>
    <row r="6" spans="1:16" ht="177" customHeight="1">
      <c r="A6" s="1651"/>
      <c r="B6" s="1651"/>
      <c r="C6" s="1653"/>
      <c r="D6" s="1655"/>
      <c r="E6" s="1657"/>
      <c r="F6" s="114" t="s">
        <v>15</v>
      </c>
      <c r="G6" s="114" t="s">
        <v>16</v>
      </c>
      <c r="H6" s="1645"/>
      <c r="I6" s="1645"/>
      <c r="J6" s="114" t="s">
        <v>17</v>
      </c>
      <c r="K6" s="114" t="s">
        <v>18</v>
      </c>
      <c r="L6" s="114" t="s">
        <v>19</v>
      </c>
      <c r="M6" s="114" t="s">
        <v>6</v>
      </c>
      <c r="N6" s="223" t="s">
        <v>7</v>
      </c>
      <c r="O6" s="1645"/>
    </row>
    <row r="7" spans="1:16" s="213" customFormat="1" ht="10.5">
      <c r="A7" s="220" t="s">
        <v>20</v>
      </c>
      <c r="B7" s="220" t="s">
        <v>21</v>
      </c>
      <c r="C7" s="221">
        <v>1</v>
      </c>
      <c r="D7" s="221">
        <v>2</v>
      </c>
      <c r="E7" s="220">
        <v>3</v>
      </c>
      <c r="F7" s="220">
        <v>4</v>
      </c>
      <c r="G7" s="220">
        <v>5</v>
      </c>
      <c r="H7" s="220">
        <v>6</v>
      </c>
      <c r="I7" s="220">
        <v>7</v>
      </c>
      <c r="J7" s="220">
        <v>8</v>
      </c>
      <c r="K7" s="235">
        <v>9</v>
      </c>
      <c r="L7" s="236">
        <v>10</v>
      </c>
      <c r="M7" s="220">
        <v>11</v>
      </c>
      <c r="N7" s="221">
        <v>12</v>
      </c>
      <c r="O7" s="220">
        <v>13</v>
      </c>
    </row>
    <row r="8" spans="1:16" ht="21.95" customHeight="1">
      <c r="A8" s="202"/>
      <c r="B8" s="114" t="s">
        <v>17</v>
      </c>
      <c r="C8" s="222" t="e">
        <f t="shared" ref="C8:N8" si="0">SUMIF($P$72:$P$4736,$P8,C$72:C$4736)</f>
        <v>#REF!</v>
      </c>
      <c r="D8" s="223" t="e">
        <f t="shared" si="0"/>
        <v>#REF!</v>
      </c>
      <c r="E8" s="222">
        <f t="shared" si="0"/>
        <v>668036</v>
      </c>
      <c r="F8" s="222">
        <f t="shared" si="0"/>
        <v>651788</v>
      </c>
      <c r="G8" s="222">
        <f t="shared" si="0"/>
        <v>16248</v>
      </c>
      <c r="H8" s="222">
        <f t="shared" si="0"/>
        <v>0</v>
      </c>
      <c r="I8" s="222">
        <f t="shared" si="0"/>
        <v>0</v>
      </c>
      <c r="J8" s="222" t="e">
        <f t="shared" si="0"/>
        <v>#REF!</v>
      </c>
      <c r="K8" s="222" t="e">
        <f t="shared" si="0"/>
        <v>#REF!</v>
      </c>
      <c r="L8" s="222" t="e">
        <f t="shared" si="0"/>
        <v>#REF!</v>
      </c>
      <c r="M8" s="222" t="e">
        <f t="shared" si="0"/>
        <v>#REF!</v>
      </c>
      <c r="N8" s="223" t="e">
        <f t="shared" si="0"/>
        <v>#REF!</v>
      </c>
      <c r="O8" s="202"/>
      <c r="P8" s="99">
        <v>1</v>
      </c>
    </row>
    <row r="9" spans="1:16" ht="21" customHeight="1">
      <c r="A9" s="202" t="s">
        <v>20</v>
      </c>
      <c r="B9" s="114" t="s">
        <v>22</v>
      </c>
      <c r="C9" s="222" t="e">
        <f t="shared" ref="C9:N9" si="1">SUMIF($P$72:$P$4736,$P9,C$72:C$4736)</f>
        <v>#REF!</v>
      </c>
      <c r="D9" s="223" t="e">
        <f t="shared" si="1"/>
        <v>#REF!</v>
      </c>
      <c r="E9" s="222">
        <f t="shared" si="1"/>
        <v>568567</v>
      </c>
      <c r="F9" s="222">
        <f t="shared" si="1"/>
        <v>558415</v>
      </c>
      <c r="G9" s="222">
        <f t="shared" si="1"/>
        <v>10152</v>
      </c>
      <c r="H9" s="222">
        <f t="shared" si="1"/>
        <v>0</v>
      </c>
      <c r="I9" s="222">
        <f t="shared" si="1"/>
        <v>0</v>
      </c>
      <c r="J9" s="222" t="e">
        <f t="shared" si="1"/>
        <v>#REF!</v>
      </c>
      <c r="K9" s="222" t="e">
        <f t="shared" si="1"/>
        <v>#REF!</v>
      </c>
      <c r="L9" s="222">
        <f t="shared" si="1"/>
        <v>0</v>
      </c>
      <c r="M9" s="222" t="e">
        <f t="shared" si="1"/>
        <v>#REF!</v>
      </c>
      <c r="N9" s="223" t="e">
        <f t="shared" si="1"/>
        <v>#REF!</v>
      </c>
      <c r="O9" s="202"/>
      <c r="P9" s="99">
        <v>2</v>
      </c>
    </row>
    <row r="10" spans="1:16" ht="18.95" customHeight="1">
      <c r="A10" s="114" t="s">
        <v>23</v>
      </c>
      <c r="B10" s="114" t="s">
        <v>24</v>
      </c>
      <c r="C10" s="222" t="e">
        <f t="shared" ref="C10:N10" si="2">SUMIF($P$72:$P$4736,$P10,C$72:C$4736)</f>
        <v>#REF!</v>
      </c>
      <c r="D10" s="223" t="e">
        <f t="shared" si="2"/>
        <v>#REF!</v>
      </c>
      <c r="E10" s="222">
        <f t="shared" si="2"/>
        <v>391931</v>
      </c>
      <c r="F10" s="222">
        <f t="shared" si="2"/>
        <v>381797</v>
      </c>
      <c r="G10" s="222">
        <f t="shared" si="2"/>
        <v>10134</v>
      </c>
      <c r="H10" s="222">
        <f t="shared" si="2"/>
        <v>0</v>
      </c>
      <c r="I10" s="222">
        <f t="shared" si="2"/>
        <v>0</v>
      </c>
      <c r="J10" s="222" t="e">
        <f t="shared" si="2"/>
        <v>#REF!</v>
      </c>
      <c r="K10" s="222" t="e">
        <f t="shared" si="2"/>
        <v>#REF!</v>
      </c>
      <c r="L10" s="222">
        <f t="shared" si="2"/>
        <v>0</v>
      </c>
      <c r="M10" s="222" t="e">
        <f t="shared" si="2"/>
        <v>#REF!</v>
      </c>
      <c r="N10" s="223" t="e">
        <f t="shared" si="2"/>
        <v>#REF!</v>
      </c>
      <c r="O10" s="202"/>
      <c r="P10" s="99">
        <v>3</v>
      </c>
    </row>
    <row r="11" spans="1:16" s="214" customFormat="1" ht="67.5" customHeight="1">
      <c r="A11" s="202">
        <v>1</v>
      </c>
      <c r="B11" s="224" t="s">
        <v>25</v>
      </c>
      <c r="C11" s="211" t="e">
        <f t="shared" ref="C11:N11" si="3">SUMIF($P$40:$P$4736,$P11,C$40:C$4736)</f>
        <v>#REF!</v>
      </c>
      <c r="D11" s="211" t="e">
        <f t="shared" si="3"/>
        <v>#REF!</v>
      </c>
      <c r="E11" s="211">
        <f t="shared" si="3"/>
        <v>117311</v>
      </c>
      <c r="F11" s="211">
        <f t="shared" si="3"/>
        <v>117311</v>
      </c>
      <c r="G11" s="211">
        <f t="shared" si="3"/>
        <v>0</v>
      </c>
      <c r="H11" s="211">
        <f t="shared" si="3"/>
        <v>0</v>
      </c>
      <c r="I11" s="211">
        <f t="shared" si="3"/>
        <v>0</v>
      </c>
      <c r="J11" s="211" t="e">
        <f t="shared" si="3"/>
        <v>#REF!</v>
      </c>
      <c r="K11" s="211" t="e">
        <f t="shared" si="3"/>
        <v>#REF!</v>
      </c>
      <c r="L11" s="211">
        <f t="shared" si="3"/>
        <v>0</v>
      </c>
      <c r="M11" s="211" t="e">
        <f t="shared" si="3"/>
        <v>#REF!</v>
      </c>
      <c r="N11" s="211" t="e">
        <f t="shared" si="3"/>
        <v>#REF!</v>
      </c>
      <c r="O11" s="202" t="s">
        <v>26</v>
      </c>
      <c r="P11" s="99">
        <v>4</v>
      </c>
    </row>
    <row r="12" spans="1:16" s="214" customFormat="1" ht="36" customHeight="1">
      <c r="A12" s="202">
        <v>2</v>
      </c>
      <c r="B12" s="224" t="s">
        <v>27</v>
      </c>
      <c r="C12" s="211" t="e">
        <f t="shared" ref="C12:N12" si="4">SUMIF($P$40:$P$4736,$P12,C$40:C$4736)</f>
        <v>#REF!</v>
      </c>
      <c r="D12" s="211" t="e">
        <f t="shared" si="4"/>
        <v>#REF!</v>
      </c>
      <c r="E12" s="211">
        <f t="shared" si="4"/>
        <v>28214</v>
      </c>
      <c r="F12" s="211">
        <f t="shared" si="4"/>
        <v>28214</v>
      </c>
      <c r="G12" s="211">
        <f t="shared" si="4"/>
        <v>0</v>
      </c>
      <c r="H12" s="211">
        <f t="shared" si="4"/>
        <v>0</v>
      </c>
      <c r="I12" s="211">
        <f t="shared" si="4"/>
        <v>0</v>
      </c>
      <c r="J12" s="211" t="e">
        <f t="shared" si="4"/>
        <v>#REF!</v>
      </c>
      <c r="K12" s="211" t="e">
        <f t="shared" si="4"/>
        <v>#REF!</v>
      </c>
      <c r="L12" s="211">
        <f t="shared" si="4"/>
        <v>0</v>
      </c>
      <c r="M12" s="211" t="e">
        <f t="shared" si="4"/>
        <v>#REF!</v>
      </c>
      <c r="N12" s="211" t="e">
        <f t="shared" si="4"/>
        <v>#REF!</v>
      </c>
      <c r="O12" s="202" t="s">
        <v>28</v>
      </c>
      <c r="P12" s="99">
        <v>5</v>
      </c>
    </row>
    <row r="13" spans="1:16" s="214" customFormat="1" ht="45.75" customHeight="1">
      <c r="A13" s="202">
        <v>3</v>
      </c>
      <c r="B13" s="224" t="s">
        <v>29</v>
      </c>
      <c r="C13" s="211" t="e">
        <f t="shared" ref="C13:N13" si="5">SUMIF($P$40:$P$4736,$P13,C$40:C$4736)</f>
        <v>#REF!</v>
      </c>
      <c r="D13" s="211" t="e">
        <f t="shared" si="5"/>
        <v>#REF!</v>
      </c>
      <c r="E13" s="211">
        <f t="shared" si="5"/>
        <v>11749</v>
      </c>
      <c r="F13" s="211">
        <f t="shared" si="5"/>
        <v>11695</v>
      </c>
      <c r="G13" s="211">
        <f t="shared" si="5"/>
        <v>54</v>
      </c>
      <c r="H13" s="211">
        <f t="shared" si="5"/>
        <v>0</v>
      </c>
      <c r="I13" s="211">
        <f t="shared" si="5"/>
        <v>0</v>
      </c>
      <c r="J13" s="211" t="e">
        <f t="shared" si="5"/>
        <v>#REF!</v>
      </c>
      <c r="K13" s="211" t="e">
        <f t="shared" si="5"/>
        <v>#REF!</v>
      </c>
      <c r="L13" s="211">
        <f t="shared" si="5"/>
        <v>0</v>
      </c>
      <c r="M13" s="211" t="e">
        <f t="shared" si="5"/>
        <v>#REF!</v>
      </c>
      <c r="N13" s="211" t="e">
        <f t="shared" si="5"/>
        <v>#REF!</v>
      </c>
      <c r="O13" s="202" t="s">
        <v>30</v>
      </c>
      <c r="P13" s="99">
        <v>6</v>
      </c>
    </row>
    <row r="14" spans="1:16" s="214" customFormat="1" ht="61.5" customHeight="1">
      <c r="A14" s="202">
        <v>4</v>
      </c>
      <c r="B14" s="224" t="s">
        <v>31</v>
      </c>
      <c r="C14" s="211" t="e">
        <f t="shared" ref="C14:N14" si="6">SUMIF($P$40:$P$4736,$P14,C$40:C$4736)</f>
        <v>#REF!</v>
      </c>
      <c r="D14" s="211" t="e">
        <f t="shared" si="6"/>
        <v>#REF!</v>
      </c>
      <c r="E14" s="211">
        <f t="shared" si="6"/>
        <v>198343</v>
      </c>
      <c r="F14" s="211">
        <f t="shared" si="6"/>
        <v>188263</v>
      </c>
      <c r="G14" s="211">
        <f t="shared" si="6"/>
        <v>10080</v>
      </c>
      <c r="H14" s="211">
        <f t="shared" si="6"/>
        <v>0</v>
      </c>
      <c r="I14" s="211">
        <f t="shared" si="6"/>
        <v>0</v>
      </c>
      <c r="J14" s="211" t="e">
        <f t="shared" si="6"/>
        <v>#REF!</v>
      </c>
      <c r="K14" s="211" t="e">
        <f t="shared" si="6"/>
        <v>#REF!</v>
      </c>
      <c r="L14" s="211">
        <f t="shared" si="6"/>
        <v>0</v>
      </c>
      <c r="M14" s="211" t="e">
        <f t="shared" si="6"/>
        <v>#REF!</v>
      </c>
      <c r="N14" s="211" t="e">
        <f t="shared" si="6"/>
        <v>#REF!</v>
      </c>
      <c r="O14" s="202" t="s">
        <v>32</v>
      </c>
      <c r="P14" s="99">
        <v>7</v>
      </c>
    </row>
    <row r="15" spans="1:16" s="214" customFormat="1" ht="38.1" customHeight="1">
      <c r="A15" s="202">
        <v>5</v>
      </c>
      <c r="B15" s="225" t="s">
        <v>33</v>
      </c>
      <c r="C15" s="211" t="e">
        <f t="shared" ref="C15:N15" si="7">SUMIF($P$40:$P$4736,$P15,C$40:C$4736)</f>
        <v>#REF!</v>
      </c>
      <c r="D15" s="211" t="e">
        <f t="shared" si="7"/>
        <v>#REF!</v>
      </c>
      <c r="E15" s="211">
        <f t="shared" si="7"/>
        <v>51332</v>
      </c>
      <c r="F15" s="211">
        <f t="shared" si="7"/>
        <v>51332</v>
      </c>
      <c r="G15" s="211">
        <f t="shared" si="7"/>
        <v>0</v>
      </c>
      <c r="H15" s="211">
        <f t="shared" si="7"/>
        <v>0</v>
      </c>
      <c r="I15" s="211">
        <f t="shared" si="7"/>
        <v>0</v>
      </c>
      <c r="J15" s="211" t="e">
        <f t="shared" si="7"/>
        <v>#REF!</v>
      </c>
      <c r="K15" s="211" t="e">
        <f t="shared" si="7"/>
        <v>#REF!</v>
      </c>
      <c r="L15" s="211">
        <f t="shared" si="7"/>
        <v>0</v>
      </c>
      <c r="M15" s="211" t="e">
        <f t="shared" si="7"/>
        <v>#REF!</v>
      </c>
      <c r="N15" s="211" t="e">
        <f t="shared" si="7"/>
        <v>#REF!</v>
      </c>
      <c r="O15" s="202" t="s">
        <v>34</v>
      </c>
      <c r="P15" s="99">
        <v>8</v>
      </c>
    </row>
    <row r="16" spans="1:16" s="214" customFormat="1" ht="41.1" customHeight="1">
      <c r="A16" s="202">
        <v>6</v>
      </c>
      <c r="B16" s="225" t="s">
        <v>35</v>
      </c>
      <c r="C16" s="211" t="e">
        <f t="shared" ref="C16:N16" si="8">SUMIF($P$40:$P$4736,$P16,C$40:C$4736)</f>
        <v>#REF!</v>
      </c>
      <c r="D16" s="211" t="e">
        <f t="shared" si="8"/>
        <v>#REF!</v>
      </c>
      <c r="E16" s="211">
        <f t="shared" si="8"/>
        <v>0</v>
      </c>
      <c r="F16" s="211">
        <f t="shared" si="8"/>
        <v>0</v>
      </c>
      <c r="G16" s="211">
        <f t="shared" si="8"/>
        <v>0</v>
      </c>
      <c r="H16" s="211">
        <f t="shared" si="8"/>
        <v>0</v>
      </c>
      <c r="I16" s="211">
        <f t="shared" si="8"/>
        <v>0</v>
      </c>
      <c r="J16" s="211" t="e">
        <f t="shared" si="8"/>
        <v>#REF!</v>
      </c>
      <c r="K16" s="211" t="e">
        <f t="shared" si="8"/>
        <v>#REF!</v>
      </c>
      <c r="L16" s="211">
        <f t="shared" si="8"/>
        <v>0</v>
      </c>
      <c r="M16" s="211" t="e">
        <f t="shared" si="8"/>
        <v>#REF!</v>
      </c>
      <c r="N16" s="211" t="e">
        <f t="shared" si="8"/>
        <v>#REF!</v>
      </c>
      <c r="O16" s="202" t="s">
        <v>36</v>
      </c>
      <c r="P16" s="99">
        <v>9</v>
      </c>
    </row>
    <row r="17" spans="1:16" ht="21" customHeight="1">
      <c r="A17" s="114" t="s">
        <v>37</v>
      </c>
      <c r="B17" s="114" t="s">
        <v>38</v>
      </c>
      <c r="C17" s="222" t="e">
        <f t="shared" ref="C17:N17" si="9">SUMIF($P$72:$P$4736,$P17,C$72:C$4736)</f>
        <v>#REF!</v>
      </c>
      <c r="D17" s="223" t="e">
        <f t="shared" si="9"/>
        <v>#REF!</v>
      </c>
      <c r="E17" s="222">
        <f t="shared" si="9"/>
        <v>176178</v>
      </c>
      <c r="F17" s="222">
        <f t="shared" si="9"/>
        <v>176178</v>
      </c>
      <c r="G17" s="222">
        <f t="shared" si="9"/>
        <v>0</v>
      </c>
      <c r="H17" s="222">
        <f t="shared" si="9"/>
        <v>0</v>
      </c>
      <c r="I17" s="222">
        <f t="shared" si="9"/>
        <v>0</v>
      </c>
      <c r="J17" s="222" t="e">
        <f t="shared" si="9"/>
        <v>#REF!</v>
      </c>
      <c r="K17" s="222" t="e">
        <f t="shared" si="9"/>
        <v>#REF!</v>
      </c>
      <c r="L17" s="222">
        <f t="shared" si="9"/>
        <v>0</v>
      </c>
      <c r="M17" s="222" t="e">
        <f t="shared" si="9"/>
        <v>#REF!</v>
      </c>
      <c r="N17" s="223" t="e">
        <f t="shared" si="9"/>
        <v>#REF!</v>
      </c>
      <c r="O17" s="202"/>
      <c r="P17" s="99">
        <v>10</v>
      </c>
    </row>
    <row r="18" spans="1:16" s="215" customFormat="1" ht="31.5">
      <c r="A18" s="202" t="s">
        <v>39</v>
      </c>
      <c r="B18" s="224" t="s">
        <v>40</v>
      </c>
      <c r="C18" s="211" t="e">
        <f t="shared" ref="C18:N18" si="10">SUMIF($P$40:$P$4736,$P18,C$40:C$4736)</f>
        <v>#REF!</v>
      </c>
      <c r="D18" s="211" t="e">
        <f t="shared" si="10"/>
        <v>#REF!</v>
      </c>
      <c r="E18" s="211">
        <f t="shared" si="10"/>
        <v>158236</v>
      </c>
      <c r="F18" s="211">
        <f t="shared" si="10"/>
        <v>158236</v>
      </c>
      <c r="G18" s="211">
        <f t="shared" si="10"/>
        <v>0</v>
      </c>
      <c r="H18" s="211">
        <f t="shared" si="10"/>
        <v>0</v>
      </c>
      <c r="I18" s="211">
        <f t="shared" si="10"/>
        <v>0</v>
      </c>
      <c r="J18" s="211" t="e">
        <f t="shared" si="10"/>
        <v>#REF!</v>
      </c>
      <c r="K18" s="211" t="e">
        <f t="shared" si="10"/>
        <v>#REF!</v>
      </c>
      <c r="L18" s="211">
        <f t="shared" si="10"/>
        <v>0</v>
      </c>
      <c r="M18" s="211" t="e">
        <f t="shared" si="10"/>
        <v>#REF!</v>
      </c>
      <c r="N18" s="211" t="e">
        <f t="shared" si="10"/>
        <v>#REF!</v>
      </c>
      <c r="O18" s="202" t="s">
        <v>41</v>
      </c>
      <c r="P18" s="99">
        <v>11</v>
      </c>
    </row>
    <row r="19" spans="1:16">
      <c r="A19" s="202" t="s">
        <v>42</v>
      </c>
      <c r="B19" s="224" t="s">
        <v>43</v>
      </c>
      <c r="C19" s="211" t="e">
        <f t="shared" ref="C19:N19" si="11">SUMIF($P$40:$P$4736,$P19,C$40:C$4736)</f>
        <v>#REF!</v>
      </c>
      <c r="D19" s="211" t="e">
        <f t="shared" si="11"/>
        <v>#REF!</v>
      </c>
      <c r="E19" s="211">
        <f t="shared" si="11"/>
        <v>543</v>
      </c>
      <c r="F19" s="211">
        <f t="shared" si="11"/>
        <v>543</v>
      </c>
      <c r="G19" s="211">
        <f t="shared" si="11"/>
        <v>0</v>
      </c>
      <c r="H19" s="211">
        <f t="shared" si="11"/>
        <v>0</v>
      </c>
      <c r="I19" s="211">
        <f t="shared" si="11"/>
        <v>0</v>
      </c>
      <c r="J19" s="211" t="e">
        <f t="shared" si="11"/>
        <v>#REF!</v>
      </c>
      <c r="K19" s="211" t="e">
        <f t="shared" si="11"/>
        <v>#REF!</v>
      </c>
      <c r="L19" s="211">
        <f t="shared" si="11"/>
        <v>0</v>
      </c>
      <c r="M19" s="211" t="e">
        <f t="shared" si="11"/>
        <v>#REF!</v>
      </c>
      <c r="N19" s="211" t="e">
        <f t="shared" si="11"/>
        <v>#REF!</v>
      </c>
      <c r="O19" s="202" t="s">
        <v>44</v>
      </c>
      <c r="P19" s="99">
        <v>12</v>
      </c>
    </row>
    <row r="20" spans="1:16">
      <c r="A20" s="202" t="s">
        <v>45</v>
      </c>
      <c r="B20" s="224" t="s">
        <v>46</v>
      </c>
      <c r="C20" s="211" t="e">
        <f t="shared" ref="C20:N20" si="12">SUMIF($P$40:$P$4736,$P20,C$40:C$4736)</f>
        <v>#REF!</v>
      </c>
      <c r="D20" s="211" t="e">
        <f t="shared" si="12"/>
        <v>#REF!</v>
      </c>
      <c r="E20" s="211">
        <f t="shared" si="12"/>
        <v>0</v>
      </c>
      <c r="F20" s="211">
        <f t="shared" si="12"/>
        <v>0</v>
      </c>
      <c r="G20" s="211">
        <f t="shared" si="12"/>
        <v>0</v>
      </c>
      <c r="H20" s="211">
        <f t="shared" si="12"/>
        <v>0</v>
      </c>
      <c r="I20" s="211">
        <f t="shared" si="12"/>
        <v>0</v>
      </c>
      <c r="J20" s="211" t="e">
        <f t="shared" si="12"/>
        <v>#REF!</v>
      </c>
      <c r="K20" s="211" t="e">
        <f t="shared" si="12"/>
        <v>#REF!</v>
      </c>
      <c r="L20" s="211">
        <f t="shared" si="12"/>
        <v>0</v>
      </c>
      <c r="M20" s="211" t="e">
        <f t="shared" si="12"/>
        <v>#REF!</v>
      </c>
      <c r="N20" s="211" t="e">
        <f t="shared" si="12"/>
        <v>#REF!</v>
      </c>
      <c r="O20" s="202" t="s">
        <v>47</v>
      </c>
      <c r="P20" s="99">
        <v>13</v>
      </c>
    </row>
    <row r="21" spans="1:16">
      <c r="A21" s="202" t="s">
        <v>48</v>
      </c>
      <c r="B21" s="224" t="s">
        <v>49</v>
      </c>
      <c r="C21" s="211" t="e">
        <f t="shared" ref="C21:N21" si="13">SUMIF($P$40:$P$4736,$P21,C$40:C$4736)</f>
        <v>#REF!</v>
      </c>
      <c r="D21" s="211" t="e">
        <f t="shared" si="13"/>
        <v>#REF!</v>
      </c>
      <c r="E21" s="211">
        <f t="shared" si="13"/>
        <v>0</v>
      </c>
      <c r="F21" s="211">
        <f t="shared" si="13"/>
        <v>0</v>
      </c>
      <c r="G21" s="211">
        <f t="shared" si="13"/>
        <v>0</v>
      </c>
      <c r="H21" s="211">
        <f t="shared" si="13"/>
        <v>0</v>
      </c>
      <c r="I21" s="211">
        <f t="shared" si="13"/>
        <v>0</v>
      </c>
      <c r="J21" s="211" t="e">
        <f t="shared" si="13"/>
        <v>#REF!</v>
      </c>
      <c r="K21" s="211" t="e">
        <f t="shared" si="13"/>
        <v>#REF!</v>
      </c>
      <c r="L21" s="211">
        <f t="shared" si="13"/>
        <v>0</v>
      </c>
      <c r="M21" s="211" t="e">
        <f t="shared" si="13"/>
        <v>#REF!</v>
      </c>
      <c r="N21" s="211" t="e">
        <f t="shared" si="13"/>
        <v>#REF!</v>
      </c>
      <c r="O21" s="202" t="s">
        <v>50</v>
      </c>
      <c r="P21" s="99">
        <v>14</v>
      </c>
    </row>
    <row r="22" spans="1:16" ht="31.5">
      <c r="A22" s="202">
        <v>2</v>
      </c>
      <c r="B22" s="224" t="s">
        <v>51</v>
      </c>
      <c r="C22" s="211" t="e">
        <f t="shared" ref="C22:N22" si="14">SUMIF($P$40:$P$4736,$P22,C$40:C$4736)</f>
        <v>#REF!</v>
      </c>
      <c r="D22" s="211" t="e">
        <f t="shared" si="14"/>
        <v>#REF!</v>
      </c>
      <c r="E22" s="211">
        <f t="shared" si="14"/>
        <v>19933</v>
      </c>
      <c r="F22" s="211">
        <f t="shared" si="14"/>
        <v>19933</v>
      </c>
      <c r="G22" s="211">
        <f t="shared" si="14"/>
        <v>0</v>
      </c>
      <c r="H22" s="211">
        <f t="shared" si="14"/>
        <v>0</v>
      </c>
      <c r="I22" s="211">
        <f t="shared" si="14"/>
        <v>0</v>
      </c>
      <c r="J22" s="211" t="e">
        <f t="shared" si="14"/>
        <v>#REF!</v>
      </c>
      <c r="K22" s="211" t="e">
        <f t="shared" si="14"/>
        <v>#REF!</v>
      </c>
      <c r="L22" s="211">
        <f t="shared" si="14"/>
        <v>0</v>
      </c>
      <c r="M22" s="211" t="e">
        <f t="shared" si="14"/>
        <v>#REF!</v>
      </c>
      <c r="N22" s="211" t="e">
        <f t="shared" si="14"/>
        <v>#REF!</v>
      </c>
      <c r="O22" s="202" t="s">
        <v>52</v>
      </c>
      <c r="P22" s="99">
        <v>15</v>
      </c>
    </row>
    <row r="23" spans="1:16">
      <c r="A23" s="202">
        <v>3</v>
      </c>
      <c r="B23" s="224" t="s">
        <v>53</v>
      </c>
      <c r="C23" s="211" t="e">
        <f t="shared" ref="C23:N23" si="15">SUMIF($P$40:$P$4736,$P23,C$40:C$4736)</f>
        <v>#REF!</v>
      </c>
      <c r="D23" s="211" t="e">
        <f t="shared" si="15"/>
        <v>#REF!</v>
      </c>
      <c r="E23" s="211">
        <f t="shared" si="15"/>
        <v>0</v>
      </c>
      <c r="F23" s="211">
        <f t="shared" si="15"/>
        <v>0</v>
      </c>
      <c r="G23" s="211">
        <f t="shared" si="15"/>
        <v>0</v>
      </c>
      <c r="H23" s="211">
        <f t="shared" si="15"/>
        <v>0</v>
      </c>
      <c r="I23" s="211">
        <f t="shared" si="15"/>
        <v>0</v>
      </c>
      <c r="J23" s="211" t="e">
        <f t="shared" si="15"/>
        <v>#REF!</v>
      </c>
      <c r="K23" s="211" t="e">
        <f t="shared" si="15"/>
        <v>#REF!</v>
      </c>
      <c r="L23" s="211">
        <f t="shared" si="15"/>
        <v>0</v>
      </c>
      <c r="M23" s="211" t="e">
        <f t="shared" si="15"/>
        <v>#REF!</v>
      </c>
      <c r="N23" s="211" t="e">
        <f t="shared" si="15"/>
        <v>#REF!</v>
      </c>
      <c r="O23" s="202" t="s">
        <v>54</v>
      </c>
      <c r="P23" s="99">
        <v>16</v>
      </c>
    </row>
    <row r="24" spans="1:16" s="215" customFormat="1">
      <c r="A24" s="114" t="s">
        <v>55</v>
      </c>
      <c r="B24" s="114" t="s">
        <v>56</v>
      </c>
      <c r="C24" s="222" t="e">
        <f t="shared" ref="C24:N24" si="16">SUMIF($P$72:$P$4736,$P24,C$72:C$4736)</f>
        <v>#REF!</v>
      </c>
      <c r="D24" s="223" t="e">
        <f t="shared" si="16"/>
        <v>#REF!</v>
      </c>
      <c r="E24" s="222">
        <f t="shared" si="16"/>
        <v>458</v>
      </c>
      <c r="F24" s="222">
        <f t="shared" si="16"/>
        <v>440</v>
      </c>
      <c r="G24" s="222">
        <f t="shared" si="16"/>
        <v>18</v>
      </c>
      <c r="H24" s="222">
        <f t="shared" si="16"/>
        <v>0</v>
      </c>
      <c r="I24" s="222">
        <f t="shared" si="16"/>
        <v>0</v>
      </c>
      <c r="J24" s="222" t="e">
        <f t="shared" si="16"/>
        <v>#REF!</v>
      </c>
      <c r="K24" s="222" t="e">
        <f t="shared" si="16"/>
        <v>#REF!</v>
      </c>
      <c r="L24" s="222">
        <f t="shared" si="16"/>
        <v>0</v>
      </c>
      <c r="M24" s="222" t="e">
        <f t="shared" si="16"/>
        <v>#REF!</v>
      </c>
      <c r="N24" s="223" t="e">
        <f t="shared" si="16"/>
        <v>#REF!</v>
      </c>
      <c r="O24" s="202"/>
      <c r="P24" s="99">
        <v>17</v>
      </c>
    </row>
    <row r="25" spans="1:16" s="215" customFormat="1" ht="31.5">
      <c r="A25" s="202">
        <v>1</v>
      </c>
      <c r="B25" s="224" t="s">
        <v>57</v>
      </c>
      <c r="C25" s="211" t="e">
        <f t="shared" ref="C25:N25" si="17">SUMIF($P$40:$P$4736,$P25,C$40:C$4736)</f>
        <v>#REF!</v>
      </c>
      <c r="D25" s="211" t="e">
        <f t="shared" si="17"/>
        <v>#REF!</v>
      </c>
      <c r="E25" s="211">
        <f t="shared" si="17"/>
        <v>466</v>
      </c>
      <c r="F25" s="211">
        <f t="shared" si="17"/>
        <v>448</v>
      </c>
      <c r="G25" s="211">
        <f t="shared" si="17"/>
        <v>18</v>
      </c>
      <c r="H25" s="211">
        <f t="shared" si="17"/>
        <v>0</v>
      </c>
      <c r="I25" s="211">
        <f t="shared" si="17"/>
        <v>0</v>
      </c>
      <c r="J25" s="211" t="e">
        <f t="shared" si="17"/>
        <v>#REF!</v>
      </c>
      <c r="K25" s="211" t="e">
        <f t="shared" si="17"/>
        <v>#REF!</v>
      </c>
      <c r="L25" s="211">
        <f t="shared" si="17"/>
        <v>0</v>
      </c>
      <c r="M25" s="211" t="e">
        <f t="shared" si="17"/>
        <v>#REF!</v>
      </c>
      <c r="N25" s="211" t="e">
        <f t="shared" si="17"/>
        <v>#REF!</v>
      </c>
      <c r="O25" s="202" t="s">
        <v>58</v>
      </c>
      <c r="P25" s="99">
        <v>18</v>
      </c>
    </row>
    <row r="26" spans="1:16" s="215" customFormat="1">
      <c r="A26" s="202">
        <v>2</v>
      </c>
      <c r="B26" s="224" t="s">
        <v>59</v>
      </c>
      <c r="C26" s="211" t="e">
        <f t="shared" ref="C26:N26" si="18">SUMIF($P$40:$P$4736,$P26,C$40:C$4736)</f>
        <v>#REF!</v>
      </c>
      <c r="D26" s="211" t="e">
        <f t="shared" si="18"/>
        <v>#REF!</v>
      </c>
      <c r="E26" s="211">
        <f t="shared" si="18"/>
        <v>0</v>
      </c>
      <c r="F26" s="211">
        <f t="shared" si="18"/>
        <v>0</v>
      </c>
      <c r="G26" s="211">
        <f t="shared" si="18"/>
        <v>0</v>
      </c>
      <c r="H26" s="211">
        <f t="shared" si="18"/>
        <v>0</v>
      </c>
      <c r="I26" s="211">
        <f t="shared" si="18"/>
        <v>0</v>
      </c>
      <c r="J26" s="211" t="e">
        <f t="shared" si="18"/>
        <v>#REF!</v>
      </c>
      <c r="K26" s="211" t="e">
        <f t="shared" si="18"/>
        <v>#REF!</v>
      </c>
      <c r="L26" s="211">
        <f t="shared" si="18"/>
        <v>0</v>
      </c>
      <c r="M26" s="211" t="e">
        <f t="shared" si="18"/>
        <v>#REF!</v>
      </c>
      <c r="N26" s="211" t="e">
        <f t="shared" si="18"/>
        <v>#REF!</v>
      </c>
      <c r="O26" s="202" t="s">
        <v>60</v>
      </c>
      <c r="P26" s="99">
        <v>19</v>
      </c>
    </row>
    <row r="27" spans="1:16" ht="20.25" customHeight="1">
      <c r="A27" s="114" t="s">
        <v>21</v>
      </c>
      <c r="B27" s="114" t="s">
        <v>61</v>
      </c>
      <c r="C27" s="222" t="e">
        <f t="shared" ref="C27:N27" si="19">SUMIF($P$72:$P$4736,$P27,C$72:C$4736)</f>
        <v>#REF!</v>
      </c>
      <c r="D27" s="223" t="e">
        <f t="shared" si="19"/>
        <v>#REF!</v>
      </c>
      <c r="E27" s="222">
        <f t="shared" si="19"/>
        <v>99469</v>
      </c>
      <c r="F27" s="222">
        <f t="shared" si="19"/>
        <v>93373</v>
      </c>
      <c r="G27" s="222">
        <f t="shared" si="19"/>
        <v>6096</v>
      </c>
      <c r="H27" s="222">
        <f t="shared" si="19"/>
        <v>0</v>
      </c>
      <c r="I27" s="222">
        <f t="shared" si="19"/>
        <v>0</v>
      </c>
      <c r="J27" s="222" t="e">
        <f t="shared" si="19"/>
        <v>#REF!</v>
      </c>
      <c r="K27" s="222">
        <f t="shared" si="19"/>
        <v>0</v>
      </c>
      <c r="L27" s="222" t="e">
        <f t="shared" si="19"/>
        <v>#REF!</v>
      </c>
      <c r="M27" s="222" t="e">
        <f t="shared" si="19"/>
        <v>#REF!</v>
      </c>
      <c r="N27" s="223" t="e">
        <f t="shared" si="19"/>
        <v>#REF!</v>
      </c>
      <c r="O27" s="202"/>
      <c r="P27" s="99">
        <v>20</v>
      </c>
    </row>
    <row r="28" spans="1:16" ht="20.25" customHeight="1">
      <c r="A28" s="114" t="s">
        <v>23</v>
      </c>
      <c r="B28" s="114" t="s">
        <v>24</v>
      </c>
      <c r="C28" s="222" t="e">
        <f t="shared" ref="C28:N28" si="20">SUMIF($P$72:$P$4736,$P28,C$72:C$4736)</f>
        <v>#REF!</v>
      </c>
      <c r="D28" s="223" t="e">
        <f t="shared" si="20"/>
        <v>#REF!</v>
      </c>
      <c r="E28" s="222">
        <f t="shared" si="20"/>
        <v>50275</v>
      </c>
      <c r="F28" s="222">
        <f t="shared" si="20"/>
        <v>50273</v>
      </c>
      <c r="G28" s="222">
        <f t="shared" si="20"/>
        <v>2</v>
      </c>
      <c r="H28" s="222">
        <f t="shared" si="20"/>
        <v>0</v>
      </c>
      <c r="I28" s="222">
        <f t="shared" si="20"/>
        <v>0</v>
      </c>
      <c r="J28" s="222" t="e">
        <f t="shared" si="20"/>
        <v>#REF!</v>
      </c>
      <c r="K28" s="222">
        <f t="shared" si="20"/>
        <v>0</v>
      </c>
      <c r="L28" s="222" t="e">
        <f t="shared" si="20"/>
        <v>#REF!</v>
      </c>
      <c r="M28" s="222" t="e">
        <f t="shared" si="20"/>
        <v>#REF!</v>
      </c>
      <c r="N28" s="223" t="e">
        <f t="shared" si="20"/>
        <v>#REF!</v>
      </c>
      <c r="O28" s="202"/>
      <c r="P28" s="99">
        <v>21</v>
      </c>
    </row>
    <row r="29" spans="1:16" ht="61.5" customHeight="1">
      <c r="A29" s="202">
        <v>1</v>
      </c>
      <c r="B29" s="224" t="s">
        <v>62</v>
      </c>
      <c r="C29" s="211" t="e">
        <f t="shared" ref="C29:N29" si="21">SUMIF($P$40:$P$4736,$P29,C$40:C$4736)</f>
        <v>#REF!</v>
      </c>
      <c r="D29" s="211" t="e">
        <f t="shared" si="21"/>
        <v>#REF!</v>
      </c>
      <c r="E29" s="211">
        <f t="shared" si="21"/>
        <v>39526</v>
      </c>
      <c r="F29" s="211">
        <f t="shared" si="21"/>
        <v>39526</v>
      </c>
      <c r="G29" s="211">
        <f t="shared" si="21"/>
        <v>0</v>
      </c>
      <c r="H29" s="211">
        <f t="shared" si="21"/>
        <v>0</v>
      </c>
      <c r="I29" s="211">
        <f t="shared" si="21"/>
        <v>0</v>
      </c>
      <c r="J29" s="211" t="e">
        <f t="shared" si="21"/>
        <v>#REF!</v>
      </c>
      <c r="K29" s="211">
        <f t="shared" si="21"/>
        <v>0</v>
      </c>
      <c r="L29" s="211" t="e">
        <f t="shared" si="21"/>
        <v>#REF!</v>
      </c>
      <c r="M29" s="211" t="e">
        <f t="shared" si="21"/>
        <v>#REF!</v>
      </c>
      <c r="N29" s="211" t="e">
        <f t="shared" si="21"/>
        <v>#REF!</v>
      </c>
      <c r="O29" s="202" t="s">
        <v>63</v>
      </c>
      <c r="P29" s="99">
        <v>22</v>
      </c>
    </row>
    <row r="30" spans="1:16" ht="92.25" customHeight="1">
      <c r="A30" s="202">
        <v>2</v>
      </c>
      <c r="B30" s="224" t="s">
        <v>64</v>
      </c>
      <c r="C30" s="211" t="e">
        <f t="shared" ref="C30:N30" si="22">SUMIF($P$40:$P$4736,$P30,C$40:C$4736)</f>
        <v>#REF!</v>
      </c>
      <c r="D30" s="211" t="e">
        <f t="shared" si="22"/>
        <v>#REF!</v>
      </c>
      <c r="E30" s="211">
        <f t="shared" si="22"/>
        <v>1965</v>
      </c>
      <c r="F30" s="211">
        <f t="shared" si="22"/>
        <v>1963</v>
      </c>
      <c r="G30" s="211">
        <f t="shared" si="22"/>
        <v>2</v>
      </c>
      <c r="H30" s="211">
        <f t="shared" si="22"/>
        <v>0</v>
      </c>
      <c r="I30" s="211">
        <f t="shared" si="22"/>
        <v>0</v>
      </c>
      <c r="J30" s="211" t="e">
        <f t="shared" si="22"/>
        <v>#REF!</v>
      </c>
      <c r="K30" s="211">
        <f t="shared" si="22"/>
        <v>0</v>
      </c>
      <c r="L30" s="211" t="e">
        <f t="shared" si="22"/>
        <v>#REF!</v>
      </c>
      <c r="M30" s="211" t="e">
        <f t="shared" si="22"/>
        <v>#REF!</v>
      </c>
      <c r="N30" s="211" t="e">
        <f t="shared" si="22"/>
        <v>#REF!</v>
      </c>
      <c r="O30" s="202" t="s">
        <v>65</v>
      </c>
      <c r="P30" s="99">
        <v>23</v>
      </c>
    </row>
    <row r="31" spans="1:16" ht="43.5" customHeight="1">
      <c r="A31" s="202">
        <v>3</v>
      </c>
      <c r="B31" s="224" t="s">
        <v>66</v>
      </c>
      <c r="C31" s="211" t="e">
        <f t="shared" ref="C31:N31" si="23">SUMIF($P$40:$P$4736,$P31,C$40:C$4736)</f>
        <v>#REF!</v>
      </c>
      <c r="D31" s="211" t="e">
        <f t="shared" si="23"/>
        <v>#REF!</v>
      </c>
      <c r="E31" s="211">
        <f t="shared" si="23"/>
        <v>9408</v>
      </c>
      <c r="F31" s="211">
        <f t="shared" si="23"/>
        <v>9408</v>
      </c>
      <c r="G31" s="211">
        <f t="shared" si="23"/>
        <v>0</v>
      </c>
      <c r="H31" s="211">
        <f t="shared" si="23"/>
        <v>0</v>
      </c>
      <c r="I31" s="211">
        <f t="shared" si="23"/>
        <v>0</v>
      </c>
      <c r="J31" s="211" t="e">
        <f t="shared" si="23"/>
        <v>#REF!</v>
      </c>
      <c r="K31" s="211">
        <f t="shared" si="23"/>
        <v>0</v>
      </c>
      <c r="L31" s="211" t="e">
        <f t="shared" si="23"/>
        <v>#REF!</v>
      </c>
      <c r="M31" s="211" t="e">
        <f t="shared" si="23"/>
        <v>#REF!</v>
      </c>
      <c r="N31" s="211" t="e">
        <f t="shared" si="23"/>
        <v>#REF!</v>
      </c>
      <c r="O31" s="202" t="s">
        <v>67</v>
      </c>
      <c r="P31" s="99">
        <v>24</v>
      </c>
    </row>
    <row r="32" spans="1:16">
      <c r="A32" s="114" t="s">
        <v>37</v>
      </c>
      <c r="B32" s="115" t="s">
        <v>68</v>
      </c>
      <c r="C32" s="222" t="e">
        <f t="shared" ref="C32:N32" si="24">SUMIF($P$72:$P$4736,$P32,C$72:C$4736)</f>
        <v>#REF!</v>
      </c>
      <c r="D32" s="223" t="e">
        <f t="shared" si="24"/>
        <v>#REF!</v>
      </c>
      <c r="E32" s="222">
        <f t="shared" si="24"/>
        <v>49194</v>
      </c>
      <c r="F32" s="222">
        <f t="shared" si="24"/>
        <v>43100</v>
      </c>
      <c r="G32" s="222">
        <f t="shared" si="24"/>
        <v>6094</v>
      </c>
      <c r="H32" s="222">
        <f t="shared" si="24"/>
        <v>0</v>
      </c>
      <c r="I32" s="222">
        <f t="shared" si="24"/>
        <v>0</v>
      </c>
      <c r="J32" s="222" t="e">
        <f t="shared" si="24"/>
        <v>#REF!</v>
      </c>
      <c r="K32" s="222">
        <f t="shared" si="24"/>
        <v>0</v>
      </c>
      <c r="L32" s="222" t="e">
        <f t="shared" si="24"/>
        <v>#REF!</v>
      </c>
      <c r="M32" s="222" t="e">
        <f t="shared" si="24"/>
        <v>#REF!</v>
      </c>
      <c r="N32" s="223" t="e">
        <f t="shared" si="24"/>
        <v>#REF!</v>
      </c>
      <c r="O32" s="202"/>
      <c r="P32" s="99">
        <v>25</v>
      </c>
    </row>
    <row r="33" spans="1:16" ht="21.75" customHeight="1">
      <c r="A33" s="202">
        <v>1</v>
      </c>
      <c r="B33" s="224" t="s">
        <v>69</v>
      </c>
      <c r="C33" s="211" t="e">
        <f t="shared" ref="C33:N33" si="25">SUMIF($P$40:$P$4736,$P33,C$40:C$4736)</f>
        <v>#REF!</v>
      </c>
      <c r="D33" s="211" t="e">
        <f t="shared" si="25"/>
        <v>#REF!</v>
      </c>
      <c r="E33" s="211">
        <f t="shared" si="25"/>
        <v>1685</v>
      </c>
      <c r="F33" s="211">
        <f t="shared" si="25"/>
        <v>1646</v>
      </c>
      <c r="G33" s="211">
        <f t="shared" si="25"/>
        <v>39</v>
      </c>
      <c r="H33" s="211">
        <f t="shared" si="25"/>
        <v>0</v>
      </c>
      <c r="I33" s="211">
        <f t="shared" si="25"/>
        <v>0</v>
      </c>
      <c r="J33" s="211" t="e">
        <f t="shared" si="25"/>
        <v>#REF!</v>
      </c>
      <c r="K33" s="211">
        <f t="shared" si="25"/>
        <v>0</v>
      </c>
      <c r="L33" s="211" t="e">
        <f t="shared" si="25"/>
        <v>#REF!</v>
      </c>
      <c r="M33" s="211" t="e">
        <f t="shared" si="25"/>
        <v>#REF!</v>
      </c>
      <c r="N33" s="211" t="e">
        <f t="shared" si="25"/>
        <v>#REF!</v>
      </c>
      <c r="O33" s="202" t="s">
        <v>70</v>
      </c>
      <c r="P33" s="99">
        <v>26</v>
      </c>
    </row>
    <row r="34" spans="1:16" ht="42" customHeight="1">
      <c r="A34" s="202">
        <v>2</v>
      </c>
      <c r="B34" s="224" t="s">
        <v>71</v>
      </c>
      <c r="C34" s="211" t="e">
        <f t="shared" ref="C34:N34" si="26">SUMIF($P$40:$P$4736,$P34,C$40:C$4736)</f>
        <v>#REF!</v>
      </c>
      <c r="D34" s="211" t="e">
        <f t="shared" si="26"/>
        <v>#REF!</v>
      </c>
      <c r="E34" s="211">
        <f t="shared" si="26"/>
        <v>1544</v>
      </c>
      <c r="F34" s="211">
        <f t="shared" si="26"/>
        <v>1533</v>
      </c>
      <c r="G34" s="211">
        <f t="shared" si="26"/>
        <v>11</v>
      </c>
      <c r="H34" s="211">
        <f t="shared" si="26"/>
        <v>0</v>
      </c>
      <c r="I34" s="211">
        <f t="shared" si="26"/>
        <v>0</v>
      </c>
      <c r="J34" s="211" t="e">
        <f t="shared" si="26"/>
        <v>#REF!</v>
      </c>
      <c r="K34" s="211">
        <f t="shared" si="26"/>
        <v>0</v>
      </c>
      <c r="L34" s="211" t="e">
        <f t="shared" si="26"/>
        <v>#REF!</v>
      </c>
      <c r="M34" s="211" t="e">
        <f t="shared" si="26"/>
        <v>#REF!</v>
      </c>
      <c r="N34" s="211" t="e">
        <f t="shared" si="26"/>
        <v>#REF!</v>
      </c>
      <c r="O34" s="202" t="s">
        <v>72</v>
      </c>
      <c r="P34" s="99">
        <v>27</v>
      </c>
    </row>
    <row r="35" spans="1:16" s="216" customFormat="1" ht="47.25">
      <c r="A35" s="202">
        <v>3</v>
      </c>
      <c r="B35" s="225" t="s">
        <v>73</v>
      </c>
      <c r="C35" s="211" t="e">
        <f t="shared" ref="C35:N35" si="27">SUMIF($P$40:$P$4736,$P35,C$40:C$4736)</f>
        <v>#REF!</v>
      </c>
      <c r="D35" s="211" t="e">
        <f t="shared" si="27"/>
        <v>#REF!</v>
      </c>
      <c r="E35" s="211">
        <f t="shared" si="27"/>
        <v>37000</v>
      </c>
      <c r="F35" s="211">
        <f t="shared" si="27"/>
        <v>36228</v>
      </c>
      <c r="G35" s="211">
        <f t="shared" si="27"/>
        <v>772</v>
      </c>
      <c r="H35" s="211">
        <f t="shared" si="27"/>
        <v>0</v>
      </c>
      <c r="I35" s="211">
        <f t="shared" si="27"/>
        <v>0</v>
      </c>
      <c r="J35" s="211" t="e">
        <f t="shared" si="27"/>
        <v>#REF!</v>
      </c>
      <c r="K35" s="211">
        <f t="shared" si="27"/>
        <v>0</v>
      </c>
      <c r="L35" s="211" t="e">
        <f t="shared" si="27"/>
        <v>#REF!</v>
      </c>
      <c r="M35" s="211" t="e">
        <f t="shared" si="27"/>
        <v>#REF!</v>
      </c>
      <c r="N35" s="211" t="e">
        <f t="shared" si="27"/>
        <v>#REF!</v>
      </c>
      <c r="O35" s="202" t="s">
        <v>74</v>
      </c>
      <c r="P35" s="99">
        <v>28</v>
      </c>
    </row>
    <row r="36" spans="1:16" s="216" customFormat="1" ht="47.25">
      <c r="A36" s="202">
        <v>4</v>
      </c>
      <c r="B36" s="225" t="s">
        <v>75</v>
      </c>
      <c r="C36" s="211" t="e">
        <f t="shared" ref="C36:N36" si="28">SUMIF($P$40:$P$4736,$P36,C$40:C$4736)</f>
        <v>#REF!</v>
      </c>
      <c r="D36" s="211" t="e">
        <f t="shared" si="28"/>
        <v>#REF!</v>
      </c>
      <c r="E36" s="211">
        <f t="shared" si="28"/>
        <v>6124</v>
      </c>
      <c r="F36" s="211">
        <f t="shared" si="28"/>
        <v>5671</v>
      </c>
      <c r="G36" s="211">
        <f t="shared" si="28"/>
        <v>453</v>
      </c>
      <c r="H36" s="211">
        <f t="shared" si="28"/>
        <v>0</v>
      </c>
      <c r="I36" s="211">
        <f t="shared" si="28"/>
        <v>0</v>
      </c>
      <c r="J36" s="211" t="e">
        <f t="shared" si="28"/>
        <v>#REF!</v>
      </c>
      <c r="K36" s="211">
        <f t="shared" si="28"/>
        <v>0</v>
      </c>
      <c r="L36" s="211" t="e">
        <f t="shared" si="28"/>
        <v>#REF!</v>
      </c>
      <c r="M36" s="211" t="e">
        <f t="shared" si="28"/>
        <v>#REF!</v>
      </c>
      <c r="N36" s="211" t="e">
        <f t="shared" si="28"/>
        <v>#REF!</v>
      </c>
      <c r="O36" s="202" t="s">
        <v>76</v>
      </c>
      <c r="P36" s="99">
        <v>29</v>
      </c>
    </row>
    <row r="37" spans="1:16" s="216" customFormat="1" ht="63">
      <c r="A37" s="202">
        <v>5</v>
      </c>
      <c r="B37" s="225" t="s">
        <v>77</v>
      </c>
      <c r="C37" s="211" t="e">
        <f t="shared" ref="C37:N37" si="29">SUMIF($P$40:$P$4736,$P37,C$40:C$4736)</f>
        <v>#REF!</v>
      </c>
      <c r="D37" s="211" t="e">
        <f t="shared" si="29"/>
        <v>#REF!</v>
      </c>
      <c r="E37" s="211">
        <f t="shared" si="29"/>
        <v>9</v>
      </c>
      <c r="F37" s="211">
        <f t="shared" si="29"/>
        <v>0</v>
      </c>
      <c r="G37" s="211">
        <f t="shared" si="29"/>
        <v>9</v>
      </c>
      <c r="H37" s="211">
        <f t="shared" si="29"/>
        <v>0</v>
      </c>
      <c r="I37" s="211">
        <f t="shared" si="29"/>
        <v>0</v>
      </c>
      <c r="J37" s="211" t="e">
        <f t="shared" si="29"/>
        <v>#REF!</v>
      </c>
      <c r="K37" s="211">
        <f t="shared" si="29"/>
        <v>0</v>
      </c>
      <c r="L37" s="211" t="e">
        <f t="shared" si="29"/>
        <v>#REF!</v>
      </c>
      <c r="M37" s="211" t="e">
        <f t="shared" si="29"/>
        <v>#REF!</v>
      </c>
      <c r="N37" s="211" t="e">
        <f t="shared" si="29"/>
        <v>#REF!</v>
      </c>
      <c r="O37" s="202" t="s">
        <v>78</v>
      </c>
      <c r="P37" s="99">
        <v>30</v>
      </c>
    </row>
    <row r="38" spans="1:16" ht="42" customHeight="1">
      <c r="A38" s="202">
        <v>6</v>
      </c>
      <c r="B38" s="225" t="s">
        <v>79</v>
      </c>
      <c r="C38" s="211" t="e">
        <f t="shared" ref="C38:N38" si="30">SUMIF($P$40:$P$4736,$P38,C$40:C$4736)</f>
        <v>#REF!</v>
      </c>
      <c r="D38" s="211" t="e">
        <f t="shared" si="30"/>
        <v>#REF!</v>
      </c>
      <c r="E38" s="211">
        <f t="shared" si="30"/>
        <v>4940</v>
      </c>
      <c r="F38" s="211">
        <f t="shared" si="30"/>
        <v>0</v>
      </c>
      <c r="G38" s="211">
        <f t="shared" si="30"/>
        <v>4940</v>
      </c>
      <c r="H38" s="211">
        <f t="shared" si="30"/>
        <v>0</v>
      </c>
      <c r="I38" s="211">
        <f t="shared" si="30"/>
        <v>0</v>
      </c>
      <c r="J38" s="211" t="e">
        <f t="shared" si="30"/>
        <v>#REF!</v>
      </c>
      <c r="K38" s="211">
        <f t="shared" si="30"/>
        <v>0</v>
      </c>
      <c r="L38" s="211" t="e">
        <f t="shared" si="30"/>
        <v>#REF!</v>
      </c>
      <c r="M38" s="211" t="e">
        <f t="shared" si="30"/>
        <v>#REF!</v>
      </c>
      <c r="N38" s="211" t="e">
        <f t="shared" si="30"/>
        <v>#REF!</v>
      </c>
      <c r="O38" s="202" t="s">
        <v>80</v>
      </c>
      <c r="P38" s="99">
        <v>31</v>
      </c>
    </row>
    <row r="39" spans="1:16" ht="74.25" customHeight="1">
      <c r="A39" s="202">
        <v>7</v>
      </c>
      <c r="B39" s="225" t="s">
        <v>81</v>
      </c>
      <c r="C39" s="211" t="e">
        <f t="shared" ref="C39:N39" si="31">SUMIF($P$40:$P$4736,$P39,C$40:C$4736)</f>
        <v>#REF!</v>
      </c>
      <c r="D39" s="211" t="e">
        <f t="shared" si="31"/>
        <v>#REF!</v>
      </c>
      <c r="E39" s="211">
        <f t="shared" si="31"/>
        <v>0</v>
      </c>
      <c r="F39" s="211">
        <f t="shared" si="31"/>
        <v>0</v>
      </c>
      <c r="G39" s="211">
        <f t="shared" si="31"/>
        <v>0</v>
      </c>
      <c r="H39" s="211">
        <f t="shared" si="31"/>
        <v>0</v>
      </c>
      <c r="I39" s="211">
        <f t="shared" si="31"/>
        <v>0</v>
      </c>
      <c r="J39" s="211" t="e">
        <f t="shared" si="31"/>
        <v>#REF!</v>
      </c>
      <c r="K39" s="211">
        <f t="shared" si="31"/>
        <v>0</v>
      </c>
      <c r="L39" s="211" t="e">
        <f t="shared" si="31"/>
        <v>#REF!</v>
      </c>
      <c r="M39" s="211" t="e">
        <f t="shared" si="31"/>
        <v>#REF!</v>
      </c>
      <c r="N39" s="211" t="e">
        <f t="shared" si="31"/>
        <v>#REF!</v>
      </c>
      <c r="O39" s="202" t="s">
        <v>82</v>
      </c>
      <c r="P39" s="99">
        <v>32</v>
      </c>
    </row>
    <row r="40" spans="1:16" ht="21.95" customHeight="1">
      <c r="A40" s="202"/>
      <c r="B40" s="114" t="s">
        <v>83</v>
      </c>
      <c r="C40" s="222" t="e">
        <f t="shared" ref="C40:N40" si="32">C41+C59</f>
        <v>#REF!</v>
      </c>
      <c r="D40" s="223" t="e">
        <f t="shared" si="32"/>
        <v>#REF!</v>
      </c>
      <c r="E40" s="222">
        <f t="shared" si="32"/>
        <v>20292</v>
      </c>
      <c r="F40" s="222">
        <f t="shared" si="32"/>
        <v>20162</v>
      </c>
      <c r="G40" s="222">
        <f t="shared" si="32"/>
        <v>130</v>
      </c>
      <c r="H40" s="222">
        <f t="shared" si="32"/>
        <v>0</v>
      </c>
      <c r="I40" s="222">
        <f t="shared" si="32"/>
        <v>0</v>
      </c>
      <c r="J40" s="222" t="e">
        <f t="shared" si="32"/>
        <v>#REF!</v>
      </c>
      <c r="K40" s="222" t="e">
        <f t="shared" si="32"/>
        <v>#REF!</v>
      </c>
      <c r="L40" s="222" t="e">
        <f t="shared" si="32"/>
        <v>#REF!</v>
      </c>
      <c r="M40" s="222" t="e">
        <f t="shared" si="32"/>
        <v>#REF!</v>
      </c>
      <c r="N40" s="223" t="e">
        <f t="shared" si="32"/>
        <v>#REF!</v>
      </c>
      <c r="O40" s="202"/>
      <c r="P40" s="99">
        <v>1</v>
      </c>
    </row>
    <row r="41" spans="1:16" ht="21" customHeight="1">
      <c r="A41" s="202" t="s">
        <v>20</v>
      </c>
      <c r="B41" s="114" t="s">
        <v>22</v>
      </c>
      <c r="C41" s="222" t="e">
        <f t="shared" ref="C41:N41" si="33">C42+C49+C56</f>
        <v>#REF!</v>
      </c>
      <c r="D41" s="223" t="e">
        <f t="shared" si="33"/>
        <v>#REF!</v>
      </c>
      <c r="E41" s="222">
        <f t="shared" si="33"/>
        <v>17560</v>
      </c>
      <c r="F41" s="222">
        <f t="shared" si="33"/>
        <v>17560</v>
      </c>
      <c r="G41" s="222">
        <f t="shared" si="33"/>
        <v>0</v>
      </c>
      <c r="H41" s="222">
        <f t="shared" si="33"/>
        <v>0</v>
      </c>
      <c r="I41" s="222">
        <f t="shared" si="33"/>
        <v>0</v>
      </c>
      <c r="J41" s="222" t="e">
        <f t="shared" si="33"/>
        <v>#REF!</v>
      </c>
      <c r="K41" s="222" t="e">
        <f t="shared" si="33"/>
        <v>#REF!</v>
      </c>
      <c r="L41" s="222">
        <f t="shared" si="33"/>
        <v>0</v>
      </c>
      <c r="M41" s="222" t="e">
        <f t="shared" si="33"/>
        <v>#REF!</v>
      </c>
      <c r="N41" s="223" t="e">
        <f t="shared" si="33"/>
        <v>#REF!</v>
      </c>
      <c r="O41" s="202"/>
      <c r="P41" s="99">
        <v>2</v>
      </c>
    </row>
    <row r="42" spans="1:16" ht="18.95" customHeight="1">
      <c r="A42" s="114" t="s">
        <v>23</v>
      </c>
      <c r="B42" s="114" t="s">
        <v>24</v>
      </c>
      <c r="C42" s="222" t="e">
        <f t="shared" ref="C42:N42" si="34">SUM(C43:C48)</f>
        <v>#REF!</v>
      </c>
      <c r="D42" s="223" t="e">
        <f t="shared" si="34"/>
        <v>#REF!</v>
      </c>
      <c r="E42" s="222">
        <f t="shared" si="34"/>
        <v>15018</v>
      </c>
      <c r="F42" s="222">
        <f t="shared" si="34"/>
        <v>15018</v>
      </c>
      <c r="G42" s="222">
        <f t="shared" si="34"/>
        <v>0</v>
      </c>
      <c r="H42" s="222">
        <f t="shared" si="34"/>
        <v>0</v>
      </c>
      <c r="I42" s="222">
        <f t="shared" si="34"/>
        <v>0</v>
      </c>
      <c r="J42" s="222" t="e">
        <f t="shared" si="34"/>
        <v>#REF!</v>
      </c>
      <c r="K42" s="222" t="e">
        <f t="shared" si="34"/>
        <v>#REF!</v>
      </c>
      <c r="L42" s="222">
        <f t="shared" si="34"/>
        <v>0</v>
      </c>
      <c r="M42" s="222" t="e">
        <f t="shared" si="34"/>
        <v>#REF!</v>
      </c>
      <c r="N42" s="223" t="e">
        <f t="shared" si="34"/>
        <v>#REF!</v>
      </c>
      <c r="O42" s="202"/>
      <c r="P42" s="99">
        <v>3</v>
      </c>
    </row>
    <row r="43" spans="1:16" s="214" customFormat="1" ht="72" customHeight="1">
      <c r="A43" s="202">
        <v>1</v>
      </c>
      <c r="B43" s="224" t="s">
        <v>25</v>
      </c>
      <c r="C43" s="211" t="e">
        <f>'2. NĐ 238'!#REF!</f>
        <v>#REF!</v>
      </c>
      <c r="D43" s="226" t="e">
        <f>'2. NĐ 238'!#REF!</f>
        <v>#REF!</v>
      </c>
      <c r="E43" s="211">
        <f t="shared" ref="E43:E48" si="35">F43+G43</f>
        <v>4708</v>
      </c>
      <c r="F43" s="211">
        <v>4708</v>
      </c>
      <c r="G43" s="211"/>
      <c r="H43" s="211"/>
      <c r="I43" s="211"/>
      <c r="J43" s="211" t="e">
        <f t="shared" ref="J43:J48" si="36">D43-E43</f>
        <v>#REF!</v>
      </c>
      <c r="K43" s="211" t="e">
        <f t="shared" ref="K43:K48" si="37">J43</f>
        <v>#REF!</v>
      </c>
      <c r="L43" s="211"/>
      <c r="M43" s="211" t="e">
        <f>'2. NĐ 238'!#REF!</f>
        <v>#REF!</v>
      </c>
      <c r="N43" s="226" t="e">
        <f>'2. NĐ 238'!#REF!</f>
        <v>#REF!</v>
      </c>
      <c r="O43" s="202"/>
      <c r="P43" s="99">
        <v>4</v>
      </c>
    </row>
    <row r="44" spans="1:16" s="214" customFormat="1" ht="36" customHeight="1">
      <c r="A44" s="202">
        <v>2</v>
      </c>
      <c r="B44" s="224" t="s">
        <v>27</v>
      </c>
      <c r="C44" s="211">
        <f>'3. MN (105)'!F10</f>
        <v>1301</v>
      </c>
      <c r="D44" s="226">
        <f>'3. MN (105)'!C10</f>
        <v>1365</v>
      </c>
      <c r="E44" s="211">
        <f t="shared" si="35"/>
        <v>1259</v>
      </c>
      <c r="F44" s="202">
        <v>1259</v>
      </c>
      <c r="G44" s="202"/>
      <c r="H44" s="202"/>
      <c r="I44" s="202"/>
      <c r="J44" s="211">
        <f t="shared" si="36"/>
        <v>106</v>
      </c>
      <c r="K44" s="211">
        <f t="shared" si="37"/>
        <v>106</v>
      </c>
      <c r="L44" s="202"/>
      <c r="M44" s="202" t="e">
        <f>'3. MN (105)'!#REF!</f>
        <v>#REF!</v>
      </c>
      <c r="N44" s="226" t="e">
        <f>'3. MN (105)'!#REF!</f>
        <v>#REF!</v>
      </c>
      <c r="O44" s="202"/>
      <c r="P44" s="99">
        <v>5</v>
      </c>
    </row>
    <row r="45" spans="1:16" s="214" customFormat="1" ht="45.75" customHeight="1">
      <c r="A45" s="202">
        <v>3</v>
      </c>
      <c r="B45" s="224" t="s">
        <v>29</v>
      </c>
      <c r="C45" s="211">
        <f>'5. ND28 (khuyet tat)'!C16</f>
        <v>0</v>
      </c>
      <c r="D45" s="226">
        <f>'5. ND28 (khuyet tat)'!I16</f>
        <v>0</v>
      </c>
      <c r="E45" s="211">
        <f t="shared" si="35"/>
        <v>678</v>
      </c>
      <c r="F45" s="202">
        <v>678</v>
      </c>
      <c r="G45" s="202"/>
      <c r="H45" s="202"/>
      <c r="I45" s="202"/>
      <c r="J45" s="211">
        <f t="shared" si="36"/>
        <v>-678</v>
      </c>
      <c r="K45" s="211">
        <f t="shared" si="37"/>
        <v>-678</v>
      </c>
      <c r="L45" s="202"/>
      <c r="M45" s="202" t="e">
        <f>'5. ND28 (khuyet tat)'!#REF!</f>
        <v>#REF!</v>
      </c>
      <c r="N45" s="226" t="e">
        <f>'5. ND28 (khuyet tat)'!#REF!</f>
        <v>#REF!</v>
      </c>
      <c r="O45" s="202"/>
      <c r="P45" s="99">
        <v>6</v>
      </c>
    </row>
    <row r="46" spans="1:16" s="214" customFormat="1" ht="53.1" customHeight="1">
      <c r="A46" s="202">
        <v>4</v>
      </c>
      <c r="B46" s="224" t="s">
        <v>31</v>
      </c>
      <c r="C46" s="211" t="e">
        <f>#REF!</f>
        <v>#REF!</v>
      </c>
      <c r="D46" s="226" t="e">
        <f>#REF!</f>
        <v>#REF!</v>
      </c>
      <c r="E46" s="211">
        <f t="shared" si="35"/>
        <v>8345</v>
      </c>
      <c r="F46" s="211">
        <v>8345</v>
      </c>
      <c r="G46" s="211"/>
      <c r="H46" s="211"/>
      <c r="I46" s="211"/>
      <c r="J46" s="211" t="e">
        <f t="shared" si="36"/>
        <v>#REF!</v>
      </c>
      <c r="K46" s="211" t="e">
        <f t="shared" si="37"/>
        <v>#REF!</v>
      </c>
      <c r="L46" s="211"/>
      <c r="M46" s="211" t="e">
        <f>#REF!</f>
        <v>#REF!</v>
      </c>
      <c r="N46" s="226" t="e">
        <f>#REF!</f>
        <v>#REF!</v>
      </c>
      <c r="O46" s="202"/>
      <c r="P46" s="99">
        <v>7</v>
      </c>
    </row>
    <row r="47" spans="1:16" s="214" customFormat="1" ht="38.1" customHeight="1">
      <c r="A47" s="202">
        <v>5</v>
      </c>
      <c r="B47" s="225" t="s">
        <v>33</v>
      </c>
      <c r="C47" s="227" t="e">
        <f>'9. ND57'!#REF!</f>
        <v>#REF!</v>
      </c>
      <c r="D47" s="228" t="e">
        <f>'9. ND57'!#REF!</f>
        <v>#REF!</v>
      </c>
      <c r="E47" s="211">
        <f t="shared" si="35"/>
        <v>28</v>
      </c>
      <c r="F47" s="227">
        <v>28</v>
      </c>
      <c r="G47" s="227"/>
      <c r="H47" s="227"/>
      <c r="I47" s="227"/>
      <c r="J47" s="211" t="e">
        <f t="shared" si="36"/>
        <v>#REF!</v>
      </c>
      <c r="K47" s="211" t="e">
        <f t="shared" si="37"/>
        <v>#REF!</v>
      </c>
      <c r="L47" s="227"/>
      <c r="M47" s="227" t="e">
        <f>'9. ND57'!#REF!</f>
        <v>#REF!</v>
      </c>
      <c r="N47" s="228" t="e">
        <f>'9. ND57'!#REF!</f>
        <v>#REF!</v>
      </c>
      <c r="O47" s="202"/>
      <c r="P47" s="99">
        <v>8</v>
      </c>
    </row>
    <row r="48" spans="1:16" s="214" customFormat="1" ht="41.1" customHeight="1">
      <c r="A48" s="202">
        <v>6</v>
      </c>
      <c r="B48" s="225" t="s">
        <v>35</v>
      </c>
      <c r="C48" s="227"/>
      <c r="D48" s="228"/>
      <c r="E48" s="211">
        <f t="shared" si="35"/>
        <v>0</v>
      </c>
      <c r="F48" s="227"/>
      <c r="G48" s="227"/>
      <c r="H48" s="227"/>
      <c r="I48" s="227"/>
      <c r="J48" s="211">
        <f t="shared" si="36"/>
        <v>0</v>
      </c>
      <c r="K48" s="211">
        <f t="shared" si="37"/>
        <v>0</v>
      </c>
      <c r="L48" s="227"/>
      <c r="M48" s="227"/>
      <c r="N48" s="228"/>
      <c r="O48" s="202"/>
      <c r="P48" s="99">
        <v>9</v>
      </c>
    </row>
    <row r="49" spans="1:16" ht="21" customHeight="1">
      <c r="A49" s="114" t="s">
        <v>37</v>
      </c>
      <c r="B49" s="115" t="s">
        <v>38</v>
      </c>
      <c r="C49" s="222" t="e">
        <f t="shared" ref="C49:N49" si="38">SUM(C50:C55)</f>
        <v>#REF!</v>
      </c>
      <c r="D49" s="223" t="e">
        <f t="shared" si="38"/>
        <v>#REF!</v>
      </c>
      <c r="E49" s="114">
        <f t="shared" si="38"/>
        <v>2534</v>
      </c>
      <c r="F49" s="114">
        <f t="shared" si="38"/>
        <v>2534</v>
      </c>
      <c r="G49" s="114">
        <f t="shared" si="38"/>
        <v>0</v>
      </c>
      <c r="H49" s="114">
        <f t="shared" si="38"/>
        <v>0</v>
      </c>
      <c r="I49" s="114">
        <f t="shared" si="38"/>
        <v>0</v>
      </c>
      <c r="J49" s="114" t="e">
        <f t="shared" si="38"/>
        <v>#REF!</v>
      </c>
      <c r="K49" s="114" t="e">
        <f t="shared" si="38"/>
        <v>#REF!</v>
      </c>
      <c r="L49" s="114">
        <f t="shared" si="38"/>
        <v>0</v>
      </c>
      <c r="M49" s="114" t="e">
        <f t="shared" si="38"/>
        <v>#REF!</v>
      </c>
      <c r="N49" s="223" t="e">
        <f t="shared" si="38"/>
        <v>#REF!</v>
      </c>
      <c r="O49" s="202"/>
      <c r="P49" s="99">
        <v>10</v>
      </c>
    </row>
    <row r="50" spans="1:16" s="215" customFormat="1" ht="31.5">
      <c r="A50" s="229">
        <v>1</v>
      </c>
      <c r="B50" s="230" t="s">
        <v>40</v>
      </c>
      <c r="C50" s="231" t="e">
        <f>'8. NĐ20'!#REF!</f>
        <v>#REF!</v>
      </c>
      <c r="D50" s="232" t="e">
        <f>'8. NĐ20'!#REF!</f>
        <v>#REF!</v>
      </c>
      <c r="E50" s="231">
        <f t="shared" ref="E50:E55" si="39">F50+G50</f>
        <v>2138</v>
      </c>
      <c r="F50" s="231">
        <v>2138</v>
      </c>
      <c r="G50" s="231"/>
      <c r="H50" s="231"/>
      <c r="I50" s="231"/>
      <c r="J50" s="231" t="e">
        <f t="shared" ref="J50:J55" si="40">D50-E50</f>
        <v>#REF!</v>
      </c>
      <c r="K50" s="231" t="e">
        <f t="shared" ref="K50:K55" si="41">J50</f>
        <v>#REF!</v>
      </c>
      <c r="L50" s="231"/>
      <c r="M50" s="231" t="e">
        <f>'8. NĐ20'!#REF!</f>
        <v>#REF!</v>
      </c>
      <c r="N50" s="232" t="e">
        <f>'8. NĐ20'!#REF!</f>
        <v>#REF!</v>
      </c>
      <c r="O50" s="229"/>
      <c r="P50" s="214">
        <v>11</v>
      </c>
    </row>
    <row r="51" spans="1:16">
      <c r="A51" s="202">
        <v>2</v>
      </c>
      <c r="B51" s="224" t="s">
        <v>43</v>
      </c>
      <c r="C51" s="211">
        <f>'9.BHYT'!E10</f>
        <v>0</v>
      </c>
      <c r="D51" s="226">
        <f>'9.BHYT'!F10</f>
        <v>111.72329999999999</v>
      </c>
      <c r="E51" s="211">
        <f t="shared" si="39"/>
        <v>0</v>
      </c>
      <c r="F51" s="202"/>
      <c r="G51" s="202"/>
      <c r="H51" s="202"/>
      <c r="I51" s="202"/>
      <c r="J51" s="211">
        <f t="shared" si="40"/>
        <v>111.72329999999999</v>
      </c>
      <c r="K51" s="211">
        <f t="shared" si="41"/>
        <v>111.72329999999999</v>
      </c>
      <c r="L51" s="202"/>
      <c r="M51" s="202"/>
      <c r="N51" s="226"/>
      <c r="O51" s="202"/>
      <c r="P51" s="99">
        <v>12</v>
      </c>
    </row>
    <row r="52" spans="1:16">
      <c r="A52" s="202">
        <v>3</v>
      </c>
      <c r="B52" s="224" t="s">
        <v>46</v>
      </c>
      <c r="C52" s="211">
        <f>'10. BHCC'!F8</f>
        <v>7788</v>
      </c>
      <c r="D52" s="226">
        <f>'10. BHCC'!F9</f>
        <v>6353.0055999999995</v>
      </c>
      <c r="E52" s="211">
        <f t="shared" si="39"/>
        <v>0</v>
      </c>
      <c r="F52" s="202"/>
      <c r="G52" s="202"/>
      <c r="H52" s="202"/>
      <c r="I52" s="202"/>
      <c r="J52" s="211">
        <f t="shared" si="40"/>
        <v>6353.0055999999995</v>
      </c>
      <c r="K52" s="211">
        <f t="shared" si="41"/>
        <v>6353.0055999999995</v>
      </c>
      <c r="L52" s="202"/>
      <c r="M52" s="202"/>
      <c r="N52" s="226"/>
      <c r="O52" s="202"/>
      <c r="P52" s="99">
        <v>13</v>
      </c>
    </row>
    <row r="53" spans="1:16">
      <c r="A53" s="202">
        <v>4</v>
      </c>
      <c r="B53" s="224" t="s">
        <v>49</v>
      </c>
      <c r="C53" s="211">
        <f>'11. mtp '!G12</f>
        <v>0</v>
      </c>
      <c r="D53" s="226">
        <f>'11. mtp '!H12</f>
        <v>0</v>
      </c>
      <c r="E53" s="211">
        <f t="shared" si="39"/>
        <v>0</v>
      </c>
      <c r="F53" s="202"/>
      <c r="G53" s="202"/>
      <c r="H53" s="202"/>
      <c r="I53" s="202"/>
      <c r="J53" s="211">
        <f t="shared" si="40"/>
        <v>0</v>
      </c>
      <c r="K53" s="211">
        <f t="shared" si="41"/>
        <v>0</v>
      </c>
      <c r="L53" s="202"/>
      <c r="M53" s="202"/>
      <c r="N53" s="226"/>
      <c r="O53" s="202"/>
      <c r="P53" s="99">
        <v>14</v>
      </c>
    </row>
    <row r="54" spans="1:16" ht="31.5">
      <c r="A54" s="202">
        <v>5</v>
      </c>
      <c r="B54" s="224" t="s">
        <v>51</v>
      </c>
      <c r="C54" s="211" t="e">
        <f>'15. Tien dien (25)'!#REF!</f>
        <v>#REF!</v>
      </c>
      <c r="D54" s="226" t="e">
        <f>'15. Tien dien (25)'!#REF!</f>
        <v>#REF!</v>
      </c>
      <c r="E54" s="211">
        <f t="shared" si="39"/>
        <v>396</v>
      </c>
      <c r="F54" s="211">
        <v>396</v>
      </c>
      <c r="G54" s="211"/>
      <c r="H54" s="211"/>
      <c r="I54" s="211"/>
      <c r="J54" s="211" t="e">
        <f t="shared" si="40"/>
        <v>#REF!</v>
      </c>
      <c r="K54" s="211" t="e">
        <f t="shared" si="41"/>
        <v>#REF!</v>
      </c>
      <c r="L54" s="211"/>
      <c r="M54" s="211" t="e">
        <f>#REF!</f>
        <v>#REF!</v>
      </c>
      <c r="N54" s="226" t="e">
        <f>#REF!</f>
        <v>#REF!</v>
      </c>
      <c r="O54" s="202"/>
      <c r="P54" s="99">
        <v>15</v>
      </c>
    </row>
    <row r="55" spans="1:16">
      <c r="A55" s="202">
        <v>6</v>
      </c>
      <c r="B55" s="224" t="s">
        <v>53</v>
      </c>
      <c r="C55" s="211"/>
      <c r="D55" s="226"/>
      <c r="E55" s="211">
        <f t="shared" si="39"/>
        <v>0</v>
      </c>
      <c r="F55" s="211"/>
      <c r="G55" s="211"/>
      <c r="H55" s="211"/>
      <c r="I55" s="211"/>
      <c r="J55" s="211">
        <f t="shared" si="40"/>
        <v>0</v>
      </c>
      <c r="K55" s="211">
        <f t="shared" si="41"/>
        <v>0</v>
      </c>
      <c r="L55" s="211"/>
      <c r="M55" s="211"/>
      <c r="N55" s="226"/>
      <c r="O55" s="202"/>
      <c r="P55" s="99">
        <v>16</v>
      </c>
    </row>
    <row r="56" spans="1:16" s="215" customFormat="1">
      <c r="A56" s="114" t="s">
        <v>55</v>
      </c>
      <c r="B56" s="115" t="s">
        <v>56</v>
      </c>
      <c r="C56" s="222" t="e">
        <f t="shared" ref="C56:N56" si="42">C57+C58</f>
        <v>#REF!</v>
      </c>
      <c r="D56" s="223" t="e">
        <f t="shared" si="42"/>
        <v>#REF!</v>
      </c>
      <c r="E56" s="114">
        <f t="shared" si="42"/>
        <v>8</v>
      </c>
      <c r="F56" s="114">
        <f t="shared" si="42"/>
        <v>8</v>
      </c>
      <c r="G56" s="114">
        <f t="shared" si="42"/>
        <v>0</v>
      </c>
      <c r="H56" s="114">
        <f t="shared" si="42"/>
        <v>0</v>
      </c>
      <c r="I56" s="114">
        <f t="shared" si="42"/>
        <v>0</v>
      </c>
      <c r="J56" s="114" t="e">
        <f t="shared" si="42"/>
        <v>#REF!</v>
      </c>
      <c r="K56" s="114" t="e">
        <f t="shared" si="42"/>
        <v>#REF!</v>
      </c>
      <c r="L56" s="114">
        <f t="shared" si="42"/>
        <v>0</v>
      </c>
      <c r="M56" s="114" t="e">
        <f t="shared" si="42"/>
        <v>#REF!</v>
      </c>
      <c r="N56" s="223" t="e">
        <f t="shared" si="42"/>
        <v>#REF!</v>
      </c>
      <c r="O56" s="202"/>
      <c r="P56" s="99">
        <v>17</v>
      </c>
    </row>
    <row r="57" spans="1:16" s="215" customFormat="1" ht="31.5">
      <c r="A57" s="202">
        <v>1</v>
      </c>
      <c r="B57" s="224" t="s">
        <v>57</v>
      </c>
      <c r="C57" s="211">
        <f>'14.NĐ39'!E8</f>
        <v>0</v>
      </c>
      <c r="D57" s="226">
        <f>'14.NĐ39'!E8</f>
        <v>0</v>
      </c>
      <c r="E57" s="211">
        <f t="shared" ref="E57:E63" si="43">F57+G57</f>
        <v>8</v>
      </c>
      <c r="F57" s="202">
        <v>8</v>
      </c>
      <c r="G57" s="202"/>
      <c r="H57" s="202"/>
      <c r="I57" s="202"/>
      <c r="J57" s="211">
        <f t="shared" ref="J57:J63" si="44">D57-E57</f>
        <v>-8</v>
      </c>
      <c r="K57" s="211">
        <f>J57</f>
        <v>-8</v>
      </c>
      <c r="L57" s="202"/>
      <c r="M57" s="202" t="e">
        <f>'14.NĐ39'!#REF!</f>
        <v>#REF!</v>
      </c>
      <c r="N57" s="226" t="e">
        <f>'14.NĐ39'!#REF!</f>
        <v>#REF!</v>
      </c>
      <c r="O57" s="202"/>
      <c r="P57" s="99">
        <v>18</v>
      </c>
    </row>
    <row r="58" spans="1:16" s="215" customFormat="1">
      <c r="A58" s="202">
        <v>2</v>
      </c>
      <c r="B58" s="224" t="s">
        <v>59</v>
      </c>
      <c r="C58" s="211" t="e">
        <f>'15.UY TIN'!#REF!</f>
        <v>#REF!</v>
      </c>
      <c r="D58" s="226" t="e">
        <f>'15.UY TIN'!#REF!</f>
        <v>#REF!</v>
      </c>
      <c r="E58" s="211">
        <f t="shared" si="43"/>
        <v>0</v>
      </c>
      <c r="F58" s="202"/>
      <c r="G58" s="202"/>
      <c r="H58" s="202"/>
      <c r="I58" s="202"/>
      <c r="J58" s="211" t="e">
        <f t="shared" si="44"/>
        <v>#REF!</v>
      </c>
      <c r="K58" s="211" t="e">
        <f>J58</f>
        <v>#REF!</v>
      </c>
      <c r="L58" s="202"/>
      <c r="M58" s="211" t="e">
        <f>'15.UY TIN'!#REF!</f>
        <v>#REF!</v>
      </c>
      <c r="N58" s="226" t="e">
        <f>'15.UY TIN'!#REF!</f>
        <v>#REF!</v>
      </c>
      <c r="O58" s="202"/>
      <c r="P58" s="99">
        <v>19</v>
      </c>
    </row>
    <row r="59" spans="1:16" ht="20.25" customHeight="1">
      <c r="A59" s="114" t="s">
        <v>21</v>
      </c>
      <c r="B59" s="114" t="s">
        <v>61</v>
      </c>
      <c r="C59" s="222" t="e">
        <f t="shared" ref="C59:N59" si="45">C60+C64</f>
        <v>#REF!</v>
      </c>
      <c r="D59" s="223" t="e">
        <f t="shared" si="45"/>
        <v>#REF!</v>
      </c>
      <c r="E59" s="114">
        <f t="shared" si="45"/>
        <v>2732</v>
      </c>
      <c r="F59" s="114">
        <f t="shared" si="45"/>
        <v>2602</v>
      </c>
      <c r="G59" s="114">
        <f t="shared" si="45"/>
        <v>130</v>
      </c>
      <c r="H59" s="114">
        <f t="shared" si="45"/>
        <v>0</v>
      </c>
      <c r="I59" s="114">
        <f t="shared" si="45"/>
        <v>0</v>
      </c>
      <c r="J59" s="114" t="e">
        <f t="shared" si="45"/>
        <v>#REF!</v>
      </c>
      <c r="K59" s="114">
        <f t="shared" si="45"/>
        <v>0</v>
      </c>
      <c r="L59" s="114" t="e">
        <f t="shared" si="45"/>
        <v>#REF!</v>
      </c>
      <c r="M59" s="114" t="e">
        <f t="shared" si="45"/>
        <v>#REF!</v>
      </c>
      <c r="N59" s="223" t="e">
        <f t="shared" si="45"/>
        <v>#REF!</v>
      </c>
      <c r="O59" s="202"/>
      <c r="P59" s="99">
        <v>20</v>
      </c>
    </row>
    <row r="60" spans="1:16" ht="20.25" customHeight="1">
      <c r="A60" s="114" t="s">
        <v>23</v>
      </c>
      <c r="B60" s="115" t="s">
        <v>24</v>
      </c>
      <c r="C60" s="222" t="e">
        <f t="shared" ref="C60:N60" si="46">SUM(C61:C63)</f>
        <v>#REF!</v>
      </c>
      <c r="D60" s="223" t="e">
        <f t="shared" si="46"/>
        <v>#REF!</v>
      </c>
      <c r="E60" s="114">
        <f t="shared" si="46"/>
        <v>624</v>
      </c>
      <c r="F60" s="114">
        <f t="shared" si="46"/>
        <v>624</v>
      </c>
      <c r="G60" s="114">
        <f t="shared" si="46"/>
        <v>0</v>
      </c>
      <c r="H60" s="114">
        <f t="shared" si="46"/>
        <v>0</v>
      </c>
      <c r="I60" s="114">
        <f t="shared" si="46"/>
        <v>0</v>
      </c>
      <c r="J60" s="114" t="e">
        <f t="shared" si="46"/>
        <v>#REF!</v>
      </c>
      <c r="K60" s="114">
        <f t="shared" si="46"/>
        <v>0</v>
      </c>
      <c r="L60" s="114" t="e">
        <f t="shared" si="46"/>
        <v>#REF!</v>
      </c>
      <c r="M60" s="114" t="e">
        <f t="shared" si="46"/>
        <v>#REF!</v>
      </c>
      <c r="N60" s="223" t="e">
        <f t="shared" si="46"/>
        <v>#REF!</v>
      </c>
      <c r="O60" s="202"/>
      <c r="P60" s="99">
        <v>21</v>
      </c>
    </row>
    <row r="61" spans="1:16" ht="61.5" customHeight="1">
      <c r="A61" s="202">
        <v>1</v>
      </c>
      <c r="B61" s="224" t="s">
        <v>62</v>
      </c>
      <c r="C61" s="211" t="e">
        <f>'16. Nau an NQ 35'!#REF!</f>
        <v>#REF!</v>
      </c>
      <c r="D61" s="226" t="e">
        <f>'16. Nau an NQ 35'!#REF!</f>
        <v>#REF!</v>
      </c>
      <c r="E61" s="211">
        <f t="shared" si="43"/>
        <v>209</v>
      </c>
      <c r="F61" s="233">
        <v>209</v>
      </c>
      <c r="G61" s="233"/>
      <c r="H61" s="233"/>
      <c r="I61" s="233"/>
      <c r="J61" s="211" t="e">
        <f t="shared" si="44"/>
        <v>#REF!</v>
      </c>
      <c r="K61" s="233"/>
      <c r="L61" s="233" t="e">
        <f t="shared" ref="L61:L63" si="47">J61</f>
        <v>#REF!</v>
      </c>
      <c r="M61" s="233" t="e">
        <f>'16. Nau an NQ 35'!#REF!</f>
        <v>#REF!</v>
      </c>
      <c r="N61" s="226" t="e">
        <f>'16. Nau an NQ 35'!#REF!</f>
        <v>#REF!</v>
      </c>
      <c r="O61" s="202"/>
      <c r="P61" s="99">
        <v>22</v>
      </c>
    </row>
    <row r="62" spans="1:16" ht="92.25" customHeight="1">
      <c r="A62" s="202">
        <v>2</v>
      </c>
      <c r="B62" s="224" t="s">
        <v>64</v>
      </c>
      <c r="C62" s="211" t="e">
        <f>'17. NQ49 (thay the 04)'!#REF!</f>
        <v>#REF!</v>
      </c>
      <c r="D62" s="226" t="e">
        <f>'17. NQ49 (thay the 04)'!#REF!</f>
        <v>#REF!</v>
      </c>
      <c r="E62" s="211">
        <f t="shared" si="43"/>
        <v>0</v>
      </c>
      <c r="F62" s="233"/>
      <c r="G62" s="233"/>
      <c r="H62" s="233"/>
      <c r="I62" s="233"/>
      <c r="J62" s="211" t="e">
        <f t="shared" si="44"/>
        <v>#REF!</v>
      </c>
      <c r="K62" s="233"/>
      <c r="L62" s="233" t="e">
        <f t="shared" si="47"/>
        <v>#REF!</v>
      </c>
      <c r="M62" s="233" t="e">
        <f>'17. NQ49 (thay the 04)'!#REF!</f>
        <v>#REF!</v>
      </c>
      <c r="N62" s="226" t="e">
        <f>'17. NQ49 (thay the 04)'!#REF!</f>
        <v>#REF!</v>
      </c>
      <c r="O62" s="202"/>
      <c r="P62" s="99">
        <v>23</v>
      </c>
    </row>
    <row r="63" spans="1:16" ht="43.5" customHeight="1">
      <c r="A63" s="202">
        <v>3</v>
      </c>
      <c r="B63" s="224" t="s">
        <v>66</v>
      </c>
      <c r="C63" s="211" t="e">
        <f>'18 NQ11'!#REF!</f>
        <v>#REF!</v>
      </c>
      <c r="D63" s="226" t="e">
        <f>'18 NQ11'!#REF!</f>
        <v>#REF!</v>
      </c>
      <c r="E63" s="211">
        <f t="shared" si="43"/>
        <v>415</v>
      </c>
      <c r="F63" s="234">
        <v>415</v>
      </c>
      <c r="G63" s="234"/>
      <c r="H63" s="234"/>
      <c r="I63" s="234"/>
      <c r="J63" s="211" t="e">
        <f t="shared" si="44"/>
        <v>#REF!</v>
      </c>
      <c r="K63" s="234"/>
      <c r="L63" s="233" t="e">
        <f t="shared" si="47"/>
        <v>#REF!</v>
      </c>
      <c r="M63" s="234"/>
      <c r="N63" s="226"/>
      <c r="O63" s="202"/>
      <c r="P63" s="99">
        <v>24</v>
      </c>
    </row>
    <row r="64" spans="1:16">
      <c r="A64" s="114" t="s">
        <v>37</v>
      </c>
      <c r="B64" s="115" t="s">
        <v>68</v>
      </c>
      <c r="C64" s="222" t="e">
        <f t="shared" ref="C64:N64" si="48">SUM(C65:C71)</f>
        <v>#REF!</v>
      </c>
      <c r="D64" s="223" t="e">
        <f t="shared" si="48"/>
        <v>#REF!</v>
      </c>
      <c r="E64" s="114">
        <f t="shared" si="48"/>
        <v>2108</v>
      </c>
      <c r="F64" s="114">
        <f t="shared" si="48"/>
        <v>1978</v>
      </c>
      <c r="G64" s="114">
        <f t="shared" si="48"/>
        <v>130</v>
      </c>
      <c r="H64" s="114">
        <f t="shared" si="48"/>
        <v>0</v>
      </c>
      <c r="I64" s="114">
        <f t="shared" si="48"/>
        <v>0</v>
      </c>
      <c r="J64" s="222" t="e">
        <f t="shared" si="48"/>
        <v>#REF!</v>
      </c>
      <c r="K64" s="114">
        <f t="shared" si="48"/>
        <v>0</v>
      </c>
      <c r="L64" s="114" t="e">
        <f t="shared" si="48"/>
        <v>#REF!</v>
      </c>
      <c r="M64" s="114" t="e">
        <f t="shared" si="48"/>
        <v>#REF!</v>
      </c>
      <c r="N64" s="223" t="e">
        <f t="shared" si="48"/>
        <v>#REF!</v>
      </c>
      <c r="O64" s="202"/>
      <c r="P64" s="99">
        <v>25</v>
      </c>
    </row>
    <row r="65" spans="1:16" ht="21.75" customHeight="1">
      <c r="A65" s="202">
        <v>1</v>
      </c>
      <c r="B65" s="224" t="s">
        <v>69</v>
      </c>
      <c r="C65" s="211" t="e">
        <f>'19.Chuc tho'!#REF!</f>
        <v>#REF!</v>
      </c>
      <c r="D65" s="226" t="e">
        <f>'19.Chuc tho'!#REF!</f>
        <v>#REF!</v>
      </c>
      <c r="E65" s="211">
        <f t="shared" ref="E65:E71" si="49">F65+G65</f>
        <v>76</v>
      </c>
      <c r="F65" s="202">
        <v>76</v>
      </c>
      <c r="G65" s="202"/>
      <c r="H65" s="202"/>
      <c r="I65" s="202"/>
      <c r="J65" s="211" t="e">
        <f t="shared" ref="J65:J71" si="50">D65-E65</f>
        <v>#REF!</v>
      </c>
      <c r="K65" s="202"/>
      <c r="L65" s="233" t="e">
        <f t="shared" ref="L65:L71" si="51">J65</f>
        <v>#REF!</v>
      </c>
      <c r="M65" s="202" t="e">
        <f>'19.Chuc tho'!#REF!</f>
        <v>#REF!</v>
      </c>
      <c r="N65" s="226" t="e">
        <f>'19.Chuc tho'!#REF!</f>
        <v>#REF!</v>
      </c>
      <c r="O65" s="202"/>
      <c r="P65" s="99">
        <v>26</v>
      </c>
    </row>
    <row r="66" spans="1:16" ht="42" customHeight="1">
      <c r="A66" s="202">
        <v>2</v>
      </c>
      <c r="B66" s="224" t="s">
        <v>71</v>
      </c>
      <c r="C66" s="211" t="e">
        <f>'20.huyhieudang'!#REF!</f>
        <v>#REF!</v>
      </c>
      <c r="D66" s="226" t="e">
        <f>'20.huyhieudang'!#REF!</f>
        <v>#REF!</v>
      </c>
      <c r="E66" s="211">
        <f t="shared" si="49"/>
        <v>15</v>
      </c>
      <c r="F66" s="202">
        <v>15</v>
      </c>
      <c r="G66" s="202"/>
      <c r="H66" s="202"/>
      <c r="I66" s="202"/>
      <c r="J66" s="211" t="e">
        <f t="shared" si="50"/>
        <v>#REF!</v>
      </c>
      <c r="K66" s="202"/>
      <c r="L66" s="233" t="e">
        <f t="shared" si="51"/>
        <v>#REF!</v>
      </c>
      <c r="M66" s="202" t="e">
        <f>'20.huyhieudang'!#REF!</f>
        <v>#REF!</v>
      </c>
      <c r="N66" s="226" t="e">
        <f>'20.huyhieudang'!#REF!</f>
        <v>#REF!</v>
      </c>
      <c r="O66" s="202"/>
      <c r="P66" s="99">
        <v>27</v>
      </c>
    </row>
    <row r="67" spans="1:16" s="216" customFormat="1" ht="47.25">
      <c r="A67" s="202">
        <v>3</v>
      </c>
      <c r="B67" s="224" t="s">
        <v>73</v>
      </c>
      <c r="C67" s="227" t="e">
        <f>'21. ANCS-NQ 21'!#REF!</f>
        <v>#REF!</v>
      </c>
      <c r="D67" s="228" t="e">
        <f>'21. ANCS-NQ 21'!#REF!</f>
        <v>#REF!</v>
      </c>
      <c r="E67" s="211">
        <f t="shared" si="49"/>
        <v>1626</v>
      </c>
      <c r="F67" s="227">
        <v>1626</v>
      </c>
      <c r="G67" s="227"/>
      <c r="H67" s="227"/>
      <c r="I67" s="227"/>
      <c r="J67" s="211" t="e">
        <f t="shared" si="50"/>
        <v>#REF!</v>
      </c>
      <c r="K67" s="227"/>
      <c r="L67" s="233" t="e">
        <f t="shared" si="51"/>
        <v>#REF!</v>
      </c>
      <c r="M67" s="227" t="e">
        <f>'21. ANCS-NQ 21'!#REF!</f>
        <v>#REF!</v>
      </c>
      <c r="N67" s="228" t="e">
        <f>'21. ANCS-NQ 21'!#REF!</f>
        <v>#REF!</v>
      </c>
      <c r="O67" s="202"/>
      <c r="P67" s="99">
        <v>28</v>
      </c>
    </row>
    <row r="68" spans="1:16" s="216" customFormat="1" ht="47.25">
      <c r="A68" s="202">
        <v>4</v>
      </c>
      <c r="B68" s="225" t="s">
        <v>75</v>
      </c>
      <c r="C68" s="227" t="e">
        <f>'23. Cai nghien-NQ 68'!#REF!</f>
        <v>#REF!</v>
      </c>
      <c r="D68" s="228" t="e">
        <f>'23. Cai nghien-NQ 68'!#REF!</f>
        <v>#REF!</v>
      </c>
      <c r="E68" s="211">
        <f t="shared" si="49"/>
        <v>261</v>
      </c>
      <c r="F68" s="227">
        <v>261</v>
      </c>
      <c r="G68" s="227"/>
      <c r="H68" s="227"/>
      <c r="I68" s="227"/>
      <c r="J68" s="211" t="e">
        <f t="shared" si="50"/>
        <v>#REF!</v>
      </c>
      <c r="K68" s="227"/>
      <c r="L68" s="233" t="e">
        <f t="shared" si="51"/>
        <v>#REF!</v>
      </c>
      <c r="M68" s="227" t="e">
        <f>'23. Cai nghien-NQ 68'!#REF!</f>
        <v>#REF!</v>
      </c>
      <c r="N68" s="228" t="e">
        <f>'23. Cai nghien-NQ 68'!#REF!</f>
        <v>#REF!</v>
      </c>
      <c r="O68" s="202"/>
      <c r="P68" s="99">
        <v>29</v>
      </c>
    </row>
    <row r="69" spans="1:16" s="216" customFormat="1" ht="63">
      <c r="A69" s="202">
        <v>5</v>
      </c>
      <c r="B69" s="225" t="s">
        <v>77</v>
      </c>
      <c r="C69" s="227">
        <f>'22. Giup đỡ GDCĐ -NQ 60'!D8</f>
        <v>0</v>
      </c>
      <c r="D69" s="228"/>
      <c r="E69" s="211">
        <f t="shared" si="49"/>
        <v>0</v>
      </c>
      <c r="F69" s="227"/>
      <c r="G69" s="227"/>
      <c r="H69" s="227"/>
      <c r="I69" s="227"/>
      <c r="J69" s="211">
        <f t="shared" si="50"/>
        <v>0</v>
      </c>
      <c r="K69" s="227"/>
      <c r="L69" s="233">
        <f t="shared" si="51"/>
        <v>0</v>
      </c>
      <c r="M69" s="227" t="e">
        <f>'22. Giup đỡ GDCĐ -NQ 60'!#REF!</f>
        <v>#REF!</v>
      </c>
      <c r="N69" s="228" t="e">
        <f>'22. Giup đỡ GDCĐ -NQ 60'!#REF!</f>
        <v>#REF!</v>
      </c>
      <c r="O69" s="202"/>
      <c r="P69" s="99">
        <v>30</v>
      </c>
    </row>
    <row r="70" spans="1:16" ht="42" customHeight="1">
      <c r="A70" s="202">
        <v>6</v>
      </c>
      <c r="B70" s="225" t="s">
        <v>79</v>
      </c>
      <c r="C70" s="227">
        <f>'24.mtp NQ 53'!G14</f>
        <v>0</v>
      </c>
      <c r="D70" s="228">
        <f>'24.mtp NQ 53'!H14</f>
        <v>0</v>
      </c>
      <c r="E70" s="211">
        <f t="shared" si="49"/>
        <v>130</v>
      </c>
      <c r="F70" s="227"/>
      <c r="G70" s="227">
        <v>130</v>
      </c>
      <c r="H70" s="227"/>
      <c r="I70" s="227"/>
      <c r="J70" s="211">
        <f t="shared" si="50"/>
        <v>-130</v>
      </c>
      <c r="K70" s="227"/>
      <c r="L70" s="233">
        <f t="shared" si="51"/>
        <v>-130</v>
      </c>
      <c r="M70" s="227"/>
      <c r="N70" s="228"/>
      <c r="O70" s="202"/>
      <c r="P70" s="99">
        <v>31</v>
      </c>
    </row>
    <row r="71" spans="1:16" ht="74.25" customHeight="1">
      <c r="A71" s="202">
        <v>7</v>
      </c>
      <c r="B71" s="225" t="s">
        <v>81</v>
      </c>
      <c r="C71" s="227" t="e">
        <f>#REF!</f>
        <v>#REF!</v>
      </c>
      <c r="D71" s="228" t="e">
        <f>#REF!</f>
        <v>#REF!</v>
      </c>
      <c r="E71" s="211">
        <f t="shared" si="49"/>
        <v>0</v>
      </c>
      <c r="F71" s="227"/>
      <c r="G71" s="227"/>
      <c r="H71" s="227"/>
      <c r="I71" s="227"/>
      <c r="J71" s="211" t="e">
        <f t="shared" si="50"/>
        <v>#REF!</v>
      </c>
      <c r="K71" s="227"/>
      <c r="L71" s="233" t="e">
        <f t="shared" si="51"/>
        <v>#REF!</v>
      </c>
      <c r="M71" s="227" t="e">
        <f>#REF!</f>
        <v>#REF!</v>
      </c>
      <c r="N71" s="228" t="e">
        <f>#REF!</f>
        <v>#REF!</v>
      </c>
      <c r="O71" s="202"/>
      <c r="P71" s="99">
        <v>32</v>
      </c>
    </row>
    <row r="72" spans="1:16" ht="21.95" customHeight="1">
      <c r="A72" s="202"/>
      <c r="B72" s="114" t="s">
        <v>84</v>
      </c>
      <c r="C72" s="222" t="e">
        <f t="shared" ref="C72:N72" si="52">C73+C91</f>
        <v>#REF!</v>
      </c>
      <c r="D72" s="223" t="e">
        <f t="shared" si="52"/>
        <v>#REF!</v>
      </c>
      <c r="E72" s="222">
        <f t="shared" si="52"/>
        <v>13975</v>
      </c>
      <c r="F72" s="222">
        <f t="shared" si="52"/>
        <v>12044</v>
      </c>
      <c r="G72" s="222">
        <f t="shared" si="52"/>
        <v>1931</v>
      </c>
      <c r="H72" s="222">
        <f t="shared" si="52"/>
        <v>0</v>
      </c>
      <c r="I72" s="222">
        <f t="shared" si="52"/>
        <v>0</v>
      </c>
      <c r="J72" s="222" t="e">
        <f t="shared" si="52"/>
        <v>#REF!</v>
      </c>
      <c r="K72" s="222" t="e">
        <f t="shared" si="52"/>
        <v>#REF!</v>
      </c>
      <c r="L72" s="222" t="e">
        <f t="shared" si="52"/>
        <v>#REF!</v>
      </c>
      <c r="M72" s="222" t="e">
        <f t="shared" si="52"/>
        <v>#REF!</v>
      </c>
      <c r="N72" s="223" t="e">
        <f t="shared" si="52"/>
        <v>#REF!</v>
      </c>
      <c r="O72" s="202"/>
      <c r="P72" s="99">
        <v>1</v>
      </c>
    </row>
    <row r="73" spans="1:16" ht="21" customHeight="1">
      <c r="A73" s="202" t="s">
        <v>20</v>
      </c>
      <c r="B73" s="114" t="s">
        <v>22</v>
      </c>
      <c r="C73" s="222" t="e">
        <f t="shared" ref="C73:N73" si="53">C74+C81+C88</f>
        <v>#REF!</v>
      </c>
      <c r="D73" s="223" t="e">
        <f t="shared" si="53"/>
        <v>#REF!</v>
      </c>
      <c r="E73" s="222">
        <f t="shared" si="53"/>
        <v>12270</v>
      </c>
      <c r="F73" s="222">
        <f t="shared" si="53"/>
        <v>10501</v>
      </c>
      <c r="G73" s="222">
        <f t="shared" si="53"/>
        <v>1769</v>
      </c>
      <c r="H73" s="222">
        <f t="shared" si="53"/>
        <v>0</v>
      </c>
      <c r="I73" s="222">
        <f t="shared" si="53"/>
        <v>0</v>
      </c>
      <c r="J73" s="222" t="e">
        <f t="shared" si="53"/>
        <v>#REF!</v>
      </c>
      <c r="K73" s="222" t="e">
        <f t="shared" si="53"/>
        <v>#REF!</v>
      </c>
      <c r="L73" s="222">
        <f t="shared" si="53"/>
        <v>0</v>
      </c>
      <c r="M73" s="222" t="e">
        <f t="shared" si="53"/>
        <v>#REF!</v>
      </c>
      <c r="N73" s="223" t="e">
        <f t="shared" si="53"/>
        <v>#REF!</v>
      </c>
      <c r="O73" s="202"/>
      <c r="P73" s="99">
        <v>2</v>
      </c>
    </row>
    <row r="74" spans="1:16" ht="18.95" customHeight="1">
      <c r="A74" s="114" t="s">
        <v>23</v>
      </c>
      <c r="B74" s="114" t="s">
        <v>24</v>
      </c>
      <c r="C74" s="222" t="e">
        <f t="shared" ref="C74:N74" si="54">SUM(C75:C80)</f>
        <v>#REF!</v>
      </c>
      <c r="D74" s="223" t="e">
        <f t="shared" si="54"/>
        <v>#REF!</v>
      </c>
      <c r="E74" s="222">
        <f t="shared" si="54"/>
        <v>9957</v>
      </c>
      <c r="F74" s="222">
        <f t="shared" si="54"/>
        <v>8188</v>
      </c>
      <c r="G74" s="222">
        <f t="shared" si="54"/>
        <v>1769</v>
      </c>
      <c r="H74" s="222">
        <f t="shared" si="54"/>
        <v>0</v>
      </c>
      <c r="I74" s="222">
        <f t="shared" si="54"/>
        <v>0</v>
      </c>
      <c r="J74" s="222" t="e">
        <f t="shared" si="54"/>
        <v>#REF!</v>
      </c>
      <c r="K74" s="222" t="e">
        <f t="shared" si="54"/>
        <v>#REF!</v>
      </c>
      <c r="L74" s="222">
        <f t="shared" si="54"/>
        <v>0</v>
      </c>
      <c r="M74" s="222" t="e">
        <f t="shared" si="54"/>
        <v>#REF!</v>
      </c>
      <c r="N74" s="223" t="e">
        <f t="shared" si="54"/>
        <v>#REF!</v>
      </c>
      <c r="O74" s="202"/>
      <c r="P74" s="99">
        <v>3</v>
      </c>
    </row>
    <row r="75" spans="1:16" s="214" customFormat="1" ht="72" customHeight="1">
      <c r="A75" s="202">
        <v>1</v>
      </c>
      <c r="B75" s="224" t="s">
        <v>25</v>
      </c>
      <c r="C75" s="211" t="e">
        <f>'2. NĐ 238'!#REF!</f>
        <v>#REF!</v>
      </c>
      <c r="D75" s="226" t="e">
        <f>'2. NĐ 238'!#REF!</f>
        <v>#REF!</v>
      </c>
      <c r="E75" s="211">
        <f t="shared" ref="E75:E80" si="55">F75+G75</f>
        <v>2175</v>
      </c>
      <c r="F75" s="211">
        <v>2175</v>
      </c>
      <c r="G75" s="211"/>
      <c r="H75" s="211"/>
      <c r="I75" s="211"/>
      <c r="J75" s="211" t="e">
        <f t="shared" ref="J75:J80" si="56">D75-E75</f>
        <v>#REF!</v>
      </c>
      <c r="K75" s="211" t="e">
        <f t="shared" ref="K75:K80" si="57">J75</f>
        <v>#REF!</v>
      </c>
      <c r="L75" s="211"/>
      <c r="M75" s="211" t="e">
        <f>'2. NĐ 238'!#REF!</f>
        <v>#REF!</v>
      </c>
      <c r="N75" s="226" t="e">
        <f>'2. NĐ 238'!#REF!</f>
        <v>#REF!</v>
      </c>
      <c r="O75" s="202"/>
      <c r="P75" s="99">
        <v>4</v>
      </c>
    </row>
    <row r="76" spans="1:16" s="214" customFormat="1" ht="36" customHeight="1">
      <c r="A76" s="202">
        <v>2</v>
      </c>
      <c r="B76" s="224" t="s">
        <v>27</v>
      </c>
      <c r="C76" s="211">
        <f>'3. MN (105)'!F11</f>
        <v>524</v>
      </c>
      <c r="D76" s="226">
        <f>'3. MN (105)'!C11</f>
        <v>564</v>
      </c>
      <c r="E76" s="211">
        <f t="shared" si="55"/>
        <v>595</v>
      </c>
      <c r="F76" s="202">
        <v>595</v>
      </c>
      <c r="G76" s="202"/>
      <c r="H76" s="202"/>
      <c r="I76" s="202"/>
      <c r="J76" s="211">
        <f t="shared" si="56"/>
        <v>-31</v>
      </c>
      <c r="K76" s="211">
        <f t="shared" si="57"/>
        <v>-31</v>
      </c>
      <c r="L76" s="202"/>
      <c r="M76" s="202" t="e">
        <f>'3. MN (105)'!#REF!</f>
        <v>#REF!</v>
      </c>
      <c r="N76" s="226" t="e">
        <f>'3. MN (105)'!#REF!</f>
        <v>#REF!</v>
      </c>
      <c r="O76" s="202"/>
      <c r="P76" s="99">
        <v>5</v>
      </c>
    </row>
    <row r="77" spans="1:16" s="214" customFormat="1" ht="45.75" customHeight="1">
      <c r="A77" s="202">
        <v>3</v>
      </c>
      <c r="B77" s="224" t="s">
        <v>29</v>
      </c>
      <c r="C77" s="211">
        <f>'5. ND28 (khuyet tat)'!C19</f>
        <v>0</v>
      </c>
      <c r="D77" s="226">
        <f>'5. ND28 (khuyet tat)'!I19</f>
        <v>0</v>
      </c>
      <c r="E77" s="211">
        <f t="shared" si="55"/>
        <v>250</v>
      </c>
      <c r="F77" s="202">
        <v>250</v>
      </c>
      <c r="G77" s="202"/>
      <c r="H77" s="202"/>
      <c r="I77" s="202"/>
      <c r="J77" s="211">
        <f t="shared" si="56"/>
        <v>-250</v>
      </c>
      <c r="K77" s="211">
        <f t="shared" si="57"/>
        <v>-250</v>
      </c>
      <c r="L77" s="202"/>
      <c r="M77" s="202" t="e">
        <f>'5. ND28 (khuyet tat)'!#REF!</f>
        <v>#REF!</v>
      </c>
      <c r="N77" s="226" t="e">
        <f>'5. ND28 (khuyet tat)'!#REF!</f>
        <v>#REF!</v>
      </c>
      <c r="O77" s="202"/>
      <c r="P77" s="99">
        <v>6</v>
      </c>
    </row>
    <row r="78" spans="1:16" s="214" customFormat="1" ht="53.1" customHeight="1">
      <c r="A78" s="202">
        <v>4</v>
      </c>
      <c r="B78" s="224" t="s">
        <v>31</v>
      </c>
      <c r="C78" s="211" t="e">
        <f>#REF!</f>
        <v>#REF!</v>
      </c>
      <c r="D78" s="226" t="e">
        <f>#REF!</f>
        <v>#REF!</v>
      </c>
      <c r="E78" s="211">
        <f t="shared" si="55"/>
        <v>6912</v>
      </c>
      <c r="F78" s="211">
        <v>5143</v>
      </c>
      <c r="G78" s="211">
        <v>1769</v>
      </c>
      <c r="H78" s="211"/>
      <c r="I78" s="211"/>
      <c r="J78" s="211" t="e">
        <f t="shared" si="56"/>
        <v>#REF!</v>
      </c>
      <c r="K78" s="211" t="e">
        <f t="shared" si="57"/>
        <v>#REF!</v>
      </c>
      <c r="L78" s="211"/>
      <c r="M78" s="211" t="e">
        <f>#REF!</f>
        <v>#REF!</v>
      </c>
      <c r="N78" s="226" t="e">
        <f>#REF!</f>
        <v>#REF!</v>
      </c>
      <c r="O78" s="202"/>
      <c r="P78" s="99">
        <v>7</v>
      </c>
    </row>
    <row r="79" spans="1:16" s="214" customFormat="1" ht="38.1" customHeight="1">
      <c r="A79" s="202">
        <v>5</v>
      </c>
      <c r="B79" s="225" t="s">
        <v>33</v>
      </c>
      <c r="C79" s="227" t="e">
        <f>'9. ND57'!#REF!</f>
        <v>#REF!</v>
      </c>
      <c r="D79" s="228" t="e">
        <f>'9. ND57'!#REF!</f>
        <v>#REF!</v>
      </c>
      <c r="E79" s="211">
        <f t="shared" si="55"/>
        <v>25</v>
      </c>
      <c r="F79" s="227">
        <v>25</v>
      </c>
      <c r="G79" s="227"/>
      <c r="H79" s="227"/>
      <c r="I79" s="227"/>
      <c r="J79" s="211" t="e">
        <f t="shared" si="56"/>
        <v>#REF!</v>
      </c>
      <c r="K79" s="211" t="e">
        <f t="shared" si="57"/>
        <v>#REF!</v>
      </c>
      <c r="L79" s="227"/>
      <c r="M79" s="227" t="e">
        <f>'9. ND57'!#REF!</f>
        <v>#REF!</v>
      </c>
      <c r="N79" s="228" t="e">
        <f>'9. ND57'!#REF!</f>
        <v>#REF!</v>
      </c>
      <c r="O79" s="202"/>
      <c r="P79" s="99">
        <v>8</v>
      </c>
    </row>
    <row r="80" spans="1:16" s="214" customFormat="1" ht="41.1" customHeight="1">
      <c r="A80" s="202">
        <v>6</v>
      </c>
      <c r="B80" s="225" t="s">
        <v>35</v>
      </c>
      <c r="C80" s="227"/>
      <c r="D80" s="228"/>
      <c r="E80" s="211">
        <f t="shared" si="55"/>
        <v>0</v>
      </c>
      <c r="F80" s="227"/>
      <c r="G80" s="227"/>
      <c r="H80" s="227"/>
      <c r="I80" s="227"/>
      <c r="J80" s="211">
        <f t="shared" si="56"/>
        <v>0</v>
      </c>
      <c r="K80" s="211">
        <f t="shared" si="57"/>
        <v>0</v>
      </c>
      <c r="L80" s="227"/>
      <c r="M80" s="227"/>
      <c r="N80" s="228"/>
      <c r="O80" s="202"/>
      <c r="P80" s="99">
        <v>9</v>
      </c>
    </row>
    <row r="81" spans="1:16" ht="21" customHeight="1">
      <c r="A81" s="114" t="s">
        <v>37</v>
      </c>
      <c r="B81" s="115" t="s">
        <v>38</v>
      </c>
      <c r="C81" s="222" t="e">
        <f t="shared" ref="C81:N81" si="58">SUM(C82:C87)</f>
        <v>#REF!</v>
      </c>
      <c r="D81" s="223" t="e">
        <f t="shared" si="58"/>
        <v>#REF!</v>
      </c>
      <c r="E81" s="114">
        <f t="shared" si="58"/>
        <v>2311</v>
      </c>
      <c r="F81" s="114">
        <f t="shared" si="58"/>
        <v>2311</v>
      </c>
      <c r="G81" s="114">
        <f t="shared" si="58"/>
        <v>0</v>
      </c>
      <c r="H81" s="114">
        <f t="shared" si="58"/>
        <v>0</v>
      </c>
      <c r="I81" s="114">
        <f t="shared" si="58"/>
        <v>0</v>
      </c>
      <c r="J81" s="114" t="e">
        <f t="shared" si="58"/>
        <v>#REF!</v>
      </c>
      <c r="K81" s="114" t="e">
        <f t="shared" si="58"/>
        <v>#REF!</v>
      </c>
      <c r="L81" s="114">
        <f t="shared" si="58"/>
        <v>0</v>
      </c>
      <c r="M81" s="114" t="e">
        <f t="shared" si="58"/>
        <v>#REF!</v>
      </c>
      <c r="N81" s="223" t="e">
        <f t="shared" si="58"/>
        <v>#REF!</v>
      </c>
      <c r="O81" s="202"/>
      <c r="P81" s="99">
        <v>10</v>
      </c>
    </row>
    <row r="82" spans="1:16" s="215" customFormat="1" ht="31.5">
      <c r="A82" s="229">
        <v>1</v>
      </c>
      <c r="B82" s="230" t="s">
        <v>40</v>
      </c>
      <c r="C82" s="231">
        <f>'8. NĐ20'!C150</f>
        <v>332</v>
      </c>
      <c r="D82" s="232">
        <f>'8. NĐ20'!H150</f>
        <v>1320.75</v>
      </c>
      <c r="E82" s="231">
        <f t="shared" ref="E82:E87" si="59">F82+G82</f>
        <v>2138</v>
      </c>
      <c r="F82" s="231">
        <v>2138</v>
      </c>
      <c r="G82" s="231"/>
      <c r="H82" s="231"/>
      <c r="I82" s="231"/>
      <c r="J82" s="231">
        <f t="shared" ref="J82:J87" si="60">D82-E82</f>
        <v>-817.25</v>
      </c>
      <c r="K82" s="231">
        <f t="shared" ref="K82:K87" si="61">J82</f>
        <v>-817.25</v>
      </c>
      <c r="L82" s="231"/>
      <c r="M82" s="231" t="e">
        <f>'8. NĐ20'!#REF!</f>
        <v>#REF!</v>
      </c>
      <c r="N82" s="232" t="e">
        <f>'8. NĐ20'!#REF!</f>
        <v>#REF!</v>
      </c>
      <c r="O82" s="229"/>
      <c r="P82" s="214">
        <v>11</v>
      </c>
    </row>
    <row r="83" spans="1:16">
      <c r="A83" s="202">
        <v>2</v>
      </c>
      <c r="B83" s="224" t="s">
        <v>43</v>
      </c>
      <c r="C83" s="211">
        <f>'9.BHYT'!E11</f>
        <v>151</v>
      </c>
      <c r="D83" s="226">
        <f>'9.BHYT'!F11</f>
        <v>113.09220000000001</v>
      </c>
      <c r="E83" s="211">
        <f t="shared" si="59"/>
        <v>0</v>
      </c>
      <c r="F83" s="202"/>
      <c r="G83" s="202"/>
      <c r="H83" s="202"/>
      <c r="I83" s="202"/>
      <c r="J83" s="211">
        <f t="shared" si="60"/>
        <v>113.09220000000001</v>
      </c>
      <c r="K83" s="211">
        <f t="shared" si="61"/>
        <v>113.09220000000001</v>
      </c>
      <c r="L83" s="202"/>
      <c r="M83" s="202" t="e">
        <f>'9.BHYT'!#REF!</f>
        <v>#REF!</v>
      </c>
      <c r="N83" s="226" t="e">
        <f>'9.BHYT'!#REF!</f>
        <v>#REF!</v>
      </c>
      <c r="O83" s="202"/>
      <c r="P83" s="99">
        <v>12</v>
      </c>
    </row>
    <row r="84" spans="1:16">
      <c r="A84" s="202">
        <v>3</v>
      </c>
      <c r="B84" s="224" t="s">
        <v>46</v>
      </c>
      <c r="C84" s="211">
        <f>'10. BHCC'!F14</f>
        <v>0</v>
      </c>
      <c r="D84" s="226">
        <f>'10. BHCC'!F15</f>
        <v>0</v>
      </c>
      <c r="E84" s="211">
        <f t="shared" si="59"/>
        <v>0</v>
      </c>
      <c r="F84" s="202"/>
      <c r="G84" s="202"/>
      <c r="H84" s="202"/>
      <c r="I84" s="202"/>
      <c r="J84" s="211">
        <f t="shared" si="60"/>
        <v>0</v>
      </c>
      <c r="K84" s="211">
        <f t="shared" si="61"/>
        <v>0</v>
      </c>
      <c r="L84" s="202"/>
      <c r="M84" s="202" t="e">
        <f>'10. BHCC'!#REF!</f>
        <v>#REF!</v>
      </c>
      <c r="N84" s="226" t="e">
        <f>'10. BHCC'!#REF!</f>
        <v>#REF!</v>
      </c>
      <c r="O84" s="202"/>
      <c r="P84" s="99">
        <v>13</v>
      </c>
    </row>
    <row r="85" spans="1:16">
      <c r="A85" s="202">
        <v>4</v>
      </c>
      <c r="B85" s="224" t="s">
        <v>49</v>
      </c>
      <c r="C85" s="211"/>
      <c r="D85" s="226"/>
      <c r="E85" s="211">
        <f t="shared" si="59"/>
        <v>0</v>
      </c>
      <c r="F85" s="202"/>
      <c r="G85" s="202"/>
      <c r="H85" s="202"/>
      <c r="I85" s="202"/>
      <c r="J85" s="211">
        <f t="shared" si="60"/>
        <v>0</v>
      </c>
      <c r="K85" s="211">
        <f t="shared" si="61"/>
        <v>0</v>
      </c>
      <c r="L85" s="202"/>
      <c r="M85" s="202"/>
      <c r="N85" s="226"/>
      <c r="O85" s="202"/>
      <c r="P85" s="99">
        <v>14</v>
      </c>
    </row>
    <row r="86" spans="1:16" ht="31.5">
      <c r="A86" s="202">
        <v>5</v>
      </c>
      <c r="B86" s="224" t="s">
        <v>51</v>
      </c>
      <c r="C86" s="211" t="e">
        <f>'15. Tien dien (25)'!#REF!</f>
        <v>#REF!</v>
      </c>
      <c r="D86" s="226" t="e">
        <f>'15. Tien dien (25)'!#REF!</f>
        <v>#REF!</v>
      </c>
      <c r="E86" s="211">
        <f t="shared" si="59"/>
        <v>173</v>
      </c>
      <c r="F86" s="211">
        <v>173</v>
      </c>
      <c r="G86" s="211"/>
      <c r="H86" s="211"/>
      <c r="I86" s="211"/>
      <c r="J86" s="211" t="e">
        <f t="shared" si="60"/>
        <v>#REF!</v>
      </c>
      <c r="K86" s="211" t="e">
        <f t="shared" si="61"/>
        <v>#REF!</v>
      </c>
      <c r="L86" s="211"/>
      <c r="M86" s="211" t="e">
        <f>#REF!</f>
        <v>#REF!</v>
      </c>
      <c r="N86" s="226" t="e">
        <f>#REF!</f>
        <v>#REF!</v>
      </c>
      <c r="O86" s="202"/>
      <c r="P86" s="99">
        <v>15</v>
      </c>
    </row>
    <row r="87" spans="1:16">
      <c r="A87" s="202">
        <v>6</v>
      </c>
      <c r="B87" s="224" t="s">
        <v>53</v>
      </c>
      <c r="C87" s="211" t="e">
        <f>#REF!</f>
        <v>#REF!</v>
      </c>
      <c r="D87" s="226" t="e">
        <f>#REF!</f>
        <v>#REF!</v>
      </c>
      <c r="E87" s="211">
        <f t="shared" si="59"/>
        <v>0</v>
      </c>
      <c r="F87" s="211"/>
      <c r="G87" s="211"/>
      <c r="H87" s="211"/>
      <c r="I87" s="211"/>
      <c r="J87" s="211" t="e">
        <f t="shared" si="60"/>
        <v>#REF!</v>
      </c>
      <c r="K87" s="211" t="e">
        <f t="shared" si="61"/>
        <v>#REF!</v>
      </c>
      <c r="L87" s="211"/>
      <c r="M87" s="211" t="e">
        <f>#REF!</f>
        <v>#REF!</v>
      </c>
      <c r="N87" s="226" t="e">
        <f>#REF!</f>
        <v>#REF!</v>
      </c>
      <c r="O87" s="202"/>
      <c r="P87" s="99">
        <v>16</v>
      </c>
    </row>
    <row r="88" spans="1:16" s="215" customFormat="1">
      <c r="A88" s="114" t="s">
        <v>55</v>
      </c>
      <c r="B88" s="115" t="s">
        <v>56</v>
      </c>
      <c r="C88" s="222">
        <f t="shared" ref="C88:N88" si="62">C89+C90</f>
        <v>0</v>
      </c>
      <c r="D88" s="223">
        <f t="shared" si="62"/>
        <v>0</v>
      </c>
      <c r="E88" s="114">
        <f t="shared" si="62"/>
        <v>2</v>
      </c>
      <c r="F88" s="114">
        <f t="shared" si="62"/>
        <v>2</v>
      </c>
      <c r="G88" s="114">
        <f t="shared" si="62"/>
        <v>0</v>
      </c>
      <c r="H88" s="114">
        <f t="shared" si="62"/>
        <v>0</v>
      </c>
      <c r="I88" s="114">
        <f t="shared" si="62"/>
        <v>0</v>
      </c>
      <c r="J88" s="114">
        <f t="shared" si="62"/>
        <v>-2</v>
      </c>
      <c r="K88" s="114">
        <f t="shared" si="62"/>
        <v>-2</v>
      </c>
      <c r="L88" s="114">
        <f t="shared" si="62"/>
        <v>0</v>
      </c>
      <c r="M88" s="114">
        <f t="shared" si="62"/>
        <v>0</v>
      </c>
      <c r="N88" s="223">
        <f t="shared" si="62"/>
        <v>0</v>
      </c>
      <c r="O88" s="202"/>
      <c r="P88" s="99">
        <v>17</v>
      </c>
    </row>
    <row r="89" spans="1:16" s="215" customFormat="1" ht="31.5">
      <c r="A89" s="202">
        <v>1</v>
      </c>
      <c r="B89" s="224" t="s">
        <v>57</v>
      </c>
      <c r="C89" s="211"/>
      <c r="D89" s="226"/>
      <c r="E89" s="211">
        <f t="shared" ref="E89:E95" si="63">F89+G89</f>
        <v>2</v>
      </c>
      <c r="F89" s="202">
        <v>2</v>
      </c>
      <c r="G89" s="202"/>
      <c r="H89" s="202"/>
      <c r="I89" s="202"/>
      <c r="J89" s="211">
        <f t="shared" ref="J89:J95" si="64">D89-E89</f>
        <v>-2</v>
      </c>
      <c r="K89" s="211">
        <f>J89</f>
        <v>-2</v>
      </c>
      <c r="L89" s="202"/>
      <c r="M89" s="202"/>
      <c r="N89" s="226"/>
      <c r="O89" s="202"/>
      <c r="P89" s="99">
        <v>18</v>
      </c>
    </row>
    <row r="90" spans="1:16" s="215" customFormat="1">
      <c r="A90" s="202">
        <v>2</v>
      </c>
      <c r="B90" s="224" t="s">
        <v>59</v>
      </c>
      <c r="C90" s="211"/>
      <c r="D90" s="226"/>
      <c r="E90" s="211">
        <f t="shared" si="63"/>
        <v>0</v>
      </c>
      <c r="F90" s="202"/>
      <c r="G90" s="202"/>
      <c r="H90" s="202"/>
      <c r="I90" s="202"/>
      <c r="J90" s="211">
        <f t="shared" si="64"/>
        <v>0</v>
      </c>
      <c r="K90" s="211">
        <f>J90</f>
        <v>0</v>
      </c>
      <c r="L90" s="202"/>
      <c r="M90" s="202"/>
      <c r="N90" s="226"/>
      <c r="O90" s="202"/>
      <c r="P90" s="99">
        <v>19</v>
      </c>
    </row>
    <row r="91" spans="1:16" ht="20.25" customHeight="1">
      <c r="A91" s="114" t="s">
        <v>21</v>
      </c>
      <c r="B91" s="114" t="s">
        <v>61</v>
      </c>
      <c r="C91" s="222" t="e">
        <f t="shared" ref="C91:N91" si="65">C92+C96</f>
        <v>#REF!</v>
      </c>
      <c r="D91" s="223" t="e">
        <f t="shared" si="65"/>
        <v>#REF!</v>
      </c>
      <c r="E91" s="114">
        <f t="shared" si="65"/>
        <v>1705</v>
      </c>
      <c r="F91" s="114">
        <f t="shared" si="65"/>
        <v>1543</v>
      </c>
      <c r="G91" s="114">
        <f t="shared" si="65"/>
        <v>162</v>
      </c>
      <c r="H91" s="114">
        <f t="shared" si="65"/>
        <v>0</v>
      </c>
      <c r="I91" s="114">
        <f t="shared" si="65"/>
        <v>0</v>
      </c>
      <c r="J91" s="114" t="e">
        <f t="shared" si="65"/>
        <v>#REF!</v>
      </c>
      <c r="K91" s="114">
        <f t="shared" si="65"/>
        <v>0</v>
      </c>
      <c r="L91" s="114" t="e">
        <f t="shared" si="65"/>
        <v>#REF!</v>
      </c>
      <c r="M91" s="114" t="e">
        <f t="shared" si="65"/>
        <v>#REF!</v>
      </c>
      <c r="N91" s="223" t="e">
        <f t="shared" si="65"/>
        <v>#REF!</v>
      </c>
      <c r="O91" s="202"/>
      <c r="P91" s="99">
        <v>20</v>
      </c>
    </row>
    <row r="92" spans="1:16" ht="20.25" customHeight="1">
      <c r="A92" s="114" t="s">
        <v>23</v>
      </c>
      <c r="B92" s="115" t="s">
        <v>24</v>
      </c>
      <c r="C92" s="222" t="e">
        <f t="shared" ref="C92:N92" si="66">SUM(C93:C95)</f>
        <v>#REF!</v>
      </c>
      <c r="D92" s="223" t="e">
        <f t="shared" si="66"/>
        <v>#REF!</v>
      </c>
      <c r="E92" s="114">
        <f t="shared" si="66"/>
        <v>369</v>
      </c>
      <c r="F92" s="114">
        <f t="shared" si="66"/>
        <v>369</v>
      </c>
      <c r="G92" s="114">
        <f t="shared" si="66"/>
        <v>0</v>
      </c>
      <c r="H92" s="114">
        <f t="shared" si="66"/>
        <v>0</v>
      </c>
      <c r="I92" s="114">
        <f t="shared" si="66"/>
        <v>0</v>
      </c>
      <c r="J92" s="114" t="e">
        <f t="shared" si="66"/>
        <v>#REF!</v>
      </c>
      <c r="K92" s="114">
        <f t="shared" si="66"/>
        <v>0</v>
      </c>
      <c r="L92" s="114" t="e">
        <f t="shared" si="66"/>
        <v>#REF!</v>
      </c>
      <c r="M92" s="114" t="e">
        <f t="shared" si="66"/>
        <v>#REF!</v>
      </c>
      <c r="N92" s="223" t="e">
        <f t="shared" si="66"/>
        <v>#REF!</v>
      </c>
      <c r="O92" s="202"/>
      <c r="P92" s="99">
        <v>21</v>
      </c>
    </row>
    <row r="93" spans="1:16" ht="61.5" customHeight="1">
      <c r="A93" s="202">
        <v>1</v>
      </c>
      <c r="B93" s="224" t="s">
        <v>62</v>
      </c>
      <c r="C93" s="211" t="e">
        <f>'16. Nau an NQ 35'!#REF!</f>
        <v>#REF!</v>
      </c>
      <c r="D93" s="226" t="e">
        <f>'16. Nau an NQ 35'!#REF!</f>
        <v>#REF!</v>
      </c>
      <c r="E93" s="211">
        <f t="shared" si="63"/>
        <v>190</v>
      </c>
      <c r="F93" s="233">
        <v>190</v>
      </c>
      <c r="G93" s="233"/>
      <c r="H93" s="233"/>
      <c r="I93" s="233"/>
      <c r="J93" s="211" t="e">
        <f t="shared" si="64"/>
        <v>#REF!</v>
      </c>
      <c r="K93" s="233"/>
      <c r="L93" s="233" t="e">
        <f t="shared" ref="L93:L95" si="67">J93</f>
        <v>#REF!</v>
      </c>
      <c r="M93" s="233" t="e">
        <f>'16. Nau an NQ 35'!#REF!</f>
        <v>#REF!</v>
      </c>
      <c r="N93" s="226" t="e">
        <f>'16. Nau an NQ 35'!#REF!</f>
        <v>#REF!</v>
      </c>
      <c r="O93" s="202"/>
      <c r="P93" s="99">
        <v>22</v>
      </c>
    </row>
    <row r="94" spans="1:16" ht="92.25" customHeight="1">
      <c r="A94" s="202">
        <v>2</v>
      </c>
      <c r="B94" s="224" t="s">
        <v>64</v>
      </c>
      <c r="C94" s="211" t="e">
        <f>'17. NQ49 (thay the 04)'!#REF!</f>
        <v>#REF!</v>
      </c>
      <c r="D94" s="226" t="e">
        <f>'17. NQ49 (thay the 04)'!#REF!</f>
        <v>#REF!</v>
      </c>
      <c r="E94" s="211">
        <f t="shared" si="63"/>
        <v>0</v>
      </c>
      <c r="F94" s="233"/>
      <c r="G94" s="233"/>
      <c r="H94" s="233"/>
      <c r="I94" s="233"/>
      <c r="J94" s="211" t="e">
        <f t="shared" si="64"/>
        <v>#REF!</v>
      </c>
      <c r="K94" s="233"/>
      <c r="L94" s="233" t="e">
        <f t="shared" si="67"/>
        <v>#REF!</v>
      </c>
      <c r="M94" s="233" t="e">
        <f>'17. NQ49 (thay the 04)'!#REF!</f>
        <v>#REF!</v>
      </c>
      <c r="N94" s="226" t="e">
        <f>'17. NQ49 (thay the 04)'!#REF!</f>
        <v>#REF!</v>
      </c>
      <c r="O94" s="202"/>
      <c r="P94" s="99">
        <v>23</v>
      </c>
    </row>
    <row r="95" spans="1:16" ht="43.5" customHeight="1">
      <c r="A95" s="202">
        <v>3</v>
      </c>
      <c r="B95" s="224" t="s">
        <v>66</v>
      </c>
      <c r="C95" s="211" t="e">
        <f>'18 NQ11'!#REF!</f>
        <v>#REF!</v>
      </c>
      <c r="D95" s="226" t="e">
        <f>'18 NQ11'!#REF!</f>
        <v>#REF!</v>
      </c>
      <c r="E95" s="211">
        <f t="shared" si="63"/>
        <v>179</v>
      </c>
      <c r="F95" s="234">
        <v>179</v>
      </c>
      <c r="G95" s="234"/>
      <c r="H95" s="234"/>
      <c r="I95" s="234"/>
      <c r="J95" s="211" t="e">
        <f t="shared" si="64"/>
        <v>#REF!</v>
      </c>
      <c r="K95" s="234"/>
      <c r="L95" s="233" t="e">
        <f t="shared" si="67"/>
        <v>#REF!</v>
      </c>
      <c r="M95" s="234" t="e">
        <f>'18 NQ11'!#REF!</f>
        <v>#REF!</v>
      </c>
      <c r="N95" s="226" t="e">
        <f>'18 NQ11'!#REF!</f>
        <v>#REF!</v>
      </c>
      <c r="O95" s="202"/>
      <c r="P95" s="99">
        <v>24</v>
      </c>
    </row>
    <row r="96" spans="1:16">
      <c r="A96" s="114" t="s">
        <v>37</v>
      </c>
      <c r="B96" s="115" t="s">
        <v>68</v>
      </c>
      <c r="C96" s="222" t="e">
        <f t="shared" ref="C96:N96" si="68">SUM(C97:C103)</f>
        <v>#REF!</v>
      </c>
      <c r="D96" s="223" t="e">
        <f t="shared" si="68"/>
        <v>#REF!</v>
      </c>
      <c r="E96" s="114">
        <f t="shared" si="68"/>
        <v>1336</v>
      </c>
      <c r="F96" s="114">
        <f t="shared" si="68"/>
        <v>1174</v>
      </c>
      <c r="G96" s="114">
        <f t="shared" si="68"/>
        <v>162</v>
      </c>
      <c r="H96" s="114">
        <f t="shared" si="68"/>
        <v>0</v>
      </c>
      <c r="I96" s="114">
        <f t="shared" si="68"/>
        <v>0</v>
      </c>
      <c r="J96" s="222" t="e">
        <f t="shared" si="68"/>
        <v>#REF!</v>
      </c>
      <c r="K96" s="114">
        <f t="shared" si="68"/>
        <v>0</v>
      </c>
      <c r="L96" s="114" t="e">
        <f t="shared" si="68"/>
        <v>#REF!</v>
      </c>
      <c r="M96" s="114" t="e">
        <f t="shared" si="68"/>
        <v>#REF!</v>
      </c>
      <c r="N96" s="223" t="e">
        <f t="shared" si="68"/>
        <v>#REF!</v>
      </c>
      <c r="O96" s="202"/>
      <c r="P96" s="99">
        <v>25</v>
      </c>
    </row>
    <row r="97" spans="1:16" ht="21.75" customHeight="1">
      <c r="A97" s="202">
        <v>1</v>
      </c>
      <c r="B97" s="224" t="s">
        <v>69</v>
      </c>
      <c r="C97" s="211" t="e">
        <f>'19.Chuc tho'!#REF!</f>
        <v>#REF!</v>
      </c>
      <c r="D97" s="226" t="e">
        <f>'19.Chuc tho'!#REF!</f>
        <v>#REF!</v>
      </c>
      <c r="E97" s="211">
        <f t="shared" ref="E97:E103" si="69">F97+G97</f>
        <v>36</v>
      </c>
      <c r="F97" s="202">
        <v>36</v>
      </c>
      <c r="G97" s="202"/>
      <c r="H97" s="202"/>
      <c r="I97" s="202"/>
      <c r="J97" s="211" t="e">
        <f t="shared" ref="J97:J103" si="70">D97-E97</f>
        <v>#REF!</v>
      </c>
      <c r="K97" s="202"/>
      <c r="L97" s="233" t="e">
        <f t="shared" ref="L97:L103" si="71">J97</f>
        <v>#REF!</v>
      </c>
      <c r="M97" s="202" t="e">
        <f>'19.Chuc tho'!#REF!</f>
        <v>#REF!</v>
      </c>
      <c r="N97" s="226" t="e">
        <f>'19.Chuc tho'!#REF!</f>
        <v>#REF!</v>
      </c>
      <c r="O97" s="202"/>
      <c r="P97" s="99">
        <v>26</v>
      </c>
    </row>
    <row r="98" spans="1:16" ht="42" customHeight="1">
      <c r="A98" s="202">
        <v>2</v>
      </c>
      <c r="B98" s="224" t="s">
        <v>71</v>
      </c>
      <c r="C98" s="211" t="e">
        <f>'20.huyhieudang'!#REF!</f>
        <v>#REF!</v>
      </c>
      <c r="D98" s="226" t="e">
        <f>'20.huyhieudang'!#REF!</f>
        <v>#REF!</v>
      </c>
      <c r="E98" s="211">
        <f t="shared" si="69"/>
        <v>7</v>
      </c>
      <c r="F98" s="202">
        <v>7</v>
      </c>
      <c r="G98" s="202"/>
      <c r="H98" s="202"/>
      <c r="I98" s="202"/>
      <c r="J98" s="211" t="e">
        <f t="shared" si="70"/>
        <v>#REF!</v>
      </c>
      <c r="K98" s="202"/>
      <c r="L98" s="233" t="e">
        <f t="shared" si="71"/>
        <v>#REF!</v>
      </c>
      <c r="M98" s="202" t="e">
        <f>'20.huyhieudang'!#REF!</f>
        <v>#REF!</v>
      </c>
      <c r="N98" s="226" t="e">
        <f>'20.huyhieudang'!#REF!</f>
        <v>#REF!</v>
      </c>
      <c r="O98" s="202"/>
      <c r="P98" s="99">
        <v>27</v>
      </c>
    </row>
    <row r="99" spans="1:16" s="216" customFormat="1" ht="47.25">
      <c r="A99" s="202">
        <v>3</v>
      </c>
      <c r="B99" s="224" t="s">
        <v>73</v>
      </c>
      <c r="C99" s="227" t="e">
        <f>'21. ANCS-NQ 21'!#REF!</f>
        <v>#REF!</v>
      </c>
      <c r="D99" s="228" t="e">
        <f>'21. ANCS-NQ 21'!#REF!</f>
        <v>#REF!</v>
      </c>
      <c r="E99" s="211">
        <f t="shared" si="69"/>
        <v>870</v>
      </c>
      <c r="F99" s="227">
        <v>870</v>
      </c>
      <c r="G99" s="227"/>
      <c r="H99" s="227"/>
      <c r="I99" s="227"/>
      <c r="J99" s="211" t="e">
        <f t="shared" si="70"/>
        <v>#REF!</v>
      </c>
      <c r="K99" s="227"/>
      <c r="L99" s="233" t="e">
        <f t="shared" si="71"/>
        <v>#REF!</v>
      </c>
      <c r="M99" s="227" t="e">
        <f>'21. ANCS-NQ 21'!#REF!</f>
        <v>#REF!</v>
      </c>
      <c r="N99" s="228" t="e">
        <f>'21. ANCS-NQ 21'!#REF!</f>
        <v>#REF!</v>
      </c>
      <c r="O99" s="202"/>
      <c r="P99" s="99">
        <v>28</v>
      </c>
    </row>
    <row r="100" spans="1:16" s="216" customFormat="1" ht="47.25">
      <c r="A100" s="202">
        <v>4</v>
      </c>
      <c r="B100" s="225" t="s">
        <v>75</v>
      </c>
      <c r="C100" s="227" t="e">
        <f>'23. Cai nghien-NQ 68'!#REF!</f>
        <v>#REF!</v>
      </c>
      <c r="D100" s="228" t="e">
        <f>'23. Cai nghien-NQ 68'!#REF!</f>
        <v>#REF!</v>
      </c>
      <c r="E100" s="211">
        <f t="shared" si="69"/>
        <v>293</v>
      </c>
      <c r="F100" s="227">
        <v>261</v>
      </c>
      <c r="G100" s="227">
        <v>32</v>
      </c>
      <c r="H100" s="227"/>
      <c r="I100" s="227"/>
      <c r="J100" s="211" t="e">
        <f t="shared" si="70"/>
        <v>#REF!</v>
      </c>
      <c r="K100" s="227"/>
      <c r="L100" s="233" t="e">
        <f t="shared" si="71"/>
        <v>#REF!</v>
      </c>
      <c r="M100" s="227" t="e">
        <f>'23. Cai nghien-NQ 68'!#REF!</f>
        <v>#REF!</v>
      </c>
      <c r="N100" s="228" t="e">
        <f>'23. Cai nghien-NQ 68'!#REF!</f>
        <v>#REF!</v>
      </c>
      <c r="O100" s="202"/>
      <c r="P100" s="99">
        <v>29</v>
      </c>
    </row>
    <row r="101" spans="1:16" s="216" customFormat="1" ht="63">
      <c r="A101" s="202">
        <v>5</v>
      </c>
      <c r="B101" s="225" t="s">
        <v>77</v>
      </c>
      <c r="C101" s="227">
        <f>'22. Giup đỡ GDCĐ -NQ 60'!D9</f>
        <v>0</v>
      </c>
      <c r="D101" s="228">
        <f>'22. Giup đỡ GDCĐ -NQ 60'!F9</f>
        <v>0</v>
      </c>
      <c r="E101" s="211">
        <f t="shared" si="69"/>
        <v>0</v>
      </c>
      <c r="F101" s="227"/>
      <c r="G101" s="227"/>
      <c r="H101" s="227"/>
      <c r="I101" s="227"/>
      <c r="J101" s="211">
        <f t="shared" si="70"/>
        <v>0</v>
      </c>
      <c r="K101" s="227"/>
      <c r="L101" s="233">
        <f t="shared" si="71"/>
        <v>0</v>
      </c>
      <c r="M101" s="227" t="e">
        <f>'22. Giup đỡ GDCĐ -NQ 60'!#REF!</f>
        <v>#REF!</v>
      </c>
      <c r="N101" s="228" t="e">
        <f>'22. Giup đỡ GDCĐ -NQ 60'!#REF!</f>
        <v>#REF!</v>
      </c>
      <c r="O101" s="202"/>
      <c r="P101" s="99">
        <v>30</v>
      </c>
    </row>
    <row r="102" spans="1:16" ht="42" customHeight="1">
      <c r="A102" s="202">
        <v>6</v>
      </c>
      <c r="B102" s="225" t="s">
        <v>79</v>
      </c>
      <c r="C102" s="227">
        <f>'24.mtp NQ 53'!G17</f>
        <v>0</v>
      </c>
      <c r="D102" s="228"/>
      <c r="E102" s="211">
        <f t="shared" si="69"/>
        <v>130</v>
      </c>
      <c r="F102" s="227"/>
      <c r="G102" s="227">
        <v>130</v>
      </c>
      <c r="H102" s="227"/>
      <c r="I102" s="227"/>
      <c r="J102" s="211">
        <f t="shared" si="70"/>
        <v>-130</v>
      </c>
      <c r="K102" s="227"/>
      <c r="L102" s="233">
        <f t="shared" si="71"/>
        <v>-130</v>
      </c>
      <c r="M102" s="227"/>
      <c r="N102" s="228"/>
      <c r="O102" s="202"/>
      <c r="P102" s="99">
        <v>31</v>
      </c>
    </row>
    <row r="103" spans="1:16" ht="74.25" customHeight="1">
      <c r="A103" s="202">
        <v>7</v>
      </c>
      <c r="B103" s="225" t="s">
        <v>81</v>
      </c>
      <c r="C103" s="227" t="e">
        <f>#REF!</f>
        <v>#REF!</v>
      </c>
      <c r="D103" s="228" t="e">
        <f>#REF!</f>
        <v>#REF!</v>
      </c>
      <c r="E103" s="211">
        <f t="shared" si="69"/>
        <v>0</v>
      </c>
      <c r="F103" s="227"/>
      <c r="G103" s="227"/>
      <c r="H103" s="227"/>
      <c r="I103" s="227"/>
      <c r="J103" s="211" t="e">
        <f t="shared" si="70"/>
        <v>#REF!</v>
      </c>
      <c r="K103" s="227"/>
      <c r="L103" s="233" t="e">
        <f t="shared" si="71"/>
        <v>#REF!</v>
      </c>
      <c r="M103" s="227" t="e">
        <f>#REF!</f>
        <v>#REF!</v>
      </c>
      <c r="N103" s="228" t="e">
        <f>#REF!</f>
        <v>#REF!</v>
      </c>
      <c r="O103" s="202"/>
      <c r="P103" s="99">
        <v>32</v>
      </c>
    </row>
    <row r="104" spans="1:16" ht="21.95" customHeight="1">
      <c r="A104" s="202"/>
      <c r="B104" s="114" t="s">
        <v>85</v>
      </c>
      <c r="C104" s="222">
        <f t="shared" ref="C104:N104" si="72">C105+C123</f>
        <v>0</v>
      </c>
      <c r="D104" s="223">
        <f t="shared" si="72"/>
        <v>0</v>
      </c>
      <c r="E104" s="222">
        <f t="shared" si="72"/>
        <v>17642</v>
      </c>
      <c r="F104" s="222">
        <f t="shared" si="72"/>
        <v>17512</v>
      </c>
      <c r="G104" s="222">
        <f t="shared" si="72"/>
        <v>130</v>
      </c>
      <c r="H104" s="222">
        <f t="shared" si="72"/>
        <v>0</v>
      </c>
      <c r="I104" s="222">
        <f t="shared" si="72"/>
        <v>0</v>
      </c>
      <c r="J104" s="222">
        <f t="shared" si="72"/>
        <v>-17642</v>
      </c>
      <c r="K104" s="222">
        <f t="shared" si="72"/>
        <v>-14926</v>
      </c>
      <c r="L104" s="222">
        <f t="shared" si="72"/>
        <v>-2716</v>
      </c>
      <c r="M104" s="222">
        <f t="shared" si="72"/>
        <v>0</v>
      </c>
      <c r="N104" s="223">
        <f t="shared" si="72"/>
        <v>0</v>
      </c>
      <c r="O104" s="202"/>
      <c r="P104" s="99">
        <v>1</v>
      </c>
    </row>
    <row r="105" spans="1:16" ht="21" customHeight="1">
      <c r="A105" s="202" t="s">
        <v>20</v>
      </c>
      <c r="B105" s="114" t="s">
        <v>22</v>
      </c>
      <c r="C105" s="222">
        <f t="shared" ref="C105:N105" si="73">C106+C113+C120</f>
        <v>0</v>
      </c>
      <c r="D105" s="223">
        <f t="shared" si="73"/>
        <v>0</v>
      </c>
      <c r="E105" s="222">
        <f t="shared" si="73"/>
        <v>14926</v>
      </c>
      <c r="F105" s="222">
        <f t="shared" si="73"/>
        <v>14926</v>
      </c>
      <c r="G105" s="222">
        <f t="shared" si="73"/>
        <v>0</v>
      </c>
      <c r="H105" s="222">
        <f t="shared" si="73"/>
        <v>0</v>
      </c>
      <c r="I105" s="222">
        <f t="shared" si="73"/>
        <v>0</v>
      </c>
      <c r="J105" s="222">
        <f t="shared" si="73"/>
        <v>-14926</v>
      </c>
      <c r="K105" s="222">
        <f t="shared" si="73"/>
        <v>-14926</v>
      </c>
      <c r="L105" s="222">
        <f t="shared" si="73"/>
        <v>0</v>
      </c>
      <c r="M105" s="222">
        <f t="shared" si="73"/>
        <v>0</v>
      </c>
      <c r="N105" s="223">
        <f t="shared" si="73"/>
        <v>0</v>
      </c>
      <c r="O105" s="202"/>
      <c r="P105" s="99">
        <v>2</v>
      </c>
    </row>
    <row r="106" spans="1:16" ht="18.95" customHeight="1">
      <c r="A106" s="114" t="s">
        <v>23</v>
      </c>
      <c r="B106" s="114" t="s">
        <v>24</v>
      </c>
      <c r="C106" s="222">
        <f t="shared" ref="C106:N106" si="74">SUM(C107:C112)</f>
        <v>0</v>
      </c>
      <c r="D106" s="223">
        <f t="shared" si="74"/>
        <v>0</v>
      </c>
      <c r="E106" s="222">
        <f t="shared" si="74"/>
        <v>2326</v>
      </c>
      <c r="F106" s="222">
        <f t="shared" si="74"/>
        <v>2326</v>
      </c>
      <c r="G106" s="222">
        <f t="shared" si="74"/>
        <v>0</v>
      </c>
      <c r="H106" s="222">
        <f t="shared" si="74"/>
        <v>0</v>
      </c>
      <c r="I106" s="222">
        <f t="shared" si="74"/>
        <v>0</v>
      </c>
      <c r="J106" s="222">
        <f t="shared" si="74"/>
        <v>-2326</v>
      </c>
      <c r="K106" s="222">
        <f t="shared" si="74"/>
        <v>-2326</v>
      </c>
      <c r="L106" s="222">
        <f t="shared" si="74"/>
        <v>0</v>
      </c>
      <c r="M106" s="222">
        <f t="shared" si="74"/>
        <v>0</v>
      </c>
      <c r="N106" s="223">
        <f t="shared" si="74"/>
        <v>0</v>
      </c>
      <c r="O106" s="202"/>
      <c r="P106" s="99">
        <v>3</v>
      </c>
    </row>
    <row r="107" spans="1:16" s="214" customFormat="1" ht="72" customHeight="1">
      <c r="A107" s="202">
        <v>1</v>
      </c>
      <c r="B107" s="224" t="s">
        <v>25</v>
      </c>
      <c r="C107" s="211"/>
      <c r="D107" s="226"/>
      <c r="E107" s="211">
        <f t="shared" ref="E107:E112" si="75">F107+G107</f>
        <v>1575</v>
      </c>
      <c r="F107" s="211">
        <v>1575</v>
      </c>
      <c r="G107" s="211"/>
      <c r="H107" s="211"/>
      <c r="I107" s="211"/>
      <c r="J107" s="211">
        <f t="shared" ref="J107:J112" si="76">D107-E107</f>
        <v>-1575</v>
      </c>
      <c r="K107" s="211">
        <f t="shared" ref="K107:K112" si="77">J107</f>
        <v>-1575</v>
      </c>
      <c r="L107" s="211"/>
      <c r="M107" s="211"/>
      <c r="N107" s="226"/>
      <c r="O107" s="202"/>
      <c r="P107" s="99">
        <v>4</v>
      </c>
    </row>
    <row r="108" spans="1:16" s="214" customFormat="1" ht="36" customHeight="1">
      <c r="A108" s="202">
        <v>2</v>
      </c>
      <c r="B108" s="224" t="s">
        <v>27</v>
      </c>
      <c r="C108" s="211"/>
      <c r="D108" s="226"/>
      <c r="E108" s="211">
        <f t="shared" si="75"/>
        <v>348</v>
      </c>
      <c r="F108" s="202">
        <v>348</v>
      </c>
      <c r="G108" s="202"/>
      <c r="H108" s="202"/>
      <c r="I108" s="202"/>
      <c r="J108" s="211">
        <f t="shared" si="76"/>
        <v>-348</v>
      </c>
      <c r="K108" s="211">
        <f t="shared" si="77"/>
        <v>-348</v>
      </c>
      <c r="L108" s="202"/>
      <c r="M108" s="202"/>
      <c r="N108" s="226"/>
      <c r="O108" s="202"/>
      <c r="P108" s="99">
        <v>5</v>
      </c>
    </row>
    <row r="109" spans="1:16" s="214" customFormat="1" ht="45.75" customHeight="1">
      <c r="A109" s="202">
        <v>3</v>
      </c>
      <c r="B109" s="224" t="s">
        <v>29</v>
      </c>
      <c r="C109" s="211"/>
      <c r="D109" s="226"/>
      <c r="E109" s="211">
        <f t="shared" si="75"/>
        <v>392</v>
      </c>
      <c r="F109" s="202">
        <v>392</v>
      </c>
      <c r="G109" s="202"/>
      <c r="H109" s="202"/>
      <c r="I109" s="202"/>
      <c r="J109" s="211">
        <f t="shared" si="76"/>
        <v>-392</v>
      </c>
      <c r="K109" s="211">
        <f t="shared" si="77"/>
        <v>-392</v>
      </c>
      <c r="L109" s="202"/>
      <c r="M109" s="202"/>
      <c r="N109" s="226"/>
      <c r="O109" s="202"/>
      <c r="P109" s="99">
        <v>6</v>
      </c>
    </row>
    <row r="110" spans="1:16" s="214" customFormat="1" ht="53.1" customHeight="1">
      <c r="A110" s="202">
        <v>4</v>
      </c>
      <c r="B110" s="224" t="s">
        <v>31</v>
      </c>
      <c r="C110" s="211"/>
      <c r="D110" s="226"/>
      <c r="E110" s="211">
        <f t="shared" si="75"/>
        <v>0</v>
      </c>
      <c r="F110" s="211"/>
      <c r="G110" s="211"/>
      <c r="H110" s="211"/>
      <c r="I110" s="211"/>
      <c r="J110" s="211">
        <f t="shared" si="76"/>
        <v>0</v>
      </c>
      <c r="K110" s="211">
        <f t="shared" si="77"/>
        <v>0</v>
      </c>
      <c r="L110" s="211"/>
      <c r="M110" s="211"/>
      <c r="N110" s="226"/>
      <c r="O110" s="202"/>
      <c r="P110" s="99">
        <v>7</v>
      </c>
    </row>
    <row r="111" spans="1:16" s="214" customFormat="1" ht="38.1" customHeight="1">
      <c r="A111" s="202">
        <v>5</v>
      </c>
      <c r="B111" s="225" t="s">
        <v>33</v>
      </c>
      <c r="C111" s="227"/>
      <c r="D111" s="228"/>
      <c r="E111" s="211">
        <f t="shared" si="75"/>
        <v>11</v>
      </c>
      <c r="F111" s="227">
        <v>11</v>
      </c>
      <c r="G111" s="227"/>
      <c r="H111" s="227"/>
      <c r="I111" s="227"/>
      <c r="J111" s="211">
        <f t="shared" si="76"/>
        <v>-11</v>
      </c>
      <c r="K111" s="211">
        <f t="shared" si="77"/>
        <v>-11</v>
      </c>
      <c r="L111" s="227"/>
      <c r="M111" s="227"/>
      <c r="N111" s="228"/>
      <c r="O111" s="202"/>
      <c r="P111" s="99">
        <v>8</v>
      </c>
    </row>
    <row r="112" spans="1:16" s="214" customFormat="1" ht="41.1" customHeight="1">
      <c r="A112" s="202">
        <v>6</v>
      </c>
      <c r="B112" s="225" t="s">
        <v>35</v>
      </c>
      <c r="C112" s="227"/>
      <c r="D112" s="228"/>
      <c r="E112" s="211">
        <f t="shared" si="75"/>
        <v>0</v>
      </c>
      <c r="F112" s="227"/>
      <c r="G112" s="227"/>
      <c r="H112" s="227"/>
      <c r="I112" s="227"/>
      <c r="J112" s="211">
        <f t="shared" si="76"/>
        <v>0</v>
      </c>
      <c r="K112" s="211">
        <f t="shared" si="77"/>
        <v>0</v>
      </c>
      <c r="L112" s="227"/>
      <c r="M112" s="227"/>
      <c r="N112" s="228"/>
      <c r="O112" s="202"/>
      <c r="P112" s="99">
        <v>9</v>
      </c>
    </row>
    <row r="113" spans="1:16" ht="21" customHeight="1">
      <c r="A113" s="114" t="s">
        <v>37</v>
      </c>
      <c r="B113" s="115" t="s">
        <v>38</v>
      </c>
      <c r="C113" s="222">
        <f t="shared" ref="C113:N113" si="78">SUM(C114:C119)</f>
        <v>0</v>
      </c>
      <c r="D113" s="223">
        <f t="shared" si="78"/>
        <v>0</v>
      </c>
      <c r="E113" s="114">
        <f t="shared" si="78"/>
        <v>12600</v>
      </c>
      <c r="F113" s="114">
        <f t="shared" si="78"/>
        <v>12600</v>
      </c>
      <c r="G113" s="114">
        <f t="shared" si="78"/>
        <v>0</v>
      </c>
      <c r="H113" s="114">
        <f t="shared" si="78"/>
        <v>0</v>
      </c>
      <c r="I113" s="114">
        <f t="shared" si="78"/>
        <v>0</v>
      </c>
      <c r="J113" s="114">
        <f t="shared" si="78"/>
        <v>-12600</v>
      </c>
      <c r="K113" s="114">
        <f t="shared" si="78"/>
        <v>-12600</v>
      </c>
      <c r="L113" s="114">
        <f t="shared" si="78"/>
        <v>0</v>
      </c>
      <c r="M113" s="114">
        <f t="shared" si="78"/>
        <v>0</v>
      </c>
      <c r="N113" s="223">
        <f t="shared" si="78"/>
        <v>0</v>
      </c>
      <c r="O113" s="202"/>
      <c r="P113" s="99">
        <v>10</v>
      </c>
    </row>
    <row r="114" spans="1:16" s="215" customFormat="1" ht="31.5">
      <c r="A114" s="229">
        <v>1</v>
      </c>
      <c r="B114" s="230" t="s">
        <v>40</v>
      </c>
      <c r="C114" s="231"/>
      <c r="D114" s="232"/>
      <c r="E114" s="231">
        <f t="shared" ref="E114:E119" si="79">F114+G114</f>
        <v>12300</v>
      </c>
      <c r="F114" s="231">
        <v>12300</v>
      </c>
      <c r="G114" s="231"/>
      <c r="H114" s="231"/>
      <c r="I114" s="231"/>
      <c r="J114" s="231">
        <f t="shared" ref="J114:J119" si="80">D114-E114</f>
        <v>-12300</v>
      </c>
      <c r="K114" s="231">
        <f t="shared" ref="K114:K119" si="81">J114</f>
        <v>-12300</v>
      </c>
      <c r="L114" s="231"/>
      <c r="M114" s="231"/>
      <c r="N114" s="232"/>
      <c r="O114" s="229"/>
      <c r="P114" s="214">
        <v>11</v>
      </c>
    </row>
    <row r="115" spans="1:16">
      <c r="A115" s="202">
        <v>2</v>
      </c>
      <c r="B115" s="224" t="s">
        <v>43</v>
      </c>
      <c r="C115" s="211"/>
      <c r="D115" s="226"/>
      <c r="E115" s="211">
        <f t="shared" si="79"/>
        <v>0</v>
      </c>
      <c r="F115" s="202"/>
      <c r="G115" s="202"/>
      <c r="H115" s="202"/>
      <c r="I115" s="202"/>
      <c r="J115" s="211">
        <f t="shared" si="80"/>
        <v>0</v>
      </c>
      <c r="K115" s="211">
        <f t="shared" si="81"/>
        <v>0</v>
      </c>
      <c r="L115" s="202"/>
      <c r="M115" s="202"/>
      <c r="N115" s="226"/>
      <c r="O115" s="202"/>
      <c r="P115" s="99">
        <v>12</v>
      </c>
    </row>
    <row r="116" spans="1:16">
      <c r="A116" s="202">
        <v>3</v>
      </c>
      <c r="B116" s="224" t="s">
        <v>46</v>
      </c>
      <c r="C116" s="211"/>
      <c r="D116" s="226"/>
      <c r="E116" s="211">
        <f t="shared" si="79"/>
        <v>0</v>
      </c>
      <c r="F116" s="202"/>
      <c r="G116" s="202"/>
      <c r="H116" s="202"/>
      <c r="I116" s="202"/>
      <c r="J116" s="211">
        <f t="shared" si="80"/>
        <v>0</v>
      </c>
      <c r="K116" s="211">
        <f t="shared" si="81"/>
        <v>0</v>
      </c>
      <c r="L116" s="202"/>
      <c r="M116" s="202"/>
      <c r="N116" s="226"/>
      <c r="O116" s="202"/>
      <c r="P116" s="99">
        <v>13</v>
      </c>
    </row>
    <row r="117" spans="1:16">
      <c r="A117" s="202">
        <v>4</v>
      </c>
      <c r="B117" s="224" t="s">
        <v>49</v>
      </c>
      <c r="C117" s="211"/>
      <c r="D117" s="226"/>
      <c r="E117" s="211">
        <f t="shared" si="79"/>
        <v>0</v>
      </c>
      <c r="F117" s="202"/>
      <c r="G117" s="202"/>
      <c r="H117" s="202"/>
      <c r="I117" s="202"/>
      <c r="J117" s="211">
        <f t="shared" si="80"/>
        <v>0</v>
      </c>
      <c r="K117" s="211">
        <f t="shared" si="81"/>
        <v>0</v>
      </c>
      <c r="L117" s="202"/>
      <c r="M117" s="202"/>
      <c r="N117" s="226"/>
      <c r="O117" s="202"/>
      <c r="P117" s="99">
        <v>14</v>
      </c>
    </row>
    <row r="118" spans="1:16" ht="31.5">
      <c r="A118" s="202">
        <v>5</v>
      </c>
      <c r="B118" s="224" t="s">
        <v>51</v>
      </c>
      <c r="C118" s="211"/>
      <c r="D118" s="226"/>
      <c r="E118" s="211">
        <f t="shared" si="79"/>
        <v>300</v>
      </c>
      <c r="F118" s="211">
        <v>300</v>
      </c>
      <c r="G118" s="211"/>
      <c r="H118" s="211"/>
      <c r="I118" s="211"/>
      <c r="J118" s="211">
        <f t="shared" si="80"/>
        <v>-300</v>
      </c>
      <c r="K118" s="211">
        <f t="shared" si="81"/>
        <v>-300</v>
      </c>
      <c r="L118" s="211"/>
      <c r="M118" s="211"/>
      <c r="N118" s="226"/>
      <c r="O118" s="202"/>
      <c r="P118" s="99">
        <v>15</v>
      </c>
    </row>
    <row r="119" spans="1:16">
      <c r="A119" s="202">
        <v>6</v>
      </c>
      <c r="B119" s="224" t="s">
        <v>53</v>
      </c>
      <c r="C119" s="211"/>
      <c r="D119" s="226"/>
      <c r="E119" s="211">
        <f t="shared" si="79"/>
        <v>0</v>
      </c>
      <c r="F119" s="211"/>
      <c r="G119" s="211"/>
      <c r="H119" s="211"/>
      <c r="I119" s="211"/>
      <c r="J119" s="211">
        <f t="shared" si="80"/>
        <v>0</v>
      </c>
      <c r="K119" s="211">
        <f t="shared" si="81"/>
        <v>0</v>
      </c>
      <c r="L119" s="211"/>
      <c r="M119" s="211"/>
      <c r="N119" s="226"/>
      <c r="O119" s="202"/>
      <c r="P119" s="99">
        <v>16</v>
      </c>
    </row>
    <row r="120" spans="1:16" s="215" customFormat="1">
      <c r="A120" s="114" t="s">
        <v>55</v>
      </c>
      <c r="B120" s="115" t="s">
        <v>56</v>
      </c>
      <c r="C120" s="222">
        <f t="shared" ref="C120:N120" si="82">C121+C122</f>
        <v>0</v>
      </c>
      <c r="D120" s="223">
        <f t="shared" si="82"/>
        <v>0</v>
      </c>
      <c r="E120" s="114">
        <f t="shared" si="82"/>
        <v>0</v>
      </c>
      <c r="F120" s="114">
        <f t="shared" si="82"/>
        <v>0</v>
      </c>
      <c r="G120" s="114">
        <f t="shared" si="82"/>
        <v>0</v>
      </c>
      <c r="H120" s="114">
        <f t="shared" si="82"/>
        <v>0</v>
      </c>
      <c r="I120" s="114">
        <f t="shared" si="82"/>
        <v>0</v>
      </c>
      <c r="J120" s="114">
        <f t="shared" si="82"/>
        <v>0</v>
      </c>
      <c r="K120" s="114">
        <f t="shared" si="82"/>
        <v>0</v>
      </c>
      <c r="L120" s="114">
        <f t="shared" si="82"/>
        <v>0</v>
      </c>
      <c r="M120" s="114">
        <f t="shared" si="82"/>
        <v>0</v>
      </c>
      <c r="N120" s="223">
        <f t="shared" si="82"/>
        <v>0</v>
      </c>
      <c r="O120" s="202"/>
      <c r="P120" s="99">
        <v>17</v>
      </c>
    </row>
    <row r="121" spans="1:16" s="215" customFormat="1" ht="31.5">
      <c r="A121" s="202">
        <v>1</v>
      </c>
      <c r="B121" s="224" t="s">
        <v>57</v>
      </c>
      <c r="C121" s="211"/>
      <c r="D121" s="226"/>
      <c r="E121" s="211">
        <f t="shared" ref="E121:E127" si="83">F121+G121</f>
        <v>0</v>
      </c>
      <c r="F121" s="202"/>
      <c r="G121" s="202"/>
      <c r="H121" s="202"/>
      <c r="I121" s="202"/>
      <c r="J121" s="211">
        <f t="shared" ref="J121:J127" si="84">D121-E121</f>
        <v>0</v>
      </c>
      <c r="K121" s="211">
        <f>J121</f>
        <v>0</v>
      </c>
      <c r="L121" s="202"/>
      <c r="M121" s="202"/>
      <c r="N121" s="226"/>
      <c r="O121" s="202"/>
      <c r="P121" s="99">
        <v>18</v>
      </c>
    </row>
    <row r="122" spans="1:16" s="215" customFormat="1">
      <c r="A122" s="202">
        <v>2</v>
      </c>
      <c r="B122" s="224" t="s">
        <v>59</v>
      </c>
      <c r="C122" s="211"/>
      <c r="D122" s="226"/>
      <c r="E122" s="211">
        <f t="shared" si="83"/>
        <v>0</v>
      </c>
      <c r="F122" s="202"/>
      <c r="G122" s="202"/>
      <c r="H122" s="202"/>
      <c r="I122" s="202"/>
      <c r="J122" s="211">
        <f t="shared" si="84"/>
        <v>0</v>
      </c>
      <c r="K122" s="211">
        <f>J122</f>
        <v>0</v>
      </c>
      <c r="L122" s="202"/>
      <c r="M122" s="202"/>
      <c r="N122" s="226"/>
      <c r="O122" s="202"/>
      <c r="P122" s="99">
        <v>19</v>
      </c>
    </row>
    <row r="123" spans="1:16" ht="20.25" customHeight="1">
      <c r="A123" s="114" t="s">
        <v>21</v>
      </c>
      <c r="B123" s="114" t="s">
        <v>61</v>
      </c>
      <c r="C123" s="222">
        <f t="shared" ref="C123:N123" si="85">C124+C128</f>
        <v>0</v>
      </c>
      <c r="D123" s="223">
        <f t="shared" si="85"/>
        <v>0</v>
      </c>
      <c r="E123" s="114">
        <f t="shared" si="85"/>
        <v>2716</v>
      </c>
      <c r="F123" s="114">
        <f t="shared" si="85"/>
        <v>2586</v>
      </c>
      <c r="G123" s="114">
        <f t="shared" si="85"/>
        <v>130</v>
      </c>
      <c r="H123" s="114">
        <f t="shared" si="85"/>
        <v>0</v>
      </c>
      <c r="I123" s="114">
        <f t="shared" si="85"/>
        <v>0</v>
      </c>
      <c r="J123" s="114">
        <f t="shared" si="85"/>
        <v>-2716</v>
      </c>
      <c r="K123" s="114">
        <f t="shared" si="85"/>
        <v>0</v>
      </c>
      <c r="L123" s="114">
        <f t="shared" si="85"/>
        <v>-2716</v>
      </c>
      <c r="M123" s="114">
        <f t="shared" si="85"/>
        <v>0</v>
      </c>
      <c r="N123" s="223">
        <f t="shared" si="85"/>
        <v>0</v>
      </c>
      <c r="O123" s="202"/>
      <c r="P123" s="99">
        <v>20</v>
      </c>
    </row>
    <row r="124" spans="1:16" ht="20.25" customHeight="1">
      <c r="A124" s="114" t="s">
        <v>23</v>
      </c>
      <c r="B124" s="115" t="s">
        <v>24</v>
      </c>
      <c r="C124" s="222">
        <f t="shared" ref="C124:N124" si="86">SUM(C125:C127)</f>
        <v>0</v>
      </c>
      <c r="D124" s="223">
        <f t="shared" si="86"/>
        <v>0</v>
      </c>
      <c r="E124" s="114">
        <f t="shared" si="86"/>
        <v>555</v>
      </c>
      <c r="F124" s="114">
        <f t="shared" si="86"/>
        <v>555</v>
      </c>
      <c r="G124" s="114">
        <f t="shared" si="86"/>
        <v>0</v>
      </c>
      <c r="H124" s="114">
        <f t="shared" si="86"/>
        <v>0</v>
      </c>
      <c r="I124" s="114">
        <f t="shared" si="86"/>
        <v>0</v>
      </c>
      <c r="J124" s="114">
        <f t="shared" si="86"/>
        <v>-555</v>
      </c>
      <c r="K124" s="114">
        <f t="shared" si="86"/>
        <v>0</v>
      </c>
      <c r="L124" s="114">
        <f t="shared" si="86"/>
        <v>-555</v>
      </c>
      <c r="M124" s="114">
        <f t="shared" si="86"/>
        <v>0</v>
      </c>
      <c r="N124" s="223">
        <f t="shared" si="86"/>
        <v>0</v>
      </c>
      <c r="O124" s="202"/>
      <c r="P124" s="99">
        <v>21</v>
      </c>
    </row>
    <row r="125" spans="1:16" ht="61.5" customHeight="1">
      <c r="A125" s="202">
        <v>1</v>
      </c>
      <c r="B125" s="224" t="s">
        <v>62</v>
      </c>
      <c r="C125" s="211"/>
      <c r="D125" s="226"/>
      <c r="E125" s="211">
        <f t="shared" si="83"/>
        <v>443</v>
      </c>
      <c r="F125" s="233">
        <v>443</v>
      </c>
      <c r="G125" s="233"/>
      <c r="H125" s="233"/>
      <c r="I125" s="233"/>
      <c r="J125" s="211">
        <f t="shared" si="84"/>
        <v>-443</v>
      </c>
      <c r="K125" s="233"/>
      <c r="L125" s="233">
        <f t="shared" ref="L125:L127" si="87">J125</f>
        <v>-443</v>
      </c>
      <c r="M125" s="233"/>
      <c r="N125" s="226"/>
      <c r="O125" s="202"/>
      <c r="P125" s="99">
        <v>22</v>
      </c>
    </row>
    <row r="126" spans="1:16" ht="92.25" customHeight="1">
      <c r="A126" s="202">
        <v>2</v>
      </c>
      <c r="B126" s="224" t="s">
        <v>64</v>
      </c>
      <c r="C126" s="211"/>
      <c r="D126" s="226"/>
      <c r="E126" s="211">
        <f t="shared" si="83"/>
        <v>0</v>
      </c>
      <c r="F126" s="233"/>
      <c r="G126" s="233"/>
      <c r="H126" s="233"/>
      <c r="I126" s="233"/>
      <c r="J126" s="211">
        <f t="shared" si="84"/>
        <v>0</v>
      </c>
      <c r="K126" s="233"/>
      <c r="L126" s="233">
        <f t="shared" si="87"/>
        <v>0</v>
      </c>
      <c r="M126" s="233"/>
      <c r="N126" s="226"/>
      <c r="O126" s="202"/>
      <c r="P126" s="99">
        <v>23</v>
      </c>
    </row>
    <row r="127" spans="1:16" ht="43.5" customHeight="1">
      <c r="A127" s="202">
        <v>3</v>
      </c>
      <c r="B127" s="224" t="s">
        <v>66</v>
      </c>
      <c r="C127" s="211"/>
      <c r="D127" s="226"/>
      <c r="E127" s="211">
        <f t="shared" si="83"/>
        <v>112</v>
      </c>
      <c r="F127" s="234">
        <v>112</v>
      </c>
      <c r="G127" s="234"/>
      <c r="H127" s="234"/>
      <c r="I127" s="234"/>
      <c r="J127" s="211">
        <f t="shared" si="84"/>
        <v>-112</v>
      </c>
      <c r="K127" s="234"/>
      <c r="L127" s="233">
        <f t="shared" si="87"/>
        <v>-112</v>
      </c>
      <c r="M127" s="234"/>
      <c r="N127" s="226"/>
      <c r="O127" s="202"/>
      <c r="P127" s="99">
        <v>24</v>
      </c>
    </row>
    <row r="128" spans="1:16">
      <c r="A128" s="114" t="s">
        <v>37</v>
      </c>
      <c r="B128" s="115" t="s">
        <v>68</v>
      </c>
      <c r="C128" s="222">
        <f t="shared" ref="C128:N128" si="88">SUM(C129:C135)</f>
        <v>0</v>
      </c>
      <c r="D128" s="223">
        <f t="shared" si="88"/>
        <v>0</v>
      </c>
      <c r="E128" s="114">
        <f t="shared" si="88"/>
        <v>2161</v>
      </c>
      <c r="F128" s="114">
        <f t="shared" si="88"/>
        <v>2031</v>
      </c>
      <c r="G128" s="114">
        <f t="shared" si="88"/>
        <v>130</v>
      </c>
      <c r="H128" s="114">
        <f t="shared" si="88"/>
        <v>0</v>
      </c>
      <c r="I128" s="114">
        <f t="shared" si="88"/>
        <v>0</v>
      </c>
      <c r="J128" s="222">
        <f t="shared" si="88"/>
        <v>-2161</v>
      </c>
      <c r="K128" s="114">
        <f t="shared" si="88"/>
        <v>0</v>
      </c>
      <c r="L128" s="114">
        <f t="shared" si="88"/>
        <v>-2161</v>
      </c>
      <c r="M128" s="114">
        <f t="shared" si="88"/>
        <v>0</v>
      </c>
      <c r="N128" s="223">
        <f t="shared" si="88"/>
        <v>0</v>
      </c>
      <c r="O128" s="202"/>
      <c r="P128" s="99">
        <v>25</v>
      </c>
    </row>
    <row r="129" spans="1:16" ht="21.75" customHeight="1">
      <c r="A129" s="202">
        <v>1</v>
      </c>
      <c r="B129" s="224" t="s">
        <v>69</v>
      </c>
      <c r="C129" s="211"/>
      <c r="D129" s="226"/>
      <c r="E129" s="211">
        <f t="shared" ref="E129:E135" si="89">F129+G129</f>
        <v>76</v>
      </c>
      <c r="F129" s="202">
        <v>76</v>
      </c>
      <c r="G129" s="202"/>
      <c r="H129" s="202"/>
      <c r="I129" s="202"/>
      <c r="J129" s="211">
        <f t="shared" ref="J129:J135" si="90">D129-E129</f>
        <v>-76</v>
      </c>
      <c r="K129" s="202"/>
      <c r="L129" s="233">
        <f t="shared" ref="L129:L135" si="91">J129</f>
        <v>-76</v>
      </c>
      <c r="M129" s="202"/>
      <c r="N129" s="226"/>
      <c r="O129" s="202"/>
      <c r="P129" s="99">
        <v>26</v>
      </c>
    </row>
    <row r="130" spans="1:16" ht="42" customHeight="1">
      <c r="A130" s="202">
        <v>2</v>
      </c>
      <c r="B130" s="224" t="s">
        <v>71</v>
      </c>
      <c r="C130" s="211"/>
      <c r="D130" s="226"/>
      <c r="E130" s="211">
        <f t="shared" si="89"/>
        <v>25</v>
      </c>
      <c r="F130" s="202">
        <v>25</v>
      </c>
      <c r="G130" s="202"/>
      <c r="H130" s="202"/>
      <c r="I130" s="202"/>
      <c r="J130" s="211">
        <f t="shared" si="90"/>
        <v>-25</v>
      </c>
      <c r="K130" s="202"/>
      <c r="L130" s="233">
        <f t="shared" si="91"/>
        <v>-25</v>
      </c>
      <c r="M130" s="202"/>
      <c r="N130" s="226"/>
      <c r="O130" s="202"/>
      <c r="P130" s="99">
        <v>27</v>
      </c>
    </row>
    <row r="131" spans="1:16" s="216" customFormat="1" ht="47.25">
      <c r="A131" s="202">
        <v>3</v>
      </c>
      <c r="B131" s="224" t="s">
        <v>73</v>
      </c>
      <c r="C131" s="227"/>
      <c r="D131" s="228"/>
      <c r="E131" s="211">
        <f t="shared" si="89"/>
        <v>1550</v>
      </c>
      <c r="F131" s="227">
        <v>1550</v>
      </c>
      <c r="G131" s="227"/>
      <c r="H131" s="227"/>
      <c r="I131" s="227"/>
      <c r="J131" s="211">
        <f t="shared" si="90"/>
        <v>-1550</v>
      </c>
      <c r="K131" s="227"/>
      <c r="L131" s="233">
        <f t="shared" si="91"/>
        <v>-1550</v>
      </c>
      <c r="M131" s="227"/>
      <c r="N131" s="228"/>
      <c r="O131" s="202"/>
      <c r="P131" s="99">
        <v>28</v>
      </c>
    </row>
    <row r="132" spans="1:16" s="216" customFormat="1" ht="47.25">
      <c r="A132" s="202">
        <v>4</v>
      </c>
      <c r="B132" s="225" t="s">
        <v>75</v>
      </c>
      <c r="C132" s="227"/>
      <c r="D132" s="228"/>
      <c r="E132" s="211">
        <f t="shared" si="89"/>
        <v>380</v>
      </c>
      <c r="F132" s="227">
        <v>380</v>
      </c>
      <c r="G132" s="227"/>
      <c r="H132" s="227"/>
      <c r="I132" s="227"/>
      <c r="J132" s="211">
        <f t="shared" si="90"/>
        <v>-380</v>
      </c>
      <c r="K132" s="227"/>
      <c r="L132" s="233">
        <f t="shared" si="91"/>
        <v>-380</v>
      </c>
      <c r="M132" s="227"/>
      <c r="N132" s="228"/>
      <c r="O132" s="202"/>
      <c r="P132" s="99">
        <v>29</v>
      </c>
    </row>
    <row r="133" spans="1:16" s="216" customFormat="1" ht="63">
      <c r="A133" s="202">
        <v>5</v>
      </c>
      <c r="B133" s="225" t="s">
        <v>77</v>
      </c>
      <c r="C133" s="227"/>
      <c r="D133" s="228"/>
      <c r="E133" s="211">
        <f t="shared" si="89"/>
        <v>0</v>
      </c>
      <c r="F133" s="227"/>
      <c r="G133" s="227"/>
      <c r="H133" s="227"/>
      <c r="I133" s="227"/>
      <c r="J133" s="211">
        <f t="shared" si="90"/>
        <v>0</v>
      </c>
      <c r="K133" s="227"/>
      <c r="L133" s="233">
        <f t="shared" si="91"/>
        <v>0</v>
      </c>
      <c r="M133" s="227"/>
      <c r="N133" s="228"/>
      <c r="O133" s="202"/>
      <c r="P133" s="99">
        <v>30</v>
      </c>
    </row>
    <row r="134" spans="1:16" ht="42" customHeight="1">
      <c r="A134" s="202">
        <v>6</v>
      </c>
      <c r="B134" s="225" t="s">
        <v>79</v>
      </c>
      <c r="C134" s="227"/>
      <c r="D134" s="228"/>
      <c r="E134" s="211">
        <f t="shared" si="89"/>
        <v>130</v>
      </c>
      <c r="F134" s="227"/>
      <c r="G134" s="227">
        <v>130</v>
      </c>
      <c r="H134" s="227"/>
      <c r="I134" s="227"/>
      <c r="J134" s="211">
        <f t="shared" si="90"/>
        <v>-130</v>
      </c>
      <c r="K134" s="227"/>
      <c r="L134" s="233">
        <f t="shared" si="91"/>
        <v>-130</v>
      </c>
      <c r="M134" s="227"/>
      <c r="N134" s="228"/>
      <c r="O134" s="202"/>
      <c r="P134" s="99">
        <v>31</v>
      </c>
    </row>
    <row r="135" spans="1:16" ht="74.25" customHeight="1">
      <c r="A135" s="202">
        <v>7</v>
      </c>
      <c r="B135" s="225" t="s">
        <v>81</v>
      </c>
      <c r="C135" s="227"/>
      <c r="D135" s="228"/>
      <c r="E135" s="211">
        <f t="shared" si="89"/>
        <v>0</v>
      </c>
      <c r="F135" s="227"/>
      <c r="G135" s="227"/>
      <c r="H135" s="227"/>
      <c r="I135" s="227"/>
      <c r="J135" s="211">
        <f t="shared" si="90"/>
        <v>0</v>
      </c>
      <c r="K135" s="227"/>
      <c r="L135" s="233">
        <f t="shared" si="91"/>
        <v>0</v>
      </c>
      <c r="M135" s="227"/>
      <c r="N135" s="228"/>
      <c r="O135" s="202"/>
      <c r="P135" s="99">
        <v>32</v>
      </c>
    </row>
    <row r="136" spans="1:16" ht="21.95" customHeight="1">
      <c r="A136" s="202"/>
      <c r="B136" s="114" t="s">
        <v>86</v>
      </c>
      <c r="C136" s="222">
        <f t="shared" ref="C136:N136" si="92">C137+C155</f>
        <v>0</v>
      </c>
      <c r="D136" s="223">
        <f t="shared" si="92"/>
        <v>0</v>
      </c>
      <c r="E136" s="222">
        <f t="shared" si="92"/>
        <v>6727</v>
      </c>
      <c r="F136" s="222">
        <f t="shared" si="92"/>
        <v>6597</v>
      </c>
      <c r="G136" s="222">
        <f t="shared" si="92"/>
        <v>130</v>
      </c>
      <c r="H136" s="222">
        <f t="shared" si="92"/>
        <v>0</v>
      </c>
      <c r="I136" s="222">
        <f t="shared" si="92"/>
        <v>0</v>
      </c>
      <c r="J136" s="222">
        <f t="shared" si="92"/>
        <v>-6727</v>
      </c>
      <c r="K136" s="222">
        <f t="shared" si="92"/>
        <v>-5088</v>
      </c>
      <c r="L136" s="222">
        <f t="shared" si="92"/>
        <v>-1639</v>
      </c>
      <c r="M136" s="222">
        <f t="shared" si="92"/>
        <v>0</v>
      </c>
      <c r="N136" s="223">
        <f t="shared" si="92"/>
        <v>0</v>
      </c>
      <c r="O136" s="202"/>
      <c r="P136" s="99">
        <v>1</v>
      </c>
    </row>
    <row r="137" spans="1:16" ht="21" customHeight="1">
      <c r="A137" s="202" t="s">
        <v>20</v>
      </c>
      <c r="B137" s="114" t="s">
        <v>22</v>
      </c>
      <c r="C137" s="222">
        <f t="shared" ref="C137:N137" si="93">C138+C145+C152</f>
        <v>0</v>
      </c>
      <c r="D137" s="223">
        <f t="shared" si="93"/>
        <v>0</v>
      </c>
      <c r="E137" s="222">
        <f t="shared" si="93"/>
        <v>5088</v>
      </c>
      <c r="F137" s="222">
        <f t="shared" si="93"/>
        <v>5088</v>
      </c>
      <c r="G137" s="222">
        <f t="shared" si="93"/>
        <v>0</v>
      </c>
      <c r="H137" s="222">
        <f t="shared" si="93"/>
        <v>0</v>
      </c>
      <c r="I137" s="222">
        <f t="shared" si="93"/>
        <v>0</v>
      </c>
      <c r="J137" s="222">
        <f t="shared" si="93"/>
        <v>-5088</v>
      </c>
      <c r="K137" s="222">
        <f t="shared" si="93"/>
        <v>-5088</v>
      </c>
      <c r="L137" s="222">
        <f t="shared" si="93"/>
        <v>0</v>
      </c>
      <c r="M137" s="222">
        <f t="shared" si="93"/>
        <v>0</v>
      </c>
      <c r="N137" s="223">
        <f t="shared" si="93"/>
        <v>0</v>
      </c>
      <c r="O137" s="202"/>
      <c r="P137" s="99">
        <v>2</v>
      </c>
    </row>
    <row r="138" spans="1:16" ht="18.95" customHeight="1">
      <c r="A138" s="114" t="s">
        <v>23</v>
      </c>
      <c r="B138" s="114" t="s">
        <v>24</v>
      </c>
      <c r="C138" s="222">
        <f t="shared" ref="C138:N138" si="94">SUM(C139:C144)</f>
        <v>0</v>
      </c>
      <c r="D138" s="223">
        <f t="shared" si="94"/>
        <v>0</v>
      </c>
      <c r="E138" s="222">
        <f t="shared" si="94"/>
        <v>2707</v>
      </c>
      <c r="F138" s="222">
        <f t="shared" si="94"/>
        <v>2707</v>
      </c>
      <c r="G138" s="222">
        <f t="shared" si="94"/>
        <v>0</v>
      </c>
      <c r="H138" s="222">
        <f t="shared" si="94"/>
        <v>0</v>
      </c>
      <c r="I138" s="222">
        <f t="shared" si="94"/>
        <v>0</v>
      </c>
      <c r="J138" s="222">
        <f t="shared" si="94"/>
        <v>-2707</v>
      </c>
      <c r="K138" s="222">
        <f t="shared" si="94"/>
        <v>-2707</v>
      </c>
      <c r="L138" s="222">
        <f t="shared" si="94"/>
        <v>0</v>
      </c>
      <c r="M138" s="222">
        <f t="shared" si="94"/>
        <v>0</v>
      </c>
      <c r="N138" s="223">
        <f t="shared" si="94"/>
        <v>0</v>
      </c>
      <c r="O138" s="202"/>
      <c r="P138" s="99">
        <v>3</v>
      </c>
    </row>
    <row r="139" spans="1:16" s="214" customFormat="1" ht="72" customHeight="1">
      <c r="A139" s="202">
        <v>1</v>
      </c>
      <c r="B139" s="224" t="s">
        <v>25</v>
      </c>
      <c r="C139" s="211"/>
      <c r="D139" s="226"/>
      <c r="E139" s="211">
        <f t="shared" ref="E139:E144" si="95">F139+G139</f>
        <v>1859</v>
      </c>
      <c r="F139" s="211">
        <v>1859</v>
      </c>
      <c r="G139" s="211"/>
      <c r="H139" s="211"/>
      <c r="I139" s="211"/>
      <c r="J139" s="211">
        <f t="shared" ref="J139:J144" si="96">D139-E139</f>
        <v>-1859</v>
      </c>
      <c r="K139" s="211">
        <f t="shared" ref="K139:K144" si="97">J139</f>
        <v>-1859</v>
      </c>
      <c r="L139" s="211"/>
      <c r="M139" s="211"/>
      <c r="N139" s="226"/>
      <c r="O139" s="202"/>
      <c r="P139" s="99">
        <v>4</v>
      </c>
    </row>
    <row r="140" spans="1:16" s="214" customFormat="1" ht="36" customHeight="1">
      <c r="A140" s="202">
        <v>2</v>
      </c>
      <c r="B140" s="224" t="s">
        <v>27</v>
      </c>
      <c r="C140" s="211"/>
      <c r="D140" s="226"/>
      <c r="E140" s="211">
        <f t="shared" si="95"/>
        <v>451</v>
      </c>
      <c r="F140" s="202">
        <v>451</v>
      </c>
      <c r="G140" s="202"/>
      <c r="H140" s="202"/>
      <c r="I140" s="202"/>
      <c r="J140" s="211">
        <f t="shared" si="96"/>
        <v>-451</v>
      </c>
      <c r="K140" s="211">
        <f t="shared" si="97"/>
        <v>-451</v>
      </c>
      <c r="L140" s="202"/>
      <c r="M140" s="202"/>
      <c r="N140" s="226"/>
      <c r="O140" s="202"/>
      <c r="P140" s="99">
        <v>5</v>
      </c>
    </row>
    <row r="141" spans="1:16" s="214" customFormat="1" ht="45.75" customHeight="1">
      <c r="A141" s="202">
        <v>3</v>
      </c>
      <c r="B141" s="224" t="s">
        <v>29</v>
      </c>
      <c r="C141" s="211"/>
      <c r="D141" s="226"/>
      <c r="E141" s="211">
        <f t="shared" si="95"/>
        <v>375</v>
      </c>
      <c r="F141" s="202">
        <v>375</v>
      </c>
      <c r="G141" s="202"/>
      <c r="H141" s="202"/>
      <c r="I141" s="202"/>
      <c r="J141" s="211">
        <f t="shared" si="96"/>
        <v>-375</v>
      </c>
      <c r="K141" s="211">
        <f t="shared" si="97"/>
        <v>-375</v>
      </c>
      <c r="L141" s="202"/>
      <c r="M141" s="202"/>
      <c r="N141" s="226"/>
      <c r="O141" s="202"/>
      <c r="P141" s="99">
        <v>6</v>
      </c>
    </row>
    <row r="142" spans="1:16" s="214" customFormat="1" ht="53.1" customHeight="1">
      <c r="A142" s="202">
        <v>4</v>
      </c>
      <c r="B142" s="224" t="s">
        <v>31</v>
      </c>
      <c r="C142" s="211"/>
      <c r="D142" s="226"/>
      <c r="E142" s="211">
        <f t="shared" si="95"/>
        <v>0</v>
      </c>
      <c r="F142" s="211"/>
      <c r="G142" s="211"/>
      <c r="H142" s="211"/>
      <c r="I142" s="211"/>
      <c r="J142" s="211">
        <f t="shared" si="96"/>
        <v>0</v>
      </c>
      <c r="K142" s="211">
        <f t="shared" si="97"/>
        <v>0</v>
      </c>
      <c r="L142" s="211"/>
      <c r="M142" s="211"/>
      <c r="N142" s="226"/>
      <c r="O142" s="202"/>
      <c r="P142" s="99">
        <v>7</v>
      </c>
    </row>
    <row r="143" spans="1:16" s="214" customFormat="1" ht="38.1" customHeight="1">
      <c r="A143" s="202">
        <v>5</v>
      </c>
      <c r="B143" s="225" t="s">
        <v>33</v>
      </c>
      <c r="C143" s="227"/>
      <c r="D143" s="228"/>
      <c r="E143" s="211">
        <f t="shared" si="95"/>
        <v>22</v>
      </c>
      <c r="F143" s="227">
        <v>22</v>
      </c>
      <c r="G143" s="227"/>
      <c r="H143" s="227"/>
      <c r="I143" s="227"/>
      <c r="J143" s="211">
        <f t="shared" si="96"/>
        <v>-22</v>
      </c>
      <c r="K143" s="211">
        <f t="shared" si="97"/>
        <v>-22</v>
      </c>
      <c r="L143" s="227"/>
      <c r="M143" s="227"/>
      <c r="N143" s="228"/>
      <c r="O143" s="202"/>
      <c r="P143" s="99">
        <v>8</v>
      </c>
    </row>
    <row r="144" spans="1:16" s="214" customFormat="1" ht="41.1" customHeight="1">
      <c r="A144" s="202">
        <v>6</v>
      </c>
      <c r="B144" s="225" t="s">
        <v>35</v>
      </c>
      <c r="C144" s="227"/>
      <c r="D144" s="228"/>
      <c r="E144" s="211">
        <f t="shared" si="95"/>
        <v>0</v>
      </c>
      <c r="F144" s="227"/>
      <c r="G144" s="227"/>
      <c r="H144" s="227"/>
      <c r="I144" s="227"/>
      <c r="J144" s="211">
        <f t="shared" si="96"/>
        <v>0</v>
      </c>
      <c r="K144" s="211">
        <f t="shared" si="97"/>
        <v>0</v>
      </c>
      <c r="L144" s="227"/>
      <c r="M144" s="227"/>
      <c r="N144" s="228"/>
      <c r="O144" s="202"/>
      <c r="P144" s="99">
        <v>9</v>
      </c>
    </row>
    <row r="145" spans="1:16" ht="21" customHeight="1">
      <c r="A145" s="114" t="s">
        <v>37</v>
      </c>
      <c r="B145" s="115" t="s">
        <v>38</v>
      </c>
      <c r="C145" s="222">
        <f t="shared" ref="C145:N145" si="98">SUM(C146:C151)</f>
        <v>0</v>
      </c>
      <c r="D145" s="223">
        <f t="shared" si="98"/>
        <v>0</v>
      </c>
      <c r="E145" s="114">
        <f t="shared" si="98"/>
        <v>2381</v>
      </c>
      <c r="F145" s="114">
        <f t="shared" si="98"/>
        <v>2381</v>
      </c>
      <c r="G145" s="114">
        <f t="shared" si="98"/>
        <v>0</v>
      </c>
      <c r="H145" s="114">
        <f t="shared" si="98"/>
        <v>0</v>
      </c>
      <c r="I145" s="114">
        <f t="shared" si="98"/>
        <v>0</v>
      </c>
      <c r="J145" s="114">
        <f t="shared" si="98"/>
        <v>-2381</v>
      </c>
      <c r="K145" s="114">
        <f t="shared" si="98"/>
        <v>-2381</v>
      </c>
      <c r="L145" s="114">
        <f t="shared" si="98"/>
        <v>0</v>
      </c>
      <c r="M145" s="114">
        <f t="shared" si="98"/>
        <v>0</v>
      </c>
      <c r="N145" s="223">
        <f t="shared" si="98"/>
        <v>0</v>
      </c>
      <c r="O145" s="202"/>
      <c r="P145" s="99">
        <v>10</v>
      </c>
    </row>
    <row r="146" spans="1:16" s="215" customFormat="1" ht="31.5">
      <c r="A146" s="229">
        <v>1</v>
      </c>
      <c r="B146" s="230" t="s">
        <v>40</v>
      </c>
      <c r="C146" s="231"/>
      <c r="D146" s="232"/>
      <c r="E146" s="231">
        <f t="shared" ref="E146:E151" si="99">F146+G146</f>
        <v>2176</v>
      </c>
      <c r="F146" s="231">
        <v>2176</v>
      </c>
      <c r="G146" s="231"/>
      <c r="H146" s="231"/>
      <c r="I146" s="231"/>
      <c r="J146" s="231">
        <f t="shared" ref="J146:J151" si="100">D146-E146</f>
        <v>-2176</v>
      </c>
      <c r="K146" s="231">
        <f t="shared" ref="K146:K151" si="101">J146</f>
        <v>-2176</v>
      </c>
      <c r="L146" s="231"/>
      <c r="M146" s="231"/>
      <c r="N146" s="232"/>
      <c r="O146" s="229"/>
      <c r="P146" s="214">
        <v>11</v>
      </c>
    </row>
    <row r="147" spans="1:16">
      <c r="A147" s="202">
        <v>2</v>
      </c>
      <c r="B147" s="224" t="s">
        <v>43</v>
      </c>
      <c r="C147" s="211"/>
      <c r="D147" s="226"/>
      <c r="E147" s="211">
        <f t="shared" si="99"/>
        <v>0</v>
      </c>
      <c r="F147" s="202"/>
      <c r="G147" s="202"/>
      <c r="H147" s="202"/>
      <c r="I147" s="202"/>
      <c r="J147" s="211">
        <f t="shared" si="100"/>
        <v>0</v>
      </c>
      <c r="K147" s="211">
        <f t="shared" si="101"/>
        <v>0</v>
      </c>
      <c r="L147" s="202"/>
      <c r="M147" s="202"/>
      <c r="N147" s="226"/>
      <c r="O147" s="202"/>
      <c r="P147" s="99">
        <v>12</v>
      </c>
    </row>
    <row r="148" spans="1:16">
      <c r="A148" s="202">
        <v>3</v>
      </c>
      <c r="B148" s="224" t="s">
        <v>46</v>
      </c>
      <c r="C148" s="211"/>
      <c r="D148" s="226"/>
      <c r="E148" s="211">
        <f t="shared" si="99"/>
        <v>0</v>
      </c>
      <c r="F148" s="202"/>
      <c r="G148" s="202"/>
      <c r="H148" s="202"/>
      <c r="I148" s="202"/>
      <c r="J148" s="211">
        <f t="shared" si="100"/>
        <v>0</v>
      </c>
      <c r="K148" s="211">
        <f t="shared" si="101"/>
        <v>0</v>
      </c>
      <c r="L148" s="202"/>
      <c r="M148" s="202"/>
      <c r="N148" s="226"/>
      <c r="O148" s="202"/>
      <c r="P148" s="99">
        <v>13</v>
      </c>
    </row>
    <row r="149" spans="1:16">
      <c r="A149" s="202">
        <v>4</v>
      </c>
      <c r="B149" s="224" t="s">
        <v>49</v>
      </c>
      <c r="C149" s="211"/>
      <c r="D149" s="226"/>
      <c r="E149" s="211">
        <f t="shared" si="99"/>
        <v>0</v>
      </c>
      <c r="F149" s="202"/>
      <c r="G149" s="202"/>
      <c r="H149" s="202"/>
      <c r="I149" s="202"/>
      <c r="J149" s="211">
        <f t="shared" si="100"/>
        <v>0</v>
      </c>
      <c r="K149" s="211">
        <f t="shared" si="101"/>
        <v>0</v>
      </c>
      <c r="L149" s="202"/>
      <c r="M149" s="202"/>
      <c r="N149" s="226"/>
      <c r="O149" s="202"/>
      <c r="P149" s="99">
        <v>14</v>
      </c>
    </row>
    <row r="150" spans="1:16" ht="31.5">
      <c r="A150" s="202">
        <v>5</v>
      </c>
      <c r="B150" s="224" t="s">
        <v>51</v>
      </c>
      <c r="C150" s="211"/>
      <c r="D150" s="226"/>
      <c r="E150" s="211">
        <f t="shared" si="99"/>
        <v>205</v>
      </c>
      <c r="F150" s="211">
        <v>205</v>
      </c>
      <c r="G150" s="211"/>
      <c r="H150" s="211"/>
      <c r="I150" s="211"/>
      <c r="J150" s="211">
        <f t="shared" si="100"/>
        <v>-205</v>
      </c>
      <c r="K150" s="211">
        <f t="shared" si="101"/>
        <v>-205</v>
      </c>
      <c r="L150" s="211"/>
      <c r="M150" s="211"/>
      <c r="N150" s="226"/>
      <c r="O150" s="202"/>
      <c r="P150" s="99">
        <v>15</v>
      </c>
    </row>
    <row r="151" spans="1:16">
      <c r="A151" s="202">
        <v>6</v>
      </c>
      <c r="B151" s="224" t="s">
        <v>53</v>
      </c>
      <c r="C151" s="211"/>
      <c r="D151" s="226"/>
      <c r="E151" s="211">
        <f t="shared" si="99"/>
        <v>0</v>
      </c>
      <c r="F151" s="211"/>
      <c r="G151" s="211"/>
      <c r="H151" s="211"/>
      <c r="I151" s="211"/>
      <c r="J151" s="211">
        <f t="shared" si="100"/>
        <v>0</v>
      </c>
      <c r="K151" s="211">
        <f t="shared" si="101"/>
        <v>0</v>
      </c>
      <c r="L151" s="211"/>
      <c r="M151" s="211"/>
      <c r="N151" s="226"/>
      <c r="O151" s="202"/>
      <c r="P151" s="99">
        <v>16</v>
      </c>
    </row>
    <row r="152" spans="1:16" s="215" customFormat="1">
      <c r="A152" s="114" t="s">
        <v>55</v>
      </c>
      <c r="B152" s="115" t="s">
        <v>56</v>
      </c>
      <c r="C152" s="222">
        <f t="shared" ref="C152:N152" si="102">C153+C154</f>
        <v>0</v>
      </c>
      <c r="D152" s="223">
        <f t="shared" si="102"/>
        <v>0</v>
      </c>
      <c r="E152" s="114">
        <f t="shared" si="102"/>
        <v>0</v>
      </c>
      <c r="F152" s="114">
        <f t="shared" si="102"/>
        <v>0</v>
      </c>
      <c r="G152" s="114">
        <f t="shared" si="102"/>
        <v>0</v>
      </c>
      <c r="H152" s="114">
        <f t="shared" si="102"/>
        <v>0</v>
      </c>
      <c r="I152" s="114">
        <f t="shared" si="102"/>
        <v>0</v>
      </c>
      <c r="J152" s="114">
        <f t="shared" si="102"/>
        <v>0</v>
      </c>
      <c r="K152" s="114">
        <f t="shared" si="102"/>
        <v>0</v>
      </c>
      <c r="L152" s="114">
        <f t="shared" si="102"/>
        <v>0</v>
      </c>
      <c r="M152" s="114">
        <f t="shared" si="102"/>
        <v>0</v>
      </c>
      <c r="N152" s="223">
        <f t="shared" si="102"/>
        <v>0</v>
      </c>
      <c r="O152" s="202"/>
      <c r="P152" s="99">
        <v>17</v>
      </c>
    </row>
    <row r="153" spans="1:16" s="215" customFormat="1" ht="31.5">
      <c r="A153" s="202">
        <v>1</v>
      </c>
      <c r="B153" s="224" t="s">
        <v>57</v>
      </c>
      <c r="C153" s="211"/>
      <c r="D153" s="226"/>
      <c r="E153" s="211">
        <f t="shared" ref="E153:E159" si="103">F153+G153</f>
        <v>0</v>
      </c>
      <c r="F153" s="202"/>
      <c r="G153" s="202"/>
      <c r="H153" s="202"/>
      <c r="I153" s="202"/>
      <c r="J153" s="211">
        <f t="shared" ref="J153:J159" si="104">D153-E153</f>
        <v>0</v>
      </c>
      <c r="K153" s="211">
        <f>J153</f>
        <v>0</v>
      </c>
      <c r="L153" s="202"/>
      <c r="M153" s="202"/>
      <c r="N153" s="226"/>
      <c r="O153" s="202"/>
      <c r="P153" s="99">
        <v>18</v>
      </c>
    </row>
    <row r="154" spans="1:16" s="215" customFormat="1">
      <c r="A154" s="202">
        <v>2</v>
      </c>
      <c r="B154" s="224" t="s">
        <v>59</v>
      </c>
      <c r="C154" s="211"/>
      <c r="D154" s="226"/>
      <c r="E154" s="211">
        <f t="shared" si="103"/>
        <v>0</v>
      </c>
      <c r="F154" s="202"/>
      <c r="G154" s="202"/>
      <c r="H154" s="202"/>
      <c r="I154" s="202"/>
      <c r="J154" s="211">
        <f t="shared" si="104"/>
        <v>0</v>
      </c>
      <c r="K154" s="211">
        <f>J154</f>
        <v>0</v>
      </c>
      <c r="L154" s="202"/>
      <c r="M154" s="202"/>
      <c r="N154" s="226"/>
      <c r="O154" s="202"/>
      <c r="P154" s="99">
        <v>19</v>
      </c>
    </row>
    <row r="155" spans="1:16" ht="20.25" customHeight="1">
      <c r="A155" s="114" t="s">
        <v>21</v>
      </c>
      <c r="B155" s="114" t="s">
        <v>61</v>
      </c>
      <c r="C155" s="222">
        <f t="shared" ref="C155:N155" si="105">C156+C160</f>
        <v>0</v>
      </c>
      <c r="D155" s="223">
        <f t="shared" si="105"/>
        <v>0</v>
      </c>
      <c r="E155" s="114">
        <f t="shared" si="105"/>
        <v>1639</v>
      </c>
      <c r="F155" s="114">
        <f t="shared" si="105"/>
        <v>1509</v>
      </c>
      <c r="G155" s="114">
        <f t="shared" si="105"/>
        <v>130</v>
      </c>
      <c r="H155" s="114">
        <f t="shared" si="105"/>
        <v>0</v>
      </c>
      <c r="I155" s="114">
        <f t="shared" si="105"/>
        <v>0</v>
      </c>
      <c r="J155" s="114">
        <f t="shared" si="105"/>
        <v>-1639</v>
      </c>
      <c r="K155" s="114">
        <f t="shared" si="105"/>
        <v>0</v>
      </c>
      <c r="L155" s="114">
        <f t="shared" si="105"/>
        <v>-1639</v>
      </c>
      <c r="M155" s="114">
        <f t="shared" si="105"/>
        <v>0</v>
      </c>
      <c r="N155" s="223">
        <f t="shared" si="105"/>
        <v>0</v>
      </c>
      <c r="O155" s="202"/>
      <c r="P155" s="99">
        <v>20</v>
      </c>
    </row>
    <row r="156" spans="1:16" ht="20.25" customHeight="1">
      <c r="A156" s="114" t="s">
        <v>23</v>
      </c>
      <c r="B156" s="115" t="s">
        <v>24</v>
      </c>
      <c r="C156" s="222">
        <f t="shared" ref="C156:N156" si="106">SUM(C157:C159)</f>
        <v>0</v>
      </c>
      <c r="D156" s="223">
        <f t="shared" si="106"/>
        <v>0</v>
      </c>
      <c r="E156" s="114">
        <f t="shared" si="106"/>
        <v>444</v>
      </c>
      <c r="F156" s="114">
        <f t="shared" si="106"/>
        <v>444</v>
      </c>
      <c r="G156" s="114">
        <f t="shared" si="106"/>
        <v>0</v>
      </c>
      <c r="H156" s="114">
        <f t="shared" si="106"/>
        <v>0</v>
      </c>
      <c r="I156" s="114">
        <f t="shared" si="106"/>
        <v>0</v>
      </c>
      <c r="J156" s="114">
        <f t="shared" si="106"/>
        <v>-444</v>
      </c>
      <c r="K156" s="114">
        <f t="shared" si="106"/>
        <v>0</v>
      </c>
      <c r="L156" s="114">
        <f t="shared" si="106"/>
        <v>-444</v>
      </c>
      <c r="M156" s="114">
        <f t="shared" si="106"/>
        <v>0</v>
      </c>
      <c r="N156" s="223">
        <f t="shared" si="106"/>
        <v>0</v>
      </c>
      <c r="O156" s="202"/>
      <c r="P156" s="99">
        <v>21</v>
      </c>
    </row>
    <row r="157" spans="1:16" ht="61.5" customHeight="1">
      <c r="A157" s="202">
        <v>1</v>
      </c>
      <c r="B157" s="224" t="s">
        <v>62</v>
      </c>
      <c r="C157" s="211"/>
      <c r="D157" s="226"/>
      <c r="E157" s="211">
        <f t="shared" si="103"/>
        <v>276</v>
      </c>
      <c r="F157" s="233">
        <v>276</v>
      </c>
      <c r="G157" s="233"/>
      <c r="H157" s="233"/>
      <c r="I157" s="233"/>
      <c r="J157" s="211">
        <f t="shared" si="104"/>
        <v>-276</v>
      </c>
      <c r="K157" s="233"/>
      <c r="L157" s="233">
        <f t="shared" ref="L157:L159" si="107">J157</f>
        <v>-276</v>
      </c>
      <c r="M157" s="233"/>
      <c r="N157" s="226"/>
      <c r="O157" s="202"/>
      <c r="P157" s="99">
        <v>22</v>
      </c>
    </row>
    <row r="158" spans="1:16" ht="92.25" customHeight="1">
      <c r="A158" s="202">
        <v>2</v>
      </c>
      <c r="B158" s="224" t="s">
        <v>64</v>
      </c>
      <c r="C158" s="211"/>
      <c r="D158" s="226"/>
      <c r="E158" s="211">
        <f t="shared" si="103"/>
        <v>0</v>
      </c>
      <c r="F158" s="233"/>
      <c r="G158" s="233"/>
      <c r="H158" s="233"/>
      <c r="I158" s="233"/>
      <c r="J158" s="211">
        <f t="shared" si="104"/>
        <v>0</v>
      </c>
      <c r="K158" s="233"/>
      <c r="L158" s="233">
        <f t="shared" si="107"/>
        <v>0</v>
      </c>
      <c r="M158" s="233"/>
      <c r="N158" s="226"/>
      <c r="O158" s="202"/>
      <c r="P158" s="99">
        <v>23</v>
      </c>
    </row>
    <row r="159" spans="1:16" ht="43.5" customHeight="1">
      <c r="A159" s="202">
        <v>3</v>
      </c>
      <c r="B159" s="224" t="s">
        <v>66</v>
      </c>
      <c r="C159" s="211"/>
      <c r="D159" s="226"/>
      <c r="E159" s="211">
        <f t="shared" si="103"/>
        <v>168</v>
      </c>
      <c r="F159" s="234">
        <v>168</v>
      </c>
      <c r="G159" s="234"/>
      <c r="H159" s="234"/>
      <c r="I159" s="234"/>
      <c r="J159" s="211">
        <f t="shared" si="104"/>
        <v>-168</v>
      </c>
      <c r="K159" s="234"/>
      <c r="L159" s="233">
        <f t="shared" si="107"/>
        <v>-168</v>
      </c>
      <c r="M159" s="234"/>
      <c r="N159" s="226"/>
      <c r="O159" s="202"/>
      <c r="P159" s="99">
        <v>24</v>
      </c>
    </row>
    <row r="160" spans="1:16">
      <c r="A160" s="114" t="s">
        <v>37</v>
      </c>
      <c r="B160" s="115" t="s">
        <v>68</v>
      </c>
      <c r="C160" s="222">
        <f t="shared" ref="C160:N160" si="108">SUM(C161:C167)</f>
        <v>0</v>
      </c>
      <c r="D160" s="223">
        <f t="shared" si="108"/>
        <v>0</v>
      </c>
      <c r="E160" s="114">
        <f t="shared" si="108"/>
        <v>1195</v>
      </c>
      <c r="F160" s="114">
        <f t="shared" si="108"/>
        <v>1065</v>
      </c>
      <c r="G160" s="114">
        <f t="shared" si="108"/>
        <v>130</v>
      </c>
      <c r="H160" s="114">
        <f t="shared" si="108"/>
        <v>0</v>
      </c>
      <c r="I160" s="114">
        <f t="shared" si="108"/>
        <v>0</v>
      </c>
      <c r="J160" s="222">
        <f t="shared" si="108"/>
        <v>-1195</v>
      </c>
      <c r="K160" s="114">
        <f t="shared" si="108"/>
        <v>0</v>
      </c>
      <c r="L160" s="114">
        <f t="shared" si="108"/>
        <v>-1195</v>
      </c>
      <c r="M160" s="114">
        <f t="shared" si="108"/>
        <v>0</v>
      </c>
      <c r="N160" s="223">
        <f t="shared" si="108"/>
        <v>0</v>
      </c>
      <c r="O160" s="202"/>
      <c r="P160" s="99">
        <v>25</v>
      </c>
    </row>
    <row r="161" spans="1:16" ht="21.75" customHeight="1">
      <c r="A161" s="202">
        <v>1</v>
      </c>
      <c r="B161" s="224" t="s">
        <v>69</v>
      </c>
      <c r="C161" s="211"/>
      <c r="D161" s="226"/>
      <c r="E161" s="211">
        <f t="shared" ref="E161:E167" si="109">F161+G161</f>
        <v>37</v>
      </c>
      <c r="F161" s="202">
        <v>37</v>
      </c>
      <c r="G161" s="202"/>
      <c r="H161" s="202"/>
      <c r="I161" s="202"/>
      <c r="J161" s="211">
        <f t="shared" ref="J161:J167" si="110">D161-E161</f>
        <v>-37</v>
      </c>
      <c r="K161" s="202"/>
      <c r="L161" s="233">
        <f t="shared" ref="L161:L167" si="111">J161</f>
        <v>-37</v>
      </c>
      <c r="M161" s="202"/>
      <c r="N161" s="226"/>
      <c r="O161" s="202"/>
      <c r="P161" s="99">
        <v>26</v>
      </c>
    </row>
    <row r="162" spans="1:16" ht="42" customHeight="1">
      <c r="A162" s="202">
        <v>2</v>
      </c>
      <c r="B162" s="224" t="s">
        <v>71</v>
      </c>
      <c r="C162" s="211"/>
      <c r="D162" s="226"/>
      <c r="E162" s="211">
        <f t="shared" si="109"/>
        <v>12</v>
      </c>
      <c r="F162" s="202">
        <v>12</v>
      </c>
      <c r="G162" s="202"/>
      <c r="H162" s="202"/>
      <c r="I162" s="202"/>
      <c r="J162" s="211">
        <f t="shared" si="110"/>
        <v>-12</v>
      </c>
      <c r="K162" s="202"/>
      <c r="L162" s="233">
        <f t="shared" si="111"/>
        <v>-12</v>
      </c>
      <c r="M162" s="202"/>
      <c r="N162" s="226"/>
      <c r="O162" s="202"/>
      <c r="P162" s="99">
        <v>27</v>
      </c>
    </row>
    <row r="163" spans="1:16" s="216" customFormat="1" ht="47.25">
      <c r="A163" s="202">
        <v>3</v>
      </c>
      <c r="B163" s="224" t="s">
        <v>73</v>
      </c>
      <c r="C163" s="227"/>
      <c r="D163" s="228"/>
      <c r="E163" s="211">
        <f t="shared" si="109"/>
        <v>907</v>
      </c>
      <c r="F163" s="227">
        <v>907</v>
      </c>
      <c r="G163" s="227"/>
      <c r="H163" s="227"/>
      <c r="I163" s="227"/>
      <c r="J163" s="211">
        <f t="shared" si="110"/>
        <v>-907</v>
      </c>
      <c r="K163" s="227"/>
      <c r="L163" s="233">
        <f t="shared" si="111"/>
        <v>-907</v>
      </c>
      <c r="M163" s="227"/>
      <c r="N163" s="228"/>
      <c r="O163" s="202"/>
      <c r="P163" s="99">
        <v>28</v>
      </c>
    </row>
    <row r="164" spans="1:16" s="216" customFormat="1" ht="47.25">
      <c r="A164" s="202">
        <v>4</v>
      </c>
      <c r="B164" s="225" t="s">
        <v>75</v>
      </c>
      <c r="C164" s="227"/>
      <c r="D164" s="228"/>
      <c r="E164" s="211">
        <f t="shared" si="109"/>
        <v>109</v>
      </c>
      <c r="F164" s="227">
        <v>109</v>
      </c>
      <c r="G164" s="227"/>
      <c r="H164" s="227"/>
      <c r="I164" s="227"/>
      <c r="J164" s="211">
        <f t="shared" si="110"/>
        <v>-109</v>
      </c>
      <c r="K164" s="227"/>
      <c r="L164" s="233">
        <f t="shared" si="111"/>
        <v>-109</v>
      </c>
      <c r="M164" s="227"/>
      <c r="N164" s="228"/>
      <c r="O164" s="202"/>
      <c r="P164" s="99">
        <v>29</v>
      </c>
    </row>
    <row r="165" spans="1:16" s="216" customFormat="1" ht="63">
      <c r="A165" s="202">
        <v>5</v>
      </c>
      <c r="B165" s="225" t="s">
        <v>77</v>
      </c>
      <c r="C165" s="227"/>
      <c r="D165" s="228"/>
      <c r="E165" s="211">
        <f t="shared" si="109"/>
        <v>0</v>
      </c>
      <c r="F165" s="227"/>
      <c r="G165" s="227"/>
      <c r="H165" s="227"/>
      <c r="I165" s="227"/>
      <c r="J165" s="211">
        <f t="shared" si="110"/>
        <v>0</v>
      </c>
      <c r="K165" s="227"/>
      <c r="L165" s="233">
        <f t="shared" si="111"/>
        <v>0</v>
      </c>
      <c r="M165" s="227"/>
      <c r="N165" s="228"/>
      <c r="O165" s="202"/>
      <c r="P165" s="99">
        <v>30</v>
      </c>
    </row>
    <row r="166" spans="1:16" ht="42" customHeight="1">
      <c r="A166" s="202">
        <v>6</v>
      </c>
      <c r="B166" s="225" t="s">
        <v>79</v>
      </c>
      <c r="C166" s="227"/>
      <c r="D166" s="228"/>
      <c r="E166" s="211">
        <f t="shared" si="109"/>
        <v>130</v>
      </c>
      <c r="F166" s="227"/>
      <c r="G166" s="227">
        <v>130</v>
      </c>
      <c r="H166" s="227"/>
      <c r="I166" s="227"/>
      <c r="J166" s="211">
        <f t="shared" si="110"/>
        <v>-130</v>
      </c>
      <c r="K166" s="227"/>
      <c r="L166" s="233">
        <f t="shared" si="111"/>
        <v>-130</v>
      </c>
      <c r="M166" s="227"/>
      <c r="N166" s="228"/>
      <c r="O166" s="202"/>
      <c r="P166" s="99">
        <v>31</v>
      </c>
    </row>
    <row r="167" spans="1:16" ht="74.25" customHeight="1">
      <c r="A167" s="202">
        <v>7</v>
      </c>
      <c r="B167" s="225" t="s">
        <v>81</v>
      </c>
      <c r="C167" s="227"/>
      <c r="D167" s="228"/>
      <c r="E167" s="211">
        <f t="shared" si="109"/>
        <v>0</v>
      </c>
      <c r="F167" s="227"/>
      <c r="G167" s="227"/>
      <c r="H167" s="227"/>
      <c r="I167" s="227"/>
      <c r="J167" s="211">
        <f t="shared" si="110"/>
        <v>0</v>
      </c>
      <c r="K167" s="227"/>
      <c r="L167" s="233">
        <f t="shared" si="111"/>
        <v>0</v>
      </c>
      <c r="M167" s="227"/>
      <c r="N167" s="228"/>
      <c r="O167" s="202"/>
      <c r="P167" s="99">
        <v>32</v>
      </c>
    </row>
    <row r="168" spans="1:16" ht="21.95" customHeight="1">
      <c r="A168" s="202"/>
      <c r="B168" s="114" t="s">
        <v>87</v>
      </c>
      <c r="C168" s="222" t="e">
        <f t="shared" ref="C168:N168" si="112">C169+C187</f>
        <v>#REF!</v>
      </c>
      <c r="D168" s="223" t="e">
        <f t="shared" si="112"/>
        <v>#REF!</v>
      </c>
      <c r="E168" s="222">
        <f t="shared" si="112"/>
        <v>8259</v>
      </c>
      <c r="F168" s="222">
        <f t="shared" si="112"/>
        <v>5799</v>
      </c>
      <c r="G168" s="222">
        <f t="shared" si="112"/>
        <v>2460</v>
      </c>
      <c r="H168" s="222">
        <f t="shared" si="112"/>
        <v>0</v>
      </c>
      <c r="I168" s="222">
        <f t="shared" si="112"/>
        <v>0</v>
      </c>
      <c r="J168" s="222" t="e">
        <f t="shared" si="112"/>
        <v>#REF!</v>
      </c>
      <c r="K168" s="222" t="e">
        <f t="shared" si="112"/>
        <v>#REF!</v>
      </c>
      <c r="L168" s="222" t="e">
        <f t="shared" si="112"/>
        <v>#REF!</v>
      </c>
      <c r="M168" s="222" t="e">
        <f t="shared" si="112"/>
        <v>#REF!</v>
      </c>
      <c r="N168" s="223" t="e">
        <f t="shared" si="112"/>
        <v>#REF!</v>
      </c>
      <c r="O168" s="202"/>
      <c r="P168" s="99">
        <v>1</v>
      </c>
    </row>
    <row r="169" spans="1:16" ht="21" customHeight="1">
      <c r="A169" s="202" t="s">
        <v>20</v>
      </c>
      <c r="B169" s="114" t="s">
        <v>22</v>
      </c>
      <c r="C169" s="222" t="e">
        <f t="shared" ref="C169:N169" si="113">C170+C177+C184</f>
        <v>#REF!</v>
      </c>
      <c r="D169" s="223" t="e">
        <f t="shared" si="113"/>
        <v>#REF!</v>
      </c>
      <c r="E169" s="222">
        <f t="shared" si="113"/>
        <v>6146</v>
      </c>
      <c r="F169" s="222">
        <f t="shared" si="113"/>
        <v>3984</v>
      </c>
      <c r="G169" s="222">
        <f t="shared" si="113"/>
        <v>2162</v>
      </c>
      <c r="H169" s="222">
        <f t="shared" si="113"/>
        <v>0</v>
      </c>
      <c r="I169" s="222">
        <f t="shared" si="113"/>
        <v>0</v>
      </c>
      <c r="J169" s="222" t="e">
        <f t="shared" si="113"/>
        <v>#REF!</v>
      </c>
      <c r="K169" s="222" t="e">
        <f t="shared" si="113"/>
        <v>#REF!</v>
      </c>
      <c r="L169" s="222">
        <f t="shared" si="113"/>
        <v>0</v>
      </c>
      <c r="M169" s="222" t="e">
        <f t="shared" si="113"/>
        <v>#REF!</v>
      </c>
      <c r="N169" s="223" t="e">
        <f t="shared" si="113"/>
        <v>#REF!</v>
      </c>
      <c r="O169" s="202"/>
      <c r="P169" s="99">
        <v>2</v>
      </c>
    </row>
    <row r="170" spans="1:16" ht="18.95" customHeight="1">
      <c r="A170" s="114" t="s">
        <v>23</v>
      </c>
      <c r="B170" s="114" t="s">
        <v>24</v>
      </c>
      <c r="C170" s="222" t="e">
        <f t="shared" ref="C170:N170" si="114">SUM(C171:C176)</f>
        <v>#REF!</v>
      </c>
      <c r="D170" s="223" t="e">
        <f t="shared" si="114"/>
        <v>#REF!</v>
      </c>
      <c r="E170" s="222">
        <f t="shared" si="114"/>
        <v>4796</v>
      </c>
      <c r="F170" s="222">
        <f t="shared" si="114"/>
        <v>2634</v>
      </c>
      <c r="G170" s="222">
        <f t="shared" si="114"/>
        <v>2162</v>
      </c>
      <c r="H170" s="222">
        <f t="shared" si="114"/>
        <v>0</v>
      </c>
      <c r="I170" s="222">
        <f t="shared" si="114"/>
        <v>0</v>
      </c>
      <c r="J170" s="222" t="e">
        <f t="shared" si="114"/>
        <v>#REF!</v>
      </c>
      <c r="K170" s="222" t="e">
        <f t="shared" si="114"/>
        <v>#REF!</v>
      </c>
      <c r="L170" s="222">
        <f t="shared" si="114"/>
        <v>0</v>
      </c>
      <c r="M170" s="222" t="e">
        <f t="shared" si="114"/>
        <v>#REF!</v>
      </c>
      <c r="N170" s="223" t="e">
        <f t="shared" si="114"/>
        <v>#REF!</v>
      </c>
      <c r="O170" s="202"/>
      <c r="P170" s="99">
        <v>3</v>
      </c>
    </row>
    <row r="171" spans="1:16" s="214" customFormat="1" ht="72" customHeight="1">
      <c r="A171" s="202">
        <v>1</v>
      </c>
      <c r="B171" s="224" t="s">
        <v>25</v>
      </c>
      <c r="C171" s="211" t="e">
        <f>'2. NĐ 238'!#REF!</f>
        <v>#REF!</v>
      </c>
      <c r="D171" s="226" t="e">
        <f>'2. NĐ 238'!#REF!</f>
        <v>#REF!</v>
      </c>
      <c r="E171" s="211">
        <f t="shared" ref="E171:E176" si="115">F171+G171</f>
        <v>1148</v>
      </c>
      <c r="F171" s="211">
        <v>1148</v>
      </c>
      <c r="G171" s="211"/>
      <c r="H171" s="211"/>
      <c r="I171" s="211"/>
      <c r="J171" s="211" t="e">
        <f t="shared" ref="J171:J176" si="116">D171-E171</f>
        <v>#REF!</v>
      </c>
      <c r="K171" s="211" t="e">
        <f t="shared" ref="K171:K176" si="117">J171</f>
        <v>#REF!</v>
      </c>
      <c r="L171" s="211"/>
      <c r="M171" s="211" t="e">
        <f>'2. NĐ 238'!#REF!</f>
        <v>#REF!</v>
      </c>
      <c r="N171" s="226" t="e">
        <f>'2. NĐ 238'!#REF!</f>
        <v>#REF!</v>
      </c>
      <c r="O171" s="202"/>
      <c r="P171" s="99">
        <v>4</v>
      </c>
    </row>
    <row r="172" spans="1:16" s="214" customFormat="1" ht="36" customHeight="1">
      <c r="A172" s="202">
        <v>2</v>
      </c>
      <c r="B172" s="224" t="s">
        <v>27</v>
      </c>
      <c r="C172" s="211">
        <f>'3. MN (105)'!F14</f>
        <v>154</v>
      </c>
      <c r="D172" s="226">
        <f>'3. MN (105)'!C14</f>
        <v>193</v>
      </c>
      <c r="E172" s="211">
        <f t="shared" si="115"/>
        <v>262</v>
      </c>
      <c r="F172" s="202">
        <v>262</v>
      </c>
      <c r="G172" s="202"/>
      <c r="H172" s="202"/>
      <c r="I172" s="202"/>
      <c r="J172" s="211">
        <f t="shared" si="116"/>
        <v>-69</v>
      </c>
      <c r="K172" s="211">
        <f t="shared" si="117"/>
        <v>-69</v>
      </c>
      <c r="L172" s="202"/>
      <c r="M172" s="202" t="e">
        <f>'3. MN (105)'!#REF!</f>
        <v>#REF!</v>
      </c>
      <c r="N172" s="226" t="e">
        <f>'3. MN (105)'!#REF!</f>
        <v>#REF!</v>
      </c>
      <c r="O172" s="202"/>
      <c r="P172" s="99">
        <v>5</v>
      </c>
    </row>
    <row r="173" spans="1:16" s="214" customFormat="1" ht="45.75" customHeight="1">
      <c r="A173" s="202">
        <v>3</v>
      </c>
      <c r="B173" s="224" t="s">
        <v>29</v>
      </c>
      <c r="C173" s="211">
        <f>'5. ND28 (khuyet tat)'!C28</f>
        <v>0</v>
      </c>
      <c r="D173" s="226">
        <f>'5. ND28 (khuyet tat)'!I28</f>
        <v>0</v>
      </c>
      <c r="E173" s="211">
        <f t="shared" si="115"/>
        <v>417</v>
      </c>
      <c r="F173" s="202">
        <v>417</v>
      </c>
      <c r="G173" s="202"/>
      <c r="H173" s="202"/>
      <c r="I173" s="202"/>
      <c r="J173" s="211">
        <f t="shared" si="116"/>
        <v>-417</v>
      </c>
      <c r="K173" s="211">
        <f t="shared" si="117"/>
        <v>-417</v>
      </c>
      <c r="L173" s="202"/>
      <c r="M173" s="202" t="e">
        <f>'5. ND28 (khuyet tat)'!#REF!</f>
        <v>#REF!</v>
      </c>
      <c r="N173" s="226" t="e">
        <f>'5. ND28 (khuyet tat)'!#REF!</f>
        <v>#REF!</v>
      </c>
      <c r="O173" s="202"/>
      <c r="P173" s="99">
        <v>6</v>
      </c>
    </row>
    <row r="174" spans="1:16" s="214" customFormat="1" ht="53.1" customHeight="1">
      <c r="A174" s="202">
        <v>4</v>
      </c>
      <c r="B174" s="224" t="s">
        <v>31</v>
      </c>
      <c r="C174" s="211" t="e">
        <f>#REF!</f>
        <v>#REF!</v>
      </c>
      <c r="D174" s="226" t="e">
        <f>#REF!</f>
        <v>#REF!</v>
      </c>
      <c r="E174" s="211">
        <f t="shared" si="115"/>
        <v>2969</v>
      </c>
      <c r="F174" s="211">
        <v>807</v>
      </c>
      <c r="G174" s="211">
        <v>2162</v>
      </c>
      <c r="H174" s="211"/>
      <c r="I174" s="211"/>
      <c r="J174" s="211" t="e">
        <f t="shared" si="116"/>
        <v>#REF!</v>
      </c>
      <c r="K174" s="211" t="e">
        <f t="shared" si="117"/>
        <v>#REF!</v>
      </c>
      <c r="L174" s="211"/>
      <c r="M174" s="211" t="e">
        <f>#REF!</f>
        <v>#REF!</v>
      </c>
      <c r="N174" s="226" t="e">
        <f>#REF!</f>
        <v>#REF!</v>
      </c>
      <c r="O174" s="202"/>
      <c r="P174" s="99">
        <v>7</v>
      </c>
    </row>
    <row r="175" spans="1:16" s="214" customFormat="1" ht="38.1" customHeight="1">
      <c r="A175" s="202">
        <v>5</v>
      </c>
      <c r="B175" s="225" t="s">
        <v>33</v>
      </c>
      <c r="C175" s="227" t="e">
        <f>'9. ND57'!#REF!</f>
        <v>#REF!</v>
      </c>
      <c r="D175" s="228"/>
      <c r="E175" s="211">
        <f t="shared" si="115"/>
        <v>0</v>
      </c>
      <c r="F175" s="227"/>
      <c r="G175" s="227"/>
      <c r="H175" s="227"/>
      <c r="I175" s="227"/>
      <c r="J175" s="211">
        <f t="shared" si="116"/>
        <v>0</v>
      </c>
      <c r="K175" s="211">
        <f t="shared" si="117"/>
        <v>0</v>
      </c>
      <c r="L175" s="227"/>
      <c r="M175" s="227" t="e">
        <f>'9. ND57'!#REF!</f>
        <v>#REF!</v>
      </c>
      <c r="N175" s="228"/>
      <c r="O175" s="202"/>
      <c r="P175" s="99">
        <v>8</v>
      </c>
    </row>
    <row r="176" spans="1:16" s="214" customFormat="1" ht="41.1" customHeight="1">
      <c r="A176" s="202">
        <v>6</v>
      </c>
      <c r="B176" s="225" t="s">
        <v>35</v>
      </c>
      <c r="C176" s="227"/>
      <c r="D176" s="228"/>
      <c r="E176" s="211">
        <f t="shared" si="115"/>
        <v>0</v>
      </c>
      <c r="F176" s="227"/>
      <c r="G176" s="227"/>
      <c r="H176" s="227"/>
      <c r="I176" s="227"/>
      <c r="J176" s="211">
        <f t="shared" si="116"/>
        <v>0</v>
      </c>
      <c r="K176" s="211">
        <f t="shared" si="117"/>
        <v>0</v>
      </c>
      <c r="L176" s="227"/>
      <c r="M176" s="227"/>
      <c r="N176" s="228"/>
      <c r="O176" s="202"/>
      <c r="P176" s="99">
        <v>9</v>
      </c>
    </row>
    <row r="177" spans="1:16" ht="21" customHeight="1">
      <c r="A177" s="114" t="s">
        <v>37</v>
      </c>
      <c r="B177" s="115" t="s">
        <v>38</v>
      </c>
      <c r="C177" s="222" t="e">
        <f t="shared" ref="C177:N177" si="118">SUM(C178:C183)</f>
        <v>#REF!</v>
      </c>
      <c r="D177" s="223" t="e">
        <f t="shared" si="118"/>
        <v>#REF!</v>
      </c>
      <c r="E177" s="114">
        <f t="shared" si="118"/>
        <v>1350</v>
      </c>
      <c r="F177" s="114">
        <f t="shared" si="118"/>
        <v>1350</v>
      </c>
      <c r="G177" s="114">
        <f t="shared" si="118"/>
        <v>0</v>
      </c>
      <c r="H177" s="114">
        <f t="shared" si="118"/>
        <v>0</v>
      </c>
      <c r="I177" s="114">
        <f t="shared" si="118"/>
        <v>0</v>
      </c>
      <c r="J177" s="114" t="e">
        <f t="shared" si="118"/>
        <v>#REF!</v>
      </c>
      <c r="K177" s="114" t="e">
        <f t="shared" si="118"/>
        <v>#REF!</v>
      </c>
      <c r="L177" s="114">
        <f t="shared" si="118"/>
        <v>0</v>
      </c>
      <c r="M177" s="114" t="e">
        <f t="shared" si="118"/>
        <v>#REF!</v>
      </c>
      <c r="N177" s="223" t="e">
        <f t="shared" si="118"/>
        <v>#REF!</v>
      </c>
      <c r="O177" s="202"/>
      <c r="P177" s="99">
        <v>10</v>
      </c>
    </row>
    <row r="178" spans="1:16" s="215" customFormat="1" ht="31.5">
      <c r="A178" s="229">
        <v>1</v>
      </c>
      <c r="B178" s="230" t="s">
        <v>40</v>
      </c>
      <c r="C178" s="231">
        <f>'8. NĐ20'!C328</f>
        <v>92</v>
      </c>
      <c r="D178" s="232">
        <f>'8. NĐ20'!H328</f>
        <v>456.5</v>
      </c>
      <c r="E178" s="231">
        <f t="shared" ref="E178:E183" si="119">F178+G178</f>
        <v>1178</v>
      </c>
      <c r="F178" s="231">
        <v>1178</v>
      </c>
      <c r="G178" s="231"/>
      <c r="H178" s="231"/>
      <c r="I178" s="231"/>
      <c r="J178" s="231">
        <f t="shared" ref="J178:J183" si="120">D178-E178</f>
        <v>-721.5</v>
      </c>
      <c r="K178" s="231">
        <f t="shared" ref="K178:K183" si="121">J178</f>
        <v>-721.5</v>
      </c>
      <c r="L178" s="231"/>
      <c r="M178" s="231" t="e">
        <f>'8. NĐ20'!#REF!</f>
        <v>#REF!</v>
      </c>
      <c r="N178" s="232" t="e">
        <f>'8. NĐ20'!#REF!</f>
        <v>#REF!</v>
      </c>
      <c r="O178" s="229"/>
      <c r="P178" s="214">
        <v>11</v>
      </c>
    </row>
    <row r="179" spans="1:16">
      <c r="A179" s="202">
        <v>2</v>
      </c>
      <c r="B179" s="224" t="s">
        <v>43</v>
      </c>
      <c r="C179" s="211">
        <f>'9.BHYT'!E14</f>
        <v>72</v>
      </c>
      <c r="D179" s="226">
        <f>'9.BHYT'!F14</f>
        <v>46</v>
      </c>
      <c r="E179" s="211">
        <f t="shared" si="119"/>
        <v>0</v>
      </c>
      <c r="F179" s="202"/>
      <c r="G179" s="202"/>
      <c r="H179" s="202"/>
      <c r="I179" s="202"/>
      <c r="J179" s="211">
        <f t="shared" si="120"/>
        <v>46</v>
      </c>
      <c r="K179" s="211">
        <f t="shared" si="121"/>
        <v>46</v>
      </c>
      <c r="L179" s="202"/>
      <c r="M179" s="202" t="e">
        <f>'9.BHYT'!#REF!</f>
        <v>#REF!</v>
      </c>
      <c r="N179" s="226" t="e">
        <f>'9.BHYT'!#REF!</f>
        <v>#REF!</v>
      </c>
      <c r="O179" s="202"/>
      <c r="P179" s="99">
        <v>12</v>
      </c>
    </row>
    <row r="180" spans="1:16">
      <c r="A180" s="202">
        <v>3</v>
      </c>
      <c r="B180" s="224" t="s">
        <v>46</v>
      </c>
      <c r="C180" s="211">
        <f>'10. BHCC'!F23</f>
        <v>144</v>
      </c>
      <c r="D180" s="226">
        <f>'10. BHCC'!F24</f>
        <v>80.028000000000006</v>
      </c>
      <c r="E180" s="211">
        <f t="shared" si="119"/>
        <v>0</v>
      </c>
      <c r="F180" s="202"/>
      <c r="G180" s="202"/>
      <c r="H180" s="202"/>
      <c r="I180" s="202"/>
      <c r="J180" s="211">
        <f t="shared" si="120"/>
        <v>80.028000000000006</v>
      </c>
      <c r="K180" s="211">
        <f t="shared" si="121"/>
        <v>80.028000000000006</v>
      </c>
      <c r="L180" s="202"/>
      <c r="M180" s="202"/>
      <c r="N180" s="226"/>
      <c r="O180" s="202"/>
      <c r="P180" s="99">
        <v>13</v>
      </c>
    </row>
    <row r="181" spans="1:16">
      <c r="A181" s="202">
        <v>4</v>
      </c>
      <c r="B181" s="224" t="s">
        <v>49</v>
      </c>
      <c r="C181" s="211" t="e">
        <f>'11. mtp '!#REF!</f>
        <v>#REF!</v>
      </c>
      <c r="D181" s="226" t="e">
        <f>'11. mtp '!#REF!</f>
        <v>#REF!</v>
      </c>
      <c r="E181" s="211">
        <f t="shared" si="119"/>
        <v>0</v>
      </c>
      <c r="F181" s="202"/>
      <c r="G181" s="202"/>
      <c r="H181" s="202"/>
      <c r="I181" s="202"/>
      <c r="J181" s="211" t="e">
        <f t="shared" si="120"/>
        <v>#REF!</v>
      </c>
      <c r="K181" s="211" t="e">
        <f t="shared" si="121"/>
        <v>#REF!</v>
      </c>
      <c r="L181" s="202"/>
      <c r="M181" s="211" t="e">
        <f>'11. mtp '!#REF!</f>
        <v>#REF!</v>
      </c>
      <c r="N181" s="226" t="e">
        <f>'11. mtp '!#REF!</f>
        <v>#REF!</v>
      </c>
      <c r="O181" s="202"/>
      <c r="P181" s="99">
        <v>14</v>
      </c>
    </row>
    <row r="182" spans="1:16" ht="31.5">
      <c r="A182" s="202">
        <v>5</v>
      </c>
      <c r="B182" s="224" t="s">
        <v>51</v>
      </c>
      <c r="C182" s="211" t="e">
        <f>'15. Tien dien (25)'!#REF!</f>
        <v>#REF!</v>
      </c>
      <c r="D182" s="226" t="e">
        <f>'15. Tien dien (25)'!#REF!</f>
        <v>#REF!</v>
      </c>
      <c r="E182" s="211">
        <f t="shared" si="119"/>
        <v>172</v>
      </c>
      <c r="F182" s="211">
        <v>172</v>
      </c>
      <c r="G182" s="211"/>
      <c r="H182" s="211"/>
      <c r="I182" s="211"/>
      <c r="J182" s="211" t="e">
        <f t="shared" si="120"/>
        <v>#REF!</v>
      </c>
      <c r="K182" s="211" t="e">
        <f t="shared" si="121"/>
        <v>#REF!</v>
      </c>
      <c r="L182" s="211"/>
      <c r="M182" s="211" t="e">
        <f>#REF!</f>
        <v>#REF!</v>
      </c>
      <c r="N182" s="226" t="e">
        <f>#REF!</f>
        <v>#REF!</v>
      </c>
      <c r="O182" s="202"/>
      <c r="P182" s="99">
        <v>15</v>
      </c>
    </row>
    <row r="183" spans="1:16">
      <c r="A183" s="202">
        <v>6</v>
      </c>
      <c r="B183" s="224" t="s">
        <v>53</v>
      </c>
      <c r="C183" s="211" t="e">
        <f>#REF!</f>
        <v>#REF!</v>
      </c>
      <c r="D183" s="226" t="e">
        <f>#REF!</f>
        <v>#REF!</v>
      </c>
      <c r="E183" s="211">
        <f t="shared" si="119"/>
        <v>0</v>
      </c>
      <c r="F183" s="211"/>
      <c r="G183" s="211"/>
      <c r="H183" s="211"/>
      <c r="I183" s="211"/>
      <c r="J183" s="211" t="e">
        <f t="shared" si="120"/>
        <v>#REF!</v>
      </c>
      <c r="K183" s="211" t="e">
        <f t="shared" si="121"/>
        <v>#REF!</v>
      </c>
      <c r="L183" s="211"/>
      <c r="M183" s="211" t="e">
        <f>#REF!</f>
        <v>#REF!</v>
      </c>
      <c r="N183" s="226" t="e">
        <f>#REF!</f>
        <v>#REF!</v>
      </c>
      <c r="O183" s="202"/>
      <c r="P183" s="99">
        <v>16</v>
      </c>
    </row>
    <row r="184" spans="1:16" s="215" customFormat="1">
      <c r="A184" s="114" t="s">
        <v>55</v>
      </c>
      <c r="B184" s="115" t="s">
        <v>56</v>
      </c>
      <c r="C184" s="222" t="e">
        <f t="shared" ref="C184:N184" si="122">C185+C186</f>
        <v>#REF!</v>
      </c>
      <c r="D184" s="223" t="e">
        <f t="shared" si="122"/>
        <v>#REF!</v>
      </c>
      <c r="E184" s="114">
        <f t="shared" si="122"/>
        <v>0</v>
      </c>
      <c r="F184" s="114">
        <f t="shared" si="122"/>
        <v>0</v>
      </c>
      <c r="G184" s="114">
        <f t="shared" si="122"/>
        <v>0</v>
      </c>
      <c r="H184" s="114">
        <f t="shared" si="122"/>
        <v>0</v>
      </c>
      <c r="I184" s="114">
        <f t="shared" si="122"/>
        <v>0</v>
      </c>
      <c r="J184" s="114" t="e">
        <f t="shared" si="122"/>
        <v>#REF!</v>
      </c>
      <c r="K184" s="114" t="e">
        <f t="shared" si="122"/>
        <v>#REF!</v>
      </c>
      <c r="L184" s="114">
        <f t="shared" si="122"/>
        <v>0</v>
      </c>
      <c r="M184" s="114" t="e">
        <f t="shared" si="122"/>
        <v>#REF!</v>
      </c>
      <c r="N184" s="223" t="e">
        <f t="shared" si="122"/>
        <v>#REF!</v>
      </c>
      <c r="O184" s="202"/>
      <c r="P184" s="99">
        <v>17</v>
      </c>
    </row>
    <row r="185" spans="1:16" s="215" customFormat="1" ht="31.5">
      <c r="A185" s="202">
        <v>1</v>
      </c>
      <c r="B185" s="224" t="s">
        <v>57</v>
      </c>
      <c r="C185" s="211"/>
      <c r="D185" s="226"/>
      <c r="E185" s="211">
        <f t="shared" ref="E185:E191" si="123">F185+G185</f>
        <v>0</v>
      </c>
      <c r="F185" s="202"/>
      <c r="G185" s="202"/>
      <c r="H185" s="202"/>
      <c r="I185" s="202"/>
      <c r="J185" s="211">
        <f t="shared" ref="J185:J191" si="124">D185-E185</f>
        <v>0</v>
      </c>
      <c r="K185" s="211">
        <f>J185</f>
        <v>0</v>
      </c>
      <c r="L185" s="202"/>
      <c r="M185" s="202"/>
      <c r="N185" s="226"/>
      <c r="O185" s="202"/>
      <c r="P185" s="99">
        <v>18</v>
      </c>
    </row>
    <row r="186" spans="1:16" s="215" customFormat="1">
      <c r="A186" s="202">
        <v>2</v>
      </c>
      <c r="B186" s="224" t="s">
        <v>59</v>
      </c>
      <c r="C186" s="211" t="e">
        <f>'15.UY TIN'!#REF!</f>
        <v>#REF!</v>
      </c>
      <c r="D186" s="226" t="e">
        <f>'15.UY TIN'!#REF!</f>
        <v>#REF!</v>
      </c>
      <c r="E186" s="211">
        <f t="shared" si="123"/>
        <v>0</v>
      </c>
      <c r="F186" s="202"/>
      <c r="G186" s="202"/>
      <c r="H186" s="202"/>
      <c r="I186" s="202"/>
      <c r="J186" s="211" t="e">
        <f t="shared" si="124"/>
        <v>#REF!</v>
      </c>
      <c r="K186" s="211" t="e">
        <f>J186</f>
        <v>#REF!</v>
      </c>
      <c r="L186" s="202"/>
      <c r="M186" s="211" t="e">
        <f>'15.UY TIN'!#REF!</f>
        <v>#REF!</v>
      </c>
      <c r="N186" s="226" t="e">
        <f>'15.UY TIN'!#REF!</f>
        <v>#REF!</v>
      </c>
      <c r="O186" s="202"/>
      <c r="P186" s="99">
        <v>19</v>
      </c>
    </row>
    <row r="187" spans="1:16" ht="20.25" customHeight="1">
      <c r="A187" s="114" t="s">
        <v>21</v>
      </c>
      <c r="B187" s="114" t="s">
        <v>61</v>
      </c>
      <c r="C187" s="222" t="e">
        <f t="shared" ref="C187:N187" si="125">C188+C192</f>
        <v>#REF!</v>
      </c>
      <c r="D187" s="223" t="e">
        <f t="shared" si="125"/>
        <v>#REF!</v>
      </c>
      <c r="E187" s="114">
        <f t="shared" si="125"/>
        <v>2113</v>
      </c>
      <c r="F187" s="114">
        <f t="shared" si="125"/>
        <v>1815</v>
      </c>
      <c r="G187" s="114">
        <f t="shared" si="125"/>
        <v>298</v>
      </c>
      <c r="H187" s="114">
        <f t="shared" si="125"/>
        <v>0</v>
      </c>
      <c r="I187" s="114">
        <f t="shared" si="125"/>
        <v>0</v>
      </c>
      <c r="J187" s="114" t="e">
        <f t="shared" si="125"/>
        <v>#REF!</v>
      </c>
      <c r="K187" s="114">
        <f t="shared" si="125"/>
        <v>0</v>
      </c>
      <c r="L187" s="114" t="e">
        <f t="shared" si="125"/>
        <v>#REF!</v>
      </c>
      <c r="M187" s="114" t="e">
        <f t="shared" si="125"/>
        <v>#REF!</v>
      </c>
      <c r="N187" s="223" t="e">
        <f t="shared" si="125"/>
        <v>#REF!</v>
      </c>
      <c r="O187" s="202"/>
      <c r="P187" s="99">
        <v>20</v>
      </c>
    </row>
    <row r="188" spans="1:16" ht="20.25" customHeight="1">
      <c r="A188" s="114" t="s">
        <v>23</v>
      </c>
      <c r="B188" s="115" t="s">
        <v>24</v>
      </c>
      <c r="C188" s="222" t="e">
        <f t="shared" ref="C188:N188" si="126">SUM(C189:C191)</f>
        <v>#REF!</v>
      </c>
      <c r="D188" s="223" t="e">
        <f t="shared" si="126"/>
        <v>#REF!</v>
      </c>
      <c r="E188" s="114">
        <f t="shared" si="126"/>
        <v>1183</v>
      </c>
      <c r="F188" s="114">
        <f t="shared" si="126"/>
        <v>1183</v>
      </c>
      <c r="G188" s="114">
        <f t="shared" si="126"/>
        <v>0</v>
      </c>
      <c r="H188" s="114">
        <f t="shared" si="126"/>
        <v>0</v>
      </c>
      <c r="I188" s="114">
        <f t="shared" si="126"/>
        <v>0</v>
      </c>
      <c r="J188" s="114" t="e">
        <f t="shared" si="126"/>
        <v>#REF!</v>
      </c>
      <c r="K188" s="114">
        <f t="shared" si="126"/>
        <v>0</v>
      </c>
      <c r="L188" s="114" t="e">
        <f t="shared" si="126"/>
        <v>#REF!</v>
      </c>
      <c r="M188" s="114" t="e">
        <f t="shared" si="126"/>
        <v>#REF!</v>
      </c>
      <c r="N188" s="223" t="e">
        <f t="shared" si="126"/>
        <v>#REF!</v>
      </c>
      <c r="O188" s="202"/>
      <c r="P188" s="99">
        <v>21</v>
      </c>
    </row>
    <row r="189" spans="1:16" ht="61.5" customHeight="1">
      <c r="A189" s="202">
        <v>1</v>
      </c>
      <c r="B189" s="224" t="s">
        <v>62</v>
      </c>
      <c r="C189" s="211" t="e">
        <f>'16. Nau an NQ 35'!#REF!</f>
        <v>#REF!</v>
      </c>
      <c r="D189" s="226" t="e">
        <f>'16. Nau an NQ 35'!#REF!</f>
        <v>#REF!</v>
      </c>
      <c r="E189" s="211">
        <f t="shared" si="123"/>
        <v>516</v>
      </c>
      <c r="F189" s="233">
        <v>516</v>
      </c>
      <c r="G189" s="233"/>
      <c r="H189" s="233"/>
      <c r="I189" s="233"/>
      <c r="J189" s="211" t="e">
        <f t="shared" si="124"/>
        <v>#REF!</v>
      </c>
      <c r="K189" s="233"/>
      <c r="L189" s="233" t="e">
        <f t="shared" ref="L189:L191" si="127">J189</f>
        <v>#REF!</v>
      </c>
      <c r="M189" s="233" t="e">
        <f>'16. Nau an NQ 35'!#REF!</f>
        <v>#REF!</v>
      </c>
      <c r="N189" s="226" t="e">
        <f>'16. Nau an NQ 35'!#REF!</f>
        <v>#REF!</v>
      </c>
      <c r="O189" s="202"/>
      <c r="P189" s="99">
        <v>22</v>
      </c>
    </row>
    <row r="190" spans="1:16" ht="92.25" customHeight="1">
      <c r="A190" s="202">
        <v>2</v>
      </c>
      <c r="B190" s="224" t="s">
        <v>64</v>
      </c>
      <c r="C190" s="211" t="e">
        <f>'17. NQ49 (thay the 04)'!#REF!</f>
        <v>#REF!</v>
      </c>
      <c r="D190" s="226" t="e">
        <f>'17. NQ49 (thay the 04)'!#REF!</f>
        <v>#REF!</v>
      </c>
      <c r="E190" s="211">
        <f t="shared" si="123"/>
        <v>569</v>
      </c>
      <c r="F190" s="233">
        <v>569</v>
      </c>
      <c r="G190" s="233"/>
      <c r="H190" s="233"/>
      <c r="I190" s="233"/>
      <c r="J190" s="211" t="e">
        <f t="shared" si="124"/>
        <v>#REF!</v>
      </c>
      <c r="K190" s="233"/>
      <c r="L190" s="233" t="e">
        <f t="shared" si="127"/>
        <v>#REF!</v>
      </c>
      <c r="M190" s="233" t="e">
        <f>'17. NQ49 (thay the 04)'!#REF!</f>
        <v>#REF!</v>
      </c>
      <c r="N190" s="226" t="e">
        <f>'17. NQ49 (thay the 04)'!#REF!</f>
        <v>#REF!</v>
      </c>
      <c r="O190" s="202"/>
      <c r="P190" s="99">
        <v>23</v>
      </c>
    </row>
    <row r="191" spans="1:16" ht="43.5" customHeight="1">
      <c r="A191" s="202">
        <v>3</v>
      </c>
      <c r="B191" s="224" t="s">
        <v>66</v>
      </c>
      <c r="C191" s="211" t="e">
        <f>'18 NQ11'!#REF!</f>
        <v>#REF!</v>
      </c>
      <c r="D191" s="226" t="e">
        <f>'18 NQ11'!#REF!</f>
        <v>#REF!</v>
      </c>
      <c r="E191" s="211">
        <f t="shared" si="123"/>
        <v>98</v>
      </c>
      <c r="F191" s="234">
        <v>98</v>
      </c>
      <c r="G191" s="234"/>
      <c r="H191" s="234"/>
      <c r="I191" s="234"/>
      <c r="J191" s="211" t="e">
        <f t="shared" si="124"/>
        <v>#REF!</v>
      </c>
      <c r="K191" s="234"/>
      <c r="L191" s="233" t="e">
        <f t="shared" si="127"/>
        <v>#REF!</v>
      </c>
      <c r="M191" s="234"/>
      <c r="N191" s="226"/>
      <c r="O191" s="202"/>
      <c r="P191" s="99">
        <v>24</v>
      </c>
    </row>
    <row r="192" spans="1:16">
      <c r="A192" s="114" t="s">
        <v>37</v>
      </c>
      <c r="B192" s="115" t="s">
        <v>68</v>
      </c>
      <c r="C192" s="222" t="e">
        <f t="shared" ref="C192:N192" si="128">SUM(C193:C199)</f>
        <v>#REF!</v>
      </c>
      <c r="D192" s="223" t="e">
        <f t="shared" si="128"/>
        <v>#REF!</v>
      </c>
      <c r="E192" s="114">
        <f t="shared" si="128"/>
        <v>930</v>
      </c>
      <c r="F192" s="114">
        <f t="shared" si="128"/>
        <v>632</v>
      </c>
      <c r="G192" s="114">
        <f t="shared" si="128"/>
        <v>298</v>
      </c>
      <c r="H192" s="114">
        <f t="shared" si="128"/>
        <v>0</v>
      </c>
      <c r="I192" s="114">
        <f t="shared" si="128"/>
        <v>0</v>
      </c>
      <c r="J192" s="222" t="e">
        <f t="shared" si="128"/>
        <v>#REF!</v>
      </c>
      <c r="K192" s="114">
        <f t="shared" si="128"/>
        <v>0</v>
      </c>
      <c r="L192" s="114" t="e">
        <f t="shared" si="128"/>
        <v>#REF!</v>
      </c>
      <c r="M192" s="114" t="e">
        <f t="shared" si="128"/>
        <v>#REF!</v>
      </c>
      <c r="N192" s="223" t="e">
        <f t="shared" si="128"/>
        <v>#REF!</v>
      </c>
      <c r="O192" s="202"/>
      <c r="P192" s="99">
        <v>25</v>
      </c>
    </row>
    <row r="193" spans="1:16" ht="21.75" customHeight="1">
      <c r="A193" s="202">
        <v>1</v>
      </c>
      <c r="B193" s="224" t="s">
        <v>69</v>
      </c>
      <c r="C193" s="211" t="e">
        <f>'19.Chuc tho'!#REF!</f>
        <v>#REF!</v>
      </c>
      <c r="D193" s="226" t="e">
        <f>'19.Chuc tho'!#REF!</f>
        <v>#REF!</v>
      </c>
      <c r="E193" s="211">
        <f t="shared" ref="E193:E199" si="129">F193+G193</f>
        <v>31</v>
      </c>
      <c r="F193" s="202">
        <v>31</v>
      </c>
      <c r="G193" s="202"/>
      <c r="H193" s="202"/>
      <c r="I193" s="202"/>
      <c r="J193" s="211" t="e">
        <f t="shared" ref="J193:J199" si="130">D193-E193</f>
        <v>#REF!</v>
      </c>
      <c r="K193" s="202"/>
      <c r="L193" s="233" t="e">
        <f t="shared" ref="L193:L199" si="131">J193</f>
        <v>#REF!</v>
      </c>
      <c r="M193" s="202" t="e">
        <f>'19.Chuc tho'!#REF!</f>
        <v>#REF!</v>
      </c>
      <c r="N193" s="226" t="e">
        <f>'19.Chuc tho'!#REF!</f>
        <v>#REF!</v>
      </c>
      <c r="O193" s="202"/>
      <c r="P193" s="99">
        <v>26</v>
      </c>
    </row>
    <row r="194" spans="1:16" ht="42" customHeight="1">
      <c r="A194" s="202">
        <v>2</v>
      </c>
      <c r="B194" s="224" t="s">
        <v>71</v>
      </c>
      <c r="C194" s="211" t="e">
        <f>'20.huyhieudang'!#REF!</f>
        <v>#REF!</v>
      </c>
      <c r="D194" s="226" t="e">
        <f>'20.huyhieudang'!#REF!</f>
        <v>#REF!</v>
      </c>
      <c r="E194" s="211">
        <f t="shared" si="129"/>
        <v>33</v>
      </c>
      <c r="F194" s="202">
        <v>33</v>
      </c>
      <c r="G194" s="202"/>
      <c r="H194" s="202"/>
      <c r="I194" s="202"/>
      <c r="J194" s="211" t="e">
        <f t="shared" si="130"/>
        <v>#REF!</v>
      </c>
      <c r="K194" s="202"/>
      <c r="L194" s="233" t="e">
        <f t="shared" si="131"/>
        <v>#REF!</v>
      </c>
      <c r="M194" s="202" t="e">
        <f>'20.huyhieudang'!#REF!</f>
        <v>#REF!</v>
      </c>
      <c r="N194" s="226" t="e">
        <f>'20.huyhieudang'!#REF!</f>
        <v>#REF!</v>
      </c>
      <c r="O194" s="202"/>
      <c r="P194" s="99">
        <v>27</v>
      </c>
    </row>
    <row r="195" spans="1:16" s="216" customFormat="1" ht="47.25">
      <c r="A195" s="202">
        <v>3</v>
      </c>
      <c r="B195" s="224" t="s">
        <v>73</v>
      </c>
      <c r="C195" s="227" t="e">
        <f>'21. ANCS-NQ 21'!#REF!</f>
        <v>#REF!</v>
      </c>
      <c r="D195" s="228" t="e">
        <f>'21. ANCS-NQ 21'!#REF!</f>
        <v>#REF!</v>
      </c>
      <c r="E195" s="211">
        <f t="shared" si="129"/>
        <v>582</v>
      </c>
      <c r="F195" s="227">
        <v>568</v>
      </c>
      <c r="G195" s="227">
        <v>14</v>
      </c>
      <c r="H195" s="227"/>
      <c r="I195" s="227"/>
      <c r="J195" s="211" t="e">
        <f t="shared" si="130"/>
        <v>#REF!</v>
      </c>
      <c r="K195" s="227"/>
      <c r="L195" s="233" t="e">
        <f t="shared" si="131"/>
        <v>#REF!</v>
      </c>
      <c r="M195" s="227" t="e">
        <f>'21. ANCS-NQ 21'!#REF!</f>
        <v>#REF!</v>
      </c>
      <c r="N195" s="228" t="e">
        <f>'21. ANCS-NQ 21'!#REF!</f>
        <v>#REF!</v>
      </c>
      <c r="O195" s="202"/>
      <c r="P195" s="99">
        <v>28</v>
      </c>
    </row>
    <row r="196" spans="1:16" s="216" customFormat="1" ht="47.25">
      <c r="A196" s="202">
        <v>4</v>
      </c>
      <c r="B196" s="225" t="s">
        <v>75</v>
      </c>
      <c r="C196" s="227" t="e">
        <f>'23. Cai nghien-NQ 68'!#REF!</f>
        <v>#REF!</v>
      </c>
      <c r="D196" s="228" t="e">
        <f>'23. Cai nghien-NQ 68'!#REF!</f>
        <v>#REF!</v>
      </c>
      <c r="E196" s="211">
        <f t="shared" si="129"/>
        <v>154</v>
      </c>
      <c r="F196" s="227"/>
      <c r="G196" s="227">
        <v>154</v>
      </c>
      <c r="H196" s="227"/>
      <c r="I196" s="227"/>
      <c r="J196" s="211" t="e">
        <f t="shared" si="130"/>
        <v>#REF!</v>
      </c>
      <c r="K196" s="227"/>
      <c r="L196" s="233" t="e">
        <f t="shared" si="131"/>
        <v>#REF!</v>
      </c>
      <c r="M196" s="227" t="e">
        <f>'23. Cai nghien-NQ 68'!#REF!</f>
        <v>#REF!</v>
      </c>
      <c r="N196" s="228" t="e">
        <f>'23. Cai nghien-NQ 68'!#REF!</f>
        <v>#REF!</v>
      </c>
      <c r="O196" s="202"/>
      <c r="P196" s="99">
        <v>29</v>
      </c>
    </row>
    <row r="197" spans="1:16" s="216" customFormat="1" ht="63">
      <c r="A197" s="202">
        <v>5</v>
      </c>
      <c r="B197" s="225" t="s">
        <v>77</v>
      </c>
      <c r="C197" s="227"/>
      <c r="D197" s="228"/>
      <c r="E197" s="211">
        <f t="shared" si="129"/>
        <v>0</v>
      </c>
      <c r="F197" s="227"/>
      <c r="G197" s="227"/>
      <c r="H197" s="227"/>
      <c r="I197" s="227"/>
      <c r="J197" s="211">
        <f t="shared" si="130"/>
        <v>0</v>
      </c>
      <c r="K197" s="227"/>
      <c r="L197" s="233">
        <f t="shared" si="131"/>
        <v>0</v>
      </c>
      <c r="M197" s="227"/>
      <c r="N197" s="228"/>
      <c r="O197" s="202"/>
      <c r="P197" s="99">
        <v>30</v>
      </c>
    </row>
    <row r="198" spans="1:16" ht="42" customHeight="1">
      <c r="A198" s="202">
        <v>6</v>
      </c>
      <c r="B198" s="225" t="s">
        <v>79</v>
      </c>
      <c r="C198" s="227">
        <f>'24.mtp NQ 53'!G26</f>
        <v>0</v>
      </c>
      <c r="D198" s="228">
        <f>'24.mtp NQ 53'!H26</f>
        <v>0</v>
      </c>
      <c r="E198" s="211">
        <f t="shared" si="129"/>
        <v>130</v>
      </c>
      <c r="F198" s="227"/>
      <c r="G198" s="227">
        <v>130</v>
      </c>
      <c r="H198" s="227"/>
      <c r="I198" s="227"/>
      <c r="J198" s="211">
        <f t="shared" si="130"/>
        <v>-130</v>
      </c>
      <c r="K198" s="227"/>
      <c r="L198" s="233">
        <f t="shared" si="131"/>
        <v>-130</v>
      </c>
      <c r="M198" s="227" t="e">
        <f>'24.mtp NQ 53'!#REF!</f>
        <v>#REF!</v>
      </c>
      <c r="N198" s="228" t="e">
        <f>'24.mtp NQ 53'!#REF!</f>
        <v>#REF!</v>
      </c>
      <c r="O198" s="202"/>
      <c r="P198" s="99">
        <v>31</v>
      </c>
    </row>
    <row r="199" spans="1:16" ht="74.25" customHeight="1">
      <c r="A199" s="202">
        <v>7</v>
      </c>
      <c r="B199" s="225" t="s">
        <v>81</v>
      </c>
      <c r="C199" s="227" t="e">
        <f>#REF!</f>
        <v>#REF!</v>
      </c>
      <c r="D199" s="228" t="e">
        <f>#REF!</f>
        <v>#REF!</v>
      </c>
      <c r="E199" s="211">
        <f t="shared" si="129"/>
        <v>0</v>
      </c>
      <c r="F199" s="227"/>
      <c r="G199" s="227"/>
      <c r="H199" s="227"/>
      <c r="I199" s="227"/>
      <c r="J199" s="211" t="e">
        <f t="shared" si="130"/>
        <v>#REF!</v>
      </c>
      <c r="K199" s="227"/>
      <c r="L199" s="233" t="e">
        <f t="shared" si="131"/>
        <v>#REF!</v>
      </c>
      <c r="M199" s="227" t="e">
        <f>#REF!</f>
        <v>#REF!</v>
      </c>
      <c r="N199" s="228" t="e">
        <f>#REF!</f>
        <v>#REF!</v>
      </c>
      <c r="O199" s="202"/>
      <c r="P199" s="99">
        <v>32</v>
      </c>
    </row>
    <row r="200" spans="1:16" ht="21.95" customHeight="1">
      <c r="A200" s="202"/>
      <c r="B200" s="114" t="s">
        <v>88</v>
      </c>
      <c r="C200" s="222">
        <f t="shared" ref="C200:N200" si="132">C201+C219</f>
        <v>0</v>
      </c>
      <c r="D200" s="223">
        <f t="shared" si="132"/>
        <v>0</v>
      </c>
      <c r="E200" s="222">
        <f t="shared" si="132"/>
        <v>7112</v>
      </c>
      <c r="F200" s="222">
        <f t="shared" si="132"/>
        <v>6982</v>
      </c>
      <c r="G200" s="222">
        <f t="shared" si="132"/>
        <v>130</v>
      </c>
      <c r="H200" s="222">
        <f t="shared" si="132"/>
        <v>0</v>
      </c>
      <c r="I200" s="222">
        <f t="shared" si="132"/>
        <v>0</v>
      </c>
      <c r="J200" s="222">
        <f t="shared" si="132"/>
        <v>-7112</v>
      </c>
      <c r="K200" s="222">
        <f t="shared" si="132"/>
        <v>-4986</v>
      </c>
      <c r="L200" s="222">
        <f t="shared" si="132"/>
        <v>-2126</v>
      </c>
      <c r="M200" s="222">
        <f t="shared" si="132"/>
        <v>0</v>
      </c>
      <c r="N200" s="223">
        <f t="shared" si="132"/>
        <v>0</v>
      </c>
      <c r="O200" s="202"/>
      <c r="P200" s="99">
        <v>1</v>
      </c>
    </row>
    <row r="201" spans="1:16" ht="21" customHeight="1">
      <c r="A201" s="202" t="s">
        <v>20</v>
      </c>
      <c r="B201" s="114" t="s">
        <v>22</v>
      </c>
      <c r="C201" s="222">
        <f t="shared" ref="C201:N201" si="133">C202+C209+C216</f>
        <v>0</v>
      </c>
      <c r="D201" s="223">
        <f t="shared" si="133"/>
        <v>0</v>
      </c>
      <c r="E201" s="222">
        <f t="shared" si="133"/>
        <v>4986</v>
      </c>
      <c r="F201" s="222">
        <f t="shared" si="133"/>
        <v>4986</v>
      </c>
      <c r="G201" s="222">
        <f t="shared" si="133"/>
        <v>0</v>
      </c>
      <c r="H201" s="222">
        <f t="shared" si="133"/>
        <v>0</v>
      </c>
      <c r="I201" s="222">
        <f t="shared" si="133"/>
        <v>0</v>
      </c>
      <c r="J201" s="222">
        <f t="shared" si="133"/>
        <v>-4986</v>
      </c>
      <c r="K201" s="222">
        <f t="shared" si="133"/>
        <v>-4986</v>
      </c>
      <c r="L201" s="222">
        <f t="shared" si="133"/>
        <v>0</v>
      </c>
      <c r="M201" s="222">
        <f t="shared" si="133"/>
        <v>0</v>
      </c>
      <c r="N201" s="223">
        <f t="shared" si="133"/>
        <v>0</v>
      </c>
      <c r="O201" s="202"/>
      <c r="P201" s="99">
        <v>2</v>
      </c>
    </row>
    <row r="202" spans="1:16" ht="18.95" customHeight="1">
      <c r="A202" s="114" t="s">
        <v>23</v>
      </c>
      <c r="B202" s="114" t="s">
        <v>24</v>
      </c>
      <c r="C202" s="222">
        <f t="shared" ref="C202:N202" si="134">SUM(C203:C208)</f>
        <v>0</v>
      </c>
      <c r="D202" s="223">
        <f t="shared" si="134"/>
        <v>0</v>
      </c>
      <c r="E202" s="222">
        <f t="shared" si="134"/>
        <v>2782</v>
      </c>
      <c r="F202" s="222">
        <f t="shared" si="134"/>
        <v>2782</v>
      </c>
      <c r="G202" s="222">
        <f t="shared" si="134"/>
        <v>0</v>
      </c>
      <c r="H202" s="222">
        <f t="shared" si="134"/>
        <v>0</v>
      </c>
      <c r="I202" s="222">
        <f t="shared" si="134"/>
        <v>0</v>
      </c>
      <c r="J202" s="222">
        <f t="shared" si="134"/>
        <v>-2782</v>
      </c>
      <c r="K202" s="222">
        <f t="shared" si="134"/>
        <v>-2782</v>
      </c>
      <c r="L202" s="222">
        <f t="shared" si="134"/>
        <v>0</v>
      </c>
      <c r="M202" s="222">
        <f t="shared" si="134"/>
        <v>0</v>
      </c>
      <c r="N202" s="223">
        <f t="shared" si="134"/>
        <v>0</v>
      </c>
      <c r="O202" s="202"/>
      <c r="P202" s="99">
        <v>3</v>
      </c>
    </row>
    <row r="203" spans="1:16" s="214" customFormat="1" ht="72" customHeight="1">
      <c r="A203" s="202">
        <v>1</v>
      </c>
      <c r="B203" s="224" t="s">
        <v>25</v>
      </c>
      <c r="C203" s="211"/>
      <c r="D203" s="226"/>
      <c r="E203" s="211">
        <f t="shared" ref="E203:E208" si="135">F203+G203</f>
        <v>2038</v>
      </c>
      <c r="F203" s="211">
        <v>2038</v>
      </c>
      <c r="G203" s="211"/>
      <c r="H203" s="211"/>
      <c r="I203" s="211"/>
      <c r="J203" s="211">
        <f t="shared" ref="J203:J208" si="136">D203-E203</f>
        <v>-2038</v>
      </c>
      <c r="K203" s="211">
        <f t="shared" ref="K203:K208" si="137">J203</f>
        <v>-2038</v>
      </c>
      <c r="L203" s="211"/>
      <c r="M203" s="211"/>
      <c r="N203" s="226"/>
      <c r="O203" s="202"/>
      <c r="P203" s="99">
        <v>4</v>
      </c>
    </row>
    <row r="204" spans="1:16" s="214" customFormat="1" ht="36" customHeight="1">
      <c r="A204" s="202">
        <v>2</v>
      </c>
      <c r="B204" s="224" t="s">
        <v>27</v>
      </c>
      <c r="C204" s="211"/>
      <c r="D204" s="226"/>
      <c r="E204" s="211">
        <f t="shared" si="135"/>
        <v>518</v>
      </c>
      <c r="F204" s="202">
        <v>518</v>
      </c>
      <c r="G204" s="202"/>
      <c r="H204" s="202"/>
      <c r="I204" s="202"/>
      <c r="J204" s="211">
        <f t="shared" si="136"/>
        <v>-518</v>
      </c>
      <c r="K204" s="211">
        <f t="shared" si="137"/>
        <v>-518</v>
      </c>
      <c r="L204" s="202"/>
      <c r="M204" s="202"/>
      <c r="N204" s="226"/>
      <c r="O204" s="202"/>
      <c r="P204" s="99">
        <v>5</v>
      </c>
    </row>
    <row r="205" spans="1:16" s="214" customFormat="1" ht="45.75" customHeight="1">
      <c r="A205" s="202">
        <v>3</v>
      </c>
      <c r="B205" s="224" t="s">
        <v>29</v>
      </c>
      <c r="C205" s="211"/>
      <c r="D205" s="226"/>
      <c r="E205" s="211">
        <f t="shared" si="135"/>
        <v>226</v>
      </c>
      <c r="F205" s="202">
        <v>226</v>
      </c>
      <c r="G205" s="202"/>
      <c r="H205" s="202"/>
      <c r="I205" s="202"/>
      <c r="J205" s="211">
        <f t="shared" si="136"/>
        <v>-226</v>
      </c>
      <c r="K205" s="211">
        <f t="shared" si="137"/>
        <v>-226</v>
      </c>
      <c r="L205" s="202"/>
      <c r="M205" s="202"/>
      <c r="N205" s="226"/>
      <c r="O205" s="202"/>
      <c r="P205" s="99">
        <v>6</v>
      </c>
    </row>
    <row r="206" spans="1:16" s="214" customFormat="1" ht="53.1" customHeight="1">
      <c r="A206" s="202">
        <v>4</v>
      </c>
      <c r="B206" s="224" t="s">
        <v>31</v>
      </c>
      <c r="C206" s="211"/>
      <c r="D206" s="226"/>
      <c r="E206" s="211">
        <f t="shared" si="135"/>
        <v>0</v>
      </c>
      <c r="F206" s="211"/>
      <c r="G206" s="211"/>
      <c r="H206" s="211"/>
      <c r="I206" s="211"/>
      <c r="J206" s="211">
        <f t="shared" si="136"/>
        <v>0</v>
      </c>
      <c r="K206" s="211">
        <f t="shared" si="137"/>
        <v>0</v>
      </c>
      <c r="L206" s="211"/>
      <c r="M206" s="211"/>
      <c r="N206" s="226"/>
      <c r="O206" s="202"/>
      <c r="P206" s="99">
        <v>7</v>
      </c>
    </row>
    <row r="207" spans="1:16" s="214" customFormat="1" ht="38.1" customHeight="1">
      <c r="A207" s="202">
        <v>5</v>
      </c>
      <c r="B207" s="225" t="s">
        <v>33</v>
      </c>
      <c r="C207" s="227"/>
      <c r="D207" s="228"/>
      <c r="E207" s="211">
        <f t="shared" si="135"/>
        <v>0</v>
      </c>
      <c r="F207" s="227"/>
      <c r="G207" s="227"/>
      <c r="H207" s="227"/>
      <c r="I207" s="227"/>
      <c r="J207" s="211">
        <f t="shared" si="136"/>
        <v>0</v>
      </c>
      <c r="K207" s="211">
        <f t="shared" si="137"/>
        <v>0</v>
      </c>
      <c r="L207" s="227"/>
      <c r="M207" s="227"/>
      <c r="N207" s="228"/>
      <c r="O207" s="202"/>
      <c r="P207" s="99">
        <v>8</v>
      </c>
    </row>
    <row r="208" spans="1:16" s="214" customFormat="1" ht="41.1" customHeight="1">
      <c r="A208" s="202">
        <v>6</v>
      </c>
      <c r="B208" s="225" t="s">
        <v>35</v>
      </c>
      <c r="C208" s="227"/>
      <c r="D208" s="228"/>
      <c r="E208" s="211">
        <f t="shared" si="135"/>
        <v>0</v>
      </c>
      <c r="F208" s="227"/>
      <c r="G208" s="227"/>
      <c r="H208" s="227"/>
      <c r="I208" s="227"/>
      <c r="J208" s="211">
        <f t="shared" si="136"/>
        <v>0</v>
      </c>
      <c r="K208" s="211">
        <f t="shared" si="137"/>
        <v>0</v>
      </c>
      <c r="L208" s="227"/>
      <c r="M208" s="227"/>
      <c r="N208" s="228"/>
      <c r="O208" s="202"/>
      <c r="P208" s="99">
        <v>9</v>
      </c>
    </row>
    <row r="209" spans="1:16" ht="21" customHeight="1">
      <c r="A209" s="114" t="s">
        <v>37</v>
      </c>
      <c r="B209" s="115" t="s">
        <v>38</v>
      </c>
      <c r="C209" s="222">
        <f t="shared" ref="C209:N209" si="138">SUM(C210:C215)</f>
        <v>0</v>
      </c>
      <c r="D209" s="223">
        <f t="shared" si="138"/>
        <v>0</v>
      </c>
      <c r="E209" s="114">
        <f t="shared" si="138"/>
        <v>2204</v>
      </c>
      <c r="F209" s="114">
        <f t="shared" si="138"/>
        <v>2204</v>
      </c>
      <c r="G209" s="114">
        <f t="shared" si="138"/>
        <v>0</v>
      </c>
      <c r="H209" s="114">
        <f t="shared" si="138"/>
        <v>0</v>
      </c>
      <c r="I209" s="114">
        <f t="shared" si="138"/>
        <v>0</v>
      </c>
      <c r="J209" s="114">
        <f t="shared" si="138"/>
        <v>-2204</v>
      </c>
      <c r="K209" s="114">
        <f t="shared" si="138"/>
        <v>-2204</v>
      </c>
      <c r="L209" s="114">
        <f t="shared" si="138"/>
        <v>0</v>
      </c>
      <c r="M209" s="114">
        <f t="shared" si="138"/>
        <v>0</v>
      </c>
      <c r="N209" s="223">
        <f t="shared" si="138"/>
        <v>0</v>
      </c>
      <c r="O209" s="202"/>
      <c r="P209" s="99">
        <v>10</v>
      </c>
    </row>
    <row r="210" spans="1:16" s="215" customFormat="1" ht="31.5">
      <c r="A210" s="229">
        <v>1</v>
      </c>
      <c r="B210" s="230" t="s">
        <v>40</v>
      </c>
      <c r="C210" s="231"/>
      <c r="D210" s="232"/>
      <c r="E210" s="231">
        <f t="shared" ref="E210:E215" si="139">F210+G210</f>
        <v>1959</v>
      </c>
      <c r="F210" s="231">
        <v>1959</v>
      </c>
      <c r="G210" s="231"/>
      <c r="H210" s="231"/>
      <c r="I210" s="231"/>
      <c r="J210" s="231">
        <f t="shared" ref="J210:J215" si="140">D210-E210</f>
        <v>-1959</v>
      </c>
      <c r="K210" s="231">
        <f t="shared" ref="K210:K215" si="141">J210</f>
        <v>-1959</v>
      </c>
      <c r="L210" s="231"/>
      <c r="M210" s="231"/>
      <c r="N210" s="232"/>
      <c r="O210" s="229"/>
      <c r="P210" s="214">
        <v>11</v>
      </c>
    </row>
    <row r="211" spans="1:16">
      <c r="A211" s="202">
        <v>2</v>
      </c>
      <c r="B211" s="224" t="s">
        <v>43</v>
      </c>
      <c r="C211" s="211"/>
      <c r="D211" s="226"/>
      <c r="E211" s="211">
        <f t="shared" si="139"/>
        <v>0</v>
      </c>
      <c r="F211" s="202"/>
      <c r="G211" s="202"/>
      <c r="H211" s="202"/>
      <c r="I211" s="202"/>
      <c r="J211" s="211">
        <f t="shared" si="140"/>
        <v>0</v>
      </c>
      <c r="K211" s="211">
        <f t="shared" si="141"/>
        <v>0</v>
      </c>
      <c r="L211" s="202"/>
      <c r="M211" s="202"/>
      <c r="N211" s="226"/>
      <c r="O211" s="202"/>
      <c r="P211" s="99">
        <v>12</v>
      </c>
    </row>
    <row r="212" spans="1:16">
      <c r="A212" s="202">
        <v>3</v>
      </c>
      <c r="B212" s="224" t="s">
        <v>46</v>
      </c>
      <c r="C212" s="211"/>
      <c r="D212" s="226"/>
      <c r="E212" s="211">
        <f t="shared" si="139"/>
        <v>0</v>
      </c>
      <c r="F212" s="202"/>
      <c r="G212" s="202"/>
      <c r="H212" s="202"/>
      <c r="I212" s="202"/>
      <c r="J212" s="211">
        <f t="shared" si="140"/>
        <v>0</v>
      </c>
      <c r="K212" s="211">
        <f t="shared" si="141"/>
        <v>0</v>
      </c>
      <c r="L212" s="202"/>
      <c r="M212" s="202"/>
      <c r="N212" s="226"/>
      <c r="O212" s="202"/>
      <c r="P212" s="99">
        <v>13</v>
      </c>
    </row>
    <row r="213" spans="1:16">
      <c r="A213" s="202">
        <v>4</v>
      </c>
      <c r="B213" s="224" t="s">
        <v>49</v>
      </c>
      <c r="C213" s="211"/>
      <c r="D213" s="226"/>
      <c r="E213" s="211">
        <f t="shared" si="139"/>
        <v>0</v>
      </c>
      <c r="F213" s="202"/>
      <c r="G213" s="202"/>
      <c r="H213" s="202"/>
      <c r="I213" s="202"/>
      <c r="J213" s="211">
        <f t="shared" si="140"/>
        <v>0</v>
      </c>
      <c r="K213" s="211">
        <f t="shared" si="141"/>
        <v>0</v>
      </c>
      <c r="L213" s="202"/>
      <c r="M213" s="202"/>
      <c r="N213" s="226"/>
      <c r="O213" s="202"/>
      <c r="P213" s="99">
        <v>14</v>
      </c>
    </row>
    <row r="214" spans="1:16" ht="31.5">
      <c r="A214" s="202">
        <v>5</v>
      </c>
      <c r="B214" s="224" t="s">
        <v>51</v>
      </c>
      <c r="C214" s="211"/>
      <c r="D214" s="226"/>
      <c r="E214" s="211">
        <f t="shared" si="139"/>
        <v>245</v>
      </c>
      <c r="F214" s="211">
        <v>245</v>
      </c>
      <c r="G214" s="211"/>
      <c r="H214" s="211"/>
      <c r="I214" s="211"/>
      <c r="J214" s="211">
        <f t="shared" si="140"/>
        <v>-245</v>
      </c>
      <c r="K214" s="211">
        <f t="shared" si="141"/>
        <v>-245</v>
      </c>
      <c r="L214" s="211"/>
      <c r="M214" s="211"/>
      <c r="N214" s="226"/>
      <c r="O214" s="202"/>
      <c r="P214" s="99">
        <v>15</v>
      </c>
    </row>
    <row r="215" spans="1:16">
      <c r="A215" s="202">
        <v>6</v>
      </c>
      <c r="B215" s="224" t="s">
        <v>53</v>
      </c>
      <c r="C215" s="211"/>
      <c r="D215" s="226"/>
      <c r="E215" s="211">
        <f t="shared" si="139"/>
        <v>0</v>
      </c>
      <c r="F215" s="211"/>
      <c r="G215" s="211"/>
      <c r="H215" s="211"/>
      <c r="I215" s="211"/>
      <c r="J215" s="211">
        <f t="shared" si="140"/>
        <v>0</v>
      </c>
      <c r="K215" s="211">
        <f t="shared" si="141"/>
        <v>0</v>
      </c>
      <c r="L215" s="211"/>
      <c r="M215" s="211"/>
      <c r="N215" s="226"/>
      <c r="O215" s="202"/>
      <c r="P215" s="99">
        <v>16</v>
      </c>
    </row>
    <row r="216" spans="1:16" s="215" customFormat="1">
      <c r="A216" s="114" t="s">
        <v>55</v>
      </c>
      <c r="B216" s="115" t="s">
        <v>56</v>
      </c>
      <c r="C216" s="222">
        <f t="shared" ref="C216:N216" si="142">C217+C218</f>
        <v>0</v>
      </c>
      <c r="D216" s="223">
        <f t="shared" si="142"/>
        <v>0</v>
      </c>
      <c r="E216" s="114">
        <f t="shared" si="142"/>
        <v>0</v>
      </c>
      <c r="F216" s="114">
        <f t="shared" si="142"/>
        <v>0</v>
      </c>
      <c r="G216" s="114">
        <f t="shared" si="142"/>
        <v>0</v>
      </c>
      <c r="H216" s="114">
        <f t="shared" si="142"/>
        <v>0</v>
      </c>
      <c r="I216" s="114">
        <f t="shared" si="142"/>
        <v>0</v>
      </c>
      <c r="J216" s="114">
        <f t="shared" si="142"/>
        <v>0</v>
      </c>
      <c r="K216" s="114">
        <f t="shared" si="142"/>
        <v>0</v>
      </c>
      <c r="L216" s="114">
        <f t="shared" si="142"/>
        <v>0</v>
      </c>
      <c r="M216" s="114">
        <f t="shared" si="142"/>
        <v>0</v>
      </c>
      <c r="N216" s="223">
        <f t="shared" si="142"/>
        <v>0</v>
      </c>
      <c r="O216" s="202"/>
      <c r="P216" s="99">
        <v>17</v>
      </c>
    </row>
    <row r="217" spans="1:16" s="215" customFormat="1" ht="31.5">
      <c r="A217" s="202">
        <v>1</v>
      </c>
      <c r="B217" s="224" t="s">
        <v>57</v>
      </c>
      <c r="C217" s="211"/>
      <c r="D217" s="226"/>
      <c r="E217" s="211">
        <f t="shared" ref="E217:E223" si="143">F217+G217</f>
        <v>0</v>
      </c>
      <c r="F217" s="202"/>
      <c r="G217" s="202"/>
      <c r="H217" s="202"/>
      <c r="I217" s="202"/>
      <c r="J217" s="211">
        <f t="shared" ref="J217:J223" si="144">D217-E217</f>
        <v>0</v>
      </c>
      <c r="K217" s="211">
        <f>J217</f>
        <v>0</v>
      </c>
      <c r="L217" s="202"/>
      <c r="M217" s="202"/>
      <c r="N217" s="226"/>
      <c r="O217" s="202"/>
      <c r="P217" s="99">
        <v>18</v>
      </c>
    </row>
    <row r="218" spans="1:16" s="215" customFormat="1">
      <c r="A218" s="202">
        <v>2</v>
      </c>
      <c r="B218" s="224" t="s">
        <v>59</v>
      </c>
      <c r="C218" s="211"/>
      <c r="D218" s="226"/>
      <c r="E218" s="211">
        <f t="shared" si="143"/>
        <v>0</v>
      </c>
      <c r="F218" s="202"/>
      <c r="G218" s="202"/>
      <c r="H218" s="202"/>
      <c r="I218" s="202"/>
      <c r="J218" s="211">
        <f t="shared" si="144"/>
        <v>0</v>
      </c>
      <c r="K218" s="211">
        <f>J218</f>
        <v>0</v>
      </c>
      <c r="L218" s="202"/>
      <c r="M218" s="211"/>
      <c r="N218" s="226"/>
      <c r="O218" s="202"/>
      <c r="P218" s="99">
        <v>19</v>
      </c>
    </row>
    <row r="219" spans="1:16" ht="20.25" customHeight="1">
      <c r="A219" s="114" t="s">
        <v>21</v>
      </c>
      <c r="B219" s="114" t="s">
        <v>61</v>
      </c>
      <c r="C219" s="222">
        <f t="shared" ref="C219:N219" si="145">C220+C224</f>
        <v>0</v>
      </c>
      <c r="D219" s="223">
        <f t="shared" si="145"/>
        <v>0</v>
      </c>
      <c r="E219" s="114">
        <f t="shared" si="145"/>
        <v>2126</v>
      </c>
      <c r="F219" s="114">
        <f t="shared" si="145"/>
        <v>1996</v>
      </c>
      <c r="G219" s="114">
        <f t="shared" si="145"/>
        <v>130</v>
      </c>
      <c r="H219" s="114">
        <f t="shared" si="145"/>
        <v>0</v>
      </c>
      <c r="I219" s="114">
        <f t="shared" si="145"/>
        <v>0</v>
      </c>
      <c r="J219" s="114">
        <f t="shared" si="145"/>
        <v>-2126</v>
      </c>
      <c r="K219" s="114">
        <f t="shared" si="145"/>
        <v>0</v>
      </c>
      <c r="L219" s="114">
        <f t="shared" si="145"/>
        <v>-2126</v>
      </c>
      <c r="M219" s="114">
        <f t="shared" si="145"/>
        <v>0</v>
      </c>
      <c r="N219" s="223">
        <f t="shared" si="145"/>
        <v>0</v>
      </c>
      <c r="O219" s="202"/>
      <c r="P219" s="99">
        <v>20</v>
      </c>
    </row>
    <row r="220" spans="1:16" ht="20.25" customHeight="1">
      <c r="A220" s="114" t="s">
        <v>23</v>
      </c>
      <c r="B220" s="115" t="s">
        <v>24</v>
      </c>
      <c r="C220" s="222">
        <f t="shared" ref="C220:N220" si="146">SUM(C221:C223)</f>
        <v>0</v>
      </c>
      <c r="D220" s="223">
        <f t="shared" si="146"/>
        <v>0</v>
      </c>
      <c r="E220" s="114">
        <f t="shared" si="146"/>
        <v>1220</v>
      </c>
      <c r="F220" s="114">
        <f t="shared" si="146"/>
        <v>1220</v>
      </c>
      <c r="G220" s="114">
        <f t="shared" si="146"/>
        <v>0</v>
      </c>
      <c r="H220" s="114">
        <f t="shared" si="146"/>
        <v>0</v>
      </c>
      <c r="I220" s="114">
        <f t="shared" si="146"/>
        <v>0</v>
      </c>
      <c r="J220" s="114">
        <f t="shared" si="146"/>
        <v>-1220</v>
      </c>
      <c r="K220" s="114">
        <f t="shared" si="146"/>
        <v>0</v>
      </c>
      <c r="L220" s="114">
        <f t="shared" si="146"/>
        <v>-1220</v>
      </c>
      <c r="M220" s="114">
        <f t="shared" si="146"/>
        <v>0</v>
      </c>
      <c r="N220" s="223">
        <f t="shared" si="146"/>
        <v>0</v>
      </c>
      <c r="O220" s="202"/>
      <c r="P220" s="99">
        <v>21</v>
      </c>
    </row>
    <row r="221" spans="1:16" ht="61.5" customHeight="1">
      <c r="A221" s="202">
        <v>1</v>
      </c>
      <c r="B221" s="224" t="s">
        <v>62</v>
      </c>
      <c r="C221" s="211"/>
      <c r="D221" s="226"/>
      <c r="E221" s="211">
        <f t="shared" si="143"/>
        <v>1092</v>
      </c>
      <c r="F221" s="233">
        <v>1092</v>
      </c>
      <c r="G221" s="233"/>
      <c r="H221" s="233"/>
      <c r="I221" s="233"/>
      <c r="J221" s="211">
        <f t="shared" si="144"/>
        <v>-1092</v>
      </c>
      <c r="K221" s="233"/>
      <c r="L221" s="233">
        <f t="shared" ref="L221:L223" si="147">J221</f>
        <v>-1092</v>
      </c>
      <c r="M221" s="233"/>
      <c r="N221" s="226"/>
      <c r="O221" s="202"/>
      <c r="P221" s="99">
        <v>22</v>
      </c>
    </row>
    <row r="222" spans="1:16" ht="92.25" customHeight="1">
      <c r="A222" s="202">
        <v>2</v>
      </c>
      <c r="B222" s="224" t="s">
        <v>64</v>
      </c>
      <c r="C222" s="211"/>
      <c r="D222" s="226"/>
      <c r="E222" s="211">
        <f t="shared" si="143"/>
        <v>0</v>
      </c>
      <c r="F222" s="233"/>
      <c r="G222" s="233"/>
      <c r="H222" s="233"/>
      <c r="I222" s="233"/>
      <c r="J222" s="211">
        <f t="shared" si="144"/>
        <v>0</v>
      </c>
      <c r="K222" s="233"/>
      <c r="L222" s="233">
        <f t="shared" si="147"/>
        <v>0</v>
      </c>
      <c r="M222" s="233"/>
      <c r="N222" s="226"/>
      <c r="O222" s="202"/>
      <c r="P222" s="99">
        <v>23</v>
      </c>
    </row>
    <row r="223" spans="1:16" ht="43.5" customHeight="1">
      <c r="A223" s="202">
        <v>3</v>
      </c>
      <c r="B223" s="224" t="s">
        <v>66</v>
      </c>
      <c r="C223" s="211"/>
      <c r="D223" s="226"/>
      <c r="E223" s="211">
        <f t="shared" si="143"/>
        <v>128</v>
      </c>
      <c r="F223" s="234">
        <v>128</v>
      </c>
      <c r="G223" s="234"/>
      <c r="H223" s="234"/>
      <c r="I223" s="234"/>
      <c r="J223" s="211">
        <f t="shared" si="144"/>
        <v>-128</v>
      </c>
      <c r="K223" s="234"/>
      <c r="L223" s="233">
        <f t="shared" si="147"/>
        <v>-128</v>
      </c>
      <c r="M223" s="234"/>
      <c r="N223" s="226"/>
      <c r="O223" s="202"/>
      <c r="P223" s="99">
        <v>24</v>
      </c>
    </row>
    <row r="224" spans="1:16">
      <c r="A224" s="114" t="s">
        <v>37</v>
      </c>
      <c r="B224" s="115" t="s">
        <v>68</v>
      </c>
      <c r="C224" s="222">
        <f t="shared" ref="C224:N224" si="148">SUM(C225:C231)</f>
        <v>0</v>
      </c>
      <c r="D224" s="223">
        <f t="shared" si="148"/>
        <v>0</v>
      </c>
      <c r="E224" s="222">
        <f t="shared" si="148"/>
        <v>906</v>
      </c>
      <c r="F224" s="114">
        <f t="shared" si="148"/>
        <v>776</v>
      </c>
      <c r="G224" s="114">
        <f t="shared" si="148"/>
        <v>130</v>
      </c>
      <c r="H224" s="114">
        <f t="shared" si="148"/>
        <v>0</v>
      </c>
      <c r="I224" s="114">
        <f t="shared" si="148"/>
        <v>0</v>
      </c>
      <c r="J224" s="222">
        <f t="shared" si="148"/>
        <v>-906</v>
      </c>
      <c r="K224" s="114">
        <f t="shared" si="148"/>
        <v>0</v>
      </c>
      <c r="L224" s="114">
        <f t="shared" si="148"/>
        <v>-906</v>
      </c>
      <c r="M224" s="114">
        <f t="shared" si="148"/>
        <v>0</v>
      </c>
      <c r="N224" s="223">
        <f t="shared" si="148"/>
        <v>0</v>
      </c>
      <c r="O224" s="202"/>
      <c r="P224" s="99">
        <v>25</v>
      </c>
    </row>
    <row r="225" spans="1:16" ht="21.75" customHeight="1">
      <c r="A225" s="202">
        <v>1</v>
      </c>
      <c r="B225" s="224" t="s">
        <v>69</v>
      </c>
      <c r="C225" s="211"/>
      <c r="D225" s="226"/>
      <c r="E225" s="211">
        <f t="shared" ref="E225:E231" si="149">F225+G225</f>
        <v>46</v>
      </c>
      <c r="F225" s="202">
        <v>46</v>
      </c>
      <c r="G225" s="202"/>
      <c r="H225" s="202"/>
      <c r="I225" s="202"/>
      <c r="J225" s="211">
        <f t="shared" ref="J225:J231" si="150">D225-E225</f>
        <v>-46</v>
      </c>
      <c r="K225" s="202"/>
      <c r="L225" s="233">
        <f t="shared" ref="L225:L231" si="151">J225</f>
        <v>-46</v>
      </c>
      <c r="M225" s="202"/>
      <c r="N225" s="226"/>
      <c r="O225" s="202"/>
      <c r="P225" s="99">
        <v>26</v>
      </c>
    </row>
    <row r="226" spans="1:16" ht="42" customHeight="1">
      <c r="A226" s="202">
        <v>2</v>
      </c>
      <c r="B226" s="224" t="s">
        <v>71</v>
      </c>
      <c r="C226" s="211"/>
      <c r="D226" s="226"/>
      <c r="E226" s="211">
        <f t="shared" si="149"/>
        <v>11</v>
      </c>
      <c r="F226" s="202">
        <v>11</v>
      </c>
      <c r="G226" s="202"/>
      <c r="H226" s="202"/>
      <c r="I226" s="202"/>
      <c r="J226" s="211">
        <f t="shared" si="150"/>
        <v>-11</v>
      </c>
      <c r="K226" s="202"/>
      <c r="L226" s="233">
        <f t="shared" si="151"/>
        <v>-11</v>
      </c>
      <c r="M226" s="202"/>
      <c r="N226" s="226"/>
      <c r="O226" s="202"/>
      <c r="P226" s="99">
        <v>27</v>
      </c>
    </row>
    <row r="227" spans="1:16" s="216" customFormat="1" ht="47.25">
      <c r="A227" s="202">
        <v>3</v>
      </c>
      <c r="B227" s="224" t="s">
        <v>73</v>
      </c>
      <c r="C227" s="227"/>
      <c r="D227" s="228"/>
      <c r="E227" s="211">
        <f t="shared" si="149"/>
        <v>719</v>
      </c>
      <c r="F227" s="227">
        <v>719</v>
      </c>
      <c r="G227" s="227"/>
      <c r="H227" s="227"/>
      <c r="I227" s="227"/>
      <c r="J227" s="211">
        <f t="shared" si="150"/>
        <v>-719</v>
      </c>
      <c r="K227" s="227"/>
      <c r="L227" s="233">
        <f t="shared" si="151"/>
        <v>-719</v>
      </c>
      <c r="M227" s="227"/>
      <c r="N227" s="228"/>
      <c r="O227" s="202"/>
      <c r="P227" s="99">
        <v>28</v>
      </c>
    </row>
    <row r="228" spans="1:16" s="216" customFormat="1" ht="47.25">
      <c r="A228" s="202">
        <v>4</v>
      </c>
      <c r="B228" s="225" t="s">
        <v>75</v>
      </c>
      <c r="C228" s="227"/>
      <c r="D228" s="228"/>
      <c r="E228" s="211">
        <f t="shared" si="149"/>
        <v>0</v>
      </c>
      <c r="F228" s="227"/>
      <c r="G228" s="227"/>
      <c r="H228" s="227"/>
      <c r="I228" s="227"/>
      <c r="J228" s="211">
        <f t="shared" si="150"/>
        <v>0</v>
      </c>
      <c r="K228" s="227"/>
      <c r="L228" s="233">
        <f t="shared" si="151"/>
        <v>0</v>
      </c>
      <c r="M228" s="227"/>
      <c r="N228" s="228"/>
      <c r="O228" s="202"/>
      <c r="P228" s="99">
        <v>29</v>
      </c>
    </row>
    <row r="229" spans="1:16" s="216" customFormat="1" ht="63">
      <c r="A229" s="202">
        <v>5</v>
      </c>
      <c r="B229" s="225" t="s">
        <v>77</v>
      </c>
      <c r="C229" s="227"/>
      <c r="D229" s="228"/>
      <c r="E229" s="211">
        <f t="shared" si="149"/>
        <v>0</v>
      </c>
      <c r="F229" s="227"/>
      <c r="G229" s="227"/>
      <c r="H229" s="227"/>
      <c r="I229" s="227"/>
      <c r="J229" s="211">
        <f t="shared" si="150"/>
        <v>0</v>
      </c>
      <c r="K229" s="227"/>
      <c r="L229" s="233">
        <f t="shared" si="151"/>
        <v>0</v>
      </c>
      <c r="M229" s="227"/>
      <c r="N229" s="228"/>
      <c r="O229" s="202"/>
      <c r="P229" s="99">
        <v>30</v>
      </c>
    </row>
    <row r="230" spans="1:16" ht="42" customHeight="1">
      <c r="A230" s="202">
        <v>6</v>
      </c>
      <c r="B230" s="225" t="s">
        <v>79</v>
      </c>
      <c r="C230" s="227"/>
      <c r="D230" s="228"/>
      <c r="E230" s="211">
        <f t="shared" si="149"/>
        <v>130</v>
      </c>
      <c r="F230" s="227"/>
      <c r="G230" s="227">
        <v>130</v>
      </c>
      <c r="H230" s="227"/>
      <c r="I230" s="227"/>
      <c r="J230" s="211">
        <f t="shared" si="150"/>
        <v>-130</v>
      </c>
      <c r="K230" s="227"/>
      <c r="L230" s="233">
        <f t="shared" si="151"/>
        <v>-130</v>
      </c>
      <c r="M230" s="227"/>
      <c r="N230" s="228"/>
      <c r="O230" s="202"/>
      <c r="P230" s="99">
        <v>31</v>
      </c>
    </row>
    <row r="231" spans="1:16" ht="74.25" customHeight="1">
      <c r="A231" s="202">
        <v>7</v>
      </c>
      <c r="B231" s="225" t="s">
        <v>81</v>
      </c>
      <c r="C231" s="227"/>
      <c r="D231" s="228"/>
      <c r="E231" s="211">
        <f t="shared" si="149"/>
        <v>0</v>
      </c>
      <c r="F231" s="227"/>
      <c r="G231" s="227"/>
      <c r="H231" s="227"/>
      <c r="I231" s="227"/>
      <c r="J231" s="211">
        <f t="shared" si="150"/>
        <v>0</v>
      </c>
      <c r="K231" s="227"/>
      <c r="L231" s="233">
        <f t="shared" si="151"/>
        <v>0</v>
      </c>
      <c r="M231" s="227"/>
      <c r="N231" s="228"/>
      <c r="O231" s="202"/>
      <c r="P231" s="99">
        <v>32</v>
      </c>
    </row>
    <row r="232" spans="1:16" ht="21.95" customHeight="1">
      <c r="A232" s="202"/>
      <c r="B232" s="114" t="s">
        <v>89</v>
      </c>
      <c r="C232" s="222">
        <f t="shared" ref="C232:N232" si="152">C233+C251</f>
        <v>0</v>
      </c>
      <c r="D232" s="223">
        <f t="shared" si="152"/>
        <v>0</v>
      </c>
      <c r="E232" s="222">
        <f t="shared" si="152"/>
        <v>20711</v>
      </c>
      <c r="F232" s="222">
        <f t="shared" si="152"/>
        <v>20581</v>
      </c>
      <c r="G232" s="222">
        <f t="shared" si="152"/>
        <v>130</v>
      </c>
      <c r="H232" s="222">
        <f t="shared" si="152"/>
        <v>0</v>
      </c>
      <c r="I232" s="222">
        <f t="shared" si="152"/>
        <v>0</v>
      </c>
      <c r="J232" s="222">
        <f t="shared" si="152"/>
        <v>-20711</v>
      </c>
      <c r="K232" s="222">
        <f t="shared" si="152"/>
        <v>-17854</v>
      </c>
      <c r="L232" s="222">
        <f t="shared" si="152"/>
        <v>-2857</v>
      </c>
      <c r="M232" s="222">
        <f t="shared" si="152"/>
        <v>0</v>
      </c>
      <c r="N232" s="223">
        <f t="shared" si="152"/>
        <v>0</v>
      </c>
      <c r="O232" s="202"/>
      <c r="P232" s="99">
        <v>1</v>
      </c>
    </row>
    <row r="233" spans="1:16" ht="21" customHeight="1">
      <c r="A233" s="202" t="s">
        <v>20</v>
      </c>
      <c r="B233" s="114" t="s">
        <v>22</v>
      </c>
      <c r="C233" s="222">
        <f t="shared" ref="C233:N233" si="153">C234+C241+C248</f>
        <v>0</v>
      </c>
      <c r="D233" s="223">
        <f t="shared" si="153"/>
        <v>0</v>
      </c>
      <c r="E233" s="222">
        <f t="shared" si="153"/>
        <v>17854</v>
      </c>
      <c r="F233" s="222">
        <f t="shared" si="153"/>
        <v>17854</v>
      </c>
      <c r="G233" s="222">
        <f t="shared" si="153"/>
        <v>0</v>
      </c>
      <c r="H233" s="222">
        <f t="shared" si="153"/>
        <v>0</v>
      </c>
      <c r="I233" s="222">
        <f t="shared" si="153"/>
        <v>0</v>
      </c>
      <c r="J233" s="222">
        <f t="shared" si="153"/>
        <v>-17854</v>
      </c>
      <c r="K233" s="222">
        <f t="shared" si="153"/>
        <v>-17854</v>
      </c>
      <c r="L233" s="222">
        <f t="shared" si="153"/>
        <v>0</v>
      </c>
      <c r="M233" s="222">
        <f t="shared" si="153"/>
        <v>0</v>
      </c>
      <c r="N233" s="223">
        <f t="shared" si="153"/>
        <v>0</v>
      </c>
      <c r="O233" s="202"/>
      <c r="P233" s="99">
        <v>2</v>
      </c>
    </row>
    <row r="234" spans="1:16" ht="18.95" customHeight="1">
      <c r="A234" s="114" t="s">
        <v>23</v>
      </c>
      <c r="B234" s="114" t="s">
        <v>24</v>
      </c>
      <c r="C234" s="222">
        <f t="shared" ref="C234:N234" si="154">SUM(C235:C240)</f>
        <v>0</v>
      </c>
      <c r="D234" s="223">
        <f t="shared" si="154"/>
        <v>0</v>
      </c>
      <c r="E234" s="222">
        <f t="shared" si="154"/>
        <v>5671</v>
      </c>
      <c r="F234" s="222">
        <f t="shared" si="154"/>
        <v>5671</v>
      </c>
      <c r="G234" s="222">
        <f t="shared" si="154"/>
        <v>0</v>
      </c>
      <c r="H234" s="222">
        <f t="shared" si="154"/>
        <v>0</v>
      </c>
      <c r="I234" s="222">
        <f t="shared" si="154"/>
        <v>0</v>
      </c>
      <c r="J234" s="222">
        <f t="shared" si="154"/>
        <v>-5671</v>
      </c>
      <c r="K234" s="222">
        <f t="shared" si="154"/>
        <v>-5671</v>
      </c>
      <c r="L234" s="222">
        <f t="shared" si="154"/>
        <v>0</v>
      </c>
      <c r="M234" s="222">
        <f t="shared" si="154"/>
        <v>0</v>
      </c>
      <c r="N234" s="223">
        <f t="shared" si="154"/>
        <v>0</v>
      </c>
      <c r="O234" s="202"/>
      <c r="P234" s="99">
        <v>3</v>
      </c>
    </row>
    <row r="235" spans="1:16" s="214" customFormat="1" ht="72" customHeight="1">
      <c r="A235" s="202">
        <v>1</v>
      </c>
      <c r="B235" s="224" t="s">
        <v>25</v>
      </c>
      <c r="C235" s="211"/>
      <c r="D235" s="226"/>
      <c r="E235" s="211">
        <f t="shared" ref="E235:E240" si="155">F235+G235</f>
        <v>3983</v>
      </c>
      <c r="F235" s="211">
        <v>3983</v>
      </c>
      <c r="G235" s="211"/>
      <c r="H235" s="211"/>
      <c r="I235" s="211"/>
      <c r="J235" s="211">
        <f t="shared" ref="J235:J240" si="156">D235-E235</f>
        <v>-3983</v>
      </c>
      <c r="K235" s="211">
        <f t="shared" ref="K235:K240" si="157">J235</f>
        <v>-3983</v>
      </c>
      <c r="L235" s="211"/>
      <c r="M235" s="211"/>
      <c r="N235" s="226"/>
      <c r="O235" s="202"/>
      <c r="P235" s="99">
        <v>4</v>
      </c>
    </row>
    <row r="236" spans="1:16" s="214" customFormat="1" ht="36" customHeight="1">
      <c r="A236" s="202">
        <v>2</v>
      </c>
      <c r="B236" s="224" t="s">
        <v>27</v>
      </c>
      <c r="C236" s="211"/>
      <c r="D236" s="226"/>
      <c r="E236" s="211">
        <f t="shared" si="155"/>
        <v>660</v>
      </c>
      <c r="F236" s="202">
        <v>660</v>
      </c>
      <c r="G236" s="202"/>
      <c r="H236" s="202"/>
      <c r="I236" s="202"/>
      <c r="J236" s="211">
        <f t="shared" si="156"/>
        <v>-660</v>
      </c>
      <c r="K236" s="211">
        <f t="shared" si="157"/>
        <v>-660</v>
      </c>
      <c r="L236" s="202"/>
      <c r="M236" s="202"/>
      <c r="N236" s="226"/>
      <c r="O236" s="202"/>
      <c r="P236" s="99">
        <v>5</v>
      </c>
    </row>
    <row r="237" spans="1:16" s="214" customFormat="1" ht="45.75" customHeight="1">
      <c r="A237" s="202">
        <v>3</v>
      </c>
      <c r="B237" s="224" t="s">
        <v>29</v>
      </c>
      <c r="C237" s="211"/>
      <c r="D237" s="226"/>
      <c r="E237" s="211">
        <f t="shared" si="155"/>
        <v>952</v>
      </c>
      <c r="F237" s="202">
        <v>952</v>
      </c>
      <c r="G237" s="202"/>
      <c r="H237" s="202"/>
      <c r="I237" s="202"/>
      <c r="J237" s="211">
        <f t="shared" si="156"/>
        <v>-952</v>
      </c>
      <c r="K237" s="211">
        <f t="shared" si="157"/>
        <v>-952</v>
      </c>
      <c r="L237" s="202"/>
      <c r="M237" s="202"/>
      <c r="N237" s="226"/>
      <c r="O237" s="202"/>
      <c r="P237" s="99">
        <v>6</v>
      </c>
    </row>
    <row r="238" spans="1:16" s="214" customFormat="1" ht="53.1" customHeight="1">
      <c r="A238" s="202">
        <v>4</v>
      </c>
      <c r="B238" s="224" t="s">
        <v>31</v>
      </c>
      <c r="C238" s="211"/>
      <c r="D238" s="226"/>
      <c r="E238" s="211">
        <f t="shared" si="155"/>
        <v>0</v>
      </c>
      <c r="F238" s="211"/>
      <c r="G238" s="211"/>
      <c r="H238" s="211"/>
      <c r="I238" s="211"/>
      <c r="J238" s="211">
        <f t="shared" si="156"/>
        <v>0</v>
      </c>
      <c r="K238" s="211">
        <f t="shared" si="157"/>
        <v>0</v>
      </c>
      <c r="L238" s="211"/>
      <c r="M238" s="211"/>
      <c r="N238" s="226"/>
      <c r="O238" s="202"/>
      <c r="P238" s="99">
        <v>7</v>
      </c>
    </row>
    <row r="239" spans="1:16" s="214" customFormat="1" ht="38.1" customHeight="1">
      <c r="A239" s="202">
        <v>5</v>
      </c>
      <c r="B239" s="225" t="s">
        <v>33</v>
      </c>
      <c r="C239" s="227"/>
      <c r="D239" s="228"/>
      <c r="E239" s="211">
        <f t="shared" si="155"/>
        <v>76</v>
      </c>
      <c r="F239" s="227">
        <v>76</v>
      </c>
      <c r="G239" s="227"/>
      <c r="H239" s="227"/>
      <c r="I239" s="227"/>
      <c r="J239" s="211">
        <f t="shared" si="156"/>
        <v>-76</v>
      </c>
      <c r="K239" s="211">
        <f t="shared" si="157"/>
        <v>-76</v>
      </c>
      <c r="L239" s="227"/>
      <c r="M239" s="227"/>
      <c r="N239" s="228"/>
      <c r="O239" s="202"/>
      <c r="P239" s="99">
        <v>8</v>
      </c>
    </row>
    <row r="240" spans="1:16" s="214" customFormat="1" ht="41.1" customHeight="1">
      <c r="A240" s="202">
        <v>6</v>
      </c>
      <c r="B240" s="225" t="s">
        <v>35</v>
      </c>
      <c r="C240" s="227"/>
      <c r="D240" s="228"/>
      <c r="E240" s="211">
        <f t="shared" si="155"/>
        <v>0</v>
      </c>
      <c r="F240" s="227"/>
      <c r="G240" s="227"/>
      <c r="H240" s="227"/>
      <c r="I240" s="227"/>
      <c r="J240" s="211">
        <f t="shared" si="156"/>
        <v>0</v>
      </c>
      <c r="K240" s="211">
        <f t="shared" si="157"/>
        <v>0</v>
      </c>
      <c r="L240" s="227"/>
      <c r="M240" s="227"/>
      <c r="N240" s="228"/>
      <c r="O240" s="202"/>
      <c r="P240" s="99">
        <v>9</v>
      </c>
    </row>
    <row r="241" spans="1:16" ht="21" customHeight="1">
      <c r="A241" s="114" t="s">
        <v>37</v>
      </c>
      <c r="B241" s="115" t="s">
        <v>38</v>
      </c>
      <c r="C241" s="222">
        <f t="shared" ref="C241:N241" si="158">SUM(C242:C247)</f>
        <v>0</v>
      </c>
      <c r="D241" s="223">
        <f t="shared" si="158"/>
        <v>0</v>
      </c>
      <c r="E241" s="114">
        <f t="shared" si="158"/>
        <v>12179</v>
      </c>
      <c r="F241" s="114">
        <f t="shared" si="158"/>
        <v>12179</v>
      </c>
      <c r="G241" s="114">
        <f t="shared" si="158"/>
        <v>0</v>
      </c>
      <c r="H241" s="114">
        <f t="shared" si="158"/>
        <v>0</v>
      </c>
      <c r="I241" s="114">
        <f t="shared" si="158"/>
        <v>0</v>
      </c>
      <c r="J241" s="114">
        <f t="shared" si="158"/>
        <v>-12179</v>
      </c>
      <c r="K241" s="114">
        <f t="shared" si="158"/>
        <v>-12179</v>
      </c>
      <c r="L241" s="114">
        <f t="shared" si="158"/>
        <v>0</v>
      </c>
      <c r="M241" s="114">
        <f t="shared" si="158"/>
        <v>0</v>
      </c>
      <c r="N241" s="223">
        <f t="shared" si="158"/>
        <v>0</v>
      </c>
      <c r="O241" s="202"/>
      <c r="P241" s="99">
        <v>10</v>
      </c>
    </row>
    <row r="242" spans="1:16" s="215" customFormat="1" ht="31.5">
      <c r="A242" s="229">
        <v>1</v>
      </c>
      <c r="B242" s="230" t="s">
        <v>40</v>
      </c>
      <c r="C242" s="231"/>
      <c r="D242" s="232"/>
      <c r="E242" s="231">
        <f t="shared" ref="E242:E247" si="159">F242+G242</f>
        <v>11848</v>
      </c>
      <c r="F242" s="231">
        <v>11848</v>
      </c>
      <c r="G242" s="231"/>
      <c r="H242" s="231"/>
      <c r="I242" s="231"/>
      <c r="J242" s="231">
        <f t="shared" ref="J242:J247" si="160">D242-E242</f>
        <v>-11848</v>
      </c>
      <c r="K242" s="231">
        <f t="shared" ref="K242:K247" si="161">J242</f>
        <v>-11848</v>
      </c>
      <c r="L242" s="231"/>
      <c r="M242" s="231"/>
      <c r="N242" s="232"/>
      <c r="O242" s="229"/>
      <c r="P242" s="214">
        <v>11</v>
      </c>
    </row>
    <row r="243" spans="1:16">
      <c r="A243" s="202">
        <v>2</v>
      </c>
      <c r="B243" s="224" t="s">
        <v>43</v>
      </c>
      <c r="C243" s="211"/>
      <c r="D243" s="226"/>
      <c r="E243" s="211">
        <f t="shared" si="159"/>
        <v>0</v>
      </c>
      <c r="F243" s="202"/>
      <c r="G243" s="202"/>
      <c r="H243" s="202"/>
      <c r="I243" s="202"/>
      <c r="J243" s="211">
        <f t="shared" si="160"/>
        <v>0</v>
      </c>
      <c r="K243" s="211">
        <f t="shared" si="161"/>
        <v>0</v>
      </c>
      <c r="L243" s="202"/>
      <c r="M243" s="202"/>
      <c r="N243" s="226"/>
      <c r="O243" s="202"/>
      <c r="P243" s="99">
        <v>12</v>
      </c>
    </row>
    <row r="244" spans="1:16">
      <c r="A244" s="202">
        <v>3</v>
      </c>
      <c r="B244" s="224" t="s">
        <v>46</v>
      </c>
      <c r="C244" s="211"/>
      <c r="D244" s="226"/>
      <c r="E244" s="211">
        <f t="shared" si="159"/>
        <v>0</v>
      </c>
      <c r="F244" s="202"/>
      <c r="G244" s="202"/>
      <c r="H244" s="202"/>
      <c r="I244" s="202"/>
      <c r="J244" s="211">
        <f t="shared" si="160"/>
        <v>0</v>
      </c>
      <c r="K244" s="211">
        <f t="shared" si="161"/>
        <v>0</v>
      </c>
      <c r="L244" s="202"/>
      <c r="M244" s="202"/>
      <c r="N244" s="226"/>
      <c r="O244" s="202"/>
      <c r="P244" s="99">
        <v>13</v>
      </c>
    </row>
    <row r="245" spans="1:16">
      <c r="A245" s="202">
        <v>4</v>
      </c>
      <c r="B245" s="224" t="s">
        <v>49</v>
      </c>
      <c r="C245" s="211"/>
      <c r="D245" s="226"/>
      <c r="E245" s="211">
        <f t="shared" si="159"/>
        <v>0</v>
      </c>
      <c r="F245" s="202"/>
      <c r="G245" s="202"/>
      <c r="H245" s="202"/>
      <c r="I245" s="202"/>
      <c r="J245" s="211">
        <f t="shared" si="160"/>
        <v>0</v>
      </c>
      <c r="K245" s="211">
        <f t="shared" si="161"/>
        <v>0</v>
      </c>
      <c r="L245" s="202"/>
      <c r="M245" s="202"/>
      <c r="N245" s="226"/>
      <c r="O245" s="202"/>
      <c r="P245" s="99">
        <v>14</v>
      </c>
    </row>
    <row r="246" spans="1:16" ht="31.5">
      <c r="A246" s="202">
        <v>5</v>
      </c>
      <c r="B246" s="224" t="s">
        <v>51</v>
      </c>
      <c r="C246" s="211"/>
      <c r="D246" s="226"/>
      <c r="E246" s="211">
        <f t="shared" si="159"/>
        <v>331</v>
      </c>
      <c r="F246" s="211">
        <v>331</v>
      </c>
      <c r="G246" s="211"/>
      <c r="H246" s="211"/>
      <c r="I246" s="211"/>
      <c r="J246" s="211">
        <f t="shared" si="160"/>
        <v>-331</v>
      </c>
      <c r="K246" s="211">
        <f t="shared" si="161"/>
        <v>-331</v>
      </c>
      <c r="L246" s="211"/>
      <c r="M246" s="211"/>
      <c r="N246" s="226"/>
      <c r="O246" s="202"/>
      <c r="P246" s="99">
        <v>15</v>
      </c>
    </row>
    <row r="247" spans="1:16">
      <c r="A247" s="202">
        <v>6</v>
      </c>
      <c r="B247" s="224" t="s">
        <v>53</v>
      </c>
      <c r="C247" s="211"/>
      <c r="D247" s="226"/>
      <c r="E247" s="211">
        <f t="shared" si="159"/>
        <v>0</v>
      </c>
      <c r="F247" s="211"/>
      <c r="G247" s="211"/>
      <c r="H247" s="211"/>
      <c r="I247" s="211"/>
      <c r="J247" s="211">
        <f t="shared" si="160"/>
        <v>0</v>
      </c>
      <c r="K247" s="211">
        <f t="shared" si="161"/>
        <v>0</v>
      </c>
      <c r="L247" s="211"/>
      <c r="M247" s="211"/>
      <c r="N247" s="226"/>
      <c r="O247" s="202"/>
      <c r="P247" s="99">
        <v>16</v>
      </c>
    </row>
    <row r="248" spans="1:16" s="215" customFormat="1">
      <c r="A248" s="114" t="s">
        <v>55</v>
      </c>
      <c r="B248" s="115" t="s">
        <v>56</v>
      </c>
      <c r="C248" s="222">
        <f t="shared" ref="C248:N248" si="162">C249+C250</f>
        <v>0</v>
      </c>
      <c r="D248" s="223">
        <f t="shared" si="162"/>
        <v>0</v>
      </c>
      <c r="E248" s="114">
        <f t="shared" si="162"/>
        <v>4</v>
      </c>
      <c r="F248" s="114">
        <f t="shared" si="162"/>
        <v>4</v>
      </c>
      <c r="G248" s="114">
        <f t="shared" si="162"/>
        <v>0</v>
      </c>
      <c r="H248" s="114">
        <f t="shared" si="162"/>
        <v>0</v>
      </c>
      <c r="I248" s="114">
        <f t="shared" si="162"/>
        <v>0</v>
      </c>
      <c r="J248" s="114">
        <f t="shared" si="162"/>
        <v>-4</v>
      </c>
      <c r="K248" s="114">
        <f t="shared" si="162"/>
        <v>-4</v>
      </c>
      <c r="L248" s="114">
        <f t="shared" si="162"/>
        <v>0</v>
      </c>
      <c r="M248" s="114">
        <f t="shared" si="162"/>
        <v>0</v>
      </c>
      <c r="N248" s="223">
        <f t="shared" si="162"/>
        <v>0</v>
      </c>
      <c r="O248" s="202"/>
      <c r="P248" s="99">
        <v>17</v>
      </c>
    </row>
    <row r="249" spans="1:16" s="215" customFormat="1" ht="31.5">
      <c r="A249" s="202">
        <v>1</v>
      </c>
      <c r="B249" s="224" t="s">
        <v>57</v>
      </c>
      <c r="C249" s="211"/>
      <c r="D249" s="226"/>
      <c r="E249" s="211">
        <f t="shared" ref="E249:E255" si="163">F249+G249</f>
        <v>4</v>
      </c>
      <c r="F249" s="202">
        <v>4</v>
      </c>
      <c r="G249" s="202"/>
      <c r="H249" s="202"/>
      <c r="I249" s="202"/>
      <c r="J249" s="211">
        <f t="shared" ref="J249:J255" si="164">D249-E249</f>
        <v>-4</v>
      </c>
      <c r="K249" s="211">
        <f>J249</f>
        <v>-4</v>
      </c>
      <c r="L249" s="202"/>
      <c r="M249" s="202"/>
      <c r="N249" s="226"/>
      <c r="O249" s="202"/>
      <c r="P249" s="99">
        <v>18</v>
      </c>
    </row>
    <row r="250" spans="1:16" s="215" customFormat="1">
      <c r="A250" s="202">
        <v>2</v>
      </c>
      <c r="B250" s="224" t="s">
        <v>59</v>
      </c>
      <c r="C250" s="211"/>
      <c r="D250" s="226"/>
      <c r="E250" s="211">
        <f t="shared" si="163"/>
        <v>0</v>
      </c>
      <c r="F250" s="202"/>
      <c r="G250" s="202"/>
      <c r="H250" s="202"/>
      <c r="I250" s="202"/>
      <c r="J250" s="211">
        <f t="shared" si="164"/>
        <v>0</v>
      </c>
      <c r="K250" s="211">
        <f>J250</f>
        <v>0</v>
      </c>
      <c r="L250" s="202"/>
      <c r="M250" s="211"/>
      <c r="N250" s="226"/>
      <c r="O250" s="202"/>
      <c r="P250" s="99">
        <v>19</v>
      </c>
    </row>
    <row r="251" spans="1:16" ht="20.25" customHeight="1">
      <c r="A251" s="114" t="s">
        <v>21</v>
      </c>
      <c r="B251" s="114" t="s">
        <v>61</v>
      </c>
      <c r="C251" s="222">
        <f t="shared" ref="C251:N251" si="165">C252+C256</f>
        <v>0</v>
      </c>
      <c r="D251" s="223">
        <f t="shared" si="165"/>
        <v>0</v>
      </c>
      <c r="E251" s="114">
        <f t="shared" si="165"/>
        <v>2857</v>
      </c>
      <c r="F251" s="114">
        <f t="shared" si="165"/>
        <v>2727</v>
      </c>
      <c r="G251" s="114">
        <f t="shared" si="165"/>
        <v>130</v>
      </c>
      <c r="H251" s="114">
        <f t="shared" si="165"/>
        <v>0</v>
      </c>
      <c r="I251" s="114">
        <f t="shared" si="165"/>
        <v>0</v>
      </c>
      <c r="J251" s="114">
        <f t="shared" si="165"/>
        <v>-2857</v>
      </c>
      <c r="K251" s="114">
        <f t="shared" si="165"/>
        <v>0</v>
      </c>
      <c r="L251" s="114">
        <f t="shared" si="165"/>
        <v>-2857</v>
      </c>
      <c r="M251" s="114">
        <f t="shared" si="165"/>
        <v>0</v>
      </c>
      <c r="N251" s="223">
        <f t="shared" si="165"/>
        <v>0</v>
      </c>
      <c r="O251" s="202"/>
      <c r="P251" s="99">
        <v>20</v>
      </c>
    </row>
    <row r="252" spans="1:16" ht="20.25" customHeight="1">
      <c r="A252" s="114" t="s">
        <v>23</v>
      </c>
      <c r="B252" s="115" t="s">
        <v>24</v>
      </c>
      <c r="C252" s="222">
        <f t="shared" ref="C252:N252" si="166">SUM(C253:C255)</f>
        <v>0</v>
      </c>
      <c r="D252" s="223">
        <f t="shared" si="166"/>
        <v>0</v>
      </c>
      <c r="E252" s="114">
        <f t="shared" si="166"/>
        <v>847</v>
      </c>
      <c r="F252" s="114">
        <f t="shared" si="166"/>
        <v>847</v>
      </c>
      <c r="G252" s="114">
        <f t="shared" si="166"/>
        <v>0</v>
      </c>
      <c r="H252" s="114">
        <f t="shared" si="166"/>
        <v>0</v>
      </c>
      <c r="I252" s="114">
        <f t="shared" si="166"/>
        <v>0</v>
      </c>
      <c r="J252" s="114">
        <f t="shared" si="166"/>
        <v>-847</v>
      </c>
      <c r="K252" s="114">
        <f t="shared" si="166"/>
        <v>0</v>
      </c>
      <c r="L252" s="114">
        <f t="shared" si="166"/>
        <v>-847</v>
      </c>
      <c r="M252" s="114">
        <f t="shared" si="166"/>
        <v>0</v>
      </c>
      <c r="N252" s="223">
        <f t="shared" si="166"/>
        <v>0</v>
      </c>
      <c r="O252" s="202"/>
      <c r="P252" s="99">
        <v>21</v>
      </c>
    </row>
    <row r="253" spans="1:16" ht="61.5" customHeight="1">
      <c r="A253" s="202">
        <v>1</v>
      </c>
      <c r="B253" s="224" t="s">
        <v>62</v>
      </c>
      <c r="C253" s="211"/>
      <c r="D253" s="226"/>
      <c r="E253" s="211">
        <f t="shared" si="163"/>
        <v>672</v>
      </c>
      <c r="F253" s="233">
        <v>672</v>
      </c>
      <c r="G253" s="233"/>
      <c r="H253" s="233"/>
      <c r="I253" s="233"/>
      <c r="J253" s="211">
        <f t="shared" si="164"/>
        <v>-672</v>
      </c>
      <c r="K253" s="233"/>
      <c r="L253" s="233">
        <f t="shared" ref="L253:L255" si="167">J253</f>
        <v>-672</v>
      </c>
      <c r="M253" s="233"/>
      <c r="N253" s="226"/>
      <c r="O253" s="202"/>
      <c r="P253" s="99">
        <v>22</v>
      </c>
    </row>
    <row r="254" spans="1:16" ht="92.25" customHeight="1">
      <c r="A254" s="202">
        <v>2</v>
      </c>
      <c r="B254" s="224" t="s">
        <v>64</v>
      </c>
      <c r="C254" s="211"/>
      <c r="D254" s="226"/>
      <c r="E254" s="211">
        <f t="shared" si="163"/>
        <v>0</v>
      </c>
      <c r="F254" s="233"/>
      <c r="G254" s="233"/>
      <c r="H254" s="233"/>
      <c r="I254" s="233"/>
      <c r="J254" s="211">
        <f t="shared" si="164"/>
        <v>0</v>
      </c>
      <c r="K254" s="233"/>
      <c r="L254" s="233">
        <f t="shared" si="167"/>
        <v>0</v>
      </c>
      <c r="M254" s="233"/>
      <c r="N254" s="226"/>
      <c r="O254" s="202"/>
      <c r="P254" s="99">
        <v>23</v>
      </c>
    </row>
    <row r="255" spans="1:16" ht="43.5" customHeight="1">
      <c r="A255" s="202">
        <v>3</v>
      </c>
      <c r="B255" s="224" t="s">
        <v>66</v>
      </c>
      <c r="C255" s="211"/>
      <c r="D255" s="226"/>
      <c r="E255" s="211">
        <f t="shared" si="163"/>
        <v>175</v>
      </c>
      <c r="F255" s="234">
        <v>175</v>
      </c>
      <c r="G255" s="234"/>
      <c r="H255" s="234"/>
      <c r="I255" s="234"/>
      <c r="J255" s="211">
        <f t="shared" si="164"/>
        <v>-175</v>
      </c>
      <c r="K255" s="234"/>
      <c r="L255" s="233">
        <f t="shared" si="167"/>
        <v>-175</v>
      </c>
      <c r="M255" s="234"/>
      <c r="N255" s="226"/>
      <c r="O255" s="202"/>
      <c r="P255" s="99">
        <v>24</v>
      </c>
    </row>
    <row r="256" spans="1:16">
      <c r="A256" s="114" t="s">
        <v>37</v>
      </c>
      <c r="B256" s="115" t="s">
        <v>68</v>
      </c>
      <c r="C256" s="222">
        <f t="shared" ref="C256:N256" si="168">SUM(C257:C263)</f>
        <v>0</v>
      </c>
      <c r="D256" s="223">
        <f t="shared" si="168"/>
        <v>0</v>
      </c>
      <c r="E256" s="222">
        <f t="shared" si="168"/>
        <v>2010</v>
      </c>
      <c r="F256" s="114">
        <f t="shared" si="168"/>
        <v>1880</v>
      </c>
      <c r="G256" s="114">
        <f t="shared" si="168"/>
        <v>130</v>
      </c>
      <c r="H256" s="114">
        <f t="shared" si="168"/>
        <v>0</v>
      </c>
      <c r="I256" s="114">
        <f t="shared" si="168"/>
        <v>0</v>
      </c>
      <c r="J256" s="222">
        <f t="shared" si="168"/>
        <v>-2010</v>
      </c>
      <c r="K256" s="114">
        <f t="shared" si="168"/>
        <v>0</v>
      </c>
      <c r="L256" s="114">
        <f t="shared" si="168"/>
        <v>-2010</v>
      </c>
      <c r="M256" s="114">
        <f t="shared" si="168"/>
        <v>0</v>
      </c>
      <c r="N256" s="223">
        <f t="shared" si="168"/>
        <v>0</v>
      </c>
      <c r="O256" s="202"/>
      <c r="P256" s="99">
        <v>25</v>
      </c>
    </row>
    <row r="257" spans="1:16" ht="21.75" customHeight="1">
      <c r="A257" s="202">
        <v>1</v>
      </c>
      <c r="B257" s="224" t="s">
        <v>69</v>
      </c>
      <c r="C257" s="211"/>
      <c r="D257" s="226"/>
      <c r="E257" s="211">
        <f t="shared" ref="E257:E263" si="169">F257+G257</f>
        <v>101</v>
      </c>
      <c r="F257" s="202">
        <v>101</v>
      </c>
      <c r="G257" s="202"/>
      <c r="H257" s="202"/>
      <c r="I257" s="202"/>
      <c r="J257" s="211">
        <f t="shared" ref="J257:J263" si="170">D257-E257</f>
        <v>-101</v>
      </c>
      <c r="K257" s="202"/>
      <c r="L257" s="233">
        <f t="shared" ref="L257:L263" si="171">J257</f>
        <v>-101</v>
      </c>
      <c r="M257" s="202"/>
      <c r="N257" s="226"/>
      <c r="O257" s="202"/>
      <c r="P257" s="99">
        <v>26</v>
      </c>
    </row>
    <row r="258" spans="1:16" ht="42" customHeight="1">
      <c r="A258" s="202">
        <v>2</v>
      </c>
      <c r="B258" s="224" t="s">
        <v>71</v>
      </c>
      <c r="C258" s="211"/>
      <c r="D258" s="226"/>
      <c r="E258" s="211">
        <f t="shared" si="169"/>
        <v>102</v>
      </c>
      <c r="F258" s="202">
        <v>102</v>
      </c>
      <c r="G258" s="202"/>
      <c r="H258" s="202"/>
      <c r="I258" s="202"/>
      <c r="J258" s="211">
        <f t="shared" si="170"/>
        <v>-102</v>
      </c>
      <c r="K258" s="202"/>
      <c r="L258" s="233">
        <f t="shared" si="171"/>
        <v>-102</v>
      </c>
      <c r="M258" s="202"/>
      <c r="N258" s="226"/>
      <c r="O258" s="202"/>
      <c r="P258" s="99">
        <v>27</v>
      </c>
    </row>
    <row r="259" spans="1:16" s="216" customFormat="1" ht="47.25">
      <c r="A259" s="202">
        <v>3</v>
      </c>
      <c r="B259" s="224" t="s">
        <v>73</v>
      </c>
      <c r="C259" s="227"/>
      <c r="D259" s="228"/>
      <c r="E259" s="211">
        <f t="shared" si="169"/>
        <v>1677</v>
      </c>
      <c r="F259" s="227">
        <v>1677</v>
      </c>
      <c r="G259" s="227"/>
      <c r="H259" s="227"/>
      <c r="I259" s="227"/>
      <c r="J259" s="211">
        <f t="shared" si="170"/>
        <v>-1677</v>
      </c>
      <c r="K259" s="227"/>
      <c r="L259" s="233">
        <f t="shared" si="171"/>
        <v>-1677</v>
      </c>
      <c r="M259" s="227"/>
      <c r="N259" s="228"/>
      <c r="O259" s="202"/>
      <c r="P259" s="99">
        <v>28</v>
      </c>
    </row>
    <row r="260" spans="1:16" s="216" customFormat="1" ht="47.25">
      <c r="A260" s="202">
        <v>4</v>
      </c>
      <c r="B260" s="225" t="s">
        <v>75</v>
      </c>
      <c r="C260" s="227"/>
      <c r="D260" s="228"/>
      <c r="E260" s="211">
        <f t="shared" si="169"/>
        <v>0</v>
      </c>
      <c r="F260" s="227"/>
      <c r="G260" s="227"/>
      <c r="H260" s="227"/>
      <c r="I260" s="227"/>
      <c r="J260" s="211">
        <f t="shared" si="170"/>
        <v>0</v>
      </c>
      <c r="K260" s="227"/>
      <c r="L260" s="233">
        <f t="shared" si="171"/>
        <v>0</v>
      </c>
      <c r="M260" s="227"/>
      <c r="N260" s="228"/>
      <c r="O260" s="202"/>
      <c r="P260" s="99">
        <v>29</v>
      </c>
    </row>
    <row r="261" spans="1:16" s="216" customFormat="1" ht="63">
      <c r="A261" s="202">
        <v>5</v>
      </c>
      <c r="B261" s="225" t="s">
        <v>77</v>
      </c>
      <c r="C261" s="227"/>
      <c r="D261" s="228"/>
      <c r="E261" s="211">
        <f t="shared" si="169"/>
        <v>0</v>
      </c>
      <c r="F261" s="227"/>
      <c r="G261" s="227"/>
      <c r="H261" s="227"/>
      <c r="I261" s="227"/>
      <c r="J261" s="211">
        <f t="shared" si="170"/>
        <v>0</v>
      </c>
      <c r="K261" s="227"/>
      <c r="L261" s="233">
        <f t="shared" si="171"/>
        <v>0</v>
      </c>
      <c r="M261" s="227"/>
      <c r="N261" s="228"/>
      <c r="O261" s="202"/>
      <c r="P261" s="99">
        <v>30</v>
      </c>
    </row>
    <row r="262" spans="1:16" ht="42" customHeight="1">
      <c r="A262" s="202">
        <v>6</v>
      </c>
      <c r="B262" s="225" t="s">
        <v>79</v>
      </c>
      <c r="C262" s="227"/>
      <c r="D262" s="228"/>
      <c r="E262" s="211">
        <f t="shared" si="169"/>
        <v>130</v>
      </c>
      <c r="F262" s="227"/>
      <c r="G262" s="227">
        <v>130</v>
      </c>
      <c r="H262" s="227"/>
      <c r="I262" s="227"/>
      <c r="J262" s="211">
        <f t="shared" si="170"/>
        <v>-130</v>
      </c>
      <c r="K262" s="227"/>
      <c r="L262" s="233">
        <f t="shared" si="171"/>
        <v>-130</v>
      </c>
      <c r="M262" s="227"/>
      <c r="N262" s="228"/>
      <c r="O262" s="202"/>
      <c r="P262" s="99">
        <v>31</v>
      </c>
    </row>
    <row r="263" spans="1:16" ht="74.25" customHeight="1">
      <c r="A263" s="202">
        <v>7</v>
      </c>
      <c r="B263" s="225" t="s">
        <v>81</v>
      </c>
      <c r="C263" s="227"/>
      <c r="D263" s="228"/>
      <c r="E263" s="211">
        <f t="shared" si="169"/>
        <v>0</v>
      </c>
      <c r="F263" s="227"/>
      <c r="G263" s="227"/>
      <c r="H263" s="227"/>
      <c r="I263" s="227"/>
      <c r="J263" s="211">
        <f t="shared" si="170"/>
        <v>0</v>
      </c>
      <c r="K263" s="227"/>
      <c r="L263" s="233">
        <f t="shared" si="171"/>
        <v>0</v>
      </c>
      <c r="M263" s="227"/>
      <c r="N263" s="228"/>
      <c r="O263" s="202"/>
      <c r="P263" s="99">
        <v>32</v>
      </c>
    </row>
    <row r="264" spans="1:16" ht="21.95" customHeight="1">
      <c r="A264" s="202"/>
      <c r="B264" s="114" t="s">
        <v>90</v>
      </c>
      <c r="C264" s="222" t="e">
        <f t="shared" ref="C264:N264" si="172">C265+C283</f>
        <v>#REF!</v>
      </c>
      <c r="D264" s="223" t="e">
        <f t="shared" si="172"/>
        <v>#REF!</v>
      </c>
      <c r="E264" s="222">
        <f t="shared" si="172"/>
        <v>5735</v>
      </c>
      <c r="F264" s="222">
        <f t="shared" si="172"/>
        <v>5520</v>
      </c>
      <c r="G264" s="222">
        <f t="shared" si="172"/>
        <v>215</v>
      </c>
      <c r="H264" s="222">
        <f t="shared" si="172"/>
        <v>0</v>
      </c>
      <c r="I264" s="222">
        <f t="shared" si="172"/>
        <v>0</v>
      </c>
      <c r="J264" s="222" t="e">
        <f t="shared" si="172"/>
        <v>#REF!</v>
      </c>
      <c r="K264" s="222" t="e">
        <f t="shared" si="172"/>
        <v>#REF!</v>
      </c>
      <c r="L264" s="222" t="e">
        <f t="shared" si="172"/>
        <v>#REF!</v>
      </c>
      <c r="M264" s="222" t="e">
        <f t="shared" si="172"/>
        <v>#REF!</v>
      </c>
      <c r="N264" s="223" t="e">
        <f t="shared" si="172"/>
        <v>#REF!</v>
      </c>
      <c r="O264" s="202"/>
      <c r="P264" s="99">
        <v>1</v>
      </c>
    </row>
    <row r="265" spans="1:16" ht="21" customHeight="1">
      <c r="A265" s="202" t="s">
        <v>20</v>
      </c>
      <c r="B265" s="114" t="s">
        <v>22</v>
      </c>
      <c r="C265" s="222" t="e">
        <f t="shared" ref="C265:N265" si="173">C266+C273+C280</f>
        <v>#REF!</v>
      </c>
      <c r="D265" s="223" t="e">
        <f t="shared" si="173"/>
        <v>#REF!</v>
      </c>
      <c r="E265" s="222">
        <f t="shared" si="173"/>
        <v>3290</v>
      </c>
      <c r="F265" s="222">
        <f t="shared" si="173"/>
        <v>3290</v>
      </c>
      <c r="G265" s="222">
        <f t="shared" si="173"/>
        <v>0</v>
      </c>
      <c r="H265" s="222">
        <f t="shared" si="173"/>
        <v>0</v>
      </c>
      <c r="I265" s="222">
        <f t="shared" si="173"/>
        <v>0</v>
      </c>
      <c r="J265" s="222" t="e">
        <f t="shared" si="173"/>
        <v>#REF!</v>
      </c>
      <c r="K265" s="222" t="e">
        <f t="shared" si="173"/>
        <v>#REF!</v>
      </c>
      <c r="L265" s="222">
        <f t="shared" si="173"/>
        <v>0</v>
      </c>
      <c r="M265" s="222" t="e">
        <f t="shared" si="173"/>
        <v>#REF!</v>
      </c>
      <c r="N265" s="223" t="e">
        <f t="shared" si="173"/>
        <v>#REF!</v>
      </c>
      <c r="O265" s="202"/>
      <c r="P265" s="99">
        <v>2</v>
      </c>
    </row>
    <row r="266" spans="1:16" ht="18.95" customHeight="1">
      <c r="A266" s="114" t="s">
        <v>23</v>
      </c>
      <c r="B266" s="114" t="s">
        <v>24</v>
      </c>
      <c r="C266" s="222" t="e">
        <f t="shared" ref="C266:N266" si="174">SUM(C267:C272)</f>
        <v>#REF!</v>
      </c>
      <c r="D266" s="223" t="e">
        <f t="shared" si="174"/>
        <v>#REF!</v>
      </c>
      <c r="E266" s="222">
        <f t="shared" si="174"/>
        <v>1263</v>
      </c>
      <c r="F266" s="222">
        <f t="shared" si="174"/>
        <v>1263</v>
      </c>
      <c r="G266" s="222">
        <f t="shared" si="174"/>
        <v>0</v>
      </c>
      <c r="H266" s="222">
        <f t="shared" si="174"/>
        <v>0</v>
      </c>
      <c r="I266" s="222">
        <f t="shared" si="174"/>
        <v>0</v>
      </c>
      <c r="J266" s="222" t="e">
        <f t="shared" si="174"/>
        <v>#REF!</v>
      </c>
      <c r="K266" s="222" t="e">
        <f t="shared" si="174"/>
        <v>#REF!</v>
      </c>
      <c r="L266" s="222">
        <f t="shared" si="174"/>
        <v>0</v>
      </c>
      <c r="M266" s="222" t="e">
        <f t="shared" si="174"/>
        <v>#REF!</v>
      </c>
      <c r="N266" s="223" t="e">
        <f t="shared" si="174"/>
        <v>#REF!</v>
      </c>
      <c r="O266" s="202"/>
      <c r="P266" s="99">
        <v>3</v>
      </c>
    </row>
    <row r="267" spans="1:16" s="214" customFormat="1" ht="72" customHeight="1">
      <c r="A267" s="202">
        <v>1</v>
      </c>
      <c r="B267" s="224" t="s">
        <v>25</v>
      </c>
      <c r="C267" s="211" t="e">
        <f>'2. NĐ 238'!#REF!</f>
        <v>#REF!</v>
      </c>
      <c r="D267" s="226" t="e">
        <f>'2. NĐ 238'!#REF!</f>
        <v>#REF!</v>
      </c>
      <c r="E267" s="211">
        <f t="shared" ref="E267:E272" si="175">F267+G267</f>
        <v>815</v>
      </c>
      <c r="F267" s="211">
        <v>815</v>
      </c>
      <c r="G267" s="211"/>
      <c r="H267" s="211"/>
      <c r="I267" s="211"/>
      <c r="J267" s="211" t="e">
        <f t="shared" ref="J267:J272" si="176">D267-E267</f>
        <v>#REF!</v>
      </c>
      <c r="K267" s="211" t="e">
        <f t="shared" ref="K267:K272" si="177">J267</f>
        <v>#REF!</v>
      </c>
      <c r="L267" s="211"/>
      <c r="M267" s="211" t="e">
        <f>'2. NĐ 238'!#REF!</f>
        <v>#REF!</v>
      </c>
      <c r="N267" s="226" t="e">
        <f>'2. NĐ 238'!#REF!</f>
        <v>#REF!</v>
      </c>
      <c r="O267" s="202"/>
      <c r="P267" s="99">
        <v>4</v>
      </c>
    </row>
    <row r="268" spans="1:16" s="214" customFormat="1" ht="36" customHeight="1">
      <c r="A268" s="202">
        <v>2</v>
      </c>
      <c r="B268" s="224" t="s">
        <v>27</v>
      </c>
      <c r="C268" s="211">
        <f>'3. MN (105)'!F17</f>
        <v>43</v>
      </c>
      <c r="D268" s="226">
        <f>'3. MN (105)'!C17</f>
        <v>153</v>
      </c>
      <c r="E268" s="211">
        <f t="shared" si="175"/>
        <v>151</v>
      </c>
      <c r="F268" s="202">
        <v>151</v>
      </c>
      <c r="G268" s="202"/>
      <c r="H268" s="202"/>
      <c r="I268" s="202"/>
      <c r="J268" s="211">
        <f t="shared" si="176"/>
        <v>2</v>
      </c>
      <c r="K268" s="211">
        <f t="shared" si="177"/>
        <v>2</v>
      </c>
      <c r="L268" s="202"/>
      <c r="M268" s="202" t="e">
        <f>'3. MN (105)'!#REF!</f>
        <v>#REF!</v>
      </c>
      <c r="N268" s="226" t="e">
        <f>'3. MN (105)'!#REF!</f>
        <v>#REF!</v>
      </c>
      <c r="O268" s="202"/>
      <c r="P268" s="99">
        <v>5</v>
      </c>
    </row>
    <row r="269" spans="1:16" s="214" customFormat="1" ht="45.75" customHeight="1">
      <c r="A269" s="202">
        <v>3</v>
      </c>
      <c r="B269" s="224" t="s">
        <v>29</v>
      </c>
      <c r="C269" s="211">
        <f>'5. ND28 (khuyet tat)'!C37</f>
        <v>0</v>
      </c>
      <c r="D269" s="226">
        <f>'5. ND28 (khuyet tat)'!I37</f>
        <v>0</v>
      </c>
      <c r="E269" s="211">
        <f t="shared" si="175"/>
        <v>244</v>
      </c>
      <c r="F269" s="202">
        <v>244</v>
      </c>
      <c r="G269" s="202"/>
      <c r="H269" s="202"/>
      <c r="I269" s="202"/>
      <c r="J269" s="211">
        <f t="shared" si="176"/>
        <v>-244</v>
      </c>
      <c r="K269" s="211">
        <f t="shared" si="177"/>
        <v>-244</v>
      </c>
      <c r="L269" s="202"/>
      <c r="M269" s="202" t="e">
        <f>'5. ND28 (khuyet tat)'!#REF!</f>
        <v>#REF!</v>
      </c>
      <c r="N269" s="226" t="e">
        <f>'5. ND28 (khuyet tat)'!#REF!</f>
        <v>#REF!</v>
      </c>
      <c r="O269" s="202"/>
      <c r="P269" s="99">
        <v>6</v>
      </c>
    </row>
    <row r="270" spans="1:16" s="214" customFormat="1" ht="53.1" customHeight="1">
      <c r="A270" s="202">
        <v>4</v>
      </c>
      <c r="B270" s="224" t="s">
        <v>31</v>
      </c>
      <c r="C270" s="211" t="e">
        <f>#REF!</f>
        <v>#REF!</v>
      </c>
      <c r="D270" s="226" t="e">
        <f>#REF!</f>
        <v>#REF!</v>
      </c>
      <c r="E270" s="211">
        <f t="shared" si="175"/>
        <v>0</v>
      </c>
      <c r="F270" s="211"/>
      <c r="G270" s="211"/>
      <c r="H270" s="211"/>
      <c r="I270" s="211"/>
      <c r="J270" s="211" t="e">
        <f t="shared" si="176"/>
        <v>#REF!</v>
      </c>
      <c r="K270" s="211" t="e">
        <f t="shared" si="177"/>
        <v>#REF!</v>
      </c>
      <c r="L270" s="211"/>
      <c r="M270" s="211" t="e">
        <f>#REF!</f>
        <v>#REF!</v>
      </c>
      <c r="N270" s="226" t="e">
        <f>#REF!</f>
        <v>#REF!</v>
      </c>
      <c r="O270" s="202"/>
      <c r="P270" s="99">
        <v>7</v>
      </c>
    </row>
    <row r="271" spans="1:16" s="214" customFormat="1" ht="38.1" customHeight="1">
      <c r="A271" s="202">
        <v>5</v>
      </c>
      <c r="B271" s="225" t="s">
        <v>33</v>
      </c>
      <c r="C271" s="227" t="e">
        <f>'9. ND57'!#REF!</f>
        <v>#REF!</v>
      </c>
      <c r="D271" s="228" t="e">
        <f>'9. ND57'!#REF!</f>
        <v>#REF!</v>
      </c>
      <c r="E271" s="211">
        <f t="shared" si="175"/>
        <v>53</v>
      </c>
      <c r="F271" s="227">
        <v>53</v>
      </c>
      <c r="G271" s="227"/>
      <c r="H271" s="227"/>
      <c r="I271" s="227"/>
      <c r="J271" s="211" t="e">
        <f t="shared" si="176"/>
        <v>#REF!</v>
      </c>
      <c r="K271" s="211" t="e">
        <f t="shared" si="177"/>
        <v>#REF!</v>
      </c>
      <c r="L271" s="227"/>
      <c r="M271" s="227" t="e">
        <f>'9. ND57'!#REF!</f>
        <v>#REF!</v>
      </c>
      <c r="N271" s="228" t="e">
        <f>'9. ND57'!#REF!</f>
        <v>#REF!</v>
      </c>
      <c r="O271" s="202"/>
      <c r="P271" s="99">
        <v>8</v>
      </c>
    </row>
    <row r="272" spans="1:16" s="214" customFormat="1" ht="41.1" customHeight="1">
      <c r="A272" s="202">
        <v>6</v>
      </c>
      <c r="B272" s="225" t="s">
        <v>35</v>
      </c>
      <c r="C272" s="227"/>
      <c r="D272" s="228"/>
      <c r="E272" s="211">
        <f t="shared" si="175"/>
        <v>0</v>
      </c>
      <c r="F272" s="227"/>
      <c r="G272" s="227"/>
      <c r="H272" s="227"/>
      <c r="I272" s="227"/>
      <c r="J272" s="211">
        <f t="shared" si="176"/>
        <v>0</v>
      </c>
      <c r="K272" s="211">
        <f t="shared" si="177"/>
        <v>0</v>
      </c>
      <c r="L272" s="227"/>
      <c r="M272" s="227"/>
      <c r="N272" s="228"/>
      <c r="O272" s="202"/>
      <c r="P272" s="99">
        <v>9</v>
      </c>
    </row>
    <row r="273" spans="1:16" ht="21" customHeight="1">
      <c r="A273" s="114" t="s">
        <v>37</v>
      </c>
      <c r="B273" s="115" t="s">
        <v>38</v>
      </c>
      <c r="C273" s="222" t="e">
        <f t="shared" ref="C273:N273" si="178">SUM(C274:C279)</f>
        <v>#REF!</v>
      </c>
      <c r="D273" s="223" t="e">
        <f t="shared" si="178"/>
        <v>#REF!</v>
      </c>
      <c r="E273" s="114">
        <f t="shared" si="178"/>
        <v>2027</v>
      </c>
      <c r="F273" s="114">
        <f t="shared" si="178"/>
        <v>2027</v>
      </c>
      <c r="G273" s="114">
        <f t="shared" si="178"/>
        <v>0</v>
      </c>
      <c r="H273" s="114">
        <f t="shared" si="178"/>
        <v>0</v>
      </c>
      <c r="I273" s="114">
        <f t="shared" si="178"/>
        <v>0</v>
      </c>
      <c r="J273" s="114" t="e">
        <f t="shared" si="178"/>
        <v>#REF!</v>
      </c>
      <c r="K273" s="114" t="e">
        <f t="shared" si="178"/>
        <v>#REF!</v>
      </c>
      <c r="L273" s="114">
        <f t="shared" si="178"/>
        <v>0</v>
      </c>
      <c r="M273" s="114" t="e">
        <f t="shared" si="178"/>
        <v>#REF!</v>
      </c>
      <c r="N273" s="223" t="e">
        <f t="shared" si="178"/>
        <v>#REF!</v>
      </c>
      <c r="O273" s="202"/>
      <c r="P273" s="99">
        <v>10</v>
      </c>
    </row>
    <row r="274" spans="1:16" s="215" customFormat="1" ht="31.5">
      <c r="A274" s="229">
        <v>1</v>
      </c>
      <c r="B274" s="230" t="s">
        <v>40</v>
      </c>
      <c r="C274" s="231">
        <f>'8. NĐ20'!C505</f>
        <v>149</v>
      </c>
      <c r="D274" s="232">
        <f>'8. NĐ20'!H505</f>
        <v>755.37</v>
      </c>
      <c r="E274" s="231">
        <f t="shared" ref="E274:E279" si="179">F274+G274</f>
        <v>1896</v>
      </c>
      <c r="F274" s="231">
        <v>1896</v>
      </c>
      <c r="G274" s="231"/>
      <c r="H274" s="231"/>
      <c r="I274" s="231"/>
      <c r="J274" s="231">
        <f t="shared" ref="J274:J279" si="180">D274-E274</f>
        <v>-1140.6300000000001</v>
      </c>
      <c r="K274" s="231">
        <f t="shared" ref="K274:K279" si="181">J274</f>
        <v>-1140.6300000000001</v>
      </c>
      <c r="L274" s="231"/>
      <c r="M274" s="231" t="e">
        <f>'8. NĐ20'!#REF!</f>
        <v>#REF!</v>
      </c>
      <c r="N274" s="232" t="e">
        <f>'8. NĐ20'!#REF!</f>
        <v>#REF!</v>
      </c>
      <c r="O274" s="229"/>
      <c r="P274" s="214">
        <v>11</v>
      </c>
    </row>
    <row r="275" spans="1:16">
      <c r="A275" s="202">
        <v>2</v>
      </c>
      <c r="B275" s="224" t="s">
        <v>43</v>
      </c>
      <c r="C275" s="211">
        <f>'9.BHYT'!E17</f>
        <v>217</v>
      </c>
      <c r="D275" s="226">
        <f>'9.BHYT'!F17</f>
        <v>157.2534</v>
      </c>
      <c r="E275" s="211">
        <f t="shared" si="179"/>
        <v>0</v>
      </c>
      <c r="F275" s="202"/>
      <c r="G275" s="202"/>
      <c r="H275" s="202"/>
      <c r="I275" s="202"/>
      <c r="J275" s="211">
        <f t="shared" si="180"/>
        <v>157.2534</v>
      </c>
      <c r="K275" s="211">
        <f t="shared" si="181"/>
        <v>157.2534</v>
      </c>
      <c r="L275" s="202"/>
      <c r="M275" s="202"/>
      <c r="N275" s="226"/>
      <c r="O275" s="202"/>
      <c r="P275" s="99">
        <v>12</v>
      </c>
    </row>
    <row r="276" spans="1:16">
      <c r="A276" s="202">
        <v>3</v>
      </c>
      <c r="B276" s="224" t="s">
        <v>46</v>
      </c>
      <c r="C276" s="211">
        <f>'10. BHCC'!F62</f>
        <v>0</v>
      </c>
      <c r="D276" s="226">
        <f>'10. BHCC'!F63</f>
        <v>0</v>
      </c>
      <c r="E276" s="211">
        <f t="shared" si="179"/>
        <v>0</v>
      </c>
      <c r="F276" s="202"/>
      <c r="G276" s="202"/>
      <c r="H276" s="202"/>
      <c r="I276" s="202"/>
      <c r="J276" s="211">
        <f t="shared" si="180"/>
        <v>0</v>
      </c>
      <c r="K276" s="211">
        <f t="shared" si="181"/>
        <v>0</v>
      </c>
      <c r="L276" s="202"/>
      <c r="M276" s="202"/>
      <c r="N276" s="226"/>
      <c r="O276" s="202"/>
      <c r="P276" s="99">
        <v>13</v>
      </c>
    </row>
    <row r="277" spans="1:16">
      <c r="A277" s="202">
        <v>4</v>
      </c>
      <c r="B277" s="224" t="s">
        <v>49</v>
      </c>
      <c r="C277" s="211" t="e">
        <f>'11. mtp '!#REF!</f>
        <v>#REF!</v>
      </c>
      <c r="D277" s="226" t="e">
        <f>'11. mtp '!#REF!</f>
        <v>#REF!</v>
      </c>
      <c r="E277" s="211">
        <f t="shared" si="179"/>
        <v>0</v>
      </c>
      <c r="F277" s="202"/>
      <c r="G277" s="202"/>
      <c r="H277" s="202"/>
      <c r="I277" s="202"/>
      <c r="J277" s="211" t="e">
        <f t="shared" si="180"/>
        <v>#REF!</v>
      </c>
      <c r="K277" s="211" t="e">
        <f t="shared" si="181"/>
        <v>#REF!</v>
      </c>
      <c r="L277" s="202"/>
      <c r="M277" s="202" t="e">
        <f>'11. mtp '!#REF!</f>
        <v>#REF!</v>
      </c>
      <c r="N277" s="226" t="e">
        <f>'11. mtp '!#REF!</f>
        <v>#REF!</v>
      </c>
      <c r="O277" s="202"/>
      <c r="P277" s="99">
        <v>14</v>
      </c>
    </row>
    <row r="278" spans="1:16" ht="31.5">
      <c r="A278" s="202">
        <v>5</v>
      </c>
      <c r="B278" s="224" t="s">
        <v>51</v>
      </c>
      <c r="C278" s="211" t="e">
        <f>'15. Tien dien (25)'!#REF!</f>
        <v>#REF!</v>
      </c>
      <c r="D278" s="226" t="e">
        <f>'15. Tien dien (25)'!#REF!</f>
        <v>#REF!</v>
      </c>
      <c r="E278" s="211">
        <f t="shared" si="179"/>
        <v>131</v>
      </c>
      <c r="F278" s="211">
        <v>131</v>
      </c>
      <c r="G278" s="211"/>
      <c r="H278" s="211"/>
      <c r="I278" s="211"/>
      <c r="J278" s="211" t="e">
        <f t="shared" si="180"/>
        <v>#REF!</v>
      </c>
      <c r="K278" s="211" t="e">
        <f t="shared" si="181"/>
        <v>#REF!</v>
      </c>
      <c r="L278" s="211"/>
      <c r="M278" s="211" t="e">
        <f>#REF!</f>
        <v>#REF!</v>
      </c>
      <c r="N278" s="226" t="e">
        <f>#REF!</f>
        <v>#REF!</v>
      </c>
      <c r="O278" s="202"/>
      <c r="P278" s="99">
        <v>15</v>
      </c>
    </row>
    <row r="279" spans="1:16">
      <c r="A279" s="202">
        <v>6</v>
      </c>
      <c r="B279" s="224" t="s">
        <v>53</v>
      </c>
      <c r="C279" s="211" t="e">
        <f>#REF!</f>
        <v>#REF!</v>
      </c>
      <c r="D279" s="226" t="e">
        <f>#REF!</f>
        <v>#REF!</v>
      </c>
      <c r="E279" s="211">
        <f t="shared" si="179"/>
        <v>0</v>
      </c>
      <c r="F279" s="211"/>
      <c r="G279" s="211"/>
      <c r="H279" s="211"/>
      <c r="I279" s="211"/>
      <c r="J279" s="211" t="e">
        <f t="shared" si="180"/>
        <v>#REF!</v>
      </c>
      <c r="K279" s="211" t="e">
        <f t="shared" si="181"/>
        <v>#REF!</v>
      </c>
      <c r="L279" s="211"/>
      <c r="M279" s="211" t="e">
        <f>#REF!</f>
        <v>#REF!</v>
      </c>
      <c r="N279" s="226" t="e">
        <f>#REF!</f>
        <v>#REF!</v>
      </c>
      <c r="O279" s="202"/>
      <c r="P279" s="99">
        <v>16</v>
      </c>
    </row>
    <row r="280" spans="1:16" s="215" customFormat="1">
      <c r="A280" s="114" t="s">
        <v>55</v>
      </c>
      <c r="B280" s="115" t="s">
        <v>56</v>
      </c>
      <c r="C280" s="222" t="e">
        <f t="shared" ref="C280:N280" si="182">C281+C282</f>
        <v>#REF!</v>
      </c>
      <c r="D280" s="223" t="e">
        <f t="shared" si="182"/>
        <v>#REF!</v>
      </c>
      <c r="E280" s="114">
        <f t="shared" si="182"/>
        <v>0</v>
      </c>
      <c r="F280" s="114">
        <f t="shared" si="182"/>
        <v>0</v>
      </c>
      <c r="G280" s="114">
        <f t="shared" si="182"/>
        <v>0</v>
      </c>
      <c r="H280" s="114">
        <f t="shared" si="182"/>
        <v>0</v>
      </c>
      <c r="I280" s="114">
        <f t="shared" si="182"/>
        <v>0</v>
      </c>
      <c r="J280" s="114" t="e">
        <f t="shared" si="182"/>
        <v>#REF!</v>
      </c>
      <c r="K280" s="114" t="e">
        <f t="shared" si="182"/>
        <v>#REF!</v>
      </c>
      <c r="L280" s="114">
        <f t="shared" si="182"/>
        <v>0</v>
      </c>
      <c r="M280" s="114" t="e">
        <f t="shared" si="182"/>
        <v>#REF!</v>
      </c>
      <c r="N280" s="223" t="e">
        <f t="shared" si="182"/>
        <v>#REF!</v>
      </c>
      <c r="O280" s="202"/>
      <c r="P280" s="99">
        <v>17</v>
      </c>
    </row>
    <row r="281" spans="1:16" s="215" customFormat="1" ht="31.5">
      <c r="A281" s="202">
        <v>1</v>
      </c>
      <c r="B281" s="224" t="s">
        <v>57</v>
      </c>
      <c r="C281" s="211"/>
      <c r="D281" s="226"/>
      <c r="E281" s="211">
        <f t="shared" ref="E281:E287" si="183">F281+G281</f>
        <v>0</v>
      </c>
      <c r="F281" s="202"/>
      <c r="G281" s="202"/>
      <c r="H281" s="202"/>
      <c r="I281" s="202"/>
      <c r="J281" s="211">
        <f t="shared" ref="J281:J287" si="184">D281-E281</f>
        <v>0</v>
      </c>
      <c r="K281" s="211">
        <f>J281</f>
        <v>0</v>
      </c>
      <c r="L281" s="202"/>
      <c r="M281" s="202"/>
      <c r="N281" s="226"/>
      <c r="O281" s="202"/>
      <c r="P281" s="99">
        <v>18</v>
      </c>
    </row>
    <row r="282" spans="1:16" s="215" customFormat="1">
      <c r="A282" s="202">
        <v>2</v>
      </c>
      <c r="B282" s="224" t="s">
        <v>59</v>
      </c>
      <c r="C282" s="211" t="e">
        <f>'15.UY TIN'!#REF!</f>
        <v>#REF!</v>
      </c>
      <c r="D282" s="226" t="e">
        <f>'15.UY TIN'!#REF!</f>
        <v>#REF!</v>
      </c>
      <c r="E282" s="211">
        <f t="shared" si="183"/>
        <v>0</v>
      </c>
      <c r="F282" s="202"/>
      <c r="G282" s="202"/>
      <c r="H282" s="202"/>
      <c r="I282" s="202"/>
      <c r="J282" s="211" t="e">
        <f t="shared" si="184"/>
        <v>#REF!</v>
      </c>
      <c r="K282" s="211" t="e">
        <f>J282</f>
        <v>#REF!</v>
      </c>
      <c r="L282" s="202"/>
      <c r="M282" s="211" t="e">
        <f>'15.UY TIN'!#REF!</f>
        <v>#REF!</v>
      </c>
      <c r="N282" s="226" t="e">
        <f>'15.UY TIN'!#REF!</f>
        <v>#REF!</v>
      </c>
      <c r="O282" s="202"/>
      <c r="P282" s="99">
        <v>19</v>
      </c>
    </row>
    <row r="283" spans="1:16" ht="20.25" customHeight="1">
      <c r="A283" s="114" t="s">
        <v>21</v>
      </c>
      <c r="B283" s="114" t="s">
        <v>61</v>
      </c>
      <c r="C283" s="222" t="e">
        <f t="shared" ref="C283:N283" si="185">C284+C288</f>
        <v>#REF!</v>
      </c>
      <c r="D283" s="223" t="e">
        <f t="shared" si="185"/>
        <v>#REF!</v>
      </c>
      <c r="E283" s="114">
        <f t="shared" si="185"/>
        <v>2445</v>
      </c>
      <c r="F283" s="114">
        <f t="shared" si="185"/>
        <v>2230</v>
      </c>
      <c r="G283" s="114">
        <f t="shared" si="185"/>
        <v>215</v>
      </c>
      <c r="H283" s="114">
        <f t="shared" si="185"/>
        <v>0</v>
      </c>
      <c r="I283" s="114">
        <f t="shared" si="185"/>
        <v>0</v>
      </c>
      <c r="J283" s="114" t="e">
        <f t="shared" si="185"/>
        <v>#REF!</v>
      </c>
      <c r="K283" s="114">
        <f t="shared" si="185"/>
        <v>0</v>
      </c>
      <c r="L283" s="114" t="e">
        <f t="shared" si="185"/>
        <v>#REF!</v>
      </c>
      <c r="M283" s="114" t="e">
        <f t="shared" si="185"/>
        <v>#REF!</v>
      </c>
      <c r="N283" s="223" t="e">
        <f t="shared" si="185"/>
        <v>#REF!</v>
      </c>
      <c r="O283" s="202"/>
      <c r="P283" s="99">
        <v>20</v>
      </c>
    </row>
    <row r="284" spans="1:16" ht="20.25" customHeight="1">
      <c r="A284" s="114" t="s">
        <v>23</v>
      </c>
      <c r="B284" s="115" t="s">
        <v>24</v>
      </c>
      <c r="C284" s="222" t="e">
        <f t="shared" ref="C284:N284" si="186">SUM(C285:C287)</f>
        <v>#REF!</v>
      </c>
      <c r="D284" s="223" t="e">
        <f t="shared" si="186"/>
        <v>#REF!</v>
      </c>
      <c r="E284" s="114">
        <f t="shared" si="186"/>
        <v>1369</v>
      </c>
      <c r="F284" s="114">
        <f t="shared" si="186"/>
        <v>1369</v>
      </c>
      <c r="G284" s="114">
        <f t="shared" si="186"/>
        <v>0</v>
      </c>
      <c r="H284" s="114">
        <f t="shared" si="186"/>
        <v>0</v>
      </c>
      <c r="I284" s="114">
        <f t="shared" si="186"/>
        <v>0</v>
      </c>
      <c r="J284" s="114" t="e">
        <f t="shared" si="186"/>
        <v>#REF!</v>
      </c>
      <c r="K284" s="114">
        <f t="shared" si="186"/>
        <v>0</v>
      </c>
      <c r="L284" s="114" t="e">
        <f t="shared" si="186"/>
        <v>#REF!</v>
      </c>
      <c r="M284" s="114" t="e">
        <f t="shared" si="186"/>
        <v>#REF!</v>
      </c>
      <c r="N284" s="223" t="e">
        <f t="shared" si="186"/>
        <v>#REF!</v>
      </c>
      <c r="O284" s="202"/>
      <c r="P284" s="99">
        <v>21</v>
      </c>
    </row>
    <row r="285" spans="1:16" ht="61.5" customHeight="1">
      <c r="A285" s="202">
        <v>1</v>
      </c>
      <c r="B285" s="224" t="s">
        <v>62</v>
      </c>
      <c r="C285" s="211" t="e">
        <f>'16. Nau an NQ 35'!#REF!</f>
        <v>#REF!</v>
      </c>
      <c r="D285" s="226" t="e">
        <f>'16. Nau an NQ 35'!#REF!</f>
        <v>#REF!</v>
      </c>
      <c r="E285" s="211">
        <f t="shared" si="183"/>
        <v>487</v>
      </c>
      <c r="F285" s="233">
        <v>487</v>
      </c>
      <c r="G285" s="233"/>
      <c r="H285" s="233"/>
      <c r="I285" s="233"/>
      <c r="J285" s="211" t="e">
        <f t="shared" si="184"/>
        <v>#REF!</v>
      </c>
      <c r="K285" s="233"/>
      <c r="L285" s="233" t="e">
        <f t="shared" ref="L285:L287" si="187">J285</f>
        <v>#REF!</v>
      </c>
      <c r="M285" s="233" t="e">
        <f>'16. Nau an NQ 35'!#REF!</f>
        <v>#REF!</v>
      </c>
      <c r="N285" s="226" t="e">
        <f>'16. Nau an NQ 35'!#REF!</f>
        <v>#REF!</v>
      </c>
      <c r="O285" s="202"/>
      <c r="P285" s="99">
        <v>22</v>
      </c>
    </row>
    <row r="286" spans="1:16" ht="92.25" customHeight="1">
      <c r="A286" s="202">
        <v>2</v>
      </c>
      <c r="B286" s="224" t="s">
        <v>64</v>
      </c>
      <c r="C286" s="211" t="e">
        <f>'17. NQ49 (thay the 04)'!#REF!</f>
        <v>#REF!</v>
      </c>
      <c r="D286" s="226" t="e">
        <f>'17. NQ49 (thay the 04)'!#REF!</f>
        <v>#REF!</v>
      </c>
      <c r="E286" s="211">
        <f t="shared" si="183"/>
        <v>839</v>
      </c>
      <c r="F286" s="233">
        <v>839</v>
      </c>
      <c r="G286" s="233"/>
      <c r="H286" s="233"/>
      <c r="I286" s="233"/>
      <c r="J286" s="211" t="e">
        <f t="shared" si="184"/>
        <v>#REF!</v>
      </c>
      <c r="K286" s="233"/>
      <c r="L286" s="233" t="e">
        <f t="shared" si="187"/>
        <v>#REF!</v>
      </c>
      <c r="M286" s="233" t="e">
        <f>'17. NQ49 (thay the 04)'!#REF!</f>
        <v>#REF!</v>
      </c>
      <c r="N286" s="226" t="e">
        <f>'17. NQ49 (thay the 04)'!#REF!</f>
        <v>#REF!</v>
      </c>
      <c r="O286" s="202"/>
      <c r="P286" s="99">
        <v>23</v>
      </c>
    </row>
    <row r="287" spans="1:16" ht="43.5" customHeight="1">
      <c r="A287" s="202">
        <v>3</v>
      </c>
      <c r="B287" s="224" t="s">
        <v>66</v>
      </c>
      <c r="C287" s="211" t="e">
        <f>'18 NQ11'!#REF!</f>
        <v>#REF!</v>
      </c>
      <c r="D287" s="226" t="e">
        <f>'18 NQ11'!#REF!</f>
        <v>#REF!</v>
      </c>
      <c r="E287" s="211">
        <f t="shared" si="183"/>
        <v>43</v>
      </c>
      <c r="F287" s="234">
        <v>43</v>
      </c>
      <c r="G287" s="234"/>
      <c r="H287" s="234"/>
      <c r="I287" s="234"/>
      <c r="J287" s="211" t="e">
        <f t="shared" si="184"/>
        <v>#REF!</v>
      </c>
      <c r="K287" s="234"/>
      <c r="L287" s="233" t="e">
        <f t="shared" si="187"/>
        <v>#REF!</v>
      </c>
      <c r="M287" s="234"/>
      <c r="N287" s="226"/>
      <c r="O287" s="202"/>
      <c r="P287" s="99">
        <v>24</v>
      </c>
    </row>
    <row r="288" spans="1:16">
      <c r="A288" s="114" t="s">
        <v>37</v>
      </c>
      <c r="B288" s="115" t="s">
        <v>68</v>
      </c>
      <c r="C288" s="222" t="e">
        <f t="shared" ref="C288:N288" si="188">SUM(C289:C295)</f>
        <v>#REF!</v>
      </c>
      <c r="D288" s="223" t="e">
        <f t="shared" si="188"/>
        <v>#REF!</v>
      </c>
      <c r="E288" s="222">
        <f t="shared" si="188"/>
        <v>1076</v>
      </c>
      <c r="F288" s="114">
        <f t="shared" si="188"/>
        <v>861</v>
      </c>
      <c r="G288" s="114">
        <f t="shared" si="188"/>
        <v>215</v>
      </c>
      <c r="H288" s="114">
        <f t="shared" si="188"/>
        <v>0</v>
      </c>
      <c r="I288" s="114">
        <f t="shared" si="188"/>
        <v>0</v>
      </c>
      <c r="J288" s="222" t="e">
        <f t="shared" si="188"/>
        <v>#REF!</v>
      </c>
      <c r="K288" s="114">
        <f t="shared" si="188"/>
        <v>0</v>
      </c>
      <c r="L288" s="114" t="e">
        <f t="shared" si="188"/>
        <v>#REF!</v>
      </c>
      <c r="M288" s="114" t="e">
        <f t="shared" si="188"/>
        <v>#REF!</v>
      </c>
      <c r="N288" s="223" t="e">
        <f t="shared" si="188"/>
        <v>#REF!</v>
      </c>
      <c r="O288" s="202"/>
      <c r="P288" s="99">
        <v>25</v>
      </c>
    </row>
    <row r="289" spans="1:16" ht="21.75" customHeight="1">
      <c r="A289" s="202">
        <v>1</v>
      </c>
      <c r="B289" s="224" t="s">
        <v>69</v>
      </c>
      <c r="C289" s="211"/>
      <c r="D289" s="226"/>
      <c r="E289" s="211">
        <f t="shared" ref="E289:E295" si="189">F289+G289</f>
        <v>65</v>
      </c>
      <c r="F289" s="202">
        <v>65</v>
      </c>
      <c r="G289" s="202"/>
      <c r="H289" s="202"/>
      <c r="I289" s="202"/>
      <c r="J289" s="211">
        <f t="shared" ref="J289:J295" si="190">D289-E289</f>
        <v>-65</v>
      </c>
      <c r="K289" s="202"/>
      <c r="L289" s="233">
        <f t="shared" ref="L289:L295" si="191">J289</f>
        <v>-65</v>
      </c>
      <c r="M289" s="202" t="e">
        <f>'19.Chuc tho'!#REF!</f>
        <v>#REF!</v>
      </c>
      <c r="N289" s="226" t="e">
        <f>'19.Chuc tho'!#REF!</f>
        <v>#REF!</v>
      </c>
      <c r="O289" s="202"/>
      <c r="P289" s="99">
        <v>26</v>
      </c>
    </row>
    <row r="290" spans="1:16" ht="42" customHeight="1">
      <c r="A290" s="202">
        <v>2</v>
      </c>
      <c r="B290" s="224" t="s">
        <v>71</v>
      </c>
      <c r="C290" s="211" t="e">
        <f>'20.huyhieudang'!#REF!</f>
        <v>#REF!</v>
      </c>
      <c r="D290" s="226"/>
      <c r="E290" s="211">
        <f t="shared" si="189"/>
        <v>18</v>
      </c>
      <c r="F290" s="202">
        <v>18</v>
      </c>
      <c r="G290" s="202"/>
      <c r="H290" s="202"/>
      <c r="I290" s="202"/>
      <c r="J290" s="211">
        <f t="shared" si="190"/>
        <v>-18</v>
      </c>
      <c r="K290" s="202"/>
      <c r="L290" s="233">
        <f t="shared" si="191"/>
        <v>-18</v>
      </c>
      <c r="M290" s="202" t="e">
        <f>'20.huyhieudang'!#REF!</f>
        <v>#REF!</v>
      </c>
      <c r="N290" s="226" t="e">
        <f>'20.huyhieudang'!#REF!</f>
        <v>#REF!</v>
      </c>
      <c r="O290" s="202"/>
      <c r="P290" s="99">
        <v>27</v>
      </c>
    </row>
    <row r="291" spans="1:16" s="216" customFormat="1" ht="47.25">
      <c r="A291" s="202">
        <v>3</v>
      </c>
      <c r="B291" s="224" t="s">
        <v>73</v>
      </c>
      <c r="C291" s="227" t="e">
        <f>'21. ANCS-NQ 21'!#REF!</f>
        <v>#REF!</v>
      </c>
      <c r="D291" s="228" t="e">
        <f>'21. ANCS-NQ 21'!#REF!</f>
        <v>#REF!</v>
      </c>
      <c r="E291" s="211">
        <f t="shared" si="189"/>
        <v>568</v>
      </c>
      <c r="F291" s="227">
        <v>568</v>
      </c>
      <c r="G291" s="227"/>
      <c r="H291" s="227"/>
      <c r="I291" s="227"/>
      <c r="J291" s="211" t="e">
        <f t="shared" si="190"/>
        <v>#REF!</v>
      </c>
      <c r="K291" s="227"/>
      <c r="L291" s="233" t="e">
        <f t="shared" si="191"/>
        <v>#REF!</v>
      </c>
      <c r="M291" s="227" t="e">
        <f>'21. ANCS-NQ 21'!#REF!</f>
        <v>#REF!</v>
      </c>
      <c r="N291" s="228" t="e">
        <f>'21. ANCS-NQ 21'!#REF!</f>
        <v>#REF!</v>
      </c>
      <c r="O291" s="202"/>
      <c r="P291" s="99">
        <v>28</v>
      </c>
    </row>
    <row r="292" spans="1:16" s="216" customFormat="1" ht="47.25">
      <c r="A292" s="202">
        <v>4</v>
      </c>
      <c r="B292" s="225" t="s">
        <v>75</v>
      </c>
      <c r="C292" s="227" t="e">
        <f>'23. Cai nghien-NQ 68'!#REF!</f>
        <v>#REF!</v>
      </c>
      <c r="D292" s="228"/>
      <c r="E292" s="211">
        <f t="shared" si="189"/>
        <v>295</v>
      </c>
      <c r="F292" s="227">
        <v>210</v>
      </c>
      <c r="G292" s="227">
        <v>85</v>
      </c>
      <c r="H292" s="227"/>
      <c r="I292" s="227"/>
      <c r="J292" s="211">
        <f t="shared" si="190"/>
        <v>-295</v>
      </c>
      <c r="K292" s="227"/>
      <c r="L292" s="233">
        <f t="shared" si="191"/>
        <v>-295</v>
      </c>
      <c r="M292" s="227" t="e">
        <f>'23. Cai nghien-NQ 68'!#REF!</f>
        <v>#REF!</v>
      </c>
      <c r="N292" s="228" t="e">
        <f>'23. Cai nghien-NQ 68'!#REF!</f>
        <v>#REF!</v>
      </c>
      <c r="O292" s="202"/>
      <c r="P292" s="99">
        <v>29</v>
      </c>
    </row>
    <row r="293" spans="1:16" s="216" customFormat="1" ht="63">
      <c r="A293" s="202">
        <v>5</v>
      </c>
      <c r="B293" s="225" t="s">
        <v>77</v>
      </c>
      <c r="C293" s="227">
        <f>'22. Giup đỡ GDCĐ -NQ 60'!D15</f>
        <v>0</v>
      </c>
      <c r="D293" s="228">
        <f>'22. Giup đỡ GDCĐ -NQ 60'!F15</f>
        <v>0</v>
      </c>
      <c r="E293" s="211">
        <f t="shared" si="189"/>
        <v>0</v>
      </c>
      <c r="F293" s="227"/>
      <c r="G293" s="227"/>
      <c r="H293" s="227"/>
      <c r="I293" s="227"/>
      <c r="J293" s="211">
        <f t="shared" si="190"/>
        <v>0</v>
      </c>
      <c r="K293" s="227"/>
      <c r="L293" s="233">
        <f t="shared" si="191"/>
        <v>0</v>
      </c>
      <c r="M293" s="227" t="e">
        <f>'22. Giup đỡ GDCĐ -NQ 60'!#REF!</f>
        <v>#REF!</v>
      </c>
      <c r="N293" s="228" t="e">
        <f>'22. Giup đỡ GDCĐ -NQ 60'!#REF!</f>
        <v>#REF!</v>
      </c>
      <c r="O293" s="202"/>
      <c r="P293" s="99">
        <v>30</v>
      </c>
    </row>
    <row r="294" spans="1:16" ht="42" customHeight="1">
      <c r="A294" s="202">
        <v>6</v>
      </c>
      <c r="B294" s="225" t="s">
        <v>79</v>
      </c>
      <c r="C294" s="227">
        <f>'24.mtp NQ 53'!C17</f>
        <v>0</v>
      </c>
      <c r="D294" s="228"/>
      <c r="E294" s="211">
        <f t="shared" si="189"/>
        <v>130</v>
      </c>
      <c r="F294" s="227"/>
      <c r="G294" s="227">
        <v>130</v>
      </c>
      <c r="H294" s="227"/>
      <c r="I294" s="227"/>
      <c r="J294" s="211">
        <f t="shared" si="190"/>
        <v>-130</v>
      </c>
      <c r="K294" s="227"/>
      <c r="L294" s="233">
        <f t="shared" si="191"/>
        <v>-130</v>
      </c>
      <c r="M294" s="227" t="e">
        <f>'24.mtp NQ 53'!#REF!</f>
        <v>#REF!</v>
      </c>
      <c r="N294" s="228" t="e">
        <f>'24.mtp NQ 53'!#REF!</f>
        <v>#REF!</v>
      </c>
      <c r="O294" s="202"/>
      <c r="P294" s="99">
        <v>31</v>
      </c>
    </row>
    <row r="295" spans="1:16" ht="74.25" customHeight="1">
      <c r="A295" s="202">
        <v>7</v>
      </c>
      <c r="B295" s="225" t="s">
        <v>81</v>
      </c>
      <c r="C295" s="227" t="e">
        <f>#REF!</f>
        <v>#REF!</v>
      </c>
      <c r="D295" s="228" t="e">
        <f>#REF!</f>
        <v>#REF!</v>
      </c>
      <c r="E295" s="211">
        <f t="shared" si="189"/>
        <v>0</v>
      </c>
      <c r="F295" s="227"/>
      <c r="G295" s="227"/>
      <c r="H295" s="227"/>
      <c r="I295" s="227"/>
      <c r="J295" s="211" t="e">
        <f t="shared" si="190"/>
        <v>#REF!</v>
      </c>
      <c r="K295" s="227"/>
      <c r="L295" s="233" t="e">
        <f t="shared" si="191"/>
        <v>#REF!</v>
      </c>
      <c r="M295" s="227" t="e">
        <f>#REF!</f>
        <v>#REF!</v>
      </c>
      <c r="N295" s="228" t="e">
        <f>#REF!</f>
        <v>#REF!</v>
      </c>
      <c r="O295" s="202"/>
      <c r="P295" s="99">
        <v>32</v>
      </c>
    </row>
    <row r="296" spans="1:16" ht="21.95" customHeight="1">
      <c r="A296" s="202"/>
      <c r="B296" s="114" t="s">
        <v>91</v>
      </c>
      <c r="C296" s="222">
        <f t="shared" ref="C296:N296" si="192">C297+C315</f>
        <v>0</v>
      </c>
      <c r="D296" s="223">
        <f t="shared" si="192"/>
        <v>0</v>
      </c>
      <c r="E296" s="222">
        <f t="shared" si="192"/>
        <v>9566</v>
      </c>
      <c r="F296" s="222">
        <f t="shared" si="192"/>
        <v>9436</v>
      </c>
      <c r="G296" s="222">
        <f t="shared" si="192"/>
        <v>130</v>
      </c>
      <c r="H296" s="222">
        <f t="shared" si="192"/>
        <v>0</v>
      </c>
      <c r="I296" s="222">
        <f t="shared" si="192"/>
        <v>0</v>
      </c>
      <c r="J296" s="222">
        <f t="shared" si="192"/>
        <v>-9566</v>
      </c>
      <c r="K296" s="222">
        <f t="shared" si="192"/>
        <v>-7910</v>
      </c>
      <c r="L296" s="222">
        <f t="shared" si="192"/>
        <v>-1656</v>
      </c>
      <c r="M296" s="222">
        <f t="shared" si="192"/>
        <v>0</v>
      </c>
      <c r="N296" s="223">
        <f t="shared" si="192"/>
        <v>0</v>
      </c>
      <c r="O296" s="202"/>
      <c r="P296" s="99">
        <v>1</v>
      </c>
    </row>
    <row r="297" spans="1:16" ht="21" customHeight="1">
      <c r="A297" s="202" t="s">
        <v>20</v>
      </c>
      <c r="B297" s="114" t="s">
        <v>22</v>
      </c>
      <c r="C297" s="222">
        <f t="shared" ref="C297:N297" si="193">C298+C305+C312</f>
        <v>0</v>
      </c>
      <c r="D297" s="223">
        <f t="shared" si="193"/>
        <v>0</v>
      </c>
      <c r="E297" s="222">
        <f t="shared" si="193"/>
        <v>7910</v>
      </c>
      <c r="F297" s="222">
        <f t="shared" si="193"/>
        <v>7910</v>
      </c>
      <c r="G297" s="222">
        <f t="shared" si="193"/>
        <v>0</v>
      </c>
      <c r="H297" s="222">
        <f t="shared" si="193"/>
        <v>0</v>
      </c>
      <c r="I297" s="222">
        <f t="shared" si="193"/>
        <v>0</v>
      </c>
      <c r="J297" s="222">
        <f t="shared" si="193"/>
        <v>-7910</v>
      </c>
      <c r="K297" s="222">
        <f t="shared" si="193"/>
        <v>-7910</v>
      </c>
      <c r="L297" s="222">
        <f t="shared" si="193"/>
        <v>0</v>
      </c>
      <c r="M297" s="222">
        <f t="shared" si="193"/>
        <v>0</v>
      </c>
      <c r="N297" s="223">
        <f t="shared" si="193"/>
        <v>0</v>
      </c>
      <c r="O297" s="202"/>
      <c r="P297" s="99">
        <v>2</v>
      </c>
    </row>
    <row r="298" spans="1:16" ht="18.95" customHeight="1">
      <c r="A298" s="114" t="s">
        <v>23</v>
      </c>
      <c r="B298" s="114" t="s">
        <v>24</v>
      </c>
      <c r="C298" s="222">
        <f t="shared" ref="C298:N298" si="194">SUM(C299:C304)</f>
        <v>0</v>
      </c>
      <c r="D298" s="223">
        <f t="shared" si="194"/>
        <v>0</v>
      </c>
      <c r="E298" s="222">
        <f t="shared" si="194"/>
        <v>5915</v>
      </c>
      <c r="F298" s="222">
        <f t="shared" si="194"/>
        <v>5915</v>
      </c>
      <c r="G298" s="222">
        <f t="shared" si="194"/>
        <v>0</v>
      </c>
      <c r="H298" s="222">
        <f t="shared" si="194"/>
        <v>0</v>
      </c>
      <c r="I298" s="222">
        <f t="shared" si="194"/>
        <v>0</v>
      </c>
      <c r="J298" s="222">
        <f t="shared" si="194"/>
        <v>-5915</v>
      </c>
      <c r="K298" s="222">
        <f t="shared" si="194"/>
        <v>-5915</v>
      </c>
      <c r="L298" s="222">
        <f t="shared" si="194"/>
        <v>0</v>
      </c>
      <c r="M298" s="222">
        <f t="shared" si="194"/>
        <v>0</v>
      </c>
      <c r="N298" s="223">
        <f t="shared" si="194"/>
        <v>0</v>
      </c>
      <c r="O298" s="202"/>
      <c r="P298" s="99">
        <v>3</v>
      </c>
    </row>
    <row r="299" spans="1:16" s="214" customFormat="1" ht="72" customHeight="1">
      <c r="A299" s="202">
        <v>1</v>
      </c>
      <c r="B299" s="224" t="s">
        <v>25</v>
      </c>
      <c r="C299" s="211"/>
      <c r="D299" s="226"/>
      <c r="E299" s="211">
        <f t="shared" ref="E299:E304" si="195">F299+G299</f>
        <v>2782</v>
      </c>
      <c r="F299" s="211">
        <v>2782</v>
      </c>
      <c r="G299" s="211"/>
      <c r="H299" s="211"/>
      <c r="I299" s="211"/>
      <c r="J299" s="211">
        <f t="shared" ref="J299:J304" si="196">D299-E299</f>
        <v>-2782</v>
      </c>
      <c r="K299" s="211">
        <f t="shared" ref="K299:K304" si="197">J299</f>
        <v>-2782</v>
      </c>
      <c r="L299" s="211"/>
      <c r="M299" s="211"/>
      <c r="N299" s="226"/>
      <c r="O299" s="202"/>
      <c r="P299" s="99">
        <v>4</v>
      </c>
    </row>
    <row r="300" spans="1:16" s="214" customFormat="1" ht="36" customHeight="1">
      <c r="A300" s="202">
        <v>2</v>
      </c>
      <c r="B300" s="224" t="s">
        <v>27</v>
      </c>
      <c r="C300" s="211"/>
      <c r="D300" s="226"/>
      <c r="E300" s="211">
        <f t="shared" si="195"/>
        <v>525</v>
      </c>
      <c r="F300" s="202">
        <v>525</v>
      </c>
      <c r="G300" s="202"/>
      <c r="H300" s="202"/>
      <c r="I300" s="202"/>
      <c r="J300" s="211">
        <f t="shared" si="196"/>
        <v>-525</v>
      </c>
      <c r="K300" s="211">
        <f t="shared" si="197"/>
        <v>-525</v>
      </c>
      <c r="L300" s="202"/>
      <c r="M300" s="202"/>
      <c r="N300" s="226"/>
      <c r="O300" s="202"/>
      <c r="P300" s="99">
        <v>5</v>
      </c>
    </row>
    <row r="301" spans="1:16" s="214" customFormat="1" ht="45.75" customHeight="1">
      <c r="A301" s="202">
        <v>3</v>
      </c>
      <c r="B301" s="224" t="s">
        <v>29</v>
      </c>
      <c r="C301" s="211"/>
      <c r="D301" s="226"/>
      <c r="E301" s="211">
        <f t="shared" si="195"/>
        <v>369</v>
      </c>
      <c r="F301" s="202">
        <v>369</v>
      </c>
      <c r="G301" s="202"/>
      <c r="H301" s="202"/>
      <c r="I301" s="202"/>
      <c r="J301" s="211">
        <f t="shared" si="196"/>
        <v>-369</v>
      </c>
      <c r="K301" s="211">
        <f t="shared" si="197"/>
        <v>-369</v>
      </c>
      <c r="L301" s="202"/>
      <c r="M301" s="202"/>
      <c r="N301" s="226"/>
      <c r="O301" s="202"/>
      <c r="P301" s="99">
        <v>6</v>
      </c>
    </row>
    <row r="302" spans="1:16" s="214" customFormat="1" ht="53.1" customHeight="1">
      <c r="A302" s="202">
        <v>4</v>
      </c>
      <c r="B302" s="224" t="s">
        <v>31</v>
      </c>
      <c r="C302" s="211"/>
      <c r="D302" s="226"/>
      <c r="E302" s="211">
        <f t="shared" si="195"/>
        <v>1518</v>
      </c>
      <c r="F302" s="211">
        <v>1518</v>
      </c>
      <c r="G302" s="211"/>
      <c r="H302" s="211"/>
      <c r="I302" s="211"/>
      <c r="J302" s="211">
        <f t="shared" si="196"/>
        <v>-1518</v>
      </c>
      <c r="K302" s="211">
        <f t="shared" si="197"/>
        <v>-1518</v>
      </c>
      <c r="L302" s="211"/>
      <c r="M302" s="211"/>
      <c r="N302" s="226"/>
      <c r="O302" s="202"/>
      <c r="P302" s="99">
        <v>7</v>
      </c>
    </row>
    <row r="303" spans="1:16" s="214" customFormat="1" ht="38.1" customHeight="1">
      <c r="A303" s="202">
        <v>5</v>
      </c>
      <c r="B303" s="225" t="s">
        <v>33</v>
      </c>
      <c r="C303" s="227"/>
      <c r="D303" s="228"/>
      <c r="E303" s="211">
        <f t="shared" si="195"/>
        <v>721</v>
      </c>
      <c r="F303" s="227">
        <v>721</v>
      </c>
      <c r="G303" s="227"/>
      <c r="H303" s="227"/>
      <c r="I303" s="227"/>
      <c r="J303" s="211">
        <f t="shared" si="196"/>
        <v>-721</v>
      </c>
      <c r="K303" s="211">
        <f t="shared" si="197"/>
        <v>-721</v>
      </c>
      <c r="L303" s="227"/>
      <c r="M303" s="227"/>
      <c r="N303" s="228"/>
      <c r="O303" s="202"/>
      <c r="P303" s="99">
        <v>8</v>
      </c>
    </row>
    <row r="304" spans="1:16" s="214" customFormat="1" ht="41.1" customHeight="1">
      <c r="A304" s="202">
        <v>6</v>
      </c>
      <c r="B304" s="225" t="s">
        <v>35</v>
      </c>
      <c r="C304" s="227"/>
      <c r="D304" s="228"/>
      <c r="E304" s="211">
        <f t="shared" si="195"/>
        <v>0</v>
      </c>
      <c r="F304" s="227"/>
      <c r="G304" s="227"/>
      <c r="H304" s="227"/>
      <c r="I304" s="227"/>
      <c r="J304" s="211">
        <f t="shared" si="196"/>
        <v>0</v>
      </c>
      <c r="K304" s="211">
        <f t="shared" si="197"/>
        <v>0</v>
      </c>
      <c r="L304" s="227"/>
      <c r="M304" s="227"/>
      <c r="N304" s="228"/>
      <c r="O304" s="202"/>
      <c r="P304" s="99">
        <v>9</v>
      </c>
    </row>
    <row r="305" spans="1:16" ht="21" customHeight="1">
      <c r="A305" s="114" t="s">
        <v>37</v>
      </c>
      <c r="B305" s="115" t="s">
        <v>38</v>
      </c>
      <c r="C305" s="222">
        <f t="shared" ref="C305:N305" si="198">SUM(C306:C311)</f>
        <v>0</v>
      </c>
      <c r="D305" s="223">
        <f t="shared" si="198"/>
        <v>0</v>
      </c>
      <c r="E305" s="114">
        <f t="shared" si="198"/>
        <v>1991</v>
      </c>
      <c r="F305" s="114">
        <f t="shared" si="198"/>
        <v>1991</v>
      </c>
      <c r="G305" s="114">
        <f t="shared" si="198"/>
        <v>0</v>
      </c>
      <c r="H305" s="114">
        <f t="shared" si="198"/>
        <v>0</v>
      </c>
      <c r="I305" s="114">
        <f t="shared" si="198"/>
        <v>0</v>
      </c>
      <c r="J305" s="114">
        <f t="shared" si="198"/>
        <v>-1991</v>
      </c>
      <c r="K305" s="114">
        <f t="shared" si="198"/>
        <v>-1991</v>
      </c>
      <c r="L305" s="114">
        <f t="shared" si="198"/>
        <v>0</v>
      </c>
      <c r="M305" s="114">
        <f t="shared" si="198"/>
        <v>0</v>
      </c>
      <c r="N305" s="223">
        <f t="shared" si="198"/>
        <v>0</v>
      </c>
      <c r="O305" s="202"/>
      <c r="P305" s="99">
        <v>10</v>
      </c>
    </row>
    <row r="306" spans="1:16" s="215" customFormat="1" ht="31.5">
      <c r="A306" s="229">
        <v>1</v>
      </c>
      <c r="B306" s="230" t="s">
        <v>40</v>
      </c>
      <c r="C306" s="231"/>
      <c r="D306" s="232"/>
      <c r="E306" s="231">
        <f t="shared" ref="E306:E311" si="199">F306+G306</f>
        <v>1791</v>
      </c>
      <c r="F306" s="231">
        <v>1791</v>
      </c>
      <c r="G306" s="231"/>
      <c r="H306" s="231"/>
      <c r="I306" s="231"/>
      <c r="J306" s="231">
        <f t="shared" ref="J306:J311" si="200">D306-E306</f>
        <v>-1791</v>
      </c>
      <c r="K306" s="231">
        <f t="shared" ref="K306:K311" si="201">J306</f>
        <v>-1791</v>
      </c>
      <c r="L306" s="231"/>
      <c r="M306" s="231"/>
      <c r="N306" s="232"/>
      <c r="O306" s="229"/>
      <c r="P306" s="214">
        <v>11</v>
      </c>
    </row>
    <row r="307" spans="1:16">
      <c r="A307" s="202">
        <v>2</v>
      </c>
      <c r="B307" s="224" t="s">
        <v>43</v>
      </c>
      <c r="C307" s="211"/>
      <c r="D307" s="226"/>
      <c r="E307" s="211">
        <f t="shared" si="199"/>
        <v>0</v>
      </c>
      <c r="F307" s="202"/>
      <c r="G307" s="202"/>
      <c r="H307" s="202"/>
      <c r="I307" s="202"/>
      <c r="J307" s="211">
        <f t="shared" si="200"/>
        <v>0</v>
      </c>
      <c r="K307" s="211">
        <f t="shared" si="201"/>
        <v>0</v>
      </c>
      <c r="L307" s="202"/>
      <c r="M307" s="202"/>
      <c r="N307" s="226"/>
      <c r="O307" s="202"/>
      <c r="P307" s="99">
        <v>12</v>
      </c>
    </row>
    <row r="308" spans="1:16">
      <c r="A308" s="202">
        <v>3</v>
      </c>
      <c r="B308" s="224" t="s">
        <v>46</v>
      </c>
      <c r="C308" s="211"/>
      <c r="D308" s="226"/>
      <c r="E308" s="211">
        <f t="shared" si="199"/>
        <v>0</v>
      </c>
      <c r="F308" s="202"/>
      <c r="G308" s="202"/>
      <c r="H308" s="202"/>
      <c r="I308" s="202"/>
      <c r="J308" s="211">
        <f t="shared" si="200"/>
        <v>0</v>
      </c>
      <c r="K308" s="211">
        <f t="shared" si="201"/>
        <v>0</v>
      </c>
      <c r="L308" s="202"/>
      <c r="M308" s="202"/>
      <c r="N308" s="226"/>
      <c r="O308" s="202"/>
      <c r="P308" s="99">
        <v>13</v>
      </c>
    </row>
    <row r="309" spans="1:16">
      <c r="A309" s="202">
        <v>4</v>
      </c>
      <c r="B309" s="224" t="s">
        <v>49</v>
      </c>
      <c r="C309" s="211"/>
      <c r="D309" s="226"/>
      <c r="E309" s="211">
        <f t="shared" si="199"/>
        <v>0</v>
      </c>
      <c r="F309" s="202"/>
      <c r="G309" s="202"/>
      <c r="H309" s="202"/>
      <c r="I309" s="202"/>
      <c r="J309" s="211">
        <f t="shared" si="200"/>
        <v>0</v>
      </c>
      <c r="K309" s="211">
        <f t="shared" si="201"/>
        <v>0</v>
      </c>
      <c r="L309" s="202"/>
      <c r="M309" s="202"/>
      <c r="N309" s="226"/>
      <c r="O309" s="202"/>
      <c r="P309" s="99">
        <v>14</v>
      </c>
    </row>
    <row r="310" spans="1:16" ht="31.5">
      <c r="A310" s="202">
        <v>5</v>
      </c>
      <c r="B310" s="224" t="s">
        <v>51</v>
      </c>
      <c r="C310" s="211"/>
      <c r="D310" s="226"/>
      <c r="E310" s="211">
        <f t="shared" si="199"/>
        <v>200</v>
      </c>
      <c r="F310" s="211">
        <v>200</v>
      </c>
      <c r="G310" s="211"/>
      <c r="H310" s="211"/>
      <c r="I310" s="211"/>
      <c r="J310" s="211">
        <f t="shared" si="200"/>
        <v>-200</v>
      </c>
      <c r="K310" s="211">
        <f t="shared" si="201"/>
        <v>-200</v>
      </c>
      <c r="L310" s="211"/>
      <c r="M310" s="211"/>
      <c r="N310" s="226"/>
      <c r="O310" s="202"/>
      <c r="P310" s="99">
        <v>15</v>
      </c>
    </row>
    <row r="311" spans="1:16">
      <c r="A311" s="202">
        <v>6</v>
      </c>
      <c r="B311" s="224" t="s">
        <v>53</v>
      </c>
      <c r="C311" s="211"/>
      <c r="D311" s="226"/>
      <c r="E311" s="211">
        <f t="shared" si="199"/>
        <v>0</v>
      </c>
      <c r="F311" s="211"/>
      <c r="G311" s="211"/>
      <c r="H311" s="211"/>
      <c r="I311" s="211"/>
      <c r="J311" s="211">
        <f t="shared" si="200"/>
        <v>0</v>
      </c>
      <c r="K311" s="211">
        <f t="shared" si="201"/>
        <v>0</v>
      </c>
      <c r="L311" s="211"/>
      <c r="M311" s="211"/>
      <c r="N311" s="226"/>
      <c r="O311" s="202"/>
      <c r="P311" s="99">
        <v>16</v>
      </c>
    </row>
    <row r="312" spans="1:16" s="215" customFormat="1">
      <c r="A312" s="114" t="s">
        <v>55</v>
      </c>
      <c r="B312" s="115" t="s">
        <v>56</v>
      </c>
      <c r="C312" s="222">
        <f t="shared" ref="C312:N312" si="202">C313+C314</f>
        <v>0</v>
      </c>
      <c r="D312" s="223">
        <f t="shared" si="202"/>
        <v>0</v>
      </c>
      <c r="E312" s="114">
        <f t="shared" si="202"/>
        <v>4</v>
      </c>
      <c r="F312" s="114">
        <f t="shared" si="202"/>
        <v>4</v>
      </c>
      <c r="G312" s="114">
        <f t="shared" si="202"/>
        <v>0</v>
      </c>
      <c r="H312" s="114">
        <f t="shared" si="202"/>
        <v>0</v>
      </c>
      <c r="I312" s="114">
        <f t="shared" si="202"/>
        <v>0</v>
      </c>
      <c r="J312" s="114">
        <f t="shared" si="202"/>
        <v>-4</v>
      </c>
      <c r="K312" s="114">
        <f t="shared" si="202"/>
        <v>-4</v>
      </c>
      <c r="L312" s="114">
        <f t="shared" si="202"/>
        <v>0</v>
      </c>
      <c r="M312" s="114">
        <f t="shared" si="202"/>
        <v>0</v>
      </c>
      <c r="N312" s="223">
        <f t="shared" si="202"/>
        <v>0</v>
      </c>
      <c r="O312" s="202"/>
      <c r="P312" s="99">
        <v>17</v>
      </c>
    </row>
    <row r="313" spans="1:16" s="215" customFormat="1" ht="31.5">
      <c r="A313" s="202">
        <v>1</v>
      </c>
      <c r="B313" s="224" t="s">
        <v>57</v>
      </c>
      <c r="C313" s="211"/>
      <c r="D313" s="226"/>
      <c r="E313" s="211">
        <f t="shared" ref="E313:E319" si="203">F313+G313</f>
        <v>4</v>
      </c>
      <c r="F313" s="202">
        <v>4</v>
      </c>
      <c r="G313" s="202"/>
      <c r="H313" s="202"/>
      <c r="I313" s="202"/>
      <c r="J313" s="211">
        <f t="shared" ref="J313:J319" si="204">D313-E313</f>
        <v>-4</v>
      </c>
      <c r="K313" s="211">
        <f>J313</f>
        <v>-4</v>
      </c>
      <c r="L313" s="202"/>
      <c r="M313" s="202"/>
      <c r="N313" s="226"/>
      <c r="O313" s="202"/>
      <c r="P313" s="99">
        <v>18</v>
      </c>
    </row>
    <row r="314" spans="1:16" s="215" customFormat="1">
      <c r="A314" s="202">
        <v>2</v>
      </c>
      <c r="B314" s="224" t="s">
        <v>59</v>
      </c>
      <c r="C314" s="211"/>
      <c r="D314" s="226"/>
      <c r="E314" s="211">
        <f t="shared" si="203"/>
        <v>0</v>
      </c>
      <c r="F314" s="202"/>
      <c r="G314" s="202"/>
      <c r="H314" s="202"/>
      <c r="I314" s="202"/>
      <c r="J314" s="211">
        <f t="shared" si="204"/>
        <v>0</v>
      </c>
      <c r="K314" s="211">
        <f>J314</f>
        <v>0</v>
      </c>
      <c r="L314" s="202"/>
      <c r="M314" s="211"/>
      <c r="N314" s="226"/>
      <c r="O314" s="202"/>
      <c r="P314" s="99">
        <v>19</v>
      </c>
    </row>
    <row r="315" spans="1:16" ht="20.25" customHeight="1">
      <c r="A315" s="114" t="s">
        <v>21</v>
      </c>
      <c r="B315" s="114" t="s">
        <v>61</v>
      </c>
      <c r="C315" s="222">
        <f t="shared" ref="C315:N315" si="205">C316+C320</f>
        <v>0</v>
      </c>
      <c r="D315" s="223">
        <f t="shared" si="205"/>
        <v>0</v>
      </c>
      <c r="E315" s="114">
        <f t="shared" si="205"/>
        <v>1656</v>
      </c>
      <c r="F315" s="114">
        <f t="shared" si="205"/>
        <v>1526</v>
      </c>
      <c r="G315" s="114">
        <f t="shared" si="205"/>
        <v>130</v>
      </c>
      <c r="H315" s="114">
        <f t="shared" si="205"/>
        <v>0</v>
      </c>
      <c r="I315" s="114">
        <f t="shared" si="205"/>
        <v>0</v>
      </c>
      <c r="J315" s="114">
        <f t="shared" si="205"/>
        <v>-1656</v>
      </c>
      <c r="K315" s="114">
        <f t="shared" si="205"/>
        <v>0</v>
      </c>
      <c r="L315" s="114">
        <f t="shared" si="205"/>
        <v>-1656</v>
      </c>
      <c r="M315" s="114">
        <f t="shared" si="205"/>
        <v>0</v>
      </c>
      <c r="N315" s="223">
        <f t="shared" si="205"/>
        <v>0</v>
      </c>
      <c r="O315" s="202"/>
      <c r="P315" s="99">
        <v>20</v>
      </c>
    </row>
    <row r="316" spans="1:16" ht="20.25" customHeight="1">
      <c r="A316" s="114" t="s">
        <v>23</v>
      </c>
      <c r="B316" s="115" t="s">
        <v>24</v>
      </c>
      <c r="C316" s="222">
        <f t="shared" ref="C316:N316" si="206">SUM(C317:C319)</f>
        <v>0</v>
      </c>
      <c r="D316" s="223">
        <f t="shared" si="206"/>
        <v>0</v>
      </c>
      <c r="E316" s="114">
        <f t="shared" si="206"/>
        <v>648</v>
      </c>
      <c r="F316" s="114">
        <f t="shared" si="206"/>
        <v>648</v>
      </c>
      <c r="G316" s="114">
        <f t="shared" si="206"/>
        <v>0</v>
      </c>
      <c r="H316" s="114">
        <f t="shared" si="206"/>
        <v>0</v>
      </c>
      <c r="I316" s="114">
        <f t="shared" si="206"/>
        <v>0</v>
      </c>
      <c r="J316" s="114">
        <f t="shared" si="206"/>
        <v>-648</v>
      </c>
      <c r="K316" s="114">
        <f t="shared" si="206"/>
        <v>0</v>
      </c>
      <c r="L316" s="114">
        <f t="shared" si="206"/>
        <v>-648</v>
      </c>
      <c r="M316" s="114">
        <f t="shared" si="206"/>
        <v>0</v>
      </c>
      <c r="N316" s="223">
        <f t="shared" si="206"/>
        <v>0</v>
      </c>
      <c r="O316" s="202"/>
      <c r="P316" s="99">
        <v>21</v>
      </c>
    </row>
    <row r="317" spans="1:16" ht="61.5" customHeight="1">
      <c r="A317" s="202">
        <v>1</v>
      </c>
      <c r="B317" s="224" t="s">
        <v>62</v>
      </c>
      <c r="C317" s="211"/>
      <c r="D317" s="226"/>
      <c r="E317" s="211">
        <f t="shared" si="203"/>
        <v>399</v>
      </c>
      <c r="F317" s="233">
        <v>399</v>
      </c>
      <c r="G317" s="233"/>
      <c r="H317" s="233"/>
      <c r="I317" s="233"/>
      <c r="J317" s="211">
        <f t="shared" si="204"/>
        <v>-399</v>
      </c>
      <c r="K317" s="233"/>
      <c r="L317" s="233">
        <f t="shared" ref="L317:L319" si="207">J317</f>
        <v>-399</v>
      </c>
      <c r="M317" s="233"/>
      <c r="N317" s="226"/>
      <c r="O317" s="202"/>
      <c r="P317" s="99">
        <v>22</v>
      </c>
    </row>
    <row r="318" spans="1:16" ht="92.25" customHeight="1">
      <c r="A318" s="202">
        <v>2</v>
      </c>
      <c r="B318" s="224" t="s">
        <v>64</v>
      </c>
      <c r="C318" s="211"/>
      <c r="D318" s="226"/>
      <c r="E318" s="211">
        <f t="shared" si="203"/>
        <v>0</v>
      </c>
      <c r="F318" s="233"/>
      <c r="G318" s="233"/>
      <c r="H318" s="233"/>
      <c r="I318" s="233"/>
      <c r="J318" s="211">
        <f t="shared" si="204"/>
        <v>0</v>
      </c>
      <c r="K318" s="233"/>
      <c r="L318" s="233">
        <f t="shared" si="207"/>
        <v>0</v>
      </c>
      <c r="M318" s="233"/>
      <c r="N318" s="226"/>
      <c r="O318" s="202"/>
      <c r="P318" s="99">
        <v>23</v>
      </c>
    </row>
    <row r="319" spans="1:16" ht="43.5" customHeight="1">
      <c r="A319" s="202">
        <v>3</v>
      </c>
      <c r="B319" s="224" t="s">
        <v>66</v>
      </c>
      <c r="C319" s="211"/>
      <c r="D319" s="226"/>
      <c r="E319" s="211">
        <f t="shared" si="203"/>
        <v>249</v>
      </c>
      <c r="F319" s="234">
        <v>249</v>
      </c>
      <c r="G319" s="234"/>
      <c r="H319" s="234"/>
      <c r="I319" s="234"/>
      <c r="J319" s="211">
        <f t="shared" si="204"/>
        <v>-249</v>
      </c>
      <c r="K319" s="234"/>
      <c r="L319" s="233">
        <f t="shared" si="207"/>
        <v>-249</v>
      </c>
      <c r="M319" s="234"/>
      <c r="N319" s="226"/>
      <c r="O319" s="202"/>
      <c r="P319" s="99">
        <v>24</v>
      </c>
    </row>
    <row r="320" spans="1:16">
      <c r="A320" s="114" t="s">
        <v>37</v>
      </c>
      <c r="B320" s="115" t="s">
        <v>68</v>
      </c>
      <c r="C320" s="222">
        <f t="shared" ref="C320:N320" si="208">SUM(C321:C327)</f>
        <v>0</v>
      </c>
      <c r="D320" s="223">
        <f t="shared" si="208"/>
        <v>0</v>
      </c>
      <c r="E320" s="222">
        <f t="shared" si="208"/>
        <v>1008</v>
      </c>
      <c r="F320" s="114">
        <f t="shared" si="208"/>
        <v>878</v>
      </c>
      <c r="G320" s="114">
        <f t="shared" si="208"/>
        <v>130</v>
      </c>
      <c r="H320" s="114">
        <f t="shared" si="208"/>
        <v>0</v>
      </c>
      <c r="I320" s="114">
        <f t="shared" si="208"/>
        <v>0</v>
      </c>
      <c r="J320" s="222">
        <f t="shared" si="208"/>
        <v>-1008</v>
      </c>
      <c r="K320" s="114">
        <f t="shared" si="208"/>
        <v>0</v>
      </c>
      <c r="L320" s="114">
        <f t="shared" si="208"/>
        <v>-1008</v>
      </c>
      <c r="M320" s="114">
        <f t="shared" si="208"/>
        <v>0</v>
      </c>
      <c r="N320" s="223">
        <f t="shared" si="208"/>
        <v>0</v>
      </c>
      <c r="O320" s="202"/>
      <c r="P320" s="99">
        <v>25</v>
      </c>
    </row>
    <row r="321" spans="1:16" ht="21.75" customHeight="1">
      <c r="A321" s="202">
        <v>1</v>
      </c>
      <c r="B321" s="224" t="s">
        <v>69</v>
      </c>
      <c r="C321" s="211"/>
      <c r="D321" s="226"/>
      <c r="E321" s="211">
        <f t="shared" ref="E321:E327" si="209">F321+G321</f>
        <v>30</v>
      </c>
      <c r="F321" s="202">
        <v>30</v>
      </c>
      <c r="G321" s="202"/>
      <c r="H321" s="202"/>
      <c r="I321" s="202"/>
      <c r="J321" s="211">
        <f t="shared" ref="J321:J327" si="210">D321-E321</f>
        <v>-30</v>
      </c>
      <c r="K321" s="202"/>
      <c r="L321" s="233">
        <f t="shared" ref="L321:L327" si="211">J321</f>
        <v>-30</v>
      </c>
      <c r="M321" s="202"/>
      <c r="N321" s="226"/>
      <c r="O321" s="202"/>
      <c r="P321" s="99">
        <v>26</v>
      </c>
    </row>
    <row r="322" spans="1:16" ht="42" customHeight="1">
      <c r="A322" s="202">
        <v>2</v>
      </c>
      <c r="B322" s="224" t="s">
        <v>71</v>
      </c>
      <c r="C322" s="211"/>
      <c r="D322" s="226"/>
      <c r="E322" s="211">
        <f t="shared" si="209"/>
        <v>54</v>
      </c>
      <c r="F322" s="202">
        <v>54</v>
      </c>
      <c r="G322" s="202"/>
      <c r="H322" s="202"/>
      <c r="I322" s="202"/>
      <c r="J322" s="211">
        <f t="shared" si="210"/>
        <v>-54</v>
      </c>
      <c r="K322" s="202"/>
      <c r="L322" s="233">
        <f t="shared" si="211"/>
        <v>-54</v>
      </c>
      <c r="M322" s="202"/>
      <c r="N322" s="226"/>
      <c r="O322" s="202"/>
      <c r="P322" s="99">
        <v>27</v>
      </c>
    </row>
    <row r="323" spans="1:16" s="216" customFormat="1" ht="47.25">
      <c r="A323" s="202">
        <v>3</v>
      </c>
      <c r="B323" s="224" t="s">
        <v>73</v>
      </c>
      <c r="C323" s="227"/>
      <c r="D323" s="228"/>
      <c r="E323" s="211">
        <f t="shared" si="209"/>
        <v>794</v>
      </c>
      <c r="F323" s="227">
        <v>794</v>
      </c>
      <c r="G323" s="227"/>
      <c r="H323" s="227"/>
      <c r="I323" s="227"/>
      <c r="J323" s="211">
        <f t="shared" si="210"/>
        <v>-794</v>
      </c>
      <c r="K323" s="227"/>
      <c r="L323" s="233">
        <f t="shared" si="211"/>
        <v>-794</v>
      </c>
      <c r="M323" s="227"/>
      <c r="N323" s="228"/>
      <c r="O323" s="202"/>
      <c r="P323" s="99">
        <v>28</v>
      </c>
    </row>
    <row r="324" spans="1:16" s="216" customFormat="1" ht="47.25">
      <c r="A324" s="202">
        <v>4</v>
      </c>
      <c r="B324" s="225" t="s">
        <v>75</v>
      </c>
      <c r="C324" s="227"/>
      <c r="D324" s="228"/>
      <c r="E324" s="211">
        <f t="shared" si="209"/>
        <v>0</v>
      </c>
      <c r="F324" s="227"/>
      <c r="G324" s="227"/>
      <c r="H324" s="227"/>
      <c r="I324" s="227"/>
      <c r="J324" s="211">
        <f t="shared" si="210"/>
        <v>0</v>
      </c>
      <c r="K324" s="227"/>
      <c r="L324" s="233">
        <f t="shared" si="211"/>
        <v>0</v>
      </c>
      <c r="M324" s="227"/>
      <c r="N324" s="228"/>
      <c r="O324" s="202"/>
      <c r="P324" s="99">
        <v>29</v>
      </c>
    </row>
    <row r="325" spans="1:16" s="216" customFormat="1" ht="63">
      <c r="A325" s="202">
        <v>5</v>
      </c>
      <c r="B325" s="225" t="s">
        <v>77</v>
      </c>
      <c r="C325" s="227"/>
      <c r="D325" s="228"/>
      <c r="E325" s="211">
        <f t="shared" si="209"/>
        <v>0</v>
      </c>
      <c r="F325" s="227"/>
      <c r="G325" s="227"/>
      <c r="H325" s="227"/>
      <c r="I325" s="227"/>
      <c r="J325" s="211">
        <f t="shared" si="210"/>
        <v>0</v>
      </c>
      <c r="K325" s="227"/>
      <c r="L325" s="233">
        <f t="shared" si="211"/>
        <v>0</v>
      </c>
      <c r="M325" s="227"/>
      <c r="N325" s="228"/>
      <c r="O325" s="202"/>
      <c r="P325" s="99">
        <v>30</v>
      </c>
    </row>
    <row r="326" spans="1:16" ht="42" customHeight="1">
      <c r="A326" s="202">
        <v>6</v>
      </c>
      <c r="B326" s="225" t="s">
        <v>79</v>
      </c>
      <c r="C326" s="227"/>
      <c r="D326" s="228"/>
      <c r="E326" s="211">
        <f t="shared" si="209"/>
        <v>130</v>
      </c>
      <c r="F326" s="227"/>
      <c r="G326" s="227">
        <v>130</v>
      </c>
      <c r="H326" s="227"/>
      <c r="I326" s="227"/>
      <c r="J326" s="211">
        <f t="shared" si="210"/>
        <v>-130</v>
      </c>
      <c r="K326" s="227"/>
      <c r="L326" s="233">
        <f t="shared" si="211"/>
        <v>-130</v>
      </c>
      <c r="M326" s="227"/>
      <c r="N326" s="228"/>
      <c r="O326" s="202"/>
      <c r="P326" s="99">
        <v>31</v>
      </c>
    </row>
    <row r="327" spans="1:16" ht="74.25" customHeight="1">
      <c r="A327" s="202">
        <v>7</v>
      </c>
      <c r="B327" s="225" t="s">
        <v>81</v>
      </c>
      <c r="C327" s="227"/>
      <c r="D327" s="228"/>
      <c r="E327" s="211">
        <f t="shared" si="209"/>
        <v>0</v>
      </c>
      <c r="F327" s="227"/>
      <c r="G327" s="227"/>
      <c r="H327" s="227"/>
      <c r="I327" s="227"/>
      <c r="J327" s="211">
        <f t="shared" si="210"/>
        <v>0</v>
      </c>
      <c r="K327" s="227"/>
      <c r="L327" s="233">
        <f t="shared" si="211"/>
        <v>0</v>
      </c>
      <c r="M327" s="227"/>
      <c r="N327" s="228"/>
      <c r="O327" s="202"/>
      <c r="P327" s="99">
        <v>32</v>
      </c>
    </row>
    <row r="328" spans="1:16" ht="21.95" customHeight="1">
      <c r="A328" s="202"/>
      <c r="B328" s="114" t="s">
        <v>92</v>
      </c>
      <c r="C328" s="222">
        <f t="shared" ref="C328:N328" si="212">C329+C347</f>
        <v>0</v>
      </c>
      <c r="D328" s="223">
        <f t="shared" si="212"/>
        <v>0</v>
      </c>
      <c r="E328" s="222">
        <f t="shared" si="212"/>
        <v>23013</v>
      </c>
      <c r="F328" s="222">
        <f t="shared" si="212"/>
        <v>22883</v>
      </c>
      <c r="G328" s="222">
        <f t="shared" si="212"/>
        <v>130</v>
      </c>
      <c r="H328" s="222">
        <f t="shared" si="212"/>
        <v>0</v>
      </c>
      <c r="I328" s="222">
        <f t="shared" si="212"/>
        <v>0</v>
      </c>
      <c r="J328" s="222">
        <f t="shared" si="212"/>
        <v>-23013</v>
      </c>
      <c r="K328" s="222">
        <f t="shared" si="212"/>
        <v>-20441</v>
      </c>
      <c r="L328" s="222">
        <f t="shared" si="212"/>
        <v>-2572</v>
      </c>
      <c r="M328" s="222">
        <f t="shared" si="212"/>
        <v>0</v>
      </c>
      <c r="N328" s="223">
        <f t="shared" si="212"/>
        <v>0</v>
      </c>
      <c r="O328" s="202"/>
      <c r="P328" s="99">
        <v>1</v>
      </c>
    </row>
    <row r="329" spans="1:16" ht="21" customHeight="1">
      <c r="A329" s="202" t="s">
        <v>20</v>
      </c>
      <c r="B329" s="114" t="s">
        <v>22</v>
      </c>
      <c r="C329" s="222">
        <f t="shared" ref="C329:N329" si="213">C330+C337+C344</f>
        <v>0</v>
      </c>
      <c r="D329" s="223">
        <f t="shared" si="213"/>
        <v>0</v>
      </c>
      <c r="E329" s="222">
        <f t="shared" si="213"/>
        <v>20441</v>
      </c>
      <c r="F329" s="222">
        <f t="shared" si="213"/>
        <v>20441</v>
      </c>
      <c r="G329" s="222">
        <f t="shared" si="213"/>
        <v>0</v>
      </c>
      <c r="H329" s="222">
        <f t="shared" si="213"/>
        <v>0</v>
      </c>
      <c r="I329" s="222">
        <f t="shared" si="213"/>
        <v>0</v>
      </c>
      <c r="J329" s="222">
        <f t="shared" si="213"/>
        <v>-20441</v>
      </c>
      <c r="K329" s="222">
        <f t="shared" si="213"/>
        <v>-20441</v>
      </c>
      <c r="L329" s="222">
        <f t="shared" si="213"/>
        <v>0</v>
      </c>
      <c r="M329" s="222">
        <f t="shared" si="213"/>
        <v>0</v>
      </c>
      <c r="N329" s="223">
        <f t="shared" si="213"/>
        <v>0</v>
      </c>
      <c r="O329" s="202"/>
      <c r="P329" s="99">
        <v>2</v>
      </c>
    </row>
    <row r="330" spans="1:16" ht="18.95" customHeight="1">
      <c r="A330" s="114" t="s">
        <v>23</v>
      </c>
      <c r="B330" s="114" t="s">
        <v>24</v>
      </c>
      <c r="C330" s="222">
        <f t="shared" ref="C330:N330" si="214">SUM(C331:C336)</f>
        <v>0</v>
      </c>
      <c r="D330" s="223">
        <f t="shared" si="214"/>
        <v>0</v>
      </c>
      <c r="E330" s="222">
        <f t="shared" si="214"/>
        <v>7501</v>
      </c>
      <c r="F330" s="222">
        <f t="shared" si="214"/>
        <v>7501</v>
      </c>
      <c r="G330" s="222">
        <f t="shared" si="214"/>
        <v>0</v>
      </c>
      <c r="H330" s="222">
        <f t="shared" si="214"/>
        <v>0</v>
      </c>
      <c r="I330" s="222">
        <f t="shared" si="214"/>
        <v>0</v>
      </c>
      <c r="J330" s="222">
        <f t="shared" si="214"/>
        <v>-7501</v>
      </c>
      <c r="K330" s="222">
        <f t="shared" si="214"/>
        <v>-7501</v>
      </c>
      <c r="L330" s="222">
        <f t="shared" si="214"/>
        <v>0</v>
      </c>
      <c r="M330" s="222">
        <f t="shared" si="214"/>
        <v>0</v>
      </c>
      <c r="N330" s="223">
        <f t="shared" si="214"/>
        <v>0</v>
      </c>
      <c r="O330" s="202"/>
      <c r="P330" s="99">
        <v>3</v>
      </c>
    </row>
    <row r="331" spans="1:16" s="214" customFormat="1" ht="72" customHeight="1">
      <c r="A331" s="202">
        <v>1</v>
      </c>
      <c r="B331" s="224" t="s">
        <v>25</v>
      </c>
      <c r="C331" s="211"/>
      <c r="D331" s="226"/>
      <c r="E331" s="211">
        <f t="shared" ref="E331:E336" si="215">F331+G331</f>
        <v>3019</v>
      </c>
      <c r="F331" s="211">
        <v>3019</v>
      </c>
      <c r="G331" s="211"/>
      <c r="H331" s="211"/>
      <c r="I331" s="211"/>
      <c r="J331" s="211">
        <f t="shared" ref="J331:J336" si="216">D331-E331</f>
        <v>-3019</v>
      </c>
      <c r="K331" s="211">
        <f t="shared" ref="K331:K336" si="217">J331</f>
        <v>-3019</v>
      </c>
      <c r="L331" s="211"/>
      <c r="M331" s="211"/>
      <c r="N331" s="226"/>
      <c r="O331" s="202"/>
      <c r="P331" s="99">
        <v>4</v>
      </c>
    </row>
    <row r="332" spans="1:16" s="214" customFormat="1" ht="36" customHeight="1">
      <c r="A332" s="202">
        <v>2</v>
      </c>
      <c r="B332" s="224" t="s">
        <v>27</v>
      </c>
      <c r="C332" s="211"/>
      <c r="D332" s="226"/>
      <c r="E332" s="211">
        <f t="shared" si="215"/>
        <v>742</v>
      </c>
      <c r="F332" s="202">
        <v>742</v>
      </c>
      <c r="G332" s="202"/>
      <c r="H332" s="202"/>
      <c r="I332" s="202"/>
      <c r="J332" s="211">
        <f t="shared" si="216"/>
        <v>-742</v>
      </c>
      <c r="K332" s="211">
        <f t="shared" si="217"/>
        <v>-742</v>
      </c>
      <c r="L332" s="202"/>
      <c r="M332" s="202"/>
      <c r="N332" s="226"/>
      <c r="O332" s="202"/>
      <c r="P332" s="99">
        <v>5</v>
      </c>
    </row>
    <row r="333" spans="1:16" s="214" customFormat="1" ht="45.75" customHeight="1">
      <c r="A333" s="202">
        <v>3</v>
      </c>
      <c r="B333" s="224" t="s">
        <v>29</v>
      </c>
      <c r="C333" s="211"/>
      <c r="D333" s="226"/>
      <c r="E333" s="211">
        <f t="shared" si="215"/>
        <v>464</v>
      </c>
      <c r="F333" s="202">
        <v>464</v>
      </c>
      <c r="G333" s="202"/>
      <c r="H333" s="202"/>
      <c r="I333" s="202"/>
      <c r="J333" s="211">
        <f t="shared" si="216"/>
        <v>-464</v>
      </c>
      <c r="K333" s="211">
        <f t="shared" si="217"/>
        <v>-464</v>
      </c>
      <c r="L333" s="202"/>
      <c r="M333" s="202"/>
      <c r="N333" s="226"/>
      <c r="O333" s="202"/>
      <c r="P333" s="99">
        <v>6</v>
      </c>
    </row>
    <row r="334" spans="1:16" s="214" customFormat="1" ht="53.1" customHeight="1">
      <c r="A334" s="202">
        <v>4</v>
      </c>
      <c r="B334" s="224" t="s">
        <v>31</v>
      </c>
      <c r="C334" s="211"/>
      <c r="D334" s="226"/>
      <c r="E334" s="211">
        <f t="shared" si="215"/>
        <v>2178</v>
      </c>
      <c r="F334" s="211">
        <v>2178</v>
      </c>
      <c r="G334" s="211"/>
      <c r="H334" s="211"/>
      <c r="I334" s="211"/>
      <c r="J334" s="211">
        <f t="shared" si="216"/>
        <v>-2178</v>
      </c>
      <c r="K334" s="211">
        <f t="shared" si="217"/>
        <v>-2178</v>
      </c>
      <c r="L334" s="211"/>
      <c r="M334" s="211"/>
      <c r="N334" s="226"/>
      <c r="O334" s="202"/>
      <c r="P334" s="99">
        <v>7</v>
      </c>
    </row>
    <row r="335" spans="1:16" s="214" customFormat="1" ht="38.1" customHeight="1">
      <c r="A335" s="202">
        <v>5</v>
      </c>
      <c r="B335" s="225" t="s">
        <v>33</v>
      </c>
      <c r="C335" s="227"/>
      <c r="D335" s="228"/>
      <c r="E335" s="211">
        <f t="shared" si="215"/>
        <v>1098</v>
      </c>
      <c r="F335" s="227">
        <v>1098</v>
      </c>
      <c r="G335" s="227"/>
      <c r="H335" s="227"/>
      <c r="I335" s="227"/>
      <c r="J335" s="211">
        <f t="shared" si="216"/>
        <v>-1098</v>
      </c>
      <c r="K335" s="211">
        <f t="shared" si="217"/>
        <v>-1098</v>
      </c>
      <c r="L335" s="227"/>
      <c r="M335" s="227"/>
      <c r="N335" s="228"/>
      <c r="O335" s="202"/>
      <c r="P335" s="99">
        <v>8</v>
      </c>
    </row>
    <row r="336" spans="1:16" s="214" customFormat="1" ht="41.1" customHeight="1">
      <c r="A336" s="202">
        <v>6</v>
      </c>
      <c r="B336" s="225" t="s">
        <v>35</v>
      </c>
      <c r="C336" s="227"/>
      <c r="D336" s="228"/>
      <c r="E336" s="211">
        <f t="shared" si="215"/>
        <v>0</v>
      </c>
      <c r="F336" s="227"/>
      <c r="G336" s="227"/>
      <c r="H336" s="227"/>
      <c r="I336" s="227"/>
      <c r="J336" s="211">
        <f t="shared" si="216"/>
        <v>0</v>
      </c>
      <c r="K336" s="211">
        <f t="shared" si="217"/>
        <v>0</v>
      </c>
      <c r="L336" s="227"/>
      <c r="M336" s="227"/>
      <c r="N336" s="228"/>
      <c r="O336" s="202"/>
      <c r="P336" s="99">
        <v>9</v>
      </c>
    </row>
    <row r="337" spans="1:16" ht="21" customHeight="1">
      <c r="A337" s="114" t="s">
        <v>37</v>
      </c>
      <c r="B337" s="115" t="s">
        <v>38</v>
      </c>
      <c r="C337" s="222">
        <f t="shared" ref="C337:N337" si="218">SUM(C338:C343)</f>
        <v>0</v>
      </c>
      <c r="D337" s="223">
        <f t="shared" si="218"/>
        <v>0</v>
      </c>
      <c r="E337" s="114">
        <f t="shared" si="218"/>
        <v>12938</v>
      </c>
      <c r="F337" s="114">
        <f t="shared" si="218"/>
        <v>12938</v>
      </c>
      <c r="G337" s="114">
        <f t="shared" si="218"/>
        <v>0</v>
      </c>
      <c r="H337" s="114">
        <f t="shared" si="218"/>
        <v>0</v>
      </c>
      <c r="I337" s="114">
        <f t="shared" si="218"/>
        <v>0</v>
      </c>
      <c r="J337" s="114">
        <f t="shared" si="218"/>
        <v>-12938</v>
      </c>
      <c r="K337" s="114">
        <f t="shared" si="218"/>
        <v>-12938</v>
      </c>
      <c r="L337" s="114">
        <f t="shared" si="218"/>
        <v>0</v>
      </c>
      <c r="M337" s="114">
        <f t="shared" si="218"/>
        <v>0</v>
      </c>
      <c r="N337" s="223">
        <f t="shared" si="218"/>
        <v>0</v>
      </c>
      <c r="O337" s="202"/>
      <c r="P337" s="99">
        <v>10</v>
      </c>
    </row>
    <row r="338" spans="1:16" s="215" customFormat="1" ht="31.5">
      <c r="A338" s="229">
        <v>1</v>
      </c>
      <c r="B338" s="230" t="s">
        <v>40</v>
      </c>
      <c r="C338" s="231"/>
      <c r="D338" s="232"/>
      <c r="E338" s="231">
        <f t="shared" ref="E338:E343" si="219">F338+G338</f>
        <v>12574</v>
      </c>
      <c r="F338" s="231">
        <v>12574</v>
      </c>
      <c r="G338" s="231"/>
      <c r="H338" s="231"/>
      <c r="I338" s="231"/>
      <c r="J338" s="231">
        <f t="shared" ref="J338:J343" si="220">D338-E338</f>
        <v>-12574</v>
      </c>
      <c r="K338" s="231">
        <f t="shared" ref="K338:K343" si="221">J338</f>
        <v>-12574</v>
      </c>
      <c r="L338" s="231"/>
      <c r="M338" s="231"/>
      <c r="N338" s="232"/>
      <c r="O338" s="229"/>
      <c r="P338" s="214">
        <v>11</v>
      </c>
    </row>
    <row r="339" spans="1:16">
      <c r="A339" s="202">
        <v>2</v>
      </c>
      <c r="B339" s="224" t="s">
        <v>43</v>
      </c>
      <c r="C339" s="211"/>
      <c r="D339" s="226"/>
      <c r="E339" s="211">
        <f t="shared" si="219"/>
        <v>0</v>
      </c>
      <c r="F339" s="202"/>
      <c r="G339" s="202"/>
      <c r="H339" s="202"/>
      <c r="I339" s="202"/>
      <c r="J339" s="211">
        <f t="shared" si="220"/>
        <v>0</v>
      </c>
      <c r="K339" s="211">
        <f t="shared" si="221"/>
        <v>0</v>
      </c>
      <c r="L339" s="202"/>
      <c r="M339" s="202"/>
      <c r="N339" s="226"/>
      <c r="O339" s="202"/>
      <c r="P339" s="99">
        <v>12</v>
      </c>
    </row>
    <row r="340" spans="1:16">
      <c r="A340" s="202">
        <v>3</v>
      </c>
      <c r="B340" s="224" t="s">
        <v>46</v>
      </c>
      <c r="C340" s="211"/>
      <c r="D340" s="226"/>
      <c r="E340" s="211">
        <f t="shared" si="219"/>
        <v>0</v>
      </c>
      <c r="F340" s="202"/>
      <c r="G340" s="202"/>
      <c r="H340" s="202"/>
      <c r="I340" s="202"/>
      <c r="J340" s="211">
        <f t="shared" si="220"/>
        <v>0</v>
      </c>
      <c r="K340" s="211">
        <f t="shared" si="221"/>
        <v>0</v>
      </c>
      <c r="L340" s="202"/>
      <c r="M340" s="202"/>
      <c r="N340" s="226"/>
      <c r="O340" s="202"/>
      <c r="P340" s="99">
        <v>13</v>
      </c>
    </row>
    <row r="341" spans="1:16">
      <c r="A341" s="202">
        <v>4</v>
      </c>
      <c r="B341" s="224" t="s">
        <v>49</v>
      </c>
      <c r="C341" s="211"/>
      <c r="D341" s="226"/>
      <c r="E341" s="211">
        <f t="shared" si="219"/>
        <v>0</v>
      </c>
      <c r="F341" s="202"/>
      <c r="G341" s="202"/>
      <c r="H341" s="202"/>
      <c r="I341" s="202"/>
      <c r="J341" s="211">
        <f t="shared" si="220"/>
        <v>0</v>
      </c>
      <c r="K341" s="211">
        <f t="shared" si="221"/>
        <v>0</v>
      </c>
      <c r="L341" s="202"/>
      <c r="M341" s="202"/>
      <c r="N341" s="226"/>
      <c r="O341" s="202"/>
      <c r="P341" s="99">
        <v>14</v>
      </c>
    </row>
    <row r="342" spans="1:16" ht="31.5">
      <c r="A342" s="202">
        <v>5</v>
      </c>
      <c r="B342" s="224" t="s">
        <v>51</v>
      </c>
      <c r="C342" s="211"/>
      <c r="D342" s="226"/>
      <c r="E342" s="211">
        <f t="shared" si="219"/>
        <v>364</v>
      </c>
      <c r="F342" s="211">
        <v>364</v>
      </c>
      <c r="G342" s="211"/>
      <c r="H342" s="211"/>
      <c r="I342" s="211"/>
      <c r="J342" s="211">
        <f t="shared" si="220"/>
        <v>-364</v>
      </c>
      <c r="K342" s="211">
        <f t="shared" si="221"/>
        <v>-364</v>
      </c>
      <c r="L342" s="211"/>
      <c r="M342" s="211"/>
      <c r="N342" s="226"/>
      <c r="O342" s="202"/>
      <c r="P342" s="99">
        <v>15</v>
      </c>
    </row>
    <row r="343" spans="1:16">
      <c r="A343" s="202">
        <v>6</v>
      </c>
      <c r="B343" s="224" t="s">
        <v>53</v>
      </c>
      <c r="C343" s="211"/>
      <c r="D343" s="226"/>
      <c r="E343" s="211">
        <f t="shared" si="219"/>
        <v>0</v>
      </c>
      <c r="F343" s="211"/>
      <c r="G343" s="211"/>
      <c r="H343" s="211"/>
      <c r="I343" s="211"/>
      <c r="J343" s="211">
        <f t="shared" si="220"/>
        <v>0</v>
      </c>
      <c r="K343" s="211">
        <f t="shared" si="221"/>
        <v>0</v>
      </c>
      <c r="L343" s="211"/>
      <c r="M343" s="211"/>
      <c r="N343" s="226"/>
      <c r="O343" s="202"/>
      <c r="P343" s="99">
        <v>16</v>
      </c>
    </row>
    <row r="344" spans="1:16" s="215" customFormat="1">
      <c r="A344" s="114" t="s">
        <v>55</v>
      </c>
      <c r="B344" s="115" t="s">
        <v>56</v>
      </c>
      <c r="C344" s="222">
        <f t="shared" ref="C344:N344" si="222">C345+C346</f>
        <v>0</v>
      </c>
      <c r="D344" s="223">
        <f t="shared" si="222"/>
        <v>0</v>
      </c>
      <c r="E344" s="114">
        <f t="shared" si="222"/>
        <v>2</v>
      </c>
      <c r="F344" s="114">
        <f t="shared" si="222"/>
        <v>2</v>
      </c>
      <c r="G344" s="114">
        <f t="shared" si="222"/>
        <v>0</v>
      </c>
      <c r="H344" s="114">
        <f t="shared" si="222"/>
        <v>0</v>
      </c>
      <c r="I344" s="114">
        <f t="shared" si="222"/>
        <v>0</v>
      </c>
      <c r="J344" s="114">
        <f t="shared" si="222"/>
        <v>-2</v>
      </c>
      <c r="K344" s="114">
        <f t="shared" si="222"/>
        <v>-2</v>
      </c>
      <c r="L344" s="114">
        <f t="shared" si="222"/>
        <v>0</v>
      </c>
      <c r="M344" s="114">
        <f t="shared" si="222"/>
        <v>0</v>
      </c>
      <c r="N344" s="223">
        <f t="shared" si="222"/>
        <v>0</v>
      </c>
      <c r="O344" s="202"/>
      <c r="P344" s="99">
        <v>17</v>
      </c>
    </row>
    <row r="345" spans="1:16" s="215" customFormat="1" ht="31.5">
      <c r="A345" s="202">
        <v>1</v>
      </c>
      <c r="B345" s="224" t="s">
        <v>57</v>
      </c>
      <c r="C345" s="211"/>
      <c r="D345" s="226"/>
      <c r="E345" s="211">
        <f t="shared" ref="E345:E351" si="223">F345+G345</f>
        <v>2</v>
      </c>
      <c r="F345" s="202">
        <v>2</v>
      </c>
      <c r="G345" s="202"/>
      <c r="H345" s="202"/>
      <c r="I345" s="202"/>
      <c r="J345" s="211">
        <f t="shared" ref="J345:J351" si="224">D345-E345</f>
        <v>-2</v>
      </c>
      <c r="K345" s="211">
        <f>J345</f>
        <v>-2</v>
      </c>
      <c r="L345" s="202"/>
      <c r="M345" s="202"/>
      <c r="N345" s="226"/>
      <c r="O345" s="202"/>
      <c r="P345" s="99">
        <v>18</v>
      </c>
    </row>
    <row r="346" spans="1:16" s="215" customFormat="1">
      <c r="A346" s="202">
        <v>2</v>
      </c>
      <c r="B346" s="224" t="s">
        <v>59</v>
      </c>
      <c r="C346" s="211"/>
      <c r="D346" s="226"/>
      <c r="E346" s="211">
        <f t="shared" si="223"/>
        <v>0</v>
      </c>
      <c r="F346" s="202"/>
      <c r="G346" s="202"/>
      <c r="H346" s="202"/>
      <c r="I346" s="202"/>
      <c r="J346" s="211">
        <f t="shared" si="224"/>
        <v>0</v>
      </c>
      <c r="K346" s="211">
        <f>J346</f>
        <v>0</v>
      </c>
      <c r="L346" s="202"/>
      <c r="M346" s="211"/>
      <c r="N346" s="226"/>
      <c r="O346" s="202"/>
      <c r="P346" s="99">
        <v>19</v>
      </c>
    </row>
    <row r="347" spans="1:16" ht="20.25" customHeight="1">
      <c r="A347" s="114" t="s">
        <v>21</v>
      </c>
      <c r="B347" s="114" t="s">
        <v>61</v>
      </c>
      <c r="C347" s="222">
        <f t="shared" ref="C347:N347" si="225">C348+C352</f>
        <v>0</v>
      </c>
      <c r="D347" s="223">
        <f t="shared" si="225"/>
        <v>0</v>
      </c>
      <c r="E347" s="114">
        <f t="shared" si="225"/>
        <v>2572</v>
      </c>
      <c r="F347" s="114">
        <f t="shared" si="225"/>
        <v>2442</v>
      </c>
      <c r="G347" s="114">
        <f t="shared" si="225"/>
        <v>130</v>
      </c>
      <c r="H347" s="114">
        <f t="shared" si="225"/>
        <v>0</v>
      </c>
      <c r="I347" s="114">
        <f t="shared" si="225"/>
        <v>0</v>
      </c>
      <c r="J347" s="114">
        <f t="shared" si="225"/>
        <v>-2572</v>
      </c>
      <c r="K347" s="114">
        <f t="shared" si="225"/>
        <v>0</v>
      </c>
      <c r="L347" s="114">
        <f t="shared" si="225"/>
        <v>-2572</v>
      </c>
      <c r="M347" s="114">
        <f t="shared" si="225"/>
        <v>0</v>
      </c>
      <c r="N347" s="223">
        <f t="shared" si="225"/>
        <v>0</v>
      </c>
      <c r="O347" s="202"/>
      <c r="P347" s="99">
        <v>20</v>
      </c>
    </row>
    <row r="348" spans="1:16" ht="20.25" customHeight="1">
      <c r="A348" s="114" t="s">
        <v>23</v>
      </c>
      <c r="B348" s="115" t="s">
        <v>24</v>
      </c>
      <c r="C348" s="222">
        <f t="shared" ref="C348:N348" si="226">SUM(C349:C351)</f>
        <v>0</v>
      </c>
      <c r="D348" s="223">
        <f t="shared" si="226"/>
        <v>0</v>
      </c>
      <c r="E348" s="114">
        <f t="shared" si="226"/>
        <v>995</v>
      </c>
      <c r="F348" s="114">
        <f t="shared" si="226"/>
        <v>995</v>
      </c>
      <c r="G348" s="114">
        <f t="shared" si="226"/>
        <v>0</v>
      </c>
      <c r="H348" s="114">
        <f t="shared" si="226"/>
        <v>0</v>
      </c>
      <c r="I348" s="114">
        <f t="shared" si="226"/>
        <v>0</v>
      </c>
      <c r="J348" s="114">
        <f t="shared" si="226"/>
        <v>-995</v>
      </c>
      <c r="K348" s="114">
        <f t="shared" si="226"/>
        <v>0</v>
      </c>
      <c r="L348" s="114">
        <f t="shared" si="226"/>
        <v>-995</v>
      </c>
      <c r="M348" s="114">
        <f t="shared" si="226"/>
        <v>0</v>
      </c>
      <c r="N348" s="223">
        <f t="shared" si="226"/>
        <v>0</v>
      </c>
      <c r="O348" s="202"/>
      <c r="P348" s="99">
        <v>21</v>
      </c>
    </row>
    <row r="349" spans="1:16" ht="61.5" customHeight="1">
      <c r="A349" s="202">
        <v>1</v>
      </c>
      <c r="B349" s="224" t="s">
        <v>62</v>
      </c>
      <c r="C349" s="211"/>
      <c r="D349" s="226"/>
      <c r="E349" s="211">
        <f t="shared" si="223"/>
        <v>605</v>
      </c>
      <c r="F349" s="233">
        <v>605</v>
      </c>
      <c r="G349" s="233"/>
      <c r="H349" s="233"/>
      <c r="I349" s="233"/>
      <c r="J349" s="211">
        <f t="shared" si="224"/>
        <v>-605</v>
      </c>
      <c r="K349" s="233"/>
      <c r="L349" s="233">
        <f t="shared" ref="L349:L351" si="227">J349</f>
        <v>-605</v>
      </c>
      <c r="M349" s="233"/>
      <c r="N349" s="226"/>
      <c r="O349" s="202"/>
      <c r="P349" s="99">
        <v>22</v>
      </c>
    </row>
    <row r="350" spans="1:16" ht="92.25" customHeight="1">
      <c r="A350" s="202">
        <v>2</v>
      </c>
      <c r="B350" s="224" t="s">
        <v>64</v>
      </c>
      <c r="C350" s="211"/>
      <c r="D350" s="226"/>
      <c r="E350" s="211">
        <f t="shared" si="223"/>
        <v>0</v>
      </c>
      <c r="F350" s="233"/>
      <c r="G350" s="233"/>
      <c r="H350" s="233"/>
      <c r="I350" s="233"/>
      <c r="J350" s="211">
        <f t="shared" si="224"/>
        <v>0</v>
      </c>
      <c r="K350" s="233"/>
      <c r="L350" s="233">
        <f t="shared" si="227"/>
        <v>0</v>
      </c>
      <c r="M350" s="233"/>
      <c r="N350" s="226"/>
      <c r="O350" s="202"/>
      <c r="P350" s="99">
        <v>23</v>
      </c>
    </row>
    <row r="351" spans="1:16" ht="43.5" customHeight="1">
      <c r="A351" s="202">
        <v>3</v>
      </c>
      <c r="B351" s="224" t="s">
        <v>66</v>
      </c>
      <c r="C351" s="211"/>
      <c r="D351" s="226"/>
      <c r="E351" s="211">
        <f t="shared" si="223"/>
        <v>390</v>
      </c>
      <c r="F351" s="234">
        <v>390</v>
      </c>
      <c r="G351" s="234"/>
      <c r="H351" s="234"/>
      <c r="I351" s="234"/>
      <c r="J351" s="211">
        <f t="shared" si="224"/>
        <v>-390</v>
      </c>
      <c r="K351" s="234"/>
      <c r="L351" s="233">
        <f t="shared" si="227"/>
        <v>-390</v>
      </c>
      <c r="M351" s="234"/>
      <c r="N351" s="226"/>
      <c r="O351" s="202"/>
      <c r="P351" s="99">
        <v>24</v>
      </c>
    </row>
    <row r="352" spans="1:16">
      <c r="A352" s="114" t="s">
        <v>37</v>
      </c>
      <c r="B352" s="115" t="s">
        <v>68</v>
      </c>
      <c r="C352" s="222">
        <f t="shared" ref="C352:N352" si="228">SUM(C353:C359)</f>
        <v>0</v>
      </c>
      <c r="D352" s="223">
        <f t="shared" si="228"/>
        <v>0</v>
      </c>
      <c r="E352" s="222">
        <f t="shared" si="228"/>
        <v>1577</v>
      </c>
      <c r="F352" s="114">
        <f t="shared" si="228"/>
        <v>1447</v>
      </c>
      <c r="G352" s="114">
        <f t="shared" si="228"/>
        <v>130</v>
      </c>
      <c r="H352" s="114">
        <f t="shared" si="228"/>
        <v>0</v>
      </c>
      <c r="I352" s="114">
        <f t="shared" si="228"/>
        <v>0</v>
      </c>
      <c r="J352" s="222">
        <f t="shared" si="228"/>
        <v>-1577</v>
      </c>
      <c r="K352" s="114">
        <f t="shared" si="228"/>
        <v>0</v>
      </c>
      <c r="L352" s="114">
        <f t="shared" si="228"/>
        <v>-1577</v>
      </c>
      <c r="M352" s="114">
        <f t="shared" si="228"/>
        <v>0</v>
      </c>
      <c r="N352" s="223">
        <f t="shared" si="228"/>
        <v>0</v>
      </c>
      <c r="O352" s="202"/>
      <c r="P352" s="99">
        <v>25</v>
      </c>
    </row>
    <row r="353" spans="1:16" ht="21.75" customHeight="1">
      <c r="A353" s="202">
        <v>1</v>
      </c>
      <c r="B353" s="224" t="s">
        <v>69</v>
      </c>
      <c r="C353" s="211"/>
      <c r="D353" s="226"/>
      <c r="E353" s="211">
        <f t="shared" ref="E353:E359" si="229">F353+G353</f>
        <v>51</v>
      </c>
      <c r="F353" s="202">
        <v>51</v>
      </c>
      <c r="G353" s="202"/>
      <c r="H353" s="202"/>
      <c r="I353" s="202"/>
      <c r="J353" s="211">
        <f t="shared" ref="J353:J359" si="230">D353-E353</f>
        <v>-51</v>
      </c>
      <c r="K353" s="202"/>
      <c r="L353" s="233">
        <f t="shared" ref="L353:L359" si="231">J353</f>
        <v>-51</v>
      </c>
      <c r="M353" s="202"/>
      <c r="N353" s="226"/>
      <c r="O353" s="202"/>
      <c r="P353" s="99">
        <v>26</v>
      </c>
    </row>
    <row r="354" spans="1:16" ht="42" customHeight="1">
      <c r="A354" s="202">
        <v>2</v>
      </c>
      <c r="B354" s="224" t="s">
        <v>71</v>
      </c>
      <c r="C354" s="211"/>
      <c r="D354" s="226"/>
      <c r="E354" s="211">
        <f t="shared" si="229"/>
        <v>73</v>
      </c>
      <c r="F354" s="202">
        <v>73</v>
      </c>
      <c r="G354" s="202"/>
      <c r="H354" s="202"/>
      <c r="I354" s="202"/>
      <c r="J354" s="211">
        <f t="shared" si="230"/>
        <v>-73</v>
      </c>
      <c r="K354" s="202"/>
      <c r="L354" s="233">
        <f t="shared" si="231"/>
        <v>-73</v>
      </c>
      <c r="M354" s="202"/>
      <c r="N354" s="226"/>
      <c r="O354" s="202"/>
      <c r="P354" s="99">
        <v>27</v>
      </c>
    </row>
    <row r="355" spans="1:16" s="216" customFormat="1" ht="47.25">
      <c r="A355" s="202">
        <v>3</v>
      </c>
      <c r="B355" s="224" t="s">
        <v>73</v>
      </c>
      <c r="C355" s="227"/>
      <c r="D355" s="228"/>
      <c r="E355" s="211">
        <f t="shared" si="229"/>
        <v>1323</v>
      </c>
      <c r="F355" s="227">
        <v>1323</v>
      </c>
      <c r="G355" s="227"/>
      <c r="H355" s="227"/>
      <c r="I355" s="227"/>
      <c r="J355" s="211">
        <f t="shared" si="230"/>
        <v>-1323</v>
      </c>
      <c r="K355" s="227"/>
      <c r="L355" s="233">
        <f t="shared" si="231"/>
        <v>-1323</v>
      </c>
      <c r="M355" s="227"/>
      <c r="N355" s="228"/>
      <c r="O355" s="202"/>
      <c r="P355" s="99">
        <v>28</v>
      </c>
    </row>
    <row r="356" spans="1:16" s="216" customFormat="1" ht="47.25">
      <c r="A356" s="202">
        <v>4</v>
      </c>
      <c r="B356" s="225" t="s">
        <v>75</v>
      </c>
      <c r="C356" s="227"/>
      <c r="D356" s="228"/>
      <c r="E356" s="211">
        <f t="shared" si="229"/>
        <v>0</v>
      </c>
      <c r="F356" s="227"/>
      <c r="G356" s="227"/>
      <c r="H356" s="227"/>
      <c r="I356" s="227"/>
      <c r="J356" s="211">
        <f t="shared" si="230"/>
        <v>0</v>
      </c>
      <c r="K356" s="227"/>
      <c r="L356" s="233">
        <f t="shared" si="231"/>
        <v>0</v>
      </c>
      <c r="M356" s="227"/>
      <c r="N356" s="228"/>
      <c r="O356" s="202"/>
      <c r="P356" s="99">
        <v>29</v>
      </c>
    </row>
    <row r="357" spans="1:16" s="216" customFormat="1" ht="63">
      <c r="A357" s="202">
        <v>5</v>
      </c>
      <c r="B357" s="225" t="s">
        <v>77</v>
      </c>
      <c r="C357" s="227"/>
      <c r="D357" s="228"/>
      <c r="E357" s="211">
        <f t="shared" si="229"/>
        <v>0</v>
      </c>
      <c r="F357" s="227"/>
      <c r="G357" s="227"/>
      <c r="H357" s="227"/>
      <c r="I357" s="227"/>
      <c r="J357" s="211">
        <f t="shared" si="230"/>
        <v>0</v>
      </c>
      <c r="K357" s="227"/>
      <c r="L357" s="233">
        <f t="shared" si="231"/>
        <v>0</v>
      </c>
      <c r="M357" s="227"/>
      <c r="N357" s="228"/>
      <c r="O357" s="202"/>
      <c r="P357" s="99">
        <v>30</v>
      </c>
    </row>
    <row r="358" spans="1:16" ht="42" customHeight="1">
      <c r="A358" s="202">
        <v>6</v>
      </c>
      <c r="B358" s="225" t="s">
        <v>79</v>
      </c>
      <c r="C358" s="227"/>
      <c r="D358" s="228"/>
      <c r="E358" s="211">
        <f t="shared" si="229"/>
        <v>130</v>
      </c>
      <c r="F358" s="227"/>
      <c r="G358" s="227">
        <v>130</v>
      </c>
      <c r="H358" s="227"/>
      <c r="I358" s="227"/>
      <c r="J358" s="211">
        <f t="shared" si="230"/>
        <v>-130</v>
      </c>
      <c r="K358" s="227"/>
      <c r="L358" s="233">
        <f t="shared" si="231"/>
        <v>-130</v>
      </c>
      <c r="M358" s="227"/>
      <c r="N358" s="228"/>
      <c r="O358" s="202"/>
      <c r="P358" s="99">
        <v>31</v>
      </c>
    </row>
    <row r="359" spans="1:16" ht="74.25" customHeight="1">
      <c r="A359" s="202">
        <v>7</v>
      </c>
      <c r="B359" s="225" t="s">
        <v>81</v>
      </c>
      <c r="C359" s="227"/>
      <c r="D359" s="228"/>
      <c r="E359" s="211">
        <f t="shared" si="229"/>
        <v>0</v>
      </c>
      <c r="F359" s="227"/>
      <c r="G359" s="227"/>
      <c r="H359" s="227"/>
      <c r="I359" s="227"/>
      <c r="J359" s="211">
        <f t="shared" si="230"/>
        <v>0</v>
      </c>
      <c r="K359" s="227"/>
      <c r="L359" s="233">
        <f t="shared" si="231"/>
        <v>0</v>
      </c>
      <c r="M359" s="227"/>
      <c r="N359" s="228"/>
      <c r="O359" s="202"/>
      <c r="P359" s="99">
        <v>32</v>
      </c>
    </row>
    <row r="360" spans="1:16" ht="21.95" customHeight="1">
      <c r="A360" s="202"/>
      <c r="B360" s="114" t="s">
        <v>93</v>
      </c>
      <c r="C360" s="222">
        <f t="shared" ref="C360:N360" si="232">C361+C379</f>
        <v>0</v>
      </c>
      <c r="D360" s="223">
        <f t="shared" si="232"/>
        <v>19189</v>
      </c>
      <c r="E360" s="222">
        <f t="shared" si="232"/>
        <v>17114</v>
      </c>
      <c r="F360" s="222">
        <f t="shared" si="232"/>
        <v>16984</v>
      </c>
      <c r="G360" s="222">
        <f t="shared" si="232"/>
        <v>130</v>
      </c>
      <c r="H360" s="222">
        <f t="shared" si="232"/>
        <v>0</v>
      </c>
      <c r="I360" s="222">
        <f t="shared" si="232"/>
        <v>0</v>
      </c>
      <c r="J360" s="222">
        <f t="shared" si="232"/>
        <v>2075</v>
      </c>
      <c r="K360" s="222">
        <f t="shared" si="232"/>
        <v>2524</v>
      </c>
      <c r="L360" s="222">
        <f t="shared" si="232"/>
        <v>-449</v>
      </c>
      <c r="M360" s="222">
        <f t="shared" si="232"/>
        <v>0</v>
      </c>
      <c r="N360" s="223">
        <f t="shared" si="232"/>
        <v>0</v>
      </c>
      <c r="O360" s="202"/>
      <c r="P360" s="99">
        <v>1</v>
      </c>
    </row>
    <row r="361" spans="1:16" ht="21" customHeight="1">
      <c r="A361" s="202" t="s">
        <v>20</v>
      </c>
      <c r="B361" s="114" t="s">
        <v>22</v>
      </c>
      <c r="C361" s="222">
        <f t="shared" ref="C361:N361" si="233">C362+C369+C376</f>
        <v>0</v>
      </c>
      <c r="D361" s="223">
        <f t="shared" si="233"/>
        <v>16961</v>
      </c>
      <c r="E361" s="222">
        <f t="shared" si="233"/>
        <v>14437</v>
      </c>
      <c r="F361" s="222">
        <f t="shared" si="233"/>
        <v>14437</v>
      </c>
      <c r="G361" s="222">
        <f t="shared" si="233"/>
        <v>0</v>
      </c>
      <c r="H361" s="222">
        <f t="shared" si="233"/>
        <v>0</v>
      </c>
      <c r="I361" s="222">
        <f t="shared" si="233"/>
        <v>0</v>
      </c>
      <c r="J361" s="222">
        <f t="shared" si="233"/>
        <v>2524</v>
      </c>
      <c r="K361" s="222">
        <f t="shared" si="233"/>
        <v>2524</v>
      </c>
      <c r="L361" s="222">
        <f t="shared" si="233"/>
        <v>0</v>
      </c>
      <c r="M361" s="222">
        <f t="shared" si="233"/>
        <v>0</v>
      </c>
      <c r="N361" s="223">
        <f t="shared" si="233"/>
        <v>0</v>
      </c>
      <c r="O361" s="202"/>
      <c r="P361" s="99">
        <v>2</v>
      </c>
    </row>
    <row r="362" spans="1:16" ht="18.95" customHeight="1">
      <c r="A362" s="114" t="s">
        <v>23</v>
      </c>
      <c r="B362" s="114" t="s">
        <v>24</v>
      </c>
      <c r="C362" s="222">
        <f t="shared" ref="C362:N362" si="234">SUM(C363:C368)</f>
        <v>0</v>
      </c>
      <c r="D362" s="223">
        <f t="shared" si="234"/>
        <v>14647</v>
      </c>
      <c r="E362" s="222">
        <f t="shared" si="234"/>
        <v>12123</v>
      </c>
      <c r="F362" s="222">
        <f t="shared" si="234"/>
        <v>12123</v>
      </c>
      <c r="G362" s="222">
        <f t="shared" si="234"/>
        <v>0</v>
      </c>
      <c r="H362" s="222">
        <f t="shared" si="234"/>
        <v>0</v>
      </c>
      <c r="I362" s="222">
        <f t="shared" si="234"/>
        <v>0</v>
      </c>
      <c r="J362" s="222">
        <f t="shared" si="234"/>
        <v>2524</v>
      </c>
      <c r="K362" s="222">
        <f t="shared" si="234"/>
        <v>2524</v>
      </c>
      <c r="L362" s="222">
        <f t="shared" si="234"/>
        <v>0</v>
      </c>
      <c r="M362" s="222">
        <f t="shared" si="234"/>
        <v>0</v>
      </c>
      <c r="N362" s="223">
        <f t="shared" si="234"/>
        <v>0</v>
      </c>
      <c r="O362" s="202"/>
      <c r="P362" s="99">
        <v>3</v>
      </c>
    </row>
    <row r="363" spans="1:16" s="214" customFormat="1" ht="72" customHeight="1">
      <c r="A363" s="202">
        <v>1</v>
      </c>
      <c r="B363" s="224" t="s">
        <v>25</v>
      </c>
      <c r="C363" s="211"/>
      <c r="D363" s="226">
        <v>4622</v>
      </c>
      <c r="E363" s="211">
        <f t="shared" ref="E363:E368" si="235">F363+G363</f>
        <v>4444</v>
      </c>
      <c r="F363" s="211">
        <v>4444</v>
      </c>
      <c r="G363" s="211"/>
      <c r="H363" s="211"/>
      <c r="I363" s="211"/>
      <c r="J363" s="211">
        <f t="shared" ref="J363:J368" si="236">D363-E363</f>
        <v>178</v>
      </c>
      <c r="K363" s="211">
        <f t="shared" ref="K363:K368" si="237">J363</f>
        <v>178</v>
      </c>
      <c r="L363" s="211"/>
      <c r="M363" s="211"/>
      <c r="N363" s="226"/>
      <c r="O363" s="202"/>
      <c r="P363" s="99">
        <v>4</v>
      </c>
    </row>
    <row r="364" spans="1:16" s="214" customFormat="1" ht="36" customHeight="1">
      <c r="A364" s="202">
        <v>2</v>
      </c>
      <c r="B364" s="224" t="s">
        <v>27</v>
      </c>
      <c r="C364" s="211"/>
      <c r="D364" s="226">
        <v>1245</v>
      </c>
      <c r="E364" s="211">
        <f t="shared" si="235"/>
        <v>1089</v>
      </c>
      <c r="F364" s="202">
        <v>1089</v>
      </c>
      <c r="G364" s="202"/>
      <c r="H364" s="202"/>
      <c r="I364" s="202"/>
      <c r="J364" s="211">
        <f t="shared" si="236"/>
        <v>156</v>
      </c>
      <c r="K364" s="211">
        <f t="shared" si="237"/>
        <v>156</v>
      </c>
      <c r="L364" s="202"/>
      <c r="M364" s="202"/>
      <c r="N364" s="226"/>
      <c r="O364" s="202"/>
      <c r="P364" s="99">
        <v>5</v>
      </c>
    </row>
    <row r="365" spans="1:16" s="214" customFormat="1" ht="45.75" customHeight="1">
      <c r="A365" s="202">
        <v>3</v>
      </c>
      <c r="B365" s="224" t="s">
        <v>29</v>
      </c>
      <c r="C365" s="211"/>
      <c r="D365" s="226">
        <v>324</v>
      </c>
      <c r="E365" s="211">
        <f t="shared" si="235"/>
        <v>397</v>
      </c>
      <c r="F365" s="202">
        <v>397</v>
      </c>
      <c r="G365" s="202"/>
      <c r="H365" s="202"/>
      <c r="I365" s="202"/>
      <c r="J365" s="211">
        <f t="shared" si="236"/>
        <v>-73</v>
      </c>
      <c r="K365" s="211">
        <f t="shared" si="237"/>
        <v>-73</v>
      </c>
      <c r="L365" s="202"/>
      <c r="M365" s="202"/>
      <c r="N365" s="226"/>
      <c r="O365" s="202"/>
      <c r="P365" s="99">
        <v>6</v>
      </c>
    </row>
    <row r="366" spans="1:16" s="214" customFormat="1" ht="53.1" customHeight="1">
      <c r="A366" s="202">
        <v>4</v>
      </c>
      <c r="B366" s="224" t="s">
        <v>31</v>
      </c>
      <c r="C366" s="211"/>
      <c r="D366" s="226">
        <v>8444</v>
      </c>
      <c r="E366" s="211">
        <f t="shared" si="235"/>
        <v>6182</v>
      </c>
      <c r="F366" s="211">
        <v>6182</v>
      </c>
      <c r="G366" s="211"/>
      <c r="H366" s="211"/>
      <c r="I366" s="211"/>
      <c r="J366" s="211">
        <f t="shared" si="236"/>
        <v>2262</v>
      </c>
      <c r="K366" s="211">
        <f t="shared" si="237"/>
        <v>2262</v>
      </c>
      <c r="L366" s="211"/>
      <c r="M366" s="211"/>
      <c r="N366" s="226"/>
      <c r="O366" s="202"/>
      <c r="P366" s="99">
        <v>7</v>
      </c>
    </row>
    <row r="367" spans="1:16" s="214" customFormat="1" ht="38.1" customHeight="1">
      <c r="A367" s="202">
        <v>5</v>
      </c>
      <c r="B367" s="225" t="s">
        <v>33</v>
      </c>
      <c r="C367" s="227"/>
      <c r="D367" s="228">
        <v>12</v>
      </c>
      <c r="E367" s="211">
        <f t="shared" si="235"/>
        <v>11</v>
      </c>
      <c r="F367" s="227">
        <v>11</v>
      </c>
      <c r="G367" s="227"/>
      <c r="H367" s="227"/>
      <c r="I367" s="227"/>
      <c r="J367" s="211">
        <f t="shared" si="236"/>
        <v>1</v>
      </c>
      <c r="K367" s="211">
        <f t="shared" si="237"/>
        <v>1</v>
      </c>
      <c r="L367" s="227"/>
      <c r="M367" s="227"/>
      <c r="N367" s="228"/>
      <c r="O367" s="202"/>
      <c r="P367" s="99">
        <v>8</v>
      </c>
    </row>
    <row r="368" spans="1:16" s="214" customFormat="1" ht="41.1" customHeight="1">
      <c r="A368" s="202">
        <v>6</v>
      </c>
      <c r="B368" s="225" t="s">
        <v>35</v>
      </c>
      <c r="C368" s="227"/>
      <c r="D368" s="228"/>
      <c r="E368" s="211">
        <f t="shared" si="235"/>
        <v>0</v>
      </c>
      <c r="F368" s="227"/>
      <c r="G368" s="227"/>
      <c r="H368" s="227"/>
      <c r="I368" s="227"/>
      <c r="J368" s="211">
        <f t="shared" si="236"/>
        <v>0</v>
      </c>
      <c r="K368" s="211">
        <f t="shared" si="237"/>
        <v>0</v>
      </c>
      <c r="L368" s="227"/>
      <c r="M368" s="227"/>
      <c r="N368" s="228"/>
      <c r="O368" s="202"/>
      <c r="P368" s="99">
        <v>9</v>
      </c>
    </row>
    <row r="369" spans="1:16" ht="21" customHeight="1">
      <c r="A369" s="114" t="s">
        <v>37</v>
      </c>
      <c r="B369" s="115" t="s">
        <v>38</v>
      </c>
      <c r="C369" s="222">
        <f t="shared" ref="C369:N369" si="238">SUM(C370:C375)</f>
        <v>0</v>
      </c>
      <c r="D369" s="223">
        <f t="shared" si="238"/>
        <v>2312</v>
      </c>
      <c r="E369" s="114">
        <f t="shared" si="238"/>
        <v>2312</v>
      </c>
      <c r="F369" s="114">
        <f t="shared" si="238"/>
        <v>2312</v>
      </c>
      <c r="G369" s="114">
        <f t="shared" si="238"/>
        <v>0</v>
      </c>
      <c r="H369" s="114">
        <f t="shared" si="238"/>
        <v>0</v>
      </c>
      <c r="I369" s="114">
        <f t="shared" si="238"/>
        <v>0</v>
      </c>
      <c r="J369" s="114">
        <f t="shared" si="238"/>
        <v>0</v>
      </c>
      <c r="K369" s="114">
        <f t="shared" si="238"/>
        <v>0</v>
      </c>
      <c r="L369" s="114">
        <f t="shared" si="238"/>
        <v>0</v>
      </c>
      <c r="M369" s="114">
        <f t="shared" si="238"/>
        <v>0</v>
      </c>
      <c r="N369" s="223">
        <f t="shared" si="238"/>
        <v>0</v>
      </c>
      <c r="O369" s="202"/>
      <c r="P369" s="99">
        <v>10</v>
      </c>
    </row>
    <row r="370" spans="1:16" s="215" customFormat="1" ht="31.5">
      <c r="A370" s="229">
        <v>1</v>
      </c>
      <c r="B370" s="230" t="s">
        <v>40</v>
      </c>
      <c r="C370" s="231"/>
      <c r="D370" s="232">
        <v>1774</v>
      </c>
      <c r="E370" s="231">
        <f t="shared" ref="E370:E375" si="239">F370+G370</f>
        <v>1774</v>
      </c>
      <c r="F370" s="231">
        <v>1774</v>
      </c>
      <c r="G370" s="231"/>
      <c r="H370" s="231"/>
      <c r="I370" s="231"/>
      <c r="J370" s="231">
        <f t="shared" ref="J370:J375" si="240">D370-E370</f>
        <v>0</v>
      </c>
      <c r="K370" s="231">
        <f t="shared" ref="K370:K375" si="241">J370</f>
        <v>0</v>
      </c>
      <c r="L370" s="231"/>
      <c r="M370" s="231"/>
      <c r="N370" s="232"/>
      <c r="O370" s="229"/>
      <c r="P370" s="214">
        <v>11</v>
      </c>
    </row>
    <row r="371" spans="1:16">
      <c r="A371" s="202">
        <v>2</v>
      </c>
      <c r="B371" s="224" t="s">
        <v>43</v>
      </c>
      <c r="C371" s="211"/>
      <c r="D371" s="226"/>
      <c r="E371" s="211">
        <f t="shared" si="239"/>
        <v>0</v>
      </c>
      <c r="F371" s="202"/>
      <c r="G371" s="202"/>
      <c r="H371" s="202"/>
      <c r="I371" s="202"/>
      <c r="J371" s="211">
        <f t="shared" si="240"/>
        <v>0</v>
      </c>
      <c r="K371" s="211">
        <f t="shared" si="241"/>
        <v>0</v>
      </c>
      <c r="L371" s="202"/>
      <c r="M371" s="202"/>
      <c r="N371" s="226"/>
      <c r="O371" s="202"/>
      <c r="P371" s="99">
        <v>12</v>
      </c>
    </row>
    <row r="372" spans="1:16">
      <c r="A372" s="202">
        <v>3</v>
      </c>
      <c r="B372" s="224" t="s">
        <v>46</v>
      </c>
      <c r="C372" s="211"/>
      <c r="D372" s="226"/>
      <c r="E372" s="211">
        <f t="shared" si="239"/>
        <v>0</v>
      </c>
      <c r="F372" s="202"/>
      <c r="G372" s="202"/>
      <c r="H372" s="202"/>
      <c r="I372" s="202"/>
      <c r="J372" s="211">
        <f t="shared" si="240"/>
        <v>0</v>
      </c>
      <c r="K372" s="211">
        <f t="shared" si="241"/>
        <v>0</v>
      </c>
      <c r="L372" s="202"/>
      <c r="M372" s="202"/>
      <c r="N372" s="226"/>
      <c r="O372" s="202"/>
      <c r="P372" s="99">
        <v>13</v>
      </c>
    </row>
    <row r="373" spans="1:16">
      <c r="A373" s="202">
        <v>4</v>
      </c>
      <c r="B373" s="224" t="s">
        <v>49</v>
      </c>
      <c r="C373" s="211"/>
      <c r="D373" s="226"/>
      <c r="E373" s="211">
        <f t="shared" si="239"/>
        <v>0</v>
      </c>
      <c r="F373" s="202"/>
      <c r="G373" s="202"/>
      <c r="H373" s="202"/>
      <c r="I373" s="202"/>
      <c r="J373" s="211">
        <f t="shared" si="240"/>
        <v>0</v>
      </c>
      <c r="K373" s="211">
        <f t="shared" si="241"/>
        <v>0</v>
      </c>
      <c r="L373" s="202"/>
      <c r="M373" s="202"/>
      <c r="N373" s="226"/>
      <c r="O373" s="202"/>
      <c r="P373" s="99">
        <v>14</v>
      </c>
    </row>
    <row r="374" spans="1:16" ht="31.5">
      <c r="A374" s="202">
        <v>5</v>
      </c>
      <c r="B374" s="224" t="s">
        <v>51</v>
      </c>
      <c r="C374" s="211"/>
      <c r="D374" s="226">
        <v>538</v>
      </c>
      <c r="E374" s="211">
        <f t="shared" si="239"/>
        <v>538</v>
      </c>
      <c r="F374" s="211">
        <v>538</v>
      </c>
      <c r="G374" s="211"/>
      <c r="H374" s="211"/>
      <c r="I374" s="211"/>
      <c r="J374" s="211">
        <f t="shared" si="240"/>
        <v>0</v>
      </c>
      <c r="K374" s="211">
        <f t="shared" si="241"/>
        <v>0</v>
      </c>
      <c r="L374" s="211"/>
      <c r="M374" s="211"/>
      <c r="N374" s="226"/>
      <c r="O374" s="202"/>
      <c r="P374" s="99">
        <v>15</v>
      </c>
    </row>
    <row r="375" spans="1:16">
      <c r="A375" s="202">
        <v>6</v>
      </c>
      <c r="B375" s="224" t="s">
        <v>53</v>
      </c>
      <c r="C375" s="211"/>
      <c r="D375" s="226"/>
      <c r="E375" s="211">
        <f t="shared" si="239"/>
        <v>0</v>
      </c>
      <c r="F375" s="211"/>
      <c r="G375" s="211"/>
      <c r="H375" s="211"/>
      <c r="I375" s="211"/>
      <c r="J375" s="211">
        <f t="shared" si="240"/>
        <v>0</v>
      </c>
      <c r="K375" s="211">
        <f t="shared" si="241"/>
        <v>0</v>
      </c>
      <c r="L375" s="211"/>
      <c r="M375" s="211"/>
      <c r="N375" s="226"/>
      <c r="O375" s="202"/>
      <c r="P375" s="99">
        <v>16</v>
      </c>
    </row>
    <row r="376" spans="1:16" s="215" customFormat="1">
      <c r="A376" s="114" t="s">
        <v>55</v>
      </c>
      <c r="B376" s="115" t="s">
        <v>56</v>
      </c>
      <c r="C376" s="222">
        <f t="shared" ref="C376:N376" si="242">C377+C378</f>
        <v>0</v>
      </c>
      <c r="D376" s="223">
        <f t="shared" si="242"/>
        <v>2</v>
      </c>
      <c r="E376" s="114">
        <f t="shared" si="242"/>
        <v>2</v>
      </c>
      <c r="F376" s="114">
        <f t="shared" si="242"/>
        <v>2</v>
      </c>
      <c r="G376" s="114">
        <f t="shared" si="242"/>
        <v>0</v>
      </c>
      <c r="H376" s="114">
        <f t="shared" si="242"/>
        <v>0</v>
      </c>
      <c r="I376" s="114">
        <f t="shared" si="242"/>
        <v>0</v>
      </c>
      <c r="J376" s="114">
        <f t="shared" si="242"/>
        <v>0</v>
      </c>
      <c r="K376" s="114">
        <f t="shared" si="242"/>
        <v>0</v>
      </c>
      <c r="L376" s="114">
        <f t="shared" si="242"/>
        <v>0</v>
      </c>
      <c r="M376" s="114">
        <f t="shared" si="242"/>
        <v>0</v>
      </c>
      <c r="N376" s="223">
        <f t="shared" si="242"/>
        <v>0</v>
      </c>
      <c r="O376" s="202"/>
      <c r="P376" s="99">
        <v>17</v>
      </c>
    </row>
    <row r="377" spans="1:16" s="215" customFormat="1" ht="31.5">
      <c r="A377" s="202">
        <v>1</v>
      </c>
      <c r="B377" s="224" t="s">
        <v>57</v>
      </c>
      <c r="C377" s="211"/>
      <c r="D377" s="226">
        <v>2</v>
      </c>
      <c r="E377" s="211">
        <f t="shared" ref="E377:E383" si="243">F377+G377</f>
        <v>2</v>
      </c>
      <c r="F377" s="202">
        <v>2</v>
      </c>
      <c r="G377" s="202"/>
      <c r="H377" s="202"/>
      <c r="I377" s="202"/>
      <c r="J377" s="211">
        <f t="shared" ref="J377:J383" si="244">D377-E377</f>
        <v>0</v>
      </c>
      <c r="K377" s="211">
        <f>J377</f>
        <v>0</v>
      </c>
      <c r="L377" s="202"/>
      <c r="M377" s="202"/>
      <c r="N377" s="226"/>
      <c r="O377" s="202"/>
      <c r="P377" s="99">
        <v>18</v>
      </c>
    </row>
    <row r="378" spans="1:16" s="215" customFormat="1">
      <c r="A378" s="202">
        <v>2</v>
      </c>
      <c r="B378" s="224" t="s">
        <v>59</v>
      </c>
      <c r="C378" s="211"/>
      <c r="D378" s="226"/>
      <c r="E378" s="211">
        <f t="shared" si="243"/>
        <v>0</v>
      </c>
      <c r="F378" s="202"/>
      <c r="G378" s="202"/>
      <c r="H378" s="202"/>
      <c r="I378" s="202"/>
      <c r="J378" s="211">
        <f t="shared" si="244"/>
        <v>0</v>
      </c>
      <c r="K378" s="211">
        <f>J378</f>
        <v>0</v>
      </c>
      <c r="L378" s="202"/>
      <c r="M378" s="211"/>
      <c r="N378" s="226"/>
      <c r="O378" s="202"/>
      <c r="P378" s="99">
        <v>19</v>
      </c>
    </row>
    <row r="379" spans="1:16" ht="20.25" customHeight="1">
      <c r="A379" s="114" t="s">
        <v>21</v>
      </c>
      <c r="B379" s="114" t="s">
        <v>61</v>
      </c>
      <c r="C379" s="222">
        <f t="shared" ref="C379:N379" si="245">C380+C384</f>
        <v>0</v>
      </c>
      <c r="D379" s="223">
        <f t="shared" si="245"/>
        <v>2228</v>
      </c>
      <c r="E379" s="114">
        <f t="shared" si="245"/>
        <v>2677</v>
      </c>
      <c r="F379" s="114">
        <f t="shared" si="245"/>
        <v>2547</v>
      </c>
      <c r="G379" s="114">
        <f t="shared" si="245"/>
        <v>130</v>
      </c>
      <c r="H379" s="114">
        <f t="shared" si="245"/>
        <v>0</v>
      </c>
      <c r="I379" s="114">
        <f t="shared" si="245"/>
        <v>0</v>
      </c>
      <c r="J379" s="114">
        <f t="shared" si="245"/>
        <v>-449</v>
      </c>
      <c r="K379" s="114">
        <f t="shared" si="245"/>
        <v>0</v>
      </c>
      <c r="L379" s="114">
        <f t="shared" si="245"/>
        <v>-449</v>
      </c>
      <c r="M379" s="114">
        <f t="shared" si="245"/>
        <v>0</v>
      </c>
      <c r="N379" s="223">
        <f t="shared" si="245"/>
        <v>0</v>
      </c>
      <c r="O379" s="202"/>
      <c r="P379" s="99">
        <v>20</v>
      </c>
    </row>
    <row r="380" spans="1:16" ht="20.25" customHeight="1">
      <c r="A380" s="114" t="s">
        <v>23</v>
      </c>
      <c r="B380" s="115" t="s">
        <v>24</v>
      </c>
      <c r="C380" s="222">
        <f t="shared" ref="C380:N380" si="246">SUM(C381:C383)</f>
        <v>0</v>
      </c>
      <c r="D380" s="223">
        <f t="shared" si="246"/>
        <v>1040</v>
      </c>
      <c r="E380" s="114">
        <f t="shared" si="246"/>
        <v>1529</v>
      </c>
      <c r="F380" s="114">
        <f t="shared" si="246"/>
        <v>1529</v>
      </c>
      <c r="G380" s="114">
        <f t="shared" si="246"/>
        <v>0</v>
      </c>
      <c r="H380" s="114">
        <f t="shared" si="246"/>
        <v>0</v>
      </c>
      <c r="I380" s="114">
        <f t="shared" si="246"/>
        <v>0</v>
      </c>
      <c r="J380" s="114">
        <f t="shared" si="246"/>
        <v>-489</v>
      </c>
      <c r="K380" s="114">
        <f t="shared" si="246"/>
        <v>0</v>
      </c>
      <c r="L380" s="114">
        <f t="shared" si="246"/>
        <v>-489</v>
      </c>
      <c r="M380" s="114">
        <f t="shared" si="246"/>
        <v>0</v>
      </c>
      <c r="N380" s="223">
        <f t="shared" si="246"/>
        <v>0</v>
      </c>
      <c r="O380" s="202"/>
      <c r="P380" s="99">
        <v>21</v>
      </c>
    </row>
    <row r="381" spans="1:16" ht="61.5" customHeight="1">
      <c r="A381" s="202">
        <v>1</v>
      </c>
      <c r="B381" s="224" t="s">
        <v>62</v>
      </c>
      <c r="C381" s="211"/>
      <c r="D381" s="226">
        <v>645</v>
      </c>
      <c r="E381" s="211">
        <f t="shared" si="243"/>
        <v>1036</v>
      </c>
      <c r="F381" s="233">
        <v>1036</v>
      </c>
      <c r="G381" s="233"/>
      <c r="H381" s="233"/>
      <c r="I381" s="233"/>
      <c r="J381" s="211">
        <f t="shared" si="244"/>
        <v>-391</v>
      </c>
      <c r="K381" s="233"/>
      <c r="L381" s="233">
        <f t="shared" ref="L381:L383" si="247">J381</f>
        <v>-391</v>
      </c>
      <c r="M381" s="233"/>
      <c r="N381" s="226"/>
      <c r="O381" s="202"/>
      <c r="P381" s="99">
        <v>22</v>
      </c>
    </row>
    <row r="382" spans="1:16" ht="92.25" customHeight="1">
      <c r="A382" s="202">
        <v>2</v>
      </c>
      <c r="B382" s="224" t="s">
        <v>64</v>
      </c>
      <c r="C382" s="211"/>
      <c r="D382" s="226">
        <v>5</v>
      </c>
      <c r="E382" s="211">
        <f t="shared" si="243"/>
        <v>0</v>
      </c>
      <c r="F382" s="233"/>
      <c r="G382" s="233"/>
      <c r="H382" s="233"/>
      <c r="I382" s="233"/>
      <c r="J382" s="211">
        <f t="shared" si="244"/>
        <v>5</v>
      </c>
      <c r="K382" s="233"/>
      <c r="L382" s="233">
        <f t="shared" si="247"/>
        <v>5</v>
      </c>
      <c r="M382" s="233"/>
      <c r="N382" s="226"/>
      <c r="O382" s="202"/>
      <c r="P382" s="99">
        <v>23</v>
      </c>
    </row>
    <row r="383" spans="1:16" ht="43.5" customHeight="1">
      <c r="A383" s="202">
        <v>3</v>
      </c>
      <c r="B383" s="224" t="s">
        <v>66</v>
      </c>
      <c r="C383" s="211"/>
      <c r="D383" s="226">
        <v>390</v>
      </c>
      <c r="E383" s="211">
        <f t="shared" si="243"/>
        <v>493</v>
      </c>
      <c r="F383" s="234">
        <v>493</v>
      </c>
      <c r="G383" s="234"/>
      <c r="H383" s="234"/>
      <c r="I383" s="234"/>
      <c r="J383" s="211">
        <f t="shared" si="244"/>
        <v>-103</v>
      </c>
      <c r="K383" s="234"/>
      <c r="L383" s="233">
        <f t="shared" si="247"/>
        <v>-103</v>
      </c>
      <c r="M383" s="234"/>
      <c r="N383" s="226"/>
      <c r="O383" s="202"/>
      <c r="P383" s="99">
        <v>24</v>
      </c>
    </row>
    <row r="384" spans="1:16">
      <c r="A384" s="114" t="s">
        <v>37</v>
      </c>
      <c r="B384" s="115" t="s">
        <v>68</v>
      </c>
      <c r="C384" s="222">
        <f t="shared" ref="C384:N384" si="248">SUM(C385:C391)</f>
        <v>0</v>
      </c>
      <c r="D384" s="223">
        <f t="shared" si="248"/>
        <v>1188</v>
      </c>
      <c r="E384" s="222">
        <f t="shared" si="248"/>
        <v>1148</v>
      </c>
      <c r="F384" s="114">
        <f t="shared" si="248"/>
        <v>1018</v>
      </c>
      <c r="G384" s="114">
        <f t="shared" si="248"/>
        <v>130</v>
      </c>
      <c r="H384" s="114">
        <f t="shared" si="248"/>
        <v>0</v>
      </c>
      <c r="I384" s="114">
        <f t="shared" si="248"/>
        <v>0</v>
      </c>
      <c r="J384" s="222">
        <f t="shared" si="248"/>
        <v>40</v>
      </c>
      <c r="K384" s="114">
        <f t="shared" si="248"/>
        <v>0</v>
      </c>
      <c r="L384" s="114">
        <f t="shared" si="248"/>
        <v>40</v>
      </c>
      <c r="M384" s="114">
        <f t="shared" si="248"/>
        <v>0</v>
      </c>
      <c r="N384" s="223">
        <f t="shared" si="248"/>
        <v>0</v>
      </c>
      <c r="O384" s="202"/>
      <c r="P384" s="99">
        <v>25</v>
      </c>
    </row>
    <row r="385" spans="1:16" ht="21.75" customHeight="1">
      <c r="A385" s="202">
        <v>1</v>
      </c>
      <c r="B385" s="224" t="s">
        <v>69</v>
      </c>
      <c r="C385" s="211"/>
      <c r="D385" s="226">
        <v>35</v>
      </c>
      <c r="E385" s="211">
        <f t="shared" ref="E385:E391" si="249">F385+G385</f>
        <v>35</v>
      </c>
      <c r="F385" s="202">
        <v>35</v>
      </c>
      <c r="G385" s="202"/>
      <c r="H385" s="202"/>
      <c r="I385" s="202"/>
      <c r="J385" s="211">
        <f t="shared" ref="J385:J391" si="250">D385-E385</f>
        <v>0</v>
      </c>
      <c r="K385" s="202"/>
      <c r="L385" s="233">
        <f t="shared" ref="L385:L391" si="251">J385</f>
        <v>0</v>
      </c>
      <c r="M385" s="202"/>
      <c r="N385" s="226"/>
      <c r="O385" s="202"/>
      <c r="P385" s="99">
        <v>26</v>
      </c>
    </row>
    <row r="386" spans="1:16" ht="42" customHeight="1">
      <c r="A386" s="202">
        <v>2</v>
      </c>
      <c r="B386" s="224" t="s">
        <v>71</v>
      </c>
      <c r="C386" s="211"/>
      <c r="D386" s="226"/>
      <c r="E386" s="211">
        <f t="shared" si="249"/>
        <v>0</v>
      </c>
      <c r="F386" s="202"/>
      <c r="G386" s="202"/>
      <c r="H386" s="202"/>
      <c r="I386" s="202"/>
      <c r="J386" s="211">
        <f t="shared" si="250"/>
        <v>0</v>
      </c>
      <c r="K386" s="202"/>
      <c r="L386" s="233">
        <f t="shared" si="251"/>
        <v>0</v>
      </c>
      <c r="M386" s="202"/>
      <c r="N386" s="226"/>
      <c r="O386" s="202"/>
      <c r="P386" s="99">
        <v>27</v>
      </c>
    </row>
    <row r="387" spans="1:16" s="216" customFormat="1" ht="47.25">
      <c r="A387" s="202">
        <v>3</v>
      </c>
      <c r="B387" s="224" t="s">
        <v>73</v>
      </c>
      <c r="C387" s="227"/>
      <c r="D387" s="228">
        <v>983</v>
      </c>
      <c r="E387" s="211">
        <f t="shared" si="249"/>
        <v>983</v>
      </c>
      <c r="F387" s="227">
        <v>983</v>
      </c>
      <c r="G387" s="227"/>
      <c r="H387" s="227"/>
      <c r="I387" s="227"/>
      <c r="J387" s="211">
        <f t="shared" si="250"/>
        <v>0</v>
      </c>
      <c r="K387" s="227"/>
      <c r="L387" s="233">
        <f t="shared" si="251"/>
        <v>0</v>
      </c>
      <c r="M387" s="227"/>
      <c r="N387" s="228"/>
      <c r="O387" s="202"/>
      <c r="P387" s="99">
        <v>28</v>
      </c>
    </row>
    <row r="388" spans="1:16" s="216" customFormat="1" ht="47.25">
      <c r="A388" s="202">
        <v>4</v>
      </c>
      <c r="B388" s="225" t="s">
        <v>75</v>
      </c>
      <c r="C388" s="227"/>
      <c r="D388" s="228"/>
      <c r="E388" s="211">
        <f t="shared" si="249"/>
        <v>0</v>
      </c>
      <c r="F388" s="227"/>
      <c r="G388" s="227"/>
      <c r="H388" s="227"/>
      <c r="I388" s="227"/>
      <c r="J388" s="211">
        <f t="shared" si="250"/>
        <v>0</v>
      </c>
      <c r="K388" s="227"/>
      <c r="L388" s="233">
        <f t="shared" si="251"/>
        <v>0</v>
      </c>
      <c r="M388" s="227"/>
      <c r="N388" s="228"/>
      <c r="O388" s="202"/>
      <c r="P388" s="99">
        <v>29</v>
      </c>
    </row>
    <row r="389" spans="1:16" s="216" customFormat="1" ht="63">
      <c r="A389" s="202">
        <v>5</v>
      </c>
      <c r="B389" s="225" t="s">
        <v>77</v>
      </c>
      <c r="C389" s="227"/>
      <c r="D389" s="228"/>
      <c r="E389" s="211">
        <f t="shared" si="249"/>
        <v>0</v>
      </c>
      <c r="F389" s="227"/>
      <c r="G389" s="227"/>
      <c r="H389" s="227"/>
      <c r="I389" s="227"/>
      <c r="J389" s="211">
        <f t="shared" si="250"/>
        <v>0</v>
      </c>
      <c r="K389" s="227"/>
      <c r="L389" s="233">
        <f t="shared" si="251"/>
        <v>0</v>
      </c>
      <c r="M389" s="227"/>
      <c r="N389" s="228"/>
      <c r="O389" s="202"/>
      <c r="P389" s="99">
        <v>30</v>
      </c>
    </row>
    <row r="390" spans="1:16" ht="42" customHeight="1">
      <c r="A390" s="202">
        <v>6</v>
      </c>
      <c r="B390" s="225" t="s">
        <v>79</v>
      </c>
      <c r="C390" s="227"/>
      <c r="D390" s="228">
        <v>130</v>
      </c>
      <c r="E390" s="211">
        <f t="shared" si="249"/>
        <v>130</v>
      </c>
      <c r="F390" s="227"/>
      <c r="G390" s="227">
        <v>130</v>
      </c>
      <c r="H390" s="227"/>
      <c r="I390" s="227"/>
      <c r="J390" s="211">
        <f t="shared" si="250"/>
        <v>0</v>
      </c>
      <c r="K390" s="227"/>
      <c r="L390" s="233">
        <f t="shared" si="251"/>
        <v>0</v>
      </c>
      <c r="M390" s="227"/>
      <c r="N390" s="228"/>
      <c r="O390" s="202"/>
      <c r="P390" s="99">
        <v>31</v>
      </c>
    </row>
    <row r="391" spans="1:16" ht="74.25" customHeight="1">
      <c r="A391" s="202">
        <v>7</v>
      </c>
      <c r="B391" s="225" t="s">
        <v>81</v>
      </c>
      <c r="C391" s="227"/>
      <c r="D391" s="228">
        <v>40</v>
      </c>
      <c r="E391" s="211">
        <f t="shared" si="249"/>
        <v>0</v>
      </c>
      <c r="F391" s="227"/>
      <c r="G391" s="227"/>
      <c r="H391" s="227"/>
      <c r="I391" s="227"/>
      <c r="J391" s="211">
        <f t="shared" si="250"/>
        <v>40</v>
      </c>
      <c r="K391" s="227"/>
      <c r="L391" s="233">
        <f t="shared" si="251"/>
        <v>40</v>
      </c>
      <c r="M391" s="227"/>
      <c r="N391" s="228"/>
      <c r="O391" s="202"/>
      <c r="P391" s="99">
        <v>32</v>
      </c>
    </row>
    <row r="392" spans="1:16" ht="21.95" customHeight="1">
      <c r="A392" s="202"/>
      <c r="B392" s="114" t="s">
        <v>94</v>
      </c>
      <c r="C392" s="222" t="e">
        <f t="shared" ref="C392:N392" si="252">C393+C411</f>
        <v>#REF!</v>
      </c>
      <c r="D392" s="223" t="e">
        <f t="shared" si="252"/>
        <v>#REF!</v>
      </c>
      <c r="E392" s="222">
        <f t="shared" si="252"/>
        <v>19264</v>
      </c>
      <c r="F392" s="222">
        <f t="shared" si="252"/>
        <v>18912</v>
      </c>
      <c r="G392" s="222">
        <f t="shared" si="252"/>
        <v>352</v>
      </c>
      <c r="H392" s="222">
        <f t="shared" si="252"/>
        <v>0</v>
      </c>
      <c r="I392" s="222">
        <f t="shared" si="252"/>
        <v>0</v>
      </c>
      <c r="J392" s="222" t="e">
        <f t="shared" si="252"/>
        <v>#REF!</v>
      </c>
      <c r="K392" s="222" t="e">
        <f t="shared" si="252"/>
        <v>#REF!</v>
      </c>
      <c r="L392" s="222" t="e">
        <f t="shared" si="252"/>
        <v>#REF!</v>
      </c>
      <c r="M392" s="222" t="e">
        <f t="shared" si="252"/>
        <v>#REF!</v>
      </c>
      <c r="N392" s="223" t="e">
        <f t="shared" si="252"/>
        <v>#REF!</v>
      </c>
      <c r="O392" s="202"/>
      <c r="P392" s="99">
        <v>1</v>
      </c>
    </row>
    <row r="393" spans="1:16" ht="21" customHeight="1">
      <c r="A393" s="202" t="s">
        <v>20</v>
      </c>
      <c r="B393" s="114" t="s">
        <v>22</v>
      </c>
      <c r="C393" s="222" t="e">
        <f t="shared" ref="C393:N393" si="253">C394+C401+C408</f>
        <v>#REF!</v>
      </c>
      <c r="D393" s="223" t="e">
        <f t="shared" si="253"/>
        <v>#REF!</v>
      </c>
      <c r="E393" s="222">
        <f t="shared" si="253"/>
        <v>16855</v>
      </c>
      <c r="F393" s="222">
        <f t="shared" si="253"/>
        <v>16643</v>
      </c>
      <c r="G393" s="222">
        <f t="shared" si="253"/>
        <v>212</v>
      </c>
      <c r="H393" s="222">
        <f t="shared" si="253"/>
        <v>0</v>
      </c>
      <c r="I393" s="222">
        <f t="shared" si="253"/>
        <v>0</v>
      </c>
      <c r="J393" s="222" t="e">
        <f t="shared" si="253"/>
        <v>#REF!</v>
      </c>
      <c r="K393" s="222" t="e">
        <f t="shared" si="253"/>
        <v>#REF!</v>
      </c>
      <c r="L393" s="222">
        <f t="shared" si="253"/>
        <v>0</v>
      </c>
      <c r="M393" s="222" t="e">
        <f t="shared" si="253"/>
        <v>#REF!</v>
      </c>
      <c r="N393" s="223" t="e">
        <f t="shared" si="253"/>
        <v>#REF!</v>
      </c>
      <c r="O393" s="202"/>
      <c r="P393" s="99">
        <v>2</v>
      </c>
    </row>
    <row r="394" spans="1:16" ht="18.95" customHeight="1">
      <c r="A394" s="114" t="s">
        <v>23</v>
      </c>
      <c r="B394" s="114" t="s">
        <v>24</v>
      </c>
      <c r="C394" s="222" t="e">
        <f t="shared" ref="C394:N394" si="254">SUM(C395:C400)</f>
        <v>#REF!</v>
      </c>
      <c r="D394" s="223" t="e">
        <f t="shared" si="254"/>
        <v>#REF!</v>
      </c>
      <c r="E394" s="222">
        <f t="shared" si="254"/>
        <v>14538</v>
      </c>
      <c r="F394" s="222">
        <f t="shared" si="254"/>
        <v>14326</v>
      </c>
      <c r="G394" s="222">
        <f t="shared" si="254"/>
        <v>212</v>
      </c>
      <c r="H394" s="222">
        <f t="shared" si="254"/>
        <v>0</v>
      </c>
      <c r="I394" s="222">
        <f t="shared" si="254"/>
        <v>0</v>
      </c>
      <c r="J394" s="222" t="e">
        <f t="shared" si="254"/>
        <v>#REF!</v>
      </c>
      <c r="K394" s="222" t="e">
        <f t="shared" si="254"/>
        <v>#REF!</v>
      </c>
      <c r="L394" s="222">
        <f t="shared" si="254"/>
        <v>0</v>
      </c>
      <c r="M394" s="222" t="e">
        <f t="shared" si="254"/>
        <v>#REF!</v>
      </c>
      <c r="N394" s="223" t="e">
        <f t="shared" si="254"/>
        <v>#REF!</v>
      </c>
      <c r="O394" s="202"/>
      <c r="P394" s="99">
        <v>3</v>
      </c>
    </row>
    <row r="395" spans="1:16" s="214" customFormat="1" ht="72" customHeight="1">
      <c r="A395" s="202">
        <v>1</v>
      </c>
      <c r="B395" s="224" t="s">
        <v>25</v>
      </c>
      <c r="C395" s="211" t="e">
        <f>'2. NĐ 238'!#REF!</f>
        <v>#REF!</v>
      </c>
      <c r="D395" s="226" t="e">
        <f>'2. NĐ 238'!#REF!</f>
        <v>#REF!</v>
      </c>
      <c r="E395" s="211">
        <f t="shared" ref="E395:E400" si="255">F395+G395</f>
        <v>2844</v>
      </c>
      <c r="F395" s="211">
        <v>2844</v>
      </c>
      <c r="G395" s="211"/>
      <c r="H395" s="211"/>
      <c r="I395" s="211"/>
      <c r="J395" s="211" t="e">
        <f t="shared" ref="J395:J400" si="256">D395-E395</f>
        <v>#REF!</v>
      </c>
      <c r="K395" s="211" t="e">
        <f t="shared" ref="K395:K400" si="257">J395</f>
        <v>#REF!</v>
      </c>
      <c r="L395" s="211"/>
      <c r="M395" s="211" t="e">
        <f>'2. NĐ 238'!#REF!</f>
        <v>#REF!</v>
      </c>
      <c r="N395" s="226" t="e">
        <f>'2. NĐ 238'!#REF!</f>
        <v>#REF!</v>
      </c>
      <c r="O395" s="202"/>
      <c r="P395" s="99">
        <v>4</v>
      </c>
    </row>
    <row r="396" spans="1:16" s="214" customFormat="1" ht="36" customHeight="1">
      <c r="A396" s="202">
        <v>2</v>
      </c>
      <c r="B396" s="224" t="s">
        <v>27</v>
      </c>
      <c r="C396" s="211">
        <f>'3. MN (105)'!F61</f>
        <v>170</v>
      </c>
      <c r="D396" s="226">
        <f>'3. MN (105)'!C61</f>
        <v>634</v>
      </c>
      <c r="E396" s="211">
        <f t="shared" si="255"/>
        <v>636</v>
      </c>
      <c r="F396" s="202">
        <v>636</v>
      </c>
      <c r="G396" s="202"/>
      <c r="H396" s="202"/>
      <c r="I396" s="202"/>
      <c r="J396" s="211">
        <f t="shared" si="256"/>
        <v>-2</v>
      </c>
      <c r="K396" s="211">
        <f t="shared" si="257"/>
        <v>-2</v>
      </c>
      <c r="L396" s="202"/>
      <c r="M396" s="202" t="e">
        <f>'3. MN (105)'!#REF!</f>
        <v>#REF!</v>
      </c>
      <c r="N396" s="226" t="e">
        <f>'3. MN (105)'!#REF!</f>
        <v>#REF!</v>
      </c>
      <c r="O396" s="202"/>
      <c r="P396" s="99">
        <v>5</v>
      </c>
    </row>
    <row r="397" spans="1:16" s="214" customFormat="1" ht="45.75" customHeight="1">
      <c r="A397" s="202">
        <v>3</v>
      </c>
      <c r="B397" s="224" t="s">
        <v>29</v>
      </c>
      <c r="C397" s="211">
        <f>'5. ND28 (khuyet tat)'!C49</f>
        <v>0</v>
      </c>
      <c r="D397" s="226">
        <f>'5. ND28 (khuyet tat)'!I49</f>
        <v>0</v>
      </c>
      <c r="E397" s="211">
        <f t="shared" si="255"/>
        <v>435</v>
      </c>
      <c r="F397" s="202">
        <v>435</v>
      </c>
      <c r="G397" s="202"/>
      <c r="H397" s="202"/>
      <c r="I397" s="202"/>
      <c r="J397" s="211">
        <f t="shared" si="256"/>
        <v>-435</v>
      </c>
      <c r="K397" s="211">
        <f t="shared" si="257"/>
        <v>-435</v>
      </c>
      <c r="L397" s="202"/>
      <c r="M397" s="202" t="e">
        <f>'5. ND28 (khuyet tat)'!#REF!</f>
        <v>#REF!</v>
      </c>
      <c r="N397" s="226" t="e">
        <f>'5. ND28 (khuyet tat)'!#REF!</f>
        <v>#REF!</v>
      </c>
      <c r="O397" s="202"/>
      <c r="P397" s="99">
        <v>6</v>
      </c>
    </row>
    <row r="398" spans="1:16" s="214" customFormat="1" ht="53.1" customHeight="1">
      <c r="A398" s="202">
        <v>4</v>
      </c>
      <c r="B398" s="224" t="s">
        <v>31</v>
      </c>
      <c r="C398" s="211" t="e">
        <f>#REF!</f>
        <v>#REF!</v>
      </c>
      <c r="D398" s="226" t="e">
        <f>#REF!</f>
        <v>#REF!</v>
      </c>
      <c r="E398" s="211">
        <f t="shared" si="255"/>
        <v>5375</v>
      </c>
      <c r="F398" s="211">
        <v>5163</v>
      </c>
      <c r="G398" s="211">
        <v>212</v>
      </c>
      <c r="H398" s="211"/>
      <c r="I398" s="211"/>
      <c r="J398" s="211" t="e">
        <f t="shared" si="256"/>
        <v>#REF!</v>
      </c>
      <c r="K398" s="211" t="e">
        <f t="shared" si="257"/>
        <v>#REF!</v>
      </c>
      <c r="L398" s="211"/>
      <c r="M398" s="211" t="e">
        <f>#REF!</f>
        <v>#REF!</v>
      </c>
      <c r="N398" s="226" t="e">
        <f>#REF!</f>
        <v>#REF!</v>
      </c>
      <c r="O398" s="202"/>
      <c r="P398" s="99">
        <v>7</v>
      </c>
    </row>
    <row r="399" spans="1:16" s="214" customFormat="1" ht="38.1" customHeight="1">
      <c r="A399" s="202">
        <v>5</v>
      </c>
      <c r="B399" s="225" t="s">
        <v>33</v>
      </c>
      <c r="C399" s="227" t="e">
        <f>'9. ND57'!#REF!</f>
        <v>#REF!</v>
      </c>
      <c r="D399" s="228" t="e">
        <f>'9. ND57'!#REF!</f>
        <v>#REF!</v>
      </c>
      <c r="E399" s="211">
        <f t="shared" si="255"/>
        <v>5248</v>
      </c>
      <c r="F399" s="227">
        <v>5248</v>
      </c>
      <c r="G399" s="227"/>
      <c r="H399" s="227"/>
      <c r="I399" s="227"/>
      <c r="J399" s="211" t="e">
        <f t="shared" si="256"/>
        <v>#REF!</v>
      </c>
      <c r="K399" s="211" t="e">
        <f t="shared" si="257"/>
        <v>#REF!</v>
      </c>
      <c r="L399" s="227"/>
      <c r="M399" s="227" t="e">
        <f>'9. ND57'!#REF!</f>
        <v>#REF!</v>
      </c>
      <c r="N399" s="228" t="e">
        <f>'9. ND57'!#REF!</f>
        <v>#REF!</v>
      </c>
      <c r="O399" s="202"/>
      <c r="P399" s="99">
        <v>8</v>
      </c>
    </row>
    <row r="400" spans="1:16" s="214" customFormat="1" ht="41.1" customHeight="1">
      <c r="A400" s="202">
        <v>6</v>
      </c>
      <c r="B400" s="225" t="s">
        <v>35</v>
      </c>
      <c r="C400" s="227"/>
      <c r="D400" s="228"/>
      <c r="E400" s="211">
        <f t="shared" si="255"/>
        <v>0</v>
      </c>
      <c r="F400" s="227"/>
      <c r="G400" s="227"/>
      <c r="H400" s="227"/>
      <c r="I400" s="227"/>
      <c r="J400" s="211">
        <f t="shared" si="256"/>
        <v>0</v>
      </c>
      <c r="K400" s="211">
        <f t="shared" si="257"/>
        <v>0</v>
      </c>
      <c r="L400" s="227"/>
      <c r="M400" s="227"/>
      <c r="N400" s="228"/>
      <c r="O400" s="202"/>
      <c r="P400" s="99">
        <v>9</v>
      </c>
    </row>
    <row r="401" spans="1:16" ht="21" customHeight="1">
      <c r="A401" s="114" t="s">
        <v>37</v>
      </c>
      <c r="B401" s="115" t="s">
        <v>38</v>
      </c>
      <c r="C401" s="222" t="e">
        <f t="shared" ref="C401:N401" si="258">SUM(C402:C407)</f>
        <v>#REF!</v>
      </c>
      <c r="D401" s="223" t="e">
        <f t="shared" si="258"/>
        <v>#REF!</v>
      </c>
      <c r="E401" s="114">
        <f t="shared" si="258"/>
        <v>2315</v>
      </c>
      <c r="F401" s="114">
        <f t="shared" si="258"/>
        <v>2315</v>
      </c>
      <c r="G401" s="114">
        <f t="shared" si="258"/>
        <v>0</v>
      </c>
      <c r="H401" s="114">
        <f t="shared" si="258"/>
        <v>0</v>
      </c>
      <c r="I401" s="114">
        <f t="shared" si="258"/>
        <v>0</v>
      </c>
      <c r="J401" s="114" t="e">
        <f t="shared" si="258"/>
        <v>#REF!</v>
      </c>
      <c r="K401" s="114" t="e">
        <f t="shared" si="258"/>
        <v>#REF!</v>
      </c>
      <c r="L401" s="114">
        <f t="shared" si="258"/>
        <v>0</v>
      </c>
      <c r="M401" s="114" t="e">
        <f t="shared" si="258"/>
        <v>#REF!</v>
      </c>
      <c r="N401" s="223" t="e">
        <f t="shared" si="258"/>
        <v>#REF!</v>
      </c>
      <c r="O401" s="202"/>
      <c r="P401" s="99">
        <v>10</v>
      </c>
    </row>
    <row r="402" spans="1:16" s="215" customFormat="1" ht="31.5">
      <c r="A402" s="229">
        <v>1</v>
      </c>
      <c r="B402" s="230" t="s">
        <v>40</v>
      </c>
      <c r="C402" s="231">
        <f>'8. NĐ20'!C741</f>
        <v>34</v>
      </c>
      <c r="D402" s="232">
        <f>'8. NĐ20'!H741</f>
        <v>1500</v>
      </c>
      <c r="E402" s="231">
        <f t="shared" ref="E402:E407" si="259">F402+G402</f>
        <v>1898</v>
      </c>
      <c r="F402" s="231">
        <v>1898</v>
      </c>
      <c r="G402" s="231"/>
      <c r="H402" s="231"/>
      <c r="I402" s="231"/>
      <c r="J402" s="231">
        <f t="shared" ref="J402:J407" si="260">D402-E402</f>
        <v>-398</v>
      </c>
      <c r="K402" s="231">
        <f t="shared" ref="K402:K407" si="261">J402</f>
        <v>-398</v>
      </c>
      <c r="L402" s="231"/>
      <c r="M402" s="231" t="e">
        <f>'8. NĐ20'!#REF!</f>
        <v>#REF!</v>
      </c>
      <c r="N402" s="232" t="e">
        <f>'8. NĐ20'!#REF!</f>
        <v>#REF!</v>
      </c>
      <c r="O402" s="229"/>
      <c r="P402" s="214">
        <v>11</v>
      </c>
    </row>
    <row r="403" spans="1:16">
      <c r="A403" s="202">
        <v>2</v>
      </c>
      <c r="B403" s="224" t="s">
        <v>43</v>
      </c>
      <c r="C403" s="211">
        <f>'9.BHYT'!E27</f>
        <v>157</v>
      </c>
      <c r="D403" s="226">
        <f>'9.BHYT'!F21</f>
        <v>51.783900000000003</v>
      </c>
      <c r="E403" s="211">
        <f t="shared" si="259"/>
        <v>0</v>
      </c>
      <c r="F403" s="202"/>
      <c r="G403" s="202"/>
      <c r="H403" s="202"/>
      <c r="I403" s="202"/>
      <c r="J403" s="211">
        <f t="shared" si="260"/>
        <v>51.783900000000003</v>
      </c>
      <c r="K403" s="211">
        <f t="shared" si="261"/>
        <v>51.783900000000003</v>
      </c>
      <c r="L403" s="202"/>
      <c r="M403" s="202"/>
      <c r="N403" s="226"/>
      <c r="O403" s="202"/>
      <c r="P403" s="99">
        <v>12</v>
      </c>
    </row>
    <row r="404" spans="1:16">
      <c r="A404" s="202">
        <v>3</v>
      </c>
      <c r="B404" s="224" t="s">
        <v>46</v>
      </c>
      <c r="C404" s="211">
        <f>'10. BHCC'!F116</f>
        <v>0</v>
      </c>
      <c r="D404" s="226">
        <f>'10. BHCC'!F117</f>
        <v>0</v>
      </c>
      <c r="E404" s="211">
        <f t="shared" si="259"/>
        <v>0</v>
      </c>
      <c r="F404" s="202"/>
      <c r="G404" s="202"/>
      <c r="H404" s="202"/>
      <c r="I404" s="202"/>
      <c r="J404" s="211">
        <f t="shared" si="260"/>
        <v>0</v>
      </c>
      <c r="K404" s="211">
        <f t="shared" si="261"/>
        <v>0</v>
      </c>
      <c r="L404" s="202"/>
      <c r="M404" s="202"/>
      <c r="N404" s="226"/>
      <c r="O404" s="202"/>
      <c r="P404" s="99">
        <v>13</v>
      </c>
    </row>
    <row r="405" spans="1:16">
      <c r="A405" s="202">
        <v>4</v>
      </c>
      <c r="B405" s="224" t="s">
        <v>49</v>
      </c>
      <c r="C405" s="211" t="e">
        <f>'11. mtp '!#REF!</f>
        <v>#REF!</v>
      </c>
      <c r="D405" s="226" t="e">
        <f>'11. mtp '!#REF!</f>
        <v>#REF!</v>
      </c>
      <c r="E405" s="211">
        <f t="shared" si="259"/>
        <v>0</v>
      </c>
      <c r="F405" s="202"/>
      <c r="G405" s="202"/>
      <c r="H405" s="202"/>
      <c r="I405" s="202"/>
      <c r="J405" s="211" t="e">
        <f t="shared" si="260"/>
        <v>#REF!</v>
      </c>
      <c r="K405" s="211" t="e">
        <f t="shared" si="261"/>
        <v>#REF!</v>
      </c>
      <c r="L405" s="202"/>
      <c r="M405" s="202"/>
      <c r="N405" s="226"/>
      <c r="O405" s="202"/>
      <c r="P405" s="99">
        <v>14</v>
      </c>
    </row>
    <row r="406" spans="1:16" ht="31.5">
      <c r="A406" s="202">
        <v>5</v>
      </c>
      <c r="B406" s="224" t="s">
        <v>51</v>
      </c>
      <c r="C406" s="211" t="e">
        <f>'15. Tien dien (25)'!#REF!</f>
        <v>#REF!</v>
      </c>
      <c r="D406" s="226" t="e">
        <f>'15. Tien dien (25)'!#REF!</f>
        <v>#REF!</v>
      </c>
      <c r="E406" s="211">
        <f t="shared" si="259"/>
        <v>417</v>
      </c>
      <c r="F406" s="211">
        <v>417</v>
      </c>
      <c r="G406" s="211"/>
      <c r="H406" s="211"/>
      <c r="I406" s="211"/>
      <c r="J406" s="211" t="e">
        <f t="shared" si="260"/>
        <v>#REF!</v>
      </c>
      <c r="K406" s="211" t="e">
        <f t="shared" si="261"/>
        <v>#REF!</v>
      </c>
      <c r="L406" s="211"/>
      <c r="M406" s="211" t="e">
        <f>#REF!</f>
        <v>#REF!</v>
      </c>
      <c r="N406" s="226" t="e">
        <f>#REF!</f>
        <v>#REF!</v>
      </c>
      <c r="O406" s="202"/>
      <c r="P406" s="99">
        <v>15</v>
      </c>
    </row>
    <row r="407" spans="1:16">
      <c r="A407" s="202">
        <v>6</v>
      </c>
      <c r="B407" s="224" t="s">
        <v>53</v>
      </c>
      <c r="C407" s="211" t="e">
        <f>#REF!</f>
        <v>#REF!</v>
      </c>
      <c r="D407" s="226" t="e">
        <f>#REF!</f>
        <v>#REF!</v>
      </c>
      <c r="E407" s="211">
        <f t="shared" si="259"/>
        <v>0</v>
      </c>
      <c r="F407" s="211"/>
      <c r="G407" s="211"/>
      <c r="H407" s="211"/>
      <c r="I407" s="211"/>
      <c r="J407" s="211" t="e">
        <f t="shared" si="260"/>
        <v>#REF!</v>
      </c>
      <c r="K407" s="211" t="e">
        <f t="shared" si="261"/>
        <v>#REF!</v>
      </c>
      <c r="L407" s="211"/>
      <c r="M407" s="211" t="e">
        <f>#REF!</f>
        <v>#REF!</v>
      </c>
      <c r="N407" s="226" t="e">
        <f>#REF!</f>
        <v>#REF!</v>
      </c>
      <c r="O407" s="202"/>
      <c r="P407" s="99">
        <v>16</v>
      </c>
    </row>
    <row r="408" spans="1:16" s="215" customFormat="1">
      <c r="A408" s="114" t="s">
        <v>55</v>
      </c>
      <c r="B408" s="115" t="s">
        <v>56</v>
      </c>
      <c r="C408" s="222" t="e">
        <f t="shared" ref="C408:N408" si="262">C409+C410</f>
        <v>#REF!</v>
      </c>
      <c r="D408" s="223" t="e">
        <f t="shared" si="262"/>
        <v>#REF!</v>
      </c>
      <c r="E408" s="114">
        <f t="shared" si="262"/>
        <v>2</v>
      </c>
      <c r="F408" s="114">
        <f t="shared" si="262"/>
        <v>2</v>
      </c>
      <c r="G408" s="114">
        <f t="shared" si="262"/>
        <v>0</v>
      </c>
      <c r="H408" s="114">
        <f t="shared" si="262"/>
        <v>0</v>
      </c>
      <c r="I408" s="114">
        <f t="shared" si="262"/>
        <v>0</v>
      </c>
      <c r="J408" s="114" t="e">
        <f t="shared" si="262"/>
        <v>#REF!</v>
      </c>
      <c r="K408" s="114" t="e">
        <f t="shared" si="262"/>
        <v>#REF!</v>
      </c>
      <c r="L408" s="114">
        <f t="shared" si="262"/>
        <v>0</v>
      </c>
      <c r="M408" s="114" t="e">
        <f t="shared" si="262"/>
        <v>#REF!</v>
      </c>
      <c r="N408" s="223" t="e">
        <f t="shared" si="262"/>
        <v>#REF!</v>
      </c>
      <c r="O408" s="202"/>
      <c r="P408" s="99">
        <v>17</v>
      </c>
    </row>
    <row r="409" spans="1:16" s="215" customFormat="1" ht="31.5">
      <c r="A409" s="202">
        <v>1</v>
      </c>
      <c r="B409" s="224" t="s">
        <v>57</v>
      </c>
      <c r="C409" s="211" t="e">
        <f>'14.NĐ39'!#REF!</f>
        <v>#REF!</v>
      </c>
      <c r="D409" s="226" t="e">
        <f>'14.NĐ39'!#REF!</f>
        <v>#REF!</v>
      </c>
      <c r="E409" s="211">
        <f t="shared" ref="E409:E415" si="263">F409+G409</f>
        <v>2</v>
      </c>
      <c r="F409" s="202">
        <v>2</v>
      </c>
      <c r="G409" s="202"/>
      <c r="H409" s="202"/>
      <c r="I409" s="202"/>
      <c r="J409" s="211" t="e">
        <f t="shared" ref="J409:J415" si="264">D409-E409</f>
        <v>#REF!</v>
      </c>
      <c r="K409" s="211" t="e">
        <f>J409</f>
        <v>#REF!</v>
      </c>
      <c r="L409" s="202"/>
      <c r="M409" s="202" t="e">
        <f>'14.NĐ39'!#REF!</f>
        <v>#REF!</v>
      </c>
      <c r="N409" s="226" t="e">
        <f>'14.NĐ39'!#REF!</f>
        <v>#REF!</v>
      </c>
      <c r="O409" s="202"/>
      <c r="P409" s="99">
        <v>18</v>
      </c>
    </row>
    <row r="410" spans="1:16" s="215" customFormat="1">
      <c r="A410" s="202">
        <v>2</v>
      </c>
      <c r="B410" s="224" t="s">
        <v>59</v>
      </c>
      <c r="C410" s="211" t="e">
        <f>'15.UY TIN'!#REF!</f>
        <v>#REF!</v>
      </c>
      <c r="D410" s="226" t="e">
        <f>'15.UY TIN'!#REF!</f>
        <v>#REF!</v>
      </c>
      <c r="E410" s="211">
        <f t="shared" si="263"/>
        <v>0</v>
      </c>
      <c r="F410" s="202"/>
      <c r="G410" s="202"/>
      <c r="H410" s="202"/>
      <c r="I410" s="202"/>
      <c r="J410" s="211" t="e">
        <f t="shared" si="264"/>
        <v>#REF!</v>
      </c>
      <c r="K410" s="211" t="e">
        <f>J410</f>
        <v>#REF!</v>
      </c>
      <c r="L410" s="202"/>
      <c r="M410" s="211" t="e">
        <f>'15.UY TIN'!#REF!</f>
        <v>#REF!</v>
      </c>
      <c r="N410" s="226" t="e">
        <f>'15.UY TIN'!#REF!</f>
        <v>#REF!</v>
      </c>
      <c r="O410" s="202"/>
      <c r="P410" s="99">
        <v>19</v>
      </c>
    </row>
    <row r="411" spans="1:16" ht="20.25" customHeight="1">
      <c r="A411" s="114" t="s">
        <v>21</v>
      </c>
      <c r="B411" s="114" t="s">
        <v>61</v>
      </c>
      <c r="C411" s="222" t="e">
        <f t="shared" ref="C411:N411" si="265">C412+C416</f>
        <v>#REF!</v>
      </c>
      <c r="D411" s="223" t="e">
        <f t="shared" si="265"/>
        <v>#REF!</v>
      </c>
      <c r="E411" s="114">
        <f t="shared" si="265"/>
        <v>2409</v>
      </c>
      <c r="F411" s="114">
        <f t="shared" si="265"/>
        <v>2269</v>
      </c>
      <c r="G411" s="114">
        <f t="shared" si="265"/>
        <v>140</v>
      </c>
      <c r="H411" s="114">
        <f t="shared" si="265"/>
        <v>0</v>
      </c>
      <c r="I411" s="114">
        <f t="shared" si="265"/>
        <v>0</v>
      </c>
      <c r="J411" s="114" t="e">
        <f t="shared" si="265"/>
        <v>#REF!</v>
      </c>
      <c r="K411" s="114">
        <f t="shared" si="265"/>
        <v>0</v>
      </c>
      <c r="L411" s="114" t="e">
        <f t="shared" si="265"/>
        <v>#REF!</v>
      </c>
      <c r="M411" s="114" t="e">
        <f t="shared" si="265"/>
        <v>#REF!</v>
      </c>
      <c r="N411" s="223" t="e">
        <f t="shared" si="265"/>
        <v>#REF!</v>
      </c>
      <c r="O411" s="202"/>
      <c r="P411" s="99">
        <v>20</v>
      </c>
    </row>
    <row r="412" spans="1:16" ht="20.25" customHeight="1">
      <c r="A412" s="114" t="s">
        <v>23</v>
      </c>
      <c r="B412" s="115" t="s">
        <v>24</v>
      </c>
      <c r="C412" s="222" t="e">
        <f t="shared" ref="C412:N412" si="266">SUM(C413:C415)</f>
        <v>#REF!</v>
      </c>
      <c r="D412" s="223" t="e">
        <f t="shared" si="266"/>
        <v>#REF!</v>
      </c>
      <c r="E412" s="114">
        <f t="shared" si="266"/>
        <v>1355</v>
      </c>
      <c r="F412" s="114">
        <f t="shared" si="266"/>
        <v>1355</v>
      </c>
      <c r="G412" s="114">
        <f t="shared" si="266"/>
        <v>0</v>
      </c>
      <c r="H412" s="114">
        <f t="shared" si="266"/>
        <v>0</v>
      </c>
      <c r="I412" s="114">
        <f t="shared" si="266"/>
        <v>0</v>
      </c>
      <c r="J412" s="114" t="e">
        <f t="shared" si="266"/>
        <v>#REF!</v>
      </c>
      <c r="K412" s="114">
        <f t="shared" si="266"/>
        <v>0</v>
      </c>
      <c r="L412" s="114" t="e">
        <f t="shared" si="266"/>
        <v>#REF!</v>
      </c>
      <c r="M412" s="114" t="e">
        <f t="shared" si="266"/>
        <v>#REF!</v>
      </c>
      <c r="N412" s="223" t="e">
        <f t="shared" si="266"/>
        <v>#REF!</v>
      </c>
      <c r="O412" s="202"/>
      <c r="P412" s="99">
        <v>21</v>
      </c>
    </row>
    <row r="413" spans="1:16" ht="61.5" customHeight="1">
      <c r="A413" s="202">
        <v>1</v>
      </c>
      <c r="B413" s="224" t="s">
        <v>62</v>
      </c>
      <c r="C413" s="211" t="e">
        <f>'16. Nau an NQ 35'!#REF!</f>
        <v>#REF!</v>
      </c>
      <c r="D413" s="226" t="e">
        <f>'16. Nau an NQ 35'!#REF!</f>
        <v>#REF!</v>
      </c>
      <c r="E413" s="211">
        <f t="shared" si="263"/>
        <v>901</v>
      </c>
      <c r="F413" s="233">
        <v>901</v>
      </c>
      <c r="G413" s="233"/>
      <c r="H413" s="233"/>
      <c r="I413" s="233"/>
      <c r="J413" s="211" t="e">
        <f t="shared" si="264"/>
        <v>#REF!</v>
      </c>
      <c r="K413" s="233"/>
      <c r="L413" s="233" t="e">
        <f t="shared" ref="L413:L415" si="267">J413</f>
        <v>#REF!</v>
      </c>
      <c r="M413" s="233" t="e">
        <f>'16. Nau an NQ 35'!#REF!</f>
        <v>#REF!</v>
      </c>
      <c r="N413" s="226" t="e">
        <f>'16. Nau an NQ 35'!#REF!</f>
        <v>#REF!</v>
      </c>
      <c r="O413" s="202"/>
      <c r="P413" s="99">
        <v>22</v>
      </c>
    </row>
    <row r="414" spans="1:16" ht="92.25" customHeight="1">
      <c r="A414" s="202">
        <v>2</v>
      </c>
      <c r="B414" s="224" t="s">
        <v>64</v>
      </c>
      <c r="C414" s="211" t="e">
        <f>'17. NQ49 (thay the 04)'!#REF!</f>
        <v>#REF!</v>
      </c>
      <c r="D414" s="226" t="e">
        <f>'17. NQ49 (thay the 04)'!#REF!</f>
        <v>#REF!</v>
      </c>
      <c r="E414" s="211">
        <f t="shared" si="263"/>
        <v>0</v>
      </c>
      <c r="F414" s="233"/>
      <c r="G414" s="233"/>
      <c r="H414" s="233"/>
      <c r="I414" s="233"/>
      <c r="J414" s="211" t="e">
        <f t="shared" si="264"/>
        <v>#REF!</v>
      </c>
      <c r="K414" s="233"/>
      <c r="L414" s="233" t="e">
        <f t="shared" si="267"/>
        <v>#REF!</v>
      </c>
      <c r="M414" s="233" t="e">
        <f>'17. NQ49 (thay the 04)'!#REF!</f>
        <v>#REF!</v>
      </c>
      <c r="N414" s="226" t="e">
        <f>'17. NQ49 (thay the 04)'!#REF!</f>
        <v>#REF!</v>
      </c>
      <c r="O414" s="202"/>
      <c r="P414" s="99">
        <v>23</v>
      </c>
    </row>
    <row r="415" spans="1:16" ht="43.5" customHeight="1">
      <c r="A415" s="202">
        <v>3</v>
      </c>
      <c r="B415" s="224" t="s">
        <v>66</v>
      </c>
      <c r="C415" s="211" t="e">
        <f>'18 NQ11'!#REF!</f>
        <v>#REF!</v>
      </c>
      <c r="D415" s="226" t="e">
        <f>'18 NQ11'!#REF!</f>
        <v>#REF!</v>
      </c>
      <c r="E415" s="211">
        <f t="shared" si="263"/>
        <v>454</v>
      </c>
      <c r="F415" s="234">
        <v>454</v>
      </c>
      <c r="G415" s="234"/>
      <c r="H415" s="234"/>
      <c r="I415" s="234"/>
      <c r="J415" s="211" t="e">
        <f t="shared" si="264"/>
        <v>#REF!</v>
      </c>
      <c r="K415" s="234"/>
      <c r="L415" s="233" t="e">
        <f t="shared" si="267"/>
        <v>#REF!</v>
      </c>
      <c r="M415" s="234" t="e">
        <f>'18 NQ11'!#REF!</f>
        <v>#REF!</v>
      </c>
      <c r="N415" s="226" t="e">
        <f>'18 NQ11'!#REF!</f>
        <v>#REF!</v>
      </c>
      <c r="O415" s="202"/>
      <c r="P415" s="99">
        <v>24</v>
      </c>
    </row>
    <row r="416" spans="1:16">
      <c r="A416" s="114" t="s">
        <v>37</v>
      </c>
      <c r="B416" s="115" t="s">
        <v>68</v>
      </c>
      <c r="C416" s="222" t="e">
        <f t="shared" ref="C416:N416" si="268">SUM(C417:C423)</f>
        <v>#REF!</v>
      </c>
      <c r="D416" s="223" t="e">
        <f t="shared" si="268"/>
        <v>#REF!</v>
      </c>
      <c r="E416" s="114">
        <f t="shared" si="268"/>
        <v>1054</v>
      </c>
      <c r="F416" s="114">
        <f t="shared" si="268"/>
        <v>914</v>
      </c>
      <c r="G416" s="114">
        <f t="shared" si="268"/>
        <v>140</v>
      </c>
      <c r="H416" s="114">
        <f t="shared" si="268"/>
        <v>0</v>
      </c>
      <c r="I416" s="114">
        <f t="shared" si="268"/>
        <v>0</v>
      </c>
      <c r="J416" s="222" t="e">
        <f t="shared" si="268"/>
        <v>#REF!</v>
      </c>
      <c r="K416" s="114">
        <f t="shared" si="268"/>
        <v>0</v>
      </c>
      <c r="L416" s="114" t="e">
        <f t="shared" si="268"/>
        <v>#REF!</v>
      </c>
      <c r="M416" s="114" t="e">
        <f t="shared" si="268"/>
        <v>#REF!</v>
      </c>
      <c r="N416" s="223" t="e">
        <f t="shared" si="268"/>
        <v>#REF!</v>
      </c>
      <c r="O416" s="202"/>
      <c r="P416" s="99">
        <v>25</v>
      </c>
    </row>
    <row r="417" spans="1:16" ht="21.75" customHeight="1">
      <c r="A417" s="202">
        <v>1</v>
      </c>
      <c r="B417" s="224" t="s">
        <v>69</v>
      </c>
      <c r="C417" s="211" t="e">
        <f>'19.Chuc tho'!#REF!</f>
        <v>#REF!</v>
      </c>
      <c r="D417" s="226" t="e">
        <f>'19.Chuc tho'!#REF!</f>
        <v>#REF!</v>
      </c>
      <c r="E417" s="211">
        <f t="shared" ref="E417:E423" si="269">F417+G417</f>
        <v>41</v>
      </c>
      <c r="F417" s="202">
        <v>33</v>
      </c>
      <c r="G417" s="202">
        <v>8</v>
      </c>
      <c r="H417" s="202"/>
      <c r="I417" s="202"/>
      <c r="J417" s="211" t="e">
        <f t="shared" ref="J417:J423" si="270">D417-E417</f>
        <v>#REF!</v>
      </c>
      <c r="K417" s="202"/>
      <c r="L417" s="233" t="e">
        <f t="shared" ref="L417:L423" si="271">J417</f>
        <v>#REF!</v>
      </c>
      <c r="M417" s="202" t="e">
        <f>'19.Chuc tho'!#REF!</f>
        <v>#REF!</v>
      </c>
      <c r="N417" s="226" t="e">
        <f>'19.Chuc tho'!#REF!</f>
        <v>#REF!</v>
      </c>
      <c r="O417" s="202"/>
      <c r="P417" s="99">
        <v>26</v>
      </c>
    </row>
    <row r="418" spans="1:16" ht="42" customHeight="1">
      <c r="A418" s="202">
        <v>2</v>
      </c>
      <c r="B418" s="224" t="s">
        <v>71</v>
      </c>
      <c r="C418" s="211" t="e">
        <f>'20.huyhieudang'!#REF!</f>
        <v>#REF!</v>
      </c>
      <c r="D418" s="226" t="e">
        <f>'20.huyhieudang'!#REF!</f>
        <v>#REF!</v>
      </c>
      <c r="E418" s="211">
        <f t="shared" si="269"/>
        <v>49</v>
      </c>
      <c r="F418" s="202">
        <v>49</v>
      </c>
      <c r="G418" s="202"/>
      <c r="H418" s="202"/>
      <c r="I418" s="202"/>
      <c r="J418" s="211" t="e">
        <f t="shared" si="270"/>
        <v>#REF!</v>
      </c>
      <c r="K418" s="202"/>
      <c r="L418" s="233" t="e">
        <f t="shared" si="271"/>
        <v>#REF!</v>
      </c>
      <c r="M418" s="202" t="e">
        <f>'20.huyhieudang'!#REF!</f>
        <v>#REF!</v>
      </c>
      <c r="N418" s="226" t="e">
        <f>'20.huyhieudang'!#REF!</f>
        <v>#REF!</v>
      </c>
      <c r="O418" s="202"/>
      <c r="P418" s="99">
        <v>27</v>
      </c>
    </row>
    <row r="419" spans="1:16" s="216" customFormat="1" ht="47.25">
      <c r="A419" s="202">
        <v>3</v>
      </c>
      <c r="B419" s="224" t="s">
        <v>73</v>
      </c>
      <c r="C419" s="227" t="e">
        <f>'21. ANCS-NQ 21'!#REF!</f>
        <v>#REF!</v>
      </c>
      <c r="D419" s="228" t="e">
        <f>'21. ANCS-NQ 21'!#REF!</f>
        <v>#REF!</v>
      </c>
      <c r="E419" s="211">
        <f t="shared" si="269"/>
        <v>832</v>
      </c>
      <c r="F419" s="227">
        <v>832</v>
      </c>
      <c r="G419" s="227"/>
      <c r="H419" s="227"/>
      <c r="I419" s="227"/>
      <c r="J419" s="211" t="e">
        <f t="shared" si="270"/>
        <v>#REF!</v>
      </c>
      <c r="K419" s="227"/>
      <c r="L419" s="233" t="e">
        <f t="shared" si="271"/>
        <v>#REF!</v>
      </c>
      <c r="M419" s="227" t="e">
        <f>'21. ANCS-NQ 21'!#REF!</f>
        <v>#REF!</v>
      </c>
      <c r="N419" s="228" t="e">
        <f>'21. ANCS-NQ 21'!#REF!</f>
        <v>#REF!</v>
      </c>
      <c r="O419" s="202"/>
      <c r="P419" s="99">
        <v>28</v>
      </c>
    </row>
    <row r="420" spans="1:16" s="216" customFormat="1" ht="47.25">
      <c r="A420" s="202">
        <v>4</v>
      </c>
      <c r="B420" s="225" t="s">
        <v>75</v>
      </c>
      <c r="C420" s="227" t="e">
        <f>'23. Cai nghien-NQ 68'!#REF!</f>
        <v>#REF!</v>
      </c>
      <c r="D420" s="228" t="e">
        <f>'23. Cai nghien-NQ 68'!#REF!</f>
        <v>#REF!</v>
      </c>
      <c r="E420" s="211">
        <f t="shared" si="269"/>
        <v>0</v>
      </c>
      <c r="F420" s="227"/>
      <c r="G420" s="227"/>
      <c r="H420" s="227"/>
      <c r="I420" s="227"/>
      <c r="J420" s="211" t="e">
        <f t="shared" si="270"/>
        <v>#REF!</v>
      </c>
      <c r="K420" s="227"/>
      <c r="L420" s="233" t="e">
        <f t="shared" si="271"/>
        <v>#REF!</v>
      </c>
      <c r="M420" s="227" t="e">
        <f>'23. Cai nghien-NQ 68'!#REF!</f>
        <v>#REF!</v>
      </c>
      <c r="N420" s="228" t="e">
        <f>'23. Cai nghien-NQ 68'!#REF!</f>
        <v>#REF!</v>
      </c>
      <c r="O420" s="202"/>
      <c r="P420" s="99">
        <v>29</v>
      </c>
    </row>
    <row r="421" spans="1:16" s="216" customFormat="1" ht="63">
      <c r="A421" s="202">
        <v>5</v>
      </c>
      <c r="B421" s="225" t="s">
        <v>77</v>
      </c>
      <c r="C421" s="227">
        <f>'22. Giup đỡ GDCĐ -NQ 60'!D19</f>
        <v>0</v>
      </c>
      <c r="D421" s="228">
        <f>'22. Giup đỡ GDCĐ -NQ 60'!F19</f>
        <v>0</v>
      </c>
      <c r="E421" s="211">
        <f t="shared" si="269"/>
        <v>2</v>
      </c>
      <c r="F421" s="227"/>
      <c r="G421" s="227">
        <v>2</v>
      </c>
      <c r="H421" s="227"/>
      <c r="I421" s="227"/>
      <c r="J421" s="211">
        <f t="shared" si="270"/>
        <v>-2</v>
      </c>
      <c r="K421" s="227"/>
      <c r="L421" s="233">
        <f t="shared" si="271"/>
        <v>-2</v>
      </c>
      <c r="M421" s="227" t="e">
        <f>'22. Giup đỡ GDCĐ -NQ 60'!#REF!</f>
        <v>#REF!</v>
      </c>
      <c r="N421" s="228" t="e">
        <f>'22. Giup đỡ GDCĐ -NQ 60'!#REF!</f>
        <v>#REF!</v>
      </c>
      <c r="O421" s="202"/>
      <c r="P421" s="99">
        <v>30</v>
      </c>
    </row>
    <row r="422" spans="1:16" ht="42" customHeight="1">
      <c r="A422" s="202">
        <v>6</v>
      </c>
      <c r="B422" s="225" t="s">
        <v>79</v>
      </c>
      <c r="C422" s="227">
        <f>'24.mtp NQ 53'!G47</f>
        <v>0</v>
      </c>
      <c r="D422" s="228">
        <f>'24.mtp NQ 53'!H47</f>
        <v>0</v>
      </c>
      <c r="E422" s="211">
        <f t="shared" si="269"/>
        <v>130</v>
      </c>
      <c r="F422" s="227"/>
      <c r="G422" s="227">
        <v>130</v>
      </c>
      <c r="H422" s="227"/>
      <c r="I422" s="227"/>
      <c r="J422" s="211">
        <f t="shared" si="270"/>
        <v>-130</v>
      </c>
      <c r="K422" s="227"/>
      <c r="L422" s="233">
        <f t="shared" si="271"/>
        <v>-130</v>
      </c>
      <c r="M422" s="227" t="e">
        <f>'24.mtp NQ 53'!#REF!</f>
        <v>#REF!</v>
      </c>
      <c r="N422" s="228" t="e">
        <f>'24.mtp NQ 53'!#REF!</f>
        <v>#REF!</v>
      </c>
      <c r="O422" s="202"/>
      <c r="P422" s="99">
        <v>31</v>
      </c>
    </row>
    <row r="423" spans="1:16" ht="74.25" customHeight="1">
      <c r="A423" s="202">
        <v>7</v>
      </c>
      <c r="B423" s="225" t="s">
        <v>81</v>
      </c>
      <c r="C423" s="227" t="e">
        <f>#REF!</f>
        <v>#REF!</v>
      </c>
      <c r="D423" s="228" t="e">
        <f>#REF!</f>
        <v>#REF!</v>
      </c>
      <c r="E423" s="211">
        <f t="shared" si="269"/>
        <v>0</v>
      </c>
      <c r="F423" s="227"/>
      <c r="G423" s="227"/>
      <c r="H423" s="227"/>
      <c r="I423" s="227"/>
      <c r="J423" s="211" t="e">
        <f t="shared" si="270"/>
        <v>#REF!</v>
      </c>
      <c r="K423" s="227"/>
      <c r="L423" s="233" t="e">
        <f t="shared" si="271"/>
        <v>#REF!</v>
      </c>
      <c r="M423" s="227" t="e">
        <f>#REF!</f>
        <v>#REF!</v>
      </c>
      <c r="N423" s="228" t="e">
        <f>#REF!</f>
        <v>#REF!</v>
      </c>
      <c r="O423" s="202"/>
      <c r="P423" s="99">
        <v>32</v>
      </c>
    </row>
    <row r="424" spans="1:16" ht="21.95" customHeight="1">
      <c r="A424" s="202"/>
      <c r="B424" s="114" t="s">
        <v>95</v>
      </c>
      <c r="C424" s="222">
        <f t="shared" ref="C424:N424" si="272">C425+C443</f>
        <v>0</v>
      </c>
      <c r="D424" s="223">
        <f t="shared" si="272"/>
        <v>17038</v>
      </c>
      <c r="E424" s="222">
        <f t="shared" si="272"/>
        <v>12937</v>
      </c>
      <c r="F424" s="222">
        <f t="shared" si="272"/>
        <v>12807</v>
      </c>
      <c r="G424" s="222">
        <f t="shared" si="272"/>
        <v>130</v>
      </c>
      <c r="H424" s="222">
        <f t="shared" si="272"/>
        <v>0</v>
      </c>
      <c r="I424" s="222">
        <f t="shared" si="272"/>
        <v>0</v>
      </c>
      <c r="J424" s="222">
        <f t="shared" si="272"/>
        <v>4101</v>
      </c>
      <c r="K424" s="222">
        <f t="shared" si="272"/>
        <v>3326</v>
      </c>
      <c r="L424" s="222">
        <f t="shared" si="272"/>
        <v>775</v>
      </c>
      <c r="M424" s="222">
        <f t="shared" si="272"/>
        <v>0</v>
      </c>
      <c r="N424" s="223">
        <f t="shared" si="272"/>
        <v>0</v>
      </c>
      <c r="O424" s="202"/>
      <c r="P424" s="99">
        <v>1</v>
      </c>
    </row>
    <row r="425" spans="1:16" ht="21" customHeight="1">
      <c r="A425" s="202" t="s">
        <v>20</v>
      </c>
      <c r="B425" s="114" t="s">
        <v>22</v>
      </c>
      <c r="C425" s="222">
        <f t="shared" ref="C425:N425" si="273">C426+C433+C440</f>
        <v>0</v>
      </c>
      <c r="D425" s="223">
        <f t="shared" si="273"/>
        <v>12965</v>
      </c>
      <c r="E425" s="222">
        <f t="shared" si="273"/>
        <v>9639</v>
      </c>
      <c r="F425" s="222">
        <f t="shared" si="273"/>
        <v>9639</v>
      </c>
      <c r="G425" s="222">
        <f t="shared" si="273"/>
        <v>0</v>
      </c>
      <c r="H425" s="222">
        <f t="shared" si="273"/>
        <v>0</v>
      </c>
      <c r="I425" s="222">
        <f t="shared" si="273"/>
        <v>0</v>
      </c>
      <c r="J425" s="222">
        <f t="shared" si="273"/>
        <v>3326</v>
      </c>
      <c r="K425" s="222">
        <f t="shared" si="273"/>
        <v>3326</v>
      </c>
      <c r="L425" s="222">
        <f t="shared" si="273"/>
        <v>0</v>
      </c>
      <c r="M425" s="222">
        <f t="shared" si="273"/>
        <v>0</v>
      </c>
      <c r="N425" s="223">
        <f t="shared" si="273"/>
        <v>0</v>
      </c>
      <c r="O425" s="202"/>
      <c r="P425" s="99">
        <v>2</v>
      </c>
    </row>
    <row r="426" spans="1:16" ht="18.95" customHeight="1">
      <c r="A426" s="114" t="s">
        <v>23</v>
      </c>
      <c r="B426" s="114" t="s">
        <v>24</v>
      </c>
      <c r="C426" s="222">
        <f t="shared" ref="C426:N426" si="274">SUM(C427:C432)</f>
        <v>0</v>
      </c>
      <c r="D426" s="223">
        <f t="shared" si="274"/>
        <v>9818</v>
      </c>
      <c r="E426" s="222">
        <f t="shared" si="274"/>
        <v>6490</v>
      </c>
      <c r="F426" s="222">
        <f t="shared" si="274"/>
        <v>6490</v>
      </c>
      <c r="G426" s="222">
        <f t="shared" si="274"/>
        <v>0</v>
      </c>
      <c r="H426" s="222">
        <f t="shared" si="274"/>
        <v>0</v>
      </c>
      <c r="I426" s="222">
        <f t="shared" si="274"/>
        <v>0</v>
      </c>
      <c r="J426" s="222">
        <f t="shared" si="274"/>
        <v>3328</v>
      </c>
      <c r="K426" s="222">
        <f t="shared" si="274"/>
        <v>3328</v>
      </c>
      <c r="L426" s="222">
        <f t="shared" si="274"/>
        <v>0</v>
      </c>
      <c r="M426" s="222">
        <f t="shared" si="274"/>
        <v>0</v>
      </c>
      <c r="N426" s="223">
        <f t="shared" si="274"/>
        <v>0</v>
      </c>
      <c r="O426" s="202"/>
      <c r="P426" s="99">
        <v>3</v>
      </c>
    </row>
    <row r="427" spans="1:16" s="214" customFormat="1" ht="72" customHeight="1">
      <c r="A427" s="202">
        <v>1</v>
      </c>
      <c r="B427" s="224" t="s">
        <v>25</v>
      </c>
      <c r="C427" s="211"/>
      <c r="D427" s="226">
        <v>3750</v>
      </c>
      <c r="E427" s="211">
        <f t="shared" ref="E427:E432" si="275">F427+G427</f>
        <v>2965</v>
      </c>
      <c r="F427" s="211">
        <v>2965</v>
      </c>
      <c r="G427" s="211"/>
      <c r="H427" s="211"/>
      <c r="I427" s="211"/>
      <c r="J427" s="211">
        <f t="shared" ref="J427:J432" si="276">D427-E427</f>
        <v>785</v>
      </c>
      <c r="K427" s="211">
        <f t="shared" ref="K427:K432" si="277">J427</f>
        <v>785</v>
      </c>
      <c r="L427" s="211"/>
      <c r="M427" s="211"/>
      <c r="N427" s="226"/>
      <c r="O427" s="202"/>
      <c r="P427" s="99">
        <v>4</v>
      </c>
    </row>
    <row r="428" spans="1:16" s="214" customFormat="1" ht="36" customHeight="1">
      <c r="A428" s="202">
        <v>2</v>
      </c>
      <c r="B428" s="224" t="s">
        <v>27</v>
      </c>
      <c r="C428" s="211"/>
      <c r="D428" s="226">
        <v>949</v>
      </c>
      <c r="E428" s="211">
        <f t="shared" si="275"/>
        <v>576</v>
      </c>
      <c r="F428" s="202">
        <v>576</v>
      </c>
      <c r="G428" s="202"/>
      <c r="H428" s="202"/>
      <c r="I428" s="202"/>
      <c r="J428" s="211">
        <f t="shared" si="276"/>
        <v>373</v>
      </c>
      <c r="K428" s="211">
        <f t="shared" si="277"/>
        <v>373</v>
      </c>
      <c r="L428" s="202"/>
      <c r="M428" s="202"/>
      <c r="N428" s="226"/>
      <c r="O428" s="202"/>
      <c r="P428" s="99">
        <v>5</v>
      </c>
    </row>
    <row r="429" spans="1:16" s="214" customFormat="1" ht="45.75" customHeight="1">
      <c r="A429" s="202">
        <v>3</v>
      </c>
      <c r="B429" s="224" t="s">
        <v>29</v>
      </c>
      <c r="C429" s="211"/>
      <c r="D429" s="226">
        <v>288</v>
      </c>
      <c r="E429" s="211">
        <f t="shared" si="275"/>
        <v>152</v>
      </c>
      <c r="F429" s="202">
        <v>152</v>
      </c>
      <c r="G429" s="202"/>
      <c r="H429" s="202"/>
      <c r="I429" s="202"/>
      <c r="J429" s="211">
        <f t="shared" si="276"/>
        <v>136</v>
      </c>
      <c r="K429" s="211">
        <f t="shared" si="277"/>
        <v>136</v>
      </c>
      <c r="L429" s="202"/>
      <c r="M429" s="202"/>
      <c r="N429" s="226"/>
      <c r="O429" s="202"/>
      <c r="P429" s="99">
        <v>6</v>
      </c>
    </row>
    <row r="430" spans="1:16" s="214" customFormat="1" ht="53.1" customHeight="1">
      <c r="A430" s="202">
        <v>4</v>
      </c>
      <c r="B430" s="224" t="s">
        <v>31</v>
      </c>
      <c r="C430" s="211"/>
      <c r="D430" s="226">
        <v>4191</v>
      </c>
      <c r="E430" s="211">
        <f t="shared" si="275"/>
        <v>2392</v>
      </c>
      <c r="F430" s="211">
        <v>2392</v>
      </c>
      <c r="G430" s="211"/>
      <c r="H430" s="211"/>
      <c r="I430" s="211"/>
      <c r="J430" s="211">
        <f t="shared" si="276"/>
        <v>1799</v>
      </c>
      <c r="K430" s="211">
        <f t="shared" si="277"/>
        <v>1799</v>
      </c>
      <c r="L430" s="211"/>
      <c r="M430" s="211"/>
      <c r="N430" s="226"/>
      <c r="O430" s="202"/>
      <c r="P430" s="99">
        <v>7</v>
      </c>
    </row>
    <row r="431" spans="1:16" s="214" customFormat="1" ht="38.1" customHeight="1">
      <c r="A431" s="202">
        <v>5</v>
      </c>
      <c r="B431" s="225" t="s">
        <v>33</v>
      </c>
      <c r="C431" s="227"/>
      <c r="D431" s="228">
        <v>640</v>
      </c>
      <c r="E431" s="211">
        <f t="shared" si="275"/>
        <v>405</v>
      </c>
      <c r="F431" s="227">
        <v>405</v>
      </c>
      <c r="G431" s="227"/>
      <c r="H431" s="227"/>
      <c r="I431" s="227"/>
      <c r="J431" s="211">
        <f t="shared" si="276"/>
        <v>235</v>
      </c>
      <c r="K431" s="211">
        <f t="shared" si="277"/>
        <v>235</v>
      </c>
      <c r="L431" s="227"/>
      <c r="M431" s="227"/>
      <c r="N431" s="228"/>
      <c r="O431" s="202"/>
      <c r="P431" s="99">
        <v>8</v>
      </c>
    </row>
    <row r="432" spans="1:16" s="214" customFormat="1" ht="41.1" customHeight="1">
      <c r="A432" s="202">
        <v>6</v>
      </c>
      <c r="B432" s="225" t="s">
        <v>35</v>
      </c>
      <c r="C432" s="227"/>
      <c r="D432" s="228"/>
      <c r="E432" s="211">
        <f t="shared" si="275"/>
        <v>0</v>
      </c>
      <c r="F432" s="227"/>
      <c r="G432" s="227"/>
      <c r="H432" s="227"/>
      <c r="I432" s="227"/>
      <c r="J432" s="211">
        <f t="shared" si="276"/>
        <v>0</v>
      </c>
      <c r="K432" s="211">
        <f t="shared" si="277"/>
        <v>0</v>
      </c>
      <c r="L432" s="227"/>
      <c r="M432" s="227"/>
      <c r="N432" s="228"/>
      <c r="O432" s="202"/>
      <c r="P432" s="99">
        <v>9</v>
      </c>
    </row>
    <row r="433" spans="1:16" ht="21" customHeight="1">
      <c r="A433" s="114" t="s">
        <v>37</v>
      </c>
      <c r="B433" s="115" t="s">
        <v>38</v>
      </c>
      <c r="C433" s="222">
        <f t="shared" ref="C433:N433" si="278">SUM(C434:C439)</f>
        <v>0</v>
      </c>
      <c r="D433" s="223">
        <f t="shared" si="278"/>
        <v>3147</v>
      </c>
      <c r="E433" s="114">
        <f t="shared" si="278"/>
        <v>3147</v>
      </c>
      <c r="F433" s="114">
        <f t="shared" si="278"/>
        <v>3147</v>
      </c>
      <c r="G433" s="114">
        <f t="shared" si="278"/>
        <v>0</v>
      </c>
      <c r="H433" s="114">
        <f t="shared" si="278"/>
        <v>0</v>
      </c>
      <c r="I433" s="114">
        <f t="shared" si="278"/>
        <v>0</v>
      </c>
      <c r="J433" s="114">
        <f t="shared" si="278"/>
        <v>0</v>
      </c>
      <c r="K433" s="114">
        <f t="shared" si="278"/>
        <v>0</v>
      </c>
      <c r="L433" s="114">
        <f t="shared" si="278"/>
        <v>0</v>
      </c>
      <c r="M433" s="114">
        <f t="shared" si="278"/>
        <v>0</v>
      </c>
      <c r="N433" s="223">
        <f t="shared" si="278"/>
        <v>0</v>
      </c>
      <c r="O433" s="202"/>
      <c r="P433" s="99">
        <v>10</v>
      </c>
    </row>
    <row r="434" spans="1:16" s="215" customFormat="1" ht="31.5">
      <c r="A434" s="229">
        <v>1</v>
      </c>
      <c r="B434" s="230" t="s">
        <v>40</v>
      </c>
      <c r="C434" s="231"/>
      <c r="D434" s="232">
        <v>2859</v>
      </c>
      <c r="E434" s="231">
        <f t="shared" ref="E434:E439" si="279">F434+G434</f>
        <v>2859</v>
      </c>
      <c r="F434" s="231">
        <v>2859</v>
      </c>
      <c r="G434" s="231"/>
      <c r="H434" s="231"/>
      <c r="I434" s="231"/>
      <c r="J434" s="231">
        <f t="shared" ref="J434:J439" si="280">D434-E434</f>
        <v>0</v>
      </c>
      <c r="K434" s="231">
        <f t="shared" ref="K434:K439" si="281">J434</f>
        <v>0</v>
      </c>
      <c r="L434" s="231"/>
      <c r="M434" s="231"/>
      <c r="N434" s="232"/>
      <c r="O434" s="229"/>
      <c r="P434" s="214">
        <v>11</v>
      </c>
    </row>
    <row r="435" spans="1:16">
      <c r="A435" s="202">
        <v>2</v>
      </c>
      <c r="B435" s="224" t="s">
        <v>43</v>
      </c>
      <c r="C435" s="211"/>
      <c r="D435" s="226"/>
      <c r="E435" s="211">
        <f t="shared" si="279"/>
        <v>0</v>
      </c>
      <c r="F435" s="202"/>
      <c r="G435" s="202"/>
      <c r="H435" s="202"/>
      <c r="I435" s="202"/>
      <c r="J435" s="211">
        <f t="shared" si="280"/>
        <v>0</v>
      </c>
      <c r="K435" s="211">
        <f t="shared" si="281"/>
        <v>0</v>
      </c>
      <c r="L435" s="202"/>
      <c r="M435" s="202"/>
      <c r="N435" s="226"/>
      <c r="O435" s="202"/>
      <c r="P435" s="99">
        <v>12</v>
      </c>
    </row>
    <row r="436" spans="1:16">
      <c r="A436" s="202">
        <v>3</v>
      </c>
      <c r="B436" s="224" t="s">
        <v>46</v>
      </c>
      <c r="C436" s="211"/>
      <c r="D436" s="226"/>
      <c r="E436" s="211">
        <f t="shared" si="279"/>
        <v>0</v>
      </c>
      <c r="F436" s="202"/>
      <c r="G436" s="202"/>
      <c r="H436" s="202"/>
      <c r="I436" s="202"/>
      <c r="J436" s="211">
        <f t="shared" si="280"/>
        <v>0</v>
      </c>
      <c r="K436" s="211">
        <f t="shared" si="281"/>
        <v>0</v>
      </c>
      <c r="L436" s="202"/>
      <c r="M436" s="202"/>
      <c r="N436" s="226"/>
      <c r="O436" s="202"/>
      <c r="P436" s="99">
        <v>13</v>
      </c>
    </row>
    <row r="437" spans="1:16">
      <c r="A437" s="202">
        <v>4</v>
      </c>
      <c r="B437" s="224" t="s">
        <v>49</v>
      </c>
      <c r="C437" s="211"/>
      <c r="D437" s="226"/>
      <c r="E437" s="211">
        <f t="shared" si="279"/>
        <v>0</v>
      </c>
      <c r="F437" s="202"/>
      <c r="G437" s="202"/>
      <c r="H437" s="202"/>
      <c r="I437" s="202"/>
      <c r="J437" s="211">
        <f t="shared" si="280"/>
        <v>0</v>
      </c>
      <c r="K437" s="211">
        <f t="shared" si="281"/>
        <v>0</v>
      </c>
      <c r="L437" s="202"/>
      <c r="M437" s="202"/>
      <c r="N437" s="226"/>
      <c r="O437" s="202"/>
      <c r="P437" s="99">
        <v>14</v>
      </c>
    </row>
    <row r="438" spans="1:16" ht="31.5">
      <c r="A438" s="202">
        <v>5</v>
      </c>
      <c r="B438" s="224" t="s">
        <v>51</v>
      </c>
      <c r="C438" s="211"/>
      <c r="D438" s="226">
        <v>288</v>
      </c>
      <c r="E438" s="211">
        <f t="shared" si="279"/>
        <v>288</v>
      </c>
      <c r="F438" s="211">
        <v>288</v>
      </c>
      <c r="G438" s="211"/>
      <c r="H438" s="211"/>
      <c r="I438" s="211"/>
      <c r="J438" s="211">
        <f t="shared" si="280"/>
        <v>0</v>
      </c>
      <c r="K438" s="211">
        <f t="shared" si="281"/>
        <v>0</v>
      </c>
      <c r="L438" s="211"/>
      <c r="M438" s="211"/>
      <c r="N438" s="226"/>
      <c r="O438" s="202"/>
      <c r="P438" s="99">
        <v>15</v>
      </c>
    </row>
    <row r="439" spans="1:16">
      <c r="A439" s="202">
        <v>6</v>
      </c>
      <c r="B439" s="224" t="s">
        <v>53</v>
      </c>
      <c r="C439" s="211"/>
      <c r="D439" s="226"/>
      <c r="E439" s="211">
        <f t="shared" si="279"/>
        <v>0</v>
      </c>
      <c r="F439" s="211"/>
      <c r="G439" s="211"/>
      <c r="H439" s="211"/>
      <c r="I439" s="211"/>
      <c r="J439" s="211">
        <f t="shared" si="280"/>
        <v>0</v>
      </c>
      <c r="K439" s="211">
        <f t="shared" si="281"/>
        <v>0</v>
      </c>
      <c r="L439" s="211"/>
      <c r="M439" s="211"/>
      <c r="N439" s="226"/>
      <c r="O439" s="202"/>
      <c r="P439" s="99">
        <v>16</v>
      </c>
    </row>
    <row r="440" spans="1:16" s="215" customFormat="1">
      <c r="A440" s="114" t="s">
        <v>55</v>
      </c>
      <c r="B440" s="115" t="s">
        <v>56</v>
      </c>
      <c r="C440" s="222">
        <f t="shared" ref="C440:N440" si="282">C441+C442</f>
        <v>0</v>
      </c>
      <c r="D440" s="223">
        <f t="shared" si="282"/>
        <v>0</v>
      </c>
      <c r="E440" s="114">
        <f t="shared" si="282"/>
        <v>2</v>
      </c>
      <c r="F440" s="114">
        <f t="shared" si="282"/>
        <v>2</v>
      </c>
      <c r="G440" s="114">
        <f t="shared" si="282"/>
        <v>0</v>
      </c>
      <c r="H440" s="114">
        <f t="shared" si="282"/>
        <v>0</v>
      </c>
      <c r="I440" s="114">
        <f t="shared" si="282"/>
        <v>0</v>
      </c>
      <c r="J440" s="114">
        <f t="shared" si="282"/>
        <v>-2</v>
      </c>
      <c r="K440" s="114">
        <f t="shared" si="282"/>
        <v>-2</v>
      </c>
      <c r="L440" s="114">
        <f t="shared" si="282"/>
        <v>0</v>
      </c>
      <c r="M440" s="114">
        <f t="shared" si="282"/>
        <v>0</v>
      </c>
      <c r="N440" s="223">
        <f t="shared" si="282"/>
        <v>0</v>
      </c>
      <c r="O440" s="202"/>
      <c r="P440" s="99">
        <v>17</v>
      </c>
    </row>
    <row r="441" spans="1:16" s="215" customFormat="1" ht="31.5">
      <c r="A441" s="202">
        <v>1</v>
      </c>
      <c r="B441" s="224" t="s">
        <v>57</v>
      </c>
      <c r="C441" s="211"/>
      <c r="D441" s="226"/>
      <c r="E441" s="211">
        <f t="shared" ref="E441:E447" si="283">F441+G441</f>
        <v>2</v>
      </c>
      <c r="F441" s="202">
        <v>2</v>
      </c>
      <c r="G441" s="202"/>
      <c r="H441" s="202"/>
      <c r="I441" s="202"/>
      <c r="J441" s="211">
        <f t="shared" ref="J441:J447" si="284">D441-E441</f>
        <v>-2</v>
      </c>
      <c r="K441" s="211">
        <f>J441</f>
        <v>-2</v>
      </c>
      <c r="L441" s="202"/>
      <c r="M441" s="202"/>
      <c r="N441" s="226"/>
      <c r="O441" s="202"/>
      <c r="P441" s="99">
        <v>18</v>
      </c>
    </row>
    <row r="442" spans="1:16" s="215" customFormat="1">
      <c r="A442" s="202">
        <v>2</v>
      </c>
      <c r="B442" s="224" t="s">
        <v>59</v>
      </c>
      <c r="C442" s="211"/>
      <c r="D442" s="226"/>
      <c r="E442" s="211">
        <f t="shared" si="283"/>
        <v>0</v>
      </c>
      <c r="F442" s="202"/>
      <c r="G442" s="202"/>
      <c r="H442" s="202"/>
      <c r="I442" s="202"/>
      <c r="J442" s="211">
        <f t="shared" si="284"/>
        <v>0</v>
      </c>
      <c r="K442" s="211">
        <f>J442</f>
        <v>0</v>
      </c>
      <c r="L442" s="202"/>
      <c r="M442" s="211"/>
      <c r="N442" s="226"/>
      <c r="O442" s="202"/>
      <c r="P442" s="99">
        <v>19</v>
      </c>
    </row>
    <row r="443" spans="1:16" ht="20.25" customHeight="1">
      <c r="A443" s="114" t="s">
        <v>21</v>
      </c>
      <c r="B443" s="114" t="s">
        <v>61</v>
      </c>
      <c r="C443" s="222">
        <f t="shared" ref="C443:N443" si="285">C444+C448</f>
        <v>0</v>
      </c>
      <c r="D443" s="223">
        <f t="shared" si="285"/>
        <v>4073</v>
      </c>
      <c r="E443" s="114">
        <f t="shared" si="285"/>
        <v>3298</v>
      </c>
      <c r="F443" s="114">
        <f t="shared" si="285"/>
        <v>3168</v>
      </c>
      <c r="G443" s="114">
        <f t="shared" si="285"/>
        <v>130</v>
      </c>
      <c r="H443" s="114">
        <f t="shared" si="285"/>
        <v>0</v>
      </c>
      <c r="I443" s="114">
        <f t="shared" si="285"/>
        <v>0</v>
      </c>
      <c r="J443" s="114">
        <f t="shared" si="285"/>
        <v>775</v>
      </c>
      <c r="K443" s="114">
        <f t="shared" si="285"/>
        <v>0</v>
      </c>
      <c r="L443" s="114">
        <f t="shared" si="285"/>
        <v>775</v>
      </c>
      <c r="M443" s="114">
        <f t="shared" si="285"/>
        <v>0</v>
      </c>
      <c r="N443" s="223">
        <f t="shared" si="285"/>
        <v>0</v>
      </c>
      <c r="O443" s="202"/>
      <c r="P443" s="99">
        <v>20</v>
      </c>
    </row>
    <row r="444" spans="1:16" ht="20.25" customHeight="1">
      <c r="A444" s="114" t="s">
        <v>23</v>
      </c>
      <c r="B444" s="115" t="s">
        <v>24</v>
      </c>
      <c r="C444" s="222">
        <f t="shared" ref="C444:N444" si="286">SUM(C445:C447)</f>
        <v>0</v>
      </c>
      <c r="D444" s="223">
        <f t="shared" si="286"/>
        <v>1930</v>
      </c>
      <c r="E444" s="114">
        <f t="shared" si="286"/>
        <v>1246</v>
      </c>
      <c r="F444" s="114">
        <f t="shared" si="286"/>
        <v>1246</v>
      </c>
      <c r="G444" s="114">
        <f t="shared" si="286"/>
        <v>0</v>
      </c>
      <c r="H444" s="114">
        <f t="shared" si="286"/>
        <v>0</v>
      </c>
      <c r="I444" s="114">
        <f t="shared" si="286"/>
        <v>0</v>
      </c>
      <c r="J444" s="114">
        <f t="shared" si="286"/>
        <v>684</v>
      </c>
      <c r="K444" s="114">
        <f t="shared" si="286"/>
        <v>0</v>
      </c>
      <c r="L444" s="114">
        <f t="shared" si="286"/>
        <v>684</v>
      </c>
      <c r="M444" s="114">
        <f t="shared" si="286"/>
        <v>0</v>
      </c>
      <c r="N444" s="223">
        <f t="shared" si="286"/>
        <v>0</v>
      </c>
      <c r="O444" s="202"/>
      <c r="P444" s="99">
        <v>21</v>
      </c>
    </row>
    <row r="445" spans="1:16" ht="61.5" customHeight="1">
      <c r="A445" s="202">
        <v>1</v>
      </c>
      <c r="B445" s="224" t="s">
        <v>62</v>
      </c>
      <c r="C445" s="211"/>
      <c r="D445" s="226">
        <v>1433</v>
      </c>
      <c r="E445" s="211">
        <f t="shared" si="283"/>
        <v>996</v>
      </c>
      <c r="F445" s="233">
        <v>996</v>
      </c>
      <c r="G445" s="233"/>
      <c r="H445" s="233"/>
      <c r="I445" s="233"/>
      <c r="J445" s="211">
        <f t="shared" si="284"/>
        <v>437</v>
      </c>
      <c r="K445" s="233"/>
      <c r="L445" s="233">
        <f t="shared" ref="L445:L447" si="287">J445</f>
        <v>437</v>
      </c>
      <c r="M445" s="233"/>
      <c r="N445" s="226"/>
      <c r="O445" s="202"/>
      <c r="P445" s="99">
        <v>22</v>
      </c>
    </row>
    <row r="446" spans="1:16" ht="92.25" customHeight="1">
      <c r="A446" s="202">
        <v>2</v>
      </c>
      <c r="B446" s="224" t="s">
        <v>64</v>
      </c>
      <c r="C446" s="211"/>
      <c r="D446" s="226">
        <v>235</v>
      </c>
      <c r="E446" s="211">
        <f t="shared" si="283"/>
        <v>0</v>
      </c>
      <c r="F446" s="233"/>
      <c r="G446" s="233"/>
      <c r="H446" s="233"/>
      <c r="I446" s="233"/>
      <c r="J446" s="211">
        <f t="shared" si="284"/>
        <v>235</v>
      </c>
      <c r="K446" s="233"/>
      <c r="L446" s="233">
        <f t="shared" si="287"/>
        <v>235</v>
      </c>
      <c r="M446" s="233"/>
      <c r="N446" s="226"/>
      <c r="O446" s="202"/>
      <c r="P446" s="99">
        <v>23</v>
      </c>
    </row>
    <row r="447" spans="1:16" ht="43.5" customHeight="1">
      <c r="A447" s="202">
        <v>3</v>
      </c>
      <c r="B447" s="224" t="s">
        <v>66</v>
      </c>
      <c r="C447" s="211"/>
      <c r="D447" s="226">
        <v>262</v>
      </c>
      <c r="E447" s="211">
        <f t="shared" si="283"/>
        <v>250</v>
      </c>
      <c r="F447" s="234">
        <v>250</v>
      </c>
      <c r="G447" s="234"/>
      <c r="H447" s="234"/>
      <c r="I447" s="234"/>
      <c r="J447" s="211">
        <f t="shared" si="284"/>
        <v>12</v>
      </c>
      <c r="K447" s="234"/>
      <c r="L447" s="233">
        <f t="shared" si="287"/>
        <v>12</v>
      </c>
      <c r="M447" s="234"/>
      <c r="N447" s="226"/>
      <c r="O447" s="202"/>
      <c r="P447" s="99">
        <v>24</v>
      </c>
    </row>
    <row r="448" spans="1:16">
      <c r="A448" s="114" t="s">
        <v>37</v>
      </c>
      <c r="B448" s="115" t="s">
        <v>68</v>
      </c>
      <c r="C448" s="222">
        <f t="shared" ref="C448:N448" si="288">SUM(C449:C455)</f>
        <v>0</v>
      </c>
      <c r="D448" s="223">
        <f t="shared" si="288"/>
        <v>2143</v>
      </c>
      <c r="E448" s="222">
        <f t="shared" si="288"/>
        <v>2052</v>
      </c>
      <c r="F448" s="114">
        <f t="shared" si="288"/>
        <v>1922</v>
      </c>
      <c r="G448" s="114">
        <f t="shared" si="288"/>
        <v>130</v>
      </c>
      <c r="H448" s="114">
        <f t="shared" si="288"/>
        <v>0</v>
      </c>
      <c r="I448" s="114">
        <f t="shared" si="288"/>
        <v>0</v>
      </c>
      <c r="J448" s="222">
        <f t="shared" si="288"/>
        <v>91</v>
      </c>
      <c r="K448" s="114">
        <f t="shared" si="288"/>
        <v>0</v>
      </c>
      <c r="L448" s="114">
        <f t="shared" si="288"/>
        <v>91</v>
      </c>
      <c r="M448" s="114">
        <f t="shared" si="288"/>
        <v>0</v>
      </c>
      <c r="N448" s="223">
        <f t="shared" si="288"/>
        <v>0</v>
      </c>
      <c r="O448" s="202"/>
      <c r="P448" s="99">
        <v>25</v>
      </c>
    </row>
    <row r="449" spans="1:16" ht="21.75" customHeight="1">
      <c r="A449" s="202">
        <v>1</v>
      </c>
      <c r="B449" s="224" t="s">
        <v>69</v>
      </c>
      <c r="C449" s="211"/>
      <c r="D449" s="226">
        <v>137</v>
      </c>
      <c r="E449" s="211">
        <f t="shared" ref="E449:E455" si="289">F449+G449</f>
        <v>137</v>
      </c>
      <c r="F449" s="202">
        <v>137</v>
      </c>
      <c r="G449" s="202"/>
      <c r="H449" s="202"/>
      <c r="I449" s="202"/>
      <c r="J449" s="211">
        <f t="shared" ref="J449:J455" si="290">D449-E449</f>
        <v>0</v>
      </c>
      <c r="K449" s="202"/>
      <c r="L449" s="233">
        <f t="shared" ref="L449:L455" si="291">J449</f>
        <v>0</v>
      </c>
      <c r="M449" s="202"/>
      <c r="N449" s="226"/>
      <c r="O449" s="202"/>
      <c r="P449" s="99">
        <v>26</v>
      </c>
    </row>
    <row r="450" spans="1:16" ht="42" customHeight="1">
      <c r="A450" s="202">
        <v>2</v>
      </c>
      <c r="B450" s="224" t="s">
        <v>71</v>
      </c>
      <c r="C450" s="211"/>
      <c r="D450" s="226">
        <v>42</v>
      </c>
      <c r="E450" s="211">
        <f t="shared" si="289"/>
        <v>29</v>
      </c>
      <c r="F450" s="202">
        <v>29</v>
      </c>
      <c r="G450" s="202"/>
      <c r="H450" s="202"/>
      <c r="I450" s="202"/>
      <c r="J450" s="211">
        <f t="shared" si="290"/>
        <v>13</v>
      </c>
      <c r="K450" s="202"/>
      <c r="L450" s="233">
        <f t="shared" si="291"/>
        <v>13</v>
      </c>
      <c r="M450" s="202"/>
      <c r="N450" s="226"/>
      <c r="O450" s="202"/>
      <c r="P450" s="99">
        <v>27</v>
      </c>
    </row>
    <row r="451" spans="1:16" s="216" customFormat="1" ht="47.25">
      <c r="A451" s="202">
        <v>3</v>
      </c>
      <c r="B451" s="224" t="s">
        <v>73</v>
      </c>
      <c r="C451" s="227"/>
      <c r="D451" s="228">
        <v>1755</v>
      </c>
      <c r="E451" s="211">
        <f t="shared" si="289"/>
        <v>1756</v>
      </c>
      <c r="F451" s="227">
        <v>1756</v>
      </c>
      <c r="G451" s="227"/>
      <c r="H451" s="227"/>
      <c r="I451" s="227"/>
      <c r="J451" s="211">
        <f t="shared" si="290"/>
        <v>-1</v>
      </c>
      <c r="K451" s="227"/>
      <c r="L451" s="233">
        <f t="shared" si="291"/>
        <v>-1</v>
      </c>
      <c r="M451" s="227"/>
      <c r="N451" s="228"/>
      <c r="O451" s="202"/>
      <c r="P451" s="99">
        <v>28</v>
      </c>
    </row>
    <row r="452" spans="1:16" s="216" customFormat="1" ht="47.25">
      <c r="A452" s="202">
        <v>4</v>
      </c>
      <c r="B452" s="225" t="s">
        <v>75</v>
      </c>
      <c r="C452" s="227"/>
      <c r="D452" s="228">
        <v>44</v>
      </c>
      <c r="E452" s="211">
        <f t="shared" si="289"/>
        <v>0</v>
      </c>
      <c r="F452" s="227"/>
      <c r="G452" s="227"/>
      <c r="H452" s="227"/>
      <c r="I452" s="227"/>
      <c r="J452" s="211">
        <f t="shared" si="290"/>
        <v>44</v>
      </c>
      <c r="K452" s="227"/>
      <c r="L452" s="233">
        <f t="shared" si="291"/>
        <v>44</v>
      </c>
      <c r="M452" s="227"/>
      <c r="N452" s="228"/>
      <c r="O452" s="202"/>
      <c r="P452" s="99">
        <v>29</v>
      </c>
    </row>
    <row r="453" spans="1:16" s="216" customFormat="1" ht="63">
      <c r="A453" s="202">
        <v>5</v>
      </c>
      <c r="B453" s="225" t="s">
        <v>77</v>
      </c>
      <c r="C453" s="227"/>
      <c r="D453" s="228">
        <v>15</v>
      </c>
      <c r="E453" s="211">
        <f t="shared" si="289"/>
        <v>0</v>
      </c>
      <c r="F453" s="227"/>
      <c r="G453" s="227"/>
      <c r="H453" s="227"/>
      <c r="I453" s="227"/>
      <c r="J453" s="211">
        <f t="shared" si="290"/>
        <v>15</v>
      </c>
      <c r="K453" s="227"/>
      <c r="L453" s="233">
        <f t="shared" si="291"/>
        <v>15</v>
      </c>
      <c r="M453" s="227"/>
      <c r="N453" s="228"/>
      <c r="O453" s="202"/>
      <c r="P453" s="99">
        <v>30</v>
      </c>
    </row>
    <row r="454" spans="1:16" ht="42" customHeight="1">
      <c r="A454" s="202">
        <v>6</v>
      </c>
      <c r="B454" s="225" t="s">
        <v>79</v>
      </c>
      <c r="C454" s="227"/>
      <c r="D454" s="228">
        <v>150</v>
      </c>
      <c r="E454" s="211">
        <f t="shared" si="289"/>
        <v>130</v>
      </c>
      <c r="F454" s="227"/>
      <c r="G454" s="227">
        <v>130</v>
      </c>
      <c r="H454" s="227"/>
      <c r="I454" s="227"/>
      <c r="J454" s="211">
        <f t="shared" si="290"/>
        <v>20</v>
      </c>
      <c r="K454" s="227"/>
      <c r="L454" s="233">
        <f t="shared" si="291"/>
        <v>20</v>
      </c>
      <c r="M454" s="227"/>
      <c r="N454" s="228"/>
      <c r="O454" s="202"/>
      <c r="P454" s="99">
        <v>31</v>
      </c>
    </row>
    <row r="455" spans="1:16" ht="74.25" customHeight="1">
      <c r="A455" s="202">
        <v>7</v>
      </c>
      <c r="B455" s="225" t="s">
        <v>81</v>
      </c>
      <c r="C455" s="227"/>
      <c r="D455" s="228">
        <v>0</v>
      </c>
      <c r="E455" s="211">
        <f t="shared" si="289"/>
        <v>0</v>
      </c>
      <c r="F455" s="227"/>
      <c r="G455" s="227"/>
      <c r="H455" s="227"/>
      <c r="I455" s="227"/>
      <c r="J455" s="211">
        <f t="shared" si="290"/>
        <v>0</v>
      </c>
      <c r="K455" s="227"/>
      <c r="L455" s="233">
        <f t="shared" si="291"/>
        <v>0</v>
      </c>
      <c r="M455" s="227"/>
      <c r="N455" s="228"/>
      <c r="O455" s="202"/>
      <c r="P455" s="99">
        <v>32</v>
      </c>
    </row>
    <row r="456" spans="1:16" ht="21.95" customHeight="1">
      <c r="A456" s="202"/>
      <c r="B456" s="114" t="s">
        <v>96</v>
      </c>
      <c r="C456" s="222">
        <f t="shared" ref="C456:N456" si="292">C457+C475</f>
        <v>0</v>
      </c>
      <c r="D456" s="223">
        <f t="shared" si="292"/>
        <v>19752</v>
      </c>
      <c r="E456" s="222">
        <f t="shared" si="292"/>
        <v>16437</v>
      </c>
      <c r="F456" s="222">
        <f t="shared" si="292"/>
        <v>16307</v>
      </c>
      <c r="G456" s="222">
        <f t="shared" si="292"/>
        <v>130</v>
      </c>
      <c r="H456" s="222">
        <f t="shared" si="292"/>
        <v>0</v>
      </c>
      <c r="I456" s="222">
        <f t="shared" si="292"/>
        <v>0</v>
      </c>
      <c r="J456" s="222">
        <f t="shared" si="292"/>
        <v>3315</v>
      </c>
      <c r="K456" s="222">
        <f t="shared" si="292"/>
        <v>3163</v>
      </c>
      <c r="L456" s="222">
        <f t="shared" si="292"/>
        <v>152</v>
      </c>
      <c r="M456" s="222">
        <f t="shared" si="292"/>
        <v>0</v>
      </c>
      <c r="N456" s="223">
        <f t="shared" si="292"/>
        <v>0</v>
      </c>
      <c r="O456" s="202"/>
      <c r="P456" s="99">
        <v>1</v>
      </c>
    </row>
    <row r="457" spans="1:16" ht="21" customHeight="1">
      <c r="A457" s="202" t="s">
        <v>20</v>
      </c>
      <c r="B457" s="114" t="s">
        <v>22</v>
      </c>
      <c r="C457" s="222">
        <f t="shared" ref="C457:N457" si="293">C458+C465+C472</f>
        <v>0</v>
      </c>
      <c r="D457" s="223">
        <f t="shared" si="293"/>
        <v>16136</v>
      </c>
      <c r="E457" s="222">
        <f t="shared" si="293"/>
        <v>12973</v>
      </c>
      <c r="F457" s="222">
        <f t="shared" si="293"/>
        <v>12973</v>
      </c>
      <c r="G457" s="222">
        <f t="shared" si="293"/>
        <v>0</v>
      </c>
      <c r="H457" s="222">
        <f t="shared" si="293"/>
        <v>0</v>
      </c>
      <c r="I457" s="222">
        <f t="shared" si="293"/>
        <v>0</v>
      </c>
      <c r="J457" s="222">
        <f t="shared" si="293"/>
        <v>3163</v>
      </c>
      <c r="K457" s="222">
        <f t="shared" si="293"/>
        <v>3163</v>
      </c>
      <c r="L457" s="222">
        <f t="shared" si="293"/>
        <v>0</v>
      </c>
      <c r="M457" s="222">
        <f t="shared" si="293"/>
        <v>0</v>
      </c>
      <c r="N457" s="223">
        <f t="shared" si="293"/>
        <v>0</v>
      </c>
      <c r="O457" s="202"/>
      <c r="P457" s="99">
        <v>2</v>
      </c>
    </row>
    <row r="458" spans="1:16" ht="18.95" customHeight="1">
      <c r="A458" s="114" t="s">
        <v>23</v>
      </c>
      <c r="B458" s="114" t="s">
        <v>24</v>
      </c>
      <c r="C458" s="222">
        <f t="shared" ref="C458:N458" si="294">SUM(C459:C464)</f>
        <v>0</v>
      </c>
      <c r="D458" s="223">
        <f t="shared" si="294"/>
        <v>9481</v>
      </c>
      <c r="E458" s="222">
        <f t="shared" si="294"/>
        <v>6665</v>
      </c>
      <c r="F458" s="222">
        <f t="shared" si="294"/>
        <v>6665</v>
      </c>
      <c r="G458" s="222">
        <f t="shared" si="294"/>
        <v>0</v>
      </c>
      <c r="H458" s="222">
        <f t="shared" si="294"/>
        <v>0</v>
      </c>
      <c r="I458" s="222">
        <f t="shared" si="294"/>
        <v>0</v>
      </c>
      <c r="J458" s="222">
        <f t="shared" si="294"/>
        <v>2816</v>
      </c>
      <c r="K458" s="222">
        <f t="shared" si="294"/>
        <v>2816</v>
      </c>
      <c r="L458" s="222">
        <f t="shared" si="294"/>
        <v>0</v>
      </c>
      <c r="M458" s="222">
        <f t="shared" si="294"/>
        <v>0</v>
      </c>
      <c r="N458" s="223">
        <f t="shared" si="294"/>
        <v>0</v>
      </c>
      <c r="O458" s="202"/>
      <c r="P458" s="99">
        <v>3</v>
      </c>
    </row>
    <row r="459" spans="1:16" s="214" customFormat="1" ht="72" customHeight="1">
      <c r="A459" s="202">
        <v>1</v>
      </c>
      <c r="B459" s="224" t="s">
        <v>25</v>
      </c>
      <c r="C459" s="211"/>
      <c r="D459" s="226">
        <v>2905</v>
      </c>
      <c r="E459" s="211">
        <f t="shared" ref="E459:E464" si="295">F459+G459</f>
        <v>1744</v>
      </c>
      <c r="F459" s="211">
        <v>1744</v>
      </c>
      <c r="G459" s="211"/>
      <c r="H459" s="211"/>
      <c r="I459" s="211"/>
      <c r="J459" s="211">
        <f t="shared" ref="J459:J464" si="296">D459-E459</f>
        <v>1161</v>
      </c>
      <c r="K459" s="211">
        <f t="shared" ref="K459:K464" si="297">J459</f>
        <v>1161</v>
      </c>
      <c r="L459" s="211"/>
      <c r="M459" s="211"/>
      <c r="N459" s="226"/>
      <c r="O459" s="202"/>
      <c r="P459" s="99">
        <v>4</v>
      </c>
    </row>
    <row r="460" spans="1:16" s="214" customFormat="1" ht="36" customHeight="1">
      <c r="A460" s="202">
        <v>2</v>
      </c>
      <c r="B460" s="224" t="s">
        <v>27</v>
      </c>
      <c r="C460" s="211"/>
      <c r="D460" s="226">
        <v>612</v>
      </c>
      <c r="E460" s="211">
        <f t="shared" si="295"/>
        <v>422</v>
      </c>
      <c r="F460" s="202">
        <v>422</v>
      </c>
      <c r="G460" s="202"/>
      <c r="H460" s="202"/>
      <c r="I460" s="202"/>
      <c r="J460" s="211">
        <f t="shared" si="296"/>
        <v>190</v>
      </c>
      <c r="K460" s="211">
        <f t="shared" si="297"/>
        <v>190</v>
      </c>
      <c r="L460" s="202"/>
      <c r="M460" s="202"/>
      <c r="N460" s="226"/>
      <c r="O460" s="202"/>
      <c r="P460" s="99">
        <v>5</v>
      </c>
    </row>
    <row r="461" spans="1:16" s="214" customFormat="1" ht="45.75" customHeight="1">
      <c r="A461" s="202">
        <v>3</v>
      </c>
      <c r="B461" s="224" t="s">
        <v>29</v>
      </c>
      <c r="C461" s="211"/>
      <c r="D461" s="226">
        <v>220</v>
      </c>
      <c r="E461" s="211">
        <f t="shared" si="295"/>
        <v>220</v>
      </c>
      <c r="F461" s="202">
        <v>220</v>
      </c>
      <c r="G461" s="202"/>
      <c r="H461" s="202"/>
      <c r="I461" s="202"/>
      <c r="J461" s="211">
        <f t="shared" si="296"/>
        <v>0</v>
      </c>
      <c r="K461" s="211">
        <f t="shared" si="297"/>
        <v>0</v>
      </c>
      <c r="L461" s="202"/>
      <c r="M461" s="202"/>
      <c r="N461" s="226"/>
      <c r="O461" s="202"/>
      <c r="P461" s="99">
        <v>6</v>
      </c>
    </row>
    <row r="462" spans="1:16" s="214" customFormat="1" ht="53.1" customHeight="1">
      <c r="A462" s="202">
        <v>4</v>
      </c>
      <c r="B462" s="224" t="s">
        <v>31</v>
      </c>
      <c r="C462" s="211"/>
      <c r="D462" s="226">
        <v>5471</v>
      </c>
      <c r="E462" s="211">
        <f t="shared" si="295"/>
        <v>4081</v>
      </c>
      <c r="F462" s="211">
        <v>4081</v>
      </c>
      <c r="G462" s="211"/>
      <c r="H462" s="211"/>
      <c r="I462" s="211"/>
      <c r="J462" s="211">
        <f t="shared" si="296"/>
        <v>1390</v>
      </c>
      <c r="K462" s="211">
        <f t="shared" si="297"/>
        <v>1390</v>
      </c>
      <c r="L462" s="211"/>
      <c r="M462" s="211"/>
      <c r="N462" s="226"/>
      <c r="O462" s="202"/>
      <c r="P462" s="99">
        <v>7</v>
      </c>
    </row>
    <row r="463" spans="1:16" s="214" customFormat="1" ht="38.1" customHeight="1">
      <c r="A463" s="202">
        <v>5</v>
      </c>
      <c r="B463" s="225" t="s">
        <v>33</v>
      </c>
      <c r="C463" s="227"/>
      <c r="D463" s="228">
        <v>273</v>
      </c>
      <c r="E463" s="211">
        <f t="shared" si="295"/>
        <v>198</v>
      </c>
      <c r="F463" s="227">
        <v>198</v>
      </c>
      <c r="G463" s="227"/>
      <c r="H463" s="227"/>
      <c r="I463" s="227"/>
      <c r="J463" s="211">
        <f t="shared" si="296"/>
        <v>75</v>
      </c>
      <c r="K463" s="211">
        <f t="shared" si="297"/>
        <v>75</v>
      </c>
      <c r="L463" s="227"/>
      <c r="M463" s="227"/>
      <c r="N463" s="228"/>
      <c r="O463" s="202"/>
      <c r="P463" s="99">
        <v>8</v>
      </c>
    </row>
    <row r="464" spans="1:16" s="214" customFormat="1" ht="41.1" customHeight="1">
      <c r="A464" s="202">
        <v>6</v>
      </c>
      <c r="B464" s="225" t="s">
        <v>35</v>
      </c>
      <c r="C464" s="227"/>
      <c r="D464" s="228"/>
      <c r="E464" s="211">
        <f t="shared" si="295"/>
        <v>0</v>
      </c>
      <c r="F464" s="227"/>
      <c r="G464" s="227"/>
      <c r="H464" s="227"/>
      <c r="I464" s="227"/>
      <c r="J464" s="211">
        <f t="shared" si="296"/>
        <v>0</v>
      </c>
      <c r="K464" s="211">
        <f t="shared" si="297"/>
        <v>0</v>
      </c>
      <c r="L464" s="227"/>
      <c r="M464" s="227"/>
      <c r="N464" s="228"/>
      <c r="O464" s="202"/>
      <c r="P464" s="99">
        <v>9</v>
      </c>
    </row>
    <row r="465" spans="1:16" ht="21" customHeight="1">
      <c r="A465" s="114" t="s">
        <v>37</v>
      </c>
      <c r="B465" s="115" t="s">
        <v>38</v>
      </c>
      <c r="C465" s="222">
        <f t="shared" ref="C465:N465" si="298">SUM(C466:C471)</f>
        <v>0</v>
      </c>
      <c r="D465" s="223">
        <f t="shared" si="298"/>
        <v>6603</v>
      </c>
      <c r="E465" s="114">
        <f t="shared" si="298"/>
        <v>6304</v>
      </c>
      <c r="F465" s="114">
        <f t="shared" si="298"/>
        <v>6304</v>
      </c>
      <c r="G465" s="114">
        <f t="shared" si="298"/>
        <v>0</v>
      </c>
      <c r="H465" s="114">
        <f t="shared" si="298"/>
        <v>0</v>
      </c>
      <c r="I465" s="114">
        <f t="shared" si="298"/>
        <v>0</v>
      </c>
      <c r="J465" s="114">
        <f t="shared" si="298"/>
        <v>299</v>
      </c>
      <c r="K465" s="114">
        <f t="shared" si="298"/>
        <v>299</v>
      </c>
      <c r="L465" s="114">
        <f t="shared" si="298"/>
        <v>0</v>
      </c>
      <c r="M465" s="114">
        <f t="shared" si="298"/>
        <v>0</v>
      </c>
      <c r="N465" s="223">
        <f t="shared" si="298"/>
        <v>0</v>
      </c>
      <c r="O465" s="202"/>
      <c r="P465" s="99">
        <v>10</v>
      </c>
    </row>
    <row r="466" spans="1:16" s="215" customFormat="1" ht="31.5">
      <c r="A466" s="229">
        <v>1</v>
      </c>
      <c r="B466" s="230" t="s">
        <v>40</v>
      </c>
      <c r="C466" s="231"/>
      <c r="D466" s="232">
        <v>5090</v>
      </c>
      <c r="E466" s="231">
        <f t="shared" ref="E466:E471" si="299">F466+G466</f>
        <v>6055</v>
      </c>
      <c r="F466" s="231">
        <v>6055</v>
      </c>
      <c r="G466" s="231"/>
      <c r="H466" s="231"/>
      <c r="I466" s="231"/>
      <c r="J466" s="231">
        <f t="shared" ref="J466:J471" si="300">D466-E466</f>
        <v>-965</v>
      </c>
      <c r="K466" s="231">
        <f t="shared" ref="K466:K471" si="301">J466</f>
        <v>-965</v>
      </c>
      <c r="L466" s="231"/>
      <c r="M466" s="231"/>
      <c r="N466" s="232"/>
      <c r="O466" s="229"/>
      <c r="P466" s="214">
        <v>11</v>
      </c>
    </row>
    <row r="467" spans="1:16">
      <c r="A467" s="202">
        <v>2</v>
      </c>
      <c r="B467" s="224" t="s">
        <v>43</v>
      </c>
      <c r="C467" s="211"/>
      <c r="D467" s="226"/>
      <c r="E467" s="211">
        <f t="shared" si="299"/>
        <v>0</v>
      </c>
      <c r="F467" s="202"/>
      <c r="G467" s="202"/>
      <c r="H467" s="202"/>
      <c r="I467" s="202"/>
      <c r="J467" s="211">
        <f t="shared" si="300"/>
        <v>0</v>
      </c>
      <c r="K467" s="211">
        <f t="shared" si="301"/>
        <v>0</v>
      </c>
      <c r="L467" s="202"/>
      <c r="M467" s="202"/>
      <c r="N467" s="226"/>
      <c r="O467" s="202"/>
      <c r="P467" s="99">
        <v>12</v>
      </c>
    </row>
    <row r="468" spans="1:16">
      <c r="A468" s="202">
        <v>3</v>
      </c>
      <c r="B468" s="224" t="s">
        <v>46</v>
      </c>
      <c r="C468" s="211"/>
      <c r="D468" s="226"/>
      <c r="E468" s="211">
        <f t="shared" si="299"/>
        <v>0</v>
      </c>
      <c r="F468" s="202"/>
      <c r="G468" s="202"/>
      <c r="H468" s="202"/>
      <c r="I468" s="202"/>
      <c r="J468" s="211">
        <f t="shared" si="300"/>
        <v>0</v>
      </c>
      <c r="K468" s="211">
        <f t="shared" si="301"/>
        <v>0</v>
      </c>
      <c r="L468" s="202"/>
      <c r="M468" s="202"/>
      <c r="N468" s="226"/>
      <c r="O468" s="202"/>
      <c r="P468" s="99">
        <v>13</v>
      </c>
    </row>
    <row r="469" spans="1:16">
      <c r="A469" s="202">
        <v>4</v>
      </c>
      <c r="B469" s="224" t="s">
        <v>49</v>
      </c>
      <c r="C469" s="211"/>
      <c r="D469" s="226"/>
      <c r="E469" s="211">
        <f t="shared" si="299"/>
        <v>0</v>
      </c>
      <c r="F469" s="202"/>
      <c r="G469" s="202"/>
      <c r="H469" s="202"/>
      <c r="I469" s="202"/>
      <c r="J469" s="211">
        <f t="shared" si="300"/>
        <v>0</v>
      </c>
      <c r="K469" s="211">
        <f t="shared" si="301"/>
        <v>0</v>
      </c>
      <c r="L469" s="202"/>
      <c r="M469" s="202"/>
      <c r="N469" s="226"/>
      <c r="O469" s="202"/>
      <c r="P469" s="99">
        <v>14</v>
      </c>
    </row>
    <row r="470" spans="1:16" ht="31.5">
      <c r="A470" s="202">
        <v>5</v>
      </c>
      <c r="B470" s="224" t="s">
        <v>51</v>
      </c>
      <c r="C470" s="211"/>
      <c r="D470" s="226">
        <v>301</v>
      </c>
      <c r="E470" s="211">
        <f t="shared" si="299"/>
        <v>249</v>
      </c>
      <c r="F470" s="211">
        <v>249</v>
      </c>
      <c r="G470" s="211"/>
      <c r="H470" s="211"/>
      <c r="I470" s="211"/>
      <c r="J470" s="211">
        <f t="shared" si="300"/>
        <v>52</v>
      </c>
      <c r="K470" s="211">
        <f t="shared" si="301"/>
        <v>52</v>
      </c>
      <c r="L470" s="211"/>
      <c r="M470" s="211"/>
      <c r="N470" s="226"/>
      <c r="O470" s="202"/>
      <c r="P470" s="99">
        <v>15</v>
      </c>
    </row>
    <row r="471" spans="1:16">
      <c r="A471" s="202">
        <v>6</v>
      </c>
      <c r="B471" s="224" t="s">
        <v>53</v>
      </c>
      <c r="C471" s="211"/>
      <c r="D471" s="226">
        <v>1212</v>
      </c>
      <c r="E471" s="211">
        <f t="shared" si="299"/>
        <v>0</v>
      </c>
      <c r="F471" s="211"/>
      <c r="G471" s="211"/>
      <c r="H471" s="211"/>
      <c r="I471" s="211"/>
      <c r="J471" s="211">
        <f t="shared" si="300"/>
        <v>1212</v>
      </c>
      <c r="K471" s="211">
        <f t="shared" si="301"/>
        <v>1212</v>
      </c>
      <c r="L471" s="211"/>
      <c r="M471" s="211"/>
      <c r="N471" s="226"/>
      <c r="O471" s="202"/>
      <c r="P471" s="99">
        <v>16</v>
      </c>
    </row>
    <row r="472" spans="1:16" s="215" customFormat="1">
      <c r="A472" s="114" t="s">
        <v>55</v>
      </c>
      <c r="B472" s="115" t="s">
        <v>56</v>
      </c>
      <c r="C472" s="222">
        <f t="shared" ref="C472:N472" si="302">C473+C474</f>
        <v>0</v>
      </c>
      <c r="D472" s="223">
        <f t="shared" si="302"/>
        <v>52</v>
      </c>
      <c r="E472" s="114">
        <f t="shared" si="302"/>
        <v>4</v>
      </c>
      <c r="F472" s="114">
        <f t="shared" si="302"/>
        <v>4</v>
      </c>
      <c r="G472" s="114">
        <f t="shared" si="302"/>
        <v>0</v>
      </c>
      <c r="H472" s="114">
        <f t="shared" si="302"/>
        <v>0</v>
      </c>
      <c r="I472" s="114">
        <f t="shared" si="302"/>
        <v>0</v>
      </c>
      <c r="J472" s="114">
        <f t="shared" si="302"/>
        <v>48</v>
      </c>
      <c r="K472" s="114">
        <f t="shared" si="302"/>
        <v>48</v>
      </c>
      <c r="L472" s="114">
        <f t="shared" si="302"/>
        <v>0</v>
      </c>
      <c r="M472" s="114">
        <f t="shared" si="302"/>
        <v>0</v>
      </c>
      <c r="N472" s="223">
        <f t="shared" si="302"/>
        <v>0</v>
      </c>
      <c r="O472" s="202"/>
      <c r="P472" s="99">
        <v>17</v>
      </c>
    </row>
    <row r="473" spans="1:16" s="215" customFormat="1" ht="31.5">
      <c r="A473" s="202">
        <v>1</v>
      </c>
      <c r="B473" s="224" t="s">
        <v>57</v>
      </c>
      <c r="C473" s="211"/>
      <c r="D473" s="226">
        <v>4</v>
      </c>
      <c r="E473" s="211">
        <f t="shared" ref="E473:E479" si="303">F473+G473</f>
        <v>4</v>
      </c>
      <c r="F473" s="202">
        <v>4</v>
      </c>
      <c r="G473" s="202"/>
      <c r="H473" s="202"/>
      <c r="I473" s="202"/>
      <c r="J473" s="211">
        <f t="shared" ref="J473:J479" si="304">D473-E473</f>
        <v>0</v>
      </c>
      <c r="K473" s="211">
        <f>J473</f>
        <v>0</v>
      </c>
      <c r="L473" s="202"/>
      <c r="M473" s="202"/>
      <c r="N473" s="226"/>
      <c r="O473" s="202"/>
      <c r="P473" s="99">
        <v>18</v>
      </c>
    </row>
    <row r="474" spans="1:16" s="215" customFormat="1">
      <c r="A474" s="202">
        <v>2</v>
      </c>
      <c r="B474" s="224" t="s">
        <v>59</v>
      </c>
      <c r="C474" s="211"/>
      <c r="D474" s="226">
        <v>48</v>
      </c>
      <c r="E474" s="211">
        <f t="shared" si="303"/>
        <v>0</v>
      </c>
      <c r="F474" s="202"/>
      <c r="G474" s="202"/>
      <c r="H474" s="202"/>
      <c r="I474" s="202"/>
      <c r="J474" s="211">
        <f t="shared" si="304"/>
        <v>48</v>
      </c>
      <c r="K474" s="211">
        <f>J474</f>
        <v>48</v>
      </c>
      <c r="L474" s="202"/>
      <c r="M474" s="211"/>
      <c r="N474" s="226"/>
      <c r="O474" s="202"/>
      <c r="P474" s="99">
        <v>19</v>
      </c>
    </row>
    <row r="475" spans="1:16" ht="20.25" customHeight="1">
      <c r="A475" s="114" t="s">
        <v>21</v>
      </c>
      <c r="B475" s="114" t="s">
        <v>61</v>
      </c>
      <c r="C475" s="222">
        <f t="shared" ref="C475:N475" si="305">C476+C480</f>
        <v>0</v>
      </c>
      <c r="D475" s="223">
        <f t="shared" si="305"/>
        <v>3616</v>
      </c>
      <c r="E475" s="114">
        <f t="shared" si="305"/>
        <v>3464</v>
      </c>
      <c r="F475" s="114">
        <f t="shared" si="305"/>
        <v>3334</v>
      </c>
      <c r="G475" s="114">
        <f t="shared" si="305"/>
        <v>130</v>
      </c>
      <c r="H475" s="114">
        <f t="shared" si="305"/>
        <v>0</v>
      </c>
      <c r="I475" s="114">
        <f t="shared" si="305"/>
        <v>0</v>
      </c>
      <c r="J475" s="114">
        <f t="shared" si="305"/>
        <v>152</v>
      </c>
      <c r="K475" s="114">
        <f t="shared" si="305"/>
        <v>0</v>
      </c>
      <c r="L475" s="114">
        <f t="shared" si="305"/>
        <v>152</v>
      </c>
      <c r="M475" s="114">
        <f t="shared" si="305"/>
        <v>0</v>
      </c>
      <c r="N475" s="223">
        <f t="shared" si="305"/>
        <v>0</v>
      </c>
      <c r="O475" s="202"/>
      <c r="P475" s="99">
        <v>20</v>
      </c>
    </row>
    <row r="476" spans="1:16" ht="20.25" customHeight="1">
      <c r="A476" s="114" t="s">
        <v>23</v>
      </c>
      <c r="B476" s="115" t="s">
        <v>24</v>
      </c>
      <c r="C476" s="222">
        <f t="shared" ref="C476:N476" si="306">SUM(C477:C479)</f>
        <v>0</v>
      </c>
      <c r="D476" s="223">
        <f t="shared" si="306"/>
        <v>1313</v>
      </c>
      <c r="E476" s="114">
        <f t="shared" si="306"/>
        <v>1194</v>
      </c>
      <c r="F476" s="114">
        <f t="shared" si="306"/>
        <v>1194</v>
      </c>
      <c r="G476" s="114">
        <f t="shared" si="306"/>
        <v>0</v>
      </c>
      <c r="H476" s="114">
        <f t="shared" si="306"/>
        <v>0</v>
      </c>
      <c r="I476" s="114">
        <f t="shared" si="306"/>
        <v>0</v>
      </c>
      <c r="J476" s="114">
        <f t="shared" si="306"/>
        <v>119</v>
      </c>
      <c r="K476" s="114">
        <f t="shared" si="306"/>
        <v>0</v>
      </c>
      <c r="L476" s="114">
        <f t="shared" si="306"/>
        <v>119</v>
      </c>
      <c r="M476" s="114">
        <f t="shared" si="306"/>
        <v>0</v>
      </c>
      <c r="N476" s="223">
        <f t="shared" si="306"/>
        <v>0</v>
      </c>
      <c r="O476" s="202"/>
      <c r="P476" s="99">
        <v>21</v>
      </c>
    </row>
    <row r="477" spans="1:16" ht="61.5" customHeight="1">
      <c r="A477" s="202">
        <v>1</v>
      </c>
      <c r="B477" s="224" t="s">
        <v>62</v>
      </c>
      <c r="C477" s="211"/>
      <c r="D477" s="226">
        <v>1053</v>
      </c>
      <c r="E477" s="211">
        <f t="shared" si="303"/>
        <v>1030</v>
      </c>
      <c r="F477" s="233">
        <v>1030</v>
      </c>
      <c r="G477" s="233"/>
      <c r="H477" s="233"/>
      <c r="I477" s="233"/>
      <c r="J477" s="211">
        <f t="shared" si="304"/>
        <v>23</v>
      </c>
      <c r="K477" s="233"/>
      <c r="L477" s="233">
        <f t="shared" ref="L477:L479" si="307">J477</f>
        <v>23</v>
      </c>
      <c r="M477" s="233"/>
      <c r="N477" s="226"/>
      <c r="O477" s="202"/>
      <c r="P477" s="99">
        <v>22</v>
      </c>
    </row>
    <row r="478" spans="1:16" ht="92.25" customHeight="1">
      <c r="A478" s="202">
        <v>2</v>
      </c>
      <c r="B478" s="224" t="s">
        <v>64</v>
      </c>
      <c r="C478" s="211"/>
      <c r="D478" s="226"/>
      <c r="E478" s="211">
        <f t="shared" si="303"/>
        <v>0</v>
      </c>
      <c r="F478" s="233"/>
      <c r="G478" s="233"/>
      <c r="H478" s="233"/>
      <c r="I478" s="233"/>
      <c r="J478" s="211">
        <f t="shared" si="304"/>
        <v>0</v>
      </c>
      <c r="K478" s="233"/>
      <c r="L478" s="233">
        <f t="shared" si="307"/>
        <v>0</v>
      </c>
      <c r="M478" s="233"/>
      <c r="N478" s="226"/>
      <c r="O478" s="202"/>
      <c r="P478" s="99">
        <v>23</v>
      </c>
    </row>
    <row r="479" spans="1:16" ht="43.5" customHeight="1">
      <c r="A479" s="202">
        <v>3</v>
      </c>
      <c r="B479" s="224" t="s">
        <v>66</v>
      </c>
      <c r="C479" s="211"/>
      <c r="D479" s="226">
        <v>260</v>
      </c>
      <c r="E479" s="211">
        <f t="shared" si="303"/>
        <v>164</v>
      </c>
      <c r="F479" s="234">
        <v>164</v>
      </c>
      <c r="G479" s="234"/>
      <c r="H479" s="234"/>
      <c r="I479" s="234"/>
      <c r="J479" s="211">
        <f t="shared" si="304"/>
        <v>96</v>
      </c>
      <c r="K479" s="234"/>
      <c r="L479" s="233">
        <f t="shared" si="307"/>
        <v>96</v>
      </c>
      <c r="M479" s="234"/>
      <c r="N479" s="226"/>
      <c r="O479" s="202"/>
      <c r="P479" s="99">
        <v>24</v>
      </c>
    </row>
    <row r="480" spans="1:16">
      <c r="A480" s="114" t="s">
        <v>37</v>
      </c>
      <c r="B480" s="115" t="s">
        <v>68</v>
      </c>
      <c r="C480" s="222">
        <f t="shared" ref="C480:N480" si="308">SUM(C481:C487)</f>
        <v>0</v>
      </c>
      <c r="D480" s="223">
        <f t="shared" si="308"/>
        <v>2303</v>
      </c>
      <c r="E480" s="222">
        <f t="shared" si="308"/>
        <v>2270</v>
      </c>
      <c r="F480" s="114">
        <f t="shared" si="308"/>
        <v>2140</v>
      </c>
      <c r="G480" s="114">
        <f t="shared" si="308"/>
        <v>130</v>
      </c>
      <c r="H480" s="114">
        <f t="shared" si="308"/>
        <v>0</v>
      </c>
      <c r="I480" s="114">
        <f t="shared" si="308"/>
        <v>0</v>
      </c>
      <c r="J480" s="222">
        <f t="shared" si="308"/>
        <v>33</v>
      </c>
      <c r="K480" s="114">
        <f t="shared" si="308"/>
        <v>0</v>
      </c>
      <c r="L480" s="114">
        <f t="shared" si="308"/>
        <v>33</v>
      </c>
      <c r="M480" s="114">
        <f t="shared" si="308"/>
        <v>0</v>
      </c>
      <c r="N480" s="223">
        <f t="shared" si="308"/>
        <v>0</v>
      </c>
      <c r="O480" s="202"/>
      <c r="P480" s="99">
        <v>25</v>
      </c>
    </row>
    <row r="481" spans="1:16" ht="21.75" customHeight="1">
      <c r="A481" s="202">
        <v>1</v>
      </c>
      <c r="B481" s="224" t="s">
        <v>69</v>
      </c>
      <c r="C481" s="211"/>
      <c r="D481" s="226">
        <v>118</v>
      </c>
      <c r="E481" s="211">
        <f t="shared" ref="E481:E487" si="309">F481+G481</f>
        <v>118</v>
      </c>
      <c r="F481" s="202">
        <v>118</v>
      </c>
      <c r="G481" s="202"/>
      <c r="H481" s="202"/>
      <c r="I481" s="202"/>
      <c r="J481" s="211">
        <f t="shared" ref="J481:J487" si="310">D481-E481</f>
        <v>0</v>
      </c>
      <c r="K481" s="202"/>
      <c r="L481" s="233">
        <f t="shared" ref="L481:L487" si="311">J481</f>
        <v>0</v>
      </c>
      <c r="M481" s="202"/>
      <c r="N481" s="226"/>
      <c r="O481" s="202"/>
      <c r="P481" s="99">
        <v>26</v>
      </c>
    </row>
    <row r="482" spans="1:16" ht="42" customHeight="1">
      <c r="A482" s="202">
        <v>2</v>
      </c>
      <c r="B482" s="224" t="s">
        <v>71</v>
      </c>
      <c r="C482" s="211"/>
      <c r="D482" s="226">
        <v>25</v>
      </c>
      <c r="E482" s="211">
        <f t="shared" si="309"/>
        <v>39</v>
      </c>
      <c r="F482" s="202">
        <v>39</v>
      </c>
      <c r="G482" s="202"/>
      <c r="H482" s="202"/>
      <c r="I482" s="202"/>
      <c r="J482" s="211">
        <f t="shared" si="310"/>
        <v>-14</v>
      </c>
      <c r="K482" s="202"/>
      <c r="L482" s="233">
        <f t="shared" si="311"/>
        <v>-14</v>
      </c>
      <c r="M482" s="202"/>
      <c r="N482" s="226"/>
      <c r="O482" s="202"/>
      <c r="P482" s="99">
        <v>27</v>
      </c>
    </row>
    <row r="483" spans="1:16" s="216" customFormat="1" ht="47.25">
      <c r="A483" s="202">
        <v>3</v>
      </c>
      <c r="B483" s="224" t="s">
        <v>73</v>
      </c>
      <c r="C483" s="227"/>
      <c r="D483" s="228">
        <v>1814</v>
      </c>
      <c r="E483" s="211">
        <f t="shared" si="309"/>
        <v>1836</v>
      </c>
      <c r="F483" s="227">
        <f>302+1534</f>
        <v>1836</v>
      </c>
      <c r="G483" s="227"/>
      <c r="H483" s="227"/>
      <c r="I483" s="227"/>
      <c r="J483" s="211">
        <f t="shared" si="310"/>
        <v>-22</v>
      </c>
      <c r="K483" s="227"/>
      <c r="L483" s="233">
        <f t="shared" si="311"/>
        <v>-22</v>
      </c>
      <c r="M483" s="227"/>
      <c r="N483" s="228"/>
      <c r="O483" s="202"/>
      <c r="P483" s="99">
        <v>28</v>
      </c>
    </row>
    <row r="484" spans="1:16" s="216" customFormat="1" ht="47.25">
      <c r="A484" s="202">
        <v>4</v>
      </c>
      <c r="B484" s="225" t="s">
        <v>75</v>
      </c>
      <c r="C484" s="227"/>
      <c r="D484" s="228">
        <v>147</v>
      </c>
      <c r="E484" s="211">
        <f t="shared" si="309"/>
        <v>147</v>
      </c>
      <c r="F484" s="227">
        <v>147</v>
      </c>
      <c r="G484" s="227"/>
      <c r="H484" s="227"/>
      <c r="I484" s="227"/>
      <c r="J484" s="211">
        <f t="shared" si="310"/>
        <v>0</v>
      </c>
      <c r="K484" s="227"/>
      <c r="L484" s="233">
        <f t="shared" si="311"/>
        <v>0</v>
      </c>
      <c r="M484" s="227"/>
      <c r="N484" s="228"/>
      <c r="O484" s="202"/>
      <c r="P484" s="99">
        <v>29</v>
      </c>
    </row>
    <row r="485" spans="1:16" s="216" customFormat="1" ht="63">
      <c r="A485" s="202">
        <v>5</v>
      </c>
      <c r="B485" s="225" t="s">
        <v>77</v>
      </c>
      <c r="C485" s="227"/>
      <c r="D485" s="228">
        <v>18</v>
      </c>
      <c r="E485" s="211">
        <f t="shared" si="309"/>
        <v>0</v>
      </c>
      <c r="F485" s="227"/>
      <c r="G485" s="227"/>
      <c r="H485" s="227"/>
      <c r="I485" s="227"/>
      <c r="J485" s="211">
        <f t="shared" si="310"/>
        <v>18</v>
      </c>
      <c r="K485" s="227"/>
      <c r="L485" s="233">
        <f t="shared" si="311"/>
        <v>18</v>
      </c>
      <c r="M485" s="227"/>
      <c r="N485" s="228"/>
      <c r="O485" s="202"/>
      <c r="P485" s="99">
        <v>30</v>
      </c>
    </row>
    <row r="486" spans="1:16" ht="42" customHeight="1">
      <c r="A486" s="202">
        <v>6</v>
      </c>
      <c r="B486" s="225" t="s">
        <v>79</v>
      </c>
      <c r="C486" s="227"/>
      <c r="D486" s="228">
        <v>130</v>
      </c>
      <c r="E486" s="211">
        <f t="shared" si="309"/>
        <v>130</v>
      </c>
      <c r="F486" s="227"/>
      <c r="G486" s="227">
        <v>130</v>
      </c>
      <c r="H486" s="227"/>
      <c r="I486" s="227"/>
      <c r="J486" s="211">
        <f t="shared" si="310"/>
        <v>0</v>
      </c>
      <c r="K486" s="227"/>
      <c r="L486" s="233">
        <f t="shared" si="311"/>
        <v>0</v>
      </c>
      <c r="M486" s="227"/>
      <c r="N486" s="228"/>
      <c r="O486" s="202"/>
      <c r="P486" s="99">
        <v>31</v>
      </c>
    </row>
    <row r="487" spans="1:16" ht="74.25" customHeight="1">
      <c r="A487" s="202">
        <v>7</v>
      </c>
      <c r="B487" s="225" t="s">
        <v>81</v>
      </c>
      <c r="C487" s="227"/>
      <c r="D487" s="228">
        <v>51</v>
      </c>
      <c r="E487" s="211">
        <f t="shared" si="309"/>
        <v>0</v>
      </c>
      <c r="F487" s="227"/>
      <c r="G487" s="227"/>
      <c r="H487" s="227"/>
      <c r="I487" s="227"/>
      <c r="J487" s="211">
        <f t="shared" si="310"/>
        <v>51</v>
      </c>
      <c r="K487" s="227"/>
      <c r="L487" s="233">
        <f t="shared" si="311"/>
        <v>51</v>
      </c>
      <c r="M487" s="227"/>
      <c r="N487" s="228"/>
      <c r="O487" s="202"/>
      <c r="P487" s="99">
        <v>32</v>
      </c>
    </row>
    <row r="488" spans="1:16" ht="21.95" customHeight="1">
      <c r="A488" s="202"/>
      <c r="B488" s="114" t="s">
        <v>97</v>
      </c>
      <c r="C488" s="222">
        <f t="shared" ref="C488:N488" si="312">C489+C507</f>
        <v>0</v>
      </c>
      <c r="D488" s="223">
        <f t="shared" si="312"/>
        <v>49252</v>
      </c>
      <c r="E488" s="222">
        <f t="shared" si="312"/>
        <v>26375</v>
      </c>
      <c r="F488" s="222">
        <f t="shared" si="312"/>
        <v>26245</v>
      </c>
      <c r="G488" s="222">
        <f t="shared" si="312"/>
        <v>130</v>
      </c>
      <c r="H488" s="222">
        <f t="shared" si="312"/>
        <v>0</v>
      </c>
      <c r="I488" s="222">
        <f t="shared" si="312"/>
        <v>0</v>
      </c>
      <c r="J488" s="222">
        <f t="shared" si="312"/>
        <v>22877</v>
      </c>
      <c r="K488" s="222">
        <f t="shared" si="312"/>
        <v>22613</v>
      </c>
      <c r="L488" s="222">
        <f t="shared" si="312"/>
        <v>264</v>
      </c>
      <c r="M488" s="222">
        <f t="shared" si="312"/>
        <v>0</v>
      </c>
      <c r="N488" s="223">
        <f t="shared" si="312"/>
        <v>0</v>
      </c>
      <c r="O488" s="202"/>
      <c r="P488" s="99">
        <v>1</v>
      </c>
    </row>
    <row r="489" spans="1:16" ht="21" customHeight="1">
      <c r="A489" s="202" t="s">
        <v>20</v>
      </c>
      <c r="B489" s="114" t="s">
        <v>22</v>
      </c>
      <c r="C489" s="222">
        <f t="shared" ref="C489:N489" si="313">C490+C497+C504</f>
        <v>0</v>
      </c>
      <c r="D489" s="223">
        <f t="shared" si="313"/>
        <v>44557</v>
      </c>
      <c r="E489" s="222">
        <f t="shared" si="313"/>
        <v>21944</v>
      </c>
      <c r="F489" s="222">
        <f t="shared" si="313"/>
        <v>21944</v>
      </c>
      <c r="G489" s="222">
        <f t="shared" si="313"/>
        <v>0</v>
      </c>
      <c r="H489" s="222">
        <f t="shared" si="313"/>
        <v>0</v>
      </c>
      <c r="I489" s="222">
        <f t="shared" si="313"/>
        <v>0</v>
      </c>
      <c r="J489" s="222">
        <f t="shared" si="313"/>
        <v>22613</v>
      </c>
      <c r="K489" s="222">
        <f t="shared" si="313"/>
        <v>22613</v>
      </c>
      <c r="L489" s="222">
        <f t="shared" si="313"/>
        <v>0</v>
      </c>
      <c r="M489" s="222">
        <f t="shared" si="313"/>
        <v>0</v>
      </c>
      <c r="N489" s="223">
        <f t="shared" si="313"/>
        <v>0</v>
      </c>
      <c r="O489" s="202"/>
      <c r="P489" s="99">
        <v>2</v>
      </c>
    </row>
    <row r="490" spans="1:16" ht="18.95" customHeight="1">
      <c r="A490" s="114" t="s">
        <v>23</v>
      </c>
      <c r="B490" s="114" t="s">
        <v>24</v>
      </c>
      <c r="C490" s="222">
        <f t="shared" ref="C490:N490" si="314">SUM(C491:C496)</f>
        <v>0</v>
      </c>
      <c r="D490" s="223">
        <f t="shared" si="314"/>
        <v>38682</v>
      </c>
      <c r="E490" s="222">
        <f t="shared" si="314"/>
        <v>20043</v>
      </c>
      <c r="F490" s="222">
        <f t="shared" si="314"/>
        <v>20043</v>
      </c>
      <c r="G490" s="222">
        <f t="shared" si="314"/>
        <v>0</v>
      </c>
      <c r="H490" s="222">
        <f t="shared" si="314"/>
        <v>0</v>
      </c>
      <c r="I490" s="222">
        <f t="shared" si="314"/>
        <v>0</v>
      </c>
      <c r="J490" s="222">
        <f t="shared" si="314"/>
        <v>18639</v>
      </c>
      <c r="K490" s="222">
        <f t="shared" si="314"/>
        <v>18639</v>
      </c>
      <c r="L490" s="222">
        <f t="shared" si="314"/>
        <v>0</v>
      </c>
      <c r="M490" s="222">
        <f t="shared" si="314"/>
        <v>0</v>
      </c>
      <c r="N490" s="223">
        <f t="shared" si="314"/>
        <v>0</v>
      </c>
      <c r="O490" s="202"/>
      <c r="P490" s="99">
        <v>3</v>
      </c>
    </row>
    <row r="491" spans="1:16" s="214" customFormat="1" ht="72" customHeight="1">
      <c r="A491" s="202">
        <v>1</v>
      </c>
      <c r="B491" s="224" t="s">
        <v>25</v>
      </c>
      <c r="C491" s="211"/>
      <c r="D491" s="226">
        <v>13979</v>
      </c>
      <c r="E491" s="211">
        <f t="shared" ref="E491:E496" si="315">F491+G491</f>
        <v>3481</v>
      </c>
      <c r="F491" s="211">
        <v>3481</v>
      </c>
      <c r="G491" s="211"/>
      <c r="H491" s="211"/>
      <c r="I491" s="211"/>
      <c r="J491" s="211">
        <f t="shared" ref="J491:J496" si="316">D491-E491</f>
        <v>10498</v>
      </c>
      <c r="K491" s="211">
        <f t="shared" ref="K491:K496" si="317">J491</f>
        <v>10498</v>
      </c>
      <c r="L491" s="211"/>
      <c r="M491" s="211"/>
      <c r="N491" s="226"/>
      <c r="O491" s="202"/>
      <c r="P491" s="99">
        <v>4</v>
      </c>
    </row>
    <row r="492" spans="1:16" s="214" customFormat="1" ht="36" customHeight="1">
      <c r="A492" s="202">
        <v>2</v>
      </c>
      <c r="B492" s="224" t="s">
        <v>27</v>
      </c>
      <c r="C492" s="211"/>
      <c r="D492" s="226">
        <v>1262</v>
      </c>
      <c r="E492" s="211">
        <f t="shared" si="315"/>
        <v>1263</v>
      </c>
      <c r="F492" s="202">
        <v>1263</v>
      </c>
      <c r="G492" s="202"/>
      <c r="H492" s="202"/>
      <c r="I492" s="202"/>
      <c r="J492" s="211">
        <f t="shared" si="316"/>
        <v>-1</v>
      </c>
      <c r="K492" s="211">
        <f t="shared" si="317"/>
        <v>-1</v>
      </c>
      <c r="L492" s="202"/>
      <c r="M492" s="202"/>
      <c r="N492" s="226"/>
      <c r="O492" s="202"/>
      <c r="P492" s="99">
        <v>5</v>
      </c>
    </row>
    <row r="493" spans="1:16" s="214" customFormat="1" ht="45.75" customHeight="1">
      <c r="A493" s="202">
        <v>3</v>
      </c>
      <c r="B493" s="224" t="s">
        <v>29</v>
      </c>
      <c r="C493" s="211"/>
      <c r="D493" s="226">
        <v>569</v>
      </c>
      <c r="E493" s="211">
        <f t="shared" si="315"/>
        <v>771</v>
      </c>
      <c r="F493" s="202">
        <v>771</v>
      </c>
      <c r="G493" s="202"/>
      <c r="H493" s="202"/>
      <c r="I493" s="202"/>
      <c r="J493" s="211">
        <f t="shared" si="316"/>
        <v>-202</v>
      </c>
      <c r="K493" s="211">
        <f t="shared" si="317"/>
        <v>-202</v>
      </c>
      <c r="L493" s="202"/>
      <c r="M493" s="202"/>
      <c r="N493" s="226"/>
      <c r="O493" s="202"/>
      <c r="P493" s="99">
        <v>6</v>
      </c>
    </row>
    <row r="494" spans="1:16" s="214" customFormat="1" ht="53.1" customHeight="1">
      <c r="A494" s="202">
        <v>4</v>
      </c>
      <c r="B494" s="224" t="s">
        <v>31</v>
      </c>
      <c r="C494" s="211"/>
      <c r="D494" s="226">
        <v>19853</v>
      </c>
      <c r="E494" s="211">
        <f t="shared" si="315"/>
        <v>14494</v>
      </c>
      <c r="F494" s="211">
        <v>14494</v>
      </c>
      <c r="G494" s="211"/>
      <c r="H494" s="211"/>
      <c r="I494" s="211"/>
      <c r="J494" s="211">
        <f t="shared" si="316"/>
        <v>5359</v>
      </c>
      <c r="K494" s="211">
        <f t="shared" si="317"/>
        <v>5359</v>
      </c>
      <c r="L494" s="211"/>
      <c r="M494" s="211"/>
      <c r="N494" s="226"/>
      <c r="O494" s="202"/>
      <c r="P494" s="99">
        <v>7</v>
      </c>
    </row>
    <row r="495" spans="1:16" s="214" customFormat="1" ht="38.1" customHeight="1">
      <c r="A495" s="202">
        <v>5</v>
      </c>
      <c r="B495" s="225" t="s">
        <v>33</v>
      </c>
      <c r="C495" s="227"/>
      <c r="D495" s="228">
        <v>34</v>
      </c>
      <c r="E495" s="211">
        <f t="shared" si="315"/>
        <v>34</v>
      </c>
      <c r="F495" s="227">
        <v>34</v>
      </c>
      <c r="G495" s="227"/>
      <c r="H495" s="227"/>
      <c r="I495" s="227"/>
      <c r="J495" s="211">
        <f t="shared" si="316"/>
        <v>0</v>
      </c>
      <c r="K495" s="211">
        <f t="shared" si="317"/>
        <v>0</v>
      </c>
      <c r="L495" s="227"/>
      <c r="M495" s="227"/>
      <c r="N495" s="228"/>
      <c r="O495" s="202"/>
      <c r="P495" s="99">
        <v>8</v>
      </c>
    </row>
    <row r="496" spans="1:16" s="214" customFormat="1" ht="41.1" customHeight="1">
      <c r="A496" s="202">
        <v>6</v>
      </c>
      <c r="B496" s="225" t="s">
        <v>35</v>
      </c>
      <c r="C496" s="227"/>
      <c r="D496" s="228">
        <v>2985</v>
      </c>
      <c r="E496" s="211">
        <f t="shared" si="315"/>
        <v>0</v>
      </c>
      <c r="F496" s="227"/>
      <c r="G496" s="227"/>
      <c r="H496" s="227"/>
      <c r="I496" s="227"/>
      <c r="J496" s="211">
        <f t="shared" si="316"/>
        <v>2985</v>
      </c>
      <c r="K496" s="211">
        <f t="shared" si="317"/>
        <v>2985</v>
      </c>
      <c r="L496" s="227"/>
      <c r="M496" s="227"/>
      <c r="N496" s="228"/>
      <c r="O496" s="202"/>
      <c r="P496" s="99">
        <v>9</v>
      </c>
    </row>
    <row r="497" spans="1:16" ht="21" customHeight="1">
      <c r="A497" s="114" t="s">
        <v>37</v>
      </c>
      <c r="B497" s="115" t="s">
        <v>38</v>
      </c>
      <c r="C497" s="222">
        <f t="shared" ref="C497:N497" si="318">SUM(C498:C503)</f>
        <v>0</v>
      </c>
      <c r="D497" s="223">
        <f t="shared" si="318"/>
        <v>5828</v>
      </c>
      <c r="E497" s="114">
        <f t="shared" si="318"/>
        <v>1901</v>
      </c>
      <c r="F497" s="114">
        <f t="shared" si="318"/>
        <v>1901</v>
      </c>
      <c r="G497" s="114">
        <f t="shared" si="318"/>
        <v>0</v>
      </c>
      <c r="H497" s="114">
        <f t="shared" si="318"/>
        <v>0</v>
      </c>
      <c r="I497" s="114">
        <f t="shared" si="318"/>
        <v>0</v>
      </c>
      <c r="J497" s="114">
        <f t="shared" si="318"/>
        <v>3927</v>
      </c>
      <c r="K497" s="114">
        <f t="shared" si="318"/>
        <v>3927</v>
      </c>
      <c r="L497" s="114">
        <f t="shared" si="318"/>
        <v>0</v>
      </c>
      <c r="M497" s="114">
        <f t="shared" si="318"/>
        <v>0</v>
      </c>
      <c r="N497" s="223">
        <f t="shared" si="318"/>
        <v>0</v>
      </c>
      <c r="O497" s="202"/>
      <c r="P497" s="99">
        <v>10</v>
      </c>
    </row>
    <row r="498" spans="1:16" s="215" customFormat="1" ht="31.5">
      <c r="A498" s="229">
        <v>1</v>
      </c>
      <c r="B498" s="230" t="s">
        <v>40</v>
      </c>
      <c r="C498" s="231"/>
      <c r="D498" s="232">
        <v>4514</v>
      </c>
      <c r="E498" s="231">
        <f t="shared" ref="E498:E503" si="319">F498+G498</f>
        <v>1279</v>
      </c>
      <c r="F498" s="231">
        <v>1279</v>
      </c>
      <c r="G498" s="231"/>
      <c r="H498" s="231"/>
      <c r="I498" s="231"/>
      <c r="J498" s="231">
        <f t="shared" ref="J498:J503" si="320">D498-E498</f>
        <v>3235</v>
      </c>
      <c r="K498" s="231">
        <f t="shared" ref="K498:K503" si="321">J498</f>
        <v>3235</v>
      </c>
      <c r="L498" s="231"/>
      <c r="M498" s="231"/>
      <c r="N498" s="232"/>
      <c r="O498" s="229"/>
      <c r="P498" s="214">
        <v>11</v>
      </c>
    </row>
    <row r="499" spans="1:16">
      <c r="A499" s="202">
        <v>2</v>
      </c>
      <c r="B499" s="224" t="s">
        <v>43</v>
      </c>
      <c r="C499" s="211"/>
      <c r="D499" s="226"/>
      <c r="E499" s="211">
        <f t="shared" si="319"/>
        <v>0</v>
      </c>
      <c r="F499" s="202"/>
      <c r="G499" s="202"/>
      <c r="H499" s="202"/>
      <c r="I499" s="202"/>
      <c r="J499" s="211">
        <f t="shared" si="320"/>
        <v>0</v>
      </c>
      <c r="K499" s="211">
        <f t="shared" si="321"/>
        <v>0</v>
      </c>
      <c r="L499" s="202"/>
      <c r="M499" s="202"/>
      <c r="N499" s="226"/>
      <c r="O499" s="202"/>
      <c r="P499" s="99">
        <v>12</v>
      </c>
    </row>
    <row r="500" spans="1:16">
      <c r="A500" s="202">
        <v>3</v>
      </c>
      <c r="B500" s="224" t="s">
        <v>46</v>
      </c>
      <c r="C500" s="211"/>
      <c r="D500" s="226"/>
      <c r="E500" s="211">
        <f t="shared" si="319"/>
        <v>0</v>
      </c>
      <c r="F500" s="202"/>
      <c r="G500" s="202"/>
      <c r="H500" s="202"/>
      <c r="I500" s="202"/>
      <c r="J500" s="211">
        <f t="shared" si="320"/>
        <v>0</v>
      </c>
      <c r="K500" s="211">
        <f t="shared" si="321"/>
        <v>0</v>
      </c>
      <c r="L500" s="202"/>
      <c r="M500" s="202"/>
      <c r="N500" s="226"/>
      <c r="O500" s="202"/>
      <c r="P500" s="99">
        <v>13</v>
      </c>
    </row>
    <row r="501" spans="1:16">
      <c r="A501" s="202">
        <v>4</v>
      </c>
      <c r="B501" s="224" t="s">
        <v>49</v>
      </c>
      <c r="C501" s="211"/>
      <c r="D501" s="226"/>
      <c r="E501" s="211">
        <f t="shared" si="319"/>
        <v>0</v>
      </c>
      <c r="F501" s="202"/>
      <c r="G501" s="202"/>
      <c r="H501" s="202"/>
      <c r="I501" s="202"/>
      <c r="J501" s="211">
        <f t="shared" si="320"/>
        <v>0</v>
      </c>
      <c r="K501" s="211">
        <f t="shared" si="321"/>
        <v>0</v>
      </c>
      <c r="L501" s="202"/>
      <c r="M501" s="202"/>
      <c r="N501" s="226"/>
      <c r="O501" s="202"/>
      <c r="P501" s="99">
        <v>14</v>
      </c>
    </row>
    <row r="502" spans="1:16" ht="31.5">
      <c r="A502" s="202">
        <v>5</v>
      </c>
      <c r="B502" s="224" t="s">
        <v>51</v>
      </c>
      <c r="C502" s="211"/>
      <c r="D502" s="226">
        <v>444</v>
      </c>
      <c r="E502" s="211">
        <f t="shared" si="319"/>
        <v>622</v>
      </c>
      <c r="F502" s="211">
        <v>622</v>
      </c>
      <c r="G502" s="211"/>
      <c r="H502" s="211"/>
      <c r="I502" s="211"/>
      <c r="J502" s="211">
        <f t="shared" si="320"/>
        <v>-178</v>
      </c>
      <c r="K502" s="211">
        <f t="shared" si="321"/>
        <v>-178</v>
      </c>
      <c r="L502" s="211"/>
      <c r="M502" s="211"/>
      <c r="N502" s="226"/>
      <c r="O502" s="202"/>
      <c r="P502" s="99">
        <v>15</v>
      </c>
    </row>
    <row r="503" spans="1:16">
      <c r="A503" s="202">
        <v>6</v>
      </c>
      <c r="B503" s="224" t="s">
        <v>53</v>
      </c>
      <c r="C503" s="211"/>
      <c r="D503" s="226">
        <v>870</v>
      </c>
      <c r="E503" s="211">
        <f t="shared" si="319"/>
        <v>0</v>
      </c>
      <c r="F503" s="211"/>
      <c r="G503" s="211"/>
      <c r="H503" s="211"/>
      <c r="I503" s="211"/>
      <c r="J503" s="211">
        <f t="shared" si="320"/>
        <v>870</v>
      </c>
      <c r="K503" s="211">
        <f t="shared" si="321"/>
        <v>870</v>
      </c>
      <c r="L503" s="211"/>
      <c r="M503" s="211"/>
      <c r="N503" s="226"/>
      <c r="O503" s="202"/>
      <c r="P503" s="99">
        <v>16</v>
      </c>
    </row>
    <row r="504" spans="1:16" s="215" customFormat="1">
      <c r="A504" s="114" t="s">
        <v>55</v>
      </c>
      <c r="B504" s="115" t="s">
        <v>56</v>
      </c>
      <c r="C504" s="222">
        <f t="shared" ref="C504:N504" si="322">C505+C506</f>
        <v>0</v>
      </c>
      <c r="D504" s="223">
        <f t="shared" si="322"/>
        <v>47</v>
      </c>
      <c r="E504" s="114">
        <f t="shared" si="322"/>
        <v>0</v>
      </c>
      <c r="F504" s="114">
        <f t="shared" si="322"/>
        <v>0</v>
      </c>
      <c r="G504" s="114">
        <f t="shared" si="322"/>
        <v>0</v>
      </c>
      <c r="H504" s="114">
        <f t="shared" si="322"/>
        <v>0</v>
      </c>
      <c r="I504" s="114">
        <f t="shared" si="322"/>
        <v>0</v>
      </c>
      <c r="J504" s="114">
        <f t="shared" si="322"/>
        <v>47</v>
      </c>
      <c r="K504" s="114">
        <f t="shared" si="322"/>
        <v>47</v>
      </c>
      <c r="L504" s="114">
        <f t="shared" si="322"/>
        <v>0</v>
      </c>
      <c r="M504" s="114">
        <f t="shared" si="322"/>
        <v>0</v>
      </c>
      <c r="N504" s="223">
        <f t="shared" si="322"/>
        <v>0</v>
      </c>
      <c r="O504" s="202"/>
      <c r="P504" s="99">
        <v>17</v>
      </c>
    </row>
    <row r="505" spans="1:16" s="215" customFormat="1" ht="31.5">
      <c r="A505" s="202">
        <v>1</v>
      </c>
      <c r="B505" s="224" t="s">
        <v>57</v>
      </c>
      <c r="C505" s="211"/>
      <c r="D505" s="226"/>
      <c r="E505" s="211">
        <f t="shared" ref="E505:E511" si="323">F505+G505</f>
        <v>0</v>
      </c>
      <c r="F505" s="202"/>
      <c r="G505" s="202"/>
      <c r="H505" s="202"/>
      <c r="I505" s="202"/>
      <c r="J505" s="211">
        <f t="shared" ref="J505:J511" si="324">D505-E505</f>
        <v>0</v>
      </c>
      <c r="K505" s="211">
        <f>J505</f>
        <v>0</v>
      </c>
      <c r="L505" s="202"/>
      <c r="M505" s="202"/>
      <c r="N505" s="226"/>
      <c r="O505" s="202"/>
      <c r="P505" s="99">
        <v>18</v>
      </c>
    </row>
    <row r="506" spans="1:16" s="215" customFormat="1">
      <c r="A506" s="202">
        <v>2</v>
      </c>
      <c r="B506" s="224" t="s">
        <v>59</v>
      </c>
      <c r="C506" s="211"/>
      <c r="D506" s="226">
        <v>47</v>
      </c>
      <c r="E506" s="211">
        <f t="shared" si="323"/>
        <v>0</v>
      </c>
      <c r="F506" s="202"/>
      <c r="G506" s="202"/>
      <c r="H506" s="202"/>
      <c r="I506" s="202"/>
      <c r="J506" s="211">
        <f t="shared" si="324"/>
        <v>47</v>
      </c>
      <c r="K506" s="211">
        <f>J506</f>
        <v>47</v>
      </c>
      <c r="L506" s="202"/>
      <c r="M506" s="211"/>
      <c r="N506" s="226"/>
      <c r="O506" s="202"/>
      <c r="P506" s="99">
        <v>19</v>
      </c>
    </row>
    <row r="507" spans="1:16" ht="20.25" customHeight="1">
      <c r="A507" s="114" t="s">
        <v>21</v>
      </c>
      <c r="B507" s="114" t="s">
        <v>61</v>
      </c>
      <c r="C507" s="222">
        <f t="shared" ref="C507:N507" si="325">C508+C512</f>
        <v>0</v>
      </c>
      <c r="D507" s="223">
        <f t="shared" si="325"/>
        <v>4695</v>
      </c>
      <c r="E507" s="114">
        <f t="shared" si="325"/>
        <v>4431</v>
      </c>
      <c r="F507" s="114">
        <f t="shared" si="325"/>
        <v>4301</v>
      </c>
      <c r="G507" s="114">
        <f t="shared" si="325"/>
        <v>130</v>
      </c>
      <c r="H507" s="114">
        <f t="shared" si="325"/>
        <v>0</v>
      </c>
      <c r="I507" s="114">
        <f t="shared" si="325"/>
        <v>0</v>
      </c>
      <c r="J507" s="114">
        <f t="shared" si="325"/>
        <v>264</v>
      </c>
      <c r="K507" s="114">
        <f t="shared" si="325"/>
        <v>0</v>
      </c>
      <c r="L507" s="114">
        <f t="shared" si="325"/>
        <v>264</v>
      </c>
      <c r="M507" s="114">
        <f t="shared" si="325"/>
        <v>0</v>
      </c>
      <c r="N507" s="223">
        <f t="shared" si="325"/>
        <v>0</v>
      </c>
      <c r="O507" s="202"/>
      <c r="P507" s="99">
        <v>20</v>
      </c>
    </row>
    <row r="508" spans="1:16" ht="20.25" customHeight="1">
      <c r="A508" s="114" t="s">
        <v>23</v>
      </c>
      <c r="B508" s="115" t="s">
        <v>24</v>
      </c>
      <c r="C508" s="222">
        <f t="shared" ref="C508:N508" si="326">SUM(C509:C511)</f>
        <v>0</v>
      </c>
      <c r="D508" s="223">
        <f t="shared" si="326"/>
        <v>2682</v>
      </c>
      <c r="E508" s="114">
        <f t="shared" si="326"/>
        <v>2416</v>
      </c>
      <c r="F508" s="114">
        <f t="shared" si="326"/>
        <v>2416</v>
      </c>
      <c r="G508" s="114">
        <f t="shared" si="326"/>
        <v>0</v>
      </c>
      <c r="H508" s="114">
        <f t="shared" si="326"/>
        <v>0</v>
      </c>
      <c r="I508" s="114">
        <f t="shared" si="326"/>
        <v>0</v>
      </c>
      <c r="J508" s="114">
        <f t="shared" si="326"/>
        <v>266</v>
      </c>
      <c r="K508" s="114">
        <f t="shared" si="326"/>
        <v>0</v>
      </c>
      <c r="L508" s="114">
        <f t="shared" si="326"/>
        <v>266</v>
      </c>
      <c r="M508" s="114">
        <f t="shared" si="326"/>
        <v>0</v>
      </c>
      <c r="N508" s="223">
        <f t="shared" si="326"/>
        <v>0</v>
      </c>
      <c r="O508" s="202"/>
      <c r="P508" s="99">
        <v>21</v>
      </c>
    </row>
    <row r="509" spans="1:16" ht="61.5" customHeight="1">
      <c r="A509" s="202">
        <v>1</v>
      </c>
      <c r="B509" s="224" t="s">
        <v>62</v>
      </c>
      <c r="C509" s="211"/>
      <c r="D509" s="226">
        <v>2182</v>
      </c>
      <c r="E509" s="211">
        <f t="shared" si="323"/>
        <v>2074</v>
      </c>
      <c r="F509" s="233">
        <v>2074</v>
      </c>
      <c r="G509" s="233"/>
      <c r="H509" s="233"/>
      <c r="I509" s="233"/>
      <c r="J509" s="211">
        <f t="shared" si="324"/>
        <v>108</v>
      </c>
      <c r="K509" s="233"/>
      <c r="L509" s="233">
        <f t="shared" ref="L509:L511" si="327">J509</f>
        <v>108</v>
      </c>
      <c r="M509" s="233"/>
      <c r="N509" s="226"/>
      <c r="O509" s="202"/>
      <c r="P509" s="99">
        <v>22</v>
      </c>
    </row>
    <row r="510" spans="1:16" ht="92.25" customHeight="1">
      <c r="A510" s="202">
        <v>2</v>
      </c>
      <c r="B510" s="224" t="s">
        <v>64</v>
      </c>
      <c r="C510" s="211"/>
      <c r="D510" s="226">
        <v>192</v>
      </c>
      <c r="E510" s="211">
        <f t="shared" si="323"/>
        <v>0</v>
      </c>
      <c r="F510" s="233"/>
      <c r="G510" s="233"/>
      <c r="H510" s="233"/>
      <c r="I510" s="233"/>
      <c r="J510" s="211">
        <f t="shared" si="324"/>
        <v>192</v>
      </c>
      <c r="K510" s="233"/>
      <c r="L510" s="233">
        <f t="shared" si="327"/>
        <v>192</v>
      </c>
      <c r="M510" s="233"/>
      <c r="N510" s="226"/>
      <c r="O510" s="202"/>
      <c r="P510" s="99">
        <v>23</v>
      </c>
    </row>
    <row r="511" spans="1:16" ht="43.5" customHeight="1">
      <c r="A511" s="202">
        <v>3</v>
      </c>
      <c r="B511" s="224" t="s">
        <v>66</v>
      </c>
      <c r="C511" s="211"/>
      <c r="D511" s="226">
        <v>308</v>
      </c>
      <c r="E511" s="211">
        <f t="shared" si="323"/>
        <v>342</v>
      </c>
      <c r="F511" s="234">
        <v>342</v>
      </c>
      <c r="G511" s="234"/>
      <c r="H511" s="234"/>
      <c r="I511" s="234"/>
      <c r="J511" s="211">
        <f t="shared" si="324"/>
        <v>-34</v>
      </c>
      <c r="K511" s="234"/>
      <c r="L511" s="233">
        <f t="shared" si="327"/>
        <v>-34</v>
      </c>
      <c r="M511" s="234"/>
      <c r="N511" s="226"/>
      <c r="O511" s="202"/>
      <c r="P511" s="99">
        <v>24</v>
      </c>
    </row>
    <row r="512" spans="1:16">
      <c r="A512" s="114" t="s">
        <v>37</v>
      </c>
      <c r="B512" s="115" t="s">
        <v>68</v>
      </c>
      <c r="C512" s="222">
        <f t="shared" ref="C512:N512" si="328">SUM(C513:C519)</f>
        <v>0</v>
      </c>
      <c r="D512" s="223">
        <f t="shared" si="328"/>
        <v>2013</v>
      </c>
      <c r="E512" s="222">
        <f t="shared" si="328"/>
        <v>2015</v>
      </c>
      <c r="F512" s="114">
        <f t="shared" si="328"/>
        <v>1885</v>
      </c>
      <c r="G512" s="114">
        <f t="shared" si="328"/>
        <v>130</v>
      </c>
      <c r="H512" s="114">
        <f t="shared" si="328"/>
        <v>0</v>
      </c>
      <c r="I512" s="114">
        <f t="shared" si="328"/>
        <v>0</v>
      </c>
      <c r="J512" s="222">
        <f t="shared" si="328"/>
        <v>-2</v>
      </c>
      <c r="K512" s="114">
        <f t="shared" si="328"/>
        <v>0</v>
      </c>
      <c r="L512" s="114">
        <f t="shared" si="328"/>
        <v>-2</v>
      </c>
      <c r="M512" s="114">
        <f t="shared" si="328"/>
        <v>0</v>
      </c>
      <c r="N512" s="223">
        <f t="shared" si="328"/>
        <v>0</v>
      </c>
      <c r="O512" s="202"/>
      <c r="P512" s="99">
        <v>25</v>
      </c>
    </row>
    <row r="513" spans="1:16" ht="21.75" customHeight="1">
      <c r="A513" s="202">
        <v>1</v>
      </c>
      <c r="B513" s="224" t="s">
        <v>69</v>
      </c>
      <c r="C513" s="211"/>
      <c r="D513" s="226">
        <v>39</v>
      </c>
      <c r="E513" s="211">
        <f t="shared" ref="E513:E519" si="329">F513+G513</f>
        <v>61</v>
      </c>
      <c r="F513" s="202">
        <v>61</v>
      </c>
      <c r="G513" s="202"/>
      <c r="H513" s="202"/>
      <c r="I513" s="202"/>
      <c r="J513" s="211">
        <f t="shared" ref="J513:J519" si="330">D513-E513</f>
        <v>-22</v>
      </c>
      <c r="K513" s="202"/>
      <c r="L513" s="233">
        <f t="shared" ref="L513:L519" si="331">J513</f>
        <v>-22</v>
      </c>
      <c r="M513" s="202"/>
      <c r="N513" s="226"/>
      <c r="O513" s="202"/>
      <c r="P513" s="99">
        <v>26</v>
      </c>
    </row>
    <row r="514" spans="1:16" ht="42" customHeight="1">
      <c r="A514" s="202">
        <v>2</v>
      </c>
      <c r="B514" s="224" t="s">
        <v>71</v>
      </c>
      <c r="C514" s="211"/>
      <c r="D514" s="226">
        <v>58</v>
      </c>
      <c r="E514" s="211">
        <f t="shared" si="329"/>
        <v>38</v>
      </c>
      <c r="F514" s="202">
        <v>38</v>
      </c>
      <c r="G514" s="202"/>
      <c r="H514" s="202"/>
      <c r="I514" s="202"/>
      <c r="J514" s="211">
        <f t="shared" si="330"/>
        <v>20</v>
      </c>
      <c r="K514" s="202"/>
      <c r="L514" s="233">
        <f t="shared" si="331"/>
        <v>20</v>
      </c>
      <c r="M514" s="202"/>
      <c r="N514" s="226"/>
      <c r="O514" s="202"/>
      <c r="P514" s="99">
        <v>27</v>
      </c>
    </row>
    <row r="515" spans="1:16" s="216" customFormat="1" ht="47.25">
      <c r="A515" s="202">
        <v>3</v>
      </c>
      <c r="B515" s="224" t="s">
        <v>73</v>
      </c>
      <c r="C515" s="227"/>
      <c r="D515" s="228">
        <v>1324</v>
      </c>
      <c r="E515" s="211">
        <f t="shared" si="329"/>
        <v>1324</v>
      </c>
      <c r="F515" s="227">
        <f>303+1021</f>
        <v>1324</v>
      </c>
      <c r="G515" s="227"/>
      <c r="H515" s="227"/>
      <c r="I515" s="227"/>
      <c r="J515" s="211">
        <f t="shared" si="330"/>
        <v>0</v>
      </c>
      <c r="K515" s="227"/>
      <c r="L515" s="233">
        <f t="shared" si="331"/>
        <v>0</v>
      </c>
      <c r="M515" s="227"/>
      <c r="N515" s="228"/>
      <c r="O515" s="202"/>
      <c r="P515" s="99">
        <v>28</v>
      </c>
    </row>
    <row r="516" spans="1:16" s="216" customFormat="1" ht="47.25">
      <c r="A516" s="202">
        <v>4</v>
      </c>
      <c r="B516" s="225" t="s">
        <v>75</v>
      </c>
      <c r="C516" s="227"/>
      <c r="D516" s="228">
        <v>462</v>
      </c>
      <c r="E516" s="211">
        <f t="shared" si="329"/>
        <v>462</v>
      </c>
      <c r="F516" s="227">
        <v>462</v>
      </c>
      <c r="G516" s="227"/>
      <c r="H516" s="227"/>
      <c r="I516" s="227"/>
      <c r="J516" s="211">
        <f t="shared" si="330"/>
        <v>0</v>
      </c>
      <c r="K516" s="227"/>
      <c r="L516" s="233">
        <f t="shared" si="331"/>
        <v>0</v>
      </c>
      <c r="M516" s="227"/>
      <c r="N516" s="228"/>
      <c r="O516" s="202"/>
      <c r="P516" s="99">
        <v>29</v>
      </c>
    </row>
    <row r="517" spans="1:16" s="216" customFormat="1" ht="63">
      <c r="A517" s="202">
        <v>5</v>
      </c>
      <c r="B517" s="225" t="s">
        <v>77</v>
      </c>
      <c r="C517" s="227"/>
      <c r="D517" s="228"/>
      <c r="E517" s="211">
        <f t="shared" si="329"/>
        <v>0</v>
      </c>
      <c r="F517" s="227"/>
      <c r="G517" s="227"/>
      <c r="H517" s="227"/>
      <c r="I517" s="227"/>
      <c r="J517" s="211">
        <f t="shared" si="330"/>
        <v>0</v>
      </c>
      <c r="K517" s="227"/>
      <c r="L517" s="233">
        <f t="shared" si="331"/>
        <v>0</v>
      </c>
      <c r="M517" s="227"/>
      <c r="N517" s="228"/>
      <c r="O517" s="202"/>
      <c r="P517" s="99">
        <v>30</v>
      </c>
    </row>
    <row r="518" spans="1:16" ht="42" customHeight="1">
      <c r="A518" s="202">
        <v>6</v>
      </c>
      <c r="B518" s="225" t="s">
        <v>79</v>
      </c>
      <c r="C518" s="227"/>
      <c r="D518" s="228">
        <v>130</v>
      </c>
      <c r="E518" s="211">
        <f t="shared" si="329"/>
        <v>130</v>
      </c>
      <c r="F518" s="227"/>
      <c r="G518" s="227">
        <v>130</v>
      </c>
      <c r="H518" s="227"/>
      <c r="I518" s="227"/>
      <c r="J518" s="211">
        <f t="shared" si="330"/>
        <v>0</v>
      </c>
      <c r="K518" s="227"/>
      <c r="L518" s="233">
        <f t="shared" si="331"/>
        <v>0</v>
      </c>
      <c r="M518" s="227"/>
      <c r="N518" s="228"/>
      <c r="O518" s="202"/>
      <c r="P518" s="99">
        <v>31</v>
      </c>
    </row>
    <row r="519" spans="1:16" ht="74.25" customHeight="1">
      <c r="A519" s="202">
        <v>7</v>
      </c>
      <c r="B519" s="225" t="s">
        <v>81</v>
      </c>
      <c r="C519" s="227"/>
      <c r="D519" s="228"/>
      <c r="E519" s="211">
        <f t="shared" si="329"/>
        <v>0</v>
      </c>
      <c r="F519" s="227"/>
      <c r="G519" s="227"/>
      <c r="H519" s="227"/>
      <c r="I519" s="227"/>
      <c r="J519" s="211">
        <f t="shared" si="330"/>
        <v>0</v>
      </c>
      <c r="K519" s="227"/>
      <c r="L519" s="233">
        <f t="shared" si="331"/>
        <v>0</v>
      </c>
      <c r="M519" s="227"/>
      <c r="N519" s="228"/>
      <c r="O519" s="202"/>
      <c r="P519" s="99">
        <v>32</v>
      </c>
    </row>
    <row r="520" spans="1:16" ht="21.95" customHeight="1">
      <c r="A520" s="202"/>
      <c r="B520" s="114" t="s">
        <v>98</v>
      </c>
      <c r="C520" s="222">
        <f t="shared" ref="C520:N520" si="332">C521+C539</f>
        <v>0</v>
      </c>
      <c r="D520" s="223">
        <f t="shared" si="332"/>
        <v>29400</v>
      </c>
      <c r="E520" s="222">
        <f t="shared" si="332"/>
        <v>47774</v>
      </c>
      <c r="F520" s="222">
        <f t="shared" si="332"/>
        <v>47644</v>
      </c>
      <c r="G520" s="222">
        <f t="shared" si="332"/>
        <v>130</v>
      </c>
      <c r="H520" s="222">
        <f t="shared" si="332"/>
        <v>0</v>
      </c>
      <c r="I520" s="222">
        <f t="shared" si="332"/>
        <v>0</v>
      </c>
      <c r="J520" s="222">
        <f t="shared" si="332"/>
        <v>-18374</v>
      </c>
      <c r="K520" s="222">
        <f t="shared" si="332"/>
        <v>-20848</v>
      </c>
      <c r="L520" s="222">
        <f t="shared" si="332"/>
        <v>2474</v>
      </c>
      <c r="M520" s="222">
        <f t="shared" si="332"/>
        <v>0</v>
      </c>
      <c r="N520" s="223">
        <f t="shared" si="332"/>
        <v>0</v>
      </c>
      <c r="O520" s="202"/>
      <c r="P520" s="99">
        <v>1</v>
      </c>
    </row>
    <row r="521" spans="1:16" ht="21" customHeight="1">
      <c r="A521" s="202" t="s">
        <v>20</v>
      </c>
      <c r="B521" s="114" t="s">
        <v>22</v>
      </c>
      <c r="C521" s="222">
        <f t="shared" ref="C521:N521" si="333">C522+C529+C536</f>
        <v>0</v>
      </c>
      <c r="D521" s="223">
        <f t="shared" si="333"/>
        <v>22782</v>
      </c>
      <c r="E521" s="222">
        <f t="shared" si="333"/>
        <v>43630</v>
      </c>
      <c r="F521" s="222">
        <f t="shared" si="333"/>
        <v>43630</v>
      </c>
      <c r="G521" s="222">
        <f t="shared" si="333"/>
        <v>0</v>
      </c>
      <c r="H521" s="222">
        <f t="shared" si="333"/>
        <v>0</v>
      </c>
      <c r="I521" s="222">
        <f t="shared" si="333"/>
        <v>0</v>
      </c>
      <c r="J521" s="222">
        <f t="shared" si="333"/>
        <v>-20848</v>
      </c>
      <c r="K521" s="222">
        <f t="shared" si="333"/>
        <v>-20848</v>
      </c>
      <c r="L521" s="222">
        <f t="shared" si="333"/>
        <v>0</v>
      </c>
      <c r="M521" s="222">
        <f t="shared" si="333"/>
        <v>0</v>
      </c>
      <c r="N521" s="223">
        <f t="shared" si="333"/>
        <v>0</v>
      </c>
      <c r="O521" s="202"/>
      <c r="P521" s="99">
        <v>2</v>
      </c>
    </row>
    <row r="522" spans="1:16" ht="18.95" customHeight="1">
      <c r="A522" s="114" t="s">
        <v>23</v>
      </c>
      <c r="B522" s="114" t="s">
        <v>24</v>
      </c>
      <c r="C522" s="222">
        <f t="shared" ref="C522:N522" si="334">SUM(C523:C528)</f>
        <v>0</v>
      </c>
      <c r="D522" s="223">
        <f t="shared" si="334"/>
        <v>16007</v>
      </c>
      <c r="E522" s="222">
        <f t="shared" si="334"/>
        <v>24230</v>
      </c>
      <c r="F522" s="222">
        <f t="shared" si="334"/>
        <v>24230</v>
      </c>
      <c r="G522" s="222">
        <f t="shared" si="334"/>
        <v>0</v>
      </c>
      <c r="H522" s="222">
        <f t="shared" si="334"/>
        <v>0</v>
      </c>
      <c r="I522" s="222">
        <f t="shared" si="334"/>
        <v>0</v>
      </c>
      <c r="J522" s="222">
        <f t="shared" si="334"/>
        <v>-8223</v>
      </c>
      <c r="K522" s="222">
        <f t="shared" si="334"/>
        <v>-8223</v>
      </c>
      <c r="L522" s="222">
        <f t="shared" si="334"/>
        <v>0</v>
      </c>
      <c r="M522" s="222">
        <f t="shared" si="334"/>
        <v>0</v>
      </c>
      <c r="N522" s="223">
        <f t="shared" si="334"/>
        <v>0</v>
      </c>
      <c r="O522" s="202"/>
      <c r="P522" s="99">
        <v>3</v>
      </c>
    </row>
    <row r="523" spans="1:16" s="214" customFormat="1" ht="72" customHeight="1">
      <c r="A523" s="202">
        <v>1</v>
      </c>
      <c r="B523" s="224" t="s">
        <v>25</v>
      </c>
      <c r="C523" s="211"/>
      <c r="D523" s="226">
        <v>2080</v>
      </c>
      <c r="E523" s="211">
        <f t="shared" ref="E523:E528" si="335">F523+G523</f>
        <v>15867</v>
      </c>
      <c r="F523" s="211">
        <v>15867</v>
      </c>
      <c r="G523" s="211"/>
      <c r="H523" s="211"/>
      <c r="I523" s="211"/>
      <c r="J523" s="211">
        <f t="shared" ref="J523:J528" si="336">D523-E523</f>
        <v>-13787</v>
      </c>
      <c r="K523" s="211">
        <f t="shared" ref="K523:K528" si="337">J523</f>
        <v>-13787</v>
      </c>
      <c r="L523" s="211"/>
      <c r="M523" s="211"/>
      <c r="N523" s="226"/>
      <c r="O523" s="202"/>
      <c r="P523" s="99">
        <v>4</v>
      </c>
    </row>
    <row r="524" spans="1:16" s="214" customFormat="1" ht="36" customHeight="1">
      <c r="A524" s="202">
        <v>2</v>
      </c>
      <c r="B524" s="224" t="s">
        <v>27</v>
      </c>
      <c r="C524" s="211"/>
      <c r="D524" s="226">
        <v>929</v>
      </c>
      <c r="E524" s="211">
        <f t="shared" si="335"/>
        <v>805</v>
      </c>
      <c r="F524" s="202">
        <v>805</v>
      </c>
      <c r="G524" s="202"/>
      <c r="H524" s="202"/>
      <c r="I524" s="202"/>
      <c r="J524" s="211">
        <f t="shared" si="336"/>
        <v>124</v>
      </c>
      <c r="K524" s="211">
        <f t="shared" si="337"/>
        <v>124</v>
      </c>
      <c r="L524" s="202"/>
      <c r="M524" s="202"/>
      <c r="N524" s="226"/>
      <c r="O524" s="202"/>
      <c r="P524" s="99">
        <v>5</v>
      </c>
    </row>
    <row r="525" spans="1:16" s="214" customFormat="1" ht="45.75" customHeight="1">
      <c r="A525" s="202">
        <v>3</v>
      </c>
      <c r="B525" s="224" t="s">
        <v>29</v>
      </c>
      <c r="C525" s="211"/>
      <c r="D525" s="226">
        <v>773</v>
      </c>
      <c r="E525" s="211">
        <f t="shared" si="335"/>
        <v>912</v>
      </c>
      <c r="F525" s="202">
        <v>912</v>
      </c>
      <c r="G525" s="202"/>
      <c r="H525" s="202"/>
      <c r="I525" s="202"/>
      <c r="J525" s="211">
        <f t="shared" si="336"/>
        <v>-139</v>
      </c>
      <c r="K525" s="211">
        <f t="shared" si="337"/>
        <v>-139</v>
      </c>
      <c r="L525" s="202"/>
      <c r="M525" s="202"/>
      <c r="N525" s="226"/>
      <c r="O525" s="202"/>
      <c r="P525" s="99">
        <v>6</v>
      </c>
    </row>
    <row r="526" spans="1:16" s="214" customFormat="1" ht="53.1" customHeight="1">
      <c r="A526" s="202">
        <v>4</v>
      </c>
      <c r="B526" s="224" t="s">
        <v>31</v>
      </c>
      <c r="C526" s="211"/>
      <c r="D526" s="226">
        <v>10353</v>
      </c>
      <c r="E526" s="211">
        <f t="shared" si="335"/>
        <v>6609</v>
      </c>
      <c r="F526" s="211">
        <v>6609</v>
      </c>
      <c r="G526" s="211"/>
      <c r="H526" s="211"/>
      <c r="I526" s="211"/>
      <c r="J526" s="211">
        <f t="shared" si="336"/>
        <v>3744</v>
      </c>
      <c r="K526" s="211">
        <f t="shared" si="337"/>
        <v>3744</v>
      </c>
      <c r="L526" s="211"/>
      <c r="M526" s="211"/>
      <c r="N526" s="226"/>
      <c r="O526" s="202"/>
      <c r="P526" s="99">
        <v>7</v>
      </c>
    </row>
    <row r="527" spans="1:16" s="214" customFormat="1" ht="38.1" customHeight="1">
      <c r="A527" s="202">
        <v>5</v>
      </c>
      <c r="B527" s="225" t="s">
        <v>33</v>
      </c>
      <c r="C527" s="227"/>
      <c r="D527" s="228">
        <v>45</v>
      </c>
      <c r="E527" s="211">
        <f t="shared" si="335"/>
        <v>37</v>
      </c>
      <c r="F527" s="227">
        <v>37</v>
      </c>
      <c r="G527" s="227"/>
      <c r="H527" s="227"/>
      <c r="I527" s="227"/>
      <c r="J527" s="211">
        <f t="shared" si="336"/>
        <v>8</v>
      </c>
      <c r="K527" s="211">
        <f t="shared" si="337"/>
        <v>8</v>
      </c>
      <c r="L527" s="227"/>
      <c r="M527" s="227"/>
      <c r="N527" s="228"/>
      <c r="O527" s="202"/>
      <c r="P527" s="99">
        <v>8</v>
      </c>
    </row>
    <row r="528" spans="1:16" s="214" customFormat="1" ht="41.1" customHeight="1">
      <c r="A528" s="202">
        <v>6</v>
      </c>
      <c r="B528" s="225" t="s">
        <v>35</v>
      </c>
      <c r="C528" s="227"/>
      <c r="D528" s="228">
        <v>1827</v>
      </c>
      <c r="E528" s="211">
        <f t="shared" si="335"/>
        <v>0</v>
      </c>
      <c r="F528" s="227"/>
      <c r="G528" s="227"/>
      <c r="H528" s="227"/>
      <c r="I528" s="227"/>
      <c r="J528" s="211">
        <f t="shared" si="336"/>
        <v>1827</v>
      </c>
      <c r="K528" s="211">
        <f t="shared" si="337"/>
        <v>1827</v>
      </c>
      <c r="L528" s="227"/>
      <c r="M528" s="227"/>
      <c r="N528" s="228"/>
      <c r="O528" s="202"/>
      <c r="P528" s="99">
        <v>9</v>
      </c>
    </row>
    <row r="529" spans="1:16" ht="21" customHeight="1">
      <c r="A529" s="114" t="s">
        <v>37</v>
      </c>
      <c r="B529" s="115" t="s">
        <v>38</v>
      </c>
      <c r="C529" s="222">
        <f t="shared" ref="C529:N529" si="338">SUM(C530:C535)</f>
        <v>0</v>
      </c>
      <c r="D529" s="223">
        <f t="shared" si="338"/>
        <v>6775</v>
      </c>
      <c r="E529" s="114">
        <f t="shared" si="338"/>
        <v>19400</v>
      </c>
      <c r="F529" s="114">
        <f t="shared" si="338"/>
        <v>19400</v>
      </c>
      <c r="G529" s="114">
        <f t="shared" si="338"/>
        <v>0</v>
      </c>
      <c r="H529" s="114">
        <f t="shared" si="338"/>
        <v>0</v>
      </c>
      <c r="I529" s="114">
        <f t="shared" si="338"/>
        <v>0</v>
      </c>
      <c r="J529" s="114">
        <f t="shared" si="338"/>
        <v>-12625</v>
      </c>
      <c r="K529" s="114">
        <f t="shared" si="338"/>
        <v>-12625</v>
      </c>
      <c r="L529" s="114">
        <f t="shared" si="338"/>
        <v>0</v>
      </c>
      <c r="M529" s="114">
        <f t="shared" si="338"/>
        <v>0</v>
      </c>
      <c r="N529" s="223">
        <f t="shared" si="338"/>
        <v>0</v>
      </c>
      <c r="O529" s="202"/>
      <c r="P529" s="99">
        <v>10</v>
      </c>
    </row>
    <row r="530" spans="1:16" s="215" customFormat="1" ht="31.5">
      <c r="A530" s="229">
        <v>1</v>
      </c>
      <c r="B530" s="230" t="s">
        <v>40</v>
      </c>
      <c r="C530" s="231"/>
      <c r="D530" s="232">
        <v>4968</v>
      </c>
      <c r="E530" s="231">
        <f t="shared" ref="E530:E535" si="339">F530+G530</f>
        <v>16833</v>
      </c>
      <c r="F530" s="231">
        <v>16833</v>
      </c>
      <c r="G530" s="231"/>
      <c r="H530" s="231"/>
      <c r="I530" s="231"/>
      <c r="J530" s="231">
        <f t="shared" ref="J530:J535" si="340">D530-E530</f>
        <v>-11865</v>
      </c>
      <c r="K530" s="231">
        <f t="shared" ref="K530:K535" si="341">J530</f>
        <v>-11865</v>
      </c>
      <c r="L530" s="231"/>
      <c r="M530" s="231"/>
      <c r="N530" s="232"/>
      <c r="O530" s="229"/>
      <c r="P530" s="214">
        <v>11</v>
      </c>
    </row>
    <row r="531" spans="1:16">
      <c r="A531" s="202">
        <v>2</v>
      </c>
      <c r="B531" s="224" t="s">
        <v>43</v>
      </c>
      <c r="C531" s="211"/>
      <c r="D531" s="226"/>
      <c r="E531" s="211">
        <f t="shared" si="339"/>
        <v>0</v>
      </c>
      <c r="F531" s="202"/>
      <c r="G531" s="202"/>
      <c r="H531" s="202"/>
      <c r="I531" s="202"/>
      <c r="J531" s="211">
        <f t="shared" si="340"/>
        <v>0</v>
      </c>
      <c r="K531" s="211">
        <f t="shared" si="341"/>
        <v>0</v>
      </c>
      <c r="L531" s="202"/>
      <c r="M531" s="202"/>
      <c r="N531" s="226"/>
      <c r="O531" s="202"/>
      <c r="P531" s="99">
        <v>12</v>
      </c>
    </row>
    <row r="532" spans="1:16">
      <c r="A532" s="202">
        <v>3</v>
      </c>
      <c r="B532" s="224" t="s">
        <v>46</v>
      </c>
      <c r="C532" s="211"/>
      <c r="D532" s="226"/>
      <c r="E532" s="211">
        <f t="shared" si="339"/>
        <v>0</v>
      </c>
      <c r="F532" s="202"/>
      <c r="G532" s="202"/>
      <c r="H532" s="202"/>
      <c r="I532" s="202"/>
      <c r="J532" s="211">
        <f t="shared" si="340"/>
        <v>0</v>
      </c>
      <c r="K532" s="211">
        <f t="shared" si="341"/>
        <v>0</v>
      </c>
      <c r="L532" s="202"/>
      <c r="M532" s="202"/>
      <c r="N532" s="226"/>
      <c r="O532" s="202"/>
      <c r="P532" s="99">
        <v>13</v>
      </c>
    </row>
    <row r="533" spans="1:16">
      <c r="A533" s="202">
        <v>4</v>
      </c>
      <c r="B533" s="224" t="s">
        <v>49</v>
      </c>
      <c r="C533" s="211"/>
      <c r="D533" s="226"/>
      <c r="E533" s="211">
        <f t="shared" si="339"/>
        <v>0</v>
      </c>
      <c r="F533" s="202"/>
      <c r="G533" s="202"/>
      <c r="H533" s="202"/>
      <c r="I533" s="202"/>
      <c r="J533" s="211">
        <f t="shared" si="340"/>
        <v>0</v>
      </c>
      <c r="K533" s="211">
        <f t="shared" si="341"/>
        <v>0</v>
      </c>
      <c r="L533" s="202"/>
      <c r="M533" s="202"/>
      <c r="N533" s="226"/>
      <c r="O533" s="202"/>
      <c r="P533" s="99">
        <v>14</v>
      </c>
    </row>
    <row r="534" spans="1:16" ht="31.5">
      <c r="A534" s="202">
        <v>5</v>
      </c>
      <c r="B534" s="224" t="s">
        <v>51</v>
      </c>
      <c r="C534" s="211"/>
      <c r="D534" s="226">
        <v>307</v>
      </c>
      <c r="E534" s="211">
        <f t="shared" si="339"/>
        <v>2567</v>
      </c>
      <c r="F534" s="211">
        <v>2567</v>
      </c>
      <c r="G534" s="211"/>
      <c r="H534" s="211"/>
      <c r="I534" s="211"/>
      <c r="J534" s="211">
        <f t="shared" si="340"/>
        <v>-2260</v>
      </c>
      <c r="K534" s="211">
        <f t="shared" si="341"/>
        <v>-2260</v>
      </c>
      <c r="L534" s="211"/>
      <c r="M534" s="211"/>
      <c r="N534" s="226"/>
      <c r="O534" s="202"/>
      <c r="P534" s="99">
        <v>15</v>
      </c>
    </row>
    <row r="535" spans="1:16">
      <c r="A535" s="202">
        <v>6</v>
      </c>
      <c r="B535" s="224" t="s">
        <v>53</v>
      </c>
      <c r="C535" s="211"/>
      <c r="D535" s="226">
        <v>1500</v>
      </c>
      <c r="E535" s="211">
        <f t="shared" si="339"/>
        <v>0</v>
      </c>
      <c r="F535" s="211"/>
      <c r="G535" s="211"/>
      <c r="H535" s="211"/>
      <c r="I535" s="211"/>
      <c r="J535" s="211">
        <f t="shared" si="340"/>
        <v>1500</v>
      </c>
      <c r="K535" s="211">
        <f t="shared" si="341"/>
        <v>1500</v>
      </c>
      <c r="L535" s="211"/>
      <c r="M535" s="211"/>
      <c r="N535" s="226"/>
      <c r="O535" s="202"/>
      <c r="P535" s="99">
        <v>16</v>
      </c>
    </row>
    <row r="536" spans="1:16" s="215" customFormat="1">
      <c r="A536" s="114" t="s">
        <v>55</v>
      </c>
      <c r="B536" s="115" t="s">
        <v>56</v>
      </c>
      <c r="C536" s="222">
        <f t="shared" ref="C536:N536" si="342">C537+C538</f>
        <v>0</v>
      </c>
      <c r="D536" s="223">
        <f t="shared" si="342"/>
        <v>0</v>
      </c>
      <c r="E536" s="114">
        <f t="shared" si="342"/>
        <v>0</v>
      </c>
      <c r="F536" s="114">
        <f t="shared" si="342"/>
        <v>0</v>
      </c>
      <c r="G536" s="114">
        <f t="shared" si="342"/>
        <v>0</v>
      </c>
      <c r="H536" s="114">
        <f t="shared" si="342"/>
        <v>0</v>
      </c>
      <c r="I536" s="114">
        <f t="shared" si="342"/>
        <v>0</v>
      </c>
      <c r="J536" s="114">
        <f t="shared" si="342"/>
        <v>0</v>
      </c>
      <c r="K536" s="114">
        <f t="shared" si="342"/>
        <v>0</v>
      </c>
      <c r="L536" s="114">
        <f t="shared" si="342"/>
        <v>0</v>
      </c>
      <c r="M536" s="114">
        <f t="shared" si="342"/>
        <v>0</v>
      </c>
      <c r="N536" s="223">
        <f t="shared" si="342"/>
        <v>0</v>
      </c>
      <c r="O536" s="202"/>
      <c r="P536" s="99">
        <v>17</v>
      </c>
    </row>
    <row r="537" spans="1:16" s="215" customFormat="1" ht="31.5">
      <c r="A537" s="202">
        <v>1</v>
      </c>
      <c r="B537" s="224" t="s">
        <v>57</v>
      </c>
      <c r="C537" s="211"/>
      <c r="D537" s="226"/>
      <c r="E537" s="211">
        <f t="shared" ref="E537:E543" si="343">F537+G537</f>
        <v>0</v>
      </c>
      <c r="F537" s="202"/>
      <c r="G537" s="202"/>
      <c r="H537" s="202"/>
      <c r="I537" s="202"/>
      <c r="J537" s="211">
        <f t="shared" ref="J537:J543" si="344">D537-E537</f>
        <v>0</v>
      </c>
      <c r="K537" s="211">
        <f>J537</f>
        <v>0</v>
      </c>
      <c r="L537" s="202"/>
      <c r="M537" s="202"/>
      <c r="N537" s="226"/>
      <c r="O537" s="202"/>
      <c r="P537" s="99">
        <v>18</v>
      </c>
    </row>
    <row r="538" spans="1:16" s="215" customFormat="1">
      <c r="A538" s="202">
        <v>2</v>
      </c>
      <c r="B538" s="224" t="s">
        <v>59</v>
      </c>
      <c r="C538" s="211"/>
      <c r="D538" s="226"/>
      <c r="E538" s="211">
        <f t="shared" si="343"/>
        <v>0</v>
      </c>
      <c r="F538" s="202"/>
      <c r="G538" s="202"/>
      <c r="H538" s="202"/>
      <c r="I538" s="202"/>
      <c r="J538" s="211">
        <f t="shared" si="344"/>
        <v>0</v>
      </c>
      <c r="K538" s="211">
        <f>J538</f>
        <v>0</v>
      </c>
      <c r="L538" s="202"/>
      <c r="M538" s="211"/>
      <c r="N538" s="226"/>
      <c r="O538" s="202"/>
      <c r="P538" s="99">
        <v>19</v>
      </c>
    </row>
    <row r="539" spans="1:16" ht="20.25" customHeight="1">
      <c r="A539" s="114" t="s">
        <v>21</v>
      </c>
      <c r="B539" s="114" t="s">
        <v>61</v>
      </c>
      <c r="C539" s="222">
        <f t="shared" ref="C539:N539" si="345">C540+C544</f>
        <v>0</v>
      </c>
      <c r="D539" s="223">
        <f t="shared" si="345"/>
        <v>6618</v>
      </c>
      <c r="E539" s="114">
        <f t="shared" si="345"/>
        <v>4144</v>
      </c>
      <c r="F539" s="114">
        <f t="shared" si="345"/>
        <v>4014</v>
      </c>
      <c r="G539" s="114">
        <f t="shared" si="345"/>
        <v>130</v>
      </c>
      <c r="H539" s="114">
        <f t="shared" si="345"/>
        <v>0</v>
      </c>
      <c r="I539" s="114">
        <f t="shared" si="345"/>
        <v>0</v>
      </c>
      <c r="J539" s="114">
        <f t="shared" si="345"/>
        <v>2474</v>
      </c>
      <c r="K539" s="114">
        <f t="shared" si="345"/>
        <v>0</v>
      </c>
      <c r="L539" s="114">
        <f t="shared" si="345"/>
        <v>2474</v>
      </c>
      <c r="M539" s="114">
        <f t="shared" si="345"/>
        <v>0</v>
      </c>
      <c r="N539" s="223">
        <f t="shared" si="345"/>
        <v>0</v>
      </c>
      <c r="O539" s="202"/>
      <c r="P539" s="99">
        <v>20</v>
      </c>
    </row>
    <row r="540" spans="1:16" ht="20.25" customHeight="1">
      <c r="A540" s="114" t="s">
        <v>23</v>
      </c>
      <c r="B540" s="115" t="s">
        <v>24</v>
      </c>
      <c r="C540" s="222">
        <f t="shared" ref="C540:N540" si="346">SUM(C541:C543)</f>
        <v>0</v>
      </c>
      <c r="D540" s="223">
        <f t="shared" si="346"/>
        <v>3088</v>
      </c>
      <c r="E540" s="114">
        <f t="shared" si="346"/>
        <v>1524</v>
      </c>
      <c r="F540" s="114">
        <f t="shared" si="346"/>
        <v>1524</v>
      </c>
      <c r="G540" s="114">
        <f t="shared" si="346"/>
        <v>0</v>
      </c>
      <c r="H540" s="114">
        <f t="shared" si="346"/>
        <v>0</v>
      </c>
      <c r="I540" s="114">
        <f t="shared" si="346"/>
        <v>0</v>
      </c>
      <c r="J540" s="114">
        <f t="shared" si="346"/>
        <v>1564</v>
      </c>
      <c r="K540" s="114">
        <f t="shared" si="346"/>
        <v>0</v>
      </c>
      <c r="L540" s="114">
        <f t="shared" si="346"/>
        <v>1564</v>
      </c>
      <c r="M540" s="114">
        <f t="shared" si="346"/>
        <v>0</v>
      </c>
      <c r="N540" s="223">
        <f t="shared" si="346"/>
        <v>0</v>
      </c>
      <c r="O540" s="202"/>
      <c r="P540" s="99">
        <v>21</v>
      </c>
    </row>
    <row r="541" spans="1:16" ht="61.5" customHeight="1">
      <c r="A541" s="202">
        <v>1</v>
      </c>
      <c r="B541" s="224" t="s">
        <v>62</v>
      </c>
      <c r="C541" s="211"/>
      <c r="D541" s="226">
        <v>1706</v>
      </c>
      <c r="E541" s="211">
        <f t="shared" si="343"/>
        <v>1428</v>
      </c>
      <c r="F541" s="233">
        <v>1428</v>
      </c>
      <c r="G541" s="233"/>
      <c r="H541" s="233"/>
      <c r="I541" s="233"/>
      <c r="J541" s="211">
        <f t="shared" si="344"/>
        <v>278</v>
      </c>
      <c r="K541" s="233"/>
      <c r="L541" s="233">
        <f t="shared" ref="L541:L543" si="347">J541</f>
        <v>278</v>
      </c>
      <c r="M541" s="233"/>
      <c r="N541" s="226"/>
      <c r="O541" s="202"/>
      <c r="P541" s="99">
        <v>22</v>
      </c>
    </row>
    <row r="542" spans="1:16" ht="92.25" customHeight="1">
      <c r="A542" s="202">
        <v>2</v>
      </c>
      <c r="B542" s="224" t="s">
        <v>64</v>
      </c>
      <c r="C542" s="211"/>
      <c r="D542" s="226">
        <v>1299</v>
      </c>
      <c r="E542" s="211">
        <f t="shared" si="343"/>
        <v>0</v>
      </c>
      <c r="F542" s="233"/>
      <c r="G542" s="233"/>
      <c r="H542" s="233"/>
      <c r="I542" s="233"/>
      <c r="J542" s="211">
        <f t="shared" si="344"/>
        <v>1299</v>
      </c>
      <c r="K542" s="233"/>
      <c r="L542" s="233">
        <f t="shared" si="347"/>
        <v>1299</v>
      </c>
      <c r="M542" s="233"/>
      <c r="N542" s="226"/>
      <c r="O542" s="202"/>
      <c r="P542" s="99">
        <v>23</v>
      </c>
    </row>
    <row r="543" spans="1:16" ht="43.5" customHeight="1">
      <c r="A543" s="202">
        <v>3</v>
      </c>
      <c r="B543" s="224" t="s">
        <v>66</v>
      </c>
      <c r="C543" s="211"/>
      <c r="D543" s="226">
        <v>83</v>
      </c>
      <c r="E543" s="211">
        <f t="shared" si="343"/>
        <v>96</v>
      </c>
      <c r="F543" s="234">
        <v>96</v>
      </c>
      <c r="G543" s="234"/>
      <c r="H543" s="234"/>
      <c r="I543" s="234"/>
      <c r="J543" s="211">
        <f t="shared" si="344"/>
        <v>-13</v>
      </c>
      <c r="K543" s="234"/>
      <c r="L543" s="233">
        <f t="shared" si="347"/>
        <v>-13</v>
      </c>
      <c r="M543" s="234"/>
      <c r="N543" s="226"/>
      <c r="O543" s="202"/>
      <c r="P543" s="99">
        <v>24</v>
      </c>
    </row>
    <row r="544" spans="1:16">
      <c r="A544" s="114" t="s">
        <v>37</v>
      </c>
      <c r="B544" s="115" t="s">
        <v>68</v>
      </c>
      <c r="C544" s="222">
        <f t="shared" ref="C544:N544" si="348">SUM(C545:C551)</f>
        <v>0</v>
      </c>
      <c r="D544" s="223">
        <f t="shared" si="348"/>
        <v>3530</v>
      </c>
      <c r="E544" s="222">
        <f t="shared" si="348"/>
        <v>2620</v>
      </c>
      <c r="F544" s="114">
        <f t="shared" si="348"/>
        <v>2490</v>
      </c>
      <c r="G544" s="114">
        <f t="shared" si="348"/>
        <v>130</v>
      </c>
      <c r="H544" s="114">
        <f t="shared" si="348"/>
        <v>0</v>
      </c>
      <c r="I544" s="114">
        <f t="shared" si="348"/>
        <v>0</v>
      </c>
      <c r="J544" s="222">
        <f t="shared" si="348"/>
        <v>910</v>
      </c>
      <c r="K544" s="114">
        <f t="shared" si="348"/>
        <v>0</v>
      </c>
      <c r="L544" s="114">
        <f t="shared" si="348"/>
        <v>910</v>
      </c>
      <c r="M544" s="114">
        <f t="shared" si="348"/>
        <v>0</v>
      </c>
      <c r="N544" s="223">
        <f t="shared" si="348"/>
        <v>0</v>
      </c>
      <c r="O544" s="202"/>
      <c r="P544" s="99">
        <v>25</v>
      </c>
    </row>
    <row r="545" spans="1:16" ht="21.75" customHeight="1">
      <c r="A545" s="202">
        <v>1</v>
      </c>
      <c r="B545" s="224" t="s">
        <v>69</v>
      </c>
      <c r="C545" s="211"/>
      <c r="D545" s="226">
        <v>143</v>
      </c>
      <c r="E545" s="211">
        <f t="shared" ref="E545:E551" si="349">F545+G545</f>
        <v>143</v>
      </c>
      <c r="F545" s="202">
        <v>143</v>
      </c>
      <c r="G545" s="202"/>
      <c r="H545" s="202"/>
      <c r="I545" s="202"/>
      <c r="J545" s="211">
        <f t="shared" ref="J545:J551" si="350">D545-E545</f>
        <v>0</v>
      </c>
      <c r="K545" s="202"/>
      <c r="L545" s="233">
        <f t="shared" ref="L545:L551" si="351">J545</f>
        <v>0</v>
      </c>
      <c r="M545" s="202"/>
      <c r="N545" s="226"/>
      <c r="O545" s="202"/>
      <c r="P545" s="99">
        <v>26</v>
      </c>
    </row>
    <row r="546" spans="1:16" ht="42" customHeight="1">
      <c r="A546" s="202">
        <v>2</v>
      </c>
      <c r="B546" s="224" t="s">
        <v>71</v>
      </c>
      <c r="C546" s="211"/>
      <c r="D546" s="226">
        <v>140</v>
      </c>
      <c r="E546" s="211">
        <f t="shared" si="349"/>
        <v>140</v>
      </c>
      <c r="F546" s="202">
        <v>140</v>
      </c>
      <c r="G546" s="202"/>
      <c r="H546" s="202"/>
      <c r="I546" s="202"/>
      <c r="J546" s="211">
        <f t="shared" si="350"/>
        <v>0</v>
      </c>
      <c r="K546" s="202"/>
      <c r="L546" s="233">
        <f t="shared" si="351"/>
        <v>0</v>
      </c>
      <c r="M546" s="202"/>
      <c r="N546" s="226"/>
      <c r="O546" s="202"/>
      <c r="P546" s="99">
        <v>27</v>
      </c>
    </row>
    <row r="547" spans="1:16" s="216" customFormat="1" ht="47.25">
      <c r="A547" s="202">
        <v>3</v>
      </c>
      <c r="B547" s="224" t="s">
        <v>73</v>
      </c>
      <c r="C547" s="227"/>
      <c r="D547" s="228">
        <v>2675</v>
      </c>
      <c r="E547" s="211">
        <f t="shared" si="349"/>
        <v>1815</v>
      </c>
      <c r="F547" s="227">
        <v>1815</v>
      </c>
      <c r="G547" s="227"/>
      <c r="H547" s="227"/>
      <c r="I547" s="227"/>
      <c r="J547" s="211">
        <f t="shared" si="350"/>
        <v>860</v>
      </c>
      <c r="K547" s="227"/>
      <c r="L547" s="233">
        <f t="shared" si="351"/>
        <v>860</v>
      </c>
      <c r="M547" s="227"/>
      <c r="N547" s="228"/>
      <c r="O547" s="202"/>
      <c r="P547" s="99">
        <v>28</v>
      </c>
    </row>
    <row r="548" spans="1:16" s="216" customFormat="1" ht="47.25">
      <c r="A548" s="202">
        <v>4</v>
      </c>
      <c r="B548" s="225" t="s">
        <v>75</v>
      </c>
      <c r="C548" s="227"/>
      <c r="D548" s="228">
        <v>392</v>
      </c>
      <c r="E548" s="211">
        <f t="shared" si="349"/>
        <v>392</v>
      </c>
      <c r="F548" s="227">
        <v>392</v>
      </c>
      <c r="G548" s="227"/>
      <c r="H548" s="227"/>
      <c r="I548" s="227"/>
      <c r="J548" s="211">
        <f t="shared" si="350"/>
        <v>0</v>
      </c>
      <c r="K548" s="227"/>
      <c r="L548" s="233">
        <f t="shared" si="351"/>
        <v>0</v>
      </c>
      <c r="M548" s="227"/>
      <c r="N548" s="228"/>
      <c r="O548" s="202"/>
      <c r="P548" s="99">
        <v>29</v>
      </c>
    </row>
    <row r="549" spans="1:16" s="216" customFormat="1" ht="63">
      <c r="A549" s="202">
        <v>5</v>
      </c>
      <c r="B549" s="225" t="s">
        <v>77</v>
      </c>
      <c r="C549" s="227"/>
      <c r="D549" s="228"/>
      <c r="E549" s="211">
        <f t="shared" si="349"/>
        <v>0</v>
      </c>
      <c r="F549" s="227"/>
      <c r="G549" s="227"/>
      <c r="H549" s="227"/>
      <c r="I549" s="227"/>
      <c r="J549" s="211">
        <f t="shared" si="350"/>
        <v>0</v>
      </c>
      <c r="K549" s="227"/>
      <c r="L549" s="233">
        <f t="shared" si="351"/>
        <v>0</v>
      </c>
      <c r="M549" s="227"/>
      <c r="N549" s="228"/>
      <c r="O549" s="202"/>
      <c r="P549" s="99">
        <v>30</v>
      </c>
    </row>
    <row r="550" spans="1:16" ht="42" customHeight="1">
      <c r="A550" s="202">
        <v>6</v>
      </c>
      <c r="B550" s="225" t="s">
        <v>79</v>
      </c>
      <c r="C550" s="227"/>
      <c r="D550" s="228">
        <v>130</v>
      </c>
      <c r="E550" s="211">
        <f t="shared" si="349"/>
        <v>130</v>
      </c>
      <c r="F550" s="227"/>
      <c r="G550" s="227">
        <v>130</v>
      </c>
      <c r="H550" s="227"/>
      <c r="I550" s="227"/>
      <c r="J550" s="211">
        <f t="shared" si="350"/>
        <v>0</v>
      </c>
      <c r="K550" s="227"/>
      <c r="L550" s="233">
        <f t="shared" si="351"/>
        <v>0</v>
      </c>
      <c r="M550" s="227"/>
      <c r="N550" s="228"/>
      <c r="O550" s="202"/>
      <c r="P550" s="99">
        <v>31</v>
      </c>
    </row>
    <row r="551" spans="1:16" ht="74.25" customHeight="1">
      <c r="A551" s="202">
        <v>7</v>
      </c>
      <c r="B551" s="225" t="s">
        <v>81</v>
      </c>
      <c r="C551" s="227"/>
      <c r="D551" s="228">
        <v>50</v>
      </c>
      <c r="E551" s="211">
        <f t="shared" si="349"/>
        <v>0</v>
      </c>
      <c r="F551" s="227"/>
      <c r="G551" s="227"/>
      <c r="H551" s="227"/>
      <c r="I551" s="227"/>
      <c r="J551" s="211">
        <f t="shared" si="350"/>
        <v>50</v>
      </c>
      <c r="K551" s="227"/>
      <c r="L551" s="233">
        <f t="shared" si="351"/>
        <v>50</v>
      </c>
      <c r="M551" s="227"/>
      <c r="N551" s="228"/>
      <c r="O551" s="202"/>
      <c r="P551" s="99">
        <v>32</v>
      </c>
    </row>
    <row r="552" spans="1:16" ht="21.95" customHeight="1">
      <c r="A552" s="202"/>
      <c r="B552" s="114" t="s">
        <v>99</v>
      </c>
      <c r="C552" s="222">
        <f t="shared" ref="C552:N552" si="352">C553+C571</f>
        <v>0</v>
      </c>
      <c r="D552" s="223">
        <f t="shared" si="352"/>
        <v>0</v>
      </c>
      <c r="E552" s="222">
        <f t="shared" si="352"/>
        <v>16649</v>
      </c>
      <c r="F552" s="222">
        <f t="shared" si="352"/>
        <v>16519</v>
      </c>
      <c r="G552" s="222">
        <f t="shared" si="352"/>
        <v>130</v>
      </c>
      <c r="H552" s="222">
        <f t="shared" si="352"/>
        <v>0</v>
      </c>
      <c r="I552" s="222">
        <f t="shared" si="352"/>
        <v>0</v>
      </c>
      <c r="J552" s="222">
        <f t="shared" si="352"/>
        <v>-16649</v>
      </c>
      <c r="K552" s="222">
        <f t="shared" si="352"/>
        <v>-13091</v>
      </c>
      <c r="L552" s="222">
        <f t="shared" si="352"/>
        <v>-3558</v>
      </c>
      <c r="M552" s="222">
        <f t="shared" si="352"/>
        <v>0</v>
      </c>
      <c r="N552" s="223">
        <f t="shared" si="352"/>
        <v>0</v>
      </c>
      <c r="O552" s="202"/>
      <c r="P552" s="99">
        <v>1</v>
      </c>
    </row>
    <row r="553" spans="1:16" ht="21" customHeight="1">
      <c r="A553" s="202" t="s">
        <v>20</v>
      </c>
      <c r="B553" s="114" t="s">
        <v>22</v>
      </c>
      <c r="C553" s="222">
        <f t="shared" ref="C553:N553" si="353">C554+C561+C568</f>
        <v>0</v>
      </c>
      <c r="D553" s="223">
        <f t="shared" si="353"/>
        <v>0</v>
      </c>
      <c r="E553" s="222">
        <f t="shared" si="353"/>
        <v>13091</v>
      </c>
      <c r="F553" s="222">
        <f t="shared" si="353"/>
        <v>13091</v>
      </c>
      <c r="G553" s="222">
        <f t="shared" si="353"/>
        <v>0</v>
      </c>
      <c r="H553" s="222">
        <f t="shared" si="353"/>
        <v>0</v>
      </c>
      <c r="I553" s="222">
        <f t="shared" si="353"/>
        <v>0</v>
      </c>
      <c r="J553" s="222">
        <f t="shared" si="353"/>
        <v>-13091</v>
      </c>
      <c r="K553" s="222">
        <f t="shared" si="353"/>
        <v>-13091</v>
      </c>
      <c r="L553" s="222">
        <f t="shared" si="353"/>
        <v>0</v>
      </c>
      <c r="M553" s="222">
        <f t="shared" si="353"/>
        <v>0</v>
      </c>
      <c r="N553" s="223">
        <f t="shared" si="353"/>
        <v>0</v>
      </c>
      <c r="O553" s="202"/>
      <c r="P553" s="99">
        <v>2</v>
      </c>
    </row>
    <row r="554" spans="1:16" ht="18.95" customHeight="1">
      <c r="A554" s="114" t="s">
        <v>23</v>
      </c>
      <c r="B554" s="114" t="s">
        <v>24</v>
      </c>
      <c r="C554" s="222">
        <f t="shared" ref="C554:N554" si="354">SUM(C555:C560)</f>
        <v>0</v>
      </c>
      <c r="D554" s="223">
        <f t="shared" si="354"/>
        <v>0</v>
      </c>
      <c r="E554" s="222">
        <f t="shared" si="354"/>
        <v>11830</v>
      </c>
      <c r="F554" s="222">
        <f t="shared" si="354"/>
        <v>11830</v>
      </c>
      <c r="G554" s="222">
        <f t="shared" si="354"/>
        <v>0</v>
      </c>
      <c r="H554" s="222">
        <f t="shared" si="354"/>
        <v>0</v>
      </c>
      <c r="I554" s="222">
        <f t="shared" si="354"/>
        <v>0</v>
      </c>
      <c r="J554" s="222">
        <f t="shared" si="354"/>
        <v>-11830</v>
      </c>
      <c r="K554" s="222">
        <f t="shared" si="354"/>
        <v>-11830</v>
      </c>
      <c r="L554" s="222">
        <f t="shared" si="354"/>
        <v>0</v>
      </c>
      <c r="M554" s="222">
        <f t="shared" si="354"/>
        <v>0</v>
      </c>
      <c r="N554" s="223">
        <f t="shared" si="354"/>
        <v>0</v>
      </c>
      <c r="O554" s="202"/>
      <c r="P554" s="99">
        <v>3</v>
      </c>
    </row>
    <row r="555" spans="1:16" s="214" customFormat="1" ht="72" customHeight="1">
      <c r="A555" s="202">
        <v>1</v>
      </c>
      <c r="B555" s="224" t="s">
        <v>25</v>
      </c>
      <c r="C555" s="211"/>
      <c r="D555" s="226"/>
      <c r="E555" s="211">
        <f t="shared" ref="E555:E560" si="355">F555+G555</f>
        <v>2863</v>
      </c>
      <c r="F555" s="211">
        <v>2863</v>
      </c>
      <c r="G555" s="211"/>
      <c r="H555" s="211"/>
      <c r="I555" s="211"/>
      <c r="J555" s="211">
        <f t="shared" ref="J555:J560" si="356">D555-E555</f>
        <v>-2863</v>
      </c>
      <c r="K555" s="211">
        <f t="shared" ref="K555:K560" si="357">J555</f>
        <v>-2863</v>
      </c>
      <c r="L555" s="211"/>
      <c r="M555" s="211"/>
      <c r="N555" s="226"/>
      <c r="O555" s="202"/>
      <c r="P555" s="99">
        <v>4</v>
      </c>
    </row>
    <row r="556" spans="1:16" s="214" customFormat="1" ht="36" customHeight="1">
      <c r="A556" s="202">
        <v>2</v>
      </c>
      <c r="B556" s="224" t="s">
        <v>27</v>
      </c>
      <c r="C556" s="211"/>
      <c r="D556" s="226"/>
      <c r="E556" s="211">
        <f t="shared" si="355"/>
        <v>1513</v>
      </c>
      <c r="F556" s="202">
        <v>1513</v>
      </c>
      <c r="G556" s="202"/>
      <c r="H556" s="202"/>
      <c r="I556" s="202"/>
      <c r="J556" s="211">
        <f t="shared" si="356"/>
        <v>-1513</v>
      </c>
      <c r="K556" s="211">
        <f t="shared" si="357"/>
        <v>-1513</v>
      </c>
      <c r="L556" s="202"/>
      <c r="M556" s="202"/>
      <c r="N556" s="226"/>
      <c r="O556" s="202"/>
      <c r="P556" s="99">
        <v>5</v>
      </c>
    </row>
    <row r="557" spans="1:16" s="214" customFormat="1" ht="45.75" customHeight="1">
      <c r="A557" s="202">
        <v>3</v>
      </c>
      <c r="B557" s="224" t="s">
        <v>29</v>
      </c>
      <c r="C557" s="211"/>
      <c r="D557" s="226"/>
      <c r="E557" s="211">
        <f t="shared" si="355"/>
        <v>148</v>
      </c>
      <c r="F557" s="202">
        <v>148</v>
      </c>
      <c r="G557" s="202"/>
      <c r="H557" s="202"/>
      <c r="I557" s="202"/>
      <c r="J557" s="211">
        <f t="shared" si="356"/>
        <v>-148</v>
      </c>
      <c r="K557" s="211">
        <f t="shared" si="357"/>
        <v>-148</v>
      </c>
      <c r="L557" s="202"/>
      <c r="M557" s="202"/>
      <c r="N557" s="226"/>
      <c r="O557" s="202"/>
      <c r="P557" s="99">
        <v>6</v>
      </c>
    </row>
    <row r="558" spans="1:16" s="214" customFormat="1" ht="53.1" customHeight="1">
      <c r="A558" s="202">
        <v>4</v>
      </c>
      <c r="B558" s="224" t="s">
        <v>31</v>
      </c>
      <c r="C558" s="211"/>
      <c r="D558" s="226"/>
      <c r="E558" s="211">
        <f t="shared" si="355"/>
        <v>7295</v>
      </c>
      <c r="F558" s="211">
        <v>7295</v>
      </c>
      <c r="G558" s="211"/>
      <c r="H558" s="211"/>
      <c r="I558" s="211"/>
      <c r="J558" s="211">
        <f t="shared" si="356"/>
        <v>-7295</v>
      </c>
      <c r="K558" s="211">
        <f t="shared" si="357"/>
        <v>-7295</v>
      </c>
      <c r="L558" s="211"/>
      <c r="M558" s="211"/>
      <c r="N558" s="226"/>
      <c r="O558" s="202"/>
      <c r="P558" s="99">
        <v>7</v>
      </c>
    </row>
    <row r="559" spans="1:16" s="214" customFormat="1" ht="38.1" customHeight="1">
      <c r="A559" s="202">
        <v>5</v>
      </c>
      <c r="B559" s="225" t="s">
        <v>33</v>
      </c>
      <c r="C559" s="227"/>
      <c r="D559" s="228"/>
      <c r="E559" s="211">
        <f t="shared" si="355"/>
        <v>11</v>
      </c>
      <c r="F559" s="227">
        <v>11</v>
      </c>
      <c r="G559" s="227"/>
      <c r="H559" s="227"/>
      <c r="I559" s="227"/>
      <c r="J559" s="211">
        <f t="shared" si="356"/>
        <v>-11</v>
      </c>
      <c r="K559" s="211">
        <f t="shared" si="357"/>
        <v>-11</v>
      </c>
      <c r="L559" s="227"/>
      <c r="M559" s="227"/>
      <c r="N559" s="228"/>
      <c r="O559" s="202"/>
      <c r="P559" s="99">
        <v>8</v>
      </c>
    </row>
    <row r="560" spans="1:16" s="214" customFormat="1" ht="41.1" customHeight="1">
      <c r="A560" s="202">
        <v>6</v>
      </c>
      <c r="B560" s="225" t="s">
        <v>35</v>
      </c>
      <c r="C560" s="227"/>
      <c r="D560" s="228"/>
      <c r="E560" s="211">
        <f t="shared" si="355"/>
        <v>0</v>
      </c>
      <c r="F560" s="227"/>
      <c r="G560" s="227"/>
      <c r="H560" s="227"/>
      <c r="I560" s="227"/>
      <c r="J560" s="211">
        <f t="shared" si="356"/>
        <v>0</v>
      </c>
      <c r="K560" s="211">
        <f t="shared" si="357"/>
        <v>0</v>
      </c>
      <c r="L560" s="227"/>
      <c r="M560" s="227"/>
      <c r="N560" s="228"/>
      <c r="O560" s="202"/>
      <c r="P560" s="99">
        <v>9</v>
      </c>
    </row>
    <row r="561" spans="1:16" ht="21" customHeight="1">
      <c r="A561" s="114" t="s">
        <v>37</v>
      </c>
      <c r="B561" s="115" t="s">
        <v>38</v>
      </c>
      <c r="C561" s="222">
        <f t="shared" ref="C561:N561" si="358">SUM(C562:C567)</f>
        <v>0</v>
      </c>
      <c r="D561" s="223">
        <f t="shared" si="358"/>
        <v>0</v>
      </c>
      <c r="E561" s="114">
        <f t="shared" si="358"/>
        <v>1261</v>
      </c>
      <c r="F561" s="114">
        <f t="shared" si="358"/>
        <v>1261</v>
      </c>
      <c r="G561" s="114">
        <f t="shared" si="358"/>
        <v>0</v>
      </c>
      <c r="H561" s="114">
        <f t="shared" si="358"/>
        <v>0</v>
      </c>
      <c r="I561" s="114">
        <f t="shared" si="358"/>
        <v>0</v>
      </c>
      <c r="J561" s="114">
        <f t="shared" si="358"/>
        <v>-1261</v>
      </c>
      <c r="K561" s="114">
        <f t="shared" si="358"/>
        <v>-1261</v>
      </c>
      <c r="L561" s="114">
        <f t="shared" si="358"/>
        <v>0</v>
      </c>
      <c r="M561" s="114">
        <f t="shared" si="358"/>
        <v>0</v>
      </c>
      <c r="N561" s="223">
        <f t="shared" si="358"/>
        <v>0</v>
      </c>
      <c r="O561" s="202"/>
      <c r="P561" s="99">
        <v>10</v>
      </c>
    </row>
    <row r="562" spans="1:16" s="215" customFormat="1" ht="31.5">
      <c r="A562" s="229">
        <v>1</v>
      </c>
      <c r="B562" s="230" t="s">
        <v>40</v>
      </c>
      <c r="C562" s="231"/>
      <c r="D562" s="232"/>
      <c r="E562" s="231">
        <f t="shared" ref="E562:E567" si="359">F562+G562</f>
        <v>463</v>
      </c>
      <c r="F562" s="231">
        <v>463</v>
      </c>
      <c r="G562" s="231"/>
      <c r="H562" s="231"/>
      <c r="I562" s="231"/>
      <c r="J562" s="231">
        <f t="shared" ref="J562:J567" si="360">D562-E562</f>
        <v>-463</v>
      </c>
      <c r="K562" s="231">
        <f t="shared" ref="K562:K567" si="361">J562</f>
        <v>-463</v>
      </c>
      <c r="L562" s="231"/>
      <c r="M562" s="231"/>
      <c r="N562" s="232"/>
      <c r="O562" s="229"/>
      <c r="P562" s="214">
        <v>11</v>
      </c>
    </row>
    <row r="563" spans="1:16">
      <c r="A563" s="202">
        <v>2</v>
      </c>
      <c r="B563" s="224" t="s">
        <v>43</v>
      </c>
      <c r="C563" s="211"/>
      <c r="D563" s="226"/>
      <c r="E563" s="211">
        <f t="shared" si="359"/>
        <v>0</v>
      </c>
      <c r="F563" s="202"/>
      <c r="G563" s="202"/>
      <c r="H563" s="202"/>
      <c r="I563" s="202"/>
      <c r="J563" s="211">
        <f t="shared" si="360"/>
        <v>0</v>
      </c>
      <c r="K563" s="211">
        <f t="shared" si="361"/>
        <v>0</v>
      </c>
      <c r="L563" s="202"/>
      <c r="M563" s="202"/>
      <c r="N563" s="226"/>
      <c r="O563" s="202"/>
      <c r="P563" s="99">
        <v>12</v>
      </c>
    </row>
    <row r="564" spans="1:16">
      <c r="A564" s="202">
        <v>3</v>
      </c>
      <c r="B564" s="224" t="s">
        <v>46</v>
      </c>
      <c r="C564" s="211"/>
      <c r="D564" s="226"/>
      <c r="E564" s="211">
        <f t="shared" si="359"/>
        <v>0</v>
      </c>
      <c r="F564" s="202"/>
      <c r="G564" s="202"/>
      <c r="H564" s="202"/>
      <c r="I564" s="202"/>
      <c r="J564" s="211">
        <f t="shared" si="360"/>
        <v>0</v>
      </c>
      <c r="K564" s="211">
        <f t="shared" si="361"/>
        <v>0</v>
      </c>
      <c r="L564" s="202"/>
      <c r="M564" s="202"/>
      <c r="N564" s="226"/>
      <c r="O564" s="202"/>
      <c r="P564" s="99">
        <v>13</v>
      </c>
    </row>
    <row r="565" spans="1:16">
      <c r="A565" s="202">
        <v>4</v>
      </c>
      <c r="B565" s="224" t="s">
        <v>49</v>
      </c>
      <c r="C565" s="211"/>
      <c r="D565" s="226"/>
      <c r="E565" s="211">
        <f t="shared" si="359"/>
        <v>0</v>
      </c>
      <c r="F565" s="202"/>
      <c r="G565" s="202"/>
      <c r="H565" s="202"/>
      <c r="I565" s="202"/>
      <c r="J565" s="211">
        <f t="shared" si="360"/>
        <v>0</v>
      </c>
      <c r="K565" s="211">
        <f t="shared" si="361"/>
        <v>0</v>
      </c>
      <c r="L565" s="202"/>
      <c r="M565" s="202"/>
      <c r="N565" s="226"/>
      <c r="O565" s="202"/>
      <c r="P565" s="99">
        <v>14</v>
      </c>
    </row>
    <row r="566" spans="1:16" ht="31.5">
      <c r="A566" s="202">
        <v>5</v>
      </c>
      <c r="B566" s="224" t="s">
        <v>51</v>
      </c>
      <c r="C566" s="211"/>
      <c r="D566" s="226"/>
      <c r="E566" s="211">
        <f t="shared" si="359"/>
        <v>798</v>
      </c>
      <c r="F566" s="211">
        <v>798</v>
      </c>
      <c r="G566" s="211"/>
      <c r="H566" s="211"/>
      <c r="I566" s="211"/>
      <c r="J566" s="211">
        <f t="shared" si="360"/>
        <v>-798</v>
      </c>
      <c r="K566" s="211">
        <f t="shared" si="361"/>
        <v>-798</v>
      </c>
      <c r="L566" s="211"/>
      <c r="M566" s="211"/>
      <c r="N566" s="226"/>
      <c r="O566" s="202"/>
      <c r="P566" s="99">
        <v>15</v>
      </c>
    </row>
    <row r="567" spans="1:16">
      <c r="A567" s="202">
        <v>6</v>
      </c>
      <c r="B567" s="224" t="s">
        <v>53</v>
      </c>
      <c r="C567" s="211"/>
      <c r="D567" s="226"/>
      <c r="E567" s="211">
        <f t="shared" si="359"/>
        <v>0</v>
      </c>
      <c r="F567" s="211"/>
      <c r="G567" s="211"/>
      <c r="H567" s="211"/>
      <c r="I567" s="211"/>
      <c r="J567" s="211">
        <f t="shared" si="360"/>
        <v>0</v>
      </c>
      <c r="K567" s="211">
        <f t="shared" si="361"/>
        <v>0</v>
      </c>
      <c r="L567" s="211"/>
      <c r="M567" s="211"/>
      <c r="N567" s="226"/>
      <c r="O567" s="202"/>
      <c r="P567" s="99">
        <v>16</v>
      </c>
    </row>
    <row r="568" spans="1:16" s="215" customFormat="1">
      <c r="A568" s="114" t="s">
        <v>55</v>
      </c>
      <c r="B568" s="115" t="s">
        <v>56</v>
      </c>
      <c r="C568" s="222">
        <f t="shared" ref="C568:N568" si="362">C569+C570</f>
        <v>0</v>
      </c>
      <c r="D568" s="223">
        <f t="shared" si="362"/>
        <v>0</v>
      </c>
      <c r="E568" s="114">
        <f t="shared" si="362"/>
        <v>0</v>
      </c>
      <c r="F568" s="114">
        <f t="shared" si="362"/>
        <v>0</v>
      </c>
      <c r="G568" s="114">
        <f t="shared" si="362"/>
        <v>0</v>
      </c>
      <c r="H568" s="114">
        <f t="shared" si="362"/>
        <v>0</v>
      </c>
      <c r="I568" s="114">
        <f t="shared" si="362"/>
        <v>0</v>
      </c>
      <c r="J568" s="114">
        <f t="shared" si="362"/>
        <v>0</v>
      </c>
      <c r="K568" s="114">
        <f t="shared" si="362"/>
        <v>0</v>
      </c>
      <c r="L568" s="114">
        <f t="shared" si="362"/>
        <v>0</v>
      </c>
      <c r="M568" s="114">
        <f t="shared" si="362"/>
        <v>0</v>
      </c>
      <c r="N568" s="223">
        <f t="shared" si="362"/>
        <v>0</v>
      </c>
      <c r="O568" s="202"/>
      <c r="P568" s="99">
        <v>17</v>
      </c>
    </row>
    <row r="569" spans="1:16" s="215" customFormat="1" ht="31.5">
      <c r="A569" s="202">
        <v>1</v>
      </c>
      <c r="B569" s="224" t="s">
        <v>57</v>
      </c>
      <c r="C569" s="211"/>
      <c r="D569" s="226"/>
      <c r="E569" s="211">
        <f t="shared" ref="E569:E575" si="363">F569+G569</f>
        <v>0</v>
      </c>
      <c r="F569" s="202"/>
      <c r="G569" s="202"/>
      <c r="H569" s="202"/>
      <c r="I569" s="202"/>
      <c r="J569" s="211">
        <f t="shared" ref="J569:J575" si="364">D569-E569</f>
        <v>0</v>
      </c>
      <c r="K569" s="211">
        <f>J569</f>
        <v>0</v>
      </c>
      <c r="L569" s="202"/>
      <c r="M569" s="202"/>
      <c r="N569" s="226"/>
      <c r="O569" s="202"/>
      <c r="P569" s="99">
        <v>18</v>
      </c>
    </row>
    <row r="570" spans="1:16" s="215" customFormat="1">
      <c r="A570" s="202">
        <v>2</v>
      </c>
      <c r="B570" s="224" t="s">
        <v>59</v>
      </c>
      <c r="C570" s="211"/>
      <c r="D570" s="226"/>
      <c r="E570" s="211">
        <f t="shared" si="363"/>
        <v>0</v>
      </c>
      <c r="F570" s="202"/>
      <c r="G570" s="202"/>
      <c r="H570" s="202"/>
      <c r="I570" s="202"/>
      <c r="J570" s="211">
        <f t="shared" si="364"/>
        <v>0</v>
      </c>
      <c r="K570" s="211">
        <f>J570</f>
        <v>0</v>
      </c>
      <c r="L570" s="202"/>
      <c r="M570" s="211"/>
      <c r="N570" s="226"/>
      <c r="O570" s="202"/>
      <c r="P570" s="99">
        <v>19</v>
      </c>
    </row>
    <row r="571" spans="1:16" ht="20.25" customHeight="1">
      <c r="A571" s="114" t="s">
        <v>21</v>
      </c>
      <c r="B571" s="114" t="s">
        <v>61</v>
      </c>
      <c r="C571" s="222">
        <f t="shared" ref="C571:N571" si="365">C572+C576</f>
        <v>0</v>
      </c>
      <c r="D571" s="223">
        <f t="shared" si="365"/>
        <v>0</v>
      </c>
      <c r="E571" s="114">
        <f t="shared" si="365"/>
        <v>3558</v>
      </c>
      <c r="F571" s="114">
        <f t="shared" si="365"/>
        <v>3428</v>
      </c>
      <c r="G571" s="114">
        <f t="shared" si="365"/>
        <v>130</v>
      </c>
      <c r="H571" s="114">
        <f t="shared" si="365"/>
        <v>0</v>
      </c>
      <c r="I571" s="114">
        <f t="shared" si="365"/>
        <v>0</v>
      </c>
      <c r="J571" s="114">
        <f t="shared" si="365"/>
        <v>-3558</v>
      </c>
      <c r="K571" s="114">
        <f t="shared" si="365"/>
        <v>0</v>
      </c>
      <c r="L571" s="114">
        <f t="shared" si="365"/>
        <v>-3558</v>
      </c>
      <c r="M571" s="114">
        <f t="shared" si="365"/>
        <v>0</v>
      </c>
      <c r="N571" s="223">
        <f t="shared" si="365"/>
        <v>0</v>
      </c>
      <c r="O571" s="202"/>
      <c r="P571" s="99">
        <v>20</v>
      </c>
    </row>
    <row r="572" spans="1:16" ht="20.25" customHeight="1">
      <c r="A572" s="114" t="s">
        <v>23</v>
      </c>
      <c r="B572" s="115" t="s">
        <v>24</v>
      </c>
      <c r="C572" s="222">
        <f t="shared" ref="C572:N572" si="366">SUM(C573:C575)</f>
        <v>0</v>
      </c>
      <c r="D572" s="223">
        <f t="shared" si="366"/>
        <v>0</v>
      </c>
      <c r="E572" s="114">
        <f t="shared" si="366"/>
        <v>1759</v>
      </c>
      <c r="F572" s="114">
        <f t="shared" si="366"/>
        <v>1759</v>
      </c>
      <c r="G572" s="114">
        <f t="shared" si="366"/>
        <v>0</v>
      </c>
      <c r="H572" s="114">
        <f t="shared" si="366"/>
        <v>0</v>
      </c>
      <c r="I572" s="114">
        <f t="shared" si="366"/>
        <v>0</v>
      </c>
      <c r="J572" s="114">
        <f t="shared" si="366"/>
        <v>-1759</v>
      </c>
      <c r="K572" s="114">
        <f t="shared" si="366"/>
        <v>0</v>
      </c>
      <c r="L572" s="114">
        <f t="shared" si="366"/>
        <v>-1759</v>
      </c>
      <c r="M572" s="114">
        <f t="shared" si="366"/>
        <v>0</v>
      </c>
      <c r="N572" s="223">
        <f t="shared" si="366"/>
        <v>0</v>
      </c>
      <c r="O572" s="202"/>
      <c r="P572" s="99">
        <v>21</v>
      </c>
    </row>
    <row r="573" spans="1:16" ht="61.5" customHeight="1">
      <c r="A573" s="202">
        <v>1</v>
      </c>
      <c r="B573" s="224" t="s">
        <v>62</v>
      </c>
      <c r="C573" s="211"/>
      <c r="D573" s="226"/>
      <c r="E573" s="211">
        <f t="shared" si="363"/>
        <v>1520</v>
      </c>
      <c r="F573" s="233">
        <v>1520</v>
      </c>
      <c r="G573" s="233"/>
      <c r="H573" s="233"/>
      <c r="I573" s="233"/>
      <c r="J573" s="211">
        <f t="shared" si="364"/>
        <v>-1520</v>
      </c>
      <c r="K573" s="233"/>
      <c r="L573" s="233">
        <f t="shared" ref="L573:L575" si="367">J573</f>
        <v>-1520</v>
      </c>
      <c r="M573" s="233"/>
      <c r="N573" s="226"/>
      <c r="O573" s="202"/>
      <c r="P573" s="99">
        <v>22</v>
      </c>
    </row>
    <row r="574" spans="1:16" ht="92.25" customHeight="1">
      <c r="A574" s="202">
        <v>2</v>
      </c>
      <c r="B574" s="224" t="s">
        <v>64</v>
      </c>
      <c r="C574" s="211"/>
      <c r="D574" s="226"/>
      <c r="E574" s="211">
        <f t="shared" si="363"/>
        <v>0</v>
      </c>
      <c r="F574" s="233"/>
      <c r="G574" s="233"/>
      <c r="H574" s="233"/>
      <c r="I574" s="233"/>
      <c r="J574" s="211">
        <f t="shared" si="364"/>
        <v>0</v>
      </c>
      <c r="K574" s="233"/>
      <c r="L574" s="233">
        <f t="shared" si="367"/>
        <v>0</v>
      </c>
      <c r="M574" s="233"/>
      <c r="N574" s="226"/>
      <c r="O574" s="202"/>
      <c r="P574" s="99">
        <v>23</v>
      </c>
    </row>
    <row r="575" spans="1:16" ht="43.5" customHeight="1">
      <c r="A575" s="202">
        <v>3</v>
      </c>
      <c r="B575" s="224" t="s">
        <v>66</v>
      </c>
      <c r="C575" s="211"/>
      <c r="D575" s="226"/>
      <c r="E575" s="211">
        <f t="shared" si="363"/>
        <v>239</v>
      </c>
      <c r="F575" s="234">
        <v>239</v>
      </c>
      <c r="G575" s="234"/>
      <c r="H575" s="234"/>
      <c r="I575" s="234"/>
      <c r="J575" s="211">
        <f t="shared" si="364"/>
        <v>-239</v>
      </c>
      <c r="K575" s="234"/>
      <c r="L575" s="233">
        <f t="shared" si="367"/>
        <v>-239</v>
      </c>
      <c r="M575" s="234"/>
      <c r="N575" s="226"/>
      <c r="O575" s="202"/>
      <c r="P575" s="99">
        <v>24</v>
      </c>
    </row>
    <row r="576" spans="1:16">
      <c r="A576" s="114" t="s">
        <v>37</v>
      </c>
      <c r="B576" s="115" t="s">
        <v>68</v>
      </c>
      <c r="C576" s="222">
        <f t="shared" ref="C576:N576" si="368">SUM(C577:C583)</f>
        <v>0</v>
      </c>
      <c r="D576" s="223">
        <f t="shared" si="368"/>
        <v>0</v>
      </c>
      <c r="E576" s="222">
        <f t="shared" si="368"/>
        <v>1799</v>
      </c>
      <c r="F576" s="114">
        <f t="shared" si="368"/>
        <v>1669</v>
      </c>
      <c r="G576" s="114">
        <f t="shared" si="368"/>
        <v>130</v>
      </c>
      <c r="H576" s="114">
        <f t="shared" si="368"/>
        <v>0</v>
      </c>
      <c r="I576" s="114">
        <f t="shared" si="368"/>
        <v>0</v>
      </c>
      <c r="J576" s="222">
        <f t="shared" si="368"/>
        <v>-1799</v>
      </c>
      <c r="K576" s="114">
        <f t="shared" si="368"/>
        <v>0</v>
      </c>
      <c r="L576" s="114">
        <f t="shared" si="368"/>
        <v>-1799</v>
      </c>
      <c r="M576" s="114">
        <f t="shared" si="368"/>
        <v>0</v>
      </c>
      <c r="N576" s="223">
        <f t="shared" si="368"/>
        <v>0</v>
      </c>
      <c r="O576" s="202"/>
      <c r="P576" s="99">
        <v>25</v>
      </c>
    </row>
    <row r="577" spans="1:16" ht="21.75" customHeight="1">
      <c r="A577" s="202">
        <v>1</v>
      </c>
      <c r="B577" s="224" t="s">
        <v>69</v>
      </c>
      <c r="C577" s="211"/>
      <c r="D577" s="226"/>
      <c r="E577" s="211">
        <f t="shared" ref="E577:E583" si="369">F577+G577</f>
        <v>66</v>
      </c>
      <c r="F577" s="202">
        <v>66</v>
      </c>
      <c r="G577" s="202"/>
      <c r="H577" s="202"/>
      <c r="I577" s="202"/>
      <c r="J577" s="211">
        <f t="shared" ref="J577:J583" si="370">D577-E577</f>
        <v>-66</v>
      </c>
      <c r="K577" s="202"/>
      <c r="L577" s="233">
        <f t="shared" ref="L577:L583" si="371">J577</f>
        <v>-66</v>
      </c>
      <c r="M577" s="202"/>
      <c r="N577" s="226"/>
      <c r="O577" s="202"/>
      <c r="P577" s="99">
        <v>26</v>
      </c>
    </row>
    <row r="578" spans="1:16" ht="42" customHeight="1">
      <c r="A578" s="202">
        <v>2</v>
      </c>
      <c r="B578" s="224" t="s">
        <v>71</v>
      </c>
      <c r="C578" s="211"/>
      <c r="D578" s="226"/>
      <c r="E578" s="211">
        <f t="shared" si="369"/>
        <v>23</v>
      </c>
      <c r="F578" s="202">
        <v>23</v>
      </c>
      <c r="G578" s="202"/>
      <c r="H578" s="202"/>
      <c r="I578" s="202"/>
      <c r="J578" s="211">
        <f t="shared" si="370"/>
        <v>-23</v>
      </c>
      <c r="K578" s="202"/>
      <c r="L578" s="233">
        <f t="shared" si="371"/>
        <v>-23</v>
      </c>
      <c r="M578" s="202"/>
      <c r="N578" s="226"/>
      <c r="O578" s="202"/>
      <c r="P578" s="99">
        <v>27</v>
      </c>
    </row>
    <row r="579" spans="1:16" s="216" customFormat="1" ht="47.25">
      <c r="A579" s="202">
        <v>3</v>
      </c>
      <c r="B579" s="224" t="s">
        <v>73</v>
      </c>
      <c r="C579" s="227"/>
      <c r="D579" s="228"/>
      <c r="E579" s="211">
        <f t="shared" si="369"/>
        <v>1021</v>
      </c>
      <c r="F579" s="227">
        <v>1021</v>
      </c>
      <c r="G579" s="227"/>
      <c r="H579" s="227"/>
      <c r="I579" s="227"/>
      <c r="J579" s="211">
        <f t="shared" si="370"/>
        <v>-1021</v>
      </c>
      <c r="K579" s="227"/>
      <c r="L579" s="233">
        <f t="shared" si="371"/>
        <v>-1021</v>
      </c>
      <c r="M579" s="227"/>
      <c r="N579" s="228"/>
      <c r="O579" s="202"/>
      <c r="P579" s="99">
        <v>28</v>
      </c>
    </row>
    <row r="580" spans="1:16" s="216" customFormat="1" ht="47.25">
      <c r="A580" s="202">
        <v>4</v>
      </c>
      <c r="B580" s="225" t="s">
        <v>75</v>
      </c>
      <c r="C580" s="227"/>
      <c r="D580" s="228"/>
      <c r="E580" s="211">
        <f t="shared" si="369"/>
        <v>559</v>
      </c>
      <c r="F580" s="227">
        <v>559</v>
      </c>
      <c r="G580" s="227"/>
      <c r="H580" s="227"/>
      <c r="I580" s="227"/>
      <c r="J580" s="211">
        <f t="shared" si="370"/>
        <v>-559</v>
      </c>
      <c r="K580" s="227"/>
      <c r="L580" s="233">
        <f t="shared" si="371"/>
        <v>-559</v>
      </c>
      <c r="M580" s="227"/>
      <c r="N580" s="228"/>
      <c r="O580" s="202"/>
      <c r="P580" s="99">
        <v>29</v>
      </c>
    </row>
    <row r="581" spans="1:16" s="216" customFormat="1" ht="63">
      <c r="A581" s="202">
        <v>5</v>
      </c>
      <c r="B581" s="225" t="s">
        <v>77</v>
      </c>
      <c r="C581" s="227"/>
      <c r="D581" s="228"/>
      <c r="E581" s="211">
        <f t="shared" si="369"/>
        <v>0</v>
      </c>
      <c r="F581" s="227"/>
      <c r="G581" s="227"/>
      <c r="H581" s="227"/>
      <c r="I581" s="227"/>
      <c r="J581" s="211">
        <f t="shared" si="370"/>
        <v>0</v>
      </c>
      <c r="K581" s="227"/>
      <c r="L581" s="233">
        <f t="shared" si="371"/>
        <v>0</v>
      </c>
      <c r="M581" s="227"/>
      <c r="N581" s="228"/>
      <c r="O581" s="202"/>
      <c r="P581" s="99">
        <v>30</v>
      </c>
    </row>
    <row r="582" spans="1:16" ht="42" customHeight="1">
      <c r="A582" s="202">
        <v>6</v>
      </c>
      <c r="B582" s="225" t="s">
        <v>79</v>
      </c>
      <c r="C582" s="227"/>
      <c r="D582" s="228"/>
      <c r="E582" s="211">
        <f t="shared" si="369"/>
        <v>130</v>
      </c>
      <c r="F582" s="227"/>
      <c r="G582" s="227">
        <v>130</v>
      </c>
      <c r="H582" s="227"/>
      <c r="I582" s="227"/>
      <c r="J582" s="211">
        <f t="shared" si="370"/>
        <v>-130</v>
      </c>
      <c r="K582" s="227"/>
      <c r="L582" s="233">
        <f t="shared" si="371"/>
        <v>-130</v>
      </c>
      <c r="M582" s="227"/>
      <c r="N582" s="228"/>
      <c r="O582" s="202"/>
      <c r="P582" s="99">
        <v>31</v>
      </c>
    </row>
    <row r="583" spans="1:16" ht="74.25" customHeight="1">
      <c r="A583" s="202">
        <v>7</v>
      </c>
      <c r="B583" s="225" t="s">
        <v>81</v>
      </c>
      <c r="C583" s="227"/>
      <c r="D583" s="228"/>
      <c r="E583" s="211">
        <f t="shared" si="369"/>
        <v>0</v>
      </c>
      <c r="F583" s="227"/>
      <c r="G583" s="227"/>
      <c r="H583" s="227"/>
      <c r="I583" s="227"/>
      <c r="J583" s="211">
        <f t="shared" si="370"/>
        <v>0</v>
      </c>
      <c r="K583" s="227"/>
      <c r="L583" s="233">
        <f t="shared" si="371"/>
        <v>0</v>
      </c>
      <c r="M583" s="227"/>
      <c r="N583" s="228"/>
      <c r="O583" s="202"/>
      <c r="P583" s="99">
        <v>32</v>
      </c>
    </row>
    <row r="584" spans="1:16" ht="21.95" customHeight="1">
      <c r="A584" s="202"/>
      <c r="B584" s="114" t="s">
        <v>100</v>
      </c>
      <c r="C584" s="222" t="e">
        <f t="shared" ref="C584:N584" si="372">C585+C603</f>
        <v>#REF!</v>
      </c>
      <c r="D584" s="223" t="e">
        <f t="shared" si="372"/>
        <v>#REF!</v>
      </c>
      <c r="E584" s="222">
        <f t="shared" si="372"/>
        <v>20646</v>
      </c>
      <c r="F584" s="222">
        <f t="shared" si="372"/>
        <v>18608</v>
      </c>
      <c r="G584" s="222">
        <f t="shared" si="372"/>
        <v>2038</v>
      </c>
      <c r="H584" s="222">
        <f t="shared" si="372"/>
        <v>0</v>
      </c>
      <c r="I584" s="222">
        <f t="shared" si="372"/>
        <v>0</v>
      </c>
      <c r="J584" s="222" t="e">
        <f t="shared" si="372"/>
        <v>#REF!</v>
      </c>
      <c r="K584" s="222" t="e">
        <f t="shared" si="372"/>
        <v>#REF!</v>
      </c>
      <c r="L584" s="222" t="e">
        <f t="shared" si="372"/>
        <v>#REF!</v>
      </c>
      <c r="M584" s="222" t="e">
        <f t="shared" si="372"/>
        <v>#REF!</v>
      </c>
      <c r="N584" s="223" t="e">
        <f t="shared" si="372"/>
        <v>#REF!</v>
      </c>
      <c r="O584" s="202"/>
      <c r="P584" s="99">
        <v>1</v>
      </c>
    </row>
    <row r="585" spans="1:16" ht="21" customHeight="1">
      <c r="A585" s="202" t="s">
        <v>20</v>
      </c>
      <c r="B585" s="114" t="s">
        <v>22</v>
      </c>
      <c r="C585" s="222" t="e">
        <f t="shared" ref="C585:N585" si="373">C586+C593+C600</f>
        <v>#REF!</v>
      </c>
      <c r="D585" s="223" t="e">
        <f t="shared" si="373"/>
        <v>#REF!</v>
      </c>
      <c r="E585" s="222">
        <f t="shared" si="373"/>
        <v>16958</v>
      </c>
      <c r="F585" s="222">
        <f t="shared" si="373"/>
        <v>15054</v>
      </c>
      <c r="G585" s="222">
        <f t="shared" si="373"/>
        <v>1904</v>
      </c>
      <c r="H585" s="222">
        <f t="shared" si="373"/>
        <v>0</v>
      </c>
      <c r="I585" s="222">
        <f t="shared" si="373"/>
        <v>0</v>
      </c>
      <c r="J585" s="222" t="e">
        <f t="shared" si="373"/>
        <v>#REF!</v>
      </c>
      <c r="K585" s="222" t="e">
        <f t="shared" si="373"/>
        <v>#REF!</v>
      </c>
      <c r="L585" s="222">
        <f t="shared" si="373"/>
        <v>0</v>
      </c>
      <c r="M585" s="222" t="e">
        <f t="shared" si="373"/>
        <v>#REF!</v>
      </c>
      <c r="N585" s="223" t="e">
        <f t="shared" si="373"/>
        <v>#REF!</v>
      </c>
      <c r="O585" s="202"/>
      <c r="P585" s="99">
        <v>2</v>
      </c>
    </row>
    <row r="586" spans="1:16" ht="18.95" customHeight="1">
      <c r="A586" s="114" t="s">
        <v>23</v>
      </c>
      <c r="B586" s="114" t="s">
        <v>24</v>
      </c>
      <c r="C586" s="222" t="e">
        <f t="shared" ref="C586:N586" si="374">SUM(C587:C592)</f>
        <v>#REF!</v>
      </c>
      <c r="D586" s="223" t="e">
        <f t="shared" si="374"/>
        <v>#REF!</v>
      </c>
      <c r="E586" s="222">
        <f t="shared" si="374"/>
        <v>15869</v>
      </c>
      <c r="F586" s="222">
        <f t="shared" si="374"/>
        <v>13965</v>
      </c>
      <c r="G586" s="222">
        <f t="shared" si="374"/>
        <v>1904</v>
      </c>
      <c r="H586" s="222">
        <f t="shared" si="374"/>
        <v>0</v>
      </c>
      <c r="I586" s="222">
        <f t="shared" si="374"/>
        <v>0</v>
      </c>
      <c r="J586" s="222" t="e">
        <f t="shared" si="374"/>
        <v>#REF!</v>
      </c>
      <c r="K586" s="222" t="e">
        <f t="shared" si="374"/>
        <v>#REF!</v>
      </c>
      <c r="L586" s="222">
        <f t="shared" si="374"/>
        <v>0</v>
      </c>
      <c r="M586" s="222" t="e">
        <f t="shared" si="374"/>
        <v>#REF!</v>
      </c>
      <c r="N586" s="223" t="e">
        <f t="shared" si="374"/>
        <v>#REF!</v>
      </c>
      <c r="O586" s="202"/>
      <c r="P586" s="99">
        <v>3</v>
      </c>
    </row>
    <row r="587" spans="1:16" s="214" customFormat="1" ht="72" customHeight="1">
      <c r="A587" s="202">
        <v>1</v>
      </c>
      <c r="B587" s="224" t="s">
        <v>25</v>
      </c>
      <c r="C587" s="211" t="e">
        <f>'2. NĐ 238'!#REF!</f>
        <v>#REF!</v>
      </c>
      <c r="D587" s="226" t="e">
        <f>'2. NĐ 238'!#REF!</f>
        <v>#REF!</v>
      </c>
      <c r="E587" s="211">
        <f t="shared" ref="E587:E592" si="375">F587+G587</f>
        <v>3117</v>
      </c>
      <c r="F587" s="211">
        <v>3117</v>
      </c>
      <c r="G587" s="211"/>
      <c r="H587" s="211"/>
      <c r="I587" s="211"/>
      <c r="J587" s="211" t="e">
        <f t="shared" ref="J587:J592" si="376">D587-E587</f>
        <v>#REF!</v>
      </c>
      <c r="K587" s="211" t="e">
        <f t="shared" ref="K587:K592" si="377">J587</f>
        <v>#REF!</v>
      </c>
      <c r="L587" s="211"/>
      <c r="M587" s="211" t="e">
        <f>'2. NĐ 238'!#REF!</f>
        <v>#REF!</v>
      </c>
      <c r="N587" s="226" t="e">
        <f>'2. NĐ 238'!#REF!</f>
        <v>#REF!</v>
      </c>
      <c r="O587" s="202"/>
      <c r="P587" s="99">
        <v>4</v>
      </c>
    </row>
    <row r="588" spans="1:16" s="214" customFormat="1" ht="36" customHeight="1">
      <c r="A588" s="202">
        <v>2</v>
      </c>
      <c r="B588" s="224" t="s">
        <v>27</v>
      </c>
      <c r="C588" s="211">
        <f>'3. MN (105)'!F27</f>
        <v>1706</v>
      </c>
      <c r="D588" s="226">
        <f>'3. MN (105)'!C27</f>
        <v>1616</v>
      </c>
      <c r="E588" s="211">
        <f t="shared" si="375"/>
        <v>1660</v>
      </c>
      <c r="F588" s="202">
        <v>1660</v>
      </c>
      <c r="G588" s="202"/>
      <c r="H588" s="202"/>
      <c r="I588" s="202"/>
      <c r="J588" s="211">
        <f t="shared" si="376"/>
        <v>-44</v>
      </c>
      <c r="K588" s="211">
        <f t="shared" si="377"/>
        <v>-44</v>
      </c>
      <c r="L588" s="202"/>
      <c r="M588" s="202" t="e">
        <f>'3. MN (105)'!#REF!</f>
        <v>#REF!</v>
      </c>
      <c r="N588" s="226" t="e">
        <f>'3. MN (105)'!#REF!</f>
        <v>#REF!</v>
      </c>
      <c r="O588" s="202"/>
      <c r="P588" s="99">
        <v>5</v>
      </c>
    </row>
    <row r="589" spans="1:16" s="214" customFormat="1" ht="45.75" customHeight="1">
      <c r="A589" s="202">
        <v>3</v>
      </c>
      <c r="B589" s="224" t="s">
        <v>29</v>
      </c>
      <c r="C589" s="211">
        <f>'5. ND28 (khuyet tat)'!C67</f>
        <v>0</v>
      </c>
      <c r="D589" s="226">
        <f>'5. ND28 (khuyet tat)'!I67</f>
        <v>0</v>
      </c>
      <c r="E589" s="211">
        <f t="shared" si="375"/>
        <v>423</v>
      </c>
      <c r="F589" s="202">
        <v>387</v>
      </c>
      <c r="G589" s="202">
        <v>36</v>
      </c>
      <c r="H589" s="202"/>
      <c r="I589" s="202"/>
      <c r="J589" s="211">
        <f t="shared" si="376"/>
        <v>-423</v>
      </c>
      <c r="K589" s="211">
        <f t="shared" si="377"/>
        <v>-423</v>
      </c>
      <c r="L589" s="202"/>
      <c r="M589" s="202" t="e">
        <f>'5. ND28 (khuyet tat)'!#REF!</f>
        <v>#REF!</v>
      </c>
      <c r="N589" s="226" t="e">
        <f>'5. ND28 (khuyet tat)'!#REF!</f>
        <v>#REF!</v>
      </c>
      <c r="O589" s="202"/>
      <c r="P589" s="99">
        <v>6</v>
      </c>
    </row>
    <row r="590" spans="1:16" s="214" customFormat="1" ht="53.1" customHeight="1">
      <c r="A590" s="202">
        <v>4</v>
      </c>
      <c r="B590" s="224" t="s">
        <v>31</v>
      </c>
      <c r="C590" s="211" t="e">
        <f>#REF!</f>
        <v>#REF!</v>
      </c>
      <c r="D590" s="226" t="e">
        <f>#REF!</f>
        <v>#REF!</v>
      </c>
      <c r="E590" s="211">
        <f t="shared" si="375"/>
        <v>10637</v>
      </c>
      <c r="F590" s="211">
        <v>8769</v>
      </c>
      <c r="G590" s="211">
        <v>1868</v>
      </c>
      <c r="H590" s="211"/>
      <c r="I590" s="211"/>
      <c r="J590" s="211" t="e">
        <f t="shared" si="376"/>
        <v>#REF!</v>
      </c>
      <c r="K590" s="211" t="e">
        <f t="shared" si="377"/>
        <v>#REF!</v>
      </c>
      <c r="L590" s="211"/>
      <c r="M590" s="211" t="e">
        <f>#REF!</f>
        <v>#REF!</v>
      </c>
      <c r="N590" s="226" t="e">
        <f>#REF!</f>
        <v>#REF!</v>
      </c>
      <c r="O590" s="202"/>
      <c r="P590" s="99">
        <v>7</v>
      </c>
    </row>
    <row r="591" spans="1:16" s="214" customFormat="1" ht="38.1" customHeight="1">
      <c r="A591" s="202">
        <v>5</v>
      </c>
      <c r="B591" s="225" t="s">
        <v>33</v>
      </c>
      <c r="C591" s="227" t="e">
        <f>'9. ND57'!#REF!</f>
        <v>#REF!</v>
      </c>
      <c r="D591" s="228" t="e">
        <f>'9. ND57'!#REF!</f>
        <v>#REF!</v>
      </c>
      <c r="E591" s="211">
        <f t="shared" si="375"/>
        <v>32</v>
      </c>
      <c r="F591" s="227">
        <v>32</v>
      </c>
      <c r="G591" s="227"/>
      <c r="H591" s="227"/>
      <c r="I591" s="227"/>
      <c r="J591" s="211" t="e">
        <f t="shared" si="376"/>
        <v>#REF!</v>
      </c>
      <c r="K591" s="211" t="e">
        <f t="shared" si="377"/>
        <v>#REF!</v>
      </c>
      <c r="L591" s="227"/>
      <c r="M591" s="227" t="e">
        <f>'9. ND57'!#REF!</f>
        <v>#REF!</v>
      </c>
      <c r="N591" s="228" t="e">
        <f>'9. ND57'!#REF!</f>
        <v>#REF!</v>
      </c>
      <c r="O591" s="202"/>
      <c r="P591" s="99">
        <v>8</v>
      </c>
    </row>
    <row r="592" spans="1:16" s="214" customFormat="1" ht="41.1" customHeight="1">
      <c r="A592" s="202">
        <v>6</v>
      </c>
      <c r="B592" s="225" t="s">
        <v>35</v>
      </c>
      <c r="C592" s="227">
        <f>'7. bien gioi'!C12</f>
        <v>0</v>
      </c>
      <c r="D592" s="228">
        <f>'7. bien gioi'!G12</f>
        <v>0</v>
      </c>
      <c r="E592" s="211">
        <f t="shared" si="375"/>
        <v>0</v>
      </c>
      <c r="F592" s="227"/>
      <c r="G592" s="227"/>
      <c r="H592" s="227"/>
      <c r="I592" s="227"/>
      <c r="J592" s="211">
        <f t="shared" si="376"/>
        <v>0</v>
      </c>
      <c r="K592" s="211">
        <f t="shared" si="377"/>
        <v>0</v>
      </c>
      <c r="L592" s="227"/>
      <c r="M592" s="227" t="e">
        <f>'7. bien gioi'!#REF!</f>
        <v>#REF!</v>
      </c>
      <c r="N592" s="228" t="e">
        <f>'7. bien gioi'!#REF!</f>
        <v>#REF!</v>
      </c>
      <c r="O592" s="202"/>
      <c r="P592" s="99">
        <v>9</v>
      </c>
    </row>
    <row r="593" spans="1:16" ht="21" customHeight="1">
      <c r="A593" s="114" t="s">
        <v>37</v>
      </c>
      <c r="B593" s="115" t="s">
        <v>38</v>
      </c>
      <c r="C593" s="222" t="e">
        <f t="shared" ref="C593:N593" si="378">SUM(C594:C599)</f>
        <v>#REF!</v>
      </c>
      <c r="D593" s="223" t="e">
        <f t="shared" si="378"/>
        <v>#REF!</v>
      </c>
      <c r="E593" s="114">
        <f t="shared" si="378"/>
        <v>1089</v>
      </c>
      <c r="F593" s="114">
        <f t="shared" si="378"/>
        <v>1089</v>
      </c>
      <c r="G593" s="114">
        <f t="shared" si="378"/>
        <v>0</v>
      </c>
      <c r="H593" s="114">
        <f t="shared" si="378"/>
        <v>0</v>
      </c>
      <c r="I593" s="114">
        <f t="shared" si="378"/>
        <v>0</v>
      </c>
      <c r="J593" s="114" t="e">
        <f t="shared" si="378"/>
        <v>#REF!</v>
      </c>
      <c r="K593" s="114" t="e">
        <f t="shared" si="378"/>
        <v>#REF!</v>
      </c>
      <c r="L593" s="114">
        <f t="shared" si="378"/>
        <v>0</v>
      </c>
      <c r="M593" s="114" t="e">
        <f t="shared" si="378"/>
        <v>#REF!</v>
      </c>
      <c r="N593" s="223" t="e">
        <f t="shared" si="378"/>
        <v>#REF!</v>
      </c>
      <c r="O593" s="202"/>
      <c r="P593" s="99">
        <v>10</v>
      </c>
    </row>
    <row r="594" spans="1:16" s="215" customFormat="1" ht="31.5">
      <c r="A594" s="229">
        <v>1</v>
      </c>
      <c r="B594" s="230" t="s">
        <v>40</v>
      </c>
      <c r="C594" s="231">
        <f>'8. NĐ20'!C1096</f>
        <v>664</v>
      </c>
      <c r="D594" s="232">
        <f>'8. NĐ20'!H1096</f>
        <v>2928.4</v>
      </c>
      <c r="E594" s="231">
        <f t="shared" ref="E594:E599" si="379">F594+G594</f>
        <v>464</v>
      </c>
      <c r="F594" s="231">
        <v>464</v>
      </c>
      <c r="G594" s="231"/>
      <c r="H594" s="231"/>
      <c r="I594" s="231"/>
      <c r="J594" s="231">
        <f t="shared" ref="J594:J599" si="380">D594-E594</f>
        <v>2464.4</v>
      </c>
      <c r="K594" s="231">
        <f t="shared" ref="K594:K599" si="381">J594</f>
        <v>2464.4</v>
      </c>
      <c r="L594" s="231"/>
      <c r="M594" s="231" t="e">
        <f>'8. NĐ20'!#REF!</f>
        <v>#REF!</v>
      </c>
      <c r="N594" s="232" t="e">
        <f>'8. NĐ20'!#REF!</f>
        <v>#REF!</v>
      </c>
      <c r="O594" s="229"/>
      <c r="P594" s="214">
        <v>11</v>
      </c>
    </row>
    <row r="595" spans="1:16">
      <c r="A595" s="202">
        <v>2</v>
      </c>
      <c r="B595" s="224" t="s">
        <v>43</v>
      </c>
      <c r="C595" s="211">
        <f>'9.BHYT'!E27</f>
        <v>157</v>
      </c>
      <c r="D595" s="226">
        <f>'9.BHYT'!F27</f>
        <v>99.192599999999999</v>
      </c>
      <c r="E595" s="211">
        <f t="shared" si="379"/>
        <v>0</v>
      </c>
      <c r="F595" s="202"/>
      <c r="G595" s="202"/>
      <c r="H595" s="202"/>
      <c r="I595" s="202"/>
      <c r="J595" s="211">
        <f t="shared" si="380"/>
        <v>99.192599999999999</v>
      </c>
      <c r="K595" s="211">
        <f t="shared" si="381"/>
        <v>99.192599999999999</v>
      </c>
      <c r="L595" s="202"/>
      <c r="M595" s="202"/>
      <c r="N595" s="226"/>
      <c r="O595" s="202"/>
      <c r="P595" s="99">
        <v>12</v>
      </c>
    </row>
    <row r="596" spans="1:16">
      <c r="A596" s="202">
        <v>3</v>
      </c>
      <c r="B596" s="224" t="s">
        <v>46</v>
      </c>
      <c r="C596" s="211" t="e">
        <f>'10. BHCC'!#REF!</f>
        <v>#REF!</v>
      </c>
      <c r="D596" s="226" t="e">
        <f>'10. BHCC'!#REF!</f>
        <v>#REF!</v>
      </c>
      <c r="E596" s="211">
        <f t="shared" si="379"/>
        <v>0</v>
      </c>
      <c r="F596" s="202"/>
      <c r="G596" s="202"/>
      <c r="H596" s="202"/>
      <c r="I596" s="202"/>
      <c r="J596" s="211" t="e">
        <f t="shared" si="380"/>
        <v>#REF!</v>
      </c>
      <c r="K596" s="211" t="e">
        <f t="shared" si="381"/>
        <v>#REF!</v>
      </c>
      <c r="L596" s="202"/>
      <c r="M596" s="202"/>
      <c r="N596" s="226"/>
      <c r="O596" s="202"/>
      <c r="P596" s="99">
        <v>13</v>
      </c>
    </row>
    <row r="597" spans="1:16">
      <c r="A597" s="202">
        <v>4</v>
      </c>
      <c r="B597" s="224" t="s">
        <v>49</v>
      </c>
      <c r="C597" s="211" t="e">
        <f>'11. mtp '!#REF!</f>
        <v>#REF!</v>
      </c>
      <c r="D597" s="226" t="e">
        <f>'11. mtp '!#REF!</f>
        <v>#REF!</v>
      </c>
      <c r="E597" s="211">
        <f t="shared" si="379"/>
        <v>0</v>
      </c>
      <c r="F597" s="202"/>
      <c r="G597" s="202"/>
      <c r="H597" s="202"/>
      <c r="I597" s="202"/>
      <c r="J597" s="211" t="e">
        <f t="shared" si="380"/>
        <v>#REF!</v>
      </c>
      <c r="K597" s="211" t="e">
        <f t="shared" si="381"/>
        <v>#REF!</v>
      </c>
      <c r="L597" s="202"/>
      <c r="M597" s="211" t="e">
        <f>'11. mtp '!#REF!</f>
        <v>#REF!</v>
      </c>
      <c r="N597" s="226" t="e">
        <f>'11. mtp '!#REF!</f>
        <v>#REF!</v>
      </c>
      <c r="O597" s="202"/>
      <c r="P597" s="99">
        <v>14</v>
      </c>
    </row>
    <row r="598" spans="1:16" ht="31.5">
      <c r="A598" s="202">
        <v>5</v>
      </c>
      <c r="B598" s="224" t="s">
        <v>51</v>
      </c>
      <c r="C598" s="211" t="e">
        <f>'15. Tien dien (25)'!#REF!</f>
        <v>#REF!</v>
      </c>
      <c r="D598" s="226" t="e">
        <f>'15. Tien dien (25)'!#REF!</f>
        <v>#REF!</v>
      </c>
      <c r="E598" s="211">
        <f t="shared" si="379"/>
        <v>625</v>
      </c>
      <c r="F598" s="211">
        <v>625</v>
      </c>
      <c r="G598" s="211"/>
      <c r="H598" s="211"/>
      <c r="I598" s="211"/>
      <c r="J598" s="211" t="e">
        <f t="shared" si="380"/>
        <v>#REF!</v>
      </c>
      <c r="K598" s="211" t="e">
        <f t="shared" si="381"/>
        <v>#REF!</v>
      </c>
      <c r="L598" s="211"/>
      <c r="M598" s="211" t="e">
        <f>#REF!</f>
        <v>#REF!</v>
      </c>
      <c r="N598" s="226" t="e">
        <f>#REF!</f>
        <v>#REF!</v>
      </c>
      <c r="O598" s="202"/>
      <c r="P598" s="99">
        <v>15</v>
      </c>
    </row>
    <row r="599" spans="1:16">
      <c r="A599" s="202">
        <v>6</v>
      </c>
      <c r="B599" s="224" t="s">
        <v>53</v>
      </c>
      <c r="C599" s="211" t="e">
        <f>#REF!</f>
        <v>#REF!</v>
      </c>
      <c r="D599" s="226" t="e">
        <f>#REF!</f>
        <v>#REF!</v>
      </c>
      <c r="E599" s="211">
        <f t="shared" si="379"/>
        <v>0</v>
      </c>
      <c r="F599" s="211"/>
      <c r="G599" s="211"/>
      <c r="H599" s="211"/>
      <c r="I599" s="211"/>
      <c r="J599" s="211" t="e">
        <f t="shared" si="380"/>
        <v>#REF!</v>
      </c>
      <c r="K599" s="211" t="e">
        <f t="shared" si="381"/>
        <v>#REF!</v>
      </c>
      <c r="L599" s="211"/>
      <c r="M599" s="211" t="e">
        <f>#REF!</f>
        <v>#REF!</v>
      </c>
      <c r="N599" s="226" t="e">
        <f>#REF!</f>
        <v>#REF!</v>
      </c>
      <c r="O599" s="202"/>
      <c r="P599" s="99">
        <v>16</v>
      </c>
    </row>
    <row r="600" spans="1:16" s="215" customFormat="1">
      <c r="A600" s="114" t="s">
        <v>55</v>
      </c>
      <c r="B600" s="115" t="s">
        <v>56</v>
      </c>
      <c r="C600" s="222" t="e">
        <f t="shared" ref="C600:N600" si="382">C601+C602</f>
        <v>#REF!</v>
      </c>
      <c r="D600" s="223" t="e">
        <f t="shared" si="382"/>
        <v>#REF!</v>
      </c>
      <c r="E600" s="114">
        <f t="shared" si="382"/>
        <v>0</v>
      </c>
      <c r="F600" s="114">
        <f t="shared" si="382"/>
        <v>0</v>
      </c>
      <c r="G600" s="114">
        <f t="shared" si="382"/>
        <v>0</v>
      </c>
      <c r="H600" s="114">
        <f t="shared" si="382"/>
        <v>0</v>
      </c>
      <c r="I600" s="114">
        <f t="shared" si="382"/>
        <v>0</v>
      </c>
      <c r="J600" s="114" t="e">
        <f t="shared" si="382"/>
        <v>#REF!</v>
      </c>
      <c r="K600" s="114" t="e">
        <f t="shared" si="382"/>
        <v>#REF!</v>
      </c>
      <c r="L600" s="114">
        <f t="shared" si="382"/>
        <v>0</v>
      </c>
      <c r="M600" s="114" t="e">
        <f t="shared" si="382"/>
        <v>#REF!</v>
      </c>
      <c r="N600" s="223" t="e">
        <f t="shared" si="382"/>
        <v>#REF!</v>
      </c>
      <c r="O600" s="202"/>
      <c r="P600" s="99">
        <v>17</v>
      </c>
    </row>
    <row r="601" spans="1:16" s="215" customFormat="1" ht="31.5">
      <c r="A601" s="202">
        <v>1</v>
      </c>
      <c r="B601" s="224" t="s">
        <v>57</v>
      </c>
      <c r="C601" s="211"/>
      <c r="D601" s="226"/>
      <c r="E601" s="211">
        <f t="shared" ref="E601:E607" si="383">F601+G601</f>
        <v>0</v>
      </c>
      <c r="F601" s="202"/>
      <c r="G601" s="202"/>
      <c r="H601" s="202"/>
      <c r="I601" s="202"/>
      <c r="J601" s="211">
        <f t="shared" ref="J601:J607" si="384">D601-E601</f>
        <v>0</v>
      </c>
      <c r="K601" s="211">
        <f>J601</f>
        <v>0</v>
      </c>
      <c r="L601" s="202"/>
      <c r="M601" s="202"/>
      <c r="N601" s="226"/>
      <c r="O601" s="202"/>
      <c r="P601" s="99">
        <v>18</v>
      </c>
    </row>
    <row r="602" spans="1:16" s="215" customFormat="1">
      <c r="A602" s="202">
        <v>2</v>
      </c>
      <c r="B602" s="224" t="s">
        <v>59</v>
      </c>
      <c r="C602" s="211" t="e">
        <f>'15.UY TIN'!#REF!</f>
        <v>#REF!</v>
      </c>
      <c r="D602" s="226" t="e">
        <f>'15.UY TIN'!#REF!</f>
        <v>#REF!</v>
      </c>
      <c r="E602" s="211">
        <f t="shared" si="383"/>
        <v>0</v>
      </c>
      <c r="F602" s="202"/>
      <c r="G602" s="202"/>
      <c r="H602" s="202"/>
      <c r="I602" s="202"/>
      <c r="J602" s="211" t="e">
        <f t="shared" si="384"/>
        <v>#REF!</v>
      </c>
      <c r="K602" s="211" t="e">
        <f>J602</f>
        <v>#REF!</v>
      </c>
      <c r="L602" s="202"/>
      <c r="M602" s="211" t="e">
        <f>'15.UY TIN'!#REF!</f>
        <v>#REF!</v>
      </c>
      <c r="N602" s="226" t="e">
        <f>'15.UY TIN'!#REF!</f>
        <v>#REF!</v>
      </c>
      <c r="O602" s="202"/>
      <c r="P602" s="99">
        <v>19</v>
      </c>
    </row>
    <row r="603" spans="1:16" ht="20.25" customHeight="1">
      <c r="A603" s="114" t="s">
        <v>21</v>
      </c>
      <c r="B603" s="114" t="s">
        <v>61</v>
      </c>
      <c r="C603" s="222" t="e">
        <f t="shared" ref="C603:N603" si="385">C604+C608</f>
        <v>#REF!</v>
      </c>
      <c r="D603" s="223" t="e">
        <f t="shared" si="385"/>
        <v>#REF!</v>
      </c>
      <c r="E603" s="114">
        <f t="shared" si="385"/>
        <v>3688</v>
      </c>
      <c r="F603" s="114">
        <f t="shared" si="385"/>
        <v>3554</v>
      </c>
      <c r="G603" s="114">
        <f t="shared" si="385"/>
        <v>134</v>
      </c>
      <c r="H603" s="114">
        <f t="shared" si="385"/>
        <v>0</v>
      </c>
      <c r="I603" s="114">
        <f t="shared" si="385"/>
        <v>0</v>
      </c>
      <c r="J603" s="114" t="e">
        <f t="shared" si="385"/>
        <v>#REF!</v>
      </c>
      <c r="K603" s="114">
        <f t="shared" si="385"/>
        <v>0</v>
      </c>
      <c r="L603" s="114" t="e">
        <f t="shared" si="385"/>
        <v>#REF!</v>
      </c>
      <c r="M603" s="114" t="e">
        <f t="shared" si="385"/>
        <v>#REF!</v>
      </c>
      <c r="N603" s="223" t="e">
        <f t="shared" si="385"/>
        <v>#REF!</v>
      </c>
      <c r="O603" s="202"/>
      <c r="P603" s="99">
        <v>20</v>
      </c>
    </row>
    <row r="604" spans="1:16" ht="20.25" customHeight="1">
      <c r="A604" s="114" t="s">
        <v>23</v>
      </c>
      <c r="B604" s="115" t="s">
        <v>24</v>
      </c>
      <c r="C604" s="222" t="e">
        <f t="shared" ref="C604:N604" si="386">SUM(C605:C607)</f>
        <v>#REF!</v>
      </c>
      <c r="D604" s="223" t="e">
        <f t="shared" si="386"/>
        <v>#REF!</v>
      </c>
      <c r="E604" s="114">
        <f t="shared" si="386"/>
        <v>2173</v>
      </c>
      <c r="F604" s="114">
        <f t="shared" si="386"/>
        <v>2173</v>
      </c>
      <c r="G604" s="114">
        <f t="shared" si="386"/>
        <v>0</v>
      </c>
      <c r="H604" s="114">
        <f t="shared" si="386"/>
        <v>0</v>
      </c>
      <c r="I604" s="114">
        <f t="shared" si="386"/>
        <v>0</v>
      </c>
      <c r="J604" s="114" t="e">
        <f t="shared" si="386"/>
        <v>#REF!</v>
      </c>
      <c r="K604" s="114">
        <f t="shared" si="386"/>
        <v>0</v>
      </c>
      <c r="L604" s="114" t="e">
        <f t="shared" si="386"/>
        <v>#REF!</v>
      </c>
      <c r="M604" s="114" t="e">
        <f t="shared" si="386"/>
        <v>#REF!</v>
      </c>
      <c r="N604" s="223" t="e">
        <f t="shared" si="386"/>
        <v>#REF!</v>
      </c>
      <c r="O604" s="202"/>
      <c r="P604" s="99">
        <v>21</v>
      </c>
    </row>
    <row r="605" spans="1:16" ht="61.5" customHeight="1">
      <c r="A605" s="202">
        <v>1</v>
      </c>
      <c r="B605" s="224" t="s">
        <v>62</v>
      </c>
      <c r="C605" s="211" t="e">
        <f>'16. Nau an NQ 35'!#REF!</f>
        <v>#REF!</v>
      </c>
      <c r="D605" s="226" t="e">
        <f>'16. Nau an NQ 35'!#REF!</f>
        <v>#REF!</v>
      </c>
      <c r="E605" s="211">
        <f t="shared" si="383"/>
        <v>1757</v>
      </c>
      <c r="F605" s="233">
        <v>1757</v>
      </c>
      <c r="G605" s="233"/>
      <c r="H605" s="233"/>
      <c r="I605" s="233"/>
      <c r="J605" s="211" t="e">
        <f t="shared" si="384"/>
        <v>#REF!</v>
      </c>
      <c r="K605" s="233"/>
      <c r="L605" s="233" t="e">
        <f t="shared" ref="L605:L607" si="387">J605</f>
        <v>#REF!</v>
      </c>
      <c r="M605" s="233" t="e">
        <f>'16. Nau an NQ 35'!#REF!</f>
        <v>#REF!</v>
      </c>
      <c r="N605" s="226" t="e">
        <f>'16. Nau an NQ 35'!#REF!</f>
        <v>#REF!</v>
      </c>
      <c r="O605" s="202"/>
      <c r="P605" s="99">
        <v>22</v>
      </c>
    </row>
    <row r="606" spans="1:16" ht="92.25" customHeight="1">
      <c r="A606" s="202">
        <v>2</v>
      </c>
      <c r="B606" s="224" t="s">
        <v>64</v>
      </c>
      <c r="C606" s="211"/>
      <c r="D606" s="226"/>
      <c r="E606" s="211">
        <f t="shared" si="383"/>
        <v>0</v>
      </c>
      <c r="F606" s="233"/>
      <c r="G606" s="233"/>
      <c r="H606" s="233"/>
      <c r="I606" s="233"/>
      <c r="J606" s="211">
        <f t="shared" si="384"/>
        <v>0</v>
      </c>
      <c r="K606" s="233"/>
      <c r="L606" s="233">
        <f t="shared" si="387"/>
        <v>0</v>
      </c>
      <c r="M606" s="233"/>
      <c r="N606" s="226"/>
      <c r="O606" s="202"/>
      <c r="P606" s="99">
        <v>23</v>
      </c>
    </row>
    <row r="607" spans="1:16" ht="43.5" customHeight="1">
      <c r="A607" s="202">
        <v>3</v>
      </c>
      <c r="B607" s="224" t="s">
        <v>66</v>
      </c>
      <c r="C607" s="211"/>
      <c r="D607" s="226"/>
      <c r="E607" s="211">
        <f t="shared" si="383"/>
        <v>416</v>
      </c>
      <c r="F607" s="234">
        <v>416</v>
      </c>
      <c r="G607" s="234"/>
      <c r="H607" s="234"/>
      <c r="I607" s="234"/>
      <c r="J607" s="211">
        <f t="shared" si="384"/>
        <v>-416</v>
      </c>
      <c r="K607" s="234"/>
      <c r="L607" s="233">
        <f t="shared" si="387"/>
        <v>-416</v>
      </c>
      <c r="M607" s="234"/>
      <c r="N607" s="226"/>
      <c r="O607" s="202"/>
      <c r="P607" s="99">
        <v>24</v>
      </c>
    </row>
    <row r="608" spans="1:16">
      <c r="A608" s="114" t="s">
        <v>37</v>
      </c>
      <c r="B608" s="115" t="s">
        <v>68</v>
      </c>
      <c r="C608" s="222" t="e">
        <f t="shared" ref="C608:N608" si="388">SUM(C609:C615)</f>
        <v>#REF!</v>
      </c>
      <c r="D608" s="223" t="e">
        <f t="shared" si="388"/>
        <v>#REF!</v>
      </c>
      <c r="E608" s="222">
        <f t="shared" si="388"/>
        <v>1515</v>
      </c>
      <c r="F608" s="114">
        <f t="shared" si="388"/>
        <v>1381</v>
      </c>
      <c r="G608" s="114">
        <f t="shared" si="388"/>
        <v>134</v>
      </c>
      <c r="H608" s="114">
        <f t="shared" si="388"/>
        <v>0</v>
      </c>
      <c r="I608" s="114">
        <f t="shared" si="388"/>
        <v>0</v>
      </c>
      <c r="J608" s="222" t="e">
        <f t="shared" si="388"/>
        <v>#REF!</v>
      </c>
      <c r="K608" s="114">
        <f t="shared" si="388"/>
        <v>0</v>
      </c>
      <c r="L608" s="114" t="e">
        <f t="shared" si="388"/>
        <v>#REF!</v>
      </c>
      <c r="M608" s="114" t="e">
        <f t="shared" si="388"/>
        <v>#REF!</v>
      </c>
      <c r="N608" s="223" t="e">
        <f t="shared" si="388"/>
        <v>#REF!</v>
      </c>
      <c r="O608" s="202"/>
      <c r="P608" s="99">
        <v>25</v>
      </c>
    </row>
    <row r="609" spans="1:16" ht="21.75" customHeight="1">
      <c r="A609" s="202">
        <v>1</v>
      </c>
      <c r="B609" s="224" t="s">
        <v>69</v>
      </c>
      <c r="C609" s="211" t="e">
        <f>'19.Chuc tho'!#REF!</f>
        <v>#REF!</v>
      </c>
      <c r="D609" s="226" t="e">
        <f>'19.Chuc tho'!#REF!</f>
        <v>#REF!</v>
      </c>
      <c r="E609" s="211">
        <f t="shared" ref="E609:E615" si="389">F609+G609</f>
        <v>53</v>
      </c>
      <c r="F609" s="202">
        <v>53</v>
      </c>
      <c r="G609" s="202"/>
      <c r="H609" s="202"/>
      <c r="I609" s="202"/>
      <c r="J609" s="211" t="e">
        <f t="shared" ref="J609:J615" si="390">D609-E609</f>
        <v>#REF!</v>
      </c>
      <c r="K609" s="202"/>
      <c r="L609" s="233" t="e">
        <f t="shared" ref="L609:L615" si="391">J609</f>
        <v>#REF!</v>
      </c>
      <c r="M609" s="202" t="e">
        <f>'19.Chuc tho'!#REF!</f>
        <v>#REF!</v>
      </c>
      <c r="N609" s="226" t="e">
        <f>'19.Chuc tho'!#REF!</f>
        <v>#REF!</v>
      </c>
      <c r="O609" s="202"/>
      <c r="P609" s="99">
        <v>26</v>
      </c>
    </row>
    <row r="610" spans="1:16" ht="42" customHeight="1">
      <c r="A610" s="202">
        <v>2</v>
      </c>
      <c r="B610" s="224" t="s">
        <v>71</v>
      </c>
      <c r="C610" s="211" t="e">
        <f>'20.huyhieudang'!#REF!</f>
        <v>#REF!</v>
      </c>
      <c r="D610" s="226" t="e">
        <f>'20.huyhieudang'!#REF!</f>
        <v>#REF!</v>
      </c>
      <c r="E610" s="211">
        <f t="shared" si="389"/>
        <v>24</v>
      </c>
      <c r="F610" s="202">
        <v>24</v>
      </c>
      <c r="G610" s="202"/>
      <c r="H610" s="202"/>
      <c r="I610" s="202"/>
      <c r="J610" s="211" t="e">
        <f t="shared" si="390"/>
        <v>#REF!</v>
      </c>
      <c r="K610" s="202"/>
      <c r="L610" s="233" t="e">
        <f t="shared" si="391"/>
        <v>#REF!</v>
      </c>
      <c r="M610" s="202" t="e">
        <f>'20.huyhieudang'!#REF!</f>
        <v>#REF!</v>
      </c>
      <c r="N610" s="226" t="e">
        <f>'20.huyhieudang'!#REF!</f>
        <v>#REF!</v>
      </c>
      <c r="O610" s="202"/>
      <c r="P610" s="99">
        <v>27</v>
      </c>
    </row>
    <row r="611" spans="1:16" s="216" customFormat="1" ht="47.25">
      <c r="A611" s="202">
        <v>3</v>
      </c>
      <c r="B611" s="224" t="s">
        <v>73</v>
      </c>
      <c r="C611" s="227" t="e">
        <f>'21. ANCS-NQ 21'!#REF!</f>
        <v>#REF!</v>
      </c>
      <c r="D611" s="228" t="e">
        <f>'21. ANCS-NQ 21'!#REF!</f>
        <v>#REF!</v>
      </c>
      <c r="E611" s="211">
        <f t="shared" si="389"/>
        <v>1062</v>
      </c>
      <c r="F611" s="227">
        <v>1058</v>
      </c>
      <c r="G611" s="227">
        <v>4</v>
      </c>
      <c r="H611" s="227"/>
      <c r="I611" s="227"/>
      <c r="J611" s="211" t="e">
        <f t="shared" si="390"/>
        <v>#REF!</v>
      </c>
      <c r="K611" s="227"/>
      <c r="L611" s="233" t="e">
        <f t="shared" si="391"/>
        <v>#REF!</v>
      </c>
      <c r="M611" s="227" t="e">
        <f>'21. ANCS-NQ 21'!#REF!</f>
        <v>#REF!</v>
      </c>
      <c r="N611" s="228" t="e">
        <f>'21. ANCS-NQ 21'!#REF!</f>
        <v>#REF!</v>
      </c>
      <c r="O611" s="202"/>
      <c r="P611" s="99">
        <v>28</v>
      </c>
    </row>
    <row r="612" spans="1:16" s="216" customFormat="1" ht="47.25">
      <c r="A612" s="202">
        <v>4</v>
      </c>
      <c r="B612" s="225" t="s">
        <v>75</v>
      </c>
      <c r="C612" s="227" t="e">
        <f>'23. Cai nghien-NQ 68'!#REF!</f>
        <v>#REF!</v>
      </c>
      <c r="D612" s="228" t="e">
        <f>'23. Cai nghien-NQ 68'!#REF!</f>
        <v>#REF!</v>
      </c>
      <c r="E612" s="211">
        <f t="shared" si="389"/>
        <v>246</v>
      </c>
      <c r="F612" s="227">
        <v>246</v>
      </c>
      <c r="G612" s="227"/>
      <c r="H612" s="227"/>
      <c r="I612" s="227"/>
      <c r="J612" s="211" t="e">
        <f t="shared" si="390"/>
        <v>#REF!</v>
      </c>
      <c r="K612" s="227"/>
      <c r="L612" s="233" t="e">
        <f t="shared" si="391"/>
        <v>#REF!</v>
      </c>
      <c r="M612" s="227" t="e">
        <f>'23. Cai nghien-NQ 68'!#REF!</f>
        <v>#REF!</v>
      </c>
      <c r="N612" s="228" t="e">
        <f>'23. Cai nghien-NQ 68'!#REF!</f>
        <v>#REF!</v>
      </c>
      <c r="O612" s="202"/>
      <c r="P612" s="99">
        <v>29</v>
      </c>
    </row>
    <row r="613" spans="1:16" s="216" customFormat="1" ht="63">
      <c r="A613" s="202">
        <v>5</v>
      </c>
      <c r="B613" s="225" t="s">
        <v>77</v>
      </c>
      <c r="C613" s="227"/>
      <c r="D613" s="228"/>
      <c r="E613" s="211">
        <f t="shared" si="389"/>
        <v>0</v>
      </c>
      <c r="F613" s="227"/>
      <c r="G613" s="227"/>
      <c r="H613" s="227"/>
      <c r="I613" s="227"/>
      <c r="J613" s="211">
        <f t="shared" si="390"/>
        <v>0</v>
      </c>
      <c r="K613" s="227"/>
      <c r="L613" s="233">
        <f t="shared" si="391"/>
        <v>0</v>
      </c>
      <c r="M613" s="227"/>
      <c r="N613" s="228"/>
      <c r="O613" s="202"/>
      <c r="P613" s="99">
        <v>30</v>
      </c>
    </row>
    <row r="614" spans="1:16" ht="42" customHeight="1">
      <c r="A614" s="202">
        <v>6</v>
      </c>
      <c r="B614" s="225" t="s">
        <v>79</v>
      </c>
      <c r="C614" s="227">
        <f>'24.mtp NQ 53'!C65</f>
        <v>0</v>
      </c>
      <c r="D614" s="228">
        <f>'24.mtp NQ 53'!H65</f>
        <v>0</v>
      </c>
      <c r="E614" s="211">
        <f t="shared" si="389"/>
        <v>130</v>
      </c>
      <c r="F614" s="227"/>
      <c r="G614" s="227">
        <v>130</v>
      </c>
      <c r="H614" s="227"/>
      <c r="I614" s="227"/>
      <c r="J614" s="211">
        <f t="shared" si="390"/>
        <v>-130</v>
      </c>
      <c r="K614" s="227"/>
      <c r="L614" s="233">
        <f t="shared" si="391"/>
        <v>-130</v>
      </c>
      <c r="M614" s="227" t="e">
        <f>'24.mtp NQ 53'!#REF!</f>
        <v>#REF!</v>
      </c>
      <c r="N614" s="228" t="e">
        <f>'24.mtp NQ 53'!#REF!</f>
        <v>#REF!</v>
      </c>
      <c r="O614" s="202"/>
      <c r="P614" s="99">
        <v>31</v>
      </c>
    </row>
    <row r="615" spans="1:16" ht="74.25" customHeight="1">
      <c r="A615" s="202">
        <v>7</v>
      </c>
      <c r="B615" s="225" t="s">
        <v>81</v>
      </c>
      <c r="C615" s="227" t="e">
        <f>#REF!</f>
        <v>#REF!</v>
      </c>
      <c r="D615" s="228" t="e">
        <f>#REF!</f>
        <v>#REF!</v>
      </c>
      <c r="E615" s="211">
        <f t="shared" si="389"/>
        <v>0</v>
      </c>
      <c r="F615" s="227"/>
      <c r="G615" s="227"/>
      <c r="H615" s="227"/>
      <c r="I615" s="227"/>
      <c r="J615" s="211" t="e">
        <f t="shared" si="390"/>
        <v>#REF!</v>
      </c>
      <c r="K615" s="227"/>
      <c r="L615" s="233" t="e">
        <f t="shared" si="391"/>
        <v>#REF!</v>
      </c>
      <c r="M615" s="227" t="e">
        <f>#REF!</f>
        <v>#REF!</v>
      </c>
      <c r="N615" s="228" t="e">
        <f>#REF!</f>
        <v>#REF!</v>
      </c>
      <c r="O615" s="202"/>
      <c r="P615" s="99">
        <v>32</v>
      </c>
    </row>
    <row r="616" spans="1:16" ht="21.95" customHeight="1">
      <c r="A616" s="202"/>
      <c r="B616" s="114" t="s">
        <v>101</v>
      </c>
      <c r="C616" s="222" t="e">
        <f t="shared" ref="C616:N616" si="392">C617+C635</f>
        <v>#REF!</v>
      </c>
      <c r="D616" s="223" t="e">
        <f t="shared" si="392"/>
        <v>#REF!</v>
      </c>
      <c r="E616" s="222">
        <f t="shared" si="392"/>
        <v>20013</v>
      </c>
      <c r="F616" s="222">
        <f t="shared" si="392"/>
        <v>18541</v>
      </c>
      <c r="G616" s="222">
        <f t="shared" si="392"/>
        <v>1472</v>
      </c>
      <c r="H616" s="222">
        <f t="shared" si="392"/>
        <v>0</v>
      </c>
      <c r="I616" s="222">
        <f t="shared" si="392"/>
        <v>0</v>
      </c>
      <c r="J616" s="222" t="e">
        <f t="shared" si="392"/>
        <v>#REF!</v>
      </c>
      <c r="K616" s="222" t="e">
        <f t="shared" si="392"/>
        <v>#REF!</v>
      </c>
      <c r="L616" s="222" t="e">
        <f t="shared" si="392"/>
        <v>#REF!</v>
      </c>
      <c r="M616" s="222" t="e">
        <f t="shared" si="392"/>
        <v>#REF!</v>
      </c>
      <c r="N616" s="223" t="e">
        <f t="shared" si="392"/>
        <v>#REF!</v>
      </c>
      <c r="O616" s="202"/>
      <c r="P616" s="99">
        <v>1</v>
      </c>
    </row>
    <row r="617" spans="1:16" ht="21" customHeight="1">
      <c r="A617" s="202" t="s">
        <v>20</v>
      </c>
      <c r="B617" s="114" t="s">
        <v>22</v>
      </c>
      <c r="C617" s="222" t="e">
        <f t="shared" ref="C617:N617" si="393">C618+C625+C632</f>
        <v>#REF!</v>
      </c>
      <c r="D617" s="223" t="e">
        <f t="shared" si="393"/>
        <v>#REF!</v>
      </c>
      <c r="E617" s="222">
        <f t="shared" si="393"/>
        <v>15942</v>
      </c>
      <c r="F617" s="222">
        <f t="shared" si="393"/>
        <v>14610</v>
      </c>
      <c r="G617" s="222">
        <f t="shared" si="393"/>
        <v>1332</v>
      </c>
      <c r="H617" s="222">
        <f t="shared" si="393"/>
        <v>0</v>
      </c>
      <c r="I617" s="222">
        <f t="shared" si="393"/>
        <v>0</v>
      </c>
      <c r="J617" s="222" t="e">
        <f t="shared" si="393"/>
        <v>#REF!</v>
      </c>
      <c r="K617" s="222" t="e">
        <f t="shared" si="393"/>
        <v>#REF!</v>
      </c>
      <c r="L617" s="222">
        <f t="shared" si="393"/>
        <v>0</v>
      </c>
      <c r="M617" s="222" t="e">
        <f t="shared" si="393"/>
        <v>#REF!</v>
      </c>
      <c r="N617" s="223" t="e">
        <f t="shared" si="393"/>
        <v>#REF!</v>
      </c>
      <c r="O617" s="202"/>
      <c r="P617" s="99">
        <v>2</v>
      </c>
    </row>
    <row r="618" spans="1:16" ht="18.95" customHeight="1">
      <c r="A618" s="114" t="s">
        <v>23</v>
      </c>
      <c r="B618" s="114" t="s">
        <v>24</v>
      </c>
      <c r="C618" s="222" t="e">
        <f t="shared" ref="C618:N618" si="394">SUM(C619:C624)</f>
        <v>#REF!</v>
      </c>
      <c r="D618" s="223" t="e">
        <f t="shared" si="394"/>
        <v>#REF!</v>
      </c>
      <c r="E618" s="222">
        <f t="shared" si="394"/>
        <v>14903</v>
      </c>
      <c r="F618" s="222">
        <f t="shared" si="394"/>
        <v>13589</v>
      </c>
      <c r="G618" s="222">
        <f t="shared" si="394"/>
        <v>1314</v>
      </c>
      <c r="H618" s="222">
        <f t="shared" si="394"/>
        <v>0</v>
      </c>
      <c r="I618" s="222">
        <f t="shared" si="394"/>
        <v>0</v>
      </c>
      <c r="J618" s="222" t="e">
        <f t="shared" si="394"/>
        <v>#REF!</v>
      </c>
      <c r="K618" s="222" t="e">
        <f t="shared" si="394"/>
        <v>#REF!</v>
      </c>
      <c r="L618" s="222">
        <f t="shared" si="394"/>
        <v>0</v>
      </c>
      <c r="M618" s="222" t="e">
        <f t="shared" si="394"/>
        <v>#REF!</v>
      </c>
      <c r="N618" s="223" t="e">
        <f t="shared" si="394"/>
        <v>#REF!</v>
      </c>
      <c r="O618" s="202"/>
      <c r="P618" s="99">
        <v>3</v>
      </c>
    </row>
    <row r="619" spans="1:16" s="214" customFormat="1" ht="72" customHeight="1">
      <c r="A619" s="202">
        <v>1</v>
      </c>
      <c r="B619" s="224" t="s">
        <v>25</v>
      </c>
      <c r="C619" s="211" t="e">
        <f>'2. NĐ 238'!#REF!</f>
        <v>#REF!</v>
      </c>
      <c r="D619" s="226" t="e">
        <f>'2. NĐ 238'!#REF!</f>
        <v>#REF!</v>
      </c>
      <c r="E619" s="211">
        <f t="shared" ref="E619:E624" si="395">F619+G619</f>
        <v>2744</v>
      </c>
      <c r="F619" s="211">
        <v>2744</v>
      </c>
      <c r="G619" s="211"/>
      <c r="H619" s="211"/>
      <c r="I619" s="211"/>
      <c r="J619" s="211" t="e">
        <f t="shared" ref="J619:J624" si="396">D619-E619</f>
        <v>#REF!</v>
      </c>
      <c r="K619" s="211" t="e">
        <f t="shared" ref="K619:K624" si="397">J619</f>
        <v>#REF!</v>
      </c>
      <c r="L619" s="211"/>
      <c r="M619" s="211" t="e">
        <f>'2. NĐ 238'!#REF!</f>
        <v>#REF!</v>
      </c>
      <c r="N619" s="226" t="e">
        <f>'2. NĐ 238'!#REF!</f>
        <v>#REF!</v>
      </c>
      <c r="O619" s="202"/>
      <c r="P619" s="99">
        <v>4</v>
      </c>
    </row>
    <row r="620" spans="1:16" s="214" customFormat="1" ht="36" customHeight="1">
      <c r="A620" s="202">
        <v>2</v>
      </c>
      <c r="B620" s="224" t="s">
        <v>27</v>
      </c>
      <c r="C620" s="211">
        <f>'3. MN (105)'!F28</f>
        <v>422</v>
      </c>
      <c r="D620" s="226">
        <f>'3. MN (105)'!C28</f>
        <v>985</v>
      </c>
      <c r="E620" s="211">
        <f t="shared" si="395"/>
        <v>989</v>
      </c>
      <c r="F620" s="202">
        <v>989</v>
      </c>
      <c r="G620" s="202"/>
      <c r="H620" s="202"/>
      <c r="I620" s="202"/>
      <c r="J620" s="211">
        <f t="shared" si="396"/>
        <v>-4</v>
      </c>
      <c r="K620" s="211">
        <f t="shared" si="397"/>
        <v>-4</v>
      </c>
      <c r="L620" s="202"/>
      <c r="M620" s="202" t="e">
        <f>'3. MN (105)'!#REF!</f>
        <v>#REF!</v>
      </c>
      <c r="N620" s="226" t="e">
        <f>'3. MN (105)'!#REF!</f>
        <v>#REF!</v>
      </c>
      <c r="O620" s="202"/>
      <c r="P620" s="99">
        <v>5</v>
      </c>
    </row>
    <row r="621" spans="1:16" s="214" customFormat="1" ht="45.75" customHeight="1">
      <c r="A621" s="202">
        <v>3</v>
      </c>
      <c r="B621" s="224" t="s">
        <v>29</v>
      </c>
      <c r="C621" s="211">
        <f>'5. ND28 (khuyet tat)'!C70</f>
        <v>0</v>
      </c>
      <c r="D621" s="226">
        <f>'5. ND28 (khuyet tat)'!I70</f>
        <v>0</v>
      </c>
      <c r="E621" s="211">
        <f t="shared" si="395"/>
        <v>1052</v>
      </c>
      <c r="F621" s="202">
        <v>1034</v>
      </c>
      <c r="G621" s="202">
        <v>18</v>
      </c>
      <c r="H621" s="202"/>
      <c r="I621" s="202"/>
      <c r="J621" s="211">
        <f t="shared" si="396"/>
        <v>-1052</v>
      </c>
      <c r="K621" s="211">
        <f t="shared" si="397"/>
        <v>-1052</v>
      </c>
      <c r="L621" s="202"/>
      <c r="M621" s="202" t="e">
        <f>'5. ND28 (khuyet tat)'!#REF!</f>
        <v>#REF!</v>
      </c>
      <c r="N621" s="226" t="e">
        <f>'5. ND28 (khuyet tat)'!#REF!</f>
        <v>#REF!</v>
      </c>
      <c r="O621" s="202"/>
      <c r="P621" s="99">
        <v>6</v>
      </c>
    </row>
    <row r="622" spans="1:16" s="214" customFormat="1" ht="53.1" customHeight="1">
      <c r="A622" s="202">
        <v>4</v>
      </c>
      <c r="B622" s="224" t="s">
        <v>31</v>
      </c>
      <c r="C622" s="211" t="e">
        <f>#REF!</f>
        <v>#REF!</v>
      </c>
      <c r="D622" s="226" t="e">
        <f>#REF!</f>
        <v>#REF!</v>
      </c>
      <c r="E622" s="211">
        <f t="shared" si="395"/>
        <v>10071</v>
      </c>
      <c r="F622" s="211">
        <v>8775</v>
      </c>
      <c r="G622" s="211">
        <v>1296</v>
      </c>
      <c r="H622" s="211"/>
      <c r="I622" s="211"/>
      <c r="J622" s="211" t="e">
        <f t="shared" si="396"/>
        <v>#REF!</v>
      </c>
      <c r="K622" s="211" t="e">
        <f t="shared" si="397"/>
        <v>#REF!</v>
      </c>
      <c r="L622" s="211"/>
      <c r="M622" s="211" t="e">
        <f>#REF!</f>
        <v>#REF!</v>
      </c>
      <c r="N622" s="226" t="e">
        <f>#REF!</f>
        <v>#REF!</v>
      </c>
      <c r="O622" s="202"/>
      <c r="P622" s="99">
        <v>7</v>
      </c>
    </row>
    <row r="623" spans="1:16" s="214" customFormat="1" ht="38.1" customHeight="1">
      <c r="A623" s="202">
        <v>5</v>
      </c>
      <c r="B623" s="225" t="s">
        <v>33</v>
      </c>
      <c r="C623" s="227" t="e">
        <f>'9. ND57'!#REF!</f>
        <v>#REF!</v>
      </c>
      <c r="D623" s="228" t="e">
        <f>'9. ND57'!#REF!</f>
        <v>#REF!</v>
      </c>
      <c r="E623" s="211">
        <f t="shared" si="395"/>
        <v>47</v>
      </c>
      <c r="F623" s="227">
        <v>47</v>
      </c>
      <c r="G623" s="227"/>
      <c r="H623" s="227"/>
      <c r="I623" s="227"/>
      <c r="J623" s="211" t="e">
        <f t="shared" si="396"/>
        <v>#REF!</v>
      </c>
      <c r="K623" s="211" t="e">
        <f t="shared" si="397"/>
        <v>#REF!</v>
      </c>
      <c r="L623" s="227"/>
      <c r="M623" s="227" t="e">
        <f>'9. ND57'!#REF!</f>
        <v>#REF!</v>
      </c>
      <c r="N623" s="228" t="e">
        <f>'9. ND57'!#REF!</f>
        <v>#REF!</v>
      </c>
      <c r="O623" s="202"/>
      <c r="P623" s="99">
        <v>8</v>
      </c>
    </row>
    <row r="624" spans="1:16" s="214" customFormat="1" ht="41.1" customHeight="1">
      <c r="A624" s="202">
        <v>6</v>
      </c>
      <c r="B624" s="225" t="s">
        <v>35</v>
      </c>
      <c r="C624" s="227">
        <f>'7. bien gioi'!C13</f>
        <v>0</v>
      </c>
      <c r="D624" s="228">
        <f>'7. bien gioi'!G13</f>
        <v>0</v>
      </c>
      <c r="E624" s="211">
        <f t="shared" si="395"/>
        <v>0</v>
      </c>
      <c r="F624" s="227"/>
      <c r="G624" s="227"/>
      <c r="H624" s="227"/>
      <c r="I624" s="227"/>
      <c r="J624" s="211">
        <f t="shared" si="396"/>
        <v>0</v>
      </c>
      <c r="K624" s="211">
        <f t="shared" si="397"/>
        <v>0</v>
      </c>
      <c r="L624" s="227"/>
      <c r="M624" s="227" t="e">
        <f>'7. bien gioi'!#REF!</f>
        <v>#REF!</v>
      </c>
      <c r="N624" s="228" t="e">
        <f>'7. bien gioi'!#REF!</f>
        <v>#REF!</v>
      </c>
      <c r="O624" s="202"/>
      <c r="P624" s="99">
        <v>9</v>
      </c>
    </row>
    <row r="625" spans="1:16" ht="21" customHeight="1">
      <c r="A625" s="114" t="s">
        <v>37</v>
      </c>
      <c r="B625" s="115" t="s">
        <v>38</v>
      </c>
      <c r="C625" s="222" t="e">
        <f t="shared" ref="C625:N625" si="398">SUM(C626:C631)</f>
        <v>#REF!</v>
      </c>
      <c r="D625" s="223" t="e">
        <f t="shared" si="398"/>
        <v>#REF!</v>
      </c>
      <c r="E625" s="114">
        <f t="shared" si="398"/>
        <v>1015</v>
      </c>
      <c r="F625" s="114">
        <f t="shared" si="398"/>
        <v>1015</v>
      </c>
      <c r="G625" s="114">
        <f t="shared" si="398"/>
        <v>0</v>
      </c>
      <c r="H625" s="114">
        <f t="shared" si="398"/>
        <v>0</v>
      </c>
      <c r="I625" s="114">
        <f t="shared" si="398"/>
        <v>0</v>
      </c>
      <c r="J625" s="114" t="e">
        <f t="shared" si="398"/>
        <v>#REF!</v>
      </c>
      <c r="K625" s="114" t="e">
        <f t="shared" si="398"/>
        <v>#REF!</v>
      </c>
      <c r="L625" s="114">
        <f t="shared" si="398"/>
        <v>0</v>
      </c>
      <c r="M625" s="114" t="e">
        <f t="shared" si="398"/>
        <v>#REF!</v>
      </c>
      <c r="N625" s="223" t="e">
        <f t="shared" si="398"/>
        <v>#REF!</v>
      </c>
      <c r="O625" s="202"/>
      <c r="P625" s="99">
        <v>10</v>
      </c>
    </row>
    <row r="626" spans="1:16" s="215" customFormat="1" ht="31.5">
      <c r="A626" s="229">
        <v>1</v>
      </c>
      <c r="B626" s="230" t="s">
        <v>40</v>
      </c>
      <c r="C626" s="231">
        <f>'8. NĐ20'!C1155</f>
        <v>226</v>
      </c>
      <c r="D626" s="232">
        <f>'8. NĐ20'!H1155</f>
        <v>1142.25</v>
      </c>
      <c r="E626" s="231">
        <f t="shared" ref="E626:E631" si="399">F626+G626</f>
        <v>526</v>
      </c>
      <c r="F626" s="231">
        <v>526</v>
      </c>
      <c r="G626" s="231"/>
      <c r="H626" s="231"/>
      <c r="I626" s="231"/>
      <c r="J626" s="231">
        <f t="shared" ref="J626:J631" si="400">D626-E626</f>
        <v>616.25</v>
      </c>
      <c r="K626" s="231">
        <f t="shared" ref="K626:K631" si="401">J626</f>
        <v>616.25</v>
      </c>
      <c r="L626" s="231"/>
      <c r="M626" s="231" t="e">
        <f>'8. NĐ20'!#REF!</f>
        <v>#REF!</v>
      </c>
      <c r="N626" s="232" t="e">
        <f>'8. NĐ20'!#REF!</f>
        <v>#REF!</v>
      </c>
      <c r="O626" s="229"/>
      <c r="P626" s="214">
        <v>11</v>
      </c>
    </row>
    <row r="627" spans="1:16">
      <c r="A627" s="202">
        <v>2</v>
      </c>
      <c r="B627" s="224" t="s">
        <v>43</v>
      </c>
      <c r="C627" s="211">
        <f>'9.BHYT'!E28</f>
        <v>96</v>
      </c>
      <c r="D627" s="226">
        <f>'9.BHYT'!F28</f>
        <v>51</v>
      </c>
      <c r="E627" s="211">
        <f t="shared" si="399"/>
        <v>0</v>
      </c>
      <c r="F627" s="202"/>
      <c r="G627" s="202"/>
      <c r="H627" s="202"/>
      <c r="I627" s="202"/>
      <c r="J627" s="211">
        <f t="shared" si="400"/>
        <v>51</v>
      </c>
      <c r="K627" s="211">
        <f t="shared" si="401"/>
        <v>51</v>
      </c>
      <c r="L627" s="202"/>
      <c r="M627" s="202"/>
      <c r="N627" s="226"/>
      <c r="O627" s="202"/>
      <c r="P627" s="99">
        <v>12</v>
      </c>
    </row>
    <row r="628" spans="1:16">
      <c r="A628" s="202">
        <v>3</v>
      </c>
      <c r="B628" s="224" t="s">
        <v>46</v>
      </c>
      <c r="C628" s="211" t="e">
        <f>'10. BHCC'!#REF!</f>
        <v>#REF!</v>
      </c>
      <c r="D628" s="226" t="e">
        <f>'10. BHCC'!#REF!</f>
        <v>#REF!</v>
      </c>
      <c r="E628" s="211">
        <f t="shared" si="399"/>
        <v>0</v>
      </c>
      <c r="F628" s="202"/>
      <c r="G628" s="202"/>
      <c r="H628" s="202"/>
      <c r="I628" s="202"/>
      <c r="J628" s="211" t="e">
        <f t="shared" si="400"/>
        <v>#REF!</v>
      </c>
      <c r="K628" s="211" t="e">
        <f t="shared" si="401"/>
        <v>#REF!</v>
      </c>
      <c r="L628" s="202"/>
      <c r="M628" s="202"/>
      <c r="N628" s="226"/>
      <c r="O628" s="202"/>
      <c r="P628" s="99">
        <v>13</v>
      </c>
    </row>
    <row r="629" spans="1:16">
      <c r="A629" s="202">
        <v>4</v>
      </c>
      <c r="B629" s="224" t="s">
        <v>49</v>
      </c>
      <c r="C629" s="211" t="e">
        <f>'11. mtp '!#REF!</f>
        <v>#REF!</v>
      </c>
      <c r="D629" s="226" t="e">
        <f>'11. mtp '!#REF!</f>
        <v>#REF!</v>
      </c>
      <c r="E629" s="211">
        <f t="shared" si="399"/>
        <v>0</v>
      </c>
      <c r="F629" s="202"/>
      <c r="G629" s="202"/>
      <c r="H629" s="202"/>
      <c r="I629" s="202"/>
      <c r="J629" s="211" t="e">
        <f t="shared" si="400"/>
        <v>#REF!</v>
      </c>
      <c r="K629" s="211" t="e">
        <f t="shared" si="401"/>
        <v>#REF!</v>
      </c>
      <c r="L629" s="202"/>
      <c r="M629" s="211"/>
      <c r="N629" s="226"/>
      <c r="O629" s="202"/>
      <c r="P629" s="99">
        <v>14</v>
      </c>
    </row>
    <row r="630" spans="1:16" ht="31.5">
      <c r="A630" s="202">
        <v>5</v>
      </c>
      <c r="B630" s="224" t="s">
        <v>51</v>
      </c>
      <c r="C630" s="211" t="e">
        <f>'15. Tien dien (25)'!#REF!</f>
        <v>#REF!</v>
      </c>
      <c r="D630" s="226" t="e">
        <f>'15. Tien dien (25)'!#REF!</f>
        <v>#REF!</v>
      </c>
      <c r="E630" s="211">
        <f t="shared" si="399"/>
        <v>489</v>
      </c>
      <c r="F630" s="211">
        <v>489</v>
      </c>
      <c r="G630" s="211"/>
      <c r="H630" s="211"/>
      <c r="I630" s="211"/>
      <c r="J630" s="211" t="e">
        <f t="shared" si="400"/>
        <v>#REF!</v>
      </c>
      <c r="K630" s="211" t="e">
        <f t="shared" si="401"/>
        <v>#REF!</v>
      </c>
      <c r="L630" s="211"/>
      <c r="M630" s="211" t="e">
        <f>#REF!</f>
        <v>#REF!</v>
      </c>
      <c r="N630" s="226" t="e">
        <f>#REF!</f>
        <v>#REF!</v>
      </c>
      <c r="O630" s="202"/>
      <c r="P630" s="99">
        <v>15</v>
      </c>
    </row>
    <row r="631" spans="1:16">
      <c r="A631" s="202">
        <v>6</v>
      </c>
      <c r="B631" s="224" t="s">
        <v>53</v>
      </c>
      <c r="C631" s="211" t="e">
        <f>#REF!</f>
        <v>#REF!</v>
      </c>
      <c r="D631" s="226" t="e">
        <f>#REF!</f>
        <v>#REF!</v>
      </c>
      <c r="E631" s="211">
        <f t="shared" si="399"/>
        <v>0</v>
      </c>
      <c r="F631" s="211"/>
      <c r="G631" s="211"/>
      <c r="H631" s="211"/>
      <c r="I631" s="211"/>
      <c r="J631" s="211" t="e">
        <f t="shared" si="400"/>
        <v>#REF!</v>
      </c>
      <c r="K631" s="211" t="e">
        <f t="shared" si="401"/>
        <v>#REF!</v>
      </c>
      <c r="L631" s="211"/>
      <c r="M631" s="211" t="e">
        <f>#REF!</f>
        <v>#REF!</v>
      </c>
      <c r="N631" s="226" t="e">
        <f>#REF!</f>
        <v>#REF!</v>
      </c>
      <c r="O631" s="202"/>
      <c r="P631" s="99">
        <v>16</v>
      </c>
    </row>
    <row r="632" spans="1:16" s="215" customFormat="1">
      <c r="A632" s="114" t="s">
        <v>55</v>
      </c>
      <c r="B632" s="115" t="s">
        <v>56</v>
      </c>
      <c r="C632" s="222" t="e">
        <f t="shared" ref="C632:N632" si="402">C633+C634</f>
        <v>#REF!</v>
      </c>
      <c r="D632" s="223" t="e">
        <f t="shared" si="402"/>
        <v>#REF!</v>
      </c>
      <c r="E632" s="114">
        <f t="shared" si="402"/>
        <v>24</v>
      </c>
      <c r="F632" s="114">
        <f t="shared" si="402"/>
        <v>6</v>
      </c>
      <c r="G632" s="114">
        <f t="shared" si="402"/>
        <v>18</v>
      </c>
      <c r="H632" s="114">
        <f t="shared" si="402"/>
        <v>0</v>
      </c>
      <c r="I632" s="114">
        <f t="shared" si="402"/>
        <v>0</v>
      </c>
      <c r="J632" s="114" t="e">
        <f t="shared" si="402"/>
        <v>#REF!</v>
      </c>
      <c r="K632" s="114" t="e">
        <f t="shared" si="402"/>
        <v>#REF!</v>
      </c>
      <c r="L632" s="114">
        <f t="shared" si="402"/>
        <v>0</v>
      </c>
      <c r="M632" s="114" t="e">
        <f t="shared" si="402"/>
        <v>#REF!</v>
      </c>
      <c r="N632" s="223" t="e">
        <f t="shared" si="402"/>
        <v>#REF!</v>
      </c>
      <c r="O632" s="202"/>
      <c r="P632" s="99">
        <v>17</v>
      </c>
    </row>
    <row r="633" spans="1:16" s="215" customFormat="1" ht="31.5">
      <c r="A633" s="202">
        <v>1</v>
      </c>
      <c r="B633" s="224" t="s">
        <v>57</v>
      </c>
      <c r="C633" s="211" t="e">
        <f>'14.NĐ39'!#REF!</f>
        <v>#REF!</v>
      </c>
      <c r="D633" s="226" t="e">
        <f>'14.NĐ39'!#REF!</f>
        <v>#REF!</v>
      </c>
      <c r="E633" s="211">
        <f t="shared" ref="E633:E639" si="403">F633+G633</f>
        <v>24</v>
      </c>
      <c r="F633" s="202">
        <v>6</v>
      </c>
      <c r="G633" s="202">
        <v>18</v>
      </c>
      <c r="H633" s="202"/>
      <c r="I633" s="202"/>
      <c r="J633" s="211" t="e">
        <f t="shared" ref="J633:J639" si="404">D633-E633</f>
        <v>#REF!</v>
      </c>
      <c r="K633" s="211" t="e">
        <f>J633</f>
        <v>#REF!</v>
      </c>
      <c r="L633" s="202"/>
      <c r="M633" s="202" t="e">
        <f>'14.NĐ39'!#REF!</f>
        <v>#REF!</v>
      </c>
      <c r="N633" s="226" t="e">
        <f>'14.NĐ39'!#REF!</f>
        <v>#REF!</v>
      </c>
      <c r="O633" s="202"/>
      <c r="P633" s="99">
        <v>18</v>
      </c>
    </row>
    <row r="634" spans="1:16" s="215" customFormat="1">
      <c r="A634" s="202">
        <v>2</v>
      </c>
      <c r="B634" s="224" t="s">
        <v>59</v>
      </c>
      <c r="C634" s="211" t="e">
        <f>'15.UY TIN'!#REF!</f>
        <v>#REF!</v>
      </c>
      <c r="D634" s="226" t="e">
        <f>'15.UY TIN'!#REF!</f>
        <v>#REF!</v>
      </c>
      <c r="E634" s="211">
        <f t="shared" si="403"/>
        <v>0</v>
      </c>
      <c r="F634" s="202"/>
      <c r="G634" s="202"/>
      <c r="H634" s="202"/>
      <c r="I634" s="202"/>
      <c r="J634" s="211" t="e">
        <f t="shared" si="404"/>
        <v>#REF!</v>
      </c>
      <c r="K634" s="211" t="e">
        <f>J634</f>
        <v>#REF!</v>
      </c>
      <c r="L634" s="202"/>
      <c r="M634" s="211" t="e">
        <f>'15.UY TIN'!#REF!</f>
        <v>#REF!</v>
      </c>
      <c r="N634" s="226" t="e">
        <f>'15.UY TIN'!#REF!</f>
        <v>#REF!</v>
      </c>
      <c r="O634" s="202"/>
      <c r="P634" s="99">
        <v>19</v>
      </c>
    </row>
    <row r="635" spans="1:16" ht="20.25" customHeight="1">
      <c r="A635" s="114" t="s">
        <v>21</v>
      </c>
      <c r="B635" s="114" t="s">
        <v>61</v>
      </c>
      <c r="C635" s="222" t="e">
        <f t="shared" ref="C635:N635" si="405">C636+C640</f>
        <v>#REF!</v>
      </c>
      <c r="D635" s="223" t="e">
        <f t="shared" si="405"/>
        <v>#REF!</v>
      </c>
      <c r="E635" s="114">
        <f t="shared" si="405"/>
        <v>4071</v>
      </c>
      <c r="F635" s="114">
        <f t="shared" si="405"/>
        <v>3931</v>
      </c>
      <c r="G635" s="114">
        <f t="shared" si="405"/>
        <v>140</v>
      </c>
      <c r="H635" s="114">
        <f t="shared" si="405"/>
        <v>0</v>
      </c>
      <c r="I635" s="114">
        <f t="shared" si="405"/>
        <v>0</v>
      </c>
      <c r="J635" s="114" t="e">
        <f t="shared" si="405"/>
        <v>#REF!</v>
      </c>
      <c r="K635" s="114">
        <f t="shared" si="405"/>
        <v>0</v>
      </c>
      <c r="L635" s="114" t="e">
        <f t="shared" si="405"/>
        <v>#REF!</v>
      </c>
      <c r="M635" s="114" t="e">
        <f t="shared" si="405"/>
        <v>#REF!</v>
      </c>
      <c r="N635" s="223" t="e">
        <f t="shared" si="405"/>
        <v>#REF!</v>
      </c>
      <c r="O635" s="202"/>
      <c r="P635" s="99">
        <v>20</v>
      </c>
    </row>
    <row r="636" spans="1:16" ht="20.25" customHeight="1">
      <c r="A636" s="114" t="s">
        <v>23</v>
      </c>
      <c r="B636" s="115" t="s">
        <v>24</v>
      </c>
      <c r="C636" s="222" t="e">
        <f t="shared" ref="C636:N636" si="406">SUM(C637:C639)</f>
        <v>#REF!</v>
      </c>
      <c r="D636" s="223" t="e">
        <f t="shared" si="406"/>
        <v>#REF!</v>
      </c>
      <c r="E636" s="114">
        <f t="shared" si="406"/>
        <v>2072</v>
      </c>
      <c r="F636" s="114">
        <f t="shared" si="406"/>
        <v>2070</v>
      </c>
      <c r="G636" s="114">
        <f t="shared" si="406"/>
        <v>2</v>
      </c>
      <c r="H636" s="114">
        <f t="shared" si="406"/>
        <v>0</v>
      </c>
      <c r="I636" s="114">
        <f t="shared" si="406"/>
        <v>0</v>
      </c>
      <c r="J636" s="114" t="e">
        <f t="shared" si="406"/>
        <v>#REF!</v>
      </c>
      <c r="K636" s="114">
        <f t="shared" si="406"/>
        <v>0</v>
      </c>
      <c r="L636" s="114" t="e">
        <f t="shared" si="406"/>
        <v>#REF!</v>
      </c>
      <c r="M636" s="114" t="e">
        <f t="shared" si="406"/>
        <v>#REF!</v>
      </c>
      <c r="N636" s="223" t="e">
        <f t="shared" si="406"/>
        <v>#REF!</v>
      </c>
      <c r="O636" s="202"/>
      <c r="P636" s="99">
        <v>21</v>
      </c>
    </row>
    <row r="637" spans="1:16" ht="61.5" customHeight="1">
      <c r="A637" s="202">
        <v>1</v>
      </c>
      <c r="B637" s="224" t="s">
        <v>62</v>
      </c>
      <c r="C637" s="211" t="e">
        <f>'16. Nau an NQ 35'!#REF!</f>
        <v>#REF!</v>
      </c>
      <c r="D637" s="226" t="e">
        <f>'16. Nau an NQ 35'!#REF!</f>
        <v>#REF!</v>
      </c>
      <c r="E637" s="211">
        <f t="shared" si="403"/>
        <v>1525</v>
      </c>
      <c r="F637" s="233">
        <v>1525</v>
      </c>
      <c r="G637" s="233"/>
      <c r="H637" s="233"/>
      <c r="I637" s="233"/>
      <c r="J637" s="211" t="e">
        <f t="shared" si="404"/>
        <v>#REF!</v>
      </c>
      <c r="K637" s="233"/>
      <c r="L637" s="233" t="e">
        <f t="shared" ref="L637:L639" si="407">J637</f>
        <v>#REF!</v>
      </c>
      <c r="M637" s="233" t="e">
        <f>'16. Nau an NQ 35'!#REF!</f>
        <v>#REF!</v>
      </c>
      <c r="N637" s="226" t="e">
        <f>'16. Nau an NQ 35'!#REF!</f>
        <v>#REF!</v>
      </c>
      <c r="O637" s="202"/>
      <c r="P637" s="99">
        <v>22</v>
      </c>
    </row>
    <row r="638" spans="1:16" ht="92.25" customHeight="1">
      <c r="A638" s="202">
        <v>2</v>
      </c>
      <c r="B638" s="224" t="s">
        <v>64</v>
      </c>
      <c r="C638" s="211"/>
      <c r="D638" s="226"/>
      <c r="E638" s="211">
        <f t="shared" si="403"/>
        <v>293</v>
      </c>
      <c r="F638" s="233">
        <v>291</v>
      </c>
      <c r="G638" s="233">
        <v>2</v>
      </c>
      <c r="H638" s="233"/>
      <c r="I638" s="233"/>
      <c r="J638" s="211">
        <f t="shared" si="404"/>
        <v>-293</v>
      </c>
      <c r="K638" s="233"/>
      <c r="L638" s="233">
        <f t="shared" si="407"/>
        <v>-293</v>
      </c>
      <c r="M638" s="233"/>
      <c r="N638" s="226"/>
      <c r="O638" s="202"/>
      <c r="P638" s="99">
        <v>23</v>
      </c>
    </row>
    <row r="639" spans="1:16" ht="43.5" customHeight="1">
      <c r="A639" s="202">
        <v>3</v>
      </c>
      <c r="B639" s="224" t="s">
        <v>66</v>
      </c>
      <c r="C639" s="211"/>
      <c r="D639" s="226"/>
      <c r="E639" s="211">
        <f t="shared" si="403"/>
        <v>254</v>
      </c>
      <c r="F639" s="234">
        <v>254</v>
      </c>
      <c r="G639" s="234"/>
      <c r="H639" s="234"/>
      <c r="I639" s="234"/>
      <c r="J639" s="211">
        <f t="shared" si="404"/>
        <v>-254</v>
      </c>
      <c r="K639" s="234"/>
      <c r="L639" s="233">
        <f t="shared" si="407"/>
        <v>-254</v>
      </c>
      <c r="M639" s="234"/>
      <c r="N639" s="226"/>
      <c r="O639" s="202"/>
      <c r="P639" s="99">
        <v>24</v>
      </c>
    </row>
    <row r="640" spans="1:16">
      <c r="A640" s="114" t="s">
        <v>37</v>
      </c>
      <c r="B640" s="115" t="s">
        <v>68</v>
      </c>
      <c r="C640" s="222" t="e">
        <f t="shared" ref="C640:N640" si="408">SUM(C641:C647)</f>
        <v>#REF!</v>
      </c>
      <c r="D640" s="223" t="e">
        <f t="shared" si="408"/>
        <v>#REF!</v>
      </c>
      <c r="E640" s="222">
        <f t="shared" si="408"/>
        <v>1999</v>
      </c>
      <c r="F640" s="114">
        <f t="shared" si="408"/>
        <v>1861</v>
      </c>
      <c r="G640" s="114">
        <f t="shared" si="408"/>
        <v>138</v>
      </c>
      <c r="H640" s="114">
        <f t="shared" si="408"/>
        <v>0</v>
      </c>
      <c r="I640" s="114">
        <f t="shared" si="408"/>
        <v>0</v>
      </c>
      <c r="J640" s="222" t="e">
        <f t="shared" si="408"/>
        <v>#REF!</v>
      </c>
      <c r="K640" s="114">
        <f t="shared" si="408"/>
        <v>0</v>
      </c>
      <c r="L640" s="114" t="e">
        <f t="shared" si="408"/>
        <v>#REF!</v>
      </c>
      <c r="M640" s="114" t="e">
        <f t="shared" si="408"/>
        <v>#REF!</v>
      </c>
      <c r="N640" s="223" t="e">
        <f t="shared" si="408"/>
        <v>#REF!</v>
      </c>
      <c r="O640" s="202"/>
      <c r="P640" s="99">
        <v>25</v>
      </c>
    </row>
    <row r="641" spans="1:16" ht="21.75" customHeight="1">
      <c r="A641" s="202">
        <v>1</v>
      </c>
      <c r="B641" s="224" t="s">
        <v>69</v>
      </c>
      <c r="C641" s="211" t="e">
        <f>'19.Chuc tho'!#REF!</f>
        <v>#REF!</v>
      </c>
      <c r="D641" s="226" t="e">
        <f>'19.Chuc tho'!#REF!</f>
        <v>#REF!</v>
      </c>
      <c r="E641" s="211">
        <f t="shared" ref="E641:E647" si="409">F641+G641</f>
        <v>59</v>
      </c>
      <c r="F641" s="202">
        <v>59</v>
      </c>
      <c r="G641" s="202"/>
      <c r="H641" s="202"/>
      <c r="I641" s="202"/>
      <c r="J641" s="211" t="e">
        <f t="shared" ref="J641:J647" si="410">D641-E641</f>
        <v>#REF!</v>
      </c>
      <c r="K641" s="202"/>
      <c r="L641" s="233" t="e">
        <f t="shared" ref="L641:L647" si="411">J641</f>
        <v>#REF!</v>
      </c>
      <c r="M641" s="202" t="e">
        <f>'19.Chuc tho'!#REF!</f>
        <v>#REF!</v>
      </c>
      <c r="N641" s="226" t="e">
        <f>'19.Chuc tho'!#REF!</f>
        <v>#REF!</v>
      </c>
      <c r="O641" s="202"/>
      <c r="P641" s="99">
        <v>26</v>
      </c>
    </row>
    <row r="642" spans="1:16" ht="42" customHeight="1">
      <c r="A642" s="202">
        <v>2</v>
      </c>
      <c r="B642" s="224" t="s">
        <v>71</v>
      </c>
      <c r="C642" s="211" t="e">
        <f>'20.huyhieudang'!#REF!</f>
        <v>#REF!</v>
      </c>
      <c r="D642" s="226" t="e">
        <f>'20.huyhieudang'!#REF!</f>
        <v>#REF!</v>
      </c>
      <c r="E642" s="211">
        <f t="shared" si="409"/>
        <v>223</v>
      </c>
      <c r="F642" s="202">
        <v>223</v>
      </c>
      <c r="G642" s="202"/>
      <c r="H642" s="202"/>
      <c r="I642" s="202"/>
      <c r="J642" s="211" t="e">
        <f t="shared" si="410"/>
        <v>#REF!</v>
      </c>
      <c r="K642" s="202"/>
      <c r="L642" s="233" t="e">
        <f t="shared" si="411"/>
        <v>#REF!</v>
      </c>
      <c r="M642" s="202" t="e">
        <f>'20.huyhieudang'!#REF!</f>
        <v>#REF!</v>
      </c>
      <c r="N642" s="226" t="e">
        <f>'20.huyhieudang'!#REF!</f>
        <v>#REF!</v>
      </c>
      <c r="O642" s="202"/>
      <c r="P642" s="99">
        <v>27</v>
      </c>
    </row>
    <row r="643" spans="1:16" s="216" customFormat="1" ht="59.1" customHeight="1">
      <c r="A643" s="202">
        <v>3</v>
      </c>
      <c r="B643" s="224" t="s">
        <v>73</v>
      </c>
      <c r="C643" s="227" t="e">
        <f>'21. ANCS-NQ 21'!#REF!</f>
        <v>#REF!</v>
      </c>
      <c r="D643" s="228" t="e">
        <f>'21. ANCS-NQ 21'!#REF!</f>
        <v>#REF!</v>
      </c>
      <c r="E643" s="211">
        <f t="shared" si="409"/>
        <v>1217</v>
      </c>
      <c r="F643" s="227">
        <v>1209</v>
      </c>
      <c r="G643" s="227">
        <v>8</v>
      </c>
      <c r="H643" s="227"/>
      <c r="I643" s="227"/>
      <c r="J643" s="211" t="e">
        <f t="shared" si="410"/>
        <v>#REF!</v>
      </c>
      <c r="K643" s="227"/>
      <c r="L643" s="233" t="e">
        <f t="shared" si="411"/>
        <v>#REF!</v>
      </c>
      <c r="M643" s="227" t="e">
        <f>'21. ANCS-NQ 21'!#REF!</f>
        <v>#REF!</v>
      </c>
      <c r="N643" s="228" t="e">
        <f>'21. ANCS-NQ 21'!#REF!</f>
        <v>#REF!</v>
      </c>
      <c r="O643" s="202"/>
      <c r="P643" s="99">
        <v>28</v>
      </c>
    </row>
    <row r="644" spans="1:16" s="216" customFormat="1" ht="51" customHeight="1">
      <c r="A644" s="202">
        <v>4</v>
      </c>
      <c r="B644" s="225" t="s">
        <v>75</v>
      </c>
      <c r="C644" s="227" t="e">
        <f>'23. Cai nghien-NQ 68'!#REF!</f>
        <v>#REF!</v>
      </c>
      <c r="D644" s="228" t="e">
        <f>'23. Cai nghien-NQ 68'!#REF!</f>
        <v>#REF!</v>
      </c>
      <c r="E644" s="211">
        <f t="shared" si="409"/>
        <v>370</v>
      </c>
      <c r="F644" s="227">
        <v>370</v>
      </c>
      <c r="G644" s="227"/>
      <c r="H644" s="227"/>
      <c r="I644" s="227"/>
      <c r="J644" s="211" t="e">
        <f t="shared" si="410"/>
        <v>#REF!</v>
      </c>
      <c r="K644" s="227"/>
      <c r="L644" s="233" t="e">
        <f t="shared" si="411"/>
        <v>#REF!</v>
      </c>
      <c r="M644" s="227" t="e">
        <f>'23. Cai nghien-NQ 68'!#REF!</f>
        <v>#REF!</v>
      </c>
      <c r="N644" s="228" t="e">
        <f>'23. Cai nghien-NQ 68'!#REF!</f>
        <v>#REF!</v>
      </c>
      <c r="O644" s="202"/>
      <c r="P644" s="99">
        <v>29</v>
      </c>
    </row>
    <row r="645" spans="1:16" s="216" customFormat="1" ht="63">
      <c r="A645" s="202">
        <v>5</v>
      </c>
      <c r="B645" s="225" t="s">
        <v>77</v>
      </c>
      <c r="C645" s="227">
        <f>'22. Giup đỡ GDCĐ -NQ 60'!D26</f>
        <v>0</v>
      </c>
      <c r="D645" s="228">
        <f>'22. Giup đỡ GDCĐ -NQ 60'!F26</f>
        <v>0</v>
      </c>
      <c r="E645" s="211">
        <f t="shared" si="409"/>
        <v>0</v>
      </c>
      <c r="F645" s="227"/>
      <c r="G645" s="227"/>
      <c r="H645" s="227"/>
      <c r="I645" s="227"/>
      <c r="J645" s="211">
        <f t="shared" si="410"/>
        <v>0</v>
      </c>
      <c r="K645" s="227"/>
      <c r="L645" s="233">
        <f t="shared" si="411"/>
        <v>0</v>
      </c>
      <c r="M645" s="227" t="e">
        <f>'22. Giup đỡ GDCĐ -NQ 60'!#REF!</f>
        <v>#REF!</v>
      </c>
      <c r="N645" s="228" t="e">
        <f>'22. Giup đỡ GDCĐ -NQ 60'!#REF!</f>
        <v>#REF!</v>
      </c>
      <c r="O645" s="202"/>
      <c r="P645" s="99">
        <v>30</v>
      </c>
    </row>
    <row r="646" spans="1:16" ht="42" customHeight="1">
      <c r="A646" s="202">
        <v>6</v>
      </c>
      <c r="B646" s="225" t="s">
        <v>79</v>
      </c>
      <c r="C646" s="227">
        <f>'24.mtp NQ 53'!G68</f>
        <v>0</v>
      </c>
      <c r="D646" s="228">
        <f>'24.mtp NQ 53'!H68</f>
        <v>0</v>
      </c>
      <c r="E646" s="211">
        <f t="shared" si="409"/>
        <v>130</v>
      </c>
      <c r="F646" s="227"/>
      <c r="G646" s="227">
        <v>130</v>
      </c>
      <c r="H646" s="227"/>
      <c r="I646" s="227"/>
      <c r="J646" s="211">
        <f t="shared" si="410"/>
        <v>-130</v>
      </c>
      <c r="K646" s="227"/>
      <c r="L646" s="233">
        <f t="shared" si="411"/>
        <v>-130</v>
      </c>
      <c r="M646" s="227" t="e">
        <f>'24.mtp NQ 53'!#REF!</f>
        <v>#REF!</v>
      </c>
      <c r="N646" s="228" t="e">
        <f>'24.mtp NQ 53'!#REF!</f>
        <v>#REF!</v>
      </c>
      <c r="O646" s="202"/>
      <c r="P646" s="99">
        <v>31</v>
      </c>
    </row>
    <row r="647" spans="1:16" ht="74.25" customHeight="1">
      <c r="A647" s="202">
        <v>7</v>
      </c>
      <c r="B647" s="225" t="s">
        <v>81</v>
      </c>
      <c r="C647" s="227" t="e">
        <f>#REF!</f>
        <v>#REF!</v>
      </c>
      <c r="D647" s="228" t="e">
        <f>#REF!</f>
        <v>#REF!</v>
      </c>
      <c r="E647" s="211">
        <f t="shared" si="409"/>
        <v>0</v>
      </c>
      <c r="F647" s="227"/>
      <c r="G647" s="227"/>
      <c r="H647" s="227"/>
      <c r="I647" s="227"/>
      <c r="J647" s="211" t="e">
        <f t="shared" si="410"/>
        <v>#REF!</v>
      </c>
      <c r="K647" s="227"/>
      <c r="L647" s="233" t="e">
        <f t="shared" si="411"/>
        <v>#REF!</v>
      </c>
      <c r="M647" s="227" t="e">
        <f>#REF!</f>
        <v>#REF!</v>
      </c>
      <c r="N647" s="228" t="e">
        <f>#REF!</f>
        <v>#REF!</v>
      </c>
      <c r="O647" s="202"/>
      <c r="P647" s="99">
        <v>32</v>
      </c>
    </row>
    <row r="648" spans="1:16" ht="21.95" customHeight="1">
      <c r="A648" s="202"/>
      <c r="B648" s="114" t="s">
        <v>102</v>
      </c>
      <c r="C648" s="222">
        <f t="shared" ref="C648:N648" si="412">C649+C667</f>
        <v>0</v>
      </c>
      <c r="D648" s="223">
        <f t="shared" si="412"/>
        <v>35287.031999999999</v>
      </c>
      <c r="E648" s="222">
        <f t="shared" si="412"/>
        <v>32115</v>
      </c>
      <c r="F648" s="222">
        <f t="shared" si="412"/>
        <v>31985</v>
      </c>
      <c r="G648" s="222">
        <f t="shared" si="412"/>
        <v>130</v>
      </c>
      <c r="H648" s="222">
        <f t="shared" si="412"/>
        <v>0</v>
      </c>
      <c r="I648" s="222">
        <f t="shared" si="412"/>
        <v>0</v>
      </c>
      <c r="J648" s="222">
        <f t="shared" si="412"/>
        <v>3172.0320000000002</v>
      </c>
      <c r="K648" s="222">
        <f t="shared" si="412"/>
        <v>3899.0320000000002</v>
      </c>
      <c r="L648" s="222">
        <f t="shared" si="412"/>
        <v>-727</v>
      </c>
      <c r="M648" s="222">
        <f t="shared" si="412"/>
        <v>0</v>
      </c>
      <c r="N648" s="223">
        <f t="shared" si="412"/>
        <v>0</v>
      </c>
      <c r="O648" s="202"/>
      <c r="P648" s="99">
        <v>1</v>
      </c>
    </row>
    <row r="649" spans="1:16" ht="21" customHeight="1">
      <c r="A649" s="202" t="s">
        <v>20</v>
      </c>
      <c r="B649" s="114" t="s">
        <v>22</v>
      </c>
      <c r="C649" s="222">
        <f t="shared" ref="C649:N649" si="413">C650+C657+C664</f>
        <v>0</v>
      </c>
      <c r="D649" s="223">
        <f t="shared" si="413"/>
        <v>31910.031999999999</v>
      </c>
      <c r="E649" s="222">
        <f t="shared" si="413"/>
        <v>28011</v>
      </c>
      <c r="F649" s="222">
        <f t="shared" si="413"/>
        <v>28011</v>
      </c>
      <c r="G649" s="222">
        <f t="shared" si="413"/>
        <v>0</v>
      </c>
      <c r="H649" s="222">
        <f t="shared" si="413"/>
        <v>0</v>
      </c>
      <c r="I649" s="222">
        <f t="shared" si="413"/>
        <v>0</v>
      </c>
      <c r="J649" s="222">
        <f t="shared" si="413"/>
        <v>3899.0320000000002</v>
      </c>
      <c r="K649" s="222">
        <f t="shared" si="413"/>
        <v>3899.0320000000002</v>
      </c>
      <c r="L649" s="222">
        <f t="shared" si="413"/>
        <v>0</v>
      </c>
      <c r="M649" s="222">
        <f t="shared" si="413"/>
        <v>0</v>
      </c>
      <c r="N649" s="223">
        <f t="shared" si="413"/>
        <v>0</v>
      </c>
      <c r="O649" s="202"/>
      <c r="P649" s="99">
        <v>2</v>
      </c>
    </row>
    <row r="650" spans="1:16" ht="18.95" customHeight="1">
      <c r="A650" s="114" t="s">
        <v>23</v>
      </c>
      <c r="B650" s="114" t="s">
        <v>24</v>
      </c>
      <c r="C650" s="222">
        <f t="shared" ref="C650:N650" si="414">SUM(C651:C656)</f>
        <v>0</v>
      </c>
      <c r="D650" s="223">
        <f t="shared" si="414"/>
        <v>28409.031999999999</v>
      </c>
      <c r="E650" s="222">
        <f t="shared" si="414"/>
        <v>23880</v>
      </c>
      <c r="F650" s="222">
        <f t="shared" si="414"/>
        <v>23880</v>
      </c>
      <c r="G650" s="222">
        <f t="shared" si="414"/>
        <v>0</v>
      </c>
      <c r="H650" s="222">
        <f t="shared" si="414"/>
        <v>0</v>
      </c>
      <c r="I650" s="222">
        <f t="shared" si="414"/>
        <v>0</v>
      </c>
      <c r="J650" s="222">
        <f t="shared" si="414"/>
        <v>4529.0320000000002</v>
      </c>
      <c r="K650" s="222">
        <f t="shared" si="414"/>
        <v>4529.0320000000002</v>
      </c>
      <c r="L650" s="222">
        <f t="shared" si="414"/>
        <v>0</v>
      </c>
      <c r="M650" s="222">
        <f t="shared" si="414"/>
        <v>0</v>
      </c>
      <c r="N650" s="223">
        <f t="shared" si="414"/>
        <v>0</v>
      </c>
      <c r="O650" s="202"/>
      <c r="P650" s="99">
        <v>3</v>
      </c>
    </row>
    <row r="651" spans="1:16" s="214" customFormat="1" ht="72" customHeight="1">
      <c r="A651" s="202">
        <v>1</v>
      </c>
      <c r="B651" s="224" t="s">
        <v>25</v>
      </c>
      <c r="C651" s="211"/>
      <c r="D651" s="226">
        <v>6298</v>
      </c>
      <c r="E651" s="211">
        <f t="shared" ref="E651:E656" si="415">F651+G651</f>
        <v>6156</v>
      </c>
      <c r="F651" s="211">
        <v>6156</v>
      </c>
      <c r="G651" s="211"/>
      <c r="H651" s="211"/>
      <c r="I651" s="211"/>
      <c r="J651" s="211">
        <f t="shared" ref="J651:J656" si="416">D651-E651</f>
        <v>142</v>
      </c>
      <c r="K651" s="211">
        <f t="shared" ref="K651:K656" si="417">J651</f>
        <v>142</v>
      </c>
      <c r="L651" s="211"/>
      <c r="M651" s="211"/>
      <c r="N651" s="226"/>
      <c r="O651" s="202"/>
      <c r="P651" s="99">
        <v>4</v>
      </c>
    </row>
    <row r="652" spans="1:16" s="214" customFormat="1" ht="36" customHeight="1">
      <c r="A652" s="202">
        <v>2</v>
      </c>
      <c r="B652" s="224" t="s">
        <v>27</v>
      </c>
      <c r="C652" s="211"/>
      <c r="D652" s="226">
        <v>2561</v>
      </c>
      <c r="E652" s="211">
        <f t="shared" si="415"/>
        <v>1749</v>
      </c>
      <c r="F652" s="202">
        <v>1749</v>
      </c>
      <c r="G652" s="202"/>
      <c r="H652" s="202"/>
      <c r="I652" s="202"/>
      <c r="J652" s="211">
        <f t="shared" si="416"/>
        <v>812</v>
      </c>
      <c r="K652" s="211">
        <f t="shared" si="417"/>
        <v>812</v>
      </c>
      <c r="L652" s="202"/>
      <c r="M652" s="202"/>
      <c r="N652" s="226"/>
      <c r="O652" s="202"/>
      <c r="P652" s="99">
        <v>5</v>
      </c>
    </row>
    <row r="653" spans="1:16" s="214" customFormat="1" ht="45.75" customHeight="1">
      <c r="A653" s="202">
        <v>3</v>
      </c>
      <c r="B653" s="224" t="s">
        <v>29</v>
      </c>
      <c r="C653" s="211"/>
      <c r="D653" s="226">
        <v>58.031999999999996</v>
      </c>
      <c r="E653" s="211">
        <f t="shared" si="415"/>
        <v>108</v>
      </c>
      <c r="F653" s="202">
        <v>108</v>
      </c>
      <c r="G653" s="202"/>
      <c r="H653" s="202"/>
      <c r="I653" s="202"/>
      <c r="J653" s="211">
        <f t="shared" si="416"/>
        <v>-49.968000000000004</v>
      </c>
      <c r="K653" s="211">
        <f t="shared" si="417"/>
        <v>-49.968000000000004</v>
      </c>
      <c r="L653" s="202"/>
      <c r="M653" s="202"/>
      <c r="N653" s="226"/>
      <c r="O653" s="202"/>
      <c r="P653" s="99">
        <v>6</v>
      </c>
    </row>
    <row r="654" spans="1:16" s="214" customFormat="1" ht="53.1" customHeight="1">
      <c r="A654" s="202">
        <v>4</v>
      </c>
      <c r="B654" s="224" t="s">
        <v>31</v>
      </c>
      <c r="C654" s="211"/>
      <c r="D654" s="226">
        <v>19492</v>
      </c>
      <c r="E654" s="211">
        <f t="shared" si="415"/>
        <v>15867</v>
      </c>
      <c r="F654" s="211">
        <v>15867</v>
      </c>
      <c r="G654" s="211"/>
      <c r="H654" s="211"/>
      <c r="I654" s="211"/>
      <c r="J654" s="211">
        <f t="shared" si="416"/>
        <v>3625</v>
      </c>
      <c r="K654" s="211">
        <f t="shared" si="417"/>
        <v>3625</v>
      </c>
      <c r="L654" s="211"/>
      <c r="M654" s="211"/>
      <c r="N654" s="226"/>
      <c r="O654" s="202"/>
      <c r="P654" s="99">
        <v>7</v>
      </c>
    </row>
    <row r="655" spans="1:16" s="214" customFormat="1" ht="38.1" customHeight="1">
      <c r="A655" s="202">
        <v>5</v>
      </c>
      <c r="B655" s="225" t="s">
        <v>33</v>
      </c>
      <c r="C655" s="227"/>
      <c r="D655" s="228"/>
      <c r="E655" s="211">
        <f t="shared" si="415"/>
        <v>0</v>
      </c>
      <c r="F655" s="227"/>
      <c r="G655" s="227"/>
      <c r="H655" s="227"/>
      <c r="I655" s="227"/>
      <c r="J655" s="211">
        <f t="shared" si="416"/>
        <v>0</v>
      </c>
      <c r="K655" s="211">
        <f t="shared" si="417"/>
        <v>0</v>
      </c>
      <c r="L655" s="227"/>
      <c r="M655" s="227"/>
      <c r="N655" s="228"/>
      <c r="O655" s="202"/>
      <c r="P655" s="99">
        <v>8</v>
      </c>
    </row>
    <row r="656" spans="1:16" s="214" customFormat="1" ht="41.1" customHeight="1">
      <c r="A656" s="202">
        <v>6</v>
      </c>
      <c r="B656" s="225" t="s">
        <v>35</v>
      </c>
      <c r="C656" s="227"/>
      <c r="D656" s="228"/>
      <c r="E656" s="211">
        <f t="shared" si="415"/>
        <v>0</v>
      </c>
      <c r="F656" s="227"/>
      <c r="G656" s="227"/>
      <c r="H656" s="227"/>
      <c r="I656" s="227"/>
      <c r="J656" s="211">
        <f t="shared" si="416"/>
        <v>0</v>
      </c>
      <c r="K656" s="211">
        <f t="shared" si="417"/>
        <v>0</v>
      </c>
      <c r="L656" s="227"/>
      <c r="M656" s="227"/>
      <c r="N656" s="228"/>
      <c r="O656" s="202"/>
      <c r="P656" s="99">
        <v>9</v>
      </c>
    </row>
    <row r="657" spans="1:16" ht="21" customHeight="1">
      <c r="A657" s="114" t="s">
        <v>37</v>
      </c>
      <c r="B657" s="115" t="s">
        <v>38</v>
      </c>
      <c r="C657" s="222">
        <f t="shared" ref="C657:N657" si="418">SUM(C658:C663)</f>
        <v>0</v>
      </c>
      <c r="D657" s="223">
        <f t="shared" si="418"/>
        <v>3390</v>
      </c>
      <c r="E657" s="114">
        <f t="shared" si="418"/>
        <v>4131</v>
      </c>
      <c r="F657" s="114">
        <f t="shared" si="418"/>
        <v>4131</v>
      </c>
      <c r="G657" s="114">
        <f t="shared" si="418"/>
        <v>0</v>
      </c>
      <c r="H657" s="114">
        <f t="shared" si="418"/>
        <v>0</v>
      </c>
      <c r="I657" s="114">
        <f t="shared" si="418"/>
        <v>0</v>
      </c>
      <c r="J657" s="114">
        <f t="shared" si="418"/>
        <v>-741</v>
      </c>
      <c r="K657" s="114">
        <f t="shared" si="418"/>
        <v>-741</v>
      </c>
      <c r="L657" s="114">
        <f t="shared" si="418"/>
        <v>0</v>
      </c>
      <c r="M657" s="114">
        <f t="shared" si="418"/>
        <v>0</v>
      </c>
      <c r="N657" s="223">
        <f t="shared" si="418"/>
        <v>0</v>
      </c>
      <c r="O657" s="202"/>
      <c r="P657" s="99">
        <v>10</v>
      </c>
    </row>
    <row r="658" spans="1:16" s="215" customFormat="1" ht="31.5">
      <c r="A658" s="229">
        <v>1</v>
      </c>
      <c r="B658" s="230" t="s">
        <v>40</v>
      </c>
      <c r="C658" s="231"/>
      <c r="D658" s="232">
        <v>2574</v>
      </c>
      <c r="E658" s="231">
        <f t="shared" ref="E658:E663" si="419">F658+G658</f>
        <v>3041</v>
      </c>
      <c r="F658" s="231">
        <v>3041</v>
      </c>
      <c r="G658" s="231"/>
      <c r="H658" s="231"/>
      <c r="I658" s="231"/>
      <c r="J658" s="231">
        <f t="shared" ref="J658:J663" si="420">D658-E658</f>
        <v>-467</v>
      </c>
      <c r="K658" s="231">
        <f t="shared" ref="K658:K663" si="421">J658</f>
        <v>-467</v>
      </c>
      <c r="L658" s="231"/>
      <c r="M658" s="231"/>
      <c r="N658" s="232"/>
      <c r="O658" s="229"/>
      <c r="P658" s="214">
        <v>11</v>
      </c>
    </row>
    <row r="659" spans="1:16">
      <c r="A659" s="202">
        <v>2</v>
      </c>
      <c r="B659" s="224" t="s">
        <v>43</v>
      </c>
      <c r="C659" s="211"/>
      <c r="D659" s="226"/>
      <c r="E659" s="211">
        <f t="shared" si="419"/>
        <v>0</v>
      </c>
      <c r="F659" s="202"/>
      <c r="G659" s="202"/>
      <c r="H659" s="202"/>
      <c r="I659" s="202"/>
      <c r="J659" s="211">
        <f t="shared" si="420"/>
        <v>0</v>
      </c>
      <c r="K659" s="211">
        <f t="shared" si="421"/>
        <v>0</v>
      </c>
      <c r="L659" s="202"/>
      <c r="M659" s="202"/>
      <c r="N659" s="226"/>
      <c r="O659" s="202"/>
      <c r="P659" s="99">
        <v>12</v>
      </c>
    </row>
    <row r="660" spans="1:16">
      <c r="A660" s="202">
        <v>3</v>
      </c>
      <c r="B660" s="224" t="s">
        <v>46</v>
      </c>
      <c r="C660" s="211"/>
      <c r="D660" s="226"/>
      <c r="E660" s="211">
        <f t="shared" si="419"/>
        <v>0</v>
      </c>
      <c r="F660" s="202"/>
      <c r="G660" s="202"/>
      <c r="H660" s="202"/>
      <c r="I660" s="202"/>
      <c r="J660" s="211">
        <f t="shared" si="420"/>
        <v>0</v>
      </c>
      <c r="K660" s="211">
        <f t="shared" si="421"/>
        <v>0</v>
      </c>
      <c r="L660" s="202"/>
      <c r="M660" s="202"/>
      <c r="N660" s="226"/>
      <c r="O660" s="202"/>
      <c r="P660" s="99">
        <v>13</v>
      </c>
    </row>
    <row r="661" spans="1:16">
      <c r="A661" s="202">
        <v>4</v>
      </c>
      <c r="B661" s="224" t="s">
        <v>49</v>
      </c>
      <c r="C661" s="211"/>
      <c r="D661" s="226"/>
      <c r="E661" s="211">
        <f t="shared" si="419"/>
        <v>0</v>
      </c>
      <c r="F661" s="202"/>
      <c r="G661" s="202"/>
      <c r="H661" s="202"/>
      <c r="I661" s="202"/>
      <c r="J661" s="211">
        <f t="shared" si="420"/>
        <v>0</v>
      </c>
      <c r="K661" s="211">
        <f t="shared" si="421"/>
        <v>0</v>
      </c>
      <c r="L661" s="202"/>
      <c r="M661" s="202"/>
      <c r="N661" s="226"/>
      <c r="O661" s="202"/>
      <c r="P661" s="99">
        <v>14</v>
      </c>
    </row>
    <row r="662" spans="1:16" ht="31.5">
      <c r="A662" s="202">
        <v>5</v>
      </c>
      <c r="B662" s="224" t="s">
        <v>51</v>
      </c>
      <c r="C662" s="211"/>
      <c r="D662" s="226">
        <v>681</v>
      </c>
      <c r="E662" s="211">
        <f t="shared" si="419"/>
        <v>1090</v>
      </c>
      <c r="F662" s="211">
        <v>1090</v>
      </c>
      <c r="G662" s="211"/>
      <c r="H662" s="211"/>
      <c r="I662" s="211"/>
      <c r="J662" s="211">
        <f t="shared" si="420"/>
        <v>-409</v>
      </c>
      <c r="K662" s="211">
        <f t="shared" si="421"/>
        <v>-409</v>
      </c>
      <c r="L662" s="211"/>
      <c r="M662" s="211"/>
      <c r="N662" s="226"/>
      <c r="O662" s="202"/>
      <c r="P662" s="99">
        <v>15</v>
      </c>
    </row>
    <row r="663" spans="1:16">
      <c r="A663" s="202">
        <v>6</v>
      </c>
      <c r="B663" s="224" t="s">
        <v>53</v>
      </c>
      <c r="C663" s="211"/>
      <c r="D663" s="226">
        <v>135</v>
      </c>
      <c r="E663" s="211">
        <f t="shared" si="419"/>
        <v>0</v>
      </c>
      <c r="F663" s="211"/>
      <c r="G663" s="211"/>
      <c r="H663" s="211"/>
      <c r="I663" s="211"/>
      <c r="J663" s="211">
        <f t="shared" si="420"/>
        <v>135</v>
      </c>
      <c r="K663" s="211">
        <f t="shared" si="421"/>
        <v>135</v>
      </c>
      <c r="L663" s="211"/>
      <c r="M663" s="211"/>
      <c r="N663" s="226"/>
      <c r="O663" s="202"/>
      <c r="P663" s="99">
        <v>16</v>
      </c>
    </row>
    <row r="664" spans="1:16" s="215" customFormat="1">
      <c r="A664" s="114" t="s">
        <v>55</v>
      </c>
      <c r="B664" s="115" t="s">
        <v>56</v>
      </c>
      <c r="C664" s="222">
        <f t="shared" ref="C664:N664" si="422">C665+C666</f>
        <v>0</v>
      </c>
      <c r="D664" s="223">
        <f t="shared" si="422"/>
        <v>111</v>
      </c>
      <c r="E664" s="114">
        <f t="shared" si="422"/>
        <v>0</v>
      </c>
      <c r="F664" s="114">
        <f t="shared" si="422"/>
        <v>0</v>
      </c>
      <c r="G664" s="114">
        <f t="shared" si="422"/>
        <v>0</v>
      </c>
      <c r="H664" s="114">
        <f t="shared" si="422"/>
        <v>0</v>
      </c>
      <c r="I664" s="114">
        <f t="shared" si="422"/>
        <v>0</v>
      </c>
      <c r="J664" s="114">
        <f t="shared" si="422"/>
        <v>111</v>
      </c>
      <c r="K664" s="114">
        <f t="shared" si="422"/>
        <v>111</v>
      </c>
      <c r="L664" s="114">
        <f t="shared" si="422"/>
        <v>0</v>
      </c>
      <c r="M664" s="114">
        <f t="shared" si="422"/>
        <v>0</v>
      </c>
      <c r="N664" s="223">
        <f t="shared" si="422"/>
        <v>0</v>
      </c>
      <c r="O664" s="202"/>
      <c r="P664" s="99">
        <v>17</v>
      </c>
    </row>
    <row r="665" spans="1:16" s="215" customFormat="1" ht="31.5">
      <c r="A665" s="202">
        <v>1</v>
      </c>
      <c r="B665" s="224" t="s">
        <v>57</v>
      </c>
      <c r="C665" s="211"/>
      <c r="D665" s="226">
        <v>16</v>
      </c>
      <c r="E665" s="211">
        <f t="shared" ref="E665:E671" si="423">F665+G665</f>
        <v>0</v>
      </c>
      <c r="F665" s="202"/>
      <c r="G665" s="202"/>
      <c r="H665" s="202"/>
      <c r="I665" s="202"/>
      <c r="J665" s="211">
        <f t="shared" ref="J665:J671" si="424">D665-E665</f>
        <v>16</v>
      </c>
      <c r="K665" s="211">
        <f>J665</f>
        <v>16</v>
      </c>
      <c r="L665" s="202"/>
      <c r="M665" s="202"/>
      <c r="N665" s="226"/>
      <c r="O665" s="202"/>
      <c r="P665" s="99">
        <v>18</v>
      </c>
    </row>
    <row r="666" spans="1:16" s="215" customFormat="1">
      <c r="A666" s="202">
        <v>2</v>
      </c>
      <c r="B666" s="224" t="s">
        <v>59</v>
      </c>
      <c r="C666" s="211"/>
      <c r="D666" s="226">
        <v>95</v>
      </c>
      <c r="E666" s="211">
        <f t="shared" si="423"/>
        <v>0</v>
      </c>
      <c r="F666" s="202"/>
      <c r="G666" s="202"/>
      <c r="H666" s="202"/>
      <c r="I666" s="202"/>
      <c r="J666" s="211">
        <f t="shared" si="424"/>
        <v>95</v>
      </c>
      <c r="K666" s="211">
        <f>J666</f>
        <v>95</v>
      </c>
      <c r="L666" s="202"/>
      <c r="M666" s="211"/>
      <c r="N666" s="226"/>
      <c r="O666" s="202"/>
      <c r="P666" s="99">
        <v>19</v>
      </c>
    </row>
    <row r="667" spans="1:16" ht="20.25" customHeight="1">
      <c r="A667" s="114" t="s">
        <v>21</v>
      </c>
      <c r="B667" s="114" t="s">
        <v>61</v>
      </c>
      <c r="C667" s="222">
        <f t="shared" ref="C667:N667" si="425">C668+C672</f>
        <v>0</v>
      </c>
      <c r="D667" s="223">
        <f t="shared" si="425"/>
        <v>3377</v>
      </c>
      <c r="E667" s="114">
        <f t="shared" si="425"/>
        <v>4104</v>
      </c>
      <c r="F667" s="114">
        <f t="shared" si="425"/>
        <v>3974</v>
      </c>
      <c r="G667" s="114">
        <f t="shared" si="425"/>
        <v>130</v>
      </c>
      <c r="H667" s="114">
        <f t="shared" si="425"/>
        <v>0</v>
      </c>
      <c r="I667" s="114">
        <f t="shared" si="425"/>
        <v>0</v>
      </c>
      <c r="J667" s="114">
        <f t="shared" si="425"/>
        <v>-727</v>
      </c>
      <c r="K667" s="114">
        <f t="shared" si="425"/>
        <v>0</v>
      </c>
      <c r="L667" s="114">
        <f t="shared" si="425"/>
        <v>-727</v>
      </c>
      <c r="M667" s="114">
        <f t="shared" si="425"/>
        <v>0</v>
      </c>
      <c r="N667" s="223">
        <f t="shared" si="425"/>
        <v>0</v>
      </c>
      <c r="O667" s="202"/>
      <c r="P667" s="99">
        <v>20</v>
      </c>
    </row>
    <row r="668" spans="1:16" ht="20.25" customHeight="1">
      <c r="A668" s="114" t="s">
        <v>23</v>
      </c>
      <c r="B668" s="115" t="s">
        <v>24</v>
      </c>
      <c r="C668" s="222">
        <f t="shared" ref="C668:N668" si="426">SUM(C669:C671)</f>
        <v>0</v>
      </c>
      <c r="D668" s="223">
        <f t="shared" si="426"/>
        <v>2777</v>
      </c>
      <c r="E668" s="114">
        <f t="shared" si="426"/>
        <v>2802</v>
      </c>
      <c r="F668" s="114">
        <f t="shared" si="426"/>
        <v>2802</v>
      </c>
      <c r="G668" s="114">
        <f t="shared" si="426"/>
        <v>0</v>
      </c>
      <c r="H668" s="114">
        <f t="shared" si="426"/>
        <v>0</v>
      </c>
      <c r="I668" s="114">
        <f t="shared" si="426"/>
        <v>0</v>
      </c>
      <c r="J668" s="114">
        <f t="shared" si="426"/>
        <v>-25</v>
      </c>
      <c r="K668" s="114">
        <f t="shared" si="426"/>
        <v>0</v>
      </c>
      <c r="L668" s="114">
        <f t="shared" si="426"/>
        <v>-25</v>
      </c>
      <c r="M668" s="114">
        <f t="shared" si="426"/>
        <v>0</v>
      </c>
      <c r="N668" s="223">
        <f t="shared" si="426"/>
        <v>0</v>
      </c>
      <c r="O668" s="202"/>
      <c r="P668" s="99">
        <v>21</v>
      </c>
    </row>
    <row r="669" spans="1:16" ht="61.5" customHeight="1">
      <c r="A669" s="202">
        <v>1</v>
      </c>
      <c r="B669" s="224" t="s">
        <v>62</v>
      </c>
      <c r="C669" s="211"/>
      <c r="D669" s="226">
        <v>2372</v>
      </c>
      <c r="E669" s="211">
        <f t="shared" si="423"/>
        <v>2445</v>
      </c>
      <c r="F669" s="233">
        <v>2445</v>
      </c>
      <c r="G669" s="233"/>
      <c r="H669" s="233"/>
      <c r="I669" s="233"/>
      <c r="J669" s="211">
        <f t="shared" si="424"/>
        <v>-73</v>
      </c>
      <c r="K669" s="233"/>
      <c r="L669" s="233">
        <f t="shared" ref="L669:L671" si="427">J669</f>
        <v>-73</v>
      </c>
      <c r="M669" s="233"/>
      <c r="N669" s="226"/>
      <c r="O669" s="202"/>
      <c r="P669" s="99">
        <v>22</v>
      </c>
    </row>
    <row r="670" spans="1:16" ht="92.25" customHeight="1">
      <c r="A670" s="202">
        <v>2</v>
      </c>
      <c r="B670" s="224" t="s">
        <v>64</v>
      </c>
      <c r="C670" s="211"/>
      <c r="D670" s="226"/>
      <c r="E670" s="211">
        <f t="shared" si="423"/>
        <v>0</v>
      </c>
      <c r="F670" s="233"/>
      <c r="G670" s="233"/>
      <c r="H670" s="233"/>
      <c r="I670" s="233"/>
      <c r="J670" s="211">
        <f t="shared" si="424"/>
        <v>0</v>
      </c>
      <c r="K670" s="233"/>
      <c r="L670" s="233">
        <f t="shared" si="427"/>
        <v>0</v>
      </c>
      <c r="M670" s="233"/>
      <c r="N670" s="226"/>
      <c r="O670" s="202"/>
      <c r="P670" s="99">
        <v>23</v>
      </c>
    </row>
    <row r="671" spans="1:16" ht="43.5" customHeight="1">
      <c r="A671" s="202">
        <v>3</v>
      </c>
      <c r="B671" s="224" t="s">
        <v>66</v>
      </c>
      <c r="C671" s="211"/>
      <c r="D671" s="226">
        <v>405</v>
      </c>
      <c r="E671" s="211">
        <f t="shared" si="423"/>
        <v>357</v>
      </c>
      <c r="F671" s="234">
        <v>357</v>
      </c>
      <c r="G671" s="234"/>
      <c r="H671" s="234"/>
      <c r="I671" s="234"/>
      <c r="J671" s="211">
        <f t="shared" si="424"/>
        <v>48</v>
      </c>
      <c r="K671" s="234"/>
      <c r="L671" s="233">
        <f t="shared" si="427"/>
        <v>48</v>
      </c>
      <c r="M671" s="234"/>
      <c r="N671" s="226"/>
      <c r="O671" s="202"/>
      <c r="P671" s="99">
        <v>24</v>
      </c>
    </row>
    <row r="672" spans="1:16">
      <c r="A672" s="114" t="s">
        <v>37</v>
      </c>
      <c r="B672" s="115" t="s">
        <v>68</v>
      </c>
      <c r="C672" s="222">
        <f t="shared" ref="C672:N672" si="428">SUM(C673:C679)</f>
        <v>0</v>
      </c>
      <c r="D672" s="223">
        <f t="shared" si="428"/>
        <v>600</v>
      </c>
      <c r="E672" s="222">
        <f t="shared" si="428"/>
        <v>1302</v>
      </c>
      <c r="F672" s="114">
        <f t="shared" si="428"/>
        <v>1172</v>
      </c>
      <c r="G672" s="114">
        <f t="shared" si="428"/>
        <v>130</v>
      </c>
      <c r="H672" s="114">
        <f t="shared" si="428"/>
        <v>0</v>
      </c>
      <c r="I672" s="114">
        <f t="shared" si="428"/>
        <v>0</v>
      </c>
      <c r="J672" s="222">
        <f t="shared" si="428"/>
        <v>-702</v>
      </c>
      <c r="K672" s="114">
        <f t="shared" si="428"/>
        <v>0</v>
      </c>
      <c r="L672" s="114">
        <f t="shared" si="428"/>
        <v>-702</v>
      </c>
      <c r="M672" s="114">
        <f t="shared" si="428"/>
        <v>0</v>
      </c>
      <c r="N672" s="223">
        <f t="shared" si="428"/>
        <v>0</v>
      </c>
      <c r="O672" s="202"/>
      <c r="P672" s="99">
        <v>25</v>
      </c>
    </row>
    <row r="673" spans="1:16" ht="21.75" customHeight="1">
      <c r="A673" s="202">
        <v>1</v>
      </c>
      <c r="B673" s="224" t="s">
        <v>69</v>
      </c>
      <c r="C673" s="211"/>
      <c r="D673" s="226">
        <v>36</v>
      </c>
      <c r="E673" s="211">
        <f t="shared" ref="E673:E679" si="429">F673+G673</f>
        <v>0</v>
      </c>
      <c r="F673" s="202"/>
      <c r="G673" s="202"/>
      <c r="H673" s="202"/>
      <c r="I673" s="202"/>
      <c r="J673" s="211">
        <f t="shared" ref="J673:J679" si="430">D673-E673</f>
        <v>36</v>
      </c>
      <c r="K673" s="202"/>
      <c r="L673" s="233">
        <f t="shared" ref="L673:L679" si="431">J673</f>
        <v>36</v>
      </c>
      <c r="M673" s="202"/>
      <c r="N673" s="226"/>
      <c r="O673" s="202"/>
      <c r="P673" s="99">
        <v>26</v>
      </c>
    </row>
    <row r="674" spans="1:16" ht="42" customHeight="1">
      <c r="A674" s="202">
        <v>2</v>
      </c>
      <c r="B674" s="224" t="s">
        <v>71</v>
      </c>
      <c r="C674" s="211"/>
      <c r="D674" s="226"/>
      <c r="E674" s="211">
        <f t="shared" si="429"/>
        <v>0</v>
      </c>
      <c r="F674" s="202"/>
      <c r="G674" s="202"/>
      <c r="H674" s="202"/>
      <c r="I674" s="202"/>
      <c r="J674" s="211">
        <f t="shared" si="430"/>
        <v>0</v>
      </c>
      <c r="K674" s="202"/>
      <c r="L674" s="233">
        <f t="shared" si="431"/>
        <v>0</v>
      </c>
      <c r="M674" s="202"/>
      <c r="N674" s="226"/>
      <c r="O674" s="202"/>
      <c r="P674" s="99">
        <v>27</v>
      </c>
    </row>
    <row r="675" spans="1:16" s="216" customFormat="1" ht="47.25">
      <c r="A675" s="202">
        <v>3</v>
      </c>
      <c r="B675" s="224" t="s">
        <v>73</v>
      </c>
      <c r="C675" s="227"/>
      <c r="D675" s="228">
        <v>391</v>
      </c>
      <c r="E675" s="211">
        <f t="shared" si="429"/>
        <v>1172</v>
      </c>
      <c r="F675" s="227">
        <v>1172</v>
      </c>
      <c r="G675" s="227"/>
      <c r="H675" s="227"/>
      <c r="I675" s="227"/>
      <c r="J675" s="211">
        <f t="shared" si="430"/>
        <v>-781</v>
      </c>
      <c r="K675" s="227"/>
      <c r="L675" s="233">
        <f t="shared" si="431"/>
        <v>-781</v>
      </c>
      <c r="M675" s="227"/>
      <c r="N675" s="228"/>
      <c r="O675" s="202"/>
      <c r="P675" s="99">
        <v>28</v>
      </c>
    </row>
    <row r="676" spans="1:16" s="216" customFormat="1" ht="47.25">
      <c r="A676" s="202">
        <v>4</v>
      </c>
      <c r="B676" s="225" t="s">
        <v>75</v>
      </c>
      <c r="C676" s="227"/>
      <c r="D676" s="228"/>
      <c r="E676" s="211">
        <f t="shared" si="429"/>
        <v>0</v>
      </c>
      <c r="F676" s="227"/>
      <c r="G676" s="227"/>
      <c r="H676" s="227"/>
      <c r="I676" s="227"/>
      <c r="J676" s="211">
        <f t="shared" si="430"/>
        <v>0</v>
      </c>
      <c r="K676" s="227"/>
      <c r="L676" s="233">
        <f t="shared" si="431"/>
        <v>0</v>
      </c>
      <c r="M676" s="227"/>
      <c r="N676" s="228"/>
      <c r="O676" s="202"/>
      <c r="P676" s="99">
        <v>29</v>
      </c>
    </row>
    <row r="677" spans="1:16" s="216" customFormat="1" ht="63">
      <c r="A677" s="202">
        <v>5</v>
      </c>
      <c r="B677" s="225" t="s">
        <v>77</v>
      </c>
      <c r="C677" s="227"/>
      <c r="D677" s="228"/>
      <c r="E677" s="211">
        <f t="shared" si="429"/>
        <v>0</v>
      </c>
      <c r="F677" s="227"/>
      <c r="G677" s="227"/>
      <c r="H677" s="227"/>
      <c r="I677" s="227"/>
      <c r="J677" s="211">
        <f t="shared" si="430"/>
        <v>0</v>
      </c>
      <c r="K677" s="227"/>
      <c r="L677" s="233">
        <f t="shared" si="431"/>
        <v>0</v>
      </c>
      <c r="M677" s="227"/>
      <c r="N677" s="228"/>
      <c r="O677" s="202"/>
      <c r="P677" s="99">
        <v>30</v>
      </c>
    </row>
    <row r="678" spans="1:16" ht="42" customHeight="1">
      <c r="A678" s="202">
        <v>6</v>
      </c>
      <c r="B678" s="225" t="s">
        <v>79</v>
      </c>
      <c r="C678" s="227"/>
      <c r="D678" s="228">
        <v>130</v>
      </c>
      <c r="E678" s="211">
        <f t="shared" si="429"/>
        <v>130</v>
      </c>
      <c r="F678" s="227"/>
      <c r="G678" s="227">
        <v>130</v>
      </c>
      <c r="H678" s="227"/>
      <c r="I678" s="227"/>
      <c r="J678" s="211">
        <f t="shared" si="430"/>
        <v>0</v>
      </c>
      <c r="K678" s="227"/>
      <c r="L678" s="233">
        <f t="shared" si="431"/>
        <v>0</v>
      </c>
      <c r="M678" s="227"/>
      <c r="N678" s="228"/>
      <c r="O678" s="202"/>
      <c r="P678" s="99">
        <v>31</v>
      </c>
    </row>
    <row r="679" spans="1:16" ht="74.25" customHeight="1">
      <c r="A679" s="202">
        <v>7</v>
      </c>
      <c r="B679" s="225" t="s">
        <v>81</v>
      </c>
      <c r="C679" s="227"/>
      <c r="D679" s="228">
        <v>43</v>
      </c>
      <c r="E679" s="211">
        <f t="shared" si="429"/>
        <v>0</v>
      </c>
      <c r="F679" s="227"/>
      <c r="G679" s="227"/>
      <c r="H679" s="227"/>
      <c r="I679" s="227"/>
      <c r="J679" s="211">
        <f t="shared" si="430"/>
        <v>43</v>
      </c>
      <c r="K679" s="227"/>
      <c r="L679" s="233">
        <f t="shared" si="431"/>
        <v>43</v>
      </c>
      <c r="M679" s="227"/>
      <c r="N679" s="228"/>
      <c r="O679" s="202"/>
      <c r="P679" s="99">
        <v>32</v>
      </c>
    </row>
    <row r="680" spans="1:16" ht="21.95" customHeight="1">
      <c r="A680" s="202"/>
      <c r="B680" s="114" t="s">
        <v>103</v>
      </c>
      <c r="C680" s="222">
        <f t="shared" ref="C680:N680" si="432">C681+C699</f>
        <v>0</v>
      </c>
      <c r="D680" s="223">
        <f t="shared" si="432"/>
        <v>30997</v>
      </c>
      <c r="E680" s="222">
        <f t="shared" si="432"/>
        <v>30305</v>
      </c>
      <c r="F680" s="222">
        <f t="shared" si="432"/>
        <v>30175</v>
      </c>
      <c r="G680" s="222">
        <f t="shared" si="432"/>
        <v>130</v>
      </c>
      <c r="H680" s="222">
        <f t="shared" si="432"/>
        <v>0</v>
      </c>
      <c r="I680" s="222">
        <f t="shared" si="432"/>
        <v>0</v>
      </c>
      <c r="J680" s="222">
        <f t="shared" si="432"/>
        <v>692</v>
      </c>
      <c r="K680" s="222">
        <f t="shared" si="432"/>
        <v>595</v>
      </c>
      <c r="L680" s="222">
        <f t="shared" si="432"/>
        <v>97</v>
      </c>
      <c r="M680" s="222">
        <f t="shared" si="432"/>
        <v>0</v>
      </c>
      <c r="N680" s="223">
        <f t="shared" si="432"/>
        <v>0</v>
      </c>
      <c r="O680" s="202"/>
      <c r="P680" s="99">
        <v>1</v>
      </c>
    </row>
    <row r="681" spans="1:16" ht="21" customHeight="1">
      <c r="A681" s="202" t="s">
        <v>20</v>
      </c>
      <c r="B681" s="114" t="s">
        <v>22</v>
      </c>
      <c r="C681" s="222">
        <f t="shared" ref="C681:N681" si="433">C682+C689+C696</f>
        <v>0</v>
      </c>
      <c r="D681" s="223">
        <f t="shared" si="433"/>
        <v>28240</v>
      </c>
      <c r="E681" s="222">
        <f t="shared" si="433"/>
        <v>27645</v>
      </c>
      <c r="F681" s="222">
        <f t="shared" si="433"/>
        <v>27645</v>
      </c>
      <c r="G681" s="222">
        <f t="shared" si="433"/>
        <v>0</v>
      </c>
      <c r="H681" s="222">
        <f t="shared" si="433"/>
        <v>0</v>
      </c>
      <c r="I681" s="222">
        <f t="shared" si="433"/>
        <v>0</v>
      </c>
      <c r="J681" s="222">
        <f t="shared" si="433"/>
        <v>595</v>
      </c>
      <c r="K681" s="222">
        <f t="shared" si="433"/>
        <v>595</v>
      </c>
      <c r="L681" s="222">
        <f t="shared" si="433"/>
        <v>0</v>
      </c>
      <c r="M681" s="222">
        <f t="shared" si="433"/>
        <v>0</v>
      </c>
      <c r="N681" s="223">
        <f t="shared" si="433"/>
        <v>0</v>
      </c>
      <c r="O681" s="202"/>
      <c r="P681" s="99">
        <v>2</v>
      </c>
    </row>
    <row r="682" spans="1:16" ht="18.95" customHeight="1">
      <c r="A682" s="114" t="s">
        <v>23</v>
      </c>
      <c r="B682" s="114" t="s">
        <v>24</v>
      </c>
      <c r="C682" s="222">
        <f t="shared" ref="C682:N682" si="434">SUM(C683:C688)</f>
        <v>0</v>
      </c>
      <c r="D682" s="223">
        <f t="shared" si="434"/>
        <v>10883</v>
      </c>
      <c r="E682" s="222">
        <f t="shared" si="434"/>
        <v>9476</v>
      </c>
      <c r="F682" s="222">
        <f t="shared" si="434"/>
        <v>9476</v>
      </c>
      <c r="G682" s="222">
        <f t="shared" si="434"/>
        <v>0</v>
      </c>
      <c r="H682" s="222">
        <f t="shared" si="434"/>
        <v>0</v>
      </c>
      <c r="I682" s="222">
        <f t="shared" si="434"/>
        <v>0</v>
      </c>
      <c r="J682" s="222">
        <f t="shared" si="434"/>
        <v>1407</v>
      </c>
      <c r="K682" s="222">
        <f t="shared" si="434"/>
        <v>1407</v>
      </c>
      <c r="L682" s="222">
        <f t="shared" si="434"/>
        <v>0</v>
      </c>
      <c r="M682" s="222">
        <f t="shared" si="434"/>
        <v>0</v>
      </c>
      <c r="N682" s="223">
        <f t="shared" si="434"/>
        <v>0</v>
      </c>
      <c r="O682" s="202"/>
      <c r="P682" s="99">
        <v>3</v>
      </c>
    </row>
    <row r="683" spans="1:16" s="214" customFormat="1" ht="72" customHeight="1">
      <c r="A683" s="202">
        <v>1</v>
      </c>
      <c r="B683" s="224" t="s">
        <v>25</v>
      </c>
      <c r="C683" s="211"/>
      <c r="D683" s="237">
        <v>3753</v>
      </c>
      <c r="E683" s="211">
        <f t="shared" ref="E683:E688" si="435">F683+G683</f>
        <v>4287</v>
      </c>
      <c r="F683" s="211">
        <v>4287</v>
      </c>
      <c r="G683" s="211"/>
      <c r="H683" s="211"/>
      <c r="I683" s="211"/>
      <c r="J683" s="211">
        <f t="shared" ref="J683:J688" si="436">D683-E683</f>
        <v>-534</v>
      </c>
      <c r="K683" s="211">
        <f t="shared" ref="K683:K688" si="437">J683</f>
        <v>-534</v>
      </c>
      <c r="L683" s="211"/>
      <c r="M683" s="211"/>
      <c r="N683" s="226"/>
      <c r="O683" s="202"/>
      <c r="P683" s="99">
        <v>4</v>
      </c>
    </row>
    <row r="684" spans="1:16" s="214" customFormat="1" ht="36" customHeight="1">
      <c r="A684" s="202">
        <v>2</v>
      </c>
      <c r="B684" s="224" t="s">
        <v>27</v>
      </c>
      <c r="C684" s="211"/>
      <c r="D684" s="237">
        <v>499</v>
      </c>
      <c r="E684" s="211">
        <f t="shared" si="435"/>
        <v>997</v>
      </c>
      <c r="F684" s="202">
        <v>997</v>
      </c>
      <c r="G684" s="202"/>
      <c r="H684" s="202"/>
      <c r="I684" s="202"/>
      <c r="J684" s="211">
        <f t="shared" si="436"/>
        <v>-498</v>
      </c>
      <c r="K684" s="211">
        <f t="shared" si="437"/>
        <v>-498</v>
      </c>
      <c r="L684" s="202"/>
      <c r="M684" s="202"/>
      <c r="N684" s="226"/>
      <c r="O684" s="202"/>
      <c r="P684" s="99">
        <v>5</v>
      </c>
    </row>
    <row r="685" spans="1:16" s="214" customFormat="1" ht="45.75" customHeight="1">
      <c r="A685" s="202">
        <v>3</v>
      </c>
      <c r="B685" s="224" t="s">
        <v>29</v>
      </c>
      <c r="C685" s="211"/>
      <c r="D685" s="237">
        <v>184</v>
      </c>
      <c r="E685" s="211">
        <f t="shared" si="435"/>
        <v>180</v>
      </c>
      <c r="F685" s="202">
        <v>180</v>
      </c>
      <c r="G685" s="202"/>
      <c r="H685" s="202"/>
      <c r="I685" s="202"/>
      <c r="J685" s="211">
        <f t="shared" si="436"/>
        <v>4</v>
      </c>
      <c r="K685" s="211">
        <f t="shared" si="437"/>
        <v>4</v>
      </c>
      <c r="L685" s="202"/>
      <c r="M685" s="202"/>
      <c r="N685" s="226"/>
      <c r="O685" s="202"/>
      <c r="P685" s="99">
        <v>6</v>
      </c>
    </row>
    <row r="686" spans="1:16" s="214" customFormat="1" ht="53.1" customHeight="1">
      <c r="A686" s="202">
        <v>4</v>
      </c>
      <c r="B686" s="224" t="s">
        <v>31</v>
      </c>
      <c r="C686" s="211"/>
      <c r="D686" s="237">
        <v>6434</v>
      </c>
      <c r="E686" s="211">
        <f t="shared" si="435"/>
        <v>3991</v>
      </c>
      <c r="F686" s="211">
        <v>3991</v>
      </c>
      <c r="G686" s="211"/>
      <c r="H686" s="211"/>
      <c r="I686" s="211"/>
      <c r="J686" s="211">
        <f t="shared" si="436"/>
        <v>2443</v>
      </c>
      <c r="K686" s="211">
        <f t="shared" si="437"/>
        <v>2443</v>
      </c>
      <c r="L686" s="211"/>
      <c r="M686" s="211"/>
      <c r="N686" s="226"/>
      <c r="O686" s="202"/>
      <c r="P686" s="99">
        <v>7</v>
      </c>
    </row>
    <row r="687" spans="1:16" s="214" customFormat="1" ht="38.1" customHeight="1">
      <c r="A687" s="202">
        <v>5</v>
      </c>
      <c r="B687" s="225" t="s">
        <v>33</v>
      </c>
      <c r="C687" s="227"/>
      <c r="D687" s="237">
        <v>13</v>
      </c>
      <c r="E687" s="211">
        <f t="shared" si="435"/>
        <v>21</v>
      </c>
      <c r="F687" s="227">
        <v>21</v>
      </c>
      <c r="G687" s="227"/>
      <c r="H687" s="227"/>
      <c r="I687" s="227"/>
      <c r="J687" s="211">
        <f t="shared" si="436"/>
        <v>-8</v>
      </c>
      <c r="K687" s="211">
        <f t="shared" si="437"/>
        <v>-8</v>
      </c>
      <c r="L687" s="227"/>
      <c r="M687" s="227"/>
      <c r="N687" s="228"/>
      <c r="O687" s="202"/>
      <c r="P687" s="99">
        <v>8</v>
      </c>
    </row>
    <row r="688" spans="1:16" s="214" customFormat="1" ht="41.1" customHeight="1">
      <c r="A688" s="202">
        <v>6</v>
      </c>
      <c r="B688" s="225" t="s">
        <v>35</v>
      </c>
      <c r="C688" s="227"/>
      <c r="D688" s="237"/>
      <c r="E688" s="211">
        <f t="shared" si="435"/>
        <v>0</v>
      </c>
      <c r="F688" s="227"/>
      <c r="G688" s="227"/>
      <c r="H688" s="227"/>
      <c r="I688" s="227"/>
      <c r="J688" s="211">
        <f t="shared" si="436"/>
        <v>0</v>
      </c>
      <c r="K688" s="211">
        <f t="shared" si="437"/>
        <v>0</v>
      </c>
      <c r="L688" s="227"/>
      <c r="M688" s="227"/>
      <c r="N688" s="228"/>
      <c r="O688" s="202"/>
      <c r="P688" s="99">
        <v>9</v>
      </c>
    </row>
    <row r="689" spans="1:16" ht="21" customHeight="1">
      <c r="A689" s="114" t="s">
        <v>37</v>
      </c>
      <c r="B689" s="115" t="s">
        <v>38</v>
      </c>
      <c r="C689" s="222">
        <f t="shared" ref="C689:N689" si="438">SUM(C690:C695)</f>
        <v>0</v>
      </c>
      <c r="D689" s="114">
        <f t="shared" si="438"/>
        <v>17258</v>
      </c>
      <c r="E689" s="114">
        <f t="shared" si="438"/>
        <v>18169</v>
      </c>
      <c r="F689" s="114">
        <f t="shared" si="438"/>
        <v>18169</v>
      </c>
      <c r="G689" s="114">
        <f t="shared" si="438"/>
        <v>0</v>
      </c>
      <c r="H689" s="114">
        <f t="shared" si="438"/>
        <v>0</v>
      </c>
      <c r="I689" s="114">
        <f t="shared" si="438"/>
        <v>0</v>
      </c>
      <c r="J689" s="114">
        <f t="shared" si="438"/>
        <v>-911</v>
      </c>
      <c r="K689" s="114">
        <f t="shared" si="438"/>
        <v>-911</v>
      </c>
      <c r="L689" s="114">
        <f t="shared" si="438"/>
        <v>0</v>
      </c>
      <c r="M689" s="114">
        <f t="shared" si="438"/>
        <v>0</v>
      </c>
      <c r="N689" s="223">
        <f t="shared" si="438"/>
        <v>0</v>
      </c>
      <c r="O689" s="202"/>
      <c r="P689" s="99">
        <v>10</v>
      </c>
    </row>
    <row r="690" spans="1:16" s="215" customFormat="1" ht="31.5">
      <c r="A690" s="229">
        <v>1</v>
      </c>
      <c r="B690" s="230" t="s">
        <v>40</v>
      </c>
      <c r="C690" s="231"/>
      <c r="D690" s="231">
        <v>16070</v>
      </c>
      <c r="E690" s="231">
        <f t="shared" ref="E690:E695" si="439">F690+G690</f>
        <v>17628</v>
      </c>
      <c r="F690" s="231">
        <v>17628</v>
      </c>
      <c r="G690" s="231"/>
      <c r="H690" s="231"/>
      <c r="I690" s="231"/>
      <c r="J690" s="231">
        <f t="shared" ref="J690:J695" si="440">D690-E690</f>
        <v>-1558</v>
      </c>
      <c r="K690" s="231">
        <f t="shared" ref="K690:K695" si="441">J690</f>
        <v>-1558</v>
      </c>
      <c r="L690" s="231"/>
      <c r="M690" s="231"/>
      <c r="N690" s="232"/>
      <c r="O690" s="229"/>
      <c r="P690" s="214">
        <v>11</v>
      </c>
    </row>
    <row r="691" spans="1:16">
      <c r="A691" s="202">
        <v>2</v>
      </c>
      <c r="B691" s="224" t="s">
        <v>43</v>
      </c>
      <c r="C691" s="211"/>
      <c r="D691" s="211"/>
      <c r="E691" s="211">
        <f t="shared" si="439"/>
        <v>0</v>
      </c>
      <c r="F691" s="202"/>
      <c r="G691" s="202"/>
      <c r="H691" s="202"/>
      <c r="I691" s="202"/>
      <c r="J691" s="211">
        <f t="shared" si="440"/>
        <v>0</v>
      </c>
      <c r="K691" s="211">
        <f t="shared" si="441"/>
        <v>0</v>
      </c>
      <c r="L691" s="202"/>
      <c r="M691" s="202"/>
      <c r="N691" s="226"/>
      <c r="O691" s="202"/>
      <c r="P691" s="99">
        <v>12</v>
      </c>
    </row>
    <row r="692" spans="1:16">
      <c r="A692" s="202">
        <v>3</v>
      </c>
      <c r="B692" s="224" t="s">
        <v>46</v>
      </c>
      <c r="C692" s="211"/>
      <c r="D692" s="211"/>
      <c r="E692" s="211">
        <f t="shared" si="439"/>
        <v>0</v>
      </c>
      <c r="F692" s="202"/>
      <c r="G692" s="202"/>
      <c r="H692" s="202"/>
      <c r="I692" s="202"/>
      <c r="J692" s="211">
        <f t="shared" si="440"/>
        <v>0</v>
      </c>
      <c r="K692" s="211">
        <f t="shared" si="441"/>
        <v>0</v>
      </c>
      <c r="L692" s="202"/>
      <c r="M692" s="202"/>
      <c r="N692" s="226"/>
      <c r="O692" s="202"/>
      <c r="P692" s="99">
        <v>13</v>
      </c>
    </row>
    <row r="693" spans="1:16">
      <c r="A693" s="202">
        <v>4</v>
      </c>
      <c r="B693" s="224" t="s">
        <v>49</v>
      </c>
      <c r="C693" s="211"/>
      <c r="D693" s="211"/>
      <c r="E693" s="211">
        <f t="shared" si="439"/>
        <v>0</v>
      </c>
      <c r="F693" s="202"/>
      <c r="G693" s="202"/>
      <c r="H693" s="202"/>
      <c r="I693" s="202"/>
      <c r="J693" s="211">
        <f t="shared" si="440"/>
        <v>0</v>
      </c>
      <c r="K693" s="211">
        <f t="shared" si="441"/>
        <v>0</v>
      </c>
      <c r="L693" s="202"/>
      <c r="M693" s="202"/>
      <c r="N693" s="226"/>
      <c r="O693" s="202"/>
      <c r="P693" s="99">
        <v>14</v>
      </c>
    </row>
    <row r="694" spans="1:16" ht="31.5">
      <c r="A694" s="202">
        <v>5</v>
      </c>
      <c r="B694" s="224" t="s">
        <v>51</v>
      </c>
      <c r="C694" s="211"/>
      <c r="D694" s="211">
        <v>558</v>
      </c>
      <c r="E694" s="211">
        <f t="shared" si="439"/>
        <v>541</v>
      </c>
      <c r="F694" s="211">
        <v>541</v>
      </c>
      <c r="G694" s="211"/>
      <c r="H694" s="211"/>
      <c r="I694" s="211"/>
      <c r="J694" s="211">
        <f t="shared" si="440"/>
        <v>17</v>
      </c>
      <c r="K694" s="211">
        <f t="shared" si="441"/>
        <v>17</v>
      </c>
      <c r="L694" s="211"/>
      <c r="M694" s="211"/>
      <c r="N694" s="226"/>
      <c r="O694" s="202"/>
      <c r="P694" s="99">
        <v>15</v>
      </c>
    </row>
    <row r="695" spans="1:16">
      <c r="A695" s="202">
        <v>6</v>
      </c>
      <c r="B695" s="224" t="s">
        <v>53</v>
      </c>
      <c r="C695" s="211"/>
      <c r="D695" s="211">
        <v>630</v>
      </c>
      <c r="E695" s="211">
        <f t="shared" si="439"/>
        <v>0</v>
      </c>
      <c r="F695" s="211"/>
      <c r="G695" s="211"/>
      <c r="H695" s="211"/>
      <c r="I695" s="211"/>
      <c r="J695" s="211">
        <f t="shared" si="440"/>
        <v>630</v>
      </c>
      <c r="K695" s="211">
        <f t="shared" si="441"/>
        <v>630</v>
      </c>
      <c r="L695" s="211"/>
      <c r="M695" s="211"/>
      <c r="N695" s="226"/>
      <c r="O695" s="202"/>
      <c r="P695" s="99">
        <v>16</v>
      </c>
    </row>
    <row r="696" spans="1:16" s="215" customFormat="1">
      <c r="A696" s="114" t="s">
        <v>55</v>
      </c>
      <c r="B696" s="115" t="s">
        <v>56</v>
      </c>
      <c r="C696" s="222">
        <f t="shared" ref="C696:N696" si="442">C697+C698</f>
        <v>0</v>
      </c>
      <c r="D696" s="222">
        <f t="shared" si="442"/>
        <v>99</v>
      </c>
      <c r="E696" s="222">
        <f t="shared" si="442"/>
        <v>0</v>
      </c>
      <c r="F696" s="114">
        <f t="shared" si="442"/>
        <v>0</v>
      </c>
      <c r="G696" s="114">
        <f t="shared" si="442"/>
        <v>0</v>
      </c>
      <c r="H696" s="114">
        <f t="shared" si="442"/>
        <v>0</v>
      </c>
      <c r="I696" s="114">
        <f t="shared" si="442"/>
        <v>0</v>
      </c>
      <c r="J696" s="114">
        <f t="shared" si="442"/>
        <v>99</v>
      </c>
      <c r="K696" s="114">
        <f t="shared" si="442"/>
        <v>99</v>
      </c>
      <c r="L696" s="114">
        <f t="shared" si="442"/>
        <v>0</v>
      </c>
      <c r="M696" s="114">
        <f t="shared" si="442"/>
        <v>0</v>
      </c>
      <c r="N696" s="223">
        <f t="shared" si="442"/>
        <v>0</v>
      </c>
      <c r="O696" s="202"/>
      <c r="P696" s="99">
        <v>17</v>
      </c>
    </row>
    <row r="697" spans="1:16" s="215" customFormat="1" ht="31.5">
      <c r="A697" s="202">
        <v>1</v>
      </c>
      <c r="B697" s="224" t="s">
        <v>57</v>
      </c>
      <c r="C697" s="211"/>
      <c r="D697" s="237"/>
      <c r="E697" s="211">
        <f t="shared" ref="E697:E703" si="443">F697+G697</f>
        <v>0</v>
      </c>
      <c r="F697" s="202"/>
      <c r="G697" s="202"/>
      <c r="H697" s="202"/>
      <c r="I697" s="202"/>
      <c r="J697" s="211">
        <f t="shared" ref="J697:J703" si="444">D697-E697</f>
        <v>0</v>
      </c>
      <c r="K697" s="211">
        <f>J697</f>
        <v>0</v>
      </c>
      <c r="L697" s="202"/>
      <c r="M697" s="202"/>
      <c r="N697" s="226"/>
      <c r="O697" s="202"/>
      <c r="P697" s="99">
        <v>18</v>
      </c>
    </row>
    <row r="698" spans="1:16" s="215" customFormat="1">
      <c r="A698" s="202">
        <v>2</v>
      </c>
      <c r="B698" s="224" t="s">
        <v>59</v>
      </c>
      <c r="C698" s="211"/>
      <c r="D698" s="237">
        <v>99</v>
      </c>
      <c r="E698" s="211">
        <f t="shared" si="443"/>
        <v>0</v>
      </c>
      <c r="F698" s="202"/>
      <c r="G698" s="202"/>
      <c r="H698" s="202"/>
      <c r="I698" s="202"/>
      <c r="J698" s="211">
        <f t="shared" si="444"/>
        <v>99</v>
      </c>
      <c r="K698" s="211">
        <f>J698</f>
        <v>99</v>
      </c>
      <c r="L698" s="202"/>
      <c r="M698" s="211"/>
      <c r="N698" s="226"/>
      <c r="O698" s="202"/>
      <c r="P698" s="99">
        <v>19</v>
      </c>
    </row>
    <row r="699" spans="1:16" ht="20.25" customHeight="1">
      <c r="A699" s="114" t="s">
        <v>21</v>
      </c>
      <c r="B699" s="114" t="s">
        <v>61</v>
      </c>
      <c r="C699" s="222">
        <f t="shared" ref="C699:N699" si="445">C700+C704</f>
        <v>0</v>
      </c>
      <c r="D699" s="114">
        <f t="shared" si="445"/>
        <v>2757</v>
      </c>
      <c r="E699" s="114">
        <f t="shared" si="445"/>
        <v>2660</v>
      </c>
      <c r="F699" s="114">
        <f t="shared" si="445"/>
        <v>2530</v>
      </c>
      <c r="G699" s="114">
        <f t="shared" si="445"/>
        <v>130</v>
      </c>
      <c r="H699" s="114">
        <f t="shared" si="445"/>
        <v>0</v>
      </c>
      <c r="I699" s="114">
        <f t="shared" si="445"/>
        <v>0</v>
      </c>
      <c r="J699" s="114">
        <f t="shared" si="445"/>
        <v>97</v>
      </c>
      <c r="K699" s="114">
        <f t="shared" si="445"/>
        <v>0</v>
      </c>
      <c r="L699" s="114">
        <f t="shared" si="445"/>
        <v>97</v>
      </c>
      <c r="M699" s="114">
        <f t="shared" si="445"/>
        <v>0</v>
      </c>
      <c r="N699" s="223">
        <f t="shared" si="445"/>
        <v>0</v>
      </c>
      <c r="O699" s="202"/>
      <c r="P699" s="99">
        <v>20</v>
      </c>
    </row>
    <row r="700" spans="1:16" ht="20.25" customHeight="1">
      <c r="A700" s="114" t="s">
        <v>23</v>
      </c>
      <c r="B700" s="115" t="s">
        <v>24</v>
      </c>
      <c r="C700" s="222">
        <f t="shared" ref="C700:N700" si="446">SUM(C701:C703)</f>
        <v>0</v>
      </c>
      <c r="D700" s="114">
        <f t="shared" si="446"/>
        <v>1129</v>
      </c>
      <c r="E700" s="114">
        <f t="shared" si="446"/>
        <v>1314</v>
      </c>
      <c r="F700" s="114">
        <f t="shared" si="446"/>
        <v>1314</v>
      </c>
      <c r="G700" s="114">
        <f t="shared" si="446"/>
        <v>0</v>
      </c>
      <c r="H700" s="114">
        <f t="shared" si="446"/>
        <v>0</v>
      </c>
      <c r="I700" s="114">
        <f t="shared" si="446"/>
        <v>0</v>
      </c>
      <c r="J700" s="114">
        <f t="shared" si="446"/>
        <v>-185</v>
      </c>
      <c r="K700" s="114">
        <f t="shared" si="446"/>
        <v>0</v>
      </c>
      <c r="L700" s="114">
        <f t="shared" si="446"/>
        <v>-185</v>
      </c>
      <c r="M700" s="114">
        <f t="shared" si="446"/>
        <v>0</v>
      </c>
      <c r="N700" s="223">
        <f t="shared" si="446"/>
        <v>0</v>
      </c>
      <c r="O700" s="202"/>
      <c r="P700" s="99">
        <v>21</v>
      </c>
    </row>
    <row r="701" spans="1:16" ht="61.5" customHeight="1">
      <c r="A701" s="202">
        <v>1</v>
      </c>
      <c r="B701" s="224" t="s">
        <v>62</v>
      </c>
      <c r="C701" s="211"/>
      <c r="D701" s="237">
        <v>936</v>
      </c>
      <c r="E701" s="211">
        <f t="shared" si="443"/>
        <v>964</v>
      </c>
      <c r="F701" s="233">
        <v>964</v>
      </c>
      <c r="G701" s="233"/>
      <c r="H701" s="233"/>
      <c r="I701" s="233"/>
      <c r="J701" s="211">
        <f t="shared" si="444"/>
        <v>-28</v>
      </c>
      <c r="K701" s="233"/>
      <c r="L701" s="233">
        <f t="shared" ref="L701:L703" si="447">J701</f>
        <v>-28</v>
      </c>
      <c r="M701" s="233"/>
      <c r="N701" s="226"/>
      <c r="O701" s="202"/>
      <c r="P701" s="99">
        <v>22</v>
      </c>
    </row>
    <row r="702" spans="1:16" ht="92.25" customHeight="1">
      <c r="A702" s="202">
        <v>2</v>
      </c>
      <c r="B702" s="224" t="s">
        <v>64</v>
      </c>
      <c r="C702" s="211"/>
      <c r="D702" s="237"/>
      <c r="E702" s="211">
        <f t="shared" si="443"/>
        <v>0</v>
      </c>
      <c r="F702" s="233"/>
      <c r="G702" s="233"/>
      <c r="H702" s="233"/>
      <c r="I702" s="233"/>
      <c r="J702" s="211">
        <f t="shared" si="444"/>
        <v>0</v>
      </c>
      <c r="K702" s="233"/>
      <c r="L702" s="233">
        <f t="shared" si="447"/>
        <v>0</v>
      </c>
      <c r="M702" s="233"/>
      <c r="N702" s="226"/>
      <c r="O702" s="202"/>
      <c r="P702" s="99">
        <v>23</v>
      </c>
    </row>
    <row r="703" spans="1:16" ht="43.5" customHeight="1">
      <c r="A703" s="202">
        <v>3</v>
      </c>
      <c r="B703" s="224" t="s">
        <v>66</v>
      </c>
      <c r="C703" s="211"/>
      <c r="D703" s="237">
        <v>193</v>
      </c>
      <c r="E703" s="211">
        <f t="shared" si="443"/>
        <v>350</v>
      </c>
      <c r="F703" s="234">
        <v>350</v>
      </c>
      <c r="G703" s="234"/>
      <c r="H703" s="234"/>
      <c r="I703" s="234"/>
      <c r="J703" s="211">
        <f t="shared" si="444"/>
        <v>-157</v>
      </c>
      <c r="K703" s="234"/>
      <c r="L703" s="233">
        <f t="shared" si="447"/>
        <v>-157</v>
      </c>
      <c r="M703" s="234"/>
      <c r="N703" s="226"/>
      <c r="O703" s="202"/>
      <c r="P703" s="99">
        <v>24</v>
      </c>
    </row>
    <row r="704" spans="1:16">
      <c r="A704" s="114" t="s">
        <v>37</v>
      </c>
      <c r="B704" s="115" t="s">
        <v>68</v>
      </c>
      <c r="C704" s="222">
        <f t="shared" ref="C704:N704" si="448">SUM(C705:C711)</f>
        <v>0</v>
      </c>
      <c r="D704" s="222">
        <f t="shared" si="448"/>
        <v>1628</v>
      </c>
      <c r="E704" s="222">
        <f t="shared" si="448"/>
        <v>1346</v>
      </c>
      <c r="F704" s="114">
        <f t="shared" si="448"/>
        <v>1216</v>
      </c>
      <c r="G704" s="114">
        <f t="shared" si="448"/>
        <v>130</v>
      </c>
      <c r="H704" s="114">
        <f t="shared" si="448"/>
        <v>0</v>
      </c>
      <c r="I704" s="114">
        <f t="shared" si="448"/>
        <v>0</v>
      </c>
      <c r="J704" s="222">
        <f t="shared" si="448"/>
        <v>282</v>
      </c>
      <c r="K704" s="114">
        <f t="shared" si="448"/>
        <v>0</v>
      </c>
      <c r="L704" s="114">
        <f t="shared" si="448"/>
        <v>282</v>
      </c>
      <c r="M704" s="114">
        <f t="shared" si="448"/>
        <v>0</v>
      </c>
      <c r="N704" s="223">
        <f t="shared" si="448"/>
        <v>0</v>
      </c>
      <c r="O704" s="202"/>
      <c r="P704" s="99">
        <v>25</v>
      </c>
    </row>
    <row r="705" spans="1:16" ht="21.75" customHeight="1">
      <c r="A705" s="202">
        <v>1</v>
      </c>
      <c r="B705" s="224" t="s">
        <v>69</v>
      </c>
      <c r="C705" s="211"/>
      <c r="D705" s="237">
        <v>234</v>
      </c>
      <c r="E705" s="211">
        <f t="shared" ref="E705:E711" si="449">F705+G705</f>
        <v>195</v>
      </c>
      <c r="F705" s="202">
        <v>195</v>
      </c>
      <c r="G705" s="202"/>
      <c r="H705" s="202"/>
      <c r="I705" s="202"/>
      <c r="J705" s="211">
        <f t="shared" ref="J705:J711" si="450">D705-E705</f>
        <v>39</v>
      </c>
      <c r="K705" s="202"/>
      <c r="L705" s="233">
        <f t="shared" ref="L705:L711" si="451">J705</f>
        <v>39</v>
      </c>
      <c r="M705" s="202"/>
      <c r="N705" s="226"/>
      <c r="O705" s="202"/>
      <c r="P705" s="99">
        <v>26</v>
      </c>
    </row>
    <row r="706" spans="1:16" ht="42" customHeight="1">
      <c r="A706" s="202">
        <v>2</v>
      </c>
      <c r="B706" s="224" t="s">
        <v>71</v>
      </c>
      <c r="C706" s="211"/>
      <c r="D706" s="237">
        <v>13</v>
      </c>
      <c r="E706" s="211">
        <f t="shared" si="449"/>
        <v>0</v>
      </c>
      <c r="F706" s="202"/>
      <c r="G706" s="202"/>
      <c r="H706" s="202"/>
      <c r="I706" s="202"/>
      <c r="J706" s="211">
        <f t="shared" si="450"/>
        <v>13</v>
      </c>
      <c r="K706" s="202"/>
      <c r="L706" s="233">
        <f t="shared" si="451"/>
        <v>13</v>
      </c>
      <c r="M706" s="202"/>
      <c r="N706" s="226"/>
      <c r="O706" s="202"/>
      <c r="P706" s="99">
        <v>27</v>
      </c>
    </row>
    <row r="707" spans="1:16" s="216" customFormat="1" ht="47.25">
      <c r="A707" s="202">
        <v>3</v>
      </c>
      <c r="B707" s="224" t="s">
        <v>73</v>
      </c>
      <c r="C707" s="227"/>
      <c r="D707" s="237">
        <v>1008</v>
      </c>
      <c r="E707" s="211">
        <f t="shared" si="449"/>
        <v>1021</v>
      </c>
      <c r="F707" s="227">
        <v>1021</v>
      </c>
      <c r="G707" s="227"/>
      <c r="H707" s="227"/>
      <c r="I707" s="227"/>
      <c r="J707" s="211">
        <f t="shared" si="450"/>
        <v>-13</v>
      </c>
      <c r="K707" s="227"/>
      <c r="L707" s="233">
        <f t="shared" si="451"/>
        <v>-13</v>
      </c>
      <c r="M707" s="227"/>
      <c r="N707" s="228"/>
      <c r="O707" s="202"/>
      <c r="P707" s="99">
        <v>28</v>
      </c>
    </row>
    <row r="708" spans="1:16" s="216" customFormat="1" ht="47.25">
      <c r="A708" s="202">
        <v>4</v>
      </c>
      <c r="B708" s="225" t="s">
        <v>75</v>
      </c>
      <c r="C708" s="227"/>
      <c r="D708" s="237">
        <v>259</v>
      </c>
      <c r="E708" s="211">
        <f t="shared" si="449"/>
        <v>0</v>
      </c>
      <c r="F708" s="227"/>
      <c r="G708" s="227"/>
      <c r="H708" s="227"/>
      <c r="I708" s="227"/>
      <c r="J708" s="211">
        <f t="shared" si="450"/>
        <v>259</v>
      </c>
      <c r="K708" s="227"/>
      <c r="L708" s="233">
        <f t="shared" si="451"/>
        <v>259</v>
      </c>
      <c r="M708" s="227"/>
      <c r="N708" s="228"/>
      <c r="O708" s="202"/>
      <c r="P708" s="99">
        <v>29</v>
      </c>
    </row>
    <row r="709" spans="1:16" s="216" customFormat="1" ht="63">
      <c r="A709" s="202">
        <v>5</v>
      </c>
      <c r="B709" s="225" t="s">
        <v>77</v>
      </c>
      <c r="C709" s="227"/>
      <c r="D709" s="237">
        <v>16</v>
      </c>
      <c r="E709" s="211">
        <f t="shared" si="449"/>
        <v>0</v>
      </c>
      <c r="F709" s="227"/>
      <c r="G709" s="227"/>
      <c r="H709" s="227"/>
      <c r="I709" s="227"/>
      <c r="J709" s="211">
        <f t="shared" si="450"/>
        <v>16</v>
      </c>
      <c r="K709" s="227"/>
      <c r="L709" s="233">
        <f t="shared" si="451"/>
        <v>16</v>
      </c>
      <c r="M709" s="227"/>
      <c r="N709" s="228"/>
      <c r="O709" s="202"/>
      <c r="P709" s="99">
        <v>30</v>
      </c>
    </row>
    <row r="710" spans="1:16" ht="42" customHeight="1">
      <c r="A710" s="202">
        <v>6</v>
      </c>
      <c r="B710" s="225" t="s">
        <v>79</v>
      </c>
      <c r="C710" s="227"/>
      <c r="D710" s="237">
        <v>40</v>
      </c>
      <c r="E710" s="211">
        <f t="shared" si="449"/>
        <v>130</v>
      </c>
      <c r="F710" s="227"/>
      <c r="G710" s="227">
        <v>130</v>
      </c>
      <c r="H710" s="227"/>
      <c r="I710" s="227"/>
      <c r="J710" s="211">
        <f t="shared" si="450"/>
        <v>-90</v>
      </c>
      <c r="K710" s="227"/>
      <c r="L710" s="233">
        <f t="shared" si="451"/>
        <v>-90</v>
      </c>
      <c r="M710" s="227"/>
      <c r="N710" s="228"/>
      <c r="O710" s="202"/>
      <c r="P710" s="99">
        <v>31</v>
      </c>
    </row>
    <row r="711" spans="1:16" ht="74.25" customHeight="1">
      <c r="A711" s="202">
        <v>7</v>
      </c>
      <c r="B711" s="225" t="s">
        <v>81</v>
      </c>
      <c r="C711" s="227"/>
      <c r="D711" s="237">
        <v>58</v>
      </c>
      <c r="E711" s="211">
        <f t="shared" si="449"/>
        <v>0</v>
      </c>
      <c r="F711" s="227"/>
      <c r="G711" s="227"/>
      <c r="H711" s="227"/>
      <c r="I711" s="227"/>
      <c r="J711" s="211">
        <f t="shared" si="450"/>
        <v>58</v>
      </c>
      <c r="K711" s="227"/>
      <c r="L711" s="233">
        <f t="shared" si="451"/>
        <v>58</v>
      </c>
      <c r="M711" s="227"/>
      <c r="N711" s="228"/>
      <c r="O711" s="202"/>
      <c r="P711" s="99">
        <v>32</v>
      </c>
    </row>
    <row r="712" spans="1:16" ht="21.95" customHeight="1">
      <c r="A712" s="202"/>
      <c r="B712" s="114" t="s">
        <v>104</v>
      </c>
      <c r="C712" s="222" t="e">
        <f t="shared" ref="C712:N712" si="452">C713+C731</f>
        <v>#REF!</v>
      </c>
      <c r="D712" s="222" t="e">
        <f t="shared" si="452"/>
        <v>#REF!</v>
      </c>
      <c r="E712" s="222">
        <f t="shared" si="452"/>
        <v>25080</v>
      </c>
      <c r="F712" s="222">
        <f t="shared" si="452"/>
        <v>24950</v>
      </c>
      <c r="G712" s="222">
        <f t="shared" si="452"/>
        <v>130</v>
      </c>
      <c r="H712" s="222">
        <f t="shared" si="452"/>
        <v>0</v>
      </c>
      <c r="I712" s="222">
        <f t="shared" si="452"/>
        <v>0</v>
      </c>
      <c r="J712" s="222" t="e">
        <f t="shared" si="452"/>
        <v>#REF!</v>
      </c>
      <c r="K712" s="222" t="e">
        <f t="shared" si="452"/>
        <v>#REF!</v>
      </c>
      <c r="L712" s="222" t="e">
        <f t="shared" si="452"/>
        <v>#REF!</v>
      </c>
      <c r="M712" s="222" t="e">
        <f t="shared" si="452"/>
        <v>#REF!</v>
      </c>
      <c r="N712" s="223" t="e">
        <f t="shared" si="452"/>
        <v>#REF!</v>
      </c>
      <c r="O712" s="202"/>
      <c r="P712" s="99">
        <v>1</v>
      </c>
    </row>
    <row r="713" spans="1:16" ht="21" customHeight="1">
      <c r="A713" s="202" t="s">
        <v>20</v>
      </c>
      <c r="B713" s="114" t="s">
        <v>22</v>
      </c>
      <c r="C713" s="222" t="e">
        <f t="shared" ref="C713:N713" si="453">C714+C721+C728</f>
        <v>#REF!</v>
      </c>
      <c r="D713" s="222" t="e">
        <f t="shared" si="453"/>
        <v>#REF!</v>
      </c>
      <c r="E713" s="222">
        <f t="shared" si="453"/>
        <v>21908</v>
      </c>
      <c r="F713" s="222">
        <f t="shared" si="453"/>
        <v>21908</v>
      </c>
      <c r="G713" s="222">
        <f t="shared" si="453"/>
        <v>0</v>
      </c>
      <c r="H713" s="222">
        <f t="shared" si="453"/>
        <v>0</v>
      </c>
      <c r="I713" s="222">
        <f t="shared" si="453"/>
        <v>0</v>
      </c>
      <c r="J713" s="222" t="e">
        <f t="shared" si="453"/>
        <v>#REF!</v>
      </c>
      <c r="K713" s="222" t="e">
        <f t="shared" si="453"/>
        <v>#REF!</v>
      </c>
      <c r="L713" s="222">
        <f t="shared" si="453"/>
        <v>0</v>
      </c>
      <c r="M713" s="222" t="e">
        <f t="shared" si="453"/>
        <v>#REF!</v>
      </c>
      <c r="N713" s="223" t="e">
        <f t="shared" si="453"/>
        <v>#REF!</v>
      </c>
      <c r="O713" s="202"/>
      <c r="P713" s="99">
        <v>2</v>
      </c>
    </row>
    <row r="714" spans="1:16" ht="18.95" customHeight="1">
      <c r="A714" s="114" t="s">
        <v>23</v>
      </c>
      <c r="B714" s="114" t="s">
        <v>24</v>
      </c>
      <c r="C714" s="222" t="e">
        <f t="shared" ref="C714:N714" si="454">SUM(C715:C720)</f>
        <v>#REF!</v>
      </c>
      <c r="D714" s="222" t="e">
        <f t="shared" si="454"/>
        <v>#REF!</v>
      </c>
      <c r="E714" s="222">
        <f t="shared" si="454"/>
        <v>17884</v>
      </c>
      <c r="F714" s="222">
        <f t="shared" si="454"/>
        <v>17884</v>
      </c>
      <c r="G714" s="222">
        <f t="shared" si="454"/>
        <v>0</v>
      </c>
      <c r="H714" s="222">
        <f t="shared" si="454"/>
        <v>0</v>
      </c>
      <c r="I714" s="222">
        <f t="shared" si="454"/>
        <v>0</v>
      </c>
      <c r="J714" s="222" t="e">
        <f t="shared" si="454"/>
        <v>#REF!</v>
      </c>
      <c r="K714" s="222" t="e">
        <f t="shared" si="454"/>
        <v>#REF!</v>
      </c>
      <c r="L714" s="222">
        <f t="shared" si="454"/>
        <v>0</v>
      </c>
      <c r="M714" s="222" t="e">
        <f t="shared" si="454"/>
        <v>#REF!</v>
      </c>
      <c r="N714" s="223" t="e">
        <f t="shared" si="454"/>
        <v>#REF!</v>
      </c>
      <c r="O714" s="202"/>
      <c r="P714" s="99">
        <v>3</v>
      </c>
    </row>
    <row r="715" spans="1:16" s="214" customFormat="1" ht="72" customHeight="1">
      <c r="A715" s="202">
        <v>1</v>
      </c>
      <c r="B715" s="224" t="s">
        <v>25</v>
      </c>
      <c r="C715" s="211" t="e">
        <f>'2. NĐ 238'!#REF!</f>
        <v>#REF!</v>
      </c>
      <c r="D715" s="226" t="e">
        <f>'2. NĐ 238'!#REF!</f>
        <v>#REF!</v>
      </c>
      <c r="E715" s="211">
        <f t="shared" ref="E715:E720" si="455">F715+G715</f>
        <v>4748</v>
      </c>
      <c r="F715" s="211">
        <v>4748</v>
      </c>
      <c r="G715" s="211"/>
      <c r="H715" s="211"/>
      <c r="I715" s="211"/>
      <c r="J715" s="211" t="e">
        <f t="shared" ref="J715:J720" si="456">D715-E715</f>
        <v>#REF!</v>
      </c>
      <c r="K715" s="211" t="e">
        <f t="shared" ref="K715:K720" si="457">J715</f>
        <v>#REF!</v>
      </c>
      <c r="L715" s="211"/>
      <c r="M715" s="211" t="e">
        <f>'2. NĐ 238'!#REF!</f>
        <v>#REF!</v>
      </c>
      <c r="N715" s="226" t="e">
        <f>'2. NĐ 238'!#REF!</f>
        <v>#REF!</v>
      </c>
      <c r="O715" s="202"/>
      <c r="P715" s="99">
        <v>4</v>
      </c>
    </row>
    <row r="716" spans="1:16" s="214" customFormat="1" ht="36" customHeight="1">
      <c r="A716" s="202">
        <v>2</v>
      </c>
      <c r="B716" s="224" t="s">
        <v>27</v>
      </c>
      <c r="C716" s="211">
        <f>'3. MN (105)'!F31</f>
        <v>875</v>
      </c>
      <c r="D716" s="226">
        <f>'3. MN (105)'!C31</f>
        <v>1320</v>
      </c>
      <c r="E716" s="211">
        <f t="shared" si="455"/>
        <v>1412</v>
      </c>
      <c r="F716" s="202">
        <v>1412</v>
      </c>
      <c r="G716" s="202"/>
      <c r="H716" s="202"/>
      <c r="I716" s="202"/>
      <c r="J716" s="211">
        <f t="shared" si="456"/>
        <v>-92</v>
      </c>
      <c r="K716" s="211">
        <f t="shared" si="457"/>
        <v>-92</v>
      </c>
      <c r="L716" s="202"/>
      <c r="M716" s="202"/>
      <c r="N716" s="226"/>
      <c r="O716" s="202"/>
      <c r="P716" s="99">
        <v>5</v>
      </c>
    </row>
    <row r="717" spans="1:16" s="214" customFormat="1" ht="45.75" customHeight="1">
      <c r="A717" s="202">
        <v>3</v>
      </c>
      <c r="B717" s="224" t="s">
        <v>29</v>
      </c>
      <c r="C717" s="211">
        <f>'5. ND28 (khuyet tat)'!C79</f>
        <v>0</v>
      </c>
      <c r="D717" s="226">
        <f>'5. ND28 (khuyet tat)'!I79</f>
        <v>0</v>
      </c>
      <c r="E717" s="211">
        <f t="shared" si="455"/>
        <v>0</v>
      </c>
      <c r="F717" s="202"/>
      <c r="G717" s="202"/>
      <c r="H717" s="202"/>
      <c r="I717" s="202"/>
      <c r="J717" s="211">
        <f t="shared" si="456"/>
        <v>0</v>
      </c>
      <c r="K717" s="211">
        <f t="shared" si="457"/>
        <v>0</v>
      </c>
      <c r="L717" s="202"/>
      <c r="M717" s="202"/>
      <c r="N717" s="226"/>
      <c r="O717" s="202"/>
      <c r="P717" s="99">
        <v>6</v>
      </c>
    </row>
    <row r="718" spans="1:16" s="214" customFormat="1" ht="53.1" customHeight="1">
      <c r="A718" s="202">
        <v>4</v>
      </c>
      <c r="B718" s="224" t="s">
        <v>31</v>
      </c>
      <c r="C718" s="211" t="e">
        <f>#REF!</f>
        <v>#REF!</v>
      </c>
      <c r="D718" s="226" t="e">
        <f>#REF!</f>
        <v>#REF!</v>
      </c>
      <c r="E718" s="211">
        <f t="shared" si="455"/>
        <v>9111</v>
      </c>
      <c r="F718" s="211">
        <v>9111</v>
      </c>
      <c r="G718" s="211"/>
      <c r="H718" s="211"/>
      <c r="I718" s="211"/>
      <c r="J718" s="211" t="e">
        <f t="shared" si="456"/>
        <v>#REF!</v>
      </c>
      <c r="K718" s="211" t="e">
        <f t="shared" si="457"/>
        <v>#REF!</v>
      </c>
      <c r="L718" s="211"/>
      <c r="M718" s="211"/>
      <c r="N718" s="226"/>
      <c r="O718" s="202"/>
      <c r="P718" s="99">
        <v>7</v>
      </c>
    </row>
    <row r="719" spans="1:16" s="214" customFormat="1" ht="38.1" customHeight="1">
      <c r="A719" s="202">
        <v>5</v>
      </c>
      <c r="B719" s="225" t="s">
        <v>33</v>
      </c>
      <c r="C719" s="227" t="e">
        <f>'9. ND57'!#REF!</f>
        <v>#REF!</v>
      </c>
      <c r="D719" s="228" t="e">
        <f>'9. ND57'!#REF!</f>
        <v>#REF!</v>
      </c>
      <c r="E719" s="211">
        <f t="shared" si="455"/>
        <v>2613</v>
      </c>
      <c r="F719" s="227">
        <v>2613</v>
      </c>
      <c r="G719" s="227"/>
      <c r="H719" s="227"/>
      <c r="I719" s="227"/>
      <c r="J719" s="211" t="e">
        <f t="shared" si="456"/>
        <v>#REF!</v>
      </c>
      <c r="K719" s="211" t="e">
        <f t="shared" si="457"/>
        <v>#REF!</v>
      </c>
      <c r="L719" s="227"/>
      <c r="M719" s="227"/>
      <c r="N719" s="228"/>
      <c r="O719" s="202"/>
      <c r="P719" s="99">
        <v>8</v>
      </c>
    </row>
    <row r="720" spans="1:16" s="214" customFormat="1" ht="41.1" customHeight="1">
      <c r="A720" s="202">
        <v>6</v>
      </c>
      <c r="B720" s="225" t="s">
        <v>35</v>
      </c>
      <c r="C720" s="227"/>
      <c r="D720" s="228"/>
      <c r="E720" s="211">
        <f t="shared" si="455"/>
        <v>0</v>
      </c>
      <c r="F720" s="227"/>
      <c r="G720" s="227"/>
      <c r="H720" s="227"/>
      <c r="I720" s="227"/>
      <c r="J720" s="211">
        <f t="shared" si="456"/>
        <v>0</v>
      </c>
      <c r="K720" s="211">
        <f t="shared" si="457"/>
        <v>0</v>
      </c>
      <c r="L720" s="227"/>
      <c r="M720" s="227"/>
      <c r="N720" s="228"/>
      <c r="O720" s="202"/>
      <c r="P720" s="99">
        <v>9</v>
      </c>
    </row>
    <row r="721" spans="1:16" ht="21" customHeight="1">
      <c r="A721" s="114" t="s">
        <v>37</v>
      </c>
      <c r="B721" s="115" t="s">
        <v>38</v>
      </c>
      <c r="C721" s="222" t="e">
        <f t="shared" ref="C721:N721" si="458">SUM(C722:C727)</f>
        <v>#REF!</v>
      </c>
      <c r="D721" s="223" t="e">
        <f t="shared" si="458"/>
        <v>#REF!</v>
      </c>
      <c r="E721" s="114">
        <f t="shared" si="458"/>
        <v>4024</v>
      </c>
      <c r="F721" s="114">
        <f t="shared" si="458"/>
        <v>4024</v>
      </c>
      <c r="G721" s="114">
        <f t="shared" si="458"/>
        <v>0</v>
      </c>
      <c r="H721" s="114">
        <f t="shared" si="458"/>
        <v>0</v>
      </c>
      <c r="I721" s="114">
        <f t="shared" si="458"/>
        <v>0</v>
      </c>
      <c r="J721" s="114" t="e">
        <f t="shared" si="458"/>
        <v>#REF!</v>
      </c>
      <c r="K721" s="114" t="e">
        <f t="shared" si="458"/>
        <v>#REF!</v>
      </c>
      <c r="L721" s="114">
        <f t="shared" si="458"/>
        <v>0</v>
      </c>
      <c r="M721" s="114">
        <f t="shared" si="458"/>
        <v>0</v>
      </c>
      <c r="N721" s="223">
        <f t="shared" si="458"/>
        <v>0</v>
      </c>
      <c r="O721" s="202"/>
      <c r="P721" s="99">
        <v>10</v>
      </c>
    </row>
    <row r="722" spans="1:16" s="215" customFormat="1" ht="31.5">
      <c r="A722" s="229">
        <v>1</v>
      </c>
      <c r="B722" s="230" t="s">
        <v>40</v>
      </c>
      <c r="C722" s="231">
        <f>'8. NĐ20'!C1333</f>
        <v>2012</v>
      </c>
      <c r="D722" s="232">
        <f>'8. NĐ20'!H1333</f>
        <v>1832</v>
      </c>
      <c r="E722" s="231">
        <f t="shared" ref="E722:E727" si="459">F722+G722</f>
        <v>3158</v>
      </c>
      <c r="F722" s="231">
        <v>3158</v>
      </c>
      <c r="G722" s="231"/>
      <c r="H722" s="231"/>
      <c r="I722" s="231"/>
      <c r="J722" s="231">
        <f t="shared" ref="J722:J727" si="460">D722-E722</f>
        <v>-1326</v>
      </c>
      <c r="K722" s="231">
        <f t="shared" ref="K722:K727" si="461">J722</f>
        <v>-1326</v>
      </c>
      <c r="L722" s="231"/>
      <c r="M722" s="231"/>
      <c r="N722" s="232"/>
      <c r="O722" s="229"/>
      <c r="P722" s="214">
        <v>11</v>
      </c>
    </row>
    <row r="723" spans="1:16">
      <c r="A723" s="202">
        <v>2</v>
      </c>
      <c r="B723" s="224" t="s">
        <v>43</v>
      </c>
      <c r="C723" s="211">
        <f>'9.BHYT'!E31</f>
        <v>71</v>
      </c>
      <c r="D723" s="226">
        <f>'9.BHYT'!F31</f>
        <v>42.527000000000001</v>
      </c>
      <c r="E723" s="211">
        <f t="shared" si="459"/>
        <v>0</v>
      </c>
      <c r="F723" s="202"/>
      <c r="G723" s="202"/>
      <c r="H723" s="202"/>
      <c r="I723" s="202"/>
      <c r="J723" s="211">
        <f t="shared" si="460"/>
        <v>42.527000000000001</v>
      </c>
      <c r="K723" s="211">
        <f t="shared" si="461"/>
        <v>42.527000000000001</v>
      </c>
      <c r="L723" s="202"/>
      <c r="M723" s="202"/>
      <c r="N723" s="226"/>
      <c r="O723" s="202"/>
      <c r="P723" s="99">
        <v>12</v>
      </c>
    </row>
    <row r="724" spans="1:16">
      <c r="A724" s="202">
        <v>3</v>
      </c>
      <c r="B724" s="224" t="s">
        <v>46</v>
      </c>
      <c r="C724" s="211"/>
      <c r="D724" s="226"/>
      <c r="E724" s="211">
        <f t="shared" si="459"/>
        <v>0</v>
      </c>
      <c r="F724" s="202"/>
      <c r="G724" s="202"/>
      <c r="H724" s="202"/>
      <c r="I724" s="202"/>
      <c r="J724" s="211">
        <f t="shared" si="460"/>
        <v>0</v>
      </c>
      <c r="K724" s="211">
        <f t="shared" si="461"/>
        <v>0</v>
      </c>
      <c r="L724" s="202"/>
      <c r="M724" s="202"/>
      <c r="N724" s="226"/>
      <c r="O724" s="202"/>
      <c r="P724" s="99">
        <v>13</v>
      </c>
    </row>
    <row r="725" spans="1:16">
      <c r="A725" s="202">
        <v>4</v>
      </c>
      <c r="B725" s="224" t="s">
        <v>49</v>
      </c>
      <c r="C725" s="211" t="e">
        <f>'11. mtp '!#REF!</f>
        <v>#REF!</v>
      </c>
      <c r="D725" s="226" t="e">
        <f>'11. mtp '!#REF!</f>
        <v>#REF!</v>
      </c>
      <c r="E725" s="211">
        <f t="shared" si="459"/>
        <v>0</v>
      </c>
      <c r="F725" s="202"/>
      <c r="G725" s="202"/>
      <c r="H725" s="202"/>
      <c r="I725" s="202"/>
      <c r="J725" s="211" t="e">
        <f t="shared" si="460"/>
        <v>#REF!</v>
      </c>
      <c r="K725" s="211" t="e">
        <f t="shared" si="461"/>
        <v>#REF!</v>
      </c>
      <c r="L725" s="202"/>
      <c r="M725" s="202"/>
      <c r="N725" s="226"/>
      <c r="O725" s="202"/>
      <c r="P725" s="99">
        <v>14</v>
      </c>
    </row>
    <row r="726" spans="1:16" ht="31.5">
      <c r="A726" s="202">
        <v>5</v>
      </c>
      <c r="B726" s="224" t="s">
        <v>51</v>
      </c>
      <c r="C726" s="211" t="e">
        <f>'15. Tien dien (25)'!#REF!</f>
        <v>#REF!</v>
      </c>
      <c r="D726" s="226" t="e">
        <f>'15. Tien dien (25)'!#REF!</f>
        <v>#REF!</v>
      </c>
      <c r="E726" s="211">
        <f t="shared" si="459"/>
        <v>866</v>
      </c>
      <c r="F726" s="211">
        <v>866</v>
      </c>
      <c r="G726" s="211"/>
      <c r="H726" s="211"/>
      <c r="I726" s="211"/>
      <c r="J726" s="211" t="e">
        <f t="shared" si="460"/>
        <v>#REF!</v>
      </c>
      <c r="K726" s="211" t="e">
        <f t="shared" si="461"/>
        <v>#REF!</v>
      </c>
      <c r="L726" s="211"/>
      <c r="M726" s="211"/>
      <c r="N726" s="226"/>
      <c r="O726" s="202"/>
      <c r="P726" s="99">
        <v>15</v>
      </c>
    </row>
    <row r="727" spans="1:16">
      <c r="A727" s="202">
        <v>6</v>
      </c>
      <c r="B727" s="224" t="s">
        <v>53</v>
      </c>
      <c r="C727" s="211" t="e">
        <f>#REF!</f>
        <v>#REF!</v>
      </c>
      <c r="D727" s="226" t="e">
        <f>#REF!</f>
        <v>#REF!</v>
      </c>
      <c r="E727" s="211">
        <f t="shared" si="459"/>
        <v>0</v>
      </c>
      <c r="F727" s="211"/>
      <c r="G727" s="211"/>
      <c r="H727" s="211"/>
      <c r="I727" s="211"/>
      <c r="J727" s="211" t="e">
        <f t="shared" si="460"/>
        <v>#REF!</v>
      </c>
      <c r="K727" s="211" t="e">
        <f t="shared" si="461"/>
        <v>#REF!</v>
      </c>
      <c r="L727" s="211"/>
      <c r="M727" s="211"/>
      <c r="N727" s="226"/>
      <c r="O727" s="202"/>
      <c r="P727" s="99">
        <v>16</v>
      </c>
    </row>
    <row r="728" spans="1:16" s="215" customFormat="1">
      <c r="A728" s="114" t="s">
        <v>55</v>
      </c>
      <c r="B728" s="115" t="s">
        <v>56</v>
      </c>
      <c r="C728" s="222" t="e">
        <f t="shared" ref="C728:N728" si="462">C729+C730</f>
        <v>#REF!</v>
      </c>
      <c r="D728" s="223" t="e">
        <f t="shared" si="462"/>
        <v>#REF!</v>
      </c>
      <c r="E728" s="114">
        <f t="shared" si="462"/>
        <v>0</v>
      </c>
      <c r="F728" s="114">
        <f t="shared" si="462"/>
        <v>0</v>
      </c>
      <c r="G728" s="114">
        <f t="shared" si="462"/>
        <v>0</v>
      </c>
      <c r="H728" s="114">
        <f t="shared" si="462"/>
        <v>0</v>
      </c>
      <c r="I728" s="114">
        <f t="shared" si="462"/>
        <v>0</v>
      </c>
      <c r="J728" s="114" t="e">
        <f t="shared" si="462"/>
        <v>#REF!</v>
      </c>
      <c r="K728" s="114" t="e">
        <f t="shared" si="462"/>
        <v>#REF!</v>
      </c>
      <c r="L728" s="114">
        <f t="shared" si="462"/>
        <v>0</v>
      </c>
      <c r="M728" s="114">
        <f t="shared" si="462"/>
        <v>0</v>
      </c>
      <c r="N728" s="223">
        <f t="shared" si="462"/>
        <v>0</v>
      </c>
      <c r="O728" s="202"/>
      <c r="P728" s="99">
        <v>17</v>
      </c>
    </row>
    <row r="729" spans="1:16" s="215" customFormat="1" ht="31.5">
      <c r="A729" s="202">
        <v>1</v>
      </c>
      <c r="B729" s="224" t="s">
        <v>57</v>
      </c>
      <c r="C729" s="211" t="e">
        <f>'14.NĐ39'!#REF!</f>
        <v>#REF!</v>
      </c>
      <c r="D729" s="226" t="e">
        <f>'14.NĐ39'!#REF!</f>
        <v>#REF!</v>
      </c>
      <c r="E729" s="211">
        <f t="shared" ref="E729:E735" si="463">F729+G729</f>
        <v>0</v>
      </c>
      <c r="F729" s="202"/>
      <c r="G729" s="202"/>
      <c r="H729" s="202"/>
      <c r="I729" s="202"/>
      <c r="J729" s="211" t="e">
        <f t="shared" ref="J729:J735" si="464">D729-E729</f>
        <v>#REF!</v>
      </c>
      <c r="K729" s="211" t="e">
        <f>J729</f>
        <v>#REF!</v>
      </c>
      <c r="L729" s="202"/>
      <c r="M729" s="202"/>
      <c r="N729" s="226"/>
      <c r="O729" s="202"/>
      <c r="P729" s="99">
        <v>18</v>
      </c>
    </row>
    <row r="730" spans="1:16" s="215" customFormat="1">
      <c r="A730" s="202">
        <v>2</v>
      </c>
      <c r="B730" s="224" t="s">
        <v>59</v>
      </c>
      <c r="C730" s="211" t="e">
        <f>'15.UY TIN'!#REF!</f>
        <v>#REF!</v>
      </c>
      <c r="D730" s="226" t="e">
        <f>'15.UY TIN'!#REF!</f>
        <v>#REF!</v>
      </c>
      <c r="E730" s="211">
        <f t="shared" si="463"/>
        <v>0</v>
      </c>
      <c r="F730" s="202"/>
      <c r="G730" s="202"/>
      <c r="H730" s="202"/>
      <c r="I730" s="202"/>
      <c r="J730" s="211" t="e">
        <f t="shared" si="464"/>
        <v>#REF!</v>
      </c>
      <c r="K730" s="211" t="e">
        <f>J730</f>
        <v>#REF!</v>
      </c>
      <c r="L730" s="202"/>
      <c r="M730" s="211"/>
      <c r="N730" s="226"/>
      <c r="O730" s="202"/>
      <c r="P730" s="99">
        <v>19</v>
      </c>
    </row>
    <row r="731" spans="1:16" ht="20.25" customHeight="1">
      <c r="A731" s="114" t="s">
        <v>21</v>
      </c>
      <c r="B731" s="114" t="s">
        <v>61</v>
      </c>
      <c r="C731" s="222" t="e">
        <f t="shared" ref="C731:N731" si="465">C732+C736</f>
        <v>#REF!</v>
      </c>
      <c r="D731" s="223" t="e">
        <f t="shared" si="465"/>
        <v>#REF!</v>
      </c>
      <c r="E731" s="114">
        <f t="shared" si="465"/>
        <v>3172</v>
      </c>
      <c r="F731" s="114">
        <f t="shared" si="465"/>
        <v>3042</v>
      </c>
      <c r="G731" s="114">
        <f t="shared" si="465"/>
        <v>130</v>
      </c>
      <c r="H731" s="114">
        <f t="shared" si="465"/>
        <v>0</v>
      </c>
      <c r="I731" s="114">
        <f t="shared" si="465"/>
        <v>0</v>
      </c>
      <c r="J731" s="114" t="e">
        <f t="shared" si="465"/>
        <v>#REF!</v>
      </c>
      <c r="K731" s="114">
        <f t="shared" si="465"/>
        <v>0</v>
      </c>
      <c r="L731" s="114" t="e">
        <f t="shared" si="465"/>
        <v>#REF!</v>
      </c>
      <c r="M731" s="114">
        <f t="shared" si="465"/>
        <v>0</v>
      </c>
      <c r="N731" s="223">
        <f t="shared" si="465"/>
        <v>0</v>
      </c>
      <c r="O731" s="202"/>
      <c r="P731" s="99">
        <v>20</v>
      </c>
    </row>
    <row r="732" spans="1:16" ht="20.25" customHeight="1">
      <c r="A732" s="114" t="s">
        <v>23</v>
      </c>
      <c r="B732" s="115" t="s">
        <v>24</v>
      </c>
      <c r="C732" s="222" t="e">
        <f t="shared" ref="C732:N732" si="466">SUM(C733:C735)</f>
        <v>#REF!</v>
      </c>
      <c r="D732" s="223" t="e">
        <f t="shared" si="466"/>
        <v>#REF!</v>
      </c>
      <c r="E732" s="114">
        <f t="shared" si="466"/>
        <v>2021</v>
      </c>
      <c r="F732" s="114">
        <f t="shared" si="466"/>
        <v>2021</v>
      </c>
      <c r="G732" s="114">
        <f t="shared" si="466"/>
        <v>0</v>
      </c>
      <c r="H732" s="114">
        <f t="shared" si="466"/>
        <v>0</v>
      </c>
      <c r="I732" s="114">
        <f t="shared" si="466"/>
        <v>0</v>
      </c>
      <c r="J732" s="114" t="e">
        <f t="shared" si="466"/>
        <v>#REF!</v>
      </c>
      <c r="K732" s="114">
        <f t="shared" si="466"/>
        <v>0</v>
      </c>
      <c r="L732" s="114" t="e">
        <f t="shared" si="466"/>
        <v>#REF!</v>
      </c>
      <c r="M732" s="114">
        <f t="shared" si="466"/>
        <v>0</v>
      </c>
      <c r="N732" s="223">
        <f t="shared" si="466"/>
        <v>0</v>
      </c>
      <c r="O732" s="202"/>
      <c r="P732" s="99">
        <v>21</v>
      </c>
    </row>
    <row r="733" spans="1:16" ht="61.5" customHeight="1">
      <c r="A733" s="202">
        <v>1</v>
      </c>
      <c r="B733" s="224" t="s">
        <v>62</v>
      </c>
      <c r="C733" s="211" t="e">
        <f>'16. Nau an NQ 35'!#REF!</f>
        <v>#REF!</v>
      </c>
      <c r="D733" s="226" t="e">
        <f>'16. Nau an NQ 35'!#REF!</f>
        <v>#REF!</v>
      </c>
      <c r="E733" s="211">
        <f t="shared" si="463"/>
        <v>1619</v>
      </c>
      <c r="F733" s="233">
        <v>1619</v>
      </c>
      <c r="G733" s="233"/>
      <c r="H733" s="233"/>
      <c r="I733" s="233"/>
      <c r="J733" s="211" t="e">
        <f t="shared" si="464"/>
        <v>#REF!</v>
      </c>
      <c r="K733" s="233"/>
      <c r="L733" s="233" t="e">
        <f t="shared" ref="L733:L735" si="467">J733</f>
        <v>#REF!</v>
      </c>
      <c r="M733" s="233"/>
      <c r="N733" s="226"/>
      <c r="O733" s="202"/>
      <c r="P733" s="99">
        <v>22</v>
      </c>
    </row>
    <row r="734" spans="1:16" ht="92.25" customHeight="1">
      <c r="A734" s="202">
        <v>2</v>
      </c>
      <c r="B734" s="224" t="s">
        <v>64</v>
      </c>
      <c r="C734" s="211"/>
      <c r="D734" s="226"/>
      <c r="E734" s="211">
        <f t="shared" si="463"/>
        <v>0</v>
      </c>
      <c r="F734" s="233"/>
      <c r="G734" s="233"/>
      <c r="H734" s="233"/>
      <c r="I734" s="233"/>
      <c r="J734" s="211">
        <f t="shared" si="464"/>
        <v>0</v>
      </c>
      <c r="K734" s="233"/>
      <c r="L734" s="233">
        <f t="shared" si="467"/>
        <v>0</v>
      </c>
      <c r="M734" s="233"/>
      <c r="N734" s="226"/>
      <c r="O734" s="202"/>
      <c r="P734" s="99">
        <v>23</v>
      </c>
    </row>
    <row r="735" spans="1:16" ht="43.5" customHeight="1">
      <c r="A735" s="202">
        <v>3</v>
      </c>
      <c r="B735" s="224" t="s">
        <v>66</v>
      </c>
      <c r="C735" s="211" t="e">
        <f>'18 NQ11'!#REF!</f>
        <v>#REF!</v>
      </c>
      <c r="D735" s="226" t="e">
        <f>'18 NQ11'!#REF!</f>
        <v>#REF!</v>
      </c>
      <c r="E735" s="211">
        <f t="shared" si="463"/>
        <v>402</v>
      </c>
      <c r="F735" s="234">
        <v>402</v>
      </c>
      <c r="G735" s="234"/>
      <c r="H735" s="234"/>
      <c r="I735" s="234"/>
      <c r="J735" s="211" t="e">
        <f t="shared" si="464"/>
        <v>#REF!</v>
      </c>
      <c r="K735" s="234"/>
      <c r="L735" s="233" t="e">
        <f t="shared" si="467"/>
        <v>#REF!</v>
      </c>
      <c r="M735" s="234"/>
      <c r="N735" s="226"/>
      <c r="O735" s="202"/>
      <c r="P735" s="99">
        <v>24</v>
      </c>
    </row>
    <row r="736" spans="1:16">
      <c r="A736" s="114" t="s">
        <v>37</v>
      </c>
      <c r="B736" s="115" t="s">
        <v>68</v>
      </c>
      <c r="C736" s="222" t="e">
        <f t="shared" ref="C736:N736" si="468">SUM(C737:C743)</f>
        <v>#REF!</v>
      </c>
      <c r="D736" s="223" t="e">
        <f t="shared" si="468"/>
        <v>#REF!</v>
      </c>
      <c r="E736" s="222">
        <f t="shared" si="468"/>
        <v>1151</v>
      </c>
      <c r="F736" s="114">
        <f t="shared" si="468"/>
        <v>1021</v>
      </c>
      <c r="G736" s="114">
        <f t="shared" si="468"/>
        <v>130</v>
      </c>
      <c r="H736" s="114">
        <f t="shared" si="468"/>
        <v>0</v>
      </c>
      <c r="I736" s="114">
        <f t="shared" si="468"/>
        <v>0</v>
      </c>
      <c r="J736" s="222" t="e">
        <f t="shared" si="468"/>
        <v>#REF!</v>
      </c>
      <c r="K736" s="114">
        <f t="shared" si="468"/>
        <v>0</v>
      </c>
      <c r="L736" s="114" t="e">
        <f t="shared" si="468"/>
        <v>#REF!</v>
      </c>
      <c r="M736" s="114">
        <f t="shared" si="468"/>
        <v>0</v>
      </c>
      <c r="N736" s="223">
        <f t="shared" si="468"/>
        <v>0</v>
      </c>
      <c r="O736" s="202"/>
      <c r="P736" s="99">
        <v>25</v>
      </c>
    </row>
    <row r="737" spans="1:16" ht="21.75" customHeight="1">
      <c r="A737" s="202">
        <v>1</v>
      </c>
      <c r="B737" s="224" t="s">
        <v>69</v>
      </c>
      <c r="C737" s="211" t="e">
        <f>'19.Chuc tho'!#REF!</f>
        <v>#REF!</v>
      </c>
      <c r="D737" s="226" t="e">
        <f>'19.Chuc tho'!#REF!</f>
        <v>#REF!</v>
      </c>
      <c r="E737" s="211">
        <f t="shared" ref="E737:E743" si="469">F737+G737</f>
        <v>0</v>
      </c>
      <c r="F737" s="202"/>
      <c r="G737" s="202"/>
      <c r="H737" s="202"/>
      <c r="I737" s="202"/>
      <c r="J737" s="211" t="e">
        <f t="shared" ref="J737:J743" si="470">D737-E737</f>
        <v>#REF!</v>
      </c>
      <c r="K737" s="202"/>
      <c r="L737" s="233" t="e">
        <f t="shared" ref="L737:L743" si="471">J737</f>
        <v>#REF!</v>
      </c>
      <c r="M737" s="202"/>
      <c r="N737" s="226"/>
      <c r="O737" s="202"/>
      <c r="P737" s="99">
        <v>26</v>
      </c>
    </row>
    <row r="738" spans="1:16" ht="42" customHeight="1">
      <c r="A738" s="202">
        <v>2</v>
      </c>
      <c r="B738" s="224" t="s">
        <v>71</v>
      </c>
      <c r="C738" s="211" t="e">
        <f>'20.huyhieudang'!#REF!</f>
        <v>#REF!</v>
      </c>
      <c r="D738" s="226" t="e">
        <f>'20.huyhieudang'!#REF!</f>
        <v>#REF!</v>
      </c>
      <c r="E738" s="211">
        <f t="shared" si="469"/>
        <v>0</v>
      </c>
      <c r="F738" s="202"/>
      <c r="G738" s="202"/>
      <c r="H738" s="202"/>
      <c r="I738" s="202"/>
      <c r="J738" s="211" t="e">
        <f t="shared" si="470"/>
        <v>#REF!</v>
      </c>
      <c r="K738" s="202"/>
      <c r="L738" s="233" t="e">
        <f t="shared" si="471"/>
        <v>#REF!</v>
      </c>
      <c r="M738" s="202"/>
      <c r="N738" s="226"/>
      <c r="O738" s="202"/>
      <c r="P738" s="99">
        <v>27</v>
      </c>
    </row>
    <row r="739" spans="1:16" s="216" customFormat="1" ht="47.25">
      <c r="A739" s="202">
        <v>3</v>
      </c>
      <c r="B739" s="224" t="s">
        <v>73</v>
      </c>
      <c r="C739" s="227" t="e">
        <f>'21. ANCS-NQ 21'!#REF!</f>
        <v>#REF!</v>
      </c>
      <c r="D739" s="228" t="e">
        <f>'21. ANCS-NQ 21'!#REF!</f>
        <v>#REF!</v>
      </c>
      <c r="E739" s="211">
        <f t="shared" si="469"/>
        <v>1021</v>
      </c>
      <c r="F739" s="227">
        <v>1021</v>
      </c>
      <c r="G739" s="227"/>
      <c r="H739" s="227"/>
      <c r="I739" s="227"/>
      <c r="J739" s="211" t="e">
        <f t="shared" si="470"/>
        <v>#REF!</v>
      </c>
      <c r="K739" s="227"/>
      <c r="L739" s="233" t="e">
        <f t="shared" si="471"/>
        <v>#REF!</v>
      </c>
      <c r="M739" s="227"/>
      <c r="N739" s="228"/>
      <c r="O739" s="202"/>
      <c r="P739" s="99">
        <v>28</v>
      </c>
    </row>
    <row r="740" spans="1:16" s="216" customFormat="1" ht="47.25">
      <c r="A740" s="202">
        <v>4</v>
      </c>
      <c r="B740" s="225" t="s">
        <v>75</v>
      </c>
      <c r="C740" s="227" t="e">
        <f>'23. Cai nghien-NQ 68'!#REF!</f>
        <v>#REF!</v>
      </c>
      <c r="D740" s="228" t="e">
        <f>'23. Cai nghien-NQ 68'!#REF!</f>
        <v>#REF!</v>
      </c>
      <c r="E740" s="211">
        <f t="shared" si="469"/>
        <v>0</v>
      </c>
      <c r="F740" s="227"/>
      <c r="G740" s="227"/>
      <c r="H740" s="227"/>
      <c r="I740" s="227"/>
      <c r="J740" s="211" t="e">
        <f t="shared" si="470"/>
        <v>#REF!</v>
      </c>
      <c r="K740" s="227"/>
      <c r="L740" s="233" t="e">
        <f t="shared" si="471"/>
        <v>#REF!</v>
      </c>
      <c r="M740" s="227"/>
      <c r="N740" s="228"/>
      <c r="O740" s="202"/>
      <c r="P740" s="99">
        <v>29</v>
      </c>
    </row>
    <row r="741" spans="1:16" s="216" customFormat="1" ht="63">
      <c r="A741" s="202">
        <v>5</v>
      </c>
      <c r="B741" s="225" t="s">
        <v>77</v>
      </c>
      <c r="C741" s="227"/>
      <c r="D741" s="228"/>
      <c r="E741" s="211">
        <f t="shared" si="469"/>
        <v>0</v>
      </c>
      <c r="F741" s="227"/>
      <c r="G741" s="227"/>
      <c r="H741" s="227"/>
      <c r="I741" s="227"/>
      <c r="J741" s="211">
        <f t="shared" si="470"/>
        <v>0</v>
      </c>
      <c r="K741" s="227"/>
      <c r="L741" s="233">
        <f t="shared" si="471"/>
        <v>0</v>
      </c>
      <c r="M741" s="227"/>
      <c r="N741" s="228"/>
      <c r="O741" s="202"/>
      <c r="P741" s="99">
        <v>30</v>
      </c>
    </row>
    <row r="742" spans="1:16" ht="42" customHeight="1">
      <c r="A742" s="202">
        <v>6</v>
      </c>
      <c r="B742" s="225" t="s">
        <v>79</v>
      </c>
      <c r="C742" s="227">
        <f>'24.mtp NQ 53'!G71</f>
        <v>0</v>
      </c>
      <c r="D742" s="228">
        <f>'24.mtp NQ 53'!H71</f>
        <v>0</v>
      </c>
      <c r="E742" s="211">
        <f t="shared" si="469"/>
        <v>130</v>
      </c>
      <c r="F742" s="227"/>
      <c r="G742" s="227">
        <v>130</v>
      </c>
      <c r="H742" s="227"/>
      <c r="I742" s="227"/>
      <c r="J742" s="211">
        <f t="shared" si="470"/>
        <v>-130</v>
      </c>
      <c r="K742" s="227"/>
      <c r="L742" s="233">
        <f t="shared" si="471"/>
        <v>-130</v>
      </c>
      <c r="M742" s="227"/>
      <c r="N742" s="228"/>
      <c r="O742" s="202"/>
      <c r="P742" s="99">
        <v>31</v>
      </c>
    </row>
    <row r="743" spans="1:16" ht="74.25" customHeight="1">
      <c r="A743" s="202">
        <v>7</v>
      </c>
      <c r="B743" s="225" t="s">
        <v>81</v>
      </c>
      <c r="C743" s="227" t="e">
        <f>#REF!</f>
        <v>#REF!</v>
      </c>
      <c r="D743" s="228" t="e">
        <f>#REF!</f>
        <v>#REF!</v>
      </c>
      <c r="E743" s="211">
        <f t="shared" si="469"/>
        <v>0</v>
      </c>
      <c r="F743" s="227"/>
      <c r="G743" s="227"/>
      <c r="H743" s="227"/>
      <c r="I743" s="227"/>
      <c r="J743" s="211" t="e">
        <f t="shared" si="470"/>
        <v>#REF!</v>
      </c>
      <c r="K743" s="227"/>
      <c r="L743" s="233" t="e">
        <f t="shared" si="471"/>
        <v>#REF!</v>
      </c>
      <c r="M743" s="227"/>
      <c r="N743" s="228"/>
      <c r="O743" s="202"/>
      <c r="P743" s="99">
        <v>32</v>
      </c>
    </row>
    <row r="744" spans="1:16" ht="21.95" customHeight="1">
      <c r="A744" s="202"/>
      <c r="B744" s="114" t="s">
        <v>105</v>
      </c>
      <c r="C744" s="222">
        <f t="shared" ref="C744:N744" si="472">C745+C763</f>
        <v>0</v>
      </c>
      <c r="D744" s="223">
        <f t="shared" si="472"/>
        <v>19313</v>
      </c>
      <c r="E744" s="222">
        <f t="shared" si="472"/>
        <v>17975</v>
      </c>
      <c r="F744" s="222">
        <f t="shared" si="472"/>
        <v>17845</v>
      </c>
      <c r="G744" s="222">
        <f t="shared" si="472"/>
        <v>130</v>
      </c>
      <c r="H744" s="222">
        <f t="shared" si="472"/>
        <v>0</v>
      </c>
      <c r="I744" s="222">
        <f t="shared" si="472"/>
        <v>0</v>
      </c>
      <c r="J744" s="222">
        <f t="shared" si="472"/>
        <v>1338</v>
      </c>
      <c r="K744" s="222">
        <f t="shared" si="472"/>
        <v>1246</v>
      </c>
      <c r="L744" s="222">
        <f t="shared" si="472"/>
        <v>92</v>
      </c>
      <c r="M744" s="222">
        <f t="shared" si="472"/>
        <v>0</v>
      </c>
      <c r="N744" s="223">
        <f t="shared" si="472"/>
        <v>0</v>
      </c>
      <c r="O744" s="202"/>
      <c r="P744" s="99">
        <v>1</v>
      </c>
    </row>
    <row r="745" spans="1:16" ht="21" customHeight="1">
      <c r="A745" s="202" t="s">
        <v>20</v>
      </c>
      <c r="B745" s="114" t="s">
        <v>22</v>
      </c>
      <c r="C745" s="222">
        <f t="shared" ref="C745:N745" si="473">C746+C753+C760</f>
        <v>0</v>
      </c>
      <c r="D745" s="223">
        <f t="shared" si="473"/>
        <v>17104</v>
      </c>
      <c r="E745" s="222">
        <f t="shared" si="473"/>
        <v>15858</v>
      </c>
      <c r="F745" s="222">
        <f t="shared" si="473"/>
        <v>15858</v>
      </c>
      <c r="G745" s="222">
        <f t="shared" si="473"/>
        <v>0</v>
      </c>
      <c r="H745" s="222">
        <f t="shared" si="473"/>
        <v>0</v>
      </c>
      <c r="I745" s="222">
        <f t="shared" si="473"/>
        <v>0</v>
      </c>
      <c r="J745" s="222">
        <f t="shared" si="473"/>
        <v>1246</v>
      </c>
      <c r="K745" s="222">
        <f t="shared" si="473"/>
        <v>1246</v>
      </c>
      <c r="L745" s="222">
        <f t="shared" si="473"/>
        <v>0</v>
      </c>
      <c r="M745" s="222">
        <f t="shared" si="473"/>
        <v>0</v>
      </c>
      <c r="N745" s="223">
        <f t="shared" si="473"/>
        <v>0</v>
      </c>
      <c r="O745" s="202"/>
      <c r="P745" s="99">
        <v>2</v>
      </c>
    </row>
    <row r="746" spans="1:16" ht="18.95" customHeight="1">
      <c r="A746" s="114" t="s">
        <v>23</v>
      </c>
      <c r="B746" s="114" t="s">
        <v>24</v>
      </c>
      <c r="C746" s="222">
        <f t="shared" ref="C746:N746" si="474">SUM(C747:C752)</f>
        <v>0</v>
      </c>
      <c r="D746" s="223">
        <f t="shared" si="474"/>
        <v>14569</v>
      </c>
      <c r="E746" s="222">
        <f t="shared" si="474"/>
        <v>13157</v>
      </c>
      <c r="F746" s="222">
        <f t="shared" si="474"/>
        <v>13157</v>
      </c>
      <c r="G746" s="222">
        <f t="shared" si="474"/>
        <v>0</v>
      </c>
      <c r="H746" s="222">
        <f t="shared" si="474"/>
        <v>0</v>
      </c>
      <c r="I746" s="222">
        <f t="shared" si="474"/>
        <v>0</v>
      </c>
      <c r="J746" s="222">
        <f t="shared" si="474"/>
        <v>1412</v>
      </c>
      <c r="K746" s="222">
        <f t="shared" si="474"/>
        <v>1412</v>
      </c>
      <c r="L746" s="222">
        <f t="shared" si="474"/>
        <v>0</v>
      </c>
      <c r="M746" s="222">
        <f t="shared" si="474"/>
        <v>0</v>
      </c>
      <c r="N746" s="223">
        <f t="shared" si="474"/>
        <v>0</v>
      </c>
      <c r="O746" s="202"/>
      <c r="P746" s="99">
        <v>3</v>
      </c>
    </row>
    <row r="747" spans="1:16" s="214" customFormat="1" ht="72" customHeight="1">
      <c r="A747" s="202">
        <v>1</v>
      </c>
      <c r="B747" s="224" t="s">
        <v>25</v>
      </c>
      <c r="C747" s="211"/>
      <c r="D747" s="226">
        <v>2238</v>
      </c>
      <c r="E747" s="211">
        <f t="shared" ref="E747:E752" si="475">F747+G747</f>
        <v>2222</v>
      </c>
      <c r="F747" s="211">
        <v>2222</v>
      </c>
      <c r="G747" s="211"/>
      <c r="H747" s="211"/>
      <c r="I747" s="211"/>
      <c r="J747" s="211">
        <f t="shared" ref="J747:J752" si="476">D747-E747</f>
        <v>16</v>
      </c>
      <c r="K747" s="211">
        <f t="shared" ref="K747:K752" si="477">J747</f>
        <v>16</v>
      </c>
      <c r="L747" s="211"/>
      <c r="M747" s="211"/>
      <c r="N747" s="226"/>
      <c r="O747" s="202"/>
      <c r="P747" s="99">
        <v>4</v>
      </c>
    </row>
    <row r="748" spans="1:16" s="214" customFormat="1" ht="36" customHeight="1">
      <c r="A748" s="202">
        <v>2</v>
      </c>
      <c r="B748" s="224" t="s">
        <v>27</v>
      </c>
      <c r="C748" s="211"/>
      <c r="D748" s="226">
        <v>831</v>
      </c>
      <c r="E748" s="211">
        <f t="shared" si="475"/>
        <v>571</v>
      </c>
      <c r="F748" s="202">
        <v>571</v>
      </c>
      <c r="G748" s="202"/>
      <c r="H748" s="202"/>
      <c r="I748" s="202"/>
      <c r="J748" s="211">
        <f t="shared" si="476"/>
        <v>260</v>
      </c>
      <c r="K748" s="211">
        <f t="shared" si="477"/>
        <v>260</v>
      </c>
      <c r="L748" s="202"/>
      <c r="M748" s="202"/>
      <c r="N748" s="226"/>
      <c r="O748" s="202"/>
      <c r="P748" s="99">
        <v>5</v>
      </c>
    </row>
    <row r="749" spans="1:16" s="214" customFormat="1" ht="45.75" customHeight="1">
      <c r="A749" s="202">
        <v>3</v>
      </c>
      <c r="B749" s="224" t="s">
        <v>29</v>
      </c>
      <c r="C749" s="211"/>
      <c r="D749" s="226">
        <v>83</v>
      </c>
      <c r="E749" s="211">
        <f t="shared" si="475"/>
        <v>72</v>
      </c>
      <c r="F749" s="202">
        <v>72</v>
      </c>
      <c r="G749" s="202"/>
      <c r="H749" s="202"/>
      <c r="I749" s="202"/>
      <c r="J749" s="211">
        <f t="shared" si="476"/>
        <v>11</v>
      </c>
      <c r="K749" s="211">
        <f t="shared" si="477"/>
        <v>11</v>
      </c>
      <c r="L749" s="202"/>
      <c r="M749" s="202"/>
      <c r="N749" s="226"/>
      <c r="O749" s="202"/>
      <c r="P749" s="99">
        <v>6</v>
      </c>
    </row>
    <row r="750" spans="1:16" s="214" customFormat="1" ht="53.1" customHeight="1">
      <c r="A750" s="202">
        <v>4</v>
      </c>
      <c r="B750" s="224" t="s">
        <v>31</v>
      </c>
      <c r="C750" s="211"/>
      <c r="D750" s="226">
        <v>4134</v>
      </c>
      <c r="E750" s="211">
        <f t="shared" si="475"/>
        <v>2977</v>
      </c>
      <c r="F750" s="211">
        <v>2977</v>
      </c>
      <c r="G750" s="211"/>
      <c r="H750" s="211"/>
      <c r="I750" s="211"/>
      <c r="J750" s="211">
        <f t="shared" si="476"/>
        <v>1157</v>
      </c>
      <c r="K750" s="211">
        <f t="shared" si="477"/>
        <v>1157</v>
      </c>
      <c r="L750" s="211"/>
      <c r="M750" s="211"/>
      <c r="N750" s="226"/>
      <c r="O750" s="202"/>
      <c r="P750" s="99">
        <v>7</v>
      </c>
    </row>
    <row r="751" spans="1:16" s="214" customFormat="1" ht="38.1" customHeight="1">
      <c r="A751" s="202">
        <v>5</v>
      </c>
      <c r="B751" s="225" t="s">
        <v>33</v>
      </c>
      <c r="C751" s="227"/>
      <c r="D751" s="228">
        <v>7283</v>
      </c>
      <c r="E751" s="211">
        <f t="shared" si="475"/>
        <v>7315</v>
      </c>
      <c r="F751" s="227">
        <v>7315</v>
      </c>
      <c r="G751" s="227"/>
      <c r="H751" s="227"/>
      <c r="I751" s="227"/>
      <c r="J751" s="211">
        <f t="shared" si="476"/>
        <v>-32</v>
      </c>
      <c r="K751" s="211">
        <f t="shared" si="477"/>
        <v>-32</v>
      </c>
      <c r="L751" s="227"/>
      <c r="M751" s="227"/>
      <c r="N751" s="228"/>
      <c r="O751" s="202"/>
      <c r="P751" s="99">
        <v>8</v>
      </c>
    </row>
    <row r="752" spans="1:16" s="214" customFormat="1" ht="41.1" customHeight="1">
      <c r="A752" s="202">
        <v>6</v>
      </c>
      <c r="B752" s="225" t="s">
        <v>35</v>
      </c>
      <c r="C752" s="227"/>
      <c r="D752" s="228"/>
      <c r="E752" s="211">
        <f t="shared" si="475"/>
        <v>0</v>
      </c>
      <c r="F752" s="227"/>
      <c r="G752" s="227"/>
      <c r="H752" s="227"/>
      <c r="I752" s="227"/>
      <c r="J752" s="211">
        <f t="shared" si="476"/>
        <v>0</v>
      </c>
      <c r="K752" s="211">
        <f t="shared" si="477"/>
        <v>0</v>
      </c>
      <c r="L752" s="227"/>
      <c r="M752" s="227"/>
      <c r="N752" s="228"/>
      <c r="O752" s="202"/>
      <c r="P752" s="99">
        <v>9</v>
      </c>
    </row>
    <row r="753" spans="1:16" ht="21" customHeight="1">
      <c r="A753" s="114" t="s">
        <v>37</v>
      </c>
      <c r="B753" s="115" t="s">
        <v>38</v>
      </c>
      <c r="C753" s="222">
        <f t="shared" ref="C753:N753" si="478">SUM(C754:C759)</f>
        <v>0</v>
      </c>
      <c r="D753" s="223">
        <f t="shared" si="478"/>
        <v>2487</v>
      </c>
      <c r="E753" s="114">
        <f t="shared" si="478"/>
        <v>2701</v>
      </c>
      <c r="F753" s="114">
        <f t="shared" si="478"/>
        <v>2701</v>
      </c>
      <c r="G753" s="114">
        <f t="shared" si="478"/>
        <v>0</v>
      </c>
      <c r="H753" s="114">
        <f t="shared" si="478"/>
        <v>0</v>
      </c>
      <c r="I753" s="114">
        <f t="shared" si="478"/>
        <v>0</v>
      </c>
      <c r="J753" s="114">
        <f t="shared" si="478"/>
        <v>-214</v>
      </c>
      <c r="K753" s="114">
        <f t="shared" si="478"/>
        <v>-214</v>
      </c>
      <c r="L753" s="114">
        <f t="shared" si="478"/>
        <v>0</v>
      </c>
      <c r="M753" s="114">
        <f t="shared" si="478"/>
        <v>0</v>
      </c>
      <c r="N753" s="223">
        <f t="shared" si="478"/>
        <v>0</v>
      </c>
      <c r="O753" s="202"/>
      <c r="P753" s="99">
        <v>10</v>
      </c>
    </row>
    <row r="754" spans="1:16" s="215" customFormat="1" ht="31.5">
      <c r="A754" s="229">
        <v>1</v>
      </c>
      <c r="B754" s="230" t="s">
        <v>40</v>
      </c>
      <c r="C754" s="231"/>
      <c r="D754" s="232">
        <v>2089</v>
      </c>
      <c r="E754" s="231">
        <f t="shared" ref="E754:E759" si="479">F754+G754</f>
        <v>2220</v>
      </c>
      <c r="F754" s="231">
        <v>2220</v>
      </c>
      <c r="G754" s="231"/>
      <c r="H754" s="231"/>
      <c r="I754" s="231"/>
      <c r="J754" s="231">
        <f t="shared" ref="J754:J759" si="480">D754-E754</f>
        <v>-131</v>
      </c>
      <c r="K754" s="231">
        <f t="shared" ref="K754:K759" si="481">J754</f>
        <v>-131</v>
      </c>
      <c r="L754" s="231"/>
      <c r="M754" s="231"/>
      <c r="N754" s="232"/>
      <c r="O754" s="229"/>
      <c r="P754" s="214">
        <v>11</v>
      </c>
    </row>
    <row r="755" spans="1:16">
      <c r="A755" s="202">
        <v>2</v>
      </c>
      <c r="B755" s="224" t="s">
        <v>43</v>
      </c>
      <c r="C755" s="211"/>
      <c r="D755" s="226"/>
      <c r="E755" s="211">
        <f t="shared" si="479"/>
        <v>0</v>
      </c>
      <c r="F755" s="202"/>
      <c r="G755" s="202"/>
      <c r="H755" s="202"/>
      <c r="I755" s="202"/>
      <c r="J755" s="211">
        <f t="shared" si="480"/>
        <v>0</v>
      </c>
      <c r="K755" s="211">
        <f t="shared" si="481"/>
        <v>0</v>
      </c>
      <c r="L755" s="202"/>
      <c r="M755" s="202"/>
      <c r="N755" s="226"/>
      <c r="O755" s="202"/>
      <c r="P755" s="99">
        <v>12</v>
      </c>
    </row>
    <row r="756" spans="1:16">
      <c r="A756" s="202">
        <v>3</v>
      </c>
      <c r="B756" s="224" t="s">
        <v>46</v>
      </c>
      <c r="C756" s="211"/>
      <c r="D756" s="226"/>
      <c r="E756" s="211">
        <f t="shared" si="479"/>
        <v>0</v>
      </c>
      <c r="F756" s="202"/>
      <c r="G756" s="202"/>
      <c r="H756" s="202"/>
      <c r="I756" s="202"/>
      <c r="J756" s="211">
        <f t="shared" si="480"/>
        <v>0</v>
      </c>
      <c r="K756" s="211">
        <f t="shared" si="481"/>
        <v>0</v>
      </c>
      <c r="L756" s="202"/>
      <c r="M756" s="202"/>
      <c r="N756" s="226"/>
      <c r="O756" s="202"/>
      <c r="P756" s="99">
        <v>13</v>
      </c>
    </row>
    <row r="757" spans="1:16">
      <c r="A757" s="202">
        <v>4</v>
      </c>
      <c r="B757" s="224" t="s">
        <v>49</v>
      </c>
      <c r="C757" s="211"/>
      <c r="D757" s="226"/>
      <c r="E757" s="211">
        <f t="shared" si="479"/>
        <v>0</v>
      </c>
      <c r="F757" s="202"/>
      <c r="G757" s="202"/>
      <c r="H757" s="202"/>
      <c r="I757" s="202"/>
      <c r="J757" s="211">
        <f t="shared" si="480"/>
        <v>0</v>
      </c>
      <c r="K757" s="211">
        <f t="shared" si="481"/>
        <v>0</v>
      </c>
      <c r="L757" s="202"/>
      <c r="M757" s="202"/>
      <c r="N757" s="226"/>
      <c r="O757" s="202"/>
      <c r="P757" s="99">
        <v>14</v>
      </c>
    </row>
    <row r="758" spans="1:16" ht="31.5">
      <c r="A758" s="202">
        <v>5</v>
      </c>
      <c r="B758" s="224" t="s">
        <v>51</v>
      </c>
      <c r="C758" s="211"/>
      <c r="D758" s="226">
        <v>398</v>
      </c>
      <c r="E758" s="211">
        <f t="shared" si="479"/>
        <v>481</v>
      </c>
      <c r="F758" s="211">
        <v>481</v>
      </c>
      <c r="G758" s="211"/>
      <c r="H758" s="211"/>
      <c r="I758" s="211"/>
      <c r="J758" s="211">
        <f t="shared" si="480"/>
        <v>-83</v>
      </c>
      <c r="K758" s="211">
        <f t="shared" si="481"/>
        <v>-83</v>
      </c>
      <c r="L758" s="211"/>
      <c r="M758" s="211"/>
      <c r="N758" s="226"/>
      <c r="O758" s="202"/>
      <c r="P758" s="99">
        <v>15</v>
      </c>
    </row>
    <row r="759" spans="1:16">
      <c r="A759" s="202">
        <v>6</v>
      </c>
      <c r="B759" s="224" t="s">
        <v>53</v>
      </c>
      <c r="C759" s="211"/>
      <c r="D759" s="226"/>
      <c r="E759" s="211">
        <f t="shared" si="479"/>
        <v>0</v>
      </c>
      <c r="F759" s="211"/>
      <c r="G759" s="211"/>
      <c r="H759" s="211"/>
      <c r="I759" s="211"/>
      <c r="J759" s="211">
        <f t="shared" si="480"/>
        <v>0</v>
      </c>
      <c r="K759" s="211">
        <f t="shared" si="481"/>
        <v>0</v>
      </c>
      <c r="L759" s="211"/>
      <c r="M759" s="211"/>
      <c r="N759" s="226"/>
      <c r="O759" s="202"/>
      <c r="P759" s="99">
        <v>16</v>
      </c>
    </row>
    <row r="760" spans="1:16" s="215" customFormat="1">
      <c r="A760" s="114" t="s">
        <v>55</v>
      </c>
      <c r="B760" s="115" t="s">
        <v>56</v>
      </c>
      <c r="C760" s="222">
        <f t="shared" ref="C760:N760" si="482">C761+C762</f>
        <v>0</v>
      </c>
      <c r="D760" s="223">
        <f t="shared" si="482"/>
        <v>48</v>
      </c>
      <c r="E760" s="114">
        <f t="shared" si="482"/>
        <v>0</v>
      </c>
      <c r="F760" s="114">
        <f t="shared" si="482"/>
        <v>0</v>
      </c>
      <c r="G760" s="114">
        <f t="shared" si="482"/>
        <v>0</v>
      </c>
      <c r="H760" s="114">
        <f t="shared" si="482"/>
        <v>0</v>
      </c>
      <c r="I760" s="114">
        <f t="shared" si="482"/>
        <v>0</v>
      </c>
      <c r="J760" s="114">
        <f t="shared" si="482"/>
        <v>48</v>
      </c>
      <c r="K760" s="114">
        <f t="shared" si="482"/>
        <v>48</v>
      </c>
      <c r="L760" s="114">
        <f t="shared" si="482"/>
        <v>0</v>
      </c>
      <c r="M760" s="114">
        <f t="shared" si="482"/>
        <v>0</v>
      </c>
      <c r="N760" s="223">
        <f t="shared" si="482"/>
        <v>0</v>
      </c>
      <c r="O760" s="202"/>
      <c r="P760" s="99">
        <v>17</v>
      </c>
    </row>
    <row r="761" spans="1:16" s="215" customFormat="1" ht="31.5">
      <c r="A761" s="202">
        <v>1</v>
      </c>
      <c r="B761" s="224" t="s">
        <v>57</v>
      </c>
      <c r="C761" s="211"/>
      <c r="D761" s="226">
        <v>16</v>
      </c>
      <c r="E761" s="211">
        <f t="shared" ref="E761:E767" si="483">F761+G761</f>
        <v>0</v>
      </c>
      <c r="F761" s="202"/>
      <c r="G761" s="202"/>
      <c r="H761" s="202"/>
      <c r="I761" s="202"/>
      <c r="J761" s="211">
        <f t="shared" ref="J761:J767" si="484">D761-E761</f>
        <v>16</v>
      </c>
      <c r="K761" s="211">
        <f>J761</f>
        <v>16</v>
      </c>
      <c r="L761" s="202"/>
      <c r="M761" s="202"/>
      <c r="N761" s="226"/>
      <c r="O761" s="202"/>
      <c r="P761" s="99">
        <v>18</v>
      </c>
    </row>
    <row r="762" spans="1:16" s="215" customFormat="1">
      <c r="A762" s="202">
        <v>2</v>
      </c>
      <c r="B762" s="224" t="s">
        <v>59</v>
      </c>
      <c r="C762" s="211"/>
      <c r="D762" s="226">
        <v>32</v>
      </c>
      <c r="E762" s="211">
        <f t="shared" si="483"/>
        <v>0</v>
      </c>
      <c r="F762" s="202"/>
      <c r="G762" s="202"/>
      <c r="H762" s="202"/>
      <c r="I762" s="202"/>
      <c r="J762" s="211">
        <f t="shared" si="484"/>
        <v>32</v>
      </c>
      <c r="K762" s="211">
        <f>J762</f>
        <v>32</v>
      </c>
      <c r="L762" s="202"/>
      <c r="M762" s="211"/>
      <c r="N762" s="226"/>
      <c r="O762" s="202"/>
      <c r="P762" s="99">
        <v>19</v>
      </c>
    </row>
    <row r="763" spans="1:16" ht="20.25" customHeight="1">
      <c r="A763" s="114" t="s">
        <v>21</v>
      </c>
      <c r="B763" s="114" t="s">
        <v>61</v>
      </c>
      <c r="C763" s="222">
        <f t="shared" ref="C763:N763" si="485">C764+C768</f>
        <v>0</v>
      </c>
      <c r="D763" s="223">
        <f t="shared" si="485"/>
        <v>2209</v>
      </c>
      <c r="E763" s="114">
        <f t="shared" si="485"/>
        <v>2117</v>
      </c>
      <c r="F763" s="114">
        <f t="shared" si="485"/>
        <v>1987</v>
      </c>
      <c r="G763" s="114">
        <f t="shared" si="485"/>
        <v>130</v>
      </c>
      <c r="H763" s="114">
        <f t="shared" si="485"/>
        <v>0</v>
      </c>
      <c r="I763" s="114">
        <f t="shared" si="485"/>
        <v>0</v>
      </c>
      <c r="J763" s="114">
        <f t="shared" si="485"/>
        <v>92</v>
      </c>
      <c r="K763" s="114">
        <f t="shared" si="485"/>
        <v>0</v>
      </c>
      <c r="L763" s="114">
        <f t="shared" si="485"/>
        <v>92</v>
      </c>
      <c r="M763" s="114">
        <f t="shared" si="485"/>
        <v>0</v>
      </c>
      <c r="N763" s="223">
        <f t="shared" si="485"/>
        <v>0</v>
      </c>
      <c r="O763" s="202"/>
      <c r="P763" s="99">
        <v>20</v>
      </c>
    </row>
    <row r="764" spans="1:16" ht="20.25" customHeight="1">
      <c r="A764" s="114" t="s">
        <v>23</v>
      </c>
      <c r="B764" s="115" t="s">
        <v>24</v>
      </c>
      <c r="C764" s="222">
        <f t="shared" ref="C764:N764" si="486">SUM(C765:C767)</f>
        <v>0</v>
      </c>
      <c r="D764" s="223">
        <f t="shared" si="486"/>
        <v>709</v>
      </c>
      <c r="E764" s="114">
        <f t="shared" si="486"/>
        <v>1004</v>
      </c>
      <c r="F764" s="114">
        <f t="shared" si="486"/>
        <v>1004</v>
      </c>
      <c r="G764" s="114">
        <f t="shared" si="486"/>
        <v>0</v>
      </c>
      <c r="H764" s="114">
        <f t="shared" si="486"/>
        <v>0</v>
      </c>
      <c r="I764" s="114">
        <f t="shared" si="486"/>
        <v>0</v>
      </c>
      <c r="J764" s="114">
        <f t="shared" si="486"/>
        <v>-295</v>
      </c>
      <c r="K764" s="114">
        <f t="shared" si="486"/>
        <v>0</v>
      </c>
      <c r="L764" s="114">
        <f t="shared" si="486"/>
        <v>-295</v>
      </c>
      <c r="M764" s="114">
        <f t="shared" si="486"/>
        <v>0</v>
      </c>
      <c r="N764" s="223">
        <f t="shared" si="486"/>
        <v>0</v>
      </c>
      <c r="O764" s="202"/>
      <c r="P764" s="99">
        <v>21</v>
      </c>
    </row>
    <row r="765" spans="1:16" ht="61.5" customHeight="1">
      <c r="A765" s="202">
        <v>1</v>
      </c>
      <c r="B765" s="224" t="s">
        <v>62</v>
      </c>
      <c r="C765" s="211"/>
      <c r="D765" s="226">
        <v>397</v>
      </c>
      <c r="E765" s="211">
        <f t="shared" si="483"/>
        <v>723</v>
      </c>
      <c r="F765" s="233">
        <v>723</v>
      </c>
      <c r="G765" s="233"/>
      <c r="H765" s="233"/>
      <c r="I765" s="233"/>
      <c r="J765" s="211">
        <f t="shared" si="484"/>
        <v>-326</v>
      </c>
      <c r="K765" s="233"/>
      <c r="L765" s="233">
        <f t="shared" ref="L765:L767" si="487">J765</f>
        <v>-326</v>
      </c>
      <c r="M765" s="233"/>
      <c r="N765" s="226"/>
      <c r="O765" s="202"/>
      <c r="P765" s="99">
        <v>22</v>
      </c>
    </row>
    <row r="766" spans="1:16" ht="92.25" customHeight="1">
      <c r="A766" s="202">
        <v>2</v>
      </c>
      <c r="B766" s="224" t="s">
        <v>64</v>
      </c>
      <c r="C766" s="211"/>
      <c r="D766" s="226">
        <v>75</v>
      </c>
      <c r="E766" s="211">
        <f t="shared" si="483"/>
        <v>0</v>
      </c>
      <c r="F766" s="233"/>
      <c r="G766" s="233"/>
      <c r="H766" s="233"/>
      <c r="I766" s="233"/>
      <c r="J766" s="211">
        <f t="shared" si="484"/>
        <v>75</v>
      </c>
      <c r="K766" s="233"/>
      <c r="L766" s="233">
        <f t="shared" si="487"/>
        <v>75</v>
      </c>
      <c r="M766" s="233"/>
      <c r="N766" s="226"/>
      <c r="O766" s="202"/>
      <c r="P766" s="99">
        <v>23</v>
      </c>
    </row>
    <row r="767" spans="1:16" ht="43.5" customHeight="1">
      <c r="A767" s="202">
        <v>3</v>
      </c>
      <c r="B767" s="224" t="s">
        <v>66</v>
      </c>
      <c r="C767" s="211"/>
      <c r="D767" s="226">
        <v>237</v>
      </c>
      <c r="E767" s="211">
        <f t="shared" si="483"/>
        <v>281</v>
      </c>
      <c r="F767" s="234">
        <v>281</v>
      </c>
      <c r="G767" s="234"/>
      <c r="H767" s="234"/>
      <c r="I767" s="234"/>
      <c r="J767" s="211">
        <f t="shared" si="484"/>
        <v>-44</v>
      </c>
      <c r="K767" s="234"/>
      <c r="L767" s="233">
        <f t="shared" si="487"/>
        <v>-44</v>
      </c>
      <c r="M767" s="234"/>
      <c r="N767" s="226"/>
      <c r="O767" s="202"/>
      <c r="P767" s="99">
        <v>24</v>
      </c>
    </row>
    <row r="768" spans="1:16">
      <c r="A768" s="114" t="s">
        <v>37</v>
      </c>
      <c r="B768" s="115" t="s">
        <v>68</v>
      </c>
      <c r="C768" s="222">
        <f t="shared" ref="C768:N768" si="488">SUM(C769:C775)</f>
        <v>0</v>
      </c>
      <c r="D768" s="223">
        <f t="shared" si="488"/>
        <v>1500</v>
      </c>
      <c r="E768" s="222">
        <f t="shared" si="488"/>
        <v>1113</v>
      </c>
      <c r="F768" s="114">
        <f t="shared" si="488"/>
        <v>983</v>
      </c>
      <c r="G768" s="114">
        <f t="shared" si="488"/>
        <v>130</v>
      </c>
      <c r="H768" s="114">
        <f t="shared" si="488"/>
        <v>0</v>
      </c>
      <c r="I768" s="114">
        <f t="shared" si="488"/>
        <v>0</v>
      </c>
      <c r="J768" s="222">
        <f t="shared" si="488"/>
        <v>387</v>
      </c>
      <c r="K768" s="114">
        <f t="shared" si="488"/>
        <v>0</v>
      </c>
      <c r="L768" s="114">
        <f t="shared" si="488"/>
        <v>387</v>
      </c>
      <c r="M768" s="114">
        <f t="shared" si="488"/>
        <v>0</v>
      </c>
      <c r="N768" s="223">
        <f t="shared" si="488"/>
        <v>0</v>
      </c>
      <c r="O768" s="202"/>
      <c r="P768" s="99">
        <v>25</v>
      </c>
    </row>
    <row r="769" spans="1:16" ht="21.75" customHeight="1">
      <c r="A769" s="202">
        <v>1</v>
      </c>
      <c r="B769" s="224" t="s">
        <v>69</v>
      </c>
      <c r="C769" s="211"/>
      <c r="D769" s="226">
        <v>37</v>
      </c>
      <c r="E769" s="211">
        <f t="shared" ref="E769:E775" si="489">F769+G769</f>
        <v>0</v>
      </c>
      <c r="F769" s="202"/>
      <c r="G769" s="202"/>
      <c r="H769" s="202"/>
      <c r="I769" s="202"/>
      <c r="J769" s="211">
        <f t="shared" ref="J769:J775" si="490">D769-E769</f>
        <v>37</v>
      </c>
      <c r="K769" s="202"/>
      <c r="L769" s="233">
        <f t="shared" ref="L769:L775" si="491">J769</f>
        <v>37</v>
      </c>
      <c r="M769" s="202"/>
      <c r="N769" s="226"/>
      <c r="O769" s="202"/>
      <c r="P769" s="99">
        <v>26</v>
      </c>
    </row>
    <row r="770" spans="1:16" ht="42" customHeight="1">
      <c r="A770" s="202">
        <v>2</v>
      </c>
      <c r="B770" s="224" t="s">
        <v>71</v>
      </c>
      <c r="C770" s="211"/>
      <c r="D770" s="226">
        <v>22</v>
      </c>
      <c r="E770" s="211">
        <f t="shared" si="489"/>
        <v>0</v>
      </c>
      <c r="F770" s="202"/>
      <c r="G770" s="202"/>
      <c r="H770" s="202"/>
      <c r="I770" s="202"/>
      <c r="J770" s="211">
        <f t="shared" si="490"/>
        <v>22</v>
      </c>
      <c r="K770" s="202"/>
      <c r="L770" s="233">
        <f t="shared" si="491"/>
        <v>22</v>
      </c>
      <c r="M770" s="202"/>
      <c r="N770" s="226"/>
      <c r="O770" s="202"/>
      <c r="P770" s="99">
        <v>27</v>
      </c>
    </row>
    <row r="771" spans="1:16" s="216" customFormat="1" ht="47.25">
      <c r="A771" s="202">
        <v>3</v>
      </c>
      <c r="B771" s="224" t="s">
        <v>73</v>
      </c>
      <c r="C771" s="227"/>
      <c r="D771" s="228">
        <v>983</v>
      </c>
      <c r="E771" s="211">
        <f t="shared" si="489"/>
        <v>983</v>
      </c>
      <c r="F771" s="227">
        <v>983</v>
      </c>
      <c r="G771" s="227"/>
      <c r="H771" s="227"/>
      <c r="I771" s="227"/>
      <c r="J771" s="211">
        <f t="shared" si="490"/>
        <v>0</v>
      </c>
      <c r="K771" s="227"/>
      <c r="L771" s="233">
        <f t="shared" si="491"/>
        <v>0</v>
      </c>
      <c r="M771" s="227"/>
      <c r="N771" s="228"/>
      <c r="O771" s="202"/>
      <c r="P771" s="99">
        <v>28</v>
      </c>
    </row>
    <row r="772" spans="1:16" s="216" customFormat="1" ht="47.25">
      <c r="A772" s="202">
        <v>4</v>
      </c>
      <c r="B772" s="225" t="s">
        <v>75</v>
      </c>
      <c r="C772" s="227"/>
      <c r="D772" s="228">
        <v>267</v>
      </c>
      <c r="E772" s="211">
        <f t="shared" si="489"/>
        <v>0</v>
      </c>
      <c r="F772" s="227"/>
      <c r="G772" s="227"/>
      <c r="H772" s="227"/>
      <c r="I772" s="227"/>
      <c r="J772" s="211">
        <f t="shared" si="490"/>
        <v>267</v>
      </c>
      <c r="K772" s="227"/>
      <c r="L772" s="233">
        <f t="shared" si="491"/>
        <v>267</v>
      </c>
      <c r="M772" s="227"/>
      <c r="N772" s="228"/>
      <c r="O772" s="202"/>
      <c r="P772" s="99">
        <v>29</v>
      </c>
    </row>
    <row r="773" spans="1:16" s="216" customFormat="1" ht="63">
      <c r="A773" s="202">
        <v>5</v>
      </c>
      <c r="B773" s="225" t="s">
        <v>77</v>
      </c>
      <c r="C773" s="227"/>
      <c r="D773" s="228">
        <v>4</v>
      </c>
      <c r="E773" s="211">
        <f t="shared" si="489"/>
        <v>0</v>
      </c>
      <c r="F773" s="227"/>
      <c r="G773" s="227"/>
      <c r="H773" s="227"/>
      <c r="I773" s="227"/>
      <c r="J773" s="211">
        <f t="shared" si="490"/>
        <v>4</v>
      </c>
      <c r="K773" s="227"/>
      <c r="L773" s="233">
        <f t="shared" si="491"/>
        <v>4</v>
      </c>
      <c r="M773" s="227"/>
      <c r="N773" s="228"/>
      <c r="O773" s="202"/>
      <c r="P773" s="99">
        <v>30</v>
      </c>
    </row>
    <row r="774" spans="1:16" ht="42" customHeight="1">
      <c r="A774" s="202">
        <v>6</v>
      </c>
      <c r="B774" s="225" t="s">
        <v>79</v>
      </c>
      <c r="C774" s="227"/>
      <c r="D774" s="228">
        <v>130</v>
      </c>
      <c r="E774" s="211">
        <f t="shared" si="489"/>
        <v>130</v>
      </c>
      <c r="F774" s="227"/>
      <c r="G774" s="227">
        <v>130</v>
      </c>
      <c r="H774" s="227"/>
      <c r="I774" s="227"/>
      <c r="J774" s="211">
        <f t="shared" si="490"/>
        <v>0</v>
      </c>
      <c r="K774" s="227"/>
      <c r="L774" s="233">
        <f t="shared" si="491"/>
        <v>0</v>
      </c>
      <c r="M774" s="227"/>
      <c r="N774" s="228"/>
      <c r="O774" s="202"/>
      <c r="P774" s="99">
        <v>31</v>
      </c>
    </row>
    <row r="775" spans="1:16" ht="74.25" customHeight="1">
      <c r="A775" s="202">
        <v>7</v>
      </c>
      <c r="B775" s="225" t="s">
        <v>81</v>
      </c>
      <c r="C775" s="227"/>
      <c r="D775" s="228">
        <v>57</v>
      </c>
      <c r="E775" s="211">
        <f t="shared" si="489"/>
        <v>0</v>
      </c>
      <c r="F775" s="227"/>
      <c r="G775" s="227"/>
      <c r="H775" s="227"/>
      <c r="I775" s="227"/>
      <c r="J775" s="211">
        <f t="shared" si="490"/>
        <v>57</v>
      </c>
      <c r="K775" s="227"/>
      <c r="L775" s="233">
        <f t="shared" si="491"/>
        <v>57</v>
      </c>
      <c r="M775" s="227"/>
      <c r="N775" s="228"/>
      <c r="O775" s="202"/>
      <c r="P775" s="99">
        <v>32</v>
      </c>
    </row>
    <row r="776" spans="1:16" ht="21.95" customHeight="1">
      <c r="A776" s="202"/>
      <c r="B776" s="114" t="s">
        <v>106</v>
      </c>
      <c r="C776" s="222">
        <f t="shared" ref="C776:N776" si="492">C777+C795</f>
        <v>0</v>
      </c>
      <c r="D776" s="223">
        <f t="shared" si="492"/>
        <v>0</v>
      </c>
      <c r="E776" s="222">
        <f t="shared" si="492"/>
        <v>13311</v>
      </c>
      <c r="F776" s="222">
        <f t="shared" si="492"/>
        <v>13181</v>
      </c>
      <c r="G776" s="222">
        <f t="shared" si="492"/>
        <v>130</v>
      </c>
      <c r="H776" s="222">
        <f t="shared" si="492"/>
        <v>0</v>
      </c>
      <c r="I776" s="222">
        <f t="shared" si="492"/>
        <v>0</v>
      </c>
      <c r="J776" s="222">
        <f t="shared" si="492"/>
        <v>-13311</v>
      </c>
      <c r="K776" s="222">
        <f t="shared" si="492"/>
        <v>-11522</v>
      </c>
      <c r="L776" s="222">
        <f t="shared" si="492"/>
        <v>-1789</v>
      </c>
      <c r="M776" s="222">
        <f t="shared" si="492"/>
        <v>0</v>
      </c>
      <c r="N776" s="223">
        <f t="shared" si="492"/>
        <v>0</v>
      </c>
      <c r="O776" s="202"/>
      <c r="P776" s="99">
        <v>1</v>
      </c>
    </row>
    <row r="777" spans="1:16" ht="21" customHeight="1">
      <c r="A777" s="202" t="s">
        <v>20</v>
      </c>
      <c r="B777" s="114" t="s">
        <v>22</v>
      </c>
      <c r="C777" s="222">
        <f t="shared" ref="C777:N777" si="493">C778+C785+C792</f>
        <v>0</v>
      </c>
      <c r="D777" s="223">
        <f t="shared" si="493"/>
        <v>0</v>
      </c>
      <c r="E777" s="222">
        <f t="shared" si="493"/>
        <v>11522</v>
      </c>
      <c r="F777" s="222">
        <f t="shared" si="493"/>
        <v>11522</v>
      </c>
      <c r="G777" s="222">
        <f t="shared" si="493"/>
        <v>0</v>
      </c>
      <c r="H777" s="222">
        <f t="shared" si="493"/>
        <v>0</v>
      </c>
      <c r="I777" s="222">
        <f t="shared" si="493"/>
        <v>0</v>
      </c>
      <c r="J777" s="222">
        <f t="shared" si="493"/>
        <v>-11522</v>
      </c>
      <c r="K777" s="222">
        <f t="shared" si="493"/>
        <v>-11522</v>
      </c>
      <c r="L777" s="222">
        <f t="shared" si="493"/>
        <v>0</v>
      </c>
      <c r="M777" s="222">
        <f t="shared" si="493"/>
        <v>0</v>
      </c>
      <c r="N777" s="223">
        <f t="shared" si="493"/>
        <v>0</v>
      </c>
      <c r="O777" s="202"/>
      <c r="P777" s="99">
        <v>2</v>
      </c>
    </row>
    <row r="778" spans="1:16" ht="18.95" customHeight="1">
      <c r="A778" s="114" t="s">
        <v>23</v>
      </c>
      <c r="B778" s="114" t="s">
        <v>24</v>
      </c>
      <c r="C778" s="222">
        <f t="shared" ref="C778:N778" si="494">SUM(C779:C784)</f>
        <v>0</v>
      </c>
      <c r="D778" s="223">
        <f t="shared" si="494"/>
        <v>0</v>
      </c>
      <c r="E778" s="222">
        <f t="shared" si="494"/>
        <v>7886</v>
      </c>
      <c r="F778" s="222">
        <f t="shared" si="494"/>
        <v>7886</v>
      </c>
      <c r="G778" s="222">
        <f t="shared" si="494"/>
        <v>0</v>
      </c>
      <c r="H778" s="222">
        <f t="shared" si="494"/>
        <v>0</v>
      </c>
      <c r="I778" s="222">
        <f t="shared" si="494"/>
        <v>0</v>
      </c>
      <c r="J778" s="222">
        <f t="shared" si="494"/>
        <v>-7886</v>
      </c>
      <c r="K778" s="222">
        <f t="shared" si="494"/>
        <v>-7886</v>
      </c>
      <c r="L778" s="222">
        <f t="shared" si="494"/>
        <v>0</v>
      </c>
      <c r="M778" s="222">
        <f t="shared" si="494"/>
        <v>0</v>
      </c>
      <c r="N778" s="223">
        <f t="shared" si="494"/>
        <v>0</v>
      </c>
      <c r="O778" s="202"/>
      <c r="P778" s="99">
        <v>3</v>
      </c>
    </row>
    <row r="779" spans="1:16" s="214" customFormat="1" ht="72" customHeight="1">
      <c r="A779" s="202">
        <v>1</v>
      </c>
      <c r="B779" s="224" t="s">
        <v>25</v>
      </c>
      <c r="C779" s="211"/>
      <c r="D779" s="226"/>
      <c r="E779" s="211">
        <f t="shared" ref="E779:E784" si="495">F779+G779</f>
        <v>4333</v>
      </c>
      <c r="F779" s="211">
        <v>4333</v>
      </c>
      <c r="G779" s="211"/>
      <c r="H779" s="211"/>
      <c r="I779" s="211"/>
      <c r="J779" s="211">
        <f t="shared" ref="J779:J784" si="496">D779-E779</f>
        <v>-4333</v>
      </c>
      <c r="K779" s="211">
        <f t="shared" ref="K779:K784" si="497">J779</f>
        <v>-4333</v>
      </c>
      <c r="L779" s="211"/>
      <c r="M779" s="211"/>
      <c r="N779" s="226"/>
      <c r="O779" s="202"/>
      <c r="P779" s="99">
        <v>4</v>
      </c>
    </row>
    <row r="780" spans="1:16" s="214" customFormat="1" ht="36" customHeight="1">
      <c r="A780" s="202">
        <v>2</v>
      </c>
      <c r="B780" s="224" t="s">
        <v>27</v>
      </c>
      <c r="C780" s="211"/>
      <c r="D780" s="226"/>
      <c r="E780" s="211">
        <f t="shared" si="495"/>
        <v>1036</v>
      </c>
      <c r="F780" s="202">
        <v>1036</v>
      </c>
      <c r="G780" s="202"/>
      <c r="H780" s="202"/>
      <c r="I780" s="202"/>
      <c r="J780" s="211">
        <f t="shared" si="496"/>
        <v>-1036</v>
      </c>
      <c r="K780" s="211">
        <f t="shared" si="497"/>
        <v>-1036</v>
      </c>
      <c r="L780" s="202"/>
      <c r="M780" s="202"/>
      <c r="N780" s="226"/>
      <c r="O780" s="202"/>
      <c r="P780" s="99">
        <v>5</v>
      </c>
    </row>
    <row r="781" spans="1:16" s="214" customFormat="1" ht="45.75" customHeight="1">
      <c r="A781" s="202">
        <v>3</v>
      </c>
      <c r="B781" s="224" t="s">
        <v>29</v>
      </c>
      <c r="C781" s="211"/>
      <c r="D781" s="226"/>
      <c r="E781" s="211">
        <f t="shared" si="495"/>
        <v>234</v>
      </c>
      <c r="F781" s="202">
        <v>234</v>
      </c>
      <c r="G781" s="202"/>
      <c r="H781" s="202"/>
      <c r="I781" s="202"/>
      <c r="J781" s="211">
        <f t="shared" si="496"/>
        <v>-234</v>
      </c>
      <c r="K781" s="211">
        <f t="shared" si="497"/>
        <v>-234</v>
      </c>
      <c r="L781" s="202"/>
      <c r="M781" s="202"/>
      <c r="N781" s="226"/>
      <c r="O781" s="202"/>
      <c r="P781" s="99">
        <v>6</v>
      </c>
    </row>
    <row r="782" spans="1:16" s="214" customFormat="1" ht="53.1" customHeight="1">
      <c r="A782" s="202">
        <v>4</v>
      </c>
      <c r="B782" s="224" t="s">
        <v>31</v>
      </c>
      <c r="C782" s="211"/>
      <c r="D782" s="226"/>
      <c r="E782" s="211">
        <f t="shared" si="495"/>
        <v>2233</v>
      </c>
      <c r="F782" s="211">
        <v>2233</v>
      </c>
      <c r="G782" s="211"/>
      <c r="H782" s="211"/>
      <c r="I782" s="211"/>
      <c r="J782" s="211">
        <f t="shared" si="496"/>
        <v>-2233</v>
      </c>
      <c r="K782" s="211">
        <f t="shared" si="497"/>
        <v>-2233</v>
      </c>
      <c r="L782" s="211"/>
      <c r="M782" s="211"/>
      <c r="N782" s="226"/>
      <c r="O782" s="202"/>
      <c r="P782" s="99">
        <v>7</v>
      </c>
    </row>
    <row r="783" spans="1:16" s="214" customFormat="1" ht="38.1" customHeight="1">
      <c r="A783" s="202">
        <v>5</v>
      </c>
      <c r="B783" s="225" t="s">
        <v>33</v>
      </c>
      <c r="C783" s="227"/>
      <c r="D783" s="228"/>
      <c r="E783" s="211">
        <f t="shared" si="495"/>
        <v>50</v>
      </c>
      <c r="F783" s="227">
        <v>50</v>
      </c>
      <c r="G783" s="227"/>
      <c r="H783" s="227"/>
      <c r="I783" s="227"/>
      <c r="J783" s="211">
        <f t="shared" si="496"/>
        <v>-50</v>
      </c>
      <c r="K783" s="211">
        <f t="shared" si="497"/>
        <v>-50</v>
      </c>
      <c r="L783" s="227"/>
      <c r="M783" s="227"/>
      <c r="N783" s="228"/>
      <c r="O783" s="202"/>
      <c r="P783" s="99">
        <v>8</v>
      </c>
    </row>
    <row r="784" spans="1:16" s="214" customFormat="1" ht="41.1" customHeight="1">
      <c r="A784" s="202">
        <v>6</v>
      </c>
      <c r="B784" s="225" t="s">
        <v>35</v>
      </c>
      <c r="C784" s="227"/>
      <c r="D784" s="228"/>
      <c r="E784" s="211">
        <f t="shared" si="495"/>
        <v>0</v>
      </c>
      <c r="F784" s="227"/>
      <c r="G784" s="227"/>
      <c r="H784" s="227"/>
      <c r="I784" s="227"/>
      <c r="J784" s="211">
        <f t="shared" si="496"/>
        <v>0</v>
      </c>
      <c r="K784" s="211">
        <f t="shared" si="497"/>
        <v>0</v>
      </c>
      <c r="L784" s="227"/>
      <c r="M784" s="227"/>
      <c r="N784" s="228"/>
      <c r="O784" s="202"/>
      <c r="P784" s="99">
        <v>9</v>
      </c>
    </row>
    <row r="785" spans="1:16" ht="21" customHeight="1">
      <c r="A785" s="114" t="s">
        <v>37</v>
      </c>
      <c r="B785" s="115" t="s">
        <v>38</v>
      </c>
      <c r="C785" s="222">
        <f t="shared" ref="C785:N785" si="498">SUM(C786:C791)</f>
        <v>0</v>
      </c>
      <c r="D785" s="223">
        <f t="shared" si="498"/>
        <v>0</v>
      </c>
      <c r="E785" s="114">
        <f t="shared" si="498"/>
        <v>3636</v>
      </c>
      <c r="F785" s="114">
        <f t="shared" si="498"/>
        <v>3636</v>
      </c>
      <c r="G785" s="114">
        <f t="shared" si="498"/>
        <v>0</v>
      </c>
      <c r="H785" s="114">
        <f t="shared" si="498"/>
        <v>0</v>
      </c>
      <c r="I785" s="114">
        <f t="shared" si="498"/>
        <v>0</v>
      </c>
      <c r="J785" s="114">
        <f t="shared" si="498"/>
        <v>-3636</v>
      </c>
      <c r="K785" s="114">
        <f t="shared" si="498"/>
        <v>-3636</v>
      </c>
      <c r="L785" s="114">
        <f t="shared" si="498"/>
        <v>0</v>
      </c>
      <c r="M785" s="114">
        <f t="shared" si="498"/>
        <v>0</v>
      </c>
      <c r="N785" s="223">
        <f t="shared" si="498"/>
        <v>0</v>
      </c>
      <c r="O785" s="202"/>
      <c r="P785" s="99">
        <v>10</v>
      </c>
    </row>
    <row r="786" spans="1:16" s="215" customFormat="1" ht="31.5">
      <c r="A786" s="229">
        <v>1</v>
      </c>
      <c r="B786" s="230" t="s">
        <v>40</v>
      </c>
      <c r="C786" s="231"/>
      <c r="D786" s="232"/>
      <c r="E786" s="231">
        <f t="shared" ref="E786:E791" si="499">F786+G786</f>
        <v>2961</v>
      </c>
      <c r="F786" s="231">
        <v>2961</v>
      </c>
      <c r="G786" s="231"/>
      <c r="H786" s="231"/>
      <c r="I786" s="231"/>
      <c r="J786" s="231">
        <f t="shared" ref="J786:J791" si="500">D786-E786</f>
        <v>-2961</v>
      </c>
      <c r="K786" s="231">
        <f t="shared" ref="K786:K791" si="501">J786</f>
        <v>-2961</v>
      </c>
      <c r="L786" s="231"/>
      <c r="M786" s="231"/>
      <c r="N786" s="232"/>
      <c r="O786" s="229"/>
      <c r="P786" s="214">
        <v>11</v>
      </c>
    </row>
    <row r="787" spans="1:16">
      <c r="A787" s="202">
        <v>2</v>
      </c>
      <c r="B787" s="224" t="s">
        <v>43</v>
      </c>
      <c r="C787" s="211"/>
      <c r="D787" s="226"/>
      <c r="E787" s="211">
        <f t="shared" si="499"/>
        <v>0</v>
      </c>
      <c r="F787" s="202"/>
      <c r="G787" s="202"/>
      <c r="H787" s="202"/>
      <c r="I787" s="202"/>
      <c r="J787" s="211">
        <f t="shared" si="500"/>
        <v>0</v>
      </c>
      <c r="K787" s="211">
        <f t="shared" si="501"/>
        <v>0</v>
      </c>
      <c r="L787" s="202"/>
      <c r="M787" s="202"/>
      <c r="N787" s="226"/>
      <c r="O787" s="202"/>
      <c r="P787" s="99">
        <v>12</v>
      </c>
    </row>
    <row r="788" spans="1:16">
      <c r="A788" s="202">
        <v>3</v>
      </c>
      <c r="B788" s="224" t="s">
        <v>46</v>
      </c>
      <c r="C788" s="211"/>
      <c r="D788" s="226"/>
      <c r="E788" s="211">
        <f t="shared" si="499"/>
        <v>0</v>
      </c>
      <c r="F788" s="202"/>
      <c r="G788" s="202"/>
      <c r="H788" s="202"/>
      <c r="I788" s="202"/>
      <c r="J788" s="211">
        <f t="shared" si="500"/>
        <v>0</v>
      </c>
      <c r="K788" s="211">
        <f t="shared" si="501"/>
        <v>0</v>
      </c>
      <c r="L788" s="202"/>
      <c r="M788" s="202"/>
      <c r="N788" s="226"/>
      <c r="O788" s="202"/>
      <c r="P788" s="99">
        <v>13</v>
      </c>
    </row>
    <row r="789" spans="1:16">
      <c r="A789" s="202">
        <v>4</v>
      </c>
      <c r="B789" s="224" t="s">
        <v>49</v>
      </c>
      <c r="C789" s="211"/>
      <c r="D789" s="226"/>
      <c r="E789" s="211">
        <f t="shared" si="499"/>
        <v>0</v>
      </c>
      <c r="F789" s="202"/>
      <c r="G789" s="202"/>
      <c r="H789" s="202"/>
      <c r="I789" s="202"/>
      <c r="J789" s="211">
        <f t="shared" si="500"/>
        <v>0</v>
      </c>
      <c r="K789" s="211">
        <f t="shared" si="501"/>
        <v>0</v>
      </c>
      <c r="L789" s="202"/>
      <c r="M789" s="202"/>
      <c r="N789" s="226"/>
      <c r="O789" s="202"/>
      <c r="P789" s="99">
        <v>14</v>
      </c>
    </row>
    <row r="790" spans="1:16" ht="31.5">
      <c r="A790" s="202">
        <v>5</v>
      </c>
      <c r="B790" s="224" t="s">
        <v>51</v>
      </c>
      <c r="C790" s="211"/>
      <c r="D790" s="226"/>
      <c r="E790" s="211">
        <f t="shared" si="499"/>
        <v>675</v>
      </c>
      <c r="F790" s="211">
        <v>675</v>
      </c>
      <c r="G790" s="211"/>
      <c r="H790" s="211"/>
      <c r="I790" s="211"/>
      <c r="J790" s="211">
        <f t="shared" si="500"/>
        <v>-675</v>
      </c>
      <c r="K790" s="211">
        <f t="shared" si="501"/>
        <v>-675</v>
      </c>
      <c r="L790" s="211"/>
      <c r="M790" s="211"/>
      <c r="N790" s="226"/>
      <c r="O790" s="202"/>
      <c r="P790" s="99">
        <v>15</v>
      </c>
    </row>
    <row r="791" spans="1:16">
      <c r="A791" s="202">
        <v>6</v>
      </c>
      <c r="B791" s="224" t="s">
        <v>53</v>
      </c>
      <c r="C791" s="211"/>
      <c r="D791" s="226"/>
      <c r="E791" s="211">
        <f t="shared" si="499"/>
        <v>0</v>
      </c>
      <c r="F791" s="211"/>
      <c r="G791" s="211"/>
      <c r="H791" s="211"/>
      <c r="I791" s="211"/>
      <c r="J791" s="211">
        <f t="shared" si="500"/>
        <v>0</v>
      </c>
      <c r="K791" s="211">
        <f t="shared" si="501"/>
        <v>0</v>
      </c>
      <c r="L791" s="211"/>
      <c r="M791" s="211"/>
      <c r="N791" s="226"/>
      <c r="O791" s="202"/>
      <c r="P791" s="99">
        <v>16</v>
      </c>
    </row>
    <row r="792" spans="1:16" s="215" customFormat="1">
      <c r="A792" s="114" t="s">
        <v>55</v>
      </c>
      <c r="B792" s="115" t="s">
        <v>56</v>
      </c>
      <c r="C792" s="222">
        <f t="shared" ref="C792:N792" si="502">C793+C794</f>
        <v>0</v>
      </c>
      <c r="D792" s="223">
        <f t="shared" si="502"/>
        <v>0</v>
      </c>
      <c r="E792" s="114">
        <f t="shared" si="502"/>
        <v>0</v>
      </c>
      <c r="F792" s="114">
        <f t="shared" si="502"/>
        <v>0</v>
      </c>
      <c r="G792" s="114">
        <f t="shared" si="502"/>
        <v>0</v>
      </c>
      <c r="H792" s="114">
        <f t="shared" si="502"/>
        <v>0</v>
      </c>
      <c r="I792" s="114">
        <f t="shared" si="502"/>
        <v>0</v>
      </c>
      <c r="J792" s="114">
        <f t="shared" si="502"/>
        <v>0</v>
      </c>
      <c r="K792" s="114">
        <f t="shared" si="502"/>
        <v>0</v>
      </c>
      <c r="L792" s="114">
        <f t="shared" si="502"/>
        <v>0</v>
      </c>
      <c r="M792" s="114">
        <f t="shared" si="502"/>
        <v>0</v>
      </c>
      <c r="N792" s="223">
        <f t="shared" si="502"/>
        <v>0</v>
      </c>
      <c r="O792" s="202"/>
      <c r="P792" s="99">
        <v>17</v>
      </c>
    </row>
    <row r="793" spans="1:16" s="215" customFormat="1" ht="31.5">
      <c r="A793" s="202">
        <v>1</v>
      </c>
      <c r="B793" s="224" t="s">
        <v>57</v>
      </c>
      <c r="C793" s="211"/>
      <c r="D793" s="226"/>
      <c r="E793" s="211">
        <f t="shared" ref="E793:E799" si="503">F793+G793</f>
        <v>0</v>
      </c>
      <c r="F793" s="202"/>
      <c r="G793" s="202"/>
      <c r="H793" s="202"/>
      <c r="I793" s="202"/>
      <c r="J793" s="211">
        <f t="shared" ref="J793:J799" si="504">D793-E793</f>
        <v>0</v>
      </c>
      <c r="K793" s="211">
        <f>J793</f>
        <v>0</v>
      </c>
      <c r="L793" s="202"/>
      <c r="M793" s="202"/>
      <c r="N793" s="226"/>
      <c r="O793" s="202"/>
      <c r="P793" s="99">
        <v>18</v>
      </c>
    </row>
    <row r="794" spans="1:16" s="215" customFormat="1">
      <c r="A794" s="202">
        <v>2</v>
      </c>
      <c r="B794" s="224" t="s">
        <v>59</v>
      </c>
      <c r="C794" s="211"/>
      <c r="D794" s="226"/>
      <c r="E794" s="211">
        <f t="shared" si="503"/>
        <v>0</v>
      </c>
      <c r="F794" s="202"/>
      <c r="G794" s="202"/>
      <c r="H794" s="202"/>
      <c r="I794" s="202"/>
      <c r="J794" s="211">
        <f t="shared" si="504"/>
        <v>0</v>
      </c>
      <c r="K794" s="211">
        <f>J794</f>
        <v>0</v>
      </c>
      <c r="L794" s="202"/>
      <c r="M794" s="211"/>
      <c r="N794" s="226"/>
      <c r="O794" s="202"/>
      <c r="P794" s="99">
        <v>19</v>
      </c>
    </row>
    <row r="795" spans="1:16" ht="20.25" customHeight="1">
      <c r="A795" s="114" t="s">
        <v>21</v>
      </c>
      <c r="B795" s="114" t="s">
        <v>61</v>
      </c>
      <c r="C795" s="222">
        <f t="shared" ref="C795:N795" si="505">C796+C800</f>
        <v>0</v>
      </c>
      <c r="D795" s="223">
        <f t="shared" si="505"/>
        <v>0</v>
      </c>
      <c r="E795" s="114">
        <f t="shared" si="505"/>
        <v>1789</v>
      </c>
      <c r="F795" s="114">
        <f t="shared" si="505"/>
        <v>1659</v>
      </c>
      <c r="G795" s="114">
        <f t="shared" si="505"/>
        <v>130</v>
      </c>
      <c r="H795" s="114">
        <f t="shared" si="505"/>
        <v>0</v>
      </c>
      <c r="I795" s="114">
        <f t="shared" si="505"/>
        <v>0</v>
      </c>
      <c r="J795" s="114">
        <f t="shared" si="505"/>
        <v>-1789</v>
      </c>
      <c r="K795" s="114">
        <f t="shared" si="505"/>
        <v>0</v>
      </c>
      <c r="L795" s="114">
        <f t="shared" si="505"/>
        <v>-1789</v>
      </c>
      <c r="M795" s="114">
        <f t="shared" si="505"/>
        <v>0</v>
      </c>
      <c r="N795" s="223">
        <f t="shared" si="505"/>
        <v>0</v>
      </c>
      <c r="O795" s="202"/>
      <c r="P795" s="99">
        <v>20</v>
      </c>
    </row>
    <row r="796" spans="1:16" ht="20.25" customHeight="1">
      <c r="A796" s="114" t="s">
        <v>23</v>
      </c>
      <c r="B796" s="115" t="s">
        <v>24</v>
      </c>
      <c r="C796" s="222">
        <f t="shared" ref="C796:N796" si="506">SUM(C797:C799)</f>
        <v>0</v>
      </c>
      <c r="D796" s="223">
        <f t="shared" si="506"/>
        <v>0</v>
      </c>
      <c r="E796" s="114">
        <f t="shared" si="506"/>
        <v>940</v>
      </c>
      <c r="F796" s="114">
        <f t="shared" si="506"/>
        <v>940</v>
      </c>
      <c r="G796" s="114">
        <f t="shared" si="506"/>
        <v>0</v>
      </c>
      <c r="H796" s="114">
        <f t="shared" si="506"/>
        <v>0</v>
      </c>
      <c r="I796" s="114">
        <f t="shared" si="506"/>
        <v>0</v>
      </c>
      <c r="J796" s="114">
        <f t="shared" si="506"/>
        <v>-940</v>
      </c>
      <c r="K796" s="114">
        <f t="shared" si="506"/>
        <v>0</v>
      </c>
      <c r="L796" s="114">
        <f t="shared" si="506"/>
        <v>-940</v>
      </c>
      <c r="M796" s="114">
        <f t="shared" si="506"/>
        <v>0</v>
      </c>
      <c r="N796" s="223">
        <f t="shared" si="506"/>
        <v>0</v>
      </c>
      <c r="O796" s="202"/>
      <c r="P796" s="99">
        <v>21</v>
      </c>
    </row>
    <row r="797" spans="1:16" ht="61.5" customHeight="1">
      <c r="A797" s="202">
        <v>1</v>
      </c>
      <c r="B797" s="224" t="s">
        <v>62</v>
      </c>
      <c r="C797" s="211"/>
      <c r="D797" s="226"/>
      <c r="E797" s="211">
        <f t="shared" si="503"/>
        <v>675</v>
      </c>
      <c r="F797" s="233">
        <v>675</v>
      </c>
      <c r="G797" s="233"/>
      <c r="H797" s="233"/>
      <c r="I797" s="233"/>
      <c r="J797" s="211">
        <f t="shared" si="504"/>
        <v>-675</v>
      </c>
      <c r="K797" s="233"/>
      <c r="L797" s="233">
        <f t="shared" ref="L797:L799" si="507">J797</f>
        <v>-675</v>
      </c>
      <c r="M797" s="233"/>
      <c r="N797" s="226"/>
      <c r="O797" s="202"/>
      <c r="P797" s="99">
        <v>22</v>
      </c>
    </row>
    <row r="798" spans="1:16" ht="92.25" customHeight="1">
      <c r="A798" s="202">
        <v>2</v>
      </c>
      <c r="B798" s="224" t="s">
        <v>64</v>
      </c>
      <c r="C798" s="211"/>
      <c r="D798" s="226"/>
      <c r="E798" s="211">
        <f t="shared" si="503"/>
        <v>0</v>
      </c>
      <c r="F798" s="233"/>
      <c r="G798" s="233"/>
      <c r="H798" s="233"/>
      <c r="I798" s="233"/>
      <c r="J798" s="211">
        <f t="shared" si="504"/>
        <v>0</v>
      </c>
      <c r="K798" s="233"/>
      <c r="L798" s="233">
        <f t="shared" si="507"/>
        <v>0</v>
      </c>
      <c r="M798" s="233"/>
      <c r="N798" s="226"/>
      <c r="O798" s="202"/>
      <c r="P798" s="99">
        <v>23</v>
      </c>
    </row>
    <row r="799" spans="1:16" ht="43.5" customHeight="1">
      <c r="A799" s="202">
        <v>3</v>
      </c>
      <c r="B799" s="224" t="s">
        <v>66</v>
      </c>
      <c r="C799" s="211"/>
      <c r="D799" s="226"/>
      <c r="E799" s="211">
        <f t="shared" si="503"/>
        <v>265</v>
      </c>
      <c r="F799" s="234">
        <v>265</v>
      </c>
      <c r="G799" s="234"/>
      <c r="H799" s="234"/>
      <c r="I799" s="234"/>
      <c r="J799" s="211">
        <f t="shared" si="504"/>
        <v>-265</v>
      </c>
      <c r="K799" s="234"/>
      <c r="L799" s="233">
        <f t="shared" si="507"/>
        <v>-265</v>
      </c>
      <c r="M799" s="234"/>
      <c r="N799" s="226"/>
      <c r="O799" s="202"/>
      <c r="P799" s="99">
        <v>24</v>
      </c>
    </row>
    <row r="800" spans="1:16">
      <c r="A800" s="114" t="s">
        <v>37</v>
      </c>
      <c r="B800" s="115" t="s">
        <v>68</v>
      </c>
      <c r="C800" s="222">
        <f t="shared" ref="C800:N800" si="508">SUM(C801:C807)</f>
        <v>0</v>
      </c>
      <c r="D800" s="223">
        <f t="shared" si="508"/>
        <v>0</v>
      </c>
      <c r="E800" s="222">
        <f t="shared" si="508"/>
        <v>849</v>
      </c>
      <c r="F800" s="114">
        <f t="shared" si="508"/>
        <v>719</v>
      </c>
      <c r="G800" s="114">
        <f t="shared" si="508"/>
        <v>130</v>
      </c>
      <c r="H800" s="114">
        <f t="shared" si="508"/>
        <v>0</v>
      </c>
      <c r="I800" s="114">
        <f t="shared" si="508"/>
        <v>0</v>
      </c>
      <c r="J800" s="222">
        <f t="shared" si="508"/>
        <v>-849</v>
      </c>
      <c r="K800" s="114">
        <f t="shared" si="508"/>
        <v>0</v>
      </c>
      <c r="L800" s="114">
        <f t="shared" si="508"/>
        <v>-849</v>
      </c>
      <c r="M800" s="114">
        <f t="shared" si="508"/>
        <v>0</v>
      </c>
      <c r="N800" s="223">
        <f t="shared" si="508"/>
        <v>0</v>
      </c>
      <c r="O800" s="202"/>
      <c r="P800" s="99">
        <v>25</v>
      </c>
    </row>
    <row r="801" spans="1:16" ht="21.75" customHeight="1">
      <c r="A801" s="202">
        <v>1</v>
      </c>
      <c r="B801" s="224" t="s">
        <v>69</v>
      </c>
      <c r="C801" s="211"/>
      <c r="D801" s="226"/>
      <c r="E801" s="211">
        <f t="shared" ref="E801:E807" si="509">F801+G801</f>
        <v>0</v>
      </c>
      <c r="F801" s="202"/>
      <c r="G801" s="202"/>
      <c r="H801" s="202"/>
      <c r="I801" s="202"/>
      <c r="J801" s="211">
        <f t="shared" ref="J801:J807" si="510">D801-E801</f>
        <v>0</v>
      </c>
      <c r="K801" s="202"/>
      <c r="L801" s="233">
        <f t="shared" ref="L801:L807" si="511">J801</f>
        <v>0</v>
      </c>
      <c r="M801" s="202"/>
      <c r="N801" s="226"/>
      <c r="O801" s="202"/>
      <c r="P801" s="99">
        <v>26</v>
      </c>
    </row>
    <row r="802" spans="1:16" ht="42" customHeight="1">
      <c r="A802" s="202">
        <v>2</v>
      </c>
      <c r="B802" s="224" t="s">
        <v>71</v>
      </c>
      <c r="C802" s="211"/>
      <c r="D802" s="226"/>
      <c r="E802" s="211">
        <f t="shared" si="509"/>
        <v>0</v>
      </c>
      <c r="F802" s="202"/>
      <c r="G802" s="202"/>
      <c r="H802" s="202"/>
      <c r="I802" s="202"/>
      <c r="J802" s="211">
        <f t="shared" si="510"/>
        <v>0</v>
      </c>
      <c r="K802" s="202"/>
      <c r="L802" s="233">
        <f t="shared" si="511"/>
        <v>0</v>
      </c>
      <c r="M802" s="202"/>
      <c r="N802" s="226"/>
      <c r="O802" s="202"/>
      <c r="P802" s="99">
        <v>27</v>
      </c>
    </row>
    <row r="803" spans="1:16" s="216" customFormat="1" ht="47.25">
      <c r="A803" s="202">
        <v>3</v>
      </c>
      <c r="B803" s="224" t="s">
        <v>73</v>
      </c>
      <c r="C803" s="227"/>
      <c r="D803" s="228"/>
      <c r="E803" s="211">
        <f t="shared" si="509"/>
        <v>719</v>
      </c>
      <c r="F803" s="227">
        <v>719</v>
      </c>
      <c r="G803" s="227"/>
      <c r="H803" s="227"/>
      <c r="I803" s="227"/>
      <c r="J803" s="211">
        <f t="shared" si="510"/>
        <v>-719</v>
      </c>
      <c r="K803" s="227"/>
      <c r="L803" s="233">
        <f t="shared" si="511"/>
        <v>-719</v>
      </c>
      <c r="M803" s="227"/>
      <c r="N803" s="228"/>
      <c r="O803" s="202"/>
      <c r="P803" s="99">
        <v>28</v>
      </c>
    </row>
    <row r="804" spans="1:16" s="216" customFormat="1" ht="47.25">
      <c r="A804" s="202">
        <v>4</v>
      </c>
      <c r="B804" s="225" t="s">
        <v>75</v>
      </c>
      <c r="C804" s="227"/>
      <c r="D804" s="228"/>
      <c r="E804" s="211">
        <f t="shared" si="509"/>
        <v>0</v>
      </c>
      <c r="F804" s="227"/>
      <c r="G804" s="227"/>
      <c r="H804" s="227"/>
      <c r="I804" s="227"/>
      <c r="J804" s="211">
        <f t="shared" si="510"/>
        <v>0</v>
      </c>
      <c r="K804" s="227"/>
      <c r="L804" s="233">
        <f t="shared" si="511"/>
        <v>0</v>
      </c>
      <c r="M804" s="227"/>
      <c r="N804" s="228"/>
      <c r="O804" s="202"/>
      <c r="P804" s="99">
        <v>29</v>
      </c>
    </row>
    <row r="805" spans="1:16" s="216" customFormat="1" ht="63">
      <c r="A805" s="202">
        <v>5</v>
      </c>
      <c r="B805" s="225" t="s">
        <v>77</v>
      </c>
      <c r="C805" s="227"/>
      <c r="D805" s="228"/>
      <c r="E805" s="211">
        <f t="shared" si="509"/>
        <v>0</v>
      </c>
      <c r="F805" s="227"/>
      <c r="G805" s="227"/>
      <c r="H805" s="227"/>
      <c r="I805" s="227"/>
      <c r="J805" s="211">
        <f t="shared" si="510"/>
        <v>0</v>
      </c>
      <c r="K805" s="227"/>
      <c r="L805" s="233">
        <f t="shared" si="511"/>
        <v>0</v>
      </c>
      <c r="M805" s="227"/>
      <c r="N805" s="228"/>
      <c r="O805" s="202"/>
      <c r="P805" s="99">
        <v>30</v>
      </c>
    </row>
    <row r="806" spans="1:16" ht="42" customHeight="1">
      <c r="A806" s="202">
        <v>6</v>
      </c>
      <c r="B806" s="225" t="s">
        <v>79</v>
      </c>
      <c r="C806" s="227"/>
      <c r="D806" s="228"/>
      <c r="E806" s="211">
        <f t="shared" si="509"/>
        <v>130</v>
      </c>
      <c r="F806" s="227"/>
      <c r="G806" s="227">
        <v>130</v>
      </c>
      <c r="H806" s="227"/>
      <c r="I806" s="227"/>
      <c r="J806" s="211">
        <f t="shared" si="510"/>
        <v>-130</v>
      </c>
      <c r="K806" s="227"/>
      <c r="L806" s="233">
        <f t="shared" si="511"/>
        <v>-130</v>
      </c>
      <c r="M806" s="227"/>
      <c r="N806" s="228"/>
      <c r="O806" s="202"/>
      <c r="P806" s="99">
        <v>31</v>
      </c>
    </row>
    <row r="807" spans="1:16" ht="74.25" customHeight="1">
      <c r="A807" s="202">
        <v>7</v>
      </c>
      <c r="B807" s="225" t="s">
        <v>81</v>
      </c>
      <c r="C807" s="227"/>
      <c r="D807" s="228"/>
      <c r="E807" s="211">
        <f t="shared" si="509"/>
        <v>0</v>
      </c>
      <c r="F807" s="227"/>
      <c r="G807" s="227"/>
      <c r="H807" s="227"/>
      <c r="I807" s="227"/>
      <c r="J807" s="211">
        <f t="shared" si="510"/>
        <v>0</v>
      </c>
      <c r="K807" s="227"/>
      <c r="L807" s="233">
        <f t="shared" si="511"/>
        <v>0</v>
      </c>
      <c r="M807" s="227"/>
      <c r="N807" s="228"/>
      <c r="O807" s="202"/>
      <c r="P807" s="99">
        <v>32</v>
      </c>
    </row>
    <row r="808" spans="1:16" ht="21.95" customHeight="1">
      <c r="A808" s="202"/>
      <c r="B808" s="114" t="s">
        <v>107</v>
      </c>
      <c r="C808" s="222" t="e">
        <f t="shared" ref="C808:N808" si="512">C809+C827</f>
        <v>#REF!</v>
      </c>
      <c r="D808" s="223" t="e">
        <f t="shared" si="512"/>
        <v>#REF!</v>
      </c>
      <c r="E808" s="222">
        <f t="shared" si="512"/>
        <v>16010</v>
      </c>
      <c r="F808" s="222">
        <f t="shared" si="512"/>
        <v>15880</v>
      </c>
      <c r="G808" s="222">
        <f t="shared" si="512"/>
        <v>130</v>
      </c>
      <c r="H808" s="222">
        <f t="shared" si="512"/>
        <v>0</v>
      </c>
      <c r="I808" s="222">
        <f t="shared" si="512"/>
        <v>0</v>
      </c>
      <c r="J808" s="222" t="e">
        <f t="shared" si="512"/>
        <v>#REF!</v>
      </c>
      <c r="K808" s="222" t="e">
        <f t="shared" si="512"/>
        <v>#REF!</v>
      </c>
      <c r="L808" s="222" t="e">
        <f t="shared" si="512"/>
        <v>#REF!</v>
      </c>
      <c r="M808" s="222">
        <f t="shared" si="512"/>
        <v>0</v>
      </c>
      <c r="N808" s="223">
        <f t="shared" si="512"/>
        <v>0</v>
      </c>
      <c r="O808" s="202"/>
      <c r="P808" s="99">
        <v>1</v>
      </c>
    </row>
    <row r="809" spans="1:16" ht="21" customHeight="1">
      <c r="A809" s="202" t="s">
        <v>20</v>
      </c>
      <c r="B809" s="114" t="s">
        <v>22</v>
      </c>
      <c r="C809" s="222" t="e">
        <f t="shared" ref="C809:N809" si="513">C810+C817+C824</f>
        <v>#REF!</v>
      </c>
      <c r="D809" s="223" t="e">
        <f t="shared" si="513"/>
        <v>#REF!</v>
      </c>
      <c r="E809" s="222">
        <f t="shared" si="513"/>
        <v>13714</v>
      </c>
      <c r="F809" s="222">
        <f t="shared" si="513"/>
        <v>13714</v>
      </c>
      <c r="G809" s="222">
        <f t="shared" si="513"/>
        <v>0</v>
      </c>
      <c r="H809" s="222">
        <f t="shared" si="513"/>
        <v>0</v>
      </c>
      <c r="I809" s="222">
        <f t="shared" si="513"/>
        <v>0</v>
      </c>
      <c r="J809" s="222" t="e">
        <f t="shared" si="513"/>
        <v>#REF!</v>
      </c>
      <c r="K809" s="222" t="e">
        <f t="shared" si="513"/>
        <v>#REF!</v>
      </c>
      <c r="L809" s="222">
        <f t="shared" si="513"/>
        <v>0</v>
      </c>
      <c r="M809" s="222">
        <f t="shared" si="513"/>
        <v>0</v>
      </c>
      <c r="N809" s="223">
        <f t="shared" si="513"/>
        <v>0</v>
      </c>
      <c r="O809" s="202"/>
      <c r="P809" s="99">
        <v>2</v>
      </c>
    </row>
    <row r="810" spans="1:16" ht="18.95" customHeight="1">
      <c r="A810" s="114" t="s">
        <v>23</v>
      </c>
      <c r="B810" s="114" t="s">
        <v>24</v>
      </c>
      <c r="C810" s="222" t="e">
        <f t="shared" ref="C810:N810" si="514">SUM(C811:C816)</f>
        <v>#REF!</v>
      </c>
      <c r="D810" s="223" t="e">
        <f t="shared" si="514"/>
        <v>#REF!</v>
      </c>
      <c r="E810" s="222">
        <f t="shared" si="514"/>
        <v>10478</v>
      </c>
      <c r="F810" s="222">
        <f t="shared" si="514"/>
        <v>10478</v>
      </c>
      <c r="G810" s="222">
        <f t="shared" si="514"/>
        <v>0</v>
      </c>
      <c r="H810" s="222">
        <f t="shared" si="514"/>
        <v>0</v>
      </c>
      <c r="I810" s="222">
        <f t="shared" si="514"/>
        <v>0</v>
      </c>
      <c r="J810" s="222" t="e">
        <f t="shared" si="514"/>
        <v>#REF!</v>
      </c>
      <c r="K810" s="222" t="e">
        <f t="shared" si="514"/>
        <v>#REF!</v>
      </c>
      <c r="L810" s="222">
        <f t="shared" si="514"/>
        <v>0</v>
      </c>
      <c r="M810" s="222">
        <f t="shared" si="514"/>
        <v>0</v>
      </c>
      <c r="N810" s="223">
        <f t="shared" si="514"/>
        <v>0</v>
      </c>
      <c r="O810" s="202"/>
      <c r="P810" s="99">
        <v>3</v>
      </c>
    </row>
    <row r="811" spans="1:16" s="214" customFormat="1" ht="72" customHeight="1">
      <c r="A811" s="202">
        <v>1</v>
      </c>
      <c r="B811" s="224" t="s">
        <v>25</v>
      </c>
      <c r="C811" s="226" t="e">
        <f>#REF!</f>
        <v>#REF!</v>
      </c>
      <c r="D811" s="226" t="e">
        <f>#REF!</f>
        <v>#REF!</v>
      </c>
      <c r="E811" s="211">
        <f t="shared" ref="E811:E816" si="515">F811+G811</f>
        <v>3524</v>
      </c>
      <c r="F811" s="211">
        <v>3524</v>
      </c>
      <c r="G811" s="211"/>
      <c r="H811" s="211"/>
      <c r="I811" s="211"/>
      <c r="J811" s="211" t="e">
        <f t="shared" ref="J811:J816" si="516">D811-E811</f>
        <v>#REF!</v>
      </c>
      <c r="K811" s="211" t="e">
        <f t="shared" ref="K811:K816" si="517">J811</f>
        <v>#REF!</v>
      </c>
      <c r="L811" s="211"/>
      <c r="M811" s="211"/>
      <c r="N811" s="226"/>
      <c r="O811" s="202"/>
      <c r="P811" s="99">
        <v>4</v>
      </c>
    </row>
    <row r="812" spans="1:16" s="214" customFormat="1" ht="36" customHeight="1">
      <c r="A812" s="202">
        <v>2</v>
      </c>
      <c r="B812" s="224" t="s">
        <v>27</v>
      </c>
      <c r="C812" s="226" t="e">
        <f>#REF!</f>
        <v>#REF!</v>
      </c>
      <c r="D812" s="226" t="e">
        <f>#REF!</f>
        <v>#REF!</v>
      </c>
      <c r="E812" s="211">
        <f t="shared" si="515"/>
        <v>853</v>
      </c>
      <c r="F812" s="202">
        <v>853</v>
      </c>
      <c r="G812" s="202"/>
      <c r="H812" s="202"/>
      <c r="I812" s="202"/>
      <c r="J812" s="211" t="e">
        <f t="shared" si="516"/>
        <v>#REF!</v>
      </c>
      <c r="K812" s="211" t="e">
        <f t="shared" si="517"/>
        <v>#REF!</v>
      </c>
      <c r="L812" s="202"/>
      <c r="M812" s="202"/>
      <c r="N812" s="226"/>
      <c r="O812" s="202"/>
      <c r="P812" s="99">
        <v>5</v>
      </c>
    </row>
    <row r="813" spans="1:16" s="214" customFormat="1" ht="45.75" customHeight="1">
      <c r="A813" s="202">
        <v>3</v>
      </c>
      <c r="B813" s="224" t="s">
        <v>29</v>
      </c>
      <c r="C813" s="226" t="e">
        <f>#REF!</f>
        <v>#REF!</v>
      </c>
      <c r="D813" s="226" t="e">
        <f>#REF!</f>
        <v>#REF!</v>
      </c>
      <c r="E813" s="211">
        <f t="shared" si="515"/>
        <v>0</v>
      </c>
      <c r="F813" s="202"/>
      <c r="G813" s="202"/>
      <c r="H813" s="202"/>
      <c r="I813" s="202"/>
      <c r="J813" s="211" t="e">
        <f t="shared" si="516"/>
        <v>#REF!</v>
      </c>
      <c r="K813" s="211" t="e">
        <f t="shared" si="517"/>
        <v>#REF!</v>
      </c>
      <c r="L813" s="202"/>
      <c r="M813" s="202"/>
      <c r="N813" s="226"/>
      <c r="O813" s="202"/>
      <c r="P813" s="99">
        <v>6</v>
      </c>
    </row>
    <row r="814" spans="1:16" s="214" customFormat="1" ht="53.1" customHeight="1">
      <c r="A814" s="202">
        <v>4</v>
      </c>
      <c r="B814" s="224" t="s">
        <v>31</v>
      </c>
      <c r="C814" s="226" t="e">
        <f>#REF!</f>
        <v>#REF!</v>
      </c>
      <c r="D814" s="226" t="e">
        <f>#REF!</f>
        <v>#REF!</v>
      </c>
      <c r="E814" s="211">
        <f t="shared" si="515"/>
        <v>6101</v>
      </c>
      <c r="F814" s="211">
        <v>6101</v>
      </c>
      <c r="G814" s="211"/>
      <c r="H814" s="211"/>
      <c r="I814" s="211"/>
      <c r="J814" s="211" t="e">
        <f t="shared" si="516"/>
        <v>#REF!</v>
      </c>
      <c r="K814" s="211" t="e">
        <f t="shared" si="517"/>
        <v>#REF!</v>
      </c>
      <c r="L814" s="211"/>
      <c r="M814" s="211"/>
      <c r="N814" s="226"/>
      <c r="O814" s="202"/>
      <c r="P814" s="99">
        <v>7</v>
      </c>
    </row>
    <row r="815" spans="1:16" s="214" customFormat="1" ht="38.1" customHeight="1">
      <c r="A815" s="202">
        <v>5</v>
      </c>
      <c r="B815" s="225" t="s">
        <v>33</v>
      </c>
      <c r="C815" s="226" t="e">
        <f>#REF!</f>
        <v>#REF!</v>
      </c>
      <c r="D815" s="226" t="e">
        <f>#REF!</f>
        <v>#REF!</v>
      </c>
      <c r="E815" s="211">
        <f t="shared" si="515"/>
        <v>0</v>
      </c>
      <c r="F815" s="227"/>
      <c r="G815" s="227"/>
      <c r="H815" s="227"/>
      <c r="I815" s="227"/>
      <c r="J815" s="211" t="e">
        <f t="shared" si="516"/>
        <v>#REF!</v>
      </c>
      <c r="K815" s="211" t="e">
        <f t="shared" si="517"/>
        <v>#REF!</v>
      </c>
      <c r="L815" s="227"/>
      <c r="M815" s="227"/>
      <c r="N815" s="228"/>
      <c r="O815" s="202"/>
      <c r="P815" s="99">
        <v>8</v>
      </c>
    </row>
    <row r="816" spans="1:16" s="214" customFormat="1" ht="41.1" customHeight="1">
      <c r="A816" s="202">
        <v>6</v>
      </c>
      <c r="B816" s="225" t="s">
        <v>35</v>
      </c>
      <c r="C816" s="226" t="e">
        <f>#REF!</f>
        <v>#REF!</v>
      </c>
      <c r="D816" s="226" t="e">
        <f>#REF!</f>
        <v>#REF!</v>
      </c>
      <c r="E816" s="211">
        <f t="shared" si="515"/>
        <v>0</v>
      </c>
      <c r="F816" s="227"/>
      <c r="G816" s="227"/>
      <c r="H816" s="227"/>
      <c r="I816" s="227"/>
      <c r="J816" s="211" t="e">
        <f t="shared" si="516"/>
        <v>#REF!</v>
      </c>
      <c r="K816" s="211" t="e">
        <f t="shared" si="517"/>
        <v>#REF!</v>
      </c>
      <c r="L816" s="227"/>
      <c r="M816" s="227"/>
      <c r="N816" s="228"/>
      <c r="O816" s="202"/>
      <c r="P816" s="99">
        <v>9</v>
      </c>
    </row>
    <row r="817" spans="1:16" ht="21" customHeight="1">
      <c r="A817" s="114" t="s">
        <v>37</v>
      </c>
      <c r="B817" s="115" t="s">
        <v>38</v>
      </c>
      <c r="C817" s="222" t="e">
        <f t="shared" ref="C817:N817" si="518">SUM(C818:C823)</f>
        <v>#REF!</v>
      </c>
      <c r="D817" s="223" t="e">
        <f t="shared" si="518"/>
        <v>#REF!</v>
      </c>
      <c r="E817" s="114">
        <f t="shared" si="518"/>
        <v>3236</v>
      </c>
      <c r="F817" s="114">
        <f t="shared" si="518"/>
        <v>3236</v>
      </c>
      <c r="G817" s="114">
        <f t="shared" si="518"/>
        <v>0</v>
      </c>
      <c r="H817" s="114">
        <f t="shared" si="518"/>
        <v>0</v>
      </c>
      <c r="I817" s="114">
        <f t="shared" si="518"/>
        <v>0</v>
      </c>
      <c r="J817" s="114" t="e">
        <f t="shared" si="518"/>
        <v>#REF!</v>
      </c>
      <c r="K817" s="114" t="e">
        <f t="shared" si="518"/>
        <v>#REF!</v>
      </c>
      <c r="L817" s="114">
        <f t="shared" si="518"/>
        <v>0</v>
      </c>
      <c r="M817" s="114">
        <f t="shared" si="518"/>
        <v>0</v>
      </c>
      <c r="N817" s="223">
        <f t="shared" si="518"/>
        <v>0</v>
      </c>
      <c r="O817" s="202"/>
      <c r="P817" s="99">
        <v>10</v>
      </c>
    </row>
    <row r="818" spans="1:16" s="215" customFormat="1" ht="31.5">
      <c r="A818" s="229">
        <v>1</v>
      </c>
      <c r="B818" s="230" t="s">
        <v>40</v>
      </c>
      <c r="C818" s="226" t="e">
        <f>#REF!</f>
        <v>#REF!</v>
      </c>
      <c r="D818" s="226" t="e">
        <f>#REF!</f>
        <v>#REF!</v>
      </c>
      <c r="E818" s="231">
        <f t="shared" ref="E818:E823" si="519">F818+G818</f>
        <v>2503</v>
      </c>
      <c r="F818" s="231">
        <v>2503</v>
      </c>
      <c r="G818" s="231"/>
      <c r="H818" s="231"/>
      <c r="I818" s="231"/>
      <c r="J818" s="231" t="e">
        <f t="shared" ref="J818:J823" si="520">D818-E818</f>
        <v>#REF!</v>
      </c>
      <c r="K818" s="231" t="e">
        <f t="shared" ref="K818:K823" si="521">J818</f>
        <v>#REF!</v>
      </c>
      <c r="L818" s="231"/>
      <c r="M818" s="231"/>
      <c r="N818" s="232"/>
      <c r="O818" s="229"/>
      <c r="P818" s="214">
        <v>11</v>
      </c>
    </row>
    <row r="819" spans="1:16">
      <c r="A819" s="202">
        <v>2</v>
      </c>
      <c r="B819" s="224" t="s">
        <v>43</v>
      </c>
      <c r="C819" s="226" t="e">
        <f>#REF!</f>
        <v>#REF!</v>
      </c>
      <c r="D819" s="226" t="e">
        <f>#REF!</f>
        <v>#REF!</v>
      </c>
      <c r="E819" s="211">
        <f t="shared" si="519"/>
        <v>0</v>
      </c>
      <c r="F819" s="202"/>
      <c r="G819" s="202"/>
      <c r="H819" s="202"/>
      <c r="I819" s="202"/>
      <c r="J819" s="211" t="e">
        <f t="shared" si="520"/>
        <v>#REF!</v>
      </c>
      <c r="K819" s="211" t="e">
        <f t="shared" si="521"/>
        <v>#REF!</v>
      </c>
      <c r="L819" s="202"/>
      <c r="M819" s="202"/>
      <c r="N819" s="226"/>
      <c r="O819" s="202"/>
      <c r="P819" s="99">
        <v>12</v>
      </c>
    </row>
    <row r="820" spans="1:16">
      <c r="A820" s="202">
        <v>3</v>
      </c>
      <c r="B820" s="224" t="s">
        <v>46</v>
      </c>
      <c r="C820" s="226" t="e">
        <f>#REF!</f>
        <v>#REF!</v>
      </c>
      <c r="D820" s="226" t="e">
        <f>#REF!</f>
        <v>#REF!</v>
      </c>
      <c r="E820" s="211">
        <f t="shared" si="519"/>
        <v>0</v>
      </c>
      <c r="F820" s="202"/>
      <c r="G820" s="202"/>
      <c r="H820" s="202"/>
      <c r="I820" s="202"/>
      <c r="J820" s="211" t="e">
        <f t="shared" si="520"/>
        <v>#REF!</v>
      </c>
      <c r="K820" s="211" t="e">
        <f t="shared" si="521"/>
        <v>#REF!</v>
      </c>
      <c r="L820" s="202"/>
      <c r="M820" s="202"/>
      <c r="N820" s="226"/>
      <c r="O820" s="202"/>
      <c r="P820" s="99">
        <v>13</v>
      </c>
    </row>
    <row r="821" spans="1:16">
      <c r="A821" s="202">
        <v>4</v>
      </c>
      <c r="B821" s="224" t="s">
        <v>49</v>
      </c>
      <c r="C821" s="226" t="e">
        <f>#REF!</f>
        <v>#REF!</v>
      </c>
      <c r="D821" s="226" t="e">
        <f>#REF!</f>
        <v>#REF!</v>
      </c>
      <c r="E821" s="211">
        <f t="shared" si="519"/>
        <v>0</v>
      </c>
      <c r="F821" s="202"/>
      <c r="G821" s="202"/>
      <c r="H821" s="202"/>
      <c r="I821" s="202"/>
      <c r="J821" s="211" t="e">
        <f t="shared" si="520"/>
        <v>#REF!</v>
      </c>
      <c r="K821" s="211" t="e">
        <f t="shared" si="521"/>
        <v>#REF!</v>
      </c>
      <c r="L821" s="202"/>
      <c r="M821" s="202"/>
      <c r="N821" s="226"/>
      <c r="O821" s="202"/>
      <c r="P821" s="99">
        <v>14</v>
      </c>
    </row>
    <row r="822" spans="1:16" ht="31.5">
      <c r="A822" s="202">
        <v>5</v>
      </c>
      <c r="B822" s="224" t="s">
        <v>51</v>
      </c>
      <c r="C822" s="226" t="e">
        <f>#REF!</f>
        <v>#REF!</v>
      </c>
      <c r="D822" s="226" t="e">
        <f>#REF!</f>
        <v>#REF!</v>
      </c>
      <c r="E822" s="211">
        <f t="shared" si="519"/>
        <v>733</v>
      </c>
      <c r="F822" s="211">
        <v>733</v>
      </c>
      <c r="G822" s="211"/>
      <c r="H822" s="211"/>
      <c r="I822" s="211"/>
      <c r="J822" s="211" t="e">
        <f t="shared" si="520"/>
        <v>#REF!</v>
      </c>
      <c r="K822" s="211" t="e">
        <f t="shared" si="521"/>
        <v>#REF!</v>
      </c>
      <c r="L822" s="211"/>
      <c r="M822" s="211"/>
      <c r="N822" s="226"/>
      <c r="O822" s="202"/>
      <c r="P822" s="99">
        <v>15</v>
      </c>
    </row>
    <row r="823" spans="1:16">
      <c r="A823" s="202">
        <v>6</v>
      </c>
      <c r="B823" s="224" t="s">
        <v>53</v>
      </c>
      <c r="C823" s="226" t="e">
        <f>#REF!</f>
        <v>#REF!</v>
      </c>
      <c r="D823" s="226" t="e">
        <f>#REF!</f>
        <v>#REF!</v>
      </c>
      <c r="E823" s="211">
        <f t="shared" si="519"/>
        <v>0</v>
      </c>
      <c r="F823" s="211"/>
      <c r="G823" s="211"/>
      <c r="H823" s="211"/>
      <c r="I823" s="211"/>
      <c r="J823" s="211" t="e">
        <f t="shared" si="520"/>
        <v>#REF!</v>
      </c>
      <c r="K823" s="211" t="e">
        <f t="shared" si="521"/>
        <v>#REF!</v>
      </c>
      <c r="L823" s="211"/>
      <c r="M823" s="211"/>
      <c r="N823" s="226"/>
      <c r="O823" s="202"/>
      <c r="P823" s="99">
        <v>16</v>
      </c>
    </row>
    <row r="824" spans="1:16" s="215" customFormat="1">
      <c r="A824" s="114" t="s">
        <v>55</v>
      </c>
      <c r="B824" s="115" t="s">
        <v>56</v>
      </c>
      <c r="C824" s="222" t="e">
        <f t="shared" ref="C824:N824" si="522">C825+C826</f>
        <v>#REF!</v>
      </c>
      <c r="D824" s="223" t="e">
        <f t="shared" si="522"/>
        <v>#REF!</v>
      </c>
      <c r="E824" s="114">
        <f t="shared" si="522"/>
        <v>0</v>
      </c>
      <c r="F824" s="114">
        <f t="shared" si="522"/>
        <v>0</v>
      </c>
      <c r="G824" s="114">
        <f t="shared" si="522"/>
        <v>0</v>
      </c>
      <c r="H824" s="114">
        <f t="shared" si="522"/>
        <v>0</v>
      </c>
      <c r="I824" s="114">
        <f t="shared" si="522"/>
        <v>0</v>
      </c>
      <c r="J824" s="114" t="e">
        <f t="shared" si="522"/>
        <v>#REF!</v>
      </c>
      <c r="K824" s="114" t="e">
        <f t="shared" si="522"/>
        <v>#REF!</v>
      </c>
      <c r="L824" s="114">
        <f t="shared" si="522"/>
        <v>0</v>
      </c>
      <c r="M824" s="114">
        <f t="shared" si="522"/>
        <v>0</v>
      </c>
      <c r="N824" s="223">
        <f t="shared" si="522"/>
        <v>0</v>
      </c>
      <c r="O824" s="202"/>
      <c r="P824" s="99">
        <v>17</v>
      </c>
    </row>
    <row r="825" spans="1:16" s="215" customFormat="1" ht="31.5">
      <c r="A825" s="202">
        <v>1</v>
      </c>
      <c r="B825" s="224" t="s">
        <v>57</v>
      </c>
      <c r="C825" s="226" t="e">
        <f>#REF!</f>
        <v>#REF!</v>
      </c>
      <c r="D825" s="226" t="e">
        <f>#REF!</f>
        <v>#REF!</v>
      </c>
      <c r="E825" s="211">
        <f t="shared" ref="E825:E831" si="523">F825+G825</f>
        <v>0</v>
      </c>
      <c r="F825" s="202"/>
      <c r="G825" s="202"/>
      <c r="H825" s="202"/>
      <c r="I825" s="202"/>
      <c r="J825" s="211" t="e">
        <f t="shared" ref="J825:J831" si="524">D825-E825</f>
        <v>#REF!</v>
      </c>
      <c r="K825" s="211" t="e">
        <f>J825</f>
        <v>#REF!</v>
      </c>
      <c r="L825" s="202"/>
      <c r="M825" s="202"/>
      <c r="N825" s="226"/>
      <c r="O825" s="202"/>
      <c r="P825" s="99">
        <v>18</v>
      </c>
    </row>
    <row r="826" spans="1:16" s="215" customFormat="1">
      <c r="A826" s="202">
        <v>2</v>
      </c>
      <c r="B826" s="224" t="s">
        <v>59</v>
      </c>
      <c r="C826" s="226" t="e">
        <f>#REF!</f>
        <v>#REF!</v>
      </c>
      <c r="D826" s="226" t="e">
        <f>#REF!</f>
        <v>#REF!</v>
      </c>
      <c r="E826" s="211">
        <f t="shared" si="523"/>
        <v>0</v>
      </c>
      <c r="F826" s="202"/>
      <c r="G826" s="202"/>
      <c r="H826" s="202"/>
      <c r="I826" s="202"/>
      <c r="J826" s="211" t="e">
        <f t="shared" si="524"/>
        <v>#REF!</v>
      </c>
      <c r="K826" s="211" t="e">
        <f>J826</f>
        <v>#REF!</v>
      </c>
      <c r="L826" s="202"/>
      <c r="M826" s="211"/>
      <c r="N826" s="226"/>
      <c r="O826" s="202"/>
      <c r="P826" s="99">
        <v>19</v>
      </c>
    </row>
    <row r="827" spans="1:16" ht="20.25" customHeight="1">
      <c r="A827" s="114" t="s">
        <v>21</v>
      </c>
      <c r="B827" s="114" t="s">
        <v>61</v>
      </c>
      <c r="C827" s="222" t="e">
        <f t="shared" ref="C827:N827" si="525">C828+C832</f>
        <v>#REF!</v>
      </c>
      <c r="D827" s="223" t="e">
        <f t="shared" si="525"/>
        <v>#REF!</v>
      </c>
      <c r="E827" s="114">
        <f t="shared" si="525"/>
        <v>2296</v>
      </c>
      <c r="F827" s="114">
        <f t="shared" si="525"/>
        <v>2166</v>
      </c>
      <c r="G827" s="114">
        <f t="shared" si="525"/>
        <v>130</v>
      </c>
      <c r="H827" s="114">
        <f t="shared" si="525"/>
        <v>0</v>
      </c>
      <c r="I827" s="114">
        <f t="shared" si="525"/>
        <v>0</v>
      </c>
      <c r="J827" s="114" t="e">
        <f t="shared" si="525"/>
        <v>#REF!</v>
      </c>
      <c r="K827" s="114">
        <f t="shared" si="525"/>
        <v>0</v>
      </c>
      <c r="L827" s="114" t="e">
        <f t="shared" si="525"/>
        <v>#REF!</v>
      </c>
      <c r="M827" s="114">
        <f t="shared" si="525"/>
        <v>0</v>
      </c>
      <c r="N827" s="223">
        <f t="shared" si="525"/>
        <v>0</v>
      </c>
      <c r="O827" s="202"/>
      <c r="P827" s="99">
        <v>20</v>
      </c>
    </row>
    <row r="828" spans="1:16" ht="20.25" customHeight="1">
      <c r="A828" s="114" t="s">
        <v>23</v>
      </c>
      <c r="B828" s="115" t="s">
        <v>24</v>
      </c>
      <c r="C828" s="222" t="e">
        <f t="shared" ref="C828:N828" si="526">SUM(C829:C831)</f>
        <v>#REF!</v>
      </c>
      <c r="D828" s="223" t="e">
        <f t="shared" si="526"/>
        <v>#REF!</v>
      </c>
      <c r="E828" s="114">
        <f t="shared" si="526"/>
        <v>1258</v>
      </c>
      <c r="F828" s="114">
        <f t="shared" si="526"/>
        <v>1258</v>
      </c>
      <c r="G828" s="114">
        <f t="shared" si="526"/>
        <v>0</v>
      </c>
      <c r="H828" s="114">
        <f t="shared" si="526"/>
        <v>0</v>
      </c>
      <c r="I828" s="114">
        <f t="shared" si="526"/>
        <v>0</v>
      </c>
      <c r="J828" s="114" t="e">
        <f t="shared" si="526"/>
        <v>#REF!</v>
      </c>
      <c r="K828" s="114">
        <f t="shared" si="526"/>
        <v>0</v>
      </c>
      <c r="L828" s="114" t="e">
        <f t="shared" si="526"/>
        <v>#REF!</v>
      </c>
      <c r="M828" s="114">
        <f t="shared" si="526"/>
        <v>0</v>
      </c>
      <c r="N828" s="223">
        <f t="shared" si="526"/>
        <v>0</v>
      </c>
      <c r="O828" s="202"/>
      <c r="P828" s="99">
        <v>21</v>
      </c>
    </row>
    <row r="829" spans="1:16" ht="61.5" customHeight="1">
      <c r="A829" s="202">
        <v>1</v>
      </c>
      <c r="B829" s="224" t="s">
        <v>62</v>
      </c>
      <c r="C829" s="226" t="e">
        <f>#REF!</f>
        <v>#REF!</v>
      </c>
      <c r="D829" s="226" t="e">
        <f>#REF!</f>
        <v>#REF!</v>
      </c>
      <c r="E829" s="211">
        <f t="shared" si="523"/>
        <v>1023</v>
      </c>
      <c r="F829" s="233">
        <v>1023</v>
      </c>
      <c r="G829" s="233"/>
      <c r="H829" s="233"/>
      <c r="I829" s="233"/>
      <c r="J829" s="211" t="e">
        <f t="shared" si="524"/>
        <v>#REF!</v>
      </c>
      <c r="K829" s="233"/>
      <c r="L829" s="233" t="e">
        <f t="shared" ref="L829:L831" si="527">J829</f>
        <v>#REF!</v>
      </c>
      <c r="M829" s="233"/>
      <c r="N829" s="226"/>
      <c r="O829" s="202"/>
      <c r="P829" s="99">
        <v>22</v>
      </c>
    </row>
    <row r="830" spans="1:16" ht="92.25" customHeight="1">
      <c r="A830" s="202">
        <v>2</v>
      </c>
      <c r="B830" s="224" t="s">
        <v>64</v>
      </c>
      <c r="C830" s="226" t="e">
        <f>#REF!</f>
        <v>#REF!</v>
      </c>
      <c r="D830" s="226" t="e">
        <f>#REF!</f>
        <v>#REF!</v>
      </c>
      <c r="E830" s="211">
        <f t="shared" si="523"/>
        <v>0</v>
      </c>
      <c r="F830" s="233"/>
      <c r="G830" s="233"/>
      <c r="H830" s="233"/>
      <c r="I830" s="233"/>
      <c r="J830" s="211" t="e">
        <f t="shared" si="524"/>
        <v>#REF!</v>
      </c>
      <c r="K830" s="233"/>
      <c r="L830" s="233" t="e">
        <f t="shared" si="527"/>
        <v>#REF!</v>
      </c>
      <c r="M830" s="233"/>
      <c r="N830" s="226"/>
      <c r="O830" s="202"/>
      <c r="P830" s="99">
        <v>23</v>
      </c>
    </row>
    <row r="831" spans="1:16" ht="43.5" customHeight="1">
      <c r="A831" s="202">
        <v>3</v>
      </c>
      <c r="B831" s="224" t="s">
        <v>66</v>
      </c>
      <c r="C831" s="226" t="e">
        <f>#REF!</f>
        <v>#REF!</v>
      </c>
      <c r="D831" s="226" t="e">
        <f>#REF!</f>
        <v>#REF!</v>
      </c>
      <c r="E831" s="211">
        <f t="shared" si="523"/>
        <v>235</v>
      </c>
      <c r="F831" s="234">
        <v>235</v>
      </c>
      <c r="G831" s="234"/>
      <c r="H831" s="234"/>
      <c r="I831" s="234"/>
      <c r="J831" s="211" t="e">
        <f t="shared" si="524"/>
        <v>#REF!</v>
      </c>
      <c r="K831" s="234"/>
      <c r="L831" s="233" t="e">
        <f t="shared" si="527"/>
        <v>#REF!</v>
      </c>
      <c r="M831" s="234"/>
      <c r="N831" s="226"/>
      <c r="O831" s="202"/>
      <c r="P831" s="99">
        <v>24</v>
      </c>
    </row>
    <row r="832" spans="1:16">
      <c r="A832" s="114" t="s">
        <v>37</v>
      </c>
      <c r="B832" s="115" t="s">
        <v>68</v>
      </c>
      <c r="C832" s="222" t="e">
        <f t="shared" ref="C832:N832" si="528">SUM(C833:C839)</f>
        <v>#REF!</v>
      </c>
      <c r="D832" s="223" t="e">
        <f t="shared" si="528"/>
        <v>#REF!</v>
      </c>
      <c r="E832" s="222">
        <f t="shared" si="528"/>
        <v>1038</v>
      </c>
      <c r="F832" s="114">
        <f t="shared" si="528"/>
        <v>908</v>
      </c>
      <c r="G832" s="114">
        <f t="shared" si="528"/>
        <v>130</v>
      </c>
      <c r="H832" s="114">
        <f t="shared" si="528"/>
        <v>0</v>
      </c>
      <c r="I832" s="114">
        <f t="shared" si="528"/>
        <v>0</v>
      </c>
      <c r="J832" s="222" t="e">
        <f t="shared" si="528"/>
        <v>#REF!</v>
      </c>
      <c r="K832" s="114">
        <f t="shared" si="528"/>
        <v>0</v>
      </c>
      <c r="L832" s="114" t="e">
        <f t="shared" si="528"/>
        <v>#REF!</v>
      </c>
      <c r="M832" s="114">
        <f t="shared" si="528"/>
        <v>0</v>
      </c>
      <c r="N832" s="223">
        <f t="shared" si="528"/>
        <v>0</v>
      </c>
      <c r="O832" s="202"/>
      <c r="P832" s="99">
        <v>25</v>
      </c>
    </row>
    <row r="833" spans="1:16" ht="21.75" customHeight="1">
      <c r="A833" s="202">
        <v>1</v>
      </c>
      <c r="B833" s="224" t="s">
        <v>69</v>
      </c>
      <c r="C833" s="226" t="e">
        <f>#REF!</f>
        <v>#REF!</v>
      </c>
      <c r="D833" s="226" t="e">
        <f>#REF!</f>
        <v>#REF!</v>
      </c>
      <c r="E833" s="211">
        <f t="shared" ref="E833:E839" si="529">F833+G833</f>
        <v>0</v>
      </c>
      <c r="F833" s="202"/>
      <c r="G833" s="202"/>
      <c r="H833" s="202"/>
      <c r="I833" s="202"/>
      <c r="J833" s="211" t="e">
        <f t="shared" ref="J833:J839" si="530">D833-E833</f>
        <v>#REF!</v>
      </c>
      <c r="K833" s="202"/>
      <c r="L833" s="233" t="e">
        <f t="shared" ref="L833:L839" si="531">J833</f>
        <v>#REF!</v>
      </c>
      <c r="M833" s="202"/>
      <c r="N833" s="226"/>
      <c r="O833" s="202"/>
      <c r="P833" s="99">
        <v>26</v>
      </c>
    </row>
    <row r="834" spans="1:16" ht="42" customHeight="1">
      <c r="A834" s="202">
        <v>2</v>
      </c>
      <c r="B834" s="224" t="s">
        <v>71</v>
      </c>
      <c r="C834" s="226" t="e">
        <f>#REF!</f>
        <v>#REF!</v>
      </c>
      <c r="D834" s="226" t="e">
        <f>#REF!</f>
        <v>#REF!</v>
      </c>
      <c r="E834" s="211">
        <f t="shared" si="529"/>
        <v>0</v>
      </c>
      <c r="F834" s="202"/>
      <c r="G834" s="202"/>
      <c r="H834" s="202"/>
      <c r="I834" s="202"/>
      <c r="J834" s="211" t="e">
        <f t="shared" si="530"/>
        <v>#REF!</v>
      </c>
      <c r="K834" s="202"/>
      <c r="L834" s="233" t="e">
        <f t="shared" si="531"/>
        <v>#REF!</v>
      </c>
      <c r="M834" s="202"/>
      <c r="N834" s="226"/>
      <c r="O834" s="202"/>
      <c r="P834" s="99">
        <v>27</v>
      </c>
    </row>
    <row r="835" spans="1:16" s="216" customFormat="1" ht="47.25">
      <c r="A835" s="202">
        <v>3</v>
      </c>
      <c r="B835" s="224" t="s">
        <v>73</v>
      </c>
      <c r="C835" s="226" t="e">
        <f>#REF!</f>
        <v>#REF!</v>
      </c>
      <c r="D835" s="226" t="e">
        <f>#REF!</f>
        <v>#REF!</v>
      </c>
      <c r="E835" s="211">
        <f t="shared" si="529"/>
        <v>908</v>
      </c>
      <c r="F835" s="227">
        <v>908</v>
      </c>
      <c r="G835" s="227"/>
      <c r="H835" s="227"/>
      <c r="I835" s="227"/>
      <c r="J835" s="211" t="e">
        <f t="shared" si="530"/>
        <v>#REF!</v>
      </c>
      <c r="K835" s="227"/>
      <c r="L835" s="233" t="e">
        <f t="shared" si="531"/>
        <v>#REF!</v>
      </c>
      <c r="M835" s="227"/>
      <c r="N835" s="228"/>
      <c r="O835" s="202"/>
      <c r="P835" s="99">
        <v>28</v>
      </c>
    </row>
    <row r="836" spans="1:16" s="216" customFormat="1" ht="47.25">
      <c r="A836" s="202">
        <v>4</v>
      </c>
      <c r="B836" s="225" t="s">
        <v>75</v>
      </c>
      <c r="C836" s="226" t="e">
        <f>#REF!</f>
        <v>#REF!</v>
      </c>
      <c r="D836" s="226" t="e">
        <f>#REF!</f>
        <v>#REF!</v>
      </c>
      <c r="E836" s="211">
        <f t="shared" si="529"/>
        <v>0</v>
      </c>
      <c r="F836" s="227"/>
      <c r="G836" s="227"/>
      <c r="H836" s="227"/>
      <c r="I836" s="227"/>
      <c r="J836" s="211" t="e">
        <f t="shared" si="530"/>
        <v>#REF!</v>
      </c>
      <c r="K836" s="227"/>
      <c r="L836" s="233" t="e">
        <f t="shared" si="531"/>
        <v>#REF!</v>
      </c>
      <c r="M836" s="227"/>
      <c r="N836" s="228"/>
      <c r="O836" s="202"/>
      <c r="P836" s="99">
        <v>29</v>
      </c>
    </row>
    <row r="837" spans="1:16" s="216" customFormat="1" ht="63">
      <c r="A837" s="202">
        <v>5</v>
      </c>
      <c r="B837" s="225" t="s">
        <v>77</v>
      </c>
      <c r="C837" s="226" t="e">
        <f>#REF!</f>
        <v>#REF!</v>
      </c>
      <c r="D837" s="226" t="e">
        <f>#REF!</f>
        <v>#REF!</v>
      </c>
      <c r="E837" s="211">
        <f t="shared" si="529"/>
        <v>0</v>
      </c>
      <c r="F837" s="227"/>
      <c r="G837" s="227"/>
      <c r="H837" s="227"/>
      <c r="I837" s="227"/>
      <c r="J837" s="211" t="e">
        <f t="shared" si="530"/>
        <v>#REF!</v>
      </c>
      <c r="K837" s="227"/>
      <c r="L837" s="233" t="e">
        <f t="shared" si="531"/>
        <v>#REF!</v>
      </c>
      <c r="M837" s="227"/>
      <c r="N837" s="228"/>
      <c r="O837" s="202"/>
      <c r="P837" s="99">
        <v>30</v>
      </c>
    </row>
    <row r="838" spans="1:16" ht="42" customHeight="1">
      <c r="A838" s="202">
        <v>6</v>
      </c>
      <c r="B838" s="225" t="s">
        <v>79</v>
      </c>
      <c r="C838" s="226" t="e">
        <f>#REF!</f>
        <v>#REF!</v>
      </c>
      <c r="D838" s="226" t="e">
        <f>#REF!</f>
        <v>#REF!</v>
      </c>
      <c r="E838" s="211">
        <f t="shared" si="529"/>
        <v>130</v>
      </c>
      <c r="F838" s="227"/>
      <c r="G838" s="227">
        <v>130</v>
      </c>
      <c r="H838" s="227"/>
      <c r="I838" s="227"/>
      <c r="J838" s="211" t="e">
        <f t="shared" si="530"/>
        <v>#REF!</v>
      </c>
      <c r="K838" s="227"/>
      <c r="L838" s="233" t="e">
        <f t="shared" si="531"/>
        <v>#REF!</v>
      </c>
      <c r="M838" s="227"/>
      <c r="N838" s="228"/>
      <c r="O838" s="202"/>
      <c r="P838" s="99">
        <v>31</v>
      </c>
    </row>
    <row r="839" spans="1:16" ht="74.25" customHeight="1">
      <c r="A839" s="202">
        <v>7</v>
      </c>
      <c r="B839" s="225" t="s">
        <v>81</v>
      </c>
      <c r="C839" s="226" t="e">
        <f>#REF!</f>
        <v>#REF!</v>
      </c>
      <c r="D839" s="226" t="e">
        <f>#REF!</f>
        <v>#REF!</v>
      </c>
      <c r="E839" s="211">
        <f t="shared" si="529"/>
        <v>0</v>
      </c>
      <c r="F839" s="227"/>
      <c r="G839" s="227"/>
      <c r="H839" s="227"/>
      <c r="I839" s="227"/>
      <c r="J839" s="211" t="e">
        <f t="shared" si="530"/>
        <v>#REF!</v>
      </c>
      <c r="K839" s="227"/>
      <c r="L839" s="233" t="e">
        <f t="shared" si="531"/>
        <v>#REF!</v>
      </c>
      <c r="M839" s="227"/>
      <c r="N839" s="228"/>
      <c r="O839" s="202"/>
      <c r="P839" s="99">
        <v>32</v>
      </c>
    </row>
    <row r="840" spans="1:16" ht="21.95" customHeight="1">
      <c r="A840" s="202"/>
      <c r="B840" s="114" t="s">
        <v>108</v>
      </c>
      <c r="C840" s="222">
        <f t="shared" ref="C840:N840" si="532">C841+C859</f>
        <v>0</v>
      </c>
      <c r="D840" s="223">
        <f t="shared" si="532"/>
        <v>0</v>
      </c>
      <c r="E840" s="222">
        <f t="shared" si="532"/>
        <v>7489</v>
      </c>
      <c r="F840" s="222">
        <f t="shared" si="532"/>
        <v>7359</v>
      </c>
      <c r="G840" s="222">
        <f t="shared" si="532"/>
        <v>130</v>
      </c>
      <c r="H840" s="222">
        <f t="shared" si="532"/>
        <v>0</v>
      </c>
      <c r="I840" s="222">
        <f t="shared" si="532"/>
        <v>0</v>
      </c>
      <c r="J840" s="222">
        <f t="shared" si="532"/>
        <v>-7489</v>
      </c>
      <c r="K840" s="222">
        <f t="shared" si="532"/>
        <v>-6379</v>
      </c>
      <c r="L840" s="222">
        <f t="shared" si="532"/>
        <v>-1110</v>
      </c>
      <c r="M840" s="222">
        <f t="shared" si="532"/>
        <v>0</v>
      </c>
      <c r="N840" s="223">
        <f t="shared" si="532"/>
        <v>0</v>
      </c>
      <c r="O840" s="202"/>
      <c r="P840" s="99">
        <v>1</v>
      </c>
    </row>
    <row r="841" spans="1:16" ht="21" customHeight="1">
      <c r="A841" s="202" t="s">
        <v>20</v>
      </c>
      <c r="B841" s="114" t="s">
        <v>22</v>
      </c>
      <c r="C841" s="222">
        <f t="shared" ref="C841:N841" si="533">C842+C849+C856</f>
        <v>0</v>
      </c>
      <c r="D841" s="223">
        <f t="shared" si="533"/>
        <v>0</v>
      </c>
      <c r="E841" s="222">
        <f t="shared" si="533"/>
        <v>6379</v>
      </c>
      <c r="F841" s="222">
        <f t="shared" si="533"/>
        <v>6379</v>
      </c>
      <c r="G841" s="222">
        <f t="shared" si="533"/>
        <v>0</v>
      </c>
      <c r="H841" s="222">
        <f t="shared" si="533"/>
        <v>0</v>
      </c>
      <c r="I841" s="222">
        <f t="shared" si="533"/>
        <v>0</v>
      </c>
      <c r="J841" s="222">
        <f t="shared" si="533"/>
        <v>-6379</v>
      </c>
      <c r="K841" s="222">
        <f t="shared" si="533"/>
        <v>-6379</v>
      </c>
      <c r="L841" s="222">
        <f t="shared" si="533"/>
        <v>0</v>
      </c>
      <c r="M841" s="222">
        <f t="shared" si="533"/>
        <v>0</v>
      </c>
      <c r="N841" s="223">
        <f t="shared" si="533"/>
        <v>0</v>
      </c>
      <c r="O841" s="202"/>
      <c r="P841" s="99">
        <v>2</v>
      </c>
    </row>
    <row r="842" spans="1:16" ht="18.95" customHeight="1">
      <c r="A842" s="114" t="s">
        <v>23</v>
      </c>
      <c r="B842" s="114" t="s">
        <v>24</v>
      </c>
      <c r="C842" s="222">
        <f t="shared" ref="C842:N842" si="534">SUM(C843:C848)</f>
        <v>0</v>
      </c>
      <c r="D842" s="223">
        <f t="shared" si="534"/>
        <v>0</v>
      </c>
      <c r="E842" s="222">
        <f t="shared" si="534"/>
        <v>4449</v>
      </c>
      <c r="F842" s="222">
        <f t="shared" si="534"/>
        <v>4449</v>
      </c>
      <c r="G842" s="222">
        <f t="shared" si="534"/>
        <v>0</v>
      </c>
      <c r="H842" s="222">
        <f t="shared" si="534"/>
        <v>0</v>
      </c>
      <c r="I842" s="222">
        <f t="shared" si="534"/>
        <v>0</v>
      </c>
      <c r="J842" s="222">
        <f t="shared" si="534"/>
        <v>-4449</v>
      </c>
      <c r="K842" s="222">
        <f t="shared" si="534"/>
        <v>-4449</v>
      </c>
      <c r="L842" s="222">
        <f t="shared" si="534"/>
        <v>0</v>
      </c>
      <c r="M842" s="222">
        <f t="shared" si="534"/>
        <v>0</v>
      </c>
      <c r="N842" s="223">
        <f t="shared" si="534"/>
        <v>0</v>
      </c>
      <c r="O842" s="202"/>
      <c r="P842" s="99">
        <v>3</v>
      </c>
    </row>
    <row r="843" spans="1:16" s="214" customFormat="1" ht="72" customHeight="1">
      <c r="A843" s="202">
        <v>1</v>
      </c>
      <c r="B843" s="224" t="s">
        <v>25</v>
      </c>
      <c r="C843" s="211"/>
      <c r="D843" s="226"/>
      <c r="E843" s="211">
        <f t="shared" ref="E843:E848" si="535">F843+G843</f>
        <v>1606</v>
      </c>
      <c r="F843" s="211">
        <v>1606</v>
      </c>
      <c r="G843" s="211"/>
      <c r="H843" s="211"/>
      <c r="I843" s="211"/>
      <c r="J843" s="211">
        <f t="shared" ref="J843:J848" si="536">D843-E843</f>
        <v>-1606</v>
      </c>
      <c r="K843" s="211">
        <f t="shared" ref="K843:K848" si="537">J843</f>
        <v>-1606</v>
      </c>
      <c r="L843" s="211"/>
      <c r="M843" s="211"/>
      <c r="N843" s="226"/>
      <c r="O843" s="202"/>
      <c r="P843" s="99">
        <v>4</v>
      </c>
    </row>
    <row r="844" spans="1:16" s="214" customFormat="1" ht="36" customHeight="1">
      <c r="A844" s="202">
        <v>2</v>
      </c>
      <c r="B844" s="224" t="s">
        <v>27</v>
      </c>
      <c r="C844" s="211"/>
      <c r="D844" s="226"/>
      <c r="E844" s="211">
        <f t="shared" si="535"/>
        <v>422</v>
      </c>
      <c r="F844" s="202">
        <v>422</v>
      </c>
      <c r="G844" s="202"/>
      <c r="H844" s="202"/>
      <c r="I844" s="202"/>
      <c r="J844" s="211">
        <f t="shared" si="536"/>
        <v>-422</v>
      </c>
      <c r="K844" s="211">
        <f t="shared" si="537"/>
        <v>-422</v>
      </c>
      <c r="L844" s="202"/>
      <c r="M844" s="202"/>
      <c r="N844" s="226"/>
      <c r="O844" s="202"/>
      <c r="P844" s="99">
        <v>5</v>
      </c>
    </row>
    <row r="845" spans="1:16" s="214" customFormat="1" ht="45.75" customHeight="1">
      <c r="A845" s="202">
        <v>3</v>
      </c>
      <c r="B845" s="224" t="s">
        <v>29</v>
      </c>
      <c r="C845" s="211"/>
      <c r="D845" s="226"/>
      <c r="E845" s="211">
        <f t="shared" si="535"/>
        <v>18</v>
      </c>
      <c r="F845" s="202">
        <v>18</v>
      </c>
      <c r="G845" s="202"/>
      <c r="H845" s="202"/>
      <c r="I845" s="202"/>
      <c r="J845" s="211">
        <f t="shared" si="536"/>
        <v>-18</v>
      </c>
      <c r="K845" s="211">
        <f t="shared" si="537"/>
        <v>-18</v>
      </c>
      <c r="L845" s="202"/>
      <c r="M845" s="202"/>
      <c r="N845" s="226"/>
      <c r="O845" s="202"/>
      <c r="P845" s="99">
        <v>6</v>
      </c>
    </row>
    <row r="846" spans="1:16" s="214" customFormat="1" ht="53.1" customHeight="1">
      <c r="A846" s="202">
        <v>4</v>
      </c>
      <c r="B846" s="224" t="s">
        <v>31</v>
      </c>
      <c r="C846" s="211"/>
      <c r="D846" s="226"/>
      <c r="E846" s="211">
        <f t="shared" si="535"/>
        <v>2360</v>
      </c>
      <c r="F846" s="211">
        <v>2360</v>
      </c>
      <c r="G846" s="211"/>
      <c r="H846" s="211"/>
      <c r="I846" s="211"/>
      <c r="J846" s="211">
        <f t="shared" si="536"/>
        <v>-2360</v>
      </c>
      <c r="K846" s="211">
        <f t="shared" si="537"/>
        <v>-2360</v>
      </c>
      <c r="L846" s="211"/>
      <c r="M846" s="211"/>
      <c r="N846" s="226"/>
      <c r="O846" s="202"/>
      <c r="P846" s="99">
        <v>7</v>
      </c>
    </row>
    <row r="847" spans="1:16" s="214" customFormat="1" ht="38.1" customHeight="1">
      <c r="A847" s="202">
        <v>5</v>
      </c>
      <c r="B847" s="225" t="s">
        <v>33</v>
      </c>
      <c r="C847" s="227"/>
      <c r="D847" s="228"/>
      <c r="E847" s="211">
        <f t="shared" si="535"/>
        <v>43</v>
      </c>
      <c r="F847" s="227">
        <v>43</v>
      </c>
      <c r="G847" s="227"/>
      <c r="H847" s="227"/>
      <c r="I847" s="227"/>
      <c r="J847" s="211">
        <f t="shared" si="536"/>
        <v>-43</v>
      </c>
      <c r="K847" s="211">
        <f t="shared" si="537"/>
        <v>-43</v>
      </c>
      <c r="L847" s="227"/>
      <c r="M847" s="227"/>
      <c r="N847" s="228"/>
      <c r="O847" s="202"/>
      <c r="P847" s="99">
        <v>8</v>
      </c>
    </row>
    <row r="848" spans="1:16" s="214" customFormat="1" ht="41.1" customHeight="1">
      <c r="A848" s="202">
        <v>6</v>
      </c>
      <c r="B848" s="225" t="s">
        <v>35</v>
      </c>
      <c r="C848" s="227"/>
      <c r="D848" s="228"/>
      <c r="E848" s="211">
        <f t="shared" si="535"/>
        <v>0</v>
      </c>
      <c r="F848" s="227"/>
      <c r="G848" s="227"/>
      <c r="H848" s="227"/>
      <c r="I848" s="227"/>
      <c r="J848" s="211">
        <f t="shared" si="536"/>
        <v>0</v>
      </c>
      <c r="K848" s="211">
        <f t="shared" si="537"/>
        <v>0</v>
      </c>
      <c r="L848" s="227"/>
      <c r="M848" s="227"/>
      <c r="N848" s="228"/>
      <c r="O848" s="202"/>
      <c r="P848" s="99">
        <v>9</v>
      </c>
    </row>
    <row r="849" spans="1:16" ht="21" customHeight="1">
      <c r="A849" s="114" t="s">
        <v>37</v>
      </c>
      <c r="B849" s="115" t="s">
        <v>38</v>
      </c>
      <c r="C849" s="222">
        <f t="shared" ref="C849:N849" si="538">SUM(C850:C855)</f>
        <v>0</v>
      </c>
      <c r="D849" s="223">
        <f t="shared" si="538"/>
        <v>0</v>
      </c>
      <c r="E849" s="114">
        <f t="shared" si="538"/>
        <v>1930</v>
      </c>
      <c r="F849" s="114">
        <f t="shared" si="538"/>
        <v>1930</v>
      </c>
      <c r="G849" s="114">
        <f t="shared" si="538"/>
        <v>0</v>
      </c>
      <c r="H849" s="114">
        <f t="shared" si="538"/>
        <v>0</v>
      </c>
      <c r="I849" s="114">
        <f t="shared" si="538"/>
        <v>0</v>
      </c>
      <c r="J849" s="114">
        <f t="shared" si="538"/>
        <v>-1930</v>
      </c>
      <c r="K849" s="114">
        <f t="shared" si="538"/>
        <v>-1930</v>
      </c>
      <c r="L849" s="114">
        <f t="shared" si="538"/>
        <v>0</v>
      </c>
      <c r="M849" s="114">
        <f t="shared" si="538"/>
        <v>0</v>
      </c>
      <c r="N849" s="223">
        <f t="shared" si="538"/>
        <v>0</v>
      </c>
      <c r="O849" s="202"/>
      <c r="P849" s="99">
        <v>10</v>
      </c>
    </row>
    <row r="850" spans="1:16" s="215" customFormat="1" ht="31.5">
      <c r="A850" s="229">
        <v>1</v>
      </c>
      <c r="B850" s="230" t="s">
        <v>40</v>
      </c>
      <c r="C850" s="231"/>
      <c r="D850" s="232"/>
      <c r="E850" s="231">
        <f t="shared" ref="E850:E855" si="539">F850+G850</f>
        <v>1544</v>
      </c>
      <c r="F850" s="231">
        <v>1544</v>
      </c>
      <c r="G850" s="231"/>
      <c r="H850" s="231"/>
      <c r="I850" s="231"/>
      <c r="J850" s="231">
        <f t="shared" ref="J850:J855" si="540">D850-E850</f>
        <v>-1544</v>
      </c>
      <c r="K850" s="231">
        <f t="shared" ref="K850:K855" si="541">J850</f>
        <v>-1544</v>
      </c>
      <c r="L850" s="231"/>
      <c r="M850" s="231"/>
      <c r="N850" s="232"/>
      <c r="O850" s="229"/>
      <c r="P850" s="214">
        <v>11</v>
      </c>
    </row>
    <row r="851" spans="1:16">
      <c r="A851" s="202">
        <v>2</v>
      </c>
      <c r="B851" s="224" t="s">
        <v>43</v>
      </c>
      <c r="C851" s="211"/>
      <c r="D851" s="226"/>
      <c r="E851" s="211">
        <f t="shared" si="539"/>
        <v>0</v>
      </c>
      <c r="F851" s="202"/>
      <c r="G851" s="202"/>
      <c r="H851" s="202"/>
      <c r="I851" s="202"/>
      <c r="J851" s="211">
        <f t="shared" si="540"/>
        <v>0</v>
      </c>
      <c r="K851" s="211">
        <f t="shared" si="541"/>
        <v>0</v>
      </c>
      <c r="L851" s="202"/>
      <c r="M851" s="202"/>
      <c r="N851" s="226"/>
      <c r="O851" s="202"/>
      <c r="P851" s="99">
        <v>12</v>
      </c>
    </row>
    <row r="852" spans="1:16">
      <c r="A852" s="202">
        <v>3</v>
      </c>
      <c r="B852" s="224" t="s">
        <v>46</v>
      </c>
      <c r="C852" s="211"/>
      <c r="D852" s="226"/>
      <c r="E852" s="211">
        <f t="shared" si="539"/>
        <v>0</v>
      </c>
      <c r="F852" s="202"/>
      <c r="G852" s="202"/>
      <c r="H852" s="202"/>
      <c r="I852" s="202"/>
      <c r="J852" s="211">
        <f t="shared" si="540"/>
        <v>0</v>
      </c>
      <c r="K852" s="211">
        <f t="shared" si="541"/>
        <v>0</v>
      </c>
      <c r="L852" s="202"/>
      <c r="M852" s="202"/>
      <c r="N852" s="226"/>
      <c r="O852" s="202"/>
      <c r="P852" s="99">
        <v>13</v>
      </c>
    </row>
    <row r="853" spans="1:16">
      <c r="A853" s="202">
        <v>4</v>
      </c>
      <c r="B853" s="224" t="s">
        <v>49</v>
      </c>
      <c r="C853" s="211"/>
      <c r="D853" s="226"/>
      <c r="E853" s="211">
        <f t="shared" si="539"/>
        <v>0</v>
      </c>
      <c r="F853" s="202"/>
      <c r="G853" s="202"/>
      <c r="H853" s="202"/>
      <c r="I853" s="202"/>
      <c r="J853" s="211">
        <f t="shared" si="540"/>
        <v>0</v>
      </c>
      <c r="K853" s="211">
        <f t="shared" si="541"/>
        <v>0</v>
      </c>
      <c r="L853" s="202"/>
      <c r="M853" s="202"/>
      <c r="N853" s="226"/>
      <c r="O853" s="202"/>
      <c r="P853" s="99">
        <v>14</v>
      </c>
    </row>
    <row r="854" spans="1:16" ht="31.5">
      <c r="A854" s="202">
        <v>5</v>
      </c>
      <c r="B854" s="224" t="s">
        <v>51</v>
      </c>
      <c r="C854" s="211"/>
      <c r="D854" s="226"/>
      <c r="E854" s="211">
        <f t="shared" si="539"/>
        <v>386</v>
      </c>
      <c r="F854" s="211">
        <v>386</v>
      </c>
      <c r="G854" s="211"/>
      <c r="H854" s="211"/>
      <c r="I854" s="211"/>
      <c r="J854" s="211">
        <f t="shared" si="540"/>
        <v>-386</v>
      </c>
      <c r="K854" s="211">
        <f t="shared" si="541"/>
        <v>-386</v>
      </c>
      <c r="L854" s="211"/>
      <c r="M854" s="211"/>
      <c r="N854" s="226"/>
      <c r="O854" s="202"/>
      <c r="P854" s="99">
        <v>15</v>
      </c>
    </row>
    <row r="855" spans="1:16">
      <c r="A855" s="202">
        <v>6</v>
      </c>
      <c r="B855" s="224" t="s">
        <v>53</v>
      </c>
      <c r="C855" s="211"/>
      <c r="D855" s="226"/>
      <c r="E855" s="211">
        <f t="shared" si="539"/>
        <v>0</v>
      </c>
      <c r="F855" s="211"/>
      <c r="G855" s="211"/>
      <c r="H855" s="211"/>
      <c r="I855" s="211"/>
      <c r="J855" s="211">
        <f t="shared" si="540"/>
        <v>0</v>
      </c>
      <c r="K855" s="211">
        <f t="shared" si="541"/>
        <v>0</v>
      </c>
      <c r="L855" s="211"/>
      <c r="M855" s="211"/>
      <c r="N855" s="226"/>
      <c r="O855" s="202"/>
      <c r="P855" s="99">
        <v>16</v>
      </c>
    </row>
    <row r="856" spans="1:16" s="215" customFormat="1">
      <c r="A856" s="114" t="s">
        <v>55</v>
      </c>
      <c r="B856" s="115" t="s">
        <v>56</v>
      </c>
      <c r="C856" s="222">
        <f t="shared" ref="C856:N856" si="542">C857+C858</f>
        <v>0</v>
      </c>
      <c r="D856" s="223">
        <f t="shared" si="542"/>
        <v>0</v>
      </c>
      <c r="E856" s="114">
        <f t="shared" si="542"/>
        <v>0</v>
      </c>
      <c r="F856" s="114">
        <f t="shared" si="542"/>
        <v>0</v>
      </c>
      <c r="G856" s="114">
        <f t="shared" si="542"/>
        <v>0</v>
      </c>
      <c r="H856" s="114">
        <f t="shared" si="542"/>
        <v>0</v>
      </c>
      <c r="I856" s="114">
        <f t="shared" si="542"/>
        <v>0</v>
      </c>
      <c r="J856" s="114">
        <f t="shared" si="542"/>
        <v>0</v>
      </c>
      <c r="K856" s="114">
        <f t="shared" si="542"/>
        <v>0</v>
      </c>
      <c r="L856" s="114">
        <f t="shared" si="542"/>
        <v>0</v>
      </c>
      <c r="M856" s="114">
        <f t="shared" si="542"/>
        <v>0</v>
      </c>
      <c r="N856" s="223">
        <f t="shared" si="542"/>
        <v>0</v>
      </c>
      <c r="O856" s="202"/>
      <c r="P856" s="99">
        <v>17</v>
      </c>
    </row>
    <row r="857" spans="1:16" s="215" customFormat="1" ht="31.5">
      <c r="A857" s="202">
        <v>1</v>
      </c>
      <c r="B857" s="224" t="s">
        <v>57</v>
      </c>
      <c r="C857" s="211"/>
      <c r="D857" s="226"/>
      <c r="E857" s="211">
        <f t="shared" ref="E857:E863" si="543">F857+G857</f>
        <v>0</v>
      </c>
      <c r="F857" s="202"/>
      <c r="G857" s="202"/>
      <c r="H857" s="202"/>
      <c r="I857" s="202"/>
      <c r="J857" s="211">
        <f t="shared" ref="J857:J863" si="544">D857-E857</f>
        <v>0</v>
      </c>
      <c r="K857" s="211">
        <f>J857</f>
        <v>0</v>
      </c>
      <c r="L857" s="202"/>
      <c r="M857" s="202"/>
      <c r="N857" s="226"/>
      <c r="O857" s="202"/>
      <c r="P857" s="99">
        <v>18</v>
      </c>
    </row>
    <row r="858" spans="1:16" s="215" customFormat="1">
      <c r="A858" s="202">
        <v>2</v>
      </c>
      <c r="B858" s="224" t="s">
        <v>59</v>
      </c>
      <c r="C858" s="211"/>
      <c r="D858" s="226"/>
      <c r="E858" s="211">
        <f t="shared" si="543"/>
        <v>0</v>
      </c>
      <c r="F858" s="202"/>
      <c r="G858" s="202"/>
      <c r="H858" s="202"/>
      <c r="I858" s="202"/>
      <c r="J858" s="211">
        <f t="shared" si="544"/>
        <v>0</v>
      </c>
      <c r="K858" s="211">
        <f>J858</f>
        <v>0</v>
      </c>
      <c r="L858" s="202"/>
      <c r="M858" s="211"/>
      <c r="N858" s="226"/>
      <c r="O858" s="202"/>
      <c r="P858" s="99">
        <v>19</v>
      </c>
    </row>
    <row r="859" spans="1:16" ht="20.25" customHeight="1">
      <c r="A859" s="114" t="s">
        <v>21</v>
      </c>
      <c r="B859" s="114" t="s">
        <v>61</v>
      </c>
      <c r="C859" s="222">
        <f t="shared" ref="C859:N859" si="545">C860+C864</f>
        <v>0</v>
      </c>
      <c r="D859" s="223">
        <f t="shared" si="545"/>
        <v>0</v>
      </c>
      <c r="E859" s="114">
        <f t="shared" si="545"/>
        <v>1110</v>
      </c>
      <c r="F859" s="114">
        <f t="shared" si="545"/>
        <v>980</v>
      </c>
      <c r="G859" s="114">
        <f t="shared" si="545"/>
        <v>130</v>
      </c>
      <c r="H859" s="114">
        <f t="shared" si="545"/>
        <v>0</v>
      </c>
      <c r="I859" s="114">
        <f t="shared" si="545"/>
        <v>0</v>
      </c>
      <c r="J859" s="114">
        <f t="shared" si="545"/>
        <v>-1110</v>
      </c>
      <c r="K859" s="114">
        <f t="shared" si="545"/>
        <v>0</v>
      </c>
      <c r="L859" s="114">
        <f t="shared" si="545"/>
        <v>-1110</v>
      </c>
      <c r="M859" s="114">
        <f t="shared" si="545"/>
        <v>0</v>
      </c>
      <c r="N859" s="223">
        <f t="shared" si="545"/>
        <v>0</v>
      </c>
      <c r="O859" s="202"/>
      <c r="P859" s="99">
        <v>20</v>
      </c>
    </row>
    <row r="860" spans="1:16" ht="20.25" customHeight="1">
      <c r="A860" s="114" t="s">
        <v>23</v>
      </c>
      <c r="B860" s="115" t="s">
        <v>24</v>
      </c>
      <c r="C860" s="222">
        <f t="shared" ref="C860:N860" si="546">SUM(C861:C863)</f>
        <v>0</v>
      </c>
      <c r="D860" s="223">
        <f t="shared" si="546"/>
        <v>0</v>
      </c>
      <c r="E860" s="114">
        <f t="shared" si="546"/>
        <v>564</v>
      </c>
      <c r="F860" s="114">
        <f t="shared" si="546"/>
        <v>564</v>
      </c>
      <c r="G860" s="114">
        <f t="shared" si="546"/>
        <v>0</v>
      </c>
      <c r="H860" s="114">
        <f t="shared" si="546"/>
        <v>0</v>
      </c>
      <c r="I860" s="114">
        <f t="shared" si="546"/>
        <v>0</v>
      </c>
      <c r="J860" s="114">
        <f t="shared" si="546"/>
        <v>-564</v>
      </c>
      <c r="K860" s="114">
        <f t="shared" si="546"/>
        <v>0</v>
      </c>
      <c r="L860" s="114">
        <f t="shared" si="546"/>
        <v>-564</v>
      </c>
      <c r="M860" s="114">
        <f t="shared" si="546"/>
        <v>0</v>
      </c>
      <c r="N860" s="223">
        <f t="shared" si="546"/>
        <v>0</v>
      </c>
      <c r="O860" s="202"/>
      <c r="P860" s="99">
        <v>21</v>
      </c>
    </row>
    <row r="861" spans="1:16" ht="61.5" customHeight="1">
      <c r="A861" s="202">
        <v>1</v>
      </c>
      <c r="B861" s="224" t="s">
        <v>62</v>
      </c>
      <c r="C861" s="211"/>
      <c r="D861" s="226"/>
      <c r="E861" s="211">
        <f t="shared" si="543"/>
        <v>460</v>
      </c>
      <c r="F861" s="233">
        <v>460</v>
      </c>
      <c r="G861" s="233"/>
      <c r="H861" s="233"/>
      <c r="I861" s="233"/>
      <c r="J861" s="211">
        <f t="shared" si="544"/>
        <v>-460</v>
      </c>
      <c r="K861" s="233"/>
      <c r="L861" s="233">
        <f t="shared" ref="L861:L863" si="547">J861</f>
        <v>-460</v>
      </c>
      <c r="M861" s="233"/>
      <c r="N861" s="226"/>
      <c r="O861" s="202"/>
      <c r="P861" s="99">
        <v>22</v>
      </c>
    </row>
    <row r="862" spans="1:16" ht="92.25" customHeight="1">
      <c r="A862" s="202">
        <v>2</v>
      </c>
      <c r="B862" s="224" t="s">
        <v>64</v>
      </c>
      <c r="C862" s="211"/>
      <c r="D862" s="226"/>
      <c r="E862" s="211">
        <f t="shared" si="543"/>
        <v>0</v>
      </c>
      <c r="F862" s="233"/>
      <c r="G862" s="233"/>
      <c r="H862" s="233"/>
      <c r="I862" s="233"/>
      <c r="J862" s="211">
        <f t="shared" si="544"/>
        <v>0</v>
      </c>
      <c r="K862" s="233"/>
      <c r="L862" s="233">
        <f t="shared" si="547"/>
        <v>0</v>
      </c>
      <c r="M862" s="233"/>
      <c r="N862" s="226"/>
      <c r="O862" s="202"/>
      <c r="P862" s="99">
        <v>23</v>
      </c>
    </row>
    <row r="863" spans="1:16" ht="43.5" customHeight="1">
      <c r="A863" s="202">
        <v>3</v>
      </c>
      <c r="B863" s="224" t="s">
        <v>66</v>
      </c>
      <c r="C863" s="211"/>
      <c r="D863" s="226"/>
      <c r="E863" s="211">
        <f t="shared" si="543"/>
        <v>104</v>
      </c>
      <c r="F863" s="234">
        <v>104</v>
      </c>
      <c r="G863" s="234"/>
      <c r="H863" s="234"/>
      <c r="I863" s="234"/>
      <c r="J863" s="211">
        <f t="shared" si="544"/>
        <v>-104</v>
      </c>
      <c r="K863" s="234"/>
      <c r="L863" s="233">
        <f t="shared" si="547"/>
        <v>-104</v>
      </c>
      <c r="M863" s="234"/>
      <c r="N863" s="226"/>
      <c r="O863" s="202"/>
      <c r="P863" s="99">
        <v>24</v>
      </c>
    </row>
    <row r="864" spans="1:16">
      <c r="A864" s="114" t="s">
        <v>37</v>
      </c>
      <c r="B864" s="115" t="s">
        <v>68</v>
      </c>
      <c r="C864" s="222">
        <f t="shared" ref="C864:N864" si="548">SUM(C865:C871)</f>
        <v>0</v>
      </c>
      <c r="D864" s="223">
        <f t="shared" si="548"/>
        <v>0</v>
      </c>
      <c r="E864" s="222">
        <f t="shared" si="548"/>
        <v>546</v>
      </c>
      <c r="F864" s="114">
        <f t="shared" si="548"/>
        <v>416</v>
      </c>
      <c r="G864" s="114">
        <f t="shared" si="548"/>
        <v>130</v>
      </c>
      <c r="H864" s="114">
        <f t="shared" si="548"/>
        <v>0</v>
      </c>
      <c r="I864" s="114">
        <f t="shared" si="548"/>
        <v>0</v>
      </c>
      <c r="J864" s="222">
        <f t="shared" si="548"/>
        <v>-546</v>
      </c>
      <c r="K864" s="114">
        <f t="shared" si="548"/>
        <v>0</v>
      </c>
      <c r="L864" s="114">
        <f t="shared" si="548"/>
        <v>-546</v>
      </c>
      <c r="M864" s="114">
        <f t="shared" si="548"/>
        <v>0</v>
      </c>
      <c r="N864" s="223">
        <f t="shared" si="548"/>
        <v>0</v>
      </c>
      <c r="O864" s="202"/>
      <c r="P864" s="99">
        <v>25</v>
      </c>
    </row>
    <row r="865" spans="1:16" ht="21.75" customHeight="1">
      <c r="A865" s="202">
        <v>1</v>
      </c>
      <c r="B865" s="224" t="s">
        <v>69</v>
      </c>
      <c r="C865" s="211"/>
      <c r="D865" s="226"/>
      <c r="E865" s="211">
        <f t="shared" ref="E865:E871" si="549">F865+G865</f>
        <v>0</v>
      </c>
      <c r="F865" s="202"/>
      <c r="G865" s="202"/>
      <c r="H865" s="202"/>
      <c r="I865" s="202"/>
      <c r="J865" s="211">
        <f t="shared" ref="J865:J871" si="550">D865-E865</f>
        <v>0</v>
      </c>
      <c r="K865" s="202"/>
      <c r="L865" s="233">
        <f t="shared" ref="L865:L871" si="551">J865</f>
        <v>0</v>
      </c>
      <c r="M865" s="202"/>
      <c r="N865" s="226"/>
      <c r="O865" s="202"/>
      <c r="P865" s="99">
        <v>26</v>
      </c>
    </row>
    <row r="866" spans="1:16" ht="42" customHeight="1">
      <c r="A866" s="202">
        <v>2</v>
      </c>
      <c r="B866" s="224" t="s">
        <v>71</v>
      </c>
      <c r="C866" s="211"/>
      <c r="D866" s="226"/>
      <c r="E866" s="211">
        <f t="shared" si="549"/>
        <v>0</v>
      </c>
      <c r="F866" s="202"/>
      <c r="G866" s="202"/>
      <c r="H866" s="202"/>
      <c r="I866" s="202"/>
      <c r="J866" s="211">
        <f t="shared" si="550"/>
        <v>0</v>
      </c>
      <c r="K866" s="202"/>
      <c r="L866" s="233">
        <f t="shared" si="551"/>
        <v>0</v>
      </c>
      <c r="M866" s="202"/>
      <c r="N866" s="226"/>
      <c r="O866" s="202"/>
      <c r="P866" s="99">
        <v>27</v>
      </c>
    </row>
    <row r="867" spans="1:16" s="216" customFormat="1" ht="47.25">
      <c r="A867" s="202">
        <v>3</v>
      </c>
      <c r="B867" s="224" t="s">
        <v>73</v>
      </c>
      <c r="C867" s="227"/>
      <c r="D867" s="228"/>
      <c r="E867" s="211">
        <f t="shared" si="549"/>
        <v>416</v>
      </c>
      <c r="F867" s="227">
        <v>416</v>
      </c>
      <c r="G867" s="227"/>
      <c r="H867" s="227"/>
      <c r="I867" s="227"/>
      <c r="J867" s="211">
        <f t="shared" si="550"/>
        <v>-416</v>
      </c>
      <c r="K867" s="227"/>
      <c r="L867" s="233">
        <f t="shared" si="551"/>
        <v>-416</v>
      </c>
      <c r="M867" s="227"/>
      <c r="N867" s="228"/>
      <c r="O867" s="202"/>
      <c r="P867" s="99">
        <v>28</v>
      </c>
    </row>
    <row r="868" spans="1:16" s="216" customFormat="1" ht="47.25">
      <c r="A868" s="202">
        <v>4</v>
      </c>
      <c r="B868" s="225" t="s">
        <v>75</v>
      </c>
      <c r="C868" s="227"/>
      <c r="D868" s="228"/>
      <c r="E868" s="211">
        <f t="shared" si="549"/>
        <v>0</v>
      </c>
      <c r="F868" s="227"/>
      <c r="G868" s="227"/>
      <c r="H868" s="227"/>
      <c r="I868" s="227"/>
      <c r="J868" s="211">
        <f t="shared" si="550"/>
        <v>0</v>
      </c>
      <c r="K868" s="227"/>
      <c r="L868" s="233">
        <f t="shared" si="551"/>
        <v>0</v>
      </c>
      <c r="M868" s="227"/>
      <c r="N868" s="228"/>
      <c r="O868" s="202"/>
      <c r="P868" s="99">
        <v>29</v>
      </c>
    </row>
    <row r="869" spans="1:16" s="216" customFormat="1" ht="63">
      <c r="A869" s="202">
        <v>5</v>
      </c>
      <c r="B869" s="225" t="s">
        <v>77</v>
      </c>
      <c r="C869" s="227"/>
      <c r="D869" s="228"/>
      <c r="E869" s="211">
        <f t="shared" si="549"/>
        <v>0</v>
      </c>
      <c r="F869" s="227"/>
      <c r="G869" s="227"/>
      <c r="H869" s="227"/>
      <c r="I869" s="227"/>
      <c r="J869" s="211">
        <f t="shared" si="550"/>
        <v>0</v>
      </c>
      <c r="K869" s="227"/>
      <c r="L869" s="233">
        <f t="shared" si="551"/>
        <v>0</v>
      </c>
      <c r="M869" s="227"/>
      <c r="N869" s="228"/>
      <c r="O869" s="202"/>
      <c r="P869" s="99">
        <v>30</v>
      </c>
    </row>
    <row r="870" spans="1:16" ht="42" customHeight="1">
      <c r="A870" s="202">
        <v>6</v>
      </c>
      <c r="B870" s="225" t="s">
        <v>79</v>
      </c>
      <c r="C870" s="227"/>
      <c r="D870" s="228"/>
      <c r="E870" s="211">
        <f t="shared" si="549"/>
        <v>130</v>
      </c>
      <c r="F870" s="227"/>
      <c r="G870" s="227">
        <v>130</v>
      </c>
      <c r="H870" s="227"/>
      <c r="I870" s="227"/>
      <c r="J870" s="211">
        <f t="shared" si="550"/>
        <v>-130</v>
      </c>
      <c r="K870" s="227"/>
      <c r="L870" s="233">
        <f t="shared" si="551"/>
        <v>-130</v>
      </c>
      <c r="M870" s="227"/>
      <c r="N870" s="228"/>
      <c r="O870" s="202"/>
      <c r="P870" s="99">
        <v>31</v>
      </c>
    </row>
    <row r="871" spans="1:16" ht="74.25" customHeight="1">
      <c r="A871" s="202">
        <v>7</v>
      </c>
      <c r="B871" s="225" t="s">
        <v>81</v>
      </c>
      <c r="C871" s="227"/>
      <c r="D871" s="228"/>
      <c r="E871" s="211">
        <f t="shared" si="549"/>
        <v>0</v>
      </c>
      <c r="F871" s="227"/>
      <c r="G871" s="227"/>
      <c r="H871" s="227"/>
      <c r="I871" s="227"/>
      <c r="J871" s="211">
        <f t="shared" si="550"/>
        <v>0</v>
      </c>
      <c r="K871" s="227"/>
      <c r="L871" s="233">
        <f t="shared" si="551"/>
        <v>0</v>
      </c>
      <c r="M871" s="227"/>
      <c r="N871" s="228"/>
      <c r="O871" s="202"/>
      <c r="P871" s="99">
        <v>32</v>
      </c>
    </row>
    <row r="872" spans="1:16" ht="21.95" customHeight="1">
      <c r="A872" s="202"/>
      <c r="B872" s="114" t="s">
        <v>109</v>
      </c>
      <c r="C872" s="222">
        <f t="shared" ref="C872:N872" si="552">C873+C891</f>
        <v>0</v>
      </c>
      <c r="D872" s="223">
        <f t="shared" si="552"/>
        <v>0</v>
      </c>
      <c r="E872" s="222">
        <f t="shared" si="552"/>
        <v>15245</v>
      </c>
      <c r="F872" s="222">
        <f t="shared" si="552"/>
        <v>15115</v>
      </c>
      <c r="G872" s="222">
        <f t="shared" si="552"/>
        <v>130</v>
      </c>
      <c r="H872" s="222">
        <f t="shared" si="552"/>
        <v>0</v>
      </c>
      <c r="I872" s="222">
        <f t="shared" si="552"/>
        <v>0</v>
      </c>
      <c r="J872" s="222">
        <f t="shared" si="552"/>
        <v>-15245</v>
      </c>
      <c r="K872" s="222">
        <f t="shared" si="552"/>
        <v>-12728</v>
      </c>
      <c r="L872" s="222">
        <f t="shared" si="552"/>
        <v>-2517</v>
      </c>
      <c r="M872" s="222">
        <f t="shared" si="552"/>
        <v>0</v>
      </c>
      <c r="N872" s="223">
        <f t="shared" si="552"/>
        <v>0</v>
      </c>
      <c r="O872" s="202"/>
      <c r="P872" s="99">
        <v>1</v>
      </c>
    </row>
    <row r="873" spans="1:16" ht="21" customHeight="1">
      <c r="A873" s="202" t="s">
        <v>20</v>
      </c>
      <c r="B873" s="114" t="s">
        <v>22</v>
      </c>
      <c r="C873" s="222">
        <f t="shared" ref="C873:N873" si="553">C874+C881+C888</f>
        <v>0</v>
      </c>
      <c r="D873" s="223">
        <f t="shared" si="553"/>
        <v>0</v>
      </c>
      <c r="E873" s="222">
        <f t="shared" si="553"/>
        <v>12728</v>
      </c>
      <c r="F873" s="222">
        <f t="shared" si="553"/>
        <v>12728</v>
      </c>
      <c r="G873" s="222">
        <f t="shared" si="553"/>
        <v>0</v>
      </c>
      <c r="H873" s="222">
        <f t="shared" si="553"/>
        <v>0</v>
      </c>
      <c r="I873" s="222">
        <f t="shared" si="553"/>
        <v>0</v>
      </c>
      <c r="J873" s="222">
        <f t="shared" si="553"/>
        <v>-12728</v>
      </c>
      <c r="K873" s="222">
        <f t="shared" si="553"/>
        <v>-12728</v>
      </c>
      <c r="L873" s="222">
        <f t="shared" si="553"/>
        <v>0</v>
      </c>
      <c r="M873" s="222">
        <f t="shared" si="553"/>
        <v>0</v>
      </c>
      <c r="N873" s="223">
        <f t="shared" si="553"/>
        <v>0</v>
      </c>
      <c r="O873" s="202"/>
      <c r="P873" s="99">
        <v>2</v>
      </c>
    </row>
    <row r="874" spans="1:16" ht="18.95" customHeight="1">
      <c r="A874" s="114" t="s">
        <v>23</v>
      </c>
      <c r="B874" s="114" t="s">
        <v>24</v>
      </c>
      <c r="C874" s="222">
        <f t="shared" ref="C874:N874" si="554">SUM(C875:C880)</f>
        <v>0</v>
      </c>
      <c r="D874" s="223">
        <f t="shared" si="554"/>
        <v>0</v>
      </c>
      <c r="E874" s="222">
        <f t="shared" si="554"/>
        <v>9739</v>
      </c>
      <c r="F874" s="222">
        <f t="shared" si="554"/>
        <v>9739</v>
      </c>
      <c r="G874" s="222">
        <f t="shared" si="554"/>
        <v>0</v>
      </c>
      <c r="H874" s="222">
        <f t="shared" si="554"/>
        <v>0</v>
      </c>
      <c r="I874" s="222">
        <f t="shared" si="554"/>
        <v>0</v>
      </c>
      <c r="J874" s="222">
        <f t="shared" si="554"/>
        <v>-9739</v>
      </c>
      <c r="K874" s="222">
        <f t="shared" si="554"/>
        <v>-9739</v>
      </c>
      <c r="L874" s="222">
        <f t="shared" si="554"/>
        <v>0</v>
      </c>
      <c r="M874" s="222">
        <f t="shared" si="554"/>
        <v>0</v>
      </c>
      <c r="N874" s="223">
        <f t="shared" si="554"/>
        <v>0</v>
      </c>
      <c r="O874" s="202"/>
      <c r="P874" s="99">
        <v>3</v>
      </c>
    </row>
    <row r="875" spans="1:16" s="214" customFormat="1" ht="72" customHeight="1">
      <c r="A875" s="202">
        <v>1</v>
      </c>
      <c r="B875" s="224" t="s">
        <v>25</v>
      </c>
      <c r="C875" s="211"/>
      <c r="D875" s="226"/>
      <c r="E875" s="211">
        <f t="shared" ref="E875:E880" si="555">F875+G875</f>
        <v>1250</v>
      </c>
      <c r="F875" s="211">
        <v>1250</v>
      </c>
      <c r="G875" s="211"/>
      <c r="H875" s="211"/>
      <c r="I875" s="211"/>
      <c r="J875" s="211">
        <f t="shared" ref="J875:J880" si="556">D875-E875</f>
        <v>-1250</v>
      </c>
      <c r="K875" s="211">
        <f t="shared" ref="K875:K880" si="557">J875</f>
        <v>-1250</v>
      </c>
      <c r="L875" s="211"/>
      <c r="M875" s="211"/>
      <c r="N875" s="226"/>
      <c r="O875" s="202"/>
      <c r="P875" s="99">
        <v>4</v>
      </c>
    </row>
    <row r="876" spans="1:16" s="214" customFormat="1" ht="36" customHeight="1">
      <c r="A876" s="202">
        <v>2</v>
      </c>
      <c r="B876" s="224" t="s">
        <v>27</v>
      </c>
      <c r="C876" s="211"/>
      <c r="D876" s="226"/>
      <c r="E876" s="211">
        <f t="shared" si="555"/>
        <v>570</v>
      </c>
      <c r="F876" s="202">
        <v>570</v>
      </c>
      <c r="G876" s="202"/>
      <c r="H876" s="202"/>
      <c r="I876" s="202"/>
      <c r="J876" s="211">
        <f t="shared" si="556"/>
        <v>-570</v>
      </c>
      <c r="K876" s="211">
        <f t="shared" si="557"/>
        <v>-570</v>
      </c>
      <c r="L876" s="202"/>
      <c r="M876" s="202"/>
      <c r="N876" s="226"/>
      <c r="O876" s="202"/>
      <c r="P876" s="99">
        <v>5</v>
      </c>
    </row>
    <row r="877" spans="1:16" s="214" customFormat="1" ht="45.75" customHeight="1">
      <c r="A877" s="202">
        <v>3</v>
      </c>
      <c r="B877" s="224" t="s">
        <v>29</v>
      </c>
      <c r="C877" s="211"/>
      <c r="D877" s="226"/>
      <c r="E877" s="211">
        <f t="shared" si="555"/>
        <v>120</v>
      </c>
      <c r="F877" s="202">
        <v>120</v>
      </c>
      <c r="G877" s="202"/>
      <c r="H877" s="202"/>
      <c r="I877" s="202"/>
      <c r="J877" s="211">
        <f t="shared" si="556"/>
        <v>-120</v>
      </c>
      <c r="K877" s="211">
        <f t="shared" si="557"/>
        <v>-120</v>
      </c>
      <c r="L877" s="202"/>
      <c r="M877" s="202"/>
      <c r="N877" s="226"/>
      <c r="O877" s="202"/>
      <c r="P877" s="99">
        <v>6</v>
      </c>
    </row>
    <row r="878" spans="1:16" s="214" customFormat="1" ht="53.1" customHeight="1">
      <c r="A878" s="202">
        <v>4</v>
      </c>
      <c r="B878" s="224" t="s">
        <v>31</v>
      </c>
      <c r="C878" s="211"/>
      <c r="D878" s="226"/>
      <c r="E878" s="211">
        <f t="shared" si="555"/>
        <v>2176</v>
      </c>
      <c r="F878" s="211">
        <v>2176</v>
      </c>
      <c r="G878" s="211"/>
      <c r="H878" s="211"/>
      <c r="I878" s="211"/>
      <c r="J878" s="211">
        <f t="shared" si="556"/>
        <v>-2176</v>
      </c>
      <c r="K878" s="211">
        <f t="shared" si="557"/>
        <v>-2176</v>
      </c>
      <c r="L878" s="211"/>
      <c r="M878" s="211"/>
      <c r="N878" s="226"/>
      <c r="O878" s="202"/>
      <c r="P878" s="99">
        <v>7</v>
      </c>
    </row>
    <row r="879" spans="1:16" s="214" customFormat="1" ht="38.1" customHeight="1">
      <c r="A879" s="202">
        <v>5</v>
      </c>
      <c r="B879" s="225" t="s">
        <v>33</v>
      </c>
      <c r="C879" s="227"/>
      <c r="D879" s="228"/>
      <c r="E879" s="211">
        <f t="shared" si="555"/>
        <v>5623</v>
      </c>
      <c r="F879" s="227">
        <v>5623</v>
      </c>
      <c r="G879" s="227"/>
      <c r="H879" s="227"/>
      <c r="I879" s="227"/>
      <c r="J879" s="211">
        <f t="shared" si="556"/>
        <v>-5623</v>
      </c>
      <c r="K879" s="211">
        <f t="shared" si="557"/>
        <v>-5623</v>
      </c>
      <c r="L879" s="227"/>
      <c r="M879" s="227"/>
      <c r="N879" s="228"/>
      <c r="O879" s="202"/>
      <c r="P879" s="99">
        <v>8</v>
      </c>
    </row>
    <row r="880" spans="1:16" s="214" customFormat="1" ht="41.1" customHeight="1">
      <c r="A880" s="202">
        <v>6</v>
      </c>
      <c r="B880" s="225" t="s">
        <v>35</v>
      </c>
      <c r="C880" s="227"/>
      <c r="D880" s="228"/>
      <c r="E880" s="211">
        <f t="shared" si="555"/>
        <v>0</v>
      </c>
      <c r="F880" s="227"/>
      <c r="G880" s="227"/>
      <c r="H880" s="227"/>
      <c r="I880" s="227"/>
      <c r="J880" s="211">
        <f t="shared" si="556"/>
        <v>0</v>
      </c>
      <c r="K880" s="211">
        <f t="shared" si="557"/>
        <v>0</v>
      </c>
      <c r="L880" s="227"/>
      <c r="M880" s="227"/>
      <c r="N880" s="228"/>
      <c r="O880" s="202"/>
      <c r="P880" s="99">
        <v>9</v>
      </c>
    </row>
    <row r="881" spans="1:16" ht="21" customHeight="1">
      <c r="A881" s="114" t="s">
        <v>37</v>
      </c>
      <c r="B881" s="115" t="s">
        <v>38</v>
      </c>
      <c r="C881" s="222">
        <f t="shared" ref="C881:N881" si="558">SUM(C882:C887)</f>
        <v>0</v>
      </c>
      <c r="D881" s="223">
        <f t="shared" si="558"/>
        <v>0</v>
      </c>
      <c r="E881" s="114">
        <f t="shared" si="558"/>
        <v>2989</v>
      </c>
      <c r="F881" s="114">
        <f t="shared" si="558"/>
        <v>2989</v>
      </c>
      <c r="G881" s="114">
        <f t="shared" si="558"/>
        <v>0</v>
      </c>
      <c r="H881" s="114">
        <f t="shared" si="558"/>
        <v>0</v>
      </c>
      <c r="I881" s="114">
        <f t="shared" si="558"/>
        <v>0</v>
      </c>
      <c r="J881" s="114">
        <f t="shared" si="558"/>
        <v>-2989</v>
      </c>
      <c r="K881" s="114">
        <f t="shared" si="558"/>
        <v>-2989</v>
      </c>
      <c r="L881" s="114">
        <f t="shared" si="558"/>
        <v>0</v>
      </c>
      <c r="M881" s="114">
        <f t="shared" si="558"/>
        <v>0</v>
      </c>
      <c r="N881" s="223">
        <f t="shared" si="558"/>
        <v>0</v>
      </c>
      <c r="O881" s="202"/>
      <c r="P881" s="99">
        <v>10</v>
      </c>
    </row>
    <row r="882" spans="1:16" s="215" customFormat="1" ht="31.5">
      <c r="A882" s="229">
        <v>1</v>
      </c>
      <c r="B882" s="230" t="s">
        <v>40</v>
      </c>
      <c r="C882" s="231"/>
      <c r="D882" s="232"/>
      <c r="E882" s="231">
        <f t="shared" ref="E882:E887" si="559">F882+G882</f>
        <v>2531</v>
      </c>
      <c r="F882" s="231">
        <v>2531</v>
      </c>
      <c r="G882" s="231"/>
      <c r="H882" s="231"/>
      <c r="I882" s="231"/>
      <c r="J882" s="231">
        <f t="shared" ref="J882:J887" si="560">D882-E882</f>
        <v>-2531</v>
      </c>
      <c r="K882" s="231">
        <f t="shared" ref="K882:K887" si="561">J882</f>
        <v>-2531</v>
      </c>
      <c r="L882" s="231"/>
      <c r="M882" s="231"/>
      <c r="N882" s="232"/>
      <c r="O882" s="229"/>
      <c r="P882" s="214">
        <v>11</v>
      </c>
    </row>
    <row r="883" spans="1:16">
      <c r="A883" s="202">
        <v>2</v>
      </c>
      <c r="B883" s="224" t="s">
        <v>43</v>
      </c>
      <c r="C883" s="211"/>
      <c r="D883" s="226"/>
      <c r="E883" s="211">
        <f t="shared" si="559"/>
        <v>0</v>
      </c>
      <c r="F883" s="202"/>
      <c r="G883" s="202"/>
      <c r="H883" s="202"/>
      <c r="I883" s="202"/>
      <c r="J883" s="211">
        <f t="shared" si="560"/>
        <v>0</v>
      </c>
      <c r="K883" s="211">
        <f t="shared" si="561"/>
        <v>0</v>
      </c>
      <c r="L883" s="202"/>
      <c r="M883" s="202"/>
      <c r="N883" s="226"/>
      <c r="O883" s="202"/>
      <c r="P883" s="99">
        <v>12</v>
      </c>
    </row>
    <row r="884" spans="1:16">
      <c r="A884" s="202">
        <v>3</v>
      </c>
      <c r="B884" s="224" t="s">
        <v>46</v>
      </c>
      <c r="C884" s="211"/>
      <c r="D884" s="226"/>
      <c r="E884" s="211">
        <f t="shared" si="559"/>
        <v>0</v>
      </c>
      <c r="F884" s="202"/>
      <c r="G884" s="202"/>
      <c r="H884" s="202"/>
      <c r="I884" s="202"/>
      <c r="J884" s="211">
        <f t="shared" si="560"/>
        <v>0</v>
      </c>
      <c r="K884" s="211">
        <f t="shared" si="561"/>
        <v>0</v>
      </c>
      <c r="L884" s="202"/>
      <c r="M884" s="202"/>
      <c r="N884" s="226"/>
      <c r="O884" s="202"/>
      <c r="P884" s="99">
        <v>13</v>
      </c>
    </row>
    <row r="885" spans="1:16">
      <c r="A885" s="202">
        <v>4</v>
      </c>
      <c r="B885" s="224" t="s">
        <v>49</v>
      </c>
      <c r="C885" s="211"/>
      <c r="D885" s="226"/>
      <c r="E885" s="211">
        <f t="shared" si="559"/>
        <v>0</v>
      </c>
      <c r="F885" s="202"/>
      <c r="G885" s="202"/>
      <c r="H885" s="202"/>
      <c r="I885" s="202"/>
      <c r="J885" s="211">
        <f t="shared" si="560"/>
        <v>0</v>
      </c>
      <c r="K885" s="211">
        <f t="shared" si="561"/>
        <v>0</v>
      </c>
      <c r="L885" s="202"/>
      <c r="M885" s="202"/>
      <c r="N885" s="226"/>
      <c r="O885" s="202"/>
      <c r="P885" s="99">
        <v>14</v>
      </c>
    </row>
    <row r="886" spans="1:16" ht="31.5">
      <c r="A886" s="202">
        <v>5</v>
      </c>
      <c r="B886" s="224" t="s">
        <v>51</v>
      </c>
      <c r="C886" s="211"/>
      <c r="D886" s="226"/>
      <c r="E886" s="211">
        <f t="shared" si="559"/>
        <v>458</v>
      </c>
      <c r="F886" s="211">
        <v>458</v>
      </c>
      <c r="G886" s="211"/>
      <c r="H886" s="211"/>
      <c r="I886" s="211"/>
      <c r="J886" s="211">
        <f t="shared" si="560"/>
        <v>-458</v>
      </c>
      <c r="K886" s="211">
        <f t="shared" si="561"/>
        <v>-458</v>
      </c>
      <c r="L886" s="211"/>
      <c r="M886" s="211"/>
      <c r="N886" s="226"/>
      <c r="O886" s="202"/>
      <c r="P886" s="99">
        <v>15</v>
      </c>
    </row>
    <row r="887" spans="1:16">
      <c r="A887" s="202">
        <v>6</v>
      </c>
      <c r="B887" s="224" t="s">
        <v>53</v>
      </c>
      <c r="C887" s="211"/>
      <c r="D887" s="226"/>
      <c r="E887" s="211">
        <f t="shared" si="559"/>
        <v>0</v>
      </c>
      <c r="F887" s="211"/>
      <c r="G887" s="211"/>
      <c r="H887" s="211"/>
      <c r="I887" s="211"/>
      <c r="J887" s="211">
        <f t="shared" si="560"/>
        <v>0</v>
      </c>
      <c r="K887" s="211">
        <f t="shared" si="561"/>
        <v>0</v>
      </c>
      <c r="L887" s="211"/>
      <c r="M887" s="211"/>
      <c r="N887" s="226"/>
      <c r="O887" s="202"/>
      <c r="P887" s="99">
        <v>16</v>
      </c>
    </row>
    <row r="888" spans="1:16" s="215" customFormat="1">
      <c r="A888" s="114" t="s">
        <v>55</v>
      </c>
      <c r="B888" s="115" t="s">
        <v>56</v>
      </c>
      <c r="C888" s="222">
        <f t="shared" ref="C888:N888" si="562">C889+C890</f>
        <v>0</v>
      </c>
      <c r="D888" s="223">
        <f t="shared" si="562"/>
        <v>0</v>
      </c>
      <c r="E888" s="114">
        <f t="shared" si="562"/>
        <v>0</v>
      </c>
      <c r="F888" s="114">
        <f t="shared" si="562"/>
        <v>0</v>
      </c>
      <c r="G888" s="114">
        <f t="shared" si="562"/>
        <v>0</v>
      </c>
      <c r="H888" s="114">
        <f t="shared" si="562"/>
        <v>0</v>
      </c>
      <c r="I888" s="114">
        <f t="shared" si="562"/>
        <v>0</v>
      </c>
      <c r="J888" s="114">
        <f t="shared" si="562"/>
        <v>0</v>
      </c>
      <c r="K888" s="114">
        <f t="shared" si="562"/>
        <v>0</v>
      </c>
      <c r="L888" s="114">
        <f t="shared" si="562"/>
        <v>0</v>
      </c>
      <c r="M888" s="114">
        <f t="shared" si="562"/>
        <v>0</v>
      </c>
      <c r="N888" s="223">
        <f t="shared" si="562"/>
        <v>0</v>
      </c>
      <c r="O888" s="202"/>
      <c r="P888" s="99">
        <v>17</v>
      </c>
    </row>
    <row r="889" spans="1:16" s="215" customFormat="1" ht="31.5">
      <c r="A889" s="202">
        <v>1</v>
      </c>
      <c r="B889" s="224" t="s">
        <v>57</v>
      </c>
      <c r="C889" s="211"/>
      <c r="D889" s="226"/>
      <c r="E889" s="211">
        <f t="shared" ref="E889:E895" si="563">F889+G889</f>
        <v>0</v>
      </c>
      <c r="F889" s="202"/>
      <c r="G889" s="202"/>
      <c r="H889" s="202"/>
      <c r="I889" s="202"/>
      <c r="J889" s="211">
        <f t="shared" ref="J889:J895" si="564">D889-E889</f>
        <v>0</v>
      </c>
      <c r="K889" s="211">
        <f>J889</f>
        <v>0</v>
      </c>
      <c r="L889" s="202"/>
      <c r="M889" s="202"/>
      <c r="N889" s="226"/>
      <c r="O889" s="202"/>
      <c r="P889" s="99">
        <v>18</v>
      </c>
    </row>
    <row r="890" spans="1:16" s="215" customFormat="1">
      <c r="A890" s="202">
        <v>2</v>
      </c>
      <c r="B890" s="224" t="s">
        <v>59</v>
      </c>
      <c r="C890" s="211"/>
      <c r="D890" s="226"/>
      <c r="E890" s="211">
        <f t="shared" si="563"/>
        <v>0</v>
      </c>
      <c r="F890" s="202"/>
      <c r="G890" s="202"/>
      <c r="H890" s="202"/>
      <c r="I890" s="202"/>
      <c r="J890" s="211">
        <f t="shared" si="564"/>
        <v>0</v>
      </c>
      <c r="K890" s="211">
        <f>J890</f>
        <v>0</v>
      </c>
      <c r="L890" s="202"/>
      <c r="M890" s="211"/>
      <c r="N890" s="226"/>
      <c r="O890" s="202"/>
      <c r="P890" s="99">
        <v>19</v>
      </c>
    </row>
    <row r="891" spans="1:16" ht="20.25" customHeight="1">
      <c r="A891" s="114" t="s">
        <v>21</v>
      </c>
      <c r="B891" s="114" t="s">
        <v>61</v>
      </c>
      <c r="C891" s="222">
        <f t="shared" ref="C891:N891" si="565">C892+C896</f>
        <v>0</v>
      </c>
      <c r="D891" s="223">
        <f t="shared" si="565"/>
        <v>0</v>
      </c>
      <c r="E891" s="114">
        <f t="shared" si="565"/>
        <v>2517</v>
      </c>
      <c r="F891" s="114">
        <f t="shared" si="565"/>
        <v>2387</v>
      </c>
      <c r="G891" s="114">
        <f t="shared" si="565"/>
        <v>130</v>
      </c>
      <c r="H891" s="114">
        <f t="shared" si="565"/>
        <v>0</v>
      </c>
      <c r="I891" s="114">
        <f t="shared" si="565"/>
        <v>0</v>
      </c>
      <c r="J891" s="114">
        <f t="shared" si="565"/>
        <v>-2517</v>
      </c>
      <c r="K891" s="114">
        <f t="shared" si="565"/>
        <v>0</v>
      </c>
      <c r="L891" s="114">
        <f t="shared" si="565"/>
        <v>-2517</v>
      </c>
      <c r="M891" s="114">
        <f t="shared" si="565"/>
        <v>0</v>
      </c>
      <c r="N891" s="223">
        <f t="shared" si="565"/>
        <v>0</v>
      </c>
      <c r="O891" s="202"/>
      <c r="P891" s="99">
        <v>20</v>
      </c>
    </row>
    <row r="892" spans="1:16" ht="20.25" customHeight="1">
      <c r="A892" s="114" t="s">
        <v>23</v>
      </c>
      <c r="B892" s="115" t="s">
        <v>24</v>
      </c>
      <c r="C892" s="222">
        <f t="shared" ref="C892:N892" si="566">SUM(C893:C895)</f>
        <v>0</v>
      </c>
      <c r="D892" s="223">
        <f t="shared" si="566"/>
        <v>0</v>
      </c>
      <c r="E892" s="114">
        <f t="shared" si="566"/>
        <v>1413</v>
      </c>
      <c r="F892" s="114">
        <f t="shared" si="566"/>
        <v>1413</v>
      </c>
      <c r="G892" s="114">
        <f t="shared" si="566"/>
        <v>0</v>
      </c>
      <c r="H892" s="114">
        <f t="shared" si="566"/>
        <v>0</v>
      </c>
      <c r="I892" s="114">
        <f t="shared" si="566"/>
        <v>0</v>
      </c>
      <c r="J892" s="114">
        <f t="shared" si="566"/>
        <v>-1413</v>
      </c>
      <c r="K892" s="114">
        <f t="shared" si="566"/>
        <v>0</v>
      </c>
      <c r="L892" s="114">
        <f t="shared" si="566"/>
        <v>-1413</v>
      </c>
      <c r="M892" s="114">
        <f t="shared" si="566"/>
        <v>0</v>
      </c>
      <c r="N892" s="223">
        <f t="shared" si="566"/>
        <v>0</v>
      </c>
      <c r="O892" s="202"/>
      <c r="P892" s="99">
        <v>21</v>
      </c>
    </row>
    <row r="893" spans="1:16" ht="61.5" customHeight="1">
      <c r="A893" s="202">
        <v>1</v>
      </c>
      <c r="B893" s="224" t="s">
        <v>62</v>
      </c>
      <c r="C893" s="211"/>
      <c r="D893" s="226"/>
      <c r="E893" s="211">
        <f t="shared" si="563"/>
        <v>1138</v>
      </c>
      <c r="F893" s="233">
        <v>1138</v>
      </c>
      <c r="G893" s="233"/>
      <c r="H893" s="233"/>
      <c r="I893" s="233"/>
      <c r="J893" s="211">
        <f t="shared" si="564"/>
        <v>-1138</v>
      </c>
      <c r="K893" s="233"/>
      <c r="L893" s="233">
        <f t="shared" ref="L893:L895" si="567">J893</f>
        <v>-1138</v>
      </c>
      <c r="M893" s="233"/>
      <c r="N893" s="226"/>
      <c r="O893" s="202"/>
      <c r="P893" s="99">
        <v>22</v>
      </c>
    </row>
    <row r="894" spans="1:16" ht="92.25" customHeight="1">
      <c r="A894" s="202">
        <v>2</v>
      </c>
      <c r="B894" s="224" t="s">
        <v>64</v>
      </c>
      <c r="C894" s="211"/>
      <c r="D894" s="226"/>
      <c r="E894" s="211">
        <f t="shared" si="563"/>
        <v>0</v>
      </c>
      <c r="F894" s="233"/>
      <c r="G894" s="233"/>
      <c r="H894" s="233"/>
      <c r="I894" s="233"/>
      <c r="J894" s="211">
        <f t="shared" si="564"/>
        <v>0</v>
      </c>
      <c r="K894" s="233"/>
      <c r="L894" s="233">
        <f t="shared" si="567"/>
        <v>0</v>
      </c>
      <c r="M894" s="233"/>
      <c r="N894" s="226"/>
      <c r="O894" s="202"/>
      <c r="P894" s="99">
        <v>23</v>
      </c>
    </row>
    <row r="895" spans="1:16" ht="43.5" customHeight="1">
      <c r="A895" s="202">
        <v>3</v>
      </c>
      <c r="B895" s="224" t="s">
        <v>66</v>
      </c>
      <c r="C895" s="211"/>
      <c r="D895" s="226"/>
      <c r="E895" s="211">
        <f t="shared" si="563"/>
        <v>275</v>
      </c>
      <c r="F895" s="234">
        <v>275</v>
      </c>
      <c r="G895" s="234"/>
      <c r="H895" s="234"/>
      <c r="I895" s="234"/>
      <c r="J895" s="211">
        <f t="shared" si="564"/>
        <v>-275</v>
      </c>
      <c r="K895" s="234"/>
      <c r="L895" s="233">
        <f t="shared" si="567"/>
        <v>-275</v>
      </c>
      <c r="M895" s="234"/>
      <c r="N895" s="226"/>
      <c r="O895" s="202"/>
      <c r="P895" s="99">
        <v>24</v>
      </c>
    </row>
    <row r="896" spans="1:16">
      <c r="A896" s="114" t="s">
        <v>37</v>
      </c>
      <c r="B896" s="115" t="s">
        <v>68</v>
      </c>
      <c r="C896" s="222">
        <f t="shared" ref="C896:N896" si="568">SUM(C897:C903)</f>
        <v>0</v>
      </c>
      <c r="D896" s="223">
        <f t="shared" si="568"/>
        <v>0</v>
      </c>
      <c r="E896" s="222">
        <f t="shared" si="568"/>
        <v>1104</v>
      </c>
      <c r="F896" s="114">
        <f t="shared" si="568"/>
        <v>974</v>
      </c>
      <c r="G896" s="114">
        <f t="shared" si="568"/>
        <v>130</v>
      </c>
      <c r="H896" s="114">
        <f t="shared" si="568"/>
        <v>0</v>
      </c>
      <c r="I896" s="114">
        <f t="shared" si="568"/>
        <v>0</v>
      </c>
      <c r="J896" s="222">
        <f t="shared" si="568"/>
        <v>-1104</v>
      </c>
      <c r="K896" s="114">
        <f t="shared" si="568"/>
        <v>0</v>
      </c>
      <c r="L896" s="114">
        <f t="shared" si="568"/>
        <v>-1104</v>
      </c>
      <c r="M896" s="114">
        <f t="shared" si="568"/>
        <v>0</v>
      </c>
      <c r="N896" s="223">
        <f t="shared" si="568"/>
        <v>0</v>
      </c>
      <c r="O896" s="202"/>
      <c r="P896" s="99">
        <v>25</v>
      </c>
    </row>
    <row r="897" spans="1:16" ht="21.75" customHeight="1">
      <c r="A897" s="202">
        <v>1</v>
      </c>
      <c r="B897" s="224" t="s">
        <v>69</v>
      </c>
      <c r="C897" s="211"/>
      <c r="D897" s="226"/>
      <c r="E897" s="211">
        <f t="shared" ref="E897:E903" si="569">F897+G897</f>
        <v>15</v>
      </c>
      <c r="F897" s="202">
        <v>15</v>
      </c>
      <c r="G897" s="202"/>
      <c r="H897" s="202"/>
      <c r="I897" s="202"/>
      <c r="J897" s="211">
        <f t="shared" ref="J897:J903" si="570">D897-E897</f>
        <v>-15</v>
      </c>
      <c r="K897" s="202"/>
      <c r="L897" s="233">
        <f t="shared" ref="L897:L903" si="571">J897</f>
        <v>-15</v>
      </c>
      <c r="M897" s="202"/>
      <c r="N897" s="226"/>
      <c r="O897" s="202"/>
      <c r="P897" s="99">
        <v>26</v>
      </c>
    </row>
    <row r="898" spans="1:16" ht="42" customHeight="1">
      <c r="A898" s="202">
        <v>2</v>
      </c>
      <c r="B898" s="224" t="s">
        <v>71</v>
      </c>
      <c r="C898" s="211"/>
      <c r="D898" s="226"/>
      <c r="E898" s="211">
        <f t="shared" si="569"/>
        <v>52</v>
      </c>
      <c r="F898" s="202">
        <v>52</v>
      </c>
      <c r="G898" s="202"/>
      <c r="H898" s="202"/>
      <c r="I898" s="202"/>
      <c r="J898" s="211">
        <f t="shared" si="570"/>
        <v>-52</v>
      </c>
      <c r="K898" s="202"/>
      <c r="L898" s="233">
        <f t="shared" si="571"/>
        <v>-52</v>
      </c>
      <c r="M898" s="202"/>
      <c r="N898" s="226"/>
      <c r="O898" s="202"/>
      <c r="P898" s="99">
        <v>27</v>
      </c>
    </row>
    <row r="899" spans="1:16" s="216" customFormat="1" ht="47.25">
      <c r="A899" s="202">
        <v>3</v>
      </c>
      <c r="B899" s="224" t="s">
        <v>73</v>
      </c>
      <c r="C899" s="227"/>
      <c r="D899" s="228"/>
      <c r="E899" s="211">
        <f t="shared" si="569"/>
        <v>907</v>
      </c>
      <c r="F899" s="227">
        <v>907</v>
      </c>
      <c r="G899" s="227"/>
      <c r="H899" s="227"/>
      <c r="I899" s="227"/>
      <c r="J899" s="211">
        <f t="shared" si="570"/>
        <v>-907</v>
      </c>
      <c r="K899" s="227"/>
      <c r="L899" s="233">
        <f t="shared" si="571"/>
        <v>-907</v>
      </c>
      <c r="M899" s="227"/>
      <c r="N899" s="228"/>
      <c r="O899" s="202"/>
      <c r="P899" s="99">
        <v>28</v>
      </c>
    </row>
    <row r="900" spans="1:16" s="216" customFormat="1" ht="47.25">
      <c r="A900" s="202">
        <v>4</v>
      </c>
      <c r="B900" s="225" t="s">
        <v>75</v>
      </c>
      <c r="C900" s="227"/>
      <c r="D900" s="228"/>
      <c r="E900" s="211">
        <f t="shared" si="569"/>
        <v>0</v>
      </c>
      <c r="F900" s="227"/>
      <c r="G900" s="227"/>
      <c r="H900" s="227"/>
      <c r="I900" s="227"/>
      <c r="J900" s="211">
        <f t="shared" si="570"/>
        <v>0</v>
      </c>
      <c r="K900" s="227"/>
      <c r="L900" s="233">
        <f t="shared" si="571"/>
        <v>0</v>
      </c>
      <c r="M900" s="227"/>
      <c r="N900" s="228"/>
      <c r="O900" s="202"/>
      <c r="P900" s="99">
        <v>29</v>
      </c>
    </row>
    <row r="901" spans="1:16" s="216" customFormat="1" ht="63">
      <c r="A901" s="202">
        <v>5</v>
      </c>
      <c r="B901" s="225" t="s">
        <v>77</v>
      </c>
      <c r="C901" s="227"/>
      <c r="D901" s="228"/>
      <c r="E901" s="211">
        <f t="shared" si="569"/>
        <v>0</v>
      </c>
      <c r="F901" s="227"/>
      <c r="G901" s="227"/>
      <c r="H901" s="227"/>
      <c r="I901" s="227"/>
      <c r="J901" s="211">
        <f t="shared" si="570"/>
        <v>0</v>
      </c>
      <c r="K901" s="227"/>
      <c r="L901" s="233">
        <f t="shared" si="571"/>
        <v>0</v>
      </c>
      <c r="M901" s="227"/>
      <c r="N901" s="228"/>
      <c r="O901" s="202"/>
      <c r="P901" s="99">
        <v>30</v>
      </c>
    </row>
    <row r="902" spans="1:16" ht="42" customHeight="1">
      <c r="A902" s="202">
        <v>6</v>
      </c>
      <c r="B902" s="225" t="s">
        <v>79</v>
      </c>
      <c r="C902" s="227"/>
      <c r="D902" s="228"/>
      <c r="E902" s="211">
        <f t="shared" si="569"/>
        <v>130</v>
      </c>
      <c r="F902" s="227"/>
      <c r="G902" s="227">
        <v>130</v>
      </c>
      <c r="H902" s="227"/>
      <c r="I902" s="227"/>
      <c r="J902" s="211">
        <f t="shared" si="570"/>
        <v>-130</v>
      </c>
      <c r="K902" s="227"/>
      <c r="L902" s="233">
        <f t="shared" si="571"/>
        <v>-130</v>
      </c>
      <c r="M902" s="227"/>
      <c r="N902" s="228"/>
      <c r="O902" s="202"/>
      <c r="P902" s="99">
        <v>31</v>
      </c>
    </row>
    <row r="903" spans="1:16" ht="74.25" customHeight="1">
      <c r="A903" s="202">
        <v>7</v>
      </c>
      <c r="B903" s="225" t="s">
        <v>81</v>
      </c>
      <c r="C903" s="227"/>
      <c r="D903" s="228"/>
      <c r="E903" s="211">
        <f t="shared" si="569"/>
        <v>0</v>
      </c>
      <c r="F903" s="227"/>
      <c r="G903" s="227"/>
      <c r="H903" s="227"/>
      <c r="I903" s="227"/>
      <c r="J903" s="211">
        <f t="shared" si="570"/>
        <v>0</v>
      </c>
      <c r="K903" s="227"/>
      <c r="L903" s="233">
        <f t="shared" si="571"/>
        <v>0</v>
      </c>
      <c r="M903" s="227"/>
      <c r="N903" s="228"/>
      <c r="O903" s="202"/>
      <c r="P903" s="99">
        <v>32</v>
      </c>
    </row>
    <row r="904" spans="1:16" ht="21.95" customHeight="1">
      <c r="A904" s="202"/>
      <c r="B904" s="114" t="s">
        <v>110</v>
      </c>
      <c r="C904" s="222">
        <f t="shared" ref="C904:N904" si="572">C905+C923</f>
        <v>0</v>
      </c>
      <c r="D904" s="223">
        <f t="shared" si="572"/>
        <v>0</v>
      </c>
      <c r="E904" s="222">
        <f t="shared" si="572"/>
        <v>30575</v>
      </c>
      <c r="F904" s="222">
        <f t="shared" si="572"/>
        <v>30445</v>
      </c>
      <c r="G904" s="222">
        <f t="shared" si="572"/>
        <v>130</v>
      </c>
      <c r="H904" s="222">
        <f t="shared" si="572"/>
        <v>0</v>
      </c>
      <c r="I904" s="222">
        <f t="shared" si="572"/>
        <v>0</v>
      </c>
      <c r="J904" s="222">
        <f t="shared" si="572"/>
        <v>-30575</v>
      </c>
      <c r="K904" s="222">
        <f t="shared" si="572"/>
        <v>-27131</v>
      </c>
      <c r="L904" s="222">
        <f t="shared" si="572"/>
        <v>-3444</v>
      </c>
      <c r="M904" s="222">
        <f t="shared" si="572"/>
        <v>0</v>
      </c>
      <c r="N904" s="223">
        <f t="shared" si="572"/>
        <v>0</v>
      </c>
      <c r="O904" s="202"/>
      <c r="P904" s="99">
        <v>1</v>
      </c>
    </row>
    <row r="905" spans="1:16" ht="21" customHeight="1">
      <c r="A905" s="202" t="s">
        <v>20</v>
      </c>
      <c r="B905" s="114" t="s">
        <v>22</v>
      </c>
      <c r="C905" s="222">
        <f t="shared" ref="C905:N905" si="573">C906+C913+C920</f>
        <v>0</v>
      </c>
      <c r="D905" s="223">
        <f t="shared" si="573"/>
        <v>0</v>
      </c>
      <c r="E905" s="222">
        <f t="shared" si="573"/>
        <v>27131</v>
      </c>
      <c r="F905" s="222">
        <f t="shared" si="573"/>
        <v>27131</v>
      </c>
      <c r="G905" s="222">
        <f t="shared" si="573"/>
        <v>0</v>
      </c>
      <c r="H905" s="222">
        <f t="shared" si="573"/>
        <v>0</v>
      </c>
      <c r="I905" s="222">
        <f t="shared" si="573"/>
        <v>0</v>
      </c>
      <c r="J905" s="222">
        <f t="shared" si="573"/>
        <v>-27131</v>
      </c>
      <c r="K905" s="222">
        <f t="shared" si="573"/>
        <v>-27131</v>
      </c>
      <c r="L905" s="222">
        <f t="shared" si="573"/>
        <v>0</v>
      </c>
      <c r="M905" s="222">
        <f t="shared" si="573"/>
        <v>0</v>
      </c>
      <c r="N905" s="223">
        <f t="shared" si="573"/>
        <v>0</v>
      </c>
      <c r="O905" s="202"/>
      <c r="P905" s="99">
        <v>2</v>
      </c>
    </row>
    <row r="906" spans="1:16" ht="18.95" customHeight="1">
      <c r="A906" s="114" t="s">
        <v>23</v>
      </c>
      <c r="B906" s="114" t="s">
        <v>24</v>
      </c>
      <c r="C906" s="222">
        <f t="shared" ref="C906:N906" si="574">SUM(C907:C912)</f>
        <v>0</v>
      </c>
      <c r="D906" s="223">
        <f t="shared" si="574"/>
        <v>0</v>
      </c>
      <c r="E906" s="222">
        <f t="shared" si="574"/>
        <v>18724</v>
      </c>
      <c r="F906" s="222">
        <f t="shared" si="574"/>
        <v>18724</v>
      </c>
      <c r="G906" s="222">
        <f t="shared" si="574"/>
        <v>0</v>
      </c>
      <c r="H906" s="222">
        <f t="shared" si="574"/>
        <v>0</v>
      </c>
      <c r="I906" s="222">
        <f t="shared" si="574"/>
        <v>0</v>
      </c>
      <c r="J906" s="222">
        <f t="shared" si="574"/>
        <v>-18724</v>
      </c>
      <c r="K906" s="222">
        <f t="shared" si="574"/>
        <v>-18724</v>
      </c>
      <c r="L906" s="222">
        <f t="shared" si="574"/>
        <v>0</v>
      </c>
      <c r="M906" s="222">
        <f t="shared" si="574"/>
        <v>0</v>
      </c>
      <c r="N906" s="223">
        <f t="shared" si="574"/>
        <v>0</v>
      </c>
      <c r="O906" s="202"/>
      <c r="P906" s="99">
        <v>3</v>
      </c>
    </row>
    <row r="907" spans="1:16" s="214" customFormat="1" ht="72" customHeight="1">
      <c r="A907" s="202">
        <v>1</v>
      </c>
      <c r="B907" s="224" t="s">
        <v>25</v>
      </c>
      <c r="C907" s="211"/>
      <c r="D907" s="226"/>
      <c r="E907" s="211">
        <f t="shared" ref="E907:E912" si="575">F907+G907</f>
        <v>5960</v>
      </c>
      <c r="F907" s="211">
        <v>5960</v>
      </c>
      <c r="G907" s="211"/>
      <c r="H907" s="211"/>
      <c r="I907" s="211"/>
      <c r="J907" s="211">
        <f t="shared" ref="J907:J912" si="576">D907-E907</f>
        <v>-5960</v>
      </c>
      <c r="K907" s="211">
        <f t="shared" ref="K907:K912" si="577">J907</f>
        <v>-5960</v>
      </c>
      <c r="L907" s="211"/>
      <c r="M907" s="211"/>
      <c r="N907" s="226"/>
      <c r="O907" s="202"/>
      <c r="P907" s="99">
        <v>4</v>
      </c>
    </row>
    <row r="908" spans="1:16" s="214" customFormat="1" ht="36" customHeight="1">
      <c r="A908" s="202">
        <v>2</v>
      </c>
      <c r="B908" s="224" t="s">
        <v>27</v>
      </c>
      <c r="C908" s="211"/>
      <c r="D908" s="226"/>
      <c r="E908" s="211">
        <f t="shared" si="575"/>
        <v>764</v>
      </c>
      <c r="F908" s="202">
        <v>764</v>
      </c>
      <c r="G908" s="202"/>
      <c r="H908" s="202"/>
      <c r="I908" s="202"/>
      <c r="J908" s="211">
        <f t="shared" si="576"/>
        <v>-764</v>
      </c>
      <c r="K908" s="211">
        <f t="shared" si="577"/>
        <v>-764</v>
      </c>
      <c r="L908" s="202"/>
      <c r="M908" s="202"/>
      <c r="N908" s="226"/>
      <c r="O908" s="202"/>
      <c r="P908" s="99">
        <v>5</v>
      </c>
    </row>
    <row r="909" spans="1:16" s="214" customFormat="1" ht="45.75" customHeight="1">
      <c r="A909" s="202">
        <v>3</v>
      </c>
      <c r="B909" s="224" t="s">
        <v>29</v>
      </c>
      <c r="C909" s="211"/>
      <c r="D909" s="226"/>
      <c r="E909" s="211">
        <f t="shared" si="575"/>
        <v>178</v>
      </c>
      <c r="F909" s="202">
        <v>178</v>
      </c>
      <c r="G909" s="202"/>
      <c r="H909" s="202"/>
      <c r="I909" s="202"/>
      <c r="J909" s="211">
        <f t="shared" si="576"/>
        <v>-178</v>
      </c>
      <c r="K909" s="211">
        <f t="shared" si="577"/>
        <v>-178</v>
      </c>
      <c r="L909" s="202"/>
      <c r="M909" s="202"/>
      <c r="N909" s="226"/>
      <c r="O909" s="202"/>
      <c r="P909" s="99">
        <v>6</v>
      </c>
    </row>
    <row r="910" spans="1:16" s="214" customFormat="1" ht="53.1" customHeight="1">
      <c r="A910" s="202">
        <v>4</v>
      </c>
      <c r="B910" s="224" t="s">
        <v>31</v>
      </c>
      <c r="C910" s="211"/>
      <c r="D910" s="226"/>
      <c r="E910" s="211">
        <f t="shared" si="575"/>
        <v>9362</v>
      </c>
      <c r="F910" s="211">
        <v>9362</v>
      </c>
      <c r="G910" s="211"/>
      <c r="H910" s="211"/>
      <c r="I910" s="211"/>
      <c r="J910" s="211">
        <f t="shared" si="576"/>
        <v>-9362</v>
      </c>
      <c r="K910" s="211">
        <f t="shared" si="577"/>
        <v>-9362</v>
      </c>
      <c r="L910" s="211"/>
      <c r="M910" s="211"/>
      <c r="N910" s="226"/>
      <c r="O910" s="202"/>
      <c r="P910" s="99">
        <v>7</v>
      </c>
    </row>
    <row r="911" spans="1:16" s="214" customFormat="1" ht="38.1" customHeight="1">
      <c r="A911" s="202">
        <v>5</v>
      </c>
      <c r="B911" s="225" t="s">
        <v>33</v>
      </c>
      <c r="C911" s="227"/>
      <c r="D911" s="228"/>
      <c r="E911" s="211">
        <f t="shared" si="575"/>
        <v>2460</v>
      </c>
      <c r="F911" s="227">
        <v>2460</v>
      </c>
      <c r="G911" s="227"/>
      <c r="H911" s="227"/>
      <c r="I911" s="227"/>
      <c r="J911" s="211">
        <f t="shared" si="576"/>
        <v>-2460</v>
      </c>
      <c r="K911" s="211">
        <f t="shared" si="577"/>
        <v>-2460</v>
      </c>
      <c r="L911" s="227"/>
      <c r="M911" s="227"/>
      <c r="N911" s="228"/>
      <c r="O911" s="202"/>
      <c r="P911" s="99">
        <v>8</v>
      </c>
    </row>
    <row r="912" spans="1:16" s="214" customFormat="1" ht="41.1" customHeight="1">
      <c r="A912" s="202">
        <v>6</v>
      </c>
      <c r="B912" s="225" t="s">
        <v>35</v>
      </c>
      <c r="C912" s="227"/>
      <c r="D912" s="228"/>
      <c r="E912" s="211">
        <f t="shared" si="575"/>
        <v>0</v>
      </c>
      <c r="F912" s="227"/>
      <c r="G912" s="227"/>
      <c r="H912" s="227"/>
      <c r="I912" s="227"/>
      <c r="J912" s="211">
        <f t="shared" si="576"/>
        <v>0</v>
      </c>
      <c r="K912" s="211">
        <f t="shared" si="577"/>
        <v>0</v>
      </c>
      <c r="L912" s="227"/>
      <c r="M912" s="227"/>
      <c r="N912" s="228"/>
      <c r="O912" s="202"/>
      <c r="P912" s="99">
        <v>9</v>
      </c>
    </row>
    <row r="913" spans="1:16" ht="21" customHeight="1">
      <c r="A913" s="114" t="s">
        <v>37</v>
      </c>
      <c r="B913" s="115" t="s">
        <v>38</v>
      </c>
      <c r="C913" s="222">
        <f t="shared" ref="C913:N913" si="578">SUM(C914:C919)</f>
        <v>0</v>
      </c>
      <c r="D913" s="223">
        <f t="shared" si="578"/>
        <v>0</v>
      </c>
      <c r="E913" s="114">
        <f t="shared" si="578"/>
        <v>8407</v>
      </c>
      <c r="F913" s="114">
        <f t="shared" si="578"/>
        <v>8407</v>
      </c>
      <c r="G913" s="114">
        <f t="shared" si="578"/>
        <v>0</v>
      </c>
      <c r="H913" s="114">
        <f t="shared" si="578"/>
        <v>0</v>
      </c>
      <c r="I913" s="114">
        <f t="shared" si="578"/>
        <v>0</v>
      </c>
      <c r="J913" s="114">
        <f t="shared" si="578"/>
        <v>-8407</v>
      </c>
      <c r="K913" s="114">
        <f t="shared" si="578"/>
        <v>-8407</v>
      </c>
      <c r="L913" s="114">
        <f t="shared" si="578"/>
        <v>0</v>
      </c>
      <c r="M913" s="114">
        <f t="shared" si="578"/>
        <v>0</v>
      </c>
      <c r="N913" s="223">
        <f t="shared" si="578"/>
        <v>0</v>
      </c>
      <c r="O913" s="202"/>
      <c r="P913" s="99">
        <v>10</v>
      </c>
    </row>
    <row r="914" spans="1:16" s="215" customFormat="1" ht="31.5">
      <c r="A914" s="229">
        <v>1</v>
      </c>
      <c r="B914" s="230" t="s">
        <v>40</v>
      </c>
      <c r="C914" s="231"/>
      <c r="D914" s="232"/>
      <c r="E914" s="231">
        <f t="shared" ref="E914:E919" si="579">F914+G914</f>
        <v>7997</v>
      </c>
      <c r="F914" s="231">
        <v>7997</v>
      </c>
      <c r="G914" s="231"/>
      <c r="H914" s="231"/>
      <c r="I914" s="231"/>
      <c r="J914" s="231">
        <f t="shared" ref="J914:J919" si="580">D914-E914</f>
        <v>-7997</v>
      </c>
      <c r="K914" s="231">
        <f t="shared" ref="K914:K919" si="581">J914</f>
        <v>-7997</v>
      </c>
      <c r="L914" s="231"/>
      <c r="M914" s="231"/>
      <c r="N914" s="232"/>
      <c r="O914" s="229"/>
      <c r="P914" s="214">
        <v>11</v>
      </c>
    </row>
    <row r="915" spans="1:16">
      <c r="A915" s="202">
        <v>2</v>
      </c>
      <c r="B915" s="224" t="s">
        <v>43</v>
      </c>
      <c r="C915" s="211"/>
      <c r="D915" s="226"/>
      <c r="E915" s="211">
        <f t="shared" si="579"/>
        <v>0</v>
      </c>
      <c r="F915" s="202"/>
      <c r="G915" s="202"/>
      <c r="H915" s="202"/>
      <c r="I915" s="202"/>
      <c r="J915" s="211">
        <f t="shared" si="580"/>
        <v>0</v>
      </c>
      <c r="K915" s="211">
        <f t="shared" si="581"/>
        <v>0</v>
      </c>
      <c r="L915" s="202"/>
      <c r="M915" s="202"/>
      <c r="N915" s="226"/>
      <c r="O915" s="202"/>
      <c r="P915" s="99">
        <v>12</v>
      </c>
    </row>
    <row r="916" spans="1:16">
      <c r="A916" s="202">
        <v>3</v>
      </c>
      <c r="B916" s="224" t="s">
        <v>46</v>
      </c>
      <c r="C916" s="211"/>
      <c r="D916" s="226"/>
      <c r="E916" s="211">
        <f t="shared" si="579"/>
        <v>0</v>
      </c>
      <c r="F916" s="202"/>
      <c r="G916" s="202"/>
      <c r="H916" s="202"/>
      <c r="I916" s="202"/>
      <c r="J916" s="211">
        <f t="shared" si="580"/>
        <v>0</v>
      </c>
      <c r="K916" s="211">
        <f t="shared" si="581"/>
        <v>0</v>
      </c>
      <c r="L916" s="202"/>
      <c r="M916" s="202"/>
      <c r="N916" s="226"/>
      <c r="O916" s="202"/>
      <c r="P916" s="99">
        <v>13</v>
      </c>
    </row>
    <row r="917" spans="1:16">
      <c r="A917" s="202">
        <v>4</v>
      </c>
      <c r="B917" s="224" t="s">
        <v>49</v>
      </c>
      <c r="C917" s="211"/>
      <c r="D917" s="226"/>
      <c r="E917" s="211">
        <f t="shared" si="579"/>
        <v>0</v>
      </c>
      <c r="F917" s="202"/>
      <c r="G917" s="202"/>
      <c r="H917" s="202"/>
      <c r="I917" s="202"/>
      <c r="J917" s="211">
        <f t="shared" si="580"/>
        <v>0</v>
      </c>
      <c r="K917" s="211">
        <f t="shared" si="581"/>
        <v>0</v>
      </c>
      <c r="L917" s="202"/>
      <c r="M917" s="202"/>
      <c r="N917" s="226"/>
      <c r="O917" s="202"/>
      <c r="P917" s="99">
        <v>14</v>
      </c>
    </row>
    <row r="918" spans="1:16" ht="31.5">
      <c r="A918" s="202">
        <v>5</v>
      </c>
      <c r="B918" s="224" t="s">
        <v>51</v>
      </c>
      <c r="C918" s="211"/>
      <c r="D918" s="226"/>
      <c r="E918" s="211">
        <f t="shared" si="579"/>
        <v>410</v>
      </c>
      <c r="F918" s="211">
        <v>410</v>
      </c>
      <c r="G918" s="211"/>
      <c r="H918" s="211"/>
      <c r="I918" s="211"/>
      <c r="J918" s="211">
        <f t="shared" si="580"/>
        <v>-410</v>
      </c>
      <c r="K918" s="211">
        <f t="shared" si="581"/>
        <v>-410</v>
      </c>
      <c r="L918" s="211"/>
      <c r="M918" s="211"/>
      <c r="N918" s="226"/>
      <c r="O918" s="202"/>
      <c r="P918" s="99">
        <v>15</v>
      </c>
    </row>
    <row r="919" spans="1:16">
      <c r="A919" s="202">
        <v>6</v>
      </c>
      <c r="B919" s="224" t="s">
        <v>53</v>
      </c>
      <c r="C919" s="211"/>
      <c r="D919" s="226"/>
      <c r="E919" s="211">
        <f t="shared" si="579"/>
        <v>0</v>
      </c>
      <c r="F919" s="211"/>
      <c r="G919" s="211"/>
      <c r="H919" s="211"/>
      <c r="I919" s="211"/>
      <c r="J919" s="211">
        <f t="shared" si="580"/>
        <v>0</v>
      </c>
      <c r="K919" s="211">
        <f t="shared" si="581"/>
        <v>0</v>
      </c>
      <c r="L919" s="211"/>
      <c r="M919" s="211"/>
      <c r="N919" s="226"/>
      <c r="O919" s="202"/>
      <c r="P919" s="99">
        <v>16</v>
      </c>
    </row>
    <row r="920" spans="1:16" s="215" customFormat="1">
      <c r="A920" s="114" t="s">
        <v>55</v>
      </c>
      <c r="B920" s="115" t="s">
        <v>56</v>
      </c>
      <c r="C920" s="222">
        <f t="shared" ref="C920:N920" si="582">C921+C922</f>
        <v>0</v>
      </c>
      <c r="D920" s="223">
        <f t="shared" si="582"/>
        <v>0</v>
      </c>
      <c r="E920" s="114">
        <f t="shared" si="582"/>
        <v>0</v>
      </c>
      <c r="F920" s="114">
        <f t="shared" si="582"/>
        <v>0</v>
      </c>
      <c r="G920" s="114">
        <f t="shared" si="582"/>
        <v>0</v>
      </c>
      <c r="H920" s="114">
        <f t="shared" si="582"/>
        <v>0</v>
      </c>
      <c r="I920" s="114">
        <f t="shared" si="582"/>
        <v>0</v>
      </c>
      <c r="J920" s="114">
        <f t="shared" si="582"/>
        <v>0</v>
      </c>
      <c r="K920" s="114">
        <f t="shared" si="582"/>
        <v>0</v>
      </c>
      <c r="L920" s="114">
        <f t="shared" si="582"/>
        <v>0</v>
      </c>
      <c r="M920" s="114">
        <f t="shared" si="582"/>
        <v>0</v>
      </c>
      <c r="N920" s="223">
        <f t="shared" si="582"/>
        <v>0</v>
      </c>
      <c r="O920" s="202"/>
      <c r="P920" s="99">
        <v>17</v>
      </c>
    </row>
    <row r="921" spans="1:16" s="215" customFormat="1" ht="31.5">
      <c r="A921" s="202">
        <v>1</v>
      </c>
      <c r="B921" s="224" t="s">
        <v>57</v>
      </c>
      <c r="C921" s="211"/>
      <c r="D921" s="226"/>
      <c r="E921" s="211">
        <f t="shared" ref="E921:E927" si="583">F921+G921</f>
        <v>0</v>
      </c>
      <c r="F921" s="202"/>
      <c r="G921" s="202"/>
      <c r="H921" s="202"/>
      <c r="I921" s="202"/>
      <c r="J921" s="211">
        <f t="shared" ref="J921:J927" si="584">D921-E921</f>
        <v>0</v>
      </c>
      <c r="K921" s="211">
        <f>J921</f>
        <v>0</v>
      </c>
      <c r="L921" s="202"/>
      <c r="M921" s="202"/>
      <c r="N921" s="226"/>
      <c r="O921" s="202"/>
      <c r="P921" s="99">
        <v>18</v>
      </c>
    </row>
    <row r="922" spans="1:16" s="215" customFormat="1">
      <c r="A922" s="202">
        <v>2</v>
      </c>
      <c r="B922" s="224" t="s">
        <v>59</v>
      </c>
      <c r="C922" s="211"/>
      <c r="D922" s="226"/>
      <c r="E922" s="211">
        <f t="shared" si="583"/>
        <v>0</v>
      </c>
      <c r="F922" s="202"/>
      <c r="G922" s="202"/>
      <c r="H922" s="202"/>
      <c r="I922" s="202"/>
      <c r="J922" s="211">
        <f t="shared" si="584"/>
        <v>0</v>
      </c>
      <c r="K922" s="211">
        <f>J922</f>
        <v>0</v>
      </c>
      <c r="L922" s="202"/>
      <c r="M922" s="211"/>
      <c r="N922" s="226"/>
      <c r="O922" s="202"/>
      <c r="P922" s="99">
        <v>19</v>
      </c>
    </row>
    <row r="923" spans="1:16" ht="20.25" customHeight="1">
      <c r="A923" s="114" t="s">
        <v>21</v>
      </c>
      <c r="B923" s="114" t="s">
        <v>61</v>
      </c>
      <c r="C923" s="222">
        <f t="shared" ref="C923:N923" si="585">C924+C928</f>
        <v>0</v>
      </c>
      <c r="D923" s="223">
        <f t="shared" si="585"/>
        <v>0</v>
      </c>
      <c r="E923" s="114">
        <f t="shared" si="585"/>
        <v>3444</v>
      </c>
      <c r="F923" s="114">
        <f t="shared" si="585"/>
        <v>3314</v>
      </c>
      <c r="G923" s="114">
        <f t="shared" si="585"/>
        <v>130</v>
      </c>
      <c r="H923" s="114">
        <f t="shared" si="585"/>
        <v>0</v>
      </c>
      <c r="I923" s="114">
        <f t="shared" si="585"/>
        <v>0</v>
      </c>
      <c r="J923" s="114">
        <f t="shared" si="585"/>
        <v>-3444</v>
      </c>
      <c r="K923" s="114">
        <f t="shared" si="585"/>
        <v>0</v>
      </c>
      <c r="L923" s="114">
        <f t="shared" si="585"/>
        <v>-3444</v>
      </c>
      <c r="M923" s="114">
        <f t="shared" si="585"/>
        <v>0</v>
      </c>
      <c r="N923" s="223">
        <f t="shared" si="585"/>
        <v>0</v>
      </c>
      <c r="O923" s="202"/>
      <c r="P923" s="99">
        <v>20</v>
      </c>
    </row>
    <row r="924" spans="1:16" ht="20.25" customHeight="1">
      <c r="A924" s="114" t="s">
        <v>23</v>
      </c>
      <c r="B924" s="115" t="s">
        <v>24</v>
      </c>
      <c r="C924" s="222">
        <f t="shared" ref="C924:N924" si="586">SUM(C925:C927)</f>
        <v>0</v>
      </c>
      <c r="D924" s="223">
        <f t="shared" si="586"/>
        <v>0</v>
      </c>
      <c r="E924" s="114">
        <f t="shared" si="586"/>
        <v>2562</v>
      </c>
      <c r="F924" s="114">
        <f t="shared" si="586"/>
        <v>2562</v>
      </c>
      <c r="G924" s="114">
        <f t="shared" si="586"/>
        <v>0</v>
      </c>
      <c r="H924" s="114">
        <f t="shared" si="586"/>
        <v>0</v>
      </c>
      <c r="I924" s="114">
        <f t="shared" si="586"/>
        <v>0</v>
      </c>
      <c r="J924" s="114">
        <f t="shared" si="586"/>
        <v>-2562</v>
      </c>
      <c r="K924" s="114">
        <f t="shared" si="586"/>
        <v>0</v>
      </c>
      <c r="L924" s="114">
        <f t="shared" si="586"/>
        <v>-2562</v>
      </c>
      <c r="M924" s="114">
        <f t="shared" si="586"/>
        <v>0</v>
      </c>
      <c r="N924" s="223">
        <f t="shared" si="586"/>
        <v>0</v>
      </c>
      <c r="O924" s="202"/>
      <c r="P924" s="99">
        <v>21</v>
      </c>
    </row>
    <row r="925" spans="1:16" ht="61.5" customHeight="1">
      <c r="A925" s="202">
        <v>1</v>
      </c>
      <c r="B925" s="224" t="s">
        <v>62</v>
      </c>
      <c r="C925" s="211"/>
      <c r="D925" s="226"/>
      <c r="E925" s="211">
        <f t="shared" si="583"/>
        <v>2239</v>
      </c>
      <c r="F925" s="233">
        <v>2239</v>
      </c>
      <c r="G925" s="233"/>
      <c r="H925" s="233"/>
      <c r="I925" s="233"/>
      <c r="J925" s="211">
        <f t="shared" si="584"/>
        <v>-2239</v>
      </c>
      <c r="K925" s="233"/>
      <c r="L925" s="233">
        <f t="shared" ref="L925:L927" si="587">J925</f>
        <v>-2239</v>
      </c>
      <c r="M925" s="233"/>
      <c r="N925" s="226"/>
      <c r="O925" s="202"/>
      <c r="P925" s="99">
        <v>22</v>
      </c>
    </row>
    <row r="926" spans="1:16" ht="92.25" customHeight="1">
      <c r="A926" s="202">
        <v>2</v>
      </c>
      <c r="B926" s="224" t="s">
        <v>64</v>
      </c>
      <c r="C926" s="211"/>
      <c r="D926" s="226"/>
      <c r="E926" s="211">
        <f t="shared" si="583"/>
        <v>0</v>
      </c>
      <c r="F926" s="233"/>
      <c r="G926" s="233"/>
      <c r="H926" s="233"/>
      <c r="I926" s="233"/>
      <c r="J926" s="211">
        <f t="shared" si="584"/>
        <v>0</v>
      </c>
      <c r="K926" s="233"/>
      <c r="L926" s="233">
        <f t="shared" si="587"/>
        <v>0</v>
      </c>
      <c r="M926" s="233"/>
      <c r="N926" s="226"/>
      <c r="O926" s="202"/>
      <c r="P926" s="99">
        <v>23</v>
      </c>
    </row>
    <row r="927" spans="1:16" ht="43.5" customHeight="1">
      <c r="A927" s="202">
        <v>3</v>
      </c>
      <c r="B927" s="224" t="s">
        <v>66</v>
      </c>
      <c r="C927" s="211"/>
      <c r="D927" s="226"/>
      <c r="E927" s="211">
        <f t="shared" si="583"/>
        <v>323</v>
      </c>
      <c r="F927" s="234">
        <v>323</v>
      </c>
      <c r="G927" s="234"/>
      <c r="H927" s="234"/>
      <c r="I927" s="234"/>
      <c r="J927" s="211">
        <f t="shared" si="584"/>
        <v>-323</v>
      </c>
      <c r="K927" s="234"/>
      <c r="L927" s="233">
        <f t="shared" si="587"/>
        <v>-323</v>
      </c>
      <c r="M927" s="234"/>
      <c r="N927" s="226"/>
      <c r="O927" s="202"/>
      <c r="P927" s="99">
        <v>24</v>
      </c>
    </row>
    <row r="928" spans="1:16">
      <c r="A928" s="114" t="s">
        <v>37</v>
      </c>
      <c r="B928" s="115" t="s">
        <v>68</v>
      </c>
      <c r="C928" s="222">
        <f t="shared" ref="C928:N928" si="588">SUM(C929:C935)</f>
        <v>0</v>
      </c>
      <c r="D928" s="223">
        <f t="shared" si="588"/>
        <v>0</v>
      </c>
      <c r="E928" s="222">
        <f t="shared" si="588"/>
        <v>882</v>
      </c>
      <c r="F928" s="114">
        <f t="shared" si="588"/>
        <v>752</v>
      </c>
      <c r="G928" s="114">
        <f t="shared" si="588"/>
        <v>130</v>
      </c>
      <c r="H928" s="114">
        <f t="shared" si="588"/>
        <v>0</v>
      </c>
      <c r="I928" s="114">
        <f t="shared" si="588"/>
        <v>0</v>
      </c>
      <c r="J928" s="222">
        <f t="shared" si="588"/>
        <v>-882</v>
      </c>
      <c r="K928" s="114">
        <f t="shared" si="588"/>
        <v>0</v>
      </c>
      <c r="L928" s="114">
        <f t="shared" si="588"/>
        <v>-882</v>
      </c>
      <c r="M928" s="114">
        <f t="shared" si="588"/>
        <v>0</v>
      </c>
      <c r="N928" s="223">
        <f t="shared" si="588"/>
        <v>0</v>
      </c>
      <c r="O928" s="202"/>
      <c r="P928" s="99">
        <v>25</v>
      </c>
    </row>
    <row r="929" spans="1:16" ht="21.75" customHeight="1">
      <c r="A929" s="202">
        <v>1</v>
      </c>
      <c r="B929" s="224" t="s">
        <v>69</v>
      </c>
      <c r="C929" s="211"/>
      <c r="D929" s="226"/>
      <c r="E929" s="211">
        <f t="shared" ref="E929:E935" si="589">F929+G929</f>
        <v>32</v>
      </c>
      <c r="F929" s="202">
        <v>32</v>
      </c>
      <c r="G929" s="202"/>
      <c r="H929" s="202"/>
      <c r="I929" s="202"/>
      <c r="J929" s="211">
        <f t="shared" ref="J929:J935" si="590">D929-E929</f>
        <v>-32</v>
      </c>
      <c r="K929" s="202"/>
      <c r="L929" s="233">
        <f t="shared" ref="L929:L935" si="591">J929</f>
        <v>-32</v>
      </c>
      <c r="M929" s="202"/>
      <c r="N929" s="226"/>
      <c r="O929" s="202"/>
      <c r="P929" s="99">
        <v>26</v>
      </c>
    </row>
    <row r="930" spans="1:16" ht="42" customHeight="1">
      <c r="A930" s="202">
        <v>2</v>
      </c>
      <c r="B930" s="224" t="s">
        <v>71</v>
      </c>
      <c r="C930" s="211"/>
      <c r="D930" s="226"/>
      <c r="E930" s="211">
        <f t="shared" si="589"/>
        <v>40</v>
      </c>
      <c r="F930" s="202">
        <v>40</v>
      </c>
      <c r="G930" s="202"/>
      <c r="H930" s="202"/>
      <c r="I930" s="202"/>
      <c r="J930" s="211">
        <f t="shared" si="590"/>
        <v>-40</v>
      </c>
      <c r="K930" s="202"/>
      <c r="L930" s="233">
        <f t="shared" si="591"/>
        <v>-40</v>
      </c>
      <c r="M930" s="202"/>
      <c r="N930" s="226"/>
      <c r="O930" s="202"/>
      <c r="P930" s="99">
        <v>27</v>
      </c>
    </row>
    <row r="931" spans="1:16" s="216" customFormat="1" ht="47.25">
      <c r="A931" s="202">
        <v>3</v>
      </c>
      <c r="B931" s="224" t="s">
        <v>73</v>
      </c>
      <c r="C931" s="227"/>
      <c r="D931" s="228"/>
      <c r="E931" s="211">
        <f t="shared" si="589"/>
        <v>680</v>
      </c>
      <c r="F931" s="227">
        <v>680</v>
      </c>
      <c r="G931" s="227"/>
      <c r="H931" s="227"/>
      <c r="I931" s="227"/>
      <c r="J931" s="211">
        <f t="shared" si="590"/>
        <v>-680</v>
      </c>
      <c r="K931" s="227"/>
      <c r="L931" s="233">
        <f t="shared" si="591"/>
        <v>-680</v>
      </c>
      <c r="M931" s="227"/>
      <c r="N931" s="228"/>
      <c r="O931" s="202"/>
      <c r="P931" s="99">
        <v>28</v>
      </c>
    </row>
    <row r="932" spans="1:16" s="216" customFormat="1" ht="47.25">
      <c r="A932" s="202">
        <v>4</v>
      </c>
      <c r="B932" s="225" t="s">
        <v>75</v>
      </c>
      <c r="C932" s="227"/>
      <c r="D932" s="228"/>
      <c r="E932" s="211">
        <f t="shared" si="589"/>
        <v>0</v>
      </c>
      <c r="F932" s="227"/>
      <c r="G932" s="227"/>
      <c r="H932" s="227"/>
      <c r="I932" s="227"/>
      <c r="J932" s="211">
        <f t="shared" si="590"/>
        <v>0</v>
      </c>
      <c r="K932" s="227"/>
      <c r="L932" s="233">
        <f t="shared" si="591"/>
        <v>0</v>
      </c>
      <c r="M932" s="227"/>
      <c r="N932" s="228"/>
      <c r="O932" s="202"/>
      <c r="P932" s="99">
        <v>29</v>
      </c>
    </row>
    <row r="933" spans="1:16" s="216" customFormat="1" ht="63">
      <c r="A933" s="202">
        <v>5</v>
      </c>
      <c r="B933" s="225" t="s">
        <v>77</v>
      </c>
      <c r="C933" s="227"/>
      <c r="D933" s="228"/>
      <c r="E933" s="211">
        <f t="shared" si="589"/>
        <v>0</v>
      </c>
      <c r="F933" s="227"/>
      <c r="G933" s="227"/>
      <c r="H933" s="227"/>
      <c r="I933" s="227"/>
      <c r="J933" s="211">
        <f t="shared" si="590"/>
        <v>0</v>
      </c>
      <c r="K933" s="227"/>
      <c r="L933" s="233">
        <f t="shared" si="591"/>
        <v>0</v>
      </c>
      <c r="M933" s="227"/>
      <c r="N933" s="228"/>
      <c r="O933" s="202"/>
      <c r="P933" s="99">
        <v>30</v>
      </c>
    </row>
    <row r="934" spans="1:16" ht="42" customHeight="1">
      <c r="A934" s="202">
        <v>6</v>
      </c>
      <c r="B934" s="225" t="s">
        <v>79</v>
      </c>
      <c r="C934" s="227"/>
      <c r="D934" s="228"/>
      <c r="E934" s="211">
        <f t="shared" si="589"/>
        <v>130</v>
      </c>
      <c r="F934" s="227"/>
      <c r="G934" s="227">
        <v>130</v>
      </c>
      <c r="H934" s="227"/>
      <c r="I934" s="227"/>
      <c r="J934" s="211">
        <f t="shared" si="590"/>
        <v>-130</v>
      </c>
      <c r="K934" s="227"/>
      <c r="L934" s="233">
        <f t="shared" si="591"/>
        <v>-130</v>
      </c>
      <c r="M934" s="227"/>
      <c r="N934" s="228"/>
      <c r="O934" s="202"/>
      <c r="P934" s="99">
        <v>31</v>
      </c>
    </row>
    <row r="935" spans="1:16" ht="74.25" customHeight="1">
      <c r="A935" s="202">
        <v>7</v>
      </c>
      <c r="B935" s="225" t="s">
        <v>81</v>
      </c>
      <c r="C935" s="227"/>
      <c r="D935" s="228"/>
      <c r="E935" s="211">
        <f t="shared" si="589"/>
        <v>0</v>
      </c>
      <c r="F935" s="227"/>
      <c r="G935" s="227"/>
      <c r="H935" s="227"/>
      <c r="I935" s="227"/>
      <c r="J935" s="211">
        <f t="shared" si="590"/>
        <v>0</v>
      </c>
      <c r="K935" s="227"/>
      <c r="L935" s="233">
        <f t="shared" si="591"/>
        <v>0</v>
      </c>
      <c r="M935" s="227"/>
      <c r="N935" s="228"/>
      <c r="O935" s="202"/>
      <c r="P935" s="99">
        <v>32</v>
      </c>
    </row>
    <row r="936" spans="1:16" ht="21.95" customHeight="1">
      <c r="A936" s="202"/>
      <c r="B936" s="114" t="s">
        <v>111</v>
      </c>
      <c r="C936" s="222">
        <f t="shared" ref="C936:N936" si="592">C937+C955</f>
        <v>0</v>
      </c>
      <c r="D936" s="223">
        <f t="shared" si="592"/>
        <v>0</v>
      </c>
      <c r="E936" s="222">
        <f t="shared" si="592"/>
        <v>14383</v>
      </c>
      <c r="F936" s="222">
        <f t="shared" si="592"/>
        <v>14253</v>
      </c>
      <c r="G936" s="222">
        <f t="shared" si="592"/>
        <v>130</v>
      </c>
      <c r="H936" s="222">
        <f t="shared" si="592"/>
        <v>0</v>
      </c>
      <c r="I936" s="222">
        <f t="shared" si="592"/>
        <v>0</v>
      </c>
      <c r="J936" s="222">
        <f t="shared" si="592"/>
        <v>-14383</v>
      </c>
      <c r="K936" s="222">
        <f t="shared" si="592"/>
        <v>-11876</v>
      </c>
      <c r="L936" s="222">
        <f t="shared" si="592"/>
        <v>-2507</v>
      </c>
      <c r="M936" s="222">
        <f t="shared" si="592"/>
        <v>0</v>
      </c>
      <c r="N936" s="223">
        <f t="shared" si="592"/>
        <v>0</v>
      </c>
      <c r="O936" s="202"/>
      <c r="P936" s="99">
        <v>1</v>
      </c>
    </row>
    <row r="937" spans="1:16" ht="21" customHeight="1">
      <c r="A937" s="202" t="s">
        <v>20</v>
      </c>
      <c r="B937" s="114" t="s">
        <v>22</v>
      </c>
      <c r="C937" s="222">
        <f t="shared" ref="C937:N937" si="593">C938+C945+C952</f>
        <v>0</v>
      </c>
      <c r="D937" s="223">
        <f t="shared" si="593"/>
        <v>0</v>
      </c>
      <c r="E937" s="222">
        <f t="shared" si="593"/>
        <v>11876</v>
      </c>
      <c r="F937" s="222">
        <f t="shared" si="593"/>
        <v>11876</v>
      </c>
      <c r="G937" s="222">
        <f t="shared" si="593"/>
        <v>0</v>
      </c>
      <c r="H937" s="222">
        <f t="shared" si="593"/>
        <v>0</v>
      </c>
      <c r="I937" s="222">
        <f t="shared" si="593"/>
        <v>0</v>
      </c>
      <c r="J937" s="222">
        <f t="shared" si="593"/>
        <v>-11876</v>
      </c>
      <c r="K937" s="222">
        <f t="shared" si="593"/>
        <v>-11876</v>
      </c>
      <c r="L937" s="222">
        <f t="shared" si="593"/>
        <v>0</v>
      </c>
      <c r="M937" s="222">
        <f t="shared" si="593"/>
        <v>0</v>
      </c>
      <c r="N937" s="223">
        <f t="shared" si="593"/>
        <v>0</v>
      </c>
      <c r="O937" s="202"/>
      <c r="P937" s="99">
        <v>2</v>
      </c>
    </row>
    <row r="938" spans="1:16" ht="18.95" customHeight="1">
      <c r="A938" s="114" t="s">
        <v>23</v>
      </c>
      <c r="B938" s="114" t="s">
        <v>24</v>
      </c>
      <c r="C938" s="222">
        <f t="shared" ref="C938:N938" si="594">SUM(C939:C944)</f>
        <v>0</v>
      </c>
      <c r="D938" s="223">
        <f t="shared" si="594"/>
        <v>0</v>
      </c>
      <c r="E938" s="222">
        <f t="shared" si="594"/>
        <v>9762</v>
      </c>
      <c r="F938" s="222">
        <f t="shared" si="594"/>
        <v>9762</v>
      </c>
      <c r="G938" s="222">
        <f t="shared" si="594"/>
        <v>0</v>
      </c>
      <c r="H938" s="222">
        <f t="shared" si="594"/>
        <v>0</v>
      </c>
      <c r="I938" s="222">
        <f t="shared" si="594"/>
        <v>0</v>
      </c>
      <c r="J938" s="222">
        <f t="shared" si="594"/>
        <v>-9762</v>
      </c>
      <c r="K938" s="222">
        <f t="shared" si="594"/>
        <v>-9762</v>
      </c>
      <c r="L938" s="222">
        <f t="shared" si="594"/>
        <v>0</v>
      </c>
      <c r="M938" s="222">
        <f t="shared" si="594"/>
        <v>0</v>
      </c>
      <c r="N938" s="223">
        <f t="shared" si="594"/>
        <v>0</v>
      </c>
      <c r="O938" s="202"/>
      <c r="P938" s="99">
        <v>3</v>
      </c>
    </row>
    <row r="939" spans="1:16" s="214" customFormat="1" ht="72" customHeight="1">
      <c r="A939" s="202">
        <v>1</v>
      </c>
      <c r="B939" s="224" t="s">
        <v>25</v>
      </c>
      <c r="C939" s="211"/>
      <c r="D939" s="226"/>
      <c r="E939" s="211">
        <f t="shared" ref="E939:E944" si="595">F939+G939</f>
        <v>1100</v>
      </c>
      <c r="F939" s="211">
        <v>1100</v>
      </c>
      <c r="G939" s="211"/>
      <c r="H939" s="211"/>
      <c r="I939" s="211"/>
      <c r="J939" s="211">
        <f t="shared" ref="J939:J944" si="596">D939-E939</f>
        <v>-1100</v>
      </c>
      <c r="K939" s="211">
        <f t="shared" ref="K939:K944" si="597">J939</f>
        <v>-1100</v>
      </c>
      <c r="L939" s="211"/>
      <c r="M939" s="211"/>
      <c r="N939" s="226"/>
      <c r="O939" s="202"/>
      <c r="P939" s="99">
        <v>4</v>
      </c>
    </row>
    <row r="940" spans="1:16" s="214" customFormat="1" ht="36" customHeight="1">
      <c r="A940" s="202">
        <v>2</v>
      </c>
      <c r="B940" s="224" t="s">
        <v>27</v>
      </c>
      <c r="C940" s="211"/>
      <c r="D940" s="226"/>
      <c r="E940" s="211">
        <f t="shared" si="595"/>
        <v>492</v>
      </c>
      <c r="F940" s="202">
        <v>492</v>
      </c>
      <c r="G940" s="202"/>
      <c r="H940" s="202"/>
      <c r="I940" s="202"/>
      <c r="J940" s="211">
        <f t="shared" si="596"/>
        <v>-492</v>
      </c>
      <c r="K940" s="211">
        <f t="shared" si="597"/>
        <v>-492</v>
      </c>
      <c r="L940" s="202"/>
      <c r="M940" s="202"/>
      <c r="N940" s="226"/>
      <c r="O940" s="202"/>
      <c r="P940" s="99">
        <v>5</v>
      </c>
    </row>
    <row r="941" spans="1:16" s="214" customFormat="1" ht="45.75" customHeight="1">
      <c r="A941" s="202">
        <v>3</v>
      </c>
      <c r="B941" s="224" t="s">
        <v>29</v>
      </c>
      <c r="C941" s="211"/>
      <c r="D941" s="226"/>
      <c r="E941" s="211">
        <f t="shared" si="595"/>
        <v>101</v>
      </c>
      <c r="F941" s="202">
        <v>101</v>
      </c>
      <c r="G941" s="202"/>
      <c r="H941" s="202"/>
      <c r="I941" s="202"/>
      <c r="J941" s="211">
        <f t="shared" si="596"/>
        <v>-101</v>
      </c>
      <c r="K941" s="211">
        <f t="shared" si="597"/>
        <v>-101</v>
      </c>
      <c r="L941" s="202"/>
      <c r="M941" s="202"/>
      <c r="N941" s="226"/>
      <c r="O941" s="202"/>
      <c r="P941" s="99">
        <v>6</v>
      </c>
    </row>
    <row r="942" spans="1:16" s="214" customFormat="1" ht="53.1" customHeight="1">
      <c r="A942" s="202">
        <v>4</v>
      </c>
      <c r="B942" s="224" t="s">
        <v>31</v>
      </c>
      <c r="C942" s="211"/>
      <c r="D942" s="226"/>
      <c r="E942" s="211">
        <f t="shared" si="595"/>
        <v>5657</v>
      </c>
      <c r="F942" s="211">
        <v>5657</v>
      </c>
      <c r="G942" s="211"/>
      <c r="H942" s="211"/>
      <c r="I942" s="211"/>
      <c r="J942" s="211">
        <f t="shared" si="596"/>
        <v>-5657</v>
      </c>
      <c r="K942" s="211">
        <f t="shared" si="597"/>
        <v>-5657</v>
      </c>
      <c r="L942" s="211"/>
      <c r="M942" s="211"/>
      <c r="N942" s="226"/>
      <c r="O942" s="202"/>
      <c r="P942" s="99">
        <v>7</v>
      </c>
    </row>
    <row r="943" spans="1:16" s="214" customFormat="1" ht="38.1" customHeight="1">
      <c r="A943" s="202">
        <v>5</v>
      </c>
      <c r="B943" s="225" t="s">
        <v>33</v>
      </c>
      <c r="C943" s="227"/>
      <c r="D943" s="228"/>
      <c r="E943" s="211">
        <f t="shared" si="595"/>
        <v>2412</v>
      </c>
      <c r="F943" s="227">
        <v>2412</v>
      </c>
      <c r="G943" s="227"/>
      <c r="H943" s="227"/>
      <c r="I943" s="227"/>
      <c r="J943" s="211">
        <f t="shared" si="596"/>
        <v>-2412</v>
      </c>
      <c r="K943" s="211">
        <f t="shared" si="597"/>
        <v>-2412</v>
      </c>
      <c r="L943" s="227"/>
      <c r="M943" s="227"/>
      <c r="N943" s="228"/>
      <c r="O943" s="202"/>
      <c r="P943" s="99">
        <v>8</v>
      </c>
    </row>
    <row r="944" spans="1:16" s="214" customFormat="1" ht="41.1" customHeight="1">
      <c r="A944" s="202">
        <v>6</v>
      </c>
      <c r="B944" s="225" t="s">
        <v>35</v>
      </c>
      <c r="C944" s="227"/>
      <c r="D944" s="228"/>
      <c r="E944" s="211">
        <f t="shared" si="595"/>
        <v>0</v>
      </c>
      <c r="F944" s="227"/>
      <c r="G944" s="227"/>
      <c r="H944" s="227"/>
      <c r="I944" s="227"/>
      <c r="J944" s="211">
        <f t="shared" si="596"/>
        <v>0</v>
      </c>
      <c r="K944" s="211">
        <f t="shared" si="597"/>
        <v>0</v>
      </c>
      <c r="L944" s="227"/>
      <c r="M944" s="227"/>
      <c r="N944" s="228"/>
      <c r="O944" s="202"/>
      <c r="P944" s="99">
        <v>9</v>
      </c>
    </row>
    <row r="945" spans="1:16" ht="21" customHeight="1">
      <c r="A945" s="114" t="s">
        <v>37</v>
      </c>
      <c r="B945" s="115" t="s">
        <v>38</v>
      </c>
      <c r="C945" s="222">
        <f t="shared" ref="C945:N945" si="598">SUM(C946:C951)</f>
        <v>0</v>
      </c>
      <c r="D945" s="223">
        <f t="shared" si="598"/>
        <v>0</v>
      </c>
      <c r="E945" s="114">
        <f t="shared" si="598"/>
        <v>2114</v>
      </c>
      <c r="F945" s="114">
        <f t="shared" si="598"/>
        <v>2114</v>
      </c>
      <c r="G945" s="114">
        <f t="shared" si="598"/>
        <v>0</v>
      </c>
      <c r="H945" s="114">
        <f t="shared" si="598"/>
        <v>0</v>
      </c>
      <c r="I945" s="114">
        <f t="shared" si="598"/>
        <v>0</v>
      </c>
      <c r="J945" s="114">
        <f t="shared" si="598"/>
        <v>-2114</v>
      </c>
      <c r="K945" s="114">
        <f t="shared" si="598"/>
        <v>-2114</v>
      </c>
      <c r="L945" s="114">
        <f t="shared" si="598"/>
        <v>0</v>
      </c>
      <c r="M945" s="114">
        <f t="shared" si="598"/>
        <v>0</v>
      </c>
      <c r="N945" s="223">
        <f t="shared" si="598"/>
        <v>0</v>
      </c>
      <c r="O945" s="202"/>
      <c r="P945" s="99">
        <v>10</v>
      </c>
    </row>
    <row r="946" spans="1:16" s="215" customFormat="1" ht="31.5">
      <c r="A946" s="229">
        <v>1</v>
      </c>
      <c r="B946" s="230" t="s">
        <v>40</v>
      </c>
      <c r="C946" s="231"/>
      <c r="D946" s="232"/>
      <c r="E946" s="231">
        <f t="shared" ref="E946:E951" si="599">F946+G946</f>
        <v>1708</v>
      </c>
      <c r="F946" s="231">
        <v>1708</v>
      </c>
      <c r="G946" s="231"/>
      <c r="H946" s="231"/>
      <c r="I946" s="231"/>
      <c r="J946" s="231">
        <f t="shared" ref="J946:J951" si="600">D946-E946</f>
        <v>-1708</v>
      </c>
      <c r="K946" s="231">
        <f t="shared" ref="K946:K951" si="601">J946</f>
        <v>-1708</v>
      </c>
      <c r="L946" s="231"/>
      <c r="M946" s="231"/>
      <c r="N946" s="232"/>
      <c r="O946" s="229"/>
      <c r="P946" s="214">
        <v>11</v>
      </c>
    </row>
    <row r="947" spans="1:16">
      <c r="A947" s="202">
        <v>2</v>
      </c>
      <c r="B947" s="224" t="s">
        <v>43</v>
      </c>
      <c r="C947" s="211"/>
      <c r="D947" s="226"/>
      <c r="E947" s="211">
        <f t="shared" si="599"/>
        <v>0</v>
      </c>
      <c r="F947" s="202"/>
      <c r="G947" s="202"/>
      <c r="H947" s="202"/>
      <c r="I947" s="202"/>
      <c r="J947" s="211">
        <f t="shared" si="600"/>
        <v>0</v>
      </c>
      <c r="K947" s="211">
        <f t="shared" si="601"/>
        <v>0</v>
      </c>
      <c r="L947" s="202"/>
      <c r="M947" s="202"/>
      <c r="N947" s="226"/>
      <c r="O947" s="202"/>
      <c r="P947" s="99">
        <v>12</v>
      </c>
    </row>
    <row r="948" spans="1:16">
      <c r="A948" s="202">
        <v>3</v>
      </c>
      <c r="B948" s="224" t="s">
        <v>46</v>
      </c>
      <c r="C948" s="211"/>
      <c r="D948" s="226"/>
      <c r="E948" s="211">
        <f t="shared" si="599"/>
        <v>0</v>
      </c>
      <c r="F948" s="202"/>
      <c r="G948" s="202"/>
      <c r="H948" s="202"/>
      <c r="I948" s="202"/>
      <c r="J948" s="211">
        <f t="shared" si="600"/>
        <v>0</v>
      </c>
      <c r="K948" s="211">
        <f t="shared" si="601"/>
        <v>0</v>
      </c>
      <c r="L948" s="202"/>
      <c r="M948" s="202"/>
      <c r="N948" s="226"/>
      <c r="O948" s="202"/>
      <c r="P948" s="99">
        <v>13</v>
      </c>
    </row>
    <row r="949" spans="1:16">
      <c r="A949" s="202">
        <v>4</v>
      </c>
      <c r="B949" s="224" t="s">
        <v>49</v>
      </c>
      <c r="C949" s="211"/>
      <c r="D949" s="226"/>
      <c r="E949" s="211">
        <f t="shared" si="599"/>
        <v>0</v>
      </c>
      <c r="F949" s="202"/>
      <c r="G949" s="202"/>
      <c r="H949" s="202"/>
      <c r="I949" s="202"/>
      <c r="J949" s="211">
        <f t="shared" si="600"/>
        <v>0</v>
      </c>
      <c r="K949" s="211">
        <f t="shared" si="601"/>
        <v>0</v>
      </c>
      <c r="L949" s="202"/>
      <c r="M949" s="202"/>
      <c r="N949" s="226"/>
      <c r="O949" s="202"/>
      <c r="P949" s="99">
        <v>14</v>
      </c>
    </row>
    <row r="950" spans="1:16" ht="31.5">
      <c r="A950" s="202">
        <v>5</v>
      </c>
      <c r="B950" s="224" t="s">
        <v>51</v>
      </c>
      <c r="C950" s="211"/>
      <c r="D950" s="226"/>
      <c r="E950" s="211">
        <f t="shared" si="599"/>
        <v>406</v>
      </c>
      <c r="F950" s="211">
        <v>406</v>
      </c>
      <c r="G950" s="211"/>
      <c r="H950" s="211"/>
      <c r="I950" s="211"/>
      <c r="J950" s="211">
        <f t="shared" si="600"/>
        <v>-406</v>
      </c>
      <c r="K950" s="211">
        <f t="shared" si="601"/>
        <v>-406</v>
      </c>
      <c r="L950" s="211"/>
      <c r="M950" s="211"/>
      <c r="N950" s="226"/>
      <c r="O950" s="202"/>
      <c r="P950" s="99">
        <v>15</v>
      </c>
    </row>
    <row r="951" spans="1:16">
      <c r="A951" s="202">
        <v>6</v>
      </c>
      <c r="B951" s="224" t="s">
        <v>53</v>
      </c>
      <c r="C951" s="211"/>
      <c r="D951" s="226"/>
      <c r="E951" s="211">
        <f t="shared" si="599"/>
        <v>0</v>
      </c>
      <c r="F951" s="211"/>
      <c r="G951" s="211"/>
      <c r="H951" s="211"/>
      <c r="I951" s="211"/>
      <c r="J951" s="211">
        <f t="shared" si="600"/>
        <v>0</v>
      </c>
      <c r="K951" s="211">
        <f t="shared" si="601"/>
        <v>0</v>
      </c>
      <c r="L951" s="211"/>
      <c r="M951" s="211"/>
      <c r="N951" s="226"/>
      <c r="O951" s="202"/>
      <c r="P951" s="99">
        <v>16</v>
      </c>
    </row>
    <row r="952" spans="1:16" s="215" customFormat="1">
      <c r="A952" s="114" t="s">
        <v>55</v>
      </c>
      <c r="B952" s="115" t="s">
        <v>56</v>
      </c>
      <c r="C952" s="222">
        <f t="shared" ref="C952:N952" si="602">C953+C954</f>
        <v>0</v>
      </c>
      <c r="D952" s="223">
        <f t="shared" si="602"/>
        <v>0</v>
      </c>
      <c r="E952" s="114">
        <f t="shared" si="602"/>
        <v>0</v>
      </c>
      <c r="F952" s="114">
        <f t="shared" si="602"/>
        <v>0</v>
      </c>
      <c r="G952" s="114">
        <f t="shared" si="602"/>
        <v>0</v>
      </c>
      <c r="H952" s="114">
        <f t="shared" si="602"/>
        <v>0</v>
      </c>
      <c r="I952" s="114">
        <f t="shared" si="602"/>
        <v>0</v>
      </c>
      <c r="J952" s="114">
        <f t="shared" si="602"/>
        <v>0</v>
      </c>
      <c r="K952" s="114">
        <f t="shared" si="602"/>
        <v>0</v>
      </c>
      <c r="L952" s="114">
        <f t="shared" si="602"/>
        <v>0</v>
      </c>
      <c r="M952" s="114">
        <f t="shared" si="602"/>
        <v>0</v>
      </c>
      <c r="N952" s="223">
        <f t="shared" si="602"/>
        <v>0</v>
      </c>
      <c r="O952" s="202"/>
      <c r="P952" s="99">
        <v>17</v>
      </c>
    </row>
    <row r="953" spans="1:16" s="215" customFormat="1" ht="31.5">
      <c r="A953" s="202">
        <v>1</v>
      </c>
      <c r="B953" s="224" t="s">
        <v>57</v>
      </c>
      <c r="C953" s="211"/>
      <c r="D953" s="226"/>
      <c r="E953" s="211">
        <f t="shared" ref="E953:E959" si="603">F953+G953</f>
        <v>0</v>
      </c>
      <c r="F953" s="202"/>
      <c r="G953" s="202"/>
      <c r="H953" s="202"/>
      <c r="I953" s="202"/>
      <c r="J953" s="211">
        <f t="shared" ref="J953:J959" si="604">D953-E953</f>
        <v>0</v>
      </c>
      <c r="K953" s="211">
        <f>J953</f>
        <v>0</v>
      </c>
      <c r="L953" s="202"/>
      <c r="M953" s="202"/>
      <c r="N953" s="226"/>
      <c r="O953" s="202"/>
      <c r="P953" s="99">
        <v>18</v>
      </c>
    </row>
    <row r="954" spans="1:16" s="215" customFormat="1">
      <c r="A954" s="202">
        <v>2</v>
      </c>
      <c r="B954" s="224" t="s">
        <v>59</v>
      </c>
      <c r="C954" s="211"/>
      <c r="D954" s="226"/>
      <c r="E954" s="211">
        <f t="shared" si="603"/>
        <v>0</v>
      </c>
      <c r="F954" s="202"/>
      <c r="G954" s="202"/>
      <c r="H954" s="202"/>
      <c r="I954" s="202"/>
      <c r="J954" s="211">
        <f t="shared" si="604"/>
        <v>0</v>
      </c>
      <c r="K954" s="211">
        <f>J954</f>
        <v>0</v>
      </c>
      <c r="L954" s="202"/>
      <c r="M954" s="211"/>
      <c r="N954" s="226"/>
      <c r="O954" s="202"/>
      <c r="P954" s="99">
        <v>19</v>
      </c>
    </row>
    <row r="955" spans="1:16" ht="20.25" customHeight="1">
      <c r="A955" s="114" t="s">
        <v>21</v>
      </c>
      <c r="B955" s="114" t="s">
        <v>61</v>
      </c>
      <c r="C955" s="222">
        <f t="shared" ref="C955:N955" si="605">C956+C960</f>
        <v>0</v>
      </c>
      <c r="D955" s="223">
        <f t="shared" si="605"/>
        <v>0</v>
      </c>
      <c r="E955" s="114">
        <f t="shared" si="605"/>
        <v>2507</v>
      </c>
      <c r="F955" s="114">
        <f t="shared" si="605"/>
        <v>2377</v>
      </c>
      <c r="G955" s="114">
        <f t="shared" si="605"/>
        <v>130</v>
      </c>
      <c r="H955" s="114">
        <f t="shared" si="605"/>
        <v>0</v>
      </c>
      <c r="I955" s="114">
        <f t="shared" si="605"/>
        <v>0</v>
      </c>
      <c r="J955" s="114">
        <f t="shared" si="605"/>
        <v>-2507</v>
      </c>
      <c r="K955" s="114">
        <f t="shared" si="605"/>
        <v>0</v>
      </c>
      <c r="L955" s="114">
        <f t="shared" si="605"/>
        <v>-2507</v>
      </c>
      <c r="M955" s="114">
        <f t="shared" si="605"/>
        <v>0</v>
      </c>
      <c r="N955" s="223">
        <f t="shared" si="605"/>
        <v>0</v>
      </c>
      <c r="O955" s="202"/>
      <c r="P955" s="99">
        <v>20</v>
      </c>
    </row>
    <row r="956" spans="1:16" ht="20.25" customHeight="1">
      <c r="A956" s="114" t="s">
        <v>23</v>
      </c>
      <c r="B956" s="115" t="s">
        <v>24</v>
      </c>
      <c r="C956" s="222">
        <f t="shared" ref="C956:N956" si="606">SUM(C957:C959)</f>
        <v>0</v>
      </c>
      <c r="D956" s="223">
        <f t="shared" si="606"/>
        <v>0</v>
      </c>
      <c r="E956" s="114">
        <f t="shared" si="606"/>
        <v>1735</v>
      </c>
      <c r="F956" s="114">
        <f t="shared" si="606"/>
        <v>1735</v>
      </c>
      <c r="G956" s="114">
        <f t="shared" si="606"/>
        <v>0</v>
      </c>
      <c r="H956" s="114">
        <f t="shared" si="606"/>
        <v>0</v>
      </c>
      <c r="I956" s="114">
        <f t="shared" si="606"/>
        <v>0</v>
      </c>
      <c r="J956" s="114">
        <f t="shared" si="606"/>
        <v>-1735</v>
      </c>
      <c r="K956" s="114">
        <f t="shared" si="606"/>
        <v>0</v>
      </c>
      <c r="L956" s="114">
        <f t="shared" si="606"/>
        <v>-1735</v>
      </c>
      <c r="M956" s="114">
        <f t="shared" si="606"/>
        <v>0</v>
      </c>
      <c r="N956" s="223">
        <f t="shared" si="606"/>
        <v>0</v>
      </c>
      <c r="O956" s="202"/>
      <c r="P956" s="99">
        <v>21</v>
      </c>
    </row>
    <row r="957" spans="1:16" ht="61.5" customHeight="1">
      <c r="A957" s="202">
        <v>1</v>
      </c>
      <c r="B957" s="224" t="s">
        <v>62</v>
      </c>
      <c r="C957" s="211"/>
      <c r="D957" s="226"/>
      <c r="E957" s="211">
        <f t="shared" si="603"/>
        <v>1524</v>
      </c>
      <c r="F957" s="233">
        <v>1524</v>
      </c>
      <c r="G957" s="233"/>
      <c r="H957" s="233"/>
      <c r="I957" s="233"/>
      <c r="J957" s="211">
        <f t="shared" si="604"/>
        <v>-1524</v>
      </c>
      <c r="K957" s="233"/>
      <c r="L957" s="233">
        <f t="shared" ref="L957:L959" si="607">J957</f>
        <v>-1524</v>
      </c>
      <c r="M957" s="233"/>
      <c r="N957" s="226"/>
      <c r="O957" s="202"/>
      <c r="P957" s="99">
        <v>22</v>
      </c>
    </row>
    <row r="958" spans="1:16" ht="92.25" customHeight="1">
      <c r="A958" s="202">
        <v>2</v>
      </c>
      <c r="B958" s="224" t="s">
        <v>64</v>
      </c>
      <c r="C958" s="211"/>
      <c r="D958" s="226"/>
      <c r="E958" s="211">
        <f t="shared" si="603"/>
        <v>0</v>
      </c>
      <c r="F958" s="233"/>
      <c r="G958" s="233"/>
      <c r="H958" s="233"/>
      <c r="I958" s="233"/>
      <c r="J958" s="211">
        <f t="shared" si="604"/>
        <v>0</v>
      </c>
      <c r="K958" s="233"/>
      <c r="L958" s="233">
        <f t="shared" si="607"/>
        <v>0</v>
      </c>
      <c r="M958" s="233"/>
      <c r="N958" s="226"/>
      <c r="O958" s="202"/>
      <c r="P958" s="99">
        <v>23</v>
      </c>
    </row>
    <row r="959" spans="1:16" ht="43.5" customHeight="1">
      <c r="A959" s="202">
        <v>3</v>
      </c>
      <c r="B959" s="224" t="s">
        <v>66</v>
      </c>
      <c r="C959" s="211"/>
      <c r="D959" s="226"/>
      <c r="E959" s="211">
        <f t="shared" si="603"/>
        <v>211</v>
      </c>
      <c r="F959" s="234">
        <v>211</v>
      </c>
      <c r="G959" s="234"/>
      <c r="H959" s="234"/>
      <c r="I959" s="234"/>
      <c r="J959" s="211">
        <f t="shared" si="604"/>
        <v>-211</v>
      </c>
      <c r="K959" s="234"/>
      <c r="L959" s="233">
        <f t="shared" si="607"/>
        <v>-211</v>
      </c>
      <c r="M959" s="234"/>
      <c r="N959" s="226"/>
      <c r="O959" s="202"/>
      <c r="P959" s="99">
        <v>24</v>
      </c>
    </row>
    <row r="960" spans="1:16">
      <c r="A960" s="114" t="s">
        <v>37</v>
      </c>
      <c r="B960" s="115" t="s">
        <v>68</v>
      </c>
      <c r="C960" s="222">
        <f t="shared" ref="C960:N960" si="608">SUM(C961:C967)</f>
        <v>0</v>
      </c>
      <c r="D960" s="223">
        <f t="shared" si="608"/>
        <v>0</v>
      </c>
      <c r="E960" s="222">
        <f t="shared" si="608"/>
        <v>772</v>
      </c>
      <c r="F960" s="114">
        <f t="shared" si="608"/>
        <v>642</v>
      </c>
      <c r="G960" s="114">
        <f t="shared" si="608"/>
        <v>130</v>
      </c>
      <c r="H960" s="114">
        <f t="shared" si="608"/>
        <v>0</v>
      </c>
      <c r="I960" s="114">
        <f t="shared" si="608"/>
        <v>0</v>
      </c>
      <c r="J960" s="222">
        <f t="shared" si="608"/>
        <v>-772</v>
      </c>
      <c r="K960" s="114">
        <f t="shared" si="608"/>
        <v>0</v>
      </c>
      <c r="L960" s="114">
        <f t="shared" si="608"/>
        <v>-772</v>
      </c>
      <c r="M960" s="114">
        <f t="shared" si="608"/>
        <v>0</v>
      </c>
      <c r="N960" s="223">
        <f t="shared" si="608"/>
        <v>0</v>
      </c>
      <c r="O960" s="202"/>
      <c r="P960" s="99">
        <v>25</v>
      </c>
    </row>
    <row r="961" spans="1:16" ht="21.75" customHeight="1">
      <c r="A961" s="202">
        <v>1</v>
      </c>
      <c r="B961" s="224" t="s">
        <v>69</v>
      </c>
      <c r="C961" s="211"/>
      <c r="D961" s="226"/>
      <c r="E961" s="211">
        <f t="shared" ref="E961:E967" si="609">F961+G961</f>
        <v>29</v>
      </c>
      <c r="F961" s="202">
        <v>29</v>
      </c>
      <c r="G961" s="202"/>
      <c r="H961" s="202"/>
      <c r="I961" s="202"/>
      <c r="J961" s="211">
        <f t="shared" ref="J961:J967" si="610">D961-E961</f>
        <v>-29</v>
      </c>
      <c r="K961" s="202"/>
      <c r="L961" s="233">
        <f t="shared" ref="L961:L967" si="611">J961</f>
        <v>-29</v>
      </c>
      <c r="M961" s="202"/>
      <c r="N961" s="226"/>
      <c r="O961" s="202"/>
      <c r="P961" s="99">
        <v>26</v>
      </c>
    </row>
    <row r="962" spans="1:16" ht="42" customHeight="1">
      <c r="A962" s="202">
        <v>2</v>
      </c>
      <c r="B962" s="224" t="s">
        <v>71</v>
      </c>
      <c r="C962" s="211"/>
      <c r="D962" s="226"/>
      <c r="E962" s="211">
        <f t="shared" si="609"/>
        <v>46</v>
      </c>
      <c r="F962" s="202">
        <v>46</v>
      </c>
      <c r="G962" s="202"/>
      <c r="H962" s="202"/>
      <c r="I962" s="202"/>
      <c r="J962" s="211">
        <f t="shared" si="610"/>
        <v>-46</v>
      </c>
      <c r="K962" s="202"/>
      <c r="L962" s="233">
        <f t="shared" si="611"/>
        <v>-46</v>
      </c>
      <c r="M962" s="202"/>
      <c r="N962" s="226"/>
      <c r="O962" s="202"/>
      <c r="P962" s="99">
        <v>27</v>
      </c>
    </row>
    <row r="963" spans="1:16" s="216" customFormat="1" ht="47.25">
      <c r="A963" s="202">
        <v>3</v>
      </c>
      <c r="B963" s="224" t="s">
        <v>73</v>
      </c>
      <c r="C963" s="227"/>
      <c r="D963" s="228"/>
      <c r="E963" s="211">
        <f t="shared" si="609"/>
        <v>567</v>
      </c>
      <c r="F963" s="227">
        <v>567</v>
      </c>
      <c r="G963" s="227"/>
      <c r="H963" s="227"/>
      <c r="I963" s="227"/>
      <c r="J963" s="211">
        <f t="shared" si="610"/>
        <v>-567</v>
      </c>
      <c r="K963" s="227"/>
      <c r="L963" s="233">
        <f t="shared" si="611"/>
        <v>-567</v>
      </c>
      <c r="M963" s="227"/>
      <c r="N963" s="228"/>
      <c r="O963" s="202"/>
      <c r="P963" s="99">
        <v>28</v>
      </c>
    </row>
    <row r="964" spans="1:16" s="216" customFormat="1" ht="47.25">
      <c r="A964" s="202">
        <v>4</v>
      </c>
      <c r="B964" s="225" t="s">
        <v>75</v>
      </c>
      <c r="C964" s="227"/>
      <c r="D964" s="228"/>
      <c r="E964" s="211">
        <f t="shared" si="609"/>
        <v>0</v>
      </c>
      <c r="F964" s="227"/>
      <c r="G964" s="227"/>
      <c r="H964" s="227"/>
      <c r="I964" s="227"/>
      <c r="J964" s="211">
        <f t="shared" si="610"/>
        <v>0</v>
      </c>
      <c r="K964" s="227"/>
      <c r="L964" s="233">
        <f t="shared" si="611"/>
        <v>0</v>
      </c>
      <c r="M964" s="227"/>
      <c r="N964" s="228"/>
      <c r="O964" s="202"/>
      <c r="P964" s="99">
        <v>29</v>
      </c>
    </row>
    <row r="965" spans="1:16" s="216" customFormat="1" ht="63">
      <c r="A965" s="202">
        <v>5</v>
      </c>
      <c r="B965" s="225" t="s">
        <v>77</v>
      </c>
      <c r="C965" s="227"/>
      <c r="D965" s="228"/>
      <c r="E965" s="211">
        <f t="shared" si="609"/>
        <v>0</v>
      </c>
      <c r="F965" s="227"/>
      <c r="G965" s="227"/>
      <c r="H965" s="227"/>
      <c r="I965" s="227"/>
      <c r="J965" s="211">
        <f t="shared" si="610"/>
        <v>0</v>
      </c>
      <c r="K965" s="227"/>
      <c r="L965" s="233">
        <f t="shared" si="611"/>
        <v>0</v>
      </c>
      <c r="M965" s="227"/>
      <c r="N965" s="228"/>
      <c r="O965" s="202"/>
      <c r="P965" s="99">
        <v>30</v>
      </c>
    </row>
    <row r="966" spans="1:16" ht="42" customHeight="1">
      <c r="A966" s="202">
        <v>6</v>
      </c>
      <c r="B966" s="225" t="s">
        <v>79</v>
      </c>
      <c r="C966" s="227"/>
      <c r="D966" s="228"/>
      <c r="E966" s="211">
        <f t="shared" si="609"/>
        <v>130</v>
      </c>
      <c r="F966" s="227"/>
      <c r="G966" s="227">
        <v>130</v>
      </c>
      <c r="H966" s="227"/>
      <c r="I966" s="227"/>
      <c r="J966" s="211">
        <f t="shared" si="610"/>
        <v>-130</v>
      </c>
      <c r="K966" s="227"/>
      <c r="L966" s="233">
        <f t="shared" si="611"/>
        <v>-130</v>
      </c>
      <c r="M966" s="227"/>
      <c r="N966" s="228"/>
      <c r="O966" s="202"/>
      <c r="P966" s="99">
        <v>31</v>
      </c>
    </row>
    <row r="967" spans="1:16" ht="74.25" customHeight="1">
      <c r="A967" s="202">
        <v>7</v>
      </c>
      <c r="B967" s="225" t="s">
        <v>81</v>
      </c>
      <c r="C967" s="227"/>
      <c r="D967" s="228"/>
      <c r="E967" s="211">
        <f t="shared" si="609"/>
        <v>0</v>
      </c>
      <c r="F967" s="227"/>
      <c r="G967" s="227"/>
      <c r="H967" s="227"/>
      <c r="I967" s="227"/>
      <c r="J967" s="211">
        <f t="shared" si="610"/>
        <v>0</v>
      </c>
      <c r="K967" s="227"/>
      <c r="L967" s="233">
        <f t="shared" si="611"/>
        <v>0</v>
      </c>
      <c r="M967" s="227"/>
      <c r="N967" s="228"/>
      <c r="O967" s="202"/>
      <c r="P967" s="99">
        <v>32</v>
      </c>
    </row>
    <row r="968" spans="1:16" ht="21.95" customHeight="1">
      <c r="A968" s="202"/>
      <c r="B968" s="114" t="s">
        <v>112</v>
      </c>
      <c r="C968" s="222">
        <f t="shared" ref="C968:N968" si="612">C969+C987</f>
        <v>0</v>
      </c>
      <c r="D968" s="223">
        <f t="shared" si="612"/>
        <v>0</v>
      </c>
      <c r="E968" s="222">
        <f t="shared" si="612"/>
        <v>17018</v>
      </c>
      <c r="F968" s="222">
        <f t="shared" si="612"/>
        <v>16888</v>
      </c>
      <c r="G968" s="222">
        <f t="shared" si="612"/>
        <v>130</v>
      </c>
      <c r="H968" s="222">
        <f t="shared" si="612"/>
        <v>0</v>
      </c>
      <c r="I968" s="222">
        <f t="shared" si="612"/>
        <v>0</v>
      </c>
      <c r="J968" s="222">
        <f t="shared" si="612"/>
        <v>-17018</v>
      </c>
      <c r="K968" s="222">
        <f t="shared" si="612"/>
        <v>-14228</v>
      </c>
      <c r="L968" s="222">
        <f t="shared" si="612"/>
        <v>-2790</v>
      </c>
      <c r="M968" s="222">
        <f t="shared" si="612"/>
        <v>0</v>
      </c>
      <c r="N968" s="223">
        <f t="shared" si="612"/>
        <v>0</v>
      </c>
      <c r="O968" s="202"/>
      <c r="P968" s="99">
        <v>1</v>
      </c>
    </row>
    <row r="969" spans="1:16" ht="21" customHeight="1">
      <c r="A969" s="202" t="s">
        <v>20</v>
      </c>
      <c r="B969" s="114" t="s">
        <v>22</v>
      </c>
      <c r="C969" s="222">
        <f t="shared" ref="C969:N969" si="613">C970+C977+C984</f>
        <v>0</v>
      </c>
      <c r="D969" s="223">
        <f t="shared" si="613"/>
        <v>0</v>
      </c>
      <c r="E969" s="222">
        <f t="shared" si="613"/>
        <v>14228</v>
      </c>
      <c r="F969" s="222">
        <f t="shared" si="613"/>
        <v>14228</v>
      </c>
      <c r="G969" s="222">
        <f t="shared" si="613"/>
        <v>0</v>
      </c>
      <c r="H969" s="222">
        <f t="shared" si="613"/>
        <v>0</v>
      </c>
      <c r="I969" s="222">
        <f t="shared" si="613"/>
        <v>0</v>
      </c>
      <c r="J969" s="222">
        <f t="shared" si="613"/>
        <v>-14228</v>
      </c>
      <c r="K969" s="222">
        <f t="shared" si="613"/>
        <v>-14228</v>
      </c>
      <c r="L969" s="222">
        <f t="shared" si="613"/>
        <v>0</v>
      </c>
      <c r="M969" s="222">
        <f t="shared" si="613"/>
        <v>0</v>
      </c>
      <c r="N969" s="223">
        <f t="shared" si="613"/>
        <v>0</v>
      </c>
      <c r="O969" s="202"/>
      <c r="P969" s="99">
        <v>2</v>
      </c>
    </row>
    <row r="970" spans="1:16" ht="18.95" customHeight="1">
      <c r="A970" s="114" t="s">
        <v>23</v>
      </c>
      <c r="B970" s="114" t="s">
        <v>24</v>
      </c>
      <c r="C970" s="222">
        <f t="shared" ref="C970:N970" si="614">SUM(C971:C976)</f>
        <v>0</v>
      </c>
      <c r="D970" s="223">
        <f t="shared" si="614"/>
        <v>0</v>
      </c>
      <c r="E970" s="222">
        <f t="shared" si="614"/>
        <v>11448</v>
      </c>
      <c r="F970" s="222">
        <f t="shared" si="614"/>
        <v>11448</v>
      </c>
      <c r="G970" s="222">
        <f t="shared" si="614"/>
        <v>0</v>
      </c>
      <c r="H970" s="222">
        <f t="shared" si="614"/>
        <v>0</v>
      </c>
      <c r="I970" s="222">
        <f t="shared" si="614"/>
        <v>0</v>
      </c>
      <c r="J970" s="222">
        <f t="shared" si="614"/>
        <v>-11448</v>
      </c>
      <c r="K970" s="222">
        <f t="shared" si="614"/>
        <v>-11448</v>
      </c>
      <c r="L970" s="222">
        <f t="shared" si="614"/>
        <v>0</v>
      </c>
      <c r="M970" s="222">
        <f t="shared" si="614"/>
        <v>0</v>
      </c>
      <c r="N970" s="223">
        <f t="shared" si="614"/>
        <v>0</v>
      </c>
      <c r="O970" s="202"/>
      <c r="P970" s="99">
        <v>3</v>
      </c>
    </row>
    <row r="971" spans="1:16" s="214" customFormat="1" ht="72" customHeight="1">
      <c r="A971" s="202">
        <v>1</v>
      </c>
      <c r="B971" s="224" t="s">
        <v>25</v>
      </c>
      <c r="C971" s="211"/>
      <c r="D971" s="226"/>
      <c r="E971" s="211">
        <f t="shared" ref="E971:E976" si="615">F971+G971</f>
        <v>1006</v>
      </c>
      <c r="F971" s="211">
        <v>1006</v>
      </c>
      <c r="G971" s="211"/>
      <c r="H971" s="211"/>
      <c r="I971" s="211"/>
      <c r="J971" s="211">
        <f t="shared" ref="J971:J976" si="616">D971-E971</f>
        <v>-1006</v>
      </c>
      <c r="K971" s="211">
        <f t="shared" ref="K971:K976" si="617">J971</f>
        <v>-1006</v>
      </c>
      <c r="L971" s="211"/>
      <c r="M971" s="211"/>
      <c r="N971" s="226"/>
      <c r="O971" s="202"/>
      <c r="P971" s="99">
        <v>4</v>
      </c>
    </row>
    <row r="972" spans="1:16" s="214" customFormat="1" ht="36" customHeight="1">
      <c r="A972" s="202">
        <v>2</v>
      </c>
      <c r="B972" s="224" t="s">
        <v>27</v>
      </c>
      <c r="C972" s="211"/>
      <c r="D972" s="226"/>
      <c r="E972" s="211">
        <f t="shared" si="615"/>
        <v>358</v>
      </c>
      <c r="F972" s="202">
        <v>358</v>
      </c>
      <c r="G972" s="202"/>
      <c r="H972" s="202"/>
      <c r="I972" s="202"/>
      <c r="J972" s="211">
        <f t="shared" si="616"/>
        <v>-358</v>
      </c>
      <c r="K972" s="211">
        <f t="shared" si="617"/>
        <v>-358</v>
      </c>
      <c r="L972" s="202"/>
      <c r="M972" s="202"/>
      <c r="N972" s="226"/>
      <c r="O972" s="202"/>
      <c r="P972" s="99">
        <v>5</v>
      </c>
    </row>
    <row r="973" spans="1:16" s="214" customFormat="1" ht="45.75" customHeight="1">
      <c r="A973" s="202">
        <v>3</v>
      </c>
      <c r="B973" s="224" t="s">
        <v>29</v>
      </c>
      <c r="C973" s="211"/>
      <c r="D973" s="226"/>
      <c r="E973" s="211">
        <f t="shared" si="615"/>
        <v>270</v>
      </c>
      <c r="F973" s="202">
        <v>270</v>
      </c>
      <c r="G973" s="202"/>
      <c r="H973" s="202"/>
      <c r="I973" s="202"/>
      <c r="J973" s="211">
        <f t="shared" si="616"/>
        <v>-270</v>
      </c>
      <c r="K973" s="211">
        <f t="shared" si="617"/>
        <v>-270</v>
      </c>
      <c r="L973" s="202"/>
      <c r="M973" s="202"/>
      <c r="N973" s="226"/>
      <c r="O973" s="202"/>
      <c r="P973" s="99">
        <v>6</v>
      </c>
    </row>
    <row r="974" spans="1:16" s="214" customFormat="1" ht="53.1" customHeight="1">
      <c r="A974" s="202">
        <v>4</v>
      </c>
      <c r="B974" s="224" t="s">
        <v>31</v>
      </c>
      <c r="C974" s="211"/>
      <c r="D974" s="226"/>
      <c r="E974" s="211">
        <f t="shared" si="615"/>
        <v>2657</v>
      </c>
      <c r="F974" s="211">
        <v>2657</v>
      </c>
      <c r="G974" s="211"/>
      <c r="H974" s="211"/>
      <c r="I974" s="211"/>
      <c r="J974" s="211">
        <f t="shared" si="616"/>
        <v>-2657</v>
      </c>
      <c r="K974" s="211">
        <f t="shared" si="617"/>
        <v>-2657</v>
      </c>
      <c r="L974" s="211"/>
      <c r="M974" s="211"/>
      <c r="N974" s="226"/>
      <c r="O974" s="202"/>
      <c r="P974" s="99">
        <v>7</v>
      </c>
    </row>
    <row r="975" spans="1:16" s="214" customFormat="1" ht="38.1" customHeight="1">
      <c r="A975" s="202">
        <v>5</v>
      </c>
      <c r="B975" s="225" t="s">
        <v>33</v>
      </c>
      <c r="C975" s="227"/>
      <c r="D975" s="228"/>
      <c r="E975" s="211">
        <f t="shared" si="615"/>
        <v>7157</v>
      </c>
      <c r="F975" s="227">
        <v>7157</v>
      </c>
      <c r="G975" s="227"/>
      <c r="H975" s="227"/>
      <c r="I975" s="227"/>
      <c r="J975" s="211">
        <f t="shared" si="616"/>
        <v>-7157</v>
      </c>
      <c r="K975" s="211">
        <f t="shared" si="617"/>
        <v>-7157</v>
      </c>
      <c r="L975" s="227"/>
      <c r="M975" s="227"/>
      <c r="N975" s="228"/>
      <c r="O975" s="202"/>
      <c r="P975" s="99">
        <v>8</v>
      </c>
    </row>
    <row r="976" spans="1:16" s="214" customFormat="1" ht="41.1" customHeight="1">
      <c r="A976" s="202">
        <v>6</v>
      </c>
      <c r="B976" s="225" t="s">
        <v>35</v>
      </c>
      <c r="C976" s="227"/>
      <c r="D976" s="228"/>
      <c r="E976" s="211">
        <f t="shared" si="615"/>
        <v>0</v>
      </c>
      <c r="F976" s="227"/>
      <c r="G976" s="227"/>
      <c r="H976" s="227"/>
      <c r="I976" s="227"/>
      <c r="J976" s="211">
        <f t="shared" si="616"/>
        <v>0</v>
      </c>
      <c r="K976" s="211">
        <f t="shared" si="617"/>
        <v>0</v>
      </c>
      <c r="L976" s="227"/>
      <c r="M976" s="227"/>
      <c r="N976" s="228"/>
      <c r="O976" s="202"/>
      <c r="P976" s="99">
        <v>9</v>
      </c>
    </row>
    <row r="977" spans="1:16" ht="21" customHeight="1">
      <c r="A977" s="114" t="s">
        <v>37</v>
      </c>
      <c r="B977" s="115" t="s">
        <v>38</v>
      </c>
      <c r="C977" s="222">
        <f t="shared" ref="C977:N977" si="618">SUM(C978:C983)</f>
        <v>0</v>
      </c>
      <c r="D977" s="223">
        <f t="shared" si="618"/>
        <v>0</v>
      </c>
      <c r="E977" s="114">
        <f t="shared" si="618"/>
        <v>2764</v>
      </c>
      <c r="F977" s="114">
        <f t="shared" si="618"/>
        <v>2764</v>
      </c>
      <c r="G977" s="114">
        <f t="shared" si="618"/>
        <v>0</v>
      </c>
      <c r="H977" s="114">
        <f t="shared" si="618"/>
        <v>0</v>
      </c>
      <c r="I977" s="114">
        <f t="shared" si="618"/>
        <v>0</v>
      </c>
      <c r="J977" s="114">
        <f t="shared" si="618"/>
        <v>-2764</v>
      </c>
      <c r="K977" s="114">
        <f t="shared" si="618"/>
        <v>-2764</v>
      </c>
      <c r="L977" s="114">
        <f t="shared" si="618"/>
        <v>0</v>
      </c>
      <c r="M977" s="114">
        <f t="shared" si="618"/>
        <v>0</v>
      </c>
      <c r="N977" s="223">
        <f t="shared" si="618"/>
        <v>0</v>
      </c>
      <c r="O977" s="202"/>
      <c r="P977" s="99">
        <v>10</v>
      </c>
    </row>
    <row r="978" spans="1:16" s="215" customFormat="1" ht="31.5">
      <c r="A978" s="229">
        <v>1</v>
      </c>
      <c r="B978" s="230" t="s">
        <v>40</v>
      </c>
      <c r="C978" s="231"/>
      <c r="D978" s="232"/>
      <c r="E978" s="231">
        <f t="shared" ref="E978:E983" si="619">F978+G978</f>
        <v>2336</v>
      </c>
      <c r="F978" s="231">
        <v>2336</v>
      </c>
      <c r="G978" s="231"/>
      <c r="H978" s="231"/>
      <c r="I978" s="231"/>
      <c r="J978" s="231">
        <f t="shared" ref="J978:J983" si="620">D978-E978</f>
        <v>-2336</v>
      </c>
      <c r="K978" s="231">
        <f t="shared" ref="K978:K983" si="621">J978</f>
        <v>-2336</v>
      </c>
      <c r="L978" s="231"/>
      <c r="M978" s="231"/>
      <c r="N978" s="232"/>
      <c r="O978" s="229"/>
      <c r="P978" s="214">
        <v>11</v>
      </c>
    </row>
    <row r="979" spans="1:16">
      <c r="A979" s="202">
        <v>2</v>
      </c>
      <c r="B979" s="224" t="s">
        <v>43</v>
      </c>
      <c r="C979" s="211"/>
      <c r="D979" s="226"/>
      <c r="E979" s="211">
        <f t="shared" si="619"/>
        <v>0</v>
      </c>
      <c r="F979" s="202"/>
      <c r="G979" s="202"/>
      <c r="H979" s="202"/>
      <c r="I979" s="202"/>
      <c r="J979" s="211">
        <f t="shared" si="620"/>
        <v>0</v>
      </c>
      <c r="K979" s="211">
        <f t="shared" si="621"/>
        <v>0</v>
      </c>
      <c r="L979" s="202"/>
      <c r="M979" s="202"/>
      <c r="N979" s="226"/>
      <c r="O979" s="202"/>
      <c r="P979" s="99">
        <v>12</v>
      </c>
    </row>
    <row r="980" spans="1:16">
      <c r="A980" s="202">
        <v>3</v>
      </c>
      <c r="B980" s="224" t="s">
        <v>46</v>
      </c>
      <c r="C980" s="211"/>
      <c r="D980" s="226"/>
      <c r="E980" s="211">
        <f t="shared" si="619"/>
        <v>0</v>
      </c>
      <c r="F980" s="202"/>
      <c r="G980" s="202"/>
      <c r="H980" s="202"/>
      <c r="I980" s="202"/>
      <c r="J980" s="211">
        <f t="shared" si="620"/>
        <v>0</v>
      </c>
      <c r="K980" s="211">
        <f t="shared" si="621"/>
        <v>0</v>
      </c>
      <c r="L980" s="202"/>
      <c r="M980" s="202"/>
      <c r="N980" s="226"/>
      <c r="O980" s="202"/>
      <c r="P980" s="99">
        <v>13</v>
      </c>
    </row>
    <row r="981" spans="1:16">
      <c r="A981" s="202">
        <v>4</v>
      </c>
      <c r="B981" s="224" t="s">
        <v>49</v>
      </c>
      <c r="C981" s="211"/>
      <c r="D981" s="226"/>
      <c r="E981" s="211">
        <f t="shared" si="619"/>
        <v>0</v>
      </c>
      <c r="F981" s="202"/>
      <c r="G981" s="202"/>
      <c r="H981" s="202"/>
      <c r="I981" s="202"/>
      <c r="J981" s="211">
        <f t="shared" si="620"/>
        <v>0</v>
      </c>
      <c r="K981" s="211">
        <f t="shared" si="621"/>
        <v>0</v>
      </c>
      <c r="L981" s="202"/>
      <c r="M981" s="202"/>
      <c r="N981" s="226"/>
      <c r="O981" s="202"/>
      <c r="P981" s="99">
        <v>14</v>
      </c>
    </row>
    <row r="982" spans="1:16" ht="31.5">
      <c r="A982" s="202">
        <v>5</v>
      </c>
      <c r="B982" s="224" t="s">
        <v>51</v>
      </c>
      <c r="C982" s="211"/>
      <c r="D982" s="226"/>
      <c r="E982" s="211">
        <f t="shared" si="619"/>
        <v>428</v>
      </c>
      <c r="F982" s="211">
        <v>428</v>
      </c>
      <c r="G982" s="211"/>
      <c r="H982" s="211"/>
      <c r="I982" s="211"/>
      <c r="J982" s="211">
        <f t="shared" si="620"/>
        <v>-428</v>
      </c>
      <c r="K982" s="211">
        <f t="shared" si="621"/>
        <v>-428</v>
      </c>
      <c r="L982" s="211"/>
      <c r="M982" s="211"/>
      <c r="N982" s="226"/>
      <c r="O982" s="202"/>
      <c r="P982" s="99">
        <v>15</v>
      </c>
    </row>
    <row r="983" spans="1:16">
      <c r="A983" s="202">
        <v>6</v>
      </c>
      <c r="B983" s="224" t="s">
        <v>53</v>
      </c>
      <c r="C983" s="211"/>
      <c r="D983" s="226"/>
      <c r="E983" s="211">
        <f t="shared" si="619"/>
        <v>0</v>
      </c>
      <c r="F983" s="211"/>
      <c r="G983" s="211"/>
      <c r="H983" s="211"/>
      <c r="I983" s="211"/>
      <c r="J983" s="211">
        <f t="shared" si="620"/>
        <v>0</v>
      </c>
      <c r="K983" s="211">
        <f t="shared" si="621"/>
        <v>0</v>
      </c>
      <c r="L983" s="211"/>
      <c r="M983" s="211"/>
      <c r="N983" s="226"/>
      <c r="O983" s="202"/>
      <c r="P983" s="99">
        <v>16</v>
      </c>
    </row>
    <row r="984" spans="1:16" s="215" customFormat="1">
      <c r="A984" s="114" t="s">
        <v>55</v>
      </c>
      <c r="B984" s="115" t="s">
        <v>56</v>
      </c>
      <c r="C984" s="222">
        <f t="shared" ref="C984:N984" si="622">C985+C986</f>
        <v>0</v>
      </c>
      <c r="D984" s="223">
        <f t="shared" si="622"/>
        <v>0</v>
      </c>
      <c r="E984" s="114">
        <f t="shared" si="622"/>
        <v>16</v>
      </c>
      <c r="F984" s="114">
        <f t="shared" si="622"/>
        <v>16</v>
      </c>
      <c r="G984" s="114">
        <f t="shared" si="622"/>
        <v>0</v>
      </c>
      <c r="H984" s="114">
        <f t="shared" si="622"/>
        <v>0</v>
      </c>
      <c r="I984" s="114">
        <f t="shared" si="622"/>
        <v>0</v>
      </c>
      <c r="J984" s="114">
        <f t="shared" si="622"/>
        <v>-16</v>
      </c>
      <c r="K984" s="114">
        <f t="shared" si="622"/>
        <v>-16</v>
      </c>
      <c r="L984" s="114">
        <f t="shared" si="622"/>
        <v>0</v>
      </c>
      <c r="M984" s="114">
        <f t="shared" si="622"/>
        <v>0</v>
      </c>
      <c r="N984" s="223">
        <f t="shared" si="622"/>
        <v>0</v>
      </c>
      <c r="O984" s="202"/>
      <c r="P984" s="99">
        <v>17</v>
      </c>
    </row>
    <row r="985" spans="1:16" s="215" customFormat="1" ht="31.5">
      <c r="A985" s="202">
        <v>1</v>
      </c>
      <c r="B985" s="224" t="s">
        <v>57</v>
      </c>
      <c r="C985" s="211"/>
      <c r="D985" s="226"/>
      <c r="E985" s="211">
        <f t="shared" ref="E985:E991" si="623">F985+G985</f>
        <v>16</v>
      </c>
      <c r="F985" s="202">
        <v>16</v>
      </c>
      <c r="G985" s="202"/>
      <c r="H985" s="202"/>
      <c r="I985" s="202"/>
      <c r="J985" s="211">
        <f t="shared" ref="J985:J991" si="624">D985-E985</f>
        <v>-16</v>
      </c>
      <c r="K985" s="211">
        <f>J985</f>
        <v>-16</v>
      </c>
      <c r="L985" s="202"/>
      <c r="M985" s="202"/>
      <c r="N985" s="226"/>
      <c r="O985" s="202"/>
      <c r="P985" s="99">
        <v>18</v>
      </c>
    </row>
    <row r="986" spans="1:16" s="215" customFormat="1">
      <c r="A986" s="202">
        <v>2</v>
      </c>
      <c r="B986" s="224" t="s">
        <v>59</v>
      </c>
      <c r="C986" s="211"/>
      <c r="D986" s="226"/>
      <c r="E986" s="211">
        <f t="shared" si="623"/>
        <v>0</v>
      </c>
      <c r="F986" s="202"/>
      <c r="G986" s="202"/>
      <c r="H986" s="202"/>
      <c r="I986" s="202"/>
      <c r="J986" s="211">
        <f t="shared" si="624"/>
        <v>0</v>
      </c>
      <c r="K986" s="211">
        <f>J986</f>
        <v>0</v>
      </c>
      <c r="L986" s="202"/>
      <c r="M986" s="211"/>
      <c r="N986" s="226"/>
      <c r="O986" s="202"/>
      <c r="P986" s="99">
        <v>19</v>
      </c>
    </row>
    <row r="987" spans="1:16" ht="20.25" customHeight="1">
      <c r="A987" s="114" t="s">
        <v>21</v>
      </c>
      <c r="B987" s="114" t="s">
        <v>61</v>
      </c>
      <c r="C987" s="222">
        <f t="shared" ref="C987:N987" si="625">C988+C992</f>
        <v>0</v>
      </c>
      <c r="D987" s="223">
        <f t="shared" si="625"/>
        <v>0</v>
      </c>
      <c r="E987" s="114">
        <f t="shared" si="625"/>
        <v>2790</v>
      </c>
      <c r="F987" s="114">
        <f t="shared" si="625"/>
        <v>2660</v>
      </c>
      <c r="G987" s="114">
        <f t="shared" si="625"/>
        <v>130</v>
      </c>
      <c r="H987" s="114">
        <f t="shared" si="625"/>
        <v>0</v>
      </c>
      <c r="I987" s="114">
        <f t="shared" si="625"/>
        <v>0</v>
      </c>
      <c r="J987" s="114">
        <f t="shared" si="625"/>
        <v>-2790</v>
      </c>
      <c r="K987" s="114">
        <f t="shared" si="625"/>
        <v>0</v>
      </c>
      <c r="L987" s="114">
        <f t="shared" si="625"/>
        <v>-2790</v>
      </c>
      <c r="M987" s="114">
        <f t="shared" si="625"/>
        <v>0</v>
      </c>
      <c r="N987" s="223">
        <f t="shared" si="625"/>
        <v>0</v>
      </c>
      <c r="O987" s="202"/>
      <c r="P987" s="99">
        <v>20</v>
      </c>
    </row>
    <row r="988" spans="1:16" ht="20.25" customHeight="1">
      <c r="A988" s="114" t="s">
        <v>23</v>
      </c>
      <c r="B988" s="115" t="s">
        <v>24</v>
      </c>
      <c r="C988" s="222">
        <f t="shared" ref="C988:N988" si="626">SUM(C989:C991)</f>
        <v>0</v>
      </c>
      <c r="D988" s="223">
        <f t="shared" si="626"/>
        <v>0</v>
      </c>
      <c r="E988" s="114">
        <f t="shared" si="626"/>
        <v>2052</v>
      </c>
      <c r="F988" s="114">
        <f t="shared" si="626"/>
        <v>2052</v>
      </c>
      <c r="G988" s="114">
        <f t="shared" si="626"/>
        <v>0</v>
      </c>
      <c r="H988" s="114">
        <f t="shared" si="626"/>
        <v>0</v>
      </c>
      <c r="I988" s="114">
        <f t="shared" si="626"/>
        <v>0</v>
      </c>
      <c r="J988" s="114">
        <f t="shared" si="626"/>
        <v>-2052</v>
      </c>
      <c r="K988" s="114">
        <f t="shared" si="626"/>
        <v>0</v>
      </c>
      <c r="L988" s="114">
        <f t="shared" si="626"/>
        <v>-2052</v>
      </c>
      <c r="M988" s="114">
        <f t="shared" si="626"/>
        <v>0</v>
      </c>
      <c r="N988" s="223">
        <f t="shared" si="626"/>
        <v>0</v>
      </c>
      <c r="O988" s="202"/>
      <c r="P988" s="99">
        <v>21</v>
      </c>
    </row>
    <row r="989" spans="1:16" ht="61.5" customHeight="1">
      <c r="A989" s="202">
        <v>1</v>
      </c>
      <c r="B989" s="224" t="s">
        <v>62</v>
      </c>
      <c r="C989" s="211"/>
      <c r="D989" s="226"/>
      <c r="E989" s="211">
        <f t="shared" si="623"/>
        <v>1768</v>
      </c>
      <c r="F989" s="233">
        <v>1768</v>
      </c>
      <c r="G989" s="233"/>
      <c r="H989" s="233"/>
      <c r="I989" s="233"/>
      <c r="J989" s="211">
        <f t="shared" si="624"/>
        <v>-1768</v>
      </c>
      <c r="K989" s="233"/>
      <c r="L989" s="233">
        <f t="shared" ref="L989:L991" si="627">J989</f>
        <v>-1768</v>
      </c>
      <c r="M989" s="233"/>
      <c r="N989" s="226"/>
      <c r="O989" s="202"/>
      <c r="P989" s="99">
        <v>22</v>
      </c>
    </row>
    <row r="990" spans="1:16" ht="92.25" customHeight="1">
      <c r="A990" s="202">
        <v>2</v>
      </c>
      <c r="B990" s="224" t="s">
        <v>64</v>
      </c>
      <c r="C990" s="211"/>
      <c r="D990" s="226"/>
      <c r="E990" s="211">
        <f t="shared" si="623"/>
        <v>0</v>
      </c>
      <c r="F990" s="233"/>
      <c r="G990" s="233"/>
      <c r="H990" s="233"/>
      <c r="I990" s="233"/>
      <c r="J990" s="211">
        <f t="shared" si="624"/>
        <v>0</v>
      </c>
      <c r="K990" s="233"/>
      <c r="L990" s="233">
        <f t="shared" si="627"/>
        <v>0</v>
      </c>
      <c r="M990" s="233"/>
      <c r="N990" s="226"/>
      <c r="O990" s="202"/>
      <c r="P990" s="99">
        <v>23</v>
      </c>
    </row>
    <row r="991" spans="1:16" ht="43.5" customHeight="1">
      <c r="A991" s="202">
        <v>3</v>
      </c>
      <c r="B991" s="224" t="s">
        <v>66</v>
      </c>
      <c r="C991" s="211"/>
      <c r="D991" s="226"/>
      <c r="E991" s="211">
        <f t="shared" si="623"/>
        <v>284</v>
      </c>
      <c r="F991" s="234">
        <v>284</v>
      </c>
      <c r="G991" s="234"/>
      <c r="H991" s="234"/>
      <c r="I991" s="234"/>
      <c r="J991" s="211">
        <f t="shared" si="624"/>
        <v>-284</v>
      </c>
      <c r="K991" s="234"/>
      <c r="L991" s="233">
        <f t="shared" si="627"/>
        <v>-284</v>
      </c>
      <c r="M991" s="234"/>
      <c r="N991" s="226"/>
      <c r="O991" s="202"/>
      <c r="P991" s="99">
        <v>24</v>
      </c>
    </row>
    <row r="992" spans="1:16">
      <c r="A992" s="114" t="s">
        <v>37</v>
      </c>
      <c r="B992" s="115" t="s">
        <v>68</v>
      </c>
      <c r="C992" s="222">
        <f t="shared" ref="C992:N992" si="628">SUM(C993:C999)</f>
        <v>0</v>
      </c>
      <c r="D992" s="223">
        <f t="shared" si="628"/>
        <v>0</v>
      </c>
      <c r="E992" s="222">
        <f t="shared" si="628"/>
        <v>738</v>
      </c>
      <c r="F992" s="114">
        <f t="shared" si="628"/>
        <v>608</v>
      </c>
      <c r="G992" s="114">
        <f t="shared" si="628"/>
        <v>130</v>
      </c>
      <c r="H992" s="114">
        <f t="shared" si="628"/>
        <v>0</v>
      </c>
      <c r="I992" s="114">
        <f t="shared" si="628"/>
        <v>0</v>
      </c>
      <c r="J992" s="222">
        <f t="shared" si="628"/>
        <v>-738</v>
      </c>
      <c r="K992" s="114">
        <f t="shared" si="628"/>
        <v>0</v>
      </c>
      <c r="L992" s="114">
        <f t="shared" si="628"/>
        <v>-738</v>
      </c>
      <c r="M992" s="114">
        <f t="shared" si="628"/>
        <v>0</v>
      </c>
      <c r="N992" s="223">
        <f t="shared" si="628"/>
        <v>0</v>
      </c>
      <c r="O992" s="202"/>
      <c r="P992" s="99">
        <v>25</v>
      </c>
    </row>
    <row r="993" spans="1:16" ht="21.75" customHeight="1">
      <c r="A993" s="202">
        <v>1</v>
      </c>
      <c r="B993" s="224" t="s">
        <v>69</v>
      </c>
      <c r="C993" s="211"/>
      <c r="D993" s="226"/>
      <c r="E993" s="211">
        <f t="shared" ref="E993:E999" si="629">F993+G993</f>
        <v>15</v>
      </c>
      <c r="F993" s="202">
        <v>15</v>
      </c>
      <c r="G993" s="202"/>
      <c r="H993" s="202"/>
      <c r="I993" s="202"/>
      <c r="J993" s="211">
        <f t="shared" ref="J993:J999" si="630">D993-E993</f>
        <v>-15</v>
      </c>
      <c r="K993" s="202"/>
      <c r="L993" s="233">
        <f t="shared" ref="L993:L999" si="631">J993</f>
        <v>-15</v>
      </c>
      <c r="M993" s="202"/>
      <c r="N993" s="226"/>
      <c r="O993" s="202"/>
      <c r="P993" s="99">
        <v>26</v>
      </c>
    </row>
    <row r="994" spans="1:16" ht="42" customHeight="1">
      <c r="A994" s="202">
        <v>2</v>
      </c>
      <c r="B994" s="224" t="s">
        <v>71</v>
      </c>
      <c r="C994" s="211"/>
      <c r="D994" s="226"/>
      <c r="E994" s="211">
        <f t="shared" si="629"/>
        <v>57</v>
      </c>
      <c r="F994" s="202">
        <f>40+17</f>
        <v>57</v>
      </c>
      <c r="G994" s="202"/>
      <c r="H994" s="202"/>
      <c r="I994" s="202"/>
      <c r="J994" s="211">
        <f t="shared" si="630"/>
        <v>-57</v>
      </c>
      <c r="K994" s="202"/>
      <c r="L994" s="233">
        <f t="shared" si="631"/>
        <v>-57</v>
      </c>
      <c r="M994" s="202"/>
      <c r="N994" s="226"/>
      <c r="O994" s="202"/>
      <c r="P994" s="99">
        <v>27</v>
      </c>
    </row>
    <row r="995" spans="1:16" s="216" customFormat="1" ht="47.25">
      <c r="A995" s="202">
        <v>3</v>
      </c>
      <c r="B995" s="224" t="s">
        <v>73</v>
      </c>
      <c r="C995" s="227"/>
      <c r="D995" s="228"/>
      <c r="E995" s="211">
        <f t="shared" si="629"/>
        <v>454</v>
      </c>
      <c r="F995" s="227">
        <v>454</v>
      </c>
      <c r="G995" s="227"/>
      <c r="H995" s="227"/>
      <c r="I995" s="227"/>
      <c r="J995" s="211">
        <f t="shared" si="630"/>
        <v>-454</v>
      </c>
      <c r="K995" s="227"/>
      <c r="L995" s="233">
        <f t="shared" si="631"/>
        <v>-454</v>
      </c>
      <c r="M995" s="227"/>
      <c r="N995" s="228"/>
      <c r="O995" s="202"/>
      <c r="P995" s="99">
        <v>28</v>
      </c>
    </row>
    <row r="996" spans="1:16" s="216" customFormat="1" ht="47.25">
      <c r="A996" s="202">
        <v>4</v>
      </c>
      <c r="B996" s="225" t="s">
        <v>75</v>
      </c>
      <c r="C996" s="227"/>
      <c r="D996" s="228"/>
      <c r="E996" s="211">
        <f t="shared" si="629"/>
        <v>82</v>
      </c>
      <c r="F996" s="227">
        <v>82</v>
      </c>
      <c r="G996" s="227"/>
      <c r="H996" s="227"/>
      <c r="I996" s="227"/>
      <c r="J996" s="211">
        <f t="shared" si="630"/>
        <v>-82</v>
      </c>
      <c r="K996" s="227"/>
      <c r="L996" s="233">
        <f t="shared" si="631"/>
        <v>-82</v>
      </c>
      <c r="M996" s="227"/>
      <c r="N996" s="228"/>
      <c r="O996" s="202"/>
      <c r="P996" s="99">
        <v>29</v>
      </c>
    </row>
    <row r="997" spans="1:16" s="216" customFormat="1" ht="63">
      <c r="A997" s="202">
        <v>5</v>
      </c>
      <c r="B997" s="225" t="s">
        <v>77</v>
      </c>
      <c r="C997" s="227"/>
      <c r="D997" s="228"/>
      <c r="E997" s="211">
        <f t="shared" si="629"/>
        <v>0</v>
      </c>
      <c r="F997" s="227"/>
      <c r="G997" s="227"/>
      <c r="H997" s="227"/>
      <c r="I997" s="227"/>
      <c r="J997" s="211">
        <f t="shared" si="630"/>
        <v>0</v>
      </c>
      <c r="K997" s="227"/>
      <c r="L997" s="233">
        <f t="shared" si="631"/>
        <v>0</v>
      </c>
      <c r="M997" s="227"/>
      <c r="N997" s="228"/>
      <c r="O997" s="202"/>
      <c r="P997" s="99">
        <v>30</v>
      </c>
    </row>
    <row r="998" spans="1:16" ht="42" customHeight="1">
      <c r="A998" s="202">
        <v>6</v>
      </c>
      <c r="B998" s="225" t="s">
        <v>79</v>
      </c>
      <c r="C998" s="227"/>
      <c r="D998" s="228"/>
      <c r="E998" s="211">
        <f t="shared" si="629"/>
        <v>130</v>
      </c>
      <c r="F998" s="227"/>
      <c r="G998" s="227">
        <v>130</v>
      </c>
      <c r="H998" s="227"/>
      <c r="I998" s="227"/>
      <c r="J998" s="211">
        <f t="shared" si="630"/>
        <v>-130</v>
      </c>
      <c r="K998" s="227"/>
      <c r="L998" s="233">
        <f t="shared" si="631"/>
        <v>-130</v>
      </c>
      <c r="M998" s="227"/>
      <c r="N998" s="228"/>
      <c r="O998" s="202"/>
      <c r="P998" s="99">
        <v>31</v>
      </c>
    </row>
    <row r="999" spans="1:16" ht="74.25" customHeight="1">
      <c r="A999" s="202">
        <v>7</v>
      </c>
      <c r="B999" s="225" t="s">
        <v>81</v>
      </c>
      <c r="C999" s="227"/>
      <c r="D999" s="228"/>
      <c r="E999" s="211">
        <f t="shared" si="629"/>
        <v>0</v>
      </c>
      <c r="F999" s="227"/>
      <c r="G999" s="227"/>
      <c r="H999" s="227"/>
      <c r="I999" s="227"/>
      <c r="J999" s="211">
        <f t="shared" si="630"/>
        <v>0</v>
      </c>
      <c r="K999" s="227"/>
      <c r="L999" s="233">
        <f t="shared" si="631"/>
        <v>0</v>
      </c>
      <c r="M999" s="227"/>
      <c r="N999" s="228"/>
      <c r="O999" s="202"/>
      <c r="P999" s="99">
        <v>32</v>
      </c>
    </row>
    <row r="1000" spans="1:16" ht="21.95" customHeight="1">
      <c r="A1000" s="202"/>
      <c r="B1000" s="114" t="s">
        <v>113</v>
      </c>
      <c r="C1000" s="222">
        <f t="shared" ref="C1000:N1000" si="632">C1001+C1019</f>
        <v>0</v>
      </c>
      <c r="D1000" s="223">
        <f t="shared" si="632"/>
        <v>0</v>
      </c>
      <c r="E1000" s="222">
        <f t="shared" si="632"/>
        <v>24753</v>
      </c>
      <c r="F1000" s="222">
        <f t="shared" si="632"/>
        <v>24623</v>
      </c>
      <c r="G1000" s="222">
        <f t="shared" si="632"/>
        <v>130</v>
      </c>
      <c r="H1000" s="222">
        <f t="shared" si="632"/>
        <v>0</v>
      </c>
      <c r="I1000" s="222">
        <f t="shared" si="632"/>
        <v>0</v>
      </c>
      <c r="J1000" s="222">
        <f t="shared" si="632"/>
        <v>-24753</v>
      </c>
      <c r="K1000" s="222">
        <f t="shared" si="632"/>
        <v>-21344</v>
      </c>
      <c r="L1000" s="222">
        <f t="shared" si="632"/>
        <v>-3409</v>
      </c>
      <c r="M1000" s="222">
        <f t="shared" si="632"/>
        <v>0</v>
      </c>
      <c r="N1000" s="223">
        <f t="shared" si="632"/>
        <v>0</v>
      </c>
      <c r="O1000" s="202"/>
      <c r="P1000" s="99">
        <v>1</v>
      </c>
    </row>
    <row r="1001" spans="1:16" ht="21" customHeight="1">
      <c r="A1001" s="202" t="s">
        <v>20</v>
      </c>
      <c r="B1001" s="114" t="s">
        <v>22</v>
      </c>
      <c r="C1001" s="222">
        <f t="shared" ref="C1001:N1001" si="633">C1002+C1009+C1016</f>
        <v>0</v>
      </c>
      <c r="D1001" s="223">
        <f t="shared" si="633"/>
        <v>0</v>
      </c>
      <c r="E1001" s="222">
        <f t="shared" si="633"/>
        <v>21344</v>
      </c>
      <c r="F1001" s="222">
        <f t="shared" si="633"/>
        <v>21344</v>
      </c>
      <c r="G1001" s="222">
        <f t="shared" si="633"/>
        <v>0</v>
      </c>
      <c r="H1001" s="222">
        <f t="shared" si="633"/>
        <v>0</v>
      </c>
      <c r="I1001" s="222">
        <f t="shared" si="633"/>
        <v>0</v>
      </c>
      <c r="J1001" s="222">
        <f t="shared" si="633"/>
        <v>-21344</v>
      </c>
      <c r="K1001" s="222">
        <f t="shared" si="633"/>
        <v>-21344</v>
      </c>
      <c r="L1001" s="222">
        <f t="shared" si="633"/>
        <v>0</v>
      </c>
      <c r="M1001" s="222">
        <f t="shared" si="633"/>
        <v>0</v>
      </c>
      <c r="N1001" s="223">
        <f t="shared" si="633"/>
        <v>0</v>
      </c>
      <c r="O1001" s="202"/>
      <c r="P1001" s="99">
        <v>2</v>
      </c>
    </row>
    <row r="1002" spans="1:16" ht="18.95" customHeight="1">
      <c r="A1002" s="114" t="s">
        <v>23</v>
      </c>
      <c r="B1002" s="114" t="s">
        <v>24</v>
      </c>
      <c r="C1002" s="222">
        <f t="shared" ref="C1002:N1002" si="634">SUM(C1003:C1008)</f>
        <v>0</v>
      </c>
      <c r="D1002" s="223">
        <f t="shared" si="634"/>
        <v>0</v>
      </c>
      <c r="E1002" s="222">
        <f t="shared" si="634"/>
        <v>19125</v>
      </c>
      <c r="F1002" s="222">
        <f t="shared" si="634"/>
        <v>19125</v>
      </c>
      <c r="G1002" s="222">
        <f t="shared" si="634"/>
        <v>0</v>
      </c>
      <c r="H1002" s="222">
        <f t="shared" si="634"/>
        <v>0</v>
      </c>
      <c r="I1002" s="222">
        <f t="shared" si="634"/>
        <v>0</v>
      </c>
      <c r="J1002" s="222">
        <f t="shared" si="634"/>
        <v>-19125</v>
      </c>
      <c r="K1002" s="222">
        <f t="shared" si="634"/>
        <v>-19125</v>
      </c>
      <c r="L1002" s="222">
        <f t="shared" si="634"/>
        <v>0</v>
      </c>
      <c r="M1002" s="222">
        <f t="shared" si="634"/>
        <v>0</v>
      </c>
      <c r="N1002" s="223">
        <f t="shared" si="634"/>
        <v>0</v>
      </c>
      <c r="O1002" s="202"/>
      <c r="P1002" s="99">
        <v>3</v>
      </c>
    </row>
    <row r="1003" spans="1:16" s="214" customFormat="1" ht="72" customHeight="1">
      <c r="A1003" s="202">
        <v>1</v>
      </c>
      <c r="B1003" s="224" t="s">
        <v>25</v>
      </c>
      <c r="C1003" s="211"/>
      <c r="D1003" s="226"/>
      <c r="E1003" s="211">
        <f t="shared" ref="E1003:E1008" si="635">F1003+G1003</f>
        <v>2598</v>
      </c>
      <c r="F1003" s="211">
        <v>2598</v>
      </c>
      <c r="G1003" s="211"/>
      <c r="H1003" s="211"/>
      <c r="I1003" s="211"/>
      <c r="J1003" s="211">
        <f t="shared" ref="J1003:J1008" si="636">D1003-E1003</f>
        <v>-2598</v>
      </c>
      <c r="K1003" s="211">
        <f t="shared" ref="K1003:K1008" si="637">J1003</f>
        <v>-2598</v>
      </c>
      <c r="L1003" s="211"/>
      <c r="M1003" s="211"/>
      <c r="N1003" s="226"/>
      <c r="O1003" s="202"/>
      <c r="P1003" s="99">
        <v>4</v>
      </c>
    </row>
    <row r="1004" spans="1:16" s="214" customFormat="1" ht="36" customHeight="1">
      <c r="A1004" s="202">
        <v>2</v>
      </c>
      <c r="B1004" s="224" t="s">
        <v>27</v>
      </c>
      <c r="C1004" s="211"/>
      <c r="D1004" s="226"/>
      <c r="E1004" s="211">
        <f t="shared" si="635"/>
        <v>825</v>
      </c>
      <c r="F1004" s="202">
        <v>825</v>
      </c>
      <c r="G1004" s="202"/>
      <c r="H1004" s="202"/>
      <c r="I1004" s="202"/>
      <c r="J1004" s="211">
        <f t="shared" si="636"/>
        <v>-825</v>
      </c>
      <c r="K1004" s="211">
        <f t="shared" si="637"/>
        <v>-825</v>
      </c>
      <c r="L1004" s="202"/>
      <c r="M1004" s="202"/>
      <c r="N1004" s="226"/>
      <c r="O1004" s="202"/>
      <c r="P1004" s="99">
        <v>5</v>
      </c>
    </row>
    <row r="1005" spans="1:16" s="214" customFormat="1" ht="45.75" customHeight="1">
      <c r="A1005" s="202">
        <v>3</v>
      </c>
      <c r="B1005" s="224" t="s">
        <v>29</v>
      </c>
      <c r="C1005" s="211"/>
      <c r="D1005" s="226"/>
      <c r="E1005" s="211">
        <f t="shared" si="635"/>
        <v>120</v>
      </c>
      <c r="F1005" s="202">
        <v>120</v>
      </c>
      <c r="G1005" s="202"/>
      <c r="H1005" s="202"/>
      <c r="I1005" s="202"/>
      <c r="J1005" s="211">
        <f t="shared" si="636"/>
        <v>-120</v>
      </c>
      <c r="K1005" s="211">
        <f t="shared" si="637"/>
        <v>-120</v>
      </c>
      <c r="L1005" s="202"/>
      <c r="M1005" s="202"/>
      <c r="N1005" s="226"/>
      <c r="O1005" s="202"/>
      <c r="P1005" s="99">
        <v>6</v>
      </c>
    </row>
    <row r="1006" spans="1:16" s="214" customFormat="1" ht="53.1" customHeight="1">
      <c r="A1006" s="202">
        <v>4</v>
      </c>
      <c r="B1006" s="224" t="s">
        <v>31</v>
      </c>
      <c r="C1006" s="211"/>
      <c r="D1006" s="226"/>
      <c r="E1006" s="211">
        <f t="shared" si="635"/>
        <v>8864</v>
      </c>
      <c r="F1006" s="211">
        <v>8864</v>
      </c>
      <c r="G1006" s="211"/>
      <c r="H1006" s="211"/>
      <c r="I1006" s="211"/>
      <c r="J1006" s="211">
        <f t="shared" si="636"/>
        <v>-8864</v>
      </c>
      <c r="K1006" s="211">
        <f t="shared" si="637"/>
        <v>-8864</v>
      </c>
      <c r="L1006" s="211"/>
      <c r="M1006" s="211"/>
      <c r="N1006" s="226"/>
      <c r="O1006" s="202"/>
      <c r="P1006" s="99">
        <v>7</v>
      </c>
    </row>
    <row r="1007" spans="1:16" s="214" customFormat="1" ht="38.1" customHeight="1">
      <c r="A1007" s="202">
        <v>5</v>
      </c>
      <c r="B1007" s="225" t="s">
        <v>33</v>
      </c>
      <c r="C1007" s="227"/>
      <c r="D1007" s="228"/>
      <c r="E1007" s="211">
        <f t="shared" si="635"/>
        <v>6718</v>
      </c>
      <c r="F1007" s="227">
        <v>6718</v>
      </c>
      <c r="G1007" s="227"/>
      <c r="H1007" s="227"/>
      <c r="I1007" s="227"/>
      <c r="J1007" s="211">
        <f t="shared" si="636"/>
        <v>-6718</v>
      </c>
      <c r="K1007" s="211">
        <f t="shared" si="637"/>
        <v>-6718</v>
      </c>
      <c r="L1007" s="227"/>
      <c r="M1007" s="227"/>
      <c r="N1007" s="228"/>
      <c r="O1007" s="202"/>
      <c r="P1007" s="99">
        <v>8</v>
      </c>
    </row>
    <row r="1008" spans="1:16" s="214" customFormat="1" ht="41.1" customHeight="1">
      <c r="A1008" s="202">
        <v>6</v>
      </c>
      <c r="B1008" s="225" t="s">
        <v>35</v>
      </c>
      <c r="C1008" s="227"/>
      <c r="D1008" s="228"/>
      <c r="E1008" s="211">
        <f t="shared" si="635"/>
        <v>0</v>
      </c>
      <c r="F1008" s="227"/>
      <c r="G1008" s="227"/>
      <c r="H1008" s="227"/>
      <c r="I1008" s="227"/>
      <c r="J1008" s="211">
        <f t="shared" si="636"/>
        <v>0</v>
      </c>
      <c r="K1008" s="211">
        <f t="shared" si="637"/>
        <v>0</v>
      </c>
      <c r="L1008" s="227"/>
      <c r="M1008" s="227"/>
      <c r="N1008" s="228"/>
      <c r="O1008" s="202"/>
      <c r="P1008" s="99">
        <v>9</v>
      </c>
    </row>
    <row r="1009" spans="1:16" ht="21" customHeight="1">
      <c r="A1009" s="114" t="s">
        <v>37</v>
      </c>
      <c r="B1009" s="115" t="s">
        <v>38</v>
      </c>
      <c r="C1009" s="222">
        <f t="shared" ref="C1009:N1009" si="638">SUM(C1010:C1015)</f>
        <v>0</v>
      </c>
      <c r="D1009" s="223">
        <f t="shared" si="638"/>
        <v>0</v>
      </c>
      <c r="E1009" s="114">
        <f t="shared" si="638"/>
        <v>2219</v>
      </c>
      <c r="F1009" s="114">
        <f t="shared" si="638"/>
        <v>2219</v>
      </c>
      <c r="G1009" s="114">
        <f t="shared" si="638"/>
        <v>0</v>
      </c>
      <c r="H1009" s="114">
        <f t="shared" si="638"/>
        <v>0</v>
      </c>
      <c r="I1009" s="114">
        <f t="shared" si="638"/>
        <v>0</v>
      </c>
      <c r="J1009" s="114">
        <f t="shared" si="638"/>
        <v>-2219</v>
      </c>
      <c r="K1009" s="114">
        <f t="shared" si="638"/>
        <v>-2219</v>
      </c>
      <c r="L1009" s="114">
        <f t="shared" si="638"/>
        <v>0</v>
      </c>
      <c r="M1009" s="114">
        <f t="shared" si="638"/>
        <v>0</v>
      </c>
      <c r="N1009" s="223">
        <f t="shared" si="638"/>
        <v>0</v>
      </c>
      <c r="O1009" s="202"/>
      <c r="P1009" s="99">
        <v>10</v>
      </c>
    </row>
    <row r="1010" spans="1:16" s="215" customFormat="1" ht="31.5">
      <c r="A1010" s="229">
        <v>1</v>
      </c>
      <c r="B1010" s="230" t="s">
        <v>40</v>
      </c>
      <c r="C1010" s="231"/>
      <c r="D1010" s="232"/>
      <c r="E1010" s="231">
        <f t="shared" ref="E1010:E1015" si="639">F1010+G1010</f>
        <v>1706</v>
      </c>
      <c r="F1010" s="231">
        <v>1706</v>
      </c>
      <c r="G1010" s="231"/>
      <c r="H1010" s="231"/>
      <c r="I1010" s="231"/>
      <c r="J1010" s="231">
        <f t="shared" ref="J1010:J1015" si="640">D1010-E1010</f>
        <v>-1706</v>
      </c>
      <c r="K1010" s="231">
        <f t="shared" ref="K1010:K1015" si="641">J1010</f>
        <v>-1706</v>
      </c>
      <c r="L1010" s="231"/>
      <c r="M1010" s="231"/>
      <c r="N1010" s="232"/>
      <c r="O1010" s="229"/>
      <c r="P1010" s="214">
        <v>11</v>
      </c>
    </row>
    <row r="1011" spans="1:16">
      <c r="A1011" s="202">
        <v>2</v>
      </c>
      <c r="B1011" s="224" t="s">
        <v>43</v>
      </c>
      <c r="C1011" s="211"/>
      <c r="D1011" s="226"/>
      <c r="E1011" s="211">
        <f t="shared" si="639"/>
        <v>0</v>
      </c>
      <c r="F1011" s="202"/>
      <c r="G1011" s="202"/>
      <c r="H1011" s="202"/>
      <c r="I1011" s="202"/>
      <c r="J1011" s="211">
        <f t="shared" si="640"/>
        <v>0</v>
      </c>
      <c r="K1011" s="211">
        <f t="shared" si="641"/>
        <v>0</v>
      </c>
      <c r="L1011" s="202"/>
      <c r="M1011" s="202"/>
      <c r="N1011" s="226"/>
      <c r="O1011" s="202"/>
      <c r="P1011" s="99">
        <v>12</v>
      </c>
    </row>
    <row r="1012" spans="1:16">
      <c r="A1012" s="202">
        <v>3</v>
      </c>
      <c r="B1012" s="224" t="s">
        <v>46</v>
      </c>
      <c r="C1012" s="211"/>
      <c r="D1012" s="226"/>
      <c r="E1012" s="211">
        <f t="shared" si="639"/>
        <v>0</v>
      </c>
      <c r="F1012" s="202"/>
      <c r="G1012" s="202"/>
      <c r="H1012" s="202"/>
      <c r="I1012" s="202"/>
      <c r="J1012" s="211">
        <f t="shared" si="640"/>
        <v>0</v>
      </c>
      <c r="K1012" s="211">
        <f t="shared" si="641"/>
        <v>0</v>
      </c>
      <c r="L1012" s="202"/>
      <c r="M1012" s="202"/>
      <c r="N1012" s="226"/>
      <c r="O1012" s="202"/>
      <c r="P1012" s="99">
        <v>13</v>
      </c>
    </row>
    <row r="1013" spans="1:16">
      <c r="A1013" s="202">
        <v>4</v>
      </c>
      <c r="B1013" s="224" t="s">
        <v>49</v>
      </c>
      <c r="C1013" s="211"/>
      <c r="D1013" s="226"/>
      <c r="E1013" s="211">
        <f t="shared" si="639"/>
        <v>0</v>
      </c>
      <c r="F1013" s="202"/>
      <c r="G1013" s="202"/>
      <c r="H1013" s="202"/>
      <c r="I1013" s="202"/>
      <c r="J1013" s="211">
        <f t="shared" si="640"/>
        <v>0</v>
      </c>
      <c r="K1013" s="211">
        <f t="shared" si="641"/>
        <v>0</v>
      </c>
      <c r="L1013" s="202"/>
      <c r="M1013" s="202"/>
      <c r="N1013" s="226"/>
      <c r="O1013" s="202"/>
      <c r="P1013" s="99">
        <v>14</v>
      </c>
    </row>
    <row r="1014" spans="1:16" ht="31.5">
      <c r="A1014" s="202">
        <v>5</v>
      </c>
      <c r="B1014" s="224" t="s">
        <v>51</v>
      </c>
      <c r="C1014" s="211"/>
      <c r="D1014" s="226"/>
      <c r="E1014" s="211">
        <f t="shared" si="639"/>
        <v>513</v>
      </c>
      <c r="F1014" s="211">
        <v>513</v>
      </c>
      <c r="G1014" s="211"/>
      <c r="H1014" s="211"/>
      <c r="I1014" s="211"/>
      <c r="J1014" s="211">
        <f t="shared" si="640"/>
        <v>-513</v>
      </c>
      <c r="K1014" s="211">
        <f t="shared" si="641"/>
        <v>-513</v>
      </c>
      <c r="L1014" s="211"/>
      <c r="M1014" s="211"/>
      <c r="N1014" s="226"/>
      <c r="O1014" s="202"/>
      <c r="P1014" s="99">
        <v>15</v>
      </c>
    </row>
    <row r="1015" spans="1:16">
      <c r="A1015" s="202">
        <v>6</v>
      </c>
      <c r="B1015" s="224" t="s">
        <v>53</v>
      </c>
      <c r="C1015" s="211"/>
      <c r="D1015" s="226"/>
      <c r="E1015" s="211">
        <f t="shared" si="639"/>
        <v>0</v>
      </c>
      <c r="F1015" s="211"/>
      <c r="G1015" s="211"/>
      <c r="H1015" s="211"/>
      <c r="I1015" s="211"/>
      <c r="J1015" s="211">
        <f t="shared" si="640"/>
        <v>0</v>
      </c>
      <c r="K1015" s="211">
        <f t="shared" si="641"/>
        <v>0</v>
      </c>
      <c r="L1015" s="211"/>
      <c r="M1015" s="211"/>
      <c r="N1015" s="226"/>
      <c r="O1015" s="202"/>
      <c r="P1015" s="99">
        <v>16</v>
      </c>
    </row>
    <row r="1016" spans="1:16" s="215" customFormat="1">
      <c r="A1016" s="114" t="s">
        <v>55</v>
      </c>
      <c r="B1016" s="115" t="s">
        <v>56</v>
      </c>
      <c r="C1016" s="222">
        <f t="shared" ref="C1016:N1016" si="642">C1017+C1018</f>
        <v>0</v>
      </c>
      <c r="D1016" s="223">
        <f t="shared" si="642"/>
        <v>0</v>
      </c>
      <c r="E1016" s="114">
        <f t="shared" si="642"/>
        <v>0</v>
      </c>
      <c r="F1016" s="114">
        <f t="shared" si="642"/>
        <v>0</v>
      </c>
      <c r="G1016" s="114">
        <f t="shared" si="642"/>
        <v>0</v>
      </c>
      <c r="H1016" s="114">
        <f t="shared" si="642"/>
        <v>0</v>
      </c>
      <c r="I1016" s="114">
        <f t="shared" si="642"/>
        <v>0</v>
      </c>
      <c r="J1016" s="114">
        <f t="shared" si="642"/>
        <v>0</v>
      </c>
      <c r="K1016" s="114">
        <f t="shared" si="642"/>
        <v>0</v>
      </c>
      <c r="L1016" s="114">
        <f t="shared" si="642"/>
        <v>0</v>
      </c>
      <c r="M1016" s="114">
        <f t="shared" si="642"/>
        <v>0</v>
      </c>
      <c r="N1016" s="223">
        <f t="shared" si="642"/>
        <v>0</v>
      </c>
      <c r="O1016" s="202"/>
      <c r="P1016" s="99">
        <v>17</v>
      </c>
    </row>
    <row r="1017" spans="1:16" s="215" customFormat="1" ht="31.5">
      <c r="A1017" s="202">
        <v>1</v>
      </c>
      <c r="B1017" s="224" t="s">
        <v>57</v>
      </c>
      <c r="C1017" s="211"/>
      <c r="D1017" s="226"/>
      <c r="E1017" s="211">
        <f t="shared" ref="E1017:E1023" si="643">F1017+G1017</f>
        <v>0</v>
      </c>
      <c r="F1017" s="202"/>
      <c r="G1017" s="202"/>
      <c r="H1017" s="202"/>
      <c r="I1017" s="202"/>
      <c r="J1017" s="211">
        <f t="shared" ref="J1017:J1023" si="644">D1017-E1017</f>
        <v>0</v>
      </c>
      <c r="K1017" s="211">
        <f>J1017</f>
        <v>0</v>
      </c>
      <c r="L1017" s="202"/>
      <c r="M1017" s="202"/>
      <c r="N1017" s="226"/>
      <c r="O1017" s="202"/>
      <c r="P1017" s="99">
        <v>18</v>
      </c>
    </row>
    <row r="1018" spans="1:16" s="215" customFormat="1">
      <c r="A1018" s="202">
        <v>2</v>
      </c>
      <c r="B1018" s="224" t="s">
        <v>59</v>
      </c>
      <c r="C1018" s="211"/>
      <c r="D1018" s="226"/>
      <c r="E1018" s="211">
        <f t="shared" si="643"/>
        <v>0</v>
      </c>
      <c r="F1018" s="202"/>
      <c r="G1018" s="202"/>
      <c r="H1018" s="202"/>
      <c r="I1018" s="202"/>
      <c r="J1018" s="211">
        <f t="shared" si="644"/>
        <v>0</v>
      </c>
      <c r="K1018" s="211">
        <f>J1018</f>
        <v>0</v>
      </c>
      <c r="L1018" s="202"/>
      <c r="M1018" s="211"/>
      <c r="N1018" s="226"/>
      <c r="O1018" s="202"/>
      <c r="P1018" s="99">
        <v>19</v>
      </c>
    </row>
    <row r="1019" spans="1:16" ht="20.25" customHeight="1">
      <c r="A1019" s="114" t="s">
        <v>21</v>
      </c>
      <c r="B1019" s="114" t="s">
        <v>61</v>
      </c>
      <c r="C1019" s="222">
        <f t="shared" ref="C1019:N1019" si="645">C1020+C1024</f>
        <v>0</v>
      </c>
      <c r="D1019" s="223">
        <f t="shared" si="645"/>
        <v>0</v>
      </c>
      <c r="E1019" s="114">
        <f t="shared" si="645"/>
        <v>3409</v>
      </c>
      <c r="F1019" s="114">
        <f t="shared" si="645"/>
        <v>3279</v>
      </c>
      <c r="G1019" s="114">
        <f t="shared" si="645"/>
        <v>130</v>
      </c>
      <c r="H1019" s="114">
        <f t="shared" si="645"/>
        <v>0</v>
      </c>
      <c r="I1019" s="114">
        <f t="shared" si="645"/>
        <v>0</v>
      </c>
      <c r="J1019" s="114">
        <f t="shared" si="645"/>
        <v>-3409</v>
      </c>
      <c r="K1019" s="114">
        <f t="shared" si="645"/>
        <v>0</v>
      </c>
      <c r="L1019" s="114">
        <f t="shared" si="645"/>
        <v>-3409</v>
      </c>
      <c r="M1019" s="114">
        <f t="shared" si="645"/>
        <v>0</v>
      </c>
      <c r="N1019" s="223">
        <f t="shared" si="645"/>
        <v>0</v>
      </c>
      <c r="O1019" s="202"/>
      <c r="P1019" s="99">
        <v>20</v>
      </c>
    </row>
    <row r="1020" spans="1:16" ht="20.25" customHeight="1">
      <c r="A1020" s="114" t="s">
        <v>23</v>
      </c>
      <c r="B1020" s="115" t="s">
        <v>24</v>
      </c>
      <c r="C1020" s="222">
        <f t="shared" ref="C1020:N1020" si="646">SUM(C1021:C1023)</f>
        <v>0</v>
      </c>
      <c r="D1020" s="223">
        <f t="shared" si="646"/>
        <v>0</v>
      </c>
      <c r="E1020" s="114">
        <f t="shared" si="646"/>
        <v>2262</v>
      </c>
      <c r="F1020" s="114">
        <f t="shared" si="646"/>
        <v>2262</v>
      </c>
      <c r="G1020" s="114">
        <f t="shared" si="646"/>
        <v>0</v>
      </c>
      <c r="H1020" s="114">
        <f t="shared" si="646"/>
        <v>0</v>
      </c>
      <c r="I1020" s="114">
        <f t="shared" si="646"/>
        <v>0</v>
      </c>
      <c r="J1020" s="114">
        <f t="shared" si="646"/>
        <v>-2262</v>
      </c>
      <c r="K1020" s="114">
        <f t="shared" si="646"/>
        <v>0</v>
      </c>
      <c r="L1020" s="114">
        <f t="shared" si="646"/>
        <v>-2262</v>
      </c>
      <c r="M1020" s="114">
        <f t="shared" si="646"/>
        <v>0</v>
      </c>
      <c r="N1020" s="223">
        <f t="shared" si="646"/>
        <v>0</v>
      </c>
      <c r="O1020" s="202"/>
      <c r="P1020" s="99">
        <v>21</v>
      </c>
    </row>
    <row r="1021" spans="1:16" ht="61.5" customHeight="1">
      <c r="A1021" s="202">
        <v>1</v>
      </c>
      <c r="B1021" s="224" t="s">
        <v>62</v>
      </c>
      <c r="C1021" s="211"/>
      <c r="D1021" s="226"/>
      <c r="E1021" s="211">
        <f t="shared" si="643"/>
        <v>1912</v>
      </c>
      <c r="F1021" s="233">
        <v>1912</v>
      </c>
      <c r="G1021" s="233"/>
      <c r="H1021" s="233"/>
      <c r="I1021" s="233"/>
      <c r="J1021" s="211">
        <f t="shared" si="644"/>
        <v>-1912</v>
      </c>
      <c r="K1021" s="233"/>
      <c r="L1021" s="233">
        <f t="shared" ref="L1021:L1023" si="647">J1021</f>
        <v>-1912</v>
      </c>
      <c r="M1021" s="233"/>
      <c r="N1021" s="226"/>
      <c r="O1021" s="202"/>
      <c r="P1021" s="99">
        <v>22</v>
      </c>
    </row>
    <row r="1022" spans="1:16" ht="92.25" customHeight="1">
      <c r="A1022" s="202">
        <v>2</v>
      </c>
      <c r="B1022" s="224" t="s">
        <v>64</v>
      </c>
      <c r="C1022" s="211"/>
      <c r="D1022" s="226"/>
      <c r="E1022" s="211">
        <f t="shared" si="643"/>
        <v>0</v>
      </c>
      <c r="F1022" s="233"/>
      <c r="G1022" s="233"/>
      <c r="H1022" s="233"/>
      <c r="I1022" s="233"/>
      <c r="J1022" s="211">
        <f t="shared" si="644"/>
        <v>0</v>
      </c>
      <c r="K1022" s="233"/>
      <c r="L1022" s="233">
        <f t="shared" si="647"/>
        <v>0</v>
      </c>
      <c r="M1022" s="233"/>
      <c r="N1022" s="226"/>
      <c r="O1022" s="202"/>
      <c r="P1022" s="99">
        <v>23</v>
      </c>
    </row>
    <row r="1023" spans="1:16" ht="43.5" customHeight="1">
      <c r="A1023" s="202">
        <v>3</v>
      </c>
      <c r="B1023" s="224" t="s">
        <v>66</v>
      </c>
      <c r="C1023" s="211"/>
      <c r="D1023" s="226"/>
      <c r="E1023" s="211">
        <f t="shared" si="643"/>
        <v>350</v>
      </c>
      <c r="F1023" s="234">
        <v>350</v>
      </c>
      <c r="G1023" s="234"/>
      <c r="H1023" s="234"/>
      <c r="I1023" s="234"/>
      <c r="J1023" s="211">
        <f t="shared" si="644"/>
        <v>-350</v>
      </c>
      <c r="K1023" s="234"/>
      <c r="L1023" s="233">
        <f t="shared" si="647"/>
        <v>-350</v>
      </c>
      <c r="M1023" s="234"/>
      <c r="N1023" s="226"/>
      <c r="O1023" s="202"/>
      <c r="P1023" s="99">
        <v>24</v>
      </c>
    </row>
    <row r="1024" spans="1:16">
      <c r="A1024" s="114" t="s">
        <v>37</v>
      </c>
      <c r="B1024" s="115" t="s">
        <v>68</v>
      </c>
      <c r="C1024" s="222">
        <f t="shared" ref="C1024:N1024" si="648">SUM(C1025:C1031)</f>
        <v>0</v>
      </c>
      <c r="D1024" s="223">
        <f t="shared" si="648"/>
        <v>0</v>
      </c>
      <c r="E1024" s="222">
        <f t="shared" si="648"/>
        <v>1147</v>
      </c>
      <c r="F1024" s="114">
        <f t="shared" si="648"/>
        <v>1017</v>
      </c>
      <c r="G1024" s="114">
        <f t="shared" si="648"/>
        <v>130</v>
      </c>
      <c r="H1024" s="114">
        <f t="shared" si="648"/>
        <v>0</v>
      </c>
      <c r="I1024" s="114">
        <f t="shared" si="648"/>
        <v>0</v>
      </c>
      <c r="J1024" s="222">
        <f t="shared" si="648"/>
        <v>-1147</v>
      </c>
      <c r="K1024" s="114">
        <f t="shared" si="648"/>
        <v>0</v>
      </c>
      <c r="L1024" s="114">
        <f t="shared" si="648"/>
        <v>-1147</v>
      </c>
      <c r="M1024" s="114">
        <f t="shared" si="648"/>
        <v>0</v>
      </c>
      <c r="N1024" s="223">
        <f t="shared" si="648"/>
        <v>0</v>
      </c>
      <c r="O1024" s="202"/>
      <c r="P1024" s="99">
        <v>25</v>
      </c>
    </row>
    <row r="1025" spans="1:16" ht="21.75" customHeight="1">
      <c r="A1025" s="202">
        <v>1</v>
      </c>
      <c r="B1025" s="224" t="s">
        <v>69</v>
      </c>
      <c r="C1025" s="211"/>
      <c r="D1025" s="226"/>
      <c r="E1025" s="211">
        <f t="shared" ref="E1025:E1031" si="649">F1025+G1025</f>
        <v>14</v>
      </c>
      <c r="F1025" s="202">
        <v>14</v>
      </c>
      <c r="G1025" s="202"/>
      <c r="H1025" s="202"/>
      <c r="I1025" s="202"/>
      <c r="J1025" s="211">
        <f t="shared" ref="J1025:J1031" si="650">D1025-E1025</f>
        <v>-14</v>
      </c>
      <c r="K1025" s="202"/>
      <c r="L1025" s="233">
        <f t="shared" ref="L1025:L1031" si="651">J1025</f>
        <v>-14</v>
      </c>
      <c r="M1025" s="202"/>
      <c r="N1025" s="226"/>
      <c r="O1025" s="202"/>
      <c r="P1025" s="99">
        <v>26</v>
      </c>
    </row>
    <row r="1026" spans="1:16" ht="42" customHeight="1">
      <c r="A1026" s="202">
        <v>2</v>
      </c>
      <c r="B1026" s="224" t="s">
        <v>71</v>
      </c>
      <c r="C1026" s="211"/>
      <c r="D1026" s="226"/>
      <c r="E1026" s="211">
        <f t="shared" si="649"/>
        <v>20</v>
      </c>
      <c r="F1026" s="202">
        <v>20</v>
      </c>
      <c r="G1026" s="202"/>
      <c r="H1026" s="202"/>
      <c r="I1026" s="202"/>
      <c r="J1026" s="211">
        <f t="shared" si="650"/>
        <v>-20</v>
      </c>
      <c r="K1026" s="202"/>
      <c r="L1026" s="233">
        <f t="shared" si="651"/>
        <v>-20</v>
      </c>
      <c r="M1026" s="202"/>
      <c r="N1026" s="226"/>
      <c r="O1026" s="202"/>
      <c r="P1026" s="99">
        <v>27</v>
      </c>
    </row>
    <row r="1027" spans="1:16" s="216" customFormat="1" ht="47.25">
      <c r="A1027" s="202">
        <v>3</v>
      </c>
      <c r="B1027" s="224" t="s">
        <v>73</v>
      </c>
      <c r="C1027" s="227"/>
      <c r="D1027" s="228"/>
      <c r="E1027" s="211">
        <f t="shared" si="649"/>
        <v>983</v>
      </c>
      <c r="F1027" s="227">
        <f>529+454</f>
        <v>983</v>
      </c>
      <c r="G1027" s="227"/>
      <c r="H1027" s="227"/>
      <c r="I1027" s="227"/>
      <c r="J1027" s="211">
        <f t="shared" si="650"/>
        <v>-983</v>
      </c>
      <c r="K1027" s="227"/>
      <c r="L1027" s="233">
        <f t="shared" si="651"/>
        <v>-983</v>
      </c>
      <c r="M1027" s="227"/>
      <c r="N1027" s="228"/>
      <c r="O1027" s="202"/>
      <c r="P1027" s="99">
        <v>28</v>
      </c>
    </row>
    <row r="1028" spans="1:16" s="216" customFormat="1" ht="47.25">
      <c r="A1028" s="202">
        <v>4</v>
      </c>
      <c r="B1028" s="225" t="s">
        <v>75</v>
      </c>
      <c r="C1028" s="227"/>
      <c r="D1028" s="228"/>
      <c r="E1028" s="211">
        <f t="shared" si="649"/>
        <v>0</v>
      </c>
      <c r="F1028" s="227"/>
      <c r="G1028" s="227"/>
      <c r="H1028" s="227"/>
      <c r="I1028" s="227"/>
      <c r="J1028" s="211">
        <f t="shared" si="650"/>
        <v>0</v>
      </c>
      <c r="K1028" s="227"/>
      <c r="L1028" s="233">
        <f t="shared" si="651"/>
        <v>0</v>
      </c>
      <c r="M1028" s="227"/>
      <c r="N1028" s="228"/>
      <c r="O1028" s="202"/>
      <c r="P1028" s="99">
        <v>29</v>
      </c>
    </row>
    <row r="1029" spans="1:16" s="216" customFormat="1" ht="63">
      <c r="A1029" s="202">
        <v>5</v>
      </c>
      <c r="B1029" s="225" t="s">
        <v>77</v>
      </c>
      <c r="C1029" s="227"/>
      <c r="D1029" s="228"/>
      <c r="E1029" s="211">
        <f t="shared" si="649"/>
        <v>0</v>
      </c>
      <c r="F1029" s="227"/>
      <c r="G1029" s="227"/>
      <c r="H1029" s="227"/>
      <c r="I1029" s="227"/>
      <c r="J1029" s="211">
        <f t="shared" si="650"/>
        <v>0</v>
      </c>
      <c r="K1029" s="227"/>
      <c r="L1029" s="233">
        <f t="shared" si="651"/>
        <v>0</v>
      </c>
      <c r="M1029" s="227"/>
      <c r="N1029" s="228"/>
      <c r="O1029" s="202"/>
      <c r="P1029" s="99">
        <v>30</v>
      </c>
    </row>
    <row r="1030" spans="1:16" ht="42" customHeight="1">
      <c r="A1030" s="202">
        <v>6</v>
      </c>
      <c r="B1030" s="225" t="s">
        <v>79</v>
      </c>
      <c r="C1030" s="227"/>
      <c r="D1030" s="228"/>
      <c r="E1030" s="211">
        <f t="shared" si="649"/>
        <v>130</v>
      </c>
      <c r="F1030" s="227"/>
      <c r="G1030" s="227">
        <v>130</v>
      </c>
      <c r="H1030" s="227"/>
      <c r="I1030" s="227"/>
      <c r="J1030" s="211">
        <f t="shared" si="650"/>
        <v>-130</v>
      </c>
      <c r="K1030" s="227"/>
      <c r="L1030" s="233">
        <f t="shared" si="651"/>
        <v>-130</v>
      </c>
      <c r="M1030" s="227"/>
      <c r="N1030" s="228"/>
      <c r="O1030" s="202"/>
      <c r="P1030" s="99">
        <v>31</v>
      </c>
    </row>
    <row r="1031" spans="1:16" ht="74.25" customHeight="1">
      <c r="A1031" s="202">
        <v>7</v>
      </c>
      <c r="B1031" s="225" t="s">
        <v>81</v>
      </c>
      <c r="C1031" s="227"/>
      <c r="D1031" s="228"/>
      <c r="E1031" s="211">
        <f t="shared" si="649"/>
        <v>0</v>
      </c>
      <c r="F1031" s="227"/>
      <c r="G1031" s="227"/>
      <c r="H1031" s="227"/>
      <c r="I1031" s="227"/>
      <c r="J1031" s="211">
        <f t="shared" si="650"/>
        <v>0</v>
      </c>
      <c r="K1031" s="227"/>
      <c r="L1031" s="233">
        <f t="shared" si="651"/>
        <v>0</v>
      </c>
      <c r="M1031" s="227"/>
      <c r="N1031" s="228"/>
      <c r="O1031" s="202"/>
      <c r="P1031" s="99">
        <v>32</v>
      </c>
    </row>
    <row r="1032" spans="1:16" ht="21.95" customHeight="1">
      <c r="A1032" s="202"/>
      <c r="B1032" s="114" t="s">
        <v>114</v>
      </c>
      <c r="C1032" s="222" t="e">
        <f t="shared" ref="C1032:N1032" si="652">C1033+C1051</f>
        <v>#REF!</v>
      </c>
      <c r="D1032" s="223" t="e">
        <f t="shared" si="652"/>
        <v>#REF!</v>
      </c>
      <c r="E1032" s="222">
        <f t="shared" si="652"/>
        <v>15458</v>
      </c>
      <c r="F1032" s="222">
        <f t="shared" si="652"/>
        <v>13921</v>
      </c>
      <c r="G1032" s="222">
        <f t="shared" si="652"/>
        <v>1537</v>
      </c>
      <c r="H1032" s="222">
        <f t="shared" si="652"/>
        <v>0</v>
      </c>
      <c r="I1032" s="222">
        <f t="shared" si="652"/>
        <v>0</v>
      </c>
      <c r="J1032" s="222" t="e">
        <f t="shared" si="652"/>
        <v>#REF!</v>
      </c>
      <c r="K1032" s="222" t="e">
        <f t="shared" si="652"/>
        <v>#REF!</v>
      </c>
      <c r="L1032" s="222" t="e">
        <f t="shared" si="652"/>
        <v>#REF!</v>
      </c>
      <c r="M1032" s="222" t="e">
        <f t="shared" si="652"/>
        <v>#REF!</v>
      </c>
      <c r="N1032" s="223" t="e">
        <f t="shared" si="652"/>
        <v>#REF!</v>
      </c>
      <c r="O1032" s="202"/>
      <c r="P1032" s="99">
        <v>1</v>
      </c>
    </row>
    <row r="1033" spans="1:16" ht="21" customHeight="1">
      <c r="A1033" s="202" t="s">
        <v>20</v>
      </c>
      <c r="B1033" s="114" t="s">
        <v>22</v>
      </c>
      <c r="C1033" s="222" t="e">
        <f t="shared" ref="C1033:N1033" si="653">C1034+C1041+C1048</f>
        <v>#REF!</v>
      </c>
      <c r="D1033" s="223" t="e">
        <f t="shared" si="653"/>
        <v>#REF!</v>
      </c>
      <c r="E1033" s="222">
        <f t="shared" si="653"/>
        <v>12447</v>
      </c>
      <c r="F1033" s="222">
        <f t="shared" si="653"/>
        <v>11909</v>
      </c>
      <c r="G1033" s="222">
        <f t="shared" si="653"/>
        <v>538</v>
      </c>
      <c r="H1033" s="222">
        <f t="shared" si="653"/>
        <v>0</v>
      </c>
      <c r="I1033" s="222">
        <f t="shared" si="653"/>
        <v>0</v>
      </c>
      <c r="J1033" s="222" t="e">
        <f t="shared" si="653"/>
        <v>#REF!</v>
      </c>
      <c r="K1033" s="222" t="e">
        <f t="shared" si="653"/>
        <v>#REF!</v>
      </c>
      <c r="L1033" s="222">
        <f t="shared" si="653"/>
        <v>0</v>
      </c>
      <c r="M1033" s="222" t="e">
        <f t="shared" si="653"/>
        <v>#REF!</v>
      </c>
      <c r="N1033" s="223" t="e">
        <f t="shared" si="653"/>
        <v>#REF!</v>
      </c>
      <c r="O1033" s="202"/>
      <c r="P1033" s="99">
        <v>2</v>
      </c>
    </row>
    <row r="1034" spans="1:16" ht="18.95" customHeight="1">
      <c r="A1034" s="114" t="s">
        <v>23</v>
      </c>
      <c r="B1034" s="114" t="s">
        <v>24</v>
      </c>
      <c r="C1034" s="222" t="e">
        <f t="shared" ref="C1034:N1034" si="654">SUM(C1035:C1040)</f>
        <v>#REF!</v>
      </c>
      <c r="D1034" s="223" t="e">
        <f t="shared" si="654"/>
        <v>#REF!</v>
      </c>
      <c r="E1034" s="222">
        <f t="shared" si="654"/>
        <v>7499</v>
      </c>
      <c r="F1034" s="222">
        <f t="shared" si="654"/>
        <v>6961</v>
      </c>
      <c r="G1034" s="222">
        <f t="shared" si="654"/>
        <v>538</v>
      </c>
      <c r="H1034" s="222">
        <f t="shared" si="654"/>
        <v>0</v>
      </c>
      <c r="I1034" s="222">
        <f t="shared" si="654"/>
        <v>0</v>
      </c>
      <c r="J1034" s="222" t="e">
        <f t="shared" si="654"/>
        <v>#REF!</v>
      </c>
      <c r="K1034" s="222" t="e">
        <f t="shared" si="654"/>
        <v>#REF!</v>
      </c>
      <c r="L1034" s="222">
        <f t="shared" si="654"/>
        <v>0</v>
      </c>
      <c r="M1034" s="222" t="e">
        <f t="shared" si="654"/>
        <v>#REF!</v>
      </c>
      <c r="N1034" s="223" t="e">
        <f t="shared" si="654"/>
        <v>#REF!</v>
      </c>
      <c r="O1034" s="202"/>
      <c r="P1034" s="99">
        <v>3</v>
      </c>
    </row>
    <row r="1035" spans="1:16" s="214" customFormat="1" ht="72" customHeight="1">
      <c r="A1035" s="202">
        <v>1</v>
      </c>
      <c r="B1035" s="224" t="s">
        <v>25</v>
      </c>
      <c r="C1035" s="211" t="e">
        <f>'2. NĐ 238'!#REF!</f>
        <v>#REF!</v>
      </c>
      <c r="D1035" s="226" t="e">
        <f>'2. NĐ 238'!#REF!</f>
        <v>#REF!</v>
      </c>
      <c r="E1035" s="211">
        <f t="shared" ref="E1035:E1040" si="655">F1035+G1035</f>
        <v>1579</v>
      </c>
      <c r="F1035" s="211">
        <v>1579</v>
      </c>
      <c r="G1035" s="211"/>
      <c r="H1035" s="211"/>
      <c r="I1035" s="211"/>
      <c r="J1035" s="211" t="e">
        <f t="shared" ref="J1035:J1040" si="656">D1035-E1035</f>
        <v>#REF!</v>
      </c>
      <c r="K1035" s="211" t="e">
        <f t="shared" ref="K1035:K1040" si="657">J1035</f>
        <v>#REF!</v>
      </c>
      <c r="L1035" s="211"/>
      <c r="M1035" s="211" t="e">
        <f>'2. NĐ 238'!#REF!</f>
        <v>#REF!</v>
      </c>
      <c r="N1035" s="226" t="e">
        <f>'2. NĐ 238'!#REF!</f>
        <v>#REF!</v>
      </c>
      <c r="O1035" s="202"/>
      <c r="P1035" s="99">
        <v>4</v>
      </c>
    </row>
    <row r="1036" spans="1:16" s="214" customFormat="1" ht="36" customHeight="1">
      <c r="A1036" s="202">
        <v>2</v>
      </c>
      <c r="B1036" s="224" t="s">
        <v>27</v>
      </c>
      <c r="C1036" s="211">
        <f>'3. MN (105)'!F159</f>
        <v>24</v>
      </c>
      <c r="D1036" s="226">
        <f>'3. MN (105)'!C159</f>
        <v>97</v>
      </c>
      <c r="E1036" s="211">
        <f t="shared" si="655"/>
        <v>491</v>
      </c>
      <c r="F1036" s="202">
        <v>491</v>
      </c>
      <c r="G1036" s="202"/>
      <c r="H1036" s="202"/>
      <c r="I1036" s="202"/>
      <c r="J1036" s="211">
        <f t="shared" si="656"/>
        <v>-394</v>
      </c>
      <c r="K1036" s="211">
        <f t="shared" si="657"/>
        <v>-394</v>
      </c>
      <c r="L1036" s="202"/>
      <c r="M1036" s="202" t="e">
        <f>'3. MN (105)'!#REF!</f>
        <v>#REF!</v>
      </c>
      <c r="N1036" s="226" t="e">
        <f>'3. MN (105)'!#REF!</f>
        <v>#REF!</v>
      </c>
      <c r="O1036" s="202"/>
      <c r="P1036" s="99">
        <v>5</v>
      </c>
    </row>
    <row r="1037" spans="1:16" s="214" customFormat="1" ht="45.75" customHeight="1">
      <c r="A1037" s="202">
        <v>3</v>
      </c>
      <c r="B1037" s="224" t="s">
        <v>29</v>
      </c>
      <c r="C1037" s="211">
        <f>'5. ND28 (khuyet tat)'!C109</f>
        <v>0</v>
      </c>
      <c r="D1037" s="226">
        <f>'5. ND28 (khuyet tat)'!I109</f>
        <v>0</v>
      </c>
      <c r="E1037" s="211">
        <f t="shared" si="655"/>
        <v>422</v>
      </c>
      <c r="F1037" s="202">
        <v>422</v>
      </c>
      <c r="G1037" s="202"/>
      <c r="H1037" s="202"/>
      <c r="I1037" s="202"/>
      <c r="J1037" s="211">
        <f t="shared" si="656"/>
        <v>-422</v>
      </c>
      <c r="K1037" s="211">
        <f t="shared" si="657"/>
        <v>-422</v>
      </c>
      <c r="L1037" s="202"/>
      <c r="M1037" s="202" t="e">
        <f>'5. ND28 (khuyet tat)'!#REF!</f>
        <v>#REF!</v>
      </c>
      <c r="N1037" s="226" t="e">
        <f>'5. ND28 (khuyet tat)'!#REF!</f>
        <v>#REF!</v>
      </c>
      <c r="O1037" s="202"/>
      <c r="P1037" s="99">
        <v>6</v>
      </c>
    </row>
    <row r="1038" spans="1:16" s="214" customFormat="1" ht="53.1" customHeight="1">
      <c r="A1038" s="202">
        <v>4</v>
      </c>
      <c r="B1038" s="224" t="s">
        <v>31</v>
      </c>
      <c r="C1038" s="211" t="e">
        <f>#REF!</f>
        <v>#REF!</v>
      </c>
      <c r="D1038" s="226" t="e">
        <f>#REF!</f>
        <v>#REF!</v>
      </c>
      <c r="E1038" s="211">
        <f t="shared" si="655"/>
        <v>3757</v>
      </c>
      <c r="F1038" s="211">
        <v>3219</v>
      </c>
      <c r="G1038" s="211">
        <v>538</v>
      </c>
      <c r="H1038" s="211"/>
      <c r="I1038" s="211"/>
      <c r="J1038" s="211" t="e">
        <f t="shared" si="656"/>
        <v>#REF!</v>
      </c>
      <c r="K1038" s="211" t="e">
        <f t="shared" si="657"/>
        <v>#REF!</v>
      </c>
      <c r="L1038" s="211"/>
      <c r="M1038" s="211" t="e">
        <f>#REF!</f>
        <v>#REF!</v>
      </c>
      <c r="N1038" s="226" t="e">
        <f>#REF!</f>
        <v>#REF!</v>
      </c>
      <c r="O1038" s="202"/>
      <c r="P1038" s="99">
        <v>7</v>
      </c>
    </row>
    <row r="1039" spans="1:16" s="214" customFormat="1" ht="38.1" customHeight="1">
      <c r="A1039" s="202">
        <v>5</v>
      </c>
      <c r="B1039" s="225" t="s">
        <v>33</v>
      </c>
      <c r="C1039" s="227" t="e">
        <f>'9. ND57'!#REF!</f>
        <v>#REF!</v>
      </c>
      <c r="D1039" s="228" t="e">
        <f>'9. ND57'!#REF!</f>
        <v>#REF!</v>
      </c>
      <c r="E1039" s="211">
        <f t="shared" si="655"/>
        <v>1250</v>
      </c>
      <c r="F1039" s="227">
        <v>1250</v>
      </c>
      <c r="G1039" s="227"/>
      <c r="H1039" s="227"/>
      <c r="I1039" s="227"/>
      <c r="J1039" s="211" t="e">
        <f t="shared" si="656"/>
        <v>#REF!</v>
      </c>
      <c r="K1039" s="211" t="e">
        <f t="shared" si="657"/>
        <v>#REF!</v>
      </c>
      <c r="L1039" s="227"/>
      <c r="M1039" s="227" t="e">
        <f>'9. ND57'!#REF!</f>
        <v>#REF!</v>
      </c>
      <c r="N1039" s="228" t="e">
        <f>'9. ND57'!#REF!</f>
        <v>#REF!</v>
      </c>
      <c r="O1039" s="202"/>
      <c r="P1039" s="99">
        <v>8</v>
      </c>
    </row>
    <row r="1040" spans="1:16" s="214" customFormat="1" ht="41.1" customHeight="1">
      <c r="A1040" s="202">
        <v>6</v>
      </c>
      <c r="B1040" s="225" t="s">
        <v>35</v>
      </c>
      <c r="C1040" s="227">
        <f>'7. bien gioi'!C16</f>
        <v>0</v>
      </c>
      <c r="D1040" s="228">
        <f>'7. bien gioi'!G16</f>
        <v>0</v>
      </c>
      <c r="E1040" s="211">
        <f t="shared" si="655"/>
        <v>0</v>
      </c>
      <c r="F1040" s="227"/>
      <c r="G1040" s="227"/>
      <c r="H1040" s="227"/>
      <c r="I1040" s="227"/>
      <c r="J1040" s="211">
        <f t="shared" si="656"/>
        <v>0</v>
      </c>
      <c r="K1040" s="211">
        <f t="shared" si="657"/>
        <v>0</v>
      </c>
      <c r="L1040" s="227"/>
      <c r="M1040" s="227" t="e">
        <f>'7. bien gioi'!#REF!</f>
        <v>#REF!</v>
      </c>
      <c r="N1040" s="228" t="e">
        <f>'7. bien gioi'!#REF!</f>
        <v>#REF!</v>
      </c>
      <c r="O1040" s="202"/>
      <c r="P1040" s="99">
        <v>9</v>
      </c>
    </row>
    <row r="1041" spans="1:16" ht="21" customHeight="1">
      <c r="A1041" s="114" t="s">
        <v>37</v>
      </c>
      <c r="B1041" s="115" t="s">
        <v>38</v>
      </c>
      <c r="C1041" s="222" t="e">
        <f t="shared" ref="C1041:N1041" si="658">SUM(C1042:C1047)</f>
        <v>#REF!</v>
      </c>
      <c r="D1041" s="223" t="e">
        <f t="shared" si="658"/>
        <v>#REF!</v>
      </c>
      <c r="E1041" s="114">
        <f t="shared" si="658"/>
        <v>4884</v>
      </c>
      <c r="F1041" s="114">
        <f t="shared" si="658"/>
        <v>4884</v>
      </c>
      <c r="G1041" s="114">
        <f t="shared" si="658"/>
        <v>0</v>
      </c>
      <c r="H1041" s="114">
        <f t="shared" si="658"/>
        <v>0</v>
      </c>
      <c r="I1041" s="114">
        <f t="shared" si="658"/>
        <v>0</v>
      </c>
      <c r="J1041" s="114" t="e">
        <f t="shared" si="658"/>
        <v>#REF!</v>
      </c>
      <c r="K1041" s="114" t="e">
        <f t="shared" si="658"/>
        <v>#REF!</v>
      </c>
      <c r="L1041" s="114">
        <f t="shared" si="658"/>
        <v>0</v>
      </c>
      <c r="M1041" s="114" t="e">
        <f t="shared" si="658"/>
        <v>#REF!</v>
      </c>
      <c r="N1041" s="223" t="e">
        <f t="shared" si="658"/>
        <v>#REF!</v>
      </c>
      <c r="O1041" s="202"/>
      <c r="P1041" s="99">
        <v>10</v>
      </c>
    </row>
    <row r="1042" spans="1:16" s="215" customFormat="1" ht="31.5">
      <c r="A1042" s="229">
        <v>1</v>
      </c>
      <c r="B1042" s="230" t="s">
        <v>40</v>
      </c>
      <c r="C1042" s="231">
        <f>'8. NĐ20'!C1923</f>
        <v>338</v>
      </c>
      <c r="D1042" s="232">
        <f>'8. NĐ20'!H1923</f>
        <v>2736.3599999999997</v>
      </c>
      <c r="E1042" s="231">
        <f t="shared" ref="E1042:E1047" si="659">F1042+G1042</f>
        <v>3798</v>
      </c>
      <c r="F1042" s="231">
        <v>3798</v>
      </c>
      <c r="G1042" s="231"/>
      <c r="H1042" s="231"/>
      <c r="I1042" s="231"/>
      <c r="J1042" s="231">
        <f t="shared" ref="J1042:J1047" si="660">D1042-E1042</f>
        <v>-1061.6400000000003</v>
      </c>
      <c r="K1042" s="231">
        <f t="shared" ref="K1042:K1047" si="661">J1042</f>
        <v>-1061.6400000000003</v>
      </c>
      <c r="L1042" s="231"/>
      <c r="M1042" s="231" t="e">
        <f>'8. NĐ20'!#REF!</f>
        <v>#REF!</v>
      </c>
      <c r="N1042" s="232" t="e">
        <f>'8. NĐ20'!#REF!</f>
        <v>#REF!</v>
      </c>
      <c r="O1042" s="229"/>
      <c r="P1042" s="214">
        <v>11</v>
      </c>
    </row>
    <row r="1043" spans="1:16">
      <c r="A1043" s="202">
        <v>2</v>
      </c>
      <c r="B1043" s="224" t="s">
        <v>43</v>
      </c>
      <c r="C1043" s="211">
        <f>'9.BHYT'!E41</f>
        <v>94</v>
      </c>
      <c r="D1043" s="226">
        <f>'9.BHYT'!F41</f>
        <v>118.77800000000001</v>
      </c>
      <c r="E1043" s="211">
        <f t="shared" si="659"/>
        <v>543</v>
      </c>
      <c r="F1043" s="202">
        <v>543</v>
      </c>
      <c r="G1043" s="202"/>
      <c r="H1043" s="202"/>
      <c r="I1043" s="202"/>
      <c r="J1043" s="211">
        <f t="shared" si="660"/>
        <v>-424.22199999999998</v>
      </c>
      <c r="K1043" s="211">
        <f t="shared" si="661"/>
        <v>-424.22199999999998</v>
      </c>
      <c r="L1043" s="202"/>
      <c r="M1043" s="202"/>
      <c r="N1043" s="226"/>
      <c r="O1043" s="202"/>
      <c r="P1043" s="99">
        <v>12</v>
      </c>
    </row>
    <row r="1044" spans="1:16">
      <c r="A1044" s="202">
        <v>3</v>
      </c>
      <c r="B1044" s="224" t="s">
        <v>46</v>
      </c>
      <c r="C1044" s="211" t="e">
        <f>'10. BHCC'!#REF!</f>
        <v>#REF!</v>
      </c>
      <c r="D1044" s="226" t="e">
        <f>'10. BHCC'!#REF!</f>
        <v>#REF!</v>
      </c>
      <c r="E1044" s="211">
        <f t="shared" si="659"/>
        <v>0</v>
      </c>
      <c r="F1044" s="202"/>
      <c r="G1044" s="202"/>
      <c r="H1044" s="202"/>
      <c r="I1044" s="202"/>
      <c r="J1044" s="211" t="e">
        <f t="shared" si="660"/>
        <v>#REF!</v>
      </c>
      <c r="K1044" s="211" t="e">
        <f t="shared" si="661"/>
        <v>#REF!</v>
      </c>
      <c r="L1044" s="202"/>
      <c r="M1044" s="202"/>
      <c r="N1044" s="226"/>
      <c r="O1044" s="202"/>
      <c r="P1044" s="99">
        <v>13</v>
      </c>
    </row>
    <row r="1045" spans="1:16">
      <c r="A1045" s="202">
        <v>4</v>
      </c>
      <c r="B1045" s="224" t="s">
        <v>49</v>
      </c>
      <c r="C1045" s="211" t="e">
        <f>'11. mtp '!#REF!</f>
        <v>#REF!</v>
      </c>
      <c r="D1045" s="226" t="e">
        <f>'11. mtp '!#REF!</f>
        <v>#REF!</v>
      </c>
      <c r="E1045" s="211">
        <f t="shared" si="659"/>
        <v>0</v>
      </c>
      <c r="F1045" s="202"/>
      <c r="G1045" s="202"/>
      <c r="H1045" s="202"/>
      <c r="I1045" s="202"/>
      <c r="J1045" s="211" t="e">
        <f t="shared" si="660"/>
        <v>#REF!</v>
      </c>
      <c r="K1045" s="211" t="e">
        <f t="shared" si="661"/>
        <v>#REF!</v>
      </c>
      <c r="L1045" s="202"/>
      <c r="M1045" s="211"/>
      <c r="N1045" s="226"/>
      <c r="O1045" s="202"/>
      <c r="P1045" s="99">
        <v>14</v>
      </c>
    </row>
    <row r="1046" spans="1:16" ht="31.5">
      <c r="A1046" s="202">
        <v>5</v>
      </c>
      <c r="B1046" s="224" t="s">
        <v>51</v>
      </c>
      <c r="C1046" s="211" t="e">
        <f>'15. Tien dien (25)'!#REF!</f>
        <v>#REF!</v>
      </c>
      <c r="D1046" s="226" t="e">
        <f>'15. Tien dien (25)'!#REF!</f>
        <v>#REF!</v>
      </c>
      <c r="E1046" s="211">
        <f t="shared" si="659"/>
        <v>543</v>
      </c>
      <c r="F1046" s="211">
        <v>543</v>
      </c>
      <c r="G1046" s="211"/>
      <c r="H1046" s="211"/>
      <c r="I1046" s="211"/>
      <c r="J1046" s="211" t="e">
        <f t="shared" si="660"/>
        <v>#REF!</v>
      </c>
      <c r="K1046" s="211" t="e">
        <f t="shared" si="661"/>
        <v>#REF!</v>
      </c>
      <c r="L1046" s="211"/>
      <c r="M1046" s="211" t="e">
        <f>#REF!</f>
        <v>#REF!</v>
      </c>
      <c r="N1046" s="226" t="e">
        <f>#REF!</f>
        <v>#REF!</v>
      </c>
      <c r="O1046" s="202"/>
      <c r="P1046" s="99">
        <v>15</v>
      </c>
    </row>
    <row r="1047" spans="1:16">
      <c r="A1047" s="202">
        <v>6</v>
      </c>
      <c r="B1047" s="224" t="s">
        <v>53</v>
      </c>
      <c r="C1047" s="211" t="e">
        <f>#REF!</f>
        <v>#REF!</v>
      </c>
      <c r="D1047" s="226" t="e">
        <f>#REF!</f>
        <v>#REF!</v>
      </c>
      <c r="E1047" s="211">
        <f t="shared" si="659"/>
        <v>0</v>
      </c>
      <c r="F1047" s="211"/>
      <c r="G1047" s="211"/>
      <c r="H1047" s="211"/>
      <c r="I1047" s="211"/>
      <c r="J1047" s="211" t="e">
        <f t="shared" si="660"/>
        <v>#REF!</v>
      </c>
      <c r="K1047" s="211" t="e">
        <f t="shared" si="661"/>
        <v>#REF!</v>
      </c>
      <c r="L1047" s="211"/>
      <c r="M1047" s="211" t="e">
        <f>#REF!</f>
        <v>#REF!</v>
      </c>
      <c r="N1047" s="226" t="e">
        <f>#REF!</f>
        <v>#REF!</v>
      </c>
      <c r="O1047" s="202"/>
      <c r="P1047" s="99">
        <v>16</v>
      </c>
    </row>
    <row r="1048" spans="1:16" s="215" customFormat="1">
      <c r="A1048" s="114" t="s">
        <v>55</v>
      </c>
      <c r="B1048" s="115" t="s">
        <v>56</v>
      </c>
      <c r="C1048" s="222" t="e">
        <f t="shared" ref="C1048:N1048" si="662">C1049+C1050</f>
        <v>#REF!</v>
      </c>
      <c r="D1048" s="223" t="e">
        <f t="shared" si="662"/>
        <v>#REF!</v>
      </c>
      <c r="E1048" s="114">
        <f t="shared" si="662"/>
        <v>64</v>
      </c>
      <c r="F1048" s="114">
        <f t="shared" si="662"/>
        <v>64</v>
      </c>
      <c r="G1048" s="114">
        <f t="shared" si="662"/>
        <v>0</v>
      </c>
      <c r="H1048" s="114">
        <f t="shared" si="662"/>
        <v>0</v>
      </c>
      <c r="I1048" s="114">
        <f t="shared" si="662"/>
        <v>0</v>
      </c>
      <c r="J1048" s="114" t="e">
        <f t="shared" si="662"/>
        <v>#REF!</v>
      </c>
      <c r="K1048" s="114" t="e">
        <f t="shared" si="662"/>
        <v>#REF!</v>
      </c>
      <c r="L1048" s="114">
        <f t="shared" si="662"/>
        <v>0</v>
      </c>
      <c r="M1048" s="114" t="e">
        <f t="shared" si="662"/>
        <v>#REF!</v>
      </c>
      <c r="N1048" s="223" t="e">
        <f t="shared" si="662"/>
        <v>#REF!</v>
      </c>
      <c r="O1048" s="202"/>
      <c r="P1048" s="99">
        <v>17</v>
      </c>
    </row>
    <row r="1049" spans="1:16" s="215" customFormat="1" ht="31.5">
      <c r="A1049" s="202">
        <v>1</v>
      </c>
      <c r="B1049" s="224" t="s">
        <v>57</v>
      </c>
      <c r="C1049" s="211" t="e">
        <f>'14.NĐ39'!#REF!</f>
        <v>#REF!</v>
      </c>
      <c r="D1049" s="226" t="e">
        <f>'14.NĐ39'!#REF!</f>
        <v>#REF!</v>
      </c>
      <c r="E1049" s="211">
        <f t="shared" ref="E1049:E1055" si="663">F1049+G1049</f>
        <v>64</v>
      </c>
      <c r="F1049" s="202">
        <v>64</v>
      </c>
      <c r="G1049" s="202"/>
      <c r="H1049" s="202"/>
      <c r="I1049" s="202"/>
      <c r="J1049" s="211" t="e">
        <f t="shared" ref="J1049:J1055" si="664">D1049-E1049</f>
        <v>#REF!</v>
      </c>
      <c r="K1049" s="211" t="e">
        <f>J1049</f>
        <v>#REF!</v>
      </c>
      <c r="L1049" s="202"/>
      <c r="M1049" s="202" t="e">
        <f>'14.NĐ39'!#REF!</f>
        <v>#REF!</v>
      </c>
      <c r="N1049" s="226" t="e">
        <f>'14.NĐ39'!#REF!</f>
        <v>#REF!</v>
      </c>
      <c r="O1049" s="202"/>
      <c r="P1049" s="99">
        <v>18</v>
      </c>
    </row>
    <row r="1050" spans="1:16" s="215" customFormat="1">
      <c r="A1050" s="202">
        <v>2</v>
      </c>
      <c r="B1050" s="224" t="s">
        <v>59</v>
      </c>
      <c r="C1050" s="211" t="e">
        <f>'15.UY TIN'!#REF!</f>
        <v>#REF!</v>
      </c>
      <c r="D1050" s="226" t="e">
        <f>'15.UY TIN'!#REF!</f>
        <v>#REF!</v>
      </c>
      <c r="E1050" s="211">
        <f t="shared" si="663"/>
        <v>0</v>
      </c>
      <c r="F1050" s="202"/>
      <c r="G1050" s="202"/>
      <c r="H1050" s="202"/>
      <c r="I1050" s="202"/>
      <c r="J1050" s="211" t="e">
        <f t="shared" si="664"/>
        <v>#REF!</v>
      </c>
      <c r="K1050" s="211" t="e">
        <f>J1050</f>
        <v>#REF!</v>
      </c>
      <c r="L1050" s="202"/>
      <c r="M1050" s="211" t="e">
        <f>'15.UY TIN'!#REF!</f>
        <v>#REF!</v>
      </c>
      <c r="N1050" s="226" t="e">
        <f>'15.UY TIN'!#REF!</f>
        <v>#REF!</v>
      </c>
      <c r="O1050" s="202"/>
      <c r="P1050" s="99">
        <v>19</v>
      </c>
    </row>
    <row r="1051" spans="1:16" ht="20.25" customHeight="1">
      <c r="A1051" s="114" t="s">
        <v>21</v>
      </c>
      <c r="B1051" s="114" t="s">
        <v>61</v>
      </c>
      <c r="C1051" s="222" t="e">
        <f t="shared" ref="C1051:N1051" si="665">C1052+C1056</f>
        <v>#REF!</v>
      </c>
      <c r="D1051" s="223" t="e">
        <f t="shared" si="665"/>
        <v>#REF!</v>
      </c>
      <c r="E1051" s="114">
        <f t="shared" si="665"/>
        <v>3011</v>
      </c>
      <c r="F1051" s="114">
        <f t="shared" si="665"/>
        <v>2012</v>
      </c>
      <c r="G1051" s="114">
        <f t="shared" si="665"/>
        <v>999</v>
      </c>
      <c r="H1051" s="114">
        <f t="shared" si="665"/>
        <v>0</v>
      </c>
      <c r="I1051" s="114">
        <f t="shared" si="665"/>
        <v>0</v>
      </c>
      <c r="J1051" s="114" t="e">
        <f t="shared" si="665"/>
        <v>#REF!</v>
      </c>
      <c r="K1051" s="114">
        <f t="shared" si="665"/>
        <v>0</v>
      </c>
      <c r="L1051" s="114" t="e">
        <f t="shared" si="665"/>
        <v>#REF!</v>
      </c>
      <c r="M1051" s="114" t="e">
        <f t="shared" si="665"/>
        <v>#REF!</v>
      </c>
      <c r="N1051" s="223" t="e">
        <f t="shared" si="665"/>
        <v>#REF!</v>
      </c>
      <c r="O1051" s="202"/>
      <c r="P1051" s="99">
        <v>20</v>
      </c>
    </row>
    <row r="1052" spans="1:16" ht="20.25" customHeight="1">
      <c r="A1052" s="114" t="s">
        <v>23</v>
      </c>
      <c r="B1052" s="115" t="s">
        <v>24</v>
      </c>
      <c r="C1052" s="222" t="e">
        <f t="shared" ref="C1052:N1052" si="666">SUM(C1053:C1055)</f>
        <v>#REF!</v>
      </c>
      <c r="D1052" s="223" t="e">
        <f t="shared" si="666"/>
        <v>#REF!</v>
      </c>
      <c r="E1052" s="114">
        <f t="shared" si="666"/>
        <v>969</v>
      </c>
      <c r="F1052" s="114">
        <f t="shared" si="666"/>
        <v>969</v>
      </c>
      <c r="G1052" s="114">
        <f t="shared" si="666"/>
        <v>0</v>
      </c>
      <c r="H1052" s="114">
        <f t="shared" si="666"/>
        <v>0</v>
      </c>
      <c r="I1052" s="114">
        <f t="shared" si="666"/>
        <v>0</v>
      </c>
      <c r="J1052" s="114" t="e">
        <f t="shared" si="666"/>
        <v>#REF!</v>
      </c>
      <c r="K1052" s="114">
        <f t="shared" si="666"/>
        <v>0</v>
      </c>
      <c r="L1052" s="114" t="e">
        <f t="shared" si="666"/>
        <v>#REF!</v>
      </c>
      <c r="M1052" s="114" t="e">
        <f t="shared" si="666"/>
        <v>#REF!</v>
      </c>
      <c r="N1052" s="223" t="e">
        <f t="shared" si="666"/>
        <v>#REF!</v>
      </c>
      <c r="O1052" s="202"/>
      <c r="P1052" s="99">
        <v>21</v>
      </c>
    </row>
    <row r="1053" spans="1:16" ht="61.5" customHeight="1">
      <c r="A1053" s="202">
        <v>1</v>
      </c>
      <c r="B1053" s="224" t="s">
        <v>62</v>
      </c>
      <c r="C1053" s="211" t="e">
        <f>'16. Nau an NQ 35'!#REF!</f>
        <v>#REF!</v>
      </c>
      <c r="D1053" s="226" t="e">
        <f>'16. Nau an NQ 35'!#REF!</f>
        <v>#REF!</v>
      </c>
      <c r="E1053" s="211">
        <f t="shared" si="663"/>
        <v>684</v>
      </c>
      <c r="F1053" s="233">
        <v>684</v>
      </c>
      <c r="G1053" s="233"/>
      <c r="H1053" s="233"/>
      <c r="I1053" s="233"/>
      <c r="J1053" s="211" t="e">
        <f t="shared" si="664"/>
        <v>#REF!</v>
      </c>
      <c r="K1053" s="233"/>
      <c r="L1053" s="233" t="e">
        <f t="shared" ref="L1053:L1055" si="667">J1053</f>
        <v>#REF!</v>
      </c>
      <c r="M1053" s="233" t="e">
        <f>'16. Nau an NQ 35'!#REF!</f>
        <v>#REF!</v>
      </c>
      <c r="N1053" s="226" t="e">
        <f>'16. Nau an NQ 35'!#REF!</f>
        <v>#REF!</v>
      </c>
      <c r="O1053" s="202"/>
      <c r="P1053" s="99">
        <v>22</v>
      </c>
    </row>
    <row r="1054" spans="1:16" ht="92.25" customHeight="1">
      <c r="A1054" s="202">
        <v>2</v>
      </c>
      <c r="B1054" s="224" t="s">
        <v>64</v>
      </c>
      <c r="C1054" s="211" t="e">
        <f>'17. NQ49 (thay the 04)'!#REF!</f>
        <v>#REF!</v>
      </c>
      <c r="D1054" s="226" t="e">
        <f>'17. NQ49 (thay the 04)'!#REF!</f>
        <v>#REF!</v>
      </c>
      <c r="E1054" s="211">
        <f t="shared" si="663"/>
        <v>147</v>
      </c>
      <c r="F1054" s="233">
        <v>147</v>
      </c>
      <c r="G1054" s="233"/>
      <c r="H1054" s="233"/>
      <c r="I1054" s="233"/>
      <c r="J1054" s="211" t="e">
        <f t="shared" si="664"/>
        <v>#REF!</v>
      </c>
      <c r="K1054" s="233"/>
      <c r="L1054" s="233" t="e">
        <f t="shared" si="667"/>
        <v>#REF!</v>
      </c>
      <c r="M1054" s="233" t="e">
        <f>'17. NQ49 (thay the 04)'!#REF!</f>
        <v>#REF!</v>
      </c>
      <c r="N1054" s="226" t="e">
        <f>'17. NQ49 (thay the 04)'!#REF!</f>
        <v>#REF!</v>
      </c>
      <c r="O1054" s="202"/>
      <c r="P1054" s="99">
        <v>23</v>
      </c>
    </row>
    <row r="1055" spans="1:16" ht="43.5" customHeight="1">
      <c r="A1055" s="202">
        <v>3</v>
      </c>
      <c r="B1055" s="224" t="s">
        <v>66</v>
      </c>
      <c r="C1055" s="211" t="e">
        <f>'18 NQ11'!#REF!</f>
        <v>#REF!</v>
      </c>
      <c r="D1055" s="226" t="e">
        <f>'18 NQ11'!#REF!</f>
        <v>#REF!</v>
      </c>
      <c r="E1055" s="211">
        <f t="shared" si="663"/>
        <v>138</v>
      </c>
      <c r="F1055" s="234">
        <v>138</v>
      </c>
      <c r="G1055" s="234"/>
      <c r="H1055" s="234"/>
      <c r="I1055" s="234"/>
      <c r="J1055" s="211" t="e">
        <f t="shared" si="664"/>
        <v>#REF!</v>
      </c>
      <c r="K1055" s="234"/>
      <c r="L1055" s="233" t="e">
        <f t="shared" si="667"/>
        <v>#REF!</v>
      </c>
      <c r="M1055" s="234" t="e">
        <f>'18 NQ11'!#REF!</f>
        <v>#REF!</v>
      </c>
      <c r="N1055" s="226" t="e">
        <f>'18 NQ11'!#REF!</f>
        <v>#REF!</v>
      </c>
      <c r="O1055" s="202"/>
      <c r="P1055" s="99">
        <v>24</v>
      </c>
    </row>
    <row r="1056" spans="1:16">
      <c r="A1056" s="114" t="s">
        <v>37</v>
      </c>
      <c r="B1056" s="115" t="s">
        <v>68</v>
      </c>
      <c r="C1056" s="222" t="e">
        <f t="shared" ref="C1056:N1056" si="668">SUM(C1057:C1063)</f>
        <v>#REF!</v>
      </c>
      <c r="D1056" s="223" t="e">
        <f t="shared" si="668"/>
        <v>#REF!</v>
      </c>
      <c r="E1056" s="114">
        <f t="shared" si="668"/>
        <v>2042</v>
      </c>
      <c r="F1056" s="114">
        <f t="shared" si="668"/>
        <v>1043</v>
      </c>
      <c r="G1056" s="114">
        <f t="shared" si="668"/>
        <v>999</v>
      </c>
      <c r="H1056" s="114">
        <f t="shared" si="668"/>
        <v>0</v>
      </c>
      <c r="I1056" s="114">
        <f t="shared" si="668"/>
        <v>0</v>
      </c>
      <c r="J1056" s="222" t="e">
        <f t="shared" si="668"/>
        <v>#REF!</v>
      </c>
      <c r="K1056" s="114">
        <f t="shared" si="668"/>
        <v>0</v>
      </c>
      <c r="L1056" s="114" t="e">
        <f t="shared" si="668"/>
        <v>#REF!</v>
      </c>
      <c r="M1056" s="114" t="e">
        <f t="shared" si="668"/>
        <v>#REF!</v>
      </c>
      <c r="N1056" s="223" t="e">
        <f t="shared" si="668"/>
        <v>#REF!</v>
      </c>
      <c r="O1056" s="202"/>
      <c r="P1056" s="99">
        <v>25</v>
      </c>
    </row>
    <row r="1057" spans="1:16" ht="21.75" customHeight="1">
      <c r="A1057" s="202">
        <v>1</v>
      </c>
      <c r="B1057" s="224" t="s">
        <v>69</v>
      </c>
      <c r="C1057" s="211"/>
      <c r="D1057" s="226"/>
      <c r="E1057" s="211">
        <f t="shared" ref="E1057:E1063" si="669">F1057+G1057</f>
        <v>28</v>
      </c>
      <c r="F1057" s="202">
        <v>20</v>
      </c>
      <c r="G1057" s="202">
        <v>8</v>
      </c>
      <c r="H1057" s="202"/>
      <c r="I1057" s="202"/>
      <c r="J1057" s="211">
        <f t="shared" ref="J1057:J1063" si="670">D1057-E1057</f>
        <v>-28</v>
      </c>
      <c r="K1057" s="202"/>
      <c r="L1057" s="233">
        <f t="shared" ref="L1057:L1063" si="671">J1057</f>
        <v>-28</v>
      </c>
      <c r="M1057" s="202"/>
      <c r="N1057" s="226"/>
      <c r="O1057" s="202"/>
      <c r="P1057" s="99">
        <v>26</v>
      </c>
    </row>
    <row r="1058" spans="1:16" ht="42" customHeight="1">
      <c r="A1058" s="202">
        <v>2</v>
      </c>
      <c r="B1058" s="224" t="s">
        <v>71</v>
      </c>
      <c r="C1058" s="211" t="e">
        <f>'20.huyhieudang'!#REF!</f>
        <v>#REF!</v>
      </c>
      <c r="D1058" s="226" t="e">
        <f>'20.huyhieudang'!#REF!</f>
        <v>#REF!</v>
      </c>
      <c r="E1058" s="211">
        <f t="shared" si="669"/>
        <v>22</v>
      </c>
      <c r="F1058" s="202">
        <v>11</v>
      </c>
      <c r="G1058" s="202">
        <v>11</v>
      </c>
      <c r="H1058" s="202"/>
      <c r="I1058" s="202"/>
      <c r="J1058" s="211" t="e">
        <f t="shared" si="670"/>
        <v>#REF!</v>
      </c>
      <c r="K1058" s="202"/>
      <c r="L1058" s="233" t="e">
        <f t="shared" si="671"/>
        <v>#REF!</v>
      </c>
      <c r="M1058" s="202" t="e">
        <f>'20.huyhieudang'!#REF!</f>
        <v>#REF!</v>
      </c>
      <c r="N1058" s="226" t="e">
        <f>'20.huyhieudang'!#REF!</f>
        <v>#REF!</v>
      </c>
      <c r="O1058" s="202"/>
      <c r="P1058" s="99">
        <v>27</v>
      </c>
    </row>
    <row r="1059" spans="1:16" s="216" customFormat="1" ht="47.25">
      <c r="A1059" s="202">
        <v>3</v>
      </c>
      <c r="B1059" s="224" t="s">
        <v>73</v>
      </c>
      <c r="C1059" s="227" t="e">
        <f>'21. ANCS-NQ 21'!#REF!</f>
        <v>#REF!</v>
      </c>
      <c r="D1059" s="228" t="e">
        <f>'21. ANCS-NQ 21'!#REF!</f>
        <v>#REF!</v>
      </c>
      <c r="E1059" s="211">
        <f t="shared" si="669"/>
        <v>1493</v>
      </c>
      <c r="F1059" s="227">
        <v>747</v>
      </c>
      <c r="G1059" s="227">
        <v>746</v>
      </c>
      <c r="H1059" s="227"/>
      <c r="I1059" s="227"/>
      <c r="J1059" s="211" t="e">
        <f t="shared" si="670"/>
        <v>#REF!</v>
      </c>
      <c r="K1059" s="227"/>
      <c r="L1059" s="233" t="e">
        <f t="shared" si="671"/>
        <v>#REF!</v>
      </c>
      <c r="M1059" s="227" t="e">
        <f>'21. ANCS-NQ 21'!#REF!</f>
        <v>#REF!</v>
      </c>
      <c r="N1059" s="228" t="e">
        <f>'21. ANCS-NQ 21'!#REF!</f>
        <v>#REF!</v>
      </c>
      <c r="O1059" s="202"/>
      <c r="P1059" s="99">
        <v>28</v>
      </c>
    </row>
    <row r="1060" spans="1:16" s="216" customFormat="1" ht="47.25">
      <c r="A1060" s="202">
        <v>4</v>
      </c>
      <c r="B1060" s="225" t="s">
        <v>75</v>
      </c>
      <c r="C1060" s="227"/>
      <c r="D1060" s="228"/>
      <c r="E1060" s="211">
        <f t="shared" si="669"/>
        <v>365</v>
      </c>
      <c r="F1060" s="227">
        <v>265</v>
      </c>
      <c r="G1060" s="227">
        <v>100</v>
      </c>
      <c r="H1060" s="227"/>
      <c r="I1060" s="227"/>
      <c r="J1060" s="211">
        <f t="shared" si="670"/>
        <v>-365</v>
      </c>
      <c r="K1060" s="227"/>
      <c r="L1060" s="233">
        <f t="shared" si="671"/>
        <v>-365</v>
      </c>
      <c r="M1060" s="227"/>
      <c r="N1060" s="228"/>
      <c r="O1060" s="202"/>
      <c r="P1060" s="99">
        <v>29</v>
      </c>
    </row>
    <row r="1061" spans="1:16" s="216" customFormat="1" ht="63">
      <c r="A1061" s="202">
        <v>5</v>
      </c>
      <c r="B1061" s="225" t="s">
        <v>77</v>
      </c>
      <c r="C1061" s="227">
        <f>'22. Giup đỡ GDCĐ -NQ 60'!D40</f>
        <v>0</v>
      </c>
      <c r="D1061" s="228">
        <f>'22. Giup đỡ GDCĐ -NQ 60'!F40</f>
        <v>0</v>
      </c>
      <c r="E1061" s="211">
        <f t="shared" si="669"/>
        <v>4</v>
      </c>
      <c r="F1061" s="227"/>
      <c r="G1061" s="227">
        <v>4</v>
      </c>
      <c r="H1061" s="227"/>
      <c r="I1061" s="227"/>
      <c r="J1061" s="211">
        <f t="shared" si="670"/>
        <v>-4</v>
      </c>
      <c r="K1061" s="227"/>
      <c r="L1061" s="233">
        <f t="shared" si="671"/>
        <v>-4</v>
      </c>
      <c r="M1061" s="227" t="e">
        <f>'22. Giup đỡ GDCĐ -NQ 60'!#REF!</f>
        <v>#REF!</v>
      </c>
      <c r="N1061" s="228" t="e">
        <f>'22. Giup đỡ GDCĐ -NQ 60'!#REF!</f>
        <v>#REF!</v>
      </c>
      <c r="O1061" s="202"/>
      <c r="P1061" s="99">
        <v>30</v>
      </c>
    </row>
    <row r="1062" spans="1:16" ht="42" customHeight="1">
      <c r="A1062" s="202">
        <v>6</v>
      </c>
      <c r="B1062" s="225" t="s">
        <v>79</v>
      </c>
      <c r="C1062" s="227">
        <f>'24.mtp NQ 53'!G107</f>
        <v>0</v>
      </c>
      <c r="D1062" s="228">
        <f>'24.mtp NQ 53'!H107</f>
        <v>0</v>
      </c>
      <c r="E1062" s="211">
        <f t="shared" si="669"/>
        <v>130</v>
      </c>
      <c r="F1062" s="227"/>
      <c r="G1062" s="227">
        <v>130</v>
      </c>
      <c r="H1062" s="227"/>
      <c r="I1062" s="227"/>
      <c r="J1062" s="211">
        <f t="shared" si="670"/>
        <v>-130</v>
      </c>
      <c r="K1062" s="227"/>
      <c r="L1062" s="233">
        <f t="shared" si="671"/>
        <v>-130</v>
      </c>
      <c r="M1062" s="227" t="e">
        <f>'24.mtp NQ 53'!#REF!</f>
        <v>#REF!</v>
      </c>
      <c r="N1062" s="228" t="e">
        <f>'24.mtp NQ 53'!#REF!</f>
        <v>#REF!</v>
      </c>
      <c r="O1062" s="202"/>
      <c r="P1062" s="99">
        <v>31</v>
      </c>
    </row>
    <row r="1063" spans="1:16" ht="74.25" customHeight="1">
      <c r="A1063" s="202">
        <v>7</v>
      </c>
      <c r="B1063" s="225" t="s">
        <v>81</v>
      </c>
      <c r="C1063" s="227" t="e">
        <f>#REF!</f>
        <v>#REF!</v>
      </c>
      <c r="D1063" s="228" t="e">
        <f>#REF!</f>
        <v>#REF!</v>
      </c>
      <c r="E1063" s="211">
        <f t="shared" si="669"/>
        <v>0</v>
      </c>
      <c r="F1063" s="227"/>
      <c r="G1063" s="227"/>
      <c r="H1063" s="227"/>
      <c r="I1063" s="227"/>
      <c r="J1063" s="211" t="e">
        <f t="shared" si="670"/>
        <v>#REF!</v>
      </c>
      <c r="K1063" s="227"/>
      <c r="L1063" s="233" t="e">
        <f t="shared" si="671"/>
        <v>#REF!</v>
      </c>
      <c r="M1063" s="227" t="e">
        <f>#REF!</f>
        <v>#REF!</v>
      </c>
      <c r="N1063" s="228" t="e">
        <f>#REF!</f>
        <v>#REF!</v>
      </c>
      <c r="O1063" s="202"/>
      <c r="P1063" s="99">
        <v>32</v>
      </c>
    </row>
    <row r="1064" spans="1:16" ht="21.95" customHeight="1">
      <c r="A1064" s="202"/>
      <c r="B1064" s="114" t="s">
        <v>115</v>
      </c>
      <c r="C1064" s="222">
        <f t="shared" ref="C1064:N1064" si="672">C1065+C1083</f>
        <v>0</v>
      </c>
      <c r="D1064" s="223">
        <f t="shared" si="672"/>
        <v>0</v>
      </c>
      <c r="E1064" s="222">
        <f t="shared" si="672"/>
        <v>21363</v>
      </c>
      <c r="F1064" s="222">
        <f t="shared" si="672"/>
        <v>21233</v>
      </c>
      <c r="G1064" s="222">
        <f t="shared" si="672"/>
        <v>130</v>
      </c>
      <c r="H1064" s="222">
        <f t="shared" si="672"/>
        <v>0</v>
      </c>
      <c r="I1064" s="222">
        <f t="shared" si="672"/>
        <v>0</v>
      </c>
      <c r="J1064" s="222">
        <f t="shared" si="672"/>
        <v>-21363</v>
      </c>
      <c r="K1064" s="222">
        <f t="shared" si="672"/>
        <v>-18535</v>
      </c>
      <c r="L1064" s="222">
        <f t="shared" si="672"/>
        <v>-2828</v>
      </c>
      <c r="M1064" s="222">
        <f t="shared" si="672"/>
        <v>0</v>
      </c>
      <c r="N1064" s="223">
        <f t="shared" si="672"/>
        <v>0</v>
      </c>
      <c r="O1064" s="202"/>
      <c r="P1064" s="99">
        <v>1</v>
      </c>
    </row>
    <row r="1065" spans="1:16" ht="21" customHeight="1">
      <c r="A1065" s="202" t="s">
        <v>20</v>
      </c>
      <c r="B1065" s="114" t="s">
        <v>22</v>
      </c>
      <c r="C1065" s="222">
        <f t="shared" ref="C1065:N1065" si="673">C1066+C1073+C1080</f>
        <v>0</v>
      </c>
      <c r="D1065" s="223">
        <f t="shared" si="673"/>
        <v>0</v>
      </c>
      <c r="E1065" s="222">
        <f t="shared" si="673"/>
        <v>18535</v>
      </c>
      <c r="F1065" s="222">
        <f t="shared" si="673"/>
        <v>18535</v>
      </c>
      <c r="G1065" s="222">
        <f t="shared" si="673"/>
        <v>0</v>
      </c>
      <c r="H1065" s="222">
        <f t="shared" si="673"/>
        <v>0</v>
      </c>
      <c r="I1065" s="222">
        <f t="shared" si="673"/>
        <v>0</v>
      </c>
      <c r="J1065" s="222">
        <f t="shared" si="673"/>
        <v>-18535</v>
      </c>
      <c r="K1065" s="222">
        <f t="shared" si="673"/>
        <v>-18535</v>
      </c>
      <c r="L1065" s="222">
        <f t="shared" si="673"/>
        <v>0</v>
      </c>
      <c r="M1065" s="222">
        <f t="shared" si="673"/>
        <v>0</v>
      </c>
      <c r="N1065" s="223">
        <f t="shared" si="673"/>
        <v>0</v>
      </c>
      <c r="O1065" s="202"/>
      <c r="P1065" s="99">
        <v>2</v>
      </c>
    </row>
    <row r="1066" spans="1:16" ht="18.95" customHeight="1">
      <c r="A1066" s="114" t="s">
        <v>23</v>
      </c>
      <c r="B1066" s="114" t="s">
        <v>24</v>
      </c>
      <c r="C1066" s="222">
        <f t="shared" ref="C1066:N1066" si="674">SUM(C1067:C1072)</f>
        <v>0</v>
      </c>
      <c r="D1066" s="223">
        <f t="shared" si="674"/>
        <v>0</v>
      </c>
      <c r="E1066" s="222">
        <f t="shared" si="674"/>
        <v>12097</v>
      </c>
      <c r="F1066" s="222">
        <f t="shared" si="674"/>
        <v>12097</v>
      </c>
      <c r="G1066" s="222">
        <f t="shared" si="674"/>
        <v>0</v>
      </c>
      <c r="H1066" s="222">
        <f t="shared" si="674"/>
        <v>0</v>
      </c>
      <c r="I1066" s="222">
        <f t="shared" si="674"/>
        <v>0</v>
      </c>
      <c r="J1066" s="222">
        <f t="shared" si="674"/>
        <v>-12097</v>
      </c>
      <c r="K1066" s="222">
        <f t="shared" si="674"/>
        <v>-12097</v>
      </c>
      <c r="L1066" s="222">
        <f t="shared" si="674"/>
        <v>0</v>
      </c>
      <c r="M1066" s="222">
        <f t="shared" si="674"/>
        <v>0</v>
      </c>
      <c r="N1066" s="223">
        <f t="shared" si="674"/>
        <v>0</v>
      </c>
      <c r="O1066" s="202"/>
      <c r="P1066" s="99">
        <v>3</v>
      </c>
    </row>
    <row r="1067" spans="1:16" s="214" customFormat="1" ht="72" customHeight="1">
      <c r="A1067" s="202">
        <v>1</v>
      </c>
      <c r="B1067" s="224" t="s">
        <v>25</v>
      </c>
      <c r="C1067" s="211"/>
      <c r="D1067" s="226"/>
      <c r="E1067" s="211">
        <f t="shared" ref="E1067:E1072" si="675">F1067+G1067</f>
        <v>2756</v>
      </c>
      <c r="F1067" s="211">
        <v>2756</v>
      </c>
      <c r="G1067" s="211"/>
      <c r="H1067" s="211"/>
      <c r="I1067" s="211"/>
      <c r="J1067" s="211">
        <f t="shared" ref="J1067:J1072" si="676">D1067-E1067</f>
        <v>-2756</v>
      </c>
      <c r="K1067" s="211">
        <f t="shared" ref="K1067:K1072" si="677">J1067</f>
        <v>-2756</v>
      </c>
      <c r="L1067" s="211"/>
      <c r="M1067" s="211"/>
      <c r="N1067" s="226"/>
      <c r="O1067" s="202"/>
      <c r="P1067" s="99">
        <v>4</v>
      </c>
    </row>
    <row r="1068" spans="1:16" s="214" customFormat="1" ht="36" customHeight="1">
      <c r="A1068" s="202">
        <v>2</v>
      </c>
      <c r="B1068" s="224" t="s">
        <v>27</v>
      </c>
      <c r="C1068" s="211"/>
      <c r="D1068" s="226"/>
      <c r="E1068" s="211">
        <f t="shared" si="675"/>
        <v>599</v>
      </c>
      <c r="F1068" s="202">
        <v>599</v>
      </c>
      <c r="G1068" s="202"/>
      <c r="H1068" s="202"/>
      <c r="I1068" s="202"/>
      <c r="J1068" s="211">
        <f t="shared" si="676"/>
        <v>-599</v>
      </c>
      <c r="K1068" s="211">
        <f t="shared" si="677"/>
        <v>-599</v>
      </c>
      <c r="L1068" s="202"/>
      <c r="M1068" s="202"/>
      <c r="N1068" s="226"/>
      <c r="O1068" s="202"/>
      <c r="P1068" s="99">
        <v>5</v>
      </c>
    </row>
    <row r="1069" spans="1:16" s="214" customFormat="1" ht="45.75" customHeight="1">
      <c r="A1069" s="202">
        <v>3</v>
      </c>
      <c r="B1069" s="224" t="s">
        <v>29</v>
      </c>
      <c r="C1069" s="211"/>
      <c r="D1069" s="226"/>
      <c r="E1069" s="211">
        <f t="shared" si="675"/>
        <v>644</v>
      </c>
      <c r="F1069" s="202">
        <v>644</v>
      </c>
      <c r="G1069" s="202"/>
      <c r="H1069" s="202"/>
      <c r="I1069" s="202"/>
      <c r="J1069" s="211">
        <f t="shared" si="676"/>
        <v>-644</v>
      </c>
      <c r="K1069" s="211">
        <f t="shared" si="677"/>
        <v>-644</v>
      </c>
      <c r="L1069" s="202"/>
      <c r="M1069" s="202"/>
      <c r="N1069" s="226"/>
      <c r="O1069" s="202"/>
      <c r="P1069" s="99">
        <v>6</v>
      </c>
    </row>
    <row r="1070" spans="1:16" s="214" customFormat="1" ht="53.1" customHeight="1">
      <c r="A1070" s="202">
        <v>4</v>
      </c>
      <c r="B1070" s="224" t="s">
        <v>31</v>
      </c>
      <c r="C1070" s="211"/>
      <c r="D1070" s="226"/>
      <c r="E1070" s="211">
        <f t="shared" si="675"/>
        <v>5388</v>
      </c>
      <c r="F1070" s="211">
        <v>5388</v>
      </c>
      <c r="G1070" s="211"/>
      <c r="H1070" s="211"/>
      <c r="I1070" s="211"/>
      <c r="J1070" s="211">
        <f t="shared" si="676"/>
        <v>-5388</v>
      </c>
      <c r="K1070" s="211">
        <f t="shared" si="677"/>
        <v>-5388</v>
      </c>
      <c r="L1070" s="211"/>
      <c r="M1070" s="211"/>
      <c r="N1070" s="226"/>
      <c r="O1070" s="202"/>
      <c r="P1070" s="99">
        <v>7</v>
      </c>
    </row>
    <row r="1071" spans="1:16" s="214" customFormat="1" ht="38.1" customHeight="1">
      <c r="A1071" s="202">
        <v>5</v>
      </c>
      <c r="B1071" s="225" t="s">
        <v>33</v>
      </c>
      <c r="C1071" s="227"/>
      <c r="D1071" s="228"/>
      <c r="E1071" s="211">
        <f t="shared" si="675"/>
        <v>2710</v>
      </c>
      <c r="F1071" s="227">
        <v>2710</v>
      </c>
      <c r="G1071" s="227"/>
      <c r="H1071" s="227"/>
      <c r="I1071" s="227"/>
      <c r="J1071" s="211">
        <f t="shared" si="676"/>
        <v>-2710</v>
      </c>
      <c r="K1071" s="211">
        <f t="shared" si="677"/>
        <v>-2710</v>
      </c>
      <c r="L1071" s="227"/>
      <c r="M1071" s="227"/>
      <c r="N1071" s="228"/>
      <c r="O1071" s="202"/>
      <c r="P1071" s="99">
        <v>8</v>
      </c>
    </row>
    <row r="1072" spans="1:16" s="214" customFormat="1" ht="41.1" customHeight="1">
      <c r="A1072" s="202">
        <v>6</v>
      </c>
      <c r="B1072" s="225" t="s">
        <v>35</v>
      </c>
      <c r="C1072" s="227"/>
      <c r="D1072" s="228"/>
      <c r="E1072" s="211">
        <f t="shared" si="675"/>
        <v>0</v>
      </c>
      <c r="F1072" s="227"/>
      <c r="G1072" s="227"/>
      <c r="H1072" s="227"/>
      <c r="I1072" s="227"/>
      <c r="J1072" s="211">
        <f t="shared" si="676"/>
        <v>0</v>
      </c>
      <c r="K1072" s="211">
        <f t="shared" si="677"/>
        <v>0</v>
      </c>
      <c r="L1072" s="227"/>
      <c r="M1072" s="227"/>
      <c r="N1072" s="228"/>
      <c r="O1072" s="202"/>
      <c r="P1072" s="99">
        <v>9</v>
      </c>
    </row>
    <row r="1073" spans="1:16" ht="21" customHeight="1">
      <c r="A1073" s="114" t="s">
        <v>37</v>
      </c>
      <c r="B1073" s="115" t="s">
        <v>38</v>
      </c>
      <c r="C1073" s="222">
        <f t="shared" ref="C1073:N1073" si="678">SUM(C1074:C1079)</f>
        <v>0</v>
      </c>
      <c r="D1073" s="223">
        <f t="shared" si="678"/>
        <v>0</v>
      </c>
      <c r="E1073" s="114">
        <f t="shared" si="678"/>
        <v>6366</v>
      </c>
      <c r="F1073" s="114">
        <f t="shared" si="678"/>
        <v>6366</v>
      </c>
      <c r="G1073" s="114">
        <f t="shared" si="678"/>
        <v>0</v>
      </c>
      <c r="H1073" s="114">
        <f t="shared" si="678"/>
        <v>0</v>
      </c>
      <c r="I1073" s="114">
        <f t="shared" si="678"/>
        <v>0</v>
      </c>
      <c r="J1073" s="114">
        <f t="shared" si="678"/>
        <v>-6366</v>
      </c>
      <c r="K1073" s="114">
        <f t="shared" si="678"/>
        <v>-6366</v>
      </c>
      <c r="L1073" s="114">
        <f t="shared" si="678"/>
        <v>0</v>
      </c>
      <c r="M1073" s="114">
        <f t="shared" si="678"/>
        <v>0</v>
      </c>
      <c r="N1073" s="223">
        <f t="shared" si="678"/>
        <v>0</v>
      </c>
      <c r="O1073" s="202"/>
      <c r="P1073" s="99">
        <v>10</v>
      </c>
    </row>
    <row r="1074" spans="1:16" s="215" customFormat="1" ht="31.5">
      <c r="A1074" s="229">
        <v>1</v>
      </c>
      <c r="B1074" s="230" t="s">
        <v>40</v>
      </c>
      <c r="C1074" s="231"/>
      <c r="D1074" s="232"/>
      <c r="E1074" s="231">
        <f t="shared" ref="E1074:E1079" si="679">F1074+G1074</f>
        <v>5671</v>
      </c>
      <c r="F1074" s="231">
        <v>5671</v>
      </c>
      <c r="G1074" s="231"/>
      <c r="H1074" s="231"/>
      <c r="I1074" s="231"/>
      <c r="J1074" s="231">
        <f t="shared" ref="J1074:J1079" si="680">D1074-E1074</f>
        <v>-5671</v>
      </c>
      <c r="K1074" s="231">
        <f t="shared" ref="K1074:K1079" si="681">J1074</f>
        <v>-5671</v>
      </c>
      <c r="L1074" s="231"/>
      <c r="M1074" s="231"/>
      <c r="N1074" s="232"/>
      <c r="O1074" s="229"/>
      <c r="P1074" s="214">
        <v>11</v>
      </c>
    </row>
    <row r="1075" spans="1:16">
      <c r="A1075" s="202">
        <v>2</v>
      </c>
      <c r="B1075" s="224" t="s">
        <v>43</v>
      </c>
      <c r="C1075" s="211"/>
      <c r="D1075" s="226"/>
      <c r="E1075" s="211">
        <f t="shared" si="679"/>
        <v>0</v>
      </c>
      <c r="F1075" s="202"/>
      <c r="G1075" s="202"/>
      <c r="H1075" s="202"/>
      <c r="I1075" s="202"/>
      <c r="J1075" s="211">
        <f t="shared" si="680"/>
        <v>0</v>
      </c>
      <c r="K1075" s="211">
        <f t="shared" si="681"/>
        <v>0</v>
      </c>
      <c r="L1075" s="202"/>
      <c r="M1075" s="202"/>
      <c r="N1075" s="226"/>
      <c r="O1075" s="202"/>
      <c r="P1075" s="99">
        <v>12</v>
      </c>
    </row>
    <row r="1076" spans="1:16">
      <c r="A1076" s="202">
        <v>3</v>
      </c>
      <c r="B1076" s="224" t="s">
        <v>46</v>
      </c>
      <c r="C1076" s="211"/>
      <c r="D1076" s="226"/>
      <c r="E1076" s="211">
        <f t="shared" si="679"/>
        <v>0</v>
      </c>
      <c r="F1076" s="202"/>
      <c r="G1076" s="202"/>
      <c r="H1076" s="202"/>
      <c r="I1076" s="202"/>
      <c r="J1076" s="211">
        <f t="shared" si="680"/>
        <v>0</v>
      </c>
      <c r="K1076" s="211">
        <f t="shared" si="681"/>
        <v>0</v>
      </c>
      <c r="L1076" s="202"/>
      <c r="M1076" s="202"/>
      <c r="N1076" s="226"/>
      <c r="O1076" s="202"/>
      <c r="P1076" s="99">
        <v>13</v>
      </c>
    </row>
    <row r="1077" spans="1:16">
      <c r="A1077" s="202">
        <v>4</v>
      </c>
      <c r="B1077" s="224" t="s">
        <v>49</v>
      </c>
      <c r="C1077" s="211"/>
      <c r="D1077" s="226"/>
      <c r="E1077" s="211">
        <f t="shared" si="679"/>
        <v>0</v>
      </c>
      <c r="F1077" s="202"/>
      <c r="G1077" s="202"/>
      <c r="H1077" s="202"/>
      <c r="I1077" s="202"/>
      <c r="J1077" s="211">
        <f t="shared" si="680"/>
        <v>0</v>
      </c>
      <c r="K1077" s="211">
        <f t="shared" si="681"/>
        <v>0</v>
      </c>
      <c r="L1077" s="202"/>
      <c r="M1077" s="202"/>
      <c r="N1077" s="226"/>
      <c r="O1077" s="202"/>
      <c r="P1077" s="99">
        <v>14</v>
      </c>
    </row>
    <row r="1078" spans="1:16" ht="31.5">
      <c r="A1078" s="202">
        <v>5</v>
      </c>
      <c r="B1078" s="224" t="s">
        <v>51</v>
      </c>
      <c r="C1078" s="211"/>
      <c r="D1078" s="226"/>
      <c r="E1078" s="211">
        <f t="shared" si="679"/>
        <v>695</v>
      </c>
      <c r="F1078" s="211">
        <v>695</v>
      </c>
      <c r="G1078" s="211"/>
      <c r="H1078" s="211"/>
      <c r="I1078" s="211"/>
      <c r="J1078" s="211">
        <f t="shared" si="680"/>
        <v>-695</v>
      </c>
      <c r="K1078" s="211">
        <f t="shared" si="681"/>
        <v>-695</v>
      </c>
      <c r="L1078" s="211"/>
      <c r="M1078" s="211"/>
      <c r="N1078" s="226"/>
      <c r="O1078" s="202"/>
      <c r="P1078" s="99">
        <v>15</v>
      </c>
    </row>
    <row r="1079" spans="1:16">
      <c r="A1079" s="202">
        <v>6</v>
      </c>
      <c r="B1079" s="224" t="s">
        <v>53</v>
      </c>
      <c r="C1079" s="211"/>
      <c r="D1079" s="226"/>
      <c r="E1079" s="211">
        <f t="shared" si="679"/>
        <v>0</v>
      </c>
      <c r="F1079" s="211"/>
      <c r="G1079" s="211"/>
      <c r="H1079" s="211"/>
      <c r="I1079" s="211"/>
      <c r="J1079" s="211">
        <f t="shared" si="680"/>
        <v>0</v>
      </c>
      <c r="K1079" s="211">
        <f t="shared" si="681"/>
        <v>0</v>
      </c>
      <c r="L1079" s="211"/>
      <c r="M1079" s="211"/>
      <c r="N1079" s="226"/>
      <c r="O1079" s="202"/>
      <c r="P1079" s="99">
        <v>16</v>
      </c>
    </row>
    <row r="1080" spans="1:16" s="215" customFormat="1">
      <c r="A1080" s="114" t="s">
        <v>55</v>
      </c>
      <c r="B1080" s="115" t="s">
        <v>56</v>
      </c>
      <c r="C1080" s="222">
        <f t="shared" ref="C1080:N1080" si="682">C1081+C1082</f>
        <v>0</v>
      </c>
      <c r="D1080" s="223">
        <f t="shared" si="682"/>
        <v>0</v>
      </c>
      <c r="E1080" s="114">
        <f t="shared" si="682"/>
        <v>72</v>
      </c>
      <c r="F1080" s="114">
        <f t="shared" si="682"/>
        <v>72</v>
      </c>
      <c r="G1080" s="114">
        <f t="shared" si="682"/>
        <v>0</v>
      </c>
      <c r="H1080" s="114">
        <f t="shared" si="682"/>
        <v>0</v>
      </c>
      <c r="I1080" s="114">
        <f t="shared" si="682"/>
        <v>0</v>
      </c>
      <c r="J1080" s="114">
        <f t="shared" si="682"/>
        <v>-72</v>
      </c>
      <c r="K1080" s="114">
        <f t="shared" si="682"/>
        <v>-72</v>
      </c>
      <c r="L1080" s="114">
        <f t="shared" si="682"/>
        <v>0</v>
      </c>
      <c r="M1080" s="114">
        <f t="shared" si="682"/>
        <v>0</v>
      </c>
      <c r="N1080" s="223">
        <f t="shared" si="682"/>
        <v>0</v>
      </c>
      <c r="O1080" s="202"/>
      <c r="P1080" s="99">
        <v>17</v>
      </c>
    </row>
    <row r="1081" spans="1:16" s="215" customFormat="1" ht="31.5">
      <c r="A1081" s="202">
        <v>1</v>
      </c>
      <c r="B1081" s="224" t="s">
        <v>57</v>
      </c>
      <c r="C1081" s="211"/>
      <c r="D1081" s="226"/>
      <c r="E1081" s="211">
        <f t="shared" ref="E1081:E1087" si="683">F1081+G1081</f>
        <v>72</v>
      </c>
      <c r="F1081" s="202">
        <v>72</v>
      </c>
      <c r="G1081" s="202"/>
      <c r="H1081" s="202"/>
      <c r="I1081" s="202"/>
      <c r="J1081" s="211">
        <f t="shared" ref="J1081:J1087" si="684">D1081-E1081</f>
        <v>-72</v>
      </c>
      <c r="K1081" s="211">
        <f>J1081</f>
        <v>-72</v>
      </c>
      <c r="L1081" s="202"/>
      <c r="M1081" s="202"/>
      <c r="N1081" s="226"/>
      <c r="O1081" s="202"/>
      <c r="P1081" s="99">
        <v>18</v>
      </c>
    </row>
    <row r="1082" spans="1:16" s="215" customFormat="1">
      <c r="A1082" s="202">
        <v>2</v>
      </c>
      <c r="B1082" s="224" t="s">
        <v>59</v>
      </c>
      <c r="C1082" s="211"/>
      <c r="D1082" s="226"/>
      <c r="E1082" s="211">
        <f t="shared" si="683"/>
        <v>0</v>
      </c>
      <c r="F1082" s="202"/>
      <c r="G1082" s="202"/>
      <c r="H1082" s="202"/>
      <c r="I1082" s="202"/>
      <c r="J1082" s="211">
        <f t="shared" si="684"/>
        <v>0</v>
      </c>
      <c r="K1082" s="211">
        <f>J1082</f>
        <v>0</v>
      </c>
      <c r="L1082" s="202"/>
      <c r="M1082" s="211"/>
      <c r="N1082" s="226"/>
      <c r="O1082" s="202"/>
      <c r="P1082" s="99">
        <v>19</v>
      </c>
    </row>
    <row r="1083" spans="1:16" ht="20.25" customHeight="1">
      <c r="A1083" s="114" t="s">
        <v>21</v>
      </c>
      <c r="B1083" s="114" t="s">
        <v>61</v>
      </c>
      <c r="C1083" s="222">
        <f t="shared" ref="C1083:N1083" si="685">C1084+C1088</f>
        <v>0</v>
      </c>
      <c r="D1083" s="223">
        <f t="shared" si="685"/>
        <v>0</v>
      </c>
      <c r="E1083" s="114">
        <f t="shared" si="685"/>
        <v>2828</v>
      </c>
      <c r="F1083" s="114">
        <f t="shared" si="685"/>
        <v>2698</v>
      </c>
      <c r="G1083" s="114">
        <f t="shared" si="685"/>
        <v>130</v>
      </c>
      <c r="H1083" s="114">
        <f t="shared" si="685"/>
        <v>0</v>
      </c>
      <c r="I1083" s="114">
        <f t="shared" si="685"/>
        <v>0</v>
      </c>
      <c r="J1083" s="114">
        <f t="shared" si="685"/>
        <v>-2828</v>
      </c>
      <c r="K1083" s="114">
        <f t="shared" si="685"/>
        <v>0</v>
      </c>
      <c r="L1083" s="114">
        <f t="shared" si="685"/>
        <v>-2828</v>
      </c>
      <c r="M1083" s="114">
        <f t="shared" si="685"/>
        <v>0</v>
      </c>
      <c r="N1083" s="223">
        <f t="shared" si="685"/>
        <v>0</v>
      </c>
      <c r="O1083" s="202"/>
      <c r="P1083" s="99">
        <v>20</v>
      </c>
    </row>
    <row r="1084" spans="1:16" ht="20.25" customHeight="1">
      <c r="A1084" s="114" t="s">
        <v>23</v>
      </c>
      <c r="B1084" s="115" t="s">
        <v>24</v>
      </c>
      <c r="C1084" s="222">
        <f t="shared" ref="C1084:N1084" si="686">SUM(C1085:C1087)</f>
        <v>0</v>
      </c>
      <c r="D1084" s="223">
        <f t="shared" si="686"/>
        <v>0</v>
      </c>
      <c r="E1084" s="114">
        <f t="shared" si="686"/>
        <v>1192</v>
      </c>
      <c r="F1084" s="114">
        <f t="shared" si="686"/>
        <v>1192</v>
      </c>
      <c r="G1084" s="114">
        <f t="shared" si="686"/>
        <v>0</v>
      </c>
      <c r="H1084" s="114">
        <f t="shared" si="686"/>
        <v>0</v>
      </c>
      <c r="I1084" s="114">
        <f t="shared" si="686"/>
        <v>0</v>
      </c>
      <c r="J1084" s="114">
        <f t="shared" si="686"/>
        <v>-1192</v>
      </c>
      <c r="K1084" s="114">
        <f t="shared" si="686"/>
        <v>0</v>
      </c>
      <c r="L1084" s="114">
        <f t="shared" si="686"/>
        <v>-1192</v>
      </c>
      <c r="M1084" s="114">
        <f t="shared" si="686"/>
        <v>0</v>
      </c>
      <c r="N1084" s="223">
        <f t="shared" si="686"/>
        <v>0</v>
      </c>
      <c r="O1084" s="202"/>
      <c r="P1084" s="99">
        <v>21</v>
      </c>
    </row>
    <row r="1085" spans="1:16" ht="61.5" customHeight="1">
      <c r="A1085" s="202">
        <v>1</v>
      </c>
      <c r="B1085" s="224" t="s">
        <v>62</v>
      </c>
      <c r="C1085" s="211"/>
      <c r="D1085" s="226"/>
      <c r="E1085" s="211">
        <f t="shared" si="683"/>
        <v>882</v>
      </c>
      <c r="F1085" s="233">
        <v>882</v>
      </c>
      <c r="G1085" s="233"/>
      <c r="H1085" s="233"/>
      <c r="I1085" s="233"/>
      <c r="J1085" s="211">
        <f t="shared" si="684"/>
        <v>-882</v>
      </c>
      <c r="K1085" s="233"/>
      <c r="L1085" s="233">
        <f t="shared" ref="L1085:L1087" si="687">J1085</f>
        <v>-882</v>
      </c>
      <c r="M1085" s="233"/>
      <c r="N1085" s="226"/>
      <c r="O1085" s="202"/>
      <c r="P1085" s="99">
        <v>22</v>
      </c>
    </row>
    <row r="1086" spans="1:16" ht="92.25" customHeight="1">
      <c r="A1086" s="202">
        <v>2</v>
      </c>
      <c r="B1086" s="224" t="s">
        <v>64</v>
      </c>
      <c r="C1086" s="211"/>
      <c r="D1086" s="226"/>
      <c r="E1086" s="211">
        <f t="shared" si="683"/>
        <v>0</v>
      </c>
      <c r="F1086" s="233"/>
      <c r="G1086" s="233"/>
      <c r="H1086" s="233"/>
      <c r="I1086" s="233"/>
      <c r="J1086" s="211">
        <f t="shared" si="684"/>
        <v>0</v>
      </c>
      <c r="K1086" s="233"/>
      <c r="L1086" s="233">
        <f t="shared" si="687"/>
        <v>0</v>
      </c>
      <c r="M1086" s="233"/>
      <c r="N1086" s="226"/>
      <c r="O1086" s="202"/>
      <c r="P1086" s="99">
        <v>23</v>
      </c>
    </row>
    <row r="1087" spans="1:16" ht="43.5" customHeight="1">
      <c r="A1087" s="202">
        <v>3</v>
      </c>
      <c r="B1087" s="224" t="s">
        <v>66</v>
      </c>
      <c r="C1087" s="211"/>
      <c r="D1087" s="226"/>
      <c r="E1087" s="211">
        <f t="shared" si="683"/>
        <v>310</v>
      </c>
      <c r="F1087" s="234">
        <v>310</v>
      </c>
      <c r="G1087" s="234"/>
      <c r="H1087" s="234"/>
      <c r="I1087" s="234"/>
      <c r="J1087" s="211">
        <f t="shared" si="684"/>
        <v>-310</v>
      </c>
      <c r="K1087" s="234"/>
      <c r="L1087" s="233">
        <f t="shared" si="687"/>
        <v>-310</v>
      </c>
      <c r="M1087" s="234"/>
      <c r="N1087" s="226"/>
      <c r="O1087" s="202"/>
      <c r="P1087" s="99">
        <v>24</v>
      </c>
    </row>
    <row r="1088" spans="1:16">
      <c r="A1088" s="114" t="s">
        <v>37</v>
      </c>
      <c r="B1088" s="115" t="s">
        <v>68</v>
      </c>
      <c r="C1088" s="222">
        <f t="shared" ref="C1088:N1088" si="688">SUM(C1089:C1095)</f>
        <v>0</v>
      </c>
      <c r="D1088" s="223">
        <f t="shared" si="688"/>
        <v>0</v>
      </c>
      <c r="E1088" s="222">
        <f t="shared" si="688"/>
        <v>1636</v>
      </c>
      <c r="F1088" s="114">
        <f t="shared" si="688"/>
        <v>1506</v>
      </c>
      <c r="G1088" s="114">
        <f t="shared" si="688"/>
        <v>130</v>
      </c>
      <c r="H1088" s="114">
        <f t="shared" si="688"/>
        <v>0</v>
      </c>
      <c r="I1088" s="114">
        <f t="shared" si="688"/>
        <v>0</v>
      </c>
      <c r="J1088" s="222">
        <f t="shared" si="688"/>
        <v>-1636</v>
      </c>
      <c r="K1088" s="114">
        <f t="shared" si="688"/>
        <v>0</v>
      </c>
      <c r="L1088" s="114">
        <f t="shared" si="688"/>
        <v>-1636</v>
      </c>
      <c r="M1088" s="114">
        <f t="shared" si="688"/>
        <v>0</v>
      </c>
      <c r="N1088" s="223">
        <f t="shared" si="688"/>
        <v>0</v>
      </c>
      <c r="O1088" s="202"/>
      <c r="P1088" s="99">
        <v>25</v>
      </c>
    </row>
    <row r="1089" spans="1:16" ht="21.75" customHeight="1">
      <c r="A1089" s="202">
        <v>1</v>
      </c>
      <c r="B1089" s="224" t="s">
        <v>69</v>
      </c>
      <c r="C1089" s="211"/>
      <c r="D1089" s="226"/>
      <c r="E1089" s="211">
        <f t="shared" ref="E1089:E1095" si="689">F1089+G1089</f>
        <v>30</v>
      </c>
      <c r="F1089" s="202">
        <v>30</v>
      </c>
      <c r="G1089" s="202"/>
      <c r="H1089" s="202"/>
      <c r="I1089" s="202"/>
      <c r="J1089" s="211">
        <f t="shared" ref="J1089:J1095" si="690">D1089-E1089</f>
        <v>-30</v>
      </c>
      <c r="K1089" s="202"/>
      <c r="L1089" s="233">
        <f t="shared" ref="L1089:L1095" si="691">J1089</f>
        <v>-30</v>
      </c>
      <c r="M1089" s="202"/>
      <c r="N1089" s="226"/>
      <c r="O1089" s="202"/>
      <c r="P1089" s="99">
        <v>26</v>
      </c>
    </row>
    <row r="1090" spans="1:16" ht="42" customHeight="1">
      <c r="A1090" s="202">
        <v>2</v>
      </c>
      <c r="B1090" s="224" t="s">
        <v>71</v>
      </c>
      <c r="C1090" s="211"/>
      <c r="D1090" s="226"/>
      <c r="E1090" s="211">
        <f t="shared" si="689"/>
        <v>60</v>
      </c>
      <c r="F1090" s="202">
        <v>60</v>
      </c>
      <c r="G1090" s="202"/>
      <c r="H1090" s="202"/>
      <c r="I1090" s="202"/>
      <c r="J1090" s="211">
        <f t="shared" si="690"/>
        <v>-60</v>
      </c>
      <c r="K1090" s="202"/>
      <c r="L1090" s="233">
        <f t="shared" si="691"/>
        <v>-60</v>
      </c>
      <c r="M1090" s="202"/>
      <c r="N1090" s="226"/>
      <c r="O1090" s="202"/>
      <c r="P1090" s="99">
        <v>27</v>
      </c>
    </row>
    <row r="1091" spans="1:16" s="216" customFormat="1" ht="47.25">
      <c r="A1091" s="202">
        <v>3</v>
      </c>
      <c r="B1091" s="224" t="s">
        <v>73</v>
      </c>
      <c r="C1091" s="227"/>
      <c r="D1091" s="228"/>
      <c r="E1091" s="211">
        <f t="shared" si="689"/>
        <v>793</v>
      </c>
      <c r="F1091" s="227">
        <v>793</v>
      </c>
      <c r="G1091" s="227"/>
      <c r="H1091" s="227"/>
      <c r="I1091" s="227"/>
      <c r="J1091" s="211">
        <f t="shared" si="690"/>
        <v>-793</v>
      </c>
      <c r="K1091" s="227"/>
      <c r="L1091" s="233">
        <f t="shared" si="691"/>
        <v>-793</v>
      </c>
      <c r="M1091" s="227"/>
      <c r="N1091" s="228"/>
      <c r="O1091" s="202"/>
      <c r="P1091" s="99">
        <v>28</v>
      </c>
    </row>
    <row r="1092" spans="1:16" s="216" customFormat="1" ht="47.25">
      <c r="A1092" s="202">
        <v>4</v>
      </c>
      <c r="B1092" s="225" t="s">
        <v>75</v>
      </c>
      <c r="C1092" s="227"/>
      <c r="D1092" s="228"/>
      <c r="E1092" s="211">
        <f t="shared" si="689"/>
        <v>623</v>
      </c>
      <c r="F1092" s="227">
        <v>623</v>
      </c>
      <c r="G1092" s="227"/>
      <c r="H1092" s="227"/>
      <c r="I1092" s="227"/>
      <c r="J1092" s="211">
        <f t="shared" si="690"/>
        <v>-623</v>
      </c>
      <c r="K1092" s="227"/>
      <c r="L1092" s="233">
        <f t="shared" si="691"/>
        <v>-623</v>
      </c>
      <c r="M1092" s="227"/>
      <c r="N1092" s="228"/>
      <c r="O1092" s="202"/>
      <c r="P1092" s="99">
        <v>29</v>
      </c>
    </row>
    <row r="1093" spans="1:16" s="216" customFormat="1" ht="63">
      <c r="A1093" s="202">
        <v>5</v>
      </c>
      <c r="B1093" s="225" t="s">
        <v>77</v>
      </c>
      <c r="C1093" s="227"/>
      <c r="D1093" s="228"/>
      <c r="E1093" s="211">
        <f t="shared" si="689"/>
        <v>0</v>
      </c>
      <c r="F1093" s="227"/>
      <c r="G1093" s="227"/>
      <c r="H1093" s="227"/>
      <c r="I1093" s="227"/>
      <c r="J1093" s="211">
        <f t="shared" si="690"/>
        <v>0</v>
      </c>
      <c r="K1093" s="227"/>
      <c r="L1093" s="233">
        <f t="shared" si="691"/>
        <v>0</v>
      </c>
      <c r="M1093" s="227"/>
      <c r="N1093" s="228"/>
      <c r="O1093" s="202"/>
      <c r="P1093" s="99">
        <v>30</v>
      </c>
    </row>
    <row r="1094" spans="1:16" ht="42" customHeight="1">
      <c r="A1094" s="202">
        <v>6</v>
      </c>
      <c r="B1094" s="225" t="s">
        <v>79</v>
      </c>
      <c r="C1094" s="227"/>
      <c r="D1094" s="228"/>
      <c r="E1094" s="211">
        <f t="shared" si="689"/>
        <v>130</v>
      </c>
      <c r="F1094" s="227"/>
      <c r="G1094" s="227">
        <v>130</v>
      </c>
      <c r="H1094" s="227"/>
      <c r="I1094" s="227"/>
      <c r="J1094" s="211">
        <f t="shared" si="690"/>
        <v>-130</v>
      </c>
      <c r="K1094" s="227"/>
      <c r="L1094" s="233">
        <f t="shared" si="691"/>
        <v>-130</v>
      </c>
      <c r="M1094" s="227"/>
      <c r="N1094" s="228"/>
      <c r="O1094" s="202"/>
      <c r="P1094" s="99">
        <v>31</v>
      </c>
    </row>
    <row r="1095" spans="1:16" ht="74.25" customHeight="1">
      <c r="A1095" s="202">
        <v>7</v>
      </c>
      <c r="B1095" s="225" t="s">
        <v>81</v>
      </c>
      <c r="C1095" s="227"/>
      <c r="D1095" s="228"/>
      <c r="E1095" s="211">
        <f t="shared" si="689"/>
        <v>0</v>
      </c>
      <c r="F1095" s="227"/>
      <c r="G1095" s="227"/>
      <c r="H1095" s="227"/>
      <c r="I1095" s="227"/>
      <c r="J1095" s="211">
        <f t="shared" si="690"/>
        <v>0</v>
      </c>
      <c r="K1095" s="227"/>
      <c r="L1095" s="233">
        <f t="shared" si="691"/>
        <v>0</v>
      </c>
      <c r="M1095" s="227"/>
      <c r="N1095" s="228"/>
      <c r="O1095" s="202"/>
      <c r="P1095" s="99">
        <v>32</v>
      </c>
    </row>
    <row r="1096" spans="1:16" ht="21.95" customHeight="1">
      <c r="A1096" s="202"/>
      <c r="B1096" s="114" t="s">
        <v>116</v>
      </c>
      <c r="C1096" s="222">
        <f t="shared" ref="C1096:N1096" si="692">C1097+C1115</f>
        <v>0</v>
      </c>
      <c r="D1096" s="223">
        <f t="shared" si="692"/>
        <v>0</v>
      </c>
      <c r="E1096" s="222">
        <f t="shared" si="692"/>
        <v>12614</v>
      </c>
      <c r="F1096" s="222">
        <f t="shared" si="692"/>
        <v>12484</v>
      </c>
      <c r="G1096" s="222">
        <f t="shared" si="692"/>
        <v>130</v>
      </c>
      <c r="H1096" s="222">
        <f t="shared" si="692"/>
        <v>0</v>
      </c>
      <c r="I1096" s="222">
        <f t="shared" si="692"/>
        <v>0</v>
      </c>
      <c r="J1096" s="222">
        <f t="shared" si="692"/>
        <v>-12614</v>
      </c>
      <c r="K1096" s="222">
        <f t="shared" si="692"/>
        <v>-11020</v>
      </c>
      <c r="L1096" s="222">
        <f t="shared" si="692"/>
        <v>-1594</v>
      </c>
      <c r="M1096" s="222">
        <f t="shared" si="692"/>
        <v>0</v>
      </c>
      <c r="N1096" s="223">
        <f t="shared" si="692"/>
        <v>0</v>
      </c>
      <c r="O1096" s="202"/>
      <c r="P1096" s="99">
        <v>1</v>
      </c>
    </row>
    <row r="1097" spans="1:16" ht="21" customHeight="1">
      <c r="A1097" s="202" t="s">
        <v>20</v>
      </c>
      <c r="B1097" s="114" t="s">
        <v>22</v>
      </c>
      <c r="C1097" s="222">
        <f t="shared" ref="C1097:N1097" si="693">C1098+C1105+C1112</f>
        <v>0</v>
      </c>
      <c r="D1097" s="223">
        <f t="shared" si="693"/>
        <v>0</v>
      </c>
      <c r="E1097" s="222">
        <f t="shared" si="693"/>
        <v>11020</v>
      </c>
      <c r="F1097" s="222">
        <f t="shared" si="693"/>
        <v>11020</v>
      </c>
      <c r="G1097" s="222">
        <f t="shared" si="693"/>
        <v>0</v>
      </c>
      <c r="H1097" s="222">
        <f t="shared" si="693"/>
        <v>0</v>
      </c>
      <c r="I1097" s="222">
        <f t="shared" si="693"/>
        <v>0</v>
      </c>
      <c r="J1097" s="222">
        <f t="shared" si="693"/>
        <v>-11020</v>
      </c>
      <c r="K1097" s="222">
        <f t="shared" si="693"/>
        <v>-11020</v>
      </c>
      <c r="L1097" s="222">
        <f t="shared" si="693"/>
        <v>0</v>
      </c>
      <c r="M1097" s="222">
        <f t="shared" si="693"/>
        <v>0</v>
      </c>
      <c r="N1097" s="223">
        <f t="shared" si="693"/>
        <v>0</v>
      </c>
      <c r="O1097" s="202"/>
      <c r="P1097" s="99">
        <v>2</v>
      </c>
    </row>
    <row r="1098" spans="1:16" ht="18.95" customHeight="1">
      <c r="A1098" s="114" t="s">
        <v>23</v>
      </c>
      <c r="B1098" s="114" t="s">
        <v>24</v>
      </c>
      <c r="C1098" s="222">
        <f t="shared" ref="C1098:N1098" si="694">SUM(C1099:C1104)</f>
        <v>0</v>
      </c>
      <c r="D1098" s="223">
        <f t="shared" si="694"/>
        <v>0</v>
      </c>
      <c r="E1098" s="222">
        <f t="shared" si="694"/>
        <v>7446</v>
      </c>
      <c r="F1098" s="222">
        <f t="shared" si="694"/>
        <v>7446</v>
      </c>
      <c r="G1098" s="222">
        <f t="shared" si="694"/>
        <v>0</v>
      </c>
      <c r="H1098" s="222">
        <f t="shared" si="694"/>
        <v>0</v>
      </c>
      <c r="I1098" s="222">
        <f t="shared" si="694"/>
        <v>0</v>
      </c>
      <c r="J1098" s="222">
        <f t="shared" si="694"/>
        <v>-7446</v>
      </c>
      <c r="K1098" s="222">
        <f t="shared" si="694"/>
        <v>-7446</v>
      </c>
      <c r="L1098" s="222">
        <f t="shared" si="694"/>
        <v>0</v>
      </c>
      <c r="M1098" s="222">
        <f t="shared" si="694"/>
        <v>0</v>
      </c>
      <c r="N1098" s="223">
        <f t="shared" si="694"/>
        <v>0</v>
      </c>
      <c r="O1098" s="202"/>
      <c r="P1098" s="99">
        <v>3</v>
      </c>
    </row>
    <row r="1099" spans="1:16" s="214" customFormat="1" ht="72" customHeight="1">
      <c r="A1099" s="202">
        <v>1</v>
      </c>
      <c r="B1099" s="224" t="s">
        <v>25</v>
      </c>
      <c r="C1099" s="211"/>
      <c r="D1099" s="226"/>
      <c r="E1099" s="211">
        <f t="shared" ref="E1099:E1104" si="695">F1099+G1099</f>
        <v>1006</v>
      </c>
      <c r="F1099" s="211">
        <v>1006</v>
      </c>
      <c r="G1099" s="211"/>
      <c r="H1099" s="211"/>
      <c r="I1099" s="211"/>
      <c r="J1099" s="211">
        <f t="shared" ref="J1099:J1104" si="696">D1099-E1099</f>
        <v>-1006</v>
      </c>
      <c r="K1099" s="211">
        <f t="shared" ref="K1099:K1104" si="697">J1099</f>
        <v>-1006</v>
      </c>
      <c r="L1099" s="211"/>
      <c r="M1099" s="211"/>
      <c r="N1099" s="226"/>
      <c r="O1099" s="202"/>
      <c r="P1099" s="99">
        <v>4</v>
      </c>
    </row>
    <row r="1100" spans="1:16" s="214" customFormat="1" ht="36" customHeight="1">
      <c r="A1100" s="202">
        <v>2</v>
      </c>
      <c r="B1100" s="224" t="s">
        <v>27</v>
      </c>
      <c r="C1100" s="211"/>
      <c r="D1100" s="226"/>
      <c r="E1100" s="211">
        <f t="shared" si="695"/>
        <v>259</v>
      </c>
      <c r="F1100" s="202">
        <v>259</v>
      </c>
      <c r="G1100" s="202"/>
      <c r="H1100" s="202"/>
      <c r="I1100" s="202"/>
      <c r="J1100" s="211">
        <f t="shared" si="696"/>
        <v>-259</v>
      </c>
      <c r="K1100" s="211">
        <f t="shared" si="697"/>
        <v>-259</v>
      </c>
      <c r="L1100" s="202"/>
      <c r="M1100" s="202"/>
      <c r="N1100" s="226"/>
      <c r="O1100" s="202"/>
      <c r="P1100" s="99">
        <v>5</v>
      </c>
    </row>
    <row r="1101" spans="1:16" s="214" customFormat="1" ht="45.75" customHeight="1">
      <c r="A1101" s="202">
        <v>3</v>
      </c>
      <c r="B1101" s="224" t="s">
        <v>29</v>
      </c>
      <c r="C1101" s="211"/>
      <c r="D1101" s="226"/>
      <c r="E1101" s="211">
        <f t="shared" si="695"/>
        <v>69</v>
      </c>
      <c r="F1101" s="202">
        <v>69</v>
      </c>
      <c r="G1101" s="202"/>
      <c r="H1101" s="202"/>
      <c r="I1101" s="202"/>
      <c r="J1101" s="211">
        <f t="shared" si="696"/>
        <v>-69</v>
      </c>
      <c r="K1101" s="211">
        <f t="shared" si="697"/>
        <v>-69</v>
      </c>
      <c r="L1101" s="202"/>
      <c r="M1101" s="202"/>
      <c r="N1101" s="226"/>
      <c r="O1101" s="202"/>
      <c r="P1101" s="99">
        <v>6</v>
      </c>
    </row>
    <row r="1102" spans="1:16" s="214" customFormat="1" ht="53.1" customHeight="1">
      <c r="A1102" s="202">
        <v>4</v>
      </c>
      <c r="B1102" s="224" t="s">
        <v>31</v>
      </c>
      <c r="C1102" s="211"/>
      <c r="D1102" s="226"/>
      <c r="E1102" s="211">
        <f t="shared" si="695"/>
        <v>1437</v>
      </c>
      <c r="F1102" s="211">
        <v>1437</v>
      </c>
      <c r="G1102" s="211"/>
      <c r="H1102" s="211"/>
      <c r="I1102" s="211"/>
      <c r="J1102" s="211">
        <f t="shared" si="696"/>
        <v>-1437</v>
      </c>
      <c r="K1102" s="211">
        <f t="shared" si="697"/>
        <v>-1437</v>
      </c>
      <c r="L1102" s="211"/>
      <c r="M1102" s="211"/>
      <c r="N1102" s="226"/>
      <c r="O1102" s="202"/>
      <c r="P1102" s="99">
        <v>7</v>
      </c>
    </row>
    <row r="1103" spans="1:16" s="214" customFormat="1" ht="38.1" customHeight="1">
      <c r="A1103" s="202">
        <v>5</v>
      </c>
      <c r="B1103" s="225" t="s">
        <v>33</v>
      </c>
      <c r="C1103" s="227"/>
      <c r="D1103" s="228"/>
      <c r="E1103" s="211">
        <f t="shared" si="695"/>
        <v>4675</v>
      </c>
      <c r="F1103" s="227">
        <v>4675</v>
      </c>
      <c r="G1103" s="227"/>
      <c r="H1103" s="227"/>
      <c r="I1103" s="227"/>
      <c r="J1103" s="211">
        <f t="shared" si="696"/>
        <v>-4675</v>
      </c>
      <c r="K1103" s="211">
        <f t="shared" si="697"/>
        <v>-4675</v>
      </c>
      <c r="L1103" s="227"/>
      <c r="M1103" s="227"/>
      <c r="N1103" s="228"/>
      <c r="O1103" s="202"/>
      <c r="P1103" s="99">
        <v>8</v>
      </c>
    </row>
    <row r="1104" spans="1:16" s="214" customFormat="1" ht="41.1" customHeight="1">
      <c r="A1104" s="202">
        <v>6</v>
      </c>
      <c r="B1104" s="225" t="s">
        <v>35</v>
      </c>
      <c r="C1104" s="227"/>
      <c r="D1104" s="228"/>
      <c r="E1104" s="211">
        <f t="shared" si="695"/>
        <v>0</v>
      </c>
      <c r="F1104" s="227"/>
      <c r="G1104" s="227"/>
      <c r="H1104" s="227"/>
      <c r="I1104" s="227"/>
      <c r="J1104" s="211">
        <f t="shared" si="696"/>
        <v>0</v>
      </c>
      <c r="K1104" s="211">
        <f t="shared" si="697"/>
        <v>0</v>
      </c>
      <c r="L1104" s="227"/>
      <c r="M1104" s="227"/>
      <c r="N1104" s="228"/>
      <c r="O1104" s="202"/>
      <c r="P1104" s="99">
        <v>9</v>
      </c>
    </row>
    <row r="1105" spans="1:16" ht="21" customHeight="1">
      <c r="A1105" s="114" t="s">
        <v>37</v>
      </c>
      <c r="B1105" s="115" t="s">
        <v>38</v>
      </c>
      <c r="C1105" s="222">
        <f t="shared" ref="C1105:N1105" si="698">SUM(C1106:C1111)</f>
        <v>0</v>
      </c>
      <c r="D1105" s="223">
        <f t="shared" si="698"/>
        <v>0</v>
      </c>
      <c r="E1105" s="114">
        <f t="shared" si="698"/>
        <v>3560</v>
      </c>
      <c r="F1105" s="114">
        <f t="shared" si="698"/>
        <v>3560</v>
      </c>
      <c r="G1105" s="114">
        <f t="shared" si="698"/>
        <v>0</v>
      </c>
      <c r="H1105" s="114">
        <f t="shared" si="698"/>
        <v>0</v>
      </c>
      <c r="I1105" s="114">
        <f t="shared" si="698"/>
        <v>0</v>
      </c>
      <c r="J1105" s="114">
        <f t="shared" si="698"/>
        <v>-3560</v>
      </c>
      <c r="K1105" s="114">
        <f t="shared" si="698"/>
        <v>-3560</v>
      </c>
      <c r="L1105" s="114">
        <f t="shared" si="698"/>
        <v>0</v>
      </c>
      <c r="M1105" s="114">
        <f t="shared" si="698"/>
        <v>0</v>
      </c>
      <c r="N1105" s="223">
        <f t="shared" si="698"/>
        <v>0</v>
      </c>
      <c r="O1105" s="202"/>
      <c r="P1105" s="99">
        <v>10</v>
      </c>
    </row>
    <row r="1106" spans="1:16" s="215" customFormat="1" ht="31.5">
      <c r="A1106" s="229">
        <v>1</v>
      </c>
      <c r="B1106" s="230" t="s">
        <v>40</v>
      </c>
      <c r="C1106" s="231"/>
      <c r="D1106" s="232"/>
      <c r="E1106" s="231">
        <f t="shared" ref="E1106:E1111" si="699">F1106+G1106</f>
        <v>3142</v>
      </c>
      <c r="F1106" s="238">
        <v>3142</v>
      </c>
      <c r="G1106" s="231"/>
      <c r="H1106" s="231"/>
      <c r="I1106" s="231"/>
      <c r="J1106" s="231">
        <f t="shared" ref="J1106:J1111" si="700">D1106-E1106</f>
        <v>-3142</v>
      </c>
      <c r="K1106" s="231">
        <f t="shared" ref="K1106:K1111" si="701">J1106</f>
        <v>-3142</v>
      </c>
      <c r="L1106" s="231"/>
      <c r="M1106" s="231"/>
      <c r="N1106" s="232"/>
      <c r="O1106" s="229"/>
      <c r="P1106" s="214">
        <v>11</v>
      </c>
    </row>
    <row r="1107" spans="1:16">
      <c r="A1107" s="202">
        <v>2</v>
      </c>
      <c r="B1107" s="224" t="s">
        <v>43</v>
      </c>
      <c r="C1107" s="211"/>
      <c r="D1107" s="226"/>
      <c r="E1107" s="211">
        <f t="shared" si="699"/>
        <v>0</v>
      </c>
      <c r="F1107" s="202"/>
      <c r="G1107" s="202"/>
      <c r="H1107" s="202"/>
      <c r="I1107" s="202"/>
      <c r="J1107" s="211">
        <f t="shared" si="700"/>
        <v>0</v>
      </c>
      <c r="K1107" s="211">
        <f t="shared" si="701"/>
        <v>0</v>
      </c>
      <c r="L1107" s="202"/>
      <c r="M1107" s="202"/>
      <c r="N1107" s="226"/>
      <c r="O1107" s="202"/>
      <c r="P1107" s="99">
        <v>12</v>
      </c>
    </row>
    <row r="1108" spans="1:16">
      <c r="A1108" s="202">
        <v>3</v>
      </c>
      <c r="B1108" s="224" t="s">
        <v>46</v>
      </c>
      <c r="C1108" s="211"/>
      <c r="D1108" s="226"/>
      <c r="E1108" s="211">
        <f t="shared" si="699"/>
        <v>0</v>
      </c>
      <c r="F1108" s="202"/>
      <c r="G1108" s="202"/>
      <c r="H1108" s="202"/>
      <c r="I1108" s="202"/>
      <c r="J1108" s="211">
        <f t="shared" si="700"/>
        <v>0</v>
      </c>
      <c r="K1108" s="211">
        <f t="shared" si="701"/>
        <v>0</v>
      </c>
      <c r="L1108" s="202"/>
      <c r="M1108" s="202"/>
      <c r="N1108" s="226"/>
      <c r="O1108" s="202"/>
      <c r="P1108" s="99">
        <v>13</v>
      </c>
    </row>
    <row r="1109" spans="1:16">
      <c r="A1109" s="202">
        <v>4</v>
      </c>
      <c r="B1109" s="224" t="s">
        <v>49</v>
      </c>
      <c r="C1109" s="211"/>
      <c r="D1109" s="226"/>
      <c r="E1109" s="211">
        <f t="shared" si="699"/>
        <v>0</v>
      </c>
      <c r="F1109" s="202"/>
      <c r="G1109" s="202"/>
      <c r="H1109" s="202"/>
      <c r="I1109" s="202"/>
      <c r="J1109" s="211">
        <f t="shared" si="700"/>
        <v>0</v>
      </c>
      <c r="K1109" s="211">
        <f t="shared" si="701"/>
        <v>0</v>
      </c>
      <c r="L1109" s="202"/>
      <c r="M1109" s="202"/>
      <c r="N1109" s="226"/>
      <c r="O1109" s="202"/>
      <c r="P1109" s="99">
        <v>14</v>
      </c>
    </row>
    <row r="1110" spans="1:16" ht="31.5">
      <c r="A1110" s="202">
        <v>5</v>
      </c>
      <c r="B1110" s="224" t="s">
        <v>51</v>
      </c>
      <c r="C1110" s="211"/>
      <c r="D1110" s="226"/>
      <c r="E1110" s="211">
        <f t="shared" si="699"/>
        <v>418</v>
      </c>
      <c r="F1110" s="211">
        <v>418</v>
      </c>
      <c r="G1110" s="211"/>
      <c r="H1110" s="211"/>
      <c r="I1110" s="211"/>
      <c r="J1110" s="211">
        <f t="shared" si="700"/>
        <v>-418</v>
      </c>
      <c r="K1110" s="211">
        <f t="shared" si="701"/>
        <v>-418</v>
      </c>
      <c r="L1110" s="211"/>
      <c r="M1110" s="211"/>
      <c r="N1110" s="226"/>
      <c r="O1110" s="202"/>
      <c r="P1110" s="99">
        <v>15</v>
      </c>
    </row>
    <row r="1111" spans="1:16">
      <c r="A1111" s="202">
        <v>6</v>
      </c>
      <c r="B1111" s="224" t="s">
        <v>53</v>
      </c>
      <c r="C1111" s="211"/>
      <c r="D1111" s="226"/>
      <c r="E1111" s="211">
        <f t="shared" si="699"/>
        <v>0</v>
      </c>
      <c r="F1111" s="211"/>
      <c r="G1111" s="211"/>
      <c r="H1111" s="211"/>
      <c r="I1111" s="211"/>
      <c r="J1111" s="211">
        <f t="shared" si="700"/>
        <v>0</v>
      </c>
      <c r="K1111" s="211">
        <f t="shared" si="701"/>
        <v>0</v>
      </c>
      <c r="L1111" s="211"/>
      <c r="M1111" s="211"/>
      <c r="N1111" s="226"/>
      <c r="O1111" s="202"/>
      <c r="P1111" s="99">
        <v>16</v>
      </c>
    </row>
    <row r="1112" spans="1:16" s="215" customFormat="1">
      <c r="A1112" s="114" t="s">
        <v>55</v>
      </c>
      <c r="B1112" s="115" t="s">
        <v>56</v>
      </c>
      <c r="C1112" s="222">
        <f t="shared" ref="C1112:N1112" si="702">C1113+C1114</f>
        <v>0</v>
      </c>
      <c r="D1112" s="223">
        <f t="shared" si="702"/>
        <v>0</v>
      </c>
      <c r="E1112" s="114">
        <f t="shared" si="702"/>
        <v>14</v>
      </c>
      <c r="F1112" s="114">
        <f t="shared" si="702"/>
        <v>14</v>
      </c>
      <c r="G1112" s="114">
        <f t="shared" si="702"/>
        <v>0</v>
      </c>
      <c r="H1112" s="114">
        <f t="shared" si="702"/>
        <v>0</v>
      </c>
      <c r="I1112" s="114">
        <f t="shared" si="702"/>
        <v>0</v>
      </c>
      <c r="J1112" s="114">
        <f t="shared" si="702"/>
        <v>-14</v>
      </c>
      <c r="K1112" s="114">
        <f t="shared" si="702"/>
        <v>-14</v>
      </c>
      <c r="L1112" s="114">
        <f t="shared" si="702"/>
        <v>0</v>
      </c>
      <c r="M1112" s="114">
        <f t="shared" si="702"/>
        <v>0</v>
      </c>
      <c r="N1112" s="223">
        <f t="shared" si="702"/>
        <v>0</v>
      </c>
      <c r="O1112" s="202"/>
      <c r="P1112" s="99">
        <v>17</v>
      </c>
    </row>
    <row r="1113" spans="1:16" s="215" customFormat="1" ht="31.5">
      <c r="A1113" s="202">
        <v>1</v>
      </c>
      <c r="B1113" s="224" t="s">
        <v>57</v>
      </c>
      <c r="C1113" s="211"/>
      <c r="D1113" s="226"/>
      <c r="E1113" s="211">
        <f t="shared" ref="E1113:E1119" si="703">F1113+G1113</f>
        <v>14</v>
      </c>
      <c r="F1113" s="202">
        <v>14</v>
      </c>
      <c r="G1113" s="202"/>
      <c r="H1113" s="202"/>
      <c r="I1113" s="202"/>
      <c r="J1113" s="211">
        <f t="shared" ref="J1113:J1119" si="704">D1113-E1113</f>
        <v>-14</v>
      </c>
      <c r="K1113" s="211">
        <f>J1113</f>
        <v>-14</v>
      </c>
      <c r="L1113" s="202"/>
      <c r="M1113" s="202"/>
      <c r="N1113" s="226"/>
      <c r="O1113" s="202"/>
      <c r="P1113" s="99">
        <v>18</v>
      </c>
    </row>
    <row r="1114" spans="1:16" s="215" customFormat="1">
      <c r="A1114" s="202">
        <v>2</v>
      </c>
      <c r="B1114" s="224" t="s">
        <v>59</v>
      </c>
      <c r="C1114" s="211"/>
      <c r="D1114" s="226"/>
      <c r="E1114" s="211">
        <f t="shared" si="703"/>
        <v>0</v>
      </c>
      <c r="F1114" s="202"/>
      <c r="G1114" s="202"/>
      <c r="H1114" s="202"/>
      <c r="I1114" s="202"/>
      <c r="J1114" s="211">
        <f t="shared" si="704"/>
        <v>0</v>
      </c>
      <c r="K1114" s="211">
        <f>J1114</f>
        <v>0</v>
      </c>
      <c r="L1114" s="202"/>
      <c r="M1114" s="211"/>
      <c r="N1114" s="226"/>
      <c r="O1114" s="202"/>
      <c r="P1114" s="99">
        <v>19</v>
      </c>
    </row>
    <row r="1115" spans="1:16" ht="20.25" customHeight="1">
      <c r="A1115" s="114" t="s">
        <v>21</v>
      </c>
      <c r="B1115" s="114" t="s">
        <v>61</v>
      </c>
      <c r="C1115" s="222">
        <f t="shared" ref="C1115:N1115" si="705">C1116+C1120</f>
        <v>0</v>
      </c>
      <c r="D1115" s="223">
        <f t="shared" si="705"/>
        <v>0</v>
      </c>
      <c r="E1115" s="114">
        <f t="shared" si="705"/>
        <v>1594</v>
      </c>
      <c r="F1115" s="114">
        <f t="shared" si="705"/>
        <v>1464</v>
      </c>
      <c r="G1115" s="114">
        <f t="shared" si="705"/>
        <v>130</v>
      </c>
      <c r="H1115" s="114">
        <f t="shared" si="705"/>
        <v>0</v>
      </c>
      <c r="I1115" s="114">
        <f t="shared" si="705"/>
        <v>0</v>
      </c>
      <c r="J1115" s="114">
        <f t="shared" si="705"/>
        <v>-1594</v>
      </c>
      <c r="K1115" s="114">
        <f t="shared" si="705"/>
        <v>0</v>
      </c>
      <c r="L1115" s="114">
        <f t="shared" si="705"/>
        <v>-1594</v>
      </c>
      <c r="M1115" s="114">
        <f t="shared" si="705"/>
        <v>0</v>
      </c>
      <c r="N1115" s="223">
        <f t="shared" si="705"/>
        <v>0</v>
      </c>
      <c r="O1115" s="202"/>
      <c r="P1115" s="99">
        <v>20</v>
      </c>
    </row>
    <row r="1116" spans="1:16" ht="20.25" customHeight="1">
      <c r="A1116" s="114" t="s">
        <v>23</v>
      </c>
      <c r="B1116" s="115" t="s">
        <v>24</v>
      </c>
      <c r="C1116" s="222">
        <f t="shared" ref="C1116:N1116" si="706">SUM(C1117:C1119)</f>
        <v>0</v>
      </c>
      <c r="D1116" s="223">
        <f t="shared" si="706"/>
        <v>0</v>
      </c>
      <c r="E1116" s="114">
        <f t="shared" si="706"/>
        <v>684</v>
      </c>
      <c r="F1116" s="114">
        <f t="shared" si="706"/>
        <v>684</v>
      </c>
      <c r="G1116" s="114">
        <f t="shared" si="706"/>
        <v>0</v>
      </c>
      <c r="H1116" s="114">
        <f t="shared" si="706"/>
        <v>0</v>
      </c>
      <c r="I1116" s="114">
        <f t="shared" si="706"/>
        <v>0</v>
      </c>
      <c r="J1116" s="114">
        <f t="shared" si="706"/>
        <v>-684</v>
      </c>
      <c r="K1116" s="114">
        <f t="shared" si="706"/>
        <v>0</v>
      </c>
      <c r="L1116" s="114">
        <f t="shared" si="706"/>
        <v>-684</v>
      </c>
      <c r="M1116" s="114">
        <f t="shared" si="706"/>
        <v>0</v>
      </c>
      <c r="N1116" s="223">
        <f t="shared" si="706"/>
        <v>0</v>
      </c>
      <c r="O1116" s="202"/>
      <c r="P1116" s="99">
        <v>21</v>
      </c>
    </row>
    <row r="1117" spans="1:16" ht="61.5" customHeight="1">
      <c r="A1117" s="202">
        <v>1</v>
      </c>
      <c r="B1117" s="224" t="s">
        <v>62</v>
      </c>
      <c r="C1117" s="211"/>
      <c r="D1117" s="226"/>
      <c r="E1117" s="211">
        <f t="shared" si="703"/>
        <v>446</v>
      </c>
      <c r="F1117" s="233">
        <v>446</v>
      </c>
      <c r="G1117" s="233"/>
      <c r="H1117" s="233"/>
      <c r="I1117" s="233"/>
      <c r="J1117" s="211">
        <f t="shared" si="704"/>
        <v>-446</v>
      </c>
      <c r="K1117" s="233"/>
      <c r="L1117" s="233">
        <f t="shared" ref="L1117:L1119" si="707">J1117</f>
        <v>-446</v>
      </c>
      <c r="M1117" s="233"/>
      <c r="N1117" s="226"/>
      <c r="O1117" s="202"/>
      <c r="P1117" s="99">
        <v>22</v>
      </c>
    </row>
    <row r="1118" spans="1:16" ht="92.25" customHeight="1">
      <c r="A1118" s="202">
        <v>2</v>
      </c>
      <c r="B1118" s="224" t="s">
        <v>64</v>
      </c>
      <c r="C1118" s="211"/>
      <c r="D1118" s="226"/>
      <c r="E1118" s="211">
        <f t="shared" si="703"/>
        <v>0</v>
      </c>
      <c r="F1118" s="233"/>
      <c r="G1118" s="233"/>
      <c r="H1118" s="233"/>
      <c r="I1118" s="233"/>
      <c r="J1118" s="211">
        <f t="shared" si="704"/>
        <v>0</v>
      </c>
      <c r="K1118" s="233"/>
      <c r="L1118" s="233">
        <f t="shared" si="707"/>
        <v>0</v>
      </c>
      <c r="M1118" s="233"/>
      <c r="N1118" s="226"/>
      <c r="O1118" s="202"/>
      <c r="P1118" s="99">
        <v>23</v>
      </c>
    </row>
    <row r="1119" spans="1:16" ht="43.5" customHeight="1">
      <c r="A1119" s="202">
        <v>3</v>
      </c>
      <c r="B1119" s="224" t="s">
        <v>66</v>
      </c>
      <c r="C1119" s="211"/>
      <c r="D1119" s="226"/>
      <c r="E1119" s="211">
        <f t="shared" si="703"/>
        <v>238</v>
      </c>
      <c r="F1119" s="234">
        <v>238</v>
      </c>
      <c r="G1119" s="234"/>
      <c r="H1119" s="234"/>
      <c r="I1119" s="234"/>
      <c r="J1119" s="211">
        <f t="shared" si="704"/>
        <v>-238</v>
      </c>
      <c r="K1119" s="234"/>
      <c r="L1119" s="233">
        <f t="shared" si="707"/>
        <v>-238</v>
      </c>
      <c r="M1119" s="234"/>
      <c r="N1119" s="226"/>
      <c r="O1119" s="202"/>
      <c r="P1119" s="99">
        <v>24</v>
      </c>
    </row>
    <row r="1120" spans="1:16">
      <c r="A1120" s="114" t="s">
        <v>37</v>
      </c>
      <c r="B1120" s="115" t="s">
        <v>68</v>
      </c>
      <c r="C1120" s="222">
        <f t="shared" ref="C1120:N1120" si="708">SUM(C1121:C1127)</f>
        <v>0</v>
      </c>
      <c r="D1120" s="223">
        <f t="shared" si="708"/>
        <v>0</v>
      </c>
      <c r="E1120" s="222">
        <f t="shared" si="708"/>
        <v>910</v>
      </c>
      <c r="F1120" s="114">
        <f t="shared" si="708"/>
        <v>780</v>
      </c>
      <c r="G1120" s="114">
        <f t="shared" si="708"/>
        <v>130</v>
      </c>
      <c r="H1120" s="114">
        <f t="shared" si="708"/>
        <v>0</v>
      </c>
      <c r="I1120" s="114">
        <f t="shared" si="708"/>
        <v>0</v>
      </c>
      <c r="J1120" s="222">
        <f t="shared" si="708"/>
        <v>-910</v>
      </c>
      <c r="K1120" s="114">
        <f t="shared" si="708"/>
        <v>0</v>
      </c>
      <c r="L1120" s="114">
        <f t="shared" si="708"/>
        <v>-910</v>
      </c>
      <c r="M1120" s="114">
        <f t="shared" si="708"/>
        <v>0</v>
      </c>
      <c r="N1120" s="223">
        <f t="shared" si="708"/>
        <v>0</v>
      </c>
      <c r="O1120" s="202"/>
      <c r="P1120" s="99">
        <v>25</v>
      </c>
    </row>
    <row r="1121" spans="1:16" ht="21.75" customHeight="1">
      <c r="A1121" s="202">
        <v>1</v>
      </c>
      <c r="B1121" s="224" t="s">
        <v>69</v>
      </c>
      <c r="C1121" s="211"/>
      <c r="D1121" s="226"/>
      <c r="E1121" s="211">
        <f t="shared" ref="E1121:E1127" si="709">F1121+G1121</f>
        <v>17</v>
      </c>
      <c r="F1121" s="202">
        <v>17</v>
      </c>
      <c r="G1121" s="202"/>
      <c r="H1121" s="202"/>
      <c r="I1121" s="202"/>
      <c r="J1121" s="211">
        <f t="shared" ref="J1121:J1127" si="710">D1121-E1121</f>
        <v>-17</v>
      </c>
      <c r="K1121" s="202"/>
      <c r="L1121" s="233">
        <f t="shared" ref="L1121:L1127" si="711">J1121</f>
        <v>-17</v>
      </c>
      <c r="M1121" s="202"/>
      <c r="N1121" s="226"/>
      <c r="O1121" s="202"/>
      <c r="P1121" s="99">
        <v>26</v>
      </c>
    </row>
    <row r="1122" spans="1:16" ht="42" customHeight="1">
      <c r="A1122" s="202">
        <v>2</v>
      </c>
      <c r="B1122" s="224" t="s">
        <v>71</v>
      </c>
      <c r="C1122" s="211"/>
      <c r="D1122" s="226"/>
      <c r="E1122" s="211">
        <f t="shared" si="709"/>
        <v>168</v>
      </c>
      <c r="F1122" s="202">
        <f>40+128</f>
        <v>168</v>
      </c>
      <c r="G1122" s="202"/>
      <c r="H1122" s="202"/>
      <c r="I1122" s="202"/>
      <c r="J1122" s="211">
        <f t="shared" si="710"/>
        <v>-168</v>
      </c>
      <c r="K1122" s="202"/>
      <c r="L1122" s="233">
        <f t="shared" si="711"/>
        <v>-168</v>
      </c>
      <c r="M1122" s="202"/>
      <c r="N1122" s="226"/>
      <c r="O1122" s="202"/>
      <c r="P1122" s="99">
        <v>27</v>
      </c>
    </row>
    <row r="1123" spans="1:16" s="216" customFormat="1" ht="47.25">
      <c r="A1123" s="202">
        <v>3</v>
      </c>
      <c r="B1123" s="224" t="s">
        <v>73</v>
      </c>
      <c r="C1123" s="227"/>
      <c r="D1123" s="228"/>
      <c r="E1123" s="211">
        <f t="shared" si="709"/>
        <v>416</v>
      </c>
      <c r="F1123" s="227">
        <v>416</v>
      </c>
      <c r="G1123" s="227"/>
      <c r="H1123" s="227"/>
      <c r="I1123" s="227"/>
      <c r="J1123" s="211">
        <f t="shared" si="710"/>
        <v>-416</v>
      </c>
      <c r="K1123" s="227"/>
      <c r="L1123" s="233">
        <f t="shared" si="711"/>
        <v>-416</v>
      </c>
      <c r="M1123" s="227"/>
      <c r="N1123" s="228"/>
      <c r="O1123" s="202"/>
      <c r="P1123" s="99">
        <v>28</v>
      </c>
    </row>
    <row r="1124" spans="1:16" s="216" customFormat="1" ht="47.25">
      <c r="A1124" s="202">
        <v>4</v>
      </c>
      <c r="B1124" s="225" t="s">
        <v>75</v>
      </c>
      <c r="C1124" s="227"/>
      <c r="D1124" s="228"/>
      <c r="E1124" s="211">
        <f t="shared" si="709"/>
        <v>179</v>
      </c>
      <c r="F1124" s="227">
        <v>179</v>
      </c>
      <c r="G1124" s="227"/>
      <c r="H1124" s="227"/>
      <c r="I1124" s="227"/>
      <c r="J1124" s="211">
        <f t="shared" si="710"/>
        <v>-179</v>
      </c>
      <c r="K1124" s="227"/>
      <c r="L1124" s="233">
        <f t="shared" si="711"/>
        <v>-179</v>
      </c>
      <c r="M1124" s="227"/>
      <c r="N1124" s="228"/>
      <c r="O1124" s="202"/>
      <c r="P1124" s="99">
        <v>29</v>
      </c>
    </row>
    <row r="1125" spans="1:16" s="216" customFormat="1" ht="63">
      <c r="A1125" s="202">
        <v>5</v>
      </c>
      <c r="B1125" s="225" t="s">
        <v>77</v>
      </c>
      <c r="C1125" s="227"/>
      <c r="D1125" s="228"/>
      <c r="E1125" s="211">
        <f t="shared" si="709"/>
        <v>0</v>
      </c>
      <c r="F1125" s="227"/>
      <c r="G1125" s="227"/>
      <c r="H1125" s="227"/>
      <c r="I1125" s="227"/>
      <c r="J1125" s="211">
        <f t="shared" si="710"/>
        <v>0</v>
      </c>
      <c r="K1125" s="227"/>
      <c r="L1125" s="233">
        <f t="shared" si="711"/>
        <v>0</v>
      </c>
      <c r="M1125" s="227"/>
      <c r="N1125" s="228"/>
      <c r="O1125" s="202"/>
      <c r="P1125" s="99">
        <v>30</v>
      </c>
    </row>
    <row r="1126" spans="1:16" ht="42" customHeight="1">
      <c r="A1126" s="202">
        <v>6</v>
      </c>
      <c r="B1126" s="225" t="s">
        <v>79</v>
      </c>
      <c r="C1126" s="227"/>
      <c r="D1126" s="228"/>
      <c r="E1126" s="211">
        <f t="shared" si="709"/>
        <v>130</v>
      </c>
      <c r="F1126" s="227"/>
      <c r="G1126" s="227">
        <v>130</v>
      </c>
      <c r="H1126" s="227"/>
      <c r="I1126" s="227"/>
      <c r="J1126" s="211">
        <f t="shared" si="710"/>
        <v>-130</v>
      </c>
      <c r="K1126" s="227"/>
      <c r="L1126" s="233">
        <f t="shared" si="711"/>
        <v>-130</v>
      </c>
      <c r="M1126" s="227"/>
      <c r="N1126" s="228"/>
      <c r="O1126" s="202"/>
      <c r="P1126" s="99">
        <v>31</v>
      </c>
    </row>
    <row r="1127" spans="1:16" ht="74.25" customHeight="1">
      <c r="A1127" s="202">
        <v>7</v>
      </c>
      <c r="B1127" s="225" t="s">
        <v>81</v>
      </c>
      <c r="C1127" s="227"/>
      <c r="D1127" s="228"/>
      <c r="E1127" s="211">
        <f t="shared" si="709"/>
        <v>0</v>
      </c>
      <c r="F1127" s="227"/>
      <c r="G1127" s="227"/>
      <c r="H1127" s="227"/>
      <c r="I1127" s="227"/>
      <c r="J1127" s="211">
        <f t="shared" si="710"/>
        <v>0</v>
      </c>
      <c r="K1127" s="227"/>
      <c r="L1127" s="233">
        <f t="shared" si="711"/>
        <v>0</v>
      </c>
      <c r="M1127" s="227"/>
      <c r="N1127" s="228"/>
      <c r="O1127" s="202"/>
      <c r="P1127" s="99">
        <v>32</v>
      </c>
    </row>
    <row r="1128" spans="1:16" ht="21.95" customHeight="1">
      <c r="A1128" s="202"/>
      <c r="B1128" s="114" t="s">
        <v>117</v>
      </c>
      <c r="C1128" s="222" t="e">
        <f t="shared" ref="C1128:N1128" si="712">C1129+C1147</f>
        <v>#REF!</v>
      </c>
      <c r="D1128" s="223" t="e">
        <f t="shared" si="712"/>
        <v>#REF!</v>
      </c>
      <c r="E1128" s="222">
        <f t="shared" si="712"/>
        <v>13621</v>
      </c>
      <c r="F1128" s="222">
        <f t="shared" si="712"/>
        <v>12836</v>
      </c>
      <c r="G1128" s="222">
        <f t="shared" si="712"/>
        <v>785</v>
      </c>
      <c r="H1128" s="222">
        <f t="shared" si="712"/>
        <v>0</v>
      </c>
      <c r="I1128" s="222">
        <f t="shared" si="712"/>
        <v>0</v>
      </c>
      <c r="J1128" s="222" t="e">
        <f t="shared" si="712"/>
        <v>#REF!</v>
      </c>
      <c r="K1128" s="222" t="e">
        <f t="shared" si="712"/>
        <v>#REF!</v>
      </c>
      <c r="L1128" s="222" t="e">
        <f t="shared" si="712"/>
        <v>#REF!</v>
      </c>
      <c r="M1128" s="222" t="e">
        <f t="shared" si="712"/>
        <v>#REF!</v>
      </c>
      <c r="N1128" s="223" t="e">
        <f t="shared" si="712"/>
        <v>#REF!</v>
      </c>
      <c r="O1128" s="202"/>
      <c r="P1128" s="99">
        <v>1</v>
      </c>
    </row>
    <row r="1129" spans="1:16" ht="21" customHeight="1">
      <c r="A1129" s="202" t="s">
        <v>20</v>
      </c>
      <c r="B1129" s="114" t="s">
        <v>22</v>
      </c>
      <c r="C1129" s="222" t="e">
        <f t="shared" ref="C1129:N1129" si="713">C1130+C1137+C1144</f>
        <v>#REF!</v>
      </c>
      <c r="D1129" s="223" t="e">
        <f t="shared" si="713"/>
        <v>#REF!</v>
      </c>
      <c r="E1129" s="222">
        <f t="shared" si="713"/>
        <v>11314</v>
      </c>
      <c r="F1129" s="222">
        <f t="shared" si="713"/>
        <v>10708</v>
      </c>
      <c r="G1129" s="222">
        <f t="shared" si="713"/>
        <v>606</v>
      </c>
      <c r="H1129" s="222">
        <f t="shared" si="713"/>
        <v>0</v>
      </c>
      <c r="I1129" s="222">
        <f t="shared" si="713"/>
        <v>0</v>
      </c>
      <c r="J1129" s="222" t="e">
        <f t="shared" si="713"/>
        <v>#REF!</v>
      </c>
      <c r="K1129" s="222" t="e">
        <f t="shared" si="713"/>
        <v>#REF!</v>
      </c>
      <c r="L1129" s="222">
        <f t="shared" si="713"/>
        <v>0</v>
      </c>
      <c r="M1129" s="222" t="e">
        <f t="shared" si="713"/>
        <v>#REF!</v>
      </c>
      <c r="N1129" s="223" t="e">
        <f t="shared" si="713"/>
        <v>#REF!</v>
      </c>
      <c r="O1129" s="202"/>
      <c r="P1129" s="99">
        <v>2</v>
      </c>
    </row>
    <row r="1130" spans="1:16" ht="18.95" customHeight="1">
      <c r="A1130" s="114" t="s">
        <v>23</v>
      </c>
      <c r="B1130" s="114" t="s">
        <v>24</v>
      </c>
      <c r="C1130" s="222" t="e">
        <f t="shared" ref="C1130:N1130" si="714">SUM(C1131:C1136)</f>
        <v>#REF!</v>
      </c>
      <c r="D1130" s="223" t="e">
        <f t="shared" si="714"/>
        <v>#REF!</v>
      </c>
      <c r="E1130" s="222">
        <f t="shared" si="714"/>
        <v>7892</v>
      </c>
      <c r="F1130" s="222">
        <f t="shared" si="714"/>
        <v>7286</v>
      </c>
      <c r="G1130" s="222">
        <f t="shared" si="714"/>
        <v>606</v>
      </c>
      <c r="H1130" s="222">
        <f t="shared" si="714"/>
        <v>0</v>
      </c>
      <c r="I1130" s="222">
        <f t="shared" si="714"/>
        <v>0</v>
      </c>
      <c r="J1130" s="222" t="e">
        <f t="shared" si="714"/>
        <v>#REF!</v>
      </c>
      <c r="K1130" s="222" t="e">
        <f t="shared" si="714"/>
        <v>#REF!</v>
      </c>
      <c r="L1130" s="222">
        <f t="shared" si="714"/>
        <v>0</v>
      </c>
      <c r="M1130" s="222" t="e">
        <f t="shared" si="714"/>
        <v>#REF!</v>
      </c>
      <c r="N1130" s="223" t="e">
        <f t="shared" si="714"/>
        <v>#REF!</v>
      </c>
      <c r="O1130" s="202"/>
      <c r="P1130" s="99">
        <v>3</v>
      </c>
    </row>
    <row r="1131" spans="1:16" s="214" customFormat="1" ht="72" customHeight="1">
      <c r="A1131" s="202">
        <v>1</v>
      </c>
      <c r="B1131" s="224" t="s">
        <v>25</v>
      </c>
      <c r="C1131" s="211" t="e">
        <f>'2. NĐ 238'!#REF!</f>
        <v>#REF!</v>
      </c>
      <c r="D1131" s="226" t="e">
        <f>'2. NĐ 238'!#REF!</f>
        <v>#REF!</v>
      </c>
      <c r="E1131" s="211">
        <f t="shared" ref="E1131:E1135" si="715">F1131+G1131</f>
        <v>1769</v>
      </c>
      <c r="F1131" s="211">
        <v>1769</v>
      </c>
      <c r="G1131" s="211"/>
      <c r="H1131" s="211"/>
      <c r="I1131" s="211"/>
      <c r="J1131" s="211" t="e">
        <f t="shared" ref="J1131:J1136" si="716">D1131-E1131</f>
        <v>#REF!</v>
      </c>
      <c r="K1131" s="211" t="e">
        <f t="shared" ref="K1131:K1136" si="717">J1131</f>
        <v>#REF!</v>
      </c>
      <c r="L1131" s="211">
        <v>0</v>
      </c>
      <c r="M1131" s="211" t="e">
        <f>'2. NĐ 238'!#REF!</f>
        <v>#REF!</v>
      </c>
      <c r="N1131" s="226" t="e">
        <f>'2. NĐ 238'!#REF!</f>
        <v>#REF!</v>
      </c>
      <c r="O1131" s="202"/>
      <c r="P1131" s="99">
        <v>4</v>
      </c>
    </row>
    <row r="1132" spans="1:16" s="214" customFormat="1" ht="36" customHeight="1">
      <c r="A1132" s="202">
        <v>2</v>
      </c>
      <c r="B1132" s="224" t="s">
        <v>27</v>
      </c>
      <c r="C1132" s="211">
        <f>'3. MN (105)'!F44</f>
        <v>417</v>
      </c>
      <c r="D1132" s="226">
        <f>'3. MN (105)'!C44</f>
        <v>439</v>
      </c>
      <c r="E1132" s="211">
        <f t="shared" si="715"/>
        <v>367</v>
      </c>
      <c r="F1132" s="202">
        <v>367</v>
      </c>
      <c r="G1132" s="202"/>
      <c r="H1132" s="202"/>
      <c r="I1132" s="202"/>
      <c r="J1132" s="211">
        <f t="shared" si="716"/>
        <v>72</v>
      </c>
      <c r="K1132" s="211">
        <f t="shared" si="717"/>
        <v>72</v>
      </c>
      <c r="L1132" s="202"/>
      <c r="M1132" s="202" t="e">
        <f>'3. MN (105)'!#REF!</f>
        <v>#REF!</v>
      </c>
      <c r="N1132" s="226" t="e">
        <f>'3. MN (105)'!#REF!</f>
        <v>#REF!</v>
      </c>
      <c r="O1132" s="202"/>
      <c r="P1132" s="99">
        <v>5</v>
      </c>
    </row>
    <row r="1133" spans="1:16" s="214" customFormat="1" ht="45.75" customHeight="1">
      <c r="A1133" s="202">
        <v>3</v>
      </c>
      <c r="B1133" s="224" t="s">
        <v>29</v>
      </c>
      <c r="C1133" s="211">
        <f>'5. ND28 (khuyet tat)'!C118</f>
        <v>0</v>
      </c>
      <c r="D1133" s="226">
        <f>'5. ND28 (khuyet tat)'!I118</f>
        <v>0</v>
      </c>
      <c r="E1133" s="211">
        <f t="shared" si="715"/>
        <v>86</v>
      </c>
      <c r="F1133" s="202">
        <v>86</v>
      </c>
      <c r="G1133" s="202"/>
      <c r="H1133" s="202"/>
      <c r="I1133" s="202"/>
      <c r="J1133" s="211">
        <f t="shared" si="716"/>
        <v>-86</v>
      </c>
      <c r="K1133" s="211">
        <f t="shared" si="717"/>
        <v>-86</v>
      </c>
      <c r="L1133" s="202"/>
      <c r="M1133" s="202" t="e">
        <f>'5. ND28 (khuyet tat)'!#REF!</f>
        <v>#REF!</v>
      </c>
      <c r="N1133" s="226" t="e">
        <f>'5. ND28 (khuyet tat)'!#REF!</f>
        <v>#REF!</v>
      </c>
      <c r="O1133" s="202"/>
      <c r="P1133" s="99">
        <v>6</v>
      </c>
    </row>
    <row r="1134" spans="1:16" s="214" customFormat="1" ht="53.1" customHeight="1">
      <c r="A1134" s="202">
        <v>4</v>
      </c>
      <c r="B1134" s="224" t="s">
        <v>31</v>
      </c>
      <c r="C1134" s="211" t="e">
        <f>#REF!</f>
        <v>#REF!</v>
      </c>
      <c r="D1134" s="226" t="e">
        <f>#REF!</f>
        <v>#REF!</v>
      </c>
      <c r="E1134" s="211">
        <f t="shared" si="715"/>
        <v>5586</v>
      </c>
      <c r="F1134" s="211">
        <v>4980</v>
      </c>
      <c r="G1134" s="211">
        <v>606</v>
      </c>
      <c r="H1134" s="211"/>
      <c r="I1134" s="211"/>
      <c r="J1134" s="211" t="e">
        <f t="shared" si="716"/>
        <v>#REF!</v>
      </c>
      <c r="K1134" s="211" t="e">
        <f t="shared" si="717"/>
        <v>#REF!</v>
      </c>
      <c r="L1134" s="211"/>
      <c r="M1134" s="211" t="e">
        <f>#REF!</f>
        <v>#REF!</v>
      </c>
      <c r="N1134" s="226" t="e">
        <f>#REF!</f>
        <v>#REF!</v>
      </c>
      <c r="O1134" s="202"/>
      <c r="P1134" s="99">
        <v>7</v>
      </c>
    </row>
    <row r="1135" spans="1:16" s="214" customFormat="1" ht="38.1" customHeight="1">
      <c r="A1135" s="202">
        <v>5</v>
      </c>
      <c r="B1135" s="225" t="s">
        <v>33</v>
      </c>
      <c r="C1135" s="227" t="e">
        <f>'9. ND57'!#REF!</f>
        <v>#REF!</v>
      </c>
      <c r="D1135" s="228" t="e">
        <f>'9. ND57'!#REF!</f>
        <v>#REF!</v>
      </c>
      <c r="E1135" s="211">
        <f t="shared" si="715"/>
        <v>84</v>
      </c>
      <c r="F1135" s="227">
        <v>84</v>
      </c>
      <c r="G1135" s="227"/>
      <c r="H1135" s="227"/>
      <c r="I1135" s="227"/>
      <c r="J1135" s="211" t="e">
        <f t="shared" si="716"/>
        <v>#REF!</v>
      </c>
      <c r="K1135" s="211" t="e">
        <f t="shared" si="717"/>
        <v>#REF!</v>
      </c>
      <c r="L1135" s="227"/>
      <c r="M1135" s="227" t="e">
        <f>'9. ND57'!#REF!</f>
        <v>#REF!</v>
      </c>
      <c r="N1135" s="228" t="e">
        <f>'9. ND57'!#REF!</f>
        <v>#REF!</v>
      </c>
      <c r="O1135" s="202"/>
      <c r="P1135" s="99">
        <v>8</v>
      </c>
    </row>
    <row r="1136" spans="1:16" s="214" customFormat="1" ht="41.1" customHeight="1">
      <c r="A1136" s="202">
        <v>6</v>
      </c>
      <c r="B1136" s="225" t="s">
        <v>35</v>
      </c>
      <c r="C1136" s="227">
        <f>'7. bien gioi'!D17+'7. bien gioi'!E17</f>
        <v>0</v>
      </c>
      <c r="D1136" s="228">
        <f>'7. bien gioi'!G17</f>
        <v>0</v>
      </c>
      <c r="E1136" s="211">
        <f>'7. bien gioi'!C17</f>
        <v>0</v>
      </c>
      <c r="F1136" s="227"/>
      <c r="G1136" s="227"/>
      <c r="H1136" s="227"/>
      <c r="I1136" s="227"/>
      <c r="J1136" s="211">
        <f t="shared" si="716"/>
        <v>0</v>
      </c>
      <c r="K1136" s="211">
        <f t="shared" si="717"/>
        <v>0</v>
      </c>
      <c r="L1136" s="227"/>
      <c r="M1136" s="227" t="e">
        <f>'7. bien gioi'!#REF!</f>
        <v>#REF!</v>
      </c>
      <c r="N1136" s="228" t="e">
        <f>'7. bien gioi'!#REF!</f>
        <v>#REF!</v>
      </c>
      <c r="O1136" s="202"/>
      <c r="P1136" s="99">
        <v>9</v>
      </c>
    </row>
    <row r="1137" spans="1:16" ht="21" customHeight="1">
      <c r="A1137" s="114" t="s">
        <v>37</v>
      </c>
      <c r="B1137" s="115" t="s">
        <v>38</v>
      </c>
      <c r="C1137" s="222" t="e">
        <f t="shared" ref="C1137:N1137" si="718">SUM(C1138:C1143)</f>
        <v>#REF!</v>
      </c>
      <c r="D1137" s="223" t="e">
        <f t="shared" si="718"/>
        <v>#REF!</v>
      </c>
      <c r="E1137" s="114">
        <f t="shared" si="718"/>
        <v>3348</v>
      </c>
      <c r="F1137" s="114">
        <f t="shared" si="718"/>
        <v>3348</v>
      </c>
      <c r="G1137" s="114">
        <f t="shared" si="718"/>
        <v>0</v>
      </c>
      <c r="H1137" s="114">
        <f t="shared" si="718"/>
        <v>0</v>
      </c>
      <c r="I1137" s="114">
        <f t="shared" si="718"/>
        <v>0</v>
      </c>
      <c r="J1137" s="114" t="e">
        <f t="shared" si="718"/>
        <v>#REF!</v>
      </c>
      <c r="K1137" s="114" t="e">
        <f t="shared" si="718"/>
        <v>#REF!</v>
      </c>
      <c r="L1137" s="114">
        <f t="shared" si="718"/>
        <v>0</v>
      </c>
      <c r="M1137" s="114" t="e">
        <f t="shared" si="718"/>
        <v>#REF!</v>
      </c>
      <c r="N1137" s="223" t="e">
        <f t="shared" si="718"/>
        <v>#REF!</v>
      </c>
      <c r="O1137" s="202"/>
      <c r="P1137" s="99">
        <v>10</v>
      </c>
    </row>
    <row r="1138" spans="1:16" s="215" customFormat="1" ht="31.5">
      <c r="A1138" s="229">
        <v>1</v>
      </c>
      <c r="B1138" s="230" t="s">
        <v>40</v>
      </c>
      <c r="C1138" s="231">
        <f>'8. NĐ20'!C2100</f>
        <v>336</v>
      </c>
      <c r="D1138" s="232">
        <f>'8. NĐ20'!H2100</f>
        <v>2833.75</v>
      </c>
      <c r="E1138" s="231">
        <f t="shared" ref="E1138:E1143" si="719">F1138+G1138</f>
        <v>2933</v>
      </c>
      <c r="F1138" s="231">
        <v>2933</v>
      </c>
      <c r="G1138" s="231"/>
      <c r="H1138" s="231"/>
      <c r="I1138" s="231"/>
      <c r="J1138" s="231">
        <f t="shared" ref="J1138:J1143" si="720">D1138-E1138</f>
        <v>-99.25</v>
      </c>
      <c r="K1138" s="231">
        <f t="shared" ref="K1138:K1143" si="721">J1138</f>
        <v>-99.25</v>
      </c>
      <c r="L1138" s="231"/>
      <c r="M1138" s="231" t="e">
        <f>'8. NĐ20'!#REF!</f>
        <v>#REF!</v>
      </c>
      <c r="N1138" s="232" t="e">
        <f>'8. NĐ20'!#REF!</f>
        <v>#REF!</v>
      </c>
      <c r="O1138" s="229"/>
      <c r="P1138" s="214">
        <v>11</v>
      </c>
    </row>
    <row r="1139" spans="1:16">
      <c r="A1139" s="202">
        <v>2</v>
      </c>
      <c r="B1139" s="224" t="s">
        <v>43</v>
      </c>
      <c r="C1139" s="211">
        <f>'9.BHYT'!E44</f>
        <v>22</v>
      </c>
      <c r="D1139" s="226">
        <f>'9.BHYT'!F44</f>
        <v>10.011100000000001</v>
      </c>
      <c r="E1139" s="211">
        <f t="shared" si="719"/>
        <v>0</v>
      </c>
      <c r="F1139" s="202"/>
      <c r="G1139" s="202"/>
      <c r="H1139" s="202"/>
      <c r="I1139" s="202"/>
      <c r="J1139" s="211">
        <f t="shared" si="720"/>
        <v>10.011100000000001</v>
      </c>
      <c r="K1139" s="211">
        <f t="shared" si="721"/>
        <v>10.011100000000001</v>
      </c>
      <c r="L1139" s="202"/>
      <c r="M1139" s="202" t="e">
        <f>'9.BHYT'!#REF!</f>
        <v>#REF!</v>
      </c>
      <c r="N1139" s="226" t="e">
        <f>'9.BHYT'!#REF!</f>
        <v>#REF!</v>
      </c>
      <c r="O1139" s="202"/>
      <c r="P1139" s="99">
        <v>12</v>
      </c>
    </row>
    <row r="1140" spans="1:16">
      <c r="A1140" s="202">
        <v>3</v>
      </c>
      <c r="B1140" s="224" t="s">
        <v>46</v>
      </c>
      <c r="C1140" s="211"/>
      <c r="D1140" s="226"/>
      <c r="E1140" s="211">
        <f t="shared" si="719"/>
        <v>0</v>
      </c>
      <c r="F1140" s="202"/>
      <c r="G1140" s="202"/>
      <c r="H1140" s="202"/>
      <c r="I1140" s="202"/>
      <c r="J1140" s="211">
        <f t="shared" si="720"/>
        <v>0</v>
      </c>
      <c r="K1140" s="211">
        <f t="shared" si="721"/>
        <v>0</v>
      </c>
      <c r="L1140" s="202"/>
      <c r="M1140" s="202"/>
      <c r="N1140" s="226"/>
      <c r="O1140" s="202"/>
      <c r="P1140" s="99">
        <v>13</v>
      </c>
    </row>
    <row r="1141" spans="1:16">
      <c r="A1141" s="202">
        <v>4</v>
      </c>
      <c r="B1141" s="224" t="s">
        <v>49</v>
      </c>
      <c r="C1141" s="211"/>
      <c r="D1141" s="226"/>
      <c r="E1141" s="211">
        <f t="shared" si="719"/>
        <v>0</v>
      </c>
      <c r="F1141" s="202"/>
      <c r="G1141" s="202"/>
      <c r="H1141" s="202"/>
      <c r="I1141" s="202"/>
      <c r="J1141" s="211">
        <f t="shared" si="720"/>
        <v>0</v>
      </c>
      <c r="K1141" s="211">
        <f t="shared" si="721"/>
        <v>0</v>
      </c>
      <c r="L1141" s="202"/>
      <c r="M1141" s="202"/>
      <c r="N1141" s="226"/>
      <c r="O1141" s="202"/>
      <c r="P1141" s="99">
        <v>14</v>
      </c>
    </row>
    <row r="1142" spans="1:16" ht="31.5">
      <c r="A1142" s="202">
        <v>5</v>
      </c>
      <c r="B1142" s="224" t="s">
        <v>51</v>
      </c>
      <c r="C1142" s="211" t="e">
        <f>'15. Tien dien (25)'!#REF!</f>
        <v>#REF!</v>
      </c>
      <c r="D1142" s="226" t="e">
        <f>'15. Tien dien (25)'!#REF!</f>
        <v>#REF!</v>
      </c>
      <c r="E1142" s="211">
        <f t="shared" si="719"/>
        <v>415</v>
      </c>
      <c r="F1142" s="211">
        <v>415</v>
      </c>
      <c r="G1142" s="211"/>
      <c r="H1142" s="211"/>
      <c r="I1142" s="211"/>
      <c r="J1142" s="211" t="e">
        <f t="shared" si="720"/>
        <v>#REF!</v>
      </c>
      <c r="K1142" s="211" t="e">
        <f t="shared" si="721"/>
        <v>#REF!</v>
      </c>
      <c r="L1142" s="211"/>
      <c r="M1142" s="211" t="e">
        <f>#REF!</f>
        <v>#REF!</v>
      </c>
      <c r="N1142" s="226" t="e">
        <f>#REF!</f>
        <v>#REF!</v>
      </c>
      <c r="O1142" s="202"/>
      <c r="P1142" s="99">
        <v>15</v>
      </c>
    </row>
    <row r="1143" spans="1:16">
      <c r="A1143" s="202">
        <v>6</v>
      </c>
      <c r="B1143" s="224" t="s">
        <v>53</v>
      </c>
      <c r="C1143" s="211" t="e">
        <f>#REF!</f>
        <v>#REF!</v>
      </c>
      <c r="D1143" s="226" t="e">
        <f>#REF!</f>
        <v>#REF!</v>
      </c>
      <c r="E1143" s="211">
        <f t="shared" si="719"/>
        <v>0</v>
      </c>
      <c r="F1143" s="211"/>
      <c r="G1143" s="211"/>
      <c r="H1143" s="211"/>
      <c r="I1143" s="211"/>
      <c r="J1143" s="211" t="e">
        <f t="shared" si="720"/>
        <v>#REF!</v>
      </c>
      <c r="K1143" s="211" t="e">
        <f t="shared" si="721"/>
        <v>#REF!</v>
      </c>
      <c r="L1143" s="211"/>
      <c r="M1143" s="211" t="e">
        <f>#REF!</f>
        <v>#REF!</v>
      </c>
      <c r="N1143" s="226" t="e">
        <f>#REF!</f>
        <v>#REF!</v>
      </c>
      <c r="O1143" s="202"/>
      <c r="P1143" s="99">
        <v>16</v>
      </c>
    </row>
    <row r="1144" spans="1:16" s="215" customFormat="1">
      <c r="A1144" s="114" t="s">
        <v>55</v>
      </c>
      <c r="B1144" s="115" t="s">
        <v>56</v>
      </c>
      <c r="C1144" s="222" t="e">
        <f t="shared" ref="C1144:N1144" si="722">C1145+C1146</f>
        <v>#REF!</v>
      </c>
      <c r="D1144" s="223" t="e">
        <f t="shared" si="722"/>
        <v>#REF!</v>
      </c>
      <c r="E1144" s="114">
        <f t="shared" si="722"/>
        <v>74</v>
      </c>
      <c r="F1144" s="114">
        <f t="shared" si="722"/>
        <v>74</v>
      </c>
      <c r="G1144" s="114">
        <f t="shared" si="722"/>
        <v>0</v>
      </c>
      <c r="H1144" s="114">
        <f t="shared" si="722"/>
        <v>0</v>
      </c>
      <c r="I1144" s="114">
        <f t="shared" si="722"/>
        <v>0</v>
      </c>
      <c r="J1144" s="114" t="e">
        <f t="shared" si="722"/>
        <v>#REF!</v>
      </c>
      <c r="K1144" s="114" t="e">
        <f t="shared" si="722"/>
        <v>#REF!</v>
      </c>
      <c r="L1144" s="114">
        <f t="shared" si="722"/>
        <v>0</v>
      </c>
      <c r="M1144" s="114" t="e">
        <f t="shared" si="722"/>
        <v>#REF!</v>
      </c>
      <c r="N1144" s="223" t="e">
        <f t="shared" si="722"/>
        <v>#REF!</v>
      </c>
      <c r="O1144" s="202"/>
      <c r="P1144" s="99">
        <v>17</v>
      </c>
    </row>
    <row r="1145" spans="1:16" s="215" customFormat="1" ht="31.5">
      <c r="A1145" s="202">
        <v>1</v>
      </c>
      <c r="B1145" s="224" t="s">
        <v>57</v>
      </c>
      <c r="C1145" s="211" t="e">
        <f>'14.NĐ39'!#REF!</f>
        <v>#REF!</v>
      </c>
      <c r="D1145" s="226" t="e">
        <f>'14.NĐ39'!#REF!</f>
        <v>#REF!</v>
      </c>
      <c r="E1145" s="211">
        <f t="shared" ref="E1145:E1151" si="723">F1145+G1145</f>
        <v>74</v>
      </c>
      <c r="F1145" s="202">
        <v>74</v>
      </c>
      <c r="G1145" s="202"/>
      <c r="H1145" s="202"/>
      <c r="I1145" s="202"/>
      <c r="J1145" s="211" t="e">
        <f t="shared" ref="J1145:J1151" si="724">D1145-E1145</f>
        <v>#REF!</v>
      </c>
      <c r="K1145" s="211" t="e">
        <f>J1145</f>
        <v>#REF!</v>
      </c>
      <c r="L1145" s="202"/>
      <c r="M1145" s="202" t="e">
        <f>'14.NĐ39'!#REF!</f>
        <v>#REF!</v>
      </c>
      <c r="N1145" s="226" t="e">
        <f>'14.NĐ39'!#REF!</f>
        <v>#REF!</v>
      </c>
      <c r="O1145" s="202"/>
      <c r="P1145" s="99">
        <v>18</v>
      </c>
    </row>
    <row r="1146" spans="1:16" s="215" customFormat="1">
      <c r="A1146" s="202">
        <v>2</v>
      </c>
      <c r="B1146" s="224" t="s">
        <v>59</v>
      </c>
      <c r="C1146" s="211" t="e">
        <f>'15.UY TIN'!#REF!</f>
        <v>#REF!</v>
      </c>
      <c r="D1146" s="226" t="e">
        <f>'15.UY TIN'!#REF!</f>
        <v>#REF!</v>
      </c>
      <c r="E1146" s="211">
        <f t="shared" si="723"/>
        <v>0</v>
      </c>
      <c r="F1146" s="202"/>
      <c r="G1146" s="202"/>
      <c r="H1146" s="202"/>
      <c r="I1146" s="202"/>
      <c r="J1146" s="211" t="e">
        <f t="shared" si="724"/>
        <v>#REF!</v>
      </c>
      <c r="K1146" s="211" t="e">
        <f>J1146</f>
        <v>#REF!</v>
      </c>
      <c r="L1146" s="202"/>
      <c r="M1146" s="211" t="e">
        <f>'15.UY TIN'!#REF!</f>
        <v>#REF!</v>
      </c>
      <c r="N1146" s="226" t="e">
        <f>'15.UY TIN'!#REF!</f>
        <v>#REF!</v>
      </c>
      <c r="O1146" s="202"/>
      <c r="P1146" s="99">
        <v>19</v>
      </c>
    </row>
    <row r="1147" spans="1:16" ht="20.25" customHeight="1">
      <c r="A1147" s="114" t="s">
        <v>21</v>
      </c>
      <c r="B1147" s="114" t="s">
        <v>61</v>
      </c>
      <c r="C1147" s="222" t="e">
        <f t="shared" ref="C1147:N1147" si="725">C1148+C1152</f>
        <v>#REF!</v>
      </c>
      <c r="D1147" s="223" t="e">
        <f t="shared" si="725"/>
        <v>#REF!</v>
      </c>
      <c r="E1147" s="114">
        <f t="shared" si="725"/>
        <v>2307</v>
      </c>
      <c r="F1147" s="114">
        <f t="shared" si="725"/>
        <v>2128</v>
      </c>
      <c r="G1147" s="114">
        <f t="shared" si="725"/>
        <v>179</v>
      </c>
      <c r="H1147" s="114">
        <f t="shared" si="725"/>
        <v>0</v>
      </c>
      <c r="I1147" s="114">
        <f t="shared" si="725"/>
        <v>0</v>
      </c>
      <c r="J1147" s="114" t="e">
        <f t="shared" si="725"/>
        <v>#REF!</v>
      </c>
      <c r="K1147" s="114">
        <f t="shared" si="725"/>
        <v>0</v>
      </c>
      <c r="L1147" s="114" t="e">
        <f t="shared" si="725"/>
        <v>#REF!</v>
      </c>
      <c r="M1147" s="114" t="e">
        <f t="shared" si="725"/>
        <v>#REF!</v>
      </c>
      <c r="N1147" s="223" t="e">
        <f t="shared" si="725"/>
        <v>#REF!</v>
      </c>
      <c r="O1147" s="202"/>
      <c r="P1147" s="99">
        <v>20</v>
      </c>
    </row>
    <row r="1148" spans="1:16" ht="20.25" customHeight="1">
      <c r="A1148" s="114" t="s">
        <v>23</v>
      </c>
      <c r="B1148" s="115" t="s">
        <v>24</v>
      </c>
      <c r="C1148" s="222" t="e">
        <f t="shared" ref="C1148:N1148" si="726">SUM(C1149:C1151)</f>
        <v>#REF!</v>
      </c>
      <c r="D1148" s="223" t="e">
        <f t="shared" si="726"/>
        <v>#REF!</v>
      </c>
      <c r="E1148" s="114">
        <f t="shared" si="726"/>
        <v>1068</v>
      </c>
      <c r="F1148" s="114">
        <f t="shared" si="726"/>
        <v>1068</v>
      </c>
      <c r="G1148" s="114">
        <f t="shared" si="726"/>
        <v>0</v>
      </c>
      <c r="H1148" s="114">
        <f t="shared" si="726"/>
        <v>0</v>
      </c>
      <c r="I1148" s="114">
        <f t="shared" si="726"/>
        <v>0</v>
      </c>
      <c r="J1148" s="114" t="e">
        <f t="shared" si="726"/>
        <v>#REF!</v>
      </c>
      <c r="K1148" s="114">
        <f t="shared" si="726"/>
        <v>0</v>
      </c>
      <c r="L1148" s="114" t="e">
        <f t="shared" si="726"/>
        <v>#REF!</v>
      </c>
      <c r="M1148" s="114" t="e">
        <f t="shared" si="726"/>
        <v>#REF!</v>
      </c>
      <c r="N1148" s="223" t="e">
        <f t="shared" si="726"/>
        <v>#REF!</v>
      </c>
      <c r="O1148" s="202"/>
      <c r="P1148" s="99">
        <v>21</v>
      </c>
    </row>
    <row r="1149" spans="1:16" ht="61.5" customHeight="1">
      <c r="A1149" s="202">
        <v>1</v>
      </c>
      <c r="B1149" s="224" t="s">
        <v>62</v>
      </c>
      <c r="C1149" s="211" t="e">
        <f>'16. Nau an NQ 35'!#REF!</f>
        <v>#REF!</v>
      </c>
      <c r="D1149" s="226" t="e">
        <f>'16. Nau an NQ 35'!#REF!</f>
        <v>#REF!</v>
      </c>
      <c r="E1149" s="211">
        <f t="shared" si="723"/>
        <v>812</v>
      </c>
      <c r="F1149" s="233">
        <v>812</v>
      </c>
      <c r="G1149" s="233"/>
      <c r="H1149" s="233"/>
      <c r="I1149" s="233"/>
      <c r="J1149" s="211" t="e">
        <f t="shared" si="724"/>
        <v>#REF!</v>
      </c>
      <c r="K1149" s="233"/>
      <c r="L1149" s="233" t="e">
        <f t="shared" ref="L1149:L1151" si="727">J1149</f>
        <v>#REF!</v>
      </c>
      <c r="M1149" s="233" t="e">
        <f>'16. Nau an NQ 35'!#REF!</f>
        <v>#REF!</v>
      </c>
      <c r="N1149" s="226" t="e">
        <f>'16. Nau an NQ 35'!#REF!</f>
        <v>#REF!</v>
      </c>
      <c r="O1149" s="202"/>
      <c r="P1149" s="99">
        <v>22</v>
      </c>
    </row>
    <row r="1150" spans="1:16" ht="92.25" customHeight="1">
      <c r="A1150" s="202">
        <v>2</v>
      </c>
      <c r="B1150" s="224" t="s">
        <v>64</v>
      </c>
      <c r="C1150" s="211" t="e">
        <f>'17. NQ49 (thay the 04)'!#REF!</f>
        <v>#REF!</v>
      </c>
      <c r="D1150" s="226" t="e">
        <f>'17. NQ49 (thay the 04)'!#REF!</f>
        <v>#REF!</v>
      </c>
      <c r="E1150" s="211">
        <f t="shared" si="723"/>
        <v>117</v>
      </c>
      <c r="F1150" s="233">
        <v>117</v>
      </c>
      <c r="G1150" s="233"/>
      <c r="H1150" s="233"/>
      <c r="I1150" s="233"/>
      <c r="J1150" s="211" t="e">
        <f t="shared" si="724"/>
        <v>#REF!</v>
      </c>
      <c r="K1150" s="233"/>
      <c r="L1150" s="233" t="e">
        <f t="shared" si="727"/>
        <v>#REF!</v>
      </c>
      <c r="M1150" s="233" t="e">
        <f>'17. NQ49 (thay the 04)'!#REF!</f>
        <v>#REF!</v>
      </c>
      <c r="N1150" s="226" t="e">
        <f>'17. NQ49 (thay the 04)'!#REF!</f>
        <v>#REF!</v>
      </c>
      <c r="O1150" s="202"/>
      <c r="P1150" s="99">
        <v>23</v>
      </c>
    </row>
    <row r="1151" spans="1:16" ht="43.5" customHeight="1">
      <c r="A1151" s="202">
        <v>3</v>
      </c>
      <c r="B1151" s="224" t="s">
        <v>66</v>
      </c>
      <c r="C1151" s="211" t="e">
        <f>'18 NQ11'!#REF!</f>
        <v>#REF!</v>
      </c>
      <c r="D1151" s="226" t="e">
        <f>'18 NQ11'!#REF!</f>
        <v>#REF!</v>
      </c>
      <c r="E1151" s="211">
        <f t="shared" si="723"/>
        <v>139</v>
      </c>
      <c r="F1151" s="234">
        <v>139</v>
      </c>
      <c r="G1151" s="234"/>
      <c r="H1151" s="234"/>
      <c r="I1151" s="234"/>
      <c r="J1151" s="211" t="e">
        <f t="shared" si="724"/>
        <v>#REF!</v>
      </c>
      <c r="K1151" s="234"/>
      <c r="L1151" s="233" t="e">
        <f t="shared" si="727"/>
        <v>#REF!</v>
      </c>
      <c r="M1151" s="234"/>
      <c r="N1151" s="226"/>
      <c r="O1151" s="202"/>
      <c r="P1151" s="99">
        <v>24</v>
      </c>
    </row>
    <row r="1152" spans="1:16">
      <c r="A1152" s="114" t="s">
        <v>37</v>
      </c>
      <c r="B1152" s="115" t="s">
        <v>68</v>
      </c>
      <c r="C1152" s="222" t="e">
        <f t="shared" ref="C1152:N1152" si="728">SUM(C1153:C1159)</f>
        <v>#REF!</v>
      </c>
      <c r="D1152" s="223" t="e">
        <f t="shared" si="728"/>
        <v>#REF!</v>
      </c>
      <c r="E1152" s="114">
        <f t="shared" si="728"/>
        <v>1239</v>
      </c>
      <c r="F1152" s="114">
        <f t="shared" si="728"/>
        <v>1060</v>
      </c>
      <c r="G1152" s="114">
        <f t="shared" si="728"/>
        <v>179</v>
      </c>
      <c r="H1152" s="114">
        <f t="shared" si="728"/>
        <v>0</v>
      </c>
      <c r="I1152" s="114">
        <f t="shared" si="728"/>
        <v>0</v>
      </c>
      <c r="J1152" s="222" t="e">
        <f t="shared" si="728"/>
        <v>#REF!</v>
      </c>
      <c r="K1152" s="114">
        <f t="shared" si="728"/>
        <v>0</v>
      </c>
      <c r="L1152" s="114" t="e">
        <f t="shared" si="728"/>
        <v>#REF!</v>
      </c>
      <c r="M1152" s="114" t="e">
        <f t="shared" si="728"/>
        <v>#REF!</v>
      </c>
      <c r="N1152" s="223" t="e">
        <f t="shared" si="728"/>
        <v>#REF!</v>
      </c>
      <c r="O1152" s="202"/>
      <c r="P1152" s="99">
        <v>25</v>
      </c>
    </row>
    <row r="1153" spans="1:16" ht="21.75" customHeight="1">
      <c r="A1153" s="202">
        <v>1</v>
      </c>
      <c r="B1153" s="224" t="s">
        <v>69</v>
      </c>
      <c r="C1153" s="211" t="e">
        <f>'19.Chuc tho'!#REF!</f>
        <v>#REF!</v>
      </c>
      <c r="D1153" s="226" t="e">
        <f>'19.Chuc tho'!#REF!</f>
        <v>#REF!</v>
      </c>
      <c r="E1153" s="211">
        <f t="shared" ref="E1153:E1159" si="729">F1153+G1153</f>
        <v>11</v>
      </c>
      <c r="F1153" s="202">
        <v>8</v>
      </c>
      <c r="G1153" s="202">
        <v>3</v>
      </c>
      <c r="H1153" s="202"/>
      <c r="I1153" s="202"/>
      <c r="J1153" s="211" t="e">
        <f t="shared" ref="J1153:J1159" si="730">D1153-E1153</f>
        <v>#REF!</v>
      </c>
      <c r="K1153" s="202"/>
      <c r="L1153" s="233" t="e">
        <f t="shared" ref="L1153:L1159" si="731">J1153</f>
        <v>#REF!</v>
      </c>
      <c r="M1153" s="202" t="e">
        <f>'19.Chuc tho'!#REF!</f>
        <v>#REF!</v>
      </c>
      <c r="N1153" s="226" t="e">
        <f>'19.Chuc tho'!#REF!</f>
        <v>#REF!</v>
      </c>
      <c r="O1153" s="202"/>
      <c r="P1153" s="99">
        <v>26</v>
      </c>
    </row>
    <row r="1154" spans="1:16" ht="42" customHeight="1">
      <c r="A1154" s="202">
        <v>2</v>
      </c>
      <c r="B1154" s="224" t="s">
        <v>71</v>
      </c>
      <c r="C1154" s="211" t="e">
        <f>'20.huyhieudang'!#REF!</f>
        <v>#REF!</v>
      </c>
      <c r="D1154" s="226" t="e">
        <f>'20.huyhieudang'!#REF!</f>
        <v>#REF!</v>
      </c>
      <c r="E1154" s="211">
        <f t="shared" si="729"/>
        <v>80</v>
      </c>
      <c r="F1154" s="202">
        <v>80</v>
      </c>
      <c r="G1154" s="202"/>
      <c r="H1154" s="202"/>
      <c r="I1154" s="202"/>
      <c r="J1154" s="211" t="e">
        <f t="shared" si="730"/>
        <v>#REF!</v>
      </c>
      <c r="K1154" s="202"/>
      <c r="L1154" s="233" t="e">
        <f t="shared" si="731"/>
        <v>#REF!</v>
      </c>
      <c r="M1154" s="202" t="e">
        <f>'20.huyhieudang'!#REF!</f>
        <v>#REF!</v>
      </c>
      <c r="N1154" s="226" t="e">
        <f>'20.huyhieudang'!#REF!</f>
        <v>#REF!</v>
      </c>
      <c r="O1154" s="202"/>
      <c r="P1154" s="99">
        <v>27</v>
      </c>
    </row>
    <row r="1155" spans="1:16" s="216" customFormat="1" ht="47.25">
      <c r="A1155" s="202">
        <v>3</v>
      </c>
      <c r="B1155" s="224" t="s">
        <v>73</v>
      </c>
      <c r="C1155" s="227" t="e">
        <f>'21. ANCS-NQ 21'!#REF!</f>
        <v>#REF!</v>
      </c>
      <c r="D1155" s="228" t="e">
        <f>'21. ANCS-NQ 21'!#REF!</f>
        <v>#REF!</v>
      </c>
      <c r="E1155" s="211">
        <f t="shared" si="729"/>
        <v>643</v>
      </c>
      <c r="F1155" s="227">
        <v>643</v>
      </c>
      <c r="G1155" s="227"/>
      <c r="H1155" s="227"/>
      <c r="I1155" s="227"/>
      <c r="J1155" s="211" t="e">
        <f t="shared" si="730"/>
        <v>#REF!</v>
      </c>
      <c r="K1155" s="227"/>
      <c r="L1155" s="233" t="e">
        <f t="shared" si="731"/>
        <v>#REF!</v>
      </c>
      <c r="M1155" s="227" t="e">
        <f>'21. ANCS-NQ 21'!#REF!</f>
        <v>#REF!</v>
      </c>
      <c r="N1155" s="228" t="e">
        <f>'21. ANCS-NQ 21'!#REF!</f>
        <v>#REF!</v>
      </c>
      <c r="O1155" s="202"/>
      <c r="P1155" s="99">
        <v>28</v>
      </c>
    </row>
    <row r="1156" spans="1:16" s="216" customFormat="1" ht="47.25">
      <c r="A1156" s="202">
        <v>4</v>
      </c>
      <c r="B1156" s="225" t="s">
        <v>75</v>
      </c>
      <c r="C1156" s="227" t="e">
        <f>'23. Cai nghien-NQ 68'!#REF!</f>
        <v>#REF!</v>
      </c>
      <c r="D1156" s="228" t="e">
        <f>'23. Cai nghien-NQ 68'!#REF!</f>
        <v>#REF!</v>
      </c>
      <c r="E1156" s="211">
        <f t="shared" si="729"/>
        <v>372</v>
      </c>
      <c r="F1156" s="227">
        <v>329</v>
      </c>
      <c r="G1156" s="227">
        <v>43</v>
      </c>
      <c r="H1156" s="227"/>
      <c r="I1156" s="227"/>
      <c r="J1156" s="211" t="e">
        <f t="shared" si="730"/>
        <v>#REF!</v>
      </c>
      <c r="K1156" s="227"/>
      <c r="L1156" s="233" t="e">
        <f t="shared" si="731"/>
        <v>#REF!</v>
      </c>
      <c r="M1156" s="227" t="e">
        <f>'23. Cai nghien-NQ 68'!#REF!</f>
        <v>#REF!</v>
      </c>
      <c r="N1156" s="228" t="e">
        <f>'23. Cai nghien-NQ 68'!#REF!</f>
        <v>#REF!</v>
      </c>
      <c r="O1156" s="202"/>
      <c r="P1156" s="99">
        <v>29</v>
      </c>
    </row>
    <row r="1157" spans="1:16" s="216" customFormat="1" ht="63">
      <c r="A1157" s="202">
        <v>5</v>
      </c>
      <c r="B1157" s="225" t="s">
        <v>77</v>
      </c>
      <c r="C1157" s="227">
        <f>'22. Giup đỡ GDCĐ -NQ 60'!D42</f>
        <v>0</v>
      </c>
      <c r="D1157" s="228">
        <f>'22. Giup đỡ GDCĐ -NQ 60'!F42</f>
        <v>0</v>
      </c>
      <c r="E1157" s="211">
        <f t="shared" si="729"/>
        <v>3</v>
      </c>
      <c r="F1157" s="227"/>
      <c r="G1157" s="227">
        <v>3</v>
      </c>
      <c r="H1157" s="227"/>
      <c r="I1157" s="227"/>
      <c r="J1157" s="211">
        <f t="shared" si="730"/>
        <v>-3</v>
      </c>
      <c r="K1157" s="227"/>
      <c r="L1157" s="233">
        <f t="shared" si="731"/>
        <v>-3</v>
      </c>
      <c r="M1157" s="227" t="e">
        <f>'22. Giup đỡ GDCĐ -NQ 60'!#REF!</f>
        <v>#REF!</v>
      </c>
      <c r="N1157" s="228" t="e">
        <f>'22. Giup đỡ GDCĐ -NQ 60'!#REF!</f>
        <v>#REF!</v>
      </c>
      <c r="O1157" s="202"/>
      <c r="P1157" s="99">
        <v>30</v>
      </c>
    </row>
    <row r="1158" spans="1:16" ht="42" customHeight="1">
      <c r="A1158" s="202">
        <v>6</v>
      </c>
      <c r="B1158" s="225" t="s">
        <v>79</v>
      </c>
      <c r="C1158" s="227">
        <f>'24.mtp NQ 53'!G116</f>
        <v>0</v>
      </c>
      <c r="D1158" s="228">
        <f>'24.mtp NQ 53'!H116</f>
        <v>0</v>
      </c>
      <c r="E1158" s="211">
        <f t="shared" si="729"/>
        <v>130</v>
      </c>
      <c r="F1158" s="227"/>
      <c r="G1158" s="227">
        <v>130</v>
      </c>
      <c r="H1158" s="227"/>
      <c r="I1158" s="227"/>
      <c r="J1158" s="211">
        <f t="shared" si="730"/>
        <v>-130</v>
      </c>
      <c r="K1158" s="227"/>
      <c r="L1158" s="233">
        <f t="shared" si="731"/>
        <v>-130</v>
      </c>
      <c r="M1158" s="227" t="e">
        <f>'24.mtp NQ 53'!#REF!</f>
        <v>#REF!</v>
      </c>
      <c r="N1158" s="228" t="e">
        <f>'24.mtp NQ 53'!#REF!</f>
        <v>#REF!</v>
      </c>
      <c r="O1158" s="202"/>
      <c r="P1158" s="99">
        <v>31</v>
      </c>
    </row>
    <row r="1159" spans="1:16" ht="74.25" customHeight="1">
      <c r="A1159" s="202">
        <v>7</v>
      </c>
      <c r="B1159" s="225" t="s">
        <v>81</v>
      </c>
      <c r="C1159" s="227" t="e">
        <f>#REF!</f>
        <v>#REF!</v>
      </c>
      <c r="D1159" s="228" t="e">
        <f>#REF!</f>
        <v>#REF!</v>
      </c>
      <c r="E1159" s="211">
        <f t="shared" si="729"/>
        <v>0</v>
      </c>
      <c r="F1159" s="227"/>
      <c r="G1159" s="227"/>
      <c r="H1159" s="227"/>
      <c r="I1159" s="227"/>
      <c r="J1159" s="211" t="e">
        <f t="shared" si="730"/>
        <v>#REF!</v>
      </c>
      <c r="K1159" s="227"/>
      <c r="L1159" s="233" t="e">
        <f t="shared" si="731"/>
        <v>#REF!</v>
      </c>
      <c r="M1159" s="227" t="e">
        <f>#REF!</f>
        <v>#REF!</v>
      </c>
      <c r="N1159" s="228" t="e">
        <f>#REF!</f>
        <v>#REF!</v>
      </c>
      <c r="O1159" s="202"/>
      <c r="P1159" s="99">
        <v>32</v>
      </c>
    </row>
    <row r="1160" spans="1:16" ht="21.95" customHeight="1">
      <c r="A1160" s="202"/>
      <c r="B1160" s="114" t="s">
        <v>118</v>
      </c>
      <c r="C1160" s="222" t="e">
        <f t="shared" ref="C1160:N1160" si="732">C1161+C1179</f>
        <v>#REF!</v>
      </c>
      <c r="D1160" s="223" t="e">
        <f t="shared" si="732"/>
        <v>#REF!</v>
      </c>
      <c r="E1160" s="222">
        <f t="shared" si="732"/>
        <v>20670</v>
      </c>
      <c r="F1160" s="222">
        <f t="shared" si="732"/>
        <v>19531</v>
      </c>
      <c r="G1160" s="222">
        <f t="shared" si="732"/>
        <v>1139</v>
      </c>
      <c r="H1160" s="222">
        <f t="shared" si="732"/>
        <v>0</v>
      </c>
      <c r="I1160" s="222">
        <f t="shared" si="732"/>
        <v>0</v>
      </c>
      <c r="J1160" s="222" t="e">
        <f t="shared" si="732"/>
        <v>#REF!</v>
      </c>
      <c r="K1160" s="222" t="e">
        <f t="shared" si="732"/>
        <v>#REF!</v>
      </c>
      <c r="L1160" s="222" t="e">
        <f t="shared" si="732"/>
        <v>#REF!</v>
      </c>
      <c r="M1160" s="222" t="e">
        <f t="shared" si="732"/>
        <v>#REF!</v>
      </c>
      <c r="N1160" s="223" t="e">
        <f t="shared" si="732"/>
        <v>#REF!</v>
      </c>
      <c r="O1160" s="202"/>
      <c r="P1160" s="99">
        <v>1</v>
      </c>
    </row>
    <row r="1161" spans="1:16" ht="21" customHeight="1">
      <c r="A1161" s="202" t="s">
        <v>20</v>
      </c>
      <c r="B1161" s="114" t="s">
        <v>22</v>
      </c>
      <c r="C1161" s="222" t="e">
        <f t="shared" ref="C1161:N1161" si="733">C1162+C1169+C1176</f>
        <v>#REF!</v>
      </c>
      <c r="D1161" s="223" t="e">
        <f t="shared" si="733"/>
        <v>#REF!</v>
      </c>
      <c r="E1161" s="222">
        <f t="shared" si="733"/>
        <v>18150</v>
      </c>
      <c r="F1161" s="222">
        <f t="shared" si="733"/>
        <v>17175</v>
      </c>
      <c r="G1161" s="222">
        <f t="shared" si="733"/>
        <v>975</v>
      </c>
      <c r="H1161" s="222">
        <f t="shared" si="733"/>
        <v>0</v>
      </c>
      <c r="I1161" s="222">
        <f t="shared" si="733"/>
        <v>0</v>
      </c>
      <c r="J1161" s="222" t="e">
        <f t="shared" si="733"/>
        <v>#REF!</v>
      </c>
      <c r="K1161" s="222" t="e">
        <f t="shared" si="733"/>
        <v>#REF!</v>
      </c>
      <c r="L1161" s="222">
        <f t="shared" si="733"/>
        <v>0</v>
      </c>
      <c r="M1161" s="222" t="e">
        <f t="shared" si="733"/>
        <v>#REF!</v>
      </c>
      <c r="N1161" s="223" t="e">
        <f t="shared" si="733"/>
        <v>#REF!</v>
      </c>
      <c r="O1161" s="202"/>
      <c r="P1161" s="99">
        <v>2</v>
      </c>
    </row>
    <row r="1162" spans="1:16" ht="18.95" customHeight="1">
      <c r="A1162" s="114" t="s">
        <v>23</v>
      </c>
      <c r="B1162" s="114" t="s">
        <v>24</v>
      </c>
      <c r="C1162" s="222" t="e">
        <f t="shared" ref="C1162:N1162" si="734">SUM(C1163:C1168)</f>
        <v>#REF!</v>
      </c>
      <c r="D1162" s="223" t="e">
        <f t="shared" si="734"/>
        <v>#REF!</v>
      </c>
      <c r="E1162" s="222">
        <f t="shared" si="734"/>
        <v>12208</v>
      </c>
      <c r="F1162" s="222">
        <f t="shared" si="734"/>
        <v>11233</v>
      </c>
      <c r="G1162" s="222">
        <f t="shared" si="734"/>
        <v>975</v>
      </c>
      <c r="H1162" s="222">
        <f t="shared" si="734"/>
        <v>0</v>
      </c>
      <c r="I1162" s="222">
        <f t="shared" si="734"/>
        <v>0</v>
      </c>
      <c r="J1162" s="222" t="e">
        <f t="shared" si="734"/>
        <v>#REF!</v>
      </c>
      <c r="K1162" s="222" t="e">
        <f t="shared" si="734"/>
        <v>#REF!</v>
      </c>
      <c r="L1162" s="222">
        <f t="shared" si="734"/>
        <v>0</v>
      </c>
      <c r="M1162" s="222" t="e">
        <f t="shared" si="734"/>
        <v>#REF!</v>
      </c>
      <c r="N1162" s="223" t="e">
        <f t="shared" si="734"/>
        <v>#REF!</v>
      </c>
      <c r="O1162" s="202"/>
      <c r="P1162" s="99">
        <v>3</v>
      </c>
    </row>
    <row r="1163" spans="1:16" s="214" customFormat="1" ht="72" customHeight="1">
      <c r="A1163" s="202">
        <v>1</v>
      </c>
      <c r="B1163" s="224" t="s">
        <v>25</v>
      </c>
      <c r="C1163" s="211" t="e">
        <f>'2. NĐ 238'!#REF!</f>
        <v>#REF!</v>
      </c>
      <c r="D1163" s="226" t="e">
        <f>'2. NĐ 238'!#REF!</f>
        <v>#REF!</v>
      </c>
      <c r="E1163" s="211">
        <f t="shared" ref="E1163:E1168" si="735">F1163+G1163</f>
        <v>2476</v>
      </c>
      <c r="F1163" s="211">
        <v>2476</v>
      </c>
      <c r="G1163" s="211"/>
      <c r="H1163" s="211"/>
      <c r="I1163" s="211"/>
      <c r="J1163" s="211" t="e">
        <f t="shared" ref="J1163:J1168" si="736">D1163-E1163</f>
        <v>#REF!</v>
      </c>
      <c r="K1163" s="211" t="e">
        <f t="shared" ref="K1163:K1168" si="737">J1163</f>
        <v>#REF!</v>
      </c>
      <c r="L1163" s="211"/>
      <c r="M1163" s="211" t="e">
        <f>'2. NĐ 238'!#REF!</f>
        <v>#REF!</v>
      </c>
      <c r="N1163" s="226" t="e">
        <f>'2. NĐ 238'!#REF!</f>
        <v>#REF!</v>
      </c>
      <c r="O1163" s="202"/>
      <c r="P1163" s="99">
        <v>4</v>
      </c>
    </row>
    <row r="1164" spans="1:16" s="214" customFormat="1" ht="36" customHeight="1">
      <c r="A1164" s="202">
        <v>2</v>
      </c>
      <c r="B1164" s="224" t="s">
        <v>27</v>
      </c>
      <c r="C1164" s="211">
        <f>'3. MN (105)'!F45</f>
        <v>442</v>
      </c>
      <c r="D1164" s="226">
        <f>'3. MN (105)'!C45</f>
        <v>756</v>
      </c>
      <c r="E1164" s="211">
        <f t="shared" si="735"/>
        <v>609</v>
      </c>
      <c r="F1164" s="202">
        <v>609</v>
      </c>
      <c r="G1164" s="202"/>
      <c r="H1164" s="202"/>
      <c r="I1164" s="202"/>
      <c r="J1164" s="211">
        <f t="shared" si="736"/>
        <v>147</v>
      </c>
      <c r="K1164" s="211">
        <f t="shared" si="737"/>
        <v>147</v>
      </c>
      <c r="L1164" s="202"/>
      <c r="M1164" s="202" t="e">
        <f>'3. MN (105)'!#REF!</f>
        <v>#REF!</v>
      </c>
      <c r="N1164" s="226" t="e">
        <f>'3. MN (105)'!#REF!</f>
        <v>#REF!</v>
      </c>
      <c r="O1164" s="202"/>
      <c r="P1164" s="99">
        <v>5</v>
      </c>
    </row>
    <row r="1165" spans="1:16" s="214" customFormat="1" ht="45.75" customHeight="1">
      <c r="A1165" s="202">
        <v>3</v>
      </c>
      <c r="B1165" s="224" t="s">
        <v>29</v>
      </c>
      <c r="C1165" s="211">
        <f>'5. ND28 (khuyet tat)'!C121</f>
        <v>0</v>
      </c>
      <c r="D1165" s="226">
        <f>'5. ND28 (khuyet tat)'!I121</f>
        <v>0</v>
      </c>
      <c r="E1165" s="211">
        <f t="shared" si="735"/>
        <v>156</v>
      </c>
      <c r="F1165" s="202">
        <v>156</v>
      </c>
      <c r="G1165" s="202"/>
      <c r="H1165" s="202"/>
      <c r="I1165" s="202"/>
      <c r="J1165" s="211">
        <f t="shared" si="736"/>
        <v>-156</v>
      </c>
      <c r="K1165" s="211">
        <f t="shared" si="737"/>
        <v>-156</v>
      </c>
      <c r="L1165" s="202"/>
      <c r="M1165" s="202" t="e">
        <f>'5. ND28 (khuyet tat)'!#REF!</f>
        <v>#REF!</v>
      </c>
      <c r="N1165" s="226" t="e">
        <f>'5. ND28 (khuyet tat)'!#REF!</f>
        <v>#REF!</v>
      </c>
      <c r="O1165" s="202"/>
      <c r="P1165" s="99">
        <v>6</v>
      </c>
    </row>
    <row r="1166" spans="1:16" s="214" customFormat="1" ht="53.1" customHeight="1">
      <c r="A1166" s="202">
        <v>4</v>
      </c>
      <c r="B1166" s="224" t="s">
        <v>31</v>
      </c>
      <c r="C1166" s="211" t="e">
        <f>#REF!</f>
        <v>#REF!</v>
      </c>
      <c r="D1166" s="226" t="e">
        <f>#REF!</f>
        <v>#REF!</v>
      </c>
      <c r="E1166" s="211">
        <f t="shared" si="735"/>
        <v>8933</v>
      </c>
      <c r="F1166" s="211">
        <v>7958</v>
      </c>
      <c r="G1166" s="211">
        <v>975</v>
      </c>
      <c r="H1166" s="211"/>
      <c r="I1166" s="211"/>
      <c r="J1166" s="211" t="e">
        <f t="shared" si="736"/>
        <v>#REF!</v>
      </c>
      <c r="K1166" s="211" t="e">
        <f t="shared" si="737"/>
        <v>#REF!</v>
      </c>
      <c r="L1166" s="211"/>
      <c r="M1166" s="211" t="e">
        <f>#REF!</f>
        <v>#REF!</v>
      </c>
      <c r="N1166" s="226" t="e">
        <f>#REF!</f>
        <v>#REF!</v>
      </c>
      <c r="O1166" s="202"/>
      <c r="P1166" s="99">
        <v>7</v>
      </c>
    </row>
    <row r="1167" spans="1:16" s="214" customFormat="1" ht="38.1" customHeight="1">
      <c r="A1167" s="202">
        <v>5</v>
      </c>
      <c r="B1167" s="225" t="s">
        <v>33</v>
      </c>
      <c r="C1167" s="227" t="e">
        <f>'9. ND57'!#REF!</f>
        <v>#REF!</v>
      </c>
      <c r="D1167" s="228" t="e">
        <f>'9. ND57'!#REF!</f>
        <v>#REF!</v>
      </c>
      <c r="E1167" s="211">
        <f t="shared" si="735"/>
        <v>34</v>
      </c>
      <c r="F1167" s="227">
        <v>34</v>
      </c>
      <c r="G1167" s="227"/>
      <c r="H1167" s="227"/>
      <c r="I1167" s="227"/>
      <c r="J1167" s="211" t="e">
        <f t="shared" si="736"/>
        <v>#REF!</v>
      </c>
      <c r="K1167" s="211" t="e">
        <f t="shared" si="737"/>
        <v>#REF!</v>
      </c>
      <c r="L1167" s="227"/>
      <c r="M1167" s="227" t="e">
        <f>'9. ND57'!#REF!</f>
        <v>#REF!</v>
      </c>
      <c r="N1167" s="228" t="e">
        <f>'9. ND57'!#REF!</f>
        <v>#REF!</v>
      </c>
      <c r="O1167" s="202"/>
      <c r="P1167" s="99">
        <v>8</v>
      </c>
    </row>
    <row r="1168" spans="1:16" s="214" customFormat="1" ht="41.1" customHeight="1">
      <c r="A1168" s="202">
        <v>6</v>
      </c>
      <c r="B1168" s="225" t="s">
        <v>35</v>
      </c>
      <c r="C1168" s="227">
        <f>'7. bien gioi'!C19</f>
        <v>0</v>
      </c>
      <c r="D1168" s="228">
        <f>'7. bien gioi'!G19</f>
        <v>0</v>
      </c>
      <c r="E1168" s="211">
        <f t="shared" si="735"/>
        <v>0</v>
      </c>
      <c r="F1168" s="227"/>
      <c r="G1168" s="227"/>
      <c r="H1168" s="227"/>
      <c r="I1168" s="227"/>
      <c r="J1168" s="211">
        <f t="shared" si="736"/>
        <v>0</v>
      </c>
      <c r="K1168" s="211">
        <f t="shared" si="737"/>
        <v>0</v>
      </c>
      <c r="L1168" s="227"/>
      <c r="M1168" s="227" t="e">
        <f>'7. bien gioi'!#REF!</f>
        <v>#REF!</v>
      </c>
      <c r="N1168" s="228" t="e">
        <f>'7. bien gioi'!#REF!</f>
        <v>#REF!</v>
      </c>
      <c r="O1168" s="202"/>
      <c r="P1168" s="99">
        <v>9</v>
      </c>
    </row>
    <row r="1169" spans="1:16" ht="21" customHeight="1">
      <c r="A1169" s="114" t="s">
        <v>37</v>
      </c>
      <c r="B1169" s="115" t="s">
        <v>38</v>
      </c>
      <c r="C1169" s="222" t="e">
        <f t="shared" ref="C1169:N1169" si="738">SUM(C1170:C1175)</f>
        <v>#REF!</v>
      </c>
      <c r="D1169" s="223" t="e">
        <f t="shared" si="738"/>
        <v>#REF!</v>
      </c>
      <c r="E1169" s="114">
        <f t="shared" si="738"/>
        <v>5846</v>
      </c>
      <c r="F1169" s="114">
        <f t="shared" si="738"/>
        <v>5846</v>
      </c>
      <c r="G1169" s="114">
        <f t="shared" si="738"/>
        <v>0</v>
      </c>
      <c r="H1169" s="114">
        <f t="shared" si="738"/>
        <v>0</v>
      </c>
      <c r="I1169" s="114">
        <f t="shared" si="738"/>
        <v>0</v>
      </c>
      <c r="J1169" s="114" t="e">
        <f t="shared" si="738"/>
        <v>#REF!</v>
      </c>
      <c r="K1169" s="114" t="e">
        <f t="shared" si="738"/>
        <v>#REF!</v>
      </c>
      <c r="L1169" s="114">
        <f t="shared" si="738"/>
        <v>0</v>
      </c>
      <c r="M1169" s="114" t="e">
        <f t="shared" si="738"/>
        <v>#REF!</v>
      </c>
      <c r="N1169" s="223" t="e">
        <f t="shared" si="738"/>
        <v>#REF!</v>
      </c>
      <c r="O1169" s="202"/>
      <c r="P1169" s="99">
        <v>10</v>
      </c>
    </row>
    <row r="1170" spans="1:16" s="215" customFormat="1" ht="31.5">
      <c r="A1170" s="229">
        <v>1</v>
      </c>
      <c r="B1170" s="230" t="s">
        <v>40</v>
      </c>
      <c r="C1170" s="231">
        <f>'8. NĐ20'!C2159</f>
        <v>2979</v>
      </c>
      <c r="D1170" s="232">
        <f>'8. NĐ20'!H2159</f>
        <v>4637.5</v>
      </c>
      <c r="E1170" s="231">
        <f t="shared" ref="E1170:E1175" si="739">F1170+G1170</f>
        <v>5070</v>
      </c>
      <c r="F1170" s="231">
        <v>5070</v>
      </c>
      <c r="G1170" s="231"/>
      <c r="H1170" s="231"/>
      <c r="I1170" s="231"/>
      <c r="J1170" s="231">
        <f t="shared" ref="J1170:J1175" si="740">D1170-E1170</f>
        <v>-432.5</v>
      </c>
      <c r="K1170" s="231">
        <f t="shared" ref="K1170:K1175" si="741">J1170</f>
        <v>-432.5</v>
      </c>
      <c r="L1170" s="231"/>
      <c r="M1170" s="231" t="e">
        <f>'8. NĐ20'!#REF!</f>
        <v>#REF!</v>
      </c>
      <c r="N1170" s="232" t="e">
        <f>'8. NĐ20'!#REF!</f>
        <v>#REF!</v>
      </c>
      <c r="O1170" s="229"/>
      <c r="P1170" s="214">
        <v>11</v>
      </c>
    </row>
    <row r="1171" spans="1:16">
      <c r="A1171" s="202">
        <v>2</v>
      </c>
      <c r="B1171" s="224" t="s">
        <v>43</v>
      </c>
      <c r="C1171" s="211"/>
      <c r="D1171" s="226"/>
      <c r="E1171" s="211">
        <f t="shared" si="739"/>
        <v>0</v>
      </c>
      <c r="F1171" s="202"/>
      <c r="G1171" s="202"/>
      <c r="H1171" s="202"/>
      <c r="I1171" s="202"/>
      <c r="J1171" s="211">
        <f t="shared" si="740"/>
        <v>0</v>
      </c>
      <c r="K1171" s="211">
        <f t="shared" si="741"/>
        <v>0</v>
      </c>
      <c r="L1171" s="202"/>
      <c r="M1171" s="202"/>
      <c r="N1171" s="226"/>
      <c r="O1171" s="202"/>
      <c r="P1171" s="99">
        <v>12</v>
      </c>
    </row>
    <row r="1172" spans="1:16">
      <c r="A1172" s="202">
        <v>3</v>
      </c>
      <c r="B1172" s="224" t="s">
        <v>46</v>
      </c>
      <c r="C1172" s="211"/>
      <c r="D1172" s="226"/>
      <c r="E1172" s="211">
        <f t="shared" si="739"/>
        <v>0</v>
      </c>
      <c r="F1172" s="202"/>
      <c r="G1172" s="202"/>
      <c r="H1172" s="202"/>
      <c r="I1172" s="202"/>
      <c r="J1172" s="211">
        <f t="shared" si="740"/>
        <v>0</v>
      </c>
      <c r="K1172" s="211">
        <f t="shared" si="741"/>
        <v>0</v>
      </c>
      <c r="L1172" s="202"/>
      <c r="M1172" s="202"/>
      <c r="N1172" s="226"/>
      <c r="O1172" s="202"/>
      <c r="P1172" s="99">
        <v>13</v>
      </c>
    </row>
    <row r="1173" spans="1:16">
      <c r="A1173" s="202">
        <v>4</v>
      </c>
      <c r="B1173" s="224" t="s">
        <v>49</v>
      </c>
      <c r="C1173" s="211">
        <f>'11. mtp '!G19</f>
        <v>0</v>
      </c>
      <c r="D1173" s="226">
        <f>'11. mtp '!H19</f>
        <v>0</v>
      </c>
      <c r="E1173" s="211">
        <f t="shared" si="739"/>
        <v>0</v>
      </c>
      <c r="F1173" s="202"/>
      <c r="G1173" s="202"/>
      <c r="H1173" s="202"/>
      <c r="I1173" s="202"/>
      <c r="J1173" s="211">
        <f t="shared" si="740"/>
        <v>0</v>
      </c>
      <c r="K1173" s="211">
        <f t="shared" si="741"/>
        <v>0</v>
      </c>
      <c r="L1173" s="202"/>
      <c r="M1173" s="211" t="e">
        <f>'11. mtp '!#REF!</f>
        <v>#REF!</v>
      </c>
      <c r="N1173" s="226" t="e">
        <f>'11. mtp '!#REF!</f>
        <v>#REF!</v>
      </c>
      <c r="O1173" s="202"/>
      <c r="P1173" s="99">
        <v>14</v>
      </c>
    </row>
    <row r="1174" spans="1:16" ht="31.5">
      <c r="A1174" s="202">
        <v>5</v>
      </c>
      <c r="B1174" s="224" t="s">
        <v>51</v>
      </c>
      <c r="C1174" s="211" t="e">
        <f>'15. Tien dien (25)'!#REF!</f>
        <v>#REF!</v>
      </c>
      <c r="D1174" s="226" t="e">
        <f>'15. Tien dien (25)'!#REF!</f>
        <v>#REF!</v>
      </c>
      <c r="E1174" s="211">
        <f t="shared" si="739"/>
        <v>776</v>
      </c>
      <c r="F1174" s="211">
        <v>776</v>
      </c>
      <c r="G1174" s="211"/>
      <c r="H1174" s="211"/>
      <c r="I1174" s="211"/>
      <c r="J1174" s="211" t="e">
        <f t="shared" si="740"/>
        <v>#REF!</v>
      </c>
      <c r="K1174" s="211" t="e">
        <f t="shared" si="741"/>
        <v>#REF!</v>
      </c>
      <c r="L1174" s="211"/>
      <c r="M1174" s="211" t="e">
        <f>#REF!</f>
        <v>#REF!</v>
      </c>
      <c r="N1174" s="226" t="e">
        <f>#REF!</f>
        <v>#REF!</v>
      </c>
      <c r="O1174" s="202"/>
      <c r="P1174" s="99">
        <v>15</v>
      </c>
    </row>
    <row r="1175" spans="1:16">
      <c r="A1175" s="202">
        <v>6</v>
      </c>
      <c r="B1175" s="224" t="s">
        <v>53</v>
      </c>
      <c r="C1175" s="211" t="e">
        <f>#REF!</f>
        <v>#REF!</v>
      </c>
      <c r="D1175" s="226" t="e">
        <f>#REF!</f>
        <v>#REF!</v>
      </c>
      <c r="E1175" s="211">
        <f t="shared" si="739"/>
        <v>0</v>
      </c>
      <c r="F1175" s="211"/>
      <c r="G1175" s="211"/>
      <c r="H1175" s="211"/>
      <c r="I1175" s="211"/>
      <c r="J1175" s="211" t="e">
        <f t="shared" si="740"/>
        <v>#REF!</v>
      </c>
      <c r="K1175" s="211" t="e">
        <f t="shared" si="741"/>
        <v>#REF!</v>
      </c>
      <c r="L1175" s="211"/>
      <c r="M1175" s="211" t="e">
        <f>#REF!</f>
        <v>#REF!</v>
      </c>
      <c r="N1175" s="226" t="e">
        <f>#REF!</f>
        <v>#REF!</v>
      </c>
      <c r="O1175" s="202"/>
      <c r="P1175" s="99">
        <v>16</v>
      </c>
    </row>
    <row r="1176" spans="1:16" s="215" customFormat="1">
      <c r="A1176" s="114" t="s">
        <v>55</v>
      </c>
      <c r="B1176" s="115" t="s">
        <v>56</v>
      </c>
      <c r="C1176" s="222" t="e">
        <f t="shared" ref="C1176:N1176" si="742">C1177+C1178</f>
        <v>#REF!</v>
      </c>
      <c r="D1176" s="223" t="e">
        <f t="shared" si="742"/>
        <v>#REF!</v>
      </c>
      <c r="E1176" s="114">
        <f t="shared" si="742"/>
        <v>96</v>
      </c>
      <c r="F1176" s="114">
        <f t="shared" si="742"/>
        <v>96</v>
      </c>
      <c r="G1176" s="114">
        <f t="shared" si="742"/>
        <v>0</v>
      </c>
      <c r="H1176" s="114">
        <f t="shared" si="742"/>
        <v>0</v>
      </c>
      <c r="I1176" s="114">
        <f t="shared" si="742"/>
        <v>0</v>
      </c>
      <c r="J1176" s="114" t="e">
        <f t="shared" si="742"/>
        <v>#REF!</v>
      </c>
      <c r="K1176" s="114" t="e">
        <f t="shared" si="742"/>
        <v>#REF!</v>
      </c>
      <c r="L1176" s="114">
        <f t="shared" si="742"/>
        <v>0</v>
      </c>
      <c r="M1176" s="114" t="e">
        <f t="shared" si="742"/>
        <v>#REF!</v>
      </c>
      <c r="N1176" s="223" t="e">
        <f t="shared" si="742"/>
        <v>#REF!</v>
      </c>
      <c r="O1176" s="202"/>
      <c r="P1176" s="99">
        <v>17</v>
      </c>
    </row>
    <row r="1177" spans="1:16" s="215" customFormat="1" ht="31.5">
      <c r="A1177" s="202">
        <v>1</v>
      </c>
      <c r="B1177" s="224" t="s">
        <v>57</v>
      </c>
      <c r="C1177" s="211" t="e">
        <f>'14.NĐ39'!#REF!</f>
        <v>#REF!</v>
      </c>
      <c r="D1177" s="226" t="e">
        <f>'14.NĐ39'!#REF!</f>
        <v>#REF!</v>
      </c>
      <c r="E1177" s="211">
        <f t="shared" ref="E1177:E1183" si="743">F1177+G1177</f>
        <v>96</v>
      </c>
      <c r="F1177" s="202">
        <v>96</v>
      </c>
      <c r="G1177" s="202"/>
      <c r="H1177" s="202"/>
      <c r="I1177" s="202"/>
      <c r="J1177" s="211" t="e">
        <f t="shared" ref="J1177:J1183" si="744">D1177-E1177</f>
        <v>#REF!</v>
      </c>
      <c r="K1177" s="211" t="e">
        <f>J1177</f>
        <v>#REF!</v>
      </c>
      <c r="L1177" s="202"/>
      <c r="M1177" s="202" t="e">
        <f>'14.NĐ39'!#REF!</f>
        <v>#REF!</v>
      </c>
      <c r="N1177" s="226" t="e">
        <f>'14.NĐ39'!#REF!</f>
        <v>#REF!</v>
      </c>
      <c r="O1177" s="202"/>
      <c r="P1177" s="99">
        <v>18</v>
      </c>
    </row>
    <row r="1178" spans="1:16" s="215" customFormat="1">
      <c r="A1178" s="202">
        <v>2</v>
      </c>
      <c r="B1178" s="224" t="s">
        <v>59</v>
      </c>
      <c r="C1178" s="211" t="e">
        <f>'15.UY TIN'!#REF!</f>
        <v>#REF!</v>
      </c>
      <c r="D1178" s="226" t="e">
        <f>'15.UY TIN'!#REF!</f>
        <v>#REF!</v>
      </c>
      <c r="E1178" s="211">
        <f t="shared" si="743"/>
        <v>0</v>
      </c>
      <c r="F1178" s="202"/>
      <c r="G1178" s="202"/>
      <c r="H1178" s="202"/>
      <c r="I1178" s="202"/>
      <c r="J1178" s="211" t="e">
        <f t="shared" si="744"/>
        <v>#REF!</v>
      </c>
      <c r="K1178" s="211" t="e">
        <f>J1178</f>
        <v>#REF!</v>
      </c>
      <c r="L1178" s="202"/>
      <c r="M1178" s="211" t="e">
        <f>'15.UY TIN'!#REF!</f>
        <v>#REF!</v>
      </c>
      <c r="N1178" s="226" t="e">
        <f>'15.UY TIN'!#REF!</f>
        <v>#REF!</v>
      </c>
      <c r="O1178" s="202"/>
      <c r="P1178" s="99">
        <v>19</v>
      </c>
    </row>
    <row r="1179" spans="1:16" ht="20.25" customHeight="1">
      <c r="A1179" s="114" t="s">
        <v>21</v>
      </c>
      <c r="B1179" s="114" t="s">
        <v>61</v>
      </c>
      <c r="C1179" s="222" t="e">
        <f t="shared" ref="C1179:N1179" si="745">C1180+C1184</f>
        <v>#REF!</v>
      </c>
      <c r="D1179" s="223" t="e">
        <f t="shared" si="745"/>
        <v>#REF!</v>
      </c>
      <c r="E1179" s="114">
        <f t="shared" si="745"/>
        <v>2520</v>
      </c>
      <c r="F1179" s="114">
        <f t="shared" si="745"/>
        <v>2356</v>
      </c>
      <c r="G1179" s="114">
        <f t="shared" si="745"/>
        <v>164</v>
      </c>
      <c r="H1179" s="114">
        <f t="shared" si="745"/>
        <v>0</v>
      </c>
      <c r="I1179" s="114">
        <f t="shared" si="745"/>
        <v>0</v>
      </c>
      <c r="J1179" s="114" t="e">
        <f t="shared" si="745"/>
        <v>#REF!</v>
      </c>
      <c r="K1179" s="114">
        <f t="shared" si="745"/>
        <v>0</v>
      </c>
      <c r="L1179" s="114" t="e">
        <f t="shared" si="745"/>
        <v>#REF!</v>
      </c>
      <c r="M1179" s="114" t="e">
        <f t="shared" si="745"/>
        <v>#REF!</v>
      </c>
      <c r="N1179" s="223" t="e">
        <f t="shared" si="745"/>
        <v>#REF!</v>
      </c>
      <c r="O1179" s="202"/>
      <c r="P1179" s="99">
        <v>20</v>
      </c>
    </row>
    <row r="1180" spans="1:16" ht="20.25" customHeight="1">
      <c r="A1180" s="114" t="s">
        <v>23</v>
      </c>
      <c r="B1180" s="115" t="s">
        <v>24</v>
      </c>
      <c r="C1180" s="222" t="e">
        <f t="shared" ref="C1180:N1180" si="746">SUM(C1181:C1183)</f>
        <v>#REF!</v>
      </c>
      <c r="D1180" s="223" t="e">
        <f t="shared" si="746"/>
        <v>#REF!</v>
      </c>
      <c r="E1180" s="114">
        <f t="shared" si="746"/>
        <v>1269</v>
      </c>
      <c r="F1180" s="114">
        <f t="shared" si="746"/>
        <v>1269</v>
      </c>
      <c r="G1180" s="114">
        <f t="shared" si="746"/>
        <v>0</v>
      </c>
      <c r="H1180" s="114">
        <f t="shared" si="746"/>
        <v>0</v>
      </c>
      <c r="I1180" s="114">
        <f t="shared" si="746"/>
        <v>0</v>
      </c>
      <c r="J1180" s="114" t="e">
        <f t="shared" si="746"/>
        <v>#REF!</v>
      </c>
      <c r="K1180" s="114">
        <f t="shared" si="746"/>
        <v>0</v>
      </c>
      <c r="L1180" s="114" t="e">
        <f t="shared" si="746"/>
        <v>#REF!</v>
      </c>
      <c r="M1180" s="114" t="e">
        <f t="shared" si="746"/>
        <v>#REF!</v>
      </c>
      <c r="N1180" s="223" t="e">
        <f t="shared" si="746"/>
        <v>#REF!</v>
      </c>
      <c r="O1180" s="202"/>
      <c r="P1180" s="99">
        <v>21</v>
      </c>
    </row>
    <row r="1181" spans="1:16" ht="61.5" customHeight="1">
      <c r="A1181" s="202">
        <v>1</v>
      </c>
      <c r="B1181" s="224" t="s">
        <v>62</v>
      </c>
      <c r="C1181" s="211" t="e">
        <f>'16. Nau an NQ 35'!#REF!</f>
        <v>#REF!</v>
      </c>
      <c r="D1181" s="226" t="e">
        <f>'16. Nau an NQ 35'!#REF!</f>
        <v>#REF!</v>
      </c>
      <c r="E1181" s="211">
        <f t="shared" si="743"/>
        <v>1115</v>
      </c>
      <c r="F1181" s="233">
        <v>1115</v>
      </c>
      <c r="G1181" s="233"/>
      <c r="H1181" s="233"/>
      <c r="I1181" s="233"/>
      <c r="J1181" s="211" t="e">
        <f t="shared" si="744"/>
        <v>#REF!</v>
      </c>
      <c r="K1181" s="233"/>
      <c r="L1181" s="233" t="e">
        <f t="shared" ref="L1181:L1183" si="747">J1181</f>
        <v>#REF!</v>
      </c>
      <c r="M1181" s="233" t="e">
        <f>'16. Nau an NQ 35'!#REF!</f>
        <v>#REF!</v>
      </c>
      <c r="N1181" s="226" t="e">
        <f>'16. Nau an NQ 35'!#REF!</f>
        <v>#REF!</v>
      </c>
      <c r="O1181" s="202"/>
      <c r="P1181" s="99">
        <v>22</v>
      </c>
    </row>
    <row r="1182" spans="1:16" ht="92.25" customHeight="1">
      <c r="A1182" s="202">
        <v>2</v>
      </c>
      <c r="B1182" s="224" t="s">
        <v>64</v>
      </c>
      <c r="C1182" s="211"/>
      <c r="D1182" s="226"/>
      <c r="E1182" s="211">
        <f t="shared" si="743"/>
        <v>0</v>
      </c>
      <c r="F1182" s="233"/>
      <c r="G1182" s="233"/>
      <c r="H1182" s="233"/>
      <c r="I1182" s="233"/>
      <c r="J1182" s="211">
        <f t="shared" si="744"/>
        <v>0</v>
      </c>
      <c r="K1182" s="233"/>
      <c r="L1182" s="233">
        <f t="shared" si="747"/>
        <v>0</v>
      </c>
      <c r="M1182" s="233"/>
      <c r="N1182" s="226"/>
      <c r="O1182" s="202"/>
      <c r="P1182" s="99">
        <v>23</v>
      </c>
    </row>
    <row r="1183" spans="1:16" ht="43.5" customHeight="1">
      <c r="A1183" s="202">
        <v>3</v>
      </c>
      <c r="B1183" s="224" t="s">
        <v>66</v>
      </c>
      <c r="C1183" s="211" t="e">
        <f>'18 NQ11'!#REF!</f>
        <v>#REF!</v>
      </c>
      <c r="D1183" s="226" t="e">
        <f>'18 NQ11'!#REF!</f>
        <v>#REF!</v>
      </c>
      <c r="E1183" s="211">
        <f t="shared" si="743"/>
        <v>154</v>
      </c>
      <c r="F1183" s="234">
        <v>154</v>
      </c>
      <c r="G1183" s="234"/>
      <c r="H1183" s="234"/>
      <c r="I1183" s="234"/>
      <c r="J1183" s="211" t="e">
        <f t="shared" si="744"/>
        <v>#REF!</v>
      </c>
      <c r="K1183" s="234"/>
      <c r="L1183" s="233" t="e">
        <f t="shared" si="747"/>
        <v>#REF!</v>
      </c>
      <c r="M1183" s="234"/>
      <c r="N1183" s="226"/>
      <c r="O1183" s="202"/>
      <c r="P1183" s="99">
        <v>24</v>
      </c>
    </row>
    <row r="1184" spans="1:16">
      <c r="A1184" s="114" t="s">
        <v>37</v>
      </c>
      <c r="B1184" s="115" t="s">
        <v>68</v>
      </c>
      <c r="C1184" s="222" t="e">
        <f t="shared" ref="C1184:N1184" si="748">SUM(C1185:C1191)</f>
        <v>#REF!</v>
      </c>
      <c r="D1184" s="223" t="e">
        <f t="shared" si="748"/>
        <v>#REF!</v>
      </c>
      <c r="E1184" s="114">
        <f t="shared" si="748"/>
        <v>1251</v>
      </c>
      <c r="F1184" s="114">
        <f t="shared" si="748"/>
        <v>1087</v>
      </c>
      <c r="G1184" s="114">
        <f t="shared" si="748"/>
        <v>164</v>
      </c>
      <c r="H1184" s="114">
        <f t="shared" si="748"/>
        <v>0</v>
      </c>
      <c r="I1184" s="114">
        <f t="shared" si="748"/>
        <v>0</v>
      </c>
      <c r="J1184" s="222" t="e">
        <f t="shared" si="748"/>
        <v>#REF!</v>
      </c>
      <c r="K1184" s="114">
        <f t="shared" si="748"/>
        <v>0</v>
      </c>
      <c r="L1184" s="114" t="e">
        <f t="shared" si="748"/>
        <v>#REF!</v>
      </c>
      <c r="M1184" s="114" t="e">
        <f t="shared" si="748"/>
        <v>#REF!</v>
      </c>
      <c r="N1184" s="223" t="e">
        <f t="shared" si="748"/>
        <v>#REF!</v>
      </c>
      <c r="O1184" s="202"/>
      <c r="P1184" s="99">
        <v>25</v>
      </c>
    </row>
    <row r="1185" spans="1:16" ht="21.75" customHeight="1">
      <c r="A1185" s="202">
        <v>1</v>
      </c>
      <c r="B1185" s="224" t="s">
        <v>69</v>
      </c>
      <c r="C1185" s="211" t="e">
        <f>'19.Chuc tho'!#REF!</f>
        <v>#REF!</v>
      </c>
      <c r="D1185" s="226" t="e">
        <f>'19.Chuc tho'!#REF!</f>
        <v>#REF!</v>
      </c>
      <c r="E1185" s="211">
        <f t="shared" ref="E1185:E1191" si="749">F1185+G1185</f>
        <v>11</v>
      </c>
      <c r="F1185" s="202">
        <v>6</v>
      </c>
      <c r="G1185" s="202">
        <v>5</v>
      </c>
      <c r="H1185" s="202"/>
      <c r="I1185" s="202"/>
      <c r="J1185" s="211" t="e">
        <f t="shared" ref="J1185:J1191" si="750">D1185-E1185</f>
        <v>#REF!</v>
      </c>
      <c r="K1185" s="202"/>
      <c r="L1185" s="233" t="e">
        <f t="shared" ref="L1185:L1191" si="751">J1185</f>
        <v>#REF!</v>
      </c>
      <c r="M1185" s="202" t="e">
        <f>'19.Chuc tho'!#REF!</f>
        <v>#REF!</v>
      </c>
      <c r="N1185" s="226" t="e">
        <f>'19.Chuc tho'!#REF!</f>
        <v>#REF!</v>
      </c>
      <c r="O1185" s="202"/>
      <c r="P1185" s="99">
        <v>26</v>
      </c>
    </row>
    <row r="1186" spans="1:16" ht="42" customHeight="1">
      <c r="A1186" s="202">
        <v>2</v>
      </c>
      <c r="B1186" s="224" t="s">
        <v>71</v>
      </c>
      <c r="C1186" s="211" t="e">
        <f>'20.huyhieudang'!#REF!</f>
        <v>#REF!</v>
      </c>
      <c r="D1186" s="226" t="e">
        <f>'20.huyhieudang'!#REF!</f>
        <v>#REF!</v>
      </c>
      <c r="E1186" s="211">
        <f t="shared" si="749"/>
        <v>8</v>
      </c>
      <c r="F1186" s="202">
        <v>8</v>
      </c>
      <c r="G1186" s="202"/>
      <c r="H1186" s="202"/>
      <c r="I1186" s="202"/>
      <c r="J1186" s="211" t="e">
        <f t="shared" si="750"/>
        <v>#REF!</v>
      </c>
      <c r="K1186" s="202"/>
      <c r="L1186" s="233" t="e">
        <f t="shared" si="751"/>
        <v>#REF!</v>
      </c>
      <c r="M1186" s="202" t="e">
        <f>'20.huyhieudang'!#REF!</f>
        <v>#REF!</v>
      </c>
      <c r="N1186" s="226" t="e">
        <f>'20.huyhieudang'!#REF!</f>
        <v>#REF!</v>
      </c>
      <c r="O1186" s="202"/>
      <c r="P1186" s="99">
        <v>27</v>
      </c>
    </row>
    <row r="1187" spans="1:16" s="216" customFormat="1" ht="47.25">
      <c r="A1187" s="202">
        <v>3</v>
      </c>
      <c r="B1187" s="224" t="s">
        <v>73</v>
      </c>
      <c r="C1187" s="227" t="e">
        <f>'21. ANCS-NQ 21'!#REF!</f>
        <v>#REF!</v>
      </c>
      <c r="D1187" s="228" t="e">
        <f>'21. ANCS-NQ 21'!#REF!</f>
        <v>#REF!</v>
      </c>
      <c r="E1187" s="211">
        <f t="shared" si="749"/>
        <v>643</v>
      </c>
      <c r="F1187" s="227">
        <v>643</v>
      </c>
      <c r="G1187" s="227"/>
      <c r="H1187" s="227"/>
      <c r="I1187" s="227"/>
      <c r="J1187" s="211" t="e">
        <f t="shared" si="750"/>
        <v>#REF!</v>
      </c>
      <c r="K1187" s="227"/>
      <c r="L1187" s="233" t="e">
        <f t="shared" si="751"/>
        <v>#REF!</v>
      </c>
      <c r="M1187" s="227" t="e">
        <f>'21. ANCS-NQ 21'!#REF!</f>
        <v>#REF!</v>
      </c>
      <c r="N1187" s="228" t="e">
        <f>'21. ANCS-NQ 21'!#REF!</f>
        <v>#REF!</v>
      </c>
      <c r="O1187" s="202"/>
      <c r="P1187" s="99">
        <v>28</v>
      </c>
    </row>
    <row r="1188" spans="1:16" s="216" customFormat="1" ht="47.25">
      <c r="A1188" s="202">
        <v>4</v>
      </c>
      <c r="B1188" s="225" t="s">
        <v>75</v>
      </c>
      <c r="C1188" s="227" t="e">
        <f>'23. Cai nghien-NQ 68'!#REF!</f>
        <v>#REF!</v>
      </c>
      <c r="D1188" s="228" t="e">
        <f>'23. Cai nghien-NQ 68'!#REF!</f>
        <v>#REF!</v>
      </c>
      <c r="E1188" s="211">
        <f t="shared" si="749"/>
        <v>459</v>
      </c>
      <c r="F1188" s="227">
        <v>430</v>
      </c>
      <c r="G1188" s="227">
        <v>29</v>
      </c>
      <c r="H1188" s="227"/>
      <c r="I1188" s="227"/>
      <c r="J1188" s="211" t="e">
        <f t="shared" si="750"/>
        <v>#REF!</v>
      </c>
      <c r="K1188" s="227"/>
      <c r="L1188" s="233" t="e">
        <f t="shared" si="751"/>
        <v>#REF!</v>
      </c>
      <c r="M1188" s="227" t="e">
        <f>'23. Cai nghien-NQ 68'!#REF!</f>
        <v>#REF!</v>
      </c>
      <c r="N1188" s="228" t="e">
        <f>'23. Cai nghien-NQ 68'!#REF!</f>
        <v>#REF!</v>
      </c>
      <c r="O1188" s="202"/>
      <c r="P1188" s="99">
        <v>29</v>
      </c>
    </row>
    <row r="1189" spans="1:16" s="216" customFormat="1" ht="63">
      <c r="A1189" s="202">
        <v>5</v>
      </c>
      <c r="B1189" s="225" t="s">
        <v>77</v>
      </c>
      <c r="C1189" s="227">
        <f>'22. Giup đỡ GDCĐ -NQ 60'!D43</f>
        <v>0</v>
      </c>
      <c r="D1189" s="228">
        <f>'22. Giup đỡ GDCĐ -NQ 60'!F43</f>
        <v>0</v>
      </c>
      <c r="E1189" s="211">
        <f t="shared" si="749"/>
        <v>0</v>
      </c>
      <c r="F1189" s="227"/>
      <c r="G1189" s="227"/>
      <c r="H1189" s="227"/>
      <c r="I1189" s="227"/>
      <c r="J1189" s="211">
        <f t="shared" si="750"/>
        <v>0</v>
      </c>
      <c r="K1189" s="227"/>
      <c r="L1189" s="233">
        <f t="shared" si="751"/>
        <v>0</v>
      </c>
      <c r="M1189" s="227" t="e">
        <f>'22. Giup đỡ GDCĐ -NQ 60'!#REF!</f>
        <v>#REF!</v>
      </c>
      <c r="N1189" s="228" t="e">
        <f>'22. Giup đỡ GDCĐ -NQ 60'!#REF!</f>
        <v>#REF!</v>
      </c>
      <c r="O1189" s="202"/>
      <c r="P1189" s="99">
        <v>30</v>
      </c>
    </row>
    <row r="1190" spans="1:16" ht="42" customHeight="1">
      <c r="A1190" s="202">
        <v>6</v>
      </c>
      <c r="B1190" s="225" t="s">
        <v>79</v>
      </c>
      <c r="C1190" s="227">
        <f>'24.mtp NQ 53'!G119</f>
        <v>0</v>
      </c>
      <c r="D1190" s="228">
        <f>'24.mtp NQ 53'!H119</f>
        <v>0</v>
      </c>
      <c r="E1190" s="211">
        <f t="shared" si="749"/>
        <v>130</v>
      </c>
      <c r="F1190" s="227"/>
      <c r="G1190" s="227">
        <v>130</v>
      </c>
      <c r="H1190" s="227"/>
      <c r="I1190" s="227"/>
      <c r="J1190" s="211">
        <f t="shared" si="750"/>
        <v>-130</v>
      </c>
      <c r="K1190" s="227"/>
      <c r="L1190" s="233">
        <f t="shared" si="751"/>
        <v>-130</v>
      </c>
      <c r="M1190" s="227" t="e">
        <f>'24.mtp NQ 53'!#REF!</f>
        <v>#REF!</v>
      </c>
      <c r="N1190" s="228" t="e">
        <f>'24.mtp NQ 53'!#REF!</f>
        <v>#REF!</v>
      </c>
      <c r="O1190" s="202"/>
      <c r="P1190" s="99">
        <v>31</v>
      </c>
    </row>
    <row r="1191" spans="1:16" ht="74.25" customHeight="1">
      <c r="A1191" s="202">
        <v>7</v>
      </c>
      <c r="B1191" s="225" t="s">
        <v>81</v>
      </c>
      <c r="C1191" s="227" t="e">
        <f>#REF!</f>
        <v>#REF!</v>
      </c>
      <c r="D1191" s="228" t="e">
        <f>#REF!</f>
        <v>#REF!</v>
      </c>
      <c r="E1191" s="211">
        <f t="shared" si="749"/>
        <v>0</v>
      </c>
      <c r="F1191" s="227"/>
      <c r="G1191" s="227"/>
      <c r="H1191" s="227"/>
      <c r="I1191" s="227"/>
      <c r="J1191" s="211" t="e">
        <f t="shared" si="750"/>
        <v>#REF!</v>
      </c>
      <c r="K1191" s="227"/>
      <c r="L1191" s="233" t="e">
        <f t="shared" si="751"/>
        <v>#REF!</v>
      </c>
      <c r="M1191" s="227" t="e">
        <f>#REF!</f>
        <v>#REF!</v>
      </c>
      <c r="N1191" s="228" t="e">
        <f>#REF!</f>
        <v>#REF!</v>
      </c>
      <c r="O1191" s="202"/>
      <c r="P1191" s="99">
        <v>32</v>
      </c>
    </row>
    <row r="1192" spans="1:16" ht="21.95" customHeight="1">
      <c r="A1192" s="202"/>
      <c r="B1192" s="114" t="s">
        <v>119</v>
      </c>
      <c r="C1192" s="222" t="e">
        <f t="shared" ref="C1192:N1192" si="752">C1193+C1211</f>
        <v>#REF!</v>
      </c>
      <c r="D1192" s="223" t="e">
        <f t="shared" si="752"/>
        <v>#REF!</v>
      </c>
      <c r="E1192" s="222">
        <f t="shared" si="752"/>
        <v>8675</v>
      </c>
      <c r="F1192" s="222">
        <f t="shared" si="752"/>
        <v>7995</v>
      </c>
      <c r="G1192" s="222">
        <f t="shared" si="752"/>
        <v>680</v>
      </c>
      <c r="H1192" s="222">
        <f t="shared" si="752"/>
        <v>0</v>
      </c>
      <c r="I1192" s="222">
        <f t="shared" si="752"/>
        <v>0</v>
      </c>
      <c r="J1192" s="222" t="e">
        <f t="shared" si="752"/>
        <v>#REF!</v>
      </c>
      <c r="K1192" s="222" t="e">
        <f t="shared" si="752"/>
        <v>#REF!</v>
      </c>
      <c r="L1192" s="222" t="e">
        <f t="shared" si="752"/>
        <v>#REF!</v>
      </c>
      <c r="M1192" s="222" t="e">
        <f t="shared" si="752"/>
        <v>#REF!</v>
      </c>
      <c r="N1192" s="223" t="e">
        <f t="shared" si="752"/>
        <v>#REF!</v>
      </c>
      <c r="O1192" s="202"/>
      <c r="P1192" s="99">
        <v>1</v>
      </c>
    </row>
    <row r="1193" spans="1:16" ht="21" customHeight="1">
      <c r="A1193" s="202" t="s">
        <v>20</v>
      </c>
      <c r="B1193" s="114" t="s">
        <v>22</v>
      </c>
      <c r="C1193" s="222" t="e">
        <f t="shared" ref="C1193:N1193" si="753">C1194+C1201+C1208</f>
        <v>#REF!</v>
      </c>
      <c r="D1193" s="223" t="e">
        <f t="shared" si="753"/>
        <v>#REF!</v>
      </c>
      <c r="E1193" s="222">
        <f t="shared" si="753"/>
        <v>7465</v>
      </c>
      <c r="F1193" s="222">
        <f t="shared" si="753"/>
        <v>6926</v>
      </c>
      <c r="G1193" s="222">
        <f t="shared" si="753"/>
        <v>539</v>
      </c>
      <c r="H1193" s="222">
        <f t="shared" si="753"/>
        <v>0</v>
      </c>
      <c r="I1193" s="222">
        <f t="shared" si="753"/>
        <v>0</v>
      </c>
      <c r="J1193" s="222" t="e">
        <f t="shared" si="753"/>
        <v>#REF!</v>
      </c>
      <c r="K1193" s="222" t="e">
        <f t="shared" si="753"/>
        <v>#REF!</v>
      </c>
      <c r="L1193" s="222">
        <f t="shared" si="753"/>
        <v>0</v>
      </c>
      <c r="M1193" s="222" t="e">
        <f t="shared" si="753"/>
        <v>#REF!</v>
      </c>
      <c r="N1193" s="223" t="e">
        <f t="shared" si="753"/>
        <v>#REF!</v>
      </c>
      <c r="O1193" s="202"/>
      <c r="P1193" s="99">
        <v>2</v>
      </c>
    </row>
    <row r="1194" spans="1:16" ht="18.95" customHeight="1">
      <c r="A1194" s="114" t="s">
        <v>23</v>
      </c>
      <c r="B1194" s="114" t="s">
        <v>24</v>
      </c>
      <c r="C1194" s="222" t="e">
        <f t="shared" ref="C1194:N1194" si="754">SUM(C1195:C1200)</f>
        <v>#REF!</v>
      </c>
      <c r="D1194" s="223" t="e">
        <f t="shared" si="754"/>
        <v>#REF!</v>
      </c>
      <c r="E1194" s="222">
        <f t="shared" si="754"/>
        <v>5259</v>
      </c>
      <c r="F1194" s="222">
        <f t="shared" si="754"/>
        <v>4720</v>
      </c>
      <c r="G1194" s="222">
        <f t="shared" si="754"/>
        <v>539</v>
      </c>
      <c r="H1194" s="222">
        <f t="shared" si="754"/>
        <v>0</v>
      </c>
      <c r="I1194" s="222">
        <f t="shared" si="754"/>
        <v>0</v>
      </c>
      <c r="J1194" s="222" t="e">
        <f t="shared" si="754"/>
        <v>#REF!</v>
      </c>
      <c r="K1194" s="222" t="e">
        <f t="shared" si="754"/>
        <v>#REF!</v>
      </c>
      <c r="L1194" s="222">
        <f t="shared" si="754"/>
        <v>0</v>
      </c>
      <c r="M1194" s="222" t="e">
        <f t="shared" si="754"/>
        <v>#REF!</v>
      </c>
      <c r="N1194" s="223" t="e">
        <f t="shared" si="754"/>
        <v>#REF!</v>
      </c>
      <c r="O1194" s="202"/>
      <c r="P1194" s="99">
        <v>3</v>
      </c>
    </row>
    <row r="1195" spans="1:16" s="214" customFormat="1" ht="72" customHeight="1">
      <c r="A1195" s="202">
        <v>1</v>
      </c>
      <c r="B1195" s="224" t="s">
        <v>25</v>
      </c>
      <c r="C1195" s="211" t="e">
        <f>'2. NĐ 238'!#REF!</f>
        <v>#REF!</v>
      </c>
      <c r="D1195" s="226" t="e">
        <f>'2. NĐ 238'!#REF!</f>
        <v>#REF!</v>
      </c>
      <c r="E1195" s="211">
        <f t="shared" ref="E1195:E1200" si="755">F1195+G1195</f>
        <v>1063</v>
      </c>
      <c r="F1195" s="211">
        <v>1063</v>
      </c>
      <c r="G1195" s="211"/>
      <c r="H1195" s="211"/>
      <c r="I1195" s="211"/>
      <c r="J1195" s="211" t="e">
        <f t="shared" ref="J1195:J1200" si="756">D1195-E1195</f>
        <v>#REF!</v>
      </c>
      <c r="K1195" s="211" t="e">
        <f t="shared" ref="K1195:K1200" si="757">J1195</f>
        <v>#REF!</v>
      </c>
      <c r="L1195" s="211"/>
      <c r="M1195" s="211" t="e">
        <f>'2. NĐ 238'!#REF!</f>
        <v>#REF!</v>
      </c>
      <c r="N1195" s="226" t="e">
        <f>'2. NĐ 238'!#REF!</f>
        <v>#REF!</v>
      </c>
      <c r="O1195" s="202"/>
      <c r="P1195" s="99">
        <v>4</v>
      </c>
    </row>
    <row r="1196" spans="1:16" s="214" customFormat="1" ht="36" customHeight="1">
      <c r="A1196" s="202">
        <v>2</v>
      </c>
      <c r="B1196" s="224" t="s">
        <v>27</v>
      </c>
      <c r="C1196" s="211">
        <f>'3. MN (105)'!F46</f>
        <v>215</v>
      </c>
      <c r="D1196" s="226">
        <f>'3. MN (105)'!C46</f>
        <v>325</v>
      </c>
      <c r="E1196" s="211">
        <f t="shared" si="755"/>
        <v>289</v>
      </c>
      <c r="F1196" s="202">
        <v>289</v>
      </c>
      <c r="G1196" s="202"/>
      <c r="H1196" s="202"/>
      <c r="I1196" s="202"/>
      <c r="J1196" s="211">
        <f t="shared" si="756"/>
        <v>36</v>
      </c>
      <c r="K1196" s="211">
        <f t="shared" si="757"/>
        <v>36</v>
      </c>
      <c r="L1196" s="202"/>
      <c r="M1196" s="202" t="e">
        <f>'3. MN (105)'!#REF!</f>
        <v>#REF!</v>
      </c>
      <c r="N1196" s="226" t="e">
        <f>'3. MN (105)'!#REF!</f>
        <v>#REF!</v>
      </c>
      <c r="O1196" s="202"/>
      <c r="P1196" s="99">
        <v>5</v>
      </c>
    </row>
    <row r="1197" spans="1:16" s="214" customFormat="1" ht="45.75" customHeight="1">
      <c r="A1197" s="202">
        <v>3</v>
      </c>
      <c r="B1197" s="224" t="s">
        <v>29</v>
      </c>
      <c r="C1197" s="211">
        <f>'5. ND28 (khuyet tat)'!C124</f>
        <v>0</v>
      </c>
      <c r="D1197" s="226">
        <f>'5. ND28 (khuyet tat)'!I124</f>
        <v>0</v>
      </c>
      <c r="E1197" s="211">
        <f t="shared" si="755"/>
        <v>84</v>
      </c>
      <c r="F1197" s="202">
        <v>84</v>
      </c>
      <c r="G1197" s="202"/>
      <c r="H1197" s="202"/>
      <c r="I1197" s="202"/>
      <c r="J1197" s="211">
        <f t="shared" si="756"/>
        <v>-84</v>
      </c>
      <c r="K1197" s="211">
        <f t="shared" si="757"/>
        <v>-84</v>
      </c>
      <c r="L1197" s="202"/>
      <c r="M1197" s="202" t="e">
        <f>'5. ND28 (khuyet tat)'!#REF!</f>
        <v>#REF!</v>
      </c>
      <c r="N1197" s="226" t="e">
        <f>'5. ND28 (khuyet tat)'!#REF!</f>
        <v>#REF!</v>
      </c>
      <c r="O1197" s="202"/>
      <c r="P1197" s="99">
        <v>6</v>
      </c>
    </row>
    <row r="1198" spans="1:16" s="214" customFormat="1" ht="53.1" customHeight="1">
      <c r="A1198" s="202">
        <v>4</v>
      </c>
      <c r="B1198" s="224" t="s">
        <v>31</v>
      </c>
      <c r="C1198" s="211" t="e">
        <f>#REF!</f>
        <v>#REF!</v>
      </c>
      <c r="D1198" s="226" t="e">
        <f>#REF!</f>
        <v>#REF!</v>
      </c>
      <c r="E1198" s="211">
        <f t="shared" si="755"/>
        <v>3789</v>
      </c>
      <c r="F1198" s="211">
        <v>3250</v>
      </c>
      <c r="G1198" s="211">
        <v>539</v>
      </c>
      <c r="H1198" s="211"/>
      <c r="I1198" s="211"/>
      <c r="J1198" s="211" t="e">
        <f t="shared" si="756"/>
        <v>#REF!</v>
      </c>
      <c r="K1198" s="211" t="e">
        <f t="shared" si="757"/>
        <v>#REF!</v>
      </c>
      <c r="L1198" s="211"/>
      <c r="M1198" s="211" t="e">
        <f>#REF!</f>
        <v>#REF!</v>
      </c>
      <c r="N1198" s="226" t="e">
        <f>#REF!</f>
        <v>#REF!</v>
      </c>
      <c r="O1198" s="202"/>
      <c r="P1198" s="99">
        <v>7</v>
      </c>
    </row>
    <row r="1199" spans="1:16" s="214" customFormat="1" ht="38.1" customHeight="1">
      <c r="A1199" s="202">
        <v>5</v>
      </c>
      <c r="B1199" s="225" t="s">
        <v>33</v>
      </c>
      <c r="C1199" s="227" t="e">
        <f>'9. ND57'!#REF!</f>
        <v>#REF!</v>
      </c>
      <c r="D1199" s="228" t="e">
        <f>'9. ND57'!#REF!</f>
        <v>#REF!</v>
      </c>
      <c r="E1199" s="211">
        <f t="shared" si="755"/>
        <v>34</v>
      </c>
      <c r="F1199" s="227">
        <v>34</v>
      </c>
      <c r="G1199" s="227"/>
      <c r="H1199" s="227"/>
      <c r="I1199" s="227"/>
      <c r="J1199" s="211" t="e">
        <f t="shared" si="756"/>
        <v>#REF!</v>
      </c>
      <c r="K1199" s="211" t="e">
        <f t="shared" si="757"/>
        <v>#REF!</v>
      </c>
      <c r="L1199" s="227"/>
      <c r="M1199" s="227" t="e">
        <f>'9. ND57'!#REF!</f>
        <v>#REF!</v>
      </c>
      <c r="N1199" s="228" t="e">
        <f>'9. ND57'!#REF!</f>
        <v>#REF!</v>
      </c>
      <c r="O1199" s="202"/>
      <c r="P1199" s="99">
        <v>8</v>
      </c>
    </row>
    <row r="1200" spans="1:16" s="214" customFormat="1" ht="41.1" customHeight="1">
      <c r="A1200" s="202">
        <v>6</v>
      </c>
      <c r="B1200" s="225" t="s">
        <v>35</v>
      </c>
      <c r="C1200" s="227">
        <f>'7. bien gioi'!C18</f>
        <v>0</v>
      </c>
      <c r="D1200" s="228">
        <f>'7. bien gioi'!G18</f>
        <v>0</v>
      </c>
      <c r="E1200" s="211">
        <f t="shared" si="755"/>
        <v>0</v>
      </c>
      <c r="F1200" s="227"/>
      <c r="G1200" s="227"/>
      <c r="H1200" s="227"/>
      <c r="I1200" s="227"/>
      <c r="J1200" s="211">
        <f t="shared" si="756"/>
        <v>0</v>
      </c>
      <c r="K1200" s="211">
        <f t="shared" si="757"/>
        <v>0</v>
      </c>
      <c r="L1200" s="227"/>
      <c r="M1200" s="227" t="e">
        <f>'7. bien gioi'!#REF!</f>
        <v>#REF!</v>
      </c>
      <c r="N1200" s="228" t="e">
        <f>'7. bien gioi'!#REF!</f>
        <v>#REF!</v>
      </c>
      <c r="O1200" s="202"/>
      <c r="P1200" s="99">
        <v>9</v>
      </c>
    </row>
    <row r="1201" spans="1:16" ht="21" customHeight="1">
      <c r="A1201" s="114" t="s">
        <v>37</v>
      </c>
      <c r="B1201" s="115" t="s">
        <v>38</v>
      </c>
      <c r="C1201" s="222" t="e">
        <f t="shared" ref="C1201:N1201" si="758">SUM(C1202:C1207)</f>
        <v>#REF!</v>
      </c>
      <c r="D1201" s="223" t="e">
        <f t="shared" si="758"/>
        <v>#REF!</v>
      </c>
      <c r="E1201" s="114">
        <f t="shared" si="758"/>
        <v>2160</v>
      </c>
      <c r="F1201" s="114">
        <f t="shared" si="758"/>
        <v>2160</v>
      </c>
      <c r="G1201" s="114">
        <f t="shared" si="758"/>
        <v>0</v>
      </c>
      <c r="H1201" s="114">
        <f t="shared" si="758"/>
        <v>0</v>
      </c>
      <c r="I1201" s="114">
        <f t="shared" si="758"/>
        <v>0</v>
      </c>
      <c r="J1201" s="114" t="e">
        <f t="shared" si="758"/>
        <v>#REF!</v>
      </c>
      <c r="K1201" s="114" t="e">
        <f t="shared" si="758"/>
        <v>#REF!</v>
      </c>
      <c r="L1201" s="114">
        <f t="shared" si="758"/>
        <v>0</v>
      </c>
      <c r="M1201" s="114" t="e">
        <f t="shared" si="758"/>
        <v>#REF!</v>
      </c>
      <c r="N1201" s="223" t="e">
        <f t="shared" si="758"/>
        <v>#REF!</v>
      </c>
      <c r="O1201" s="202"/>
      <c r="P1201" s="99">
        <v>10</v>
      </c>
    </row>
    <row r="1202" spans="1:16" s="215" customFormat="1" ht="31.5">
      <c r="A1202" s="229">
        <v>1</v>
      </c>
      <c r="B1202" s="230" t="s">
        <v>40</v>
      </c>
      <c r="C1202" s="231">
        <f>'8. NĐ20'!C2218</f>
        <v>213</v>
      </c>
      <c r="D1202" s="232">
        <f>'8. NĐ20'!H2218</f>
        <v>1623.5</v>
      </c>
      <c r="E1202" s="231">
        <f t="shared" ref="E1202:E1207" si="759">F1202+G1202</f>
        <v>1796</v>
      </c>
      <c r="F1202" s="231">
        <v>1796</v>
      </c>
      <c r="G1202" s="231"/>
      <c r="H1202" s="231"/>
      <c r="I1202" s="231"/>
      <c r="J1202" s="231">
        <f t="shared" ref="J1202:J1207" si="760">D1202-E1202</f>
        <v>-172.5</v>
      </c>
      <c r="K1202" s="231">
        <f t="shared" ref="K1202:K1207" si="761">J1202</f>
        <v>-172.5</v>
      </c>
      <c r="L1202" s="231"/>
      <c r="M1202" s="231" t="e">
        <f>'8. NĐ20'!#REF!</f>
        <v>#REF!</v>
      </c>
      <c r="N1202" s="232" t="e">
        <f>'8. NĐ20'!#REF!</f>
        <v>#REF!</v>
      </c>
      <c r="O1202" s="229"/>
      <c r="P1202" s="214">
        <v>11</v>
      </c>
    </row>
    <row r="1203" spans="1:16">
      <c r="A1203" s="202">
        <v>2</v>
      </c>
      <c r="B1203" s="224" t="s">
        <v>43</v>
      </c>
      <c r="C1203" s="211"/>
      <c r="D1203" s="226"/>
      <c r="E1203" s="211">
        <f t="shared" si="759"/>
        <v>0</v>
      </c>
      <c r="F1203" s="202"/>
      <c r="G1203" s="202"/>
      <c r="H1203" s="202"/>
      <c r="I1203" s="202"/>
      <c r="J1203" s="211">
        <f t="shared" si="760"/>
        <v>0</v>
      </c>
      <c r="K1203" s="211">
        <f t="shared" si="761"/>
        <v>0</v>
      </c>
      <c r="L1203" s="202"/>
      <c r="M1203" s="202"/>
      <c r="N1203" s="226"/>
      <c r="O1203" s="202"/>
      <c r="P1203" s="99">
        <v>12</v>
      </c>
    </row>
    <row r="1204" spans="1:16">
      <c r="A1204" s="202">
        <v>3</v>
      </c>
      <c r="B1204" s="224" t="s">
        <v>46</v>
      </c>
      <c r="C1204" s="211"/>
      <c r="D1204" s="226"/>
      <c r="E1204" s="211">
        <f t="shared" si="759"/>
        <v>0</v>
      </c>
      <c r="F1204" s="202"/>
      <c r="G1204" s="202"/>
      <c r="H1204" s="202"/>
      <c r="I1204" s="202"/>
      <c r="J1204" s="211">
        <f t="shared" si="760"/>
        <v>0</v>
      </c>
      <c r="K1204" s="211">
        <f t="shared" si="761"/>
        <v>0</v>
      </c>
      <c r="L1204" s="202"/>
      <c r="M1204" s="202"/>
      <c r="N1204" s="226"/>
      <c r="O1204" s="202"/>
      <c r="P1204" s="99">
        <v>13</v>
      </c>
    </row>
    <row r="1205" spans="1:16">
      <c r="A1205" s="202">
        <v>4</v>
      </c>
      <c r="B1205" s="224" t="s">
        <v>49</v>
      </c>
      <c r="C1205" s="211"/>
      <c r="D1205" s="226"/>
      <c r="E1205" s="211">
        <f t="shared" si="759"/>
        <v>0</v>
      </c>
      <c r="F1205" s="202"/>
      <c r="G1205" s="202"/>
      <c r="H1205" s="202"/>
      <c r="I1205" s="202"/>
      <c r="J1205" s="211">
        <f t="shared" si="760"/>
        <v>0</v>
      </c>
      <c r="K1205" s="211">
        <f t="shared" si="761"/>
        <v>0</v>
      </c>
      <c r="L1205" s="202"/>
      <c r="M1205" s="202"/>
      <c r="N1205" s="226"/>
      <c r="O1205" s="202"/>
      <c r="P1205" s="99">
        <v>14</v>
      </c>
    </row>
    <row r="1206" spans="1:16" ht="31.5">
      <c r="A1206" s="202">
        <v>5</v>
      </c>
      <c r="B1206" s="224" t="s">
        <v>51</v>
      </c>
      <c r="C1206" s="211" t="e">
        <f>'15. Tien dien (25)'!#REF!</f>
        <v>#REF!</v>
      </c>
      <c r="D1206" s="226" t="e">
        <f>'15. Tien dien (25)'!#REF!</f>
        <v>#REF!</v>
      </c>
      <c r="E1206" s="211">
        <f t="shared" si="759"/>
        <v>364</v>
      </c>
      <c r="F1206" s="211">
        <v>364</v>
      </c>
      <c r="G1206" s="211"/>
      <c r="H1206" s="211"/>
      <c r="I1206" s="211"/>
      <c r="J1206" s="211" t="e">
        <f t="shared" si="760"/>
        <v>#REF!</v>
      </c>
      <c r="K1206" s="211" t="e">
        <f t="shared" si="761"/>
        <v>#REF!</v>
      </c>
      <c r="L1206" s="211"/>
      <c r="M1206" s="211" t="e">
        <f>#REF!</f>
        <v>#REF!</v>
      </c>
      <c r="N1206" s="226" t="e">
        <f>#REF!</f>
        <v>#REF!</v>
      </c>
      <c r="O1206" s="202"/>
      <c r="P1206" s="99">
        <v>15</v>
      </c>
    </row>
    <row r="1207" spans="1:16">
      <c r="A1207" s="202">
        <v>6</v>
      </c>
      <c r="B1207" s="224" t="s">
        <v>53</v>
      </c>
      <c r="C1207" s="211" t="e">
        <f>#REF!</f>
        <v>#REF!</v>
      </c>
      <c r="D1207" s="226" t="e">
        <f>#REF!</f>
        <v>#REF!</v>
      </c>
      <c r="E1207" s="211">
        <f t="shared" si="759"/>
        <v>0</v>
      </c>
      <c r="F1207" s="211"/>
      <c r="G1207" s="211"/>
      <c r="H1207" s="211"/>
      <c r="I1207" s="211"/>
      <c r="J1207" s="211" t="e">
        <f t="shared" si="760"/>
        <v>#REF!</v>
      </c>
      <c r="K1207" s="211" t="e">
        <f t="shared" si="761"/>
        <v>#REF!</v>
      </c>
      <c r="L1207" s="211"/>
      <c r="M1207" s="211" t="e">
        <f>#REF!</f>
        <v>#REF!</v>
      </c>
      <c r="N1207" s="226" t="e">
        <f>#REF!</f>
        <v>#REF!</v>
      </c>
      <c r="O1207" s="202"/>
      <c r="P1207" s="99">
        <v>16</v>
      </c>
    </row>
    <row r="1208" spans="1:16" s="215" customFormat="1">
      <c r="A1208" s="114" t="s">
        <v>55</v>
      </c>
      <c r="B1208" s="115" t="s">
        <v>56</v>
      </c>
      <c r="C1208" s="222" t="e">
        <f t="shared" ref="C1208:N1208" si="762">C1209+C1210</f>
        <v>#REF!</v>
      </c>
      <c r="D1208" s="223" t="e">
        <f t="shared" si="762"/>
        <v>#REF!</v>
      </c>
      <c r="E1208" s="114">
        <f t="shared" si="762"/>
        <v>46</v>
      </c>
      <c r="F1208" s="114">
        <f t="shared" si="762"/>
        <v>46</v>
      </c>
      <c r="G1208" s="114">
        <f t="shared" si="762"/>
        <v>0</v>
      </c>
      <c r="H1208" s="114">
        <f t="shared" si="762"/>
        <v>0</v>
      </c>
      <c r="I1208" s="114">
        <f t="shared" si="762"/>
        <v>0</v>
      </c>
      <c r="J1208" s="114" t="e">
        <f t="shared" si="762"/>
        <v>#REF!</v>
      </c>
      <c r="K1208" s="114" t="e">
        <f t="shared" si="762"/>
        <v>#REF!</v>
      </c>
      <c r="L1208" s="114">
        <f t="shared" si="762"/>
        <v>0</v>
      </c>
      <c r="M1208" s="114" t="e">
        <f t="shared" si="762"/>
        <v>#REF!</v>
      </c>
      <c r="N1208" s="223" t="e">
        <f t="shared" si="762"/>
        <v>#REF!</v>
      </c>
      <c r="O1208" s="202"/>
      <c r="P1208" s="99">
        <v>17</v>
      </c>
    </row>
    <row r="1209" spans="1:16" s="215" customFormat="1" ht="31.5">
      <c r="A1209" s="202">
        <v>1</v>
      </c>
      <c r="B1209" s="224" t="s">
        <v>57</v>
      </c>
      <c r="C1209" s="211" t="e">
        <f>'14.NĐ39'!#REF!</f>
        <v>#REF!</v>
      </c>
      <c r="D1209" s="226" t="e">
        <f>'14.NĐ39'!#REF!</f>
        <v>#REF!</v>
      </c>
      <c r="E1209" s="211">
        <f t="shared" ref="E1209:E1215" si="763">F1209+G1209</f>
        <v>46</v>
      </c>
      <c r="F1209" s="202">
        <v>46</v>
      </c>
      <c r="G1209" s="202"/>
      <c r="H1209" s="202"/>
      <c r="I1209" s="202"/>
      <c r="J1209" s="211" t="e">
        <f t="shared" ref="J1209:J1215" si="764">D1209-E1209</f>
        <v>#REF!</v>
      </c>
      <c r="K1209" s="211" t="e">
        <f>J1209</f>
        <v>#REF!</v>
      </c>
      <c r="L1209" s="202"/>
      <c r="M1209" s="202" t="e">
        <f>'14.NĐ39'!#REF!</f>
        <v>#REF!</v>
      </c>
      <c r="N1209" s="226" t="e">
        <f>'14.NĐ39'!#REF!</f>
        <v>#REF!</v>
      </c>
      <c r="O1209" s="202"/>
      <c r="P1209" s="99">
        <v>18</v>
      </c>
    </row>
    <row r="1210" spans="1:16" s="215" customFormat="1">
      <c r="A1210" s="202">
        <v>2</v>
      </c>
      <c r="B1210" s="224" t="s">
        <v>59</v>
      </c>
      <c r="C1210" s="211" t="e">
        <f>'15.UY TIN'!#REF!</f>
        <v>#REF!</v>
      </c>
      <c r="D1210" s="226" t="e">
        <f>'15.UY TIN'!#REF!</f>
        <v>#REF!</v>
      </c>
      <c r="E1210" s="211">
        <f t="shared" si="763"/>
        <v>0</v>
      </c>
      <c r="F1210" s="202"/>
      <c r="G1210" s="202"/>
      <c r="H1210" s="202"/>
      <c r="I1210" s="202"/>
      <c r="J1210" s="211" t="e">
        <f t="shared" si="764"/>
        <v>#REF!</v>
      </c>
      <c r="K1210" s="211" t="e">
        <f>J1210</f>
        <v>#REF!</v>
      </c>
      <c r="L1210" s="202"/>
      <c r="M1210" s="211" t="e">
        <f>'15.UY TIN'!#REF!</f>
        <v>#REF!</v>
      </c>
      <c r="N1210" s="226" t="e">
        <f>'15.UY TIN'!#REF!</f>
        <v>#REF!</v>
      </c>
      <c r="O1210" s="202"/>
      <c r="P1210" s="99">
        <v>19</v>
      </c>
    </row>
    <row r="1211" spans="1:16" ht="20.25" customHeight="1">
      <c r="A1211" s="114" t="s">
        <v>21</v>
      </c>
      <c r="B1211" s="114" t="s">
        <v>61</v>
      </c>
      <c r="C1211" s="222" t="e">
        <f t="shared" ref="C1211:N1211" si="765">C1212+C1216</f>
        <v>#REF!</v>
      </c>
      <c r="D1211" s="223" t="e">
        <f t="shared" si="765"/>
        <v>#REF!</v>
      </c>
      <c r="E1211" s="114">
        <f t="shared" si="765"/>
        <v>1210</v>
      </c>
      <c r="F1211" s="114">
        <f t="shared" si="765"/>
        <v>1069</v>
      </c>
      <c r="G1211" s="114">
        <f t="shared" si="765"/>
        <v>141</v>
      </c>
      <c r="H1211" s="114">
        <f t="shared" si="765"/>
        <v>0</v>
      </c>
      <c r="I1211" s="114">
        <f t="shared" si="765"/>
        <v>0</v>
      </c>
      <c r="J1211" s="114" t="e">
        <f t="shared" si="765"/>
        <v>#REF!</v>
      </c>
      <c r="K1211" s="114">
        <f t="shared" si="765"/>
        <v>0</v>
      </c>
      <c r="L1211" s="114" t="e">
        <f t="shared" si="765"/>
        <v>#REF!</v>
      </c>
      <c r="M1211" s="114" t="e">
        <f t="shared" si="765"/>
        <v>#REF!</v>
      </c>
      <c r="N1211" s="223" t="e">
        <f t="shared" si="765"/>
        <v>#REF!</v>
      </c>
      <c r="O1211" s="202"/>
      <c r="P1211" s="99">
        <v>20</v>
      </c>
    </row>
    <row r="1212" spans="1:16" ht="20.25" customHeight="1">
      <c r="A1212" s="114" t="s">
        <v>23</v>
      </c>
      <c r="B1212" s="115" t="s">
        <v>24</v>
      </c>
      <c r="C1212" s="222" t="e">
        <f t="shared" ref="C1212:N1212" si="766">SUM(C1213:C1215)</f>
        <v>#REF!</v>
      </c>
      <c r="D1212" s="223" t="e">
        <f t="shared" si="766"/>
        <v>#REF!</v>
      </c>
      <c r="E1212" s="114">
        <f t="shared" si="766"/>
        <v>618</v>
      </c>
      <c r="F1212" s="114">
        <f t="shared" si="766"/>
        <v>618</v>
      </c>
      <c r="G1212" s="114">
        <f t="shared" si="766"/>
        <v>0</v>
      </c>
      <c r="H1212" s="114">
        <f t="shared" si="766"/>
        <v>0</v>
      </c>
      <c r="I1212" s="114">
        <f t="shared" si="766"/>
        <v>0</v>
      </c>
      <c r="J1212" s="114" t="e">
        <f t="shared" si="766"/>
        <v>#REF!</v>
      </c>
      <c r="K1212" s="114">
        <f t="shared" si="766"/>
        <v>0</v>
      </c>
      <c r="L1212" s="114" t="e">
        <f t="shared" si="766"/>
        <v>#REF!</v>
      </c>
      <c r="M1212" s="114" t="e">
        <f t="shared" si="766"/>
        <v>#REF!</v>
      </c>
      <c r="N1212" s="223" t="e">
        <f t="shared" si="766"/>
        <v>#REF!</v>
      </c>
      <c r="O1212" s="202"/>
      <c r="P1212" s="99">
        <v>21</v>
      </c>
    </row>
    <row r="1213" spans="1:16" ht="61.5" customHeight="1">
      <c r="A1213" s="202">
        <v>1</v>
      </c>
      <c r="B1213" s="224" t="s">
        <v>62</v>
      </c>
      <c r="C1213" s="211" t="e">
        <f>'16. Nau an NQ 35'!#REF!</f>
        <v>#REF!</v>
      </c>
      <c r="D1213" s="226" t="e">
        <f>'16. Nau an NQ 35'!#REF!</f>
        <v>#REF!</v>
      </c>
      <c r="E1213" s="211">
        <f t="shared" si="763"/>
        <v>502</v>
      </c>
      <c r="F1213" s="233">
        <v>502</v>
      </c>
      <c r="G1213" s="233"/>
      <c r="H1213" s="233"/>
      <c r="I1213" s="233"/>
      <c r="J1213" s="211" t="e">
        <f t="shared" si="764"/>
        <v>#REF!</v>
      </c>
      <c r="K1213" s="233"/>
      <c r="L1213" s="233" t="e">
        <f t="shared" ref="L1213:L1215" si="767">J1213</f>
        <v>#REF!</v>
      </c>
      <c r="M1213" s="233" t="e">
        <f>'16. Nau an NQ 35'!#REF!</f>
        <v>#REF!</v>
      </c>
      <c r="N1213" s="226" t="e">
        <f>'16. Nau an NQ 35'!#REF!</f>
        <v>#REF!</v>
      </c>
      <c r="O1213" s="202"/>
      <c r="P1213" s="99">
        <v>22</v>
      </c>
    </row>
    <row r="1214" spans="1:16" ht="92.25" customHeight="1">
      <c r="A1214" s="202">
        <v>2</v>
      </c>
      <c r="B1214" s="224" t="s">
        <v>64</v>
      </c>
      <c r="C1214" s="211"/>
      <c r="D1214" s="226"/>
      <c r="E1214" s="211">
        <f t="shared" si="763"/>
        <v>0</v>
      </c>
      <c r="F1214" s="233"/>
      <c r="G1214" s="233"/>
      <c r="H1214" s="233"/>
      <c r="I1214" s="233"/>
      <c r="J1214" s="211">
        <f t="shared" si="764"/>
        <v>0</v>
      </c>
      <c r="K1214" s="233"/>
      <c r="L1214" s="233">
        <f t="shared" si="767"/>
        <v>0</v>
      </c>
      <c r="M1214" s="233"/>
      <c r="N1214" s="226"/>
      <c r="O1214" s="202"/>
      <c r="P1214" s="99">
        <v>23</v>
      </c>
    </row>
    <row r="1215" spans="1:16" ht="43.5" customHeight="1">
      <c r="A1215" s="202">
        <v>3</v>
      </c>
      <c r="B1215" s="224" t="s">
        <v>66</v>
      </c>
      <c r="C1215" s="211" t="e">
        <f>'18 NQ11'!#REF!</f>
        <v>#REF!</v>
      </c>
      <c r="D1215" s="226" t="e">
        <f>'18 NQ11'!#REF!</f>
        <v>#REF!</v>
      </c>
      <c r="E1215" s="211">
        <f t="shared" si="763"/>
        <v>116</v>
      </c>
      <c r="F1215" s="234">
        <v>116</v>
      </c>
      <c r="G1215" s="234"/>
      <c r="H1215" s="234"/>
      <c r="I1215" s="234"/>
      <c r="J1215" s="211" t="e">
        <f t="shared" si="764"/>
        <v>#REF!</v>
      </c>
      <c r="K1215" s="234"/>
      <c r="L1215" s="233" t="e">
        <f t="shared" si="767"/>
        <v>#REF!</v>
      </c>
      <c r="M1215" s="234"/>
      <c r="N1215" s="226"/>
      <c r="O1215" s="202"/>
      <c r="P1215" s="99">
        <v>24</v>
      </c>
    </row>
    <row r="1216" spans="1:16">
      <c r="A1216" s="114" t="s">
        <v>37</v>
      </c>
      <c r="B1216" s="115" t="s">
        <v>68</v>
      </c>
      <c r="C1216" s="222" t="e">
        <f t="shared" ref="C1216:N1216" si="768">SUM(C1217:C1223)</f>
        <v>#REF!</v>
      </c>
      <c r="D1216" s="223" t="e">
        <f t="shared" si="768"/>
        <v>#REF!</v>
      </c>
      <c r="E1216" s="114">
        <f t="shared" si="768"/>
        <v>592</v>
      </c>
      <c r="F1216" s="114">
        <f t="shared" si="768"/>
        <v>451</v>
      </c>
      <c r="G1216" s="114">
        <f t="shared" si="768"/>
        <v>141</v>
      </c>
      <c r="H1216" s="114">
        <f t="shared" si="768"/>
        <v>0</v>
      </c>
      <c r="I1216" s="114">
        <f t="shared" si="768"/>
        <v>0</v>
      </c>
      <c r="J1216" s="222" t="e">
        <f t="shared" si="768"/>
        <v>#REF!</v>
      </c>
      <c r="K1216" s="114">
        <f t="shared" si="768"/>
        <v>0</v>
      </c>
      <c r="L1216" s="114" t="e">
        <f t="shared" si="768"/>
        <v>#REF!</v>
      </c>
      <c r="M1216" s="114" t="e">
        <f t="shared" si="768"/>
        <v>#REF!</v>
      </c>
      <c r="N1216" s="223" t="e">
        <f t="shared" si="768"/>
        <v>#REF!</v>
      </c>
      <c r="O1216" s="202"/>
      <c r="P1216" s="99">
        <v>25</v>
      </c>
    </row>
    <row r="1217" spans="1:16" ht="21.75" customHeight="1">
      <c r="A1217" s="202">
        <v>1</v>
      </c>
      <c r="B1217" s="224" t="s">
        <v>69</v>
      </c>
      <c r="C1217" s="211" t="e">
        <f>'19.Chuc tho'!#REF!</f>
        <v>#REF!</v>
      </c>
      <c r="D1217" s="226" t="e">
        <f>'19.Chuc tho'!#REF!</f>
        <v>#REF!</v>
      </c>
      <c r="E1217" s="211">
        <f t="shared" ref="E1217:E1223" si="769">F1217+G1217</f>
        <v>6</v>
      </c>
      <c r="F1217" s="202">
        <v>5</v>
      </c>
      <c r="G1217" s="202">
        <v>1</v>
      </c>
      <c r="H1217" s="202"/>
      <c r="I1217" s="202"/>
      <c r="J1217" s="211" t="e">
        <f t="shared" ref="J1217:J1223" si="770">D1217-E1217</f>
        <v>#REF!</v>
      </c>
      <c r="K1217" s="202"/>
      <c r="L1217" s="233" t="e">
        <f t="shared" ref="L1217:L1223" si="771">J1217</f>
        <v>#REF!</v>
      </c>
      <c r="M1217" s="202" t="e">
        <f>'19.Chuc tho'!#REF!</f>
        <v>#REF!</v>
      </c>
      <c r="N1217" s="226" t="e">
        <f>'19.Chuc tho'!#REF!</f>
        <v>#REF!</v>
      </c>
      <c r="O1217" s="202"/>
      <c r="P1217" s="99">
        <v>26</v>
      </c>
    </row>
    <row r="1218" spans="1:16" ht="42" customHeight="1">
      <c r="A1218" s="202">
        <v>2</v>
      </c>
      <c r="B1218" s="224" t="s">
        <v>71</v>
      </c>
      <c r="C1218" s="211" t="e">
        <f>'20.huyhieudang'!#REF!</f>
        <v>#REF!</v>
      </c>
      <c r="D1218" s="226" t="e">
        <f>'20.huyhieudang'!#REF!</f>
        <v>#REF!</v>
      </c>
      <c r="E1218" s="211">
        <f t="shared" si="769"/>
        <v>40</v>
      </c>
      <c r="F1218" s="202">
        <v>40</v>
      </c>
      <c r="G1218" s="202"/>
      <c r="H1218" s="202"/>
      <c r="I1218" s="202"/>
      <c r="J1218" s="211" t="e">
        <f t="shared" si="770"/>
        <v>#REF!</v>
      </c>
      <c r="K1218" s="202"/>
      <c r="L1218" s="233" t="e">
        <f t="shared" si="771"/>
        <v>#REF!</v>
      </c>
      <c r="M1218" s="202" t="e">
        <f>'20.huyhieudang'!#REF!</f>
        <v>#REF!</v>
      </c>
      <c r="N1218" s="226" t="e">
        <f>'20.huyhieudang'!#REF!</f>
        <v>#REF!</v>
      </c>
      <c r="O1218" s="202"/>
      <c r="P1218" s="99">
        <v>27</v>
      </c>
    </row>
    <row r="1219" spans="1:16" s="216" customFormat="1" ht="47.25">
      <c r="A1219" s="202">
        <v>3</v>
      </c>
      <c r="B1219" s="224" t="s">
        <v>73</v>
      </c>
      <c r="C1219" s="227" t="e">
        <f>'21. ANCS-NQ 21'!#REF!</f>
        <v>#REF!</v>
      </c>
      <c r="D1219" s="228" t="e">
        <f>'21. ANCS-NQ 21'!#REF!</f>
        <v>#REF!</v>
      </c>
      <c r="E1219" s="211">
        <f t="shared" si="769"/>
        <v>303</v>
      </c>
      <c r="F1219" s="227">
        <v>303</v>
      </c>
      <c r="G1219" s="227"/>
      <c r="H1219" s="227"/>
      <c r="I1219" s="227"/>
      <c r="J1219" s="211" t="e">
        <f t="shared" si="770"/>
        <v>#REF!</v>
      </c>
      <c r="K1219" s="227"/>
      <c r="L1219" s="233" t="e">
        <f t="shared" si="771"/>
        <v>#REF!</v>
      </c>
      <c r="M1219" s="227" t="e">
        <f>'21. ANCS-NQ 21'!#REF!</f>
        <v>#REF!</v>
      </c>
      <c r="N1219" s="228" t="e">
        <f>'21. ANCS-NQ 21'!#REF!</f>
        <v>#REF!</v>
      </c>
      <c r="O1219" s="202"/>
      <c r="P1219" s="99">
        <v>28</v>
      </c>
    </row>
    <row r="1220" spans="1:16" s="216" customFormat="1" ht="47.25">
      <c r="A1220" s="202">
        <v>4</v>
      </c>
      <c r="B1220" s="225" t="s">
        <v>75</v>
      </c>
      <c r="C1220" s="227" t="e">
        <f>'23. Cai nghien-NQ 68'!#REF!</f>
        <v>#REF!</v>
      </c>
      <c r="D1220" s="228" t="e">
        <f>'23. Cai nghien-NQ 68'!#REF!</f>
        <v>#REF!</v>
      </c>
      <c r="E1220" s="211">
        <f t="shared" si="769"/>
        <v>113</v>
      </c>
      <c r="F1220" s="227">
        <v>103</v>
      </c>
      <c r="G1220" s="227">
        <v>10</v>
      </c>
      <c r="H1220" s="227"/>
      <c r="I1220" s="227"/>
      <c r="J1220" s="211" t="e">
        <f t="shared" si="770"/>
        <v>#REF!</v>
      </c>
      <c r="K1220" s="227"/>
      <c r="L1220" s="233" t="e">
        <f t="shared" si="771"/>
        <v>#REF!</v>
      </c>
      <c r="M1220" s="227" t="e">
        <f>'23. Cai nghien-NQ 68'!#REF!</f>
        <v>#REF!</v>
      </c>
      <c r="N1220" s="228" t="e">
        <f>'23. Cai nghien-NQ 68'!#REF!</f>
        <v>#REF!</v>
      </c>
      <c r="O1220" s="202"/>
      <c r="P1220" s="99">
        <v>29</v>
      </c>
    </row>
    <row r="1221" spans="1:16" s="216" customFormat="1" ht="63">
      <c r="A1221" s="202">
        <v>5</v>
      </c>
      <c r="B1221" s="225" t="s">
        <v>77</v>
      </c>
      <c r="C1221" s="227">
        <f>'22. Giup đỡ GDCĐ -NQ 60'!D7</f>
        <v>0</v>
      </c>
      <c r="D1221" s="228">
        <f>'22. Giup đỡ GDCĐ -NQ 60'!F7</f>
        <v>0</v>
      </c>
      <c r="E1221" s="211">
        <f t="shared" si="769"/>
        <v>0</v>
      </c>
      <c r="F1221" s="227"/>
      <c r="G1221" s="227"/>
      <c r="H1221" s="227"/>
      <c r="I1221" s="227"/>
      <c r="J1221" s="211">
        <f t="shared" si="770"/>
        <v>0</v>
      </c>
      <c r="K1221" s="227"/>
      <c r="L1221" s="233">
        <f t="shared" si="771"/>
        <v>0</v>
      </c>
      <c r="M1221" s="227" t="e">
        <f>'22. Giup đỡ GDCĐ -NQ 60'!#REF!</f>
        <v>#REF!</v>
      </c>
      <c r="N1221" s="228" t="e">
        <f>'22. Giup đỡ GDCĐ -NQ 60'!#REF!</f>
        <v>#REF!</v>
      </c>
      <c r="O1221" s="202"/>
      <c r="P1221" s="99">
        <v>30</v>
      </c>
    </row>
    <row r="1222" spans="1:16" ht="42" customHeight="1">
      <c r="A1222" s="202">
        <v>6</v>
      </c>
      <c r="B1222" s="225" t="s">
        <v>79</v>
      </c>
      <c r="C1222" s="227">
        <f>'24.mtp NQ 53'!G122</f>
        <v>0</v>
      </c>
      <c r="D1222" s="228">
        <f>'24.mtp NQ 53'!H122</f>
        <v>0</v>
      </c>
      <c r="E1222" s="211">
        <f t="shared" si="769"/>
        <v>130</v>
      </c>
      <c r="F1222" s="227"/>
      <c r="G1222" s="227">
        <v>130</v>
      </c>
      <c r="H1222" s="227"/>
      <c r="I1222" s="227"/>
      <c r="J1222" s="211">
        <f t="shared" si="770"/>
        <v>-130</v>
      </c>
      <c r="K1222" s="227"/>
      <c r="L1222" s="233">
        <f t="shared" si="771"/>
        <v>-130</v>
      </c>
      <c r="M1222" s="227" t="e">
        <f>'24.mtp NQ 53'!#REF!</f>
        <v>#REF!</v>
      </c>
      <c r="N1222" s="228" t="e">
        <f>'24.mtp NQ 53'!#REF!</f>
        <v>#REF!</v>
      </c>
      <c r="O1222" s="202"/>
      <c r="P1222" s="99">
        <v>31</v>
      </c>
    </row>
    <row r="1223" spans="1:16" ht="74.25" customHeight="1">
      <c r="A1223" s="202">
        <v>7</v>
      </c>
      <c r="B1223" s="225" t="s">
        <v>81</v>
      </c>
      <c r="C1223" s="227" t="e">
        <f>#REF!</f>
        <v>#REF!</v>
      </c>
      <c r="D1223" s="228" t="e">
        <f>#REF!</f>
        <v>#REF!</v>
      </c>
      <c r="E1223" s="211">
        <f t="shared" si="769"/>
        <v>0</v>
      </c>
      <c r="F1223" s="227"/>
      <c r="G1223" s="227"/>
      <c r="H1223" s="227"/>
      <c r="I1223" s="227"/>
      <c r="J1223" s="211" t="e">
        <f t="shared" si="770"/>
        <v>#REF!</v>
      </c>
      <c r="K1223" s="227"/>
      <c r="L1223" s="233" t="e">
        <f t="shared" si="771"/>
        <v>#REF!</v>
      </c>
      <c r="M1223" s="227" t="e">
        <f>#REF!</f>
        <v>#REF!</v>
      </c>
      <c r="N1223" s="228" t="e">
        <f>#REF!</f>
        <v>#REF!</v>
      </c>
      <c r="O1223" s="202"/>
      <c r="P1223" s="99">
        <v>32</v>
      </c>
    </row>
    <row r="1224" spans="1:16" ht="21.95" customHeight="1">
      <c r="A1224" s="202"/>
      <c r="B1224" s="114" t="s">
        <v>120</v>
      </c>
      <c r="C1224" s="222" t="e">
        <f t="shared" ref="C1224:N1224" si="772">C1225+C1243</f>
        <v>#REF!</v>
      </c>
      <c r="D1224" s="223" t="e">
        <f t="shared" si="772"/>
        <v>#REF!</v>
      </c>
      <c r="E1224" s="222">
        <f t="shared" si="772"/>
        <v>21427</v>
      </c>
      <c r="F1224" s="222">
        <f t="shared" si="772"/>
        <v>21168</v>
      </c>
      <c r="G1224" s="222">
        <f t="shared" si="772"/>
        <v>259</v>
      </c>
      <c r="H1224" s="222">
        <f t="shared" si="772"/>
        <v>0</v>
      </c>
      <c r="I1224" s="222">
        <f t="shared" si="772"/>
        <v>0</v>
      </c>
      <c r="J1224" s="222" t="e">
        <f t="shared" si="772"/>
        <v>#REF!</v>
      </c>
      <c r="K1224" s="222" t="e">
        <f t="shared" si="772"/>
        <v>#REF!</v>
      </c>
      <c r="L1224" s="222" t="e">
        <f t="shared" si="772"/>
        <v>#REF!</v>
      </c>
      <c r="M1224" s="222" t="e">
        <f t="shared" si="772"/>
        <v>#REF!</v>
      </c>
      <c r="N1224" s="223" t="e">
        <f t="shared" si="772"/>
        <v>#REF!</v>
      </c>
      <c r="O1224" s="202"/>
      <c r="P1224" s="99">
        <v>1</v>
      </c>
    </row>
    <row r="1225" spans="1:16" ht="21" customHeight="1">
      <c r="A1225" s="202" t="s">
        <v>20</v>
      </c>
      <c r="B1225" s="114" t="s">
        <v>22</v>
      </c>
      <c r="C1225" s="222" t="e">
        <f t="shared" ref="C1225:N1225" si="773">C1226+C1233+C1240</f>
        <v>#REF!</v>
      </c>
      <c r="D1225" s="223" t="e">
        <f t="shared" si="773"/>
        <v>#REF!</v>
      </c>
      <c r="E1225" s="222">
        <f t="shared" si="773"/>
        <v>18912</v>
      </c>
      <c r="F1225" s="222">
        <f t="shared" si="773"/>
        <v>18797</v>
      </c>
      <c r="G1225" s="222">
        <f t="shared" si="773"/>
        <v>115</v>
      </c>
      <c r="H1225" s="222">
        <f t="shared" si="773"/>
        <v>0</v>
      </c>
      <c r="I1225" s="222">
        <f t="shared" si="773"/>
        <v>0</v>
      </c>
      <c r="J1225" s="222" t="e">
        <f t="shared" si="773"/>
        <v>#REF!</v>
      </c>
      <c r="K1225" s="222" t="e">
        <f t="shared" si="773"/>
        <v>#REF!</v>
      </c>
      <c r="L1225" s="222">
        <f t="shared" si="773"/>
        <v>0</v>
      </c>
      <c r="M1225" s="222" t="e">
        <f t="shared" si="773"/>
        <v>#REF!</v>
      </c>
      <c r="N1225" s="223" t="e">
        <f t="shared" si="773"/>
        <v>#REF!</v>
      </c>
      <c r="O1225" s="202"/>
      <c r="P1225" s="99">
        <v>2</v>
      </c>
    </row>
    <row r="1226" spans="1:16" ht="18.95" customHeight="1">
      <c r="A1226" s="114" t="s">
        <v>23</v>
      </c>
      <c r="B1226" s="114" t="s">
        <v>24</v>
      </c>
      <c r="C1226" s="222" t="e">
        <f t="shared" ref="C1226:N1226" si="774">SUM(C1227:C1232)</f>
        <v>#REF!</v>
      </c>
      <c r="D1226" s="223" t="e">
        <f t="shared" si="774"/>
        <v>#REF!</v>
      </c>
      <c r="E1226" s="222">
        <f t="shared" si="774"/>
        <v>13913</v>
      </c>
      <c r="F1226" s="222">
        <f t="shared" si="774"/>
        <v>13798</v>
      </c>
      <c r="G1226" s="222">
        <f t="shared" si="774"/>
        <v>115</v>
      </c>
      <c r="H1226" s="222">
        <f t="shared" si="774"/>
        <v>0</v>
      </c>
      <c r="I1226" s="222">
        <f t="shared" si="774"/>
        <v>0</v>
      </c>
      <c r="J1226" s="222" t="e">
        <f t="shared" si="774"/>
        <v>#REF!</v>
      </c>
      <c r="K1226" s="222" t="e">
        <f t="shared" si="774"/>
        <v>#REF!</v>
      </c>
      <c r="L1226" s="222">
        <f t="shared" si="774"/>
        <v>0</v>
      </c>
      <c r="M1226" s="222" t="e">
        <f t="shared" si="774"/>
        <v>#REF!</v>
      </c>
      <c r="N1226" s="223" t="e">
        <f t="shared" si="774"/>
        <v>#REF!</v>
      </c>
      <c r="O1226" s="202"/>
      <c r="P1226" s="99">
        <v>3</v>
      </c>
    </row>
    <row r="1227" spans="1:16" s="214" customFormat="1" ht="72" customHeight="1">
      <c r="A1227" s="202">
        <v>1</v>
      </c>
      <c r="B1227" s="224" t="s">
        <v>25</v>
      </c>
      <c r="C1227" s="211" t="e">
        <f>'2. NĐ 238'!#REF!</f>
        <v>#REF!</v>
      </c>
      <c r="D1227" s="226" t="e">
        <f>'2. NĐ 238'!#REF!</f>
        <v>#REF!</v>
      </c>
      <c r="E1227" s="211">
        <f t="shared" ref="E1227:E1232" si="775">F1227+G1227</f>
        <v>3701</v>
      </c>
      <c r="F1227" s="211">
        <v>3701</v>
      </c>
      <c r="G1227" s="211"/>
      <c r="H1227" s="211"/>
      <c r="I1227" s="211"/>
      <c r="J1227" s="211" t="e">
        <f t="shared" ref="J1227:J1232" si="776">D1227-E1227</f>
        <v>#REF!</v>
      </c>
      <c r="K1227" s="211" t="e">
        <f t="shared" ref="K1227:K1232" si="777">J1227</f>
        <v>#REF!</v>
      </c>
      <c r="L1227" s="211"/>
      <c r="M1227" s="211" t="e">
        <f>'2. NĐ 238'!#REF!</f>
        <v>#REF!</v>
      </c>
      <c r="N1227" s="226" t="e">
        <f>'2. NĐ 238'!#REF!</f>
        <v>#REF!</v>
      </c>
      <c r="O1227" s="202"/>
      <c r="P1227" s="99">
        <v>4</v>
      </c>
    </row>
    <row r="1228" spans="1:16" s="214" customFormat="1" ht="36" customHeight="1">
      <c r="A1228" s="202">
        <v>2</v>
      </c>
      <c r="B1228" s="224" t="s">
        <v>27</v>
      </c>
      <c r="C1228" s="211">
        <f>'3. MN (105)'!F165</f>
        <v>0</v>
      </c>
      <c r="D1228" s="226">
        <f>'3. MN (105)'!C165</f>
        <v>0</v>
      </c>
      <c r="E1228" s="211">
        <f t="shared" si="775"/>
        <v>1087</v>
      </c>
      <c r="F1228" s="202">
        <v>1087</v>
      </c>
      <c r="G1228" s="202"/>
      <c r="H1228" s="202"/>
      <c r="I1228" s="202"/>
      <c r="J1228" s="211">
        <f t="shared" si="776"/>
        <v>-1087</v>
      </c>
      <c r="K1228" s="211">
        <f t="shared" si="777"/>
        <v>-1087</v>
      </c>
      <c r="L1228" s="202"/>
      <c r="M1228" s="202" t="e">
        <f>'3. MN (105)'!#REF!</f>
        <v>#REF!</v>
      </c>
      <c r="N1228" s="226" t="e">
        <f>'3. MN (105)'!#REF!</f>
        <v>#REF!</v>
      </c>
      <c r="O1228" s="202"/>
      <c r="P1228" s="99">
        <v>5</v>
      </c>
    </row>
    <row r="1229" spans="1:16" s="214" customFormat="1" ht="45.75" customHeight="1">
      <c r="A1229" s="202">
        <v>3</v>
      </c>
      <c r="B1229" s="224" t="s">
        <v>29</v>
      </c>
      <c r="C1229" s="211">
        <f>'5. ND28 (khuyet tat)'!C127</f>
        <v>0</v>
      </c>
      <c r="D1229" s="226">
        <f>'5. ND28 (khuyet tat)'!I127</f>
        <v>0</v>
      </c>
      <c r="E1229" s="211">
        <f t="shared" si="775"/>
        <v>10</v>
      </c>
      <c r="F1229" s="202">
        <v>10</v>
      </c>
      <c r="G1229" s="202"/>
      <c r="H1229" s="202"/>
      <c r="I1229" s="202"/>
      <c r="J1229" s="211">
        <f t="shared" si="776"/>
        <v>-10</v>
      </c>
      <c r="K1229" s="211">
        <f t="shared" si="777"/>
        <v>-10</v>
      </c>
      <c r="L1229" s="202"/>
      <c r="M1229" s="202" t="e">
        <f>'5. ND28 (khuyet tat)'!#REF!</f>
        <v>#REF!</v>
      </c>
      <c r="N1229" s="226" t="e">
        <f>'5. ND28 (khuyet tat)'!#REF!</f>
        <v>#REF!</v>
      </c>
      <c r="O1229" s="202"/>
      <c r="P1229" s="99">
        <v>6</v>
      </c>
    </row>
    <row r="1230" spans="1:16" s="214" customFormat="1" ht="53.1" customHeight="1">
      <c r="A1230" s="202">
        <v>4</v>
      </c>
      <c r="B1230" s="224" t="s">
        <v>31</v>
      </c>
      <c r="C1230" s="211" t="e">
        <f>#REF!</f>
        <v>#REF!</v>
      </c>
      <c r="D1230" s="226" t="e">
        <f>#REF!</f>
        <v>#REF!</v>
      </c>
      <c r="E1230" s="211">
        <f t="shared" si="775"/>
        <v>9039</v>
      </c>
      <c r="F1230" s="211">
        <v>8924</v>
      </c>
      <c r="G1230" s="211">
        <v>115</v>
      </c>
      <c r="H1230" s="211"/>
      <c r="I1230" s="211"/>
      <c r="J1230" s="211" t="e">
        <f t="shared" si="776"/>
        <v>#REF!</v>
      </c>
      <c r="K1230" s="211" t="e">
        <f t="shared" si="777"/>
        <v>#REF!</v>
      </c>
      <c r="L1230" s="211"/>
      <c r="M1230" s="211" t="e">
        <f>#REF!</f>
        <v>#REF!</v>
      </c>
      <c r="N1230" s="226" t="e">
        <f>#REF!</f>
        <v>#REF!</v>
      </c>
      <c r="O1230" s="202"/>
      <c r="P1230" s="99">
        <v>7</v>
      </c>
    </row>
    <row r="1231" spans="1:16" s="214" customFormat="1" ht="38.1" customHeight="1">
      <c r="A1231" s="202">
        <v>5</v>
      </c>
      <c r="B1231" s="225" t="s">
        <v>33</v>
      </c>
      <c r="C1231" s="227" t="e">
        <f>'9. ND57'!#REF!</f>
        <v>#REF!</v>
      </c>
      <c r="D1231" s="228" t="e">
        <f>'9. ND57'!#REF!</f>
        <v>#REF!</v>
      </c>
      <c r="E1231" s="211">
        <f t="shared" si="775"/>
        <v>76</v>
      </c>
      <c r="F1231" s="227">
        <v>76</v>
      </c>
      <c r="G1231" s="227"/>
      <c r="H1231" s="227"/>
      <c r="I1231" s="227"/>
      <c r="J1231" s="211" t="e">
        <f t="shared" si="776"/>
        <v>#REF!</v>
      </c>
      <c r="K1231" s="211" t="e">
        <f t="shared" si="777"/>
        <v>#REF!</v>
      </c>
      <c r="L1231" s="227"/>
      <c r="M1231" s="227" t="e">
        <f>'9. ND57'!#REF!</f>
        <v>#REF!</v>
      </c>
      <c r="N1231" s="228" t="e">
        <f>'9. ND57'!#REF!</f>
        <v>#REF!</v>
      </c>
      <c r="O1231" s="202"/>
      <c r="P1231" s="99">
        <v>8</v>
      </c>
    </row>
    <row r="1232" spans="1:16" s="214" customFormat="1" ht="41.1" customHeight="1">
      <c r="A1232" s="202">
        <v>6</v>
      </c>
      <c r="B1232" s="225" t="s">
        <v>35</v>
      </c>
      <c r="C1232" s="227"/>
      <c r="D1232" s="228"/>
      <c r="E1232" s="211">
        <f t="shared" si="775"/>
        <v>0</v>
      </c>
      <c r="F1232" s="227"/>
      <c r="G1232" s="227"/>
      <c r="H1232" s="227"/>
      <c r="I1232" s="227"/>
      <c r="J1232" s="211">
        <f t="shared" si="776"/>
        <v>0</v>
      </c>
      <c r="K1232" s="211">
        <f t="shared" si="777"/>
        <v>0</v>
      </c>
      <c r="L1232" s="227"/>
      <c r="M1232" s="227"/>
      <c r="N1232" s="228"/>
      <c r="O1232" s="202"/>
      <c r="P1232" s="99">
        <v>9</v>
      </c>
    </row>
    <row r="1233" spans="1:16" ht="21" customHeight="1">
      <c r="A1233" s="114" t="s">
        <v>37</v>
      </c>
      <c r="B1233" s="115" t="s">
        <v>38</v>
      </c>
      <c r="C1233" s="222" t="e">
        <f t="shared" ref="C1233:N1233" si="778">SUM(C1234:C1239)</f>
        <v>#REF!</v>
      </c>
      <c r="D1233" s="223" t="e">
        <f t="shared" si="778"/>
        <v>#REF!</v>
      </c>
      <c r="E1233" s="114">
        <f t="shared" si="778"/>
        <v>4969</v>
      </c>
      <c r="F1233" s="114">
        <f t="shared" si="778"/>
        <v>4969</v>
      </c>
      <c r="G1233" s="114">
        <f t="shared" si="778"/>
        <v>0</v>
      </c>
      <c r="H1233" s="114">
        <f t="shared" si="778"/>
        <v>0</v>
      </c>
      <c r="I1233" s="114">
        <f t="shared" si="778"/>
        <v>0</v>
      </c>
      <c r="J1233" s="114" t="e">
        <f t="shared" si="778"/>
        <v>#REF!</v>
      </c>
      <c r="K1233" s="114" t="e">
        <f t="shared" si="778"/>
        <v>#REF!</v>
      </c>
      <c r="L1233" s="114">
        <f t="shared" si="778"/>
        <v>0</v>
      </c>
      <c r="M1233" s="114" t="e">
        <f t="shared" si="778"/>
        <v>#REF!</v>
      </c>
      <c r="N1233" s="223" t="e">
        <f t="shared" si="778"/>
        <v>#REF!</v>
      </c>
      <c r="O1233" s="202"/>
      <c r="P1233" s="99">
        <v>10</v>
      </c>
    </row>
    <row r="1234" spans="1:16" s="215" customFormat="1" ht="31.5">
      <c r="A1234" s="229">
        <v>1</v>
      </c>
      <c r="B1234" s="230" t="s">
        <v>40</v>
      </c>
      <c r="C1234" s="231">
        <f>'8. NĐ20'!C2277</f>
        <v>464</v>
      </c>
      <c r="D1234" s="232">
        <f>'8. NĐ20'!H2277</f>
        <v>3907.73</v>
      </c>
      <c r="E1234" s="231">
        <f t="shared" ref="E1234:E1239" si="779">F1234+G1234</f>
        <v>4344</v>
      </c>
      <c r="F1234" s="231">
        <v>4344</v>
      </c>
      <c r="G1234" s="231"/>
      <c r="H1234" s="231"/>
      <c r="I1234" s="231"/>
      <c r="J1234" s="231">
        <f t="shared" ref="J1234:J1239" si="780">D1234-E1234</f>
        <v>-436.27</v>
      </c>
      <c r="K1234" s="231">
        <f t="shared" ref="K1234:K1239" si="781">J1234</f>
        <v>-436.27</v>
      </c>
      <c r="L1234" s="231"/>
      <c r="M1234" s="231" t="e">
        <f>'8. NĐ20'!#REF!</f>
        <v>#REF!</v>
      </c>
      <c r="N1234" s="232" t="e">
        <f>'8. NĐ20'!#REF!</f>
        <v>#REF!</v>
      </c>
      <c r="O1234" s="229"/>
      <c r="P1234" s="214">
        <v>11</v>
      </c>
    </row>
    <row r="1235" spans="1:16">
      <c r="A1235" s="202">
        <v>2</v>
      </c>
      <c r="B1235" s="224" t="s">
        <v>43</v>
      </c>
      <c r="C1235" s="211"/>
      <c r="D1235" s="226"/>
      <c r="E1235" s="211">
        <f t="shared" si="779"/>
        <v>0</v>
      </c>
      <c r="F1235" s="202"/>
      <c r="G1235" s="202"/>
      <c r="H1235" s="202"/>
      <c r="I1235" s="202"/>
      <c r="J1235" s="211">
        <f t="shared" si="780"/>
        <v>0</v>
      </c>
      <c r="K1235" s="211">
        <f t="shared" si="781"/>
        <v>0</v>
      </c>
      <c r="L1235" s="202"/>
      <c r="M1235" s="202"/>
      <c r="N1235" s="226"/>
      <c r="O1235" s="202"/>
      <c r="P1235" s="99">
        <v>12</v>
      </c>
    </row>
    <row r="1236" spans="1:16">
      <c r="A1236" s="202">
        <v>3</v>
      </c>
      <c r="B1236" s="224" t="s">
        <v>46</v>
      </c>
      <c r="C1236" s="211"/>
      <c r="D1236" s="226"/>
      <c r="E1236" s="211">
        <f t="shared" si="779"/>
        <v>0</v>
      </c>
      <c r="F1236" s="202"/>
      <c r="G1236" s="202"/>
      <c r="H1236" s="202"/>
      <c r="I1236" s="202"/>
      <c r="J1236" s="211">
        <f t="shared" si="780"/>
        <v>0</v>
      </c>
      <c r="K1236" s="211">
        <f t="shared" si="781"/>
        <v>0</v>
      </c>
      <c r="L1236" s="202"/>
      <c r="M1236" s="202"/>
      <c r="N1236" s="226"/>
      <c r="O1236" s="202"/>
      <c r="P1236" s="99">
        <v>13</v>
      </c>
    </row>
    <row r="1237" spans="1:16">
      <c r="A1237" s="202">
        <v>4</v>
      </c>
      <c r="B1237" s="224" t="s">
        <v>49</v>
      </c>
      <c r="C1237" s="211">
        <f>'11. mtp '!G21</f>
        <v>0</v>
      </c>
      <c r="D1237" s="226">
        <f>'11. mtp '!H21</f>
        <v>0</v>
      </c>
      <c r="E1237" s="211">
        <f t="shared" si="779"/>
        <v>0</v>
      </c>
      <c r="F1237" s="202"/>
      <c r="G1237" s="202"/>
      <c r="H1237" s="202"/>
      <c r="I1237" s="202"/>
      <c r="J1237" s="211">
        <f t="shared" si="780"/>
        <v>0</v>
      </c>
      <c r="K1237" s="211">
        <f t="shared" si="781"/>
        <v>0</v>
      </c>
      <c r="L1237" s="202"/>
      <c r="M1237" s="202"/>
      <c r="N1237" s="226"/>
      <c r="O1237" s="202"/>
      <c r="P1237" s="99">
        <v>14</v>
      </c>
    </row>
    <row r="1238" spans="1:16" ht="31.5">
      <c r="A1238" s="202">
        <v>5</v>
      </c>
      <c r="B1238" s="224" t="s">
        <v>51</v>
      </c>
      <c r="C1238" s="211" t="e">
        <f>'15. Tien dien (25)'!#REF!</f>
        <v>#REF!</v>
      </c>
      <c r="D1238" s="226" t="e">
        <f>'15. Tien dien (25)'!#REF!</f>
        <v>#REF!</v>
      </c>
      <c r="E1238" s="211">
        <f t="shared" si="779"/>
        <v>625</v>
      </c>
      <c r="F1238" s="211">
        <v>625</v>
      </c>
      <c r="G1238" s="211"/>
      <c r="H1238" s="211"/>
      <c r="I1238" s="211"/>
      <c r="J1238" s="211" t="e">
        <f t="shared" si="780"/>
        <v>#REF!</v>
      </c>
      <c r="K1238" s="211" t="e">
        <f t="shared" si="781"/>
        <v>#REF!</v>
      </c>
      <c r="L1238" s="211"/>
      <c r="M1238" s="211" t="e">
        <f>#REF!</f>
        <v>#REF!</v>
      </c>
      <c r="N1238" s="226" t="e">
        <f>#REF!</f>
        <v>#REF!</v>
      </c>
      <c r="O1238" s="202"/>
      <c r="P1238" s="99">
        <v>15</v>
      </c>
    </row>
    <row r="1239" spans="1:16">
      <c r="A1239" s="202">
        <v>6</v>
      </c>
      <c r="B1239" s="224" t="s">
        <v>53</v>
      </c>
      <c r="C1239" s="211" t="e">
        <f>#REF!</f>
        <v>#REF!</v>
      </c>
      <c r="D1239" s="226" t="e">
        <f>#REF!</f>
        <v>#REF!</v>
      </c>
      <c r="E1239" s="211">
        <f t="shared" si="779"/>
        <v>0</v>
      </c>
      <c r="F1239" s="211"/>
      <c r="G1239" s="211"/>
      <c r="H1239" s="211"/>
      <c r="I1239" s="211"/>
      <c r="J1239" s="211" t="e">
        <f t="shared" si="780"/>
        <v>#REF!</v>
      </c>
      <c r="K1239" s="211" t="e">
        <f t="shared" si="781"/>
        <v>#REF!</v>
      </c>
      <c r="L1239" s="211"/>
      <c r="M1239" s="211" t="e">
        <f>#REF!</f>
        <v>#REF!</v>
      </c>
      <c r="N1239" s="226" t="e">
        <f>#REF!</f>
        <v>#REF!</v>
      </c>
      <c r="O1239" s="202"/>
      <c r="P1239" s="99">
        <v>16</v>
      </c>
    </row>
    <row r="1240" spans="1:16" s="215" customFormat="1">
      <c r="A1240" s="114" t="s">
        <v>55</v>
      </c>
      <c r="B1240" s="115" t="s">
        <v>56</v>
      </c>
      <c r="C1240" s="222" t="e">
        <f t="shared" ref="C1240:N1240" si="782">C1241+C1242</f>
        <v>#REF!</v>
      </c>
      <c r="D1240" s="223" t="e">
        <f t="shared" si="782"/>
        <v>#REF!</v>
      </c>
      <c r="E1240" s="114">
        <f t="shared" si="782"/>
        <v>30</v>
      </c>
      <c r="F1240" s="114">
        <f t="shared" si="782"/>
        <v>30</v>
      </c>
      <c r="G1240" s="114">
        <f t="shared" si="782"/>
        <v>0</v>
      </c>
      <c r="H1240" s="114">
        <f t="shared" si="782"/>
        <v>0</v>
      </c>
      <c r="I1240" s="114">
        <f t="shared" si="782"/>
        <v>0</v>
      </c>
      <c r="J1240" s="114" t="e">
        <f t="shared" si="782"/>
        <v>#REF!</v>
      </c>
      <c r="K1240" s="114" t="e">
        <f t="shared" si="782"/>
        <v>#REF!</v>
      </c>
      <c r="L1240" s="114">
        <f t="shared" si="782"/>
        <v>0</v>
      </c>
      <c r="M1240" s="114" t="e">
        <f t="shared" si="782"/>
        <v>#REF!</v>
      </c>
      <c r="N1240" s="223" t="e">
        <f t="shared" si="782"/>
        <v>#REF!</v>
      </c>
      <c r="O1240" s="202"/>
      <c r="P1240" s="99">
        <v>17</v>
      </c>
    </row>
    <row r="1241" spans="1:16" s="215" customFormat="1" ht="31.5">
      <c r="A1241" s="202">
        <v>1</v>
      </c>
      <c r="B1241" s="224" t="s">
        <v>57</v>
      </c>
      <c r="C1241" s="211" t="e">
        <f>'14.NĐ39'!#REF!</f>
        <v>#REF!</v>
      </c>
      <c r="D1241" s="226" t="e">
        <f>'14.NĐ39'!#REF!</f>
        <v>#REF!</v>
      </c>
      <c r="E1241" s="211">
        <f t="shared" ref="E1241:E1247" si="783">F1241+G1241</f>
        <v>30</v>
      </c>
      <c r="F1241" s="202">
        <v>30</v>
      </c>
      <c r="G1241" s="202"/>
      <c r="H1241" s="202"/>
      <c r="I1241" s="202"/>
      <c r="J1241" s="211" t="e">
        <f t="shared" ref="J1241:J1247" si="784">D1241-E1241</f>
        <v>#REF!</v>
      </c>
      <c r="K1241" s="211" t="e">
        <f>J1241</f>
        <v>#REF!</v>
      </c>
      <c r="L1241" s="202"/>
      <c r="M1241" s="202" t="e">
        <f>'14.NĐ39'!#REF!</f>
        <v>#REF!</v>
      </c>
      <c r="N1241" s="226" t="e">
        <f>'14.NĐ39'!#REF!</f>
        <v>#REF!</v>
      </c>
      <c r="O1241" s="202"/>
      <c r="P1241" s="99">
        <v>18</v>
      </c>
    </row>
    <row r="1242" spans="1:16" s="215" customFormat="1">
      <c r="A1242" s="202">
        <v>2</v>
      </c>
      <c r="B1242" s="224" t="s">
        <v>59</v>
      </c>
      <c r="C1242" s="211" t="e">
        <f>'15.UY TIN'!#REF!</f>
        <v>#REF!</v>
      </c>
      <c r="D1242" s="226" t="e">
        <f>'15.UY TIN'!#REF!</f>
        <v>#REF!</v>
      </c>
      <c r="E1242" s="211">
        <f t="shared" si="783"/>
        <v>0</v>
      </c>
      <c r="F1242" s="202"/>
      <c r="G1242" s="202"/>
      <c r="H1242" s="202"/>
      <c r="I1242" s="202"/>
      <c r="J1242" s="211" t="e">
        <f t="shared" si="784"/>
        <v>#REF!</v>
      </c>
      <c r="K1242" s="211" t="e">
        <f>J1242</f>
        <v>#REF!</v>
      </c>
      <c r="L1242" s="202"/>
      <c r="M1242" s="211" t="e">
        <f>'15.UY TIN'!#REF!</f>
        <v>#REF!</v>
      </c>
      <c r="N1242" s="226" t="e">
        <f>'15.UY TIN'!#REF!</f>
        <v>#REF!</v>
      </c>
      <c r="O1242" s="202"/>
      <c r="P1242" s="99">
        <v>19</v>
      </c>
    </row>
    <row r="1243" spans="1:16" ht="20.25" customHeight="1">
      <c r="A1243" s="114" t="s">
        <v>21</v>
      </c>
      <c r="B1243" s="114" t="s">
        <v>61</v>
      </c>
      <c r="C1243" s="222" t="e">
        <f t="shared" ref="C1243:N1243" si="785">C1244+C1248</f>
        <v>#REF!</v>
      </c>
      <c r="D1243" s="223" t="e">
        <f t="shared" si="785"/>
        <v>#REF!</v>
      </c>
      <c r="E1243" s="114">
        <f t="shared" si="785"/>
        <v>2515</v>
      </c>
      <c r="F1243" s="114">
        <f t="shared" si="785"/>
        <v>2371</v>
      </c>
      <c r="G1243" s="114">
        <f t="shared" si="785"/>
        <v>144</v>
      </c>
      <c r="H1243" s="114">
        <f t="shared" si="785"/>
        <v>0</v>
      </c>
      <c r="I1243" s="114">
        <f t="shared" si="785"/>
        <v>0</v>
      </c>
      <c r="J1243" s="114" t="e">
        <f t="shared" si="785"/>
        <v>#REF!</v>
      </c>
      <c r="K1243" s="114">
        <f t="shared" si="785"/>
        <v>0</v>
      </c>
      <c r="L1243" s="114" t="e">
        <f t="shared" si="785"/>
        <v>#REF!</v>
      </c>
      <c r="M1243" s="114" t="e">
        <f t="shared" si="785"/>
        <v>#REF!</v>
      </c>
      <c r="N1243" s="223" t="e">
        <f t="shared" si="785"/>
        <v>#REF!</v>
      </c>
      <c r="O1243" s="202"/>
      <c r="P1243" s="99">
        <v>20</v>
      </c>
    </row>
    <row r="1244" spans="1:16" ht="20.25" customHeight="1">
      <c r="A1244" s="114" t="s">
        <v>23</v>
      </c>
      <c r="B1244" s="115" t="s">
        <v>24</v>
      </c>
      <c r="C1244" s="222" t="e">
        <f t="shared" ref="C1244:N1244" si="786">SUM(C1245:C1247)</f>
        <v>#REF!</v>
      </c>
      <c r="D1244" s="223" t="e">
        <f t="shared" si="786"/>
        <v>#REF!</v>
      </c>
      <c r="E1244" s="114">
        <f t="shared" si="786"/>
        <v>1650</v>
      </c>
      <c r="F1244" s="114">
        <f t="shared" si="786"/>
        <v>1650</v>
      </c>
      <c r="G1244" s="114">
        <f t="shared" si="786"/>
        <v>0</v>
      </c>
      <c r="H1244" s="114">
        <f t="shared" si="786"/>
        <v>0</v>
      </c>
      <c r="I1244" s="114">
        <f t="shared" si="786"/>
        <v>0</v>
      </c>
      <c r="J1244" s="114" t="e">
        <f t="shared" si="786"/>
        <v>#REF!</v>
      </c>
      <c r="K1244" s="114">
        <f t="shared" si="786"/>
        <v>0</v>
      </c>
      <c r="L1244" s="114" t="e">
        <f t="shared" si="786"/>
        <v>#REF!</v>
      </c>
      <c r="M1244" s="114" t="e">
        <f t="shared" si="786"/>
        <v>#REF!</v>
      </c>
      <c r="N1244" s="223" t="e">
        <f t="shared" si="786"/>
        <v>#REF!</v>
      </c>
      <c r="O1244" s="202"/>
      <c r="P1244" s="99">
        <v>21</v>
      </c>
    </row>
    <row r="1245" spans="1:16" ht="61.5" customHeight="1">
      <c r="A1245" s="202">
        <v>1</v>
      </c>
      <c r="B1245" s="224" t="s">
        <v>62</v>
      </c>
      <c r="C1245" s="211" t="e">
        <f>'16. Nau an NQ 35'!#REF!</f>
        <v>#REF!</v>
      </c>
      <c r="D1245" s="226" t="e">
        <f>'16. Nau an NQ 35'!#REF!</f>
        <v>#REF!</v>
      </c>
      <c r="E1245" s="211">
        <f t="shared" si="783"/>
        <v>1439</v>
      </c>
      <c r="F1245" s="233">
        <v>1439</v>
      </c>
      <c r="G1245" s="233"/>
      <c r="H1245" s="233"/>
      <c r="I1245" s="233"/>
      <c r="J1245" s="211" t="e">
        <f t="shared" si="784"/>
        <v>#REF!</v>
      </c>
      <c r="K1245" s="233"/>
      <c r="L1245" s="233" t="e">
        <f t="shared" ref="L1245:L1247" si="787">J1245</f>
        <v>#REF!</v>
      </c>
      <c r="M1245" s="233" t="e">
        <f>'16. Nau an NQ 35'!#REF!</f>
        <v>#REF!</v>
      </c>
      <c r="N1245" s="226" t="e">
        <f>'16. Nau an NQ 35'!#REF!</f>
        <v>#REF!</v>
      </c>
      <c r="O1245" s="202"/>
      <c r="P1245" s="99">
        <v>22</v>
      </c>
    </row>
    <row r="1246" spans="1:16" ht="92.25" customHeight="1">
      <c r="A1246" s="202">
        <v>2</v>
      </c>
      <c r="B1246" s="224" t="s">
        <v>64</v>
      </c>
      <c r="C1246" s="211"/>
      <c r="D1246" s="226"/>
      <c r="E1246" s="211">
        <f t="shared" si="783"/>
        <v>0</v>
      </c>
      <c r="F1246" s="233"/>
      <c r="G1246" s="233"/>
      <c r="H1246" s="233"/>
      <c r="I1246" s="233"/>
      <c r="J1246" s="211">
        <f t="shared" si="784"/>
        <v>0</v>
      </c>
      <c r="K1246" s="233"/>
      <c r="L1246" s="233">
        <f t="shared" si="787"/>
        <v>0</v>
      </c>
      <c r="M1246" s="233"/>
      <c r="N1246" s="226"/>
      <c r="O1246" s="202"/>
      <c r="P1246" s="99">
        <v>23</v>
      </c>
    </row>
    <row r="1247" spans="1:16" ht="43.5" customHeight="1">
      <c r="A1247" s="202">
        <v>3</v>
      </c>
      <c r="B1247" s="224" t="s">
        <v>66</v>
      </c>
      <c r="C1247" s="211" t="e">
        <f>'18 NQ11'!#REF!</f>
        <v>#REF!</v>
      </c>
      <c r="D1247" s="226" t="e">
        <f>'18 NQ11'!#REF!</f>
        <v>#REF!</v>
      </c>
      <c r="E1247" s="211">
        <f t="shared" si="783"/>
        <v>211</v>
      </c>
      <c r="F1247" s="234">
        <v>211</v>
      </c>
      <c r="G1247" s="234"/>
      <c r="H1247" s="234"/>
      <c r="I1247" s="234"/>
      <c r="J1247" s="211" t="e">
        <f t="shared" si="784"/>
        <v>#REF!</v>
      </c>
      <c r="K1247" s="234"/>
      <c r="L1247" s="233" t="e">
        <f t="shared" si="787"/>
        <v>#REF!</v>
      </c>
      <c r="M1247" s="234"/>
      <c r="N1247" s="226"/>
      <c r="O1247" s="202"/>
      <c r="P1247" s="99">
        <v>24</v>
      </c>
    </row>
    <row r="1248" spans="1:16">
      <c r="A1248" s="114" t="s">
        <v>37</v>
      </c>
      <c r="B1248" s="115" t="s">
        <v>68</v>
      </c>
      <c r="C1248" s="222" t="e">
        <f t="shared" ref="C1248:N1248" si="788">SUM(C1249:C1255)</f>
        <v>#REF!</v>
      </c>
      <c r="D1248" s="223" t="e">
        <f t="shared" si="788"/>
        <v>#REF!</v>
      </c>
      <c r="E1248" s="114">
        <f t="shared" si="788"/>
        <v>865</v>
      </c>
      <c r="F1248" s="114">
        <f t="shared" si="788"/>
        <v>721</v>
      </c>
      <c r="G1248" s="114">
        <f t="shared" si="788"/>
        <v>144</v>
      </c>
      <c r="H1248" s="114">
        <f t="shared" si="788"/>
        <v>0</v>
      </c>
      <c r="I1248" s="114">
        <f t="shared" si="788"/>
        <v>0</v>
      </c>
      <c r="J1248" s="222" t="e">
        <f t="shared" si="788"/>
        <v>#REF!</v>
      </c>
      <c r="K1248" s="114">
        <f t="shared" si="788"/>
        <v>0</v>
      </c>
      <c r="L1248" s="114" t="e">
        <f t="shared" si="788"/>
        <v>#REF!</v>
      </c>
      <c r="M1248" s="114" t="e">
        <f t="shared" si="788"/>
        <v>#REF!</v>
      </c>
      <c r="N1248" s="223" t="e">
        <f t="shared" si="788"/>
        <v>#REF!</v>
      </c>
      <c r="O1248" s="202"/>
      <c r="P1248" s="99">
        <v>25</v>
      </c>
    </row>
    <row r="1249" spans="1:16" ht="21.75" customHeight="1">
      <c r="A1249" s="202">
        <v>1</v>
      </c>
      <c r="B1249" s="224" t="s">
        <v>69</v>
      </c>
      <c r="C1249" s="211" t="e">
        <f>'19.Chuc tho'!#REF!</f>
        <v>#REF!</v>
      </c>
      <c r="D1249" s="226" t="e">
        <f>'19.Chuc tho'!#REF!</f>
        <v>#REF!</v>
      </c>
      <c r="E1249" s="211">
        <f t="shared" ref="E1249:E1255" si="789">F1249+G1249</f>
        <v>20</v>
      </c>
      <c r="F1249" s="202">
        <v>6</v>
      </c>
      <c r="G1249" s="202">
        <v>14</v>
      </c>
      <c r="H1249" s="202"/>
      <c r="I1249" s="202"/>
      <c r="J1249" s="211" t="e">
        <f t="shared" ref="J1249:J1255" si="790">D1249-E1249</f>
        <v>#REF!</v>
      </c>
      <c r="K1249" s="202"/>
      <c r="L1249" s="233" t="e">
        <f t="shared" ref="L1249:L1255" si="791">J1249</f>
        <v>#REF!</v>
      </c>
      <c r="M1249" s="202" t="e">
        <f>'19.Chuc tho'!#REF!</f>
        <v>#REF!</v>
      </c>
      <c r="N1249" s="226" t="e">
        <f>'19.Chuc tho'!#REF!</f>
        <v>#REF!</v>
      </c>
      <c r="O1249" s="202"/>
      <c r="P1249" s="99">
        <v>26</v>
      </c>
    </row>
    <row r="1250" spans="1:16" ht="42" customHeight="1">
      <c r="A1250" s="202">
        <v>2</v>
      </c>
      <c r="B1250" s="224" t="s">
        <v>71</v>
      </c>
      <c r="C1250" s="211"/>
      <c r="D1250" s="226"/>
      <c r="E1250" s="211">
        <f t="shared" si="789"/>
        <v>36</v>
      </c>
      <c r="F1250" s="202">
        <v>36</v>
      </c>
      <c r="G1250" s="202"/>
      <c r="H1250" s="202"/>
      <c r="I1250" s="202"/>
      <c r="J1250" s="211">
        <f t="shared" si="790"/>
        <v>-36</v>
      </c>
      <c r="K1250" s="202"/>
      <c r="L1250" s="233">
        <f t="shared" si="791"/>
        <v>-36</v>
      </c>
      <c r="M1250" s="202"/>
      <c r="N1250" s="226"/>
      <c r="O1250" s="202"/>
      <c r="P1250" s="99">
        <v>27</v>
      </c>
    </row>
    <row r="1251" spans="1:16" s="216" customFormat="1" ht="47.25">
      <c r="A1251" s="202">
        <v>3</v>
      </c>
      <c r="B1251" s="224" t="s">
        <v>73</v>
      </c>
      <c r="C1251" s="227" t="e">
        <f>'21. ANCS-NQ 21'!#REF!</f>
        <v>#REF!</v>
      </c>
      <c r="D1251" s="228"/>
      <c r="E1251" s="211">
        <f t="shared" si="789"/>
        <v>416</v>
      </c>
      <c r="F1251" s="227">
        <v>416</v>
      </c>
      <c r="G1251" s="227"/>
      <c r="H1251" s="227"/>
      <c r="I1251" s="227"/>
      <c r="J1251" s="211">
        <f t="shared" si="790"/>
        <v>-416</v>
      </c>
      <c r="K1251" s="227"/>
      <c r="L1251" s="233">
        <f t="shared" si="791"/>
        <v>-416</v>
      </c>
      <c r="M1251" s="227" t="e">
        <f>'21. ANCS-NQ 21'!#REF!</f>
        <v>#REF!</v>
      </c>
      <c r="N1251" s="228" t="e">
        <f>'21. ANCS-NQ 21'!#REF!</f>
        <v>#REF!</v>
      </c>
      <c r="O1251" s="202"/>
      <c r="P1251" s="99">
        <v>28</v>
      </c>
    </row>
    <row r="1252" spans="1:16" s="216" customFormat="1" ht="47.25">
      <c r="A1252" s="202">
        <v>4</v>
      </c>
      <c r="B1252" s="225" t="s">
        <v>75</v>
      </c>
      <c r="C1252" s="227" t="e">
        <f>'23. Cai nghien-NQ 68'!#REF!</f>
        <v>#REF!</v>
      </c>
      <c r="D1252" s="228" t="e">
        <f>'23. Cai nghien-NQ 68'!#REF!</f>
        <v>#REF!</v>
      </c>
      <c r="E1252" s="211">
        <f t="shared" si="789"/>
        <v>263</v>
      </c>
      <c r="F1252" s="227">
        <v>263</v>
      </c>
      <c r="G1252" s="227"/>
      <c r="H1252" s="227"/>
      <c r="I1252" s="227"/>
      <c r="J1252" s="211" t="e">
        <f t="shared" si="790"/>
        <v>#REF!</v>
      </c>
      <c r="K1252" s="227"/>
      <c r="L1252" s="233" t="e">
        <f t="shared" si="791"/>
        <v>#REF!</v>
      </c>
      <c r="M1252" s="227" t="e">
        <f>'23. Cai nghien-NQ 68'!#REF!</f>
        <v>#REF!</v>
      </c>
      <c r="N1252" s="228" t="e">
        <f>'23. Cai nghien-NQ 68'!#REF!</f>
        <v>#REF!</v>
      </c>
      <c r="O1252" s="202"/>
      <c r="P1252" s="99">
        <v>29</v>
      </c>
    </row>
    <row r="1253" spans="1:16" s="216" customFormat="1" ht="63">
      <c r="A1253" s="202">
        <v>5</v>
      </c>
      <c r="B1253" s="225" t="s">
        <v>77</v>
      </c>
      <c r="C1253" s="227"/>
      <c r="D1253" s="228"/>
      <c r="E1253" s="211">
        <f t="shared" si="789"/>
        <v>0</v>
      </c>
      <c r="F1253" s="227"/>
      <c r="G1253" s="227"/>
      <c r="H1253" s="227"/>
      <c r="I1253" s="227"/>
      <c r="J1253" s="211">
        <f t="shared" si="790"/>
        <v>0</v>
      </c>
      <c r="K1253" s="227"/>
      <c r="L1253" s="233">
        <f t="shared" si="791"/>
        <v>0</v>
      </c>
      <c r="M1253" s="227"/>
      <c r="N1253" s="228"/>
      <c r="O1253" s="202"/>
      <c r="P1253" s="99">
        <v>30</v>
      </c>
    </row>
    <row r="1254" spans="1:16" ht="42" customHeight="1">
      <c r="A1254" s="202">
        <v>6</v>
      </c>
      <c r="B1254" s="225" t="s">
        <v>79</v>
      </c>
      <c r="C1254" s="227">
        <f>'24.mtp NQ 53'!G125</f>
        <v>0</v>
      </c>
      <c r="D1254" s="228">
        <f>'24.mtp NQ 53'!H125</f>
        <v>0</v>
      </c>
      <c r="E1254" s="211">
        <f t="shared" si="789"/>
        <v>130</v>
      </c>
      <c r="F1254" s="227"/>
      <c r="G1254" s="227">
        <v>130</v>
      </c>
      <c r="H1254" s="227"/>
      <c r="I1254" s="227"/>
      <c r="J1254" s="211">
        <f t="shared" si="790"/>
        <v>-130</v>
      </c>
      <c r="K1254" s="227"/>
      <c r="L1254" s="233">
        <f t="shared" si="791"/>
        <v>-130</v>
      </c>
      <c r="M1254" s="227" t="e">
        <f>'24.mtp NQ 53'!#REF!</f>
        <v>#REF!</v>
      </c>
      <c r="N1254" s="228" t="e">
        <f>'24.mtp NQ 53'!#REF!</f>
        <v>#REF!</v>
      </c>
      <c r="O1254" s="202"/>
      <c r="P1254" s="99">
        <v>31</v>
      </c>
    </row>
    <row r="1255" spans="1:16" ht="74.25" customHeight="1">
      <c r="A1255" s="202">
        <v>7</v>
      </c>
      <c r="B1255" s="225" t="s">
        <v>81</v>
      </c>
      <c r="C1255" s="227" t="e">
        <f>#REF!</f>
        <v>#REF!</v>
      </c>
      <c r="D1255" s="228" t="e">
        <f>#REF!</f>
        <v>#REF!</v>
      </c>
      <c r="E1255" s="211">
        <f t="shared" si="789"/>
        <v>0</v>
      </c>
      <c r="F1255" s="227"/>
      <c r="G1255" s="227"/>
      <c r="H1255" s="227"/>
      <c r="I1255" s="227"/>
      <c r="J1255" s="211" t="e">
        <f t="shared" si="790"/>
        <v>#REF!</v>
      </c>
      <c r="K1255" s="227"/>
      <c r="L1255" s="233" t="e">
        <f t="shared" si="791"/>
        <v>#REF!</v>
      </c>
      <c r="M1255" s="227" t="e">
        <f>#REF!</f>
        <v>#REF!</v>
      </c>
      <c r="N1255" s="228" t="e">
        <f>#REF!</f>
        <v>#REF!</v>
      </c>
      <c r="O1255" s="202"/>
      <c r="P1255" s="99">
        <v>32</v>
      </c>
    </row>
  </sheetData>
  <autoFilter ref="A1:O1255" xr:uid="{00000000-0009-0000-0000-000000000000}"/>
  <mergeCells count="15">
    <mergeCell ref="A1:B1"/>
    <mergeCell ref="M1:O1"/>
    <mergeCell ref="A2:O2"/>
    <mergeCell ref="A3:O3"/>
    <mergeCell ref="F5:G5"/>
    <mergeCell ref="J5:L5"/>
    <mergeCell ref="M5:N5"/>
    <mergeCell ref="A5:A6"/>
    <mergeCell ref="B5:B6"/>
    <mergeCell ref="C5:C6"/>
    <mergeCell ref="D5:D6"/>
    <mergeCell ref="E5:E6"/>
    <mergeCell ref="H5:H6"/>
    <mergeCell ref="I5:I6"/>
    <mergeCell ref="O5:O6"/>
  </mergeCells>
  <printOptions horizontalCentered="1"/>
  <pageMargins left="0.90486111111111101" right="0.31458333333333299" top="0.55069444444444404" bottom="0.55069444444444404" header="0.31458333333333299" footer="0.31458333333333299"/>
  <pageSetup paperSize="9" scale="80" orientation="landscape" useFirstPageNumber="1"/>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ACB0-CABA-406C-AAA3-783859651FEF}">
  <sheetPr>
    <tabColor theme="0"/>
    <pageSetUpPr fitToPage="1"/>
  </sheetPr>
  <dimension ref="A1:Q49"/>
  <sheetViews>
    <sheetView workbookViewId="0">
      <selection activeCell="E7" sqref="E7:E9"/>
    </sheetView>
  </sheetViews>
  <sheetFormatPr defaultColWidth="8" defaultRowHeight="12.75"/>
  <cols>
    <col min="1" max="1" width="4" style="949" customWidth="1"/>
    <col min="2" max="2" width="17.875" style="949" customWidth="1"/>
    <col min="3" max="3" width="9" style="949" customWidth="1"/>
    <col min="4" max="4" width="7" style="949" customWidth="1"/>
    <col min="5" max="5" width="6.75" style="949" customWidth="1"/>
    <col min="6" max="6" width="7.625" style="949" customWidth="1"/>
    <col min="7" max="7" width="7.75" style="949" customWidth="1"/>
    <col min="8" max="8" width="8" style="949"/>
    <col min="9" max="9" width="6.375" style="949" customWidth="1"/>
    <col min="10" max="10" width="9" style="949" customWidth="1"/>
    <col min="11" max="11" width="10.25" style="956" hidden="1" customWidth="1"/>
    <col min="12" max="13" width="0" style="949" hidden="1" customWidth="1"/>
    <col min="14" max="224" width="8" style="949"/>
    <col min="225" max="225" width="5.125" style="949" customWidth="1"/>
    <col min="226" max="226" width="16.5" style="949" customWidth="1"/>
    <col min="227" max="234" width="7.875" style="949" customWidth="1"/>
    <col min="235" max="235" width="8" style="949"/>
    <col min="236" max="236" width="8" style="949" customWidth="1"/>
    <col min="237" max="237" width="8" style="949"/>
    <col min="238" max="238" width="11" style="949" customWidth="1"/>
    <col min="239" max="239" width="8" style="949"/>
    <col min="240" max="240" width="8.875" style="949" customWidth="1"/>
    <col min="241" max="480" width="8" style="949"/>
    <col min="481" max="481" width="5.125" style="949" customWidth="1"/>
    <col min="482" max="482" width="16.5" style="949" customWidth="1"/>
    <col min="483" max="490" width="7.875" style="949" customWidth="1"/>
    <col min="491" max="491" width="8" style="949"/>
    <col min="492" max="492" width="8" style="949" customWidth="1"/>
    <col min="493" max="493" width="8" style="949"/>
    <col min="494" max="494" width="11" style="949" customWidth="1"/>
    <col min="495" max="495" width="8" style="949"/>
    <col min="496" max="496" width="8.875" style="949" customWidth="1"/>
    <col min="497" max="736" width="8" style="949"/>
    <col min="737" max="737" width="5.125" style="949" customWidth="1"/>
    <col min="738" max="738" width="16.5" style="949" customWidth="1"/>
    <col min="739" max="746" width="7.875" style="949" customWidth="1"/>
    <col min="747" max="747" width="8" style="949"/>
    <col min="748" max="748" width="8" style="949" customWidth="1"/>
    <col min="749" max="749" width="8" style="949"/>
    <col min="750" max="750" width="11" style="949" customWidth="1"/>
    <col min="751" max="751" width="8" style="949"/>
    <col min="752" max="752" width="8.875" style="949" customWidth="1"/>
    <col min="753" max="992" width="8" style="949"/>
    <col min="993" max="993" width="5.125" style="949" customWidth="1"/>
    <col min="994" max="994" width="16.5" style="949" customWidth="1"/>
    <col min="995" max="1002" width="7.875" style="949" customWidth="1"/>
    <col min="1003" max="1003" width="8" style="949"/>
    <col min="1004" max="1004" width="8" style="949" customWidth="1"/>
    <col min="1005" max="1005" width="8" style="949"/>
    <col min="1006" max="1006" width="11" style="949" customWidth="1"/>
    <col min="1007" max="1007" width="8" style="949"/>
    <col min="1008" max="1008" width="8.875" style="949" customWidth="1"/>
    <col min="1009" max="1248" width="8" style="949"/>
    <col min="1249" max="1249" width="5.125" style="949" customWidth="1"/>
    <col min="1250" max="1250" width="16.5" style="949" customWidth="1"/>
    <col min="1251" max="1258" width="7.875" style="949" customWidth="1"/>
    <col min="1259" max="1259" width="8" style="949"/>
    <col min="1260" max="1260" width="8" style="949" customWidth="1"/>
    <col min="1261" max="1261" width="8" style="949"/>
    <col min="1262" max="1262" width="11" style="949" customWidth="1"/>
    <col min="1263" max="1263" width="8" style="949"/>
    <col min="1264" max="1264" width="8.875" style="949" customWidth="1"/>
    <col min="1265" max="1504" width="8" style="949"/>
    <col min="1505" max="1505" width="5.125" style="949" customWidth="1"/>
    <col min="1506" max="1506" width="16.5" style="949" customWidth="1"/>
    <col min="1507" max="1514" width="7.875" style="949" customWidth="1"/>
    <col min="1515" max="1515" width="8" style="949"/>
    <col min="1516" max="1516" width="8" style="949" customWidth="1"/>
    <col min="1517" max="1517" width="8" style="949"/>
    <col min="1518" max="1518" width="11" style="949" customWidth="1"/>
    <col min="1519" max="1519" width="8" style="949"/>
    <col min="1520" max="1520" width="8.875" style="949" customWidth="1"/>
    <col min="1521" max="1760" width="8" style="949"/>
    <col min="1761" max="1761" width="5.125" style="949" customWidth="1"/>
    <col min="1762" max="1762" width="16.5" style="949" customWidth="1"/>
    <col min="1763" max="1770" width="7.875" style="949" customWidth="1"/>
    <col min="1771" max="1771" width="8" style="949"/>
    <col min="1772" max="1772" width="8" style="949" customWidth="1"/>
    <col min="1773" max="1773" width="8" style="949"/>
    <col min="1774" max="1774" width="11" style="949" customWidth="1"/>
    <col min="1775" max="1775" width="8" style="949"/>
    <col min="1776" max="1776" width="8.875" style="949" customWidth="1"/>
    <col min="1777" max="2016" width="8" style="949"/>
    <col min="2017" max="2017" width="5.125" style="949" customWidth="1"/>
    <col min="2018" max="2018" width="16.5" style="949" customWidth="1"/>
    <col min="2019" max="2026" width="7.875" style="949" customWidth="1"/>
    <col min="2027" max="2027" width="8" style="949"/>
    <col min="2028" max="2028" width="8" style="949" customWidth="1"/>
    <col min="2029" max="2029" width="8" style="949"/>
    <col min="2030" max="2030" width="11" style="949" customWidth="1"/>
    <col min="2031" max="2031" width="8" style="949"/>
    <col min="2032" max="2032" width="8.875" style="949" customWidth="1"/>
    <col min="2033" max="2272" width="8" style="949"/>
    <col min="2273" max="2273" width="5.125" style="949" customWidth="1"/>
    <col min="2274" max="2274" width="16.5" style="949" customWidth="1"/>
    <col min="2275" max="2282" width="7.875" style="949" customWidth="1"/>
    <col min="2283" max="2283" width="8" style="949"/>
    <col min="2284" max="2284" width="8" style="949" customWidth="1"/>
    <col min="2285" max="2285" width="8" style="949"/>
    <col min="2286" max="2286" width="11" style="949" customWidth="1"/>
    <col min="2287" max="2287" width="8" style="949"/>
    <col min="2288" max="2288" width="8.875" style="949" customWidth="1"/>
    <col min="2289" max="2528" width="8" style="949"/>
    <col min="2529" max="2529" width="5.125" style="949" customWidth="1"/>
    <col min="2530" max="2530" width="16.5" style="949" customWidth="1"/>
    <col min="2531" max="2538" width="7.875" style="949" customWidth="1"/>
    <col min="2539" max="2539" width="8" style="949"/>
    <col min="2540" max="2540" width="8" style="949" customWidth="1"/>
    <col min="2541" max="2541" width="8" style="949"/>
    <col min="2542" max="2542" width="11" style="949" customWidth="1"/>
    <col min="2543" max="2543" width="8" style="949"/>
    <col min="2544" max="2544" width="8.875" style="949" customWidth="1"/>
    <col min="2545" max="2784" width="8" style="949"/>
    <col min="2785" max="2785" width="5.125" style="949" customWidth="1"/>
    <col min="2786" max="2786" width="16.5" style="949" customWidth="1"/>
    <col min="2787" max="2794" width="7.875" style="949" customWidth="1"/>
    <col min="2795" max="2795" width="8" style="949"/>
    <col min="2796" max="2796" width="8" style="949" customWidth="1"/>
    <col min="2797" max="2797" width="8" style="949"/>
    <col min="2798" max="2798" width="11" style="949" customWidth="1"/>
    <col min="2799" max="2799" width="8" style="949"/>
    <col min="2800" max="2800" width="8.875" style="949" customWidth="1"/>
    <col min="2801" max="3040" width="8" style="949"/>
    <col min="3041" max="3041" width="5.125" style="949" customWidth="1"/>
    <col min="3042" max="3042" width="16.5" style="949" customWidth="1"/>
    <col min="3043" max="3050" width="7.875" style="949" customWidth="1"/>
    <col min="3051" max="3051" width="8" style="949"/>
    <col min="3052" max="3052" width="8" style="949" customWidth="1"/>
    <col min="3053" max="3053" width="8" style="949"/>
    <col min="3054" max="3054" width="11" style="949" customWidth="1"/>
    <col min="3055" max="3055" width="8" style="949"/>
    <col min="3056" max="3056" width="8.875" style="949" customWidth="1"/>
    <col min="3057" max="3296" width="8" style="949"/>
    <col min="3297" max="3297" width="5.125" style="949" customWidth="1"/>
    <col min="3298" max="3298" width="16.5" style="949" customWidth="1"/>
    <col min="3299" max="3306" width="7.875" style="949" customWidth="1"/>
    <col min="3307" max="3307" width="8" style="949"/>
    <col min="3308" max="3308" width="8" style="949" customWidth="1"/>
    <col min="3309" max="3309" width="8" style="949"/>
    <col min="3310" max="3310" width="11" style="949" customWidth="1"/>
    <col min="3311" max="3311" width="8" style="949"/>
    <col min="3312" max="3312" width="8.875" style="949" customWidth="1"/>
    <col min="3313" max="3552" width="8" style="949"/>
    <col min="3553" max="3553" width="5.125" style="949" customWidth="1"/>
    <col min="3554" max="3554" width="16.5" style="949" customWidth="1"/>
    <col min="3555" max="3562" width="7.875" style="949" customWidth="1"/>
    <col min="3563" max="3563" width="8" style="949"/>
    <col min="3564" max="3564" width="8" style="949" customWidth="1"/>
    <col min="3565" max="3565" width="8" style="949"/>
    <col min="3566" max="3566" width="11" style="949" customWidth="1"/>
    <col min="3567" max="3567" width="8" style="949"/>
    <col min="3568" max="3568" width="8.875" style="949" customWidth="1"/>
    <col min="3569" max="3808" width="8" style="949"/>
    <col min="3809" max="3809" width="5.125" style="949" customWidth="1"/>
    <col min="3810" max="3810" width="16.5" style="949" customWidth="1"/>
    <col min="3811" max="3818" width="7.875" style="949" customWidth="1"/>
    <col min="3819" max="3819" width="8" style="949"/>
    <col min="3820" max="3820" width="8" style="949" customWidth="1"/>
    <col min="3821" max="3821" width="8" style="949"/>
    <col min="3822" max="3822" width="11" style="949" customWidth="1"/>
    <col min="3823" max="3823" width="8" style="949"/>
    <col min="3824" max="3824" width="8.875" style="949" customWidth="1"/>
    <col min="3825" max="4064" width="8" style="949"/>
    <col min="4065" max="4065" width="5.125" style="949" customWidth="1"/>
    <col min="4066" max="4066" width="16.5" style="949" customWidth="1"/>
    <col min="4067" max="4074" width="7.875" style="949" customWidth="1"/>
    <col min="4075" max="4075" width="8" style="949"/>
    <col min="4076" max="4076" width="8" style="949" customWidth="1"/>
    <col min="4077" max="4077" width="8" style="949"/>
    <col min="4078" max="4078" width="11" style="949" customWidth="1"/>
    <col min="4079" max="4079" width="8" style="949"/>
    <col min="4080" max="4080" width="8.875" style="949" customWidth="1"/>
    <col min="4081" max="4320" width="8" style="949"/>
    <col min="4321" max="4321" width="5.125" style="949" customWidth="1"/>
    <col min="4322" max="4322" width="16.5" style="949" customWidth="1"/>
    <col min="4323" max="4330" width="7.875" style="949" customWidth="1"/>
    <col min="4331" max="4331" width="8" style="949"/>
    <col min="4332" max="4332" width="8" style="949" customWidth="1"/>
    <col min="4333" max="4333" width="8" style="949"/>
    <col min="4334" max="4334" width="11" style="949" customWidth="1"/>
    <col min="4335" max="4335" width="8" style="949"/>
    <col min="4336" max="4336" width="8.875" style="949" customWidth="1"/>
    <col min="4337" max="4576" width="8" style="949"/>
    <col min="4577" max="4577" width="5.125" style="949" customWidth="1"/>
    <col min="4578" max="4578" width="16.5" style="949" customWidth="1"/>
    <col min="4579" max="4586" width="7.875" style="949" customWidth="1"/>
    <col min="4587" max="4587" width="8" style="949"/>
    <col min="4588" max="4588" width="8" style="949" customWidth="1"/>
    <col min="4589" max="4589" width="8" style="949"/>
    <col min="4590" max="4590" width="11" style="949" customWidth="1"/>
    <col min="4591" max="4591" width="8" style="949"/>
    <col min="4592" max="4592" width="8.875" style="949" customWidth="1"/>
    <col min="4593" max="4832" width="8" style="949"/>
    <col min="4833" max="4833" width="5.125" style="949" customWidth="1"/>
    <col min="4834" max="4834" width="16.5" style="949" customWidth="1"/>
    <col min="4835" max="4842" width="7.875" style="949" customWidth="1"/>
    <col min="4843" max="4843" width="8" style="949"/>
    <col min="4844" max="4844" width="8" style="949" customWidth="1"/>
    <col min="4845" max="4845" width="8" style="949"/>
    <col min="4846" max="4846" width="11" style="949" customWidth="1"/>
    <col min="4847" max="4847" width="8" style="949"/>
    <col min="4848" max="4848" width="8.875" style="949" customWidth="1"/>
    <col min="4849" max="5088" width="8" style="949"/>
    <col min="5089" max="5089" width="5.125" style="949" customWidth="1"/>
    <col min="5090" max="5090" width="16.5" style="949" customWidth="1"/>
    <col min="5091" max="5098" width="7.875" style="949" customWidth="1"/>
    <col min="5099" max="5099" width="8" style="949"/>
    <col min="5100" max="5100" width="8" style="949" customWidth="1"/>
    <col min="5101" max="5101" width="8" style="949"/>
    <col min="5102" max="5102" width="11" style="949" customWidth="1"/>
    <col min="5103" max="5103" width="8" style="949"/>
    <col min="5104" max="5104" width="8.875" style="949" customWidth="1"/>
    <col min="5105" max="5344" width="8" style="949"/>
    <col min="5345" max="5345" width="5.125" style="949" customWidth="1"/>
    <col min="5346" max="5346" width="16.5" style="949" customWidth="1"/>
    <col min="5347" max="5354" width="7.875" style="949" customWidth="1"/>
    <col min="5355" max="5355" width="8" style="949"/>
    <col min="5356" max="5356" width="8" style="949" customWidth="1"/>
    <col min="5357" max="5357" width="8" style="949"/>
    <col min="5358" max="5358" width="11" style="949" customWidth="1"/>
    <col min="5359" max="5359" width="8" style="949"/>
    <col min="5360" max="5360" width="8.875" style="949" customWidth="1"/>
    <col min="5361" max="5600" width="8" style="949"/>
    <col min="5601" max="5601" width="5.125" style="949" customWidth="1"/>
    <col min="5602" max="5602" width="16.5" style="949" customWidth="1"/>
    <col min="5603" max="5610" width="7.875" style="949" customWidth="1"/>
    <col min="5611" max="5611" width="8" style="949"/>
    <col min="5612" max="5612" width="8" style="949" customWidth="1"/>
    <col min="5613" max="5613" width="8" style="949"/>
    <col min="5614" max="5614" width="11" style="949" customWidth="1"/>
    <col min="5615" max="5615" width="8" style="949"/>
    <col min="5616" max="5616" width="8.875" style="949" customWidth="1"/>
    <col min="5617" max="5856" width="8" style="949"/>
    <col min="5857" max="5857" width="5.125" style="949" customWidth="1"/>
    <col min="5858" max="5858" width="16.5" style="949" customWidth="1"/>
    <col min="5859" max="5866" width="7.875" style="949" customWidth="1"/>
    <col min="5867" max="5867" width="8" style="949"/>
    <col min="5868" max="5868" width="8" style="949" customWidth="1"/>
    <col min="5869" max="5869" width="8" style="949"/>
    <col min="5870" max="5870" width="11" style="949" customWidth="1"/>
    <col min="5871" max="5871" width="8" style="949"/>
    <col min="5872" max="5872" width="8.875" style="949" customWidth="1"/>
    <col min="5873" max="6112" width="8" style="949"/>
    <col min="6113" max="6113" width="5.125" style="949" customWidth="1"/>
    <col min="6114" max="6114" width="16.5" style="949" customWidth="1"/>
    <col min="6115" max="6122" width="7.875" style="949" customWidth="1"/>
    <col min="6123" max="6123" width="8" style="949"/>
    <col min="6124" max="6124" width="8" style="949" customWidth="1"/>
    <col min="6125" max="6125" width="8" style="949"/>
    <col min="6126" max="6126" width="11" style="949" customWidth="1"/>
    <col min="6127" max="6127" width="8" style="949"/>
    <col min="6128" max="6128" width="8.875" style="949" customWidth="1"/>
    <col min="6129" max="6368" width="8" style="949"/>
    <col min="6369" max="6369" width="5.125" style="949" customWidth="1"/>
    <col min="6370" max="6370" width="16.5" style="949" customWidth="1"/>
    <col min="6371" max="6378" width="7.875" style="949" customWidth="1"/>
    <col min="6379" max="6379" width="8" style="949"/>
    <col min="6380" max="6380" width="8" style="949" customWidth="1"/>
    <col min="6381" max="6381" width="8" style="949"/>
    <col min="6382" max="6382" width="11" style="949" customWidth="1"/>
    <col min="6383" max="6383" width="8" style="949"/>
    <col min="6384" max="6384" width="8.875" style="949" customWidth="1"/>
    <col min="6385" max="6624" width="8" style="949"/>
    <col min="6625" max="6625" width="5.125" style="949" customWidth="1"/>
    <col min="6626" max="6626" width="16.5" style="949" customWidth="1"/>
    <col min="6627" max="6634" width="7.875" style="949" customWidth="1"/>
    <col min="6635" max="6635" width="8" style="949"/>
    <col min="6636" max="6636" width="8" style="949" customWidth="1"/>
    <col min="6637" max="6637" width="8" style="949"/>
    <col min="6638" max="6638" width="11" style="949" customWidth="1"/>
    <col min="6639" max="6639" width="8" style="949"/>
    <col min="6640" max="6640" width="8.875" style="949" customWidth="1"/>
    <col min="6641" max="6880" width="8" style="949"/>
    <col min="6881" max="6881" width="5.125" style="949" customWidth="1"/>
    <col min="6882" max="6882" width="16.5" style="949" customWidth="1"/>
    <col min="6883" max="6890" width="7.875" style="949" customWidth="1"/>
    <col min="6891" max="6891" width="8" style="949"/>
    <col min="6892" max="6892" width="8" style="949" customWidth="1"/>
    <col min="6893" max="6893" width="8" style="949"/>
    <col min="6894" max="6894" width="11" style="949" customWidth="1"/>
    <col min="6895" max="6895" width="8" style="949"/>
    <col min="6896" max="6896" width="8.875" style="949" customWidth="1"/>
    <col min="6897" max="7136" width="8" style="949"/>
    <col min="7137" max="7137" width="5.125" style="949" customWidth="1"/>
    <col min="7138" max="7138" width="16.5" style="949" customWidth="1"/>
    <col min="7139" max="7146" width="7.875" style="949" customWidth="1"/>
    <col min="7147" max="7147" width="8" style="949"/>
    <col min="7148" max="7148" width="8" style="949" customWidth="1"/>
    <col min="7149" max="7149" width="8" style="949"/>
    <col min="7150" max="7150" width="11" style="949" customWidth="1"/>
    <col min="7151" max="7151" width="8" style="949"/>
    <col min="7152" max="7152" width="8.875" style="949" customWidth="1"/>
    <col min="7153" max="7392" width="8" style="949"/>
    <col min="7393" max="7393" width="5.125" style="949" customWidth="1"/>
    <col min="7394" max="7394" width="16.5" style="949" customWidth="1"/>
    <col min="7395" max="7402" width="7.875" style="949" customWidth="1"/>
    <col min="7403" max="7403" width="8" style="949"/>
    <col min="7404" max="7404" width="8" style="949" customWidth="1"/>
    <col min="7405" max="7405" width="8" style="949"/>
    <col min="7406" max="7406" width="11" style="949" customWidth="1"/>
    <col min="7407" max="7407" width="8" style="949"/>
    <col min="7408" max="7408" width="8.875" style="949" customWidth="1"/>
    <col min="7409" max="7648" width="8" style="949"/>
    <col min="7649" max="7649" width="5.125" style="949" customWidth="1"/>
    <col min="7650" max="7650" width="16.5" style="949" customWidth="1"/>
    <col min="7651" max="7658" width="7.875" style="949" customWidth="1"/>
    <col min="7659" max="7659" width="8" style="949"/>
    <col min="7660" max="7660" width="8" style="949" customWidth="1"/>
    <col min="7661" max="7661" width="8" style="949"/>
    <col min="7662" max="7662" width="11" style="949" customWidth="1"/>
    <col min="7663" max="7663" width="8" style="949"/>
    <col min="7664" max="7664" width="8.875" style="949" customWidth="1"/>
    <col min="7665" max="7904" width="8" style="949"/>
    <col min="7905" max="7905" width="5.125" style="949" customWidth="1"/>
    <col min="7906" max="7906" width="16.5" style="949" customWidth="1"/>
    <col min="7907" max="7914" width="7.875" style="949" customWidth="1"/>
    <col min="7915" max="7915" width="8" style="949"/>
    <col min="7916" max="7916" width="8" style="949" customWidth="1"/>
    <col min="7917" max="7917" width="8" style="949"/>
    <col min="7918" max="7918" width="11" style="949" customWidth="1"/>
    <col min="7919" max="7919" width="8" style="949"/>
    <col min="7920" max="7920" width="8.875" style="949" customWidth="1"/>
    <col min="7921" max="8160" width="8" style="949"/>
    <col min="8161" max="8161" width="5.125" style="949" customWidth="1"/>
    <col min="8162" max="8162" width="16.5" style="949" customWidth="1"/>
    <col min="8163" max="8170" width="7.875" style="949" customWidth="1"/>
    <col min="8171" max="8171" width="8" style="949"/>
    <col min="8172" max="8172" width="8" style="949" customWidth="1"/>
    <col min="8173" max="8173" width="8" style="949"/>
    <col min="8174" max="8174" width="11" style="949" customWidth="1"/>
    <col min="8175" max="8175" width="8" style="949"/>
    <col min="8176" max="8176" width="8.875" style="949" customWidth="1"/>
    <col min="8177" max="8416" width="8" style="949"/>
    <col min="8417" max="8417" width="5.125" style="949" customWidth="1"/>
    <col min="8418" max="8418" width="16.5" style="949" customWidth="1"/>
    <col min="8419" max="8426" width="7.875" style="949" customWidth="1"/>
    <col min="8427" max="8427" width="8" style="949"/>
    <col min="8428" max="8428" width="8" style="949" customWidth="1"/>
    <col min="8429" max="8429" width="8" style="949"/>
    <col min="8430" max="8430" width="11" style="949" customWidth="1"/>
    <col min="8431" max="8431" width="8" style="949"/>
    <col min="8432" max="8432" width="8.875" style="949" customWidth="1"/>
    <col min="8433" max="8672" width="8" style="949"/>
    <col min="8673" max="8673" width="5.125" style="949" customWidth="1"/>
    <col min="8674" max="8674" width="16.5" style="949" customWidth="1"/>
    <col min="8675" max="8682" width="7.875" style="949" customWidth="1"/>
    <col min="8683" max="8683" width="8" style="949"/>
    <col min="8684" max="8684" width="8" style="949" customWidth="1"/>
    <col min="8685" max="8685" width="8" style="949"/>
    <col min="8686" max="8686" width="11" style="949" customWidth="1"/>
    <col min="8687" max="8687" width="8" style="949"/>
    <col min="8688" max="8688" width="8.875" style="949" customWidth="1"/>
    <col min="8689" max="8928" width="8" style="949"/>
    <col min="8929" max="8929" width="5.125" style="949" customWidth="1"/>
    <col min="8930" max="8930" width="16.5" style="949" customWidth="1"/>
    <col min="8931" max="8938" width="7.875" style="949" customWidth="1"/>
    <col min="8939" max="8939" width="8" style="949"/>
    <col min="8940" max="8940" width="8" style="949" customWidth="1"/>
    <col min="8941" max="8941" width="8" style="949"/>
    <col min="8942" max="8942" width="11" style="949" customWidth="1"/>
    <col min="8943" max="8943" width="8" style="949"/>
    <col min="8944" max="8944" width="8.875" style="949" customWidth="1"/>
    <col min="8945" max="9184" width="8" style="949"/>
    <col min="9185" max="9185" width="5.125" style="949" customWidth="1"/>
    <col min="9186" max="9186" width="16.5" style="949" customWidth="1"/>
    <col min="9187" max="9194" width="7.875" style="949" customWidth="1"/>
    <col min="9195" max="9195" width="8" style="949"/>
    <col min="9196" max="9196" width="8" style="949" customWidth="1"/>
    <col min="9197" max="9197" width="8" style="949"/>
    <col min="9198" max="9198" width="11" style="949" customWidth="1"/>
    <col min="9199" max="9199" width="8" style="949"/>
    <col min="9200" max="9200" width="8.875" style="949" customWidth="1"/>
    <col min="9201" max="9440" width="8" style="949"/>
    <col min="9441" max="9441" width="5.125" style="949" customWidth="1"/>
    <col min="9442" max="9442" width="16.5" style="949" customWidth="1"/>
    <col min="9443" max="9450" width="7.875" style="949" customWidth="1"/>
    <col min="9451" max="9451" width="8" style="949"/>
    <col min="9452" max="9452" width="8" style="949" customWidth="1"/>
    <col min="9453" max="9453" width="8" style="949"/>
    <col min="9454" max="9454" width="11" style="949" customWidth="1"/>
    <col min="9455" max="9455" width="8" style="949"/>
    <col min="9456" max="9456" width="8.875" style="949" customWidth="1"/>
    <col min="9457" max="9696" width="8" style="949"/>
    <col min="9697" max="9697" width="5.125" style="949" customWidth="1"/>
    <col min="9698" max="9698" width="16.5" style="949" customWidth="1"/>
    <col min="9699" max="9706" width="7.875" style="949" customWidth="1"/>
    <col min="9707" max="9707" width="8" style="949"/>
    <col min="9708" max="9708" width="8" style="949" customWidth="1"/>
    <col min="9709" max="9709" width="8" style="949"/>
    <col min="9710" max="9710" width="11" style="949" customWidth="1"/>
    <col min="9711" max="9711" width="8" style="949"/>
    <col min="9712" max="9712" width="8.875" style="949" customWidth="1"/>
    <col min="9713" max="9952" width="8" style="949"/>
    <col min="9953" max="9953" width="5.125" style="949" customWidth="1"/>
    <col min="9954" max="9954" width="16.5" style="949" customWidth="1"/>
    <col min="9955" max="9962" width="7.875" style="949" customWidth="1"/>
    <col min="9963" max="9963" width="8" style="949"/>
    <col min="9964" max="9964" width="8" style="949" customWidth="1"/>
    <col min="9965" max="9965" width="8" style="949"/>
    <col min="9966" max="9966" width="11" style="949" customWidth="1"/>
    <col min="9967" max="9967" width="8" style="949"/>
    <col min="9968" max="9968" width="8.875" style="949" customWidth="1"/>
    <col min="9969" max="10208" width="8" style="949"/>
    <col min="10209" max="10209" width="5.125" style="949" customWidth="1"/>
    <col min="10210" max="10210" width="16.5" style="949" customWidth="1"/>
    <col min="10211" max="10218" width="7.875" style="949" customWidth="1"/>
    <col min="10219" max="10219" width="8" style="949"/>
    <col min="10220" max="10220" width="8" style="949" customWidth="1"/>
    <col min="10221" max="10221" width="8" style="949"/>
    <col min="10222" max="10222" width="11" style="949" customWidth="1"/>
    <col min="10223" max="10223" width="8" style="949"/>
    <col min="10224" max="10224" width="8.875" style="949" customWidth="1"/>
    <col min="10225" max="10464" width="8" style="949"/>
    <col min="10465" max="10465" width="5.125" style="949" customWidth="1"/>
    <col min="10466" max="10466" width="16.5" style="949" customWidth="1"/>
    <col min="10467" max="10474" width="7.875" style="949" customWidth="1"/>
    <col min="10475" max="10475" width="8" style="949"/>
    <col min="10476" max="10476" width="8" style="949" customWidth="1"/>
    <col min="10477" max="10477" width="8" style="949"/>
    <col min="10478" max="10478" width="11" style="949" customWidth="1"/>
    <col min="10479" max="10479" width="8" style="949"/>
    <col min="10480" max="10480" width="8.875" style="949" customWidth="1"/>
    <col min="10481" max="10720" width="8" style="949"/>
    <col min="10721" max="10721" width="5.125" style="949" customWidth="1"/>
    <col min="10722" max="10722" width="16.5" style="949" customWidth="1"/>
    <col min="10723" max="10730" width="7.875" style="949" customWidth="1"/>
    <col min="10731" max="10731" width="8" style="949"/>
    <col min="10732" max="10732" width="8" style="949" customWidth="1"/>
    <col min="10733" max="10733" width="8" style="949"/>
    <col min="10734" max="10734" width="11" style="949" customWidth="1"/>
    <col min="10735" max="10735" width="8" style="949"/>
    <col min="10736" max="10736" width="8.875" style="949" customWidth="1"/>
    <col min="10737" max="10976" width="8" style="949"/>
    <col min="10977" max="10977" width="5.125" style="949" customWidth="1"/>
    <col min="10978" max="10978" width="16.5" style="949" customWidth="1"/>
    <col min="10979" max="10986" width="7.875" style="949" customWidth="1"/>
    <col min="10987" max="10987" width="8" style="949"/>
    <col min="10988" max="10988" width="8" style="949" customWidth="1"/>
    <col min="10989" max="10989" width="8" style="949"/>
    <col min="10990" max="10990" width="11" style="949" customWidth="1"/>
    <col min="10991" max="10991" width="8" style="949"/>
    <col min="10992" max="10992" width="8.875" style="949" customWidth="1"/>
    <col min="10993" max="11232" width="8" style="949"/>
    <col min="11233" max="11233" width="5.125" style="949" customWidth="1"/>
    <col min="11234" max="11234" width="16.5" style="949" customWidth="1"/>
    <col min="11235" max="11242" width="7.875" style="949" customWidth="1"/>
    <col min="11243" max="11243" width="8" style="949"/>
    <col min="11244" max="11244" width="8" style="949" customWidth="1"/>
    <col min="11245" max="11245" width="8" style="949"/>
    <col min="11246" max="11246" width="11" style="949" customWidth="1"/>
    <col min="11247" max="11247" width="8" style="949"/>
    <col min="11248" max="11248" width="8.875" style="949" customWidth="1"/>
    <col min="11249" max="11488" width="8" style="949"/>
    <col min="11489" max="11489" width="5.125" style="949" customWidth="1"/>
    <col min="11490" max="11490" width="16.5" style="949" customWidth="1"/>
    <col min="11491" max="11498" width="7.875" style="949" customWidth="1"/>
    <col min="11499" max="11499" width="8" style="949"/>
    <col min="11500" max="11500" width="8" style="949" customWidth="1"/>
    <col min="11501" max="11501" width="8" style="949"/>
    <col min="11502" max="11502" width="11" style="949" customWidth="1"/>
    <col min="11503" max="11503" width="8" style="949"/>
    <col min="11504" max="11504" width="8.875" style="949" customWidth="1"/>
    <col min="11505" max="11744" width="8" style="949"/>
    <col min="11745" max="11745" width="5.125" style="949" customWidth="1"/>
    <col min="11746" max="11746" width="16.5" style="949" customWidth="1"/>
    <col min="11747" max="11754" width="7.875" style="949" customWidth="1"/>
    <col min="11755" max="11755" width="8" style="949"/>
    <col min="11756" max="11756" width="8" style="949" customWidth="1"/>
    <col min="11757" max="11757" width="8" style="949"/>
    <col min="11758" max="11758" width="11" style="949" customWidth="1"/>
    <col min="11759" max="11759" width="8" style="949"/>
    <col min="11760" max="11760" width="8.875" style="949" customWidth="1"/>
    <col min="11761" max="12000" width="8" style="949"/>
    <col min="12001" max="12001" width="5.125" style="949" customWidth="1"/>
    <col min="12002" max="12002" width="16.5" style="949" customWidth="1"/>
    <col min="12003" max="12010" width="7.875" style="949" customWidth="1"/>
    <col min="12011" max="12011" width="8" style="949"/>
    <col min="12012" max="12012" width="8" style="949" customWidth="1"/>
    <col min="12013" max="12013" width="8" style="949"/>
    <col min="12014" max="12014" width="11" style="949" customWidth="1"/>
    <col min="12015" max="12015" width="8" style="949"/>
    <col min="12016" max="12016" width="8.875" style="949" customWidth="1"/>
    <col min="12017" max="12256" width="8" style="949"/>
    <col min="12257" max="12257" width="5.125" style="949" customWidth="1"/>
    <col min="12258" max="12258" width="16.5" style="949" customWidth="1"/>
    <col min="12259" max="12266" width="7.875" style="949" customWidth="1"/>
    <col min="12267" max="12267" width="8" style="949"/>
    <col min="12268" max="12268" width="8" style="949" customWidth="1"/>
    <col min="12269" max="12269" width="8" style="949"/>
    <col min="12270" max="12270" width="11" style="949" customWidth="1"/>
    <col min="12271" max="12271" width="8" style="949"/>
    <col min="12272" max="12272" width="8.875" style="949" customWidth="1"/>
    <col min="12273" max="12512" width="8" style="949"/>
    <col min="12513" max="12513" width="5.125" style="949" customWidth="1"/>
    <col min="12514" max="12514" width="16.5" style="949" customWidth="1"/>
    <col min="12515" max="12522" width="7.875" style="949" customWidth="1"/>
    <col min="12523" max="12523" width="8" style="949"/>
    <col min="12524" max="12524" width="8" style="949" customWidth="1"/>
    <col min="12525" max="12525" width="8" style="949"/>
    <col min="12526" max="12526" width="11" style="949" customWidth="1"/>
    <col min="12527" max="12527" width="8" style="949"/>
    <col min="12528" max="12528" width="8.875" style="949" customWidth="1"/>
    <col min="12529" max="12768" width="8" style="949"/>
    <col min="12769" max="12769" width="5.125" style="949" customWidth="1"/>
    <col min="12770" max="12770" width="16.5" style="949" customWidth="1"/>
    <col min="12771" max="12778" width="7.875" style="949" customWidth="1"/>
    <col min="12779" max="12779" width="8" style="949"/>
    <col min="12780" max="12780" width="8" style="949" customWidth="1"/>
    <col min="12781" max="12781" width="8" style="949"/>
    <col min="12782" max="12782" width="11" style="949" customWidth="1"/>
    <col min="12783" max="12783" width="8" style="949"/>
    <col min="12784" max="12784" width="8.875" style="949" customWidth="1"/>
    <col min="12785" max="13024" width="8" style="949"/>
    <col min="13025" max="13025" width="5.125" style="949" customWidth="1"/>
    <col min="13026" max="13026" width="16.5" style="949" customWidth="1"/>
    <col min="13027" max="13034" width="7.875" style="949" customWidth="1"/>
    <col min="13035" max="13035" width="8" style="949"/>
    <col min="13036" max="13036" width="8" style="949" customWidth="1"/>
    <col min="13037" max="13037" width="8" style="949"/>
    <col min="13038" max="13038" width="11" style="949" customWidth="1"/>
    <col min="13039" max="13039" width="8" style="949"/>
    <col min="13040" max="13040" width="8.875" style="949" customWidth="1"/>
    <col min="13041" max="13280" width="8" style="949"/>
    <col min="13281" max="13281" width="5.125" style="949" customWidth="1"/>
    <col min="13282" max="13282" width="16.5" style="949" customWidth="1"/>
    <col min="13283" max="13290" width="7.875" style="949" customWidth="1"/>
    <col min="13291" max="13291" width="8" style="949"/>
    <col min="13292" max="13292" width="8" style="949" customWidth="1"/>
    <col min="13293" max="13293" width="8" style="949"/>
    <col min="13294" max="13294" width="11" style="949" customWidth="1"/>
    <col min="13295" max="13295" width="8" style="949"/>
    <col min="13296" max="13296" width="8.875" style="949" customWidth="1"/>
    <col min="13297" max="13536" width="8" style="949"/>
    <col min="13537" max="13537" width="5.125" style="949" customWidth="1"/>
    <col min="13538" max="13538" width="16.5" style="949" customWidth="1"/>
    <col min="13539" max="13546" width="7.875" style="949" customWidth="1"/>
    <col min="13547" max="13547" width="8" style="949"/>
    <col min="13548" max="13548" width="8" style="949" customWidth="1"/>
    <col min="13549" max="13549" width="8" style="949"/>
    <col min="13550" max="13550" width="11" style="949" customWidth="1"/>
    <col min="13551" max="13551" width="8" style="949"/>
    <col min="13552" max="13552" width="8.875" style="949" customWidth="1"/>
    <col min="13553" max="13792" width="8" style="949"/>
    <col min="13793" max="13793" width="5.125" style="949" customWidth="1"/>
    <col min="13794" max="13794" width="16.5" style="949" customWidth="1"/>
    <col min="13795" max="13802" width="7.875" style="949" customWidth="1"/>
    <col min="13803" max="13803" width="8" style="949"/>
    <col min="13804" max="13804" width="8" style="949" customWidth="1"/>
    <col min="13805" max="13805" width="8" style="949"/>
    <col min="13806" max="13806" width="11" style="949" customWidth="1"/>
    <col min="13807" max="13807" width="8" style="949"/>
    <col min="13808" max="13808" width="8.875" style="949" customWidth="1"/>
    <col min="13809" max="14048" width="8" style="949"/>
    <col min="14049" max="14049" width="5.125" style="949" customWidth="1"/>
    <col min="14050" max="14050" width="16.5" style="949" customWidth="1"/>
    <col min="14051" max="14058" width="7.875" style="949" customWidth="1"/>
    <col min="14059" max="14059" width="8" style="949"/>
    <col min="14060" max="14060" width="8" style="949" customWidth="1"/>
    <col min="14061" max="14061" width="8" style="949"/>
    <col min="14062" max="14062" width="11" style="949" customWidth="1"/>
    <col min="14063" max="14063" width="8" style="949"/>
    <col min="14064" max="14064" width="8.875" style="949" customWidth="1"/>
    <col min="14065" max="14304" width="8" style="949"/>
    <col min="14305" max="14305" width="5.125" style="949" customWidth="1"/>
    <col min="14306" max="14306" width="16.5" style="949" customWidth="1"/>
    <col min="14307" max="14314" width="7.875" style="949" customWidth="1"/>
    <col min="14315" max="14315" width="8" style="949"/>
    <col min="14316" max="14316" width="8" style="949" customWidth="1"/>
    <col min="14317" max="14317" width="8" style="949"/>
    <col min="14318" max="14318" width="11" style="949" customWidth="1"/>
    <col min="14319" max="14319" width="8" style="949"/>
    <col min="14320" max="14320" width="8.875" style="949" customWidth="1"/>
    <col min="14321" max="14560" width="8" style="949"/>
    <col min="14561" max="14561" width="5.125" style="949" customWidth="1"/>
    <col min="14562" max="14562" width="16.5" style="949" customWidth="1"/>
    <col min="14563" max="14570" width="7.875" style="949" customWidth="1"/>
    <col min="14571" max="14571" width="8" style="949"/>
    <col min="14572" max="14572" width="8" style="949" customWidth="1"/>
    <col min="14573" max="14573" width="8" style="949"/>
    <col min="14574" max="14574" width="11" style="949" customWidth="1"/>
    <col min="14575" max="14575" width="8" style="949"/>
    <col min="14576" max="14576" width="8.875" style="949" customWidth="1"/>
    <col min="14577" max="14816" width="8" style="949"/>
    <col min="14817" max="14817" width="5.125" style="949" customWidth="1"/>
    <col min="14818" max="14818" width="16.5" style="949" customWidth="1"/>
    <col min="14819" max="14826" width="7.875" style="949" customWidth="1"/>
    <col min="14827" max="14827" width="8" style="949"/>
    <col min="14828" max="14828" width="8" style="949" customWidth="1"/>
    <col min="14829" max="14829" width="8" style="949"/>
    <col min="14830" max="14830" width="11" style="949" customWidth="1"/>
    <col min="14831" max="14831" width="8" style="949"/>
    <col min="14832" max="14832" width="8.875" style="949" customWidth="1"/>
    <col min="14833" max="15072" width="8" style="949"/>
    <col min="15073" max="15073" width="5.125" style="949" customWidth="1"/>
    <col min="15074" max="15074" width="16.5" style="949" customWidth="1"/>
    <col min="15075" max="15082" width="7.875" style="949" customWidth="1"/>
    <col min="15083" max="15083" width="8" style="949"/>
    <col min="15084" max="15084" width="8" style="949" customWidth="1"/>
    <col min="15085" max="15085" width="8" style="949"/>
    <col min="15086" max="15086" width="11" style="949" customWidth="1"/>
    <col min="15087" max="15087" width="8" style="949"/>
    <col min="15088" max="15088" width="8.875" style="949" customWidth="1"/>
    <col min="15089" max="15328" width="8" style="949"/>
    <col min="15329" max="15329" width="5.125" style="949" customWidth="1"/>
    <col min="15330" max="15330" width="16.5" style="949" customWidth="1"/>
    <col min="15331" max="15338" width="7.875" style="949" customWidth="1"/>
    <col min="15339" max="15339" width="8" style="949"/>
    <col min="15340" max="15340" width="8" style="949" customWidth="1"/>
    <col min="15341" max="15341" width="8" style="949"/>
    <col min="15342" max="15342" width="11" style="949" customWidth="1"/>
    <col min="15343" max="15343" width="8" style="949"/>
    <col min="15344" max="15344" width="8.875" style="949" customWidth="1"/>
    <col min="15345" max="15584" width="8" style="949"/>
    <col min="15585" max="15585" width="5.125" style="949" customWidth="1"/>
    <col min="15586" max="15586" width="16.5" style="949" customWidth="1"/>
    <col min="15587" max="15594" width="7.875" style="949" customWidth="1"/>
    <col min="15595" max="15595" width="8" style="949"/>
    <col min="15596" max="15596" width="8" style="949" customWidth="1"/>
    <col min="15597" max="15597" width="8" style="949"/>
    <col min="15598" max="15598" width="11" style="949" customWidth="1"/>
    <col min="15599" max="15599" width="8" style="949"/>
    <col min="15600" max="15600" width="8.875" style="949" customWidth="1"/>
    <col min="15601" max="15840" width="8" style="949"/>
    <col min="15841" max="15841" width="5.125" style="949" customWidth="1"/>
    <col min="15842" max="15842" width="16.5" style="949" customWidth="1"/>
    <col min="15843" max="15850" width="7.875" style="949" customWidth="1"/>
    <col min="15851" max="15851" width="8" style="949"/>
    <col min="15852" max="15852" width="8" style="949" customWidth="1"/>
    <col min="15853" max="15853" width="8" style="949"/>
    <col min="15854" max="15854" width="11" style="949" customWidth="1"/>
    <col min="15855" max="15855" width="8" style="949"/>
    <col min="15856" max="15856" width="8.875" style="949" customWidth="1"/>
    <col min="15857" max="16096" width="8" style="949"/>
    <col min="16097" max="16097" width="5.125" style="949" customWidth="1"/>
    <col min="16098" max="16098" width="16.5" style="949" customWidth="1"/>
    <col min="16099" max="16106" width="7.875" style="949" customWidth="1"/>
    <col min="16107" max="16107" width="8" style="949"/>
    <col min="16108" max="16108" width="8" style="949" customWidth="1"/>
    <col min="16109" max="16109" width="8" style="949"/>
    <col min="16110" max="16110" width="11" style="949" customWidth="1"/>
    <col min="16111" max="16111" width="8" style="949"/>
    <col min="16112" max="16112" width="8.875" style="949" customWidth="1"/>
    <col min="16113" max="16384" width="8" style="949"/>
  </cols>
  <sheetData>
    <row r="1" spans="1:17" ht="29.25" customHeight="1">
      <c r="A1" s="1715" t="s">
        <v>941</v>
      </c>
      <c r="B1" s="1715"/>
      <c r="C1" s="945"/>
      <c r="D1" s="945"/>
      <c r="E1" s="945"/>
      <c r="F1" s="945"/>
      <c r="I1" s="1745"/>
      <c r="J1" s="1745"/>
      <c r="K1" s="1745"/>
      <c r="O1" s="1745" t="s">
        <v>792</v>
      </c>
      <c r="P1" s="1745"/>
      <c r="Q1" s="1745"/>
    </row>
    <row r="2" spans="1:17" ht="45.75" customHeight="1">
      <c r="A2" s="1719" t="s">
        <v>802</v>
      </c>
      <c r="B2" s="1719"/>
      <c r="C2" s="1719"/>
      <c r="D2" s="1719"/>
      <c r="E2" s="1719"/>
      <c r="F2" s="1719"/>
      <c r="G2" s="1719"/>
      <c r="H2" s="1719"/>
      <c r="I2" s="1719"/>
      <c r="J2" s="1719"/>
      <c r="K2" s="1719"/>
      <c r="L2" s="1719"/>
      <c r="M2" s="1719"/>
      <c r="N2" s="1719"/>
      <c r="O2" s="1719"/>
      <c r="P2" s="1719"/>
      <c r="Q2" s="1719"/>
    </row>
    <row r="3" spans="1:17" ht="21" customHeight="1">
      <c r="A3" s="1730"/>
      <c r="B3" s="1730"/>
      <c r="C3" s="1730"/>
      <c r="D3" s="1730"/>
      <c r="E3" s="1730"/>
      <c r="F3" s="1730"/>
      <c r="G3" s="1730"/>
      <c r="H3" s="1730"/>
      <c r="I3" s="1730"/>
      <c r="J3" s="1730"/>
      <c r="K3" s="1730"/>
    </row>
    <row r="4" spans="1:17" s="953" customFormat="1" ht="21.75" customHeight="1">
      <c r="A4" s="950"/>
      <c r="B4" s="950"/>
      <c r="C4" s="950"/>
      <c r="D4" s="1748"/>
      <c r="E4" s="1748"/>
      <c r="F4" s="1748"/>
      <c r="H4" s="1746"/>
      <c r="I4" s="1746"/>
      <c r="J4" s="1746"/>
      <c r="K4" s="1746"/>
      <c r="P4" s="1746" t="s">
        <v>174</v>
      </c>
      <c r="Q4" s="1746"/>
    </row>
    <row r="5" spans="1:17" s="953" customFormat="1" ht="21.75" customHeight="1">
      <c r="A5" s="1722" t="s">
        <v>4</v>
      </c>
      <c r="B5" s="1722" t="s">
        <v>181</v>
      </c>
      <c r="C5" s="1744" t="s">
        <v>989</v>
      </c>
      <c r="D5" s="1744"/>
      <c r="E5" s="1744"/>
      <c r="F5" s="1744"/>
      <c r="G5" s="1744"/>
      <c r="H5" s="1744"/>
      <c r="I5" s="1744"/>
      <c r="J5" s="1744"/>
      <c r="K5" s="1542"/>
      <c r="L5" s="1543"/>
      <c r="M5" s="1543"/>
      <c r="N5" s="1724" t="s">
        <v>987</v>
      </c>
      <c r="O5" s="1724"/>
      <c r="P5" s="1724"/>
      <c r="Q5" s="1724"/>
    </row>
    <row r="6" spans="1:17" s="953" customFormat="1" ht="21.75" customHeight="1">
      <c r="A6" s="1722"/>
      <c r="B6" s="1722"/>
      <c r="C6" s="1724" t="s">
        <v>741</v>
      </c>
      <c r="D6" s="1724"/>
      <c r="E6" s="1724"/>
      <c r="F6" s="1724"/>
      <c r="G6" s="1724" t="s">
        <v>742</v>
      </c>
      <c r="H6" s="1724"/>
      <c r="I6" s="1724"/>
      <c r="J6" s="1724"/>
      <c r="K6" s="1747" t="s">
        <v>14</v>
      </c>
      <c r="L6" s="1543"/>
      <c r="M6" s="1543"/>
      <c r="N6" s="1724"/>
      <c r="O6" s="1724"/>
      <c r="P6" s="1724"/>
      <c r="Q6" s="1724"/>
    </row>
    <row r="7" spans="1:17" s="956" customFormat="1" ht="31.5" customHeight="1">
      <c r="A7" s="1722"/>
      <c r="B7" s="1722"/>
      <c r="C7" s="1722" t="s">
        <v>689</v>
      </c>
      <c r="D7" s="1722" t="s">
        <v>349</v>
      </c>
      <c r="E7" s="1722" t="s">
        <v>184</v>
      </c>
      <c r="F7" s="1722" t="s">
        <v>123</v>
      </c>
      <c r="G7" s="1722" t="s">
        <v>689</v>
      </c>
      <c r="H7" s="1722" t="s">
        <v>349</v>
      </c>
      <c r="I7" s="1722" t="s">
        <v>184</v>
      </c>
      <c r="J7" s="1722" t="s">
        <v>123</v>
      </c>
      <c r="K7" s="1747"/>
      <c r="L7" s="1526"/>
      <c r="M7" s="1526"/>
      <c r="N7" s="1722" t="s">
        <v>689</v>
      </c>
      <c r="O7" s="1722" t="s">
        <v>349</v>
      </c>
      <c r="P7" s="1722" t="s">
        <v>184</v>
      </c>
      <c r="Q7" s="1722" t="s">
        <v>123</v>
      </c>
    </row>
    <row r="8" spans="1:17" ht="31.5" customHeight="1">
      <c r="A8" s="1722"/>
      <c r="B8" s="1722"/>
      <c r="C8" s="1722"/>
      <c r="D8" s="1722"/>
      <c r="E8" s="1722"/>
      <c r="F8" s="1722"/>
      <c r="G8" s="1722"/>
      <c r="H8" s="1722"/>
      <c r="I8" s="1722"/>
      <c r="J8" s="1722"/>
      <c r="K8" s="1747"/>
      <c r="L8" s="1544"/>
      <c r="M8" s="1544"/>
      <c r="N8" s="1722"/>
      <c r="O8" s="1722"/>
      <c r="P8" s="1722"/>
      <c r="Q8" s="1722"/>
    </row>
    <row r="9" spans="1:17" s="956" customFormat="1" ht="32.25" customHeight="1">
      <c r="A9" s="1722"/>
      <c r="B9" s="1722"/>
      <c r="C9" s="1722"/>
      <c r="D9" s="1722"/>
      <c r="E9" s="1722"/>
      <c r="F9" s="1722"/>
      <c r="G9" s="1722"/>
      <c r="H9" s="1722"/>
      <c r="I9" s="1722"/>
      <c r="J9" s="1722"/>
      <c r="K9" s="1747"/>
      <c r="L9" s="1526"/>
      <c r="M9" s="1526"/>
      <c r="N9" s="1722"/>
      <c r="O9" s="1722"/>
      <c r="P9" s="1722"/>
      <c r="Q9" s="1722"/>
    </row>
    <row r="10" spans="1:17" s="957" customFormat="1" ht="27.75" hidden="1" customHeight="1">
      <c r="A10" s="1540" t="s">
        <v>20</v>
      </c>
      <c r="B10" s="1540" t="s">
        <v>21</v>
      </c>
      <c r="C10" s="1540"/>
      <c r="D10" s="1540"/>
      <c r="E10" s="1540"/>
      <c r="F10" s="1540"/>
      <c r="G10" s="1540"/>
      <c r="H10" s="1540"/>
      <c r="I10" s="1540"/>
      <c r="J10" s="1540"/>
      <c r="K10" s="1541"/>
      <c r="N10" s="1540"/>
      <c r="O10" s="1540"/>
      <c r="P10" s="1540"/>
      <c r="Q10" s="1540"/>
    </row>
    <row r="11" spans="1:17" s="959" customFormat="1" ht="21" customHeight="1">
      <c r="A11" s="1003"/>
      <c r="B11" s="1003" t="s">
        <v>17</v>
      </c>
      <c r="C11" s="958"/>
      <c r="D11" s="1007"/>
      <c r="E11" s="847"/>
      <c r="F11" s="958"/>
      <c r="G11" s="958"/>
      <c r="H11" s="1007"/>
      <c r="I11" s="847"/>
      <c r="J11" s="958"/>
      <c r="K11" s="958"/>
      <c r="N11" s="958"/>
      <c r="O11" s="1007"/>
      <c r="P11" s="847"/>
      <c r="Q11" s="958"/>
    </row>
    <row r="12" spans="1:17" s="961" customFormat="1" ht="21" customHeight="1">
      <c r="A12" s="1009"/>
      <c r="B12" s="1005" t="s">
        <v>791</v>
      </c>
      <c r="C12" s="967"/>
      <c r="D12" s="1010"/>
      <c r="E12" s="967"/>
      <c r="F12" s="1012"/>
      <c r="G12" s="967"/>
      <c r="H12" s="1010"/>
      <c r="I12" s="967"/>
      <c r="J12" s="1012"/>
      <c r="K12" s="1013"/>
      <c r="N12" s="967"/>
      <c r="O12" s="1010"/>
      <c r="P12" s="967"/>
      <c r="Q12" s="1012"/>
    </row>
    <row r="13" spans="1:17" s="961" customFormat="1" ht="21" customHeight="1">
      <c r="A13" s="1009"/>
      <c r="B13" s="1005" t="s">
        <v>791</v>
      </c>
      <c r="C13" s="967"/>
      <c r="D13" s="1010"/>
      <c r="E13" s="967"/>
      <c r="F13" s="1012"/>
      <c r="G13" s="967"/>
      <c r="H13" s="1010"/>
      <c r="I13" s="967"/>
      <c r="J13" s="1012"/>
      <c r="K13" s="1013"/>
      <c r="N13" s="967"/>
      <c r="O13" s="1010"/>
      <c r="P13" s="967"/>
      <c r="Q13" s="1012"/>
    </row>
    <row r="14" spans="1:17" s="961" customFormat="1" ht="21" customHeight="1">
      <c r="A14" s="1009"/>
      <c r="B14" s="1005" t="s">
        <v>791</v>
      </c>
      <c r="C14" s="967"/>
      <c r="D14" s="1010"/>
      <c r="E14" s="967"/>
      <c r="F14" s="1012"/>
      <c r="G14" s="967"/>
      <c r="H14" s="1010"/>
      <c r="I14" s="967"/>
      <c r="J14" s="1012"/>
      <c r="K14" s="1013"/>
      <c r="N14" s="967"/>
      <c r="O14" s="1010"/>
      <c r="P14" s="967"/>
      <c r="Q14" s="1012"/>
    </row>
    <row r="15" spans="1:17" s="961" customFormat="1" ht="21" hidden="1" customHeight="1">
      <c r="A15" s="1009"/>
      <c r="B15" s="1005"/>
      <c r="C15" s="967"/>
      <c r="D15" s="1010"/>
      <c r="E15" s="967"/>
      <c r="F15" s="1012"/>
      <c r="G15" s="967"/>
      <c r="H15" s="1010"/>
      <c r="I15" s="967"/>
      <c r="J15" s="1012"/>
      <c r="K15" s="1013"/>
      <c r="N15" s="967"/>
      <c r="O15" s="1010"/>
      <c r="P15" s="967"/>
      <c r="Q15" s="1012"/>
    </row>
    <row r="16" spans="1:17" s="961" customFormat="1" ht="21" hidden="1" customHeight="1">
      <c r="A16" s="1009"/>
      <c r="B16" s="1005"/>
      <c r="C16" s="967"/>
      <c r="D16" s="1010"/>
      <c r="E16" s="967"/>
      <c r="F16" s="1012"/>
      <c r="G16" s="967"/>
      <c r="H16" s="1010"/>
      <c r="I16" s="967"/>
      <c r="J16" s="1012"/>
      <c r="K16" s="1013"/>
      <c r="N16" s="967"/>
      <c r="O16" s="1010"/>
      <c r="P16" s="967"/>
      <c r="Q16" s="1012"/>
    </row>
    <row r="17" spans="1:17" s="962" customFormat="1" ht="21" hidden="1" customHeight="1">
      <c r="A17" s="1009"/>
      <c r="B17" s="1005"/>
      <c r="C17" s="967"/>
      <c r="D17" s="1010"/>
      <c r="E17" s="967"/>
      <c r="F17" s="1012"/>
      <c r="G17" s="967"/>
      <c r="H17" s="1010"/>
      <c r="I17" s="967"/>
      <c r="J17" s="1012"/>
      <c r="K17" s="1013"/>
      <c r="N17" s="967"/>
      <c r="O17" s="1010"/>
      <c r="P17" s="967"/>
      <c r="Q17" s="1012"/>
    </row>
    <row r="18" spans="1:17" s="961" customFormat="1" ht="21" hidden="1" customHeight="1">
      <c r="A18" s="1009"/>
      <c r="B18" s="1005"/>
      <c r="C18" s="967"/>
      <c r="D18" s="1010"/>
      <c r="E18" s="967"/>
      <c r="F18" s="1012"/>
      <c r="G18" s="967"/>
      <c r="H18" s="1010"/>
      <c r="I18" s="967"/>
      <c r="J18" s="1012"/>
      <c r="K18" s="1013"/>
      <c r="N18" s="967"/>
      <c r="O18" s="1010"/>
      <c r="P18" s="967"/>
      <c r="Q18" s="1012"/>
    </row>
    <row r="19" spans="1:17" s="961" customFormat="1" ht="21" hidden="1" customHeight="1">
      <c r="A19" s="1009"/>
      <c r="B19" s="1005"/>
      <c r="C19" s="967"/>
      <c r="D19" s="1010"/>
      <c r="E19" s="967"/>
      <c r="F19" s="1012"/>
      <c r="G19" s="967"/>
      <c r="H19" s="1010"/>
      <c r="I19" s="967"/>
      <c r="J19" s="1012"/>
      <c r="K19" s="1013"/>
      <c r="N19" s="967"/>
      <c r="O19" s="1010"/>
      <c r="P19" s="967"/>
      <c r="Q19" s="1012"/>
    </row>
    <row r="20" spans="1:17" s="961" customFormat="1" ht="21" hidden="1" customHeight="1">
      <c r="A20" s="1009"/>
      <c r="B20" s="1005"/>
      <c r="C20" s="967"/>
      <c r="D20" s="1010"/>
      <c r="E20" s="967"/>
      <c r="F20" s="1012"/>
      <c r="G20" s="967"/>
      <c r="H20" s="1010"/>
      <c r="I20" s="967"/>
      <c r="J20" s="1012"/>
      <c r="K20" s="1013"/>
      <c r="N20" s="967"/>
      <c r="O20" s="1010"/>
      <c r="P20" s="967"/>
      <c r="Q20" s="1012"/>
    </row>
    <row r="21" spans="1:17" s="961" customFormat="1" ht="21" hidden="1" customHeight="1">
      <c r="A21" s="1009"/>
      <c r="B21" s="1005"/>
      <c r="C21" s="967"/>
      <c r="D21" s="1010"/>
      <c r="E21" s="967"/>
      <c r="F21" s="1012"/>
      <c r="G21" s="967"/>
      <c r="H21" s="1010"/>
      <c r="I21" s="967"/>
      <c r="J21" s="1012"/>
      <c r="K21" s="1013"/>
      <c r="N21" s="967"/>
      <c r="O21" s="1010"/>
      <c r="P21" s="967"/>
      <c r="Q21" s="1012"/>
    </row>
    <row r="22" spans="1:17" s="961" customFormat="1" ht="21" hidden="1" customHeight="1">
      <c r="A22" s="1009"/>
      <c r="B22" s="1005"/>
      <c r="C22" s="967"/>
      <c r="D22" s="1010"/>
      <c r="E22" s="967"/>
      <c r="F22" s="1012"/>
      <c r="G22" s="967"/>
      <c r="H22" s="1010"/>
      <c r="I22" s="967"/>
      <c r="J22" s="1012"/>
      <c r="K22" s="1013"/>
      <c r="N22" s="967"/>
      <c r="O22" s="1010"/>
      <c r="P22" s="967"/>
      <c r="Q22" s="1012"/>
    </row>
    <row r="23" spans="1:17" s="961" customFormat="1" ht="21" hidden="1" customHeight="1">
      <c r="A23" s="1009"/>
      <c r="B23" s="1005"/>
      <c r="C23" s="967"/>
      <c r="D23" s="1010"/>
      <c r="E23" s="967"/>
      <c r="F23" s="1012"/>
      <c r="G23" s="967"/>
      <c r="H23" s="1010"/>
      <c r="I23" s="967"/>
      <c r="J23" s="1012"/>
      <c r="K23" s="1013"/>
      <c r="N23" s="967"/>
      <c r="O23" s="1010"/>
      <c r="P23" s="967"/>
      <c r="Q23" s="1012"/>
    </row>
    <row r="24" spans="1:17" s="961" customFormat="1" ht="21" hidden="1" customHeight="1">
      <c r="A24" s="1009"/>
      <c r="B24" s="1005"/>
      <c r="C24" s="967"/>
      <c r="D24" s="1010"/>
      <c r="E24" s="967"/>
      <c r="F24" s="1012"/>
      <c r="G24" s="967"/>
      <c r="H24" s="1010"/>
      <c r="I24" s="967"/>
      <c r="J24" s="1012"/>
      <c r="K24" s="1013"/>
      <c r="N24" s="967"/>
      <c r="O24" s="1010"/>
      <c r="P24" s="967"/>
      <c r="Q24" s="1012"/>
    </row>
    <row r="25" spans="1:17" s="963" customFormat="1" ht="21" hidden="1" customHeight="1">
      <c r="A25" s="846"/>
      <c r="B25" s="1005"/>
      <c r="C25" s="967"/>
      <c r="D25" s="847"/>
      <c r="E25" s="967"/>
      <c r="F25" s="1012"/>
      <c r="G25" s="967"/>
      <c r="H25" s="847"/>
      <c r="I25" s="967"/>
      <c r="J25" s="1012"/>
      <c r="K25" s="1013"/>
      <c r="N25" s="967"/>
      <c r="O25" s="847"/>
      <c r="P25" s="967"/>
      <c r="Q25" s="1012"/>
    </row>
    <row r="26" spans="1:17" s="963" customFormat="1" ht="21" hidden="1" customHeight="1">
      <c r="A26" s="968"/>
      <c r="B26" s="1005"/>
      <c r="C26" s="967"/>
      <c r="D26" s="1010"/>
      <c r="E26" s="967"/>
      <c r="F26" s="1012"/>
      <c r="G26" s="967"/>
      <c r="H26" s="1010"/>
      <c r="I26" s="967"/>
      <c r="J26" s="1012"/>
      <c r="K26" s="1013"/>
      <c r="N26" s="967"/>
      <c r="O26" s="1010"/>
      <c r="P26" s="967"/>
      <c r="Q26" s="1012"/>
    </row>
    <row r="27" spans="1:17" s="963" customFormat="1" ht="21" hidden="1" customHeight="1">
      <c r="A27" s="968"/>
      <c r="B27" s="1005"/>
      <c r="C27" s="967"/>
      <c r="D27" s="1010"/>
      <c r="E27" s="967"/>
      <c r="F27" s="1012"/>
      <c r="G27" s="967"/>
      <c r="H27" s="1010"/>
      <c r="I27" s="967"/>
      <c r="J27" s="1012"/>
      <c r="K27" s="1013"/>
      <c r="N27" s="967"/>
      <c r="O27" s="1010"/>
      <c r="P27" s="967"/>
      <c r="Q27" s="1012"/>
    </row>
    <row r="28" spans="1:17" s="963" customFormat="1" ht="21" hidden="1" customHeight="1">
      <c r="A28" s="968"/>
      <c r="B28" s="1005"/>
      <c r="C28" s="967"/>
      <c r="D28" s="1010"/>
      <c r="E28" s="967"/>
      <c r="F28" s="1012"/>
      <c r="G28" s="967"/>
      <c r="H28" s="1010"/>
      <c r="I28" s="967"/>
      <c r="J28" s="1012"/>
      <c r="K28" s="1013"/>
      <c r="N28" s="967"/>
      <c r="O28" s="1010"/>
      <c r="P28" s="967"/>
      <c r="Q28" s="1012"/>
    </row>
    <row r="29" spans="1:17" s="964" customFormat="1" ht="21" hidden="1" customHeight="1">
      <c r="A29" s="968"/>
      <c r="B29" s="1005"/>
      <c r="C29" s="967"/>
      <c r="D29" s="1010"/>
      <c r="E29" s="967"/>
      <c r="F29" s="1012"/>
      <c r="G29" s="967"/>
      <c r="H29" s="1010"/>
      <c r="I29" s="967"/>
      <c r="J29" s="1012"/>
      <c r="K29" s="1013"/>
      <c r="N29" s="967"/>
      <c r="O29" s="1010"/>
      <c r="P29" s="967"/>
      <c r="Q29" s="1012"/>
    </row>
    <row r="30" spans="1:17" s="963" customFormat="1" ht="21" hidden="1" customHeight="1">
      <c r="A30" s="968"/>
      <c r="B30" s="1005"/>
      <c r="C30" s="967"/>
      <c r="D30" s="1010"/>
      <c r="E30" s="967"/>
      <c r="F30" s="1012"/>
      <c r="G30" s="967"/>
      <c r="H30" s="1010"/>
      <c r="I30" s="967"/>
      <c r="J30" s="1012"/>
      <c r="K30" s="1013"/>
      <c r="N30" s="967"/>
      <c r="O30" s="1010"/>
      <c r="P30" s="967"/>
      <c r="Q30" s="1012"/>
    </row>
    <row r="31" spans="1:17" s="963" customFormat="1" ht="21" hidden="1" customHeight="1">
      <c r="A31" s="968"/>
      <c r="B31" s="1005"/>
      <c r="C31" s="967"/>
      <c r="D31" s="1010"/>
      <c r="E31" s="967"/>
      <c r="F31" s="1012"/>
      <c r="G31" s="967"/>
      <c r="H31" s="1010"/>
      <c r="I31" s="967"/>
      <c r="J31" s="1012"/>
      <c r="K31" s="1013"/>
      <c r="N31" s="967"/>
      <c r="O31" s="1010"/>
      <c r="P31" s="967"/>
      <c r="Q31" s="1012"/>
    </row>
    <row r="32" spans="1:17" s="964" customFormat="1" ht="21" hidden="1" customHeight="1">
      <c r="A32" s="968"/>
      <c r="B32" s="1005"/>
      <c r="C32" s="967"/>
      <c r="D32" s="1010"/>
      <c r="E32" s="967"/>
      <c r="F32" s="1012"/>
      <c r="G32" s="967"/>
      <c r="H32" s="1010"/>
      <c r="I32" s="967"/>
      <c r="J32" s="1012"/>
      <c r="K32" s="1013"/>
      <c r="N32" s="967"/>
      <c r="O32" s="1010"/>
      <c r="P32" s="967"/>
      <c r="Q32" s="1012"/>
    </row>
    <row r="33" spans="1:17" ht="21" hidden="1" customHeight="1">
      <c r="A33" s="968"/>
      <c r="B33" s="1005"/>
      <c r="C33" s="967"/>
      <c r="D33" s="1010"/>
      <c r="E33" s="967"/>
      <c r="F33" s="1012"/>
      <c r="G33" s="967"/>
      <c r="H33" s="1010"/>
      <c r="I33" s="967"/>
      <c r="J33" s="1012"/>
      <c r="K33" s="1013"/>
      <c r="N33" s="967"/>
      <c r="O33" s="1010"/>
      <c r="P33" s="967"/>
      <c r="Q33" s="1012"/>
    </row>
    <row r="34" spans="1:17" ht="21" hidden="1" customHeight="1">
      <c r="A34" s="968"/>
      <c r="B34" s="1005"/>
      <c r="C34" s="967"/>
      <c r="D34" s="1010"/>
      <c r="E34" s="967"/>
      <c r="F34" s="1012"/>
      <c r="G34" s="967"/>
      <c r="H34" s="1010"/>
      <c r="I34" s="967"/>
      <c r="J34" s="1012"/>
      <c r="K34" s="1013"/>
      <c r="N34" s="967"/>
      <c r="O34" s="1010"/>
      <c r="P34" s="967"/>
      <c r="Q34" s="1012"/>
    </row>
    <row r="35" spans="1:17" ht="21" hidden="1" customHeight="1">
      <c r="A35" s="968"/>
      <c r="B35" s="1005"/>
      <c r="C35" s="967"/>
      <c r="D35" s="1010"/>
      <c r="E35" s="967"/>
      <c r="F35" s="1012"/>
      <c r="G35" s="967"/>
      <c r="H35" s="1010"/>
      <c r="I35" s="967"/>
      <c r="J35" s="1012"/>
      <c r="K35" s="1013"/>
      <c r="N35" s="967"/>
      <c r="O35" s="1010"/>
      <c r="P35" s="967"/>
      <c r="Q35" s="1012"/>
    </row>
    <row r="36" spans="1:17" ht="21" hidden="1" customHeight="1">
      <c r="A36" s="968"/>
      <c r="B36" s="1005"/>
      <c r="C36" s="967"/>
      <c r="D36" s="1010"/>
      <c r="E36" s="967"/>
      <c r="F36" s="1012"/>
      <c r="G36" s="967"/>
      <c r="H36" s="1010"/>
      <c r="I36" s="967"/>
      <c r="J36" s="1012"/>
      <c r="K36" s="1013"/>
      <c r="N36" s="967"/>
      <c r="O36" s="1010"/>
      <c r="P36" s="967"/>
      <c r="Q36" s="1012"/>
    </row>
    <row r="37" spans="1:17" s="965" customFormat="1" ht="21" hidden="1" customHeight="1">
      <c r="A37" s="968"/>
      <c r="B37" s="1005"/>
      <c r="C37" s="967"/>
      <c r="D37" s="1010"/>
      <c r="E37" s="967"/>
      <c r="F37" s="1012"/>
      <c r="G37" s="967"/>
      <c r="H37" s="1010"/>
      <c r="I37" s="967"/>
      <c r="J37" s="1012"/>
      <c r="K37" s="1013"/>
      <c r="N37" s="967"/>
      <c r="O37" s="1010"/>
      <c r="P37" s="967"/>
      <c r="Q37" s="1012"/>
    </row>
    <row r="38" spans="1:17" ht="21" hidden="1" customHeight="1">
      <c r="A38" s="968"/>
      <c r="B38" s="1005"/>
      <c r="C38" s="967"/>
      <c r="D38" s="1010"/>
      <c r="E38" s="967"/>
      <c r="F38" s="1012"/>
      <c r="G38" s="967"/>
      <c r="H38" s="1010"/>
      <c r="I38" s="967"/>
      <c r="J38" s="1012"/>
      <c r="K38" s="1013"/>
      <c r="N38" s="967"/>
      <c r="O38" s="1010"/>
      <c r="P38" s="967"/>
      <c r="Q38" s="1012"/>
    </row>
    <row r="39" spans="1:17" ht="21" hidden="1" customHeight="1">
      <c r="A39" s="968"/>
      <c r="B39" s="1005"/>
      <c r="C39" s="967"/>
      <c r="D39" s="1010"/>
      <c r="E39" s="967"/>
      <c r="F39" s="1012"/>
      <c r="G39" s="967"/>
      <c r="H39" s="1010"/>
      <c r="I39" s="967"/>
      <c r="J39" s="1012"/>
      <c r="K39" s="1013"/>
      <c r="N39" s="967"/>
      <c r="O39" s="1010"/>
      <c r="P39" s="967"/>
      <c r="Q39" s="1012"/>
    </row>
    <row r="40" spans="1:17" ht="21" hidden="1" customHeight="1">
      <c r="A40" s="968"/>
      <c r="B40" s="1005"/>
      <c r="C40" s="967"/>
      <c r="D40" s="1010"/>
      <c r="E40" s="967"/>
      <c r="F40" s="1012"/>
      <c r="G40" s="967"/>
      <c r="H40" s="1010"/>
      <c r="I40" s="967"/>
      <c r="J40" s="1012"/>
      <c r="K40" s="1013"/>
      <c r="N40" s="967"/>
      <c r="O40" s="1010"/>
      <c r="P40" s="967"/>
      <c r="Q40" s="1012"/>
    </row>
    <row r="41" spans="1:17" ht="21" hidden="1" customHeight="1">
      <c r="A41" s="968"/>
      <c r="B41" s="1005"/>
      <c r="C41" s="967"/>
      <c r="D41" s="1010"/>
      <c r="E41" s="967"/>
      <c r="F41" s="1012"/>
      <c r="G41" s="967"/>
      <c r="H41" s="1010"/>
      <c r="I41" s="967"/>
      <c r="J41" s="1012"/>
      <c r="K41" s="1013"/>
      <c r="N41" s="967"/>
      <c r="O41" s="1010"/>
      <c r="P41" s="967"/>
      <c r="Q41" s="1012"/>
    </row>
    <row r="42" spans="1:17" ht="21" hidden="1" customHeight="1">
      <c r="A42" s="968"/>
      <c r="B42" s="1005"/>
      <c r="C42" s="967"/>
      <c r="D42" s="1010"/>
      <c r="E42" s="967"/>
      <c r="F42" s="1012"/>
      <c r="G42" s="967"/>
      <c r="H42" s="1010"/>
      <c r="I42" s="967"/>
      <c r="J42" s="1012"/>
      <c r="K42" s="1013"/>
      <c r="N42" s="967"/>
      <c r="O42" s="1010"/>
      <c r="P42" s="967"/>
      <c r="Q42" s="1012"/>
    </row>
    <row r="43" spans="1:17" s="961" customFormat="1" ht="21" hidden="1" customHeight="1">
      <c r="A43" s="1008"/>
      <c r="B43" s="1005"/>
      <c r="C43" s="967"/>
      <c r="D43" s="960"/>
      <c r="E43" s="967"/>
      <c r="F43" s="1012"/>
      <c r="G43" s="967"/>
      <c r="H43" s="960"/>
      <c r="I43" s="967"/>
      <c r="J43" s="1012"/>
      <c r="K43" s="1013"/>
      <c r="N43" s="967"/>
      <c r="O43" s="960"/>
      <c r="P43" s="967"/>
      <c r="Q43" s="1012"/>
    </row>
    <row r="44" spans="1:17" s="961" customFormat="1" ht="21" hidden="1" customHeight="1">
      <c r="A44" s="1011"/>
      <c r="B44" s="1005"/>
      <c r="C44" s="967"/>
      <c r="D44" s="966"/>
      <c r="E44" s="967"/>
      <c r="F44" s="1012"/>
      <c r="G44" s="967"/>
      <c r="H44" s="966"/>
      <c r="I44" s="967"/>
      <c r="J44" s="1012"/>
      <c r="K44" s="1013"/>
      <c r="N44" s="967"/>
      <c r="O44" s="966"/>
      <c r="P44" s="967"/>
      <c r="Q44" s="1012"/>
    </row>
    <row r="45" spans="1:17" s="961" customFormat="1" ht="21" hidden="1" customHeight="1">
      <c r="A45" s="1011"/>
      <c r="B45" s="1005"/>
      <c r="C45" s="967"/>
      <c r="D45" s="966"/>
      <c r="E45" s="967"/>
      <c r="F45" s="1012"/>
      <c r="G45" s="967"/>
      <c r="H45" s="966"/>
      <c r="I45" s="967"/>
      <c r="J45" s="1012"/>
      <c r="K45" s="1013"/>
      <c r="N45" s="967"/>
      <c r="O45" s="966"/>
      <c r="P45" s="967"/>
      <c r="Q45" s="1012"/>
    </row>
    <row r="46" spans="1:17" s="961" customFormat="1" ht="21" hidden="1" customHeight="1">
      <c r="A46" s="1011"/>
      <c r="B46" s="1005"/>
      <c r="C46" s="967"/>
      <c r="D46" s="966"/>
      <c r="E46" s="967"/>
      <c r="F46" s="1012"/>
      <c r="G46" s="967"/>
      <c r="H46" s="966"/>
      <c r="I46" s="967"/>
      <c r="J46" s="1012"/>
      <c r="K46" s="1013"/>
      <c r="N46" s="967"/>
      <c r="O46" s="966"/>
      <c r="P46" s="967"/>
      <c r="Q46" s="1012"/>
    </row>
    <row r="47" spans="1:17" s="961" customFormat="1" ht="21" hidden="1" customHeight="1">
      <c r="A47" s="1011"/>
      <c r="B47" s="1005"/>
      <c r="C47" s="967"/>
      <c r="D47" s="966"/>
      <c r="E47" s="967"/>
      <c r="F47" s="1012"/>
      <c r="G47" s="967"/>
      <c r="H47" s="966"/>
      <c r="I47" s="967"/>
      <c r="J47" s="1012"/>
      <c r="K47" s="1013"/>
      <c r="N47" s="967"/>
      <c r="O47" s="966"/>
      <c r="P47" s="967"/>
      <c r="Q47" s="1012"/>
    </row>
    <row r="48" spans="1:17" s="961" customFormat="1" ht="21" hidden="1" customHeight="1">
      <c r="A48" s="1011"/>
      <c r="B48" s="1005"/>
      <c r="C48" s="967"/>
      <c r="D48" s="966"/>
      <c r="E48" s="967"/>
      <c r="F48" s="1012"/>
      <c r="G48" s="967"/>
      <c r="H48" s="966"/>
      <c r="I48" s="967"/>
      <c r="J48" s="1012"/>
      <c r="K48" s="1013"/>
      <c r="N48" s="967"/>
      <c r="O48" s="966"/>
      <c r="P48" s="967"/>
      <c r="Q48" s="1012"/>
    </row>
    <row r="49" spans="1:17" s="961" customFormat="1" ht="21" customHeight="1">
      <c r="A49" s="1011"/>
      <c r="B49" s="1005"/>
      <c r="C49" s="967"/>
      <c r="D49" s="966"/>
      <c r="E49" s="967"/>
      <c r="F49" s="1012"/>
      <c r="G49" s="967"/>
      <c r="H49" s="966"/>
      <c r="I49" s="967"/>
      <c r="J49" s="1012"/>
      <c r="K49" s="1013"/>
      <c r="N49" s="967"/>
      <c r="O49" s="966"/>
      <c r="P49" s="967"/>
      <c r="Q49" s="1012"/>
    </row>
  </sheetData>
  <autoFilter ref="A1:F49" xr:uid="{00000000-0009-0000-0000-00000D000000}"/>
  <mergeCells count="27">
    <mergeCell ref="P7:P9"/>
    <mergeCell ref="Q7:Q9"/>
    <mergeCell ref="N5:Q6"/>
    <mergeCell ref="C5:J5"/>
    <mergeCell ref="B5:B9"/>
    <mergeCell ref="E7:E9"/>
    <mergeCell ref="F7:F9"/>
    <mergeCell ref="K6:K9"/>
    <mergeCell ref="G7:G9"/>
    <mergeCell ref="H7:H9"/>
    <mergeCell ref="I7:I9"/>
    <mergeCell ref="J7:J9"/>
    <mergeCell ref="G6:J6"/>
    <mergeCell ref="C6:F6"/>
    <mergeCell ref="C7:C9"/>
    <mergeCell ref="D7:D9"/>
    <mergeCell ref="A1:B1"/>
    <mergeCell ref="N7:N9"/>
    <mergeCell ref="O7:O9"/>
    <mergeCell ref="A5:A9"/>
    <mergeCell ref="A2:Q2"/>
    <mergeCell ref="O1:Q1"/>
    <mergeCell ref="P4:Q4"/>
    <mergeCell ref="I1:K1"/>
    <mergeCell ref="H4:K4"/>
    <mergeCell ref="A3:K3"/>
    <mergeCell ref="D4:F4"/>
  </mergeCells>
  <printOptions horizontalCentered="1"/>
  <pageMargins left="0.62992125984251968" right="0.39370078740157483" top="0.55118110236220474" bottom="0.55118110236220474" header="0.31496062992125984" footer="0.31496062992125984"/>
  <pageSetup paperSize="9" scale="75" firstPageNumber="19" fitToHeight="0" orientation="portrait" useFirstPageNumber="1" r:id="rId1"/>
  <headerFooter>
    <oddHeader>&amp;C&amp;P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65"/>
  <sheetViews>
    <sheetView zoomScale="70" zoomScaleNormal="70" workbookViewId="0">
      <pane xSplit="3" ySplit="9" topLeftCell="D114" activePane="bottomRight" state="frozen"/>
      <selection pane="topRight"/>
      <selection pane="bottomLeft"/>
      <selection pane="bottomRight" activeCell="C51" sqref="C51"/>
    </sheetView>
  </sheetViews>
  <sheetFormatPr defaultColWidth="9" defaultRowHeight="15.75"/>
  <cols>
    <col min="1" max="1" width="5.25" style="283" customWidth="1"/>
    <col min="2" max="2" width="28.75" style="273" customWidth="1"/>
    <col min="3" max="3" width="14.875" style="273" customWidth="1"/>
    <col min="4" max="10" width="11" style="273" customWidth="1"/>
    <col min="11" max="16" width="9" style="273" hidden="1" customWidth="1"/>
    <col min="17" max="21" width="9" style="273"/>
    <col min="22" max="23" width="5" style="273" customWidth="1"/>
    <col min="24" max="27" width="9" style="273"/>
    <col min="28" max="28" width="5" style="273" customWidth="1"/>
    <col min="29" max="16384" width="9" style="273"/>
  </cols>
  <sheetData>
    <row r="1" spans="1:14">
      <c r="A1" s="1760"/>
      <c r="B1" s="1760"/>
      <c r="G1" s="299"/>
      <c r="I1" s="1752" t="s">
        <v>28</v>
      </c>
      <c r="J1" s="1752"/>
    </row>
    <row r="2" spans="1:14" ht="26.25" customHeight="1">
      <c r="A2" s="1749" t="s">
        <v>512</v>
      </c>
      <c r="B2" s="1749"/>
      <c r="C2" s="1749"/>
      <c r="D2" s="1749"/>
      <c r="E2" s="1749"/>
      <c r="F2" s="1749"/>
      <c r="G2" s="1749"/>
      <c r="H2" s="1749"/>
      <c r="I2" s="1749"/>
      <c r="J2" s="1749"/>
    </row>
    <row r="3" spans="1:14" ht="24" customHeight="1">
      <c r="A3" s="1750" t="s">
        <v>509</v>
      </c>
      <c r="B3" s="1750"/>
      <c r="C3" s="1750"/>
      <c r="D3" s="1750"/>
      <c r="E3" s="1750"/>
      <c r="F3" s="1750"/>
      <c r="G3" s="1750"/>
      <c r="H3" s="1750"/>
      <c r="I3" s="1750"/>
      <c r="J3" s="1750"/>
    </row>
    <row r="4" spans="1:14" ht="15" customHeight="1">
      <c r="A4" s="285"/>
      <c r="B4" s="285"/>
      <c r="C4" s="285"/>
      <c r="D4" s="285"/>
      <c r="E4" s="285"/>
      <c r="F4" s="285"/>
      <c r="G4" s="285"/>
      <c r="H4" s="285"/>
      <c r="I4" s="285"/>
      <c r="J4" s="285"/>
    </row>
    <row r="5" spans="1:14" ht="18" customHeight="1">
      <c r="A5" s="288"/>
      <c r="B5" s="289"/>
      <c r="C5" s="289"/>
      <c r="D5" s="289"/>
      <c r="E5" s="289"/>
      <c r="F5" s="289"/>
      <c r="H5" s="398"/>
      <c r="I5" s="1751" t="s">
        <v>174</v>
      </c>
      <c r="J5" s="1751"/>
    </row>
    <row r="6" spans="1:14" ht="20.25" customHeight="1">
      <c r="A6" s="1753" t="s">
        <v>4</v>
      </c>
      <c r="B6" s="1753" t="s">
        <v>181</v>
      </c>
      <c r="C6" s="1753" t="s">
        <v>510</v>
      </c>
      <c r="D6" s="1753"/>
      <c r="E6" s="1753"/>
      <c r="F6" s="1753"/>
      <c r="G6" s="1753"/>
      <c r="H6" s="1753"/>
      <c r="I6" s="1753"/>
      <c r="J6" s="1753" t="s">
        <v>14</v>
      </c>
    </row>
    <row r="7" spans="1:14" ht="36.75" customHeight="1">
      <c r="A7" s="1753"/>
      <c r="B7" s="1753"/>
      <c r="C7" s="1756" t="s">
        <v>123</v>
      </c>
      <c r="D7" s="1754" t="s">
        <v>124</v>
      </c>
      <c r="E7" s="1755"/>
      <c r="F7" s="1754" t="s">
        <v>125</v>
      </c>
      <c r="G7" s="1755"/>
      <c r="H7" s="1758" t="s">
        <v>126</v>
      </c>
      <c r="I7" s="1758" t="s">
        <v>127</v>
      </c>
      <c r="J7" s="1753"/>
    </row>
    <row r="8" spans="1:14" ht="37.5" customHeight="1">
      <c r="A8" s="1753"/>
      <c r="B8" s="1753"/>
      <c r="C8" s="1757"/>
      <c r="D8" s="287" t="s">
        <v>6</v>
      </c>
      <c r="E8" s="287" t="s">
        <v>130</v>
      </c>
      <c r="F8" s="287" t="s">
        <v>6</v>
      </c>
      <c r="G8" s="287" t="s">
        <v>130</v>
      </c>
      <c r="H8" s="1759"/>
      <c r="I8" s="1759"/>
      <c r="J8" s="1753"/>
    </row>
    <row r="9" spans="1:14">
      <c r="A9" s="290"/>
      <c r="B9" s="290" t="s">
        <v>131</v>
      </c>
      <c r="C9" s="291">
        <f>SUM(C10:C47)</f>
        <v>27277</v>
      </c>
      <c r="D9" s="291">
        <f t="shared" ref="D9:I9" si="0">SUM(D10:D47)</f>
        <v>23341</v>
      </c>
      <c r="E9" s="291">
        <f t="shared" si="0"/>
        <v>17458.911766000001</v>
      </c>
      <c r="F9" s="291">
        <f t="shared" si="0"/>
        <v>19456</v>
      </c>
      <c r="G9" s="291">
        <f t="shared" si="0"/>
        <v>9784.4519221999963</v>
      </c>
      <c r="H9" s="291">
        <f t="shared" si="0"/>
        <v>0</v>
      </c>
      <c r="I9" s="291">
        <f t="shared" si="0"/>
        <v>0</v>
      </c>
      <c r="J9" s="290"/>
      <c r="L9" s="273">
        <v>42215</v>
      </c>
      <c r="M9" s="273">
        <v>13696</v>
      </c>
    </row>
    <row r="10" spans="1:14">
      <c r="A10" s="292"/>
      <c r="B10" s="293" t="s">
        <v>132</v>
      </c>
      <c r="C10" s="293">
        <f t="shared" ref="C10:G25" si="1">SUMIF($K$50:$K$5001,$K10,C$50:C$5073)</f>
        <v>1365</v>
      </c>
      <c r="D10" s="293">
        <f t="shared" si="1"/>
        <v>1414</v>
      </c>
      <c r="E10" s="293">
        <f t="shared" si="1"/>
        <v>785.99599999999998</v>
      </c>
      <c r="F10" s="293">
        <f t="shared" si="1"/>
        <v>1301</v>
      </c>
      <c r="G10" s="293">
        <f t="shared" si="1"/>
        <v>576.72</v>
      </c>
      <c r="H10" s="293"/>
      <c r="I10" s="293"/>
      <c r="J10" s="293"/>
      <c r="K10" s="289">
        <v>1</v>
      </c>
      <c r="L10" s="273">
        <v>1868</v>
      </c>
      <c r="M10" s="273">
        <v>625</v>
      </c>
      <c r="N10" s="273">
        <f t="shared" ref="N10:N47" si="2">L10-M10-C10</f>
        <v>-122</v>
      </c>
    </row>
    <row r="11" spans="1:14">
      <c r="A11" s="292"/>
      <c r="B11" s="293" t="s">
        <v>133</v>
      </c>
      <c r="C11" s="293">
        <f t="shared" si="1"/>
        <v>564</v>
      </c>
      <c r="D11" s="293">
        <f t="shared" si="1"/>
        <v>558</v>
      </c>
      <c r="E11" s="293">
        <f t="shared" si="1"/>
        <v>325.12</v>
      </c>
      <c r="F11" s="293">
        <f t="shared" si="1"/>
        <v>524</v>
      </c>
      <c r="G11" s="293">
        <f t="shared" si="1"/>
        <v>238.4</v>
      </c>
      <c r="H11" s="293"/>
      <c r="I11" s="293"/>
      <c r="J11" s="293"/>
      <c r="K11" s="289">
        <v>2</v>
      </c>
      <c r="L11" s="273">
        <v>883</v>
      </c>
      <c r="M11" s="273">
        <v>264</v>
      </c>
      <c r="N11" s="273">
        <f t="shared" si="2"/>
        <v>55</v>
      </c>
    </row>
    <row r="12" spans="1:14">
      <c r="A12" s="292"/>
      <c r="B12" s="293" t="s">
        <v>134</v>
      </c>
      <c r="C12" s="293">
        <f t="shared" si="1"/>
        <v>330</v>
      </c>
      <c r="D12" s="293">
        <f t="shared" si="1"/>
        <v>264</v>
      </c>
      <c r="E12" s="293">
        <f t="shared" si="1"/>
        <v>221.06</v>
      </c>
      <c r="F12" s="293">
        <f t="shared" si="1"/>
        <v>216</v>
      </c>
      <c r="G12" s="293">
        <f t="shared" si="1"/>
        <v>107.69999999999999</v>
      </c>
      <c r="H12" s="293"/>
      <c r="I12" s="293"/>
      <c r="J12" s="293"/>
      <c r="K12" s="289">
        <v>3</v>
      </c>
      <c r="L12" s="273">
        <v>113</v>
      </c>
      <c r="M12" s="273">
        <v>27</v>
      </c>
      <c r="N12" s="273">
        <f t="shared" si="2"/>
        <v>-244</v>
      </c>
    </row>
    <row r="13" spans="1:14">
      <c r="A13" s="292"/>
      <c r="B13" s="293" t="s">
        <v>135</v>
      </c>
      <c r="C13" s="293">
        <f t="shared" si="1"/>
        <v>515</v>
      </c>
      <c r="D13" s="293">
        <f t="shared" si="1"/>
        <v>361</v>
      </c>
      <c r="E13" s="293">
        <f t="shared" si="1"/>
        <v>289.29700000000003</v>
      </c>
      <c r="F13" s="293">
        <f t="shared" si="1"/>
        <v>321</v>
      </c>
      <c r="G13" s="293">
        <f t="shared" si="1"/>
        <v>224.75800000000001</v>
      </c>
      <c r="H13" s="293"/>
      <c r="I13" s="293"/>
      <c r="J13" s="293"/>
      <c r="K13" s="289">
        <v>4</v>
      </c>
      <c r="L13" s="273">
        <v>859</v>
      </c>
      <c r="M13" s="273">
        <v>228</v>
      </c>
      <c r="N13" s="273">
        <f t="shared" si="2"/>
        <v>116</v>
      </c>
    </row>
    <row r="14" spans="1:14">
      <c r="A14" s="292"/>
      <c r="B14" s="293" t="s">
        <v>136</v>
      </c>
      <c r="C14" s="293">
        <f t="shared" si="1"/>
        <v>193</v>
      </c>
      <c r="D14" s="293">
        <f t="shared" si="1"/>
        <v>168</v>
      </c>
      <c r="E14" s="293">
        <f t="shared" si="1"/>
        <v>130.19540000000001</v>
      </c>
      <c r="F14" s="293">
        <f t="shared" si="1"/>
        <v>154</v>
      </c>
      <c r="G14" s="293">
        <f t="shared" si="1"/>
        <v>62.102400000000003</v>
      </c>
      <c r="H14" s="293"/>
      <c r="I14" s="293"/>
      <c r="J14" s="293"/>
      <c r="K14" s="289">
        <v>5</v>
      </c>
      <c r="L14" s="273">
        <v>352</v>
      </c>
      <c r="M14" s="273">
        <v>119</v>
      </c>
      <c r="N14" s="273">
        <f t="shared" si="2"/>
        <v>40</v>
      </c>
    </row>
    <row r="15" spans="1:14">
      <c r="A15" s="292"/>
      <c r="B15" s="293" t="s">
        <v>137</v>
      </c>
      <c r="C15" s="293">
        <f t="shared" si="1"/>
        <v>482</v>
      </c>
      <c r="D15" s="293">
        <f t="shared" si="1"/>
        <v>372</v>
      </c>
      <c r="E15" s="293">
        <f t="shared" si="1"/>
        <v>305.88839999999999</v>
      </c>
      <c r="F15" s="293">
        <f t="shared" si="1"/>
        <v>921</v>
      </c>
      <c r="G15" s="293">
        <f t="shared" si="1"/>
        <v>175.19479999999999</v>
      </c>
      <c r="H15" s="293"/>
      <c r="I15" s="293"/>
      <c r="J15" s="293"/>
      <c r="K15" s="289">
        <v>6</v>
      </c>
      <c r="L15" s="273">
        <v>892</v>
      </c>
      <c r="M15" s="273">
        <v>307</v>
      </c>
      <c r="N15" s="273">
        <f t="shared" si="2"/>
        <v>103</v>
      </c>
    </row>
    <row r="16" spans="1:14">
      <c r="A16" s="292"/>
      <c r="B16" s="293" t="s">
        <v>138</v>
      </c>
      <c r="C16" s="293">
        <f t="shared" si="1"/>
        <v>559</v>
      </c>
      <c r="D16" s="293">
        <f t="shared" si="1"/>
        <v>486</v>
      </c>
      <c r="E16" s="293">
        <f t="shared" si="1"/>
        <v>374.30259999999998</v>
      </c>
      <c r="F16" s="293">
        <f t="shared" si="1"/>
        <v>456</v>
      </c>
      <c r="G16" s="293">
        <f t="shared" si="1"/>
        <v>184.589</v>
      </c>
      <c r="H16" s="293"/>
      <c r="I16" s="293"/>
      <c r="J16" s="293"/>
      <c r="K16" s="289">
        <v>7</v>
      </c>
      <c r="L16" s="273">
        <v>1030</v>
      </c>
      <c r="M16" s="273">
        <v>335</v>
      </c>
      <c r="N16" s="273">
        <f t="shared" si="2"/>
        <v>136</v>
      </c>
    </row>
    <row r="17" spans="1:14">
      <c r="A17" s="292"/>
      <c r="B17" s="293" t="s">
        <v>139</v>
      </c>
      <c r="C17" s="293">
        <f t="shared" si="1"/>
        <v>153</v>
      </c>
      <c r="D17" s="293">
        <f t="shared" si="1"/>
        <v>42</v>
      </c>
      <c r="E17" s="293">
        <f t="shared" si="1"/>
        <v>95.718999999999994</v>
      </c>
      <c r="F17" s="293">
        <f t="shared" si="1"/>
        <v>43</v>
      </c>
      <c r="G17" s="293">
        <f t="shared" si="1"/>
        <v>56.549599999999998</v>
      </c>
      <c r="H17" s="293"/>
      <c r="I17" s="293"/>
      <c r="J17" s="293"/>
      <c r="K17" s="289">
        <v>8</v>
      </c>
      <c r="L17" s="273">
        <v>245</v>
      </c>
      <c r="M17" s="273">
        <v>72</v>
      </c>
      <c r="N17" s="273">
        <f t="shared" si="2"/>
        <v>20</v>
      </c>
    </row>
    <row r="18" spans="1:14">
      <c r="A18" s="292"/>
      <c r="B18" s="293" t="s">
        <v>140</v>
      </c>
      <c r="C18" s="293">
        <f t="shared" si="1"/>
        <v>420</v>
      </c>
      <c r="D18" s="293">
        <f t="shared" si="1"/>
        <v>401</v>
      </c>
      <c r="E18" s="293">
        <f t="shared" si="1"/>
        <v>290.18086899999997</v>
      </c>
      <c r="F18" s="293">
        <f t="shared" si="1"/>
        <v>331</v>
      </c>
      <c r="G18" s="293">
        <f t="shared" si="1"/>
        <v>129.5578902</v>
      </c>
      <c r="H18" s="293"/>
      <c r="I18" s="293"/>
      <c r="J18" s="293"/>
      <c r="K18" s="289">
        <v>9</v>
      </c>
      <c r="L18" s="273">
        <v>791</v>
      </c>
      <c r="M18" s="273">
        <v>253</v>
      </c>
      <c r="N18" s="273">
        <f t="shared" si="2"/>
        <v>118</v>
      </c>
    </row>
    <row r="19" spans="1:14">
      <c r="A19" s="292"/>
      <c r="B19" s="293" t="s">
        <v>141</v>
      </c>
      <c r="C19" s="293">
        <f t="shared" si="1"/>
        <v>619</v>
      </c>
      <c r="D19" s="293">
        <f t="shared" si="1"/>
        <v>609</v>
      </c>
      <c r="E19" s="293">
        <f t="shared" si="1"/>
        <v>434.27800000000002</v>
      </c>
      <c r="F19" s="293">
        <f t="shared" si="1"/>
        <v>452</v>
      </c>
      <c r="G19" s="293">
        <f t="shared" si="1"/>
        <v>184.512</v>
      </c>
      <c r="H19" s="293"/>
      <c r="I19" s="293"/>
      <c r="J19" s="293"/>
      <c r="K19" s="289">
        <v>10</v>
      </c>
      <c r="L19" s="273">
        <v>1143</v>
      </c>
      <c r="M19" s="273">
        <v>392</v>
      </c>
      <c r="N19" s="273">
        <f t="shared" si="2"/>
        <v>132</v>
      </c>
    </row>
    <row r="20" spans="1:14">
      <c r="A20" s="292"/>
      <c r="B20" s="293" t="s">
        <v>142</v>
      </c>
      <c r="C20" s="293">
        <f t="shared" si="1"/>
        <v>920</v>
      </c>
      <c r="D20" s="293">
        <f t="shared" si="1"/>
        <v>828</v>
      </c>
      <c r="E20" s="293">
        <f t="shared" si="1"/>
        <v>645.4</v>
      </c>
      <c r="F20" s="293">
        <f t="shared" si="1"/>
        <v>649</v>
      </c>
      <c r="G20" s="293">
        <f t="shared" si="1"/>
        <v>274.392</v>
      </c>
      <c r="H20" s="293"/>
      <c r="I20" s="293"/>
      <c r="J20" s="293"/>
      <c r="K20" s="289">
        <v>11</v>
      </c>
      <c r="L20" s="273">
        <v>1593</v>
      </c>
      <c r="M20" s="273">
        <v>539</v>
      </c>
      <c r="N20" s="273">
        <f t="shared" si="2"/>
        <v>134</v>
      </c>
    </row>
    <row r="21" spans="1:14">
      <c r="A21" s="292"/>
      <c r="B21" s="293" t="s">
        <v>143</v>
      </c>
      <c r="C21" s="293">
        <f t="shared" si="1"/>
        <v>634</v>
      </c>
      <c r="D21" s="293">
        <f t="shared" si="1"/>
        <v>477</v>
      </c>
      <c r="E21" s="293">
        <f t="shared" si="1"/>
        <v>380.72951899999998</v>
      </c>
      <c r="F21" s="293">
        <f t="shared" si="1"/>
        <v>170</v>
      </c>
      <c r="G21" s="293">
        <f t="shared" si="1"/>
        <v>252.61837399999999</v>
      </c>
      <c r="H21" s="293"/>
      <c r="I21" s="293"/>
      <c r="J21" s="293"/>
      <c r="K21" s="289">
        <v>12</v>
      </c>
      <c r="L21" s="273">
        <v>961</v>
      </c>
      <c r="M21" s="273">
        <v>389</v>
      </c>
      <c r="N21" s="273">
        <f t="shared" si="2"/>
        <v>-62</v>
      </c>
    </row>
    <row r="22" spans="1:14">
      <c r="A22" s="292"/>
      <c r="B22" s="293" t="s">
        <v>144</v>
      </c>
      <c r="C22" s="293">
        <f t="shared" si="1"/>
        <v>484</v>
      </c>
      <c r="D22" s="293">
        <f t="shared" si="1"/>
        <v>425</v>
      </c>
      <c r="E22" s="293">
        <f t="shared" si="1"/>
        <v>319.02456899999999</v>
      </c>
      <c r="F22" s="293">
        <f t="shared" si="1"/>
        <v>377</v>
      </c>
      <c r="G22" s="293">
        <f t="shared" si="1"/>
        <v>164.8</v>
      </c>
      <c r="H22" s="293"/>
      <c r="I22" s="293"/>
      <c r="J22" s="293"/>
      <c r="K22" s="289">
        <v>13</v>
      </c>
      <c r="L22" s="273">
        <v>601</v>
      </c>
      <c r="M22" s="273">
        <v>294</v>
      </c>
      <c r="N22" s="273">
        <f t="shared" si="2"/>
        <v>-177</v>
      </c>
    </row>
    <row r="23" spans="1:14">
      <c r="A23" s="292"/>
      <c r="B23" s="293" t="s">
        <v>145</v>
      </c>
      <c r="C23" s="293">
        <f t="shared" si="1"/>
        <v>468</v>
      </c>
      <c r="D23" s="293">
        <f t="shared" si="1"/>
        <v>317</v>
      </c>
      <c r="E23" s="293">
        <f t="shared" si="1"/>
        <v>281.75428599999998</v>
      </c>
      <c r="F23" s="293">
        <f t="shared" si="1"/>
        <v>338</v>
      </c>
      <c r="G23" s="293">
        <f t="shared" si="1"/>
        <v>183.98500000000001</v>
      </c>
      <c r="H23" s="293"/>
      <c r="I23" s="293"/>
      <c r="J23" s="293"/>
      <c r="K23" s="289">
        <v>14</v>
      </c>
      <c r="L23" s="273">
        <v>761</v>
      </c>
      <c r="M23" s="273">
        <v>256</v>
      </c>
      <c r="N23" s="273">
        <f t="shared" si="2"/>
        <v>37</v>
      </c>
    </row>
    <row r="24" spans="1:14">
      <c r="A24" s="292"/>
      <c r="B24" s="293" t="s">
        <v>146</v>
      </c>
      <c r="C24" s="293">
        <f t="shared" si="1"/>
        <v>1225</v>
      </c>
      <c r="D24" s="293">
        <f t="shared" si="1"/>
        <v>933</v>
      </c>
      <c r="E24" s="293">
        <f t="shared" si="1"/>
        <v>804.39261400000009</v>
      </c>
      <c r="F24" s="293">
        <f t="shared" si="1"/>
        <v>414</v>
      </c>
      <c r="G24" s="293">
        <f t="shared" si="1"/>
        <v>419.49</v>
      </c>
      <c r="H24" s="293"/>
      <c r="I24" s="293"/>
      <c r="J24" s="293"/>
      <c r="K24" s="289">
        <v>15</v>
      </c>
      <c r="L24" s="273">
        <v>1928</v>
      </c>
      <c r="M24" s="273">
        <v>578</v>
      </c>
      <c r="N24" s="273">
        <f t="shared" si="2"/>
        <v>125</v>
      </c>
    </row>
    <row r="25" spans="1:14">
      <c r="A25" s="292"/>
      <c r="B25" s="293" t="s">
        <v>147</v>
      </c>
      <c r="C25" s="293">
        <f t="shared" si="1"/>
        <v>745</v>
      </c>
      <c r="D25" s="293">
        <f t="shared" si="1"/>
        <v>1030</v>
      </c>
      <c r="E25" s="293">
        <f t="shared" si="1"/>
        <v>483</v>
      </c>
      <c r="F25" s="293">
        <f t="shared" si="1"/>
        <v>634</v>
      </c>
      <c r="G25" s="293">
        <f t="shared" si="1"/>
        <v>261.60000000000002</v>
      </c>
      <c r="H25" s="293"/>
      <c r="I25" s="293"/>
      <c r="J25" s="293"/>
      <c r="K25" s="289">
        <v>16</v>
      </c>
      <c r="L25" s="273">
        <v>1117</v>
      </c>
      <c r="M25" s="273">
        <v>363</v>
      </c>
      <c r="N25" s="273">
        <f t="shared" si="2"/>
        <v>9</v>
      </c>
    </row>
    <row r="26" spans="1:14">
      <c r="A26" s="292"/>
      <c r="B26" s="293" t="s">
        <v>148</v>
      </c>
      <c r="C26" s="293">
        <f t="shared" ref="C26:G41" si="3">SUMIF($K$50:$K$5001,$K26,C$50:C$5073)</f>
        <v>1441</v>
      </c>
      <c r="D26" s="293">
        <f t="shared" si="3"/>
        <v>1178</v>
      </c>
      <c r="E26" s="293">
        <f t="shared" si="3"/>
        <v>909.09614299999998</v>
      </c>
      <c r="F26" s="293">
        <f t="shared" si="3"/>
        <v>694</v>
      </c>
      <c r="G26" s="293">
        <f t="shared" si="3"/>
        <v>530.79100000000005</v>
      </c>
      <c r="H26" s="293"/>
      <c r="I26" s="293"/>
      <c r="J26" s="293"/>
      <c r="K26" s="289">
        <v>17</v>
      </c>
      <c r="L26" s="273">
        <v>2010</v>
      </c>
      <c r="M26" s="273">
        <v>825</v>
      </c>
      <c r="N26" s="273">
        <f t="shared" si="2"/>
        <v>-256</v>
      </c>
    </row>
    <row r="27" spans="1:14">
      <c r="A27" s="292"/>
      <c r="B27" s="293" t="s">
        <v>149</v>
      </c>
      <c r="C27" s="293">
        <f t="shared" si="3"/>
        <v>1616</v>
      </c>
      <c r="D27" s="293">
        <f t="shared" si="3"/>
        <v>1224</v>
      </c>
      <c r="E27" s="293">
        <f t="shared" si="3"/>
        <v>1017.7650699999999</v>
      </c>
      <c r="F27" s="293">
        <f t="shared" si="3"/>
        <v>1706</v>
      </c>
      <c r="G27" s="293">
        <f t="shared" si="3"/>
        <v>597.72841400000004</v>
      </c>
      <c r="H27" s="293"/>
      <c r="I27" s="293"/>
      <c r="J27" s="293"/>
      <c r="K27" s="289">
        <v>18</v>
      </c>
      <c r="L27" s="273">
        <v>2569</v>
      </c>
      <c r="M27" s="273">
        <v>919</v>
      </c>
      <c r="N27" s="273">
        <f t="shared" si="2"/>
        <v>34</v>
      </c>
    </row>
    <row r="28" spans="1:14">
      <c r="A28" s="292"/>
      <c r="B28" s="293" t="s">
        <v>150</v>
      </c>
      <c r="C28" s="293">
        <f t="shared" si="3"/>
        <v>985</v>
      </c>
      <c r="D28" s="293">
        <f t="shared" si="3"/>
        <v>782</v>
      </c>
      <c r="E28" s="293">
        <f t="shared" si="3"/>
        <v>646.68500000000006</v>
      </c>
      <c r="F28" s="293">
        <f t="shared" si="3"/>
        <v>422</v>
      </c>
      <c r="G28" s="293">
        <f t="shared" si="3"/>
        <v>337.74</v>
      </c>
      <c r="H28" s="293"/>
      <c r="I28" s="293"/>
      <c r="J28" s="293"/>
      <c r="K28" s="289">
        <v>19</v>
      </c>
      <c r="L28" s="273">
        <v>1479</v>
      </c>
      <c r="M28" s="273">
        <v>515</v>
      </c>
      <c r="N28" s="273">
        <f t="shared" si="2"/>
        <v>-21</v>
      </c>
    </row>
    <row r="29" spans="1:14">
      <c r="A29" s="292"/>
      <c r="B29" s="293" t="s">
        <v>151</v>
      </c>
      <c r="C29" s="293">
        <f t="shared" si="3"/>
        <v>1708</v>
      </c>
      <c r="D29" s="293">
        <f t="shared" si="3"/>
        <v>1302</v>
      </c>
      <c r="E29" s="293">
        <f t="shared" si="3"/>
        <v>1102.4236189999999</v>
      </c>
      <c r="F29" s="293">
        <f t="shared" si="3"/>
        <v>921</v>
      </c>
      <c r="G29" s="293">
        <f t="shared" si="3"/>
        <v>604.58749999999998</v>
      </c>
      <c r="H29" s="293"/>
      <c r="I29" s="293"/>
      <c r="J29" s="293"/>
      <c r="K29" s="289">
        <v>20</v>
      </c>
      <c r="L29" s="273">
        <v>2944</v>
      </c>
      <c r="M29" s="273">
        <v>862</v>
      </c>
      <c r="N29" s="273">
        <f t="shared" si="2"/>
        <v>374</v>
      </c>
    </row>
    <row r="30" spans="1:14">
      <c r="A30" s="292"/>
      <c r="B30" s="293" t="s">
        <v>152</v>
      </c>
      <c r="C30" s="293">
        <f t="shared" si="3"/>
        <v>894</v>
      </c>
      <c r="D30" s="293">
        <f t="shared" si="3"/>
        <v>699</v>
      </c>
      <c r="E30" s="293">
        <f t="shared" si="3"/>
        <v>539.21115499999996</v>
      </c>
      <c r="F30" s="293">
        <f t="shared" si="3"/>
        <v>464</v>
      </c>
      <c r="G30" s="293">
        <f t="shared" si="3"/>
        <v>353.87200000000001</v>
      </c>
      <c r="H30" s="293"/>
      <c r="I30" s="293"/>
      <c r="J30" s="293"/>
      <c r="K30" s="289">
        <v>21</v>
      </c>
      <c r="L30" s="273">
        <v>102</v>
      </c>
      <c r="M30" s="273">
        <v>0</v>
      </c>
      <c r="N30" s="273">
        <f t="shared" si="2"/>
        <v>-792</v>
      </c>
    </row>
    <row r="31" spans="1:14">
      <c r="A31" s="292"/>
      <c r="B31" s="293" t="s">
        <v>153</v>
      </c>
      <c r="C31" s="293">
        <f t="shared" si="3"/>
        <v>1320</v>
      </c>
      <c r="D31" s="293">
        <f t="shared" si="3"/>
        <v>1053</v>
      </c>
      <c r="E31" s="293">
        <f t="shared" si="3"/>
        <v>847.93080000000009</v>
      </c>
      <c r="F31" s="293">
        <f t="shared" si="3"/>
        <v>875</v>
      </c>
      <c r="G31" s="293">
        <f t="shared" si="3"/>
        <v>470.57130000000001</v>
      </c>
      <c r="H31" s="293"/>
      <c r="I31" s="293"/>
      <c r="J31" s="293"/>
      <c r="K31" s="289">
        <v>22</v>
      </c>
      <c r="L31" s="273">
        <v>2573</v>
      </c>
      <c r="M31" s="273">
        <v>976</v>
      </c>
      <c r="N31" s="273">
        <f t="shared" si="2"/>
        <v>277</v>
      </c>
    </row>
    <row r="32" spans="1:14">
      <c r="A32" s="292"/>
      <c r="B32" s="293" t="s">
        <v>154</v>
      </c>
      <c r="C32" s="293">
        <f t="shared" si="3"/>
        <v>508</v>
      </c>
      <c r="D32" s="293">
        <f t="shared" si="3"/>
        <v>376</v>
      </c>
      <c r="E32" s="293">
        <f t="shared" si="3"/>
        <v>327.188356</v>
      </c>
      <c r="F32" s="293">
        <f t="shared" si="3"/>
        <v>394</v>
      </c>
      <c r="G32" s="293">
        <f t="shared" si="3"/>
        <v>179.840644</v>
      </c>
      <c r="H32" s="293"/>
      <c r="I32" s="293"/>
      <c r="J32" s="293"/>
      <c r="K32" s="289">
        <v>23</v>
      </c>
      <c r="L32" s="273">
        <v>824</v>
      </c>
      <c r="M32" s="273">
        <v>306</v>
      </c>
      <c r="N32" s="273">
        <f t="shared" si="2"/>
        <v>10</v>
      </c>
    </row>
    <row r="33" spans="1:14">
      <c r="A33" s="292"/>
      <c r="B33" s="293" t="s">
        <v>155</v>
      </c>
      <c r="C33" s="293">
        <f t="shared" si="3"/>
        <v>929</v>
      </c>
      <c r="D33" s="293">
        <f t="shared" si="3"/>
        <v>772</v>
      </c>
      <c r="E33" s="293">
        <f t="shared" si="3"/>
        <v>601.154</v>
      </c>
      <c r="F33" s="293">
        <f t="shared" si="3"/>
        <v>411</v>
      </c>
      <c r="G33" s="293">
        <f t="shared" si="3"/>
        <v>327.517</v>
      </c>
      <c r="H33" s="293"/>
      <c r="I33" s="293"/>
      <c r="J33" s="293"/>
      <c r="K33" s="289">
        <v>24</v>
      </c>
      <c r="L33" s="273">
        <v>1024</v>
      </c>
      <c r="M33" s="273">
        <v>128</v>
      </c>
      <c r="N33" s="273">
        <f t="shared" si="2"/>
        <v>-33</v>
      </c>
    </row>
    <row r="34" spans="1:14">
      <c r="A34" s="292"/>
      <c r="B34" s="293" t="s">
        <v>156</v>
      </c>
      <c r="C34" s="293">
        <f t="shared" si="3"/>
        <v>774</v>
      </c>
      <c r="D34" s="293">
        <f t="shared" si="3"/>
        <v>599</v>
      </c>
      <c r="E34" s="293">
        <f t="shared" si="3"/>
        <v>495.87578400000001</v>
      </c>
      <c r="F34" s="293">
        <f t="shared" si="3"/>
        <v>403</v>
      </c>
      <c r="G34" s="293">
        <f t="shared" si="3"/>
        <v>277.78200000000004</v>
      </c>
      <c r="H34" s="293"/>
      <c r="I34" s="293"/>
      <c r="J34" s="293"/>
      <c r="K34" s="289">
        <v>25</v>
      </c>
      <c r="L34" s="273">
        <v>1461</v>
      </c>
      <c r="M34" s="273">
        <v>411</v>
      </c>
      <c r="N34" s="273">
        <f t="shared" si="2"/>
        <v>276</v>
      </c>
    </row>
    <row r="35" spans="1:14">
      <c r="A35" s="292"/>
      <c r="B35" s="293" t="s">
        <v>157</v>
      </c>
      <c r="C35" s="293">
        <f t="shared" si="3"/>
        <v>355</v>
      </c>
      <c r="D35" s="293">
        <f t="shared" si="3"/>
        <v>194</v>
      </c>
      <c r="E35" s="293">
        <f t="shared" si="3"/>
        <v>191.46299999999999</v>
      </c>
      <c r="F35" s="293">
        <f t="shared" si="3"/>
        <v>294</v>
      </c>
      <c r="G35" s="293">
        <f t="shared" si="3"/>
        <v>161.97499999999999</v>
      </c>
      <c r="H35" s="293"/>
      <c r="I35" s="293"/>
      <c r="J35" s="293"/>
      <c r="K35" s="289">
        <v>26</v>
      </c>
      <c r="L35" s="273">
        <v>625</v>
      </c>
      <c r="M35" s="273">
        <v>230</v>
      </c>
      <c r="N35" s="273">
        <f t="shared" si="2"/>
        <v>40</v>
      </c>
    </row>
    <row r="36" spans="1:14">
      <c r="A36" s="292"/>
      <c r="B36" s="293" t="s">
        <v>158</v>
      </c>
      <c r="C36" s="293">
        <f t="shared" si="3"/>
        <v>613</v>
      </c>
      <c r="D36" s="293">
        <f t="shared" si="3"/>
        <v>113</v>
      </c>
      <c r="E36" s="293">
        <f t="shared" si="3"/>
        <v>375.13514400000003</v>
      </c>
      <c r="F36" s="293">
        <f t="shared" si="3"/>
        <v>0</v>
      </c>
      <c r="G36" s="293">
        <f t="shared" si="3"/>
        <v>237.04030200000003</v>
      </c>
      <c r="H36" s="293"/>
      <c r="I36" s="293"/>
      <c r="J36" s="293"/>
      <c r="K36" s="289">
        <v>27</v>
      </c>
      <c r="L36" s="273">
        <v>884</v>
      </c>
      <c r="M36" s="273">
        <v>312</v>
      </c>
      <c r="N36" s="273">
        <f t="shared" si="2"/>
        <v>-41</v>
      </c>
    </row>
    <row r="37" spans="1:14">
      <c r="A37" s="292"/>
      <c r="B37" s="293" t="s">
        <v>159</v>
      </c>
      <c r="C37" s="293">
        <f t="shared" si="3"/>
        <v>858</v>
      </c>
      <c r="D37" s="293">
        <f t="shared" si="3"/>
        <v>1007</v>
      </c>
      <c r="E37" s="293">
        <f t="shared" si="3"/>
        <v>539.60263599999996</v>
      </c>
      <c r="F37" s="293">
        <f t="shared" si="3"/>
        <v>1004</v>
      </c>
      <c r="G37" s="293">
        <f t="shared" si="3"/>
        <v>316.73669799999999</v>
      </c>
      <c r="H37" s="293"/>
      <c r="I37" s="293"/>
      <c r="J37" s="293"/>
      <c r="K37" s="289">
        <v>28</v>
      </c>
      <c r="L37" s="273">
        <v>1454</v>
      </c>
      <c r="M37" s="273">
        <v>452</v>
      </c>
      <c r="N37" s="273">
        <f t="shared" si="2"/>
        <v>144</v>
      </c>
    </row>
    <row r="38" spans="1:14">
      <c r="A38" s="292"/>
      <c r="B38" s="293" t="s">
        <v>160</v>
      </c>
      <c r="C38" s="293">
        <f t="shared" si="3"/>
        <v>603</v>
      </c>
      <c r="D38" s="293">
        <f t="shared" si="3"/>
        <v>628</v>
      </c>
      <c r="E38" s="293">
        <f t="shared" si="3"/>
        <v>402.54399999999998</v>
      </c>
      <c r="F38" s="293">
        <f t="shared" si="3"/>
        <v>567</v>
      </c>
      <c r="G38" s="293">
        <f t="shared" si="3"/>
        <v>198.88</v>
      </c>
      <c r="H38" s="293"/>
      <c r="I38" s="293"/>
      <c r="J38" s="293"/>
      <c r="K38" s="289">
        <v>29</v>
      </c>
      <c r="L38" s="273">
        <v>935</v>
      </c>
      <c r="M38" s="273">
        <v>263</v>
      </c>
      <c r="N38" s="273">
        <f t="shared" si="2"/>
        <v>69</v>
      </c>
    </row>
    <row r="39" spans="1:14">
      <c r="A39" s="292"/>
      <c r="B39" s="293" t="s">
        <v>161</v>
      </c>
      <c r="C39" s="293">
        <f t="shared" si="3"/>
        <v>421</v>
      </c>
      <c r="D39" s="293">
        <f t="shared" si="3"/>
        <v>516</v>
      </c>
      <c r="E39" s="293">
        <f t="shared" si="3"/>
        <v>294.35680200000002</v>
      </c>
      <c r="F39" s="293">
        <f t="shared" si="3"/>
        <v>283</v>
      </c>
      <c r="G39" s="293">
        <f t="shared" si="3"/>
        <v>125.47</v>
      </c>
      <c r="H39" s="293"/>
      <c r="I39" s="293"/>
      <c r="J39" s="293"/>
      <c r="K39" s="289">
        <v>30</v>
      </c>
      <c r="L39" s="273">
        <v>649</v>
      </c>
      <c r="M39" s="273">
        <v>172</v>
      </c>
      <c r="N39" s="273">
        <f t="shared" si="2"/>
        <v>56</v>
      </c>
    </row>
    <row r="40" spans="1:14">
      <c r="A40" s="292"/>
      <c r="B40" s="293" t="s">
        <v>162</v>
      </c>
      <c r="C40" s="293">
        <f t="shared" si="3"/>
        <v>680</v>
      </c>
      <c r="D40" s="293">
        <f t="shared" si="3"/>
        <v>573</v>
      </c>
      <c r="E40" s="293">
        <f t="shared" si="3"/>
        <v>470.89699999999999</v>
      </c>
      <c r="F40" s="293">
        <f t="shared" si="3"/>
        <v>505</v>
      </c>
      <c r="G40" s="293">
        <f t="shared" si="3"/>
        <v>208.26300000000001</v>
      </c>
      <c r="H40" s="293"/>
      <c r="I40" s="293"/>
      <c r="J40" s="293"/>
      <c r="K40" s="289">
        <v>31</v>
      </c>
      <c r="L40" s="273">
        <v>1524</v>
      </c>
      <c r="M40" s="273">
        <v>393</v>
      </c>
      <c r="N40" s="273">
        <f t="shared" si="2"/>
        <v>451</v>
      </c>
    </row>
    <row r="41" spans="1:14">
      <c r="A41" s="292"/>
      <c r="B41" s="293" t="s">
        <v>163</v>
      </c>
      <c r="C41" s="293">
        <f t="shared" si="3"/>
        <v>582</v>
      </c>
      <c r="D41" s="293">
        <f t="shared" si="3"/>
        <v>627</v>
      </c>
      <c r="E41" s="293">
        <f t="shared" si="3"/>
        <v>374.4</v>
      </c>
      <c r="F41" s="293">
        <f t="shared" si="3"/>
        <v>592</v>
      </c>
      <c r="G41" s="293">
        <f t="shared" si="3"/>
        <v>206.84</v>
      </c>
      <c r="H41" s="293"/>
      <c r="I41" s="293"/>
      <c r="J41" s="293"/>
      <c r="K41" s="289">
        <v>32</v>
      </c>
      <c r="L41" s="273">
        <v>734</v>
      </c>
      <c r="M41" s="273">
        <v>217</v>
      </c>
      <c r="N41" s="273">
        <f t="shared" si="2"/>
        <v>-65</v>
      </c>
    </row>
    <row r="42" spans="1:14">
      <c r="A42" s="292"/>
      <c r="B42" s="293" t="s">
        <v>164</v>
      </c>
      <c r="C42" s="293">
        <f t="shared" ref="C42:G47" si="4">SUMIF($K$50:$K$5001,$K42,C$50:C$5073)</f>
        <v>511</v>
      </c>
      <c r="D42" s="293">
        <f t="shared" si="4"/>
        <v>429</v>
      </c>
      <c r="E42" s="293">
        <f t="shared" si="4"/>
        <v>342.88</v>
      </c>
      <c r="F42" s="293">
        <f t="shared" si="4"/>
        <v>392</v>
      </c>
      <c r="G42" s="293">
        <f t="shared" si="4"/>
        <v>168.06800000000001</v>
      </c>
      <c r="H42" s="293"/>
      <c r="I42" s="293"/>
      <c r="J42" s="293"/>
      <c r="K42" s="289">
        <v>33</v>
      </c>
      <c r="L42" s="273">
        <v>1100</v>
      </c>
      <c r="M42" s="273">
        <v>317</v>
      </c>
      <c r="N42" s="273">
        <f t="shared" si="2"/>
        <v>272</v>
      </c>
    </row>
    <row r="43" spans="1:14">
      <c r="A43" s="292"/>
      <c r="B43" s="293" t="s">
        <v>165</v>
      </c>
      <c r="C43" s="293">
        <f t="shared" si="4"/>
        <v>292</v>
      </c>
      <c r="D43" s="293">
        <f t="shared" si="4"/>
        <v>241</v>
      </c>
      <c r="E43" s="293">
        <f t="shared" si="4"/>
        <v>187.85000000000002</v>
      </c>
      <c r="F43" s="293">
        <f t="shared" si="4"/>
        <v>209</v>
      </c>
      <c r="G43" s="293">
        <f t="shared" si="4"/>
        <v>102.39999999999999</v>
      </c>
      <c r="H43" s="293"/>
      <c r="I43" s="293"/>
      <c r="J43" s="293"/>
      <c r="K43" s="289">
        <v>34</v>
      </c>
      <c r="L43" s="273">
        <v>450</v>
      </c>
      <c r="M43" s="273">
        <v>142</v>
      </c>
      <c r="N43" s="273">
        <f t="shared" si="2"/>
        <v>16</v>
      </c>
    </row>
    <row r="44" spans="1:14">
      <c r="A44" s="292"/>
      <c r="B44" s="293" t="s">
        <v>166</v>
      </c>
      <c r="C44" s="293">
        <f t="shared" si="4"/>
        <v>439</v>
      </c>
      <c r="D44" s="293">
        <f t="shared" si="4"/>
        <v>365</v>
      </c>
      <c r="E44" s="293">
        <f t="shared" si="4"/>
        <v>273</v>
      </c>
      <c r="F44" s="293">
        <f t="shared" si="4"/>
        <v>417</v>
      </c>
      <c r="G44" s="293">
        <f t="shared" si="4"/>
        <v>164.8</v>
      </c>
      <c r="H44" s="293"/>
      <c r="I44" s="293"/>
      <c r="J44" s="293"/>
      <c r="K44" s="289">
        <v>35</v>
      </c>
      <c r="L44" s="273">
        <v>552</v>
      </c>
      <c r="M44" s="273">
        <v>195</v>
      </c>
      <c r="N44" s="273">
        <f t="shared" si="2"/>
        <v>-82</v>
      </c>
    </row>
    <row r="45" spans="1:14">
      <c r="A45" s="292"/>
      <c r="B45" s="293" t="s">
        <v>167</v>
      </c>
      <c r="C45" s="293">
        <f t="shared" si="4"/>
        <v>756</v>
      </c>
      <c r="D45" s="293">
        <f t="shared" si="4"/>
        <v>803</v>
      </c>
      <c r="E45" s="293">
        <f t="shared" si="4"/>
        <v>512.95499999999993</v>
      </c>
      <c r="F45" s="293">
        <f t="shared" si="4"/>
        <v>442</v>
      </c>
      <c r="G45" s="293">
        <f t="shared" si="4"/>
        <v>242.21</v>
      </c>
      <c r="H45" s="293"/>
      <c r="I45" s="293"/>
      <c r="J45" s="293"/>
      <c r="K45" s="289">
        <v>36</v>
      </c>
      <c r="L45" s="273">
        <v>1046</v>
      </c>
      <c r="M45" s="273">
        <v>311</v>
      </c>
      <c r="N45" s="273">
        <f t="shared" si="2"/>
        <v>-21</v>
      </c>
    </row>
    <row r="46" spans="1:14">
      <c r="A46" s="292"/>
      <c r="B46" s="293" t="s">
        <v>168</v>
      </c>
      <c r="C46" s="293">
        <f t="shared" si="4"/>
        <v>325</v>
      </c>
      <c r="D46" s="293">
        <f t="shared" si="4"/>
        <v>219</v>
      </c>
      <c r="E46" s="293">
        <f t="shared" si="4"/>
        <v>204</v>
      </c>
      <c r="F46" s="293">
        <f t="shared" si="4"/>
        <v>215</v>
      </c>
      <c r="G46" s="293">
        <f t="shared" si="4"/>
        <v>119.65</v>
      </c>
      <c r="H46" s="293"/>
      <c r="I46" s="293"/>
      <c r="J46" s="293"/>
      <c r="K46" s="289">
        <v>37</v>
      </c>
      <c r="L46" s="273">
        <v>498</v>
      </c>
      <c r="M46" s="273">
        <v>152</v>
      </c>
      <c r="N46" s="273">
        <f t="shared" si="2"/>
        <v>21</v>
      </c>
    </row>
    <row r="47" spans="1:14">
      <c r="A47" s="292"/>
      <c r="B47" s="293" t="s">
        <v>169</v>
      </c>
      <c r="C47" s="293">
        <f t="shared" si="4"/>
        <v>991</v>
      </c>
      <c r="D47" s="293">
        <f t="shared" si="4"/>
        <v>956</v>
      </c>
      <c r="E47" s="293">
        <f t="shared" si="4"/>
        <v>636.16</v>
      </c>
      <c r="F47" s="293">
        <f t="shared" si="4"/>
        <v>945</v>
      </c>
      <c r="G47" s="293">
        <f t="shared" si="4"/>
        <v>354.72</v>
      </c>
      <c r="H47" s="293"/>
      <c r="I47" s="293"/>
      <c r="J47" s="293"/>
      <c r="K47" s="289">
        <v>38</v>
      </c>
      <c r="L47" s="273">
        <v>1641</v>
      </c>
      <c r="M47" s="273">
        <v>557</v>
      </c>
      <c r="N47" s="273">
        <f t="shared" si="2"/>
        <v>93</v>
      </c>
    </row>
    <row r="48" spans="1:14">
      <c r="A48" s="294"/>
      <c r="B48" s="295" t="s">
        <v>186</v>
      </c>
      <c r="C48" s="296"/>
      <c r="D48" s="296"/>
      <c r="E48" s="296"/>
      <c r="F48" s="296"/>
      <c r="G48" s="296"/>
      <c r="H48" s="296"/>
      <c r="I48" s="296"/>
      <c r="J48" s="296"/>
    </row>
    <row r="49" spans="1:21" s="299" customFormat="1">
      <c r="A49" s="297">
        <v>1</v>
      </c>
      <c r="B49" s="298" t="s">
        <v>187</v>
      </c>
      <c r="C49" s="291">
        <f>SUM(C50:C87)</f>
        <v>23221</v>
      </c>
      <c r="D49" s="291">
        <f>SUM(D50:D87)</f>
        <v>19821</v>
      </c>
      <c r="E49" s="291">
        <f>SUM(E50:E87)</f>
        <v>15113.996149000001</v>
      </c>
      <c r="F49" s="291">
        <f t="shared" ref="F49:I49" si="5">SUM(F50:F87)</f>
        <v>16593</v>
      </c>
      <c r="G49" s="291">
        <f>SUM(G50:G87)</f>
        <v>8088.519452200002</v>
      </c>
      <c r="H49" s="291">
        <f t="shared" si="5"/>
        <v>12032.256773000003</v>
      </c>
      <c r="I49" s="291">
        <f t="shared" si="5"/>
        <v>1579.351844</v>
      </c>
      <c r="J49" s="298"/>
      <c r="U49" s="334">
        <f>G49+E49-C49</f>
        <v>-18.484398799999326</v>
      </c>
    </row>
    <row r="50" spans="1:21" s="623" customFormat="1">
      <c r="A50" s="619"/>
      <c r="B50" s="620" t="s">
        <v>132</v>
      </c>
      <c r="C50" s="620">
        <f>ROUNDUP(E50+G50,0)</f>
        <v>1004</v>
      </c>
      <c r="D50" s="620">
        <v>769</v>
      </c>
      <c r="E50" s="620">
        <v>592.24</v>
      </c>
      <c r="F50" s="620">
        <v>676</v>
      </c>
      <c r="G50" s="620">
        <v>411.12</v>
      </c>
      <c r="H50" s="620"/>
      <c r="I50" s="620"/>
      <c r="J50" s="620"/>
      <c r="K50" s="622">
        <v>1</v>
      </c>
      <c r="Q50" s="623">
        <f>D50*0.16*5-E50</f>
        <v>22.960000000000036</v>
      </c>
      <c r="R50" s="623">
        <f>F50*0.16*4-G50</f>
        <v>21.519999999999982</v>
      </c>
      <c r="S50" s="623">
        <f>E50/0.16/5</f>
        <v>740.3</v>
      </c>
      <c r="T50" s="623">
        <f>G50/4/0.16</f>
        <v>642.375</v>
      </c>
      <c r="U50" s="334">
        <f t="shared" ref="U50:U87" si="6">G50+E50-C50</f>
        <v>-0.63999999999998636</v>
      </c>
    </row>
    <row r="51" spans="1:21" s="470" customFormat="1">
      <c r="A51" s="467"/>
      <c r="B51" s="468" t="s">
        <v>133</v>
      </c>
      <c r="C51" s="468">
        <f>ROUNDUP(E51+G51,0)</f>
        <v>456</v>
      </c>
      <c r="D51" s="468">
        <v>332</v>
      </c>
      <c r="E51" s="468">
        <v>265.12</v>
      </c>
      <c r="F51" s="468">
        <v>298</v>
      </c>
      <c r="G51" s="468">
        <v>190.4</v>
      </c>
      <c r="H51" s="468">
        <v>455.52</v>
      </c>
      <c r="I51" s="468"/>
      <c r="J51" s="468"/>
      <c r="K51" s="469">
        <v>2</v>
      </c>
      <c r="Q51" s="623">
        <f t="shared" ref="Q51:Q87" si="7">D51*0.16*5-E51</f>
        <v>0.48000000000001819</v>
      </c>
      <c r="R51" s="623">
        <f t="shared" ref="R51:R87" si="8">F51*0.16*4-G51</f>
        <v>0.31999999999999318</v>
      </c>
      <c r="S51" s="623">
        <f t="shared" ref="S51:S87" si="9">E51/0.16/5</f>
        <v>331.4</v>
      </c>
      <c r="T51" s="623">
        <f t="shared" ref="T51:T87" si="10">G51/4/0.16</f>
        <v>297.5</v>
      </c>
      <c r="U51" s="334">
        <f t="shared" si="6"/>
        <v>-0.48000000000001819</v>
      </c>
    </row>
    <row r="52" spans="1:21" s="623" customFormat="1">
      <c r="A52" s="619"/>
      <c r="B52" s="620" t="s">
        <v>134</v>
      </c>
      <c r="C52" s="620">
        <f>ROUNDUP(E52+G52,0)</f>
        <v>281</v>
      </c>
      <c r="D52" s="620">
        <v>252</v>
      </c>
      <c r="E52" s="700">
        <v>194.06</v>
      </c>
      <c r="F52" s="620">
        <v>204</v>
      </c>
      <c r="G52" s="620">
        <v>86.1</v>
      </c>
      <c r="H52" s="620">
        <v>280</v>
      </c>
      <c r="I52" s="620">
        <f>+H52-C52</f>
        <v>-1</v>
      </c>
      <c r="J52" s="620"/>
      <c r="K52" s="622">
        <v>3</v>
      </c>
      <c r="Q52" s="623">
        <f t="shared" si="7"/>
        <v>7.539999999999992</v>
      </c>
      <c r="R52" s="623">
        <f t="shared" si="8"/>
        <v>44.460000000000008</v>
      </c>
      <c r="S52" s="623">
        <f t="shared" si="9"/>
        <v>242.57499999999999</v>
      </c>
      <c r="T52" s="623">
        <f t="shared" si="10"/>
        <v>134.53125</v>
      </c>
      <c r="U52" s="334">
        <f t="shared" si="6"/>
        <v>-0.84000000000003183</v>
      </c>
    </row>
    <row r="53" spans="1:21" s="623" customFormat="1">
      <c r="A53" s="619"/>
      <c r="B53" s="620" t="s">
        <v>135</v>
      </c>
      <c r="C53" s="620">
        <f>ROUNDUP(E53+G53,0)</f>
        <v>442</v>
      </c>
      <c r="D53" s="620">
        <v>343</v>
      </c>
      <c r="E53" s="620">
        <v>248.797</v>
      </c>
      <c r="F53" s="620">
        <v>303</v>
      </c>
      <c r="G53" s="620">
        <v>192.358</v>
      </c>
      <c r="H53" s="620">
        <v>441.15499999999997</v>
      </c>
      <c r="I53" s="620">
        <v>0</v>
      </c>
      <c r="J53" s="620"/>
      <c r="K53" s="622">
        <v>4</v>
      </c>
      <c r="Q53" s="623">
        <f t="shared" si="7"/>
        <v>25.603000000000037</v>
      </c>
      <c r="R53" s="623">
        <f t="shared" si="8"/>
        <v>1.5620000000000118</v>
      </c>
      <c r="S53" s="623">
        <f t="shared" si="9"/>
        <v>310.99625000000003</v>
      </c>
      <c r="T53" s="623">
        <f t="shared" si="10"/>
        <v>300.55937499999999</v>
      </c>
      <c r="U53" s="334">
        <f t="shared" si="6"/>
        <v>-0.84500000000002728</v>
      </c>
    </row>
    <row r="54" spans="1:21" s="470" customFormat="1">
      <c r="A54" s="467"/>
      <c r="B54" s="468" t="s">
        <v>136</v>
      </c>
      <c r="C54" s="468">
        <f>ROUNDUP(E54+G54,0)</f>
        <v>193</v>
      </c>
      <c r="D54" s="468">
        <v>168</v>
      </c>
      <c r="E54" s="468">
        <v>130.19540000000001</v>
      </c>
      <c r="F54" s="468">
        <v>154</v>
      </c>
      <c r="G54" s="468">
        <v>62.102400000000003</v>
      </c>
      <c r="H54" s="468"/>
      <c r="I54" s="468"/>
      <c r="J54" s="468"/>
      <c r="K54" s="469">
        <v>5</v>
      </c>
      <c r="Q54" s="623">
        <f t="shared" si="7"/>
        <v>4.2045999999999992</v>
      </c>
      <c r="R54" s="623">
        <f t="shared" si="8"/>
        <v>36.457599999999999</v>
      </c>
      <c r="S54" s="623">
        <f t="shared" si="9"/>
        <v>162.74425000000002</v>
      </c>
      <c r="T54" s="623">
        <f t="shared" si="10"/>
        <v>97.034999999999997</v>
      </c>
      <c r="U54" s="334">
        <f t="shared" si="6"/>
        <v>-0.70220000000000482</v>
      </c>
    </row>
    <row r="55" spans="1:21" s="470" customFormat="1">
      <c r="A55" s="467"/>
      <c r="B55" s="468" t="s">
        <v>137</v>
      </c>
      <c r="C55" s="468">
        <f t="shared" ref="C55:C86" si="11">ROUNDUP(E55+G55,0)</f>
        <v>395</v>
      </c>
      <c r="D55" s="468">
        <v>347</v>
      </c>
      <c r="E55" s="468">
        <v>262.24</v>
      </c>
      <c r="F55" s="468">
        <v>895</v>
      </c>
      <c r="G55" s="468">
        <v>132.63999999999999</v>
      </c>
      <c r="H55" s="468"/>
      <c r="I55" s="468"/>
      <c r="J55" s="468"/>
      <c r="K55" s="469">
        <v>6</v>
      </c>
      <c r="Q55" s="623">
        <f t="shared" si="7"/>
        <v>15.360000000000014</v>
      </c>
      <c r="R55" s="623">
        <f t="shared" si="8"/>
        <v>440.16000000000008</v>
      </c>
      <c r="S55" s="623">
        <f t="shared" si="9"/>
        <v>327.8</v>
      </c>
      <c r="T55" s="623">
        <f>G55/4/0.16</f>
        <v>207.24999999999997</v>
      </c>
      <c r="U55" s="334">
        <f t="shared" si="6"/>
        <v>-0.12000000000000455</v>
      </c>
    </row>
    <row r="56" spans="1:21" s="470" customFormat="1">
      <c r="A56" s="467"/>
      <c r="B56" s="468" t="s">
        <v>138</v>
      </c>
      <c r="C56" s="468">
        <f t="shared" si="11"/>
        <v>559</v>
      </c>
      <c r="D56" s="468">
        <v>486</v>
      </c>
      <c r="E56" s="468">
        <v>374.30259999999998</v>
      </c>
      <c r="F56" s="468">
        <v>456</v>
      </c>
      <c r="G56" s="468">
        <v>184.589</v>
      </c>
      <c r="H56" s="468"/>
      <c r="I56" s="468"/>
      <c r="J56" s="468"/>
      <c r="K56" s="469">
        <v>7</v>
      </c>
      <c r="Q56" s="623">
        <f t="shared" si="7"/>
        <v>14.497400000000027</v>
      </c>
      <c r="R56" s="623">
        <f t="shared" si="8"/>
        <v>107.25100000000003</v>
      </c>
      <c r="S56" s="623">
        <f t="shared" si="9"/>
        <v>467.87824999999992</v>
      </c>
      <c r="T56" s="623">
        <f t="shared" si="10"/>
        <v>288.42031249999997</v>
      </c>
      <c r="U56" s="334">
        <f t="shared" si="6"/>
        <v>-0.10840000000007421</v>
      </c>
    </row>
    <row r="57" spans="1:21" s="470" customFormat="1">
      <c r="A57" s="467"/>
      <c r="B57" s="468" t="s">
        <v>139</v>
      </c>
      <c r="C57" s="468">
        <f t="shared" si="11"/>
        <v>125</v>
      </c>
      <c r="D57" s="468">
        <v>36</v>
      </c>
      <c r="E57" s="468">
        <v>82.24</v>
      </c>
      <c r="F57" s="468">
        <v>35</v>
      </c>
      <c r="G57" s="468">
        <v>42.1496</v>
      </c>
      <c r="H57" s="468"/>
      <c r="I57" s="468"/>
      <c r="J57" s="468"/>
      <c r="K57" s="469">
        <v>8</v>
      </c>
      <c r="Q57" s="623">
        <f>D57*0.16*5-E57</f>
        <v>-53.44</v>
      </c>
      <c r="R57" s="623">
        <f t="shared" si="8"/>
        <v>-19.749599999999997</v>
      </c>
      <c r="S57" s="623">
        <f t="shared" si="9"/>
        <v>102.8</v>
      </c>
      <c r="T57" s="623">
        <f t="shared" si="10"/>
        <v>65.858750000000001</v>
      </c>
      <c r="U57" s="334">
        <f t="shared" si="6"/>
        <v>-0.6103999999999985</v>
      </c>
    </row>
    <row r="58" spans="1:21" s="470" customFormat="1">
      <c r="A58" s="467"/>
      <c r="B58" s="468" t="s">
        <v>140</v>
      </c>
      <c r="C58" s="573">
        <f t="shared" si="11"/>
        <v>420</v>
      </c>
      <c r="D58" s="573">
        <v>401</v>
      </c>
      <c r="E58" s="573">
        <v>290.18086899999997</v>
      </c>
      <c r="F58" s="573">
        <v>331</v>
      </c>
      <c r="G58" s="573">
        <v>129.5578902</v>
      </c>
      <c r="H58" s="573">
        <v>524.67999999999995</v>
      </c>
      <c r="I58" s="573">
        <v>104.941239</v>
      </c>
      <c r="J58" s="468"/>
      <c r="K58" s="469">
        <v>9</v>
      </c>
      <c r="Q58" s="623">
        <f t="shared" si="7"/>
        <v>30.619130999999982</v>
      </c>
      <c r="R58" s="623">
        <f t="shared" si="8"/>
        <v>82.282109800000001</v>
      </c>
      <c r="S58" s="623">
        <f t="shared" si="9"/>
        <v>362.72608624999998</v>
      </c>
      <c r="T58" s="623">
        <f t="shared" si="10"/>
        <v>202.4342034375</v>
      </c>
      <c r="U58" s="334">
        <f t="shared" si="6"/>
        <v>-0.26124079999999594</v>
      </c>
    </row>
    <row r="59" spans="1:21" s="470" customFormat="1">
      <c r="A59" s="467"/>
      <c r="B59" s="468" t="s">
        <v>141</v>
      </c>
      <c r="C59" s="573">
        <f t="shared" si="11"/>
        <v>619</v>
      </c>
      <c r="D59" s="573">
        <v>579</v>
      </c>
      <c r="E59" s="573">
        <v>434.27800000000002</v>
      </c>
      <c r="F59" s="573">
        <v>452</v>
      </c>
      <c r="G59" s="573">
        <v>184.512</v>
      </c>
      <c r="H59" s="573">
        <v>741.6</v>
      </c>
      <c r="I59" s="573">
        <v>122.81</v>
      </c>
      <c r="J59" s="468"/>
      <c r="K59" s="469">
        <v>10</v>
      </c>
      <c r="Q59" s="623">
        <f t="shared" si="7"/>
        <v>28.921999999999969</v>
      </c>
      <c r="R59" s="623">
        <f t="shared" si="8"/>
        <v>104.76800000000003</v>
      </c>
      <c r="S59" s="623">
        <f t="shared" si="9"/>
        <v>542.84750000000008</v>
      </c>
      <c r="T59" s="623">
        <f t="shared" si="10"/>
        <v>288.3</v>
      </c>
      <c r="U59" s="334">
        <f t="shared" si="6"/>
        <v>-0.21000000000003638</v>
      </c>
    </row>
    <row r="60" spans="1:21" s="382" customFormat="1">
      <c r="A60" s="416"/>
      <c r="B60" s="417" t="s">
        <v>142</v>
      </c>
      <c r="C60" s="419">
        <f t="shared" si="11"/>
        <v>920</v>
      </c>
      <c r="D60" s="419">
        <v>828</v>
      </c>
      <c r="E60" s="419">
        <v>645.4</v>
      </c>
      <c r="F60" s="419">
        <v>649</v>
      </c>
      <c r="G60" s="419">
        <v>274.392</v>
      </c>
      <c r="H60" s="419"/>
      <c r="I60" s="419"/>
      <c r="J60" s="417"/>
      <c r="K60" s="418">
        <v>11</v>
      </c>
      <c r="Q60" s="623">
        <f t="shared" si="7"/>
        <v>17</v>
      </c>
      <c r="R60" s="623">
        <f t="shared" si="8"/>
        <v>140.96800000000002</v>
      </c>
      <c r="S60" s="623">
        <f t="shared" si="9"/>
        <v>806.75</v>
      </c>
      <c r="T60" s="623">
        <f t="shared" si="10"/>
        <v>428.73750000000001</v>
      </c>
      <c r="U60" s="334">
        <f t="shared" si="6"/>
        <v>-0.20800000000008367</v>
      </c>
    </row>
    <row r="61" spans="1:21" s="470" customFormat="1">
      <c r="A61" s="467"/>
      <c r="B61" s="468" t="s">
        <v>143</v>
      </c>
      <c r="C61" s="573">
        <f t="shared" si="11"/>
        <v>634</v>
      </c>
      <c r="D61" s="573">
        <v>477</v>
      </c>
      <c r="E61" s="573">
        <v>380.72951899999998</v>
      </c>
      <c r="F61" s="573">
        <v>170</v>
      </c>
      <c r="G61" s="573">
        <v>252.61837399999999</v>
      </c>
      <c r="H61" s="573"/>
      <c r="I61" s="573"/>
      <c r="J61" s="468"/>
      <c r="K61" s="469">
        <v>12</v>
      </c>
      <c r="Q61" s="623">
        <f t="shared" si="7"/>
        <v>0.87048100000004069</v>
      </c>
      <c r="R61" s="623">
        <f t="shared" si="8"/>
        <v>-143.81837400000001</v>
      </c>
      <c r="S61" s="623">
        <f t="shared" si="9"/>
        <v>475.91189874999998</v>
      </c>
      <c r="T61" s="623">
        <f t="shared" si="10"/>
        <v>394.71620937499995</v>
      </c>
      <c r="U61" s="334">
        <f t="shared" si="6"/>
        <v>-0.65210700000000088</v>
      </c>
    </row>
    <row r="62" spans="1:21" s="623" customFormat="1">
      <c r="A62" s="619"/>
      <c r="B62" s="620" t="s">
        <v>144</v>
      </c>
      <c r="C62" s="621">
        <f>ROUNDUP(E62+G62,0)</f>
        <v>484</v>
      </c>
      <c r="D62" s="621">
        <v>425</v>
      </c>
      <c r="E62" s="621">
        <v>319.02456899999999</v>
      </c>
      <c r="F62" s="621">
        <v>377</v>
      </c>
      <c r="G62" s="621">
        <v>164.8</v>
      </c>
      <c r="H62" s="621">
        <v>574.84</v>
      </c>
      <c r="I62" s="621">
        <v>91.015431000000007</v>
      </c>
      <c r="J62" s="620"/>
      <c r="K62" s="622">
        <v>13</v>
      </c>
      <c r="Q62" s="623">
        <f t="shared" si="7"/>
        <v>20.975431000000015</v>
      </c>
      <c r="R62" s="623">
        <f t="shared" si="8"/>
        <v>76.47999999999999</v>
      </c>
      <c r="S62" s="623">
        <f t="shared" si="9"/>
        <v>398.78071124999997</v>
      </c>
      <c r="T62" s="623">
        <f t="shared" si="10"/>
        <v>257.5</v>
      </c>
      <c r="U62" s="334">
        <f t="shared" si="6"/>
        <v>-0.17543100000000322</v>
      </c>
    </row>
    <row r="63" spans="1:21" s="382" customFormat="1">
      <c r="A63" s="416"/>
      <c r="B63" s="417" t="s">
        <v>145</v>
      </c>
      <c r="C63" s="419">
        <f t="shared" si="11"/>
        <v>374</v>
      </c>
      <c r="D63" s="419">
        <v>293</v>
      </c>
      <c r="E63" s="419">
        <v>233.6</v>
      </c>
      <c r="F63" s="419">
        <v>313</v>
      </c>
      <c r="G63" s="419">
        <v>139.435</v>
      </c>
      <c r="H63" s="419"/>
      <c r="I63" s="419"/>
      <c r="J63" s="417"/>
      <c r="K63" s="418">
        <v>14</v>
      </c>
      <c r="Q63" s="623">
        <f t="shared" si="7"/>
        <v>0.80000000000001137</v>
      </c>
      <c r="R63" s="623">
        <f t="shared" si="8"/>
        <v>60.884999999999991</v>
      </c>
      <c r="S63" s="623">
        <f t="shared" si="9"/>
        <v>292</v>
      </c>
      <c r="T63" s="623">
        <f t="shared" si="10"/>
        <v>217.8671875</v>
      </c>
      <c r="U63" s="334">
        <f t="shared" si="6"/>
        <v>-0.96500000000003183</v>
      </c>
    </row>
    <row r="64" spans="1:21" s="623" customFormat="1">
      <c r="A64" s="619"/>
      <c r="B64" s="620" t="s">
        <v>146</v>
      </c>
      <c r="C64" s="621">
        <f t="shared" si="11"/>
        <v>1043</v>
      </c>
      <c r="D64" s="621">
        <v>885</v>
      </c>
      <c r="E64" s="621">
        <v>702.69261400000005</v>
      </c>
      <c r="F64" s="621">
        <v>368</v>
      </c>
      <c r="G64" s="621">
        <v>339.84</v>
      </c>
      <c r="H64" s="621"/>
      <c r="I64" s="621"/>
      <c r="J64" s="620"/>
      <c r="K64" s="622">
        <v>15</v>
      </c>
      <c r="Q64" s="623">
        <f t="shared" si="7"/>
        <v>5.3073859999999513</v>
      </c>
      <c r="R64" s="623">
        <f t="shared" si="8"/>
        <v>-104.31999999999996</v>
      </c>
      <c r="S64" s="623">
        <f t="shared" si="9"/>
        <v>878.36576750000006</v>
      </c>
      <c r="T64" s="623">
        <f t="shared" si="10"/>
        <v>531</v>
      </c>
      <c r="U64" s="334">
        <f t="shared" si="6"/>
        <v>-0.46738600000003316</v>
      </c>
    </row>
    <row r="65" spans="1:21" s="623" customFormat="1">
      <c r="A65" s="619"/>
      <c r="B65" s="620" t="s">
        <v>147</v>
      </c>
      <c r="C65" s="419">
        <f t="shared" si="11"/>
        <v>633</v>
      </c>
      <c r="D65" s="419">
        <v>1002</v>
      </c>
      <c r="E65" s="419">
        <v>421</v>
      </c>
      <c r="F65" s="419">
        <v>606</v>
      </c>
      <c r="G65" s="419">
        <v>212</v>
      </c>
      <c r="H65" s="419"/>
      <c r="I65" s="419"/>
      <c r="J65" s="620"/>
      <c r="K65" s="622">
        <v>16</v>
      </c>
      <c r="Q65" s="623">
        <f t="shared" si="7"/>
        <v>380.59999999999991</v>
      </c>
      <c r="R65" s="623">
        <f t="shared" si="8"/>
        <v>175.84000000000003</v>
      </c>
      <c r="S65" s="623">
        <f t="shared" si="9"/>
        <v>526.25</v>
      </c>
      <c r="T65" s="623">
        <f t="shared" si="10"/>
        <v>331.25</v>
      </c>
      <c r="U65" s="334">
        <f t="shared" si="6"/>
        <v>0</v>
      </c>
    </row>
    <row r="66" spans="1:21" s="470" customFormat="1">
      <c r="A66" s="467"/>
      <c r="B66" s="468" t="s">
        <v>148</v>
      </c>
      <c r="C66" s="573">
        <f t="shared" si="11"/>
        <v>1284</v>
      </c>
      <c r="D66" s="573">
        <v>1139</v>
      </c>
      <c r="E66" s="573">
        <v>823.03899999999999</v>
      </c>
      <c r="F66" s="573">
        <v>654</v>
      </c>
      <c r="G66" s="573">
        <v>460.59100000000001</v>
      </c>
      <c r="H66" s="573">
        <v>1513</v>
      </c>
      <c r="I66" s="573">
        <f>+H66-C66</f>
        <v>229</v>
      </c>
      <c r="J66" s="468"/>
      <c r="K66" s="469">
        <v>17</v>
      </c>
      <c r="Q66" s="623">
        <f t="shared" si="7"/>
        <v>88.161000000000058</v>
      </c>
      <c r="R66" s="623">
        <f t="shared" si="8"/>
        <v>-42.031000000000006</v>
      </c>
      <c r="S66" s="623">
        <f t="shared" si="9"/>
        <v>1028.7987499999999</v>
      </c>
      <c r="T66" s="623">
        <f t="shared" si="10"/>
        <v>719.67343749999998</v>
      </c>
      <c r="U66" s="334">
        <f t="shared" si="6"/>
        <v>-0.36999999999989086</v>
      </c>
    </row>
    <row r="67" spans="1:21" s="470" customFormat="1">
      <c r="A67" s="467"/>
      <c r="B67" s="468" t="s">
        <v>149</v>
      </c>
      <c r="C67" s="573">
        <f t="shared" si="11"/>
        <v>1404</v>
      </c>
      <c r="D67" s="573">
        <v>1171</v>
      </c>
      <c r="E67" s="573">
        <v>899.86506999999995</v>
      </c>
      <c r="F67" s="573">
        <v>1658</v>
      </c>
      <c r="G67" s="573">
        <v>503.69042899999999</v>
      </c>
      <c r="H67" s="573">
        <v>1428.052461</v>
      </c>
      <c r="I67" s="573">
        <v>24.496962</v>
      </c>
      <c r="J67" s="468"/>
      <c r="K67" s="469">
        <v>18</v>
      </c>
      <c r="Q67" s="623">
        <f t="shared" si="7"/>
        <v>36.934930000000122</v>
      </c>
      <c r="R67" s="623">
        <f t="shared" si="8"/>
        <v>557.42957100000012</v>
      </c>
      <c r="S67" s="623">
        <f t="shared" si="9"/>
        <v>1124.8313375</v>
      </c>
      <c r="T67" s="623">
        <f t="shared" si="10"/>
        <v>787.01629531250001</v>
      </c>
      <c r="U67" s="334">
        <f t="shared" si="6"/>
        <v>-0.44450099999994563</v>
      </c>
    </row>
    <row r="68" spans="1:21" s="470" customFormat="1">
      <c r="A68" s="467"/>
      <c r="B68" s="468" t="s">
        <v>150</v>
      </c>
      <c r="C68" s="573">
        <f t="shared" si="11"/>
        <v>798</v>
      </c>
      <c r="D68" s="573">
        <v>731</v>
      </c>
      <c r="E68" s="573">
        <v>541.61</v>
      </c>
      <c r="F68" s="573">
        <v>376</v>
      </c>
      <c r="G68" s="573">
        <v>255.84</v>
      </c>
      <c r="H68" s="573">
        <v>901.78631199999995</v>
      </c>
      <c r="I68" s="573">
        <f>+H68-C68</f>
        <v>103.78631199999995</v>
      </c>
      <c r="J68" s="468"/>
      <c r="K68" s="469">
        <v>19</v>
      </c>
      <c r="Q68" s="623">
        <f t="shared" si="7"/>
        <v>43.190000000000055</v>
      </c>
      <c r="R68" s="623">
        <f t="shared" si="8"/>
        <v>-15.199999999999989</v>
      </c>
      <c r="S68" s="623">
        <f t="shared" si="9"/>
        <v>677.01250000000005</v>
      </c>
      <c r="T68" s="623">
        <f t="shared" si="10"/>
        <v>399.75</v>
      </c>
      <c r="U68" s="334">
        <f t="shared" si="6"/>
        <v>-0.54999999999995453</v>
      </c>
    </row>
    <row r="69" spans="1:21" s="470" customFormat="1">
      <c r="A69" s="467"/>
      <c r="B69" s="468" t="s">
        <v>151</v>
      </c>
      <c r="C69" s="573">
        <f t="shared" si="11"/>
        <v>1441</v>
      </c>
      <c r="D69" s="573">
        <v>1235</v>
      </c>
      <c r="E69" s="573">
        <v>954.59861899999999</v>
      </c>
      <c r="F69" s="573">
        <v>853</v>
      </c>
      <c r="G69" s="583">
        <v>485.9975</v>
      </c>
      <c r="H69" s="573"/>
      <c r="I69" s="573"/>
      <c r="J69" s="468"/>
      <c r="K69" s="469">
        <v>20</v>
      </c>
      <c r="Q69" s="623">
        <f t="shared" si="7"/>
        <v>33.401381000000015</v>
      </c>
      <c r="R69" s="623">
        <f t="shared" si="8"/>
        <v>59.922499999999957</v>
      </c>
      <c r="S69" s="623">
        <f t="shared" si="9"/>
        <v>1193.24827375</v>
      </c>
      <c r="T69" s="623">
        <f t="shared" si="10"/>
        <v>759.37109375</v>
      </c>
      <c r="U69" s="334">
        <f t="shared" si="6"/>
        <v>-0.40388099999995575</v>
      </c>
    </row>
    <row r="70" spans="1:21" s="470" customFormat="1">
      <c r="A70" s="467"/>
      <c r="B70" s="468" t="s">
        <v>152</v>
      </c>
      <c r="C70" s="573">
        <f>ROUNDUP(E70+G70,0)</f>
        <v>791</v>
      </c>
      <c r="D70" s="573">
        <v>671</v>
      </c>
      <c r="E70" s="573">
        <v>478.46115500000002</v>
      </c>
      <c r="F70" s="573">
        <v>440</v>
      </c>
      <c r="G70" s="573">
        <v>312.12200000000001</v>
      </c>
      <c r="H70" s="573"/>
      <c r="I70" s="573"/>
      <c r="J70" s="468"/>
      <c r="K70" s="469">
        <v>21</v>
      </c>
      <c r="Q70" s="623">
        <f t="shared" si="7"/>
        <v>58.338844999999935</v>
      </c>
      <c r="R70" s="623">
        <f t="shared" si="8"/>
        <v>-30.521999999999991</v>
      </c>
      <c r="S70" s="623">
        <f t="shared" si="9"/>
        <v>598.07644374999995</v>
      </c>
      <c r="T70" s="623">
        <f t="shared" si="10"/>
        <v>487.69062500000001</v>
      </c>
      <c r="U70" s="334">
        <f t="shared" si="6"/>
        <v>-0.4168449999999666</v>
      </c>
    </row>
    <row r="71" spans="1:21" s="470" customFormat="1">
      <c r="A71" s="467"/>
      <c r="B71" s="468" t="s">
        <v>153</v>
      </c>
      <c r="C71" s="573">
        <f>ROUNDUP(E71+G71,0)</f>
        <v>1125</v>
      </c>
      <c r="D71" s="573">
        <f>435+321+246</f>
        <v>1002</v>
      </c>
      <c r="E71" s="573">
        <v>737.23080000000004</v>
      </c>
      <c r="F71" s="573">
        <v>826</v>
      </c>
      <c r="G71" s="573">
        <v>386.87130000000002</v>
      </c>
      <c r="H71" s="573">
        <v>1412</v>
      </c>
      <c r="I71" s="573">
        <v>287.89789999999999</v>
      </c>
      <c r="J71" s="468"/>
      <c r="K71" s="469">
        <v>22</v>
      </c>
      <c r="Q71" s="623">
        <f t="shared" si="7"/>
        <v>64.369199999999864</v>
      </c>
      <c r="R71" s="623">
        <f t="shared" si="8"/>
        <v>141.76869999999997</v>
      </c>
      <c r="S71" s="623">
        <f t="shared" si="9"/>
        <v>921.5385</v>
      </c>
      <c r="T71" s="623">
        <f t="shared" si="10"/>
        <v>604.48640625000007</v>
      </c>
      <c r="U71" s="334">
        <f t="shared" si="6"/>
        <v>-0.89789999999993597</v>
      </c>
    </row>
    <row r="72" spans="1:21" s="470" customFormat="1">
      <c r="A72" s="467"/>
      <c r="B72" s="468" t="s">
        <v>154</v>
      </c>
      <c r="C72" s="573">
        <f t="shared" si="11"/>
        <v>442</v>
      </c>
      <c r="D72" s="573">
        <v>361</v>
      </c>
      <c r="E72" s="573">
        <v>292.53835600000002</v>
      </c>
      <c r="F72" s="573">
        <v>376</v>
      </c>
      <c r="G72" s="573">
        <v>149.240644</v>
      </c>
      <c r="H72" s="573">
        <v>571</v>
      </c>
      <c r="I72" s="573">
        <v>129.221</v>
      </c>
      <c r="J72" s="468"/>
      <c r="K72" s="469">
        <v>23</v>
      </c>
      <c r="Q72" s="623">
        <f t="shared" si="7"/>
        <v>-3.7383560000000102</v>
      </c>
      <c r="R72" s="623">
        <f t="shared" si="8"/>
        <v>91.399356000000012</v>
      </c>
      <c r="S72" s="623">
        <f t="shared" si="9"/>
        <v>365.67294500000003</v>
      </c>
      <c r="T72" s="623">
        <f t="shared" si="10"/>
        <v>233.18850624999999</v>
      </c>
      <c r="U72" s="334">
        <f t="shared" si="6"/>
        <v>-0.22100000000000364</v>
      </c>
    </row>
    <row r="73" spans="1:21" s="623" customFormat="1">
      <c r="A73" s="619"/>
      <c r="B73" s="620" t="s">
        <v>155</v>
      </c>
      <c r="C73" s="621">
        <f t="shared" si="11"/>
        <v>788</v>
      </c>
      <c r="D73" s="621">
        <v>737</v>
      </c>
      <c r="E73" s="621">
        <v>522.404</v>
      </c>
      <c r="F73" s="621">
        <v>376</v>
      </c>
      <c r="G73" s="621">
        <v>265.41699999999997</v>
      </c>
      <c r="H73" s="621"/>
      <c r="I73" s="621"/>
      <c r="J73" s="620"/>
      <c r="K73" s="622">
        <v>24</v>
      </c>
      <c r="Q73" s="623">
        <f t="shared" si="7"/>
        <v>67.196000000000026</v>
      </c>
      <c r="R73" s="623">
        <f t="shared" si="8"/>
        <v>-24.776999999999958</v>
      </c>
      <c r="S73" s="623">
        <f t="shared" si="9"/>
        <v>653.005</v>
      </c>
      <c r="T73" s="623">
        <f t="shared" si="10"/>
        <v>414.71406249999995</v>
      </c>
      <c r="U73" s="334">
        <f t="shared" si="6"/>
        <v>-0.17900000000008731</v>
      </c>
    </row>
    <row r="74" spans="1:21" s="470" customFormat="1">
      <c r="A74" s="467"/>
      <c r="B74" s="468" t="s">
        <v>156</v>
      </c>
      <c r="C74" s="468">
        <f t="shared" si="11"/>
        <v>636</v>
      </c>
      <c r="D74" s="468">
        <v>564</v>
      </c>
      <c r="E74" s="468">
        <v>418.92578400000002</v>
      </c>
      <c r="F74" s="468">
        <v>369</v>
      </c>
      <c r="G74" s="468">
        <v>216.78200000000001</v>
      </c>
      <c r="H74" s="468">
        <v>853</v>
      </c>
      <c r="I74" s="468">
        <f>+H74-C74</f>
        <v>217</v>
      </c>
      <c r="J74" s="468"/>
      <c r="K74" s="469">
        <v>25</v>
      </c>
      <c r="Q74" s="623">
        <f t="shared" si="7"/>
        <v>32.274215999999967</v>
      </c>
      <c r="R74" s="623">
        <f t="shared" si="8"/>
        <v>19.377999999999986</v>
      </c>
      <c r="S74" s="623">
        <f t="shared" si="9"/>
        <v>523.65723000000003</v>
      </c>
      <c r="T74" s="623">
        <f t="shared" si="10"/>
        <v>338.72187500000001</v>
      </c>
      <c r="U74" s="334">
        <f t="shared" si="6"/>
        <v>-0.29221599999993941</v>
      </c>
    </row>
    <row r="75" spans="1:21" s="470" customFormat="1">
      <c r="A75" s="467"/>
      <c r="B75" s="468" t="s">
        <v>157</v>
      </c>
      <c r="C75" s="468">
        <f t="shared" si="11"/>
        <v>299</v>
      </c>
      <c r="D75" s="468">
        <v>180</v>
      </c>
      <c r="E75" s="468">
        <v>159.96299999999999</v>
      </c>
      <c r="F75" s="468">
        <v>280</v>
      </c>
      <c r="G75" s="468">
        <v>138.125</v>
      </c>
      <c r="H75" s="468"/>
      <c r="I75" s="468"/>
      <c r="J75" s="468"/>
      <c r="K75" s="469">
        <v>26</v>
      </c>
      <c r="Q75" s="623">
        <f t="shared" si="7"/>
        <v>-15.962999999999994</v>
      </c>
      <c r="R75" s="623">
        <f t="shared" si="8"/>
        <v>41.075000000000017</v>
      </c>
      <c r="S75" s="623">
        <f t="shared" si="9"/>
        <v>199.95374999999999</v>
      </c>
      <c r="T75" s="623">
        <f t="shared" si="10"/>
        <v>215.8203125</v>
      </c>
      <c r="U75" s="334">
        <f t="shared" si="6"/>
        <v>-0.91200000000003456</v>
      </c>
    </row>
    <row r="76" spans="1:21" s="470" customFormat="1">
      <c r="A76" s="467"/>
      <c r="B76" s="468" t="s">
        <v>158</v>
      </c>
      <c r="C76" s="468">
        <f t="shared" si="11"/>
        <v>468</v>
      </c>
      <c r="D76" s="468">
        <v>113</v>
      </c>
      <c r="E76" s="468">
        <v>290.67479400000002</v>
      </c>
      <c r="F76" s="468">
        <v>0</v>
      </c>
      <c r="G76" s="468">
        <v>176.977315</v>
      </c>
      <c r="H76" s="468"/>
      <c r="I76" s="468"/>
      <c r="J76" s="468"/>
      <c r="K76" s="469">
        <v>27</v>
      </c>
      <c r="Q76" s="623">
        <f t="shared" si="7"/>
        <v>-200.27479400000001</v>
      </c>
      <c r="R76" s="623">
        <f t="shared" si="8"/>
        <v>-176.977315</v>
      </c>
      <c r="S76" s="623">
        <f t="shared" si="9"/>
        <v>363.34349250000002</v>
      </c>
      <c r="T76" s="623">
        <f t="shared" si="10"/>
        <v>276.52705468750003</v>
      </c>
      <c r="U76" s="334">
        <f t="shared" si="6"/>
        <v>-0.34789100000000417</v>
      </c>
    </row>
    <row r="77" spans="1:21" s="470" customFormat="1">
      <c r="A77" s="467"/>
      <c r="B77" s="468" t="s">
        <v>159</v>
      </c>
      <c r="C77" s="468">
        <f t="shared" si="11"/>
        <v>698</v>
      </c>
      <c r="D77" s="468">
        <v>557</v>
      </c>
      <c r="E77" s="468">
        <v>441.32799999999997</v>
      </c>
      <c r="F77" s="468">
        <v>554</v>
      </c>
      <c r="G77" s="468">
        <v>255.68</v>
      </c>
      <c r="H77" s="468"/>
      <c r="I77" s="468"/>
      <c r="J77" s="468"/>
      <c r="K77" s="469">
        <v>28</v>
      </c>
      <c r="Q77" s="623">
        <f t="shared" si="7"/>
        <v>4.2720000000000482</v>
      </c>
      <c r="R77" s="623">
        <f t="shared" si="8"/>
        <v>98.88</v>
      </c>
      <c r="S77" s="623">
        <f t="shared" si="9"/>
        <v>551.66</v>
      </c>
      <c r="T77" s="623">
        <f t="shared" si="10"/>
        <v>399.5</v>
      </c>
      <c r="U77" s="334">
        <f t="shared" si="6"/>
        <v>-0.9919999999999618</v>
      </c>
    </row>
    <row r="78" spans="1:21" s="623" customFormat="1">
      <c r="A78" s="619"/>
      <c r="B78" s="620" t="s">
        <v>160</v>
      </c>
      <c r="C78" s="620">
        <f t="shared" si="11"/>
        <v>428</v>
      </c>
      <c r="D78" s="620">
        <v>378</v>
      </c>
      <c r="E78" s="620">
        <v>295.83999999999997</v>
      </c>
      <c r="F78" s="620">
        <v>318</v>
      </c>
      <c r="G78" s="620">
        <v>131.68</v>
      </c>
      <c r="H78" s="620"/>
      <c r="I78" s="620"/>
      <c r="J78" s="620"/>
      <c r="K78" s="622">
        <v>29</v>
      </c>
      <c r="Q78" s="623">
        <f t="shared" si="7"/>
        <v>6.5600000000000591</v>
      </c>
      <c r="R78" s="623">
        <f t="shared" si="8"/>
        <v>71.84</v>
      </c>
      <c r="S78" s="623">
        <f t="shared" si="9"/>
        <v>369.79999999999995</v>
      </c>
      <c r="T78" s="623">
        <f t="shared" si="10"/>
        <v>205.75</v>
      </c>
      <c r="U78" s="334">
        <f t="shared" si="6"/>
        <v>-0.48000000000001819</v>
      </c>
    </row>
    <row r="79" spans="1:21" s="623" customFormat="1">
      <c r="A79" s="619"/>
      <c r="B79" s="620" t="s">
        <v>161</v>
      </c>
      <c r="C79" s="417">
        <f t="shared" si="11"/>
        <v>302</v>
      </c>
      <c r="D79" s="417">
        <v>258</v>
      </c>
      <c r="E79" s="417">
        <v>200</v>
      </c>
      <c r="F79" s="417">
        <v>267</v>
      </c>
      <c r="G79" s="417">
        <v>101.44</v>
      </c>
      <c r="H79" s="417">
        <v>224.8</v>
      </c>
      <c r="I79" s="417">
        <f>+H79-C79</f>
        <v>-77.199999999999989</v>
      </c>
      <c r="J79" s="620"/>
      <c r="K79" s="622">
        <v>30</v>
      </c>
      <c r="Q79" s="623">
        <f t="shared" si="7"/>
        <v>6.4000000000000057</v>
      </c>
      <c r="R79" s="623">
        <f t="shared" si="8"/>
        <v>69.44</v>
      </c>
      <c r="S79" s="623">
        <f t="shared" si="9"/>
        <v>250</v>
      </c>
      <c r="T79" s="623">
        <f t="shared" si="10"/>
        <v>158.5</v>
      </c>
      <c r="U79" s="334">
        <f t="shared" si="6"/>
        <v>-0.56000000000000227</v>
      </c>
    </row>
    <row r="80" spans="1:21" s="470" customFormat="1">
      <c r="A80" s="467"/>
      <c r="B80" s="468" t="s">
        <v>162</v>
      </c>
      <c r="C80" s="468">
        <f t="shared" si="11"/>
        <v>680</v>
      </c>
      <c r="D80" s="468">
        <v>573</v>
      </c>
      <c r="E80" s="468">
        <v>470.89699999999999</v>
      </c>
      <c r="F80" s="468">
        <v>505</v>
      </c>
      <c r="G80" s="468">
        <v>208.26300000000001</v>
      </c>
      <c r="H80" s="468">
        <v>903.52</v>
      </c>
      <c r="I80" s="468">
        <f>+H80-C80</f>
        <v>223.51999999999998</v>
      </c>
      <c r="J80" s="468"/>
      <c r="K80" s="469">
        <v>31</v>
      </c>
      <c r="L80" s="470">
        <f>D80-F80</f>
        <v>68</v>
      </c>
      <c r="Q80" s="623">
        <f t="shared" si="7"/>
        <v>-12.496999999999957</v>
      </c>
      <c r="R80" s="623">
        <f t="shared" si="8"/>
        <v>114.93699999999998</v>
      </c>
      <c r="S80" s="623">
        <f t="shared" si="9"/>
        <v>588.62124999999992</v>
      </c>
      <c r="T80" s="623">
        <f t="shared" si="10"/>
        <v>325.41093749999999</v>
      </c>
      <c r="U80" s="334">
        <f t="shared" si="6"/>
        <v>-0.84000000000003183</v>
      </c>
    </row>
    <row r="81" spans="1:21" s="470" customFormat="1">
      <c r="A81" s="467"/>
      <c r="B81" s="468" t="s">
        <v>163</v>
      </c>
      <c r="C81" s="573">
        <f>ROUNDUP(E81+G81,0)</f>
        <v>366</v>
      </c>
      <c r="D81" s="468">
        <v>306</v>
      </c>
      <c r="E81" s="573">
        <v>244.8</v>
      </c>
      <c r="F81" s="468">
        <v>284</v>
      </c>
      <c r="G81" s="468">
        <v>120.64</v>
      </c>
      <c r="H81" s="468">
        <v>365.44</v>
      </c>
      <c r="I81" s="573"/>
      <c r="J81" s="468"/>
      <c r="K81" s="469">
        <v>32</v>
      </c>
      <c r="Q81" s="623">
        <f t="shared" si="7"/>
        <v>0</v>
      </c>
      <c r="R81" s="623">
        <f t="shared" si="8"/>
        <v>61.11999999999999</v>
      </c>
      <c r="S81" s="623">
        <f t="shared" si="9"/>
        <v>306</v>
      </c>
      <c r="T81" s="623">
        <f t="shared" si="10"/>
        <v>188.5</v>
      </c>
      <c r="U81" s="334">
        <f t="shared" si="6"/>
        <v>-0.56000000000000227</v>
      </c>
    </row>
    <row r="82" spans="1:21" s="470" customFormat="1">
      <c r="A82" s="467"/>
      <c r="B82" s="468" t="s">
        <v>164</v>
      </c>
      <c r="C82" s="468">
        <f t="shared" si="11"/>
        <v>511</v>
      </c>
      <c r="D82" s="468">
        <v>429</v>
      </c>
      <c r="E82" s="468">
        <v>342.88</v>
      </c>
      <c r="F82" s="468">
        <v>392</v>
      </c>
      <c r="G82" s="468">
        <v>168.06800000000001</v>
      </c>
      <c r="H82" s="468">
        <v>582.779</v>
      </c>
      <c r="I82" s="468">
        <f>+H82-C82</f>
        <v>71.778999999999996</v>
      </c>
      <c r="J82" s="468"/>
      <c r="K82" s="469">
        <v>33</v>
      </c>
      <c r="Q82" s="623">
        <f t="shared" si="7"/>
        <v>0.31999999999999318</v>
      </c>
      <c r="R82" s="623">
        <f t="shared" si="8"/>
        <v>82.811999999999983</v>
      </c>
      <c r="S82" s="623">
        <f t="shared" si="9"/>
        <v>428.6</v>
      </c>
      <c r="T82" s="623">
        <f t="shared" si="10"/>
        <v>262.60624999999999</v>
      </c>
      <c r="U82" s="334">
        <f t="shared" si="6"/>
        <v>-5.2000000000020918E-2</v>
      </c>
    </row>
    <row r="83" spans="1:21" s="470" customFormat="1">
      <c r="A83" s="467"/>
      <c r="B83" s="468" t="s">
        <v>165</v>
      </c>
      <c r="C83" s="468">
        <f t="shared" si="11"/>
        <v>207</v>
      </c>
      <c r="D83" s="468">
        <v>178</v>
      </c>
      <c r="E83" s="468">
        <v>142.4</v>
      </c>
      <c r="F83" s="468">
        <v>148</v>
      </c>
      <c r="G83" s="468">
        <v>64</v>
      </c>
      <c r="H83" s="468">
        <v>259.084</v>
      </c>
      <c r="I83" s="468">
        <f>+H83-C83</f>
        <v>52.084000000000003</v>
      </c>
      <c r="J83" s="468"/>
      <c r="K83" s="469">
        <v>34</v>
      </c>
      <c r="Q83" s="623">
        <f t="shared" si="7"/>
        <v>0</v>
      </c>
      <c r="R83" s="623">
        <f t="shared" si="8"/>
        <v>30.72</v>
      </c>
      <c r="S83" s="623">
        <f t="shared" si="9"/>
        <v>178</v>
      </c>
      <c r="T83" s="623">
        <f t="shared" si="10"/>
        <v>100</v>
      </c>
      <c r="U83" s="334">
        <f t="shared" si="6"/>
        <v>-0.59999999999999432</v>
      </c>
    </row>
    <row r="84" spans="1:21" s="623" customFormat="1">
      <c r="A84" s="619"/>
      <c r="B84" s="620" t="s">
        <v>166</v>
      </c>
      <c r="C84" s="468">
        <f t="shared" si="11"/>
        <v>319</v>
      </c>
      <c r="D84" s="468">
        <v>255</v>
      </c>
      <c r="E84" s="468">
        <f t="shared" ref="E84" si="12">ROUND(D84*0.16*5,0)</f>
        <v>204</v>
      </c>
      <c r="F84" s="468">
        <v>307</v>
      </c>
      <c r="G84" s="468">
        <v>114.4</v>
      </c>
      <c r="H84" s="468"/>
      <c r="I84" s="468"/>
      <c r="J84" s="620"/>
      <c r="K84" s="622">
        <v>35</v>
      </c>
      <c r="Q84" s="623">
        <f t="shared" si="7"/>
        <v>0</v>
      </c>
      <c r="R84" s="623">
        <f t="shared" si="8"/>
        <v>82.080000000000013</v>
      </c>
      <c r="S84" s="623">
        <f t="shared" si="9"/>
        <v>255</v>
      </c>
      <c r="T84" s="623">
        <f t="shared" si="10"/>
        <v>178.75</v>
      </c>
      <c r="U84" s="334">
        <f t="shared" si="6"/>
        <v>-0.60000000000002274</v>
      </c>
    </row>
    <row r="85" spans="1:21" s="623" customFormat="1">
      <c r="A85" s="619"/>
      <c r="B85" s="620" t="s">
        <v>167</v>
      </c>
      <c r="C85" s="620">
        <f t="shared" si="11"/>
        <v>519</v>
      </c>
      <c r="D85" s="620">
        <v>430</v>
      </c>
      <c r="E85" s="620">
        <v>341.28</v>
      </c>
      <c r="F85" s="620">
        <v>405</v>
      </c>
      <c r="G85" s="620">
        <v>176.96</v>
      </c>
      <c r="H85" s="620"/>
      <c r="I85" s="620"/>
      <c r="J85" s="620"/>
      <c r="K85" s="622">
        <v>36</v>
      </c>
      <c r="Q85" s="623">
        <f t="shared" si="7"/>
        <v>2.7200000000000273</v>
      </c>
      <c r="R85" s="623">
        <f t="shared" si="8"/>
        <v>82.239999999999981</v>
      </c>
      <c r="S85" s="623">
        <f t="shared" si="9"/>
        <v>426.6</v>
      </c>
      <c r="T85" s="623">
        <f t="shared" si="10"/>
        <v>276.5</v>
      </c>
      <c r="U85" s="334">
        <f t="shared" si="6"/>
        <v>-0.75999999999999091</v>
      </c>
    </row>
    <row r="86" spans="1:21" s="470" customFormat="1">
      <c r="A86" s="467"/>
      <c r="B86" s="468" t="s">
        <v>168</v>
      </c>
      <c r="C86" s="468">
        <f t="shared" si="11"/>
        <v>250</v>
      </c>
      <c r="D86" s="468">
        <v>199</v>
      </c>
      <c r="E86" s="468">
        <f>ROUND(D86*0.16*5,0)</f>
        <v>159</v>
      </c>
      <c r="F86" s="468">
        <v>198</v>
      </c>
      <c r="G86" s="468">
        <v>90.4</v>
      </c>
      <c r="H86" s="468"/>
      <c r="I86" s="468"/>
      <c r="J86" s="468"/>
      <c r="K86" s="469">
        <v>37</v>
      </c>
      <c r="Q86" s="623">
        <f t="shared" si="7"/>
        <v>0.19999999999998863</v>
      </c>
      <c r="R86" s="623">
        <f t="shared" si="8"/>
        <v>36.319999999999993</v>
      </c>
      <c r="S86" s="623">
        <f t="shared" si="9"/>
        <v>198.75</v>
      </c>
      <c r="T86" s="623">
        <f t="shared" si="10"/>
        <v>141.25</v>
      </c>
      <c r="U86" s="334">
        <f t="shared" si="6"/>
        <v>-0.59999999999999432</v>
      </c>
    </row>
    <row r="87" spans="1:21" s="623" customFormat="1">
      <c r="A87" s="619"/>
      <c r="B87" s="620" t="s">
        <v>169</v>
      </c>
      <c r="C87" s="620">
        <f>ROUNDUP(E87+G87,0)</f>
        <v>883</v>
      </c>
      <c r="D87" s="620">
        <v>731</v>
      </c>
      <c r="E87" s="620">
        <v>576.16</v>
      </c>
      <c r="F87" s="620">
        <v>720</v>
      </c>
      <c r="G87" s="620">
        <v>306.72000000000003</v>
      </c>
      <c r="H87" s="620"/>
      <c r="I87" s="620"/>
      <c r="J87" s="620"/>
      <c r="K87" s="622">
        <v>38</v>
      </c>
      <c r="Q87" s="623">
        <f t="shared" si="7"/>
        <v>8.6400000000001</v>
      </c>
      <c r="R87" s="623">
        <f t="shared" si="8"/>
        <v>154.07999999999998</v>
      </c>
      <c r="S87" s="623">
        <f t="shared" si="9"/>
        <v>720.19999999999993</v>
      </c>
      <c r="T87" s="623">
        <f t="shared" si="10"/>
        <v>479.25000000000006</v>
      </c>
      <c r="U87" s="334">
        <f t="shared" si="6"/>
        <v>-0.12000000000000455</v>
      </c>
    </row>
    <row r="88" spans="1:21" s="299" customFormat="1">
      <c r="A88" s="297">
        <v>2</v>
      </c>
      <c r="B88" s="298" t="s">
        <v>188</v>
      </c>
      <c r="C88" s="291">
        <f t="shared" ref="C88:I88" si="13">SUM(C89:C126)</f>
        <v>1195</v>
      </c>
      <c r="D88" s="291">
        <f t="shared" si="13"/>
        <v>2770</v>
      </c>
      <c r="E88" s="291">
        <f>SUM(E89:E126)</f>
        <v>754.75007399999993</v>
      </c>
      <c r="F88" s="291">
        <f t="shared" si="13"/>
        <v>2157</v>
      </c>
      <c r="G88" s="291">
        <f t="shared" si="13"/>
        <v>435.66968499999996</v>
      </c>
      <c r="H88" s="291">
        <f t="shared" si="13"/>
        <v>0</v>
      </c>
      <c r="I88" s="291">
        <f t="shared" si="13"/>
        <v>0</v>
      </c>
      <c r="J88" s="298"/>
      <c r="L88" s="299" t="s">
        <v>478</v>
      </c>
    </row>
    <row r="89" spans="1:21" s="623" customFormat="1">
      <c r="A89" s="619"/>
      <c r="B89" s="620" t="s">
        <v>132</v>
      </c>
      <c r="C89" s="620">
        <f>ROUNDUP(E89+G89,0)</f>
        <v>248</v>
      </c>
      <c r="D89" s="620">
        <v>617</v>
      </c>
      <c r="E89" s="620">
        <v>132</v>
      </c>
      <c r="F89" s="620">
        <v>597</v>
      </c>
      <c r="G89" s="620">
        <v>115.2</v>
      </c>
      <c r="H89" s="620"/>
      <c r="I89" s="620"/>
      <c r="J89" s="620"/>
      <c r="K89" s="622">
        <v>1</v>
      </c>
    </row>
    <row r="90" spans="1:21" s="470" customFormat="1">
      <c r="A90" s="467"/>
      <c r="B90" s="468" t="s">
        <v>133</v>
      </c>
      <c r="C90" s="468">
        <f>ROUNDUP(E90+G90,0)</f>
        <v>108</v>
      </c>
      <c r="D90" s="468">
        <v>226</v>
      </c>
      <c r="E90" s="468">
        <v>60</v>
      </c>
      <c r="F90" s="468">
        <v>226</v>
      </c>
      <c r="G90" s="468">
        <v>48</v>
      </c>
      <c r="H90" s="468"/>
      <c r="I90" s="468"/>
      <c r="J90" s="468"/>
      <c r="K90" s="469">
        <v>2</v>
      </c>
    </row>
    <row r="91" spans="1:21" s="623" customFormat="1">
      <c r="A91" s="619"/>
      <c r="B91" s="620" t="s">
        <v>134</v>
      </c>
      <c r="C91" s="620">
        <f t="shared" ref="C91:C154" si="14">ROUNDUP(E91+G91,0)</f>
        <v>0</v>
      </c>
      <c r="D91" s="620">
        <v>0</v>
      </c>
      <c r="E91" s="620">
        <f t="shared" ref="E91:E121" si="15">ROUND(D91*2.4*5,0)</f>
        <v>0</v>
      </c>
      <c r="F91" s="620">
        <v>0</v>
      </c>
      <c r="G91" s="620">
        <f t="shared" ref="G91:G125" si="16">ROUND(F91*2.4*2,0)</f>
        <v>0</v>
      </c>
      <c r="H91" s="620"/>
      <c r="I91" s="620"/>
      <c r="J91" s="620"/>
      <c r="K91" s="622">
        <v>3</v>
      </c>
    </row>
    <row r="92" spans="1:21" s="623" customFormat="1">
      <c r="A92" s="619"/>
      <c r="B92" s="620" t="s">
        <v>135</v>
      </c>
      <c r="C92" s="620">
        <f>ROUNDUP(E92+G92,0)</f>
        <v>0</v>
      </c>
      <c r="D92" s="620">
        <v>0</v>
      </c>
      <c r="E92" s="620">
        <v>0</v>
      </c>
      <c r="F92" s="620">
        <v>0</v>
      </c>
      <c r="G92" s="620">
        <f t="shared" si="16"/>
        <v>0</v>
      </c>
      <c r="H92" s="620"/>
      <c r="I92" s="620"/>
      <c r="J92" s="620"/>
      <c r="K92" s="622">
        <v>4</v>
      </c>
    </row>
    <row r="93" spans="1:21" s="470" customFormat="1">
      <c r="A93" s="467"/>
      <c r="B93" s="468" t="s">
        <v>136</v>
      </c>
      <c r="C93" s="468">
        <f t="shared" si="14"/>
        <v>0</v>
      </c>
      <c r="D93" s="468">
        <v>0</v>
      </c>
      <c r="E93" s="468">
        <f t="shared" si="15"/>
        <v>0</v>
      </c>
      <c r="F93" s="468">
        <v>0</v>
      </c>
      <c r="G93" s="468">
        <f t="shared" si="16"/>
        <v>0</v>
      </c>
      <c r="H93" s="468"/>
      <c r="I93" s="468"/>
      <c r="J93" s="468"/>
      <c r="K93" s="469">
        <v>5</v>
      </c>
    </row>
    <row r="94" spans="1:21" s="470" customFormat="1">
      <c r="A94" s="467"/>
      <c r="B94" s="468" t="s">
        <v>137</v>
      </c>
      <c r="C94" s="468">
        <f t="shared" si="14"/>
        <v>0</v>
      </c>
      <c r="D94" s="468">
        <v>0</v>
      </c>
      <c r="E94" s="468">
        <f t="shared" si="15"/>
        <v>0</v>
      </c>
      <c r="F94" s="468">
        <v>0</v>
      </c>
      <c r="G94" s="468">
        <f t="shared" si="16"/>
        <v>0</v>
      </c>
      <c r="H94" s="468"/>
      <c r="I94" s="468"/>
      <c r="J94" s="468"/>
      <c r="K94" s="469">
        <v>6</v>
      </c>
    </row>
    <row r="95" spans="1:21" s="470" customFormat="1">
      <c r="A95" s="467"/>
      <c r="B95" s="468" t="s">
        <v>138</v>
      </c>
      <c r="C95" s="468">
        <f t="shared" si="14"/>
        <v>0</v>
      </c>
      <c r="D95" s="468">
        <v>0</v>
      </c>
      <c r="E95" s="468">
        <f>ROUND(D95*2.4*5,0)</f>
        <v>0</v>
      </c>
      <c r="F95" s="468">
        <v>0</v>
      </c>
      <c r="G95" s="468">
        <f t="shared" si="16"/>
        <v>0</v>
      </c>
      <c r="H95" s="468"/>
      <c r="I95" s="468"/>
      <c r="J95" s="468"/>
      <c r="K95" s="469">
        <v>7</v>
      </c>
    </row>
    <row r="96" spans="1:21" s="470" customFormat="1">
      <c r="A96" s="467"/>
      <c r="B96" s="468" t="s">
        <v>139</v>
      </c>
      <c r="C96" s="468">
        <f t="shared" si="14"/>
        <v>0</v>
      </c>
      <c r="D96" s="468">
        <v>0</v>
      </c>
      <c r="E96" s="468">
        <f t="shared" si="15"/>
        <v>0</v>
      </c>
      <c r="F96" s="468">
        <v>0</v>
      </c>
      <c r="G96" s="468">
        <f t="shared" si="16"/>
        <v>0</v>
      </c>
      <c r="H96" s="468"/>
      <c r="I96" s="468"/>
      <c r="J96" s="468"/>
      <c r="K96" s="469">
        <v>8</v>
      </c>
    </row>
    <row r="97" spans="1:12" s="470" customFormat="1">
      <c r="A97" s="467"/>
      <c r="B97" s="468" t="s">
        <v>140</v>
      </c>
      <c r="C97" s="468">
        <f t="shared" si="14"/>
        <v>0</v>
      </c>
      <c r="D97" s="468">
        <v>0</v>
      </c>
      <c r="E97" s="468">
        <f t="shared" si="15"/>
        <v>0</v>
      </c>
      <c r="F97" s="468">
        <v>0</v>
      </c>
      <c r="G97" s="468">
        <f t="shared" si="16"/>
        <v>0</v>
      </c>
      <c r="H97" s="468"/>
      <c r="I97" s="468"/>
      <c r="J97" s="468"/>
      <c r="K97" s="469">
        <v>9</v>
      </c>
    </row>
    <row r="98" spans="1:12" s="470" customFormat="1">
      <c r="A98" s="467"/>
      <c r="B98" s="468" t="s">
        <v>141</v>
      </c>
      <c r="C98" s="468">
        <f t="shared" si="14"/>
        <v>0</v>
      </c>
      <c r="D98" s="468">
        <v>0</v>
      </c>
      <c r="E98" s="468">
        <f t="shared" si="15"/>
        <v>0</v>
      </c>
      <c r="F98" s="468">
        <v>0</v>
      </c>
      <c r="G98" s="468">
        <f t="shared" si="16"/>
        <v>0</v>
      </c>
      <c r="H98" s="468"/>
      <c r="I98" s="468"/>
      <c r="J98" s="468"/>
      <c r="K98" s="469">
        <v>10</v>
      </c>
    </row>
    <row r="99" spans="1:12" s="382" customFormat="1">
      <c r="A99" s="416"/>
      <c r="B99" s="417" t="s">
        <v>142</v>
      </c>
      <c r="C99" s="417">
        <f t="shared" si="14"/>
        <v>0</v>
      </c>
      <c r="D99" s="417">
        <v>0</v>
      </c>
      <c r="E99" s="417">
        <f t="shared" si="15"/>
        <v>0</v>
      </c>
      <c r="F99" s="417">
        <v>0</v>
      </c>
      <c r="G99" s="417">
        <f t="shared" si="16"/>
        <v>0</v>
      </c>
      <c r="H99" s="417"/>
      <c r="I99" s="417"/>
      <c r="J99" s="417"/>
      <c r="K99" s="418">
        <v>11</v>
      </c>
    </row>
    <row r="100" spans="1:12" s="470" customFormat="1">
      <c r="A100" s="467"/>
      <c r="B100" s="468" t="s">
        <v>143</v>
      </c>
      <c r="C100" s="468">
        <f t="shared" si="14"/>
        <v>0</v>
      </c>
      <c r="D100" s="468">
        <v>0</v>
      </c>
      <c r="E100" s="468">
        <f t="shared" si="15"/>
        <v>0</v>
      </c>
      <c r="F100" s="468">
        <v>0</v>
      </c>
      <c r="G100" s="468">
        <f t="shared" si="16"/>
        <v>0</v>
      </c>
      <c r="H100" s="468"/>
      <c r="I100" s="468"/>
      <c r="J100" s="468"/>
      <c r="K100" s="469">
        <v>12</v>
      </c>
    </row>
    <row r="101" spans="1:12" s="623" customFormat="1">
      <c r="A101" s="619"/>
      <c r="B101" s="620" t="s">
        <v>144</v>
      </c>
      <c r="C101" s="620">
        <f t="shared" si="14"/>
        <v>0</v>
      </c>
      <c r="D101" s="620">
        <v>0</v>
      </c>
      <c r="E101" s="620">
        <v>0</v>
      </c>
      <c r="F101" s="620">
        <v>0</v>
      </c>
      <c r="G101" s="620">
        <v>0</v>
      </c>
      <c r="H101" s="620"/>
      <c r="I101" s="620"/>
      <c r="J101" s="620"/>
      <c r="K101" s="622">
        <v>13</v>
      </c>
    </row>
    <row r="102" spans="1:12" s="382" customFormat="1">
      <c r="A102" s="416"/>
      <c r="B102" s="417" t="s">
        <v>145</v>
      </c>
      <c r="C102" s="417">
        <f>ROUNDUP(E102+G102,0)</f>
        <v>55</v>
      </c>
      <c r="D102" s="417">
        <v>15</v>
      </c>
      <c r="E102" s="417">
        <v>27.904285999999999</v>
      </c>
      <c r="F102" s="417">
        <v>15</v>
      </c>
      <c r="G102" s="417">
        <v>26.55</v>
      </c>
      <c r="H102" s="417"/>
      <c r="I102" s="417"/>
      <c r="J102" s="417"/>
      <c r="K102" s="418">
        <v>14</v>
      </c>
    </row>
    <row r="103" spans="1:12" s="623" customFormat="1">
      <c r="A103" s="619"/>
      <c r="B103" s="620" t="s">
        <v>146</v>
      </c>
      <c r="C103" s="620">
        <f>ROUNDUP(E103+G103,0)</f>
        <v>0</v>
      </c>
      <c r="D103" s="620">
        <v>0</v>
      </c>
      <c r="E103" s="620">
        <v>0</v>
      </c>
      <c r="F103" s="620">
        <v>0</v>
      </c>
      <c r="G103" s="620">
        <v>0</v>
      </c>
      <c r="H103" s="620"/>
      <c r="I103" s="620"/>
      <c r="J103" s="620"/>
      <c r="K103" s="622">
        <v>15</v>
      </c>
      <c r="L103" s="623" t="s">
        <v>493</v>
      </c>
    </row>
    <row r="104" spans="1:12" s="623" customFormat="1">
      <c r="A104" s="619"/>
      <c r="B104" s="620" t="s">
        <v>147</v>
      </c>
      <c r="C104" s="417">
        <f t="shared" si="14"/>
        <v>0</v>
      </c>
      <c r="D104" s="417">
        <v>0</v>
      </c>
      <c r="E104" s="417">
        <f t="shared" si="15"/>
        <v>0</v>
      </c>
      <c r="F104" s="417">
        <v>0</v>
      </c>
      <c r="G104" s="417">
        <f>ROUND(F104*2.4*2,0)</f>
        <v>0</v>
      </c>
      <c r="H104" s="417"/>
      <c r="I104" s="417"/>
      <c r="J104" s="620"/>
      <c r="K104" s="622">
        <v>16</v>
      </c>
    </row>
    <row r="105" spans="1:12" s="470" customFormat="1">
      <c r="A105" s="467"/>
      <c r="B105" s="468" t="s">
        <v>148</v>
      </c>
      <c r="C105" s="468">
        <f t="shared" si="14"/>
        <v>0</v>
      </c>
      <c r="D105" s="468">
        <v>0</v>
      </c>
      <c r="E105" s="468">
        <f t="shared" si="15"/>
        <v>0</v>
      </c>
      <c r="F105" s="468">
        <v>0</v>
      </c>
      <c r="G105" s="468">
        <f t="shared" si="16"/>
        <v>0</v>
      </c>
      <c r="H105" s="468"/>
      <c r="I105" s="468"/>
      <c r="J105" s="468"/>
      <c r="K105" s="469">
        <v>17</v>
      </c>
    </row>
    <row r="106" spans="1:12" s="470" customFormat="1">
      <c r="A106" s="467"/>
      <c r="B106" s="468" t="s">
        <v>149</v>
      </c>
      <c r="C106" s="468">
        <f t="shared" si="14"/>
        <v>0</v>
      </c>
      <c r="D106" s="468">
        <v>0</v>
      </c>
      <c r="E106" s="468">
        <v>0</v>
      </c>
      <c r="F106" s="468">
        <v>0</v>
      </c>
      <c r="G106" s="468">
        <v>0</v>
      </c>
      <c r="H106" s="468"/>
      <c r="I106" s="468"/>
      <c r="J106" s="468"/>
      <c r="K106" s="469">
        <v>18</v>
      </c>
      <c r="L106" s="470" t="s">
        <v>492</v>
      </c>
    </row>
    <row r="107" spans="1:12" s="470" customFormat="1">
      <c r="A107" s="467"/>
      <c r="B107" s="468" t="s">
        <v>150</v>
      </c>
      <c r="C107" s="468">
        <f t="shared" si="14"/>
        <v>0</v>
      </c>
      <c r="D107" s="468">
        <v>0</v>
      </c>
      <c r="E107" s="468">
        <f t="shared" si="15"/>
        <v>0</v>
      </c>
      <c r="F107" s="468">
        <v>0</v>
      </c>
      <c r="G107" s="468">
        <f t="shared" si="16"/>
        <v>0</v>
      </c>
      <c r="H107" s="468"/>
      <c r="I107" s="468"/>
      <c r="J107" s="468"/>
      <c r="K107" s="469">
        <v>19</v>
      </c>
    </row>
    <row r="108" spans="1:12" s="470" customFormat="1">
      <c r="A108" s="467"/>
      <c r="B108" s="468" t="s">
        <v>151</v>
      </c>
      <c r="C108" s="468">
        <f t="shared" si="14"/>
        <v>0</v>
      </c>
      <c r="D108" s="468">
        <v>0</v>
      </c>
      <c r="E108" s="468">
        <f t="shared" si="15"/>
        <v>0</v>
      </c>
      <c r="F108" s="468">
        <v>0</v>
      </c>
      <c r="G108" s="468">
        <f t="shared" si="16"/>
        <v>0</v>
      </c>
      <c r="H108" s="468"/>
      <c r="I108" s="468"/>
      <c r="J108" s="468"/>
      <c r="K108" s="469">
        <v>20</v>
      </c>
    </row>
    <row r="109" spans="1:12" s="470" customFormat="1">
      <c r="A109" s="467"/>
      <c r="B109" s="468" t="s">
        <v>152</v>
      </c>
      <c r="C109" s="468">
        <f t="shared" si="14"/>
        <v>0</v>
      </c>
      <c r="D109" s="468">
        <v>0</v>
      </c>
      <c r="E109" s="468">
        <f t="shared" si="15"/>
        <v>0</v>
      </c>
      <c r="F109" s="468">
        <v>0</v>
      </c>
      <c r="G109" s="468">
        <v>0</v>
      </c>
      <c r="H109" s="468"/>
      <c r="I109" s="468"/>
      <c r="J109" s="468"/>
      <c r="K109" s="469">
        <v>21</v>
      </c>
    </row>
    <row r="110" spans="1:12" s="470" customFormat="1">
      <c r="A110" s="467"/>
      <c r="B110" s="468" t="s">
        <v>153</v>
      </c>
      <c r="C110" s="468">
        <f t="shared" si="14"/>
        <v>0</v>
      </c>
      <c r="D110" s="468">
        <v>0</v>
      </c>
      <c r="E110" s="468">
        <f t="shared" si="15"/>
        <v>0</v>
      </c>
      <c r="F110" s="468">
        <v>0</v>
      </c>
      <c r="G110" s="468">
        <f t="shared" si="16"/>
        <v>0</v>
      </c>
      <c r="H110" s="468"/>
      <c r="I110" s="468"/>
      <c r="J110" s="468"/>
      <c r="K110" s="469">
        <v>22</v>
      </c>
    </row>
    <row r="111" spans="1:12" s="470" customFormat="1">
      <c r="A111" s="467"/>
      <c r="B111" s="468" t="s">
        <v>154</v>
      </c>
      <c r="C111" s="468">
        <f t="shared" si="14"/>
        <v>0</v>
      </c>
      <c r="D111" s="468">
        <v>0</v>
      </c>
      <c r="E111" s="468">
        <f t="shared" si="15"/>
        <v>0</v>
      </c>
      <c r="F111" s="468"/>
      <c r="G111" s="468">
        <f t="shared" si="16"/>
        <v>0</v>
      </c>
      <c r="H111" s="468"/>
      <c r="I111" s="468"/>
      <c r="J111" s="468"/>
      <c r="K111" s="469">
        <v>23</v>
      </c>
    </row>
    <row r="112" spans="1:12" s="623" customFormat="1">
      <c r="A112" s="619"/>
      <c r="B112" s="620" t="s">
        <v>155</v>
      </c>
      <c r="C112" s="620">
        <f>ROUNDUP(E112+G112,0)</f>
        <v>0</v>
      </c>
      <c r="D112" s="620">
        <v>0</v>
      </c>
      <c r="E112" s="620">
        <f t="shared" si="15"/>
        <v>0</v>
      </c>
      <c r="F112" s="620">
        <v>0</v>
      </c>
      <c r="G112" s="620">
        <f t="shared" si="16"/>
        <v>0</v>
      </c>
      <c r="H112" s="620"/>
      <c r="I112" s="620"/>
      <c r="J112" s="620"/>
      <c r="K112" s="622">
        <v>24</v>
      </c>
    </row>
    <row r="113" spans="1:11" s="470" customFormat="1">
      <c r="A113" s="467"/>
      <c r="B113" s="468" t="s">
        <v>156</v>
      </c>
      <c r="C113" s="468">
        <f t="shared" si="14"/>
        <v>0</v>
      </c>
      <c r="D113" s="468">
        <v>0</v>
      </c>
      <c r="E113" s="468">
        <f t="shared" si="15"/>
        <v>0</v>
      </c>
      <c r="F113" s="468">
        <v>0</v>
      </c>
      <c r="G113" s="468">
        <f t="shared" si="16"/>
        <v>0</v>
      </c>
      <c r="H113" s="468"/>
      <c r="I113" s="468"/>
      <c r="J113" s="468"/>
      <c r="K113" s="469">
        <v>25</v>
      </c>
    </row>
    <row r="114" spans="1:11" s="470" customFormat="1">
      <c r="A114" s="467"/>
      <c r="B114" s="468" t="s">
        <v>157</v>
      </c>
      <c r="C114" s="468">
        <f t="shared" si="14"/>
        <v>0</v>
      </c>
      <c r="D114" s="468">
        <v>0</v>
      </c>
      <c r="E114" s="468">
        <f t="shared" si="15"/>
        <v>0</v>
      </c>
      <c r="F114" s="468">
        <v>0</v>
      </c>
      <c r="G114" s="468">
        <f t="shared" si="16"/>
        <v>0</v>
      </c>
      <c r="H114" s="468"/>
      <c r="I114" s="468"/>
      <c r="J114" s="468"/>
      <c r="K114" s="469">
        <v>26</v>
      </c>
    </row>
    <row r="115" spans="1:11" s="470" customFormat="1">
      <c r="A115" s="467"/>
      <c r="B115" s="468" t="s">
        <v>158</v>
      </c>
      <c r="C115" s="468">
        <f t="shared" si="14"/>
        <v>110</v>
      </c>
      <c r="D115" s="468">
        <v>0</v>
      </c>
      <c r="E115" s="468">
        <v>64.210350000000005</v>
      </c>
      <c r="F115" s="468">
        <v>0</v>
      </c>
      <c r="G115" s="468">
        <v>45.662987000000001</v>
      </c>
      <c r="H115" s="468"/>
      <c r="I115" s="468"/>
      <c r="J115" s="468"/>
      <c r="K115" s="469">
        <v>27</v>
      </c>
    </row>
    <row r="116" spans="1:11" s="470" customFormat="1">
      <c r="A116" s="467"/>
      <c r="B116" s="468" t="s">
        <v>159</v>
      </c>
      <c r="C116" s="468">
        <f t="shared" si="14"/>
        <v>160</v>
      </c>
      <c r="D116" s="468">
        <v>450</v>
      </c>
      <c r="E116" s="468">
        <v>98.274636000000001</v>
      </c>
      <c r="F116" s="468">
        <v>450</v>
      </c>
      <c r="G116" s="468">
        <v>61.056697999999997</v>
      </c>
      <c r="H116" s="468"/>
      <c r="I116" s="468"/>
      <c r="J116" s="468"/>
      <c r="K116" s="469">
        <v>28</v>
      </c>
    </row>
    <row r="117" spans="1:11" s="623" customFormat="1">
      <c r="A117" s="619"/>
      <c r="B117" s="620" t="s">
        <v>160</v>
      </c>
      <c r="C117" s="620">
        <f t="shared" si="14"/>
        <v>75</v>
      </c>
      <c r="D117" s="620">
        <v>225</v>
      </c>
      <c r="E117" s="620">
        <v>50.454000000000001</v>
      </c>
      <c r="F117" s="620">
        <v>225</v>
      </c>
      <c r="G117" s="620">
        <v>24</v>
      </c>
      <c r="H117" s="620"/>
      <c r="I117" s="620"/>
      <c r="J117" s="620"/>
      <c r="K117" s="622">
        <v>29</v>
      </c>
    </row>
    <row r="118" spans="1:11" s="623" customFormat="1">
      <c r="A118" s="619"/>
      <c r="B118" s="620" t="s">
        <v>161</v>
      </c>
      <c r="C118" s="417">
        <f t="shared" si="14"/>
        <v>62</v>
      </c>
      <c r="D118" s="417">
        <v>242</v>
      </c>
      <c r="E118" s="417">
        <v>61.506802</v>
      </c>
      <c r="F118" s="417">
        <v>0</v>
      </c>
      <c r="G118" s="417">
        <v>0</v>
      </c>
      <c r="H118" s="417"/>
      <c r="I118" s="417"/>
      <c r="J118" s="620"/>
      <c r="K118" s="622">
        <v>30</v>
      </c>
    </row>
    <row r="119" spans="1:11" s="470" customFormat="1">
      <c r="A119" s="467"/>
      <c r="B119" s="468" t="s">
        <v>162</v>
      </c>
      <c r="C119" s="468">
        <f t="shared" si="14"/>
        <v>0</v>
      </c>
      <c r="D119" s="468">
        <v>0</v>
      </c>
      <c r="E119" s="468">
        <f t="shared" si="15"/>
        <v>0</v>
      </c>
      <c r="F119" s="468">
        <v>0</v>
      </c>
      <c r="G119" s="468">
        <f t="shared" si="16"/>
        <v>0</v>
      </c>
      <c r="H119" s="468"/>
      <c r="I119" s="468"/>
      <c r="J119" s="468"/>
      <c r="K119" s="469">
        <v>31</v>
      </c>
    </row>
    <row r="120" spans="1:11" s="470" customFormat="1">
      <c r="A120" s="467"/>
      <c r="B120" s="468" t="s">
        <v>163</v>
      </c>
      <c r="C120" s="468">
        <f t="shared" si="14"/>
        <v>119</v>
      </c>
      <c r="D120" s="468">
        <v>297</v>
      </c>
      <c r="E120" s="573">
        <v>75.599999999999994</v>
      </c>
      <c r="F120" s="468">
        <v>284</v>
      </c>
      <c r="G120" s="573">
        <v>43.2</v>
      </c>
      <c r="H120" s="468"/>
      <c r="I120" s="468"/>
      <c r="J120" s="468"/>
      <c r="K120" s="469">
        <v>32</v>
      </c>
    </row>
    <row r="121" spans="1:11" s="470" customFormat="1">
      <c r="A121" s="467"/>
      <c r="B121" s="468" t="s">
        <v>164</v>
      </c>
      <c r="C121" s="468">
        <f t="shared" si="14"/>
        <v>0</v>
      </c>
      <c r="D121" s="468">
        <v>0</v>
      </c>
      <c r="E121" s="468">
        <f t="shared" si="15"/>
        <v>0</v>
      </c>
      <c r="F121" s="468">
        <v>0</v>
      </c>
      <c r="G121" s="468">
        <f t="shared" si="16"/>
        <v>0</v>
      </c>
      <c r="H121" s="468"/>
      <c r="I121" s="468"/>
      <c r="J121" s="468"/>
      <c r="K121" s="469">
        <v>33</v>
      </c>
    </row>
    <row r="122" spans="1:11" s="470" customFormat="1">
      <c r="A122" s="467"/>
      <c r="B122" s="468" t="s">
        <v>165</v>
      </c>
      <c r="C122" s="468">
        <f t="shared" si="14"/>
        <v>21</v>
      </c>
      <c r="D122" s="468">
        <v>47</v>
      </c>
      <c r="E122" s="468">
        <v>10.8</v>
      </c>
      <c r="F122" s="468">
        <v>45</v>
      </c>
      <c r="G122" s="468">
        <v>9.6</v>
      </c>
      <c r="H122" s="468"/>
      <c r="I122" s="468"/>
      <c r="J122" s="468"/>
      <c r="K122" s="469">
        <v>34</v>
      </c>
    </row>
    <row r="123" spans="1:11" s="623" customFormat="1">
      <c r="A123" s="619"/>
      <c r="B123" s="620" t="s">
        <v>166</v>
      </c>
      <c r="C123" s="468">
        <f t="shared" si="14"/>
        <v>39</v>
      </c>
      <c r="D123" s="468">
        <v>90</v>
      </c>
      <c r="E123" s="468">
        <v>24</v>
      </c>
      <c r="F123" s="468">
        <v>90</v>
      </c>
      <c r="G123" s="468">
        <v>14.4</v>
      </c>
      <c r="H123" s="468"/>
      <c r="I123" s="468"/>
      <c r="J123" s="620"/>
      <c r="K123" s="622">
        <v>35</v>
      </c>
    </row>
    <row r="124" spans="1:11" s="623" customFormat="1">
      <c r="A124" s="619"/>
      <c r="B124" s="620" t="s">
        <v>167</v>
      </c>
      <c r="C124" s="620">
        <f t="shared" si="14"/>
        <v>90</v>
      </c>
      <c r="D124" s="620">
        <v>336</v>
      </c>
      <c r="E124" s="620">
        <v>90</v>
      </c>
      <c r="F124" s="620">
        <v>0</v>
      </c>
      <c r="G124" s="620">
        <v>0</v>
      </c>
      <c r="H124" s="620"/>
      <c r="I124" s="620"/>
      <c r="J124" s="620"/>
      <c r="K124" s="622">
        <v>36</v>
      </c>
    </row>
    <row r="125" spans="1:11" s="470" customFormat="1">
      <c r="A125" s="467"/>
      <c r="B125" s="468" t="s">
        <v>168</v>
      </c>
      <c r="C125" s="468">
        <f t="shared" si="14"/>
        <v>0</v>
      </c>
      <c r="D125" s="468">
        <v>0</v>
      </c>
      <c r="E125" s="468">
        <f t="shared" ref="E125" si="17">ROUND(D125*2.4*5,0)</f>
        <v>0</v>
      </c>
      <c r="F125" s="468">
        <v>0</v>
      </c>
      <c r="G125" s="468">
        <f t="shared" si="16"/>
        <v>0</v>
      </c>
      <c r="H125" s="468"/>
      <c r="I125" s="468"/>
      <c r="J125" s="468"/>
      <c r="K125" s="469">
        <v>37</v>
      </c>
    </row>
    <row r="126" spans="1:11" s="623" customFormat="1">
      <c r="A126" s="619"/>
      <c r="B126" s="620" t="s">
        <v>169</v>
      </c>
      <c r="C126" s="620">
        <f t="shared" si="14"/>
        <v>108</v>
      </c>
      <c r="D126" s="620">
        <v>225</v>
      </c>
      <c r="E126" s="620">
        <v>60</v>
      </c>
      <c r="F126" s="620">
        <v>225</v>
      </c>
      <c r="G126" s="620">
        <v>48</v>
      </c>
      <c r="H126" s="620"/>
      <c r="I126" s="620"/>
      <c r="J126" s="620"/>
      <c r="K126" s="622">
        <v>38</v>
      </c>
    </row>
    <row r="127" spans="1:11" s="299" customFormat="1">
      <c r="A127" s="297">
        <v>3</v>
      </c>
      <c r="B127" s="300" t="s">
        <v>189</v>
      </c>
      <c r="C127" s="291">
        <f t="shared" ref="C127:I127" si="18">SUM(C128:C165)</f>
        <v>2861</v>
      </c>
      <c r="D127" s="291">
        <f t="shared" si="18"/>
        <v>750</v>
      </c>
      <c r="E127" s="291">
        <f t="shared" si="18"/>
        <v>1590.1655430000001</v>
      </c>
      <c r="F127" s="291">
        <f t="shared" si="18"/>
        <v>706</v>
      </c>
      <c r="G127" s="291">
        <f t="shared" si="18"/>
        <v>1260.2627850000001</v>
      </c>
      <c r="H127" s="291">
        <f t="shared" si="18"/>
        <v>1412.325</v>
      </c>
      <c r="I127" s="291">
        <f t="shared" si="18"/>
        <v>40.712015000000001</v>
      </c>
      <c r="J127" s="298"/>
    </row>
    <row r="128" spans="1:11" s="623" customFormat="1">
      <c r="A128" s="619"/>
      <c r="B128" s="620" t="s">
        <v>132</v>
      </c>
      <c r="C128" s="620">
        <f>ROUNDUP(E128+G128,0)</f>
        <v>113</v>
      </c>
      <c r="D128" s="620">
        <v>28</v>
      </c>
      <c r="E128" s="620">
        <v>61.756</v>
      </c>
      <c r="F128" s="620">
        <v>28</v>
      </c>
      <c r="G128" s="620">
        <v>50.4</v>
      </c>
      <c r="H128" s="620"/>
      <c r="I128" s="620"/>
      <c r="J128" s="620"/>
      <c r="K128" s="622">
        <v>1</v>
      </c>
    </row>
    <row r="129" spans="1:11" s="470" customFormat="1">
      <c r="A129" s="467"/>
      <c r="B129" s="468" t="s">
        <v>133</v>
      </c>
      <c r="C129" s="468">
        <f t="shared" si="14"/>
        <v>0</v>
      </c>
      <c r="D129" s="468">
        <v>0</v>
      </c>
      <c r="E129" s="468">
        <f t="shared" ref="E129:E165" si="19">ROUND(D129*0.45*5,0)</f>
        <v>0</v>
      </c>
      <c r="F129" s="468">
        <v>0</v>
      </c>
      <c r="G129" s="468">
        <f t="shared" ref="G129:G165" si="20">ROUND(F129*0.45*4,0)</f>
        <v>0</v>
      </c>
      <c r="H129" s="468">
        <v>0</v>
      </c>
      <c r="I129" s="468"/>
      <c r="J129" s="468"/>
      <c r="K129" s="469">
        <v>2</v>
      </c>
    </row>
    <row r="130" spans="1:11" s="623" customFormat="1">
      <c r="A130" s="619"/>
      <c r="B130" s="620" t="s">
        <v>134</v>
      </c>
      <c r="C130" s="620">
        <f t="shared" si="14"/>
        <v>49</v>
      </c>
      <c r="D130" s="620">
        <v>12</v>
      </c>
      <c r="E130" s="620">
        <f>ROUND(D130*0.45*5,0)</f>
        <v>27</v>
      </c>
      <c r="F130" s="620">
        <v>12</v>
      </c>
      <c r="G130" s="620">
        <v>21.6</v>
      </c>
      <c r="H130" s="620">
        <v>48.6</v>
      </c>
      <c r="I130" s="620"/>
      <c r="J130" s="620"/>
      <c r="K130" s="622">
        <v>3</v>
      </c>
    </row>
    <row r="131" spans="1:11" s="623" customFormat="1">
      <c r="A131" s="619"/>
      <c r="B131" s="620" t="s">
        <v>135</v>
      </c>
      <c r="C131" s="620">
        <f t="shared" si="14"/>
        <v>73</v>
      </c>
      <c r="D131" s="620">
        <v>18</v>
      </c>
      <c r="E131" s="620">
        <v>40.5</v>
      </c>
      <c r="F131" s="620">
        <v>18</v>
      </c>
      <c r="G131" s="620">
        <v>32.4</v>
      </c>
      <c r="H131" s="620">
        <f>+G131+E131</f>
        <v>72.900000000000006</v>
      </c>
      <c r="I131" s="620"/>
      <c r="J131" s="620"/>
      <c r="K131" s="622">
        <v>4</v>
      </c>
    </row>
    <row r="132" spans="1:11" s="470" customFormat="1">
      <c r="A132" s="467"/>
      <c r="B132" s="468" t="s">
        <v>136</v>
      </c>
      <c r="C132" s="468">
        <f t="shared" si="14"/>
        <v>0</v>
      </c>
      <c r="D132" s="468">
        <v>0</v>
      </c>
      <c r="E132" s="468">
        <f t="shared" si="19"/>
        <v>0</v>
      </c>
      <c r="F132" s="468">
        <v>0</v>
      </c>
      <c r="G132" s="468">
        <f t="shared" si="20"/>
        <v>0</v>
      </c>
      <c r="H132" s="468"/>
      <c r="I132" s="468"/>
      <c r="J132" s="468"/>
      <c r="K132" s="469">
        <v>5</v>
      </c>
    </row>
    <row r="133" spans="1:11" s="470" customFormat="1">
      <c r="A133" s="467"/>
      <c r="B133" s="468" t="s">
        <v>137</v>
      </c>
      <c r="C133" s="468">
        <f t="shared" si="14"/>
        <v>87</v>
      </c>
      <c r="D133" s="468">
        <v>25</v>
      </c>
      <c r="E133" s="468">
        <v>43.648400000000002</v>
      </c>
      <c r="F133" s="468">
        <v>26</v>
      </c>
      <c r="G133" s="468">
        <v>42.5548</v>
      </c>
      <c r="H133" s="468"/>
      <c r="I133" s="468"/>
      <c r="J133" s="468"/>
      <c r="K133" s="469">
        <v>6</v>
      </c>
    </row>
    <row r="134" spans="1:11" s="470" customFormat="1">
      <c r="A134" s="467"/>
      <c r="B134" s="468" t="s">
        <v>138</v>
      </c>
      <c r="C134" s="468">
        <f t="shared" si="14"/>
        <v>0</v>
      </c>
      <c r="D134" s="468">
        <v>0</v>
      </c>
      <c r="E134" s="468">
        <v>0</v>
      </c>
      <c r="F134" s="468">
        <v>0</v>
      </c>
      <c r="G134" s="468">
        <f t="shared" si="20"/>
        <v>0</v>
      </c>
      <c r="H134" s="468"/>
      <c r="I134" s="468"/>
      <c r="J134" s="468"/>
      <c r="K134" s="469">
        <v>7</v>
      </c>
    </row>
    <row r="135" spans="1:11" s="470" customFormat="1">
      <c r="A135" s="467"/>
      <c r="B135" s="468" t="s">
        <v>139</v>
      </c>
      <c r="C135" s="468">
        <f t="shared" si="14"/>
        <v>28</v>
      </c>
      <c r="D135" s="468">
        <v>6</v>
      </c>
      <c r="E135" s="468">
        <v>13.478999999999999</v>
      </c>
      <c r="F135" s="468">
        <v>8</v>
      </c>
      <c r="G135" s="468">
        <v>14.4</v>
      </c>
      <c r="H135" s="468"/>
      <c r="I135" s="468"/>
      <c r="J135" s="468"/>
      <c r="K135" s="469">
        <v>8</v>
      </c>
    </row>
    <row r="136" spans="1:11" s="470" customFormat="1">
      <c r="A136" s="467"/>
      <c r="B136" s="468" t="s">
        <v>140</v>
      </c>
      <c r="C136" s="468">
        <f t="shared" si="14"/>
        <v>0</v>
      </c>
      <c r="D136" s="468">
        <v>0</v>
      </c>
      <c r="E136" s="468">
        <f t="shared" si="19"/>
        <v>0</v>
      </c>
      <c r="F136" s="468">
        <v>0</v>
      </c>
      <c r="G136" s="468">
        <f t="shared" si="20"/>
        <v>0</v>
      </c>
      <c r="H136" s="468"/>
      <c r="I136" s="468"/>
      <c r="J136" s="468"/>
      <c r="K136" s="469">
        <v>9</v>
      </c>
    </row>
    <row r="137" spans="1:11" s="470" customFormat="1">
      <c r="A137" s="467"/>
      <c r="B137" s="468" t="s">
        <v>141</v>
      </c>
      <c r="C137" s="468">
        <f t="shared" si="14"/>
        <v>0</v>
      </c>
      <c r="D137" s="468">
        <v>30</v>
      </c>
      <c r="E137" s="468">
        <v>0</v>
      </c>
      <c r="F137" s="468">
        <v>0</v>
      </c>
      <c r="G137" s="468">
        <f t="shared" si="20"/>
        <v>0</v>
      </c>
      <c r="H137" s="468">
        <v>115.2</v>
      </c>
      <c r="I137" s="468"/>
      <c r="J137" s="468"/>
      <c r="K137" s="469">
        <v>10</v>
      </c>
    </row>
    <row r="138" spans="1:11" s="382" customFormat="1">
      <c r="A138" s="416"/>
      <c r="B138" s="417" t="s">
        <v>142</v>
      </c>
      <c r="C138" s="417">
        <f t="shared" si="14"/>
        <v>0</v>
      </c>
      <c r="D138" s="417">
        <v>0</v>
      </c>
      <c r="E138" s="417">
        <f t="shared" si="19"/>
        <v>0</v>
      </c>
      <c r="F138" s="417">
        <v>0</v>
      </c>
      <c r="G138" s="417">
        <f t="shared" si="20"/>
        <v>0</v>
      </c>
      <c r="H138" s="417"/>
      <c r="I138" s="417"/>
      <c r="J138" s="417"/>
      <c r="K138" s="418">
        <v>11</v>
      </c>
    </row>
    <row r="139" spans="1:11" s="470" customFormat="1">
      <c r="A139" s="467"/>
      <c r="B139" s="468" t="s">
        <v>143</v>
      </c>
      <c r="C139" s="468">
        <f t="shared" si="14"/>
        <v>0</v>
      </c>
      <c r="D139" s="468">
        <v>0</v>
      </c>
      <c r="E139" s="468">
        <f t="shared" si="19"/>
        <v>0</v>
      </c>
      <c r="F139" s="468">
        <v>0</v>
      </c>
      <c r="G139" s="468">
        <f t="shared" si="20"/>
        <v>0</v>
      </c>
      <c r="H139" s="468"/>
      <c r="I139" s="468"/>
      <c r="J139" s="468"/>
      <c r="K139" s="469">
        <v>12</v>
      </c>
    </row>
    <row r="140" spans="1:11" s="623" customFormat="1">
      <c r="A140" s="619"/>
      <c r="B140" s="620" t="s">
        <v>144</v>
      </c>
      <c r="C140" s="620">
        <f t="shared" si="14"/>
        <v>0</v>
      </c>
      <c r="D140" s="620">
        <v>0</v>
      </c>
      <c r="E140" s="620">
        <f t="shared" si="19"/>
        <v>0</v>
      </c>
      <c r="F140" s="620">
        <v>0</v>
      </c>
      <c r="G140" s="620">
        <v>0</v>
      </c>
      <c r="H140" s="620"/>
      <c r="I140" s="620"/>
      <c r="J140" s="620"/>
      <c r="K140" s="622">
        <v>13</v>
      </c>
    </row>
    <row r="141" spans="1:11" s="382" customFormat="1">
      <c r="A141" s="416"/>
      <c r="B141" s="417" t="s">
        <v>145</v>
      </c>
      <c r="C141" s="417">
        <f t="shared" si="14"/>
        <v>39</v>
      </c>
      <c r="D141" s="417">
        <v>9</v>
      </c>
      <c r="E141" s="417">
        <v>20.25</v>
      </c>
      <c r="F141" s="417">
        <v>10</v>
      </c>
      <c r="G141" s="417">
        <f>ROUND(F141*0.45*4,0)</f>
        <v>18</v>
      </c>
      <c r="H141" s="417"/>
      <c r="I141" s="417"/>
      <c r="J141" s="417"/>
      <c r="K141" s="418">
        <v>14</v>
      </c>
    </row>
    <row r="142" spans="1:11" s="623" customFormat="1">
      <c r="A142" s="619"/>
      <c r="B142" s="620" t="s">
        <v>146</v>
      </c>
      <c r="C142" s="620">
        <f t="shared" si="14"/>
        <v>182</v>
      </c>
      <c r="D142" s="620">
        <v>48</v>
      </c>
      <c r="E142" s="620">
        <v>101.7</v>
      </c>
      <c r="F142" s="620">
        <v>46</v>
      </c>
      <c r="G142" s="620">
        <v>79.650000000000006</v>
      </c>
      <c r="H142" s="620">
        <v>181.35</v>
      </c>
      <c r="I142" s="620"/>
      <c r="J142" s="620"/>
      <c r="K142" s="622">
        <v>15</v>
      </c>
    </row>
    <row r="143" spans="1:11" s="623" customFormat="1">
      <c r="A143" s="619"/>
      <c r="B143" s="620" t="s">
        <v>147</v>
      </c>
      <c r="C143" s="417">
        <f t="shared" si="14"/>
        <v>112</v>
      </c>
      <c r="D143" s="417">
        <v>28</v>
      </c>
      <c r="E143" s="417">
        <v>62</v>
      </c>
      <c r="F143" s="417">
        <v>28</v>
      </c>
      <c r="G143" s="417">
        <v>49.6</v>
      </c>
      <c r="H143" s="417"/>
      <c r="I143" s="417"/>
      <c r="J143" s="620"/>
      <c r="K143" s="622">
        <v>16</v>
      </c>
    </row>
    <row r="144" spans="1:11" s="470" customFormat="1">
      <c r="A144" s="467"/>
      <c r="B144" s="468" t="s">
        <v>148</v>
      </c>
      <c r="C144" s="468">
        <f t="shared" si="14"/>
        <v>157</v>
      </c>
      <c r="D144" s="468">
        <v>39</v>
      </c>
      <c r="E144" s="468">
        <v>86.057142999999996</v>
      </c>
      <c r="F144" s="468">
        <v>40</v>
      </c>
      <c r="G144" s="468">
        <v>70.2</v>
      </c>
      <c r="H144" s="468">
        <v>179</v>
      </c>
      <c r="I144" s="468">
        <f>+H144-C144</f>
        <v>22</v>
      </c>
      <c r="J144" s="468"/>
      <c r="K144" s="469">
        <v>17</v>
      </c>
    </row>
    <row r="145" spans="1:11" s="470" customFormat="1">
      <c r="A145" s="467"/>
      <c r="B145" s="468" t="s">
        <v>149</v>
      </c>
      <c r="C145" s="468">
        <f t="shared" si="14"/>
        <v>212</v>
      </c>
      <c r="D145" s="468">
        <v>53</v>
      </c>
      <c r="E145" s="468">
        <v>117.9</v>
      </c>
      <c r="F145" s="468">
        <v>48</v>
      </c>
      <c r="G145" s="468">
        <v>94.037985000000006</v>
      </c>
      <c r="H145" s="468">
        <v>223</v>
      </c>
      <c r="I145" s="468">
        <v>11.062015000000001</v>
      </c>
      <c r="J145" s="468"/>
      <c r="K145" s="469">
        <v>18</v>
      </c>
    </row>
    <row r="146" spans="1:11" s="470" customFormat="1">
      <c r="A146" s="467"/>
      <c r="B146" s="468" t="s">
        <v>150</v>
      </c>
      <c r="C146" s="468">
        <f t="shared" si="14"/>
        <v>187</v>
      </c>
      <c r="D146" s="468">
        <v>51</v>
      </c>
      <c r="E146" s="468">
        <v>105.075</v>
      </c>
      <c r="F146" s="468">
        <v>46</v>
      </c>
      <c r="G146" s="468">
        <v>81.900000000000006</v>
      </c>
      <c r="H146" s="468">
        <v>186.97499999999999</v>
      </c>
      <c r="I146" s="468">
        <v>0</v>
      </c>
      <c r="J146" s="468"/>
      <c r="K146" s="469">
        <v>19</v>
      </c>
    </row>
    <row r="147" spans="1:11" s="470" customFormat="1">
      <c r="A147" s="467"/>
      <c r="B147" s="468" t="s">
        <v>151</v>
      </c>
      <c r="C147" s="468">
        <f t="shared" si="14"/>
        <v>267</v>
      </c>
      <c r="D147" s="468">
        <v>67</v>
      </c>
      <c r="E147" s="468">
        <v>147.82499999999999</v>
      </c>
      <c r="F147" s="468">
        <v>68</v>
      </c>
      <c r="G147" s="468">
        <v>118.59</v>
      </c>
      <c r="H147" s="468"/>
      <c r="I147" s="468"/>
      <c r="J147" s="468"/>
      <c r="K147" s="469">
        <v>20</v>
      </c>
    </row>
    <row r="148" spans="1:11" s="470" customFormat="1">
      <c r="A148" s="467"/>
      <c r="B148" s="468" t="s">
        <v>152</v>
      </c>
      <c r="C148" s="468">
        <f t="shared" si="14"/>
        <v>103</v>
      </c>
      <c r="D148" s="468">
        <v>28</v>
      </c>
      <c r="E148" s="468">
        <v>60.75</v>
      </c>
      <c r="F148" s="468">
        <v>24</v>
      </c>
      <c r="G148" s="468">
        <v>41.75</v>
      </c>
      <c r="H148" s="468"/>
      <c r="I148" s="468"/>
      <c r="J148" s="468"/>
      <c r="K148" s="469">
        <v>21</v>
      </c>
    </row>
    <row r="149" spans="1:11" s="470" customFormat="1">
      <c r="A149" s="467"/>
      <c r="B149" s="468" t="s">
        <v>153</v>
      </c>
      <c r="C149" s="468">
        <f t="shared" si="14"/>
        <v>195</v>
      </c>
      <c r="D149" s="468">
        <v>51</v>
      </c>
      <c r="E149" s="468">
        <v>110.7</v>
      </c>
      <c r="F149" s="468">
        <v>49</v>
      </c>
      <c r="G149" s="468">
        <v>83.7</v>
      </c>
      <c r="H149" s="468">
        <v>200.15</v>
      </c>
      <c r="I149" s="468">
        <v>5.75</v>
      </c>
      <c r="J149" s="468"/>
      <c r="K149" s="469">
        <v>22</v>
      </c>
    </row>
    <row r="150" spans="1:11" s="470" customFormat="1">
      <c r="A150" s="467"/>
      <c r="B150" s="468" t="s">
        <v>154</v>
      </c>
      <c r="C150" s="468">
        <f t="shared" si="14"/>
        <v>66</v>
      </c>
      <c r="D150" s="468">
        <v>15</v>
      </c>
      <c r="E150" s="468">
        <v>34.65</v>
      </c>
      <c r="F150" s="468">
        <v>18</v>
      </c>
      <c r="G150" s="468">
        <v>30.6</v>
      </c>
      <c r="H150" s="468">
        <v>66.150000000000006</v>
      </c>
      <c r="I150" s="468">
        <v>0.9</v>
      </c>
      <c r="J150" s="468"/>
      <c r="K150" s="469">
        <v>23</v>
      </c>
    </row>
    <row r="151" spans="1:11" s="623" customFormat="1">
      <c r="A151" s="619"/>
      <c r="B151" s="620" t="s">
        <v>155</v>
      </c>
      <c r="C151" s="620">
        <f t="shared" si="14"/>
        <v>141</v>
      </c>
      <c r="D151" s="620">
        <v>35</v>
      </c>
      <c r="E151" s="620">
        <v>78.75</v>
      </c>
      <c r="F151" s="620">
        <v>35</v>
      </c>
      <c r="G151" s="620">
        <v>62.1</v>
      </c>
      <c r="H151" s="620"/>
      <c r="I151" s="620"/>
      <c r="J151" s="620"/>
      <c r="K151" s="622">
        <v>24</v>
      </c>
    </row>
    <row r="152" spans="1:11" s="470" customFormat="1">
      <c r="A152" s="467"/>
      <c r="B152" s="468" t="s">
        <v>156</v>
      </c>
      <c r="C152" s="468">
        <f t="shared" si="14"/>
        <v>138</v>
      </c>
      <c r="D152" s="468">
        <v>35</v>
      </c>
      <c r="E152" s="468">
        <v>76.95</v>
      </c>
      <c r="F152" s="468">
        <v>34</v>
      </c>
      <c r="G152" s="468">
        <f>ROUND(F152*0.45*4,0)</f>
        <v>61</v>
      </c>
      <c r="H152" s="468">
        <v>139</v>
      </c>
      <c r="I152" s="468">
        <f>+H152-C152</f>
        <v>1</v>
      </c>
      <c r="J152" s="468"/>
      <c r="K152" s="469">
        <v>25</v>
      </c>
    </row>
    <row r="153" spans="1:11" s="470" customFormat="1">
      <c r="A153" s="467"/>
      <c r="B153" s="468" t="s">
        <v>157</v>
      </c>
      <c r="C153" s="468">
        <f t="shared" si="14"/>
        <v>56</v>
      </c>
      <c r="D153" s="468">
        <v>14</v>
      </c>
      <c r="E153" s="468">
        <v>31.5</v>
      </c>
      <c r="F153" s="468">
        <v>14</v>
      </c>
      <c r="G153" s="468">
        <v>23.85</v>
      </c>
      <c r="H153" s="468"/>
      <c r="I153" s="468"/>
      <c r="J153" s="468"/>
      <c r="K153" s="469">
        <v>26</v>
      </c>
    </row>
    <row r="154" spans="1:11" s="470" customFormat="1">
      <c r="A154" s="467"/>
      <c r="B154" s="468" t="s">
        <v>158</v>
      </c>
      <c r="C154" s="468">
        <f t="shared" si="14"/>
        <v>35</v>
      </c>
      <c r="D154" s="468">
        <v>0</v>
      </c>
      <c r="E154" s="468">
        <v>20.25</v>
      </c>
      <c r="F154" s="468">
        <v>0</v>
      </c>
      <c r="G154" s="468">
        <v>14.4</v>
      </c>
      <c r="H154" s="468"/>
      <c r="I154" s="468"/>
      <c r="J154" s="468"/>
      <c r="K154" s="469">
        <v>27</v>
      </c>
    </row>
    <row r="155" spans="1:11" s="470" customFormat="1">
      <c r="A155" s="467"/>
      <c r="B155" s="468" t="s">
        <v>159</v>
      </c>
      <c r="C155" s="468">
        <f t="shared" ref="C155:C165" si="21">ROUNDUP(E155+G155,0)</f>
        <v>0</v>
      </c>
      <c r="D155" s="468">
        <v>0</v>
      </c>
      <c r="E155" s="468">
        <v>0</v>
      </c>
      <c r="F155" s="468">
        <v>0</v>
      </c>
      <c r="G155" s="468">
        <f>ROUND(F155*0.45*4,0)</f>
        <v>0</v>
      </c>
      <c r="H155" s="468"/>
      <c r="I155" s="468"/>
      <c r="J155" s="468"/>
      <c r="K155" s="469">
        <v>28</v>
      </c>
    </row>
    <row r="156" spans="1:11" s="623" customFormat="1">
      <c r="A156" s="619"/>
      <c r="B156" s="620" t="s">
        <v>160</v>
      </c>
      <c r="C156" s="620">
        <f t="shared" si="21"/>
        <v>100</v>
      </c>
      <c r="D156" s="620">
        <v>25</v>
      </c>
      <c r="E156" s="620">
        <v>56.25</v>
      </c>
      <c r="F156" s="620">
        <v>24</v>
      </c>
      <c r="G156" s="620">
        <v>43.2</v>
      </c>
      <c r="H156" s="620"/>
      <c r="I156" s="620"/>
      <c r="J156" s="620"/>
      <c r="K156" s="622">
        <v>29</v>
      </c>
    </row>
    <row r="157" spans="1:11" s="623" customFormat="1">
      <c r="A157" s="619"/>
      <c r="B157" s="620" t="s">
        <v>161</v>
      </c>
      <c r="C157" s="417">
        <f t="shared" si="21"/>
        <v>57</v>
      </c>
      <c r="D157" s="417">
        <v>16</v>
      </c>
      <c r="E157" s="417">
        <v>32.85</v>
      </c>
      <c r="F157" s="417">
        <v>16</v>
      </c>
      <c r="G157" s="417">
        <v>24.03</v>
      </c>
      <c r="H157" s="417"/>
      <c r="I157" s="417"/>
      <c r="J157" s="620"/>
      <c r="K157" s="622">
        <v>30</v>
      </c>
    </row>
    <row r="158" spans="1:11" s="470" customFormat="1">
      <c r="A158" s="467"/>
      <c r="B158" s="468" t="s">
        <v>162</v>
      </c>
      <c r="C158" s="468">
        <f t="shared" si="21"/>
        <v>0</v>
      </c>
      <c r="D158" s="468">
        <v>0</v>
      </c>
      <c r="E158" s="468">
        <f t="shared" si="19"/>
        <v>0</v>
      </c>
      <c r="F158" s="468">
        <v>0</v>
      </c>
      <c r="G158" s="468">
        <f t="shared" si="20"/>
        <v>0</v>
      </c>
      <c r="H158" s="468"/>
      <c r="I158" s="468"/>
      <c r="J158" s="468"/>
      <c r="K158" s="469">
        <v>31</v>
      </c>
    </row>
    <row r="159" spans="1:11" s="470" customFormat="1">
      <c r="A159" s="467"/>
      <c r="B159" s="468" t="s">
        <v>163</v>
      </c>
      <c r="C159" s="468">
        <f t="shared" si="21"/>
        <v>97</v>
      </c>
      <c r="D159" s="468">
        <v>24</v>
      </c>
      <c r="E159" s="468">
        <f>ROUND(D159*0.45*5,0)</f>
        <v>54</v>
      </c>
      <c r="F159" s="468">
        <v>24</v>
      </c>
      <c r="G159" s="468">
        <f>ROUND(F159*0.45*4,0)</f>
        <v>43</v>
      </c>
      <c r="H159" s="468"/>
      <c r="I159" s="468"/>
      <c r="J159" s="468"/>
      <c r="K159" s="469">
        <v>32</v>
      </c>
    </row>
    <row r="160" spans="1:11" s="470" customFormat="1">
      <c r="A160" s="467"/>
      <c r="B160" s="468" t="s">
        <v>164</v>
      </c>
      <c r="C160" s="468">
        <f t="shared" si="21"/>
        <v>0</v>
      </c>
      <c r="D160" s="468">
        <v>0</v>
      </c>
      <c r="E160" s="468">
        <f t="shared" si="19"/>
        <v>0</v>
      </c>
      <c r="F160" s="468">
        <v>0</v>
      </c>
      <c r="G160" s="468">
        <f t="shared" si="20"/>
        <v>0</v>
      </c>
      <c r="H160" s="468"/>
      <c r="I160" s="468"/>
      <c r="J160" s="468"/>
      <c r="K160" s="469">
        <v>33</v>
      </c>
    </row>
    <row r="161" spans="1:11" s="470" customFormat="1">
      <c r="A161" s="467"/>
      <c r="B161" s="468" t="s">
        <v>165</v>
      </c>
      <c r="C161" s="468">
        <f t="shared" si="21"/>
        <v>64</v>
      </c>
      <c r="D161" s="468">
        <v>16</v>
      </c>
      <c r="E161" s="468">
        <v>34.65</v>
      </c>
      <c r="F161" s="468">
        <v>16</v>
      </c>
      <c r="G161" s="468">
        <v>28.8</v>
      </c>
      <c r="H161" s="468"/>
      <c r="I161" s="468"/>
      <c r="J161" s="468"/>
      <c r="K161" s="469">
        <v>34</v>
      </c>
    </row>
    <row r="162" spans="1:11" s="623" customFormat="1">
      <c r="A162" s="619"/>
      <c r="B162" s="620" t="s">
        <v>166</v>
      </c>
      <c r="C162" s="468">
        <f t="shared" si="21"/>
        <v>81</v>
      </c>
      <c r="D162" s="468">
        <v>20</v>
      </c>
      <c r="E162" s="468">
        <f t="shared" si="19"/>
        <v>45</v>
      </c>
      <c r="F162" s="468">
        <v>20</v>
      </c>
      <c r="G162" s="468">
        <f t="shared" si="20"/>
        <v>36</v>
      </c>
      <c r="H162" s="468"/>
      <c r="I162" s="468"/>
      <c r="J162" s="620"/>
      <c r="K162" s="622">
        <v>35</v>
      </c>
    </row>
    <row r="163" spans="1:11" s="623" customFormat="1">
      <c r="A163" s="619"/>
      <c r="B163" s="620" t="s">
        <v>167</v>
      </c>
      <c r="C163" s="620">
        <f t="shared" si="21"/>
        <v>147</v>
      </c>
      <c r="D163" s="620">
        <v>37</v>
      </c>
      <c r="E163" s="620">
        <v>81.674999999999997</v>
      </c>
      <c r="F163" s="620">
        <v>37</v>
      </c>
      <c r="G163" s="620">
        <v>65.25</v>
      </c>
      <c r="H163" s="620"/>
      <c r="I163" s="620"/>
      <c r="J163" s="620"/>
      <c r="K163" s="622">
        <v>36</v>
      </c>
    </row>
    <row r="164" spans="1:11" s="470" customFormat="1">
      <c r="A164" s="467"/>
      <c r="B164" s="468" t="s">
        <v>168</v>
      </c>
      <c r="C164" s="468">
        <f t="shared" si="21"/>
        <v>75</v>
      </c>
      <c r="D164" s="468">
        <v>20</v>
      </c>
      <c r="E164" s="468">
        <f>ROUND(D164*0.45*5,0)</f>
        <v>45</v>
      </c>
      <c r="F164" s="468">
        <v>17</v>
      </c>
      <c r="G164" s="468">
        <v>29.25</v>
      </c>
      <c r="H164" s="468"/>
      <c r="I164" s="468"/>
      <c r="J164" s="468"/>
      <c r="K164" s="469">
        <v>37</v>
      </c>
    </row>
    <row r="165" spans="1:11" s="623" customFormat="1">
      <c r="A165" s="619"/>
      <c r="B165" s="620" t="s">
        <v>169</v>
      </c>
      <c r="C165" s="620">
        <f t="shared" si="21"/>
        <v>0</v>
      </c>
      <c r="D165" s="620">
        <v>0</v>
      </c>
      <c r="E165" s="620">
        <f t="shared" si="19"/>
        <v>0</v>
      </c>
      <c r="F165" s="620">
        <v>0</v>
      </c>
      <c r="G165" s="620">
        <f t="shared" si="20"/>
        <v>0</v>
      </c>
      <c r="H165" s="620"/>
      <c r="I165" s="620"/>
      <c r="J165" s="620"/>
      <c r="K165" s="622">
        <v>38</v>
      </c>
    </row>
  </sheetData>
  <mergeCells count="14">
    <mergeCell ref="A2:J2"/>
    <mergeCell ref="A3:J3"/>
    <mergeCell ref="I5:J5"/>
    <mergeCell ref="I1:J1"/>
    <mergeCell ref="J6:J8"/>
    <mergeCell ref="C6:I6"/>
    <mergeCell ref="D7:E7"/>
    <mergeCell ref="F7:G7"/>
    <mergeCell ref="A6:A8"/>
    <mergeCell ref="B6:B8"/>
    <mergeCell ref="C7:C8"/>
    <mergeCell ref="H7:H8"/>
    <mergeCell ref="I7:I8"/>
    <mergeCell ref="A1:B1"/>
  </mergeCells>
  <printOptions horizontalCentered="1"/>
  <pageMargins left="0.78740157480314965" right="0.31496062992125984" top="0.74803149606299213" bottom="0.74803149606299213" header="0.31496062992125984" footer="0.31496062992125984"/>
  <pageSetup paperSize="9" firstPageNumber="7" orientation="landscape" useFirstPageNumber="1"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4"/>
  <sheetViews>
    <sheetView workbookViewId="0">
      <selection activeCell="C17" sqref="C17"/>
    </sheetView>
  </sheetViews>
  <sheetFormatPr defaultColWidth="9" defaultRowHeight="15.75"/>
  <cols>
    <col min="1" max="1" width="4.875" style="81" customWidth="1"/>
    <col min="2" max="2" width="36.125" style="81" customWidth="1"/>
    <col min="3" max="3" width="7.375" customWidth="1"/>
    <col min="4" max="4" width="6.875" customWidth="1"/>
    <col min="5" max="5" width="5" customWidth="1"/>
    <col min="6" max="6" width="10.75" customWidth="1"/>
    <col min="7" max="7" width="8.125" customWidth="1"/>
    <col min="8" max="8" width="6.125" customWidth="1"/>
    <col min="9" max="9" width="6.25" customWidth="1"/>
    <col min="10" max="10" width="5.25" customWidth="1"/>
    <col min="11" max="11" width="6" customWidth="1"/>
    <col min="12" max="12" width="8.875" customWidth="1"/>
    <col min="13" max="13" width="4.375" customWidth="1"/>
    <col min="14" max="15" width="8.25" customWidth="1"/>
    <col min="16" max="16" width="7" customWidth="1"/>
    <col min="17" max="17" width="6.25" customWidth="1"/>
    <col min="18" max="18" width="6.375" customWidth="1"/>
    <col min="19" max="19" width="6" style="81" customWidth="1"/>
    <col min="20" max="20" width="7.125" customWidth="1"/>
    <col min="24" max="25" width="5" customWidth="1"/>
    <col min="30" max="30" width="5" customWidth="1"/>
  </cols>
  <sheetData>
    <row r="1" spans="1:20">
      <c r="A1" s="1709" t="s">
        <v>173</v>
      </c>
      <c r="B1" s="1709"/>
      <c r="P1" s="1765" t="s">
        <v>190</v>
      </c>
      <c r="Q1" s="1765"/>
      <c r="R1" s="1765"/>
      <c r="S1" s="1765"/>
      <c r="T1" s="1765"/>
    </row>
    <row r="2" spans="1:20" ht="16.5">
      <c r="A2" s="1766" t="s">
        <v>191</v>
      </c>
      <c r="B2" s="1766"/>
      <c r="C2" s="1766"/>
      <c r="D2" s="1766"/>
      <c r="E2" s="1766"/>
      <c r="F2" s="1766"/>
      <c r="G2" s="1766"/>
      <c r="H2" s="1766"/>
      <c r="I2" s="1766"/>
      <c r="J2" s="1766"/>
      <c r="K2" s="1766"/>
      <c r="L2" s="1766"/>
      <c r="M2" s="1766"/>
      <c r="N2" s="1766"/>
      <c r="O2" s="1766"/>
      <c r="P2" s="1766"/>
      <c r="Q2" s="1766"/>
      <c r="R2" s="1766"/>
      <c r="S2" s="1766"/>
      <c r="T2" s="1766"/>
    </row>
    <row r="3" spans="1:20">
      <c r="A3" s="203"/>
      <c r="B3" s="203"/>
      <c r="C3" s="204"/>
      <c r="D3" s="205"/>
      <c r="E3" s="205"/>
      <c r="F3" s="205"/>
      <c r="G3" s="205"/>
      <c r="H3" s="206"/>
      <c r="I3" s="1767"/>
      <c r="J3" s="1767"/>
      <c r="K3" s="204"/>
      <c r="L3" s="205"/>
      <c r="M3" s="205"/>
      <c r="N3" s="205"/>
      <c r="O3" s="205"/>
      <c r="P3" s="206"/>
      <c r="Q3" s="1767" t="s">
        <v>174</v>
      </c>
      <c r="R3" s="1767"/>
      <c r="S3" s="1767"/>
      <c r="T3" s="1767"/>
    </row>
    <row r="4" spans="1:20">
      <c r="A4" s="1761" t="s">
        <v>4</v>
      </c>
      <c r="B4" s="1761" t="s">
        <v>192</v>
      </c>
      <c r="C4" s="1764" t="s">
        <v>182</v>
      </c>
      <c r="D4" s="1764"/>
      <c r="E4" s="1764"/>
      <c r="F4" s="1764"/>
      <c r="G4" s="1764"/>
      <c r="H4" s="1764"/>
      <c r="I4" s="1764"/>
      <c r="J4" s="1764"/>
      <c r="K4" s="1764" t="s">
        <v>13</v>
      </c>
      <c r="L4" s="1764"/>
      <c r="M4" s="1764"/>
      <c r="N4" s="1764"/>
      <c r="O4" s="1764"/>
      <c r="P4" s="1764"/>
      <c r="Q4" s="1764"/>
      <c r="R4" s="1764"/>
      <c r="S4" s="1762" t="s">
        <v>183</v>
      </c>
      <c r="T4" s="1761" t="s">
        <v>14</v>
      </c>
    </row>
    <row r="5" spans="1:20" ht="15.6" customHeight="1">
      <c r="A5" s="1761"/>
      <c r="B5" s="1761"/>
      <c r="C5" s="1762" t="s">
        <v>193</v>
      </c>
      <c r="D5" s="1762" t="s">
        <v>194</v>
      </c>
      <c r="E5" s="1762" t="s">
        <v>195</v>
      </c>
      <c r="F5" s="1762" t="s">
        <v>196</v>
      </c>
      <c r="G5" s="1762" t="s">
        <v>197</v>
      </c>
      <c r="H5" s="1763" t="s">
        <v>198</v>
      </c>
      <c r="I5" s="1762" t="s">
        <v>199</v>
      </c>
      <c r="J5" s="1762" t="s">
        <v>185</v>
      </c>
      <c r="K5" s="1762" t="s">
        <v>193</v>
      </c>
      <c r="L5" s="1762" t="s">
        <v>194</v>
      </c>
      <c r="M5" s="1762" t="s">
        <v>195</v>
      </c>
      <c r="N5" s="1762" t="s">
        <v>196</v>
      </c>
      <c r="O5" s="1762" t="s">
        <v>197</v>
      </c>
      <c r="P5" s="1763" t="s">
        <v>198</v>
      </c>
      <c r="Q5" s="1762" t="s">
        <v>199</v>
      </c>
      <c r="R5" s="1762" t="s">
        <v>185</v>
      </c>
      <c r="S5" s="1762"/>
      <c r="T5" s="1761"/>
    </row>
    <row r="6" spans="1:20" ht="73.5" customHeight="1">
      <c r="A6" s="1761"/>
      <c r="B6" s="1761"/>
      <c r="C6" s="1762"/>
      <c r="D6" s="1762"/>
      <c r="E6" s="1762"/>
      <c r="F6" s="1762"/>
      <c r="G6" s="1762"/>
      <c r="H6" s="1763"/>
      <c r="I6" s="1762"/>
      <c r="J6" s="1762"/>
      <c r="K6" s="1762"/>
      <c r="L6" s="1762"/>
      <c r="M6" s="1762"/>
      <c r="N6" s="1762"/>
      <c r="O6" s="1762"/>
      <c r="P6" s="1763"/>
      <c r="Q6" s="1762"/>
      <c r="R6" s="1762"/>
      <c r="S6" s="1762"/>
      <c r="T6" s="1761"/>
    </row>
    <row r="7" spans="1:20">
      <c r="A7" s="183"/>
      <c r="B7" s="183" t="s">
        <v>17</v>
      </c>
      <c r="C7" s="184"/>
      <c r="D7" s="184"/>
      <c r="E7" s="184"/>
      <c r="F7" s="184"/>
      <c r="G7" s="184"/>
      <c r="H7" s="184"/>
      <c r="I7" s="184"/>
      <c r="J7" s="184"/>
      <c r="K7" s="184"/>
      <c r="L7" s="184"/>
      <c r="M7" s="184"/>
      <c r="N7" s="184"/>
      <c r="O7" s="184"/>
      <c r="P7" s="184"/>
      <c r="Q7" s="184"/>
      <c r="R7" s="184"/>
      <c r="S7" s="183"/>
      <c r="T7" s="94"/>
    </row>
    <row r="8" spans="1:20">
      <c r="A8" s="188" t="s">
        <v>180</v>
      </c>
      <c r="B8" s="189" t="s">
        <v>200</v>
      </c>
      <c r="C8" s="187"/>
      <c r="D8" s="187"/>
      <c r="E8" s="187"/>
      <c r="F8" s="187"/>
      <c r="G8" s="187"/>
      <c r="H8" s="187"/>
      <c r="I8" s="187"/>
      <c r="J8" s="187"/>
      <c r="K8" s="187"/>
      <c r="L8" s="187"/>
      <c r="M8" s="187"/>
      <c r="N8" s="187"/>
      <c r="O8" s="187"/>
      <c r="P8" s="187"/>
      <c r="Q8" s="187"/>
      <c r="R8" s="187"/>
      <c r="S8" s="188"/>
      <c r="T8" s="84"/>
    </row>
    <row r="9" spans="1:20" ht="25.5">
      <c r="A9" s="188"/>
      <c r="B9" s="189" t="s">
        <v>201</v>
      </c>
      <c r="C9" s="187"/>
      <c r="D9" s="187"/>
      <c r="E9" s="187"/>
      <c r="F9" s="187"/>
      <c r="G9" s="187"/>
      <c r="H9" s="187"/>
      <c r="I9" s="187"/>
      <c r="J9" s="187"/>
      <c r="K9" s="187"/>
      <c r="L9" s="187"/>
      <c r="M9" s="187"/>
      <c r="N9" s="187"/>
      <c r="O9" s="187"/>
      <c r="P9" s="187"/>
      <c r="Q9" s="187"/>
      <c r="R9" s="187"/>
      <c r="S9" s="188"/>
      <c r="T9" s="84"/>
    </row>
    <row r="10" spans="1:20" ht="25.5">
      <c r="A10" s="188"/>
      <c r="B10" s="189" t="s">
        <v>202</v>
      </c>
      <c r="C10" s="187"/>
      <c r="D10" s="187"/>
      <c r="E10" s="187"/>
      <c r="F10" s="187"/>
      <c r="G10" s="187"/>
      <c r="H10" s="187"/>
      <c r="I10" s="187"/>
      <c r="J10" s="187"/>
      <c r="K10" s="187"/>
      <c r="L10" s="187"/>
      <c r="M10" s="187"/>
      <c r="N10" s="187"/>
      <c r="O10" s="187"/>
      <c r="P10" s="187"/>
      <c r="Q10" s="187"/>
      <c r="R10" s="187"/>
      <c r="S10" s="188"/>
      <c r="T10" s="84"/>
    </row>
    <row r="11" spans="1:20">
      <c r="A11" s="188" t="s">
        <v>180</v>
      </c>
      <c r="B11" s="189" t="s">
        <v>203</v>
      </c>
      <c r="C11" s="187"/>
      <c r="D11" s="187"/>
      <c r="E11" s="187"/>
      <c r="F11" s="187"/>
      <c r="G11" s="187"/>
      <c r="H11" s="187"/>
      <c r="I11" s="187"/>
      <c r="J11" s="187"/>
      <c r="K11" s="187"/>
      <c r="L11" s="187"/>
      <c r="M11" s="187"/>
      <c r="N11" s="187"/>
      <c r="O11" s="187"/>
      <c r="P11" s="187"/>
      <c r="Q11" s="187"/>
      <c r="R11" s="187"/>
      <c r="S11" s="188"/>
      <c r="T11" s="84"/>
    </row>
    <row r="12" spans="1:20" ht="25.5">
      <c r="A12" s="188"/>
      <c r="B12" s="189" t="s">
        <v>201</v>
      </c>
      <c r="C12" s="187"/>
      <c r="D12" s="187"/>
      <c r="E12" s="187"/>
      <c r="F12" s="187"/>
      <c r="G12" s="187"/>
      <c r="H12" s="187"/>
      <c r="I12" s="187"/>
      <c r="J12" s="187"/>
      <c r="K12" s="187"/>
      <c r="L12" s="187"/>
      <c r="M12" s="187"/>
      <c r="N12" s="187"/>
      <c r="O12" s="187"/>
      <c r="P12" s="187"/>
      <c r="Q12" s="187"/>
      <c r="R12" s="187"/>
      <c r="S12" s="188"/>
      <c r="T12" s="84"/>
    </row>
    <row r="13" spans="1:20" ht="25.5">
      <c r="A13" s="188"/>
      <c r="B13" s="189" t="s">
        <v>202</v>
      </c>
      <c r="C13" s="187"/>
      <c r="D13" s="187"/>
      <c r="E13" s="187"/>
      <c r="F13" s="187"/>
      <c r="G13" s="187"/>
      <c r="H13" s="187"/>
      <c r="I13" s="187"/>
      <c r="J13" s="187"/>
      <c r="K13" s="187"/>
      <c r="L13" s="187"/>
      <c r="M13" s="187"/>
      <c r="N13" s="187"/>
      <c r="O13" s="187"/>
      <c r="P13" s="187"/>
      <c r="Q13" s="187"/>
      <c r="R13" s="187"/>
      <c r="S13" s="188"/>
      <c r="T13" s="84"/>
    </row>
    <row r="14" spans="1:20">
      <c r="A14" s="185" t="s">
        <v>23</v>
      </c>
      <c r="B14" s="186" t="s">
        <v>204</v>
      </c>
      <c r="C14" s="187"/>
      <c r="D14" s="187"/>
      <c r="E14" s="187"/>
      <c r="F14" s="187"/>
      <c r="G14" s="187"/>
      <c r="H14" s="187"/>
      <c r="I14" s="187"/>
      <c r="J14" s="187"/>
      <c r="K14" s="187"/>
      <c r="L14" s="187"/>
      <c r="M14" s="187"/>
      <c r="N14" s="187"/>
      <c r="O14" s="187"/>
      <c r="P14" s="187"/>
      <c r="Q14" s="187"/>
      <c r="R14" s="187"/>
      <c r="S14" s="188"/>
      <c r="T14" s="84"/>
    </row>
    <row r="15" spans="1:20">
      <c r="A15" s="185">
        <v>1</v>
      </c>
      <c r="B15" s="186" t="s">
        <v>205</v>
      </c>
      <c r="C15" s="187"/>
      <c r="D15" s="187"/>
      <c r="E15" s="187"/>
      <c r="F15" s="187"/>
      <c r="G15" s="187"/>
      <c r="H15" s="187"/>
      <c r="I15" s="187"/>
      <c r="J15" s="187"/>
      <c r="K15" s="187"/>
      <c r="L15" s="187"/>
      <c r="M15" s="187"/>
      <c r="N15" s="187"/>
      <c r="O15" s="187"/>
      <c r="P15" s="187"/>
      <c r="Q15" s="187"/>
      <c r="R15" s="187"/>
      <c r="S15" s="188"/>
      <c r="T15" s="84"/>
    </row>
    <row r="16" spans="1:20">
      <c r="A16" s="188" t="s">
        <v>39</v>
      </c>
      <c r="B16" s="189" t="s">
        <v>200</v>
      </c>
      <c r="C16" s="187"/>
      <c r="D16" s="187"/>
      <c r="E16" s="187"/>
      <c r="F16" s="187"/>
      <c r="G16" s="187"/>
      <c r="H16" s="187"/>
      <c r="I16" s="187"/>
      <c r="J16" s="187"/>
      <c r="K16" s="187"/>
      <c r="L16" s="187"/>
      <c r="M16" s="187"/>
      <c r="N16" s="187"/>
      <c r="O16" s="187"/>
      <c r="P16" s="187"/>
      <c r="Q16" s="187"/>
      <c r="R16" s="187"/>
      <c r="S16" s="188"/>
      <c r="T16" s="84"/>
    </row>
    <row r="17" spans="1:20" ht="25.5">
      <c r="A17" s="188"/>
      <c r="B17" s="189" t="s">
        <v>201</v>
      </c>
      <c r="C17" s="187"/>
      <c r="D17" s="187"/>
      <c r="E17" s="187"/>
      <c r="F17" s="187"/>
      <c r="G17" s="187"/>
      <c r="H17" s="187"/>
      <c r="I17" s="187"/>
      <c r="J17" s="187"/>
      <c r="K17" s="187"/>
      <c r="L17" s="187"/>
      <c r="M17" s="187"/>
      <c r="N17" s="187"/>
      <c r="O17" s="187"/>
      <c r="P17" s="187"/>
      <c r="Q17" s="187"/>
      <c r="R17" s="187"/>
      <c r="S17" s="188"/>
      <c r="T17" s="84"/>
    </row>
    <row r="18" spans="1:20" ht="25.5">
      <c r="A18" s="188"/>
      <c r="B18" s="189" t="s">
        <v>202</v>
      </c>
      <c r="C18" s="187"/>
      <c r="D18" s="187"/>
      <c r="E18" s="187"/>
      <c r="F18" s="187"/>
      <c r="G18" s="187"/>
      <c r="H18" s="187"/>
      <c r="I18" s="187"/>
      <c r="J18" s="187"/>
      <c r="K18" s="187"/>
      <c r="L18" s="187"/>
      <c r="M18" s="187"/>
      <c r="N18" s="187"/>
      <c r="O18" s="187"/>
      <c r="P18" s="187"/>
      <c r="Q18" s="187"/>
      <c r="R18" s="187"/>
      <c r="S18" s="188"/>
      <c r="T18" s="84"/>
    </row>
    <row r="19" spans="1:20">
      <c r="A19" s="188" t="s">
        <v>42</v>
      </c>
      <c r="B19" s="189" t="s">
        <v>203</v>
      </c>
      <c r="C19" s="187"/>
      <c r="D19" s="187"/>
      <c r="E19" s="187"/>
      <c r="F19" s="187"/>
      <c r="G19" s="187"/>
      <c r="H19" s="187"/>
      <c r="I19" s="187"/>
      <c r="J19" s="187"/>
      <c r="K19" s="187"/>
      <c r="L19" s="187"/>
      <c r="M19" s="187"/>
      <c r="N19" s="187"/>
      <c r="O19" s="187"/>
      <c r="P19" s="187"/>
      <c r="Q19" s="187"/>
      <c r="R19" s="187"/>
      <c r="S19" s="188"/>
      <c r="T19" s="84"/>
    </row>
    <row r="20" spans="1:20" ht="25.5">
      <c r="A20" s="188"/>
      <c r="B20" s="189" t="s">
        <v>201</v>
      </c>
      <c r="C20" s="187"/>
      <c r="D20" s="187"/>
      <c r="E20" s="187"/>
      <c r="F20" s="187"/>
      <c r="G20" s="187"/>
      <c r="H20" s="187"/>
      <c r="I20" s="187"/>
      <c r="J20" s="187"/>
      <c r="K20" s="187"/>
      <c r="L20" s="187"/>
      <c r="M20" s="187"/>
      <c r="N20" s="187"/>
      <c r="O20" s="187"/>
      <c r="P20" s="187"/>
      <c r="Q20" s="187"/>
      <c r="R20" s="187"/>
      <c r="S20" s="188"/>
      <c r="T20" s="84"/>
    </row>
    <row r="21" spans="1:20" ht="25.5">
      <c r="A21" s="190"/>
      <c r="B21" s="191" t="s">
        <v>202</v>
      </c>
      <c r="C21" s="192"/>
      <c r="D21" s="192"/>
      <c r="E21" s="192"/>
      <c r="F21" s="192"/>
      <c r="G21" s="192"/>
      <c r="H21" s="192"/>
      <c r="I21" s="192"/>
      <c r="J21" s="192"/>
      <c r="K21" s="192"/>
      <c r="L21" s="192"/>
      <c r="M21" s="192"/>
      <c r="N21" s="192"/>
      <c r="O21" s="192"/>
      <c r="P21" s="192"/>
      <c r="Q21" s="192"/>
      <c r="R21" s="192"/>
      <c r="S21" s="190"/>
      <c r="T21" s="85"/>
    </row>
    <row r="22" spans="1:20" ht="22.9" customHeight="1"/>
    <row r="23" spans="1:20" ht="39.200000000000003" customHeight="1"/>
    <row r="29" spans="1:20" ht="37.9" customHeight="1"/>
    <row r="31" spans="1:20" ht="23.45" customHeight="1"/>
    <row r="32" spans="1:20" ht="29.45" customHeight="1"/>
    <row r="34" ht="25.9" customHeight="1"/>
  </sheetData>
  <mergeCells count="27">
    <mergeCell ref="A1:B1"/>
    <mergeCell ref="P1:T1"/>
    <mergeCell ref="A2:T2"/>
    <mergeCell ref="I3:J3"/>
    <mergeCell ref="Q3:T3"/>
    <mergeCell ref="C4:J4"/>
    <mergeCell ref="K4:R4"/>
    <mergeCell ref="A4:A6"/>
    <mergeCell ref="B4:B6"/>
    <mergeCell ref="C5:C6"/>
    <mergeCell ref="D5:D6"/>
    <mergeCell ref="E5:E6"/>
    <mergeCell ref="F5:F6"/>
    <mergeCell ref="G5:G6"/>
    <mergeCell ref="H5:H6"/>
    <mergeCell ref="I5:I6"/>
    <mergeCell ref="J5:J6"/>
    <mergeCell ref="K5:K6"/>
    <mergeCell ref="L5:L6"/>
    <mergeCell ref="M5:M6"/>
    <mergeCell ref="N5:N6"/>
    <mergeCell ref="T4:T6"/>
    <mergeCell ref="O5:O6"/>
    <mergeCell ref="P5:P6"/>
    <mergeCell ref="Q5:Q6"/>
    <mergeCell ref="R5:R6"/>
    <mergeCell ref="S4:S6"/>
  </mergeCells>
  <printOptions horizontalCentered="1"/>
  <pageMargins left="0.90551181102362199" right="0.118110236220472" top="0.74803149606299202" bottom="0.74803149606299202" header="0.31496062992126" footer="0.31496062992126"/>
  <pageSetup paperSize="9" scale="75" firstPageNumber="8" orientation="landscape" useFirstPageNumber="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31"/>
  <sheetViews>
    <sheetView zoomScale="85" zoomScaleNormal="85" workbookViewId="0">
      <pane ySplit="8" topLeftCell="A9" activePane="bottomLeft" state="frozen"/>
      <selection activeCell="Q8" sqref="Q8"/>
      <selection pane="bottomLeft" activeCell="T10" sqref="T10:T18"/>
    </sheetView>
  </sheetViews>
  <sheetFormatPr defaultColWidth="9" defaultRowHeight="15.75"/>
  <cols>
    <col min="1" max="1" width="4.75" style="273" customWidth="1"/>
    <col min="2" max="2" width="27.125" style="273" customWidth="1"/>
    <col min="3" max="5" width="7.875" style="273" customWidth="1"/>
    <col min="6" max="6" width="7.875" style="324" customWidth="1"/>
    <col min="7" max="9" width="7.875" style="273" customWidth="1"/>
    <col min="10" max="10" width="7.25" style="273" customWidth="1"/>
    <col min="11" max="11" width="7" style="273" customWidth="1"/>
    <col min="12" max="14" width="9" style="273" customWidth="1"/>
    <col min="15" max="15" width="8.5" style="273" customWidth="1"/>
    <col min="16" max="16" width="8.375" style="273" customWidth="1"/>
    <col min="17" max="19" width="9" style="273" hidden="1" customWidth="1"/>
    <col min="20" max="20" width="16" style="273" customWidth="1"/>
    <col min="21" max="21" width="5" style="273" customWidth="1"/>
    <col min="22" max="16384" width="9" style="273"/>
  </cols>
  <sheetData>
    <row r="1" spans="1:20" ht="21.75" customHeight="1">
      <c r="A1" s="1775"/>
      <c r="B1" s="1775"/>
      <c r="F1" s="299"/>
      <c r="G1" s="299"/>
      <c r="H1" s="299"/>
      <c r="I1" s="299"/>
      <c r="J1" s="299"/>
      <c r="K1" s="299"/>
      <c r="L1" s="299"/>
      <c r="M1" s="299"/>
      <c r="N1" s="299"/>
      <c r="O1" s="299"/>
      <c r="P1" s="299"/>
      <c r="Q1" s="299"/>
      <c r="R1" s="299"/>
      <c r="S1" s="1752" t="s">
        <v>32</v>
      </c>
      <c r="T1" s="1752"/>
    </row>
    <row r="2" spans="1:20" ht="58.5" customHeight="1">
      <c r="A2" s="1760" t="s">
        <v>999</v>
      </c>
      <c r="B2" s="1760"/>
      <c r="C2" s="1760"/>
      <c r="D2" s="1760"/>
      <c r="E2" s="1760"/>
      <c r="F2" s="1760"/>
      <c r="G2" s="1760"/>
      <c r="H2" s="1760"/>
      <c r="I2" s="1760"/>
      <c r="J2" s="1760"/>
      <c r="K2" s="1760"/>
      <c r="L2" s="1760"/>
      <c r="M2" s="1760"/>
      <c r="N2" s="1760"/>
      <c r="O2" s="1760"/>
      <c r="P2" s="1760"/>
      <c r="Q2" s="1760"/>
      <c r="R2" s="1760"/>
      <c r="S2" s="1760"/>
      <c r="T2" s="1760"/>
    </row>
    <row r="3" spans="1:20">
      <c r="A3" s="1770"/>
      <c r="B3" s="1770"/>
      <c r="C3" s="1770"/>
      <c r="D3" s="1770"/>
      <c r="E3" s="1770"/>
      <c r="F3" s="1770"/>
      <c r="G3" s="1770"/>
      <c r="H3" s="1770"/>
      <c r="I3" s="1770"/>
      <c r="J3" s="1770"/>
      <c r="K3" s="1770"/>
      <c r="L3" s="1770"/>
      <c r="M3" s="1770"/>
      <c r="N3" s="1770"/>
      <c r="O3" s="1770"/>
      <c r="P3" s="1770"/>
      <c r="Q3" s="1770"/>
      <c r="R3" s="1770"/>
      <c r="S3" s="1770"/>
    </row>
    <row r="4" spans="1:20" ht="19.5" customHeight="1">
      <c r="A4" s="325"/>
      <c r="B4" s="325"/>
      <c r="C4" s="326"/>
      <c r="D4" s="326"/>
      <c r="E4" s="326"/>
      <c r="F4" s="327"/>
      <c r="G4" s="1521"/>
      <c r="H4" s="1521"/>
      <c r="I4" s="1521"/>
      <c r="J4" s="1521"/>
      <c r="K4" s="1521"/>
      <c r="L4" s="1521"/>
      <c r="M4" s="1521"/>
      <c r="N4" s="1521"/>
      <c r="O4" s="1774" t="s">
        <v>174</v>
      </c>
      <c r="P4" s="1774"/>
      <c r="Q4" s="1774"/>
      <c r="R4" s="1774"/>
      <c r="S4" s="1774"/>
      <c r="T4" s="1774"/>
    </row>
    <row r="5" spans="1:20" ht="19.5" customHeight="1">
      <c r="A5" s="1753" t="s">
        <v>4</v>
      </c>
      <c r="B5" s="1753" t="s">
        <v>122</v>
      </c>
      <c r="C5" s="1771" t="s">
        <v>989</v>
      </c>
      <c r="D5" s="1771"/>
      <c r="E5" s="1771"/>
      <c r="F5" s="1771"/>
      <c r="G5" s="1771"/>
      <c r="H5" s="1771"/>
      <c r="I5" s="1771"/>
      <c r="J5" s="1771" t="s">
        <v>987</v>
      </c>
      <c r="K5" s="1771"/>
      <c r="L5" s="1771"/>
      <c r="M5" s="1771"/>
      <c r="N5" s="1771"/>
      <c r="O5" s="1771"/>
      <c r="P5" s="1771"/>
      <c r="Q5" s="1525"/>
      <c r="R5" s="1525"/>
      <c r="S5" s="1525"/>
      <c r="T5" s="1722" t="s">
        <v>14</v>
      </c>
    </row>
    <row r="6" spans="1:20" ht="42.75" customHeight="1">
      <c r="A6" s="1753"/>
      <c r="B6" s="1753"/>
      <c r="C6" s="1772" t="s">
        <v>206</v>
      </c>
      <c r="D6" s="1772"/>
      <c r="E6" s="1772"/>
      <c r="F6" s="1773"/>
      <c r="G6" s="1772" t="s">
        <v>207</v>
      </c>
      <c r="H6" s="1772"/>
      <c r="I6" s="1731" t="s">
        <v>753</v>
      </c>
      <c r="J6" s="1772" t="s">
        <v>206</v>
      </c>
      <c r="K6" s="1772"/>
      <c r="L6" s="1772"/>
      <c r="M6" s="1773"/>
      <c r="N6" s="1772" t="s">
        <v>207</v>
      </c>
      <c r="O6" s="1772"/>
      <c r="P6" s="1731" t="s">
        <v>996</v>
      </c>
      <c r="Q6" s="333"/>
      <c r="R6" s="1769" t="s">
        <v>743</v>
      </c>
      <c r="S6" s="1769" t="s">
        <v>260</v>
      </c>
      <c r="T6" s="1722"/>
    </row>
    <row r="7" spans="1:20" ht="50.45" customHeight="1">
      <c r="A7" s="1753"/>
      <c r="B7" s="1753"/>
      <c r="C7" s="1093" t="s">
        <v>208</v>
      </c>
      <c r="D7" s="1093" t="s">
        <v>129</v>
      </c>
      <c r="E7" s="1093" t="s">
        <v>209</v>
      </c>
      <c r="F7" s="1094" t="s">
        <v>130</v>
      </c>
      <c r="G7" s="1093" t="s">
        <v>208</v>
      </c>
      <c r="H7" s="1093" t="s">
        <v>130</v>
      </c>
      <c r="I7" s="1731"/>
      <c r="J7" s="1093" t="s">
        <v>208</v>
      </c>
      <c r="K7" s="1093" t="s">
        <v>129</v>
      </c>
      <c r="L7" s="1093" t="s">
        <v>209</v>
      </c>
      <c r="M7" s="1094" t="s">
        <v>130</v>
      </c>
      <c r="N7" s="1093" t="s">
        <v>208</v>
      </c>
      <c r="O7" s="1093" t="s">
        <v>130</v>
      </c>
      <c r="P7" s="1731"/>
      <c r="Q7" s="333"/>
      <c r="R7" s="1769"/>
      <c r="S7" s="1769"/>
      <c r="T7" s="1722"/>
    </row>
    <row r="8" spans="1:20">
      <c r="A8" s="328" t="s">
        <v>20</v>
      </c>
      <c r="B8" s="328" t="s">
        <v>21</v>
      </c>
      <c r="C8" s="328">
        <v>1</v>
      </c>
      <c r="D8" s="328">
        <v>2</v>
      </c>
      <c r="E8" s="328">
        <v>3</v>
      </c>
      <c r="F8" s="328">
        <v>4</v>
      </c>
      <c r="G8" s="328">
        <v>5</v>
      </c>
      <c r="H8" s="328">
        <v>6</v>
      </c>
      <c r="I8" s="328">
        <v>7</v>
      </c>
      <c r="J8" s="328">
        <v>8</v>
      </c>
      <c r="K8" s="328">
        <v>9</v>
      </c>
      <c r="L8" s="328">
        <v>10</v>
      </c>
      <c r="M8" s="328">
        <v>11</v>
      </c>
      <c r="N8" s="328">
        <v>12</v>
      </c>
      <c r="O8" s="328">
        <v>13</v>
      </c>
      <c r="P8" s="328">
        <v>14</v>
      </c>
      <c r="Q8" s="328">
        <v>15</v>
      </c>
      <c r="R8" s="328">
        <v>16</v>
      </c>
      <c r="S8" s="328">
        <v>17</v>
      </c>
      <c r="T8" s="328">
        <v>18</v>
      </c>
    </row>
    <row r="9" spans="1:20" s="299" customFormat="1" ht="20.45" customHeight="1">
      <c r="A9" s="1092"/>
      <c r="B9" s="329" t="s">
        <v>17</v>
      </c>
      <c r="C9" s="1092"/>
      <c r="D9" s="1092"/>
      <c r="E9" s="1092"/>
      <c r="F9" s="1093"/>
      <c r="G9" s="1093"/>
      <c r="H9" s="1093"/>
      <c r="I9" s="1093"/>
      <c r="J9" s="1092"/>
      <c r="K9" s="1092"/>
      <c r="L9" s="1092"/>
      <c r="M9" s="1093"/>
      <c r="N9" s="1093"/>
      <c r="O9" s="1093"/>
      <c r="P9" s="1093"/>
      <c r="Q9" s="1266"/>
      <c r="R9" s="1093"/>
      <c r="S9" s="1093"/>
      <c r="T9" s="1190"/>
    </row>
    <row r="10" spans="1:20" ht="20.45" customHeight="1">
      <c r="A10" s="328"/>
      <c r="B10" s="330" t="s">
        <v>489</v>
      </c>
      <c r="C10" s="328"/>
      <c r="D10" s="328"/>
      <c r="E10" s="328"/>
      <c r="F10" s="1139"/>
      <c r="G10" s="1139"/>
      <c r="H10" s="1139"/>
      <c r="I10" s="1139"/>
      <c r="J10" s="328"/>
      <c r="K10" s="328"/>
      <c r="L10" s="328"/>
      <c r="M10" s="1139"/>
      <c r="N10" s="1139"/>
      <c r="O10" s="1139"/>
      <c r="P10" s="1139"/>
      <c r="Q10" s="333"/>
      <c r="R10" s="1139"/>
      <c r="S10" s="1139"/>
      <c r="T10" s="1768" t="s">
        <v>766</v>
      </c>
    </row>
    <row r="11" spans="1:20" ht="20.45" customHeight="1">
      <c r="A11" s="328"/>
      <c r="B11" s="330" t="s">
        <v>490</v>
      </c>
      <c r="C11" s="328"/>
      <c r="D11" s="328"/>
      <c r="E11" s="328"/>
      <c r="F11" s="1139"/>
      <c r="G11" s="1139"/>
      <c r="H11" s="1139"/>
      <c r="I11" s="1139"/>
      <c r="J11" s="328"/>
      <c r="K11" s="328"/>
      <c r="L11" s="328"/>
      <c r="M11" s="1139"/>
      <c r="N11" s="1139"/>
      <c r="O11" s="1139"/>
      <c r="P11" s="1139"/>
      <c r="Q11" s="333"/>
      <c r="R11" s="1139"/>
      <c r="S11" s="1139"/>
      <c r="T11" s="1768"/>
    </row>
    <row r="12" spans="1:20" ht="20.45" customHeight="1">
      <c r="A12" s="328"/>
      <c r="B12" s="331" t="s">
        <v>186</v>
      </c>
      <c r="C12" s="328"/>
      <c r="D12" s="328"/>
      <c r="E12" s="328"/>
      <c r="F12" s="1139"/>
      <c r="G12" s="1139"/>
      <c r="H12" s="1139"/>
      <c r="I12" s="1139"/>
      <c r="J12" s="328"/>
      <c r="K12" s="328"/>
      <c r="L12" s="328"/>
      <c r="M12" s="1139"/>
      <c r="N12" s="1139"/>
      <c r="O12" s="1139"/>
      <c r="P12" s="1139"/>
      <c r="Q12" s="333"/>
      <c r="R12" s="1139"/>
      <c r="S12" s="1139"/>
      <c r="T12" s="1768"/>
    </row>
    <row r="13" spans="1:20" s="1181" customFormat="1" ht="20.45" customHeight="1">
      <c r="A13" s="1092">
        <v>1</v>
      </c>
      <c r="B13" s="853" t="s">
        <v>777</v>
      </c>
      <c r="C13" s="1092"/>
      <c r="D13" s="1092"/>
      <c r="E13" s="1092"/>
      <c r="F13" s="1093"/>
      <c r="G13" s="1093"/>
      <c r="H13" s="1093"/>
      <c r="I13" s="1093"/>
      <c r="J13" s="1092"/>
      <c r="K13" s="1092"/>
      <c r="L13" s="1092"/>
      <c r="M13" s="1093"/>
      <c r="N13" s="1093"/>
      <c r="O13" s="1093"/>
      <c r="P13" s="1093"/>
      <c r="Q13" s="306"/>
      <c r="R13" s="1093"/>
      <c r="S13" s="1093"/>
      <c r="T13" s="1768"/>
    </row>
    <row r="14" spans="1:20">
      <c r="A14" s="328"/>
      <c r="B14" s="330" t="s">
        <v>489</v>
      </c>
      <c r="C14" s="328"/>
      <c r="D14" s="328"/>
      <c r="E14" s="328"/>
      <c r="F14" s="1139"/>
      <c r="G14" s="1139"/>
      <c r="H14" s="1139"/>
      <c r="I14" s="1139"/>
      <c r="J14" s="328"/>
      <c r="K14" s="328"/>
      <c r="L14" s="328"/>
      <c r="M14" s="1139"/>
      <c r="N14" s="1139"/>
      <c r="O14" s="1139"/>
      <c r="P14" s="1139"/>
      <c r="Q14" s="333"/>
      <c r="R14" s="1139"/>
      <c r="S14" s="1139"/>
      <c r="T14" s="1768"/>
    </row>
    <row r="15" spans="1:20" ht="20.45" customHeight="1">
      <c r="A15" s="328"/>
      <c r="B15" s="330" t="s">
        <v>490</v>
      </c>
      <c r="C15" s="328"/>
      <c r="D15" s="328"/>
      <c r="E15" s="328"/>
      <c r="F15" s="1139"/>
      <c r="G15" s="1139"/>
      <c r="H15" s="1139"/>
      <c r="I15" s="1139"/>
      <c r="J15" s="328"/>
      <c r="K15" s="328"/>
      <c r="L15" s="328"/>
      <c r="M15" s="1139"/>
      <c r="N15" s="1139"/>
      <c r="O15" s="1139"/>
      <c r="P15" s="1139"/>
      <c r="Q15" s="333"/>
      <c r="R15" s="1139"/>
      <c r="S15" s="1139"/>
      <c r="T15" s="1768"/>
    </row>
    <row r="16" spans="1:20" s="299" customFormat="1">
      <c r="A16" s="1092">
        <v>2</v>
      </c>
      <c r="B16" s="331" t="s">
        <v>777</v>
      </c>
      <c r="C16" s="1092"/>
      <c r="D16" s="1092"/>
      <c r="E16" s="1092"/>
      <c r="F16" s="1093"/>
      <c r="G16" s="1093"/>
      <c r="H16" s="1093"/>
      <c r="I16" s="1093"/>
      <c r="J16" s="1092"/>
      <c r="K16" s="1092"/>
      <c r="L16" s="1092"/>
      <c r="M16" s="1093"/>
      <c r="N16" s="1093"/>
      <c r="O16" s="1093"/>
      <c r="P16" s="1093"/>
      <c r="Q16" s="1266"/>
      <c r="R16" s="1093"/>
      <c r="S16" s="1093"/>
      <c r="T16" s="1768"/>
    </row>
    <row r="17" spans="1:20">
      <c r="A17" s="328"/>
      <c r="B17" s="330" t="s">
        <v>489</v>
      </c>
      <c r="C17" s="328"/>
      <c r="D17" s="328"/>
      <c r="E17" s="328"/>
      <c r="F17" s="1139"/>
      <c r="G17" s="1139"/>
      <c r="H17" s="1139"/>
      <c r="I17" s="1139"/>
      <c r="J17" s="328"/>
      <c r="K17" s="328"/>
      <c r="L17" s="328"/>
      <c r="M17" s="1139"/>
      <c r="N17" s="1139"/>
      <c r="O17" s="1139"/>
      <c r="P17" s="1139"/>
      <c r="Q17" s="333"/>
      <c r="R17" s="1139"/>
      <c r="S17" s="1139"/>
      <c r="T17" s="1768"/>
    </row>
    <row r="18" spans="1:20">
      <c r="A18" s="328"/>
      <c r="B18" s="330" t="s">
        <v>490</v>
      </c>
      <c r="C18" s="328"/>
      <c r="D18" s="328"/>
      <c r="E18" s="328"/>
      <c r="F18" s="1139"/>
      <c r="G18" s="1139"/>
      <c r="H18" s="1139"/>
      <c r="I18" s="1139"/>
      <c r="J18" s="328"/>
      <c r="K18" s="328"/>
      <c r="L18" s="328"/>
      <c r="M18" s="1139"/>
      <c r="N18" s="1139"/>
      <c r="O18" s="1139"/>
      <c r="P18" s="1139"/>
      <c r="Q18" s="333"/>
      <c r="R18" s="1139"/>
      <c r="S18" s="1139"/>
      <c r="T18" s="1768"/>
    </row>
    <row r="19" spans="1:20" s="299" customFormat="1" hidden="1">
      <c r="A19" s="1522"/>
      <c r="B19" s="1523"/>
      <c r="C19" s="1522"/>
      <c r="D19" s="1522"/>
      <c r="E19" s="1522"/>
      <c r="F19" s="1524"/>
      <c r="G19" s="1524"/>
      <c r="H19" s="1524"/>
      <c r="I19" s="1524"/>
      <c r="L19" s="334"/>
      <c r="R19" s="1524"/>
      <c r="S19" s="1524"/>
    </row>
    <row r="20" spans="1:20" hidden="1">
      <c r="A20" s="328"/>
      <c r="B20" s="330"/>
      <c r="C20" s="328"/>
      <c r="D20" s="328"/>
      <c r="E20" s="328"/>
      <c r="F20" s="1139"/>
      <c r="G20" s="1139"/>
      <c r="H20" s="1139"/>
      <c r="I20" s="1139"/>
      <c r="L20" s="334"/>
      <c r="R20" s="1139"/>
      <c r="S20" s="1139"/>
    </row>
    <row r="21" spans="1:20" hidden="1">
      <c r="A21" s="328"/>
      <c r="B21" s="330"/>
      <c r="C21" s="328"/>
      <c r="D21" s="328"/>
      <c r="E21" s="328"/>
      <c r="F21" s="1139"/>
      <c r="G21" s="1139"/>
      <c r="H21" s="1139"/>
      <c r="I21" s="1139"/>
      <c r="L21" s="334"/>
      <c r="R21" s="1139"/>
      <c r="S21" s="1139"/>
    </row>
    <row r="22" spans="1:20" s="299" customFormat="1" hidden="1">
      <c r="A22" s="1092"/>
      <c r="B22" s="1138"/>
      <c r="C22" s="1092"/>
      <c r="D22" s="1092"/>
      <c r="E22" s="1092"/>
      <c r="F22" s="1093"/>
      <c r="G22" s="1093"/>
      <c r="H22" s="1093"/>
      <c r="I22" s="1093"/>
      <c r="L22" s="334"/>
      <c r="R22" s="1093"/>
      <c r="S22" s="1093"/>
    </row>
    <row r="23" spans="1:20" hidden="1">
      <c r="A23" s="328"/>
      <c r="B23" s="330"/>
      <c r="C23" s="328"/>
      <c r="D23" s="328"/>
      <c r="E23" s="328"/>
      <c r="F23" s="1139"/>
      <c r="G23" s="1139"/>
      <c r="H23" s="1139"/>
      <c r="I23" s="1139"/>
      <c r="L23" s="334"/>
      <c r="R23" s="1139"/>
      <c r="S23" s="1139"/>
    </row>
    <row r="24" spans="1:20" hidden="1">
      <c r="A24" s="328"/>
      <c r="B24" s="330"/>
      <c r="C24" s="328"/>
      <c r="D24" s="328"/>
      <c r="E24" s="328"/>
      <c r="F24" s="1139"/>
      <c r="G24" s="1139"/>
      <c r="H24" s="1139"/>
      <c r="I24" s="1139"/>
      <c r="L24" s="334"/>
      <c r="R24" s="1139"/>
      <c r="S24" s="1139"/>
    </row>
    <row r="25" spans="1:20" s="299" customFormat="1" hidden="1">
      <c r="A25" s="1092"/>
      <c r="B25" s="1138"/>
      <c r="C25" s="1092"/>
      <c r="D25" s="1092"/>
      <c r="E25" s="1092"/>
      <c r="F25" s="1093"/>
      <c r="G25" s="1093"/>
      <c r="H25" s="1093"/>
      <c r="I25" s="1093"/>
      <c r="L25" s="334"/>
      <c r="R25" s="1093"/>
      <c r="S25" s="1093"/>
    </row>
    <row r="26" spans="1:20" hidden="1">
      <c r="A26" s="328"/>
      <c r="B26" s="330"/>
      <c r="C26" s="328"/>
      <c r="D26" s="328"/>
      <c r="E26" s="328"/>
      <c r="F26" s="1139"/>
      <c r="G26" s="1139"/>
      <c r="H26" s="1139"/>
      <c r="I26" s="1139"/>
      <c r="L26" s="334"/>
      <c r="R26" s="1139"/>
      <c r="S26" s="1139"/>
    </row>
    <row r="27" spans="1:20" hidden="1">
      <c r="A27" s="328"/>
      <c r="B27" s="330"/>
      <c r="C27" s="328"/>
      <c r="D27" s="328"/>
      <c r="E27" s="328"/>
      <c r="F27" s="1139"/>
      <c r="G27" s="1139"/>
      <c r="H27" s="1139"/>
      <c r="I27" s="1139"/>
      <c r="L27" s="334"/>
      <c r="R27" s="1139"/>
      <c r="S27" s="1139"/>
    </row>
    <row r="28" spans="1:20" s="299" customFormat="1" hidden="1">
      <c r="A28" s="1092"/>
      <c r="B28" s="1138"/>
      <c r="C28" s="1092"/>
      <c r="D28" s="1092"/>
      <c r="E28" s="1092"/>
      <c r="F28" s="1093"/>
      <c r="G28" s="1093"/>
      <c r="H28" s="1093"/>
      <c r="I28" s="1093"/>
      <c r="L28" s="334"/>
      <c r="R28" s="1093"/>
      <c r="S28" s="1093"/>
    </row>
    <row r="29" spans="1:20" hidden="1">
      <c r="A29" s="328"/>
      <c r="B29" s="330"/>
      <c r="C29" s="328"/>
      <c r="D29" s="328"/>
      <c r="E29" s="328"/>
      <c r="F29" s="1139"/>
      <c r="G29" s="1139"/>
      <c r="H29" s="1139"/>
      <c r="I29" s="1139"/>
      <c r="L29" s="334"/>
      <c r="R29" s="1139"/>
      <c r="S29" s="1139"/>
    </row>
    <row r="30" spans="1:20" hidden="1">
      <c r="A30" s="328"/>
      <c r="B30" s="330"/>
      <c r="C30" s="328"/>
      <c r="D30" s="328"/>
      <c r="E30" s="328"/>
      <c r="F30" s="1139"/>
      <c r="G30" s="1139"/>
      <c r="H30" s="1139"/>
      <c r="I30" s="1139"/>
      <c r="L30" s="334"/>
      <c r="R30" s="1139"/>
      <c r="S30" s="1139"/>
    </row>
    <row r="31" spans="1:20" s="299" customFormat="1" hidden="1">
      <c r="A31" s="1092"/>
      <c r="B31" s="1138"/>
      <c r="C31" s="1092"/>
      <c r="D31" s="1092"/>
      <c r="E31" s="1092"/>
      <c r="F31" s="1093"/>
      <c r="G31" s="1093"/>
      <c r="H31" s="1093"/>
      <c r="I31" s="1093"/>
      <c r="L31" s="334"/>
      <c r="R31" s="1093"/>
      <c r="S31" s="1093"/>
    </row>
    <row r="32" spans="1:20" hidden="1">
      <c r="A32" s="328"/>
      <c r="B32" s="330"/>
      <c r="C32" s="328"/>
      <c r="D32" s="328"/>
      <c r="E32" s="328"/>
      <c r="F32" s="1139"/>
      <c r="G32" s="1139"/>
      <c r="H32" s="1139"/>
      <c r="I32" s="1139"/>
      <c r="L32" s="334"/>
      <c r="R32" s="1139"/>
      <c r="S32" s="1139"/>
    </row>
    <row r="33" spans="1:19" hidden="1">
      <c r="A33" s="328"/>
      <c r="B33" s="330"/>
      <c r="C33" s="328"/>
      <c r="D33" s="328"/>
      <c r="E33" s="328"/>
      <c r="F33" s="1139"/>
      <c r="G33" s="1139"/>
      <c r="H33" s="1139"/>
      <c r="I33" s="1139"/>
      <c r="L33" s="334"/>
      <c r="R33" s="1139"/>
      <c r="S33" s="1139"/>
    </row>
    <row r="34" spans="1:19" s="299" customFormat="1" hidden="1">
      <c r="A34" s="1092"/>
      <c r="B34" s="1138"/>
      <c r="C34" s="1092"/>
      <c r="D34" s="1092"/>
      <c r="E34" s="1092"/>
      <c r="F34" s="1093"/>
      <c r="G34" s="1093"/>
      <c r="H34" s="1093"/>
      <c r="I34" s="1093"/>
      <c r="L34" s="334"/>
      <c r="R34" s="1093"/>
      <c r="S34" s="1093"/>
    </row>
    <row r="35" spans="1:19" hidden="1">
      <c r="A35" s="328"/>
      <c r="B35" s="330"/>
      <c r="C35" s="328"/>
      <c r="D35" s="328"/>
      <c r="E35" s="328"/>
      <c r="F35" s="1139"/>
      <c r="G35" s="1139"/>
      <c r="H35" s="1139"/>
      <c r="I35" s="1139"/>
      <c r="L35" s="334"/>
      <c r="R35" s="1139"/>
      <c r="S35" s="1139"/>
    </row>
    <row r="36" spans="1:19" hidden="1">
      <c r="A36" s="328"/>
      <c r="B36" s="330"/>
      <c r="C36" s="328"/>
      <c r="D36" s="328"/>
      <c r="E36" s="328"/>
      <c r="F36" s="1139"/>
      <c r="G36" s="1139"/>
      <c r="H36" s="1139"/>
      <c r="I36" s="1139"/>
      <c r="L36" s="334"/>
      <c r="R36" s="1139"/>
      <c r="S36" s="1139"/>
    </row>
    <row r="37" spans="1:19" s="299" customFormat="1" hidden="1">
      <c r="A37" s="1092"/>
      <c r="B37" s="1138"/>
      <c r="C37" s="1092"/>
      <c r="D37" s="1092"/>
      <c r="E37" s="1092"/>
      <c r="F37" s="1093"/>
      <c r="G37" s="1093"/>
      <c r="H37" s="1093"/>
      <c r="I37" s="1093"/>
      <c r="L37" s="334"/>
      <c r="R37" s="1093"/>
      <c r="S37" s="1093"/>
    </row>
    <row r="38" spans="1:19" hidden="1">
      <c r="A38" s="328"/>
      <c r="B38" s="330"/>
      <c r="C38" s="328"/>
      <c r="D38" s="328"/>
      <c r="E38" s="328"/>
      <c r="F38" s="1139"/>
      <c r="G38" s="1139"/>
      <c r="H38" s="1139"/>
      <c r="I38" s="1139"/>
      <c r="L38" s="334"/>
      <c r="R38" s="1139"/>
      <c r="S38" s="1139"/>
    </row>
    <row r="39" spans="1:19" hidden="1">
      <c r="A39" s="328"/>
      <c r="B39" s="330"/>
      <c r="C39" s="328"/>
      <c r="D39" s="328"/>
      <c r="E39" s="328"/>
      <c r="F39" s="1139"/>
      <c r="G39" s="1139"/>
      <c r="H39" s="1139"/>
      <c r="I39" s="1139"/>
      <c r="L39" s="334"/>
      <c r="R39" s="1139"/>
      <c r="S39" s="1139"/>
    </row>
    <row r="40" spans="1:19" s="299" customFormat="1" hidden="1">
      <c r="A40" s="1092"/>
      <c r="B40" s="1138"/>
      <c r="C40" s="1092"/>
      <c r="D40" s="1092"/>
      <c r="E40" s="1092"/>
      <c r="F40" s="1093"/>
      <c r="G40" s="1093"/>
      <c r="H40" s="1093"/>
      <c r="I40" s="1093"/>
      <c r="L40" s="334"/>
      <c r="R40" s="1093"/>
      <c r="S40" s="1093"/>
    </row>
    <row r="41" spans="1:19" hidden="1">
      <c r="A41" s="328"/>
      <c r="B41" s="330"/>
      <c r="C41" s="328"/>
      <c r="D41" s="328"/>
      <c r="E41" s="328"/>
      <c r="F41" s="1139"/>
      <c r="G41" s="1139"/>
      <c r="H41" s="1139"/>
      <c r="I41" s="1139"/>
      <c r="L41" s="334"/>
      <c r="R41" s="1139"/>
      <c r="S41" s="1139"/>
    </row>
    <row r="42" spans="1:19" hidden="1">
      <c r="A42" s="328"/>
      <c r="B42" s="330"/>
      <c r="C42" s="328"/>
      <c r="D42" s="328"/>
      <c r="E42" s="328"/>
      <c r="F42" s="1139"/>
      <c r="G42" s="1139"/>
      <c r="H42" s="1139"/>
      <c r="I42" s="1139"/>
      <c r="L42" s="334"/>
      <c r="R42" s="1139"/>
      <c r="S42" s="1139"/>
    </row>
    <row r="43" spans="1:19" s="299" customFormat="1" hidden="1">
      <c r="A43" s="1092"/>
      <c r="B43" s="1138"/>
      <c r="C43" s="1092"/>
      <c r="D43" s="1092"/>
      <c r="E43" s="1092"/>
      <c r="F43" s="1093"/>
      <c r="G43" s="1093"/>
      <c r="H43" s="1093"/>
      <c r="I43" s="1093"/>
      <c r="L43" s="334"/>
      <c r="R43" s="1093"/>
      <c r="S43" s="1093"/>
    </row>
    <row r="44" spans="1:19" hidden="1">
      <c r="A44" s="328"/>
      <c r="B44" s="330"/>
      <c r="C44" s="328"/>
      <c r="D44" s="328"/>
      <c r="E44" s="328"/>
      <c r="F44" s="1139"/>
      <c r="G44" s="1139"/>
      <c r="H44" s="1139"/>
      <c r="I44" s="1139"/>
      <c r="L44" s="334"/>
      <c r="R44" s="1139"/>
      <c r="S44" s="1139"/>
    </row>
    <row r="45" spans="1:19" hidden="1">
      <c r="A45" s="328"/>
      <c r="B45" s="330"/>
      <c r="C45" s="328"/>
      <c r="D45" s="328"/>
      <c r="E45" s="328"/>
      <c r="F45" s="1139"/>
      <c r="G45" s="1139"/>
      <c r="H45" s="1139"/>
      <c r="I45" s="1139"/>
      <c r="L45" s="334"/>
      <c r="R45" s="1139"/>
      <c r="S45" s="1139"/>
    </row>
    <row r="46" spans="1:19" s="299" customFormat="1" hidden="1">
      <c r="A46" s="1092"/>
      <c r="B46" s="1138"/>
      <c r="C46" s="1092"/>
      <c r="D46" s="1092"/>
      <c r="E46" s="1092"/>
      <c r="F46" s="1093"/>
      <c r="G46" s="1093"/>
      <c r="H46" s="1093"/>
      <c r="I46" s="1093"/>
      <c r="L46" s="334"/>
      <c r="R46" s="1093"/>
      <c r="S46" s="1093"/>
    </row>
    <row r="47" spans="1:19" hidden="1">
      <c r="A47" s="328"/>
      <c r="B47" s="330"/>
      <c r="C47" s="328"/>
      <c r="D47" s="328"/>
      <c r="E47" s="328"/>
      <c r="F47" s="1139"/>
      <c r="G47" s="1139"/>
      <c r="H47" s="1139"/>
      <c r="I47" s="1139"/>
      <c r="L47" s="334"/>
      <c r="R47" s="1139"/>
      <c r="S47" s="1139"/>
    </row>
    <row r="48" spans="1:19" hidden="1">
      <c r="A48" s="328"/>
      <c r="B48" s="330"/>
      <c r="C48" s="328"/>
      <c r="D48" s="328"/>
      <c r="E48" s="328"/>
      <c r="F48" s="1139"/>
      <c r="G48" s="1139"/>
      <c r="H48" s="1139"/>
      <c r="I48" s="1139"/>
      <c r="L48" s="334"/>
      <c r="R48" s="1139"/>
      <c r="S48" s="1139"/>
    </row>
    <row r="49" spans="1:19" s="299" customFormat="1" hidden="1">
      <c r="A49" s="1092"/>
      <c r="B49" s="1138"/>
      <c r="C49" s="1092"/>
      <c r="D49" s="1092"/>
      <c r="E49" s="1092"/>
      <c r="F49" s="1093"/>
      <c r="G49" s="1093"/>
      <c r="H49" s="1093"/>
      <c r="I49" s="1093"/>
      <c r="L49" s="334"/>
      <c r="R49" s="1093"/>
      <c r="S49" s="1093"/>
    </row>
    <row r="50" spans="1:19" hidden="1">
      <c r="A50" s="328"/>
      <c r="B50" s="330"/>
      <c r="C50" s="328"/>
      <c r="D50" s="328"/>
      <c r="E50" s="328"/>
      <c r="F50" s="1139"/>
      <c r="G50" s="1139"/>
      <c r="H50" s="1139"/>
      <c r="I50" s="1139"/>
      <c r="L50" s="334"/>
      <c r="R50" s="1139"/>
      <c r="S50" s="1139"/>
    </row>
    <row r="51" spans="1:19" hidden="1">
      <c r="A51" s="328"/>
      <c r="B51" s="330"/>
      <c r="C51" s="328"/>
      <c r="D51" s="328"/>
      <c r="E51" s="328"/>
      <c r="F51" s="1139"/>
      <c r="G51" s="1139"/>
      <c r="H51" s="1139"/>
      <c r="I51" s="1139"/>
      <c r="L51" s="334"/>
      <c r="R51" s="1139"/>
      <c r="S51" s="1139"/>
    </row>
    <row r="52" spans="1:19" s="299" customFormat="1" hidden="1">
      <c r="A52" s="1092"/>
      <c r="B52" s="1138"/>
      <c r="C52" s="1092"/>
      <c r="D52" s="1092"/>
      <c r="E52" s="1092"/>
      <c r="F52" s="1093"/>
      <c r="G52" s="1093"/>
      <c r="H52" s="1093"/>
      <c r="I52" s="1093"/>
      <c r="L52" s="334"/>
      <c r="R52" s="1093"/>
      <c r="S52" s="1093"/>
    </row>
    <row r="53" spans="1:19" hidden="1">
      <c r="A53" s="328"/>
      <c r="B53" s="330"/>
      <c r="C53" s="328"/>
      <c r="D53" s="328"/>
      <c r="E53" s="328"/>
      <c r="F53" s="1139"/>
      <c r="G53" s="1139"/>
      <c r="H53" s="1139"/>
      <c r="I53" s="1139"/>
      <c r="L53" s="334"/>
      <c r="R53" s="1139"/>
      <c r="S53" s="1139"/>
    </row>
    <row r="54" spans="1:19" hidden="1">
      <c r="A54" s="328"/>
      <c r="B54" s="330"/>
      <c r="C54" s="328"/>
      <c r="D54" s="328"/>
      <c r="E54" s="328"/>
      <c r="F54" s="1139"/>
      <c r="G54" s="1139"/>
      <c r="H54" s="1139"/>
      <c r="I54" s="1139"/>
      <c r="L54" s="334"/>
      <c r="R54" s="1139"/>
      <c r="S54" s="1139"/>
    </row>
    <row r="55" spans="1:19" s="299" customFormat="1" hidden="1">
      <c r="A55" s="1092"/>
      <c r="B55" s="1138"/>
      <c r="C55" s="1092"/>
      <c r="D55" s="1092"/>
      <c r="E55" s="1092"/>
      <c r="F55" s="1093"/>
      <c r="G55" s="1093"/>
      <c r="H55" s="1093"/>
      <c r="I55" s="1093"/>
      <c r="L55" s="334"/>
      <c r="R55" s="1093"/>
      <c r="S55" s="1093"/>
    </row>
    <row r="56" spans="1:19" hidden="1">
      <c r="A56" s="328"/>
      <c r="B56" s="330"/>
      <c r="C56" s="328"/>
      <c r="D56" s="328"/>
      <c r="E56" s="328"/>
      <c r="F56" s="1139"/>
      <c r="G56" s="1139"/>
      <c r="H56" s="1139"/>
      <c r="I56" s="1139"/>
      <c r="L56" s="334"/>
      <c r="R56" s="1139"/>
      <c r="S56" s="1139"/>
    </row>
    <row r="57" spans="1:19" hidden="1">
      <c r="A57" s="328"/>
      <c r="B57" s="330"/>
      <c r="C57" s="328"/>
      <c r="D57" s="328"/>
      <c r="E57" s="328"/>
      <c r="F57" s="1139"/>
      <c r="G57" s="1139"/>
      <c r="H57" s="1139"/>
      <c r="I57" s="1139"/>
      <c r="L57" s="334"/>
      <c r="R57" s="1139"/>
      <c r="S57" s="1139"/>
    </row>
    <row r="58" spans="1:19" s="299" customFormat="1" hidden="1">
      <c r="A58" s="1092"/>
      <c r="B58" s="1138"/>
      <c r="C58" s="1092"/>
      <c r="D58" s="1092"/>
      <c r="E58" s="1092"/>
      <c r="F58" s="1093"/>
      <c r="G58" s="1093"/>
      <c r="H58" s="1093"/>
      <c r="I58" s="1093"/>
      <c r="L58" s="334"/>
      <c r="R58" s="1093"/>
      <c r="S58" s="1093"/>
    </row>
    <row r="59" spans="1:19" hidden="1">
      <c r="A59" s="328"/>
      <c r="B59" s="330"/>
      <c r="C59" s="328"/>
      <c r="D59" s="328"/>
      <c r="E59" s="328"/>
      <c r="F59" s="1139"/>
      <c r="G59" s="1139"/>
      <c r="H59" s="1139"/>
      <c r="I59" s="1139"/>
      <c r="L59" s="334"/>
      <c r="R59" s="1139"/>
      <c r="S59" s="1139"/>
    </row>
    <row r="60" spans="1:19" hidden="1">
      <c r="A60" s="328"/>
      <c r="B60" s="330"/>
      <c r="C60" s="328"/>
      <c r="D60" s="328"/>
      <c r="E60" s="328"/>
      <c r="F60" s="1139"/>
      <c r="G60" s="1139"/>
      <c r="H60" s="1139"/>
      <c r="I60" s="1139"/>
      <c r="L60" s="334"/>
      <c r="R60" s="1139"/>
      <c r="S60" s="1139"/>
    </row>
    <row r="61" spans="1:19" s="299" customFormat="1" hidden="1">
      <c r="A61" s="1092"/>
      <c r="B61" s="1138"/>
      <c r="C61" s="1092"/>
      <c r="D61" s="1092"/>
      <c r="E61" s="1092"/>
      <c r="F61" s="1093"/>
      <c r="G61" s="1093"/>
      <c r="H61" s="1093"/>
      <c r="I61" s="1093"/>
      <c r="L61" s="334"/>
      <c r="R61" s="1093"/>
      <c r="S61" s="1093"/>
    </row>
    <row r="62" spans="1:19" hidden="1">
      <c r="A62" s="328"/>
      <c r="B62" s="330"/>
      <c r="C62" s="328"/>
      <c r="D62" s="328"/>
      <c r="E62" s="328"/>
      <c r="F62" s="1139"/>
      <c r="G62" s="1139"/>
      <c r="H62" s="1139"/>
      <c r="I62" s="1139"/>
      <c r="L62" s="334"/>
      <c r="R62" s="1139"/>
      <c r="S62" s="1139"/>
    </row>
    <row r="63" spans="1:19" hidden="1">
      <c r="A63" s="328"/>
      <c r="B63" s="330"/>
      <c r="C63" s="328"/>
      <c r="D63" s="328"/>
      <c r="E63" s="328"/>
      <c r="F63" s="1139"/>
      <c r="G63" s="1139"/>
      <c r="H63" s="1139"/>
      <c r="I63" s="1139"/>
      <c r="L63" s="334"/>
      <c r="R63" s="1139"/>
      <c r="S63" s="1139"/>
    </row>
    <row r="64" spans="1:19" s="299" customFormat="1" hidden="1">
      <c r="A64" s="1092"/>
      <c r="B64" s="1138"/>
      <c r="C64" s="1092"/>
      <c r="D64" s="1092"/>
      <c r="E64" s="1092"/>
      <c r="F64" s="1093"/>
      <c r="G64" s="1093"/>
      <c r="H64" s="1093"/>
      <c r="I64" s="1093"/>
      <c r="L64" s="334"/>
      <c r="R64" s="1093"/>
      <c r="S64" s="1093"/>
    </row>
    <row r="65" spans="1:19" hidden="1">
      <c r="A65" s="328"/>
      <c r="B65" s="330"/>
      <c r="C65" s="328"/>
      <c r="D65" s="328"/>
      <c r="E65" s="328"/>
      <c r="F65" s="1139"/>
      <c r="G65" s="1139"/>
      <c r="H65" s="1139"/>
      <c r="I65" s="1139"/>
      <c r="L65" s="334"/>
      <c r="R65" s="1139"/>
      <c r="S65" s="1139"/>
    </row>
    <row r="66" spans="1:19" hidden="1">
      <c r="A66" s="328"/>
      <c r="B66" s="330"/>
      <c r="C66" s="328"/>
      <c r="D66" s="328"/>
      <c r="E66" s="328"/>
      <c r="F66" s="1139"/>
      <c r="G66" s="1139"/>
      <c r="H66" s="1139"/>
      <c r="I66" s="1139"/>
      <c r="L66" s="334"/>
      <c r="R66" s="1139"/>
      <c r="S66" s="1139"/>
    </row>
    <row r="67" spans="1:19" s="299" customFormat="1" hidden="1">
      <c r="A67" s="1092"/>
      <c r="B67" s="1138"/>
      <c r="C67" s="1092"/>
      <c r="D67" s="1092"/>
      <c r="E67" s="1092"/>
      <c r="F67" s="1093"/>
      <c r="G67" s="1093"/>
      <c r="H67" s="1093"/>
      <c r="I67" s="1093"/>
      <c r="L67" s="334"/>
      <c r="R67" s="1093"/>
      <c r="S67" s="1093"/>
    </row>
    <row r="68" spans="1:19" hidden="1">
      <c r="A68" s="328"/>
      <c r="B68" s="330"/>
      <c r="C68" s="328"/>
      <c r="D68" s="328"/>
      <c r="E68" s="328"/>
      <c r="F68" s="1139"/>
      <c r="G68" s="1139"/>
      <c r="H68" s="1139"/>
      <c r="I68" s="1139"/>
      <c r="L68" s="334"/>
      <c r="R68" s="1139"/>
      <c r="S68" s="1139"/>
    </row>
    <row r="69" spans="1:19" hidden="1">
      <c r="A69" s="328"/>
      <c r="B69" s="330"/>
      <c r="C69" s="328"/>
      <c r="D69" s="328"/>
      <c r="E69" s="328"/>
      <c r="F69" s="1139"/>
      <c r="G69" s="1139"/>
      <c r="H69" s="1139"/>
      <c r="I69" s="1139"/>
      <c r="L69" s="334"/>
      <c r="R69" s="1139"/>
      <c r="S69" s="1139"/>
    </row>
    <row r="70" spans="1:19" s="299" customFormat="1" hidden="1">
      <c r="A70" s="1092"/>
      <c r="B70" s="331"/>
      <c r="C70" s="1092"/>
      <c r="D70" s="1092"/>
      <c r="E70" s="1092"/>
      <c r="F70" s="1093"/>
      <c r="G70" s="1093"/>
      <c r="H70" s="1093"/>
      <c r="I70" s="1093"/>
      <c r="L70" s="334"/>
      <c r="R70" s="1093"/>
      <c r="S70" s="1093"/>
    </row>
    <row r="71" spans="1:19" hidden="1">
      <c r="A71" s="328"/>
      <c r="B71" s="330"/>
      <c r="C71" s="328"/>
      <c r="D71" s="328"/>
      <c r="E71" s="328"/>
      <c r="F71" s="1139"/>
      <c r="G71" s="1139"/>
      <c r="H71" s="1139"/>
      <c r="I71" s="1139"/>
      <c r="L71" s="334"/>
      <c r="R71" s="1139"/>
      <c r="S71" s="1139"/>
    </row>
    <row r="72" spans="1:19" hidden="1">
      <c r="A72" s="328"/>
      <c r="B72" s="330"/>
      <c r="C72" s="328"/>
      <c r="D72" s="328"/>
      <c r="E72" s="328"/>
      <c r="F72" s="1139"/>
      <c r="G72" s="1139"/>
      <c r="H72" s="1139"/>
      <c r="I72" s="1139"/>
      <c r="L72" s="334"/>
      <c r="R72" s="1139"/>
      <c r="S72" s="1139"/>
    </row>
    <row r="73" spans="1:19" s="299" customFormat="1" hidden="1">
      <c r="A73" s="1092"/>
      <c r="B73" s="331"/>
      <c r="C73" s="1092"/>
      <c r="D73" s="1092"/>
      <c r="E73" s="1092"/>
      <c r="F73" s="1093"/>
      <c r="G73" s="1093"/>
      <c r="H73" s="1093"/>
      <c r="I73" s="1093"/>
      <c r="L73" s="334"/>
      <c r="R73" s="1093"/>
      <c r="S73" s="1093"/>
    </row>
    <row r="74" spans="1:19" hidden="1">
      <c r="A74" s="328"/>
      <c r="B74" s="330"/>
      <c r="C74" s="328"/>
      <c r="D74" s="328"/>
      <c r="E74" s="328"/>
      <c r="F74" s="1139"/>
      <c r="G74" s="1139"/>
      <c r="H74" s="1139"/>
      <c r="I74" s="1139"/>
      <c r="L74" s="334"/>
      <c r="R74" s="1139"/>
      <c r="S74" s="1139"/>
    </row>
    <row r="75" spans="1:19" hidden="1">
      <c r="A75" s="328"/>
      <c r="B75" s="330"/>
      <c r="C75" s="328"/>
      <c r="D75" s="328"/>
      <c r="E75" s="328"/>
      <c r="F75" s="1139"/>
      <c r="G75" s="1139"/>
      <c r="H75" s="1139"/>
      <c r="I75" s="1139"/>
      <c r="L75" s="334"/>
      <c r="R75" s="1139"/>
      <c r="S75" s="1139"/>
    </row>
    <row r="76" spans="1:19" s="299" customFormat="1" hidden="1">
      <c r="A76" s="1092"/>
      <c r="B76" s="331"/>
      <c r="C76" s="1092"/>
      <c r="D76" s="1092"/>
      <c r="E76" s="1092"/>
      <c r="F76" s="1093"/>
      <c r="G76" s="1093"/>
      <c r="H76" s="1093"/>
      <c r="I76" s="1093"/>
      <c r="L76" s="334"/>
      <c r="R76" s="1093"/>
      <c r="S76" s="1093"/>
    </row>
    <row r="77" spans="1:19" hidden="1">
      <c r="A77" s="328"/>
      <c r="B77" s="330"/>
      <c r="C77" s="328"/>
      <c r="D77" s="328"/>
      <c r="E77" s="328"/>
      <c r="F77" s="1139"/>
      <c r="G77" s="1139"/>
      <c r="H77" s="1139"/>
      <c r="I77" s="1139"/>
      <c r="L77" s="334"/>
      <c r="R77" s="1139"/>
      <c r="S77" s="1139"/>
    </row>
    <row r="78" spans="1:19" hidden="1">
      <c r="A78" s="328"/>
      <c r="B78" s="330"/>
      <c r="C78" s="328"/>
      <c r="D78" s="328"/>
      <c r="E78" s="328"/>
      <c r="F78" s="1139"/>
      <c r="G78" s="1139"/>
      <c r="H78" s="1139"/>
      <c r="I78" s="1139"/>
      <c r="L78" s="334"/>
      <c r="R78" s="1139"/>
      <c r="S78" s="1139"/>
    </row>
    <row r="79" spans="1:19" s="299" customFormat="1" hidden="1">
      <c r="A79" s="1092"/>
      <c r="B79" s="331"/>
      <c r="C79" s="1092"/>
      <c r="D79" s="1092"/>
      <c r="E79" s="1092"/>
      <c r="F79" s="1093"/>
      <c r="G79" s="1093"/>
      <c r="H79" s="1093"/>
      <c r="I79" s="1093"/>
      <c r="L79" s="334"/>
      <c r="R79" s="1093"/>
      <c r="S79" s="1093"/>
    </row>
    <row r="80" spans="1:19" hidden="1">
      <c r="A80" s="328"/>
      <c r="B80" s="330"/>
      <c r="C80" s="328"/>
      <c r="D80" s="328"/>
      <c r="E80" s="328"/>
      <c r="F80" s="1139"/>
      <c r="G80" s="1139"/>
      <c r="H80" s="1139"/>
      <c r="I80" s="1139"/>
      <c r="L80" s="334"/>
      <c r="R80" s="1139"/>
      <c r="S80" s="1139"/>
    </row>
    <row r="81" spans="1:19" hidden="1">
      <c r="A81" s="328"/>
      <c r="B81" s="330"/>
      <c r="C81" s="328"/>
      <c r="D81" s="328"/>
      <c r="E81" s="328"/>
      <c r="F81" s="1139"/>
      <c r="G81" s="1139"/>
      <c r="H81" s="1139"/>
      <c r="I81" s="1139"/>
      <c r="L81" s="334"/>
      <c r="R81" s="1139"/>
      <c r="S81" s="1139"/>
    </row>
    <row r="82" spans="1:19" s="299" customFormat="1" hidden="1">
      <c r="A82" s="1092"/>
      <c r="B82" s="1138"/>
      <c r="C82" s="1092"/>
      <c r="D82" s="1092"/>
      <c r="E82" s="1092"/>
      <c r="F82" s="1093"/>
      <c r="G82" s="1093"/>
      <c r="H82" s="1093"/>
      <c r="I82" s="1093"/>
      <c r="L82" s="334"/>
      <c r="R82" s="1093"/>
      <c r="S82" s="1093"/>
    </row>
    <row r="83" spans="1:19" hidden="1">
      <c r="A83" s="328"/>
      <c r="B83" s="330"/>
      <c r="C83" s="328"/>
      <c r="D83" s="328"/>
      <c r="E83" s="328"/>
      <c r="F83" s="1139"/>
      <c r="G83" s="1139"/>
      <c r="H83" s="1139"/>
      <c r="I83" s="1139"/>
      <c r="L83" s="334"/>
      <c r="R83" s="1139"/>
      <c r="S83" s="1139"/>
    </row>
    <row r="84" spans="1:19" hidden="1">
      <c r="A84" s="328"/>
      <c r="B84" s="330"/>
      <c r="C84" s="328"/>
      <c r="D84" s="328"/>
      <c r="E84" s="328"/>
      <c r="F84" s="1139"/>
      <c r="G84" s="1139"/>
      <c r="H84" s="1139"/>
      <c r="I84" s="1139"/>
      <c r="L84" s="334"/>
      <c r="R84" s="1139"/>
      <c r="S84" s="1139"/>
    </row>
    <row r="85" spans="1:19" s="299" customFormat="1" hidden="1">
      <c r="A85" s="1092"/>
      <c r="B85" s="331"/>
      <c r="C85" s="1092"/>
      <c r="D85" s="1092"/>
      <c r="E85" s="1092"/>
      <c r="F85" s="1093"/>
      <c r="G85" s="1093"/>
      <c r="H85" s="1093"/>
      <c r="I85" s="1093"/>
      <c r="L85" s="334"/>
      <c r="R85" s="1093"/>
      <c r="S85" s="1093"/>
    </row>
    <row r="86" spans="1:19" hidden="1">
      <c r="A86" s="328"/>
      <c r="B86" s="330"/>
      <c r="C86" s="328"/>
      <c r="D86" s="328"/>
      <c r="E86" s="328"/>
      <c r="F86" s="1139"/>
      <c r="G86" s="1139"/>
      <c r="H86" s="1139"/>
      <c r="I86" s="1139"/>
      <c r="L86" s="334"/>
      <c r="R86" s="1139"/>
      <c r="S86" s="1139"/>
    </row>
    <row r="87" spans="1:19" hidden="1">
      <c r="A87" s="328"/>
      <c r="B87" s="330"/>
      <c r="C87" s="328"/>
      <c r="D87" s="328"/>
      <c r="E87" s="328"/>
      <c r="F87" s="1139"/>
      <c r="G87" s="1139"/>
      <c r="H87" s="1139"/>
      <c r="I87" s="1139"/>
      <c r="L87" s="334"/>
      <c r="R87" s="1139"/>
      <c r="S87" s="1139"/>
    </row>
    <row r="88" spans="1:19" s="299" customFormat="1" hidden="1">
      <c r="A88" s="1092"/>
      <c r="B88" s="1138"/>
      <c r="C88" s="1092"/>
      <c r="D88" s="1092"/>
      <c r="E88" s="1092"/>
      <c r="F88" s="1093"/>
      <c r="G88" s="1093"/>
      <c r="H88" s="1093"/>
      <c r="I88" s="1093"/>
      <c r="L88" s="334"/>
      <c r="R88" s="1093"/>
      <c r="S88" s="1093"/>
    </row>
    <row r="89" spans="1:19" hidden="1">
      <c r="A89" s="328"/>
      <c r="B89" s="330"/>
      <c r="C89" s="328"/>
      <c r="D89" s="328"/>
      <c r="E89" s="328"/>
      <c r="F89" s="1139"/>
      <c r="G89" s="1139"/>
      <c r="H89" s="1139"/>
      <c r="I89" s="1139"/>
      <c r="L89" s="334"/>
      <c r="R89" s="1139"/>
      <c r="S89" s="1139"/>
    </row>
    <row r="90" spans="1:19" hidden="1">
      <c r="A90" s="328"/>
      <c r="B90" s="330"/>
      <c r="C90" s="328"/>
      <c r="D90" s="328"/>
      <c r="E90" s="328"/>
      <c r="F90" s="1139"/>
      <c r="G90" s="1139"/>
      <c r="H90" s="1139"/>
      <c r="I90" s="1139"/>
      <c r="L90" s="334"/>
      <c r="R90" s="1139"/>
      <c r="S90" s="1139"/>
    </row>
    <row r="91" spans="1:19" s="299" customFormat="1" hidden="1">
      <c r="A91" s="1092"/>
      <c r="B91" s="1138"/>
      <c r="C91" s="1092"/>
      <c r="D91" s="1092"/>
      <c r="E91" s="1092"/>
      <c r="F91" s="1093"/>
      <c r="G91" s="1093"/>
      <c r="H91" s="1093"/>
      <c r="I91" s="1093"/>
      <c r="L91" s="334"/>
      <c r="R91" s="1093"/>
      <c r="S91" s="1093"/>
    </row>
    <row r="92" spans="1:19" hidden="1">
      <c r="A92" s="328"/>
      <c r="B92" s="330"/>
      <c r="C92" s="328"/>
      <c r="D92" s="328"/>
      <c r="E92" s="328"/>
      <c r="F92" s="1139"/>
      <c r="G92" s="1139"/>
      <c r="H92" s="1139"/>
      <c r="I92" s="1139"/>
      <c r="L92" s="334"/>
      <c r="R92" s="1139"/>
      <c r="S92" s="1139"/>
    </row>
    <row r="93" spans="1:19" hidden="1">
      <c r="A93" s="328"/>
      <c r="B93" s="330"/>
      <c r="C93" s="328"/>
      <c r="D93" s="328"/>
      <c r="E93" s="328"/>
      <c r="F93" s="1139"/>
      <c r="G93" s="1139"/>
      <c r="H93" s="1139"/>
      <c r="I93" s="1139"/>
      <c r="L93" s="334"/>
      <c r="R93" s="1139"/>
      <c r="S93" s="1139"/>
    </row>
    <row r="94" spans="1:19" s="299" customFormat="1" hidden="1">
      <c r="A94" s="1092"/>
      <c r="B94" s="1138"/>
      <c r="C94" s="1092"/>
      <c r="D94" s="1092"/>
      <c r="E94" s="1092"/>
      <c r="F94" s="1093"/>
      <c r="G94" s="1093"/>
      <c r="H94" s="1093"/>
      <c r="I94" s="1093"/>
      <c r="L94" s="334"/>
      <c r="R94" s="1093"/>
      <c r="S94" s="1093"/>
    </row>
    <row r="95" spans="1:19" hidden="1">
      <c r="A95" s="328"/>
      <c r="B95" s="330"/>
      <c r="C95" s="328"/>
      <c r="D95" s="328"/>
      <c r="E95" s="328"/>
      <c r="F95" s="1139"/>
      <c r="G95" s="1139"/>
      <c r="H95" s="1139"/>
      <c r="I95" s="1139"/>
      <c r="L95" s="334"/>
      <c r="R95" s="1139"/>
      <c r="S95" s="1139"/>
    </row>
    <row r="96" spans="1:19" hidden="1">
      <c r="A96" s="328"/>
      <c r="B96" s="330"/>
      <c r="C96" s="328"/>
      <c r="D96" s="328"/>
      <c r="E96" s="328"/>
      <c r="F96" s="1139"/>
      <c r="G96" s="1139"/>
      <c r="H96" s="1139"/>
      <c r="I96" s="1139"/>
      <c r="L96" s="334"/>
      <c r="R96" s="1139"/>
      <c r="S96" s="1139"/>
    </row>
    <row r="97" spans="1:19" s="299" customFormat="1" hidden="1">
      <c r="A97" s="1092"/>
      <c r="B97" s="1138"/>
      <c r="C97" s="1092"/>
      <c r="D97" s="1092"/>
      <c r="E97" s="1092"/>
      <c r="F97" s="1093"/>
      <c r="G97" s="1093"/>
      <c r="H97" s="1093"/>
      <c r="I97" s="1093"/>
      <c r="L97" s="334"/>
      <c r="R97" s="1093"/>
      <c r="S97" s="1093"/>
    </row>
    <row r="98" spans="1:19" hidden="1">
      <c r="A98" s="328"/>
      <c r="B98" s="330"/>
      <c r="C98" s="328"/>
      <c r="D98" s="328"/>
      <c r="E98" s="328"/>
      <c r="F98" s="1139"/>
      <c r="G98" s="1139"/>
      <c r="H98" s="1139"/>
      <c r="I98" s="1139"/>
      <c r="L98" s="334"/>
      <c r="R98" s="1139"/>
      <c r="S98" s="1139"/>
    </row>
    <row r="99" spans="1:19" hidden="1">
      <c r="A99" s="328"/>
      <c r="B99" s="330"/>
      <c r="C99" s="328"/>
      <c r="D99" s="328"/>
      <c r="E99" s="328"/>
      <c r="F99" s="1139"/>
      <c r="G99" s="1139"/>
      <c r="H99" s="1139"/>
      <c r="I99" s="1139"/>
      <c r="L99" s="334"/>
      <c r="R99" s="1139"/>
      <c r="S99" s="1139"/>
    </row>
    <row r="100" spans="1:19" s="299" customFormat="1" ht="21" hidden="1" customHeight="1">
      <c r="A100" s="1092"/>
      <c r="B100" s="1138"/>
      <c r="C100" s="1092"/>
      <c r="D100" s="1092"/>
      <c r="E100" s="1092"/>
      <c r="F100" s="1093"/>
      <c r="G100" s="1093"/>
      <c r="H100" s="1093"/>
      <c r="I100" s="1093"/>
      <c r="L100" s="334"/>
      <c r="R100" s="1093"/>
      <c r="S100" s="1093"/>
    </row>
    <row r="101" spans="1:19" hidden="1">
      <c r="A101" s="328"/>
      <c r="B101" s="330"/>
      <c r="C101" s="328"/>
      <c r="D101" s="328"/>
      <c r="E101" s="328"/>
      <c r="F101" s="1139"/>
      <c r="G101" s="1139"/>
      <c r="H101" s="1139"/>
      <c r="I101" s="1139"/>
      <c r="L101" s="334"/>
      <c r="R101" s="1139"/>
      <c r="S101" s="1139"/>
    </row>
    <row r="102" spans="1:19" hidden="1">
      <c r="A102" s="328"/>
      <c r="B102" s="330"/>
      <c r="C102" s="328"/>
      <c r="D102" s="328"/>
      <c r="E102" s="328"/>
      <c r="F102" s="1139"/>
      <c r="G102" s="1139"/>
      <c r="H102" s="1139"/>
      <c r="I102" s="1139"/>
      <c r="L102" s="334"/>
      <c r="R102" s="1139"/>
      <c r="S102" s="1139"/>
    </row>
    <row r="103" spans="1:19" s="299" customFormat="1" hidden="1">
      <c r="A103" s="1092"/>
      <c r="B103" s="1138"/>
      <c r="C103" s="1092"/>
      <c r="D103" s="1092"/>
      <c r="E103" s="1092"/>
      <c r="F103" s="1093"/>
      <c r="G103" s="1093"/>
      <c r="H103" s="1093"/>
      <c r="I103" s="1093"/>
      <c r="L103" s="334"/>
      <c r="R103" s="1093"/>
      <c r="S103" s="1093"/>
    </row>
    <row r="104" spans="1:19" hidden="1">
      <c r="A104" s="328"/>
      <c r="B104" s="330"/>
      <c r="C104" s="328"/>
      <c r="D104" s="328"/>
      <c r="E104" s="328"/>
      <c r="F104" s="1139"/>
      <c r="G104" s="1139"/>
      <c r="H104" s="1139"/>
      <c r="I104" s="1139"/>
      <c r="L104" s="334"/>
      <c r="R104" s="1139"/>
      <c r="S104" s="1139"/>
    </row>
    <row r="105" spans="1:19" hidden="1">
      <c r="A105" s="328"/>
      <c r="B105" s="330"/>
      <c r="C105" s="328"/>
      <c r="D105" s="328"/>
      <c r="E105" s="328"/>
      <c r="F105" s="1139"/>
      <c r="G105" s="1139"/>
      <c r="H105" s="1139"/>
      <c r="I105" s="1139"/>
      <c r="L105" s="334"/>
      <c r="R105" s="1139"/>
      <c r="S105" s="1139"/>
    </row>
    <row r="106" spans="1:19" s="299" customFormat="1" hidden="1">
      <c r="A106" s="1092"/>
      <c r="B106" s="1138"/>
      <c r="C106" s="1092"/>
      <c r="D106" s="1092"/>
      <c r="E106" s="1092"/>
      <c r="F106" s="1093"/>
      <c r="G106" s="1093"/>
      <c r="H106" s="1093"/>
      <c r="I106" s="1093"/>
      <c r="L106" s="334"/>
      <c r="R106" s="1093"/>
      <c r="S106" s="1093"/>
    </row>
    <row r="107" spans="1:19" hidden="1">
      <c r="A107" s="328"/>
      <c r="B107" s="330"/>
      <c r="C107" s="328"/>
      <c r="D107" s="328"/>
      <c r="E107" s="328"/>
      <c r="F107" s="1139"/>
      <c r="G107" s="1139"/>
      <c r="H107" s="1139"/>
      <c r="I107" s="1139"/>
      <c r="L107" s="334"/>
      <c r="R107" s="1139"/>
      <c r="S107" s="1139"/>
    </row>
    <row r="108" spans="1:19" hidden="1">
      <c r="A108" s="328"/>
      <c r="B108" s="330"/>
      <c r="C108" s="328"/>
      <c r="D108" s="328"/>
      <c r="E108" s="328"/>
      <c r="F108" s="1139"/>
      <c r="G108" s="1139"/>
      <c r="H108" s="1139"/>
      <c r="I108" s="1139"/>
      <c r="L108" s="334"/>
      <c r="R108" s="1139"/>
      <c r="S108" s="1139"/>
    </row>
    <row r="109" spans="1:19" s="299" customFormat="1" hidden="1">
      <c r="A109" s="1092"/>
      <c r="B109" s="1138"/>
      <c r="C109" s="1092"/>
      <c r="D109" s="1092"/>
      <c r="E109" s="1092"/>
      <c r="F109" s="1093"/>
      <c r="G109" s="1093"/>
      <c r="H109" s="1093"/>
      <c r="I109" s="1093"/>
      <c r="L109" s="334"/>
      <c r="R109" s="1093"/>
      <c r="S109" s="1093"/>
    </row>
    <row r="110" spans="1:19" hidden="1">
      <c r="A110" s="328"/>
      <c r="B110" s="330"/>
      <c r="C110" s="328"/>
      <c r="D110" s="328"/>
      <c r="E110" s="328"/>
      <c r="F110" s="1139"/>
      <c r="G110" s="1139"/>
      <c r="H110" s="1139"/>
      <c r="I110" s="1139"/>
      <c r="L110" s="334"/>
      <c r="R110" s="1139"/>
      <c r="S110" s="1139"/>
    </row>
    <row r="111" spans="1:19" hidden="1">
      <c r="A111" s="328"/>
      <c r="B111" s="330"/>
      <c r="C111" s="328"/>
      <c r="D111" s="328"/>
      <c r="E111" s="328"/>
      <c r="F111" s="1139"/>
      <c r="G111" s="1139"/>
      <c r="H111" s="1139"/>
      <c r="I111" s="1139"/>
      <c r="L111" s="334"/>
      <c r="R111" s="1139"/>
      <c r="S111" s="1139"/>
    </row>
    <row r="112" spans="1:19" s="299" customFormat="1" hidden="1">
      <c r="A112" s="1092"/>
      <c r="B112" s="1138"/>
      <c r="C112" s="1092"/>
      <c r="D112" s="1092"/>
      <c r="E112" s="1092"/>
      <c r="F112" s="1093"/>
      <c r="G112" s="1093"/>
      <c r="H112" s="1093"/>
      <c r="I112" s="1093"/>
      <c r="L112" s="334"/>
      <c r="R112" s="1093"/>
      <c r="S112" s="1093"/>
    </row>
    <row r="113" spans="1:19" hidden="1">
      <c r="A113" s="328"/>
      <c r="B113" s="330"/>
      <c r="C113" s="328"/>
      <c r="D113" s="328"/>
      <c r="E113" s="328"/>
      <c r="F113" s="1139"/>
      <c r="G113" s="1139"/>
      <c r="H113" s="1139"/>
      <c r="I113" s="1139"/>
      <c r="L113" s="334"/>
      <c r="R113" s="1139"/>
      <c r="S113" s="1139"/>
    </row>
    <row r="114" spans="1:19" hidden="1">
      <c r="A114" s="328"/>
      <c r="B114" s="330"/>
      <c r="C114" s="328"/>
      <c r="D114" s="328"/>
      <c r="E114" s="328"/>
      <c r="F114" s="1139"/>
      <c r="G114" s="1139"/>
      <c r="H114" s="1139"/>
      <c r="I114" s="1139"/>
      <c r="L114" s="334"/>
      <c r="R114" s="1139"/>
      <c r="S114" s="1139"/>
    </row>
    <row r="115" spans="1:19" s="299" customFormat="1" hidden="1">
      <c r="A115" s="1092"/>
      <c r="B115" s="1138"/>
      <c r="C115" s="1092"/>
      <c r="D115" s="1092"/>
      <c r="E115" s="1092"/>
      <c r="F115" s="1093"/>
      <c r="G115" s="1093"/>
      <c r="H115" s="1093"/>
      <c r="I115" s="1093"/>
      <c r="L115" s="334"/>
      <c r="R115" s="1093"/>
      <c r="S115" s="1093"/>
    </row>
    <row r="116" spans="1:19" hidden="1">
      <c r="A116" s="328"/>
      <c r="B116" s="330"/>
      <c r="C116" s="328"/>
      <c r="D116" s="328"/>
      <c r="E116" s="328"/>
      <c r="F116" s="1139"/>
      <c r="G116" s="1139"/>
      <c r="H116" s="1139"/>
      <c r="I116" s="1139"/>
      <c r="L116" s="334"/>
      <c r="R116" s="1139"/>
      <c r="S116" s="1139"/>
    </row>
    <row r="117" spans="1:19" hidden="1">
      <c r="A117" s="328"/>
      <c r="B117" s="330"/>
      <c r="C117" s="328"/>
      <c r="D117" s="328"/>
      <c r="E117" s="328"/>
      <c r="F117" s="1139"/>
      <c r="G117" s="1139"/>
      <c r="H117" s="1139"/>
      <c r="I117" s="1139"/>
      <c r="L117" s="334"/>
      <c r="R117" s="1139"/>
      <c r="S117" s="1139"/>
    </row>
    <row r="118" spans="1:19" s="299" customFormat="1" hidden="1">
      <c r="A118" s="1092"/>
      <c r="B118" s="1138"/>
      <c r="C118" s="1092"/>
      <c r="D118" s="1092"/>
      <c r="E118" s="1092"/>
      <c r="F118" s="1093"/>
      <c r="G118" s="1093"/>
      <c r="H118" s="1093"/>
      <c r="I118" s="1093"/>
      <c r="L118" s="334"/>
      <c r="R118" s="1093"/>
      <c r="S118" s="1093"/>
    </row>
    <row r="119" spans="1:19" hidden="1">
      <c r="A119" s="328"/>
      <c r="B119" s="330"/>
      <c r="C119" s="328"/>
      <c r="D119" s="328"/>
      <c r="E119" s="328"/>
      <c r="F119" s="1139"/>
      <c r="G119" s="1139"/>
      <c r="H119" s="1139"/>
      <c r="I119" s="1139"/>
      <c r="L119" s="334"/>
      <c r="R119" s="1139"/>
      <c r="S119" s="1139"/>
    </row>
    <row r="120" spans="1:19" hidden="1">
      <c r="A120" s="328"/>
      <c r="B120" s="330"/>
      <c r="C120" s="328"/>
      <c r="D120" s="328"/>
      <c r="E120" s="328"/>
      <c r="F120" s="1139"/>
      <c r="G120" s="1139"/>
      <c r="H120" s="1139"/>
      <c r="I120" s="1139"/>
      <c r="L120" s="334"/>
      <c r="R120" s="1139"/>
      <c r="S120" s="1139"/>
    </row>
    <row r="121" spans="1:19" s="299" customFormat="1" hidden="1">
      <c r="A121" s="1092"/>
      <c r="B121" s="1138"/>
      <c r="C121" s="1092"/>
      <c r="D121" s="1092"/>
      <c r="E121" s="1092"/>
      <c r="F121" s="1093"/>
      <c r="G121" s="1093"/>
      <c r="H121" s="1093"/>
      <c r="I121" s="1093"/>
      <c r="L121" s="334"/>
      <c r="R121" s="1093"/>
      <c r="S121" s="1093"/>
    </row>
    <row r="122" spans="1:19" hidden="1">
      <c r="A122" s="328"/>
      <c r="B122" s="330"/>
      <c r="C122" s="328"/>
      <c r="D122" s="328"/>
      <c r="E122" s="328"/>
      <c r="F122" s="1139"/>
      <c r="G122" s="1139"/>
      <c r="H122" s="1139"/>
      <c r="I122" s="1139"/>
      <c r="L122" s="334"/>
      <c r="R122" s="1139"/>
      <c r="S122" s="1139"/>
    </row>
    <row r="123" spans="1:19" hidden="1">
      <c r="A123" s="328"/>
      <c r="B123" s="330"/>
      <c r="C123" s="328"/>
      <c r="D123" s="328"/>
      <c r="E123" s="328"/>
      <c r="F123" s="1139"/>
      <c r="G123" s="1139"/>
      <c r="H123" s="1139"/>
      <c r="I123" s="1139"/>
      <c r="L123" s="334"/>
      <c r="R123" s="1139"/>
      <c r="S123" s="1139"/>
    </row>
    <row r="124" spans="1:19" s="299" customFormat="1" hidden="1">
      <c r="A124" s="1092"/>
      <c r="B124" s="1138"/>
      <c r="C124" s="1092"/>
      <c r="D124" s="1092"/>
      <c r="E124" s="1092"/>
      <c r="F124" s="1093"/>
      <c r="G124" s="1093"/>
      <c r="H124" s="1093"/>
      <c r="I124" s="1093"/>
      <c r="L124" s="334"/>
      <c r="R124" s="1093"/>
      <c r="S124" s="1093"/>
    </row>
    <row r="125" spans="1:19" hidden="1">
      <c r="A125" s="328"/>
      <c r="B125" s="330"/>
      <c r="C125" s="328"/>
      <c r="D125" s="328"/>
      <c r="E125" s="328"/>
      <c r="F125" s="1139"/>
      <c r="G125" s="1139"/>
      <c r="H125" s="1139"/>
      <c r="I125" s="1139"/>
      <c r="L125" s="334"/>
      <c r="R125" s="1139"/>
      <c r="S125" s="1139"/>
    </row>
    <row r="126" spans="1:19" hidden="1">
      <c r="A126" s="328"/>
      <c r="B126" s="330"/>
      <c r="C126" s="328"/>
      <c r="D126" s="328"/>
      <c r="E126" s="328"/>
      <c r="F126" s="1139"/>
      <c r="G126" s="1139"/>
      <c r="H126" s="1139"/>
      <c r="I126" s="1139"/>
      <c r="L126" s="334"/>
      <c r="R126" s="1139"/>
      <c r="S126" s="1139"/>
    </row>
    <row r="127" spans="1:19" s="299" customFormat="1" hidden="1">
      <c r="A127" s="1092"/>
      <c r="B127" s="1138"/>
      <c r="C127" s="1092"/>
      <c r="D127" s="1092"/>
      <c r="E127" s="1092"/>
      <c r="F127" s="1093"/>
      <c r="G127" s="1093"/>
      <c r="H127" s="1093"/>
      <c r="I127" s="1093"/>
      <c r="L127" s="334"/>
      <c r="R127" s="1093"/>
      <c r="S127" s="1093"/>
    </row>
    <row r="128" spans="1:19" hidden="1">
      <c r="A128" s="328"/>
      <c r="B128" s="330"/>
      <c r="C128" s="328"/>
      <c r="D128" s="328"/>
      <c r="E128" s="328"/>
      <c r="F128" s="1139"/>
      <c r="G128" s="1139"/>
      <c r="H128" s="1139"/>
      <c r="I128" s="1139"/>
      <c r="L128" s="334"/>
      <c r="R128" s="1139"/>
      <c r="S128" s="1139"/>
    </row>
    <row r="129" spans="1:19" hidden="1">
      <c r="A129" s="328"/>
      <c r="B129" s="330"/>
      <c r="C129" s="328"/>
      <c r="D129" s="328"/>
      <c r="E129" s="328"/>
      <c r="F129" s="1139"/>
      <c r="G129" s="1139"/>
      <c r="H129" s="1139"/>
      <c r="I129" s="1139"/>
      <c r="L129" s="334"/>
      <c r="R129" s="1139"/>
      <c r="S129" s="1139"/>
    </row>
    <row r="131" spans="1:19">
      <c r="B131" s="273" t="s">
        <v>793</v>
      </c>
    </row>
  </sheetData>
  <autoFilter ref="J1:J129" xr:uid="{00000000-0009-0000-0000-000006000000}"/>
  <mergeCells count="19">
    <mergeCell ref="A1:B1"/>
    <mergeCell ref="C6:F6"/>
    <mergeCell ref="G6:H6"/>
    <mergeCell ref="A2:T2"/>
    <mergeCell ref="S1:T1"/>
    <mergeCell ref="T10:T18"/>
    <mergeCell ref="R6:R7"/>
    <mergeCell ref="S6:S7"/>
    <mergeCell ref="A3:S3"/>
    <mergeCell ref="I6:I7"/>
    <mergeCell ref="C5:I5"/>
    <mergeCell ref="B5:B7"/>
    <mergeCell ref="A5:A7"/>
    <mergeCell ref="J5:P5"/>
    <mergeCell ref="J6:M6"/>
    <mergeCell ref="N6:O6"/>
    <mergeCell ref="P6:P7"/>
    <mergeCell ref="T5:T7"/>
    <mergeCell ref="O4:T4"/>
  </mergeCells>
  <printOptions horizontalCentered="1"/>
  <pageMargins left="0.70866141732283472" right="0.39370078740157483" top="0.74803149606299213" bottom="0.74803149606299213" header="0.31496062992125984" footer="0.31496062992125984"/>
  <pageSetup paperSize="9" scale="75" firstPageNumber="21" orientation="landscape" useFirstPageNumber="1" r:id="rId1"/>
  <headerFooter>
    <oddHeader>&amp;C&amp;P</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C2C75-3C8D-4098-9C3B-67783C17177E}">
  <sheetPr>
    <pageSetUpPr fitToPage="1"/>
  </sheetPr>
  <dimension ref="A1:XEV136"/>
  <sheetViews>
    <sheetView zoomScale="70" zoomScaleNormal="70" workbookViewId="0">
      <pane xSplit="2" ySplit="10" topLeftCell="C11" activePane="bottomRight" state="frozen"/>
      <selection activeCell="Q8" sqref="Q8"/>
      <selection pane="topRight" activeCell="Q8" sqref="Q8"/>
      <selection pane="bottomLeft" activeCell="Q8" sqref="Q8"/>
      <selection pane="bottomRight" activeCell="F19" sqref="F19"/>
    </sheetView>
  </sheetViews>
  <sheetFormatPr defaultColWidth="8" defaultRowHeight="12.75"/>
  <cols>
    <col min="1" max="1" width="4.625" style="1028" customWidth="1"/>
    <col min="2" max="2" width="30" style="1014" customWidth="1"/>
    <col min="3" max="3" width="8.25" style="1015" customWidth="1"/>
    <col min="4" max="4" width="7" style="1015" customWidth="1"/>
    <col min="5" max="5" width="8.25" style="1015" customWidth="1"/>
    <col min="6" max="6" width="6.625" style="1015" customWidth="1"/>
    <col min="7" max="8" width="6.625" style="1015" hidden="1" customWidth="1"/>
    <col min="9" max="9" width="8.125" style="1015" customWidth="1"/>
    <col min="10" max="10" width="7.375" style="1016" customWidth="1"/>
    <col min="11" max="11" width="6" style="1016" customWidth="1"/>
    <col min="12" max="12" width="7.125" style="1017" customWidth="1"/>
    <col min="13" max="13" width="5.25" style="1015" customWidth="1"/>
    <col min="14" max="14" width="6.75" style="1015" customWidth="1"/>
    <col min="15" max="15" width="9.625" style="1015" customWidth="1"/>
    <col min="16" max="16" width="7.75" style="1015" customWidth="1"/>
    <col min="17" max="17" width="6.25" style="1015" customWidth="1"/>
    <col min="18" max="18" width="8.25" style="1015" customWidth="1"/>
    <col min="19" max="19" width="7.75" style="1015" customWidth="1"/>
    <col min="20" max="21" width="8.25" style="1015" customWidth="1"/>
    <col min="22" max="22" width="6.625" style="1015" customWidth="1"/>
    <col min="23" max="23" width="7.875" style="1015" customWidth="1"/>
    <col min="24" max="25" width="8.25" style="1017" customWidth="1"/>
    <col min="26" max="26" width="6.625" style="1017" customWidth="1"/>
    <col min="27" max="28" width="6.875" style="1017" customWidth="1"/>
    <col min="29" max="29" width="7.5" style="1016" customWidth="1"/>
    <col min="30" max="30" width="7.375" style="1016" customWidth="1"/>
    <col min="31" max="32" width="6.875" style="1015" customWidth="1"/>
    <col min="33" max="33" width="8.125" style="1015" customWidth="1"/>
    <col min="34" max="34" width="9.5" style="1015" customWidth="1"/>
    <col min="35" max="35" width="9.75" style="1015" customWidth="1"/>
    <col min="36" max="36" width="9" style="1015" hidden="1" customWidth="1"/>
    <col min="37" max="38" width="8.25" style="1015" hidden="1" customWidth="1"/>
    <col min="39" max="41" width="10.75" style="1015" hidden="1" customWidth="1"/>
    <col min="42" max="42" width="8.25" style="1015" hidden="1" customWidth="1"/>
    <col min="43" max="43" width="9.75" style="1014" hidden="1" customWidth="1"/>
    <col min="44" max="44" width="11.875" style="1014" hidden="1" customWidth="1"/>
    <col min="45" max="45" width="8.5" style="1014" hidden="1" customWidth="1"/>
    <col min="46" max="46" width="10.875" style="1014" hidden="1" customWidth="1"/>
    <col min="47" max="47" width="9.375" style="1014" hidden="1" customWidth="1"/>
    <col min="48" max="48" width="8.625" style="1014" hidden="1" customWidth="1"/>
    <col min="49" max="51" width="8.125" style="1014" hidden="1" customWidth="1"/>
    <col min="52" max="52" width="10.875" style="1014" hidden="1" customWidth="1"/>
    <col min="53" max="56" width="0" style="1014" hidden="1" customWidth="1"/>
    <col min="57" max="274" width="8" style="1014"/>
    <col min="275" max="275" width="4.625" style="1014" customWidth="1"/>
    <col min="276" max="276" width="12.5" style="1014" customWidth="1"/>
    <col min="277" max="277" width="5.125" style="1014" customWidth="1"/>
    <col min="278" max="278" width="7" style="1014" customWidth="1"/>
    <col min="279" max="279" width="7.875" style="1014" customWidth="1"/>
    <col min="280" max="280" width="6.25" style="1014" customWidth="1"/>
    <col min="281" max="281" width="6.375" style="1014" customWidth="1"/>
    <col min="282" max="282" width="6.25" style="1014" customWidth="1"/>
    <col min="283" max="283" width="5.625" style="1014" customWidth="1"/>
    <col min="284" max="284" width="5.5" style="1014" customWidth="1"/>
    <col min="285" max="285" width="5.875" style="1014" customWidth="1"/>
    <col min="286" max="286" width="5.75" style="1014" customWidth="1"/>
    <col min="287" max="288" width="7.875" style="1014" customWidth="1"/>
    <col min="289" max="289" width="7" style="1014" customWidth="1"/>
    <col min="290" max="291" width="5.875" style="1014" customWidth="1"/>
    <col min="292" max="292" width="6.5" style="1014" customWidth="1"/>
    <col min="293" max="293" width="6.25" style="1014" customWidth="1"/>
    <col min="294" max="294" width="7.875" style="1014" customWidth="1"/>
    <col min="295" max="295" width="6.25" style="1014" customWidth="1"/>
    <col min="296" max="296" width="6.875" style="1014" customWidth="1"/>
    <col min="297" max="297" width="9" style="1014" customWidth="1"/>
    <col min="298" max="298" width="6.375" style="1014" customWidth="1"/>
    <col min="299" max="299" width="6.5" style="1014" customWidth="1"/>
    <col min="300" max="300" width="8.625" style="1014" customWidth="1"/>
    <col min="301" max="530" width="8" style="1014"/>
    <col min="531" max="531" width="4.625" style="1014" customWidth="1"/>
    <col min="532" max="532" width="12.5" style="1014" customWidth="1"/>
    <col min="533" max="533" width="5.125" style="1014" customWidth="1"/>
    <col min="534" max="534" width="7" style="1014" customWidth="1"/>
    <col min="535" max="535" width="7.875" style="1014" customWidth="1"/>
    <col min="536" max="536" width="6.25" style="1014" customWidth="1"/>
    <col min="537" max="537" width="6.375" style="1014" customWidth="1"/>
    <col min="538" max="538" width="6.25" style="1014" customWidth="1"/>
    <col min="539" max="539" width="5.625" style="1014" customWidth="1"/>
    <col min="540" max="540" width="5.5" style="1014" customWidth="1"/>
    <col min="541" max="541" width="5.875" style="1014" customWidth="1"/>
    <col min="542" max="542" width="5.75" style="1014" customWidth="1"/>
    <col min="543" max="544" width="7.875" style="1014" customWidth="1"/>
    <col min="545" max="545" width="7" style="1014" customWidth="1"/>
    <col min="546" max="547" width="5.875" style="1014" customWidth="1"/>
    <col min="548" max="548" width="6.5" style="1014" customWidth="1"/>
    <col min="549" max="549" width="6.25" style="1014" customWidth="1"/>
    <col min="550" max="550" width="7.875" style="1014" customWidth="1"/>
    <col min="551" max="551" width="6.25" style="1014" customWidth="1"/>
    <col min="552" max="552" width="6.875" style="1014" customWidth="1"/>
    <col min="553" max="553" width="9" style="1014" customWidth="1"/>
    <col min="554" max="554" width="6.375" style="1014" customWidth="1"/>
    <col min="555" max="555" width="6.5" style="1014" customWidth="1"/>
    <col min="556" max="556" width="8.625" style="1014" customWidth="1"/>
    <col min="557" max="786" width="8" style="1014"/>
    <col min="787" max="787" width="4.625" style="1014" customWidth="1"/>
    <col min="788" max="788" width="12.5" style="1014" customWidth="1"/>
    <col min="789" max="789" width="5.125" style="1014" customWidth="1"/>
    <col min="790" max="790" width="7" style="1014" customWidth="1"/>
    <col min="791" max="791" width="7.875" style="1014" customWidth="1"/>
    <col min="792" max="792" width="6.25" style="1014" customWidth="1"/>
    <col min="793" max="793" width="6.375" style="1014" customWidth="1"/>
    <col min="794" max="794" width="6.25" style="1014" customWidth="1"/>
    <col min="795" max="795" width="5.625" style="1014" customWidth="1"/>
    <col min="796" max="796" width="5.5" style="1014" customWidth="1"/>
    <col min="797" max="797" width="5.875" style="1014" customWidth="1"/>
    <col min="798" max="798" width="5.75" style="1014" customWidth="1"/>
    <col min="799" max="800" width="7.875" style="1014" customWidth="1"/>
    <col min="801" max="801" width="7" style="1014" customWidth="1"/>
    <col min="802" max="803" width="5.875" style="1014" customWidth="1"/>
    <col min="804" max="804" width="6.5" style="1014" customWidth="1"/>
    <col min="805" max="805" width="6.25" style="1014" customWidth="1"/>
    <col min="806" max="806" width="7.875" style="1014" customWidth="1"/>
    <col min="807" max="807" width="6.25" style="1014" customWidth="1"/>
    <col min="808" max="808" width="6.875" style="1014" customWidth="1"/>
    <col min="809" max="809" width="9" style="1014" customWidth="1"/>
    <col min="810" max="810" width="6.375" style="1014" customWidth="1"/>
    <col min="811" max="811" width="6.5" style="1014" customWidth="1"/>
    <col min="812" max="812" width="8.625" style="1014" customWidth="1"/>
    <col min="813" max="1042" width="8" style="1014"/>
    <col min="1043" max="1043" width="4.625" style="1014" customWidth="1"/>
    <col min="1044" max="1044" width="12.5" style="1014" customWidth="1"/>
    <col min="1045" max="1045" width="5.125" style="1014" customWidth="1"/>
    <col min="1046" max="1046" width="7" style="1014" customWidth="1"/>
    <col min="1047" max="1047" width="7.875" style="1014" customWidth="1"/>
    <col min="1048" max="1048" width="6.25" style="1014" customWidth="1"/>
    <col min="1049" max="1049" width="6.375" style="1014" customWidth="1"/>
    <col min="1050" max="1050" width="6.25" style="1014" customWidth="1"/>
    <col min="1051" max="1051" width="5.625" style="1014" customWidth="1"/>
    <col min="1052" max="1052" width="5.5" style="1014" customWidth="1"/>
    <col min="1053" max="1053" width="5.875" style="1014" customWidth="1"/>
    <col min="1054" max="1054" width="5.75" style="1014" customWidth="1"/>
    <col min="1055" max="1056" width="7.875" style="1014" customWidth="1"/>
    <col min="1057" max="1057" width="7" style="1014" customWidth="1"/>
    <col min="1058" max="1059" width="5.875" style="1014" customWidth="1"/>
    <col min="1060" max="1060" width="6.5" style="1014" customWidth="1"/>
    <col min="1061" max="1061" width="6.25" style="1014" customWidth="1"/>
    <col min="1062" max="1062" width="7.875" style="1014" customWidth="1"/>
    <col min="1063" max="1063" width="6.25" style="1014" customWidth="1"/>
    <col min="1064" max="1064" width="6.875" style="1014" customWidth="1"/>
    <col min="1065" max="1065" width="9" style="1014" customWidth="1"/>
    <col min="1066" max="1066" width="6.375" style="1014" customWidth="1"/>
    <col min="1067" max="1067" width="6.5" style="1014" customWidth="1"/>
    <col min="1068" max="1068" width="8.625" style="1014" customWidth="1"/>
    <col min="1069" max="1298" width="8" style="1014"/>
    <col min="1299" max="1299" width="4.625" style="1014" customWidth="1"/>
    <col min="1300" max="1300" width="12.5" style="1014" customWidth="1"/>
    <col min="1301" max="1301" width="5.125" style="1014" customWidth="1"/>
    <col min="1302" max="1302" width="7" style="1014" customWidth="1"/>
    <col min="1303" max="1303" width="7.875" style="1014" customWidth="1"/>
    <col min="1304" max="1304" width="6.25" style="1014" customWidth="1"/>
    <col min="1305" max="1305" width="6.375" style="1014" customWidth="1"/>
    <col min="1306" max="1306" width="6.25" style="1014" customWidth="1"/>
    <col min="1307" max="1307" width="5.625" style="1014" customWidth="1"/>
    <col min="1308" max="1308" width="5.5" style="1014" customWidth="1"/>
    <col min="1309" max="1309" width="5.875" style="1014" customWidth="1"/>
    <col min="1310" max="1310" width="5.75" style="1014" customWidth="1"/>
    <col min="1311" max="1312" width="7.875" style="1014" customWidth="1"/>
    <col min="1313" max="1313" width="7" style="1014" customWidth="1"/>
    <col min="1314" max="1315" width="5.875" style="1014" customWidth="1"/>
    <col min="1316" max="1316" width="6.5" style="1014" customWidth="1"/>
    <col min="1317" max="1317" width="6.25" style="1014" customWidth="1"/>
    <col min="1318" max="1318" width="7.875" style="1014" customWidth="1"/>
    <col min="1319" max="1319" width="6.25" style="1014" customWidth="1"/>
    <col min="1320" max="1320" width="6.875" style="1014" customWidth="1"/>
    <col min="1321" max="1321" width="9" style="1014" customWidth="1"/>
    <col min="1322" max="1322" width="6.375" style="1014" customWidth="1"/>
    <col min="1323" max="1323" width="6.5" style="1014" customWidth="1"/>
    <col min="1324" max="1324" width="8.625" style="1014" customWidth="1"/>
    <col min="1325" max="1554" width="8" style="1014"/>
    <col min="1555" max="1555" width="4.625" style="1014" customWidth="1"/>
    <col min="1556" max="1556" width="12.5" style="1014" customWidth="1"/>
    <col min="1557" max="1557" width="5.125" style="1014" customWidth="1"/>
    <col min="1558" max="1558" width="7" style="1014" customWidth="1"/>
    <col min="1559" max="1559" width="7.875" style="1014" customWidth="1"/>
    <col min="1560" max="1560" width="6.25" style="1014" customWidth="1"/>
    <col min="1561" max="1561" width="6.375" style="1014" customWidth="1"/>
    <col min="1562" max="1562" width="6.25" style="1014" customWidth="1"/>
    <col min="1563" max="1563" width="5.625" style="1014" customWidth="1"/>
    <col min="1564" max="1564" width="5.5" style="1014" customWidth="1"/>
    <col min="1565" max="1565" width="5.875" style="1014" customWidth="1"/>
    <col min="1566" max="1566" width="5.75" style="1014" customWidth="1"/>
    <col min="1567" max="1568" width="7.875" style="1014" customWidth="1"/>
    <col min="1569" max="1569" width="7" style="1014" customWidth="1"/>
    <col min="1570" max="1571" width="5.875" style="1014" customWidth="1"/>
    <col min="1572" max="1572" width="6.5" style="1014" customWidth="1"/>
    <col min="1573" max="1573" width="6.25" style="1014" customWidth="1"/>
    <col min="1574" max="1574" width="7.875" style="1014" customWidth="1"/>
    <col min="1575" max="1575" width="6.25" style="1014" customWidth="1"/>
    <col min="1576" max="1576" width="6.875" style="1014" customWidth="1"/>
    <col min="1577" max="1577" width="9" style="1014" customWidth="1"/>
    <col min="1578" max="1578" width="6.375" style="1014" customWidth="1"/>
    <col min="1579" max="1579" width="6.5" style="1014" customWidth="1"/>
    <col min="1580" max="1580" width="8.625" style="1014" customWidth="1"/>
    <col min="1581" max="1810" width="8" style="1014"/>
    <col min="1811" max="1811" width="4.625" style="1014" customWidth="1"/>
    <col min="1812" max="1812" width="12.5" style="1014" customWidth="1"/>
    <col min="1813" max="1813" width="5.125" style="1014" customWidth="1"/>
    <col min="1814" max="1814" width="7" style="1014" customWidth="1"/>
    <col min="1815" max="1815" width="7.875" style="1014" customWidth="1"/>
    <col min="1816" max="1816" width="6.25" style="1014" customWidth="1"/>
    <col min="1817" max="1817" width="6.375" style="1014" customWidth="1"/>
    <col min="1818" max="1818" width="6.25" style="1014" customWidth="1"/>
    <col min="1819" max="1819" width="5.625" style="1014" customWidth="1"/>
    <col min="1820" max="1820" width="5.5" style="1014" customWidth="1"/>
    <col min="1821" max="1821" width="5.875" style="1014" customWidth="1"/>
    <col min="1822" max="1822" width="5.75" style="1014" customWidth="1"/>
    <col min="1823" max="1824" width="7.875" style="1014" customWidth="1"/>
    <col min="1825" max="1825" width="7" style="1014" customWidth="1"/>
    <col min="1826" max="1827" width="5.875" style="1014" customWidth="1"/>
    <col min="1828" max="1828" width="6.5" style="1014" customWidth="1"/>
    <col min="1829" max="1829" width="6.25" style="1014" customWidth="1"/>
    <col min="1830" max="1830" width="7.875" style="1014" customWidth="1"/>
    <col min="1831" max="1831" width="6.25" style="1014" customWidth="1"/>
    <col min="1832" max="1832" width="6.875" style="1014" customWidth="1"/>
    <col min="1833" max="1833" width="9" style="1014" customWidth="1"/>
    <col min="1834" max="1834" width="6.375" style="1014" customWidth="1"/>
    <col min="1835" max="1835" width="6.5" style="1014" customWidth="1"/>
    <col min="1836" max="1836" width="8.625" style="1014" customWidth="1"/>
    <col min="1837" max="2066" width="8" style="1014"/>
    <col min="2067" max="2067" width="4.625" style="1014" customWidth="1"/>
    <col min="2068" max="2068" width="12.5" style="1014" customWidth="1"/>
    <col min="2069" max="2069" width="5.125" style="1014" customWidth="1"/>
    <col min="2070" max="2070" width="7" style="1014" customWidth="1"/>
    <col min="2071" max="2071" width="7.875" style="1014" customWidth="1"/>
    <col min="2072" max="2072" width="6.25" style="1014" customWidth="1"/>
    <col min="2073" max="2073" width="6.375" style="1014" customWidth="1"/>
    <col min="2074" max="2074" width="6.25" style="1014" customWidth="1"/>
    <col min="2075" max="2075" width="5.625" style="1014" customWidth="1"/>
    <col min="2076" max="2076" width="5.5" style="1014" customWidth="1"/>
    <col min="2077" max="2077" width="5.875" style="1014" customWidth="1"/>
    <col min="2078" max="2078" width="5.75" style="1014" customWidth="1"/>
    <col min="2079" max="2080" width="7.875" style="1014" customWidth="1"/>
    <col min="2081" max="2081" width="7" style="1014" customWidth="1"/>
    <col min="2082" max="2083" width="5.875" style="1014" customWidth="1"/>
    <col min="2084" max="2084" width="6.5" style="1014" customWidth="1"/>
    <col min="2085" max="2085" width="6.25" style="1014" customWidth="1"/>
    <col min="2086" max="2086" width="7.875" style="1014" customWidth="1"/>
    <col min="2087" max="2087" width="6.25" style="1014" customWidth="1"/>
    <col min="2088" max="2088" width="6.875" style="1014" customWidth="1"/>
    <col min="2089" max="2089" width="9" style="1014" customWidth="1"/>
    <col min="2090" max="2090" width="6.375" style="1014" customWidth="1"/>
    <col min="2091" max="2091" width="6.5" style="1014" customWidth="1"/>
    <col min="2092" max="2092" width="8.625" style="1014" customWidth="1"/>
    <col min="2093" max="2322" width="8" style="1014"/>
    <col min="2323" max="2323" width="4.625" style="1014" customWidth="1"/>
    <col min="2324" max="2324" width="12.5" style="1014" customWidth="1"/>
    <col min="2325" max="2325" width="5.125" style="1014" customWidth="1"/>
    <col min="2326" max="2326" width="7" style="1014" customWidth="1"/>
    <col min="2327" max="2327" width="7.875" style="1014" customWidth="1"/>
    <col min="2328" max="2328" width="6.25" style="1014" customWidth="1"/>
    <col min="2329" max="2329" width="6.375" style="1014" customWidth="1"/>
    <col min="2330" max="2330" width="6.25" style="1014" customWidth="1"/>
    <col min="2331" max="2331" width="5.625" style="1014" customWidth="1"/>
    <col min="2332" max="2332" width="5.5" style="1014" customWidth="1"/>
    <col min="2333" max="2333" width="5.875" style="1014" customWidth="1"/>
    <col min="2334" max="2334" width="5.75" style="1014" customWidth="1"/>
    <col min="2335" max="2336" width="7.875" style="1014" customWidth="1"/>
    <col min="2337" max="2337" width="7" style="1014" customWidth="1"/>
    <col min="2338" max="2339" width="5.875" style="1014" customWidth="1"/>
    <col min="2340" max="2340" width="6.5" style="1014" customWidth="1"/>
    <col min="2341" max="2341" width="6.25" style="1014" customWidth="1"/>
    <col min="2342" max="2342" width="7.875" style="1014" customWidth="1"/>
    <col min="2343" max="2343" width="6.25" style="1014" customWidth="1"/>
    <col min="2344" max="2344" width="6.875" style="1014" customWidth="1"/>
    <col min="2345" max="2345" width="9" style="1014" customWidth="1"/>
    <col min="2346" max="2346" width="6.375" style="1014" customWidth="1"/>
    <col min="2347" max="2347" width="6.5" style="1014" customWidth="1"/>
    <col min="2348" max="2348" width="8.625" style="1014" customWidth="1"/>
    <col min="2349" max="2578" width="8" style="1014"/>
    <col min="2579" max="2579" width="4.625" style="1014" customWidth="1"/>
    <col min="2580" max="2580" width="12.5" style="1014" customWidth="1"/>
    <col min="2581" max="2581" width="5.125" style="1014" customWidth="1"/>
    <col min="2582" max="2582" width="7" style="1014" customWidth="1"/>
    <col min="2583" max="2583" width="7.875" style="1014" customWidth="1"/>
    <col min="2584" max="2584" width="6.25" style="1014" customWidth="1"/>
    <col min="2585" max="2585" width="6.375" style="1014" customWidth="1"/>
    <col min="2586" max="2586" width="6.25" style="1014" customWidth="1"/>
    <col min="2587" max="2587" width="5.625" style="1014" customWidth="1"/>
    <col min="2588" max="2588" width="5.5" style="1014" customWidth="1"/>
    <col min="2589" max="2589" width="5.875" style="1014" customWidth="1"/>
    <col min="2590" max="2590" width="5.75" style="1014" customWidth="1"/>
    <col min="2591" max="2592" width="7.875" style="1014" customWidth="1"/>
    <col min="2593" max="2593" width="7" style="1014" customWidth="1"/>
    <col min="2594" max="2595" width="5.875" style="1014" customWidth="1"/>
    <col min="2596" max="2596" width="6.5" style="1014" customWidth="1"/>
    <col min="2597" max="2597" width="6.25" style="1014" customWidth="1"/>
    <col min="2598" max="2598" width="7.875" style="1014" customWidth="1"/>
    <col min="2599" max="2599" width="6.25" style="1014" customWidth="1"/>
    <col min="2600" max="2600" width="6.875" style="1014" customWidth="1"/>
    <col min="2601" max="2601" width="9" style="1014" customWidth="1"/>
    <col min="2602" max="2602" width="6.375" style="1014" customWidth="1"/>
    <col min="2603" max="2603" width="6.5" style="1014" customWidth="1"/>
    <col min="2604" max="2604" width="8.625" style="1014" customWidth="1"/>
    <col min="2605" max="2834" width="8" style="1014"/>
    <col min="2835" max="2835" width="4.625" style="1014" customWidth="1"/>
    <col min="2836" max="2836" width="12.5" style="1014" customWidth="1"/>
    <col min="2837" max="2837" width="5.125" style="1014" customWidth="1"/>
    <col min="2838" max="2838" width="7" style="1014" customWidth="1"/>
    <col min="2839" max="2839" width="7.875" style="1014" customWidth="1"/>
    <col min="2840" max="2840" width="6.25" style="1014" customWidth="1"/>
    <col min="2841" max="2841" width="6.375" style="1014" customWidth="1"/>
    <col min="2842" max="2842" width="6.25" style="1014" customWidth="1"/>
    <col min="2843" max="2843" width="5.625" style="1014" customWidth="1"/>
    <col min="2844" max="2844" width="5.5" style="1014" customWidth="1"/>
    <col min="2845" max="2845" width="5.875" style="1014" customWidth="1"/>
    <col min="2846" max="2846" width="5.75" style="1014" customWidth="1"/>
    <col min="2847" max="2848" width="7.875" style="1014" customWidth="1"/>
    <col min="2849" max="2849" width="7" style="1014" customWidth="1"/>
    <col min="2850" max="2851" width="5.875" style="1014" customWidth="1"/>
    <col min="2852" max="2852" width="6.5" style="1014" customWidth="1"/>
    <col min="2853" max="2853" width="6.25" style="1014" customWidth="1"/>
    <col min="2854" max="2854" width="7.875" style="1014" customWidth="1"/>
    <col min="2855" max="2855" width="6.25" style="1014" customWidth="1"/>
    <col min="2856" max="2856" width="6.875" style="1014" customWidth="1"/>
    <col min="2857" max="2857" width="9" style="1014" customWidth="1"/>
    <col min="2858" max="2858" width="6.375" style="1014" customWidth="1"/>
    <col min="2859" max="2859" width="6.5" style="1014" customWidth="1"/>
    <col min="2860" max="2860" width="8.625" style="1014" customWidth="1"/>
    <col min="2861" max="3090" width="8" style="1014"/>
    <col min="3091" max="3091" width="4.625" style="1014" customWidth="1"/>
    <col min="3092" max="3092" width="12.5" style="1014" customWidth="1"/>
    <col min="3093" max="3093" width="5.125" style="1014" customWidth="1"/>
    <col min="3094" max="3094" width="7" style="1014" customWidth="1"/>
    <col min="3095" max="3095" width="7.875" style="1014" customWidth="1"/>
    <col min="3096" max="3096" width="6.25" style="1014" customWidth="1"/>
    <col min="3097" max="3097" width="6.375" style="1014" customWidth="1"/>
    <col min="3098" max="3098" width="6.25" style="1014" customWidth="1"/>
    <col min="3099" max="3099" width="5.625" style="1014" customWidth="1"/>
    <col min="3100" max="3100" width="5.5" style="1014" customWidth="1"/>
    <col min="3101" max="3101" width="5.875" style="1014" customWidth="1"/>
    <col min="3102" max="3102" width="5.75" style="1014" customWidth="1"/>
    <col min="3103" max="3104" width="7.875" style="1014" customWidth="1"/>
    <col min="3105" max="3105" width="7" style="1014" customWidth="1"/>
    <col min="3106" max="3107" width="5.875" style="1014" customWidth="1"/>
    <col min="3108" max="3108" width="6.5" style="1014" customWidth="1"/>
    <col min="3109" max="3109" width="6.25" style="1014" customWidth="1"/>
    <col min="3110" max="3110" width="7.875" style="1014" customWidth="1"/>
    <col min="3111" max="3111" width="6.25" style="1014" customWidth="1"/>
    <col min="3112" max="3112" width="6.875" style="1014" customWidth="1"/>
    <col min="3113" max="3113" width="9" style="1014" customWidth="1"/>
    <col min="3114" max="3114" width="6.375" style="1014" customWidth="1"/>
    <col min="3115" max="3115" width="6.5" style="1014" customWidth="1"/>
    <col min="3116" max="3116" width="8.625" style="1014" customWidth="1"/>
    <col min="3117" max="3346" width="8" style="1014"/>
    <col min="3347" max="3347" width="4.625" style="1014" customWidth="1"/>
    <col min="3348" max="3348" width="12.5" style="1014" customWidth="1"/>
    <col min="3349" max="3349" width="5.125" style="1014" customWidth="1"/>
    <col min="3350" max="3350" width="7" style="1014" customWidth="1"/>
    <col min="3351" max="3351" width="7.875" style="1014" customWidth="1"/>
    <col min="3352" max="3352" width="6.25" style="1014" customWidth="1"/>
    <col min="3353" max="3353" width="6.375" style="1014" customWidth="1"/>
    <col min="3354" max="3354" width="6.25" style="1014" customWidth="1"/>
    <col min="3355" max="3355" width="5.625" style="1014" customWidth="1"/>
    <col min="3356" max="3356" width="5.5" style="1014" customWidth="1"/>
    <col min="3357" max="3357" width="5.875" style="1014" customWidth="1"/>
    <col min="3358" max="3358" width="5.75" style="1014" customWidth="1"/>
    <col min="3359" max="3360" width="7.875" style="1014" customWidth="1"/>
    <col min="3361" max="3361" width="7" style="1014" customWidth="1"/>
    <col min="3362" max="3363" width="5.875" style="1014" customWidth="1"/>
    <col min="3364" max="3364" width="6.5" style="1014" customWidth="1"/>
    <col min="3365" max="3365" width="6.25" style="1014" customWidth="1"/>
    <col min="3366" max="3366" width="7.875" style="1014" customWidth="1"/>
    <col min="3367" max="3367" width="6.25" style="1014" customWidth="1"/>
    <col min="3368" max="3368" width="6.875" style="1014" customWidth="1"/>
    <col min="3369" max="3369" width="9" style="1014" customWidth="1"/>
    <col min="3370" max="3370" width="6.375" style="1014" customWidth="1"/>
    <col min="3371" max="3371" width="6.5" style="1014" customWidth="1"/>
    <col min="3372" max="3372" width="8.625" style="1014" customWidth="1"/>
    <col min="3373" max="3602" width="8" style="1014"/>
    <col min="3603" max="3603" width="4.625" style="1014" customWidth="1"/>
    <col min="3604" max="3604" width="12.5" style="1014" customWidth="1"/>
    <col min="3605" max="3605" width="5.125" style="1014" customWidth="1"/>
    <col min="3606" max="3606" width="7" style="1014" customWidth="1"/>
    <col min="3607" max="3607" width="7.875" style="1014" customWidth="1"/>
    <col min="3608" max="3608" width="6.25" style="1014" customWidth="1"/>
    <col min="3609" max="3609" width="6.375" style="1014" customWidth="1"/>
    <col min="3610" max="3610" width="6.25" style="1014" customWidth="1"/>
    <col min="3611" max="3611" width="5.625" style="1014" customWidth="1"/>
    <col min="3612" max="3612" width="5.5" style="1014" customWidth="1"/>
    <col min="3613" max="3613" width="5.875" style="1014" customWidth="1"/>
    <col min="3614" max="3614" width="5.75" style="1014" customWidth="1"/>
    <col min="3615" max="3616" width="7.875" style="1014" customWidth="1"/>
    <col min="3617" max="3617" width="7" style="1014" customWidth="1"/>
    <col min="3618" max="3619" width="5.875" style="1014" customWidth="1"/>
    <col min="3620" max="3620" width="6.5" style="1014" customWidth="1"/>
    <col min="3621" max="3621" width="6.25" style="1014" customWidth="1"/>
    <col min="3622" max="3622" width="7.875" style="1014" customWidth="1"/>
    <col min="3623" max="3623" width="6.25" style="1014" customWidth="1"/>
    <col min="3624" max="3624" width="6.875" style="1014" customWidth="1"/>
    <col min="3625" max="3625" width="9" style="1014" customWidth="1"/>
    <col min="3626" max="3626" width="6.375" style="1014" customWidth="1"/>
    <col min="3627" max="3627" width="6.5" style="1014" customWidth="1"/>
    <col min="3628" max="3628" width="8.625" style="1014" customWidth="1"/>
    <col min="3629" max="3858" width="8" style="1014"/>
    <col min="3859" max="3859" width="4.625" style="1014" customWidth="1"/>
    <col min="3860" max="3860" width="12.5" style="1014" customWidth="1"/>
    <col min="3861" max="3861" width="5.125" style="1014" customWidth="1"/>
    <col min="3862" max="3862" width="7" style="1014" customWidth="1"/>
    <col min="3863" max="3863" width="7.875" style="1014" customWidth="1"/>
    <col min="3864" max="3864" width="6.25" style="1014" customWidth="1"/>
    <col min="3865" max="3865" width="6.375" style="1014" customWidth="1"/>
    <col min="3866" max="3866" width="6.25" style="1014" customWidth="1"/>
    <col min="3867" max="3867" width="5.625" style="1014" customWidth="1"/>
    <col min="3868" max="3868" width="5.5" style="1014" customWidth="1"/>
    <col min="3869" max="3869" width="5.875" style="1014" customWidth="1"/>
    <col min="3870" max="3870" width="5.75" style="1014" customWidth="1"/>
    <col min="3871" max="3872" width="7.875" style="1014" customWidth="1"/>
    <col min="3873" max="3873" width="7" style="1014" customWidth="1"/>
    <col min="3874" max="3875" width="5.875" style="1014" customWidth="1"/>
    <col min="3876" max="3876" width="6.5" style="1014" customWidth="1"/>
    <col min="3877" max="3877" width="6.25" style="1014" customWidth="1"/>
    <col min="3878" max="3878" width="7.875" style="1014" customWidth="1"/>
    <col min="3879" max="3879" width="6.25" style="1014" customWidth="1"/>
    <col min="3880" max="3880" width="6.875" style="1014" customWidth="1"/>
    <col min="3881" max="3881" width="9" style="1014" customWidth="1"/>
    <col min="3882" max="3882" width="6.375" style="1014" customWidth="1"/>
    <col min="3883" max="3883" width="6.5" style="1014" customWidth="1"/>
    <col min="3884" max="3884" width="8.625" style="1014" customWidth="1"/>
    <col min="3885" max="4114" width="8" style="1014"/>
    <col min="4115" max="4115" width="4.625" style="1014" customWidth="1"/>
    <col min="4116" max="4116" width="12.5" style="1014" customWidth="1"/>
    <col min="4117" max="4117" width="5.125" style="1014" customWidth="1"/>
    <col min="4118" max="4118" width="7" style="1014" customWidth="1"/>
    <col min="4119" max="4119" width="7.875" style="1014" customWidth="1"/>
    <col min="4120" max="4120" width="6.25" style="1014" customWidth="1"/>
    <col min="4121" max="4121" width="6.375" style="1014" customWidth="1"/>
    <col min="4122" max="4122" width="6.25" style="1014" customWidth="1"/>
    <col min="4123" max="4123" width="5.625" style="1014" customWidth="1"/>
    <col min="4124" max="4124" width="5.5" style="1014" customWidth="1"/>
    <col min="4125" max="4125" width="5.875" style="1014" customWidth="1"/>
    <col min="4126" max="4126" width="5.75" style="1014" customWidth="1"/>
    <col min="4127" max="4128" width="7.875" style="1014" customWidth="1"/>
    <col min="4129" max="4129" width="7" style="1014" customWidth="1"/>
    <col min="4130" max="4131" width="5.875" style="1014" customWidth="1"/>
    <col min="4132" max="4132" width="6.5" style="1014" customWidth="1"/>
    <col min="4133" max="4133" width="6.25" style="1014" customWidth="1"/>
    <col min="4134" max="4134" width="7.875" style="1014" customWidth="1"/>
    <col min="4135" max="4135" width="6.25" style="1014" customWidth="1"/>
    <col min="4136" max="4136" width="6.875" style="1014" customWidth="1"/>
    <col min="4137" max="4137" width="9" style="1014" customWidth="1"/>
    <col min="4138" max="4138" width="6.375" style="1014" customWidth="1"/>
    <col min="4139" max="4139" width="6.5" style="1014" customWidth="1"/>
    <col min="4140" max="4140" width="8.625" style="1014" customWidth="1"/>
    <col min="4141" max="4370" width="8" style="1014"/>
    <col min="4371" max="4371" width="4.625" style="1014" customWidth="1"/>
    <col min="4372" max="4372" width="12.5" style="1014" customWidth="1"/>
    <col min="4373" max="4373" width="5.125" style="1014" customWidth="1"/>
    <col min="4374" max="4374" width="7" style="1014" customWidth="1"/>
    <col min="4375" max="4375" width="7.875" style="1014" customWidth="1"/>
    <col min="4376" max="4376" width="6.25" style="1014" customWidth="1"/>
    <col min="4377" max="4377" width="6.375" style="1014" customWidth="1"/>
    <col min="4378" max="4378" width="6.25" style="1014" customWidth="1"/>
    <col min="4379" max="4379" width="5.625" style="1014" customWidth="1"/>
    <col min="4380" max="4380" width="5.5" style="1014" customWidth="1"/>
    <col min="4381" max="4381" width="5.875" style="1014" customWidth="1"/>
    <col min="4382" max="4382" width="5.75" style="1014" customWidth="1"/>
    <col min="4383" max="4384" width="7.875" style="1014" customWidth="1"/>
    <col min="4385" max="4385" width="7" style="1014" customWidth="1"/>
    <col min="4386" max="4387" width="5.875" style="1014" customWidth="1"/>
    <col min="4388" max="4388" width="6.5" style="1014" customWidth="1"/>
    <col min="4389" max="4389" width="6.25" style="1014" customWidth="1"/>
    <col min="4390" max="4390" width="7.875" style="1014" customWidth="1"/>
    <col min="4391" max="4391" width="6.25" style="1014" customWidth="1"/>
    <col min="4392" max="4392" width="6.875" style="1014" customWidth="1"/>
    <col min="4393" max="4393" width="9" style="1014" customWidth="1"/>
    <col min="4394" max="4394" width="6.375" style="1014" customWidth="1"/>
    <col min="4395" max="4395" width="6.5" style="1014" customWidth="1"/>
    <col min="4396" max="4396" width="8.625" style="1014" customWidth="1"/>
    <col min="4397" max="4626" width="8" style="1014"/>
    <col min="4627" max="4627" width="4.625" style="1014" customWidth="1"/>
    <col min="4628" max="4628" width="12.5" style="1014" customWidth="1"/>
    <col min="4629" max="4629" width="5.125" style="1014" customWidth="1"/>
    <col min="4630" max="4630" width="7" style="1014" customWidth="1"/>
    <col min="4631" max="4631" width="7.875" style="1014" customWidth="1"/>
    <col min="4632" max="4632" width="6.25" style="1014" customWidth="1"/>
    <col min="4633" max="4633" width="6.375" style="1014" customWidth="1"/>
    <col min="4634" max="4634" width="6.25" style="1014" customWidth="1"/>
    <col min="4635" max="4635" width="5.625" style="1014" customWidth="1"/>
    <col min="4636" max="4636" width="5.5" style="1014" customWidth="1"/>
    <col min="4637" max="4637" width="5.875" style="1014" customWidth="1"/>
    <col min="4638" max="4638" width="5.75" style="1014" customWidth="1"/>
    <col min="4639" max="4640" width="7.875" style="1014" customWidth="1"/>
    <col min="4641" max="4641" width="7" style="1014" customWidth="1"/>
    <col min="4642" max="4643" width="5.875" style="1014" customWidth="1"/>
    <col min="4644" max="4644" width="6.5" style="1014" customWidth="1"/>
    <col min="4645" max="4645" width="6.25" style="1014" customWidth="1"/>
    <col min="4646" max="4646" width="7.875" style="1014" customWidth="1"/>
    <col min="4647" max="4647" width="6.25" style="1014" customWidth="1"/>
    <col min="4648" max="4648" width="6.875" style="1014" customWidth="1"/>
    <col min="4649" max="4649" width="9" style="1014" customWidth="1"/>
    <col min="4650" max="4650" width="6.375" style="1014" customWidth="1"/>
    <col min="4651" max="4651" width="6.5" style="1014" customWidth="1"/>
    <col min="4652" max="4652" width="8.625" style="1014" customWidth="1"/>
    <col min="4653" max="4882" width="8" style="1014"/>
    <col min="4883" max="4883" width="4.625" style="1014" customWidth="1"/>
    <col min="4884" max="4884" width="12.5" style="1014" customWidth="1"/>
    <col min="4885" max="4885" width="5.125" style="1014" customWidth="1"/>
    <col min="4886" max="4886" width="7" style="1014" customWidth="1"/>
    <col min="4887" max="4887" width="7.875" style="1014" customWidth="1"/>
    <col min="4888" max="4888" width="6.25" style="1014" customWidth="1"/>
    <col min="4889" max="4889" width="6.375" style="1014" customWidth="1"/>
    <col min="4890" max="4890" width="6.25" style="1014" customWidth="1"/>
    <col min="4891" max="4891" width="5.625" style="1014" customWidth="1"/>
    <col min="4892" max="4892" width="5.5" style="1014" customWidth="1"/>
    <col min="4893" max="4893" width="5.875" style="1014" customWidth="1"/>
    <col min="4894" max="4894" width="5.75" style="1014" customWidth="1"/>
    <col min="4895" max="4896" width="7.875" style="1014" customWidth="1"/>
    <col min="4897" max="4897" width="7" style="1014" customWidth="1"/>
    <col min="4898" max="4899" width="5.875" style="1014" customWidth="1"/>
    <col min="4900" max="4900" width="6.5" style="1014" customWidth="1"/>
    <col min="4901" max="4901" width="6.25" style="1014" customWidth="1"/>
    <col min="4902" max="4902" width="7.875" style="1014" customWidth="1"/>
    <col min="4903" max="4903" width="6.25" style="1014" customWidth="1"/>
    <col min="4904" max="4904" width="6.875" style="1014" customWidth="1"/>
    <col min="4905" max="4905" width="9" style="1014" customWidth="1"/>
    <col min="4906" max="4906" width="6.375" style="1014" customWidth="1"/>
    <col min="4907" max="4907" width="6.5" style="1014" customWidth="1"/>
    <col min="4908" max="4908" width="8.625" style="1014" customWidth="1"/>
    <col min="4909" max="5138" width="8" style="1014"/>
    <col min="5139" max="5139" width="4.625" style="1014" customWidth="1"/>
    <col min="5140" max="5140" width="12.5" style="1014" customWidth="1"/>
    <col min="5141" max="5141" width="5.125" style="1014" customWidth="1"/>
    <col min="5142" max="5142" width="7" style="1014" customWidth="1"/>
    <col min="5143" max="5143" width="7.875" style="1014" customWidth="1"/>
    <col min="5144" max="5144" width="6.25" style="1014" customWidth="1"/>
    <col min="5145" max="5145" width="6.375" style="1014" customWidth="1"/>
    <col min="5146" max="5146" width="6.25" style="1014" customWidth="1"/>
    <col min="5147" max="5147" width="5.625" style="1014" customWidth="1"/>
    <col min="5148" max="5148" width="5.5" style="1014" customWidth="1"/>
    <col min="5149" max="5149" width="5.875" style="1014" customWidth="1"/>
    <col min="5150" max="5150" width="5.75" style="1014" customWidth="1"/>
    <col min="5151" max="5152" width="7.875" style="1014" customWidth="1"/>
    <col min="5153" max="5153" width="7" style="1014" customWidth="1"/>
    <col min="5154" max="5155" width="5.875" style="1014" customWidth="1"/>
    <col min="5156" max="5156" width="6.5" style="1014" customWidth="1"/>
    <col min="5157" max="5157" width="6.25" style="1014" customWidth="1"/>
    <col min="5158" max="5158" width="7.875" style="1014" customWidth="1"/>
    <col min="5159" max="5159" width="6.25" style="1014" customWidth="1"/>
    <col min="5160" max="5160" width="6.875" style="1014" customWidth="1"/>
    <col min="5161" max="5161" width="9" style="1014" customWidth="1"/>
    <col min="5162" max="5162" width="6.375" style="1014" customWidth="1"/>
    <col min="5163" max="5163" width="6.5" style="1014" customWidth="1"/>
    <col min="5164" max="5164" width="8.625" style="1014" customWidth="1"/>
    <col min="5165" max="5394" width="8" style="1014"/>
    <col min="5395" max="5395" width="4.625" style="1014" customWidth="1"/>
    <col min="5396" max="5396" width="12.5" style="1014" customWidth="1"/>
    <col min="5397" max="5397" width="5.125" style="1014" customWidth="1"/>
    <col min="5398" max="5398" width="7" style="1014" customWidth="1"/>
    <col min="5399" max="5399" width="7.875" style="1014" customWidth="1"/>
    <col min="5400" max="5400" width="6.25" style="1014" customWidth="1"/>
    <col min="5401" max="5401" width="6.375" style="1014" customWidth="1"/>
    <col min="5402" max="5402" width="6.25" style="1014" customWidth="1"/>
    <col min="5403" max="5403" width="5.625" style="1014" customWidth="1"/>
    <col min="5404" max="5404" width="5.5" style="1014" customWidth="1"/>
    <col min="5405" max="5405" width="5.875" style="1014" customWidth="1"/>
    <col min="5406" max="5406" width="5.75" style="1014" customWidth="1"/>
    <col min="5407" max="5408" width="7.875" style="1014" customWidth="1"/>
    <col min="5409" max="5409" width="7" style="1014" customWidth="1"/>
    <col min="5410" max="5411" width="5.875" style="1014" customWidth="1"/>
    <col min="5412" max="5412" width="6.5" style="1014" customWidth="1"/>
    <col min="5413" max="5413" width="6.25" style="1014" customWidth="1"/>
    <col min="5414" max="5414" width="7.875" style="1014" customWidth="1"/>
    <col min="5415" max="5415" width="6.25" style="1014" customWidth="1"/>
    <col min="5416" max="5416" width="6.875" style="1014" customWidth="1"/>
    <col min="5417" max="5417" width="9" style="1014" customWidth="1"/>
    <col min="5418" max="5418" width="6.375" style="1014" customWidth="1"/>
    <col min="5419" max="5419" width="6.5" style="1014" customWidth="1"/>
    <col min="5420" max="5420" width="8.625" style="1014" customWidth="1"/>
    <col min="5421" max="5650" width="8" style="1014"/>
    <col min="5651" max="5651" width="4.625" style="1014" customWidth="1"/>
    <col min="5652" max="5652" width="12.5" style="1014" customWidth="1"/>
    <col min="5653" max="5653" width="5.125" style="1014" customWidth="1"/>
    <col min="5654" max="5654" width="7" style="1014" customWidth="1"/>
    <col min="5655" max="5655" width="7.875" style="1014" customWidth="1"/>
    <col min="5656" max="5656" width="6.25" style="1014" customWidth="1"/>
    <col min="5657" max="5657" width="6.375" style="1014" customWidth="1"/>
    <col min="5658" max="5658" width="6.25" style="1014" customWidth="1"/>
    <col min="5659" max="5659" width="5.625" style="1014" customWidth="1"/>
    <col min="5660" max="5660" width="5.5" style="1014" customWidth="1"/>
    <col min="5661" max="5661" width="5.875" style="1014" customWidth="1"/>
    <col min="5662" max="5662" width="5.75" style="1014" customWidth="1"/>
    <col min="5663" max="5664" width="7.875" style="1014" customWidth="1"/>
    <col min="5665" max="5665" width="7" style="1014" customWidth="1"/>
    <col min="5666" max="5667" width="5.875" style="1014" customWidth="1"/>
    <col min="5668" max="5668" width="6.5" style="1014" customWidth="1"/>
    <col min="5669" max="5669" width="6.25" style="1014" customWidth="1"/>
    <col min="5670" max="5670" width="7.875" style="1014" customWidth="1"/>
    <col min="5671" max="5671" width="6.25" style="1014" customWidth="1"/>
    <col min="5672" max="5672" width="6.875" style="1014" customWidth="1"/>
    <col min="5673" max="5673" width="9" style="1014" customWidth="1"/>
    <col min="5674" max="5674" width="6.375" style="1014" customWidth="1"/>
    <col min="5675" max="5675" width="6.5" style="1014" customWidth="1"/>
    <col min="5676" max="5676" width="8.625" style="1014" customWidth="1"/>
    <col min="5677" max="5906" width="8" style="1014"/>
    <col min="5907" max="5907" width="4.625" style="1014" customWidth="1"/>
    <col min="5908" max="5908" width="12.5" style="1014" customWidth="1"/>
    <col min="5909" max="5909" width="5.125" style="1014" customWidth="1"/>
    <col min="5910" max="5910" width="7" style="1014" customWidth="1"/>
    <col min="5911" max="5911" width="7.875" style="1014" customWidth="1"/>
    <col min="5912" max="5912" width="6.25" style="1014" customWidth="1"/>
    <col min="5913" max="5913" width="6.375" style="1014" customWidth="1"/>
    <col min="5914" max="5914" width="6.25" style="1014" customWidth="1"/>
    <col min="5915" max="5915" width="5.625" style="1014" customWidth="1"/>
    <col min="5916" max="5916" width="5.5" style="1014" customWidth="1"/>
    <col min="5917" max="5917" width="5.875" style="1014" customWidth="1"/>
    <col min="5918" max="5918" width="5.75" style="1014" customWidth="1"/>
    <col min="5919" max="5920" width="7.875" style="1014" customWidth="1"/>
    <col min="5921" max="5921" width="7" style="1014" customWidth="1"/>
    <col min="5922" max="5923" width="5.875" style="1014" customWidth="1"/>
    <col min="5924" max="5924" width="6.5" style="1014" customWidth="1"/>
    <col min="5925" max="5925" width="6.25" style="1014" customWidth="1"/>
    <col min="5926" max="5926" width="7.875" style="1014" customWidth="1"/>
    <col min="5927" max="5927" width="6.25" style="1014" customWidth="1"/>
    <col min="5928" max="5928" width="6.875" style="1014" customWidth="1"/>
    <col min="5929" max="5929" width="9" style="1014" customWidth="1"/>
    <col min="5930" max="5930" width="6.375" style="1014" customWidth="1"/>
    <col min="5931" max="5931" width="6.5" style="1014" customWidth="1"/>
    <col min="5932" max="5932" width="8.625" style="1014" customWidth="1"/>
    <col min="5933" max="6162" width="8" style="1014"/>
    <col min="6163" max="6163" width="4.625" style="1014" customWidth="1"/>
    <col min="6164" max="6164" width="12.5" style="1014" customWidth="1"/>
    <col min="6165" max="6165" width="5.125" style="1014" customWidth="1"/>
    <col min="6166" max="6166" width="7" style="1014" customWidth="1"/>
    <col min="6167" max="6167" width="7.875" style="1014" customWidth="1"/>
    <col min="6168" max="6168" width="6.25" style="1014" customWidth="1"/>
    <col min="6169" max="6169" width="6.375" style="1014" customWidth="1"/>
    <col min="6170" max="6170" width="6.25" style="1014" customWidth="1"/>
    <col min="6171" max="6171" width="5.625" style="1014" customWidth="1"/>
    <col min="6172" max="6172" width="5.5" style="1014" customWidth="1"/>
    <col min="6173" max="6173" width="5.875" style="1014" customWidth="1"/>
    <col min="6174" max="6174" width="5.75" style="1014" customWidth="1"/>
    <col min="6175" max="6176" width="7.875" style="1014" customWidth="1"/>
    <col min="6177" max="6177" width="7" style="1014" customWidth="1"/>
    <col min="6178" max="6179" width="5.875" style="1014" customWidth="1"/>
    <col min="6180" max="6180" width="6.5" style="1014" customWidth="1"/>
    <col min="6181" max="6181" width="6.25" style="1014" customWidth="1"/>
    <col min="6182" max="6182" width="7.875" style="1014" customWidth="1"/>
    <col min="6183" max="6183" width="6.25" style="1014" customWidth="1"/>
    <col min="6184" max="6184" width="6.875" style="1014" customWidth="1"/>
    <col min="6185" max="6185" width="9" style="1014" customWidth="1"/>
    <col min="6186" max="6186" width="6.375" style="1014" customWidth="1"/>
    <col min="6187" max="6187" width="6.5" style="1014" customWidth="1"/>
    <col min="6188" max="6188" width="8.625" style="1014" customWidth="1"/>
    <col min="6189" max="6418" width="8" style="1014"/>
    <col min="6419" max="6419" width="4.625" style="1014" customWidth="1"/>
    <col min="6420" max="6420" width="12.5" style="1014" customWidth="1"/>
    <col min="6421" max="6421" width="5.125" style="1014" customWidth="1"/>
    <col min="6422" max="6422" width="7" style="1014" customWidth="1"/>
    <col min="6423" max="6423" width="7.875" style="1014" customWidth="1"/>
    <col min="6424" max="6424" width="6.25" style="1014" customWidth="1"/>
    <col min="6425" max="6425" width="6.375" style="1014" customWidth="1"/>
    <col min="6426" max="6426" width="6.25" style="1014" customWidth="1"/>
    <col min="6427" max="6427" width="5.625" style="1014" customWidth="1"/>
    <col min="6428" max="6428" width="5.5" style="1014" customWidth="1"/>
    <col min="6429" max="6429" width="5.875" style="1014" customWidth="1"/>
    <col min="6430" max="6430" width="5.75" style="1014" customWidth="1"/>
    <col min="6431" max="6432" width="7.875" style="1014" customWidth="1"/>
    <col min="6433" max="6433" width="7" style="1014" customWidth="1"/>
    <col min="6434" max="6435" width="5.875" style="1014" customWidth="1"/>
    <col min="6436" max="6436" width="6.5" style="1014" customWidth="1"/>
    <col min="6437" max="6437" width="6.25" style="1014" customWidth="1"/>
    <col min="6438" max="6438" width="7.875" style="1014" customWidth="1"/>
    <col min="6439" max="6439" width="6.25" style="1014" customWidth="1"/>
    <col min="6440" max="6440" width="6.875" style="1014" customWidth="1"/>
    <col min="6441" max="6441" width="9" style="1014" customWidth="1"/>
    <col min="6442" max="6442" width="6.375" style="1014" customWidth="1"/>
    <col min="6443" max="6443" width="6.5" style="1014" customWidth="1"/>
    <col min="6444" max="6444" width="8.625" style="1014" customWidth="1"/>
    <col min="6445" max="6674" width="8" style="1014"/>
    <col min="6675" max="6675" width="4.625" style="1014" customWidth="1"/>
    <col min="6676" max="6676" width="12.5" style="1014" customWidth="1"/>
    <col min="6677" max="6677" width="5.125" style="1014" customWidth="1"/>
    <col min="6678" max="6678" width="7" style="1014" customWidth="1"/>
    <col min="6679" max="6679" width="7.875" style="1014" customWidth="1"/>
    <col min="6680" max="6680" width="6.25" style="1014" customWidth="1"/>
    <col min="6681" max="6681" width="6.375" style="1014" customWidth="1"/>
    <col min="6682" max="6682" width="6.25" style="1014" customWidth="1"/>
    <col min="6683" max="6683" width="5.625" style="1014" customWidth="1"/>
    <col min="6684" max="6684" width="5.5" style="1014" customWidth="1"/>
    <col min="6685" max="6685" width="5.875" style="1014" customWidth="1"/>
    <col min="6686" max="6686" width="5.75" style="1014" customWidth="1"/>
    <col min="6687" max="6688" width="7.875" style="1014" customWidth="1"/>
    <col min="6689" max="6689" width="7" style="1014" customWidth="1"/>
    <col min="6690" max="6691" width="5.875" style="1014" customWidth="1"/>
    <col min="6692" max="6692" width="6.5" style="1014" customWidth="1"/>
    <col min="6693" max="6693" width="6.25" style="1014" customWidth="1"/>
    <col min="6694" max="6694" width="7.875" style="1014" customWidth="1"/>
    <col min="6695" max="6695" width="6.25" style="1014" customWidth="1"/>
    <col min="6696" max="6696" width="6.875" style="1014" customWidth="1"/>
    <col min="6697" max="6697" width="9" style="1014" customWidth="1"/>
    <col min="6698" max="6698" width="6.375" style="1014" customWidth="1"/>
    <col min="6699" max="6699" width="6.5" style="1014" customWidth="1"/>
    <col min="6700" max="6700" width="8.625" style="1014" customWidth="1"/>
    <col min="6701" max="6930" width="8" style="1014"/>
    <col min="6931" max="6931" width="4.625" style="1014" customWidth="1"/>
    <col min="6932" max="6932" width="12.5" style="1014" customWidth="1"/>
    <col min="6933" max="6933" width="5.125" style="1014" customWidth="1"/>
    <col min="6934" max="6934" width="7" style="1014" customWidth="1"/>
    <col min="6935" max="6935" width="7.875" style="1014" customWidth="1"/>
    <col min="6936" max="6936" width="6.25" style="1014" customWidth="1"/>
    <col min="6937" max="6937" width="6.375" style="1014" customWidth="1"/>
    <col min="6938" max="6938" width="6.25" style="1014" customWidth="1"/>
    <col min="6939" max="6939" width="5.625" style="1014" customWidth="1"/>
    <col min="6940" max="6940" width="5.5" style="1014" customWidth="1"/>
    <col min="6941" max="6941" width="5.875" style="1014" customWidth="1"/>
    <col min="6942" max="6942" width="5.75" style="1014" customWidth="1"/>
    <col min="6943" max="6944" width="7.875" style="1014" customWidth="1"/>
    <col min="6945" max="6945" width="7" style="1014" customWidth="1"/>
    <col min="6946" max="6947" width="5.875" style="1014" customWidth="1"/>
    <col min="6948" max="6948" width="6.5" style="1014" customWidth="1"/>
    <col min="6949" max="6949" width="6.25" style="1014" customWidth="1"/>
    <col min="6950" max="6950" width="7.875" style="1014" customWidth="1"/>
    <col min="6951" max="6951" width="6.25" style="1014" customWidth="1"/>
    <col min="6952" max="6952" width="6.875" style="1014" customWidth="1"/>
    <col min="6953" max="6953" width="9" style="1014" customWidth="1"/>
    <col min="6954" max="6954" width="6.375" style="1014" customWidth="1"/>
    <col min="6955" max="6955" width="6.5" style="1014" customWidth="1"/>
    <col min="6956" max="6956" width="8.625" style="1014" customWidth="1"/>
    <col min="6957" max="7186" width="8" style="1014"/>
    <col min="7187" max="7187" width="4.625" style="1014" customWidth="1"/>
    <col min="7188" max="7188" width="12.5" style="1014" customWidth="1"/>
    <col min="7189" max="7189" width="5.125" style="1014" customWidth="1"/>
    <col min="7190" max="7190" width="7" style="1014" customWidth="1"/>
    <col min="7191" max="7191" width="7.875" style="1014" customWidth="1"/>
    <col min="7192" max="7192" width="6.25" style="1014" customWidth="1"/>
    <col min="7193" max="7193" width="6.375" style="1014" customWidth="1"/>
    <col min="7194" max="7194" width="6.25" style="1014" customWidth="1"/>
    <col min="7195" max="7195" width="5.625" style="1014" customWidth="1"/>
    <col min="7196" max="7196" width="5.5" style="1014" customWidth="1"/>
    <col min="7197" max="7197" width="5.875" style="1014" customWidth="1"/>
    <col min="7198" max="7198" width="5.75" style="1014" customWidth="1"/>
    <col min="7199" max="7200" width="7.875" style="1014" customWidth="1"/>
    <col min="7201" max="7201" width="7" style="1014" customWidth="1"/>
    <col min="7202" max="7203" width="5.875" style="1014" customWidth="1"/>
    <col min="7204" max="7204" width="6.5" style="1014" customWidth="1"/>
    <col min="7205" max="7205" width="6.25" style="1014" customWidth="1"/>
    <col min="7206" max="7206" width="7.875" style="1014" customWidth="1"/>
    <col min="7207" max="7207" width="6.25" style="1014" customWidth="1"/>
    <col min="7208" max="7208" width="6.875" style="1014" customWidth="1"/>
    <col min="7209" max="7209" width="9" style="1014" customWidth="1"/>
    <col min="7210" max="7210" width="6.375" style="1014" customWidth="1"/>
    <col min="7211" max="7211" width="6.5" style="1014" customWidth="1"/>
    <col min="7212" max="7212" width="8.625" style="1014" customWidth="1"/>
    <col min="7213" max="7442" width="8" style="1014"/>
    <col min="7443" max="7443" width="4.625" style="1014" customWidth="1"/>
    <col min="7444" max="7444" width="12.5" style="1014" customWidth="1"/>
    <col min="7445" max="7445" width="5.125" style="1014" customWidth="1"/>
    <col min="7446" max="7446" width="7" style="1014" customWidth="1"/>
    <col min="7447" max="7447" width="7.875" style="1014" customWidth="1"/>
    <col min="7448" max="7448" width="6.25" style="1014" customWidth="1"/>
    <col min="7449" max="7449" width="6.375" style="1014" customWidth="1"/>
    <col min="7450" max="7450" width="6.25" style="1014" customWidth="1"/>
    <col min="7451" max="7451" width="5.625" style="1014" customWidth="1"/>
    <col min="7452" max="7452" width="5.5" style="1014" customWidth="1"/>
    <col min="7453" max="7453" width="5.875" style="1014" customWidth="1"/>
    <col min="7454" max="7454" width="5.75" style="1014" customWidth="1"/>
    <col min="7455" max="7456" width="7.875" style="1014" customWidth="1"/>
    <col min="7457" max="7457" width="7" style="1014" customWidth="1"/>
    <col min="7458" max="7459" width="5.875" style="1014" customWidth="1"/>
    <col min="7460" max="7460" width="6.5" style="1014" customWidth="1"/>
    <col min="7461" max="7461" width="6.25" style="1014" customWidth="1"/>
    <col min="7462" max="7462" width="7.875" style="1014" customWidth="1"/>
    <col min="7463" max="7463" width="6.25" style="1014" customWidth="1"/>
    <col min="7464" max="7464" width="6.875" style="1014" customWidth="1"/>
    <col min="7465" max="7465" width="9" style="1014" customWidth="1"/>
    <col min="7466" max="7466" width="6.375" style="1014" customWidth="1"/>
    <col min="7467" max="7467" width="6.5" style="1014" customWidth="1"/>
    <col min="7468" max="7468" width="8.625" style="1014" customWidth="1"/>
    <col min="7469" max="7698" width="8" style="1014"/>
    <col min="7699" max="7699" width="4.625" style="1014" customWidth="1"/>
    <col min="7700" max="7700" width="12.5" style="1014" customWidth="1"/>
    <col min="7701" max="7701" width="5.125" style="1014" customWidth="1"/>
    <col min="7702" max="7702" width="7" style="1014" customWidth="1"/>
    <col min="7703" max="7703" width="7.875" style="1014" customWidth="1"/>
    <col min="7704" max="7704" width="6.25" style="1014" customWidth="1"/>
    <col min="7705" max="7705" width="6.375" style="1014" customWidth="1"/>
    <col min="7706" max="7706" width="6.25" style="1014" customWidth="1"/>
    <col min="7707" max="7707" width="5.625" style="1014" customWidth="1"/>
    <col min="7708" max="7708" width="5.5" style="1014" customWidth="1"/>
    <col min="7709" max="7709" width="5.875" style="1014" customWidth="1"/>
    <col min="7710" max="7710" width="5.75" style="1014" customWidth="1"/>
    <col min="7711" max="7712" width="7.875" style="1014" customWidth="1"/>
    <col min="7713" max="7713" width="7" style="1014" customWidth="1"/>
    <col min="7714" max="7715" width="5.875" style="1014" customWidth="1"/>
    <col min="7716" max="7716" width="6.5" style="1014" customWidth="1"/>
    <col min="7717" max="7717" width="6.25" style="1014" customWidth="1"/>
    <col min="7718" max="7718" width="7.875" style="1014" customWidth="1"/>
    <col min="7719" max="7719" width="6.25" style="1014" customWidth="1"/>
    <col min="7720" max="7720" width="6.875" style="1014" customWidth="1"/>
    <col min="7721" max="7721" width="9" style="1014" customWidth="1"/>
    <col min="7722" max="7722" width="6.375" style="1014" customWidth="1"/>
    <col min="7723" max="7723" width="6.5" style="1014" customWidth="1"/>
    <col min="7724" max="7724" width="8.625" style="1014" customWidth="1"/>
    <col min="7725" max="7954" width="8" style="1014"/>
    <col min="7955" max="7955" width="4.625" style="1014" customWidth="1"/>
    <col min="7956" max="7956" width="12.5" style="1014" customWidth="1"/>
    <col min="7957" max="7957" width="5.125" style="1014" customWidth="1"/>
    <col min="7958" max="7958" width="7" style="1014" customWidth="1"/>
    <col min="7959" max="7959" width="7.875" style="1014" customWidth="1"/>
    <col min="7960" max="7960" width="6.25" style="1014" customWidth="1"/>
    <col min="7961" max="7961" width="6.375" style="1014" customWidth="1"/>
    <col min="7962" max="7962" width="6.25" style="1014" customWidth="1"/>
    <col min="7963" max="7963" width="5.625" style="1014" customWidth="1"/>
    <col min="7964" max="7964" width="5.5" style="1014" customWidth="1"/>
    <col min="7965" max="7965" width="5.875" style="1014" customWidth="1"/>
    <col min="7966" max="7966" width="5.75" style="1014" customWidth="1"/>
    <col min="7967" max="7968" width="7.875" style="1014" customWidth="1"/>
    <col min="7969" max="7969" width="7" style="1014" customWidth="1"/>
    <col min="7970" max="7971" width="5.875" style="1014" customWidth="1"/>
    <col min="7972" max="7972" width="6.5" style="1014" customWidth="1"/>
    <col min="7973" max="7973" width="6.25" style="1014" customWidth="1"/>
    <col min="7974" max="7974" width="7.875" style="1014" customWidth="1"/>
    <col min="7975" max="7975" width="6.25" style="1014" customWidth="1"/>
    <col min="7976" max="7976" width="6.875" style="1014" customWidth="1"/>
    <col min="7977" max="7977" width="9" style="1014" customWidth="1"/>
    <col min="7978" max="7978" width="6.375" style="1014" customWidth="1"/>
    <col min="7979" max="7979" width="6.5" style="1014" customWidth="1"/>
    <col min="7980" max="7980" width="8.625" style="1014" customWidth="1"/>
    <col min="7981" max="8210" width="8" style="1014"/>
    <col min="8211" max="8211" width="4.625" style="1014" customWidth="1"/>
    <col min="8212" max="8212" width="12.5" style="1014" customWidth="1"/>
    <col min="8213" max="8213" width="5.125" style="1014" customWidth="1"/>
    <col min="8214" max="8214" width="7" style="1014" customWidth="1"/>
    <col min="8215" max="8215" width="7.875" style="1014" customWidth="1"/>
    <col min="8216" max="8216" width="6.25" style="1014" customWidth="1"/>
    <col min="8217" max="8217" width="6.375" style="1014" customWidth="1"/>
    <col min="8218" max="8218" width="6.25" style="1014" customWidth="1"/>
    <col min="8219" max="8219" width="5.625" style="1014" customWidth="1"/>
    <col min="8220" max="8220" width="5.5" style="1014" customWidth="1"/>
    <col min="8221" max="8221" width="5.875" style="1014" customWidth="1"/>
    <col min="8222" max="8222" width="5.75" style="1014" customWidth="1"/>
    <col min="8223" max="8224" width="7.875" style="1014" customWidth="1"/>
    <col min="8225" max="8225" width="7" style="1014" customWidth="1"/>
    <col min="8226" max="8227" width="5.875" style="1014" customWidth="1"/>
    <col min="8228" max="8228" width="6.5" style="1014" customWidth="1"/>
    <col min="8229" max="8229" width="6.25" style="1014" customWidth="1"/>
    <col min="8230" max="8230" width="7.875" style="1014" customWidth="1"/>
    <col min="8231" max="8231" width="6.25" style="1014" customWidth="1"/>
    <col min="8232" max="8232" width="6.875" style="1014" customWidth="1"/>
    <col min="8233" max="8233" width="9" style="1014" customWidth="1"/>
    <col min="8234" max="8234" width="6.375" style="1014" customWidth="1"/>
    <col min="8235" max="8235" width="6.5" style="1014" customWidth="1"/>
    <col min="8236" max="8236" width="8.625" style="1014" customWidth="1"/>
    <col min="8237" max="8466" width="8" style="1014"/>
    <col min="8467" max="8467" width="4.625" style="1014" customWidth="1"/>
    <col min="8468" max="8468" width="12.5" style="1014" customWidth="1"/>
    <col min="8469" max="8469" width="5.125" style="1014" customWidth="1"/>
    <col min="8470" max="8470" width="7" style="1014" customWidth="1"/>
    <col min="8471" max="8471" width="7.875" style="1014" customWidth="1"/>
    <col min="8472" max="8472" width="6.25" style="1014" customWidth="1"/>
    <col min="8473" max="8473" width="6.375" style="1014" customWidth="1"/>
    <col min="8474" max="8474" width="6.25" style="1014" customWidth="1"/>
    <col min="8475" max="8475" width="5.625" style="1014" customWidth="1"/>
    <col min="8476" max="8476" width="5.5" style="1014" customWidth="1"/>
    <col min="8477" max="8477" width="5.875" style="1014" customWidth="1"/>
    <col min="8478" max="8478" width="5.75" style="1014" customWidth="1"/>
    <col min="8479" max="8480" width="7.875" style="1014" customWidth="1"/>
    <col min="8481" max="8481" width="7" style="1014" customWidth="1"/>
    <col min="8482" max="8483" width="5.875" style="1014" customWidth="1"/>
    <col min="8484" max="8484" width="6.5" style="1014" customWidth="1"/>
    <col min="8485" max="8485" width="6.25" style="1014" customWidth="1"/>
    <col min="8486" max="8486" width="7.875" style="1014" customWidth="1"/>
    <col min="8487" max="8487" width="6.25" style="1014" customWidth="1"/>
    <col min="8488" max="8488" width="6.875" style="1014" customWidth="1"/>
    <col min="8489" max="8489" width="9" style="1014" customWidth="1"/>
    <col min="8490" max="8490" width="6.375" style="1014" customWidth="1"/>
    <col min="8491" max="8491" width="6.5" style="1014" customWidth="1"/>
    <col min="8492" max="8492" width="8.625" style="1014" customWidth="1"/>
    <col min="8493" max="8722" width="8" style="1014"/>
    <col min="8723" max="8723" width="4.625" style="1014" customWidth="1"/>
    <col min="8724" max="8724" width="12.5" style="1014" customWidth="1"/>
    <col min="8725" max="8725" width="5.125" style="1014" customWidth="1"/>
    <col min="8726" max="8726" width="7" style="1014" customWidth="1"/>
    <col min="8727" max="8727" width="7.875" style="1014" customWidth="1"/>
    <col min="8728" max="8728" width="6.25" style="1014" customWidth="1"/>
    <col min="8729" max="8729" width="6.375" style="1014" customWidth="1"/>
    <col min="8730" max="8730" width="6.25" style="1014" customWidth="1"/>
    <col min="8731" max="8731" width="5.625" style="1014" customWidth="1"/>
    <col min="8732" max="8732" width="5.5" style="1014" customWidth="1"/>
    <col min="8733" max="8733" width="5.875" style="1014" customWidth="1"/>
    <col min="8734" max="8734" width="5.75" style="1014" customWidth="1"/>
    <col min="8735" max="8736" width="7.875" style="1014" customWidth="1"/>
    <col min="8737" max="8737" width="7" style="1014" customWidth="1"/>
    <col min="8738" max="8739" width="5.875" style="1014" customWidth="1"/>
    <col min="8740" max="8740" width="6.5" style="1014" customWidth="1"/>
    <col min="8741" max="8741" width="6.25" style="1014" customWidth="1"/>
    <col min="8742" max="8742" width="7.875" style="1014" customWidth="1"/>
    <col min="8743" max="8743" width="6.25" style="1014" customWidth="1"/>
    <col min="8744" max="8744" width="6.875" style="1014" customWidth="1"/>
    <col min="8745" max="8745" width="9" style="1014" customWidth="1"/>
    <col min="8746" max="8746" width="6.375" style="1014" customWidth="1"/>
    <col min="8747" max="8747" width="6.5" style="1014" customWidth="1"/>
    <col min="8748" max="8748" width="8.625" style="1014" customWidth="1"/>
    <col min="8749" max="8978" width="8" style="1014"/>
    <col min="8979" max="8979" width="4.625" style="1014" customWidth="1"/>
    <col min="8980" max="8980" width="12.5" style="1014" customWidth="1"/>
    <col min="8981" max="8981" width="5.125" style="1014" customWidth="1"/>
    <col min="8982" max="8982" width="7" style="1014" customWidth="1"/>
    <col min="8983" max="8983" width="7.875" style="1014" customWidth="1"/>
    <col min="8984" max="8984" width="6.25" style="1014" customWidth="1"/>
    <col min="8985" max="8985" width="6.375" style="1014" customWidth="1"/>
    <col min="8986" max="8986" width="6.25" style="1014" customWidth="1"/>
    <col min="8987" max="8987" width="5.625" style="1014" customWidth="1"/>
    <col min="8988" max="8988" width="5.5" style="1014" customWidth="1"/>
    <col min="8989" max="8989" width="5.875" style="1014" customWidth="1"/>
    <col min="8990" max="8990" width="5.75" style="1014" customWidth="1"/>
    <col min="8991" max="8992" width="7.875" style="1014" customWidth="1"/>
    <col min="8993" max="8993" width="7" style="1014" customWidth="1"/>
    <col min="8994" max="8995" width="5.875" style="1014" customWidth="1"/>
    <col min="8996" max="8996" width="6.5" style="1014" customWidth="1"/>
    <col min="8997" max="8997" width="6.25" style="1014" customWidth="1"/>
    <col min="8998" max="8998" width="7.875" style="1014" customWidth="1"/>
    <col min="8999" max="8999" width="6.25" style="1014" customWidth="1"/>
    <col min="9000" max="9000" width="6.875" style="1014" customWidth="1"/>
    <col min="9001" max="9001" width="9" style="1014" customWidth="1"/>
    <col min="9002" max="9002" width="6.375" style="1014" customWidth="1"/>
    <col min="9003" max="9003" width="6.5" style="1014" customWidth="1"/>
    <col min="9004" max="9004" width="8.625" style="1014" customWidth="1"/>
    <col min="9005" max="9234" width="8" style="1014"/>
    <col min="9235" max="9235" width="4.625" style="1014" customWidth="1"/>
    <col min="9236" max="9236" width="12.5" style="1014" customWidth="1"/>
    <col min="9237" max="9237" width="5.125" style="1014" customWidth="1"/>
    <col min="9238" max="9238" width="7" style="1014" customWidth="1"/>
    <col min="9239" max="9239" width="7.875" style="1014" customWidth="1"/>
    <col min="9240" max="9240" width="6.25" style="1014" customWidth="1"/>
    <col min="9241" max="9241" width="6.375" style="1014" customWidth="1"/>
    <col min="9242" max="9242" width="6.25" style="1014" customWidth="1"/>
    <col min="9243" max="9243" width="5.625" style="1014" customWidth="1"/>
    <col min="9244" max="9244" width="5.5" style="1014" customWidth="1"/>
    <col min="9245" max="9245" width="5.875" style="1014" customWidth="1"/>
    <col min="9246" max="9246" width="5.75" style="1014" customWidth="1"/>
    <col min="9247" max="9248" width="7.875" style="1014" customWidth="1"/>
    <col min="9249" max="9249" width="7" style="1014" customWidth="1"/>
    <col min="9250" max="9251" width="5.875" style="1014" customWidth="1"/>
    <col min="9252" max="9252" width="6.5" style="1014" customWidth="1"/>
    <col min="9253" max="9253" width="6.25" style="1014" customWidth="1"/>
    <col min="9254" max="9254" width="7.875" style="1014" customWidth="1"/>
    <col min="9255" max="9255" width="6.25" style="1014" customWidth="1"/>
    <col min="9256" max="9256" width="6.875" style="1014" customWidth="1"/>
    <col min="9257" max="9257" width="9" style="1014" customWidth="1"/>
    <col min="9258" max="9258" width="6.375" style="1014" customWidth="1"/>
    <col min="9259" max="9259" width="6.5" style="1014" customWidth="1"/>
    <col min="9260" max="9260" width="8.625" style="1014" customWidth="1"/>
    <col min="9261" max="9490" width="8" style="1014"/>
    <col min="9491" max="9491" width="4.625" style="1014" customWidth="1"/>
    <col min="9492" max="9492" width="12.5" style="1014" customWidth="1"/>
    <col min="9493" max="9493" width="5.125" style="1014" customWidth="1"/>
    <col min="9494" max="9494" width="7" style="1014" customWidth="1"/>
    <col min="9495" max="9495" width="7.875" style="1014" customWidth="1"/>
    <col min="9496" max="9496" width="6.25" style="1014" customWidth="1"/>
    <col min="9497" max="9497" width="6.375" style="1014" customWidth="1"/>
    <col min="9498" max="9498" width="6.25" style="1014" customWidth="1"/>
    <col min="9499" max="9499" width="5.625" style="1014" customWidth="1"/>
    <col min="9500" max="9500" width="5.5" style="1014" customWidth="1"/>
    <col min="9501" max="9501" width="5.875" style="1014" customWidth="1"/>
    <col min="9502" max="9502" width="5.75" style="1014" customWidth="1"/>
    <col min="9503" max="9504" width="7.875" style="1014" customWidth="1"/>
    <col min="9505" max="9505" width="7" style="1014" customWidth="1"/>
    <col min="9506" max="9507" width="5.875" style="1014" customWidth="1"/>
    <col min="9508" max="9508" width="6.5" style="1014" customWidth="1"/>
    <col min="9509" max="9509" width="6.25" style="1014" customWidth="1"/>
    <col min="9510" max="9510" width="7.875" style="1014" customWidth="1"/>
    <col min="9511" max="9511" width="6.25" style="1014" customWidth="1"/>
    <col min="9512" max="9512" width="6.875" style="1014" customWidth="1"/>
    <col min="9513" max="9513" width="9" style="1014" customWidth="1"/>
    <col min="9514" max="9514" width="6.375" style="1014" customWidth="1"/>
    <col min="9515" max="9515" width="6.5" style="1014" customWidth="1"/>
    <col min="9516" max="9516" width="8.625" style="1014" customWidth="1"/>
    <col min="9517" max="9746" width="8" style="1014"/>
    <col min="9747" max="9747" width="4.625" style="1014" customWidth="1"/>
    <col min="9748" max="9748" width="12.5" style="1014" customWidth="1"/>
    <col min="9749" max="9749" width="5.125" style="1014" customWidth="1"/>
    <col min="9750" max="9750" width="7" style="1014" customWidth="1"/>
    <col min="9751" max="9751" width="7.875" style="1014" customWidth="1"/>
    <col min="9752" max="9752" width="6.25" style="1014" customWidth="1"/>
    <col min="9753" max="9753" width="6.375" style="1014" customWidth="1"/>
    <col min="9754" max="9754" width="6.25" style="1014" customWidth="1"/>
    <col min="9755" max="9755" width="5.625" style="1014" customWidth="1"/>
    <col min="9756" max="9756" width="5.5" style="1014" customWidth="1"/>
    <col min="9757" max="9757" width="5.875" style="1014" customWidth="1"/>
    <col min="9758" max="9758" width="5.75" style="1014" customWidth="1"/>
    <col min="9759" max="9760" width="7.875" style="1014" customWidth="1"/>
    <col min="9761" max="9761" width="7" style="1014" customWidth="1"/>
    <col min="9762" max="9763" width="5.875" style="1014" customWidth="1"/>
    <col min="9764" max="9764" width="6.5" style="1014" customWidth="1"/>
    <col min="9765" max="9765" width="6.25" style="1014" customWidth="1"/>
    <col min="9766" max="9766" width="7.875" style="1014" customWidth="1"/>
    <col min="9767" max="9767" width="6.25" style="1014" customWidth="1"/>
    <col min="9768" max="9768" width="6.875" style="1014" customWidth="1"/>
    <col min="9769" max="9769" width="9" style="1014" customWidth="1"/>
    <col min="9770" max="9770" width="6.375" style="1014" customWidth="1"/>
    <col min="9771" max="9771" width="6.5" style="1014" customWidth="1"/>
    <col min="9772" max="9772" width="8.625" style="1014" customWidth="1"/>
    <col min="9773" max="10002" width="8" style="1014"/>
    <col min="10003" max="10003" width="4.625" style="1014" customWidth="1"/>
    <col min="10004" max="10004" width="12.5" style="1014" customWidth="1"/>
    <col min="10005" max="10005" width="5.125" style="1014" customWidth="1"/>
    <col min="10006" max="10006" width="7" style="1014" customWidth="1"/>
    <col min="10007" max="10007" width="7.875" style="1014" customWidth="1"/>
    <col min="10008" max="10008" width="6.25" style="1014" customWidth="1"/>
    <col min="10009" max="10009" width="6.375" style="1014" customWidth="1"/>
    <col min="10010" max="10010" width="6.25" style="1014" customWidth="1"/>
    <col min="10011" max="10011" width="5.625" style="1014" customWidth="1"/>
    <col min="10012" max="10012" width="5.5" style="1014" customWidth="1"/>
    <col min="10013" max="10013" width="5.875" style="1014" customWidth="1"/>
    <col min="10014" max="10014" width="5.75" style="1014" customWidth="1"/>
    <col min="10015" max="10016" width="7.875" style="1014" customWidth="1"/>
    <col min="10017" max="10017" width="7" style="1014" customWidth="1"/>
    <col min="10018" max="10019" width="5.875" style="1014" customWidth="1"/>
    <col min="10020" max="10020" width="6.5" style="1014" customWidth="1"/>
    <col min="10021" max="10021" width="6.25" style="1014" customWidth="1"/>
    <col min="10022" max="10022" width="7.875" style="1014" customWidth="1"/>
    <col min="10023" max="10023" width="6.25" style="1014" customWidth="1"/>
    <col min="10024" max="10024" width="6.875" style="1014" customWidth="1"/>
    <col min="10025" max="10025" width="9" style="1014" customWidth="1"/>
    <col min="10026" max="10026" width="6.375" style="1014" customWidth="1"/>
    <col min="10027" max="10027" width="6.5" style="1014" customWidth="1"/>
    <col min="10028" max="10028" width="8.625" style="1014" customWidth="1"/>
    <col min="10029" max="10258" width="8" style="1014"/>
    <col min="10259" max="10259" width="4.625" style="1014" customWidth="1"/>
    <col min="10260" max="10260" width="12.5" style="1014" customWidth="1"/>
    <col min="10261" max="10261" width="5.125" style="1014" customWidth="1"/>
    <col min="10262" max="10262" width="7" style="1014" customWidth="1"/>
    <col min="10263" max="10263" width="7.875" style="1014" customWidth="1"/>
    <col min="10264" max="10264" width="6.25" style="1014" customWidth="1"/>
    <col min="10265" max="10265" width="6.375" style="1014" customWidth="1"/>
    <col min="10266" max="10266" width="6.25" style="1014" customWidth="1"/>
    <col min="10267" max="10267" width="5.625" style="1014" customWidth="1"/>
    <col min="10268" max="10268" width="5.5" style="1014" customWidth="1"/>
    <col min="10269" max="10269" width="5.875" style="1014" customWidth="1"/>
    <col min="10270" max="10270" width="5.75" style="1014" customWidth="1"/>
    <col min="10271" max="10272" width="7.875" style="1014" customWidth="1"/>
    <col min="10273" max="10273" width="7" style="1014" customWidth="1"/>
    <col min="10274" max="10275" width="5.875" style="1014" customWidth="1"/>
    <col min="10276" max="10276" width="6.5" style="1014" customWidth="1"/>
    <col min="10277" max="10277" width="6.25" style="1014" customWidth="1"/>
    <col min="10278" max="10278" width="7.875" style="1014" customWidth="1"/>
    <col min="10279" max="10279" width="6.25" style="1014" customWidth="1"/>
    <col min="10280" max="10280" width="6.875" style="1014" customWidth="1"/>
    <col min="10281" max="10281" width="9" style="1014" customWidth="1"/>
    <col min="10282" max="10282" width="6.375" style="1014" customWidth="1"/>
    <col min="10283" max="10283" width="6.5" style="1014" customWidth="1"/>
    <col min="10284" max="10284" width="8.625" style="1014" customWidth="1"/>
    <col min="10285" max="10514" width="8" style="1014"/>
    <col min="10515" max="10515" width="4.625" style="1014" customWidth="1"/>
    <col min="10516" max="10516" width="12.5" style="1014" customWidth="1"/>
    <col min="10517" max="10517" width="5.125" style="1014" customWidth="1"/>
    <col min="10518" max="10518" width="7" style="1014" customWidth="1"/>
    <col min="10519" max="10519" width="7.875" style="1014" customWidth="1"/>
    <col min="10520" max="10520" width="6.25" style="1014" customWidth="1"/>
    <col min="10521" max="10521" width="6.375" style="1014" customWidth="1"/>
    <col min="10522" max="10522" width="6.25" style="1014" customWidth="1"/>
    <col min="10523" max="10523" width="5.625" style="1014" customWidth="1"/>
    <col min="10524" max="10524" width="5.5" style="1014" customWidth="1"/>
    <col min="10525" max="10525" width="5.875" style="1014" customWidth="1"/>
    <col min="10526" max="10526" width="5.75" style="1014" customWidth="1"/>
    <col min="10527" max="10528" width="7.875" style="1014" customWidth="1"/>
    <col min="10529" max="10529" width="7" style="1014" customWidth="1"/>
    <col min="10530" max="10531" width="5.875" style="1014" customWidth="1"/>
    <col min="10532" max="10532" width="6.5" style="1014" customWidth="1"/>
    <col min="10533" max="10533" width="6.25" style="1014" customWidth="1"/>
    <col min="10534" max="10534" width="7.875" style="1014" customWidth="1"/>
    <col min="10535" max="10535" width="6.25" style="1014" customWidth="1"/>
    <col min="10536" max="10536" width="6.875" style="1014" customWidth="1"/>
    <col min="10537" max="10537" width="9" style="1014" customWidth="1"/>
    <col min="10538" max="10538" width="6.375" style="1014" customWidth="1"/>
    <col min="10539" max="10539" width="6.5" style="1014" customWidth="1"/>
    <col min="10540" max="10540" width="8.625" style="1014" customWidth="1"/>
    <col min="10541" max="10770" width="8" style="1014"/>
    <col min="10771" max="10771" width="4.625" style="1014" customWidth="1"/>
    <col min="10772" max="10772" width="12.5" style="1014" customWidth="1"/>
    <col min="10773" max="10773" width="5.125" style="1014" customWidth="1"/>
    <col min="10774" max="10774" width="7" style="1014" customWidth="1"/>
    <col min="10775" max="10775" width="7.875" style="1014" customWidth="1"/>
    <col min="10776" max="10776" width="6.25" style="1014" customWidth="1"/>
    <col min="10777" max="10777" width="6.375" style="1014" customWidth="1"/>
    <col min="10778" max="10778" width="6.25" style="1014" customWidth="1"/>
    <col min="10779" max="10779" width="5.625" style="1014" customWidth="1"/>
    <col min="10780" max="10780" width="5.5" style="1014" customWidth="1"/>
    <col min="10781" max="10781" width="5.875" style="1014" customWidth="1"/>
    <col min="10782" max="10782" width="5.75" style="1014" customWidth="1"/>
    <col min="10783" max="10784" width="7.875" style="1014" customWidth="1"/>
    <col min="10785" max="10785" width="7" style="1014" customWidth="1"/>
    <col min="10786" max="10787" width="5.875" style="1014" customWidth="1"/>
    <col min="10788" max="10788" width="6.5" style="1014" customWidth="1"/>
    <col min="10789" max="10789" width="6.25" style="1014" customWidth="1"/>
    <col min="10790" max="10790" width="7.875" style="1014" customWidth="1"/>
    <col min="10791" max="10791" width="6.25" style="1014" customWidth="1"/>
    <col min="10792" max="10792" width="6.875" style="1014" customWidth="1"/>
    <col min="10793" max="10793" width="9" style="1014" customWidth="1"/>
    <col min="10794" max="10794" width="6.375" style="1014" customWidth="1"/>
    <col min="10795" max="10795" width="6.5" style="1014" customWidth="1"/>
    <col min="10796" max="10796" width="8.625" style="1014" customWidth="1"/>
    <col min="10797" max="11026" width="8" style="1014"/>
    <col min="11027" max="11027" width="4.625" style="1014" customWidth="1"/>
    <col min="11028" max="11028" width="12.5" style="1014" customWidth="1"/>
    <col min="11029" max="11029" width="5.125" style="1014" customWidth="1"/>
    <col min="11030" max="11030" width="7" style="1014" customWidth="1"/>
    <col min="11031" max="11031" width="7.875" style="1014" customWidth="1"/>
    <col min="11032" max="11032" width="6.25" style="1014" customWidth="1"/>
    <col min="11033" max="11033" width="6.375" style="1014" customWidth="1"/>
    <col min="11034" max="11034" width="6.25" style="1014" customWidth="1"/>
    <col min="11035" max="11035" width="5.625" style="1014" customWidth="1"/>
    <col min="11036" max="11036" width="5.5" style="1014" customWidth="1"/>
    <col min="11037" max="11037" width="5.875" style="1014" customWidth="1"/>
    <col min="11038" max="11038" width="5.75" style="1014" customWidth="1"/>
    <col min="11039" max="11040" width="7.875" style="1014" customWidth="1"/>
    <col min="11041" max="11041" width="7" style="1014" customWidth="1"/>
    <col min="11042" max="11043" width="5.875" style="1014" customWidth="1"/>
    <col min="11044" max="11044" width="6.5" style="1014" customWidth="1"/>
    <col min="11045" max="11045" width="6.25" style="1014" customWidth="1"/>
    <col min="11046" max="11046" width="7.875" style="1014" customWidth="1"/>
    <col min="11047" max="11047" width="6.25" style="1014" customWidth="1"/>
    <col min="11048" max="11048" width="6.875" style="1014" customWidth="1"/>
    <col min="11049" max="11049" width="9" style="1014" customWidth="1"/>
    <col min="11050" max="11050" width="6.375" style="1014" customWidth="1"/>
    <col min="11051" max="11051" width="6.5" style="1014" customWidth="1"/>
    <col min="11052" max="11052" width="8.625" style="1014" customWidth="1"/>
    <col min="11053" max="11282" width="8" style="1014"/>
    <col min="11283" max="11283" width="4.625" style="1014" customWidth="1"/>
    <col min="11284" max="11284" width="12.5" style="1014" customWidth="1"/>
    <col min="11285" max="11285" width="5.125" style="1014" customWidth="1"/>
    <col min="11286" max="11286" width="7" style="1014" customWidth="1"/>
    <col min="11287" max="11287" width="7.875" style="1014" customWidth="1"/>
    <col min="11288" max="11288" width="6.25" style="1014" customWidth="1"/>
    <col min="11289" max="11289" width="6.375" style="1014" customWidth="1"/>
    <col min="11290" max="11290" width="6.25" style="1014" customWidth="1"/>
    <col min="11291" max="11291" width="5.625" style="1014" customWidth="1"/>
    <col min="11292" max="11292" width="5.5" style="1014" customWidth="1"/>
    <col min="11293" max="11293" width="5.875" style="1014" customWidth="1"/>
    <col min="11294" max="11294" width="5.75" style="1014" customWidth="1"/>
    <col min="11295" max="11296" width="7.875" style="1014" customWidth="1"/>
    <col min="11297" max="11297" width="7" style="1014" customWidth="1"/>
    <col min="11298" max="11299" width="5.875" style="1014" customWidth="1"/>
    <col min="11300" max="11300" width="6.5" style="1014" customWidth="1"/>
    <col min="11301" max="11301" width="6.25" style="1014" customWidth="1"/>
    <col min="11302" max="11302" width="7.875" style="1014" customWidth="1"/>
    <col min="11303" max="11303" width="6.25" style="1014" customWidth="1"/>
    <col min="11304" max="11304" width="6.875" style="1014" customWidth="1"/>
    <col min="11305" max="11305" width="9" style="1014" customWidth="1"/>
    <col min="11306" max="11306" width="6.375" style="1014" customWidth="1"/>
    <col min="11307" max="11307" width="6.5" style="1014" customWidth="1"/>
    <col min="11308" max="11308" width="8.625" style="1014" customWidth="1"/>
    <col min="11309" max="11538" width="8" style="1014"/>
    <col min="11539" max="11539" width="4.625" style="1014" customWidth="1"/>
    <col min="11540" max="11540" width="12.5" style="1014" customWidth="1"/>
    <col min="11541" max="11541" width="5.125" style="1014" customWidth="1"/>
    <col min="11542" max="11542" width="7" style="1014" customWidth="1"/>
    <col min="11543" max="11543" width="7.875" style="1014" customWidth="1"/>
    <col min="11544" max="11544" width="6.25" style="1014" customWidth="1"/>
    <col min="11545" max="11545" width="6.375" style="1014" customWidth="1"/>
    <col min="11546" max="11546" width="6.25" style="1014" customWidth="1"/>
    <col min="11547" max="11547" width="5.625" style="1014" customWidth="1"/>
    <col min="11548" max="11548" width="5.5" style="1014" customWidth="1"/>
    <col min="11549" max="11549" width="5.875" style="1014" customWidth="1"/>
    <col min="11550" max="11550" width="5.75" style="1014" customWidth="1"/>
    <col min="11551" max="11552" width="7.875" style="1014" customWidth="1"/>
    <col min="11553" max="11553" width="7" style="1014" customWidth="1"/>
    <col min="11554" max="11555" width="5.875" style="1014" customWidth="1"/>
    <col min="11556" max="11556" width="6.5" style="1014" customWidth="1"/>
    <col min="11557" max="11557" width="6.25" style="1014" customWidth="1"/>
    <col min="11558" max="11558" width="7.875" style="1014" customWidth="1"/>
    <col min="11559" max="11559" width="6.25" style="1014" customWidth="1"/>
    <col min="11560" max="11560" width="6.875" style="1014" customWidth="1"/>
    <col min="11561" max="11561" width="9" style="1014" customWidth="1"/>
    <col min="11562" max="11562" width="6.375" style="1014" customWidth="1"/>
    <col min="11563" max="11563" width="6.5" style="1014" customWidth="1"/>
    <col min="11564" max="11564" width="8.625" style="1014" customWidth="1"/>
    <col min="11565" max="11794" width="8" style="1014"/>
    <col min="11795" max="11795" width="4.625" style="1014" customWidth="1"/>
    <col min="11796" max="11796" width="12.5" style="1014" customWidth="1"/>
    <col min="11797" max="11797" width="5.125" style="1014" customWidth="1"/>
    <col min="11798" max="11798" width="7" style="1014" customWidth="1"/>
    <col min="11799" max="11799" width="7.875" style="1014" customWidth="1"/>
    <col min="11800" max="11800" width="6.25" style="1014" customWidth="1"/>
    <col min="11801" max="11801" width="6.375" style="1014" customWidth="1"/>
    <col min="11802" max="11802" width="6.25" style="1014" customWidth="1"/>
    <col min="11803" max="11803" width="5.625" style="1014" customWidth="1"/>
    <col min="11804" max="11804" width="5.5" style="1014" customWidth="1"/>
    <col min="11805" max="11805" width="5.875" style="1014" customWidth="1"/>
    <col min="11806" max="11806" width="5.75" style="1014" customWidth="1"/>
    <col min="11807" max="11808" width="7.875" style="1014" customWidth="1"/>
    <col min="11809" max="11809" width="7" style="1014" customWidth="1"/>
    <col min="11810" max="11811" width="5.875" style="1014" customWidth="1"/>
    <col min="11812" max="11812" width="6.5" style="1014" customWidth="1"/>
    <col min="11813" max="11813" width="6.25" style="1014" customWidth="1"/>
    <col min="11814" max="11814" width="7.875" style="1014" customWidth="1"/>
    <col min="11815" max="11815" width="6.25" style="1014" customWidth="1"/>
    <col min="11816" max="11816" width="6.875" style="1014" customWidth="1"/>
    <col min="11817" max="11817" width="9" style="1014" customWidth="1"/>
    <col min="11818" max="11818" width="6.375" style="1014" customWidth="1"/>
    <col min="11819" max="11819" width="6.5" style="1014" customWidth="1"/>
    <col min="11820" max="11820" width="8.625" style="1014" customWidth="1"/>
    <col min="11821" max="12050" width="8" style="1014"/>
    <col min="12051" max="12051" width="4.625" style="1014" customWidth="1"/>
    <col min="12052" max="12052" width="12.5" style="1014" customWidth="1"/>
    <col min="12053" max="12053" width="5.125" style="1014" customWidth="1"/>
    <col min="12054" max="12054" width="7" style="1014" customWidth="1"/>
    <col min="12055" max="12055" width="7.875" style="1014" customWidth="1"/>
    <col min="12056" max="12056" width="6.25" style="1014" customWidth="1"/>
    <col min="12057" max="12057" width="6.375" style="1014" customWidth="1"/>
    <col min="12058" max="12058" width="6.25" style="1014" customWidth="1"/>
    <col min="12059" max="12059" width="5.625" style="1014" customWidth="1"/>
    <col min="12060" max="12060" width="5.5" style="1014" customWidth="1"/>
    <col min="12061" max="12061" width="5.875" style="1014" customWidth="1"/>
    <col min="12062" max="12062" width="5.75" style="1014" customWidth="1"/>
    <col min="12063" max="12064" width="7.875" style="1014" customWidth="1"/>
    <col min="12065" max="12065" width="7" style="1014" customWidth="1"/>
    <col min="12066" max="12067" width="5.875" style="1014" customWidth="1"/>
    <col min="12068" max="12068" width="6.5" style="1014" customWidth="1"/>
    <col min="12069" max="12069" width="6.25" style="1014" customWidth="1"/>
    <col min="12070" max="12070" width="7.875" style="1014" customWidth="1"/>
    <col min="12071" max="12071" width="6.25" style="1014" customWidth="1"/>
    <col min="12072" max="12072" width="6.875" style="1014" customWidth="1"/>
    <col min="12073" max="12073" width="9" style="1014" customWidth="1"/>
    <col min="12074" max="12074" width="6.375" style="1014" customWidth="1"/>
    <col min="12075" max="12075" width="6.5" style="1014" customWidth="1"/>
    <col min="12076" max="12076" width="8.625" style="1014" customWidth="1"/>
    <col min="12077" max="12306" width="8" style="1014"/>
    <col min="12307" max="12307" width="4.625" style="1014" customWidth="1"/>
    <col min="12308" max="12308" width="12.5" style="1014" customWidth="1"/>
    <col min="12309" max="12309" width="5.125" style="1014" customWidth="1"/>
    <col min="12310" max="12310" width="7" style="1014" customWidth="1"/>
    <col min="12311" max="12311" width="7.875" style="1014" customWidth="1"/>
    <col min="12312" max="12312" width="6.25" style="1014" customWidth="1"/>
    <col min="12313" max="12313" width="6.375" style="1014" customWidth="1"/>
    <col min="12314" max="12314" width="6.25" style="1014" customWidth="1"/>
    <col min="12315" max="12315" width="5.625" style="1014" customWidth="1"/>
    <col min="12316" max="12316" width="5.5" style="1014" customWidth="1"/>
    <col min="12317" max="12317" width="5.875" style="1014" customWidth="1"/>
    <col min="12318" max="12318" width="5.75" style="1014" customWidth="1"/>
    <col min="12319" max="12320" width="7.875" style="1014" customWidth="1"/>
    <col min="12321" max="12321" width="7" style="1014" customWidth="1"/>
    <col min="12322" max="12323" width="5.875" style="1014" customWidth="1"/>
    <col min="12324" max="12324" width="6.5" style="1014" customWidth="1"/>
    <col min="12325" max="12325" width="6.25" style="1014" customWidth="1"/>
    <col min="12326" max="12326" width="7.875" style="1014" customWidth="1"/>
    <col min="12327" max="12327" width="6.25" style="1014" customWidth="1"/>
    <col min="12328" max="12328" width="6.875" style="1014" customWidth="1"/>
    <col min="12329" max="12329" width="9" style="1014" customWidth="1"/>
    <col min="12330" max="12330" width="6.375" style="1014" customWidth="1"/>
    <col min="12331" max="12331" width="6.5" style="1014" customWidth="1"/>
    <col min="12332" max="12332" width="8.625" style="1014" customWidth="1"/>
    <col min="12333" max="12562" width="8" style="1014"/>
    <col min="12563" max="12563" width="4.625" style="1014" customWidth="1"/>
    <col min="12564" max="12564" width="12.5" style="1014" customWidth="1"/>
    <col min="12565" max="12565" width="5.125" style="1014" customWidth="1"/>
    <col min="12566" max="12566" width="7" style="1014" customWidth="1"/>
    <col min="12567" max="12567" width="7.875" style="1014" customWidth="1"/>
    <col min="12568" max="12568" width="6.25" style="1014" customWidth="1"/>
    <col min="12569" max="12569" width="6.375" style="1014" customWidth="1"/>
    <col min="12570" max="12570" width="6.25" style="1014" customWidth="1"/>
    <col min="12571" max="12571" width="5.625" style="1014" customWidth="1"/>
    <col min="12572" max="12572" width="5.5" style="1014" customWidth="1"/>
    <col min="12573" max="12573" width="5.875" style="1014" customWidth="1"/>
    <col min="12574" max="12574" width="5.75" style="1014" customWidth="1"/>
    <col min="12575" max="12576" width="7.875" style="1014" customWidth="1"/>
    <col min="12577" max="12577" width="7" style="1014" customWidth="1"/>
    <col min="12578" max="12579" width="5.875" style="1014" customWidth="1"/>
    <col min="12580" max="12580" width="6.5" style="1014" customWidth="1"/>
    <col min="12581" max="12581" width="6.25" style="1014" customWidth="1"/>
    <col min="12582" max="12582" width="7.875" style="1014" customWidth="1"/>
    <col min="12583" max="12583" width="6.25" style="1014" customWidth="1"/>
    <col min="12584" max="12584" width="6.875" style="1014" customWidth="1"/>
    <col min="12585" max="12585" width="9" style="1014" customWidth="1"/>
    <col min="12586" max="12586" width="6.375" style="1014" customWidth="1"/>
    <col min="12587" max="12587" width="6.5" style="1014" customWidth="1"/>
    <col min="12588" max="12588" width="8.625" style="1014" customWidth="1"/>
    <col min="12589" max="12818" width="8" style="1014"/>
    <col min="12819" max="12819" width="4.625" style="1014" customWidth="1"/>
    <col min="12820" max="12820" width="12.5" style="1014" customWidth="1"/>
    <col min="12821" max="12821" width="5.125" style="1014" customWidth="1"/>
    <col min="12822" max="12822" width="7" style="1014" customWidth="1"/>
    <col min="12823" max="12823" width="7.875" style="1014" customWidth="1"/>
    <col min="12824" max="12824" width="6.25" style="1014" customWidth="1"/>
    <col min="12825" max="12825" width="6.375" style="1014" customWidth="1"/>
    <col min="12826" max="12826" width="6.25" style="1014" customWidth="1"/>
    <col min="12827" max="12827" width="5.625" style="1014" customWidth="1"/>
    <col min="12828" max="12828" width="5.5" style="1014" customWidth="1"/>
    <col min="12829" max="12829" width="5.875" style="1014" customWidth="1"/>
    <col min="12830" max="12830" width="5.75" style="1014" customWidth="1"/>
    <col min="12831" max="12832" width="7.875" style="1014" customWidth="1"/>
    <col min="12833" max="12833" width="7" style="1014" customWidth="1"/>
    <col min="12834" max="12835" width="5.875" style="1014" customWidth="1"/>
    <col min="12836" max="12836" width="6.5" style="1014" customWidth="1"/>
    <col min="12837" max="12837" width="6.25" style="1014" customWidth="1"/>
    <col min="12838" max="12838" width="7.875" style="1014" customWidth="1"/>
    <col min="12839" max="12839" width="6.25" style="1014" customWidth="1"/>
    <col min="12840" max="12840" width="6.875" style="1014" customWidth="1"/>
    <col min="12841" max="12841" width="9" style="1014" customWidth="1"/>
    <col min="12842" max="12842" width="6.375" style="1014" customWidth="1"/>
    <col min="12843" max="12843" width="6.5" style="1014" customWidth="1"/>
    <col min="12844" max="12844" width="8.625" style="1014" customWidth="1"/>
    <col min="12845" max="13074" width="8" style="1014"/>
    <col min="13075" max="13075" width="4.625" style="1014" customWidth="1"/>
    <col min="13076" max="13076" width="12.5" style="1014" customWidth="1"/>
    <col min="13077" max="13077" width="5.125" style="1014" customWidth="1"/>
    <col min="13078" max="13078" width="7" style="1014" customWidth="1"/>
    <col min="13079" max="13079" width="7.875" style="1014" customWidth="1"/>
    <col min="13080" max="13080" width="6.25" style="1014" customWidth="1"/>
    <col min="13081" max="13081" width="6.375" style="1014" customWidth="1"/>
    <col min="13082" max="13082" width="6.25" style="1014" customWidth="1"/>
    <col min="13083" max="13083" width="5.625" style="1014" customWidth="1"/>
    <col min="13084" max="13084" width="5.5" style="1014" customWidth="1"/>
    <col min="13085" max="13085" width="5.875" style="1014" customWidth="1"/>
    <col min="13086" max="13086" width="5.75" style="1014" customWidth="1"/>
    <col min="13087" max="13088" width="7.875" style="1014" customWidth="1"/>
    <col min="13089" max="13089" width="7" style="1014" customWidth="1"/>
    <col min="13090" max="13091" width="5.875" style="1014" customWidth="1"/>
    <col min="13092" max="13092" width="6.5" style="1014" customWidth="1"/>
    <col min="13093" max="13093" width="6.25" style="1014" customWidth="1"/>
    <col min="13094" max="13094" width="7.875" style="1014" customWidth="1"/>
    <col min="13095" max="13095" width="6.25" style="1014" customWidth="1"/>
    <col min="13096" max="13096" width="6.875" style="1014" customWidth="1"/>
    <col min="13097" max="13097" width="9" style="1014" customWidth="1"/>
    <col min="13098" max="13098" width="6.375" style="1014" customWidth="1"/>
    <col min="13099" max="13099" width="6.5" style="1014" customWidth="1"/>
    <col min="13100" max="13100" width="8.625" style="1014" customWidth="1"/>
    <col min="13101" max="13330" width="8" style="1014"/>
    <col min="13331" max="13331" width="4.625" style="1014" customWidth="1"/>
    <col min="13332" max="13332" width="12.5" style="1014" customWidth="1"/>
    <col min="13333" max="13333" width="5.125" style="1014" customWidth="1"/>
    <col min="13334" max="13334" width="7" style="1014" customWidth="1"/>
    <col min="13335" max="13335" width="7.875" style="1014" customWidth="1"/>
    <col min="13336" max="13336" width="6.25" style="1014" customWidth="1"/>
    <col min="13337" max="13337" width="6.375" style="1014" customWidth="1"/>
    <col min="13338" max="13338" width="6.25" style="1014" customWidth="1"/>
    <col min="13339" max="13339" width="5.625" style="1014" customWidth="1"/>
    <col min="13340" max="13340" width="5.5" style="1014" customWidth="1"/>
    <col min="13341" max="13341" width="5.875" style="1014" customWidth="1"/>
    <col min="13342" max="13342" width="5.75" style="1014" customWidth="1"/>
    <col min="13343" max="13344" width="7.875" style="1014" customWidth="1"/>
    <col min="13345" max="13345" width="7" style="1014" customWidth="1"/>
    <col min="13346" max="13347" width="5.875" style="1014" customWidth="1"/>
    <col min="13348" max="13348" width="6.5" style="1014" customWidth="1"/>
    <col min="13349" max="13349" width="6.25" style="1014" customWidth="1"/>
    <col min="13350" max="13350" width="7.875" style="1014" customWidth="1"/>
    <col min="13351" max="13351" width="6.25" style="1014" customWidth="1"/>
    <col min="13352" max="13352" width="6.875" style="1014" customWidth="1"/>
    <col min="13353" max="13353" width="9" style="1014" customWidth="1"/>
    <col min="13354" max="13354" width="6.375" style="1014" customWidth="1"/>
    <col min="13355" max="13355" width="6.5" style="1014" customWidth="1"/>
    <col min="13356" max="13356" width="8.625" style="1014" customWidth="1"/>
    <col min="13357" max="13586" width="8" style="1014"/>
    <col min="13587" max="13587" width="4.625" style="1014" customWidth="1"/>
    <col min="13588" max="13588" width="12.5" style="1014" customWidth="1"/>
    <col min="13589" max="13589" width="5.125" style="1014" customWidth="1"/>
    <col min="13590" max="13590" width="7" style="1014" customWidth="1"/>
    <col min="13591" max="13591" width="7.875" style="1014" customWidth="1"/>
    <col min="13592" max="13592" width="6.25" style="1014" customWidth="1"/>
    <col min="13593" max="13593" width="6.375" style="1014" customWidth="1"/>
    <col min="13594" max="13594" width="6.25" style="1014" customWidth="1"/>
    <col min="13595" max="13595" width="5.625" style="1014" customWidth="1"/>
    <col min="13596" max="13596" width="5.5" style="1014" customWidth="1"/>
    <col min="13597" max="13597" width="5.875" style="1014" customWidth="1"/>
    <col min="13598" max="13598" width="5.75" style="1014" customWidth="1"/>
    <col min="13599" max="13600" width="7.875" style="1014" customWidth="1"/>
    <col min="13601" max="13601" width="7" style="1014" customWidth="1"/>
    <col min="13602" max="13603" width="5.875" style="1014" customWidth="1"/>
    <col min="13604" max="13604" width="6.5" style="1014" customWidth="1"/>
    <col min="13605" max="13605" width="6.25" style="1014" customWidth="1"/>
    <col min="13606" max="13606" width="7.875" style="1014" customWidth="1"/>
    <col min="13607" max="13607" width="6.25" style="1014" customWidth="1"/>
    <col min="13608" max="13608" width="6.875" style="1014" customWidth="1"/>
    <col min="13609" max="13609" width="9" style="1014" customWidth="1"/>
    <col min="13610" max="13610" width="6.375" style="1014" customWidth="1"/>
    <col min="13611" max="13611" width="6.5" style="1014" customWidth="1"/>
    <col min="13612" max="13612" width="8.625" style="1014" customWidth="1"/>
    <col min="13613" max="13842" width="8" style="1014"/>
    <col min="13843" max="13843" width="4.625" style="1014" customWidth="1"/>
    <col min="13844" max="13844" width="12.5" style="1014" customWidth="1"/>
    <col min="13845" max="13845" width="5.125" style="1014" customWidth="1"/>
    <col min="13846" max="13846" width="7" style="1014" customWidth="1"/>
    <col min="13847" max="13847" width="7.875" style="1014" customWidth="1"/>
    <col min="13848" max="13848" width="6.25" style="1014" customWidth="1"/>
    <col min="13849" max="13849" width="6.375" style="1014" customWidth="1"/>
    <col min="13850" max="13850" width="6.25" style="1014" customWidth="1"/>
    <col min="13851" max="13851" width="5.625" style="1014" customWidth="1"/>
    <col min="13852" max="13852" width="5.5" style="1014" customWidth="1"/>
    <col min="13853" max="13853" width="5.875" style="1014" customWidth="1"/>
    <col min="13854" max="13854" width="5.75" style="1014" customWidth="1"/>
    <col min="13855" max="13856" width="7.875" style="1014" customWidth="1"/>
    <col min="13857" max="13857" width="7" style="1014" customWidth="1"/>
    <col min="13858" max="13859" width="5.875" style="1014" customWidth="1"/>
    <col min="13860" max="13860" width="6.5" style="1014" customWidth="1"/>
    <col min="13861" max="13861" width="6.25" style="1014" customWidth="1"/>
    <col min="13862" max="13862" width="7.875" style="1014" customWidth="1"/>
    <col min="13863" max="13863" width="6.25" style="1014" customWidth="1"/>
    <col min="13864" max="13864" width="6.875" style="1014" customWidth="1"/>
    <col min="13865" max="13865" width="9" style="1014" customWidth="1"/>
    <col min="13866" max="13866" width="6.375" style="1014" customWidth="1"/>
    <col min="13867" max="13867" width="6.5" style="1014" customWidth="1"/>
    <col min="13868" max="13868" width="8.625" style="1014" customWidth="1"/>
    <col min="13869" max="14098" width="8" style="1014"/>
    <col min="14099" max="14099" width="4.625" style="1014" customWidth="1"/>
    <col min="14100" max="14100" width="12.5" style="1014" customWidth="1"/>
    <col min="14101" max="14101" width="5.125" style="1014" customWidth="1"/>
    <col min="14102" max="14102" width="7" style="1014" customWidth="1"/>
    <col min="14103" max="14103" width="7.875" style="1014" customWidth="1"/>
    <col min="14104" max="14104" width="6.25" style="1014" customWidth="1"/>
    <col min="14105" max="14105" width="6.375" style="1014" customWidth="1"/>
    <col min="14106" max="14106" width="6.25" style="1014" customWidth="1"/>
    <col min="14107" max="14107" width="5.625" style="1014" customWidth="1"/>
    <col min="14108" max="14108" width="5.5" style="1014" customWidth="1"/>
    <col min="14109" max="14109" width="5.875" style="1014" customWidth="1"/>
    <col min="14110" max="14110" width="5.75" style="1014" customWidth="1"/>
    <col min="14111" max="14112" width="7.875" style="1014" customWidth="1"/>
    <col min="14113" max="14113" width="7" style="1014" customWidth="1"/>
    <col min="14114" max="14115" width="5.875" style="1014" customWidth="1"/>
    <col min="14116" max="14116" width="6.5" style="1014" customWidth="1"/>
    <col min="14117" max="14117" width="6.25" style="1014" customWidth="1"/>
    <col min="14118" max="14118" width="7.875" style="1014" customWidth="1"/>
    <col min="14119" max="14119" width="6.25" style="1014" customWidth="1"/>
    <col min="14120" max="14120" width="6.875" style="1014" customWidth="1"/>
    <col min="14121" max="14121" width="9" style="1014" customWidth="1"/>
    <col min="14122" max="14122" width="6.375" style="1014" customWidth="1"/>
    <col min="14123" max="14123" width="6.5" style="1014" customWidth="1"/>
    <col min="14124" max="14124" width="8.625" style="1014" customWidth="1"/>
    <col min="14125" max="14354" width="8" style="1014"/>
    <col min="14355" max="14355" width="4.625" style="1014" customWidth="1"/>
    <col min="14356" max="14356" width="12.5" style="1014" customWidth="1"/>
    <col min="14357" max="14357" width="5.125" style="1014" customWidth="1"/>
    <col min="14358" max="14358" width="7" style="1014" customWidth="1"/>
    <col min="14359" max="14359" width="7.875" style="1014" customWidth="1"/>
    <col min="14360" max="14360" width="6.25" style="1014" customWidth="1"/>
    <col min="14361" max="14361" width="6.375" style="1014" customWidth="1"/>
    <col min="14362" max="14362" width="6.25" style="1014" customWidth="1"/>
    <col min="14363" max="14363" width="5.625" style="1014" customWidth="1"/>
    <col min="14364" max="14364" width="5.5" style="1014" customWidth="1"/>
    <col min="14365" max="14365" width="5.875" style="1014" customWidth="1"/>
    <col min="14366" max="14366" width="5.75" style="1014" customWidth="1"/>
    <col min="14367" max="14368" width="7.875" style="1014" customWidth="1"/>
    <col min="14369" max="14369" width="7" style="1014" customWidth="1"/>
    <col min="14370" max="14371" width="5.875" style="1014" customWidth="1"/>
    <col min="14372" max="14372" width="6.5" style="1014" customWidth="1"/>
    <col min="14373" max="14373" width="6.25" style="1014" customWidth="1"/>
    <col min="14374" max="14374" width="7.875" style="1014" customWidth="1"/>
    <col min="14375" max="14375" width="6.25" style="1014" customWidth="1"/>
    <col min="14376" max="14376" width="6.875" style="1014" customWidth="1"/>
    <col min="14377" max="14377" width="9" style="1014" customWidth="1"/>
    <col min="14378" max="14378" width="6.375" style="1014" customWidth="1"/>
    <col min="14379" max="14379" width="6.5" style="1014" customWidth="1"/>
    <col min="14380" max="14380" width="8.625" style="1014" customWidth="1"/>
    <col min="14381" max="14610" width="8" style="1014"/>
    <col min="14611" max="14611" width="4.625" style="1014" customWidth="1"/>
    <col min="14612" max="14612" width="12.5" style="1014" customWidth="1"/>
    <col min="14613" max="14613" width="5.125" style="1014" customWidth="1"/>
    <col min="14614" max="14614" width="7" style="1014" customWidth="1"/>
    <col min="14615" max="14615" width="7.875" style="1014" customWidth="1"/>
    <col min="14616" max="14616" width="6.25" style="1014" customWidth="1"/>
    <col min="14617" max="14617" width="6.375" style="1014" customWidth="1"/>
    <col min="14618" max="14618" width="6.25" style="1014" customWidth="1"/>
    <col min="14619" max="14619" width="5.625" style="1014" customWidth="1"/>
    <col min="14620" max="14620" width="5.5" style="1014" customWidth="1"/>
    <col min="14621" max="14621" width="5.875" style="1014" customWidth="1"/>
    <col min="14622" max="14622" width="5.75" style="1014" customWidth="1"/>
    <col min="14623" max="14624" width="7.875" style="1014" customWidth="1"/>
    <col min="14625" max="14625" width="7" style="1014" customWidth="1"/>
    <col min="14626" max="14627" width="5.875" style="1014" customWidth="1"/>
    <col min="14628" max="14628" width="6.5" style="1014" customWidth="1"/>
    <col min="14629" max="14629" width="6.25" style="1014" customWidth="1"/>
    <col min="14630" max="14630" width="7.875" style="1014" customWidth="1"/>
    <col min="14631" max="14631" width="6.25" style="1014" customWidth="1"/>
    <col min="14632" max="14632" width="6.875" style="1014" customWidth="1"/>
    <col min="14633" max="14633" width="9" style="1014" customWidth="1"/>
    <col min="14634" max="14634" width="6.375" style="1014" customWidth="1"/>
    <col min="14635" max="14635" width="6.5" style="1014" customWidth="1"/>
    <col min="14636" max="14636" width="8.625" style="1014" customWidth="1"/>
    <col min="14637" max="14866" width="8" style="1014"/>
    <col min="14867" max="14867" width="4.625" style="1014" customWidth="1"/>
    <col min="14868" max="14868" width="12.5" style="1014" customWidth="1"/>
    <col min="14869" max="14869" width="5.125" style="1014" customWidth="1"/>
    <col min="14870" max="14870" width="7" style="1014" customWidth="1"/>
    <col min="14871" max="14871" width="7.875" style="1014" customWidth="1"/>
    <col min="14872" max="14872" width="6.25" style="1014" customWidth="1"/>
    <col min="14873" max="14873" width="6.375" style="1014" customWidth="1"/>
    <col min="14874" max="14874" width="6.25" style="1014" customWidth="1"/>
    <col min="14875" max="14875" width="5.625" style="1014" customWidth="1"/>
    <col min="14876" max="14876" width="5.5" style="1014" customWidth="1"/>
    <col min="14877" max="14877" width="5.875" style="1014" customWidth="1"/>
    <col min="14878" max="14878" width="5.75" style="1014" customWidth="1"/>
    <col min="14879" max="14880" width="7.875" style="1014" customWidth="1"/>
    <col min="14881" max="14881" width="7" style="1014" customWidth="1"/>
    <col min="14882" max="14883" width="5.875" style="1014" customWidth="1"/>
    <col min="14884" max="14884" width="6.5" style="1014" customWidth="1"/>
    <col min="14885" max="14885" width="6.25" style="1014" customWidth="1"/>
    <col min="14886" max="14886" width="7.875" style="1014" customWidth="1"/>
    <col min="14887" max="14887" width="6.25" style="1014" customWidth="1"/>
    <col min="14888" max="14888" width="6.875" style="1014" customWidth="1"/>
    <col min="14889" max="14889" width="9" style="1014" customWidth="1"/>
    <col min="14890" max="14890" width="6.375" style="1014" customWidth="1"/>
    <col min="14891" max="14891" width="6.5" style="1014" customWidth="1"/>
    <col min="14892" max="14892" width="8.625" style="1014" customWidth="1"/>
    <col min="14893" max="15122" width="8" style="1014"/>
    <col min="15123" max="15123" width="4.625" style="1014" customWidth="1"/>
    <col min="15124" max="15124" width="12.5" style="1014" customWidth="1"/>
    <col min="15125" max="15125" width="5.125" style="1014" customWidth="1"/>
    <col min="15126" max="15126" width="7" style="1014" customWidth="1"/>
    <col min="15127" max="15127" width="7.875" style="1014" customWidth="1"/>
    <col min="15128" max="15128" width="6.25" style="1014" customWidth="1"/>
    <col min="15129" max="15129" width="6.375" style="1014" customWidth="1"/>
    <col min="15130" max="15130" width="6.25" style="1014" customWidth="1"/>
    <col min="15131" max="15131" width="5.625" style="1014" customWidth="1"/>
    <col min="15132" max="15132" width="5.5" style="1014" customWidth="1"/>
    <col min="15133" max="15133" width="5.875" style="1014" customWidth="1"/>
    <col min="15134" max="15134" width="5.75" style="1014" customWidth="1"/>
    <col min="15135" max="15136" width="7.875" style="1014" customWidth="1"/>
    <col min="15137" max="15137" width="7" style="1014" customWidth="1"/>
    <col min="15138" max="15139" width="5.875" style="1014" customWidth="1"/>
    <col min="15140" max="15140" width="6.5" style="1014" customWidth="1"/>
    <col min="15141" max="15141" width="6.25" style="1014" customWidth="1"/>
    <col min="15142" max="15142" width="7.875" style="1014" customWidth="1"/>
    <col min="15143" max="15143" width="6.25" style="1014" customWidth="1"/>
    <col min="15144" max="15144" width="6.875" style="1014" customWidth="1"/>
    <col min="15145" max="15145" width="9" style="1014" customWidth="1"/>
    <col min="15146" max="15146" width="6.375" style="1014" customWidth="1"/>
    <col min="15147" max="15147" width="6.5" style="1014" customWidth="1"/>
    <col min="15148" max="15148" width="8.625" style="1014" customWidth="1"/>
    <col min="15149" max="15378" width="8" style="1014"/>
    <col min="15379" max="15379" width="4.625" style="1014" customWidth="1"/>
    <col min="15380" max="15380" width="12.5" style="1014" customWidth="1"/>
    <col min="15381" max="15381" width="5.125" style="1014" customWidth="1"/>
    <col min="15382" max="15382" width="7" style="1014" customWidth="1"/>
    <col min="15383" max="15383" width="7.875" style="1014" customWidth="1"/>
    <col min="15384" max="15384" width="6.25" style="1014" customWidth="1"/>
    <col min="15385" max="15385" width="6.375" style="1014" customWidth="1"/>
    <col min="15386" max="15386" width="6.25" style="1014" customWidth="1"/>
    <col min="15387" max="15387" width="5.625" style="1014" customWidth="1"/>
    <col min="15388" max="15388" width="5.5" style="1014" customWidth="1"/>
    <col min="15389" max="15389" width="5.875" style="1014" customWidth="1"/>
    <col min="15390" max="15390" width="5.75" style="1014" customWidth="1"/>
    <col min="15391" max="15392" width="7.875" style="1014" customWidth="1"/>
    <col min="15393" max="15393" width="7" style="1014" customWidth="1"/>
    <col min="15394" max="15395" width="5.875" style="1014" customWidth="1"/>
    <col min="15396" max="15396" width="6.5" style="1014" customWidth="1"/>
    <col min="15397" max="15397" width="6.25" style="1014" customWidth="1"/>
    <col min="15398" max="15398" width="7.875" style="1014" customWidth="1"/>
    <col min="15399" max="15399" width="6.25" style="1014" customWidth="1"/>
    <col min="15400" max="15400" width="6.875" style="1014" customWidth="1"/>
    <col min="15401" max="15401" width="9" style="1014" customWidth="1"/>
    <col min="15402" max="15402" width="6.375" style="1014" customWidth="1"/>
    <col min="15403" max="15403" width="6.5" style="1014" customWidth="1"/>
    <col min="15404" max="15404" width="8.625" style="1014" customWidth="1"/>
    <col min="15405" max="15634" width="8" style="1014"/>
    <col min="15635" max="15635" width="4.625" style="1014" customWidth="1"/>
    <col min="15636" max="15636" width="12.5" style="1014" customWidth="1"/>
    <col min="15637" max="15637" width="5.125" style="1014" customWidth="1"/>
    <col min="15638" max="15638" width="7" style="1014" customWidth="1"/>
    <col min="15639" max="15639" width="7.875" style="1014" customWidth="1"/>
    <col min="15640" max="15640" width="6.25" style="1014" customWidth="1"/>
    <col min="15641" max="15641" width="6.375" style="1014" customWidth="1"/>
    <col min="15642" max="15642" width="6.25" style="1014" customWidth="1"/>
    <col min="15643" max="15643" width="5.625" style="1014" customWidth="1"/>
    <col min="15644" max="15644" width="5.5" style="1014" customWidth="1"/>
    <col min="15645" max="15645" width="5.875" style="1014" customWidth="1"/>
    <col min="15646" max="15646" width="5.75" style="1014" customWidth="1"/>
    <col min="15647" max="15648" width="7.875" style="1014" customWidth="1"/>
    <col min="15649" max="15649" width="7" style="1014" customWidth="1"/>
    <col min="15650" max="15651" width="5.875" style="1014" customWidth="1"/>
    <col min="15652" max="15652" width="6.5" style="1014" customWidth="1"/>
    <col min="15653" max="15653" width="6.25" style="1014" customWidth="1"/>
    <col min="15654" max="15654" width="7.875" style="1014" customWidth="1"/>
    <col min="15655" max="15655" width="6.25" style="1014" customWidth="1"/>
    <col min="15656" max="15656" width="6.875" style="1014" customWidth="1"/>
    <col min="15657" max="15657" width="9" style="1014" customWidth="1"/>
    <col min="15658" max="15658" width="6.375" style="1014" customWidth="1"/>
    <col min="15659" max="15659" width="6.5" style="1014" customWidth="1"/>
    <col min="15660" max="15660" width="8.625" style="1014" customWidth="1"/>
    <col min="15661" max="15890" width="8" style="1014"/>
    <col min="15891" max="15891" width="4.625" style="1014" customWidth="1"/>
    <col min="15892" max="15892" width="12.5" style="1014" customWidth="1"/>
    <col min="15893" max="15893" width="5.125" style="1014" customWidth="1"/>
    <col min="15894" max="15894" width="7" style="1014" customWidth="1"/>
    <col min="15895" max="15895" width="7.875" style="1014" customWidth="1"/>
    <col min="15896" max="15896" width="6.25" style="1014" customWidth="1"/>
    <col min="15897" max="15897" width="6.375" style="1014" customWidth="1"/>
    <col min="15898" max="15898" width="6.25" style="1014" customWidth="1"/>
    <col min="15899" max="15899" width="5.625" style="1014" customWidth="1"/>
    <col min="15900" max="15900" width="5.5" style="1014" customWidth="1"/>
    <col min="15901" max="15901" width="5.875" style="1014" customWidth="1"/>
    <col min="15902" max="15902" width="5.75" style="1014" customWidth="1"/>
    <col min="15903" max="15904" width="7.875" style="1014" customWidth="1"/>
    <col min="15905" max="15905" width="7" style="1014" customWidth="1"/>
    <col min="15906" max="15907" width="5.875" style="1014" customWidth="1"/>
    <col min="15908" max="15908" width="6.5" style="1014" customWidth="1"/>
    <col min="15909" max="15909" width="6.25" style="1014" customWidth="1"/>
    <col min="15910" max="15910" width="7.875" style="1014" customWidth="1"/>
    <col min="15911" max="15911" width="6.25" style="1014" customWidth="1"/>
    <col min="15912" max="15912" width="6.875" style="1014" customWidth="1"/>
    <col min="15913" max="15913" width="9" style="1014" customWidth="1"/>
    <col min="15914" max="15914" width="6.375" style="1014" customWidth="1"/>
    <col min="15915" max="15915" width="6.5" style="1014" customWidth="1"/>
    <col min="15916" max="15916" width="8.625" style="1014" customWidth="1"/>
    <col min="15917" max="16146" width="8" style="1014"/>
    <col min="16147" max="16147" width="4.625" style="1014" customWidth="1"/>
    <col min="16148" max="16148" width="12.5" style="1014" customWidth="1"/>
    <col min="16149" max="16149" width="5.125" style="1014" customWidth="1"/>
    <col min="16150" max="16150" width="7" style="1014" customWidth="1"/>
    <col min="16151" max="16151" width="7.875" style="1014" customWidth="1"/>
    <col min="16152" max="16152" width="6.25" style="1014" customWidth="1"/>
    <col min="16153" max="16153" width="6.375" style="1014" customWidth="1"/>
    <col min="16154" max="16154" width="6.25" style="1014" customWidth="1"/>
    <col min="16155" max="16155" width="5.625" style="1014" customWidth="1"/>
    <col min="16156" max="16156" width="5.5" style="1014" customWidth="1"/>
    <col min="16157" max="16157" width="5.875" style="1014" customWidth="1"/>
    <col min="16158" max="16158" width="5.75" style="1014" customWidth="1"/>
    <col min="16159" max="16160" width="7.875" style="1014" customWidth="1"/>
    <col min="16161" max="16161" width="7" style="1014" customWidth="1"/>
    <col min="16162" max="16163" width="5.875" style="1014" customWidth="1"/>
    <col min="16164" max="16164" width="6.5" style="1014" customWidth="1"/>
    <col min="16165" max="16165" width="6.25" style="1014" customWidth="1"/>
    <col min="16166" max="16166" width="7.875" style="1014" customWidth="1"/>
    <col min="16167" max="16167" width="6.25" style="1014" customWidth="1"/>
    <col min="16168" max="16168" width="6.875" style="1014" customWidth="1"/>
    <col min="16169" max="16169" width="9" style="1014" customWidth="1"/>
    <col min="16170" max="16170" width="6.375" style="1014" customWidth="1"/>
    <col min="16171" max="16171" width="6.5" style="1014" customWidth="1"/>
    <col min="16172" max="16172" width="8.625" style="1014" customWidth="1"/>
    <col min="16173" max="16384" width="8" style="1014"/>
  </cols>
  <sheetData>
    <row r="1" spans="1:16376" ht="24" customHeight="1">
      <c r="AI1" s="1782" t="s">
        <v>799</v>
      </c>
      <c r="AJ1" s="1782"/>
      <c r="AK1" s="1782"/>
      <c r="AL1" s="1019"/>
      <c r="AM1" s="1018"/>
      <c r="AN1" s="1018"/>
      <c r="AO1" s="1018"/>
      <c r="AP1" s="1018"/>
    </row>
    <row r="2" spans="1:16376" ht="33.75" customHeight="1">
      <c r="A2" s="1624" t="s">
        <v>861</v>
      </c>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020"/>
      <c r="AM2" s="1021"/>
      <c r="AN2" s="1021"/>
      <c r="AO2" s="1021"/>
      <c r="AP2" s="1021"/>
    </row>
    <row r="3" spans="1:16376" ht="20.25" customHeight="1">
      <c r="A3" s="1624" t="s">
        <v>886</v>
      </c>
      <c r="B3" s="1624"/>
      <c r="C3" s="1624"/>
      <c r="D3" s="1624"/>
      <c r="E3" s="1624"/>
      <c r="F3" s="1624"/>
      <c r="G3" s="1624"/>
      <c r="H3" s="1624"/>
      <c r="I3" s="1624"/>
      <c r="J3" s="1624"/>
      <c r="K3" s="1624"/>
      <c r="L3" s="1624"/>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4"/>
      <c r="AR3" s="1624"/>
      <c r="AS3" s="1624"/>
      <c r="AT3" s="1624"/>
      <c r="AU3" s="1624"/>
      <c r="AV3" s="1624"/>
      <c r="AW3" s="1624"/>
      <c r="AX3" s="1624"/>
      <c r="AY3" s="1624"/>
      <c r="AZ3" s="1624"/>
      <c r="BA3" s="1624"/>
      <c r="BB3" s="1624"/>
      <c r="BC3" s="1624"/>
      <c r="BD3" s="1624"/>
      <c r="BE3" s="1624"/>
      <c r="BF3" s="1624"/>
      <c r="BG3" s="1624"/>
      <c r="BH3" s="1624"/>
      <c r="BI3" s="1624"/>
      <c r="BJ3" s="1624"/>
      <c r="BK3" s="1624"/>
      <c r="BL3" s="1624"/>
      <c r="BM3" s="1624"/>
      <c r="BN3" s="1624"/>
      <c r="BO3" s="1624"/>
      <c r="BP3" s="1624"/>
      <c r="BQ3" s="1624"/>
      <c r="BR3" s="1624"/>
      <c r="BS3" s="1624"/>
      <c r="BT3" s="1624"/>
      <c r="BU3" s="1624"/>
      <c r="BV3" s="1624"/>
      <c r="BW3" s="1624"/>
      <c r="BX3" s="1624"/>
      <c r="BY3" s="1624"/>
      <c r="BZ3" s="1624"/>
      <c r="CA3" s="1624"/>
      <c r="CB3" s="1624"/>
      <c r="CC3" s="1624"/>
      <c r="CD3" s="1624"/>
      <c r="CE3" s="1624"/>
      <c r="CF3" s="1624"/>
      <c r="CG3" s="1624"/>
      <c r="CH3" s="1624"/>
      <c r="CI3" s="1624"/>
      <c r="CJ3" s="1624"/>
      <c r="CK3" s="1624"/>
      <c r="CL3" s="1624"/>
      <c r="CM3" s="1624"/>
      <c r="CN3" s="1624"/>
      <c r="CO3" s="1624"/>
      <c r="CP3" s="1624"/>
      <c r="CQ3" s="1624"/>
      <c r="CR3" s="1624"/>
      <c r="CS3" s="1624"/>
      <c r="CT3" s="1624"/>
      <c r="CU3" s="1624"/>
      <c r="CV3" s="1624"/>
      <c r="CW3" s="1624"/>
      <c r="CX3" s="1624"/>
      <c r="CY3" s="1624"/>
      <c r="CZ3" s="1624"/>
      <c r="DA3" s="1624"/>
      <c r="DB3" s="1624"/>
      <c r="DC3" s="1624"/>
      <c r="DD3" s="1624"/>
      <c r="DE3" s="1624"/>
      <c r="DF3" s="1624"/>
      <c r="DG3" s="1624"/>
      <c r="DH3" s="1624"/>
      <c r="DI3" s="1624"/>
      <c r="DJ3" s="1624"/>
      <c r="DK3" s="1624"/>
      <c r="DL3" s="1624"/>
      <c r="DM3" s="1624"/>
      <c r="DN3" s="1624"/>
      <c r="DO3" s="1624"/>
      <c r="DP3" s="1624"/>
      <c r="DQ3" s="1624"/>
      <c r="DR3" s="1624"/>
      <c r="DS3" s="1624"/>
      <c r="DT3" s="1624"/>
      <c r="DU3" s="1624"/>
      <c r="DV3" s="1624"/>
      <c r="DW3" s="1624"/>
      <c r="DX3" s="1624"/>
      <c r="DY3" s="1624"/>
      <c r="DZ3" s="1624"/>
      <c r="EA3" s="1624"/>
      <c r="EB3" s="1624"/>
      <c r="EC3" s="1624"/>
      <c r="ED3" s="1624"/>
      <c r="EE3" s="1624"/>
      <c r="EF3" s="1624"/>
      <c r="EG3" s="1624"/>
      <c r="EH3" s="1624"/>
      <c r="EI3" s="1624"/>
      <c r="EJ3" s="1624"/>
      <c r="EK3" s="1624"/>
      <c r="EL3" s="1624"/>
      <c r="EM3" s="1624"/>
      <c r="EN3" s="1624"/>
      <c r="EO3" s="1624"/>
      <c r="EP3" s="1624"/>
      <c r="EQ3" s="1624"/>
      <c r="ER3" s="1624"/>
      <c r="ES3" s="1624"/>
      <c r="ET3" s="1624"/>
      <c r="EU3" s="1624"/>
      <c r="EV3" s="1624"/>
      <c r="EW3" s="1624"/>
      <c r="EX3" s="1624"/>
      <c r="EY3" s="1624"/>
      <c r="EZ3" s="1624"/>
      <c r="FA3" s="1624"/>
      <c r="FB3" s="1624"/>
      <c r="FC3" s="1624"/>
      <c r="FD3" s="1624"/>
      <c r="FE3" s="1624"/>
      <c r="FF3" s="1624"/>
      <c r="FG3" s="1624"/>
      <c r="FH3" s="1624"/>
      <c r="FI3" s="1624"/>
      <c r="FJ3" s="1624"/>
      <c r="FK3" s="1624"/>
      <c r="FL3" s="1624"/>
      <c r="FM3" s="1624"/>
      <c r="FN3" s="1624"/>
      <c r="FO3" s="1624"/>
      <c r="FP3" s="1624"/>
      <c r="FQ3" s="1624"/>
      <c r="FR3" s="1624"/>
      <c r="FS3" s="1624"/>
      <c r="FT3" s="1624"/>
      <c r="FU3" s="1624"/>
      <c r="FV3" s="1624"/>
      <c r="FW3" s="1624"/>
      <c r="FX3" s="1624"/>
      <c r="FY3" s="1624"/>
      <c r="FZ3" s="1624"/>
      <c r="GA3" s="1624"/>
      <c r="GB3" s="1624"/>
      <c r="GC3" s="1624"/>
      <c r="GD3" s="1624"/>
      <c r="GE3" s="1624"/>
      <c r="GF3" s="1624"/>
      <c r="GG3" s="1624"/>
      <c r="GH3" s="1624"/>
      <c r="GI3" s="1624"/>
      <c r="GJ3" s="1624"/>
      <c r="GK3" s="1624"/>
      <c r="GL3" s="1624"/>
      <c r="GM3" s="1624"/>
      <c r="GN3" s="1624"/>
      <c r="GO3" s="1624"/>
      <c r="GP3" s="1624"/>
      <c r="GQ3" s="1624"/>
      <c r="GR3" s="1624"/>
      <c r="GS3" s="1624"/>
      <c r="GT3" s="1624"/>
      <c r="GU3" s="1624"/>
      <c r="GV3" s="1624"/>
      <c r="GW3" s="1624"/>
      <c r="GX3" s="1624"/>
      <c r="GY3" s="1624"/>
      <c r="GZ3" s="1624"/>
      <c r="HA3" s="1624"/>
      <c r="HB3" s="1624"/>
      <c r="HC3" s="1624"/>
      <c r="HD3" s="1624"/>
      <c r="HE3" s="1624"/>
      <c r="HF3" s="1624"/>
      <c r="HG3" s="1624"/>
      <c r="HH3" s="1624"/>
      <c r="HI3" s="1624"/>
      <c r="HJ3" s="1624"/>
      <c r="HK3" s="1624"/>
      <c r="HL3" s="1624"/>
      <c r="HM3" s="1624"/>
      <c r="HN3" s="1624"/>
      <c r="HO3" s="1624"/>
      <c r="HP3" s="1624"/>
      <c r="HQ3" s="1624"/>
      <c r="HR3" s="1624"/>
      <c r="HS3" s="1624"/>
      <c r="HT3" s="1624"/>
      <c r="HU3" s="1624"/>
      <c r="HV3" s="1624"/>
      <c r="HW3" s="1624"/>
      <c r="HX3" s="1624"/>
      <c r="HY3" s="1624"/>
      <c r="HZ3" s="1624"/>
      <c r="IA3" s="1624"/>
      <c r="IB3" s="1624"/>
      <c r="IC3" s="1624"/>
      <c r="ID3" s="1624"/>
      <c r="IE3" s="1624"/>
      <c r="IF3" s="1624"/>
      <c r="IG3" s="1624"/>
      <c r="IH3" s="1624"/>
      <c r="II3" s="1624"/>
      <c r="IJ3" s="1624"/>
      <c r="IK3" s="1624"/>
      <c r="IL3" s="1624"/>
      <c r="IM3" s="1624"/>
      <c r="IN3" s="1624"/>
      <c r="IO3" s="1624"/>
      <c r="IP3" s="1624"/>
      <c r="IQ3" s="1624"/>
      <c r="IR3" s="1624"/>
      <c r="IS3" s="1624"/>
      <c r="IT3" s="1624"/>
      <c r="IU3" s="1624"/>
      <c r="IV3" s="1624"/>
      <c r="IW3" s="1624"/>
      <c r="IX3" s="1624"/>
      <c r="IY3" s="1624"/>
      <c r="IZ3" s="1624"/>
      <c r="JA3" s="1624"/>
      <c r="JB3" s="1624"/>
      <c r="JC3" s="1624"/>
      <c r="JD3" s="1624"/>
      <c r="JE3" s="1624"/>
      <c r="JF3" s="1624"/>
      <c r="JG3" s="1624"/>
      <c r="JH3" s="1624"/>
      <c r="JI3" s="1624"/>
      <c r="JJ3" s="1624"/>
      <c r="JK3" s="1624"/>
      <c r="JL3" s="1624"/>
      <c r="JM3" s="1624"/>
      <c r="JN3" s="1624"/>
      <c r="JO3" s="1624"/>
      <c r="JP3" s="1624"/>
      <c r="JQ3" s="1624"/>
      <c r="JR3" s="1624"/>
      <c r="JS3" s="1624"/>
      <c r="JT3" s="1624"/>
      <c r="JU3" s="1624"/>
      <c r="JV3" s="1624"/>
      <c r="JW3" s="1624"/>
      <c r="JX3" s="1624"/>
      <c r="JY3" s="1624"/>
      <c r="JZ3" s="1624"/>
      <c r="KA3" s="1624"/>
      <c r="KB3" s="1624"/>
      <c r="KC3" s="1624"/>
      <c r="KD3" s="1624"/>
      <c r="KE3" s="1624"/>
      <c r="KF3" s="1624"/>
      <c r="KG3" s="1624"/>
      <c r="KH3" s="1624"/>
      <c r="KI3" s="1624"/>
      <c r="KJ3" s="1624"/>
      <c r="KK3" s="1624"/>
      <c r="KL3" s="1624"/>
      <c r="KM3" s="1624"/>
      <c r="KN3" s="1624"/>
      <c r="KO3" s="1624"/>
      <c r="KP3" s="1624"/>
      <c r="KQ3" s="1624"/>
      <c r="KR3" s="1624"/>
      <c r="KS3" s="1624"/>
      <c r="KT3" s="1624"/>
      <c r="KU3" s="1624"/>
      <c r="KV3" s="1624"/>
      <c r="KW3" s="1624"/>
      <c r="KX3" s="1624"/>
      <c r="KY3" s="1624"/>
      <c r="KZ3" s="1624"/>
      <c r="LA3" s="1624"/>
      <c r="LB3" s="1624"/>
      <c r="LC3" s="1624"/>
      <c r="LD3" s="1624"/>
      <c r="LE3" s="1624"/>
      <c r="LF3" s="1624"/>
      <c r="LG3" s="1624"/>
      <c r="LH3" s="1624"/>
      <c r="LI3" s="1624"/>
      <c r="LJ3" s="1624"/>
      <c r="LK3" s="1624"/>
      <c r="LL3" s="1624"/>
      <c r="LM3" s="1624"/>
      <c r="LN3" s="1624"/>
      <c r="LO3" s="1624"/>
      <c r="LP3" s="1624"/>
      <c r="LQ3" s="1624"/>
      <c r="LR3" s="1624"/>
      <c r="LS3" s="1624"/>
      <c r="LT3" s="1624"/>
      <c r="LU3" s="1624"/>
      <c r="LV3" s="1624"/>
      <c r="LW3" s="1624"/>
      <c r="LX3" s="1624"/>
      <c r="LY3" s="1624"/>
      <c r="LZ3" s="1624"/>
      <c r="MA3" s="1624"/>
      <c r="MB3" s="1624"/>
      <c r="MC3" s="1624"/>
      <c r="MD3" s="1624"/>
      <c r="ME3" s="1624"/>
      <c r="MF3" s="1624"/>
      <c r="MG3" s="1624"/>
      <c r="MH3" s="1624"/>
      <c r="MI3" s="1624"/>
      <c r="MJ3" s="1624"/>
      <c r="MK3" s="1624"/>
      <c r="ML3" s="1624"/>
      <c r="MM3" s="1624"/>
      <c r="MN3" s="1624"/>
      <c r="MO3" s="1624"/>
      <c r="MP3" s="1624"/>
      <c r="MQ3" s="1624"/>
      <c r="MR3" s="1624"/>
      <c r="MS3" s="1624"/>
      <c r="MT3" s="1624"/>
      <c r="MU3" s="1624"/>
      <c r="MV3" s="1624"/>
      <c r="MW3" s="1624"/>
      <c r="MX3" s="1624"/>
      <c r="MY3" s="1624"/>
      <c r="MZ3" s="1624"/>
      <c r="NA3" s="1624"/>
      <c r="NB3" s="1624"/>
      <c r="NC3" s="1624"/>
      <c r="ND3" s="1624"/>
      <c r="NE3" s="1624"/>
      <c r="NF3" s="1624"/>
      <c r="NG3" s="1624"/>
      <c r="NH3" s="1624"/>
      <c r="NI3" s="1624"/>
      <c r="NJ3" s="1624"/>
      <c r="NK3" s="1624"/>
      <c r="NL3" s="1624"/>
      <c r="NM3" s="1624"/>
      <c r="NN3" s="1624"/>
      <c r="NO3" s="1624"/>
      <c r="NP3" s="1624"/>
      <c r="NQ3" s="1624"/>
      <c r="NR3" s="1624"/>
      <c r="NS3" s="1624"/>
      <c r="NT3" s="1624"/>
      <c r="NU3" s="1624"/>
      <c r="NV3" s="1624"/>
      <c r="NW3" s="1624"/>
      <c r="NX3" s="1624"/>
      <c r="NY3" s="1624"/>
      <c r="NZ3" s="1624"/>
      <c r="OA3" s="1624"/>
      <c r="OB3" s="1624"/>
      <c r="OC3" s="1624"/>
      <c r="OD3" s="1624"/>
      <c r="OE3" s="1624"/>
      <c r="OF3" s="1624"/>
      <c r="OG3" s="1624"/>
      <c r="OH3" s="1624"/>
      <c r="OI3" s="1624"/>
      <c r="OJ3" s="1624"/>
      <c r="OK3" s="1624"/>
      <c r="OL3" s="1624"/>
      <c r="OM3" s="1624"/>
      <c r="ON3" s="1624"/>
      <c r="OO3" s="1624"/>
      <c r="OP3" s="1624"/>
      <c r="OQ3" s="1624"/>
      <c r="OR3" s="1624"/>
      <c r="OS3" s="1624"/>
      <c r="OT3" s="1624"/>
      <c r="OU3" s="1624"/>
      <c r="OV3" s="1624"/>
      <c r="OW3" s="1624"/>
      <c r="OX3" s="1624"/>
      <c r="OY3" s="1624"/>
      <c r="OZ3" s="1624"/>
      <c r="PA3" s="1624"/>
      <c r="PB3" s="1624"/>
      <c r="PC3" s="1624"/>
      <c r="PD3" s="1624"/>
      <c r="PE3" s="1624"/>
      <c r="PF3" s="1624"/>
      <c r="PG3" s="1624"/>
      <c r="PH3" s="1624"/>
      <c r="PI3" s="1624"/>
      <c r="PJ3" s="1624"/>
      <c r="PK3" s="1624"/>
      <c r="PL3" s="1624"/>
      <c r="PM3" s="1624"/>
      <c r="PN3" s="1624"/>
      <c r="PO3" s="1624"/>
      <c r="PP3" s="1624"/>
      <c r="PQ3" s="1624"/>
      <c r="PR3" s="1624"/>
      <c r="PS3" s="1624"/>
      <c r="PT3" s="1624"/>
      <c r="PU3" s="1624"/>
      <c r="PV3" s="1624"/>
      <c r="PW3" s="1624"/>
      <c r="PX3" s="1624"/>
      <c r="PY3" s="1624"/>
      <c r="PZ3" s="1624"/>
      <c r="QA3" s="1624"/>
      <c r="QB3" s="1624"/>
      <c r="QC3" s="1624"/>
      <c r="QD3" s="1624"/>
      <c r="QE3" s="1624"/>
      <c r="QF3" s="1624"/>
      <c r="QG3" s="1624"/>
      <c r="QH3" s="1624"/>
      <c r="QI3" s="1624"/>
      <c r="QJ3" s="1624"/>
      <c r="QK3" s="1624"/>
      <c r="QL3" s="1624"/>
      <c r="QM3" s="1624"/>
      <c r="QN3" s="1624"/>
      <c r="QO3" s="1624"/>
      <c r="QP3" s="1624"/>
      <c r="QQ3" s="1624"/>
      <c r="QR3" s="1624"/>
      <c r="QS3" s="1624"/>
      <c r="QT3" s="1624"/>
      <c r="QU3" s="1624"/>
      <c r="QV3" s="1624"/>
      <c r="QW3" s="1624"/>
      <c r="QX3" s="1624"/>
      <c r="QY3" s="1624"/>
      <c r="QZ3" s="1624"/>
      <c r="RA3" s="1624"/>
      <c r="RB3" s="1624"/>
      <c r="RC3" s="1624"/>
      <c r="RD3" s="1624"/>
      <c r="RE3" s="1624"/>
      <c r="RF3" s="1624"/>
      <c r="RG3" s="1624"/>
      <c r="RH3" s="1624"/>
      <c r="RI3" s="1624"/>
      <c r="RJ3" s="1624"/>
      <c r="RK3" s="1624"/>
      <c r="RL3" s="1624"/>
      <c r="RM3" s="1624"/>
      <c r="RN3" s="1624"/>
      <c r="RO3" s="1624"/>
      <c r="RP3" s="1624"/>
      <c r="RQ3" s="1624"/>
      <c r="RR3" s="1624"/>
      <c r="RS3" s="1624"/>
      <c r="RT3" s="1624"/>
      <c r="RU3" s="1624"/>
      <c r="RV3" s="1624"/>
      <c r="RW3" s="1624"/>
      <c r="RX3" s="1624"/>
      <c r="RY3" s="1624"/>
      <c r="RZ3" s="1624"/>
      <c r="SA3" s="1624"/>
      <c r="SB3" s="1624"/>
      <c r="SC3" s="1624"/>
      <c r="SD3" s="1624"/>
      <c r="SE3" s="1624"/>
      <c r="SF3" s="1624"/>
      <c r="SG3" s="1624"/>
      <c r="SH3" s="1624"/>
      <c r="SI3" s="1624"/>
      <c r="SJ3" s="1624"/>
      <c r="SK3" s="1624"/>
      <c r="SL3" s="1624"/>
      <c r="SM3" s="1624"/>
      <c r="SN3" s="1624"/>
      <c r="SO3" s="1624"/>
      <c r="SP3" s="1624"/>
      <c r="SQ3" s="1624"/>
      <c r="SR3" s="1624"/>
      <c r="SS3" s="1624"/>
      <c r="ST3" s="1624"/>
      <c r="SU3" s="1624"/>
      <c r="SV3" s="1624"/>
      <c r="SW3" s="1624"/>
      <c r="SX3" s="1624"/>
      <c r="SY3" s="1624"/>
      <c r="SZ3" s="1624"/>
      <c r="TA3" s="1624"/>
      <c r="TB3" s="1624"/>
      <c r="TC3" s="1624"/>
      <c r="TD3" s="1624"/>
      <c r="TE3" s="1624"/>
      <c r="TF3" s="1624"/>
      <c r="TG3" s="1624"/>
      <c r="TH3" s="1624"/>
      <c r="TI3" s="1624"/>
      <c r="TJ3" s="1624"/>
      <c r="TK3" s="1624"/>
      <c r="TL3" s="1624"/>
      <c r="TM3" s="1624"/>
      <c r="TN3" s="1624"/>
      <c r="TO3" s="1624"/>
      <c r="TP3" s="1624"/>
      <c r="TQ3" s="1624"/>
      <c r="TR3" s="1624"/>
      <c r="TS3" s="1624"/>
      <c r="TT3" s="1624"/>
      <c r="TU3" s="1624"/>
      <c r="TV3" s="1624"/>
      <c r="TW3" s="1624"/>
      <c r="TX3" s="1624"/>
      <c r="TY3" s="1624"/>
      <c r="TZ3" s="1624"/>
      <c r="UA3" s="1624"/>
      <c r="UB3" s="1624"/>
      <c r="UC3" s="1624"/>
      <c r="UD3" s="1624"/>
      <c r="UE3" s="1624"/>
      <c r="UF3" s="1624"/>
      <c r="UG3" s="1624"/>
      <c r="UH3" s="1624"/>
      <c r="UI3" s="1624"/>
      <c r="UJ3" s="1624"/>
      <c r="UK3" s="1624"/>
      <c r="UL3" s="1624"/>
      <c r="UM3" s="1624"/>
      <c r="UN3" s="1624"/>
      <c r="UO3" s="1624"/>
      <c r="UP3" s="1624"/>
      <c r="UQ3" s="1624"/>
      <c r="UR3" s="1624"/>
      <c r="US3" s="1624"/>
      <c r="UT3" s="1624"/>
      <c r="UU3" s="1624"/>
      <c r="UV3" s="1624"/>
      <c r="UW3" s="1624"/>
      <c r="UX3" s="1624"/>
      <c r="UY3" s="1624"/>
      <c r="UZ3" s="1624"/>
      <c r="VA3" s="1624"/>
      <c r="VB3" s="1624"/>
      <c r="VC3" s="1624"/>
      <c r="VD3" s="1624"/>
      <c r="VE3" s="1624"/>
      <c r="VF3" s="1624"/>
      <c r="VG3" s="1624"/>
      <c r="VH3" s="1624"/>
      <c r="VI3" s="1624"/>
      <c r="VJ3" s="1624"/>
      <c r="VK3" s="1624"/>
      <c r="VL3" s="1624"/>
      <c r="VM3" s="1624"/>
      <c r="VN3" s="1624"/>
      <c r="VO3" s="1624"/>
      <c r="VP3" s="1624"/>
      <c r="VQ3" s="1624"/>
      <c r="VR3" s="1624"/>
      <c r="VS3" s="1624"/>
      <c r="VT3" s="1624"/>
      <c r="VU3" s="1624"/>
      <c r="VV3" s="1624"/>
      <c r="VW3" s="1624"/>
      <c r="VX3" s="1624"/>
      <c r="VY3" s="1624"/>
      <c r="VZ3" s="1624"/>
      <c r="WA3" s="1624"/>
      <c r="WB3" s="1624"/>
      <c r="WC3" s="1624"/>
      <c r="WD3" s="1624"/>
      <c r="WE3" s="1624"/>
      <c r="WF3" s="1624"/>
      <c r="WG3" s="1624"/>
      <c r="WH3" s="1624"/>
      <c r="WI3" s="1624"/>
      <c r="WJ3" s="1624"/>
      <c r="WK3" s="1624"/>
      <c r="WL3" s="1624"/>
      <c r="WM3" s="1624"/>
      <c r="WN3" s="1624"/>
      <c r="WO3" s="1624"/>
      <c r="WP3" s="1624"/>
      <c r="WQ3" s="1624"/>
      <c r="WR3" s="1624"/>
      <c r="WS3" s="1624"/>
      <c r="WT3" s="1624"/>
      <c r="WU3" s="1624"/>
      <c r="WV3" s="1624"/>
      <c r="WW3" s="1624"/>
      <c r="WX3" s="1624"/>
      <c r="WY3" s="1624"/>
      <c r="WZ3" s="1624"/>
      <c r="XA3" s="1624"/>
      <c r="XB3" s="1624"/>
      <c r="XC3" s="1624"/>
      <c r="XD3" s="1624"/>
      <c r="XE3" s="1624"/>
      <c r="XF3" s="1624"/>
      <c r="XG3" s="1624"/>
      <c r="XH3" s="1624"/>
      <c r="XI3" s="1624"/>
      <c r="XJ3" s="1624"/>
      <c r="XK3" s="1624"/>
      <c r="XL3" s="1624"/>
      <c r="XM3" s="1624"/>
      <c r="XN3" s="1624"/>
      <c r="XO3" s="1624"/>
      <c r="XP3" s="1624"/>
      <c r="XQ3" s="1624"/>
      <c r="XR3" s="1624"/>
      <c r="XS3" s="1624"/>
      <c r="XT3" s="1624"/>
      <c r="XU3" s="1624"/>
      <c r="XV3" s="1624"/>
      <c r="XW3" s="1624"/>
      <c r="XX3" s="1624"/>
      <c r="XY3" s="1624"/>
      <c r="XZ3" s="1624"/>
      <c r="YA3" s="1624"/>
      <c r="YB3" s="1624"/>
      <c r="YC3" s="1624"/>
      <c r="YD3" s="1624"/>
      <c r="YE3" s="1624"/>
      <c r="YF3" s="1624"/>
      <c r="YG3" s="1624"/>
      <c r="YH3" s="1624"/>
      <c r="YI3" s="1624"/>
      <c r="YJ3" s="1624"/>
      <c r="YK3" s="1624"/>
      <c r="YL3" s="1624"/>
      <c r="YM3" s="1624"/>
      <c r="YN3" s="1624"/>
      <c r="YO3" s="1624"/>
      <c r="YP3" s="1624"/>
      <c r="YQ3" s="1624"/>
      <c r="YR3" s="1624"/>
      <c r="YS3" s="1624"/>
      <c r="YT3" s="1624"/>
      <c r="YU3" s="1624"/>
      <c r="YV3" s="1624"/>
      <c r="YW3" s="1624"/>
      <c r="YX3" s="1624"/>
      <c r="YY3" s="1624"/>
      <c r="YZ3" s="1624"/>
      <c r="ZA3" s="1624"/>
      <c r="ZB3" s="1624"/>
      <c r="ZC3" s="1624"/>
      <c r="ZD3" s="1624"/>
      <c r="ZE3" s="1624"/>
      <c r="ZF3" s="1624"/>
      <c r="ZG3" s="1624"/>
      <c r="ZH3" s="1624"/>
      <c r="ZI3" s="1624"/>
      <c r="ZJ3" s="1624"/>
      <c r="ZK3" s="1624"/>
      <c r="ZL3" s="1624"/>
      <c r="ZM3" s="1624"/>
      <c r="ZN3" s="1624"/>
      <c r="ZO3" s="1624"/>
      <c r="ZP3" s="1624"/>
      <c r="ZQ3" s="1624"/>
      <c r="ZR3" s="1624"/>
      <c r="ZS3" s="1624"/>
      <c r="ZT3" s="1624"/>
      <c r="ZU3" s="1624"/>
      <c r="ZV3" s="1624"/>
      <c r="ZW3" s="1624"/>
      <c r="ZX3" s="1624"/>
      <c r="ZY3" s="1624"/>
      <c r="ZZ3" s="1624"/>
      <c r="AAA3" s="1624"/>
      <c r="AAB3" s="1624"/>
      <c r="AAC3" s="1624"/>
      <c r="AAD3" s="1624"/>
      <c r="AAE3" s="1624"/>
      <c r="AAF3" s="1624"/>
      <c r="AAG3" s="1624"/>
      <c r="AAH3" s="1624"/>
      <c r="AAI3" s="1624"/>
      <c r="AAJ3" s="1624"/>
      <c r="AAK3" s="1624"/>
      <c r="AAL3" s="1624"/>
      <c r="AAM3" s="1624"/>
      <c r="AAN3" s="1624"/>
      <c r="AAO3" s="1624"/>
      <c r="AAP3" s="1624"/>
      <c r="AAQ3" s="1624"/>
      <c r="AAR3" s="1624"/>
      <c r="AAS3" s="1624"/>
      <c r="AAT3" s="1624"/>
      <c r="AAU3" s="1624"/>
      <c r="AAV3" s="1624"/>
      <c r="AAW3" s="1624"/>
      <c r="AAX3" s="1624"/>
      <c r="AAY3" s="1624"/>
      <c r="AAZ3" s="1624"/>
      <c r="ABA3" s="1624"/>
      <c r="ABB3" s="1624"/>
      <c r="ABC3" s="1624"/>
      <c r="ABD3" s="1624"/>
      <c r="ABE3" s="1624"/>
      <c r="ABF3" s="1624"/>
      <c r="ABG3" s="1624"/>
      <c r="ABH3" s="1624"/>
      <c r="ABI3" s="1624"/>
      <c r="ABJ3" s="1624"/>
      <c r="ABK3" s="1624"/>
      <c r="ABL3" s="1624"/>
      <c r="ABM3" s="1624"/>
      <c r="ABN3" s="1624"/>
      <c r="ABO3" s="1624"/>
      <c r="ABP3" s="1624"/>
      <c r="ABQ3" s="1624"/>
      <c r="ABR3" s="1624"/>
      <c r="ABS3" s="1624"/>
      <c r="ABT3" s="1624"/>
      <c r="ABU3" s="1624"/>
      <c r="ABV3" s="1624"/>
      <c r="ABW3" s="1624"/>
      <c r="ABX3" s="1624"/>
      <c r="ABY3" s="1624"/>
      <c r="ABZ3" s="1624"/>
      <c r="ACA3" s="1624"/>
      <c r="ACB3" s="1624"/>
      <c r="ACC3" s="1624"/>
      <c r="ACD3" s="1624"/>
      <c r="ACE3" s="1624"/>
      <c r="ACF3" s="1624"/>
      <c r="ACG3" s="1624"/>
      <c r="ACH3" s="1624"/>
      <c r="ACI3" s="1624"/>
      <c r="ACJ3" s="1624"/>
      <c r="ACK3" s="1624"/>
      <c r="ACL3" s="1624"/>
      <c r="ACM3" s="1624"/>
      <c r="ACN3" s="1624"/>
      <c r="ACO3" s="1624"/>
      <c r="ACP3" s="1624"/>
      <c r="ACQ3" s="1624"/>
      <c r="ACR3" s="1624"/>
      <c r="ACS3" s="1624"/>
      <c r="ACT3" s="1624"/>
      <c r="ACU3" s="1624"/>
      <c r="ACV3" s="1624"/>
      <c r="ACW3" s="1624"/>
      <c r="ACX3" s="1624"/>
      <c r="ACY3" s="1624"/>
      <c r="ACZ3" s="1624"/>
      <c r="ADA3" s="1624"/>
      <c r="ADB3" s="1624"/>
      <c r="ADC3" s="1624"/>
      <c r="ADD3" s="1624"/>
      <c r="ADE3" s="1624"/>
      <c r="ADF3" s="1624"/>
      <c r="ADG3" s="1624"/>
      <c r="ADH3" s="1624"/>
      <c r="ADI3" s="1624"/>
      <c r="ADJ3" s="1624"/>
      <c r="ADK3" s="1624"/>
      <c r="ADL3" s="1624"/>
      <c r="ADM3" s="1624"/>
      <c r="ADN3" s="1624"/>
      <c r="ADO3" s="1624"/>
      <c r="ADP3" s="1624"/>
      <c r="ADQ3" s="1624"/>
      <c r="ADR3" s="1624"/>
      <c r="ADS3" s="1624"/>
      <c r="ADT3" s="1624"/>
      <c r="ADU3" s="1624"/>
      <c r="ADV3" s="1624"/>
      <c r="ADW3" s="1624"/>
      <c r="ADX3" s="1624"/>
      <c r="ADY3" s="1624"/>
      <c r="ADZ3" s="1624"/>
      <c r="AEA3" s="1624"/>
      <c r="AEB3" s="1624"/>
      <c r="AEC3" s="1624"/>
      <c r="AED3" s="1624"/>
      <c r="AEE3" s="1624"/>
      <c r="AEF3" s="1624"/>
      <c r="AEG3" s="1624"/>
      <c r="AEH3" s="1624"/>
      <c r="AEI3" s="1624"/>
      <c r="AEJ3" s="1624"/>
      <c r="AEK3" s="1624"/>
      <c r="AEL3" s="1624"/>
      <c r="AEM3" s="1624"/>
      <c r="AEN3" s="1624"/>
      <c r="AEO3" s="1624"/>
      <c r="AEP3" s="1624"/>
      <c r="AEQ3" s="1624"/>
      <c r="AER3" s="1624"/>
      <c r="AES3" s="1624"/>
      <c r="AET3" s="1624"/>
      <c r="AEU3" s="1624"/>
      <c r="AEV3" s="1624"/>
      <c r="AEW3" s="1624"/>
      <c r="AEX3" s="1624"/>
      <c r="AEY3" s="1624"/>
      <c r="AEZ3" s="1624"/>
      <c r="AFA3" s="1624"/>
      <c r="AFB3" s="1624"/>
      <c r="AFC3" s="1624"/>
      <c r="AFD3" s="1624"/>
      <c r="AFE3" s="1624"/>
      <c r="AFF3" s="1624"/>
      <c r="AFG3" s="1624"/>
      <c r="AFH3" s="1624"/>
      <c r="AFI3" s="1624"/>
      <c r="AFJ3" s="1624"/>
      <c r="AFK3" s="1624"/>
      <c r="AFL3" s="1624"/>
      <c r="AFM3" s="1624"/>
      <c r="AFN3" s="1624"/>
      <c r="AFO3" s="1624"/>
      <c r="AFP3" s="1624"/>
      <c r="AFQ3" s="1624"/>
      <c r="AFR3" s="1624"/>
      <c r="AFS3" s="1624"/>
      <c r="AFT3" s="1624"/>
      <c r="AFU3" s="1624"/>
      <c r="AFV3" s="1624"/>
      <c r="AFW3" s="1624"/>
      <c r="AFX3" s="1624"/>
      <c r="AFY3" s="1624"/>
      <c r="AFZ3" s="1624"/>
      <c r="AGA3" s="1624"/>
      <c r="AGB3" s="1624"/>
      <c r="AGC3" s="1624"/>
      <c r="AGD3" s="1624"/>
      <c r="AGE3" s="1624"/>
      <c r="AGF3" s="1624"/>
      <c r="AGG3" s="1624"/>
      <c r="AGH3" s="1624"/>
      <c r="AGI3" s="1624"/>
      <c r="AGJ3" s="1624"/>
      <c r="AGK3" s="1624"/>
      <c r="AGL3" s="1624"/>
      <c r="AGM3" s="1624"/>
      <c r="AGN3" s="1624"/>
      <c r="AGO3" s="1624"/>
      <c r="AGP3" s="1624"/>
      <c r="AGQ3" s="1624"/>
      <c r="AGR3" s="1624"/>
      <c r="AGS3" s="1624"/>
      <c r="AGT3" s="1624"/>
      <c r="AGU3" s="1624"/>
      <c r="AGV3" s="1624"/>
      <c r="AGW3" s="1624"/>
      <c r="AGX3" s="1624"/>
      <c r="AGY3" s="1624"/>
      <c r="AGZ3" s="1624"/>
      <c r="AHA3" s="1624"/>
      <c r="AHB3" s="1624"/>
      <c r="AHC3" s="1624"/>
      <c r="AHD3" s="1624"/>
      <c r="AHE3" s="1624"/>
      <c r="AHF3" s="1624"/>
      <c r="AHG3" s="1624"/>
      <c r="AHH3" s="1624"/>
      <c r="AHI3" s="1624"/>
      <c r="AHJ3" s="1624"/>
      <c r="AHK3" s="1624"/>
      <c r="AHL3" s="1624"/>
      <c r="AHM3" s="1624"/>
      <c r="AHN3" s="1624"/>
      <c r="AHO3" s="1624"/>
      <c r="AHP3" s="1624"/>
      <c r="AHQ3" s="1624"/>
      <c r="AHR3" s="1624"/>
      <c r="AHS3" s="1624"/>
      <c r="AHT3" s="1624"/>
      <c r="AHU3" s="1624"/>
      <c r="AHV3" s="1624"/>
      <c r="AHW3" s="1624"/>
      <c r="AHX3" s="1624"/>
      <c r="AHY3" s="1624"/>
      <c r="AHZ3" s="1624"/>
      <c r="AIA3" s="1624"/>
      <c r="AIB3" s="1624"/>
      <c r="AIC3" s="1624"/>
      <c r="AID3" s="1624"/>
      <c r="AIE3" s="1624"/>
      <c r="AIF3" s="1624"/>
      <c r="AIG3" s="1624"/>
      <c r="AIH3" s="1624"/>
      <c r="AII3" s="1624"/>
      <c r="AIJ3" s="1624"/>
      <c r="AIK3" s="1624"/>
      <c r="AIL3" s="1624"/>
      <c r="AIM3" s="1624"/>
      <c r="AIN3" s="1624"/>
      <c r="AIO3" s="1624"/>
      <c r="AIP3" s="1624"/>
      <c r="AIQ3" s="1624"/>
      <c r="AIR3" s="1624"/>
      <c r="AIS3" s="1624"/>
      <c r="AIT3" s="1624"/>
      <c r="AIU3" s="1624"/>
      <c r="AIV3" s="1624"/>
      <c r="AIW3" s="1624"/>
      <c r="AIX3" s="1624"/>
      <c r="AIY3" s="1624"/>
      <c r="AIZ3" s="1624"/>
      <c r="AJA3" s="1624"/>
      <c r="AJB3" s="1624"/>
      <c r="AJC3" s="1624"/>
      <c r="AJD3" s="1624"/>
      <c r="AJE3" s="1624"/>
      <c r="AJF3" s="1624"/>
      <c r="AJG3" s="1624"/>
      <c r="AJH3" s="1624"/>
      <c r="AJI3" s="1624"/>
      <c r="AJJ3" s="1624"/>
      <c r="AJK3" s="1624"/>
      <c r="AJL3" s="1624"/>
      <c r="AJM3" s="1624"/>
      <c r="AJN3" s="1624"/>
      <c r="AJO3" s="1624"/>
      <c r="AJP3" s="1624"/>
      <c r="AJQ3" s="1624"/>
      <c r="AJR3" s="1624"/>
      <c r="AJS3" s="1624"/>
      <c r="AJT3" s="1624"/>
      <c r="AJU3" s="1624"/>
      <c r="AJV3" s="1624"/>
      <c r="AJW3" s="1624"/>
      <c r="AJX3" s="1624"/>
      <c r="AJY3" s="1624"/>
      <c r="AJZ3" s="1624"/>
      <c r="AKA3" s="1624"/>
      <c r="AKB3" s="1624"/>
      <c r="AKC3" s="1624"/>
      <c r="AKD3" s="1624"/>
      <c r="AKE3" s="1624"/>
      <c r="AKF3" s="1624"/>
      <c r="AKG3" s="1624"/>
      <c r="AKH3" s="1624"/>
      <c r="AKI3" s="1624"/>
      <c r="AKJ3" s="1624"/>
      <c r="AKK3" s="1624"/>
      <c r="AKL3" s="1624"/>
      <c r="AKM3" s="1624"/>
      <c r="AKN3" s="1624"/>
      <c r="AKO3" s="1624"/>
      <c r="AKP3" s="1624"/>
      <c r="AKQ3" s="1624"/>
      <c r="AKR3" s="1624"/>
      <c r="AKS3" s="1624"/>
      <c r="AKT3" s="1624"/>
      <c r="AKU3" s="1624"/>
      <c r="AKV3" s="1624"/>
      <c r="AKW3" s="1624"/>
      <c r="AKX3" s="1624"/>
      <c r="AKY3" s="1624"/>
      <c r="AKZ3" s="1624"/>
      <c r="ALA3" s="1624"/>
      <c r="ALB3" s="1624"/>
      <c r="ALC3" s="1624"/>
      <c r="ALD3" s="1624"/>
      <c r="ALE3" s="1624"/>
      <c r="ALF3" s="1624"/>
      <c r="ALG3" s="1624"/>
      <c r="ALH3" s="1624"/>
      <c r="ALI3" s="1624"/>
      <c r="ALJ3" s="1624"/>
      <c r="ALK3" s="1624"/>
      <c r="ALL3" s="1624"/>
      <c r="ALM3" s="1624"/>
      <c r="ALN3" s="1624"/>
      <c r="ALO3" s="1624"/>
      <c r="ALP3" s="1624"/>
      <c r="ALQ3" s="1624"/>
      <c r="ALR3" s="1624"/>
      <c r="ALS3" s="1624"/>
      <c r="ALT3" s="1624"/>
      <c r="ALU3" s="1624"/>
      <c r="ALV3" s="1624"/>
      <c r="ALW3" s="1624"/>
      <c r="ALX3" s="1624"/>
      <c r="ALY3" s="1624"/>
      <c r="ALZ3" s="1624"/>
      <c r="AMA3" s="1624"/>
      <c r="AMB3" s="1624"/>
      <c r="AMC3" s="1624"/>
      <c r="AMD3" s="1624"/>
      <c r="AME3" s="1624"/>
      <c r="AMF3" s="1624"/>
      <c r="AMG3" s="1624"/>
      <c r="AMH3" s="1624"/>
      <c r="AMI3" s="1624"/>
      <c r="AMJ3" s="1624"/>
      <c r="AMK3" s="1624"/>
      <c r="AML3" s="1624"/>
      <c r="AMM3" s="1624"/>
      <c r="AMN3" s="1624"/>
      <c r="AMO3" s="1624"/>
      <c r="AMP3" s="1624"/>
      <c r="AMQ3" s="1624"/>
      <c r="AMR3" s="1624"/>
      <c r="AMS3" s="1624"/>
      <c r="AMT3" s="1624"/>
      <c r="AMU3" s="1624"/>
      <c r="AMV3" s="1624"/>
      <c r="AMW3" s="1624"/>
      <c r="AMX3" s="1624"/>
      <c r="AMY3" s="1624"/>
      <c r="AMZ3" s="1624"/>
      <c r="ANA3" s="1624"/>
      <c r="ANB3" s="1624"/>
      <c r="ANC3" s="1624"/>
      <c r="AND3" s="1624"/>
      <c r="ANE3" s="1624"/>
      <c r="ANF3" s="1624"/>
      <c r="ANG3" s="1624"/>
      <c r="ANH3" s="1624"/>
      <c r="ANI3" s="1624"/>
      <c r="ANJ3" s="1624"/>
      <c r="ANK3" s="1624"/>
      <c r="ANL3" s="1624"/>
      <c r="ANM3" s="1624"/>
      <c r="ANN3" s="1624"/>
      <c r="ANO3" s="1624"/>
      <c r="ANP3" s="1624"/>
      <c r="ANQ3" s="1624"/>
      <c r="ANR3" s="1624"/>
      <c r="ANS3" s="1624"/>
      <c r="ANT3" s="1624"/>
      <c r="ANU3" s="1624"/>
      <c r="ANV3" s="1624"/>
      <c r="ANW3" s="1624"/>
      <c r="ANX3" s="1624"/>
      <c r="ANY3" s="1624"/>
      <c r="ANZ3" s="1624"/>
      <c r="AOA3" s="1624"/>
      <c r="AOB3" s="1624"/>
      <c r="AOC3" s="1624"/>
      <c r="AOD3" s="1624"/>
      <c r="AOE3" s="1624"/>
      <c r="AOF3" s="1624"/>
      <c r="AOG3" s="1624"/>
      <c r="AOH3" s="1624"/>
      <c r="AOI3" s="1624"/>
      <c r="AOJ3" s="1624"/>
      <c r="AOK3" s="1624"/>
      <c r="AOL3" s="1624"/>
      <c r="AOM3" s="1624"/>
      <c r="AON3" s="1624"/>
      <c r="AOO3" s="1624"/>
      <c r="AOP3" s="1624"/>
      <c r="AOQ3" s="1624"/>
      <c r="AOR3" s="1624"/>
      <c r="AOS3" s="1624"/>
      <c r="AOT3" s="1624"/>
      <c r="AOU3" s="1624"/>
      <c r="AOV3" s="1624"/>
      <c r="AOW3" s="1624"/>
      <c r="AOX3" s="1624"/>
      <c r="AOY3" s="1624"/>
      <c r="AOZ3" s="1624"/>
      <c r="APA3" s="1624"/>
      <c r="APB3" s="1624"/>
      <c r="APC3" s="1624"/>
      <c r="APD3" s="1624"/>
      <c r="APE3" s="1624"/>
      <c r="APF3" s="1624"/>
      <c r="APG3" s="1624"/>
      <c r="APH3" s="1624"/>
      <c r="API3" s="1624"/>
      <c r="APJ3" s="1624"/>
      <c r="APK3" s="1624"/>
      <c r="APL3" s="1624"/>
      <c r="APM3" s="1624"/>
      <c r="APN3" s="1624"/>
      <c r="APO3" s="1624"/>
      <c r="APP3" s="1624"/>
      <c r="APQ3" s="1624"/>
      <c r="APR3" s="1624"/>
      <c r="APS3" s="1624"/>
      <c r="APT3" s="1624"/>
      <c r="APU3" s="1624"/>
      <c r="APV3" s="1624"/>
      <c r="APW3" s="1624"/>
      <c r="APX3" s="1624"/>
      <c r="APY3" s="1624"/>
      <c r="APZ3" s="1624"/>
      <c r="AQA3" s="1624"/>
      <c r="AQB3" s="1624"/>
      <c r="AQC3" s="1624"/>
      <c r="AQD3" s="1624"/>
      <c r="AQE3" s="1624"/>
      <c r="AQF3" s="1624"/>
      <c r="AQG3" s="1624"/>
      <c r="AQH3" s="1624"/>
      <c r="AQI3" s="1624"/>
      <c r="AQJ3" s="1624"/>
      <c r="AQK3" s="1624"/>
      <c r="AQL3" s="1624"/>
      <c r="AQM3" s="1624"/>
      <c r="AQN3" s="1624"/>
      <c r="AQO3" s="1624"/>
      <c r="AQP3" s="1624"/>
      <c r="AQQ3" s="1624"/>
      <c r="AQR3" s="1624"/>
      <c r="AQS3" s="1624"/>
      <c r="AQT3" s="1624"/>
      <c r="AQU3" s="1624"/>
      <c r="AQV3" s="1624"/>
      <c r="AQW3" s="1624"/>
      <c r="AQX3" s="1624"/>
      <c r="AQY3" s="1624"/>
      <c r="AQZ3" s="1624"/>
      <c r="ARA3" s="1624"/>
      <c r="ARB3" s="1624"/>
      <c r="ARC3" s="1624"/>
      <c r="ARD3" s="1624"/>
      <c r="ARE3" s="1624"/>
      <c r="ARF3" s="1624"/>
      <c r="ARG3" s="1624"/>
      <c r="ARH3" s="1624"/>
      <c r="ARI3" s="1624"/>
      <c r="ARJ3" s="1624"/>
      <c r="ARK3" s="1624"/>
      <c r="ARL3" s="1624"/>
      <c r="ARM3" s="1624"/>
      <c r="ARN3" s="1624"/>
      <c r="ARO3" s="1624"/>
      <c r="ARP3" s="1624"/>
      <c r="ARQ3" s="1624"/>
      <c r="ARR3" s="1624"/>
      <c r="ARS3" s="1624"/>
      <c r="ART3" s="1624"/>
      <c r="ARU3" s="1624"/>
      <c r="ARV3" s="1624"/>
      <c r="ARW3" s="1624"/>
      <c r="ARX3" s="1624"/>
      <c r="ARY3" s="1624"/>
      <c r="ARZ3" s="1624"/>
      <c r="ASA3" s="1624"/>
      <c r="ASB3" s="1624"/>
      <c r="ASC3" s="1624"/>
      <c r="ASD3" s="1624"/>
      <c r="ASE3" s="1624"/>
      <c r="ASF3" s="1624"/>
      <c r="ASG3" s="1624"/>
      <c r="ASH3" s="1624"/>
      <c r="ASI3" s="1624"/>
      <c r="ASJ3" s="1624"/>
      <c r="ASK3" s="1624"/>
      <c r="ASL3" s="1624"/>
      <c r="ASM3" s="1624"/>
      <c r="ASN3" s="1624"/>
      <c r="ASO3" s="1624"/>
      <c r="ASP3" s="1624"/>
      <c r="ASQ3" s="1624"/>
      <c r="ASR3" s="1624"/>
      <c r="ASS3" s="1624"/>
      <c r="AST3" s="1624"/>
      <c r="ASU3" s="1624"/>
      <c r="ASV3" s="1624"/>
      <c r="ASW3" s="1624"/>
      <c r="ASX3" s="1624"/>
      <c r="ASY3" s="1624"/>
      <c r="ASZ3" s="1624"/>
      <c r="ATA3" s="1624"/>
      <c r="ATB3" s="1624"/>
      <c r="ATC3" s="1624"/>
      <c r="ATD3" s="1624"/>
      <c r="ATE3" s="1624"/>
      <c r="ATF3" s="1624"/>
      <c r="ATG3" s="1624"/>
      <c r="ATH3" s="1624"/>
      <c r="ATI3" s="1624"/>
      <c r="ATJ3" s="1624"/>
      <c r="ATK3" s="1624"/>
      <c r="ATL3" s="1624"/>
      <c r="ATM3" s="1624"/>
      <c r="ATN3" s="1624"/>
      <c r="ATO3" s="1624"/>
      <c r="ATP3" s="1624"/>
      <c r="ATQ3" s="1624"/>
      <c r="ATR3" s="1624"/>
      <c r="ATS3" s="1624"/>
      <c r="ATT3" s="1624"/>
      <c r="ATU3" s="1624"/>
      <c r="ATV3" s="1624"/>
      <c r="ATW3" s="1624"/>
      <c r="ATX3" s="1624"/>
      <c r="ATY3" s="1624"/>
      <c r="ATZ3" s="1624"/>
      <c r="AUA3" s="1624"/>
      <c r="AUB3" s="1624"/>
      <c r="AUC3" s="1624"/>
      <c r="AUD3" s="1624"/>
      <c r="AUE3" s="1624"/>
      <c r="AUF3" s="1624"/>
      <c r="AUG3" s="1624"/>
      <c r="AUH3" s="1624"/>
      <c r="AUI3" s="1624"/>
      <c r="AUJ3" s="1624"/>
      <c r="AUK3" s="1624"/>
      <c r="AUL3" s="1624"/>
      <c r="AUM3" s="1624"/>
      <c r="AUN3" s="1624"/>
      <c r="AUO3" s="1624"/>
      <c r="AUP3" s="1624"/>
      <c r="AUQ3" s="1624"/>
      <c r="AUR3" s="1624"/>
      <c r="AUS3" s="1624"/>
      <c r="AUT3" s="1624"/>
      <c r="AUU3" s="1624"/>
      <c r="AUV3" s="1624"/>
      <c r="AUW3" s="1624"/>
      <c r="AUX3" s="1624"/>
      <c r="AUY3" s="1624"/>
      <c r="AUZ3" s="1624"/>
      <c r="AVA3" s="1624"/>
      <c r="AVB3" s="1624"/>
      <c r="AVC3" s="1624"/>
      <c r="AVD3" s="1624"/>
      <c r="AVE3" s="1624"/>
      <c r="AVF3" s="1624"/>
      <c r="AVG3" s="1624"/>
      <c r="AVH3" s="1624"/>
      <c r="AVI3" s="1624"/>
      <c r="AVJ3" s="1624"/>
      <c r="AVK3" s="1624"/>
      <c r="AVL3" s="1624"/>
      <c r="AVM3" s="1624"/>
      <c r="AVN3" s="1624"/>
      <c r="AVO3" s="1624"/>
      <c r="AVP3" s="1624"/>
      <c r="AVQ3" s="1624"/>
      <c r="AVR3" s="1624"/>
      <c r="AVS3" s="1624"/>
      <c r="AVT3" s="1624"/>
      <c r="AVU3" s="1624"/>
      <c r="AVV3" s="1624"/>
      <c r="AVW3" s="1624"/>
      <c r="AVX3" s="1624"/>
      <c r="AVY3" s="1624"/>
      <c r="AVZ3" s="1624"/>
      <c r="AWA3" s="1624"/>
      <c r="AWB3" s="1624"/>
      <c r="AWC3" s="1624"/>
      <c r="AWD3" s="1624"/>
      <c r="AWE3" s="1624"/>
      <c r="AWF3" s="1624"/>
      <c r="AWG3" s="1624"/>
      <c r="AWH3" s="1624"/>
      <c r="AWI3" s="1624"/>
      <c r="AWJ3" s="1624"/>
      <c r="AWK3" s="1624"/>
      <c r="AWL3" s="1624"/>
      <c r="AWM3" s="1624"/>
      <c r="AWN3" s="1624"/>
      <c r="AWO3" s="1624"/>
      <c r="AWP3" s="1624"/>
      <c r="AWQ3" s="1624"/>
      <c r="AWR3" s="1624"/>
      <c r="AWS3" s="1624"/>
      <c r="AWT3" s="1624"/>
      <c r="AWU3" s="1624"/>
      <c r="AWV3" s="1624"/>
      <c r="AWW3" s="1624"/>
      <c r="AWX3" s="1624"/>
      <c r="AWY3" s="1624"/>
      <c r="AWZ3" s="1624"/>
      <c r="AXA3" s="1624"/>
      <c r="AXB3" s="1624"/>
      <c r="AXC3" s="1624"/>
      <c r="AXD3" s="1624"/>
      <c r="AXE3" s="1624"/>
      <c r="AXF3" s="1624"/>
      <c r="AXG3" s="1624"/>
      <c r="AXH3" s="1624"/>
      <c r="AXI3" s="1624"/>
      <c r="AXJ3" s="1624"/>
      <c r="AXK3" s="1624"/>
      <c r="AXL3" s="1624"/>
      <c r="AXM3" s="1624"/>
      <c r="AXN3" s="1624"/>
      <c r="AXO3" s="1624"/>
      <c r="AXP3" s="1624"/>
      <c r="AXQ3" s="1624"/>
      <c r="AXR3" s="1624"/>
      <c r="AXS3" s="1624"/>
      <c r="AXT3" s="1624"/>
      <c r="AXU3" s="1624"/>
      <c r="AXV3" s="1624"/>
      <c r="AXW3" s="1624"/>
      <c r="AXX3" s="1624"/>
      <c r="AXY3" s="1624"/>
      <c r="AXZ3" s="1624"/>
      <c r="AYA3" s="1624"/>
      <c r="AYB3" s="1624"/>
      <c r="AYC3" s="1624"/>
      <c r="AYD3" s="1624"/>
      <c r="AYE3" s="1624"/>
      <c r="AYF3" s="1624"/>
      <c r="AYG3" s="1624"/>
      <c r="AYH3" s="1624"/>
      <c r="AYI3" s="1624"/>
      <c r="AYJ3" s="1624"/>
      <c r="AYK3" s="1624"/>
      <c r="AYL3" s="1624"/>
      <c r="AYM3" s="1624"/>
      <c r="AYN3" s="1624"/>
      <c r="AYO3" s="1624"/>
      <c r="AYP3" s="1624"/>
      <c r="AYQ3" s="1624"/>
      <c r="AYR3" s="1624"/>
      <c r="AYS3" s="1624"/>
      <c r="AYT3" s="1624"/>
      <c r="AYU3" s="1624"/>
      <c r="AYV3" s="1624"/>
      <c r="AYW3" s="1624"/>
      <c r="AYX3" s="1624"/>
      <c r="AYY3" s="1624"/>
      <c r="AYZ3" s="1624"/>
      <c r="AZA3" s="1624"/>
      <c r="AZB3" s="1624"/>
      <c r="AZC3" s="1624"/>
      <c r="AZD3" s="1624"/>
      <c r="AZE3" s="1624"/>
      <c r="AZF3" s="1624"/>
      <c r="AZG3" s="1624"/>
      <c r="AZH3" s="1624"/>
      <c r="AZI3" s="1624"/>
      <c r="AZJ3" s="1624"/>
      <c r="AZK3" s="1624"/>
      <c r="AZL3" s="1624"/>
      <c r="AZM3" s="1624"/>
      <c r="AZN3" s="1624"/>
      <c r="AZO3" s="1624"/>
      <c r="AZP3" s="1624"/>
      <c r="AZQ3" s="1624"/>
      <c r="AZR3" s="1624"/>
      <c r="AZS3" s="1624"/>
      <c r="AZT3" s="1624"/>
      <c r="AZU3" s="1624"/>
      <c r="AZV3" s="1624"/>
      <c r="AZW3" s="1624"/>
      <c r="AZX3" s="1624"/>
      <c r="AZY3" s="1624"/>
      <c r="AZZ3" s="1624"/>
      <c r="BAA3" s="1624"/>
      <c r="BAB3" s="1624"/>
      <c r="BAC3" s="1624"/>
      <c r="BAD3" s="1624"/>
      <c r="BAE3" s="1624"/>
      <c r="BAF3" s="1624"/>
      <c r="BAG3" s="1624"/>
      <c r="BAH3" s="1624"/>
      <c r="BAI3" s="1624"/>
      <c r="BAJ3" s="1624"/>
      <c r="BAK3" s="1624"/>
      <c r="BAL3" s="1624"/>
      <c r="BAM3" s="1624"/>
      <c r="BAN3" s="1624"/>
      <c r="BAO3" s="1624"/>
      <c r="BAP3" s="1624"/>
      <c r="BAQ3" s="1624"/>
      <c r="BAR3" s="1624"/>
      <c r="BAS3" s="1624"/>
      <c r="BAT3" s="1624"/>
      <c r="BAU3" s="1624"/>
      <c r="BAV3" s="1624"/>
      <c r="BAW3" s="1624"/>
      <c r="BAX3" s="1624"/>
      <c r="BAY3" s="1624"/>
      <c r="BAZ3" s="1624"/>
      <c r="BBA3" s="1624"/>
      <c r="BBB3" s="1624"/>
      <c r="BBC3" s="1624"/>
      <c r="BBD3" s="1624"/>
      <c r="BBE3" s="1624"/>
      <c r="BBF3" s="1624"/>
      <c r="BBG3" s="1624"/>
      <c r="BBH3" s="1624"/>
      <c r="BBI3" s="1624"/>
      <c r="BBJ3" s="1624"/>
      <c r="BBK3" s="1624"/>
      <c r="BBL3" s="1624"/>
      <c r="BBM3" s="1624"/>
      <c r="BBN3" s="1624"/>
      <c r="BBO3" s="1624"/>
      <c r="BBP3" s="1624"/>
      <c r="BBQ3" s="1624"/>
      <c r="BBR3" s="1624"/>
      <c r="BBS3" s="1624"/>
      <c r="BBT3" s="1624"/>
      <c r="BBU3" s="1624"/>
      <c r="BBV3" s="1624"/>
      <c r="BBW3" s="1624"/>
      <c r="BBX3" s="1624"/>
      <c r="BBY3" s="1624"/>
      <c r="BBZ3" s="1624"/>
      <c r="BCA3" s="1624"/>
      <c r="BCB3" s="1624"/>
      <c r="BCC3" s="1624"/>
      <c r="BCD3" s="1624"/>
      <c r="BCE3" s="1624"/>
      <c r="BCF3" s="1624"/>
      <c r="BCG3" s="1624"/>
      <c r="BCH3" s="1624"/>
      <c r="BCI3" s="1624"/>
      <c r="BCJ3" s="1624"/>
      <c r="BCK3" s="1624"/>
      <c r="BCL3" s="1624"/>
      <c r="BCM3" s="1624"/>
      <c r="BCN3" s="1624"/>
      <c r="BCO3" s="1624"/>
      <c r="BCP3" s="1624"/>
      <c r="BCQ3" s="1624"/>
      <c r="BCR3" s="1624"/>
      <c r="BCS3" s="1624"/>
      <c r="BCT3" s="1624"/>
      <c r="BCU3" s="1624"/>
      <c r="BCV3" s="1624"/>
      <c r="BCW3" s="1624"/>
      <c r="BCX3" s="1624"/>
      <c r="BCY3" s="1624"/>
      <c r="BCZ3" s="1624"/>
      <c r="BDA3" s="1624"/>
      <c r="BDB3" s="1624"/>
      <c r="BDC3" s="1624"/>
      <c r="BDD3" s="1624"/>
      <c r="BDE3" s="1624"/>
      <c r="BDF3" s="1624"/>
      <c r="BDG3" s="1624"/>
      <c r="BDH3" s="1624"/>
      <c r="BDI3" s="1624"/>
      <c r="BDJ3" s="1624"/>
      <c r="BDK3" s="1624"/>
      <c r="BDL3" s="1624"/>
      <c r="BDM3" s="1624"/>
      <c r="BDN3" s="1624"/>
      <c r="BDO3" s="1624"/>
      <c r="BDP3" s="1624"/>
      <c r="BDQ3" s="1624"/>
      <c r="BDR3" s="1624"/>
      <c r="BDS3" s="1624"/>
      <c r="BDT3" s="1624"/>
      <c r="BDU3" s="1624"/>
      <c r="BDV3" s="1624"/>
      <c r="BDW3" s="1624"/>
      <c r="BDX3" s="1624"/>
      <c r="BDY3" s="1624"/>
      <c r="BDZ3" s="1624"/>
      <c r="BEA3" s="1624"/>
      <c r="BEB3" s="1624"/>
      <c r="BEC3" s="1624"/>
      <c r="BED3" s="1624"/>
      <c r="BEE3" s="1624"/>
      <c r="BEF3" s="1624"/>
      <c r="BEG3" s="1624"/>
      <c r="BEH3" s="1624"/>
      <c r="BEI3" s="1624"/>
      <c r="BEJ3" s="1624"/>
      <c r="BEK3" s="1624"/>
      <c r="BEL3" s="1624"/>
      <c r="BEM3" s="1624"/>
      <c r="BEN3" s="1624"/>
      <c r="BEO3" s="1624"/>
      <c r="BEP3" s="1624"/>
      <c r="BEQ3" s="1624"/>
      <c r="BER3" s="1624"/>
      <c r="BES3" s="1624"/>
      <c r="BET3" s="1624"/>
      <c r="BEU3" s="1624"/>
      <c r="BEV3" s="1624"/>
      <c r="BEW3" s="1624"/>
      <c r="BEX3" s="1624"/>
      <c r="BEY3" s="1624"/>
      <c r="BEZ3" s="1624"/>
      <c r="BFA3" s="1624"/>
      <c r="BFB3" s="1624"/>
      <c r="BFC3" s="1624"/>
      <c r="BFD3" s="1624"/>
      <c r="BFE3" s="1624"/>
      <c r="BFF3" s="1624"/>
      <c r="BFG3" s="1624"/>
      <c r="BFH3" s="1624"/>
      <c r="BFI3" s="1624"/>
      <c r="BFJ3" s="1624"/>
      <c r="BFK3" s="1624"/>
      <c r="BFL3" s="1624"/>
      <c r="BFM3" s="1624"/>
      <c r="BFN3" s="1624"/>
      <c r="BFO3" s="1624"/>
      <c r="BFP3" s="1624"/>
      <c r="BFQ3" s="1624"/>
      <c r="BFR3" s="1624"/>
      <c r="BFS3" s="1624"/>
      <c r="BFT3" s="1624"/>
      <c r="BFU3" s="1624"/>
      <c r="BFV3" s="1624"/>
      <c r="BFW3" s="1624"/>
      <c r="BFX3" s="1624"/>
      <c r="BFY3" s="1624"/>
      <c r="BFZ3" s="1624"/>
      <c r="BGA3" s="1624"/>
      <c r="BGB3" s="1624"/>
      <c r="BGC3" s="1624"/>
      <c r="BGD3" s="1624"/>
      <c r="BGE3" s="1624"/>
      <c r="BGF3" s="1624"/>
      <c r="BGG3" s="1624"/>
      <c r="BGH3" s="1624"/>
      <c r="BGI3" s="1624"/>
      <c r="BGJ3" s="1624"/>
      <c r="BGK3" s="1624"/>
      <c r="BGL3" s="1624"/>
      <c r="BGM3" s="1624"/>
      <c r="BGN3" s="1624"/>
      <c r="BGO3" s="1624"/>
      <c r="BGP3" s="1624"/>
      <c r="BGQ3" s="1624"/>
      <c r="BGR3" s="1624"/>
      <c r="BGS3" s="1624"/>
      <c r="BGT3" s="1624"/>
      <c r="BGU3" s="1624"/>
      <c r="BGV3" s="1624"/>
      <c r="BGW3" s="1624"/>
      <c r="BGX3" s="1624"/>
      <c r="BGY3" s="1624"/>
      <c r="BGZ3" s="1624"/>
      <c r="BHA3" s="1624"/>
      <c r="BHB3" s="1624"/>
      <c r="BHC3" s="1624"/>
      <c r="BHD3" s="1624"/>
      <c r="BHE3" s="1624"/>
      <c r="BHF3" s="1624"/>
      <c r="BHG3" s="1624"/>
      <c r="BHH3" s="1624"/>
      <c r="BHI3" s="1624"/>
      <c r="BHJ3" s="1624"/>
      <c r="BHK3" s="1624"/>
      <c r="BHL3" s="1624"/>
      <c r="BHM3" s="1624"/>
      <c r="BHN3" s="1624"/>
      <c r="BHO3" s="1624"/>
      <c r="BHP3" s="1624"/>
      <c r="BHQ3" s="1624"/>
      <c r="BHR3" s="1624"/>
      <c r="BHS3" s="1624"/>
      <c r="BHT3" s="1624"/>
      <c r="BHU3" s="1624"/>
      <c r="BHV3" s="1624"/>
      <c r="BHW3" s="1624"/>
      <c r="BHX3" s="1624"/>
      <c r="BHY3" s="1624"/>
      <c r="BHZ3" s="1624"/>
      <c r="BIA3" s="1624"/>
      <c r="BIB3" s="1624"/>
      <c r="BIC3" s="1624"/>
      <c r="BID3" s="1624"/>
      <c r="BIE3" s="1624"/>
      <c r="BIF3" s="1624"/>
      <c r="BIG3" s="1624"/>
      <c r="BIH3" s="1624"/>
      <c r="BII3" s="1624"/>
      <c r="BIJ3" s="1624"/>
      <c r="BIK3" s="1624"/>
      <c r="BIL3" s="1624"/>
      <c r="BIM3" s="1624"/>
      <c r="BIN3" s="1624"/>
      <c r="BIO3" s="1624"/>
      <c r="BIP3" s="1624"/>
      <c r="BIQ3" s="1624"/>
      <c r="BIR3" s="1624"/>
      <c r="BIS3" s="1624"/>
      <c r="BIT3" s="1624"/>
      <c r="BIU3" s="1624"/>
      <c r="BIV3" s="1624"/>
      <c r="BIW3" s="1624"/>
      <c r="BIX3" s="1624"/>
      <c r="BIY3" s="1624"/>
      <c r="BIZ3" s="1624"/>
      <c r="BJA3" s="1624"/>
      <c r="BJB3" s="1624"/>
      <c r="BJC3" s="1624"/>
      <c r="BJD3" s="1624"/>
      <c r="BJE3" s="1624"/>
      <c r="BJF3" s="1624"/>
      <c r="BJG3" s="1624"/>
      <c r="BJH3" s="1624"/>
      <c r="BJI3" s="1624"/>
      <c r="BJJ3" s="1624"/>
      <c r="BJK3" s="1624"/>
      <c r="BJL3" s="1624"/>
      <c r="BJM3" s="1624"/>
      <c r="BJN3" s="1624"/>
      <c r="BJO3" s="1624"/>
      <c r="BJP3" s="1624"/>
      <c r="BJQ3" s="1624"/>
      <c r="BJR3" s="1624"/>
      <c r="BJS3" s="1624"/>
      <c r="BJT3" s="1624"/>
      <c r="BJU3" s="1624"/>
      <c r="BJV3" s="1624"/>
      <c r="BJW3" s="1624"/>
      <c r="BJX3" s="1624"/>
      <c r="BJY3" s="1624"/>
      <c r="BJZ3" s="1624"/>
      <c r="BKA3" s="1624"/>
      <c r="BKB3" s="1624"/>
      <c r="BKC3" s="1624"/>
      <c r="BKD3" s="1624"/>
      <c r="BKE3" s="1624"/>
      <c r="BKF3" s="1624"/>
      <c r="BKG3" s="1624"/>
      <c r="BKH3" s="1624"/>
      <c r="BKI3" s="1624"/>
      <c r="BKJ3" s="1624"/>
      <c r="BKK3" s="1624"/>
      <c r="BKL3" s="1624"/>
      <c r="BKM3" s="1624"/>
      <c r="BKN3" s="1624"/>
      <c r="BKO3" s="1624"/>
      <c r="BKP3" s="1624"/>
      <c r="BKQ3" s="1624"/>
      <c r="BKR3" s="1624"/>
      <c r="BKS3" s="1624"/>
      <c r="BKT3" s="1624"/>
      <c r="BKU3" s="1624"/>
      <c r="BKV3" s="1624"/>
      <c r="BKW3" s="1624"/>
      <c r="BKX3" s="1624"/>
      <c r="BKY3" s="1624"/>
      <c r="BKZ3" s="1624"/>
      <c r="BLA3" s="1624"/>
      <c r="BLB3" s="1624"/>
      <c r="BLC3" s="1624"/>
      <c r="BLD3" s="1624"/>
      <c r="BLE3" s="1624"/>
      <c r="BLF3" s="1624"/>
      <c r="BLG3" s="1624"/>
      <c r="BLH3" s="1624"/>
      <c r="BLI3" s="1624"/>
      <c r="BLJ3" s="1624"/>
      <c r="BLK3" s="1624"/>
      <c r="BLL3" s="1624"/>
      <c r="BLM3" s="1624"/>
      <c r="BLN3" s="1624"/>
      <c r="BLO3" s="1624"/>
      <c r="BLP3" s="1624"/>
      <c r="BLQ3" s="1624"/>
      <c r="BLR3" s="1624"/>
      <c r="BLS3" s="1624"/>
      <c r="BLT3" s="1624"/>
      <c r="BLU3" s="1624"/>
      <c r="BLV3" s="1624"/>
      <c r="BLW3" s="1624"/>
      <c r="BLX3" s="1624"/>
      <c r="BLY3" s="1624"/>
      <c r="BLZ3" s="1624"/>
      <c r="BMA3" s="1624"/>
      <c r="BMB3" s="1624"/>
      <c r="BMC3" s="1624"/>
      <c r="BMD3" s="1624"/>
      <c r="BME3" s="1624"/>
      <c r="BMF3" s="1624"/>
      <c r="BMG3" s="1624"/>
      <c r="BMH3" s="1624"/>
      <c r="BMI3" s="1624"/>
      <c r="BMJ3" s="1624"/>
      <c r="BMK3" s="1624"/>
      <c r="BML3" s="1624"/>
      <c r="BMM3" s="1624"/>
      <c r="BMN3" s="1624"/>
      <c r="BMO3" s="1624"/>
      <c r="BMP3" s="1624"/>
      <c r="BMQ3" s="1624"/>
      <c r="BMR3" s="1624"/>
      <c r="BMS3" s="1624"/>
      <c r="BMT3" s="1624"/>
      <c r="BMU3" s="1624"/>
      <c r="BMV3" s="1624"/>
      <c r="BMW3" s="1624"/>
      <c r="BMX3" s="1624"/>
      <c r="BMY3" s="1624"/>
      <c r="BMZ3" s="1624"/>
      <c r="BNA3" s="1624"/>
      <c r="BNB3" s="1624"/>
      <c r="BNC3" s="1624"/>
      <c r="BND3" s="1624"/>
      <c r="BNE3" s="1624"/>
      <c r="BNF3" s="1624"/>
      <c r="BNG3" s="1624"/>
      <c r="BNH3" s="1624"/>
      <c r="BNI3" s="1624"/>
      <c r="BNJ3" s="1624"/>
      <c r="BNK3" s="1624"/>
      <c r="BNL3" s="1624"/>
      <c r="BNM3" s="1624"/>
      <c r="BNN3" s="1624"/>
      <c r="BNO3" s="1624"/>
      <c r="BNP3" s="1624"/>
      <c r="BNQ3" s="1624"/>
      <c r="BNR3" s="1624"/>
      <c r="BNS3" s="1624"/>
      <c r="BNT3" s="1624"/>
      <c r="BNU3" s="1624"/>
      <c r="BNV3" s="1624"/>
      <c r="BNW3" s="1624"/>
      <c r="BNX3" s="1624"/>
      <c r="BNY3" s="1624"/>
      <c r="BNZ3" s="1624"/>
      <c r="BOA3" s="1624"/>
      <c r="BOB3" s="1624"/>
      <c r="BOC3" s="1624"/>
      <c r="BOD3" s="1624"/>
      <c r="BOE3" s="1624"/>
      <c r="BOF3" s="1624"/>
      <c r="BOG3" s="1624"/>
      <c r="BOH3" s="1624"/>
      <c r="BOI3" s="1624"/>
      <c r="BOJ3" s="1624"/>
      <c r="BOK3" s="1624"/>
      <c r="BOL3" s="1624"/>
      <c r="BOM3" s="1624"/>
      <c r="BON3" s="1624"/>
      <c r="BOO3" s="1624"/>
      <c r="BOP3" s="1624"/>
      <c r="BOQ3" s="1624"/>
      <c r="BOR3" s="1624"/>
      <c r="BOS3" s="1624"/>
      <c r="BOT3" s="1624"/>
      <c r="BOU3" s="1624"/>
      <c r="BOV3" s="1624"/>
      <c r="BOW3" s="1624"/>
      <c r="BOX3" s="1624"/>
      <c r="BOY3" s="1624"/>
      <c r="BOZ3" s="1624"/>
      <c r="BPA3" s="1624"/>
      <c r="BPB3" s="1624"/>
      <c r="BPC3" s="1624"/>
      <c r="BPD3" s="1624"/>
      <c r="BPE3" s="1624"/>
      <c r="BPF3" s="1624"/>
      <c r="BPG3" s="1624"/>
      <c r="BPH3" s="1624"/>
      <c r="BPI3" s="1624"/>
      <c r="BPJ3" s="1624"/>
      <c r="BPK3" s="1624"/>
      <c r="BPL3" s="1624"/>
      <c r="BPM3" s="1624"/>
      <c r="BPN3" s="1624"/>
      <c r="BPO3" s="1624"/>
      <c r="BPP3" s="1624"/>
      <c r="BPQ3" s="1624"/>
      <c r="BPR3" s="1624"/>
      <c r="BPS3" s="1624"/>
      <c r="BPT3" s="1624"/>
      <c r="BPU3" s="1624"/>
      <c r="BPV3" s="1624"/>
      <c r="BPW3" s="1624"/>
      <c r="BPX3" s="1624"/>
      <c r="BPY3" s="1624"/>
      <c r="BPZ3" s="1624"/>
      <c r="BQA3" s="1624"/>
      <c r="BQB3" s="1624"/>
      <c r="BQC3" s="1624"/>
      <c r="BQD3" s="1624"/>
      <c r="BQE3" s="1624"/>
      <c r="BQF3" s="1624"/>
      <c r="BQG3" s="1624"/>
      <c r="BQH3" s="1624"/>
      <c r="BQI3" s="1624"/>
      <c r="BQJ3" s="1624"/>
      <c r="BQK3" s="1624"/>
      <c r="BQL3" s="1624"/>
      <c r="BQM3" s="1624"/>
      <c r="BQN3" s="1624"/>
      <c r="BQO3" s="1624"/>
      <c r="BQP3" s="1624"/>
      <c r="BQQ3" s="1624"/>
      <c r="BQR3" s="1624"/>
      <c r="BQS3" s="1624"/>
      <c r="BQT3" s="1624"/>
      <c r="BQU3" s="1624"/>
      <c r="BQV3" s="1624"/>
      <c r="BQW3" s="1624"/>
      <c r="BQX3" s="1624"/>
      <c r="BQY3" s="1624"/>
      <c r="BQZ3" s="1624"/>
      <c r="BRA3" s="1624"/>
      <c r="BRB3" s="1624"/>
      <c r="BRC3" s="1624"/>
      <c r="BRD3" s="1624"/>
      <c r="BRE3" s="1624"/>
      <c r="BRF3" s="1624"/>
      <c r="BRG3" s="1624"/>
      <c r="BRH3" s="1624"/>
      <c r="BRI3" s="1624"/>
      <c r="BRJ3" s="1624"/>
      <c r="BRK3" s="1624"/>
      <c r="BRL3" s="1624"/>
      <c r="BRM3" s="1624"/>
      <c r="BRN3" s="1624"/>
      <c r="BRO3" s="1624"/>
      <c r="BRP3" s="1624"/>
      <c r="BRQ3" s="1624"/>
      <c r="BRR3" s="1624"/>
      <c r="BRS3" s="1624"/>
      <c r="BRT3" s="1624"/>
      <c r="BRU3" s="1624"/>
      <c r="BRV3" s="1624"/>
      <c r="BRW3" s="1624"/>
      <c r="BRX3" s="1624"/>
      <c r="BRY3" s="1624"/>
      <c r="BRZ3" s="1624"/>
      <c r="BSA3" s="1624"/>
      <c r="BSB3" s="1624"/>
      <c r="BSC3" s="1624"/>
      <c r="BSD3" s="1624"/>
      <c r="BSE3" s="1624"/>
      <c r="BSF3" s="1624"/>
      <c r="BSG3" s="1624"/>
      <c r="BSH3" s="1624"/>
      <c r="BSI3" s="1624"/>
      <c r="BSJ3" s="1624"/>
      <c r="BSK3" s="1624"/>
      <c r="BSL3" s="1624"/>
      <c r="BSM3" s="1624"/>
      <c r="BSN3" s="1624"/>
      <c r="BSO3" s="1624"/>
      <c r="BSP3" s="1624"/>
      <c r="BSQ3" s="1624"/>
      <c r="BSR3" s="1624"/>
      <c r="BSS3" s="1624"/>
      <c r="BST3" s="1624"/>
      <c r="BSU3" s="1624"/>
      <c r="BSV3" s="1624"/>
      <c r="BSW3" s="1624"/>
      <c r="BSX3" s="1624"/>
      <c r="BSY3" s="1624"/>
      <c r="BSZ3" s="1624"/>
      <c r="BTA3" s="1624"/>
      <c r="BTB3" s="1624"/>
      <c r="BTC3" s="1624"/>
      <c r="BTD3" s="1624"/>
      <c r="BTE3" s="1624"/>
      <c r="BTF3" s="1624"/>
      <c r="BTG3" s="1624"/>
      <c r="BTH3" s="1624"/>
      <c r="BTI3" s="1624"/>
      <c r="BTJ3" s="1624"/>
      <c r="BTK3" s="1624"/>
      <c r="BTL3" s="1624"/>
      <c r="BTM3" s="1624"/>
      <c r="BTN3" s="1624"/>
      <c r="BTO3" s="1624"/>
      <c r="BTP3" s="1624"/>
      <c r="BTQ3" s="1624"/>
      <c r="BTR3" s="1624"/>
      <c r="BTS3" s="1624"/>
      <c r="BTT3" s="1624"/>
      <c r="BTU3" s="1624"/>
      <c r="BTV3" s="1624"/>
      <c r="BTW3" s="1624"/>
      <c r="BTX3" s="1624"/>
      <c r="BTY3" s="1624"/>
      <c r="BTZ3" s="1624"/>
      <c r="BUA3" s="1624"/>
      <c r="BUB3" s="1624"/>
      <c r="BUC3" s="1624"/>
      <c r="BUD3" s="1624"/>
      <c r="BUE3" s="1624"/>
      <c r="BUF3" s="1624"/>
      <c r="BUG3" s="1624"/>
      <c r="BUH3" s="1624"/>
      <c r="BUI3" s="1624"/>
      <c r="BUJ3" s="1624"/>
      <c r="BUK3" s="1624"/>
      <c r="BUL3" s="1624"/>
      <c r="BUM3" s="1624"/>
      <c r="BUN3" s="1624"/>
      <c r="BUO3" s="1624"/>
      <c r="BUP3" s="1624"/>
      <c r="BUQ3" s="1624"/>
      <c r="BUR3" s="1624"/>
      <c r="BUS3" s="1624"/>
      <c r="BUT3" s="1624"/>
      <c r="BUU3" s="1624"/>
      <c r="BUV3" s="1624"/>
      <c r="BUW3" s="1624"/>
      <c r="BUX3" s="1624"/>
      <c r="BUY3" s="1624"/>
      <c r="BUZ3" s="1624"/>
      <c r="BVA3" s="1624"/>
      <c r="BVB3" s="1624"/>
      <c r="BVC3" s="1624"/>
      <c r="BVD3" s="1624"/>
      <c r="BVE3" s="1624"/>
      <c r="BVF3" s="1624"/>
      <c r="BVG3" s="1624"/>
      <c r="BVH3" s="1624"/>
      <c r="BVI3" s="1624"/>
      <c r="BVJ3" s="1624"/>
      <c r="BVK3" s="1624"/>
      <c r="BVL3" s="1624"/>
      <c r="BVM3" s="1624"/>
      <c r="BVN3" s="1624"/>
      <c r="BVO3" s="1624"/>
      <c r="BVP3" s="1624"/>
      <c r="BVQ3" s="1624"/>
      <c r="BVR3" s="1624"/>
      <c r="BVS3" s="1624"/>
      <c r="BVT3" s="1624"/>
      <c r="BVU3" s="1624"/>
      <c r="BVV3" s="1624"/>
      <c r="BVW3" s="1624"/>
      <c r="BVX3" s="1624"/>
      <c r="BVY3" s="1624"/>
      <c r="BVZ3" s="1624"/>
      <c r="BWA3" s="1624"/>
      <c r="BWB3" s="1624"/>
      <c r="BWC3" s="1624"/>
      <c r="BWD3" s="1624"/>
      <c r="BWE3" s="1624"/>
      <c r="BWF3" s="1624"/>
      <c r="BWG3" s="1624"/>
      <c r="BWH3" s="1624"/>
      <c r="BWI3" s="1624"/>
      <c r="BWJ3" s="1624"/>
      <c r="BWK3" s="1624"/>
      <c r="BWL3" s="1624"/>
      <c r="BWM3" s="1624"/>
      <c r="BWN3" s="1624"/>
      <c r="BWO3" s="1624"/>
      <c r="BWP3" s="1624"/>
      <c r="BWQ3" s="1624"/>
      <c r="BWR3" s="1624"/>
      <c r="BWS3" s="1624"/>
      <c r="BWT3" s="1624"/>
      <c r="BWU3" s="1624"/>
      <c r="BWV3" s="1624"/>
      <c r="BWW3" s="1624"/>
      <c r="BWX3" s="1624"/>
      <c r="BWY3" s="1624"/>
      <c r="BWZ3" s="1624"/>
      <c r="BXA3" s="1624"/>
      <c r="BXB3" s="1624"/>
      <c r="BXC3" s="1624"/>
      <c r="BXD3" s="1624"/>
      <c r="BXE3" s="1624"/>
      <c r="BXF3" s="1624"/>
      <c r="BXG3" s="1624"/>
      <c r="BXH3" s="1624"/>
      <c r="BXI3" s="1624"/>
      <c r="BXJ3" s="1624"/>
      <c r="BXK3" s="1624"/>
      <c r="BXL3" s="1624"/>
      <c r="BXM3" s="1624"/>
      <c r="BXN3" s="1624"/>
      <c r="BXO3" s="1624"/>
      <c r="BXP3" s="1624"/>
      <c r="BXQ3" s="1624"/>
      <c r="BXR3" s="1624"/>
      <c r="BXS3" s="1624"/>
      <c r="BXT3" s="1624"/>
      <c r="BXU3" s="1624"/>
      <c r="BXV3" s="1624"/>
      <c r="BXW3" s="1624"/>
      <c r="BXX3" s="1624"/>
      <c r="BXY3" s="1624"/>
      <c r="BXZ3" s="1624"/>
      <c r="BYA3" s="1624"/>
      <c r="BYB3" s="1624"/>
      <c r="BYC3" s="1624"/>
      <c r="BYD3" s="1624"/>
      <c r="BYE3" s="1624"/>
      <c r="BYF3" s="1624"/>
      <c r="BYG3" s="1624"/>
      <c r="BYH3" s="1624"/>
      <c r="BYI3" s="1624"/>
      <c r="BYJ3" s="1624"/>
      <c r="BYK3" s="1624"/>
      <c r="BYL3" s="1624"/>
      <c r="BYM3" s="1624"/>
      <c r="BYN3" s="1624"/>
      <c r="BYO3" s="1624"/>
      <c r="BYP3" s="1624"/>
      <c r="BYQ3" s="1624"/>
      <c r="BYR3" s="1624"/>
      <c r="BYS3" s="1624"/>
      <c r="BYT3" s="1624"/>
      <c r="BYU3" s="1624"/>
      <c r="BYV3" s="1624"/>
      <c r="BYW3" s="1624"/>
      <c r="BYX3" s="1624"/>
      <c r="BYY3" s="1624"/>
      <c r="BYZ3" s="1624"/>
      <c r="BZA3" s="1624"/>
      <c r="BZB3" s="1624"/>
      <c r="BZC3" s="1624"/>
      <c r="BZD3" s="1624"/>
      <c r="BZE3" s="1624"/>
      <c r="BZF3" s="1624"/>
      <c r="BZG3" s="1624"/>
      <c r="BZH3" s="1624"/>
      <c r="BZI3" s="1624"/>
      <c r="BZJ3" s="1624"/>
      <c r="BZK3" s="1624"/>
      <c r="BZL3" s="1624"/>
      <c r="BZM3" s="1624"/>
      <c r="BZN3" s="1624"/>
      <c r="BZO3" s="1624"/>
      <c r="BZP3" s="1624"/>
      <c r="BZQ3" s="1624"/>
      <c r="BZR3" s="1624"/>
      <c r="BZS3" s="1624"/>
      <c r="BZT3" s="1624"/>
      <c r="BZU3" s="1624"/>
      <c r="BZV3" s="1624"/>
      <c r="BZW3" s="1624"/>
      <c r="BZX3" s="1624"/>
      <c r="BZY3" s="1624"/>
      <c r="BZZ3" s="1624"/>
      <c r="CAA3" s="1624"/>
      <c r="CAB3" s="1624"/>
      <c r="CAC3" s="1624"/>
      <c r="CAD3" s="1624"/>
      <c r="CAE3" s="1624"/>
      <c r="CAF3" s="1624"/>
      <c r="CAG3" s="1624"/>
      <c r="CAH3" s="1624"/>
      <c r="CAI3" s="1624"/>
      <c r="CAJ3" s="1624"/>
      <c r="CAK3" s="1624"/>
      <c r="CAL3" s="1624"/>
      <c r="CAM3" s="1624"/>
      <c r="CAN3" s="1624"/>
      <c r="CAO3" s="1624"/>
      <c r="CAP3" s="1624"/>
      <c r="CAQ3" s="1624"/>
      <c r="CAR3" s="1624"/>
      <c r="CAS3" s="1624"/>
      <c r="CAT3" s="1624"/>
      <c r="CAU3" s="1624"/>
      <c r="CAV3" s="1624"/>
      <c r="CAW3" s="1624"/>
      <c r="CAX3" s="1624"/>
      <c r="CAY3" s="1624"/>
      <c r="CAZ3" s="1624"/>
      <c r="CBA3" s="1624"/>
      <c r="CBB3" s="1624"/>
      <c r="CBC3" s="1624"/>
      <c r="CBD3" s="1624"/>
      <c r="CBE3" s="1624"/>
      <c r="CBF3" s="1624"/>
      <c r="CBG3" s="1624"/>
      <c r="CBH3" s="1624"/>
      <c r="CBI3" s="1624"/>
      <c r="CBJ3" s="1624"/>
      <c r="CBK3" s="1624"/>
      <c r="CBL3" s="1624"/>
      <c r="CBM3" s="1624"/>
      <c r="CBN3" s="1624"/>
      <c r="CBO3" s="1624"/>
      <c r="CBP3" s="1624"/>
      <c r="CBQ3" s="1624"/>
      <c r="CBR3" s="1624"/>
      <c r="CBS3" s="1624"/>
      <c r="CBT3" s="1624"/>
      <c r="CBU3" s="1624"/>
      <c r="CBV3" s="1624"/>
      <c r="CBW3" s="1624"/>
      <c r="CBX3" s="1624"/>
      <c r="CBY3" s="1624"/>
      <c r="CBZ3" s="1624"/>
      <c r="CCA3" s="1624"/>
      <c r="CCB3" s="1624"/>
      <c r="CCC3" s="1624"/>
      <c r="CCD3" s="1624"/>
      <c r="CCE3" s="1624"/>
      <c r="CCF3" s="1624"/>
      <c r="CCG3" s="1624"/>
      <c r="CCH3" s="1624"/>
      <c r="CCI3" s="1624"/>
      <c r="CCJ3" s="1624"/>
      <c r="CCK3" s="1624"/>
      <c r="CCL3" s="1624"/>
      <c r="CCM3" s="1624"/>
      <c r="CCN3" s="1624"/>
      <c r="CCO3" s="1624"/>
      <c r="CCP3" s="1624"/>
      <c r="CCQ3" s="1624"/>
      <c r="CCR3" s="1624"/>
      <c r="CCS3" s="1624"/>
      <c r="CCT3" s="1624"/>
      <c r="CCU3" s="1624"/>
      <c r="CCV3" s="1624"/>
      <c r="CCW3" s="1624"/>
      <c r="CCX3" s="1624"/>
      <c r="CCY3" s="1624"/>
      <c r="CCZ3" s="1624"/>
      <c r="CDA3" s="1624"/>
      <c r="CDB3" s="1624"/>
      <c r="CDC3" s="1624"/>
      <c r="CDD3" s="1624"/>
      <c r="CDE3" s="1624"/>
      <c r="CDF3" s="1624"/>
      <c r="CDG3" s="1624"/>
      <c r="CDH3" s="1624"/>
      <c r="CDI3" s="1624"/>
      <c r="CDJ3" s="1624"/>
      <c r="CDK3" s="1624"/>
      <c r="CDL3" s="1624"/>
      <c r="CDM3" s="1624"/>
      <c r="CDN3" s="1624"/>
      <c r="CDO3" s="1624"/>
      <c r="CDP3" s="1624"/>
      <c r="CDQ3" s="1624"/>
      <c r="CDR3" s="1624"/>
      <c r="CDS3" s="1624"/>
      <c r="CDT3" s="1624"/>
      <c r="CDU3" s="1624"/>
      <c r="CDV3" s="1624"/>
      <c r="CDW3" s="1624"/>
      <c r="CDX3" s="1624"/>
      <c r="CDY3" s="1624"/>
      <c r="CDZ3" s="1624"/>
      <c r="CEA3" s="1624"/>
      <c r="CEB3" s="1624"/>
      <c r="CEC3" s="1624"/>
      <c r="CED3" s="1624"/>
      <c r="CEE3" s="1624"/>
      <c r="CEF3" s="1624"/>
      <c r="CEG3" s="1624"/>
      <c r="CEH3" s="1624"/>
      <c r="CEI3" s="1624"/>
      <c r="CEJ3" s="1624"/>
      <c r="CEK3" s="1624"/>
      <c r="CEL3" s="1624"/>
      <c r="CEM3" s="1624"/>
      <c r="CEN3" s="1624"/>
      <c r="CEO3" s="1624"/>
      <c r="CEP3" s="1624"/>
      <c r="CEQ3" s="1624"/>
      <c r="CER3" s="1624"/>
      <c r="CES3" s="1624"/>
      <c r="CET3" s="1624"/>
      <c r="CEU3" s="1624"/>
      <c r="CEV3" s="1624"/>
      <c r="CEW3" s="1624"/>
      <c r="CEX3" s="1624"/>
      <c r="CEY3" s="1624"/>
      <c r="CEZ3" s="1624"/>
      <c r="CFA3" s="1624"/>
      <c r="CFB3" s="1624"/>
      <c r="CFC3" s="1624"/>
      <c r="CFD3" s="1624"/>
      <c r="CFE3" s="1624"/>
      <c r="CFF3" s="1624"/>
      <c r="CFG3" s="1624"/>
      <c r="CFH3" s="1624"/>
      <c r="CFI3" s="1624"/>
      <c r="CFJ3" s="1624"/>
      <c r="CFK3" s="1624"/>
      <c r="CFL3" s="1624"/>
      <c r="CFM3" s="1624"/>
      <c r="CFN3" s="1624"/>
      <c r="CFO3" s="1624"/>
      <c r="CFP3" s="1624"/>
      <c r="CFQ3" s="1624"/>
      <c r="CFR3" s="1624"/>
      <c r="CFS3" s="1624"/>
      <c r="CFT3" s="1624"/>
      <c r="CFU3" s="1624"/>
      <c r="CFV3" s="1624"/>
      <c r="CFW3" s="1624"/>
      <c r="CFX3" s="1624"/>
      <c r="CFY3" s="1624"/>
      <c r="CFZ3" s="1624"/>
      <c r="CGA3" s="1624"/>
      <c r="CGB3" s="1624"/>
      <c r="CGC3" s="1624"/>
      <c r="CGD3" s="1624"/>
      <c r="CGE3" s="1624"/>
      <c r="CGF3" s="1624"/>
      <c r="CGG3" s="1624"/>
      <c r="CGH3" s="1624"/>
      <c r="CGI3" s="1624"/>
      <c r="CGJ3" s="1624"/>
      <c r="CGK3" s="1624"/>
      <c r="CGL3" s="1624"/>
      <c r="CGM3" s="1624"/>
      <c r="CGN3" s="1624"/>
      <c r="CGO3" s="1624"/>
      <c r="CGP3" s="1624"/>
      <c r="CGQ3" s="1624"/>
      <c r="CGR3" s="1624"/>
      <c r="CGS3" s="1624"/>
      <c r="CGT3" s="1624"/>
      <c r="CGU3" s="1624"/>
      <c r="CGV3" s="1624"/>
      <c r="CGW3" s="1624"/>
      <c r="CGX3" s="1624"/>
      <c r="CGY3" s="1624"/>
      <c r="CGZ3" s="1624"/>
      <c r="CHA3" s="1624"/>
      <c r="CHB3" s="1624"/>
      <c r="CHC3" s="1624"/>
      <c r="CHD3" s="1624"/>
      <c r="CHE3" s="1624"/>
      <c r="CHF3" s="1624"/>
      <c r="CHG3" s="1624"/>
      <c r="CHH3" s="1624"/>
      <c r="CHI3" s="1624"/>
      <c r="CHJ3" s="1624"/>
      <c r="CHK3" s="1624"/>
      <c r="CHL3" s="1624"/>
      <c r="CHM3" s="1624"/>
      <c r="CHN3" s="1624"/>
      <c r="CHO3" s="1624"/>
      <c r="CHP3" s="1624"/>
      <c r="CHQ3" s="1624"/>
      <c r="CHR3" s="1624"/>
      <c r="CHS3" s="1624"/>
      <c r="CHT3" s="1624"/>
      <c r="CHU3" s="1624"/>
      <c r="CHV3" s="1624"/>
      <c r="CHW3" s="1624"/>
      <c r="CHX3" s="1624"/>
      <c r="CHY3" s="1624"/>
      <c r="CHZ3" s="1624"/>
      <c r="CIA3" s="1624"/>
      <c r="CIB3" s="1624"/>
      <c r="CIC3" s="1624"/>
      <c r="CID3" s="1624"/>
      <c r="CIE3" s="1624"/>
      <c r="CIF3" s="1624"/>
      <c r="CIG3" s="1624"/>
      <c r="CIH3" s="1624"/>
      <c r="CII3" s="1624"/>
      <c r="CIJ3" s="1624"/>
      <c r="CIK3" s="1624"/>
      <c r="CIL3" s="1624"/>
      <c r="CIM3" s="1624"/>
      <c r="CIN3" s="1624"/>
      <c r="CIO3" s="1624"/>
      <c r="CIP3" s="1624"/>
      <c r="CIQ3" s="1624"/>
      <c r="CIR3" s="1624"/>
      <c r="CIS3" s="1624"/>
      <c r="CIT3" s="1624"/>
      <c r="CIU3" s="1624"/>
      <c r="CIV3" s="1624"/>
      <c r="CIW3" s="1624"/>
      <c r="CIX3" s="1624"/>
      <c r="CIY3" s="1624"/>
      <c r="CIZ3" s="1624"/>
      <c r="CJA3" s="1624"/>
      <c r="CJB3" s="1624"/>
      <c r="CJC3" s="1624"/>
      <c r="CJD3" s="1624"/>
      <c r="CJE3" s="1624"/>
      <c r="CJF3" s="1624"/>
      <c r="CJG3" s="1624"/>
      <c r="CJH3" s="1624"/>
      <c r="CJI3" s="1624"/>
      <c r="CJJ3" s="1624"/>
      <c r="CJK3" s="1624"/>
      <c r="CJL3" s="1624"/>
      <c r="CJM3" s="1624"/>
      <c r="CJN3" s="1624"/>
      <c r="CJO3" s="1624"/>
      <c r="CJP3" s="1624"/>
      <c r="CJQ3" s="1624"/>
      <c r="CJR3" s="1624"/>
      <c r="CJS3" s="1624"/>
      <c r="CJT3" s="1624"/>
      <c r="CJU3" s="1624"/>
      <c r="CJV3" s="1624"/>
      <c r="CJW3" s="1624"/>
      <c r="CJX3" s="1624"/>
      <c r="CJY3" s="1624"/>
      <c r="CJZ3" s="1624"/>
      <c r="CKA3" s="1624"/>
      <c r="CKB3" s="1624"/>
      <c r="CKC3" s="1624"/>
      <c r="CKD3" s="1624"/>
      <c r="CKE3" s="1624"/>
      <c r="CKF3" s="1624"/>
      <c r="CKG3" s="1624"/>
      <c r="CKH3" s="1624"/>
      <c r="CKI3" s="1624"/>
      <c r="CKJ3" s="1624"/>
      <c r="CKK3" s="1624"/>
      <c r="CKL3" s="1624"/>
      <c r="CKM3" s="1624"/>
      <c r="CKN3" s="1624"/>
      <c r="CKO3" s="1624"/>
      <c r="CKP3" s="1624"/>
      <c r="CKQ3" s="1624"/>
      <c r="CKR3" s="1624"/>
      <c r="CKS3" s="1624"/>
      <c r="CKT3" s="1624"/>
      <c r="CKU3" s="1624"/>
      <c r="CKV3" s="1624"/>
      <c r="CKW3" s="1624"/>
      <c r="CKX3" s="1624"/>
      <c r="CKY3" s="1624"/>
      <c r="CKZ3" s="1624"/>
      <c r="CLA3" s="1624"/>
      <c r="CLB3" s="1624"/>
      <c r="CLC3" s="1624"/>
      <c r="CLD3" s="1624"/>
      <c r="CLE3" s="1624"/>
      <c r="CLF3" s="1624"/>
      <c r="CLG3" s="1624"/>
      <c r="CLH3" s="1624"/>
      <c r="CLI3" s="1624"/>
      <c r="CLJ3" s="1624"/>
      <c r="CLK3" s="1624"/>
      <c r="CLL3" s="1624"/>
      <c r="CLM3" s="1624"/>
      <c r="CLN3" s="1624"/>
      <c r="CLO3" s="1624"/>
      <c r="CLP3" s="1624"/>
      <c r="CLQ3" s="1624"/>
      <c r="CLR3" s="1624"/>
      <c r="CLS3" s="1624"/>
      <c r="CLT3" s="1624"/>
      <c r="CLU3" s="1624"/>
      <c r="CLV3" s="1624"/>
      <c r="CLW3" s="1624"/>
      <c r="CLX3" s="1624"/>
      <c r="CLY3" s="1624"/>
      <c r="CLZ3" s="1624"/>
      <c r="CMA3" s="1624"/>
      <c r="CMB3" s="1624"/>
      <c r="CMC3" s="1624"/>
      <c r="CMD3" s="1624"/>
      <c r="CME3" s="1624"/>
      <c r="CMF3" s="1624"/>
      <c r="CMG3" s="1624"/>
      <c r="CMH3" s="1624"/>
      <c r="CMI3" s="1624"/>
      <c r="CMJ3" s="1624"/>
      <c r="CMK3" s="1624"/>
      <c r="CML3" s="1624"/>
      <c r="CMM3" s="1624"/>
      <c r="CMN3" s="1624"/>
      <c r="CMO3" s="1624"/>
      <c r="CMP3" s="1624"/>
      <c r="CMQ3" s="1624"/>
      <c r="CMR3" s="1624"/>
      <c r="CMS3" s="1624"/>
      <c r="CMT3" s="1624"/>
      <c r="CMU3" s="1624"/>
      <c r="CMV3" s="1624"/>
      <c r="CMW3" s="1624"/>
      <c r="CMX3" s="1624"/>
      <c r="CMY3" s="1624"/>
      <c r="CMZ3" s="1624"/>
      <c r="CNA3" s="1624"/>
      <c r="CNB3" s="1624"/>
      <c r="CNC3" s="1624"/>
      <c r="CND3" s="1624"/>
      <c r="CNE3" s="1624"/>
      <c r="CNF3" s="1624"/>
      <c r="CNG3" s="1624"/>
      <c r="CNH3" s="1624"/>
      <c r="CNI3" s="1624"/>
      <c r="CNJ3" s="1624"/>
      <c r="CNK3" s="1624"/>
      <c r="CNL3" s="1624"/>
      <c r="CNM3" s="1624"/>
      <c r="CNN3" s="1624"/>
      <c r="CNO3" s="1624"/>
      <c r="CNP3" s="1624"/>
      <c r="CNQ3" s="1624"/>
      <c r="CNR3" s="1624"/>
      <c r="CNS3" s="1624"/>
      <c r="CNT3" s="1624"/>
      <c r="CNU3" s="1624"/>
      <c r="CNV3" s="1624"/>
      <c r="CNW3" s="1624"/>
      <c r="CNX3" s="1624"/>
      <c r="CNY3" s="1624"/>
      <c r="CNZ3" s="1624"/>
      <c r="COA3" s="1624"/>
      <c r="COB3" s="1624"/>
      <c r="COC3" s="1624"/>
      <c r="COD3" s="1624"/>
      <c r="COE3" s="1624"/>
      <c r="COF3" s="1624"/>
      <c r="COG3" s="1624"/>
      <c r="COH3" s="1624"/>
      <c r="COI3" s="1624"/>
      <c r="COJ3" s="1624"/>
      <c r="COK3" s="1624"/>
      <c r="COL3" s="1624"/>
      <c r="COM3" s="1624"/>
      <c r="CON3" s="1624"/>
      <c r="COO3" s="1624"/>
      <c r="COP3" s="1624"/>
      <c r="COQ3" s="1624"/>
      <c r="COR3" s="1624"/>
      <c r="COS3" s="1624"/>
      <c r="COT3" s="1624"/>
      <c r="COU3" s="1624"/>
      <c r="COV3" s="1624"/>
      <c r="COW3" s="1624"/>
      <c r="COX3" s="1624"/>
      <c r="COY3" s="1624"/>
      <c r="COZ3" s="1624"/>
      <c r="CPA3" s="1624"/>
      <c r="CPB3" s="1624"/>
      <c r="CPC3" s="1624"/>
      <c r="CPD3" s="1624"/>
      <c r="CPE3" s="1624"/>
      <c r="CPF3" s="1624"/>
      <c r="CPG3" s="1624"/>
      <c r="CPH3" s="1624"/>
      <c r="CPI3" s="1624"/>
      <c r="CPJ3" s="1624"/>
      <c r="CPK3" s="1624"/>
      <c r="CPL3" s="1624"/>
      <c r="CPM3" s="1624"/>
      <c r="CPN3" s="1624"/>
      <c r="CPO3" s="1624"/>
      <c r="CPP3" s="1624"/>
      <c r="CPQ3" s="1624"/>
      <c r="CPR3" s="1624"/>
      <c r="CPS3" s="1624"/>
      <c r="CPT3" s="1624"/>
      <c r="CPU3" s="1624"/>
      <c r="CPV3" s="1624"/>
      <c r="CPW3" s="1624"/>
      <c r="CPX3" s="1624"/>
      <c r="CPY3" s="1624"/>
      <c r="CPZ3" s="1624"/>
      <c r="CQA3" s="1624"/>
      <c r="CQB3" s="1624"/>
      <c r="CQC3" s="1624"/>
      <c r="CQD3" s="1624"/>
      <c r="CQE3" s="1624"/>
      <c r="CQF3" s="1624"/>
      <c r="CQG3" s="1624"/>
      <c r="CQH3" s="1624"/>
      <c r="CQI3" s="1624"/>
      <c r="CQJ3" s="1624"/>
      <c r="CQK3" s="1624"/>
      <c r="CQL3" s="1624"/>
      <c r="CQM3" s="1624"/>
      <c r="CQN3" s="1624"/>
      <c r="CQO3" s="1624"/>
      <c r="CQP3" s="1624"/>
      <c r="CQQ3" s="1624"/>
      <c r="CQR3" s="1624"/>
      <c r="CQS3" s="1624"/>
      <c r="CQT3" s="1624"/>
      <c r="CQU3" s="1624"/>
      <c r="CQV3" s="1624"/>
      <c r="CQW3" s="1624"/>
      <c r="CQX3" s="1624"/>
      <c r="CQY3" s="1624"/>
      <c r="CQZ3" s="1624"/>
      <c r="CRA3" s="1624"/>
      <c r="CRB3" s="1624"/>
      <c r="CRC3" s="1624"/>
      <c r="CRD3" s="1624"/>
      <c r="CRE3" s="1624"/>
      <c r="CRF3" s="1624"/>
      <c r="CRG3" s="1624"/>
      <c r="CRH3" s="1624"/>
      <c r="CRI3" s="1624"/>
      <c r="CRJ3" s="1624"/>
      <c r="CRK3" s="1624"/>
      <c r="CRL3" s="1624"/>
      <c r="CRM3" s="1624"/>
      <c r="CRN3" s="1624"/>
      <c r="CRO3" s="1624"/>
      <c r="CRP3" s="1624"/>
      <c r="CRQ3" s="1624"/>
      <c r="CRR3" s="1624"/>
      <c r="CRS3" s="1624"/>
      <c r="CRT3" s="1624"/>
      <c r="CRU3" s="1624"/>
      <c r="CRV3" s="1624"/>
      <c r="CRW3" s="1624"/>
      <c r="CRX3" s="1624"/>
      <c r="CRY3" s="1624"/>
      <c r="CRZ3" s="1624"/>
      <c r="CSA3" s="1624"/>
      <c r="CSB3" s="1624"/>
      <c r="CSC3" s="1624"/>
      <c r="CSD3" s="1624"/>
      <c r="CSE3" s="1624"/>
      <c r="CSF3" s="1624"/>
      <c r="CSG3" s="1624"/>
      <c r="CSH3" s="1624"/>
      <c r="CSI3" s="1624"/>
      <c r="CSJ3" s="1624"/>
      <c r="CSK3" s="1624"/>
      <c r="CSL3" s="1624"/>
      <c r="CSM3" s="1624"/>
      <c r="CSN3" s="1624"/>
      <c r="CSO3" s="1624"/>
      <c r="CSP3" s="1624"/>
      <c r="CSQ3" s="1624"/>
      <c r="CSR3" s="1624"/>
      <c r="CSS3" s="1624"/>
      <c r="CST3" s="1624"/>
      <c r="CSU3" s="1624"/>
      <c r="CSV3" s="1624"/>
      <c r="CSW3" s="1624"/>
      <c r="CSX3" s="1624"/>
      <c r="CSY3" s="1624"/>
      <c r="CSZ3" s="1624"/>
      <c r="CTA3" s="1624"/>
      <c r="CTB3" s="1624"/>
      <c r="CTC3" s="1624"/>
      <c r="CTD3" s="1624"/>
      <c r="CTE3" s="1624"/>
      <c r="CTF3" s="1624"/>
      <c r="CTG3" s="1624"/>
      <c r="CTH3" s="1624"/>
      <c r="CTI3" s="1624"/>
      <c r="CTJ3" s="1624"/>
      <c r="CTK3" s="1624"/>
      <c r="CTL3" s="1624"/>
      <c r="CTM3" s="1624"/>
      <c r="CTN3" s="1624"/>
      <c r="CTO3" s="1624"/>
      <c r="CTP3" s="1624"/>
      <c r="CTQ3" s="1624"/>
      <c r="CTR3" s="1624"/>
      <c r="CTS3" s="1624"/>
      <c r="CTT3" s="1624"/>
      <c r="CTU3" s="1624"/>
      <c r="CTV3" s="1624"/>
      <c r="CTW3" s="1624"/>
      <c r="CTX3" s="1624"/>
      <c r="CTY3" s="1624"/>
      <c r="CTZ3" s="1624"/>
      <c r="CUA3" s="1624"/>
      <c r="CUB3" s="1624"/>
      <c r="CUC3" s="1624"/>
      <c r="CUD3" s="1624"/>
      <c r="CUE3" s="1624"/>
      <c r="CUF3" s="1624"/>
      <c r="CUG3" s="1624"/>
      <c r="CUH3" s="1624"/>
      <c r="CUI3" s="1624"/>
      <c r="CUJ3" s="1624"/>
      <c r="CUK3" s="1624"/>
      <c r="CUL3" s="1624"/>
      <c r="CUM3" s="1624"/>
      <c r="CUN3" s="1624"/>
      <c r="CUO3" s="1624"/>
      <c r="CUP3" s="1624"/>
      <c r="CUQ3" s="1624"/>
      <c r="CUR3" s="1624"/>
      <c r="CUS3" s="1624"/>
      <c r="CUT3" s="1624"/>
      <c r="CUU3" s="1624"/>
      <c r="CUV3" s="1624"/>
      <c r="CUW3" s="1624"/>
      <c r="CUX3" s="1624"/>
      <c r="CUY3" s="1624"/>
      <c r="CUZ3" s="1624"/>
      <c r="CVA3" s="1624"/>
      <c r="CVB3" s="1624"/>
      <c r="CVC3" s="1624"/>
      <c r="CVD3" s="1624"/>
      <c r="CVE3" s="1624"/>
      <c r="CVF3" s="1624"/>
      <c r="CVG3" s="1624"/>
      <c r="CVH3" s="1624"/>
      <c r="CVI3" s="1624"/>
      <c r="CVJ3" s="1624"/>
      <c r="CVK3" s="1624"/>
      <c r="CVL3" s="1624"/>
      <c r="CVM3" s="1624"/>
      <c r="CVN3" s="1624"/>
      <c r="CVO3" s="1624"/>
      <c r="CVP3" s="1624"/>
      <c r="CVQ3" s="1624"/>
      <c r="CVR3" s="1624"/>
      <c r="CVS3" s="1624"/>
      <c r="CVT3" s="1624"/>
      <c r="CVU3" s="1624"/>
      <c r="CVV3" s="1624"/>
      <c r="CVW3" s="1624"/>
      <c r="CVX3" s="1624"/>
      <c r="CVY3" s="1624"/>
      <c r="CVZ3" s="1624"/>
      <c r="CWA3" s="1624"/>
      <c r="CWB3" s="1624"/>
      <c r="CWC3" s="1624"/>
      <c r="CWD3" s="1624"/>
      <c r="CWE3" s="1624"/>
      <c r="CWF3" s="1624"/>
      <c r="CWG3" s="1624"/>
      <c r="CWH3" s="1624"/>
      <c r="CWI3" s="1624"/>
      <c r="CWJ3" s="1624"/>
      <c r="CWK3" s="1624"/>
      <c r="CWL3" s="1624"/>
      <c r="CWM3" s="1624"/>
      <c r="CWN3" s="1624"/>
      <c r="CWO3" s="1624"/>
      <c r="CWP3" s="1624"/>
      <c r="CWQ3" s="1624"/>
      <c r="CWR3" s="1624"/>
      <c r="CWS3" s="1624"/>
      <c r="CWT3" s="1624"/>
      <c r="CWU3" s="1624"/>
      <c r="CWV3" s="1624"/>
      <c r="CWW3" s="1624"/>
      <c r="CWX3" s="1624"/>
      <c r="CWY3" s="1624"/>
      <c r="CWZ3" s="1624"/>
      <c r="CXA3" s="1624"/>
      <c r="CXB3" s="1624"/>
      <c r="CXC3" s="1624"/>
      <c r="CXD3" s="1624"/>
      <c r="CXE3" s="1624"/>
      <c r="CXF3" s="1624"/>
      <c r="CXG3" s="1624"/>
      <c r="CXH3" s="1624"/>
      <c r="CXI3" s="1624"/>
      <c r="CXJ3" s="1624"/>
      <c r="CXK3" s="1624"/>
      <c r="CXL3" s="1624"/>
      <c r="CXM3" s="1624"/>
      <c r="CXN3" s="1624"/>
      <c r="CXO3" s="1624"/>
      <c r="CXP3" s="1624"/>
      <c r="CXQ3" s="1624"/>
      <c r="CXR3" s="1624"/>
      <c r="CXS3" s="1624"/>
      <c r="CXT3" s="1624"/>
      <c r="CXU3" s="1624"/>
      <c r="CXV3" s="1624"/>
      <c r="CXW3" s="1624"/>
      <c r="CXX3" s="1624"/>
      <c r="CXY3" s="1624"/>
      <c r="CXZ3" s="1624"/>
      <c r="CYA3" s="1624"/>
      <c r="CYB3" s="1624"/>
      <c r="CYC3" s="1624"/>
      <c r="CYD3" s="1624"/>
      <c r="CYE3" s="1624"/>
      <c r="CYF3" s="1624"/>
      <c r="CYG3" s="1624"/>
      <c r="CYH3" s="1624"/>
      <c r="CYI3" s="1624"/>
      <c r="CYJ3" s="1624"/>
      <c r="CYK3" s="1624"/>
      <c r="CYL3" s="1624"/>
      <c r="CYM3" s="1624"/>
      <c r="CYN3" s="1624"/>
      <c r="CYO3" s="1624"/>
      <c r="CYP3" s="1624"/>
      <c r="CYQ3" s="1624"/>
      <c r="CYR3" s="1624"/>
      <c r="CYS3" s="1624"/>
      <c r="CYT3" s="1624"/>
      <c r="CYU3" s="1624"/>
      <c r="CYV3" s="1624"/>
      <c r="CYW3" s="1624"/>
      <c r="CYX3" s="1624"/>
      <c r="CYY3" s="1624"/>
      <c r="CYZ3" s="1624"/>
      <c r="CZA3" s="1624"/>
      <c r="CZB3" s="1624"/>
      <c r="CZC3" s="1624"/>
      <c r="CZD3" s="1624"/>
      <c r="CZE3" s="1624"/>
      <c r="CZF3" s="1624"/>
      <c r="CZG3" s="1624"/>
      <c r="CZH3" s="1624"/>
      <c r="CZI3" s="1624"/>
      <c r="CZJ3" s="1624"/>
      <c r="CZK3" s="1624"/>
      <c r="CZL3" s="1624"/>
      <c r="CZM3" s="1624"/>
      <c r="CZN3" s="1624"/>
      <c r="CZO3" s="1624"/>
      <c r="CZP3" s="1624"/>
      <c r="CZQ3" s="1624"/>
      <c r="CZR3" s="1624"/>
      <c r="CZS3" s="1624"/>
      <c r="CZT3" s="1624"/>
      <c r="CZU3" s="1624"/>
      <c r="CZV3" s="1624"/>
      <c r="CZW3" s="1624"/>
      <c r="CZX3" s="1624"/>
      <c r="CZY3" s="1624"/>
      <c r="CZZ3" s="1624"/>
      <c r="DAA3" s="1624"/>
      <c r="DAB3" s="1624"/>
      <c r="DAC3" s="1624"/>
      <c r="DAD3" s="1624"/>
      <c r="DAE3" s="1624"/>
      <c r="DAF3" s="1624"/>
      <c r="DAG3" s="1624"/>
      <c r="DAH3" s="1624"/>
      <c r="DAI3" s="1624"/>
      <c r="DAJ3" s="1624"/>
      <c r="DAK3" s="1624"/>
      <c r="DAL3" s="1624"/>
      <c r="DAM3" s="1624"/>
      <c r="DAN3" s="1624"/>
      <c r="DAO3" s="1624"/>
      <c r="DAP3" s="1624"/>
      <c r="DAQ3" s="1624"/>
      <c r="DAR3" s="1624"/>
      <c r="DAS3" s="1624"/>
      <c r="DAT3" s="1624"/>
      <c r="DAU3" s="1624"/>
      <c r="DAV3" s="1624"/>
      <c r="DAW3" s="1624"/>
      <c r="DAX3" s="1624"/>
      <c r="DAY3" s="1624"/>
      <c r="DAZ3" s="1624"/>
      <c r="DBA3" s="1624"/>
      <c r="DBB3" s="1624"/>
      <c r="DBC3" s="1624"/>
      <c r="DBD3" s="1624"/>
      <c r="DBE3" s="1624"/>
      <c r="DBF3" s="1624"/>
      <c r="DBG3" s="1624"/>
      <c r="DBH3" s="1624"/>
      <c r="DBI3" s="1624"/>
      <c r="DBJ3" s="1624"/>
      <c r="DBK3" s="1624"/>
      <c r="DBL3" s="1624"/>
      <c r="DBM3" s="1624"/>
      <c r="DBN3" s="1624"/>
      <c r="DBO3" s="1624"/>
      <c r="DBP3" s="1624"/>
      <c r="DBQ3" s="1624"/>
      <c r="DBR3" s="1624"/>
      <c r="DBS3" s="1624"/>
      <c r="DBT3" s="1624"/>
      <c r="DBU3" s="1624"/>
      <c r="DBV3" s="1624"/>
      <c r="DBW3" s="1624"/>
      <c r="DBX3" s="1624"/>
      <c r="DBY3" s="1624"/>
      <c r="DBZ3" s="1624"/>
      <c r="DCA3" s="1624"/>
      <c r="DCB3" s="1624"/>
      <c r="DCC3" s="1624"/>
      <c r="DCD3" s="1624"/>
      <c r="DCE3" s="1624"/>
      <c r="DCF3" s="1624"/>
      <c r="DCG3" s="1624"/>
      <c r="DCH3" s="1624"/>
      <c r="DCI3" s="1624"/>
      <c r="DCJ3" s="1624"/>
      <c r="DCK3" s="1624"/>
      <c r="DCL3" s="1624"/>
      <c r="DCM3" s="1624"/>
      <c r="DCN3" s="1624"/>
      <c r="DCO3" s="1624"/>
      <c r="DCP3" s="1624"/>
      <c r="DCQ3" s="1624"/>
      <c r="DCR3" s="1624"/>
      <c r="DCS3" s="1624"/>
      <c r="DCT3" s="1624"/>
      <c r="DCU3" s="1624"/>
      <c r="DCV3" s="1624"/>
      <c r="DCW3" s="1624"/>
      <c r="DCX3" s="1624"/>
      <c r="DCY3" s="1624"/>
      <c r="DCZ3" s="1624"/>
      <c r="DDA3" s="1624"/>
      <c r="DDB3" s="1624"/>
      <c r="DDC3" s="1624"/>
      <c r="DDD3" s="1624"/>
      <c r="DDE3" s="1624"/>
      <c r="DDF3" s="1624"/>
      <c r="DDG3" s="1624"/>
      <c r="DDH3" s="1624"/>
      <c r="DDI3" s="1624"/>
      <c r="DDJ3" s="1624"/>
      <c r="DDK3" s="1624"/>
      <c r="DDL3" s="1624"/>
      <c r="DDM3" s="1624"/>
      <c r="DDN3" s="1624"/>
      <c r="DDO3" s="1624"/>
      <c r="DDP3" s="1624"/>
      <c r="DDQ3" s="1624"/>
      <c r="DDR3" s="1624"/>
      <c r="DDS3" s="1624"/>
      <c r="DDT3" s="1624"/>
      <c r="DDU3" s="1624"/>
      <c r="DDV3" s="1624"/>
      <c r="DDW3" s="1624"/>
      <c r="DDX3" s="1624"/>
      <c r="DDY3" s="1624"/>
      <c r="DDZ3" s="1624"/>
      <c r="DEA3" s="1624"/>
      <c r="DEB3" s="1624"/>
      <c r="DEC3" s="1624"/>
      <c r="DED3" s="1624"/>
      <c r="DEE3" s="1624"/>
      <c r="DEF3" s="1624"/>
      <c r="DEG3" s="1624"/>
      <c r="DEH3" s="1624"/>
      <c r="DEI3" s="1624"/>
      <c r="DEJ3" s="1624"/>
      <c r="DEK3" s="1624"/>
      <c r="DEL3" s="1624"/>
      <c r="DEM3" s="1624"/>
      <c r="DEN3" s="1624"/>
      <c r="DEO3" s="1624"/>
      <c r="DEP3" s="1624"/>
      <c r="DEQ3" s="1624"/>
      <c r="DER3" s="1624"/>
      <c r="DES3" s="1624"/>
      <c r="DET3" s="1624"/>
      <c r="DEU3" s="1624"/>
      <c r="DEV3" s="1624"/>
      <c r="DEW3" s="1624"/>
      <c r="DEX3" s="1624"/>
      <c r="DEY3" s="1624"/>
      <c r="DEZ3" s="1624"/>
      <c r="DFA3" s="1624"/>
      <c r="DFB3" s="1624"/>
      <c r="DFC3" s="1624"/>
      <c r="DFD3" s="1624"/>
      <c r="DFE3" s="1624"/>
      <c r="DFF3" s="1624"/>
      <c r="DFG3" s="1624"/>
      <c r="DFH3" s="1624"/>
      <c r="DFI3" s="1624"/>
      <c r="DFJ3" s="1624"/>
      <c r="DFK3" s="1624"/>
      <c r="DFL3" s="1624"/>
      <c r="DFM3" s="1624"/>
      <c r="DFN3" s="1624"/>
      <c r="DFO3" s="1624"/>
      <c r="DFP3" s="1624"/>
      <c r="DFQ3" s="1624"/>
      <c r="DFR3" s="1624"/>
      <c r="DFS3" s="1624"/>
      <c r="DFT3" s="1624"/>
      <c r="DFU3" s="1624"/>
      <c r="DFV3" s="1624"/>
      <c r="DFW3" s="1624"/>
      <c r="DFX3" s="1624"/>
      <c r="DFY3" s="1624"/>
      <c r="DFZ3" s="1624"/>
      <c r="DGA3" s="1624"/>
      <c r="DGB3" s="1624"/>
      <c r="DGC3" s="1624"/>
      <c r="DGD3" s="1624"/>
      <c r="DGE3" s="1624"/>
      <c r="DGF3" s="1624"/>
      <c r="DGG3" s="1624"/>
      <c r="DGH3" s="1624"/>
      <c r="DGI3" s="1624"/>
      <c r="DGJ3" s="1624"/>
      <c r="DGK3" s="1624"/>
      <c r="DGL3" s="1624"/>
      <c r="DGM3" s="1624"/>
      <c r="DGN3" s="1624"/>
      <c r="DGO3" s="1624"/>
      <c r="DGP3" s="1624"/>
      <c r="DGQ3" s="1624"/>
      <c r="DGR3" s="1624"/>
      <c r="DGS3" s="1624"/>
      <c r="DGT3" s="1624"/>
      <c r="DGU3" s="1624"/>
      <c r="DGV3" s="1624"/>
      <c r="DGW3" s="1624"/>
      <c r="DGX3" s="1624"/>
      <c r="DGY3" s="1624"/>
      <c r="DGZ3" s="1624"/>
      <c r="DHA3" s="1624"/>
      <c r="DHB3" s="1624"/>
      <c r="DHC3" s="1624"/>
      <c r="DHD3" s="1624"/>
      <c r="DHE3" s="1624"/>
      <c r="DHF3" s="1624"/>
      <c r="DHG3" s="1624"/>
      <c r="DHH3" s="1624"/>
      <c r="DHI3" s="1624"/>
      <c r="DHJ3" s="1624"/>
      <c r="DHK3" s="1624"/>
      <c r="DHL3" s="1624"/>
      <c r="DHM3" s="1624"/>
      <c r="DHN3" s="1624"/>
      <c r="DHO3" s="1624"/>
      <c r="DHP3" s="1624"/>
      <c r="DHQ3" s="1624"/>
      <c r="DHR3" s="1624"/>
      <c r="DHS3" s="1624"/>
      <c r="DHT3" s="1624"/>
      <c r="DHU3" s="1624"/>
      <c r="DHV3" s="1624"/>
      <c r="DHW3" s="1624"/>
      <c r="DHX3" s="1624"/>
      <c r="DHY3" s="1624"/>
      <c r="DHZ3" s="1624"/>
      <c r="DIA3" s="1624"/>
      <c r="DIB3" s="1624"/>
      <c r="DIC3" s="1624"/>
      <c r="DID3" s="1624"/>
      <c r="DIE3" s="1624"/>
      <c r="DIF3" s="1624"/>
      <c r="DIG3" s="1624"/>
      <c r="DIH3" s="1624"/>
      <c r="DII3" s="1624"/>
      <c r="DIJ3" s="1624"/>
      <c r="DIK3" s="1624"/>
      <c r="DIL3" s="1624"/>
      <c r="DIM3" s="1624"/>
      <c r="DIN3" s="1624"/>
      <c r="DIO3" s="1624"/>
      <c r="DIP3" s="1624"/>
      <c r="DIQ3" s="1624"/>
      <c r="DIR3" s="1624"/>
      <c r="DIS3" s="1624"/>
      <c r="DIT3" s="1624"/>
      <c r="DIU3" s="1624"/>
      <c r="DIV3" s="1624"/>
      <c r="DIW3" s="1624"/>
      <c r="DIX3" s="1624"/>
      <c r="DIY3" s="1624"/>
      <c r="DIZ3" s="1624"/>
      <c r="DJA3" s="1624"/>
      <c r="DJB3" s="1624"/>
      <c r="DJC3" s="1624"/>
      <c r="DJD3" s="1624"/>
      <c r="DJE3" s="1624"/>
      <c r="DJF3" s="1624"/>
      <c r="DJG3" s="1624"/>
      <c r="DJH3" s="1624"/>
      <c r="DJI3" s="1624"/>
      <c r="DJJ3" s="1624"/>
      <c r="DJK3" s="1624"/>
      <c r="DJL3" s="1624"/>
      <c r="DJM3" s="1624"/>
      <c r="DJN3" s="1624"/>
      <c r="DJO3" s="1624"/>
      <c r="DJP3" s="1624"/>
      <c r="DJQ3" s="1624"/>
      <c r="DJR3" s="1624"/>
      <c r="DJS3" s="1624"/>
      <c r="DJT3" s="1624"/>
      <c r="DJU3" s="1624"/>
      <c r="DJV3" s="1624"/>
      <c r="DJW3" s="1624"/>
      <c r="DJX3" s="1624"/>
      <c r="DJY3" s="1624"/>
      <c r="DJZ3" s="1624"/>
      <c r="DKA3" s="1624"/>
      <c r="DKB3" s="1624"/>
      <c r="DKC3" s="1624"/>
      <c r="DKD3" s="1624"/>
      <c r="DKE3" s="1624"/>
      <c r="DKF3" s="1624"/>
      <c r="DKG3" s="1624"/>
      <c r="DKH3" s="1624"/>
      <c r="DKI3" s="1624"/>
      <c r="DKJ3" s="1624"/>
      <c r="DKK3" s="1624"/>
      <c r="DKL3" s="1624"/>
      <c r="DKM3" s="1624"/>
      <c r="DKN3" s="1624"/>
      <c r="DKO3" s="1624"/>
      <c r="DKP3" s="1624"/>
      <c r="DKQ3" s="1624"/>
      <c r="DKR3" s="1624"/>
      <c r="DKS3" s="1624"/>
      <c r="DKT3" s="1624"/>
      <c r="DKU3" s="1624"/>
      <c r="DKV3" s="1624"/>
      <c r="DKW3" s="1624"/>
      <c r="DKX3" s="1624"/>
      <c r="DKY3" s="1624"/>
      <c r="DKZ3" s="1624"/>
      <c r="DLA3" s="1624"/>
      <c r="DLB3" s="1624"/>
      <c r="DLC3" s="1624"/>
      <c r="DLD3" s="1624"/>
      <c r="DLE3" s="1624"/>
      <c r="DLF3" s="1624"/>
      <c r="DLG3" s="1624"/>
      <c r="DLH3" s="1624"/>
      <c r="DLI3" s="1624"/>
      <c r="DLJ3" s="1624"/>
      <c r="DLK3" s="1624"/>
      <c r="DLL3" s="1624"/>
      <c r="DLM3" s="1624"/>
      <c r="DLN3" s="1624"/>
      <c r="DLO3" s="1624"/>
      <c r="DLP3" s="1624"/>
      <c r="DLQ3" s="1624"/>
      <c r="DLR3" s="1624"/>
      <c r="DLS3" s="1624"/>
      <c r="DLT3" s="1624"/>
      <c r="DLU3" s="1624"/>
      <c r="DLV3" s="1624"/>
      <c r="DLW3" s="1624"/>
      <c r="DLX3" s="1624"/>
      <c r="DLY3" s="1624"/>
      <c r="DLZ3" s="1624"/>
      <c r="DMA3" s="1624"/>
      <c r="DMB3" s="1624"/>
      <c r="DMC3" s="1624"/>
      <c r="DMD3" s="1624"/>
      <c r="DME3" s="1624"/>
      <c r="DMF3" s="1624"/>
      <c r="DMG3" s="1624"/>
      <c r="DMH3" s="1624"/>
      <c r="DMI3" s="1624"/>
      <c r="DMJ3" s="1624"/>
      <c r="DMK3" s="1624"/>
      <c r="DML3" s="1624"/>
      <c r="DMM3" s="1624"/>
      <c r="DMN3" s="1624"/>
      <c r="DMO3" s="1624"/>
      <c r="DMP3" s="1624"/>
      <c r="DMQ3" s="1624"/>
      <c r="DMR3" s="1624"/>
      <c r="DMS3" s="1624"/>
      <c r="DMT3" s="1624"/>
      <c r="DMU3" s="1624"/>
      <c r="DMV3" s="1624"/>
      <c r="DMW3" s="1624"/>
      <c r="DMX3" s="1624"/>
      <c r="DMY3" s="1624"/>
      <c r="DMZ3" s="1624"/>
      <c r="DNA3" s="1624"/>
      <c r="DNB3" s="1624"/>
      <c r="DNC3" s="1624"/>
      <c r="DND3" s="1624"/>
      <c r="DNE3" s="1624"/>
      <c r="DNF3" s="1624"/>
      <c r="DNG3" s="1624"/>
      <c r="DNH3" s="1624"/>
      <c r="DNI3" s="1624"/>
      <c r="DNJ3" s="1624"/>
      <c r="DNK3" s="1624"/>
      <c r="DNL3" s="1624"/>
      <c r="DNM3" s="1624"/>
      <c r="DNN3" s="1624"/>
      <c r="DNO3" s="1624"/>
      <c r="DNP3" s="1624"/>
      <c r="DNQ3" s="1624"/>
      <c r="DNR3" s="1624"/>
      <c r="DNS3" s="1624"/>
      <c r="DNT3" s="1624"/>
      <c r="DNU3" s="1624"/>
      <c r="DNV3" s="1624"/>
      <c r="DNW3" s="1624"/>
      <c r="DNX3" s="1624"/>
      <c r="DNY3" s="1624"/>
      <c r="DNZ3" s="1624"/>
      <c r="DOA3" s="1624"/>
      <c r="DOB3" s="1624"/>
      <c r="DOC3" s="1624"/>
      <c r="DOD3" s="1624"/>
      <c r="DOE3" s="1624"/>
      <c r="DOF3" s="1624"/>
      <c r="DOG3" s="1624"/>
      <c r="DOH3" s="1624"/>
      <c r="DOI3" s="1624"/>
      <c r="DOJ3" s="1624"/>
      <c r="DOK3" s="1624"/>
      <c r="DOL3" s="1624"/>
      <c r="DOM3" s="1624"/>
      <c r="DON3" s="1624"/>
      <c r="DOO3" s="1624"/>
      <c r="DOP3" s="1624"/>
      <c r="DOQ3" s="1624"/>
      <c r="DOR3" s="1624"/>
      <c r="DOS3" s="1624"/>
      <c r="DOT3" s="1624"/>
      <c r="DOU3" s="1624"/>
      <c r="DOV3" s="1624"/>
      <c r="DOW3" s="1624"/>
      <c r="DOX3" s="1624"/>
      <c r="DOY3" s="1624"/>
      <c r="DOZ3" s="1624"/>
      <c r="DPA3" s="1624"/>
      <c r="DPB3" s="1624"/>
      <c r="DPC3" s="1624"/>
      <c r="DPD3" s="1624"/>
      <c r="DPE3" s="1624"/>
      <c r="DPF3" s="1624"/>
      <c r="DPG3" s="1624"/>
      <c r="DPH3" s="1624"/>
      <c r="DPI3" s="1624"/>
      <c r="DPJ3" s="1624"/>
      <c r="DPK3" s="1624"/>
      <c r="DPL3" s="1624"/>
      <c r="DPM3" s="1624"/>
      <c r="DPN3" s="1624"/>
      <c r="DPO3" s="1624"/>
      <c r="DPP3" s="1624"/>
      <c r="DPQ3" s="1624"/>
      <c r="DPR3" s="1624"/>
      <c r="DPS3" s="1624"/>
      <c r="DPT3" s="1624"/>
      <c r="DPU3" s="1624"/>
      <c r="DPV3" s="1624"/>
      <c r="DPW3" s="1624"/>
      <c r="DPX3" s="1624"/>
      <c r="DPY3" s="1624"/>
      <c r="DPZ3" s="1624"/>
      <c r="DQA3" s="1624"/>
      <c r="DQB3" s="1624"/>
      <c r="DQC3" s="1624"/>
      <c r="DQD3" s="1624"/>
      <c r="DQE3" s="1624"/>
      <c r="DQF3" s="1624"/>
      <c r="DQG3" s="1624"/>
      <c r="DQH3" s="1624"/>
      <c r="DQI3" s="1624"/>
      <c r="DQJ3" s="1624"/>
      <c r="DQK3" s="1624"/>
      <c r="DQL3" s="1624"/>
      <c r="DQM3" s="1624"/>
      <c r="DQN3" s="1624"/>
      <c r="DQO3" s="1624"/>
      <c r="DQP3" s="1624"/>
      <c r="DQQ3" s="1624"/>
      <c r="DQR3" s="1624"/>
      <c r="DQS3" s="1624"/>
      <c r="DQT3" s="1624"/>
      <c r="DQU3" s="1624"/>
      <c r="DQV3" s="1624"/>
      <c r="DQW3" s="1624"/>
      <c r="DQX3" s="1624"/>
      <c r="DQY3" s="1624"/>
      <c r="DQZ3" s="1624"/>
      <c r="DRA3" s="1624"/>
      <c r="DRB3" s="1624"/>
      <c r="DRC3" s="1624"/>
      <c r="DRD3" s="1624"/>
      <c r="DRE3" s="1624"/>
      <c r="DRF3" s="1624"/>
      <c r="DRG3" s="1624"/>
      <c r="DRH3" s="1624"/>
      <c r="DRI3" s="1624"/>
      <c r="DRJ3" s="1624"/>
      <c r="DRK3" s="1624"/>
      <c r="DRL3" s="1624"/>
      <c r="DRM3" s="1624"/>
      <c r="DRN3" s="1624"/>
      <c r="DRO3" s="1624"/>
      <c r="DRP3" s="1624"/>
      <c r="DRQ3" s="1624"/>
      <c r="DRR3" s="1624"/>
      <c r="DRS3" s="1624"/>
      <c r="DRT3" s="1624"/>
      <c r="DRU3" s="1624"/>
      <c r="DRV3" s="1624"/>
      <c r="DRW3" s="1624"/>
      <c r="DRX3" s="1624"/>
      <c r="DRY3" s="1624"/>
      <c r="DRZ3" s="1624"/>
      <c r="DSA3" s="1624"/>
      <c r="DSB3" s="1624"/>
      <c r="DSC3" s="1624"/>
      <c r="DSD3" s="1624"/>
      <c r="DSE3" s="1624"/>
      <c r="DSF3" s="1624"/>
      <c r="DSG3" s="1624"/>
      <c r="DSH3" s="1624"/>
      <c r="DSI3" s="1624"/>
      <c r="DSJ3" s="1624"/>
      <c r="DSK3" s="1624"/>
      <c r="DSL3" s="1624"/>
      <c r="DSM3" s="1624"/>
      <c r="DSN3" s="1624"/>
      <c r="DSO3" s="1624"/>
      <c r="DSP3" s="1624"/>
      <c r="DSQ3" s="1624"/>
      <c r="DSR3" s="1624"/>
      <c r="DSS3" s="1624"/>
      <c r="DST3" s="1624"/>
      <c r="DSU3" s="1624"/>
      <c r="DSV3" s="1624"/>
      <c r="DSW3" s="1624"/>
      <c r="DSX3" s="1624"/>
      <c r="DSY3" s="1624"/>
      <c r="DSZ3" s="1624"/>
      <c r="DTA3" s="1624"/>
      <c r="DTB3" s="1624"/>
      <c r="DTC3" s="1624"/>
      <c r="DTD3" s="1624"/>
      <c r="DTE3" s="1624"/>
      <c r="DTF3" s="1624"/>
      <c r="DTG3" s="1624"/>
      <c r="DTH3" s="1624"/>
      <c r="DTI3" s="1624"/>
      <c r="DTJ3" s="1624"/>
      <c r="DTK3" s="1624"/>
      <c r="DTL3" s="1624"/>
      <c r="DTM3" s="1624"/>
      <c r="DTN3" s="1624"/>
      <c r="DTO3" s="1624"/>
      <c r="DTP3" s="1624"/>
      <c r="DTQ3" s="1624"/>
      <c r="DTR3" s="1624"/>
      <c r="DTS3" s="1624"/>
      <c r="DTT3" s="1624"/>
      <c r="DTU3" s="1624"/>
      <c r="DTV3" s="1624"/>
      <c r="DTW3" s="1624"/>
      <c r="DTX3" s="1624"/>
      <c r="DTY3" s="1624"/>
      <c r="DTZ3" s="1624"/>
      <c r="DUA3" s="1624"/>
      <c r="DUB3" s="1624"/>
      <c r="DUC3" s="1624"/>
      <c r="DUD3" s="1624"/>
      <c r="DUE3" s="1624"/>
      <c r="DUF3" s="1624"/>
      <c r="DUG3" s="1624"/>
      <c r="DUH3" s="1624"/>
      <c r="DUI3" s="1624"/>
      <c r="DUJ3" s="1624"/>
      <c r="DUK3" s="1624"/>
      <c r="DUL3" s="1624"/>
      <c r="DUM3" s="1624"/>
      <c r="DUN3" s="1624"/>
      <c r="DUO3" s="1624"/>
      <c r="DUP3" s="1624"/>
      <c r="DUQ3" s="1624"/>
      <c r="DUR3" s="1624"/>
      <c r="DUS3" s="1624"/>
      <c r="DUT3" s="1624"/>
      <c r="DUU3" s="1624"/>
      <c r="DUV3" s="1624"/>
      <c r="DUW3" s="1624"/>
      <c r="DUX3" s="1624"/>
      <c r="DUY3" s="1624"/>
      <c r="DUZ3" s="1624"/>
      <c r="DVA3" s="1624"/>
      <c r="DVB3" s="1624"/>
      <c r="DVC3" s="1624"/>
      <c r="DVD3" s="1624"/>
      <c r="DVE3" s="1624"/>
      <c r="DVF3" s="1624"/>
      <c r="DVG3" s="1624"/>
      <c r="DVH3" s="1624"/>
      <c r="DVI3" s="1624"/>
      <c r="DVJ3" s="1624"/>
      <c r="DVK3" s="1624"/>
      <c r="DVL3" s="1624"/>
      <c r="DVM3" s="1624"/>
      <c r="DVN3" s="1624"/>
      <c r="DVO3" s="1624"/>
      <c r="DVP3" s="1624"/>
      <c r="DVQ3" s="1624"/>
      <c r="DVR3" s="1624"/>
      <c r="DVS3" s="1624"/>
      <c r="DVT3" s="1624"/>
      <c r="DVU3" s="1624"/>
      <c r="DVV3" s="1624"/>
      <c r="DVW3" s="1624"/>
      <c r="DVX3" s="1624"/>
      <c r="DVY3" s="1624"/>
      <c r="DVZ3" s="1624"/>
      <c r="DWA3" s="1624"/>
      <c r="DWB3" s="1624"/>
      <c r="DWC3" s="1624"/>
      <c r="DWD3" s="1624"/>
      <c r="DWE3" s="1624"/>
      <c r="DWF3" s="1624"/>
      <c r="DWG3" s="1624"/>
      <c r="DWH3" s="1624"/>
      <c r="DWI3" s="1624"/>
      <c r="DWJ3" s="1624"/>
      <c r="DWK3" s="1624"/>
      <c r="DWL3" s="1624"/>
      <c r="DWM3" s="1624"/>
      <c r="DWN3" s="1624"/>
      <c r="DWO3" s="1624"/>
      <c r="DWP3" s="1624"/>
      <c r="DWQ3" s="1624"/>
      <c r="DWR3" s="1624"/>
      <c r="DWS3" s="1624"/>
      <c r="DWT3" s="1624"/>
      <c r="DWU3" s="1624"/>
      <c r="DWV3" s="1624"/>
      <c r="DWW3" s="1624"/>
      <c r="DWX3" s="1624"/>
      <c r="DWY3" s="1624"/>
      <c r="DWZ3" s="1624"/>
      <c r="DXA3" s="1624"/>
      <c r="DXB3" s="1624"/>
      <c r="DXC3" s="1624"/>
      <c r="DXD3" s="1624"/>
      <c r="DXE3" s="1624"/>
      <c r="DXF3" s="1624"/>
      <c r="DXG3" s="1624"/>
      <c r="DXH3" s="1624"/>
      <c r="DXI3" s="1624"/>
      <c r="DXJ3" s="1624"/>
      <c r="DXK3" s="1624"/>
      <c r="DXL3" s="1624"/>
      <c r="DXM3" s="1624"/>
      <c r="DXN3" s="1624"/>
      <c r="DXO3" s="1624"/>
      <c r="DXP3" s="1624"/>
      <c r="DXQ3" s="1624"/>
      <c r="DXR3" s="1624"/>
      <c r="DXS3" s="1624"/>
      <c r="DXT3" s="1624"/>
      <c r="DXU3" s="1624"/>
      <c r="DXV3" s="1624"/>
      <c r="DXW3" s="1624"/>
      <c r="DXX3" s="1624"/>
      <c r="DXY3" s="1624"/>
      <c r="DXZ3" s="1624"/>
      <c r="DYA3" s="1624"/>
      <c r="DYB3" s="1624"/>
      <c r="DYC3" s="1624"/>
      <c r="DYD3" s="1624"/>
      <c r="DYE3" s="1624"/>
      <c r="DYF3" s="1624"/>
      <c r="DYG3" s="1624"/>
      <c r="DYH3" s="1624"/>
      <c r="DYI3" s="1624"/>
      <c r="DYJ3" s="1624"/>
      <c r="DYK3" s="1624"/>
      <c r="DYL3" s="1624"/>
      <c r="DYM3" s="1624"/>
      <c r="DYN3" s="1624"/>
      <c r="DYO3" s="1624"/>
      <c r="DYP3" s="1624"/>
      <c r="DYQ3" s="1624"/>
      <c r="DYR3" s="1624"/>
      <c r="DYS3" s="1624"/>
      <c r="DYT3" s="1624"/>
      <c r="DYU3" s="1624"/>
      <c r="DYV3" s="1624"/>
      <c r="DYW3" s="1624"/>
      <c r="DYX3" s="1624"/>
      <c r="DYY3" s="1624"/>
      <c r="DYZ3" s="1624"/>
      <c r="DZA3" s="1624"/>
      <c r="DZB3" s="1624"/>
      <c r="DZC3" s="1624"/>
      <c r="DZD3" s="1624"/>
      <c r="DZE3" s="1624"/>
      <c r="DZF3" s="1624"/>
      <c r="DZG3" s="1624"/>
      <c r="DZH3" s="1624"/>
      <c r="DZI3" s="1624"/>
      <c r="DZJ3" s="1624"/>
      <c r="DZK3" s="1624"/>
      <c r="DZL3" s="1624"/>
      <c r="DZM3" s="1624"/>
      <c r="DZN3" s="1624"/>
      <c r="DZO3" s="1624"/>
      <c r="DZP3" s="1624"/>
      <c r="DZQ3" s="1624"/>
      <c r="DZR3" s="1624"/>
      <c r="DZS3" s="1624"/>
      <c r="DZT3" s="1624"/>
      <c r="DZU3" s="1624"/>
      <c r="DZV3" s="1624"/>
      <c r="DZW3" s="1624"/>
      <c r="DZX3" s="1624"/>
      <c r="DZY3" s="1624"/>
      <c r="DZZ3" s="1624"/>
      <c r="EAA3" s="1624"/>
      <c r="EAB3" s="1624"/>
      <c r="EAC3" s="1624"/>
      <c r="EAD3" s="1624"/>
      <c r="EAE3" s="1624"/>
      <c r="EAF3" s="1624"/>
      <c r="EAG3" s="1624"/>
      <c r="EAH3" s="1624"/>
      <c r="EAI3" s="1624"/>
      <c r="EAJ3" s="1624"/>
      <c r="EAK3" s="1624"/>
      <c r="EAL3" s="1624"/>
      <c r="EAM3" s="1624"/>
      <c r="EAN3" s="1624"/>
      <c r="EAO3" s="1624"/>
      <c r="EAP3" s="1624"/>
      <c r="EAQ3" s="1624"/>
      <c r="EAR3" s="1624"/>
      <c r="EAS3" s="1624"/>
      <c r="EAT3" s="1624"/>
      <c r="EAU3" s="1624"/>
      <c r="EAV3" s="1624"/>
      <c r="EAW3" s="1624"/>
      <c r="EAX3" s="1624"/>
      <c r="EAY3" s="1624"/>
      <c r="EAZ3" s="1624"/>
      <c r="EBA3" s="1624"/>
      <c r="EBB3" s="1624"/>
      <c r="EBC3" s="1624"/>
      <c r="EBD3" s="1624"/>
      <c r="EBE3" s="1624"/>
      <c r="EBF3" s="1624"/>
      <c r="EBG3" s="1624"/>
      <c r="EBH3" s="1624"/>
      <c r="EBI3" s="1624"/>
      <c r="EBJ3" s="1624"/>
      <c r="EBK3" s="1624"/>
      <c r="EBL3" s="1624"/>
      <c r="EBM3" s="1624"/>
      <c r="EBN3" s="1624"/>
      <c r="EBO3" s="1624"/>
      <c r="EBP3" s="1624"/>
      <c r="EBQ3" s="1624"/>
      <c r="EBR3" s="1624"/>
      <c r="EBS3" s="1624"/>
      <c r="EBT3" s="1624"/>
      <c r="EBU3" s="1624"/>
      <c r="EBV3" s="1624"/>
      <c r="EBW3" s="1624"/>
      <c r="EBX3" s="1624"/>
      <c r="EBY3" s="1624"/>
      <c r="EBZ3" s="1624"/>
      <c r="ECA3" s="1624"/>
      <c r="ECB3" s="1624"/>
      <c r="ECC3" s="1624"/>
      <c r="ECD3" s="1624"/>
      <c r="ECE3" s="1624"/>
      <c r="ECF3" s="1624"/>
      <c r="ECG3" s="1624"/>
      <c r="ECH3" s="1624"/>
      <c r="ECI3" s="1624"/>
      <c r="ECJ3" s="1624"/>
      <c r="ECK3" s="1624"/>
      <c r="ECL3" s="1624"/>
      <c r="ECM3" s="1624"/>
      <c r="ECN3" s="1624"/>
      <c r="ECO3" s="1624"/>
      <c r="ECP3" s="1624"/>
      <c r="ECQ3" s="1624"/>
      <c r="ECR3" s="1624"/>
      <c r="ECS3" s="1624"/>
      <c r="ECT3" s="1624"/>
      <c r="ECU3" s="1624"/>
      <c r="ECV3" s="1624"/>
      <c r="ECW3" s="1624"/>
      <c r="ECX3" s="1624"/>
      <c r="ECY3" s="1624"/>
      <c r="ECZ3" s="1624"/>
      <c r="EDA3" s="1624"/>
      <c r="EDB3" s="1624"/>
      <c r="EDC3" s="1624"/>
      <c r="EDD3" s="1624"/>
      <c r="EDE3" s="1624"/>
      <c r="EDF3" s="1624"/>
      <c r="EDG3" s="1624"/>
      <c r="EDH3" s="1624"/>
      <c r="EDI3" s="1624"/>
      <c r="EDJ3" s="1624"/>
      <c r="EDK3" s="1624"/>
      <c r="EDL3" s="1624"/>
      <c r="EDM3" s="1624"/>
      <c r="EDN3" s="1624"/>
      <c r="EDO3" s="1624"/>
      <c r="EDP3" s="1624"/>
      <c r="EDQ3" s="1624"/>
      <c r="EDR3" s="1624"/>
      <c r="EDS3" s="1624"/>
      <c r="EDT3" s="1624"/>
      <c r="EDU3" s="1624"/>
      <c r="EDV3" s="1624"/>
      <c r="EDW3" s="1624"/>
      <c r="EDX3" s="1624"/>
      <c r="EDY3" s="1624"/>
      <c r="EDZ3" s="1624"/>
      <c r="EEA3" s="1624"/>
      <c r="EEB3" s="1624"/>
      <c r="EEC3" s="1624"/>
      <c r="EED3" s="1624"/>
      <c r="EEE3" s="1624"/>
      <c r="EEF3" s="1624"/>
      <c r="EEG3" s="1624"/>
      <c r="EEH3" s="1624"/>
      <c r="EEI3" s="1624"/>
      <c r="EEJ3" s="1624"/>
      <c r="EEK3" s="1624"/>
      <c r="EEL3" s="1624"/>
      <c r="EEM3" s="1624"/>
      <c r="EEN3" s="1624"/>
      <c r="EEO3" s="1624"/>
      <c r="EEP3" s="1624"/>
      <c r="EEQ3" s="1624"/>
      <c r="EER3" s="1624"/>
      <c r="EES3" s="1624"/>
      <c r="EET3" s="1624"/>
      <c r="EEU3" s="1624"/>
      <c r="EEV3" s="1624"/>
      <c r="EEW3" s="1624"/>
      <c r="EEX3" s="1624"/>
      <c r="EEY3" s="1624"/>
      <c r="EEZ3" s="1624"/>
      <c r="EFA3" s="1624"/>
      <c r="EFB3" s="1624"/>
      <c r="EFC3" s="1624"/>
      <c r="EFD3" s="1624"/>
      <c r="EFE3" s="1624"/>
      <c r="EFF3" s="1624"/>
      <c r="EFG3" s="1624"/>
      <c r="EFH3" s="1624"/>
      <c r="EFI3" s="1624"/>
      <c r="EFJ3" s="1624"/>
      <c r="EFK3" s="1624"/>
      <c r="EFL3" s="1624"/>
      <c r="EFM3" s="1624"/>
      <c r="EFN3" s="1624"/>
      <c r="EFO3" s="1624"/>
      <c r="EFP3" s="1624"/>
      <c r="EFQ3" s="1624"/>
      <c r="EFR3" s="1624"/>
      <c r="EFS3" s="1624"/>
      <c r="EFT3" s="1624"/>
      <c r="EFU3" s="1624"/>
      <c r="EFV3" s="1624"/>
      <c r="EFW3" s="1624"/>
      <c r="EFX3" s="1624"/>
      <c r="EFY3" s="1624"/>
      <c r="EFZ3" s="1624"/>
      <c r="EGA3" s="1624"/>
      <c r="EGB3" s="1624"/>
      <c r="EGC3" s="1624"/>
      <c r="EGD3" s="1624"/>
      <c r="EGE3" s="1624"/>
      <c r="EGF3" s="1624"/>
      <c r="EGG3" s="1624"/>
      <c r="EGH3" s="1624"/>
      <c r="EGI3" s="1624"/>
      <c r="EGJ3" s="1624"/>
      <c r="EGK3" s="1624"/>
      <c r="EGL3" s="1624"/>
      <c r="EGM3" s="1624"/>
      <c r="EGN3" s="1624"/>
      <c r="EGO3" s="1624"/>
      <c r="EGP3" s="1624"/>
      <c r="EGQ3" s="1624"/>
      <c r="EGR3" s="1624"/>
      <c r="EGS3" s="1624"/>
      <c r="EGT3" s="1624"/>
      <c r="EGU3" s="1624"/>
      <c r="EGV3" s="1624"/>
      <c r="EGW3" s="1624"/>
      <c r="EGX3" s="1624"/>
      <c r="EGY3" s="1624"/>
      <c r="EGZ3" s="1624"/>
      <c r="EHA3" s="1624"/>
      <c r="EHB3" s="1624"/>
      <c r="EHC3" s="1624"/>
      <c r="EHD3" s="1624"/>
      <c r="EHE3" s="1624"/>
      <c r="EHF3" s="1624"/>
      <c r="EHG3" s="1624"/>
      <c r="EHH3" s="1624"/>
      <c r="EHI3" s="1624"/>
      <c r="EHJ3" s="1624"/>
      <c r="EHK3" s="1624"/>
      <c r="EHL3" s="1624"/>
      <c r="EHM3" s="1624"/>
      <c r="EHN3" s="1624"/>
      <c r="EHO3" s="1624"/>
      <c r="EHP3" s="1624"/>
      <c r="EHQ3" s="1624"/>
      <c r="EHR3" s="1624"/>
      <c r="EHS3" s="1624"/>
      <c r="EHT3" s="1624"/>
      <c r="EHU3" s="1624"/>
      <c r="EHV3" s="1624"/>
      <c r="EHW3" s="1624"/>
      <c r="EHX3" s="1624"/>
      <c r="EHY3" s="1624"/>
      <c r="EHZ3" s="1624"/>
      <c r="EIA3" s="1624"/>
      <c r="EIB3" s="1624"/>
      <c r="EIC3" s="1624"/>
      <c r="EID3" s="1624"/>
      <c r="EIE3" s="1624"/>
      <c r="EIF3" s="1624"/>
      <c r="EIG3" s="1624"/>
      <c r="EIH3" s="1624"/>
      <c r="EII3" s="1624"/>
      <c r="EIJ3" s="1624"/>
      <c r="EIK3" s="1624"/>
      <c r="EIL3" s="1624"/>
      <c r="EIM3" s="1624"/>
      <c r="EIN3" s="1624"/>
      <c r="EIO3" s="1624"/>
      <c r="EIP3" s="1624"/>
      <c r="EIQ3" s="1624"/>
      <c r="EIR3" s="1624"/>
      <c r="EIS3" s="1624"/>
      <c r="EIT3" s="1624"/>
      <c r="EIU3" s="1624"/>
      <c r="EIV3" s="1624"/>
      <c r="EIW3" s="1624"/>
      <c r="EIX3" s="1624"/>
      <c r="EIY3" s="1624"/>
      <c r="EIZ3" s="1624"/>
      <c r="EJA3" s="1624"/>
      <c r="EJB3" s="1624"/>
      <c r="EJC3" s="1624"/>
      <c r="EJD3" s="1624"/>
      <c r="EJE3" s="1624"/>
      <c r="EJF3" s="1624"/>
      <c r="EJG3" s="1624"/>
      <c r="EJH3" s="1624"/>
      <c r="EJI3" s="1624"/>
      <c r="EJJ3" s="1624"/>
      <c r="EJK3" s="1624"/>
      <c r="EJL3" s="1624"/>
      <c r="EJM3" s="1624"/>
      <c r="EJN3" s="1624"/>
      <c r="EJO3" s="1624"/>
      <c r="EJP3" s="1624"/>
      <c r="EJQ3" s="1624"/>
      <c r="EJR3" s="1624"/>
      <c r="EJS3" s="1624"/>
      <c r="EJT3" s="1624"/>
      <c r="EJU3" s="1624"/>
      <c r="EJV3" s="1624"/>
      <c r="EJW3" s="1624"/>
      <c r="EJX3" s="1624"/>
      <c r="EJY3" s="1624"/>
      <c r="EJZ3" s="1624"/>
      <c r="EKA3" s="1624"/>
      <c r="EKB3" s="1624"/>
      <c r="EKC3" s="1624"/>
      <c r="EKD3" s="1624"/>
      <c r="EKE3" s="1624"/>
      <c r="EKF3" s="1624"/>
      <c r="EKG3" s="1624"/>
      <c r="EKH3" s="1624"/>
      <c r="EKI3" s="1624"/>
      <c r="EKJ3" s="1624"/>
      <c r="EKK3" s="1624"/>
      <c r="EKL3" s="1624"/>
      <c r="EKM3" s="1624"/>
      <c r="EKN3" s="1624"/>
      <c r="EKO3" s="1624"/>
      <c r="EKP3" s="1624"/>
      <c r="EKQ3" s="1624"/>
      <c r="EKR3" s="1624"/>
      <c r="EKS3" s="1624"/>
      <c r="EKT3" s="1624"/>
      <c r="EKU3" s="1624"/>
      <c r="EKV3" s="1624"/>
      <c r="EKW3" s="1624"/>
      <c r="EKX3" s="1624"/>
      <c r="EKY3" s="1624"/>
      <c r="EKZ3" s="1624"/>
      <c r="ELA3" s="1624"/>
      <c r="ELB3" s="1624"/>
      <c r="ELC3" s="1624"/>
      <c r="ELD3" s="1624"/>
      <c r="ELE3" s="1624"/>
      <c r="ELF3" s="1624"/>
      <c r="ELG3" s="1624"/>
      <c r="ELH3" s="1624"/>
      <c r="ELI3" s="1624"/>
      <c r="ELJ3" s="1624"/>
      <c r="ELK3" s="1624"/>
      <c r="ELL3" s="1624"/>
      <c r="ELM3" s="1624"/>
      <c r="ELN3" s="1624"/>
      <c r="ELO3" s="1624"/>
      <c r="ELP3" s="1624"/>
      <c r="ELQ3" s="1624"/>
      <c r="ELR3" s="1624"/>
      <c r="ELS3" s="1624"/>
      <c r="ELT3" s="1624"/>
      <c r="ELU3" s="1624"/>
      <c r="ELV3" s="1624"/>
      <c r="ELW3" s="1624"/>
      <c r="ELX3" s="1624"/>
      <c r="ELY3" s="1624"/>
      <c r="ELZ3" s="1624"/>
      <c r="EMA3" s="1624"/>
      <c r="EMB3" s="1624"/>
      <c r="EMC3" s="1624"/>
      <c r="EMD3" s="1624"/>
      <c r="EME3" s="1624"/>
      <c r="EMF3" s="1624"/>
      <c r="EMG3" s="1624"/>
      <c r="EMH3" s="1624"/>
      <c r="EMI3" s="1624"/>
      <c r="EMJ3" s="1624"/>
      <c r="EMK3" s="1624"/>
      <c r="EML3" s="1624"/>
      <c r="EMM3" s="1624"/>
      <c r="EMN3" s="1624"/>
      <c r="EMO3" s="1624"/>
      <c r="EMP3" s="1624"/>
      <c r="EMQ3" s="1624"/>
      <c r="EMR3" s="1624"/>
      <c r="EMS3" s="1624"/>
      <c r="EMT3" s="1624"/>
      <c r="EMU3" s="1624"/>
      <c r="EMV3" s="1624"/>
      <c r="EMW3" s="1624"/>
      <c r="EMX3" s="1624"/>
      <c r="EMY3" s="1624"/>
      <c r="EMZ3" s="1624"/>
      <c r="ENA3" s="1624"/>
      <c r="ENB3" s="1624"/>
      <c r="ENC3" s="1624"/>
      <c r="END3" s="1624"/>
      <c r="ENE3" s="1624"/>
      <c r="ENF3" s="1624"/>
      <c r="ENG3" s="1624"/>
      <c r="ENH3" s="1624"/>
      <c r="ENI3" s="1624"/>
      <c r="ENJ3" s="1624"/>
      <c r="ENK3" s="1624"/>
      <c r="ENL3" s="1624"/>
      <c r="ENM3" s="1624"/>
      <c r="ENN3" s="1624"/>
      <c r="ENO3" s="1624"/>
      <c r="ENP3" s="1624"/>
      <c r="ENQ3" s="1624"/>
      <c r="ENR3" s="1624"/>
      <c r="ENS3" s="1624"/>
      <c r="ENT3" s="1624"/>
      <c r="ENU3" s="1624"/>
      <c r="ENV3" s="1624"/>
      <c r="ENW3" s="1624"/>
      <c r="ENX3" s="1624"/>
      <c r="ENY3" s="1624"/>
      <c r="ENZ3" s="1624"/>
      <c r="EOA3" s="1624"/>
      <c r="EOB3" s="1624"/>
      <c r="EOC3" s="1624"/>
      <c r="EOD3" s="1624"/>
      <c r="EOE3" s="1624"/>
      <c r="EOF3" s="1624"/>
      <c r="EOG3" s="1624"/>
      <c r="EOH3" s="1624"/>
      <c r="EOI3" s="1624"/>
      <c r="EOJ3" s="1624"/>
      <c r="EOK3" s="1624"/>
      <c r="EOL3" s="1624"/>
      <c r="EOM3" s="1624"/>
      <c r="EON3" s="1624"/>
      <c r="EOO3" s="1624"/>
      <c r="EOP3" s="1624"/>
      <c r="EOQ3" s="1624"/>
      <c r="EOR3" s="1624"/>
      <c r="EOS3" s="1624"/>
      <c r="EOT3" s="1624"/>
      <c r="EOU3" s="1624"/>
      <c r="EOV3" s="1624"/>
      <c r="EOW3" s="1624"/>
      <c r="EOX3" s="1624"/>
      <c r="EOY3" s="1624"/>
      <c r="EOZ3" s="1624"/>
      <c r="EPA3" s="1624"/>
      <c r="EPB3" s="1624"/>
      <c r="EPC3" s="1624"/>
      <c r="EPD3" s="1624"/>
      <c r="EPE3" s="1624"/>
      <c r="EPF3" s="1624"/>
      <c r="EPG3" s="1624"/>
      <c r="EPH3" s="1624"/>
      <c r="EPI3" s="1624"/>
      <c r="EPJ3" s="1624"/>
      <c r="EPK3" s="1624"/>
      <c r="EPL3" s="1624"/>
      <c r="EPM3" s="1624"/>
      <c r="EPN3" s="1624"/>
      <c r="EPO3" s="1624"/>
      <c r="EPP3" s="1624"/>
      <c r="EPQ3" s="1624"/>
      <c r="EPR3" s="1624"/>
      <c r="EPS3" s="1624"/>
      <c r="EPT3" s="1624"/>
      <c r="EPU3" s="1624"/>
      <c r="EPV3" s="1624"/>
      <c r="EPW3" s="1624"/>
      <c r="EPX3" s="1624"/>
      <c r="EPY3" s="1624"/>
      <c r="EPZ3" s="1624"/>
      <c r="EQA3" s="1624"/>
      <c r="EQB3" s="1624"/>
      <c r="EQC3" s="1624"/>
      <c r="EQD3" s="1624"/>
      <c r="EQE3" s="1624"/>
      <c r="EQF3" s="1624"/>
      <c r="EQG3" s="1624"/>
      <c r="EQH3" s="1624"/>
      <c r="EQI3" s="1624"/>
      <c r="EQJ3" s="1624"/>
      <c r="EQK3" s="1624"/>
      <c r="EQL3" s="1624"/>
      <c r="EQM3" s="1624"/>
      <c r="EQN3" s="1624"/>
      <c r="EQO3" s="1624"/>
      <c r="EQP3" s="1624"/>
      <c r="EQQ3" s="1624"/>
      <c r="EQR3" s="1624"/>
      <c r="EQS3" s="1624"/>
      <c r="EQT3" s="1624"/>
      <c r="EQU3" s="1624"/>
      <c r="EQV3" s="1624"/>
      <c r="EQW3" s="1624"/>
      <c r="EQX3" s="1624"/>
      <c r="EQY3" s="1624"/>
      <c r="EQZ3" s="1624"/>
      <c r="ERA3" s="1624"/>
      <c r="ERB3" s="1624"/>
      <c r="ERC3" s="1624"/>
      <c r="ERD3" s="1624"/>
      <c r="ERE3" s="1624"/>
      <c r="ERF3" s="1624"/>
      <c r="ERG3" s="1624"/>
      <c r="ERH3" s="1624"/>
      <c r="ERI3" s="1624"/>
      <c r="ERJ3" s="1624"/>
      <c r="ERK3" s="1624"/>
      <c r="ERL3" s="1624"/>
      <c r="ERM3" s="1624"/>
      <c r="ERN3" s="1624"/>
      <c r="ERO3" s="1624"/>
      <c r="ERP3" s="1624"/>
      <c r="ERQ3" s="1624"/>
      <c r="ERR3" s="1624"/>
      <c r="ERS3" s="1624"/>
      <c r="ERT3" s="1624"/>
      <c r="ERU3" s="1624"/>
      <c r="ERV3" s="1624"/>
      <c r="ERW3" s="1624"/>
      <c r="ERX3" s="1624"/>
      <c r="ERY3" s="1624"/>
      <c r="ERZ3" s="1624"/>
      <c r="ESA3" s="1624"/>
      <c r="ESB3" s="1624"/>
      <c r="ESC3" s="1624"/>
      <c r="ESD3" s="1624"/>
      <c r="ESE3" s="1624"/>
      <c r="ESF3" s="1624"/>
      <c r="ESG3" s="1624"/>
      <c r="ESH3" s="1624"/>
      <c r="ESI3" s="1624"/>
      <c r="ESJ3" s="1624"/>
      <c r="ESK3" s="1624"/>
      <c r="ESL3" s="1624"/>
      <c r="ESM3" s="1624"/>
      <c r="ESN3" s="1624"/>
      <c r="ESO3" s="1624"/>
      <c r="ESP3" s="1624"/>
      <c r="ESQ3" s="1624"/>
      <c r="ESR3" s="1624"/>
      <c r="ESS3" s="1624"/>
      <c r="EST3" s="1624"/>
      <c r="ESU3" s="1624"/>
      <c r="ESV3" s="1624"/>
      <c r="ESW3" s="1624"/>
      <c r="ESX3" s="1624"/>
      <c r="ESY3" s="1624"/>
      <c r="ESZ3" s="1624"/>
      <c r="ETA3" s="1624"/>
      <c r="ETB3" s="1624"/>
      <c r="ETC3" s="1624"/>
      <c r="ETD3" s="1624"/>
      <c r="ETE3" s="1624"/>
      <c r="ETF3" s="1624"/>
      <c r="ETG3" s="1624"/>
      <c r="ETH3" s="1624"/>
      <c r="ETI3" s="1624"/>
      <c r="ETJ3" s="1624"/>
      <c r="ETK3" s="1624"/>
      <c r="ETL3" s="1624"/>
      <c r="ETM3" s="1624"/>
      <c r="ETN3" s="1624"/>
      <c r="ETO3" s="1624"/>
      <c r="ETP3" s="1624"/>
      <c r="ETQ3" s="1624"/>
      <c r="ETR3" s="1624"/>
      <c r="ETS3" s="1624"/>
      <c r="ETT3" s="1624"/>
      <c r="ETU3" s="1624"/>
      <c r="ETV3" s="1624"/>
      <c r="ETW3" s="1624"/>
      <c r="ETX3" s="1624"/>
      <c r="ETY3" s="1624"/>
      <c r="ETZ3" s="1624"/>
      <c r="EUA3" s="1624"/>
      <c r="EUB3" s="1624"/>
      <c r="EUC3" s="1624"/>
      <c r="EUD3" s="1624"/>
      <c r="EUE3" s="1624"/>
      <c r="EUF3" s="1624"/>
      <c r="EUG3" s="1624"/>
      <c r="EUH3" s="1624"/>
      <c r="EUI3" s="1624"/>
      <c r="EUJ3" s="1624"/>
      <c r="EUK3" s="1624"/>
      <c r="EUL3" s="1624"/>
      <c r="EUM3" s="1624"/>
      <c r="EUN3" s="1624"/>
      <c r="EUO3" s="1624"/>
      <c r="EUP3" s="1624"/>
      <c r="EUQ3" s="1624"/>
      <c r="EUR3" s="1624"/>
      <c r="EUS3" s="1624"/>
      <c r="EUT3" s="1624"/>
      <c r="EUU3" s="1624"/>
      <c r="EUV3" s="1624"/>
      <c r="EUW3" s="1624"/>
      <c r="EUX3" s="1624"/>
      <c r="EUY3" s="1624"/>
      <c r="EUZ3" s="1624"/>
      <c r="EVA3" s="1624"/>
      <c r="EVB3" s="1624"/>
      <c r="EVC3" s="1624"/>
      <c r="EVD3" s="1624"/>
      <c r="EVE3" s="1624"/>
      <c r="EVF3" s="1624"/>
      <c r="EVG3" s="1624"/>
      <c r="EVH3" s="1624"/>
      <c r="EVI3" s="1624"/>
      <c r="EVJ3" s="1624"/>
      <c r="EVK3" s="1624"/>
      <c r="EVL3" s="1624"/>
      <c r="EVM3" s="1624"/>
      <c r="EVN3" s="1624"/>
      <c r="EVO3" s="1624"/>
      <c r="EVP3" s="1624"/>
      <c r="EVQ3" s="1624"/>
      <c r="EVR3" s="1624"/>
      <c r="EVS3" s="1624"/>
      <c r="EVT3" s="1624"/>
      <c r="EVU3" s="1624"/>
      <c r="EVV3" s="1624"/>
      <c r="EVW3" s="1624"/>
      <c r="EVX3" s="1624"/>
      <c r="EVY3" s="1624"/>
      <c r="EVZ3" s="1624"/>
      <c r="EWA3" s="1624"/>
      <c r="EWB3" s="1624"/>
      <c r="EWC3" s="1624"/>
      <c r="EWD3" s="1624"/>
      <c r="EWE3" s="1624"/>
      <c r="EWF3" s="1624"/>
      <c r="EWG3" s="1624"/>
      <c r="EWH3" s="1624"/>
      <c r="EWI3" s="1624"/>
      <c r="EWJ3" s="1624"/>
      <c r="EWK3" s="1624"/>
      <c r="EWL3" s="1624"/>
      <c r="EWM3" s="1624"/>
      <c r="EWN3" s="1624"/>
      <c r="EWO3" s="1624"/>
      <c r="EWP3" s="1624"/>
      <c r="EWQ3" s="1624"/>
      <c r="EWR3" s="1624"/>
      <c r="EWS3" s="1624"/>
      <c r="EWT3" s="1624"/>
      <c r="EWU3" s="1624"/>
      <c r="EWV3" s="1624"/>
      <c r="EWW3" s="1624"/>
      <c r="EWX3" s="1624"/>
      <c r="EWY3" s="1624"/>
      <c r="EWZ3" s="1624"/>
      <c r="EXA3" s="1624"/>
      <c r="EXB3" s="1624"/>
      <c r="EXC3" s="1624"/>
      <c r="EXD3" s="1624"/>
      <c r="EXE3" s="1624"/>
      <c r="EXF3" s="1624"/>
      <c r="EXG3" s="1624"/>
      <c r="EXH3" s="1624"/>
      <c r="EXI3" s="1624"/>
      <c r="EXJ3" s="1624"/>
      <c r="EXK3" s="1624"/>
      <c r="EXL3" s="1624"/>
      <c r="EXM3" s="1624"/>
      <c r="EXN3" s="1624"/>
      <c r="EXO3" s="1624"/>
      <c r="EXP3" s="1624"/>
      <c r="EXQ3" s="1624"/>
      <c r="EXR3" s="1624"/>
      <c r="EXS3" s="1624"/>
      <c r="EXT3" s="1624"/>
      <c r="EXU3" s="1624"/>
      <c r="EXV3" s="1624"/>
      <c r="EXW3" s="1624"/>
      <c r="EXX3" s="1624"/>
      <c r="EXY3" s="1624"/>
      <c r="EXZ3" s="1624"/>
      <c r="EYA3" s="1624"/>
      <c r="EYB3" s="1624"/>
      <c r="EYC3" s="1624"/>
      <c r="EYD3" s="1624"/>
      <c r="EYE3" s="1624"/>
      <c r="EYF3" s="1624"/>
      <c r="EYG3" s="1624"/>
      <c r="EYH3" s="1624"/>
      <c r="EYI3" s="1624"/>
      <c r="EYJ3" s="1624"/>
      <c r="EYK3" s="1624"/>
      <c r="EYL3" s="1624"/>
      <c r="EYM3" s="1624"/>
      <c r="EYN3" s="1624"/>
      <c r="EYO3" s="1624"/>
      <c r="EYP3" s="1624"/>
      <c r="EYQ3" s="1624"/>
      <c r="EYR3" s="1624"/>
      <c r="EYS3" s="1624"/>
      <c r="EYT3" s="1624"/>
      <c r="EYU3" s="1624"/>
      <c r="EYV3" s="1624"/>
      <c r="EYW3" s="1624"/>
      <c r="EYX3" s="1624"/>
      <c r="EYY3" s="1624"/>
      <c r="EYZ3" s="1624"/>
      <c r="EZA3" s="1624"/>
      <c r="EZB3" s="1624"/>
      <c r="EZC3" s="1624"/>
      <c r="EZD3" s="1624"/>
      <c r="EZE3" s="1624"/>
      <c r="EZF3" s="1624"/>
      <c r="EZG3" s="1624"/>
      <c r="EZH3" s="1624"/>
      <c r="EZI3" s="1624"/>
      <c r="EZJ3" s="1624"/>
      <c r="EZK3" s="1624"/>
      <c r="EZL3" s="1624"/>
      <c r="EZM3" s="1624"/>
      <c r="EZN3" s="1624"/>
      <c r="EZO3" s="1624"/>
      <c r="EZP3" s="1624"/>
      <c r="EZQ3" s="1624"/>
      <c r="EZR3" s="1624"/>
      <c r="EZS3" s="1624"/>
      <c r="EZT3" s="1624"/>
      <c r="EZU3" s="1624"/>
      <c r="EZV3" s="1624"/>
      <c r="EZW3" s="1624"/>
      <c r="EZX3" s="1624"/>
      <c r="EZY3" s="1624"/>
      <c r="EZZ3" s="1624"/>
      <c r="FAA3" s="1624"/>
      <c r="FAB3" s="1624"/>
      <c r="FAC3" s="1624"/>
      <c r="FAD3" s="1624"/>
      <c r="FAE3" s="1624"/>
      <c r="FAF3" s="1624"/>
      <c r="FAG3" s="1624"/>
      <c r="FAH3" s="1624"/>
      <c r="FAI3" s="1624"/>
      <c r="FAJ3" s="1624"/>
      <c r="FAK3" s="1624"/>
      <c r="FAL3" s="1624"/>
      <c r="FAM3" s="1624"/>
      <c r="FAN3" s="1624"/>
      <c r="FAO3" s="1624"/>
      <c r="FAP3" s="1624"/>
      <c r="FAQ3" s="1624"/>
      <c r="FAR3" s="1624"/>
      <c r="FAS3" s="1624"/>
      <c r="FAT3" s="1624"/>
      <c r="FAU3" s="1624"/>
      <c r="FAV3" s="1624"/>
      <c r="FAW3" s="1624"/>
      <c r="FAX3" s="1624"/>
      <c r="FAY3" s="1624"/>
      <c r="FAZ3" s="1624"/>
      <c r="FBA3" s="1624"/>
      <c r="FBB3" s="1624"/>
      <c r="FBC3" s="1624"/>
      <c r="FBD3" s="1624"/>
      <c r="FBE3" s="1624"/>
      <c r="FBF3" s="1624"/>
      <c r="FBG3" s="1624"/>
      <c r="FBH3" s="1624"/>
      <c r="FBI3" s="1624"/>
      <c r="FBJ3" s="1624"/>
      <c r="FBK3" s="1624"/>
      <c r="FBL3" s="1624"/>
      <c r="FBM3" s="1624"/>
      <c r="FBN3" s="1624"/>
      <c r="FBO3" s="1624"/>
      <c r="FBP3" s="1624"/>
      <c r="FBQ3" s="1624"/>
      <c r="FBR3" s="1624"/>
      <c r="FBS3" s="1624"/>
      <c r="FBT3" s="1624"/>
      <c r="FBU3" s="1624"/>
      <c r="FBV3" s="1624"/>
      <c r="FBW3" s="1624"/>
      <c r="FBX3" s="1624"/>
      <c r="FBY3" s="1624"/>
      <c r="FBZ3" s="1624"/>
      <c r="FCA3" s="1624"/>
      <c r="FCB3" s="1624"/>
      <c r="FCC3" s="1624"/>
      <c r="FCD3" s="1624"/>
      <c r="FCE3" s="1624"/>
      <c r="FCF3" s="1624"/>
      <c r="FCG3" s="1624"/>
      <c r="FCH3" s="1624"/>
      <c r="FCI3" s="1624"/>
      <c r="FCJ3" s="1624"/>
      <c r="FCK3" s="1624"/>
      <c r="FCL3" s="1624"/>
      <c r="FCM3" s="1624"/>
      <c r="FCN3" s="1624"/>
      <c r="FCO3" s="1624"/>
      <c r="FCP3" s="1624"/>
      <c r="FCQ3" s="1624"/>
      <c r="FCR3" s="1624"/>
      <c r="FCS3" s="1624"/>
      <c r="FCT3" s="1624"/>
      <c r="FCU3" s="1624"/>
      <c r="FCV3" s="1624"/>
      <c r="FCW3" s="1624"/>
      <c r="FCX3" s="1624"/>
      <c r="FCY3" s="1624"/>
      <c r="FCZ3" s="1624"/>
      <c r="FDA3" s="1624"/>
      <c r="FDB3" s="1624"/>
      <c r="FDC3" s="1624"/>
      <c r="FDD3" s="1624"/>
      <c r="FDE3" s="1624"/>
      <c r="FDF3" s="1624"/>
      <c r="FDG3" s="1624"/>
      <c r="FDH3" s="1624"/>
      <c r="FDI3" s="1624"/>
      <c r="FDJ3" s="1624"/>
      <c r="FDK3" s="1624"/>
      <c r="FDL3" s="1624"/>
      <c r="FDM3" s="1624"/>
      <c r="FDN3" s="1624"/>
      <c r="FDO3" s="1624"/>
      <c r="FDP3" s="1624"/>
      <c r="FDQ3" s="1624"/>
      <c r="FDR3" s="1624"/>
      <c r="FDS3" s="1624"/>
      <c r="FDT3" s="1624"/>
      <c r="FDU3" s="1624"/>
      <c r="FDV3" s="1624"/>
      <c r="FDW3" s="1624"/>
      <c r="FDX3" s="1624"/>
      <c r="FDY3" s="1624"/>
      <c r="FDZ3" s="1624"/>
      <c r="FEA3" s="1624"/>
      <c r="FEB3" s="1624"/>
      <c r="FEC3" s="1624"/>
      <c r="FED3" s="1624"/>
      <c r="FEE3" s="1624"/>
      <c r="FEF3" s="1624"/>
      <c r="FEG3" s="1624"/>
      <c r="FEH3" s="1624"/>
      <c r="FEI3" s="1624"/>
      <c r="FEJ3" s="1624"/>
      <c r="FEK3" s="1624"/>
      <c r="FEL3" s="1624"/>
      <c r="FEM3" s="1624"/>
      <c r="FEN3" s="1624"/>
      <c r="FEO3" s="1624"/>
      <c r="FEP3" s="1624"/>
      <c r="FEQ3" s="1624"/>
      <c r="FER3" s="1624"/>
      <c r="FES3" s="1624"/>
      <c r="FET3" s="1624"/>
      <c r="FEU3" s="1624"/>
      <c r="FEV3" s="1624"/>
      <c r="FEW3" s="1624"/>
      <c r="FEX3" s="1624"/>
      <c r="FEY3" s="1624"/>
      <c r="FEZ3" s="1624"/>
      <c r="FFA3" s="1624"/>
      <c r="FFB3" s="1624"/>
      <c r="FFC3" s="1624"/>
      <c r="FFD3" s="1624"/>
      <c r="FFE3" s="1624"/>
      <c r="FFF3" s="1624"/>
      <c r="FFG3" s="1624"/>
      <c r="FFH3" s="1624"/>
      <c r="FFI3" s="1624"/>
      <c r="FFJ3" s="1624"/>
      <c r="FFK3" s="1624"/>
      <c r="FFL3" s="1624"/>
      <c r="FFM3" s="1624"/>
      <c r="FFN3" s="1624"/>
      <c r="FFO3" s="1624"/>
      <c r="FFP3" s="1624"/>
      <c r="FFQ3" s="1624"/>
      <c r="FFR3" s="1624"/>
      <c r="FFS3" s="1624"/>
      <c r="FFT3" s="1624"/>
      <c r="FFU3" s="1624"/>
      <c r="FFV3" s="1624"/>
      <c r="FFW3" s="1624"/>
      <c r="FFX3" s="1624"/>
      <c r="FFY3" s="1624"/>
      <c r="FFZ3" s="1624"/>
      <c r="FGA3" s="1624"/>
      <c r="FGB3" s="1624"/>
      <c r="FGC3" s="1624"/>
      <c r="FGD3" s="1624"/>
      <c r="FGE3" s="1624"/>
      <c r="FGF3" s="1624"/>
      <c r="FGG3" s="1624"/>
      <c r="FGH3" s="1624"/>
      <c r="FGI3" s="1624"/>
      <c r="FGJ3" s="1624"/>
      <c r="FGK3" s="1624"/>
      <c r="FGL3" s="1624"/>
      <c r="FGM3" s="1624"/>
      <c r="FGN3" s="1624"/>
      <c r="FGO3" s="1624"/>
      <c r="FGP3" s="1624"/>
      <c r="FGQ3" s="1624"/>
      <c r="FGR3" s="1624"/>
      <c r="FGS3" s="1624"/>
      <c r="FGT3" s="1624"/>
      <c r="FGU3" s="1624"/>
      <c r="FGV3" s="1624"/>
      <c r="FGW3" s="1624"/>
      <c r="FGX3" s="1624"/>
      <c r="FGY3" s="1624"/>
      <c r="FGZ3" s="1624"/>
      <c r="FHA3" s="1624"/>
      <c r="FHB3" s="1624"/>
      <c r="FHC3" s="1624"/>
      <c r="FHD3" s="1624"/>
      <c r="FHE3" s="1624"/>
      <c r="FHF3" s="1624"/>
      <c r="FHG3" s="1624"/>
      <c r="FHH3" s="1624"/>
      <c r="FHI3" s="1624"/>
      <c r="FHJ3" s="1624"/>
      <c r="FHK3" s="1624"/>
      <c r="FHL3" s="1624"/>
      <c r="FHM3" s="1624"/>
      <c r="FHN3" s="1624"/>
      <c r="FHO3" s="1624"/>
      <c r="FHP3" s="1624"/>
      <c r="FHQ3" s="1624"/>
      <c r="FHR3" s="1624"/>
      <c r="FHS3" s="1624"/>
      <c r="FHT3" s="1624"/>
      <c r="FHU3" s="1624"/>
      <c r="FHV3" s="1624"/>
      <c r="FHW3" s="1624"/>
      <c r="FHX3" s="1624"/>
      <c r="FHY3" s="1624"/>
      <c r="FHZ3" s="1624"/>
      <c r="FIA3" s="1624"/>
      <c r="FIB3" s="1624"/>
      <c r="FIC3" s="1624"/>
      <c r="FID3" s="1624"/>
      <c r="FIE3" s="1624"/>
      <c r="FIF3" s="1624"/>
      <c r="FIG3" s="1624"/>
      <c r="FIH3" s="1624"/>
      <c r="FII3" s="1624"/>
      <c r="FIJ3" s="1624"/>
      <c r="FIK3" s="1624"/>
      <c r="FIL3" s="1624"/>
      <c r="FIM3" s="1624"/>
      <c r="FIN3" s="1624"/>
      <c r="FIO3" s="1624"/>
      <c r="FIP3" s="1624"/>
      <c r="FIQ3" s="1624"/>
      <c r="FIR3" s="1624"/>
      <c r="FIS3" s="1624"/>
      <c r="FIT3" s="1624"/>
      <c r="FIU3" s="1624"/>
      <c r="FIV3" s="1624"/>
      <c r="FIW3" s="1624"/>
      <c r="FIX3" s="1624"/>
      <c r="FIY3" s="1624"/>
      <c r="FIZ3" s="1624"/>
      <c r="FJA3" s="1624"/>
      <c r="FJB3" s="1624"/>
      <c r="FJC3" s="1624"/>
      <c r="FJD3" s="1624"/>
      <c r="FJE3" s="1624"/>
      <c r="FJF3" s="1624"/>
      <c r="FJG3" s="1624"/>
      <c r="FJH3" s="1624"/>
      <c r="FJI3" s="1624"/>
      <c r="FJJ3" s="1624"/>
      <c r="FJK3" s="1624"/>
      <c r="FJL3" s="1624"/>
      <c r="FJM3" s="1624"/>
      <c r="FJN3" s="1624"/>
      <c r="FJO3" s="1624"/>
      <c r="FJP3" s="1624"/>
      <c r="FJQ3" s="1624"/>
      <c r="FJR3" s="1624"/>
      <c r="FJS3" s="1624"/>
      <c r="FJT3" s="1624"/>
      <c r="FJU3" s="1624"/>
      <c r="FJV3" s="1624"/>
      <c r="FJW3" s="1624"/>
      <c r="FJX3" s="1624"/>
      <c r="FJY3" s="1624"/>
      <c r="FJZ3" s="1624"/>
      <c r="FKA3" s="1624"/>
      <c r="FKB3" s="1624"/>
      <c r="FKC3" s="1624"/>
      <c r="FKD3" s="1624"/>
      <c r="FKE3" s="1624"/>
      <c r="FKF3" s="1624"/>
      <c r="FKG3" s="1624"/>
      <c r="FKH3" s="1624"/>
      <c r="FKI3" s="1624"/>
      <c r="FKJ3" s="1624"/>
      <c r="FKK3" s="1624"/>
      <c r="FKL3" s="1624"/>
      <c r="FKM3" s="1624"/>
      <c r="FKN3" s="1624"/>
      <c r="FKO3" s="1624"/>
      <c r="FKP3" s="1624"/>
      <c r="FKQ3" s="1624"/>
      <c r="FKR3" s="1624"/>
      <c r="FKS3" s="1624"/>
      <c r="FKT3" s="1624"/>
      <c r="FKU3" s="1624"/>
      <c r="FKV3" s="1624"/>
      <c r="FKW3" s="1624"/>
      <c r="FKX3" s="1624"/>
      <c r="FKY3" s="1624"/>
      <c r="FKZ3" s="1624"/>
      <c r="FLA3" s="1624"/>
      <c r="FLB3" s="1624"/>
      <c r="FLC3" s="1624"/>
      <c r="FLD3" s="1624"/>
      <c r="FLE3" s="1624"/>
      <c r="FLF3" s="1624"/>
      <c r="FLG3" s="1624"/>
      <c r="FLH3" s="1624"/>
      <c r="FLI3" s="1624"/>
      <c r="FLJ3" s="1624"/>
      <c r="FLK3" s="1624"/>
      <c r="FLL3" s="1624"/>
      <c r="FLM3" s="1624"/>
      <c r="FLN3" s="1624"/>
      <c r="FLO3" s="1624"/>
      <c r="FLP3" s="1624"/>
      <c r="FLQ3" s="1624"/>
      <c r="FLR3" s="1624"/>
      <c r="FLS3" s="1624"/>
      <c r="FLT3" s="1624"/>
      <c r="FLU3" s="1624"/>
      <c r="FLV3" s="1624"/>
      <c r="FLW3" s="1624"/>
      <c r="FLX3" s="1624"/>
      <c r="FLY3" s="1624"/>
      <c r="FLZ3" s="1624"/>
      <c r="FMA3" s="1624"/>
      <c r="FMB3" s="1624"/>
      <c r="FMC3" s="1624"/>
      <c r="FMD3" s="1624"/>
      <c r="FME3" s="1624"/>
      <c r="FMF3" s="1624"/>
      <c r="FMG3" s="1624"/>
      <c r="FMH3" s="1624"/>
      <c r="FMI3" s="1624"/>
      <c r="FMJ3" s="1624"/>
      <c r="FMK3" s="1624"/>
      <c r="FML3" s="1624"/>
      <c r="FMM3" s="1624"/>
      <c r="FMN3" s="1624"/>
      <c r="FMO3" s="1624"/>
      <c r="FMP3" s="1624"/>
      <c r="FMQ3" s="1624"/>
      <c r="FMR3" s="1624"/>
      <c r="FMS3" s="1624"/>
      <c r="FMT3" s="1624"/>
      <c r="FMU3" s="1624"/>
      <c r="FMV3" s="1624"/>
      <c r="FMW3" s="1624"/>
      <c r="FMX3" s="1624"/>
      <c r="FMY3" s="1624"/>
      <c r="FMZ3" s="1624"/>
      <c r="FNA3" s="1624"/>
      <c r="FNB3" s="1624"/>
      <c r="FNC3" s="1624"/>
      <c r="FND3" s="1624"/>
      <c r="FNE3" s="1624"/>
      <c r="FNF3" s="1624"/>
      <c r="FNG3" s="1624"/>
      <c r="FNH3" s="1624"/>
      <c r="FNI3" s="1624"/>
      <c r="FNJ3" s="1624"/>
      <c r="FNK3" s="1624"/>
      <c r="FNL3" s="1624"/>
      <c r="FNM3" s="1624"/>
      <c r="FNN3" s="1624"/>
      <c r="FNO3" s="1624"/>
      <c r="FNP3" s="1624"/>
      <c r="FNQ3" s="1624"/>
      <c r="FNR3" s="1624"/>
      <c r="FNS3" s="1624"/>
      <c r="FNT3" s="1624"/>
      <c r="FNU3" s="1624"/>
      <c r="FNV3" s="1624"/>
      <c r="FNW3" s="1624"/>
      <c r="FNX3" s="1624"/>
      <c r="FNY3" s="1624"/>
      <c r="FNZ3" s="1624"/>
      <c r="FOA3" s="1624"/>
      <c r="FOB3" s="1624"/>
      <c r="FOC3" s="1624"/>
      <c r="FOD3" s="1624"/>
      <c r="FOE3" s="1624"/>
      <c r="FOF3" s="1624"/>
      <c r="FOG3" s="1624"/>
      <c r="FOH3" s="1624"/>
      <c r="FOI3" s="1624"/>
      <c r="FOJ3" s="1624"/>
      <c r="FOK3" s="1624"/>
      <c r="FOL3" s="1624"/>
      <c r="FOM3" s="1624"/>
      <c r="FON3" s="1624"/>
      <c r="FOO3" s="1624"/>
      <c r="FOP3" s="1624"/>
      <c r="FOQ3" s="1624"/>
      <c r="FOR3" s="1624"/>
      <c r="FOS3" s="1624"/>
      <c r="FOT3" s="1624"/>
      <c r="FOU3" s="1624"/>
      <c r="FOV3" s="1624"/>
      <c r="FOW3" s="1624"/>
      <c r="FOX3" s="1624"/>
      <c r="FOY3" s="1624"/>
      <c r="FOZ3" s="1624"/>
      <c r="FPA3" s="1624"/>
      <c r="FPB3" s="1624"/>
      <c r="FPC3" s="1624"/>
      <c r="FPD3" s="1624"/>
      <c r="FPE3" s="1624"/>
      <c r="FPF3" s="1624"/>
      <c r="FPG3" s="1624"/>
      <c r="FPH3" s="1624"/>
      <c r="FPI3" s="1624"/>
      <c r="FPJ3" s="1624"/>
      <c r="FPK3" s="1624"/>
      <c r="FPL3" s="1624"/>
      <c r="FPM3" s="1624"/>
      <c r="FPN3" s="1624"/>
      <c r="FPO3" s="1624"/>
      <c r="FPP3" s="1624"/>
      <c r="FPQ3" s="1624"/>
      <c r="FPR3" s="1624"/>
      <c r="FPS3" s="1624"/>
      <c r="FPT3" s="1624"/>
      <c r="FPU3" s="1624"/>
      <c r="FPV3" s="1624"/>
      <c r="FPW3" s="1624"/>
      <c r="FPX3" s="1624"/>
      <c r="FPY3" s="1624"/>
      <c r="FPZ3" s="1624"/>
      <c r="FQA3" s="1624"/>
      <c r="FQB3" s="1624"/>
      <c r="FQC3" s="1624"/>
      <c r="FQD3" s="1624"/>
      <c r="FQE3" s="1624"/>
      <c r="FQF3" s="1624"/>
      <c r="FQG3" s="1624"/>
      <c r="FQH3" s="1624"/>
      <c r="FQI3" s="1624"/>
      <c r="FQJ3" s="1624"/>
      <c r="FQK3" s="1624"/>
      <c r="FQL3" s="1624"/>
      <c r="FQM3" s="1624"/>
      <c r="FQN3" s="1624"/>
      <c r="FQO3" s="1624"/>
      <c r="FQP3" s="1624"/>
      <c r="FQQ3" s="1624"/>
      <c r="FQR3" s="1624"/>
      <c r="FQS3" s="1624"/>
      <c r="FQT3" s="1624"/>
      <c r="FQU3" s="1624"/>
      <c r="FQV3" s="1624"/>
      <c r="FQW3" s="1624"/>
      <c r="FQX3" s="1624"/>
      <c r="FQY3" s="1624"/>
      <c r="FQZ3" s="1624"/>
      <c r="FRA3" s="1624"/>
      <c r="FRB3" s="1624"/>
      <c r="FRC3" s="1624"/>
      <c r="FRD3" s="1624"/>
      <c r="FRE3" s="1624"/>
      <c r="FRF3" s="1624"/>
      <c r="FRG3" s="1624"/>
      <c r="FRH3" s="1624"/>
      <c r="FRI3" s="1624"/>
      <c r="FRJ3" s="1624"/>
      <c r="FRK3" s="1624"/>
      <c r="FRL3" s="1624"/>
      <c r="FRM3" s="1624"/>
      <c r="FRN3" s="1624"/>
      <c r="FRO3" s="1624"/>
      <c r="FRP3" s="1624"/>
      <c r="FRQ3" s="1624"/>
      <c r="FRR3" s="1624"/>
      <c r="FRS3" s="1624"/>
      <c r="FRT3" s="1624"/>
      <c r="FRU3" s="1624"/>
      <c r="FRV3" s="1624"/>
      <c r="FRW3" s="1624"/>
      <c r="FRX3" s="1624"/>
      <c r="FRY3" s="1624"/>
      <c r="FRZ3" s="1624"/>
      <c r="FSA3" s="1624"/>
      <c r="FSB3" s="1624"/>
      <c r="FSC3" s="1624"/>
      <c r="FSD3" s="1624"/>
      <c r="FSE3" s="1624"/>
      <c r="FSF3" s="1624"/>
      <c r="FSG3" s="1624"/>
      <c r="FSH3" s="1624"/>
      <c r="FSI3" s="1624"/>
      <c r="FSJ3" s="1624"/>
      <c r="FSK3" s="1624"/>
      <c r="FSL3" s="1624"/>
      <c r="FSM3" s="1624"/>
      <c r="FSN3" s="1624"/>
      <c r="FSO3" s="1624"/>
      <c r="FSP3" s="1624"/>
      <c r="FSQ3" s="1624"/>
      <c r="FSR3" s="1624"/>
      <c r="FSS3" s="1624"/>
      <c r="FST3" s="1624"/>
      <c r="FSU3" s="1624"/>
      <c r="FSV3" s="1624"/>
      <c r="FSW3" s="1624"/>
      <c r="FSX3" s="1624"/>
      <c r="FSY3" s="1624"/>
      <c r="FSZ3" s="1624"/>
      <c r="FTA3" s="1624"/>
      <c r="FTB3" s="1624"/>
      <c r="FTC3" s="1624"/>
      <c r="FTD3" s="1624"/>
      <c r="FTE3" s="1624"/>
      <c r="FTF3" s="1624"/>
      <c r="FTG3" s="1624"/>
      <c r="FTH3" s="1624"/>
      <c r="FTI3" s="1624"/>
      <c r="FTJ3" s="1624"/>
      <c r="FTK3" s="1624"/>
      <c r="FTL3" s="1624"/>
      <c r="FTM3" s="1624"/>
      <c r="FTN3" s="1624"/>
      <c r="FTO3" s="1624"/>
      <c r="FTP3" s="1624"/>
      <c r="FTQ3" s="1624"/>
      <c r="FTR3" s="1624"/>
      <c r="FTS3" s="1624"/>
      <c r="FTT3" s="1624"/>
      <c r="FTU3" s="1624"/>
      <c r="FTV3" s="1624"/>
      <c r="FTW3" s="1624"/>
      <c r="FTX3" s="1624"/>
      <c r="FTY3" s="1624"/>
      <c r="FTZ3" s="1624"/>
      <c r="FUA3" s="1624"/>
      <c r="FUB3" s="1624"/>
      <c r="FUC3" s="1624"/>
      <c r="FUD3" s="1624"/>
      <c r="FUE3" s="1624"/>
      <c r="FUF3" s="1624"/>
      <c r="FUG3" s="1624"/>
      <c r="FUH3" s="1624"/>
      <c r="FUI3" s="1624"/>
      <c r="FUJ3" s="1624"/>
      <c r="FUK3" s="1624"/>
      <c r="FUL3" s="1624"/>
      <c r="FUM3" s="1624"/>
      <c r="FUN3" s="1624"/>
      <c r="FUO3" s="1624"/>
      <c r="FUP3" s="1624"/>
      <c r="FUQ3" s="1624"/>
      <c r="FUR3" s="1624"/>
      <c r="FUS3" s="1624"/>
      <c r="FUT3" s="1624"/>
      <c r="FUU3" s="1624"/>
      <c r="FUV3" s="1624"/>
      <c r="FUW3" s="1624"/>
      <c r="FUX3" s="1624"/>
      <c r="FUY3" s="1624"/>
      <c r="FUZ3" s="1624"/>
      <c r="FVA3" s="1624"/>
      <c r="FVB3" s="1624"/>
      <c r="FVC3" s="1624"/>
      <c r="FVD3" s="1624"/>
      <c r="FVE3" s="1624"/>
      <c r="FVF3" s="1624"/>
      <c r="FVG3" s="1624"/>
      <c r="FVH3" s="1624"/>
      <c r="FVI3" s="1624"/>
      <c r="FVJ3" s="1624"/>
      <c r="FVK3" s="1624"/>
      <c r="FVL3" s="1624"/>
      <c r="FVM3" s="1624"/>
      <c r="FVN3" s="1624"/>
      <c r="FVO3" s="1624"/>
      <c r="FVP3" s="1624"/>
      <c r="FVQ3" s="1624"/>
      <c r="FVR3" s="1624"/>
      <c r="FVS3" s="1624"/>
      <c r="FVT3" s="1624"/>
      <c r="FVU3" s="1624"/>
      <c r="FVV3" s="1624"/>
      <c r="FVW3" s="1624"/>
      <c r="FVX3" s="1624"/>
      <c r="FVY3" s="1624"/>
      <c r="FVZ3" s="1624"/>
      <c r="FWA3" s="1624"/>
      <c r="FWB3" s="1624"/>
      <c r="FWC3" s="1624"/>
      <c r="FWD3" s="1624"/>
      <c r="FWE3" s="1624"/>
      <c r="FWF3" s="1624"/>
      <c r="FWG3" s="1624"/>
      <c r="FWH3" s="1624"/>
      <c r="FWI3" s="1624"/>
      <c r="FWJ3" s="1624"/>
      <c r="FWK3" s="1624"/>
      <c r="FWL3" s="1624"/>
      <c r="FWM3" s="1624"/>
      <c r="FWN3" s="1624"/>
      <c r="FWO3" s="1624"/>
      <c r="FWP3" s="1624"/>
      <c r="FWQ3" s="1624"/>
      <c r="FWR3" s="1624"/>
      <c r="FWS3" s="1624"/>
      <c r="FWT3" s="1624"/>
      <c r="FWU3" s="1624"/>
      <c r="FWV3" s="1624"/>
      <c r="FWW3" s="1624"/>
      <c r="FWX3" s="1624"/>
      <c r="FWY3" s="1624"/>
      <c r="FWZ3" s="1624"/>
      <c r="FXA3" s="1624"/>
      <c r="FXB3" s="1624"/>
      <c r="FXC3" s="1624"/>
      <c r="FXD3" s="1624"/>
      <c r="FXE3" s="1624"/>
      <c r="FXF3" s="1624"/>
      <c r="FXG3" s="1624"/>
      <c r="FXH3" s="1624"/>
      <c r="FXI3" s="1624"/>
      <c r="FXJ3" s="1624"/>
      <c r="FXK3" s="1624"/>
      <c r="FXL3" s="1624"/>
      <c r="FXM3" s="1624"/>
      <c r="FXN3" s="1624"/>
      <c r="FXO3" s="1624"/>
      <c r="FXP3" s="1624"/>
      <c r="FXQ3" s="1624"/>
      <c r="FXR3" s="1624"/>
      <c r="FXS3" s="1624"/>
      <c r="FXT3" s="1624"/>
      <c r="FXU3" s="1624"/>
      <c r="FXV3" s="1624"/>
      <c r="FXW3" s="1624"/>
      <c r="FXX3" s="1624"/>
      <c r="FXY3" s="1624"/>
      <c r="FXZ3" s="1624"/>
      <c r="FYA3" s="1624"/>
      <c r="FYB3" s="1624"/>
      <c r="FYC3" s="1624"/>
      <c r="FYD3" s="1624"/>
      <c r="FYE3" s="1624"/>
      <c r="FYF3" s="1624"/>
      <c r="FYG3" s="1624"/>
      <c r="FYH3" s="1624"/>
      <c r="FYI3" s="1624"/>
      <c r="FYJ3" s="1624"/>
      <c r="FYK3" s="1624"/>
      <c r="FYL3" s="1624"/>
      <c r="FYM3" s="1624"/>
      <c r="FYN3" s="1624"/>
      <c r="FYO3" s="1624"/>
      <c r="FYP3" s="1624"/>
      <c r="FYQ3" s="1624"/>
      <c r="FYR3" s="1624"/>
      <c r="FYS3" s="1624"/>
      <c r="FYT3" s="1624"/>
      <c r="FYU3" s="1624"/>
      <c r="FYV3" s="1624"/>
      <c r="FYW3" s="1624"/>
      <c r="FYX3" s="1624"/>
      <c r="FYY3" s="1624"/>
      <c r="FYZ3" s="1624"/>
      <c r="FZA3" s="1624"/>
      <c r="FZB3" s="1624"/>
      <c r="FZC3" s="1624"/>
      <c r="FZD3" s="1624"/>
      <c r="FZE3" s="1624"/>
      <c r="FZF3" s="1624"/>
      <c r="FZG3" s="1624"/>
      <c r="FZH3" s="1624"/>
      <c r="FZI3" s="1624"/>
      <c r="FZJ3" s="1624"/>
      <c r="FZK3" s="1624"/>
      <c r="FZL3" s="1624"/>
      <c r="FZM3" s="1624"/>
      <c r="FZN3" s="1624"/>
      <c r="FZO3" s="1624"/>
      <c r="FZP3" s="1624"/>
      <c r="FZQ3" s="1624"/>
      <c r="FZR3" s="1624"/>
      <c r="FZS3" s="1624"/>
      <c r="FZT3" s="1624"/>
      <c r="FZU3" s="1624"/>
      <c r="FZV3" s="1624"/>
      <c r="FZW3" s="1624"/>
      <c r="FZX3" s="1624"/>
      <c r="FZY3" s="1624"/>
      <c r="FZZ3" s="1624"/>
      <c r="GAA3" s="1624"/>
      <c r="GAB3" s="1624"/>
      <c r="GAC3" s="1624"/>
      <c r="GAD3" s="1624"/>
      <c r="GAE3" s="1624"/>
      <c r="GAF3" s="1624"/>
      <c r="GAG3" s="1624"/>
      <c r="GAH3" s="1624"/>
      <c r="GAI3" s="1624"/>
      <c r="GAJ3" s="1624"/>
      <c r="GAK3" s="1624"/>
      <c r="GAL3" s="1624"/>
      <c r="GAM3" s="1624"/>
      <c r="GAN3" s="1624"/>
      <c r="GAO3" s="1624"/>
      <c r="GAP3" s="1624"/>
      <c r="GAQ3" s="1624"/>
      <c r="GAR3" s="1624"/>
      <c r="GAS3" s="1624"/>
      <c r="GAT3" s="1624"/>
      <c r="GAU3" s="1624"/>
      <c r="GAV3" s="1624"/>
      <c r="GAW3" s="1624"/>
      <c r="GAX3" s="1624"/>
      <c r="GAY3" s="1624"/>
      <c r="GAZ3" s="1624"/>
      <c r="GBA3" s="1624"/>
      <c r="GBB3" s="1624"/>
      <c r="GBC3" s="1624"/>
      <c r="GBD3" s="1624"/>
      <c r="GBE3" s="1624"/>
      <c r="GBF3" s="1624"/>
      <c r="GBG3" s="1624"/>
      <c r="GBH3" s="1624"/>
      <c r="GBI3" s="1624"/>
      <c r="GBJ3" s="1624"/>
      <c r="GBK3" s="1624"/>
      <c r="GBL3" s="1624"/>
      <c r="GBM3" s="1624"/>
      <c r="GBN3" s="1624"/>
      <c r="GBO3" s="1624"/>
      <c r="GBP3" s="1624"/>
      <c r="GBQ3" s="1624"/>
      <c r="GBR3" s="1624"/>
      <c r="GBS3" s="1624"/>
      <c r="GBT3" s="1624"/>
      <c r="GBU3" s="1624"/>
      <c r="GBV3" s="1624"/>
      <c r="GBW3" s="1624"/>
      <c r="GBX3" s="1624"/>
      <c r="GBY3" s="1624"/>
      <c r="GBZ3" s="1624"/>
      <c r="GCA3" s="1624"/>
      <c r="GCB3" s="1624"/>
      <c r="GCC3" s="1624"/>
      <c r="GCD3" s="1624"/>
      <c r="GCE3" s="1624"/>
      <c r="GCF3" s="1624"/>
      <c r="GCG3" s="1624"/>
      <c r="GCH3" s="1624"/>
      <c r="GCI3" s="1624"/>
      <c r="GCJ3" s="1624"/>
      <c r="GCK3" s="1624"/>
      <c r="GCL3" s="1624"/>
      <c r="GCM3" s="1624"/>
      <c r="GCN3" s="1624"/>
      <c r="GCO3" s="1624"/>
      <c r="GCP3" s="1624"/>
      <c r="GCQ3" s="1624"/>
      <c r="GCR3" s="1624"/>
      <c r="GCS3" s="1624"/>
      <c r="GCT3" s="1624"/>
      <c r="GCU3" s="1624"/>
      <c r="GCV3" s="1624"/>
      <c r="GCW3" s="1624"/>
      <c r="GCX3" s="1624"/>
      <c r="GCY3" s="1624"/>
      <c r="GCZ3" s="1624"/>
      <c r="GDA3" s="1624"/>
      <c r="GDB3" s="1624"/>
      <c r="GDC3" s="1624"/>
      <c r="GDD3" s="1624"/>
      <c r="GDE3" s="1624"/>
      <c r="GDF3" s="1624"/>
      <c r="GDG3" s="1624"/>
      <c r="GDH3" s="1624"/>
      <c r="GDI3" s="1624"/>
      <c r="GDJ3" s="1624"/>
      <c r="GDK3" s="1624"/>
      <c r="GDL3" s="1624"/>
      <c r="GDM3" s="1624"/>
      <c r="GDN3" s="1624"/>
      <c r="GDO3" s="1624"/>
      <c r="GDP3" s="1624"/>
      <c r="GDQ3" s="1624"/>
      <c r="GDR3" s="1624"/>
      <c r="GDS3" s="1624"/>
      <c r="GDT3" s="1624"/>
      <c r="GDU3" s="1624"/>
      <c r="GDV3" s="1624"/>
      <c r="GDW3" s="1624"/>
      <c r="GDX3" s="1624"/>
      <c r="GDY3" s="1624"/>
      <c r="GDZ3" s="1624"/>
      <c r="GEA3" s="1624"/>
      <c r="GEB3" s="1624"/>
      <c r="GEC3" s="1624"/>
      <c r="GED3" s="1624"/>
      <c r="GEE3" s="1624"/>
      <c r="GEF3" s="1624"/>
      <c r="GEG3" s="1624"/>
      <c r="GEH3" s="1624"/>
      <c r="GEI3" s="1624"/>
      <c r="GEJ3" s="1624"/>
      <c r="GEK3" s="1624"/>
      <c r="GEL3" s="1624"/>
      <c r="GEM3" s="1624"/>
      <c r="GEN3" s="1624"/>
      <c r="GEO3" s="1624"/>
      <c r="GEP3" s="1624"/>
      <c r="GEQ3" s="1624"/>
      <c r="GER3" s="1624"/>
      <c r="GES3" s="1624"/>
      <c r="GET3" s="1624"/>
      <c r="GEU3" s="1624"/>
      <c r="GEV3" s="1624"/>
      <c r="GEW3" s="1624"/>
      <c r="GEX3" s="1624"/>
      <c r="GEY3" s="1624"/>
      <c r="GEZ3" s="1624"/>
      <c r="GFA3" s="1624"/>
      <c r="GFB3" s="1624"/>
      <c r="GFC3" s="1624"/>
      <c r="GFD3" s="1624"/>
      <c r="GFE3" s="1624"/>
      <c r="GFF3" s="1624"/>
      <c r="GFG3" s="1624"/>
      <c r="GFH3" s="1624"/>
      <c r="GFI3" s="1624"/>
      <c r="GFJ3" s="1624"/>
      <c r="GFK3" s="1624"/>
      <c r="GFL3" s="1624"/>
      <c r="GFM3" s="1624"/>
      <c r="GFN3" s="1624"/>
      <c r="GFO3" s="1624"/>
      <c r="GFP3" s="1624"/>
      <c r="GFQ3" s="1624"/>
      <c r="GFR3" s="1624"/>
      <c r="GFS3" s="1624"/>
      <c r="GFT3" s="1624"/>
      <c r="GFU3" s="1624"/>
      <c r="GFV3" s="1624"/>
      <c r="GFW3" s="1624"/>
      <c r="GFX3" s="1624"/>
      <c r="GFY3" s="1624"/>
      <c r="GFZ3" s="1624"/>
      <c r="GGA3" s="1624"/>
      <c r="GGB3" s="1624"/>
      <c r="GGC3" s="1624"/>
      <c r="GGD3" s="1624"/>
      <c r="GGE3" s="1624"/>
      <c r="GGF3" s="1624"/>
      <c r="GGG3" s="1624"/>
      <c r="GGH3" s="1624"/>
      <c r="GGI3" s="1624"/>
      <c r="GGJ3" s="1624"/>
      <c r="GGK3" s="1624"/>
      <c r="GGL3" s="1624"/>
      <c r="GGM3" s="1624"/>
      <c r="GGN3" s="1624"/>
      <c r="GGO3" s="1624"/>
      <c r="GGP3" s="1624"/>
      <c r="GGQ3" s="1624"/>
      <c r="GGR3" s="1624"/>
      <c r="GGS3" s="1624"/>
      <c r="GGT3" s="1624"/>
      <c r="GGU3" s="1624"/>
      <c r="GGV3" s="1624"/>
      <c r="GGW3" s="1624"/>
      <c r="GGX3" s="1624"/>
      <c r="GGY3" s="1624"/>
      <c r="GGZ3" s="1624"/>
      <c r="GHA3" s="1624"/>
      <c r="GHB3" s="1624"/>
      <c r="GHC3" s="1624"/>
      <c r="GHD3" s="1624"/>
      <c r="GHE3" s="1624"/>
      <c r="GHF3" s="1624"/>
      <c r="GHG3" s="1624"/>
      <c r="GHH3" s="1624"/>
      <c r="GHI3" s="1624"/>
      <c r="GHJ3" s="1624"/>
      <c r="GHK3" s="1624"/>
      <c r="GHL3" s="1624"/>
      <c r="GHM3" s="1624"/>
      <c r="GHN3" s="1624"/>
      <c r="GHO3" s="1624"/>
      <c r="GHP3" s="1624"/>
      <c r="GHQ3" s="1624"/>
      <c r="GHR3" s="1624"/>
      <c r="GHS3" s="1624"/>
      <c r="GHT3" s="1624"/>
      <c r="GHU3" s="1624"/>
      <c r="GHV3" s="1624"/>
      <c r="GHW3" s="1624"/>
      <c r="GHX3" s="1624"/>
      <c r="GHY3" s="1624"/>
      <c r="GHZ3" s="1624"/>
      <c r="GIA3" s="1624"/>
      <c r="GIB3" s="1624"/>
      <c r="GIC3" s="1624"/>
      <c r="GID3" s="1624"/>
      <c r="GIE3" s="1624"/>
      <c r="GIF3" s="1624"/>
      <c r="GIG3" s="1624"/>
      <c r="GIH3" s="1624"/>
      <c r="GII3" s="1624"/>
      <c r="GIJ3" s="1624"/>
      <c r="GIK3" s="1624"/>
      <c r="GIL3" s="1624"/>
      <c r="GIM3" s="1624"/>
      <c r="GIN3" s="1624"/>
      <c r="GIO3" s="1624"/>
      <c r="GIP3" s="1624"/>
      <c r="GIQ3" s="1624"/>
      <c r="GIR3" s="1624"/>
      <c r="GIS3" s="1624"/>
      <c r="GIT3" s="1624"/>
      <c r="GIU3" s="1624"/>
      <c r="GIV3" s="1624"/>
      <c r="GIW3" s="1624"/>
      <c r="GIX3" s="1624"/>
      <c r="GIY3" s="1624"/>
      <c r="GIZ3" s="1624"/>
      <c r="GJA3" s="1624"/>
      <c r="GJB3" s="1624"/>
      <c r="GJC3" s="1624"/>
      <c r="GJD3" s="1624"/>
      <c r="GJE3" s="1624"/>
      <c r="GJF3" s="1624"/>
      <c r="GJG3" s="1624"/>
      <c r="GJH3" s="1624"/>
      <c r="GJI3" s="1624"/>
      <c r="GJJ3" s="1624"/>
      <c r="GJK3" s="1624"/>
      <c r="GJL3" s="1624"/>
      <c r="GJM3" s="1624"/>
      <c r="GJN3" s="1624"/>
      <c r="GJO3" s="1624"/>
      <c r="GJP3" s="1624"/>
      <c r="GJQ3" s="1624"/>
      <c r="GJR3" s="1624"/>
      <c r="GJS3" s="1624"/>
      <c r="GJT3" s="1624"/>
      <c r="GJU3" s="1624"/>
      <c r="GJV3" s="1624"/>
      <c r="GJW3" s="1624"/>
      <c r="GJX3" s="1624"/>
      <c r="GJY3" s="1624"/>
      <c r="GJZ3" s="1624"/>
      <c r="GKA3" s="1624"/>
      <c r="GKB3" s="1624"/>
      <c r="GKC3" s="1624"/>
      <c r="GKD3" s="1624"/>
      <c r="GKE3" s="1624"/>
      <c r="GKF3" s="1624"/>
      <c r="GKG3" s="1624"/>
      <c r="GKH3" s="1624"/>
      <c r="GKI3" s="1624"/>
      <c r="GKJ3" s="1624"/>
      <c r="GKK3" s="1624"/>
      <c r="GKL3" s="1624"/>
      <c r="GKM3" s="1624"/>
      <c r="GKN3" s="1624"/>
      <c r="GKO3" s="1624"/>
      <c r="GKP3" s="1624"/>
      <c r="GKQ3" s="1624"/>
      <c r="GKR3" s="1624"/>
      <c r="GKS3" s="1624"/>
      <c r="GKT3" s="1624"/>
      <c r="GKU3" s="1624"/>
      <c r="GKV3" s="1624"/>
      <c r="GKW3" s="1624"/>
      <c r="GKX3" s="1624"/>
      <c r="GKY3" s="1624"/>
      <c r="GKZ3" s="1624"/>
      <c r="GLA3" s="1624"/>
      <c r="GLB3" s="1624"/>
      <c r="GLC3" s="1624"/>
      <c r="GLD3" s="1624"/>
      <c r="GLE3" s="1624"/>
      <c r="GLF3" s="1624"/>
      <c r="GLG3" s="1624"/>
      <c r="GLH3" s="1624"/>
      <c r="GLI3" s="1624"/>
      <c r="GLJ3" s="1624"/>
      <c r="GLK3" s="1624"/>
      <c r="GLL3" s="1624"/>
      <c r="GLM3" s="1624"/>
      <c r="GLN3" s="1624"/>
      <c r="GLO3" s="1624"/>
      <c r="GLP3" s="1624"/>
      <c r="GLQ3" s="1624"/>
      <c r="GLR3" s="1624"/>
      <c r="GLS3" s="1624"/>
      <c r="GLT3" s="1624"/>
      <c r="GLU3" s="1624"/>
      <c r="GLV3" s="1624"/>
      <c r="GLW3" s="1624"/>
      <c r="GLX3" s="1624"/>
      <c r="GLY3" s="1624"/>
      <c r="GLZ3" s="1624"/>
      <c r="GMA3" s="1624"/>
      <c r="GMB3" s="1624"/>
      <c r="GMC3" s="1624"/>
      <c r="GMD3" s="1624"/>
      <c r="GME3" s="1624"/>
      <c r="GMF3" s="1624"/>
      <c r="GMG3" s="1624"/>
      <c r="GMH3" s="1624"/>
      <c r="GMI3" s="1624"/>
      <c r="GMJ3" s="1624"/>
      <c r="GMK3" s="1624"/>
      <c r="GML3" s="1624"/>
      <c r="GMM3" s="1624"/>
      <c r="GMN3" s="1624"/>
      <c r="GMO3" s="1624"/>
      <c r="GMP3" s="1624"/>
      <c r="GMQ3" s="1624"/>
      <c r="GMR3" s="1624"/>
      <c r="GMS3" s="1624"/>
      <c r="GMT3" s="1624"/>
      <c r="GMU3" s="1624"/>
      <c r="GMV3" s="1624"/>
      <c r="GMW3" s="1624"/>
      <c r="GMX3" s="1624"/>
      <c r="GMY3" s="1624"/>
      <c r="GMZ3" s="1624"/>
      <c r="GNA3" s="1624"/>
      <c r="GNB3" s="1624"/>
      <c r="GNC3" s="1624"/>
      <c r="GND3" s="1624"/>
      <c r="GNE3" s="1624"/>
      <c r="GNF3" s="1624"/>
      <c r="GNG3" s="1624"/>
      <c r="GNH3" s="1624"/>
      <c r="GNI3" s="1624"/>
      <c r="GNJ3" s="1624"/>
      <c r="GNK3" s="1624"/>
      <c r="GNL3" s="1624"/>
      <c r="GNM3" s="1624"/>
      <c r="GNN3" s="1624"/>
      <c r="GNO3" s="1624"/>
      <c r="GNP3" s="1624"/>
      <c r="GNQ3" s="1624"/>
      <c r="GNR3" s="1624"/>
      <c r="GNS3" s="1624"/>
      <c r="GNT3" s="1624"/>
      <c r="GNU3" s="1624"/>
      <c r="GNV3" s="1624"/>
      <c r="GNW3" s="1624"/>
      <c r="GNX3" s="1624"/>
      <c r="GNY3" s="1624"/>
      <c r="GNZ3" s="1624"/>
      <c r="GOA3" s="1624"/>
      <c r="GOB3" s="1624"/>
      <c r="GOC3" s="1624"/>
      <c r="GOD3" s="1624"/>
      <c r="GOE3" s="1624"/>
      <c r="GOF3" s="1624"/>
      <c r="GOG3" s="1624"/>
      <c r="GOH3" s="1624"/>
      <c r="GOI3" s="1624"/>
      <c r="GOJ3" s="1624"/>
      <c r="GOK3" s="1624"/>
      <c r="GOL3" s="1624"/>
      <c r="GOM3" s="1624"/>
      <c r="GON3" s="1624"/>
      <c r="GOO3" s="1624"/>
      <c r="GOP3" s="1624"/>
      <c r="GOQ3" s="1624"/>
      <c r="GOR3" s="1624"/>
      <c r="GOS3" s="1624"/>
      <c r="GOT3" s="1624"/>
      <c r="GOU3" s="1624"/>
      <c r="GOV3" s="1624"/>
      <c r="GOW3" s="1624"/>
      <c r="GOX3" s="1624"/>
      <c r="GOY3" s="1624"/>
      <c r="GOZ3" s="1624"/>
      <c r="GPA3" s="1624"/>
      <c r="GPB3" s="1624"/>
      <c r="GPC3" s="1624"/>
      <c r="GPD3" s="1624"/>
      <c r="GPE3" s="1624"/>
      <c r="GPF3" s="1624"/>
      <c r="GPG3" s="1624"/>
      <c r="GPH3" s="1624"/>
      <c r="GPI3" s="1624"/>
      <c r="GPJ3" s="1624"/>
      <c r="GPK3" s="1624"/>
      <c r="GPL3" s="1624"/>
      <c r="GPM3" s="1624"/>
      <c r="GPN3" s="1624"/>
      <c r="GPO3" s="1624"/>
      <c r="GPP3" s="1624"/>
      <c r="GPQ3" s="1624"/>
      <c r="GPR3" s="1624"/>
      <c r="GPS3" s="1624"/>
      <c r="GPT3" s="1624"/>
      <c r="GPU3" s="1624"/>
      <c r="GPV3" s="1624"/>
      <c r="GPW3" s="1624"/>
      <c r="GPX3" s="1624"/>
      <c r="GPY3" s="1624"/>
      <c r="GPZ3" s="1624"/>
      <c r="GQA3" s="1624"/>
      <c r="GQB3" s="1624"/>
      <c r="GQC3" s="1624"/>
      <c r="GQD3" s="1624"/>
      <c r="GQE3" s="1624"/>
      <c r="GQF3" s="1624"/>
      <c r="GQG3" s="1624"/>
      <c r="GQH3" s="1624"/>
      <c r="GQI3" s="1624"/>
      <c r="GQJ3" s="1624"/>
      <c r="GQK3" s="1624"/>
      <c r="GQL3" s="1624"/>
      <c r="GQM3" s="1624"/>
      <c r="GQN3" s="1624"/>
      <c r="GQO3" s="1624"/>
      <c r="GQP3" s="1624"/>
      <c r="GQQ3" s="1624"/>
      <c r="GQR3" s="1624"/>
      <c r="GQS3" s="1624"/>
      <c r="GQT3" s="1624"/>
      <c r="GQU3" s="1624"/>
      <c r="GQV3" s="1624"/>
      <c r="GQW3" s="1624"/>
      <c r="GQX3" s="1624"/>
      <c r="GQY3" s="1624"/>
      <c r="GQZ3" s="1624"/>
      <c r="GRA3" s="1624"/>
      <c r="GRB3" s="1624"/>
      <c r="GRC3" s="1624"/>
      <c r="GRD3" s="1624"/>
      <c r="GRE3" s="1624"/>
      <c r="GRF3" s="1624"/>
      <c r="GRG3" s="1624"/>
      <c r="GRH3" s="1624"/>
      <c r="GRI3" s="1624"/>
      <c r="GRJ3" s="1624"/>
      <c r="GRK3" s="1624"/>
      <c r="GRL3" s="1624"/>
      <c r="GRM3" s="1624"/>
      <c r="GRN3" s="1624"/>
      <c r="GRO3" s="1624"/>
      <c r="GRP3" s="1624"/>
      <c r="GRQ3" s="1624"/>
      <c r="GRR3" s="1624"/>
      <c r="GRS3" s="1624"/>
      <c r="GRT3" s="1624"/>
      <c r="GRU3" s="1624"/>
      <c r="GRV3" s="1624"/>
      <c r="GRW3" s="1624"/>
      <c r="GRX3" s="1624"/>
      <c r="GRY3" s="1624"/>
      <c r="GRZ3" s="1624"/>
      <c r="GSA3" s="1624"/>
      <c r="GSB3" s="1624"/>
      <c r="GSC3" s="1624"/>
      <c r="GSD3" s="1624"/>
      <c r="GSE3" s="1624"/>
      <c r="GSF3" s="1624"/>
      <c r="GSG3" s="1624"/>
      <c r="GSH3" s="1624"/>
      <c r="GSI3" s="1624"/>
      <c r="GSJ3" s="1624"/>
      <c r="GSK3" s="1624"/>
      <c r="GSL3" s="1624"/>
      <c r="GSM3" s="1624"/>
      <c r="GSN3" s="1624"/>
      <c r="GSO3" s="1624"/>
      <c r="GSP3" s="1624"/>
      <c r="GSQ3" s="1624"/>
      <c r="GSR3" s="1624"/>
      <c r="GSS3" s="1624"/>
      <c r="GST3" s="1624"/>
      <c r="GSU3" s="1624"/>
      <c r="GSV3" s="1624"/>
      <c r="GSW3" s="1624"/>
      <c r="GSX3" s="1624"/>
      <c r="GSY3" s="1624"/>
      <c r="GSZ3" s="1624"/>
      <c r="GTA3" s="1624"/>
      <c r="GTB3" s="1624"/>
      <c r="GTC3" s="1624"/>
      <c r="GTD3" s="1624"/>
      <c r="GTE3" s="1624"/>
      <c r="GTF3" s="1624"/>
      <c r="GTG3" s="1624"/>
      <c r="GTH3" s="1624"/>
      <c r="GTI3" s="1624"/>
      <c r="GTJ3" s="1624"/>
      <c r="GTK3" s="1624"/>
      <c r="GTL3" s="1624"/>
      <c r="GTM3" s="1624"/>
      <c r="GTN3" s="1624"/>
      <c r="GTO3" s="1624"/>
      <c r="GTP3" s="1624"/>
      <c r="GTQ3" s="1624"/>
      <c r="GTR3" s="1624"/>
      <c r="GTS3" s="1624"/>
      <c r="GTT3" s="1624"/>
      <c r="GTU3" s="1624"/>
      <c r="GTV3" s="1624"/>
      <c r="GTW3" s="1624"/>
      <c r="GTX3" s="1624"/>
      <c r="GTY3" s="1624"/>
      <c r="GTZ3" s="1624"/>
      <c r="GUA3" s="1624"/>
      <c r="GUB3" s="1624"/>
      <c r="GUC3" s="1624"/>
      <c r="GUD3" s="1624"/>
      <c r="GUE3" s="1624"/>
      <c r="GUF3" s="1624"/>
      <c r="GUG3" s="1624"/>
      <c r="GUH3" s="1624"/>
      <c r="GUI3" s="1624"/>
      <c r="GUJ3" s="1624"/>
      <c r="GUK3" s="1624"/>
      <c r="GUL3" s="1624"/>
      <c r="GUM3" s="1624"/>
      <c r="GUN3" s="1624"/>
      <c r="GUO3" s="1624"/>
      <c r="GUP3" s="1624"/>
      <c r="GUQ3" s="1624"/>
      <c r="GUR3" s="1624"/>
      <c r="GUS3" s="1624"/>
      <c r="GUT3" s="1624"/>
      <c r="GUU3" s="1624"/>
      <c r="GUV3" s="1624"/>
      <c r="GUW3" s="1624"/>
      <c r="GUX3" s="1624"/>
      <c r="GUY3" s="1624"/>
      <c r="GUZ3" s="1624"/>
      <c r="GVA3" s="1624"/>
      <c r="GVB3" s="1624"/>
      <c r="GVC3" s="1624"/>
      <c r="GVD3" s="1624"/>
      <c r="GVE3" s="1624"/>
      <c r="GVF3" s="1624"/>
      <c r="GVG3" s="1624"/>
      <c r="GVH3" s="1624"/>
      <c r="GVI3" s="1624"/>
      <c r="GVJ3" s="1624"/>
      <c r="GVK3" s="1624"/>
      <c r="GVL3" s="1624"/>
      <c r="GVM3" s="1624"/>
      <c r="GVN3" s="1624"/>
      <c r="GVO3" s="1624"/>
      <c r="GVP3" s="1624"/>
      <c r="GVQ3" s="1624"/>
      <c r="GVR3" s="1624"/>
      <c r="GVS3" s="1624"/>
      <c r="GVT3" s="1624"/>
      <c r="GVU3" s="1624"/>
      <c r="GVV3" s="1624"/>
      <c r="GVW3" s="1624"/>
      <c r="GVX3" s="1624"/>
      <c r="GVY3" s="1624"/>
      <c r="GVZ3" s="1624"/>
      <c r="GWA3" s="1624"/>
      <c r="GWB3" s="1624"/>
      <c r="GWC3" s="1624"/>
      <c r="GWD3" s="1624"/>
      <c r="GWE3" s="1624"/>
      <c r="GWF3" s="1624"/>
      <c r="GWG3" s="1624"/>
      <c r="GWH3" s="1624"/>
      <c r="GWI3" s="1624"/>
      <c r="GWJ3" s="1624"/>
      <c r="GWK3" s="1624"/>
      <c r="GWL3" s="1624"/>
      <c r="GWM3" s="1624"/>
      <c r="GWN3" s="1624"/>
      <c r="GWO3" s="1624"/>
      <c r="GWP3" s="1624"/>
      <c r="GWQ3" s="1624"/>
      <c r="GWR3" s="1624"/>
      <c r="GWS3" s="1624"/>
      <c r="GWT3" s="1624"/>
      <c r="GWU3" s="1624"/>
      <c r="GWV3" s="1624"/>
      <c r="GWW3" s="1624"/>
      <c r="GWX3" s="1624"/>
      <c r="GWY3" s="1624"/>
      <c r="GWZ3" s="1624"/>
      <c r="GXA3" s="1624"/>
      <c r="GXB3" s="1624"/>
      <c r="GXC3" s="1624"/>
      <c r="GXD3" s="1624"/>
      <c r="GXE3" s="1624"/>
      <c r="GXF3" s="1624"/>
      <c r="GXG3" s="1624"/>
      <c r="GXH3" s="1624"/>
      <c r="GXI3" s="1624"/>
      <c r="GXJ3" s="1624"/>
      <c r="GXK3" s="1624"/>
      <c r="GXL3" s="1624"/>
      <c r="GXM3" s="1624"/>
      <c r="GXN3" s="1624"/>
      <c r="GXO3" s="1624"/>
      <c r="GXP3" s="1624"/>
      <c r="GXQ3" s="1624"/>
      <c r="GXR3" s="1624"/>
      <c r="GXS3" s="1624"/>
      <c r="GXT3" s="1624"/>
      <c r="GXU3" s="1624"/>
      <c r="GXV3" s="1624"/>
      <c r="GXW3" s="1624"/>
      <c r="GXX3" s="1624"/>
      <c r="GXY3" s="1624"/>
      <c r="GXZ3" s="1624"/>
      <c r="GYA3" s="1624"/>
      <c r="GYB3" s="1624"/>
      <c r="GYC3" s="1624"/>
      <c r="GYD3" s="1624"/>
      <c r="GYE3" s="1624"/>
      <c r="GYF3" s="1624"/>
      <c r="GYG3" s="1624"/>
      <c r="GYH3" s="1624"/>
      <c r="GYI3" s="1624"/>
      <c r="GYJ3" s="1624"/>
      <c r="GYK3" s="1624"/>
      <c r="GYL3" s="1624"/>
      <c r="GYM3" s="1624"/>
      <c r="GYN3" s="1624"/>
      <c r="GYO3" s="1624"/>
      <c r="GYP3" s="1624"/>
      <c r="GYQ3" s="1624"/>
      <c r="GYR3" s="1624"/>
      <c r="GYS3" s="1624"/>
      <c r="GYT3" s="1624"/>
      <c r="GYU3" s="1624"/>
      <c r="GYV3" s="1624"/>
      <c r="GYW3" s="1624"/>
      <c r="GYX3" s="1624"/>
      <c r="GYY3" s="1624"/>
      <c r="GYZ3" s="1624"/>
      <c r="GZA3" s="1624"/>
      <c r="GZB3" s="1624"/>
      <c r="GZC3" s="1624"/>
      <c r="GZD3" s="1624"/>
      <c r="GZE3" s="1624"/>
      <c r="GZF3" s="1624"/>
      <c r="GZG3" s="1624"/>
      <c r="GZH3" s="1624"/>
      <c r="GZI3" s="1624"/>
      <c r="GZJ3" s="1624"/>
      <c r="GZK3" s="1624"/>
      <c r="GZL3" s="1624"/>
      <c r="GZM3" s="1624"/>
      <c r="GZN3" s="1624"/>
      <c r="GZO3" s="1624"/>
      <c r="GZP3" s="1624"/>
      <c r="GZQ3" s="1624"/>
      <c r="GZR3" s="1624"/>
      <c r="GZS3" s="1624"/>
      <c r="GZT3" s="1624"/>
      <c r="GZU3" s="1624"/>
      <c r="GZV3" s="1624"/>
      <c r="GZW3" s="1624"/>
      <c r="GZX3" s="1624"/>
      <c r="GZY3" s="1624"/>
      <c r="GZZ3" s="1624"/>
      <c r="HAA3" s="1624"/>
      <c r="HAB3" s="1624"/>
      <c r="HAC3" s="1624"/>
      <c r="HAD3" s="1624"/>
      <c r="HAE3" s="1624"/>
      <c r="HAF3" s="1624"/>
      <c r="HAG3" s="1624"/>
      <c r="HAH3" s="1624"/>
      <c r="HAI3" s="1624"/>
      <c r="HAJ3" s="1624"/>
      <c r="HAK3" s="1624"/>
      <c r="HAL3" s="1624"/>
      <c r="HAM3" s="1624"/>
      <c r="HAN3" s="1624"/>
      <c r="HAO3" s="1624"/>
      <c r="HAP3" s="1624"/>
      <c r="HAQ3" s="1624"/>
      <c r="HAR3" s="1624"/>
      <c r="HAS3" s="1624"/>
      <c r="HAT3" s="1624"/>
      <c r="HAU3" s="1624"/>
      <c r="HAV3" s="1624"/>
      <c r="HAW3" s="1624"/>
      <c r="HAX3" s="1624"/>
      <c r="HAY3" s="1624"/>
      <c r="HAZ3" s="1624"/>
      <c r="HBA3" s="1624"/>
      <c r="HBB3" s="1624"/>
      <c r="HBC3" s="1624"/>
      <c r="HBD3" s="1624"/>
      <c r="HBE3" s="1624"/>
      <c r="HBF3" s="1624"/>
      <c r="HBG3" s="1624"/>
      <c r="HBH3" s="1624"/>
      <c r="HBI3" s="1624"/>
      <c r="HBJ3" s="1624"/>
      <c r="HBK3" s="1624"/>
      <c r="HBL3" s="1624"/>
      <c r="HBM3" s="1624"/>
      <c r="HBN3" s="1624"/>
      <c r="HBO3" s="1624"/>
      <c r="HBP3" s="1624"/>
      <c r="HBQ3" s="1624"/>
      <c r="HBR3" s="1624"/>
      <c r="HBS3" s="1624"/>
      <c r="HBT3" s="1624"/>
      <c r="HBU3" s="1624"/>
      <c r="HBV3" s="1624"/>
      <c r="HBW3" s="1624"/>
      <c r="HBX3" s="1624"/>
      <c r="HBY3" s="1624"/>
      <c r="HBZ3" s="1624"/>
      <c r="HCA3" s="1624"/>
      <c r="HCB3" s="1624"/>
      <c r="HCC3" s="1624"/>
      <c r="HCD3" s="1624"/>
      <c r="HCE3" s="1624"/>
      <c r="HCF3" s="1624"/>
      <c r="HCG3" s="1624"/>
      <c r="HCH3" s="1624"/>
      <c r="HCI3" s="1624"/>
      <c r="HCJ3" s="1624"/>
      <c r="HCK3" s="1624"/>
      <c r="HCL3" s="1624"/>
      <c r="HCM3" s="1624"/>
      <c r="HCN3" s="1624"/>
      <c r="HCO3" s="1624"/>
      <c r="HCP3" s="1624"/>
      <c r="HCQ3" s="1624"/>
      <c r="HCR3" s="1624"/>
      <c r="HCS3" s="1624"/>
      <c r="HCT3" s="1624"/>
      <c r="HCU3" s="1624"/>
      <c r="HCV3" s="1624"/>
      <c r="HCW3" s="1624"/>
      <c r="HCX3" s="1624"/>
      <c r="HCY3" s="1624"/>
      <c r="HCZ3" s="1624"/>
      <c r="HDA3" s="1624"/>
      <c r="HDB3" s="1624"/>
      <c r="HDC3" s="1624"/>
      <c r="HDD3" s="1624"/>
      <c r="HDE3" s="1624"/>
      <c r="HDF3" s="1624"/>
      <c r="HDG3" s="1624"/>
      <c r="HDH3" s="1624"/>
      <c r="HDI3" s="1624"/>
      <c r="HDJ3" s="1624"/>
      <c r="HDK3" s="1624"/>
      <c r="HDL3" s="1624"/>
      <c r="HDM3" s="1624"/>
      <c r="HDN3" s="1624"/>
      <c r="HDO3" s="1624"/>
      <c r="HDP3" s="1624"/>
      <c r="HDQ3" s="1624"/>
      <c r="HDR3" s="1624"/>
      <c r="HDS3" s="1624"/>
      <c r="HDT3" s="1624"/>
      <c r="HDU3" s="1624"/>
      <c r="HDV3" s="1624"/>
      <c r="HDW3" s="1624"/>
      <c r="HDX3" s="1624"/>
      <c r="HDY3" s="1624"/>
      <c r="HDZ3" s="1624"/>
      <c r="HEA3" s="1624"/>
      <c r="HEB3" s="1624"/>
      <c r="HEC3" s="1624"/>
      <c r="HED3" s="1624"/>
      <c r="HEE3" s="1624"/>
      <c r="HEF3" s="1624"/>
      <c r="HEG3" s="1624"/>
      <c r="HEH3" s="1624"/>
      <c r="HEI3" s="1624"/>
      <c r="HEJ3" s="1624"/>
      <c r="HEK3" s="1624"/>
      <c r="HEL3" s="1624"/>
      <c r="HEM3" s="1624"/>
      <c r="HEN3" s="1624"/>
      <c r="HEO3" s="1624"/>
      <c r="HEP3" s="1624"/>
      <c r="HEQ3" s="1624"/>
      <c r="HER3" s="1624"/>
      <c r="HES3" s="1624"/>
      <c r="HET3" s="1624"/>
      <c r="HEU3" s="1624"/>
      <c r="HEV3" s="1624"/>
      <c r="HEW3" s="1624"/>
      <c r="HEX3" s="1624"/>
      <c r="HEY3" s="1624"/>
      <c r="HEZ3" s="1624"/>
      <c r="HFA3" s="1624"/>
      <c r="HFB3" s="1624"/>
      <c r="HFC3" s="1624"/>
      <c r="HFD3" s="1624"/>
      <c r="HFE3" s="1624"/>
      <c r="HFF3" s="1624"/>
      <c r="HFG3" s="1624"/>
      <c r="HFH3" s="1624"/>
      <c r="HFI3" s="1624"/>
      <c r="HFJ3" s="1624"/>
      <c r="HFK3" s="1624"/>
      <c r="HFL3" s="1624"/>
      <c r="HFM3" s="1624"/>
      <c r="HFN3" s="1624"/>
      <c r="HFO3" s="1624"/>
      <c r="HFP3" s="1624"/>
      <c r="HFQ3" s="1624"/>
      <c r="HFR3" s="1624"/>
      <c r="HFS3" s="1624"/>
      <c r="HFT3" s="1624"/>
      <c r="HFU3" s="1624"/>
      <c r="HFV3" s="1624"/>
      <c r="HFW3" s="1624"/>
      <c r="HFX3" s="1624"/>
      <c r="HFY3" s="1624"/>
      <c r="HFZ3" s="1624"/>
      <c r="HGA3" s="1624"/>
      <c r="HGB3" s="1624"/>
      <c r="HGC3" s="1624"/>
      <c r="HGD3" s="1624"/>
      <c r="HGE3" s="1624"/>
      <c r="HGF3" s="1624"/>
      <c r="HGG3" s="1624"/>
      <c r="HGH3" s="1624"/>
      <c r="HGI3" s="1624"/>
      <c r="HGJ3" s="1624"/>
      <c r="HGK3" s="1624"/>
      <c r="HGL3" s="1624"/>
      <c r="HGM3" s="1624"/>
      <c r="HGN3" s="1624"/>
      <c r="HGO3" s="1624"/>
      <c r="HGP3" s="1624"/>
      <c r="HGQ3" s="1624"/>
      <c r="HGR3" s="1624"/>
      <c r="HGS3" s="1624"/>
      <c r="HGT3" s="1624"/>
      <c r="HGU3" s="1624"/>
      <c r="HGV3" s="1624"/>
      <c r="HGW3" s="1624"/>
      <c r="HGX3" s="1624"/>
      <c r="HGY3" s="1624"/>
      <c r="HGZ3" s="1624"/>
      <c r="HHA3" s="1624"/>
      <c r="HHB3" s="1624"/>
      <c r="HHC3" s="1624"/>
      <c r="HHD3" s="1624"/>
      <c r="HHE3" s="1624"/>
      <c r="HHF3" s="1624"/>
      <c r="HHG3" s="1624"/>
      <c r="HHH3" s="1624"/>
      <c r="HHI3" s="1624"/>
      <c r="HHJ3" s="1624"/>
      <c r="HHK3" s="1624"/>
      <c r="HHL3" s="1624"/>
      <c r="HHM3" s="1624"/>
      <c r="HHN3" s="1624"/>
      <c r="HHO3" s="1624"/>
      <c r="HHP3" s="1624"/>
      <c r="HHQ3" s="1624"/>
      <c r="HHR3" s="1624"/>
      <c r="HHS3" s="1624"/>
      <c r="HHT3" s="1624"/>
      <c r="HHU3" s="1624"/>
      <c r="HHV3" s="1624"/>
      <c r="HHW3" s="1624"/>
      <c r="HHX3" s="1624"/>
      <c r="HHY3" s="1624"/>
      <c r="HHZ3" s="1624"/>
      <c r="HIA3" s="1624"/>
      <c r="HIB3" s="1624"/>
      <c r="HIC3" s="1624"/>
      <c r="HID3" s="1624"/>
      <c r="HIE3" s="1624"/>
      <c r="HIF3" s="1624"/>
      <c r="HIG3" s="1624"/>
      <c r="HIH3" s="1624"/>
      <c r="HII3" s="1624"/>
      <c r="HIJ3" s="1624"/>
      <c r="HIK3" s="1624"/>
      <c r="HIL3" s="1624"/>
      <c r="HIM3" s="1624"/>
      <c r="HIN3" s="1624"/>
      <c r="HIO3" s="1624"/>
      <c r="HIP3" s="1624"/>
      <c r="HIQ3" s="1624"/>
      <c r="HIR3" s="1624"/>
      <c r="HIS3" s="1624"/>
      <c r="HIT3" s="1624"/>
      <c r="HIU3" s="1624"/>
      <c r="HIV3" s="1624"/>
      <c r="HIW3" s="1624"/>
      <c r="HIX3" s="1624"/>
      <c r="HIY3" s="1624"/>
      <c r="HIZ3" s="1624"/>
      <c r="HJA3" s="1624"/>
      <c r="HJB3" s="1624"/>
      <c r="HJC3" s="1624"/>
      <c r="HJD3" s="1624"/>
      <c r="HJE3" s="1624"/>
      <c r="HJF3" s="1624"/>
      <c r="HJG3" s="1624"/>
      <c r="HJH3" s="1624"/>
      <c r="HJI3" s="1624"/>
      <c r="HJJ3" s="1624"/>
      <c r="HJK3" s="1624"/>
      <c r="HJL3" s="1624"/>
      <c r="HJM3" s="1624"/>
      <c r="HJN3" s="1624"/>
      <c r="HJO3" s="1624"/>
      <c r="HJP3" s="1624"/>
      <c r="HJQ3" s="1624"/>
      <c r="HJR3" s="1624"/>
      <c r="HJS3" s="1624"/>
      <c r="HJT3" s="1624"/>
      <c r="HJU3" s="1624"/>
      <c r="HJV3" s="1624"/>
      <c r="HJW3" s="1624"/>
      <c r="HJX3" s="1624"/>
      <c r="HJY3" s="1624"/>
      <c r="HJZ3" s="1624"/>
      <c r="HKA3" s="1624"/>
      <c r="HKB3" s="1624"/>
      <c r="HKC3" s="1624"/>
      <c r="HKD3" s="1624"/>
      <c r="HKE3" s="1624"/>
      <c r="HKF3" s="1624"/>
      <c r="HKG3" s="1624"/>
      <c r="HKH3" s="1624"/>
      <c r="HKI3" s="1624"/>
      <c r="HKJ3" s="1624"/>
      <c r="HKK3" s="1624"/>
      <c r="HKL3" s="1624"/>
      <c r="HKM3" s="1624"/>
      <c r="HKN3" s="1624"/>
      <c r="HKO3" s="1624"/>
      <c r="HKP3" s="1624"/>
      <c r="HKQ3" s="1624"/>
      <c r="HKR3" s="1624"/>
      <c r="HKS3" s="1624"/>
      <c r="HKT3" s="1624"/>
      <c r="HKU3" s="1624"/>
      <c r="HKV3" s="1624"/>
      <c r="HKW3" s="1624"/>
      <c r="HKX3" s="1624"/>
      <c r="HKY3" s="1624"/>
      <c r="HKZ3" s="1624"/>
      <c r="HLA3" s="1624"/>
      <c r="HLB3" s="1624"/>
      <c r="HLC3" s="1624"/>
      <c r="HLD3" s="1624"/>
      <c r="HLE3" s="1624"/>
      <c r="HLF3" s="1624"/>
      <c r="HLG3" s="1624"/>
      <c r="HLH3" s="1624"/>
      <c r="HLI3" s="1624"/>
      <c r="HLJ3" s="1624"/>
      <c r="HLK3" s="1624"/>
      <c r="HLL3" s="1624"/>
      <c r="HLM3" s="1624"/>
      <c r="HLN3" s="1624"/>
      <c r="HLO3" s="1624"/>
      <c r="HLP3" s="1624"/>
      <c r="HLQ3" s="1624"/>
      <c r="HLR3" s="1624"/>
      <c r="HLS3" s="1624"/>
      <c r="HLT3" s="1624"/>
      <c r="HLU3" s="1624"/>
      <c r="HLV3" s="1624"/>
      <c r="HLW3" s="1624"/>
      <c r="HLX3" s="1624"/>
      <c r="HLY3" s="1624"/>
      <c r="HLZ3" s="1624"/>
      <c r="HMA3" s="1624"/>
      <c r="HMB3" s="1624"/>
      <c r="HMC3" s="1624"/>
      <c r="HMD3" s="1624"/>
      <c r="HME3" s="1624"/>
      <c r="HMF3" s="1624"/>
      <c r="HMG3" s="1624"/>
      <c r="HMH3" s="1624"/>
      <c r="HMI3" s="1624"/>
      <c r="HMJ3" s="1624"/>
      <c r="HMK3" s="1624"/>
      <c r="HML3" s="1624"/>
      <c r="HMM3" s="1624"/>
      <c r="HMN3" s="1624"/>
      <c r="HMO3" s="1624"/>
      <c r="HMP3" s="1624"/>
      <c r="HMQ3" s="1624"/>
      <c r="HMR3" s="1624"/>
      <c r="HMS3" s="1624"/>
      <c r="HMT3" s="1624"/>
      <c r="HMU3" s="1624"/>
      <c r="HMV3" s="1624"/>
      <c r="HMW3" s="1624"/>
      <c r="HMX3" s="1624"/>
      <c r="HMY3" s="1624"/>
      <c r="HMZ3" s="1624"/>
      <c r="HNA3" s="1624"/>
      <c r="HNB3" s="1624"/>
      <c r="HNC3" s="1624"/>
      <c r="HND3" s="1624"/>
      <c r="HNE3" s="1624"/>
      <c r="HNF3" s="1624"/>
      <c r="HNG3" s="1624"/>
      <c r="HNH3" s="1624"/>
      <c r="HNI3" s="1624"/>
      <c r="HNJ3" s="1624"/>
      <c r="HNK3" s="1624"/>
      <c r="HNL3" s="1624"/>
      <c r="HNM3" s="1624"/>
      <c r="HNN3" s="1624"/>
      <c r="HNO3" s="1624"/>
      <c r="HNP3" s="1624"/>
      <c r="HNQ3" s="1624"/>
      <c r="HNR3" s="1624"/>
      <c r="HNS3" s="1624"/>
      <c r="HNT3" s="1624"/>
      <c r="HNU3" s="1624"/>
      <c r="HNV3" s="1624"/>
      <c r="HNW3" s="1624"/>
      <c r="HNX3" s="1624"/>
      <c r="HNY3" s="1624"/>
      <c r="HNZ3" s="1624"/>
      <c r="HOA3" s="1624"/>
      <c r="HOB3" s="1624"/>
      <c r="HOC3" s="1624"/>
      <c r="HOD3" s="1624"/>
      <c r="HOE3" s="1624"/>
      <c r="HOF3" s="1624"/>
      <c r="HOG3" s="1624"/>
      <c r="HOH3" s="1624"/>
      <c r="HOI3" s="1624"/>
      <c r="HOJ3" s="1624"/>
      <c r="HOK3" s="1624"/>
      <c r="HOL3" s="1624"/>
      <c r="HOM3" s="1624"/>
      <c r="HON3" s="1624"/>
      <c r="HOO3" s="1624"/>
      <c r="HOP3" s="1624"/>
      <c r="HOQ3" s="1624"/>
      <c r="HOR3" s="1624"/>
      <c r="HOS3" s="1624"/>
      <c r="HOT3" s="1624"/>
      <c r="HOU3" s="1624"/>
      <c r="HOV3" s="1624"/>
      <c r="HOW3" s="1624"/>
      <c r="HOX3" s="1624"/>
      <c r="HOY3" s="1624"/>
      <c r="HOZ3" s="1624"/>
      <c r="HPA3" s="1624"/>
      <c r="HPB3" s="1624"/>
      <c r="HPC3" s="1624"/>
      <c r="HPD3" s="1624"/>
      <c r="HPE3" s="1624"/>
      <c r="HPF3" s="1624"/>
      <c r="HPG3" s="1624"/>
      <c r="HPH3" s="1624"/>
      <c r="HPI3" s="1624"/>
      <c r="HPJ3" s="1624"/>
      <c r="HPK3" s="1624"/>
      <c r="HPL3" s="1624"/>
      <c r="HPM3" s="1624"/>
      <c r="HPN3" s="1624"/>
      <c r="HPO3" s="1624"/>
      <c r="HPP3" s="1624"/>
      <c r="HPQ3" s="1624"/>
      <c r="HPR3" s="1624"/>
      <c r="HPS3" s="1624"/>
      <c r="HPT3" s="1624"/>
      <c r="HPU3" s="1624"/>
      <c r="HPV3" s="1624"/>
      <c r="HPW3" s="1624"/>
      <c r="HPX3" s="1624"/>
      <c r="HPY3" s="1624"/>
      <c r="HPZ3" s="1624"/>
      <c r="HQA3" s="1624"/>
      <c r="HQB3" s="1624"/>
      <c r="HQC3" s="1624"/>
      <c r="HQD3" s="1624"/>
      <c r="HQE3" s="1624"/>
      <c r="HQF3" s="1624"/>
      <c r="HQG3" s="1624"/>
      <c r="HQH3" s="1624"/>
      <c r="HQI3" s="1624"/>
      <c r="HQJ3" s="1624"/>
      <c r="HQK3" s="1624"/>
      <c r="HQL3" s="1624"/>
      <c r="HQM3" s="1624"/>
      <c r="HQN3" s="1624"/>
      <c r="HQO3" s="1624"/>
      <c r="HQP3" s="1624"/>
      <c r="HQQ3" s="1624"/>
      <c r="HQR3" s="1624"/>
      <c r="HQS3" s="1624"/>
      <c r="HQT3" s="1624"/>
      <c r="HQU3" s="1624"/>
      <c r="HQV3" s="1624"/>
      <c r="HQW3" s="1624"/>
      <c r="HQX3" s="1624"/>
      <c r="HQY3" s="1624"/>
      <c r="HQZ3" s="1624"/>
      <c r="HRA3" s="1624"/>
      <c r="HRB3" s="1624"/>
      <c r="HRC3" s="1624"/>
      <c r="HRD3" s="1624"/>
      <c r="HRE3" s="1624"/>
      <c r="HRF3" s="1624"/>
      <c r="HRG3" s="1624"/>
      <c r="HRH3" s="1624"/>
      <c r="HRI3" s="1624"/>
      <c r="HRJ3" s="1624"/>
      <c r="HRK3" s="1624"/>
      <c r="HRL3" s="1624"/>
      <c r="HRM3" s="1624"/>
      <c r="HRN3" s="1624"/>
      <c r="HRO3" s="1624"/>
      <c r="HRP3" s="1624"/>
      <c r="HRQ3" s="1624"/>
      <c r="HRR3" s="1624"/>
      <c r="HRS3" s="1624"/>
      <c r="HRT3" s="1624"/>
      <c r="HRU3" s="1624"/>
      <c r="HRV3" s="1624"/>
      <c r="HRW3" s="1624"/>
      <c r="HRX3" s="1624"/>
      <c r="HRY3" s="1624"/>
      <c r="HRZ3" s="1624"/>
      <c r="HSA3" s="1624"/>
      <c r="HSB3" s="1624"/>
      <c r="HSC3" s="1624"/>
      <c r="HSD3" s="1624"/>
      <c r="HSE3" s="1624"/>
      <c r="HSF3" s="1624"/>
      <c r="HSG3" s="1624"/>
      <c r="HSH3" s="1624"/>
      <c r="HSI3" s="1624"/>
      <c r="HSJ3" s="1624"/>
      <c r="HSK3" s="1624"/>
      <c r="HSL3" s="1624"/>
      <c r="HSM3" s="1624"/>
      <c r="HSN3" s="1624"/>
      <c r="HSO3" s="1624"/>
      <c r="HSP3" s="1624"/>
      <c r="HSQ3" s="1624"/>
      <c r="HSR3" s="1624"/>
      <c r="HSS3" s="1624"/>
      <c r="HST3" s="1624"/>
      <c r="HSU3" s="1624"/>
      <c r="HSV3" s="1624"/>
      <c r="HSW3" s="1624"/>
      <c r="HSX3" s="1624"/>
      <c r="HSY3" s="1624"/>
      <c r="HSZ3" s="1624"/>
      <c r="HTA3" s="1624"/>
      <c r="HTB3" s="1624"/>
      <c r="HTC3" s="1624"/>
      <c r="HTD3" s="1624"/>
      <c r="HTE3" s="1624"/>
      <c r="HTF3" s="1624"/>
      <c r="HTG3" s="1624"/>
      <c r="HTH3" s="1624"/>
      <c r="HTI3" s="1624"/>
      <c r="HTJ3" s="1624"/>
      <c r="HTK3" s="1624"/>
      <c r="HTL3" s="1624"/>
      <c r="HTM3" s="1624"/>
      <c r="HTN3" s="1624"/>
      <c r="HTO3" s="1624"/>
      <c r="HTP3" s="1624"/>
      <c r="HTQ3" s="1624"/>
      <c r="HTR3" s="1624"/>
      <c r="HTS3" s="1624"/>
      <c r="HTT3" s="1624"/>
      <c r="HTU3" s="1624"/>
      <c r="HTV3" s="1624"/>
      <c r="HTW3" s="1624"/>
      <c r="HTX3" s="1624"/>
      <c r="HTY3" s="1624"/>
      <c r="HTZ3" s="1624"/>
      <c r="HUA3" s="1624"/>
      <c r="HUB3" s="1624"/>
      <c r="HUC3" s="1624"/>
      <c r="HUD3" s="1624"/>
      <c r="HUE3" s="1624"/>
      <c r="HUF3" s="1624"/>
      <c r="HUG3" s="1624"/>
      <c r="HUH3" s="1624"/>
      <c r="HUI3" s="1624"/>
      <c r="HUJ3" s="1624"/>
      <c r="HUK3" s="1624"/>
      <c r="HUL3" s="1624"/>
      <c r="HUM3" s="1624"/>
      <c r="HUN3" s="1624"/>
      <c r="HUO3" s="1624"/>
      <c r="HUP3" s="1624"/>
      <c r="HUQ3" s="1624"/>
      <c r="HUR3" s="1624"/>
      <c r="HUS3" s="1624"/>
      <c r="HUT3" s="1624"/>
      <c r="HUU3" s="1624"/>
      <c r="HUV3" s="1624"/>
      <c r="HUW3" s="1624"/>
      <c r="HUX3" s="1624"/>
      <c r="HUY3" s="1624"/>
      <c r="HUZ3" s="1624"/>
      <c r="HVA3" s="1624"/>
      <c r="HVB3" s="1624"/>
      <c r="HVC3" s="1624"/>
      <c r="HVD3" s="1624"/>
      <c r="HVE3" s="1624"/>
      <c r="HVF3" s="1624"/>
      <c r="HVG3" s="1624"/>
      <c r="HVH3" s="1624"/>
      <c r="HVI3" s="1624"/>
      <c r="HVJ3" s="1624"/>
      <c r="HVK3" s="1624"/>
      <c r="HVL3" s="1624"/>
      <c r="HVM3" s="1624"/>
      <c r="HVN3" s="1624"/>
      <c r="HVO3" s="1624"/>
      <c r="HVP3" s="1624"/>
      <c r="HVQ3" s="1624"/>
      <c r="HVR3" s="1624"/>
      <c r="HVS3" s="1624"/>
      <c r="HVT3" s="1624"/>
      <c r="HVU3" s="1624"/>
      <c r="HVV3" s="1624"/>
      <c r="HVW3" s="1624"/>
      <c r="HVX3" s="1624"/>
      <c r="HVY3" s="1624"/>
      <c r="HVZ3" s="1624"/>
      <c r="HWA3" s="1624"/>
      <c r="HWB3" s="1624"/>
      <c r="HWC3" s="1624"/>
      <c r="HWD3" s="1624"/>
      <c r="HWE3" s="1624"/>
      <c r="HWF3" s="1624"/>
      <c r="HWG3" s="1624"/>
      <c r="HWH3" s="1624"/>
      <c r="HWI3" s="1624"/>
      <c r="HWJ3" s="1624"/>
      <c r="HWK3" s="1624"/>
      <c r="HWL3" s="1624"/>
      <c r="HWM3" s="1624"/>
      <c r="HWN3" s="1624"/>
      <c r="HWO3" s="1624"/>
      <c r="HWP3" s="1624"/>
      <c r="HWQ3" s="1624"/>
      <c r="HWR3" s="1624"/>
      <c r="HWS3" s="1624"/>
      <c r="HWT3" s="1624"/>
      <c r="HWU3" s="1624"/>
      <c r="HWV3" s="1624"/>
      <c r="HWW3" s="1624"/>
      <c r="HWX3" s="1624"/>
      <c r="HWY3" s="1624"/>
      <c r="HWZ3" s="1624"/>
      <c r="HXA3" s="1624"/>
      <c r="HXB3" s="1624"/>
      <c r="HXC3" s="1624"/>
      <c r="HXD3" s="1624"/>
      <c r="HXE3" s="1624"/>
      <c r="HXF3" s="1624"/>
      <c r="HXG3" s="1624"/>
      <c r="HXH3" s="1624"/>
      <c r="HXI3" s="1624"/>
      <c r="HXJ3" s="1624"/>
      <c r="HXK3" s="1624"/>
      <c r="HXL3" s="1624"/>
      <c r="HXM3" s="1624"/>
      <c r="HXN3" s="1624"/>
      <c r="HXO3" s="1624"/>
      <c r="HXP3" s="1624"/>
      <c r="HXQ3" s="1624"/>
      <c r="HXR3" s="1624"/>
      <c r="HXS3" s="1624"/>
      <c r="HXT3" s="1624"/>
      <c r="HXU3" s="1624"/>
      <c r="HXV3" s="1624"/>
      <c r="HXW3" s="1624"/>
      <c r="HXX3" s="1624"/>
      <c r="HXY3" s="1624"/>
      <c r="HXZ3" s="1624"/>
      <c r="HYA3" s="1624"/>
      <c r="HYB3" s="1624"/>
      <c r="HYC3" s="1624"/>
      <c r="HYD3" s="1624"/>
      <c r="HYE3" s="1624"/>
      <c r="HYF3" s="1624"/>
      <c r="HYG3" s="1624"/>
      <c r="HYH3" s="1624"/>
      <c r="HYI3" s="1624"/>
      <c r="HYJ3" s="1624"/>
      <c r="HYK3" s="1624"/>
      <c r="HYL3" s="1624"/>
      <c r="HYM3" s="1624"/>
      <c r="HYN3" s="1624"/>
      <c r="HYO3" s="1624"/>
      <c r="HYP3" s="1624"/>
      <c r="HYQ3" s="1624"/>
      <c r="HYR3" s="1624"/>
      <c r="HYS3" s="1624"/>
      <c r="HYT3" s="1624"/>
      <c r="HYU3" s="1624"/>
      <c r="HYV3" s="1624"/>
      <c r="HYW3" s="1624"/>
      <c r="HYX3" s="1624"/>
      <c r="HYY3" s="1624"/>
      <c r="HYZ3" s="1624"/>
      <c r="HZA3" s="1624"/>
      <c r="HZB3" s="1624"/>
      <c r="HZC3" s="1624"/>
      <c r="HZD3" s="1624"/>
      <c r="HZE3" s="1624"/>
      <c r="HZF3" s="1624"/>
      <c r="HZG3" s="1624"/>
      <c r="HZH3" s="1624"/>
      <c r="HZI3" s="1624"/>
      <c r="HZJ3" s="1624"/>
      <c r="HZK3" s="1624"/>
      <c r="HZL3" s="1624"/>
      <c r="HZM3" s="1624"/>
      <c r="HZN3" s="1624"/>
      <c r="HZO3" s="1624"/>
      <c r="HZP3" s="1624"/>
      <c r="HZQ3" s="1624"/>
      <c r="HZR3" s="1624"/>
      <c r="HZS3" s="1624"/>
      <c r="HZT3" s="1624"/>
      <c r="HZU3" s="1624"/>
      <c r="HZV3" s="1624"/>
      <c r="HZW3" s="1624"/>
      <c r="HZX3" s="1624"/>
      <c r="HZY3" s="1624"/>
      <c r="HZZ3" s="1624"/>
      <c r="IAA3" s="1624"/>
      <c r="IAB3" s="1624"/>
      <c r="IAC3" s="1624"/>
      <c r="IAD3" s="1624"/>
      <c r="IAE3" s="1624"/>
      <c r="IAF3" s="1624"/>
      <c r="IAG3" s="1624"/>
      <c r="IAH3" s="1624"/>
      <c r="IAI3" s="1624"/>
      <c r="IAJ3" s="1624"/>
      <c r="IAK3" s="1624"/>
      <c r="IAL3" s="1624"/>
      <c r="IAM3" s="1624"/>
      <c r="IAN3" s="1624"/>
      <c r="IAO3" s="1624"/>
      <c r="IAP3" s="1624"/>
      <c r="IAQ3" s="1624"/>
      <c r="IAR3" s="1624"/>
      <c r="IAS3" s="1624"/>
      <c r="IAT3" s="1624"/>
      <c r="IAU3" s="1624"/>
      <c r="IAV3" s="1624"/>
      <c r="IAW3" s="1624"/>
      <c r="IAX3" s="1624"/>
      <c r="IAY3" s="1624"/>
      <c r="IAZ3" s="1624"/>
      <c r="IBA3" s="1624"/>
      <c r="IBB3" s="1624"/>
      <c r="IBC3" s="1624"/>
      <c r="IBD3" s="1624"/>
      <c r="IBE3" s="1624"/>
      <c r="IBF3" s="1624"/>
      <c r="IBG3" s="1624"/>
      <c r="IBH3" s="1624"/>
      <c r="IBI3" s="1624"/>
      <c r="IBJ3" s="1624"/>
      <c r="IBK3" s="1624"/>
      <c r="IBL3" s="1624"/>
      <c r="IBM3" s="1624"/>
      <c r="IBN3" s="1624"/>
      <c r="IBO3" s="1624"/>
      <c r="IBP3" s="1624"/>
      <c r="IBQ3" s="1624"/>
      <c r="IBR3" s="1624"/>
      <c r="IBS3" s="1624"/>
      <c r="IBT3" s="1624"/>
      <c r="IBU3" s="1624"/>
      <c r="IBV3" s="1624"/>
      <c r="IBW3" s="1624"/>
      <c r="IBX3" s="1624"/>
      <c r="IBY3" s="1624"/>
      <c r="IBZ3" s="1624"/>
      <c r="ICA3" s="1624"/>
      <c r="ICB3" s="1624"/>
      <c r="ICC3" s="1624"/>
      <c r="ICD3" s="1624"/>
      <c r="ICE3" s="1624"/>
      <c r="ICF3" s="1624"/>
      <c r="ICG3" s="1624"/>
      <c r="ICH3" s="1624"/>
      <c r="ICI3" s="1624"/>
      <c r="ICJ3" s="1624"/>
      <c r="ICK3" s="1624"/>
      <c r="ICL3" s="1624"/>
      <c r="ICM3" s="1624"/>
      <c r="ICN3" s="1624"/>
      <c r="ICO3" s="1624"/>
      <c r="ICP3" s="1624"/>
      <c r="ICQ3" s="1624"/>
      <c r="ICR3" s="1624"/>
      <c r="ICS3" s="1624"/>
      <c r="ICT3" s="1624"/>
      <c r="ICU3" s="1624"/>
      <c r="ICV3" s="1624"/>
      <c r="ICW3" s="1624"/>
      <c r="ICX3" s="1624"/>
      <c r="ICY3" s="1624"/>
      <c r="ICZ3" s="1624"/>
      <c r="IDA3" s="1624"/>
      <c r="IDB3" s="1624"/>
      <c r="IDC3" s="1624"/>
      <c r="IDD3" s="1624"/>
      <c r="IDE3" s="1624"/>
      <c r="IDF3" s="1624"/>
      <c r="IDG3" s="1624"/>
      <c r="IDH3" s="1624"/>
      <c r="IDI3" s="1624"/>
      <c r="IDJ3" s="1624"/>
      <c r="IDK3" s="1624"/>
      <c r="IDL3" s="1624"/>
      <c r="IDM3" s="1624"/>
      <c r="IDN3" s="1624"/>
      <c r="IDO3" s="1624"/>
      <c r="IDP3" s="1624"/>
      <c r="IDQ3" s="1624"/>
      <c r="IDR3" s="1624"/>
      <c r="IDS3" s="1624"/>
      <c r="IDT3" s="1624"/>
      <c r="IDU3" s="1624"/>
      <c r="IDV3" s="1624"/>
      <c r="IDW3" s="1624"/>
      <c r="IDX3" s="1624"/>
      <c r="IDY3" s="1624"/>
      <c r="IDZ3" s="1624"/>
      <c r="IEA3" s="1624"/>
      <c r="IEB3" s="1624"/>
      <c r="IEC3" s="1624"/>
      <c r="IED3" s="1624"/>
      <c r="IEE3" s="1624"/>
      <c r="IEF3" s="1624"/>
      <c r="IEG3" s="1624"/>
      <c r="IEH3" s="1624"/>
      <c r="IEI3" s="1624"/>
      <c r="IEJ3" s="1624"/>
      <c r="IEK3" s="1624"/>
      <c r="IEL3" s="1624"/>
      <c r="IEM3" s="1624"/>
      <c r="IEN3" s="1624"/>
      <c r="IEO3" s="1624"/>
      <c r="IEP3" s="1624"/>
      <c r="IEQ3" s="1624"/>
      <c r="IER3" s="1624"/>
      <c r="IES3" s="1624"/>
      <c r="IET3" s="1624"/>
      <c r="IEU3" s="1624"/>
      <c r="IEV3" s="1624"/>
      <c r="IEW3" s="1624"/>
      <c r="IEX3" s="1624"/>
      <c r="IEY3" s="1624"/>
      <c r="IEZ3" s="1624"/>
      <c r="IFA3" s="1624"/>
      <c r="IFB3" s="1624"/>
      <c r="IFC3" s="1624"/>
      <c r="IFD3" s="1624"/>
      <c r="IFE3" s="1624"/>
      <c r="IFF3" s="1624"/>
      <c r="IFG3" s="1624"/>
      <c r="IFH3" s="1624"/>
      <c r="IFI3" s="1624"/>
      <c r="IFJ3" s="1624"/>
      <c r="IFK3" s="1624"/>
      <c r="IFL3" s="1624"/>
      <c r="IFM3" s="1624"/>
      <c r="IFN3" s="1624"/>
      <c r="IFO3" s="1624"/>
      <c r="IFP3" s="1624"/>
      <c r="IFQ3" s="1624"/>
      <c r="IFR3" s="1624"/>
      <c r="IFS3" s="1624"/>
      <c r="IFT3" s="1624"/>
      <c r="IFU3" s="1624"/>
      <c r="IFV3" s="1624"/>
      <c r="IFW3" s="1624"/>
      <c r="IFX3" s="1624"/>
      <c r="IFY3" s="1624"/>
      <c r="IFZ3" s="1624"/>
      <c r="IGA3" s="1624"/>
      <c r="IGB3" s="1624"/>
      <c r="IGC3" s="1624"/>
      <c r="IGD3" s="1624"/>
      <c r="IGE3" s="1624"/>
      <c r="IGF3" s="1624"/>
      <c r="IGG3" s="1624"/>
      <c r="IGH3" s="1624"/>
      <c r="IGI3" s="1624"/>
      <c r="IGJ3" s="1624"/>
      <c r="IGK3" s="1624"/>
      <c r="IGL3" s="1624"/>
      <c r="IGM3" s="1624"/>
      <c r="IGN3" s="1624"/>
      <c r="IGO3" s="1624"/>
      <c r="IGP3" s="1624"/>
      <c r="IGQ3" s="1624"/>
      <c r="IGR3" s="1624"/>
      <c r="IGS3" s="1624"/>
      <c r="IGT3" s="1624"/>
      <c r="IGU3" s="1624"/>
      <c r="IGV3" s="1624"/>
      <c r="IGW3" s="1624"/>
      <c r="IGX3" s="1624"/>
      <c r="IGY3" s="1624"/>
      <c r="IGZ3" s="1624"/>
      <c r="IHA3" s="1624"/>
      <c r="IHB3" s="1624"/>
      <c r="IHC3" s="1624"/>
      <c r="IHD3" s="1624"/>
      <c r="IHE3" s="1624"/>
      <c r="IHF3" s="1624"/>
      <c r="IHG3" s="1624"/>
      <c r="IHH3" s="1624"/>
      <c r="IHI3" s="1624"/>
      <c r="IHJ3" s="1624"/>
      <c r="IHK3" s="1624"/>
      <c r="IHL3" s="1624"/>
      <c r="IHM3" s="1624"/>
      <c r="IHN3" s="1624"/>
      <c r="IHO3" s="1624"/>
      <c r="IHP3" s="1624"/>
      <c r="IHQ3" s="1624"/>
      <c r="IHR3" s="1624"/>
      <c r="IHS3" s="1624"/>
      <c r="IHT3" s="1624"/>
      <c r="IHU3" s="1624"/>
      <c r="IHV3" s="1624"/>
      <c r="IHW3" s="1624"/>
      <c r="IHX3" s="1624"/>
      <c r="IHY3" s="1624"/>
      <c r="IHZ3" s="1624"/>
      <c r="IIA3" s="1624"/>
      <c r="IIB3" s="1624"/>
      <c r="IIC3" s="1624"/>
      <c r="IID3" s="1624"/>
      <c r="IIE3" s="1624"/>
      <c r="IIF3" s="1624"/>
      <c r="IIG3" s="1624"/>
      <c r="IIH3" s="1624"/>
      <c r="III3" s="1624"/>
      <c r="IIJ3" s="1624"/>
      <c r="IIK3" s="1624"/>
      <c r="IIL3" s="1624"/>
      <c r="IIM3" s="1624"/>
      <c r="IIN3" s="1624"/>
      <c r="IIO3" s="1624"/>
      <c r="IIP3" s="1624"/>
      <c r="IIQ3" s="1624"/>
      <c r="IIR3" s="1624"/>
      <c r="IIS3" s="1624"/>
      <c r="IIT3" s="1624"/>
      <c r="IIU3" s="1624"/>
      <c r="IIV3" s="1624"/>
      <c r="IIW3" s="1624"/>
      <c r="IIX3" s="1624"/>
      <c r="IIY3" s="1624"/>
      <c r="IIZ3" s="1624"/>
      <c r="IJA3" s="1624"/>
      <c r="IJB3" s="1624"/>
      <c r="IJC3" s="1624"/>
      <c r="IJD3" s="1624"/>
      <c r="IJE3" s="1624"/>
      <c r="IJF3" s="1624"/>
      <c r="IJG3" s="1624"/>
      <c r="IJH3" s="1624"/>
      <c r="IJI3" s="1624"/>
      <c r="IJJ3" s="1624"/>
      <c r="IJK3" s="1624"/>
      <c r="IJL3" s="1624"/>
      <c r="IJM3" s="1624"/>
      <c r="IJN3" s="1624"/>
      <c r="IJO3" s="1624"/>
      <c r="IJP3" s="1624"/>
      <c r="IJQ3" s="1624"/>
      <c r="IJR3" s="1624"/>
      <c r="IJS3" s="1624"/>
      <c r="IJT3" s="1624"/>
      <c r="IJU3" s="1624"/>
      <c r="IJV3" s="1624"/>
      <c r="IJW3" s="1624"/>
      <c r="IJX3" s="1624"/>
      <c r="IJY3" s="1624"/>
      <c r="IJZ3" s="1624"/>
      <c r="IKA3" s="1624"/>
      <c r="IKB3" s="1624"/>
      <c r="IKC3" s="1624"/>
      <c r="IKD3" s="1624"/>
      <c r="IKE3" s="1624"/>
      <c r="IKF3" s="1624"/>
      <c r="IKG3" s="1624"/>
      <c r="IKH3" s="1624"/>
      <c r="IKI3" s="1624"/>
      <c r="IKJ3" s="1624"/>
      <c r="IKK3" s="1624"/>
      <c r="IKL3" s="1624"/>
      <c r="IKM3" s="1624"/>
      <c r="IKN3" s="1624"/>
      <c r="IKO3" s="1624"/>
      <c r="IKP3" s="1624"/>
      <c r="IKQ3" s="1624"/>
      <c r="IKR3" s="1624"/>
      <c r="IKS3" s="1624"/>
      <c r="IKT3" s="1624"/>
      <c r="IKU3" s="1624"/>
      <c r="IKV3" s="1624"/>
      <c r="IKW3" s="1624"/>
      <c r="IKX3" s="1624"/>
      <c r="IKY3" s="1624"/>
      <c r="IKZ3" s="1624"/>
      <c r="ILA3" s="1624"/>
      <c r="ILB3" s="1624"/>
      <c r="ILC3" s="1624"/>
      <c r="ILD3" s="1624"/>
      <c r="ILE3" s="1624"/>
      <c r="ILF3" s="1624"/>
      <c r="ILG3" s="1624"/>
      <c r="ILH3" s="1624"/>
      <c r="ILI3" s="1624"/>
      <c r="ILJ3" s="1624"/>
      <c r="ILK3" s="1624"/>
      <c r="ILL3" s="1624"/>
      <c r="ILM3" s="1624"/>
      <c r="ILN3" s="1624"/>
      <c r="ILO3" s="1624"/>
      <c r="ILP3" s="1624"/>
      <c r="ILQ3" s="1624"/>
      <c r="ILR3" s="1624"/>
      <c r="ILS3" s="1624"/>
      <c r="ILT3" s="1624"/>
      <c r="ILU3" s="1624"/>
      <c r="ILV3" s="1624"/>
      <c r="ILW3" s="1624"/>
      <c r="ILX3" s="1624"/>
      <c r="ILY3" s="1624"/>
      <c r="ILZ3" s="1624"/>
      <c r="IMA3" s="1624"/>
      <c r="IMB3" s="1624"/>
      <c r="IMC3" s="1624"/>
      <c r="IMD3" s="1624"/>
      <c r="IME3" s="1624"/>
      <c r="IMF3" s="1624"/>
      <c r="IMG3" s="1624"/>
      <c r="IMH3" s="1624"/>
      <c r="IMI3" s="1624"/>
      <c r="IMJ3" s="1624"/>
      <c r="IMK3" s="1624"/>
      <c r="IML3" s="1624"/>
      <c r="IMM3" s="1624"/>
      <c r="IMN3" s="1624"/>
      <c r="IMO3" s="1624"/>
      <c r="IMP3" s="1624"/>
      <c r="IMQ3" s="1624"/>
      <c r="IMR3" s="1624"/>
      <c r="IMS3" s="1624"/>
      <c r="IMT3" s="1624"/>
      <c r="IMU3" s="1624"/>
      <c r="IMV3" s="1624"/>
      <c r="IMW3" s="1624"/>
      <c r="IMX3" s="1624"/>
      <c r="IMY3" s="1624"/>
      <c r="IMZ3" s="1624"/>
      <c r="INA3" s="1624"/>
      <c r="INB3" s="1624"/>
      <c r="INC3" s="1624"/>
      <c r="IND3" s="1624"/>
      <c r="INE3" s="1624"/>
      <c r="INF3" s="1624"/>
      <c r="ING3" s="1624"/>
      <c r="INH3" s="1624"/>
      <c r="INI3" s="1624"/>
      <c r="INJ3" s="1624"/>
      <c r="INK3" s="1624"/>
      <c r="INL3" s="1624"/>
      <c r="INM3" s="1624"/>
      <c r="INN3" s="1624"/>
      <c r="INO3" s="1624"/>
      <c r="INP3" s="1624"/>
      <c r="INQ3" s="1624"/>
      <c r="INR3" s="1624"/>
      <c r="INS3" s="1624"/>
      <c r="INT3" s="1624"/>
      <c r="INU3" s="1624"/>
      <c r="INV3" s="1624"/>
      <c r="INW3" s="1624"/>
      <c r="INX3" s="1624"/>
      <c r="INY3" s="1624"/>
      <c r="INZ3" s="1624"/>
      <c r="IOA3" s="1624"/>
      <c r="IOB3" s="1624"/>
      <c r="IOC3" s="1624"/>
      <c r="IOD3" s="1624"/>
      <c r="IOE3" s="1624"/>
      <c r="IOF3" s="1624"/>
      <c r="IOG3" s="1624"/>
      <c r="IOH3" s="1624"/>
      <c r="IOI3" s="1624"/>
      <c r="IOJ3" s="1624"/>
      <c r="IOK3" s="1624"/>
      <c r="IOL3" s="1624"/>
      <c r="IOM3" s="1624"/>
      <c r="ION3" s="1624"/>
      <c r="IOO3" s="1624"/>
      <c r="IOP3" s="1624"/>
      <c r="IOQ3" s="1624"/>
      <c r="IOR3" s="1624"/>
      <c r="IOS3" s="1624"/>
      <c r="IOT3" s="1624"/>
      <c r="IOU3" s="1624"/>
      <c r="IOV3" s="1624"/>
      <c r="IOW3" s="1624"/>
      <c r="IOX3" s="1624"/>
      <c r="IOY3" s="1624"/>
      <c r="IOZ3" s="1624"/>
      <c r="IPA3" s="1624"/>
      <c r="IPB3" s="1624"/>
      <c r="IPC3" s="1624"/>
      <c r="IPD3" s="1624"/>
      <c r="IPE3" s="1624"/>
      <c r="IPF3" s="1624"/>
      <c r="IPG3" s="1624"/>
      <c r="IPH3" s="1624"/>
      <c r="IPI3" s="1624"/>
      <c r="IPJ3" s="1624"/>
      <c r="IPK3" s="1624"/>
      <c r="IPL3" s="1624"/>
      <c r="IPM3" s="1624"/>
      <c r="IPN3" s="1624"/>
      <c r="IPO3" s="1624"/>
      <c r="IPP3" s="1624"/>
      <c r="IPQ3" s="1624"/>
      <c r="IPR3" s="1624"/>
      <c r="IPS3" s="1624"/>
      <c r="IPT3" s="1624"/>
      <c r="IPU3" s="1624"/>
      <c r="IPV3" s="1624"/>
      <c r="IPW3" s="1624"/>
      <c r="IPX3" s="1624"/>
      <c r="IPY3" s="1624"/>
      <c r="IPZ3" s="1624"/>
      <c r="IQA3" s="1624"/>
      <c r="IQB3" s="1624"/>
      <c r="IQC3" s="1624"/>
      <c r="IQD3" s="1624"/>
      <c r="IQE3" s="1624"/>
      <c r="IQF3" s="1624"/>
      <c r="IQG3" s="1624"/>
      <c r="IQH3" s="1624"/>
      <c r="IQI3" s="1624"/>
      <c r="IQJ3" s="1624"/>
      <c r="IQK3" s="1624"/>
      <c r="IQL3" s="1624"/>
      <c r="IQM3" s="1624"/>
      <c r="IQN3" s="1624"/>
      <c r="IQO3" s="1624"/>
      <c r="IQP3" s="1624"/>
      <c r="IQQ3" s="1624"/>
      <c r="IQR3" s="1624"/>
      <c r="IQS3" s="1624"/>
      <c r="IQT3" s="1624"/>
      <c r="IQU3" s="1624"/>
      <c r="IQV3" s="1624"/>
      <c r="IQW3" s="1624"/>
      <c r="IQX3" s="1624"/>
      <c r="IQY3" s="1624"/>
      <c r="IQZ3" s="1624"/>
      <c r="IRA3" s="1624"/>
      <c r="IRB3" s="1624"/>
      <c r="IRC3" s="1624"/>
      <c r="IRD3" s="1624"/>
      <c r="IRE3" s="1624"/>
      <c r="IRF3" s="1624"/>
      <c r="IRG3" s="1624"/>
      <c r="IRH3" s="1624"/>
      <c r="IRI3" s="1624"/>
      <c r="IRJ3" s="1624"/>
      <c r="IRK3" s="1624"/>
      <c r="IRL3" s="1624"/>
      <c r="IRM3" s="1624"/>
      <c r="IRN3" s="1624"/>
      <c r="IRO3" s="1624"/>
      <c r="IRP3" s="1624"/>
      <c r="IRQ3" s="1624"/>
      <c r="IRR3" s="1624"/>
      <c r="IRS3" s="1624"/>
      <c r="IRT3" s="1624"/>
      <c r="IRU3" s="1624"/>
      <c r="IRV3" s="1624"/>
      <c r="IRW3" s="1624"/>
      <c r="IRX3" s="1624"/>
      <c r="IRY3" s="1624"/>
      <c r="IRZ3" s="1624"/>
      <c r="ISA3" s="1624"/>
      <c r="ISB3" s="1624"/>
      <c r="ISC3" s="1624"/>
      <c r="ISD3" s="1624"/>
      <c r="ISE3" s="1624"/>
      <c r="ISF3" s="1624"/>
      <c r="ISG3" s="1624"/>
      <c r="ISH3" s="1624"/>
      <c r="ISI3" s="1624"/>
      <c r="ISJ3" s="1624"/>
      <c r="ISK3" s="1624"/>
      <c r="ISL3" s="1624"/>
      <c r="ISM3" s="1624"/>
      <c r="ISN3" s="1624"/>
      <c r="ISO3" s="1624"/>
      <c r="ISP3" s="1624"/>
      <c r="ISQ3" s="1624"/>
      <c r="ISR3" s="1624"/>
      <c r="ISS3" s="1624"/>
      <c r="IST3" s="1624"/>
      <c r="ISU3" s="1624"/>
      <c r="ISV3" s="1624"/>
      <c r="ISW3" s="1624"/>
      <c r="ISX3" s="1624"/>
      <c r="ISY3" s="1624"/>
      <c r="ISZ3" s="1624"/>
      <c r="ITA3" s="1624"/>
      <c r="ITB3" s="1624"/>
      <c r="ITC3" s="1624"/>
      <c r="ITD3" s="1624"/>
      <c r="ITE3" s="1624"/>
      <c r="ITF3" s="1624"/>
      <c r="ITG3" s="1624"/>
      <c r="ITH3" s="1624"/>
      <c r="ITI3" s="1624"/>
      <c r="ITJ3" s="1624"/>
      <c r="ITK3" s="1624"/>
      <c r="ITL3" s="1624"/>
      <c r="ITM3" s="1624"/>
      <c r="ITN3" s="1624"/>
      <c r="ITO3" s="1624"/>
      <c r="ITP3" s="1624"/>
      <c r="ITQ3" s="1624"/>
      <c r="ITR3" s="1624"/>
      <c r="ITS3" s="1624"/>
      <c r="ITT3" s="1624"/>
      <c r="ITU3" s="1624"/>
      <c r="ITV3" s="1624"/>
      <c r="ITW3" s="1624"/>
      <c r="ITX3" s="1624"/>
      <c r="ITY3" s="1624"/>
      <c r="ITZ3" s="1624"/>
      <c r="IUA3" s="1624"/>
      <c r="IUB3" s="1624"/>
      <c r="IUC3" s="1624"/>
      <c r="IUD3" s="1624"/>
      <c r="IUE3" s="1624"/>
      <c r="IUF3" s="1624"/>
      <c r="IUG3" s="1624"/>
      <c r="IUH3" s="1624"/>
      <c r="IUI3" s="1624"/>
      <c r="IUJ3" s="1624"/>
      <c r="IUK3" s="1624"/>
      <c r="IUL3" s="1624"/>
      <c r="IUM3" s="1624"/>
      <c r="IUN3" s="1624"/>
      <c r="IUO3" s="1624"/>
      <c r="IUP3" s="1624"/>
      <c r="IUQ3" s="1624"/>
      <c r="IUR3" s="1624"/>
      <c r="IUS3" s="1624"/>
      <c r="IUT3" s="1624"/>
      <c r="IUU3" s="1624"/>
      <c r="IUV3" s="1624"/>
      <c r="IUW3" s="1624"/>
      <c r="IUX3" s="1624"/>
      <c r="IUY3" s="1624"/>
      <c r="IUZ3" s="1624"/>
      <c r="IVA3" s="1624"/>
      <c r="IVB3" s="1624"/>
      <c r="IVC3" s="1624"/>
      <c r="IVD3" s="1624"/>
      <c r="IVE3" s="1624"/>
      <c r="IVF3" s="1624"/>
      <c r="IVG3" s="1624"/>
      <c r="IVH3" s="1624"/>
      <c r="IVI3" s="1624"/>
      <c r="IVJ3" s="1624"/>
      <c r="IVK3" s="1624"/>
      <c r="IVL3" s="1624"/>
      <c r="IVM3" s="1624"/>
      <c r="IVN3" s="1624"/>
      <c r="IVO3" s="1624"/>
      <c r="IVP3" s="1624"/>
      <c r="IVQ3" s="1624"/>
      <c r="IVR3" s="1624"/>
      <c r="IVS3" s="1624"/>
      <c r="IVT3" s="1624"/>
      <c r="IVU3" s="1624"/>
      <c r="IVV3" s="1624"/>
      <c r="IVW3" s="1624"/>
      <c r="IVX3" s="1624"/>
      <c r="IVY3" s="1624"/>
      <c r="IVZ3" s="1624"/>
      <c r="IWA3" s="1624"/>
      <c r="IWB3" s="1624"/>
      <c r="IWC3" s="1624"/>
      <c r="IWD3" s="1624"/>
      <c r="IWE3" s="1624"/>
      <c r="IWF3" s="1624"/>
      <c r="IWG3" s="1624"/>
      <c r="IWH3" s="1624"/>
      <c r="IWI3" s="1624"/>
      <c r="IWJ3" s="1624"/>
      <c r="IWK3" s="1624"/>
      <c r="IWL3" s="1624"/>
      <c r="IWM3" s="1624"/>
      <c r="IWN3" s="1624"/>
      <c r="IWO3" s="1624"/>
      <c r="IWP3" s="1624"/>
      <c r="IWQ3" s="1624"/>
      <c r="IWR3" s="1624"/>
      <c r="IWS3" s="1624"/>
      <c r="IWT3" s="1624"/>
      <c r="IWU3" s="1624"/>
      <c r="IWV3" s="1624"/>
      <c r="IWW3" s="1624"/>
      <c r="IWX3" s="1624"/>
      <c r="IWY3" s="1624"/>
      <c r="IWZ3" s="1624"/>
      <c r="IXA3" s="1624"/>
      <c r="IXB3" s="1624"/>
      <c r="IXC3" s="1624"/>
      <c r="IXD3" s="1624"/>
      <c r="IXE3" s="1624"/>
      <c r="IXF3" s="1624"/>
      <c r="IXG3" s="1624"/>
      <c r="IXH3" s="1624"/>
      <c r="IXI3" s="1624"/>
      <c r="IXJ3" s="1624"/>
      <c r="IXK3" s="1624"/>
      <c r="IXL3" s="1624"/>
      <c r="IXM3" s="1624"/>
      <c r="IXN3" s="1624"/>
      <c r="IXO3" s="1624"/>
      <c r="IXP3" s="1624"/>
      <c r="IXQ3" s="1624"/>
      <c r="IXR3" s="1624"/>
      <c r="IXS3" s="1624"/>
      <c r="IXT3" s="1624"/>
      <c r="IXU3" s="1624"/>
      <c r="IXV3" s="1624"/>
      <c r="IXW3" s="1624"/>
      <c r="IXX3" s="1624"/>
      <c r="IXY3" s="1624"/>
      <c r="IXZ3" s="1624"/>
      <c r="IYA3" s="1624"/>
      <c r="IYB3" s="1624"/>
      <c r="IYC3" s="1624"/>
      <c r="IYD3" s="1624"/>
      <c r="IYE3" s="1624"/>
      <c r="IYF3" s="1624"/>
      <c r="IYG3" s="1624"/>
      <c r="IYH3" s="1624"/>
      <c r="IYI3" s="1624"/>
      <c r="IYJ3" s="1624"/>
      <c r="IYK3" s="1624"/>
      <c r="IYL3" s="1624"/>
      <c r="IYM3" s="1624"/>
      <c r="IYN3" s="1624"/>
      <c r="IYO3" s="1624"/>
      <c r="IYP3" s="1624"/>
      <c r="IYQ3" s="1624"/>
      <c r="IYR3" s="1624"/>
      <c r="IYS3" s="1624"/>
      <c r="IYT3" s="1624"/>
      <c r="IYU3" s="1624"/>
      <c r="IYV3" s="1624"/>
      <c r="IYW3" s="1624"/>
      <c r="IYX3" s="1624"/>
      <c r="IYY3" s="1624"/>
      <c r="IYZ3" s="1624"/>
      <c r="IZA3" s="1624"/>
      <c r="IZB3" s="1624"/>
      <c r="IZC3" s="1624"/>
      <c r="IZD3" s="1624"/>
      <c r="IZE3" s="1624"/>
      <c r="IZF3" s="1624"/>
      <c r="IZG3" s="1624"/>
      <c r="IZH3" s="1624"/>
      <c r="IZI3" s="1624"/>
      <c r="IZJ3" s="1624"/>
      <c r="IZK3" s="1624"/>
      <c r="IZL3" s="1624"/>
      <c r="IZM3" s="1624"/>
      <c r="IZN3" s="1624"/>
      <c r="IZO3" s="1624"/>
      <c r="IZP3" s="1624"/>
      <c r="IZQ3" s="1624"/>
      <c r="IZR3" s="1624"/>
      <c r="IZS3" s="1624"/>
      <c r="IZT3" s="1624"/>
      <c r="IZU3" s="1624"/>
      <c r="IZV3" s="1624"/>
      <c r="IZW3" s="1624"/>
      <c r="IZX3" s="1624"/>
      <c r="IZY3" s="1624"/>
      <c r="IZZ3" s="1624"/>
      <c r="JAA3" s="1624"/>
      <c r="JAB3" s="1624"/>
      <c r="JAC3" s="1624"/>
      <c r="JAD3" s="1624"/>
      <c r="JAE3" s="1624"/>
      <c r="JAF3" s="1624"/>
      <c r="JAG3" s="1624"/>
      <c r="JAH3" s="1624"/>
      <c r="JAI3" s="1624"/>
      <c r="JAJ3" s="1624"/>
      <c r="JAK3" s="1624"/>
      <c r="JAL3" s="1624"/>
      <c r="JAM3" s="1624"/>
      <c r="JAN3" s="1624"/>
      <c r="JAO3" s="1624"/>
      <c r="JAP3" s="1624"/>
      <c r="JAQ3" s="1624"/>
      <c r="JAR3" s="1624"/>
      <c r="JAS3" s="1624"/>
      <c r="JAT3" s="1624"/>
      <c r="JAU3" s="1624"/>
      <c r="JAV3" s="1624"/>
      <c r="JAW3" s="1624"/>
      <c r="JAX3" s="1624"/>
      <c r="JAY3" s="1624"/>
      <c r="JAZ3" s="1624"/>
      <c r="JBA3" s="1624"/>
      <c r="JBB3" s="1624"/>
      <c r="JBC3" s="1624"/>
      <c r="JBD3" s="1624"/>
      <c r="JBE3" s="1624"/>
      <c r="JBF3" s="1624"/>
      <c r="JBG3" s="1624"/>
      <c r="JBH3" s="1624"/>
      <c r="JBI3" s="1624"/>
      <c r="JBJ3" s="1624"/>
      <c r="JBK3" s="1624"/>
      <c r="JBL3" s="1624"/>
      <c r="JBM3" s="1624"/>
      <c r="JBN3" s="1624"/>
      <c r="JBO3" s="1624"/>
      <c r="JBP3" s="1624"/>
      <c r="JBQ3" s="1624"/>
      <c r="JBR3" s="1624"/>
      <c r="JBS3" s="1624"/>
      <c r="JBT3" s="1624"/>
      <c r="JBU3" s="1624"/>
      <c r="JBV3" s="1624"/>
      <c r="JBW3" s="1624"/>
      <c r="JBX3" s="1624"/>
      <c r="JBY3" s="1624"/>
      <c r="JBZ3" s="1624"/>
      <c r="JCA3" s="1624"/>
      <c r="JCB3" s="1624"/>
      <c r="JCC3" s="1624"/>
      <c r="JCD3" s="1624"/>
      <c r="JCE3" s="1624"/>
      <c r="JCF3" s="1624"/>
      <c r="JCG3" s="1624"/>
      <c r="JCH3" s="1624"/>
      <c r="JCI3" s="1624"/>
      <c r="JCJ3" s="1624"/>
      <c r="JCK3" s="1624"/>
      <c r="JCL3" s="1624"/>
      <c r="JCM3" s="1624"/>
      <c r="JCN3" s="1624"/>
      <c r="JCO3" s="1624"/>
      <c r="JCP3" s="1624"/>
      <c r="JCQ3" s="1624"/>
      <c r="JCR3" s="1624"/>
      <c r="JCS3" s="1624"/>
      <c r="JCT3" s="1624"/>
      <c r="JCU3" s="1624"/>
      <c r="JCV3" s="1624"/>
      <c r="JCW3" s="1624"/>
      <c r="JCX3" s="1624"/>
      <c r="JCY3" s="1624"/>
      <c r="JCZ3" s="1624"/>
      <c r="JDA3" s="1624"/>
      <c r="JDB3" s="1624"/>
      <c r="JDC3" s="1624"/>
      <c r="JDD3" s="1624"/>
      <c r="JDE3" s="1624"/>
      <c r="JDF3" s="1624"/>
      <c r="JDG3" s="1624"/>
      <c r="JDH3" s="1624"/>
      <c r="JDI3" s="1624"/>
      <c r="JDJ3" s="1624"/>
      <c r="JDK3" s="1624"/>
      <c r="JDL3" s="1624"/>
      <c r="JDM3" s="1624"/>
      <c r="JDN3" s="1624"/>
      <c r="JDO3" s="1624"/>
      <c r="JDP3" s="1624"/>
      <c r="JDQ3" s="1624"/>
      <c r="JDR3" s="1624"/>
      <c r="JDS3" s="1624"/>
      <c r="JDT3" s="1624"/>
      <c r="JDU3" s="1624"/>
      <c r="JDV3" s="1624"/>
      <c r="JDW3" s="1624"/>
      <c r="JDX3" s="1624"/>
      <c r="JDY3" s="1624"/>
      <c r="JDZ3" s="1624"/>
      <c r="JEA3" s="1624"/>
      <c r="JEB3" s="1624"/>
      <c r="JEC3" s="1624"/>
      <c r="JED3" s="1624"/>
      <c r="JEE3" s="1624"/>
      <c r="JEF3" s="1624"/>
      <c r="JEG3" s="1624"/>
      <c r="JEH3" s="1624"/>
      <c r="JEI3" s="1624"/>
      <c r="JEJ3" s="1624"/>
      <c r="JEK3" s="1624"/>
      <c r="JEL3" s="1624"/>
      <c r="JEM3" s="1624"/>
      <c r="JEN3" s="1624"/>
      <c r="JEO3" s="1624"/>
      <c r="JEP3" s="1624"/>
      <c r="JEQ3" s="1624"/>
      <c r="JER3" s="1624"/>
      <c r="JES3" s="1624"/>
      <c r="JET3" s="1624"/>
      <c r="JEU3" s="1624"/>
      <c r="JEV3" s="1624"/>
      <c r="JEW3" s="1624"/>
      <c r="JEX3" s="1624"/>
      <c r="JEY3" s="1624"/>
      <c r="JEZ3" s="1624"/>
      <c r="JFA3" s="1624"/>
      <c r="JFB3" s="1624"/>
      <c r="JFC3" s="1624"/>
      <c r="JFD3" s="1624"/>
      <c r="JFE3" s="1624"/>
      <c r="JFF3" s="1624"/>
      <c r="JFG3" s="1624"/>
      <c r="JFH3" s="1624"/>
      <c r="JFI3" s="1624"/>
      <c r="JFJ3" s="1624"/>
      <c r="JFK3" s="1624"/>
      <c r="JFL3" s="1624"/>
      <c r="JFM3" s="1624"/>
      <c r="JFN3" s="1624"/>
      <c r="JFO3" s="1624"/>
      <c r="JFP3" s="1624"/>
      <c r="JFQ3" s="1624"/>
      <c r="JFR3" s="1624"/>
      <c r="JFS3" s="1624"/>
      <c r="JFT3" s="1624"/>
      <c r="JFU3" s="1624"/>
      <c r="JFV3" s="1624"/>
      <c r="JFW3" s="1624"/>
      <c r="JFX3" s="1624"/>
      <c r="JFY3" s="1624"/>
      <c r="JFZ3" s="1624"/>
      <c r="JGA3" s="1624"/>
      <c r="JGB3" s="1624"/>
      <c r="JGC3" s="1624"/>
      <c r="JGD3" s="1624"/>
      <c r="JGE3" s="1624"/>
      <c r="JGF3" s="1624"/>
      <c r="JGG3" s="1624"/>
      <c r="JGH3" s="1624"/>
      <c r="JGI3" s="1624"/>
      <c r="JGJ3" s="1624"/>
      <c r="JGK3" s="1624"/>
      <c r="JGL3" s="1624"/>
      <c r="JGM3" s="1624"/>
      <c r="JGN3" s="1624"/>
      <c r="JGO3" s="1624"/>
      <c r="JGP3" s="1624"/>
      <c r="JGQ3" s="1624"/>
      <c r="JGR3" s="1624"/>
      <c r="JGS3" s="1624"/>
      <c r="JGT3" s="1624"/>
      <c r="JGU3" s="1624"/>
      <c r="JGV3" s="1624"/>
      <c r="JGW3" s="1624"/>
      <c r="JGX3" s="1624"/>
      <c r="JGY3" s="1624"/>
      <c r="JGZ3" s="1624"/>
      <c r="JHA3" s="1624"/>
      <c r="JHB3" s="1624"/>
      <c r="JHC3" s="1624"/>
      <c r="JHD3" s="1624"/>
      <c r="JHE3" s="1624"/>
      <c r="JHF3" s="1624"/>
      <c r="JHG3" s="1624"/>
      <c r="JHH3" s="1624"/>
      <c r="JHI3" s="1624"/>
      <c r="JHJ3" s="1624"/>
      <c r="JHK3" s="1624"/>
      <c r="JHL3" s="1624"/>
      <c r="JHM3" s="1624"/>
      <c r="JHN3" s="1624"/>
      <c r="JHO3" s="1624"/>
      <c r="JHP3" s="1624"/>
      <c r="JHQ3" s="1624"/>
      <c r="JHR3" s="1624"/>
      <c r="JHS3" s="1624"/>
      <c r="JHT3" s="1624"/>
      <c r="JHU3" s="1624"/>
      <c r="JHV3" s="1624"/>
      <c r="JHW3" s="1624"/>
      <c r="JHX3" s="1624"/>
      <c r="JHY3" s="1624"/>
      <c r="JHZ3" s="1624"/>
      <c r="JIA3" s="1624"/>
      <c r="JIB3" s="1624"/>
      <c r="JIC3" s="1624"/>
      <c r="JID3" s="1624"/>
      <c r="JIE3" s="1624"/>
      <c r="JIF3" s="1624"/>
      <c r="JIG3" s="1624"/>
      <c r="JIH3" s="1624"/>
      <c r="JII3" s="1624"/>
      <c r="JIJ3" s="1624"/>
      <c r="JIK3" s="1624"/>
      <c r="JIL3" s="1624"/>
      <c r="JIM3" s="1624"/>
      <c r="JIN3" s="1624"/>
      <c r="JIO3" s="1624"/>
      <c r="JIP3" s="1624"/>
      <c r="JIQ3" s="1624"/>
      <c r="JIR3" s="1624"/>
      <c r="JIS3" s="1624"/>
      <c r="JIT3" s="1624"/>
      <c r="JIU3" s="1624"/>
      <c r="JIV3" s="1624"/>
      <c r="JIW3" s="1624"/>
      <c r="JIX3" s="1624"/>
      <c r="JIY3" s="1624"/>
      <c r="JIZ3" s="1624"/>
      <c r="JJA3" s="1624"/>
      <c r="JJB3" s="1624"/>
      <c r="JJC3" s="1624"/>
      <c r="JJD3" s="1624"/>
      <c r="JJE3" s="1624"/>
      <c r="JJF3" s="1624"/>
      <c r="JJG3" s="1624"/>
      <c r="JJH3" s="1624"/>
      <c r="JJI3" s="1624"/>
      <c r="JJJ3" s="1624"/>
      <c r="JJK3" s="1624"/>
      <c r="JJL3" s="1624"/>
      <c r="JJM3" s="1624"/>
      <c r="JJN3" s="1624"/>
      <c r="JJO3" s="1624"/>
      <c r="JJP3" s="1624"/>
      <c r="JJQ3" s="1624"/>
      <c r="JJR3" s="1624"/>
      <c r="JJS3" s="1624"/>
      <c r="JJT3" s="1624"/>
      <c r="JJU3" s="1624"/>
      <c r="JJV3" s="1624"/>
      <c r="JJW3" s="1624"/>
      <c r="JJX3" s="1624"/>
      <c r="JJY3" s="1624"/>
      <c r="JJZ3" s="1624"/>
      <c r="JKA3" s="1624"/>
      <c r="JKB3" s="1624"/>
      <c r="JKC3" s="1624"/>
      <c r="JKD3" s="1624"/>
      <c r="JKE3" s="1624"/>
      <c r="JKF3" s="1624"/>
      <c r="JKG3" s="1624"/>
      <c r="JKH3" s="1624"/>
      <c r="JKI3" s="1624"/>
      <c r="JKJ3" s="1624"/>
      <c r="JKK3" s="1624"/>
      <c r="JKL3" s="1624"/>
      <c r="JKM3" s="1624"/>
      <c r="JKN3" s="1624"/>
      <c r="JKO3" s="1624"/>
      <c r="JKP3" s="1624"/>
      <c r="JKQ3" s="1624"/>
      <c r="JKR3" s="1624"/>
      <c r="JKS3" s="1624"/>
      <c r="JKT3" s="1624"/>
      <c r="JKU3" s="1624"/>
      <c r="JKV3" s="1624"/>
      <c r="JKW3" s="1624"/>
      <c r="JKX3" s="1624"/>
      <c r="JKY3" s="1624"/>
      <c r="JKZ3" s="1624"/>
      <c r="JLA3" s="1624"/>
      <c r="JLB3" s="1624"/>
      <c r="JLC3" s="1624"/>
      <c r="JLD3" s="1624"/>
      <c r="JLE3" s="1624"/>
      <c r="JLF3" s="1624"/>
      <c r="JLG3" s="1624"/>
      <c r="JLH3" s="1624"/>
      <c r="JLI3" s="1624"/>
      <c r="JLJ3" s="1624"/>
      <c r="JLK3" s="1624"/>
      <c r="JLL3" s="1624"/>
      <c r="JLM3" s="1624"/>
      <c r="JLN3" s="1624"/>
      <c r="JLO3" s="1624"/>
      <c r="JLP3" s="1624"/>
      <c r="JLQ3" s="1624"/>
      <c r="JLR3" s="1624"/>
      <c r="JLS3" s="1624"/>
      <c r="JLT3" s="1624"/>
      <c r="JLU3" s="1624"/>
      <c r="JLV3" s="1624"/>
      <c r="JLW3" s="1624"/>
      <c r="JLX3" s="1624"/>
      <c r="JLY3" s="1624"/>
      <c r="JLZ3" s="1624"/>
      <c r="JMA3" s="1624"/>
      <c r="JMB3" s="1624"/>
      <c r="JMC3" s="1624"/>
      <c r="JMD3" s="1624"/>
      <c r="JME3" s="1624"/>
      <c r="JMF3" s="1624"/>
      <c r="JMG3" s="1624"/>
      <c r="JMH3" s="1624"/>
      <c r="JMI3" s="1624"/>
      <c r="JMJ3" s="1624"/>
      <c r="JMK3" s="1624"/>
      <c r="JML3" s="1624"/>
      <c r="JMM3" s="1624"/>
      <c r="JMN3" s="1624"/>
      <c r="JMO3" s="1624"/>
      <c r="JMP3" s="1624"/>
      <c r="JMQ3" s="1624"/>
      <c r="JMR3" s="1624"/>
      <c r="JMS3" s="1624"/>
      <c r="JMT3" s="1624"/>
      <c r="JMU3" s="1624"/>
      <c r="JMV3" s="1624"/>
      <c r="JMW3" s="1624"/>
      <c r="JMX3" s="1624"/>
      <c r="JMY3" s="1624"/>
      <c r="JMZ3" s="1624"/>
      <c r="JNA3" s="1624"/>
      <c r="JNB3" s="1624"/>
      <c r="JNC3" s="1624"/>
      <c r="JND3" s="1624"/>
      <c r="JNE3" s="1624"/>
      <c r="JNF3" s="1624"/>
      <c r="JNG3" s="1624"/>
      <c r="JNH3" s="1624"/>
      <c r="JNI3" s="1624"/>
      <c r="JNJ3" s="1624"/>
      <c r="JNK3" s="1624"/>
      <c r="JNL3" s="1624"/>
      <c r="JNM3" s="1624"/>
      <c r="JNN3" s="1624"/>
      <c r="JNO3" s="1624"/>
      <c r="JNP3" s="1624"/>
      <c r="JNQ3" s="1624"/>
      <c r="JNR3" s="1624"/>
      <c r="JNS3" s="1624"/>
      <c r="JNT3" s="1624"/>
      <c r="JNU3" s="1624"/>
      <c r="JNV3" s="1624"/>
      <c r="JNW3" s="1624"/>
      <c r="JNX3" s="1624"/>
      <c r="JNY3" s="1624"/>
      <c r="JNZ3" s="1624"/>
      <c r="JOA3" s="1624"/>
      <c r="JOB3" s="1624"/>
      <c r="JOC3" s="1624"/>
      <c r="JOD3" s="1624"/>
      <c r="JOE3" s="1624"/>
      <c r="JOF3" s="1624"/>
      <c r="JOG3" s="1624"/>
      <c r="JOH3" s="1624"/>
      <c r="JOI3" s="1624"/>
      <c r="JOJ3" s="1624"/>
      <c r="JOK3" s="1624"/>
      <c r="JOL3" s="1624"/>
      <c r="JOM3" s="1624"/>
      <c r="JON3" s="1624"/>
      <c r="JOO3" s="1624"/>
      <c r="JOP3" s="1624"/>
      <c r="JOQ3" s="1624"/>
      <c r="JOR3" s="1624"/>
      <c r="JOS3" s="1624"/>
      <c r="JOT3" s="1624"/>
      <c r="JOU3" s="1624"/>
      <c r="JOV3" s="1624"/>
      <c r="JOW3" s="1624"/>
      <c r="JOX3" s="1624"/>
      <c r="JOY3" s="1624"/>
      <c r="JOZ3" s="1624"/>
      <c r="JPA3" s="1624"/>
      <c r="JPB3" s="1624"/>
      <c r="JPC3" s="1624"/>
      <c r="JPD3" s="1624"/>
      <c r="JPE3" s="1624"/>
      <c r="JPF3" s="1624"/>
      <c r="JPG3" s="1624"/>
      <c r="JPH3" s="1624"/>
      <c r="JPI3" s="1624"/>
      <c r="JPJ3" s="1624"/>
      <c r="JPK3" s="1624"/>
      <c r="JPL3" s="1624"/>
      <c r="JPM3" s="1624"/>
      <c r="JPN3" s="1624"/>
      <c r="JPO3" s="1624"/>
      <c r="JPP3" s="1624"/>
      <c r="JPQ3" s="1624"/>
      <c r="JPR3" s="1624"/>
      <c r="JPS3" s="1624"/>
      <c r="JPT3" s="1624"/>
      <c r="JPU3" s="1624"/>
      <c r="JPV3" s="1624"/>
      <c r="JPW3" s="1624"/>
      <c r="JPX3" s="1624"/>
      <c r="JPY3" s="1624"/>
      <c r="JPZ3" s="1624"/>
      <c r="JQA3" s="1624"/>
      <c r="JQB3" s="1624"/>
      <c r="JQC3" s="1624"/>
      <c r="JQD3" s="1624"/>
      <c r="JQE3" s="1624"/>
      <c r="JQF3" s="1624"/>
      <c r="JQG3" s="1624"/>
      <c r="JQH3" s="1624"/>
      <c r="JQI3" s="1624"/>
      <c r="JQJ3" s="1624"/>
      <c r="JQK3" s="1624"/>
      <c r="JQL3" s="1624"/>
      <c r="JQM3" s="1624"/>
      <c r="JQN3" s="1624"/>
      <c r="JQO3" s="1624"/>
      <c r="JQP3" s="1624"/>
      <c r="JQQ3" s="1624"/>
      <c r="JQR3" s="1624"/>
      <c r="JQS3" s="1624"/>
      <c r="JQT3" s="1624"/>
      <c r="JQU3" s="1624"/>
      <c r="JQV3" s="1624"/>
      <c r="JQW3" s="1624"/>
      <c r="JQX3" s="1624"/>
      <c r="JQY3" s="1624"/>
      <c r="JQZ3" s="1624"/>
      <c r="JRA3" s="1624"/>
      <c r="JRB3" s="1624"/>
      <c r="JRC3" s="1624"/>
      <c r="JRD3" s="1624"/>
      <c r="JRE3" s="1624"/>
      <c r="JRF3" s="1624"/>
      <c r="JRG3" s="1624"/>
      <c r="JRH3" s="1624"/>
      <c r="JRI3" s="1624"/>
      <c r="JRJ3" s="1624"/>
      <c r="JRK3" s="1624"/>
      <c r="JRL3" s="1624"/>
      <c r="JRM3" s="1624"/>
      <c r="JRN3" s="1624"/>
      <c r="JRO3" s="1624"/>
      <c r="JRP3" s="1624"/>
      <c r="JRQ3" s="1624"/>
      <c r="JRR3" s="1624"/>
      <c r="JRS3" s="1624"/>
      <c r="JRT3" s="1624"/>
      <c r="JRU3" s="1624"/>
      <c r="JRV3" s="1624"/>
      <c r="JRW3" s="1624"/>
      <c r="JRX3" s="1624"/>
      <c r="JRY3" s="1624"/>
      <c r="JRZ3" s="1624"/>
      <c r="JSA3" s="1624"/>
      <c r="JSB3" s="1624"/>
      <c r="JSC3" s="1624"/>
      <c r="JSD3" s="1624"/>
      <c r="JSE3" s="1624"/>
      <c r="JSF3" s="1624"/>
      <c r="JSG3" s="1624"/>
      <c r="JSH3" s="1624"/>
      <c r="JSI3" s="1624"/>
      <c r="JSJ3" s="1624"/>
      <c r="JSK3" s="1624"/>
      <c r="JSL3" s="1624"/>
      <c r="JSM3" s="1624"/>
      <c r="JSN3" s="1624"/>
      <c r="JSO3" s="1624"/>
      <c r="JSP3" s="1624"/>
      <c r="JSQ3" s="1624"/>
      <c r="JSR3" s="1624"/>
      <c r="JSS3" s="1624"/>
      <c r="JST3" s="1624"/>
      <c r="JSU3" s="1624"/>
      <c r="JSV3" s="1624"/>
      <c r="JSW3" s="1624"/>
      <c r="JSX3" s="1624"/>
      <c r="JSY3" s="1624"/>
      <c r="JSZ3" s="1624"/>
      <c r="JTA3" s="1624"/>
      <c r="JTB3" s="1624"/>
      <c r="JTC3" s="1624"/>
      <c r="JTD3" s="1624"/>
      <c r="JTE3" s="1624"/>
      <c r="JTF3" s="1624"/>
      <c r="JTG3" s="1624"/>
      <c r="JTH3" s="1624"/>
      <c r="JTI3" s="1624"/>
      <c r="JTJ3" s="1624"/>
      <c r="JTK3" s="1624"/>
      <c r="JTL3" s="1624"/>
      <c r="JTM3" s="1624"/>
      <c r="JTN3" s="1624"/>
      <c r="JTO3" s="1624"/>
      <c r="JTP3" s="1624"/>
      <c r="JTQ3" s="1624"/>
      <c r="JTR3" s="1624"/>
      <c r="JTS3" s="1624"/>
      <c r="JTT3" s="1624"/>
      <c r="JTU3" s="1624"/>
      <c r="JTV3" s="1624"/>
      <c r="JTW3" s="1624"/>
      <c r="JTX3" s="1624"/>
      <c r="JTY3" s="1624"/>
      <c r="JTZ3" s="1624"/>
      <c r="JUA3" s="1624"/>
      <c r="JUB3" s="1624"/>
      <c r="JUC3" s="1624"/>
      <c r="JUD3" s="1624"/>
      <c r="JUE3" s="1624"/>
      <c r="JUF3" s="1624"/>
      <c r="JUG3" s="1624"/>
      <c r="JUH3" s="1624"/>
      <c r="JUI3" s="1624"/>
      <c r="JUJ3" s="1624"/>
      <c r="JUK3" s="1624"/>
      <c r="JUL3" s="1624"/>
      <c r="JUM3" s="1624"/>
      <c r="JUN3" s="1624"/>
      <c r="JUO3" s="1624"/>
      <c r="JUP3" s="1624"/>
      <c r="JUQ3" s="1624"/>
      <c r="JUR3" s="1624"/>
      <c r="JUS3" s="1624"/>
      <c r="JUT3" s="1624"/>
      <c r="JUU3" s="1624"/>
      <c r="JUV3" s="1624"/>
      <c r="JUW3" s="1624"/>
      <c r="JUX3" s="1624"/>
      <c r="JUY3" s="1624"/>
      <c r="JUZ3" s="1624"/>
      <c r="JVA3" s="1624"/>
      <c r="JVB3" s="1624"/>
      <c r="JVC3" s="1624"/>
      <c r="JVD3" s="1624"/>
      <c r="JVE3" s="1624"/>
      <c r="JVF3" s="1624"/>
      <c r="JVG3" s="1624"/>
      <c r="JVH3" s="1624"/>
      <c r="JVI3" s="1624"/>
      <c r="JVJ3" s="1624"/>
      <c r="JVK3" s="1624"/>
      <c r="JVL3" s="1624"/>
      <c r="JVM3" s="1624"/>
      <c r="JVN3" s="1624"/>
      <c r="JVO3" s="1624"/>
      <c r="JVP3" s="1624"/>
      <c r="JVQ3" s="1624"/>
      <c r="JVR3" s="1624"/>
      <c r="JVS3" s="1624"/>
      <c r="JVT3" s="1624"/>
      <c r="JVU3" s="1624"/>
      <c r="JVV3" s="1624"/>
      <c r="JVW3" s="1624"/>
      <c r="JVX3" s="1624"/>
      <c r="JVY3" s="1624"/>
      <c r="JVZ3" s="1624"/>
      <c r="JWA3" s="1624"/>
      <c r="JWB3" s="1624"/>
      <c r="JWC3" s="1624"/>
      <c r="JWD3" s="1624"/>
      <c r="JWE3" s="1624"/>
      <c r="JWF3" s="1624"/>
      <c r="JWG3" s="1624"/>
      <c r="JWH3" s="1624"/>
      <c r="JWI3" s="1624"/>
      <c r="JWJ3" s="1624"/>
      <c r="JWK3" s="1624"/>
      <c r="JWL3" s="1624"/>
      <c r="JWM3" s="1624"/>
      <c r="JWN3" s="1624"/>
      <c r="JWO3" s="1624"/>
      <c r="JWP3" s="1624"/>
      <c r="JWQ3" s="1624"/>
      <c r="JWR3" s="1624"/>
      <c r="JWS3" s="1624"/>
      <c r="JWT3" s="1624"/>
      <c r="JWU3" s="1624"/>
      <c r="JWV3" s="1624"/>
      <c r="JWW3" s="1624"/>
      <c r="JWX3" s="1624"/>
      <c r="JWY3" s="1624"/>
      <c r="JWZ3" s="1624"/>
      <c r="JXA3" s="1624"/>
      <c r="JXB3" s="1624"/>
      <c r="JXC3" s="1624"/>
      <c r="JXD3" s="1624"/>
      <c r="JXE3" s="1624"/>
      <c r="JXF3" s="1624"/>
      <c r="JXG3" s="1624"/>
      <c r="JXH3" s="1624"/>
      <c r="JXI3" s="1624"/>
      <c r="JXJ3" s="1624"/>
      <c r="JXK3" s="1624"/>
      <c r="JXL3" s="1624"/>
      <c r="JXM3" s="1624"/>
      <c r="JXN3" s="1624"/>
      <c r="JXO3" s="1624"/>
      <c r="JXP3" s="1624"/>
      <c r="JXQ3" s="1624"/>
      <c r="JXR3" s="1624"/>
      <c r="JXS3" s="1624"/>
      <c r="JXT3" s="1624"/>
      <c r="JXU3" s="1624"/>
      <c r="JXV3" s="1624"/>
      <c r="JXW3" s="1624"/>
      <c r="JXX3" s="1624"/>
      <c r="JXY3" s="1624"/>
      <c r="JXZ3" s="1624"/>
      <c r="JYA3" s="1624"/>
      <c r="JYB3" s="1624"/>
      <c r="JYC3" s="1624"/>
      <c r="JYD3" s="1624"/>
      <c r="JYE3" s="1624"/>
      <c r="JYF3" s="1624"/>
      <c r="JYG3" s="1624"/>
      <c r="JYH3" s="1624"/>
      <c r="JYI3" s="1624"/>
      <c r="JYJ3" s="1624"/>
      <c r="JYK3" s="1624"/>
      <c r="JYL3" s="1624"/>
      <c r="JYM3" s="1624"/>
      <c r="JYN3" s="1624"/>
      <c r="JYO3" s="1624"/>
      <c r="JYP3" s="1624"/>
      <c r="JYQ3" s="1624"/>
      <c r="JYR3" s="1624"/>
      <c r="JYS3" s="1624"/>
      <c r="JYT3" s="1624"/>
      <c r="JYU3" s="1624"/>
      <c r="JYV3" s="1624"/>
      <c r="JYW3" s="1624"/>
      <c r="JYX3" s="1624"/>
      <c r="JYY3" s="1624"/>
      <c r="JYZ3" s="1624"/>
      <c r="JZA3" s="1624"/>
      <c r="JZB3" s="1624"/>
      <c r="JZC3" s="1624"/>
      <c r="JZD3" s="1624"/>
      <c r="JZE3" s="1624"/>
      <c r="JZF3" s="1624"/>
      <c r="JZG3" s="1624"/>
      <c r="JZH3" s="1624"/>
      <c r="JZI3" s="1624"/>
      <c r="JZJ3" s="1624"/>
      <c r="JZK3" s="1624"/>
      <c r="JZL3" s="1624"/>
      <c r="JZM3" s="1624"/>
      <c r="JZN3" s="1624"/>
      <c r="JZO3" s="1624"/>
      <c r="JZP3" s="1624"/>
      <c r="JZQ3" s="1624"/>
      <c r="JZR3" s="1624"/>
      <c r="JZS3" s="1624"/>
      <c r="JZT3" s="1624"/>
      <c r="JZU3" s="1624"/>
      <c r="JZV3" s="1624"/>
      <c r="JZW3" s="1624"/>
      <c r="JZX3" s="1624"/>
      <c r="JZY3" s="1624"/>
      <c r="JZZ3" s="1624"/>
      <c r="KAA3" s="1624"/>
      <c r="KAB3" s="1624"/>
      <c r="KAC3" s="1624"/>
      <c r="KAD3" s="1624"/>
      <c r="KAE3" s="1624"/>
      <c r="KAF3" s="1624"/>
      <c r="KAG3" s="1624"/>
      <c r="KAH3" s="1624"/>
      <c r="KAI3" s="1624"/>
      <c r="KAJ3" s="1624"/>
      <c r="KAK3" s="1624"/>
      <c r="KAL3" s="1624"/>
      <c r="KAM3" s="1624"/>
      <c r="KAN3" s="1624"/>
      <c r="KAO3" s="1624"/>
      <c r="KAP3" s="1624"/>
      <c r="KAQ3" s="1624"/>
      <c r="KAR3" s="1624"/>
      <c r="KAS3" s="1624"/>
      <c r="KAT3" s="1624"/>
      <c r="KAU3" s="1624"/>
      <c r="KAV3" s="1624"/>
      <c r="KAW3" s="1624"/>
      <c r="KAX3" s="1624"/>
      <c r="KAY3" s="1624"/>
      <c r="KAZ3" s="1624"/>
      <c r="KBA3" s="1624"/>
      <c r="KBB3" s="1624"/>
      <c r="KBC3" s="1624"/>
      <c r="KBD3" s="1624"/>
      <c r="KBE3" s="1624"/>
      <c r="KBF3" s="1624"/>
      <c r="KBG3" s="1624"/>
      <c r="KBH3" s="1624"/>
      <c r="KBI3" s="1624"/>
      <c r="KBJ3" s="1624"/>
      <c r="KBK3" s="1624"/>
      <c r="KBL3" s="1624"/>
      <c r="KBM3" s="1624"/>
      <c r="KBN3" s="1624"/>
      <c r="KBO3" s="1624"/>
      <c r="KBP3" s="1624"/>
      <c r="KBQ3" s="1624"/>
      <c r="KBR3" s="1624"/>
      <c r="KBS3" s="1624"/>
      <c r="KBT3" s="1624"/>
      <c r="KBU3" s="1624"/>
      <c r="KBV3" s="1624"/>
      <c r="KBW3" s="1624"/>
      <c r="KBX3" s="1624"/>
      <c r="KBY3" s="1624"/>
      <c r="KBZ3" s="1624"/>
      <c r="KCA3" s="1624"/>
      <c r="KCB3" s="1624"/>
      <c r="KCC3" s="1624"/>
      <c r="KCD3" s="1624"/>
      <c r="KCE3" s="1624"/>
      <c r="KCF3" s="1624"/>
      <c r="KCG3" s="1624"/>
      <c r="KCH3" s="1624"/>
      <c r="KCI3" s="1624"/>
      <c r="KCJ3" s="1624"/>
      <c r="KCK3" s="1624"/>
      <c r="KCL3" s="1624"/>
      <c r="KCM3" s="1624"/>
      <c r="KCN3" s="1624"/>
      <c r="KCO3" s="1624"/>
      <c r="KCP3" s="1624"/>
      <c r="KCQ3" s="1624"/>
      <c r="KCR3" s="1624"/>
      <c r="KCS3" s="1624"/>
      <c r="KCT3" s="1624"/>
      <c r="KCU3" s="1624"/>
      <c r="KCV3" s="1624"/>
      <c r="KCW3" s="1624"/>
      <c r="KCX3" s="1624"/>
      <c r="KCY3" s="1624"/>
      <c r="KCZ3" s="1624"/>
      <c r="KDA3" s="1624"/>
      <c r="KDB3" s="1624"/>
      <c r="KDC3" s="1624"/>
      <c r="KDD3" s="1624"/>
      <c r="KDE3" s="1624"/>
      <c r="KDF3" s="1624"/>
      <c r="KDG3" s="1624"/>
      <c r="KDH3" s="1624"/>
      <c r="KDI3" s="1624"/>
      <c r="KDJ3" s="1624"/>
      <c r="KDK3" s="1624"/>
      <c r="KDL3" s="1624"/>
      <c r="KDM3" s="1624"/>
      <c r="KDN3" s="1624"/>
      <c r="KDO3" s="1624"/>
      <c r="KDP3" s="1624"/>
      <c r="KDQ3" s="1624"/>
      <c r="KDR3" s="1624"/>
      <c r="KDS3" s="1624"/>
      <c r="KDT3" s="1624"/>
      <c r="KDU3" s="1624"/>
      <c r="KDV3" s="1624"/>
      <c r="KDW3" s="1624"/>
      <c r="KDX3" s="1624"/>
      <c r="KDY3" s="1624"/>
      <c r="KDZ3" s="1624"/>
      <c r="KEA3" s="1624"/>
      <c r="KEB3" s="1624"/>
      <c r="KEC3" s="1624"/>
      <c r="KED3" s="1624"/>
      <c r="KEE3" s="1624"/>
      <c r="KEF3" s="1624"/>
      <c r="KEG3" s="1624"/>
      <c r="KEH3" s="1624"/>
      <c r="KEI3" s="1624"/>
      <c r="KEJ3" s="1624"/>
      <c r="KEK3" s="1624"/>
      <c r="KEL3" s="1624"/>
      <c r="KEM3" s="1624"/>
      <c r="KEN3" s="1624"/>
      <c r="KEO3" s="1624"/>
      <c r="KEP3" s="1624"/>
      <c r="KEQ3" s="1624"/>
      <c r="KER3" s="1624"/>
      <c r="KES3" s="1624"/>
      <c r="KET3" s="1624"/>
      <c r="KEU3" s="1624"/>
      <c r="KEV3" s="1624"/>
      <c r="KEW3" s="1624"/>
      <c r="KEX3" s="1624"/>
      <c r="KEY3" s="1624"/>
      <c r="KEZ3" s="1624"/>
      <c r="KFA3" s="1624"/>
      <c r="KFB3" s="1624"/>
      <c r="KFC3" s="1624"/>
      <c r="KFD3" s="1624"/>
      <c r="KFE3" s="1624"/>
      <c r="KFF3" s="1624"/>
      <c r="KFG3" s="1624"/>
      <c r="KFH3" s="1624"/>
      <c r="KFI3" s="1624"/>
      <c r="KFJ3" s="1624"/>
      <c r="KFK3" s="1624"/>
      <c r="KFL3" s="1624"/>
      <c r="KFM3" s="1624"/>
      <c r="KFN3" s="1624"/>
      <c r="KFO3" s="1624"/>
      <c r="KFP3" s="1624"/>
      <c r="KFQ3" s="1624"/>
      <c r="KFR3" s="1624"/>
      <c r="KFS3" s="1624"/>
      <c r="KFT3" s="1624"/>
      <c r="KFU3" s="1624"/>
      <c r="KFV3" s="1624"/>
      <c r="KFW3" s="1624"/>
      <c r="KFX3" s="1624"/>
      <c r="KFY3" s="1624"/>
      <c r="KFZ3" s="1624"/>
      <c r="KGA3" s="1624"/>
      <c r="KGB3" s="1624"/>
      <c r="KGC3" s="1624"/>
      <c r="KGD3" s="1624"/>
      <c r="KGE3" s="1624"/>
      <c r="KGF3" s="1624"/>
      <c r="KGG3" s="1624"/>
      <c r="KGH3" s="1624"/>
      <c r="KGI3" s="1624"/>
      <c r="KGJ3" s="1624"/>
      <c r="KGK3" s="1624"/>
      <c r="KGL3" s="1624"/>
      <c r="KGM3" s="1624"/>
      <c r="KGN3" s="1624"/>
      <c r="KGO3" s="1624"/>
      <c r="KGP3" s="1624"/>
      <c r="KGQ3" s="1624"/>
      <c r="KGR3" s="1624"/>
      <c r="KGS3" s="1624"/>
      <c r="KGT3" s="1624"/>
      <c r="KGU3" s="1624"/>
      <c r="KGV3" s="1624"/>
      <c r="KGW3" s="1624"/>
      <c r="KGX3" s="1624"/>
      <c r="KGY3" s="1624"/>
      <c r="KGZ3" s="1624"/>
      <c r="KHA3" s="1624"/>
      <c r="KHB3" s="1624"/>
      <c r="KHC3" s="1624"/>
      <c r="KHD3" s="1624"/>
      <c r="KHE3" s="1624"/>
      <c r="KHF3" s="1624"/>
      <c r="KHG3" s="1624"/>
      <c r="KHH3" s="1624"/>
      <c r="KHI3" s="1624"/>
      <c r="KHJ3" s="1624"/>
      <c r="KHK3" s="1624"/>
      <c r="KHL3" s="1624"/>
      <c r="KHM3" s="1624"/>
      <c r="KHN3" s="1624"/>
      <c r="KHO3" s="1624"/>
      <c r="KHP3" s="1624"/>
      <c r="KHQ3" s="1624"/>
      <c r="KHR3" s="1624"/>
      <c r="KHS3" s="1624"/>
      <c r="KHT3" s="1624"/>
      <c r="KHU3" s="1624"/>
      <c r="KHV3" s="1624"/>
      <c r="KHW3" s="1624"/>
      <c r="KHX3" s="1624"/>
      <c r="KHY3" s="1624"/>
      <c r="KHZ3" s="1624"/>
      <c r="KIA3" s="1624"/>
      <c r="KIB3" s="1624"/>
      <c r="KIC3" s="1624"/>
      <c r="KID3" s="1624"/>
      <c r="KIE3" s="1624"/>
      <c r="KIF3" s="1624"/>
      <c r="KIG3" s="1624"/>
      <c r="KIH3" s="1624"/>
      <c r="KII3" s="1624"/>
      <c r="KIJ3" s="1624"/>
      <c r="KIK3" s="1624"/>
      <c r="KIL3" s="1624"/>
      <c r="KIM3" s="1624"/>
      <c r="KIN3" s="1624"/>
      <c r="KIO3" s="1624"/>
      <c r="KIP3" s="1624"/>
      <c r="KIQ3" s="1624"/>
      <c r="KIR3" s="1624"/>
      <c r="KIS3" s="1624"/>
      <c r="KIT3" s="1624"/>
      <c r="KIU3" s="1624"/>
      <c r="KIV3" s="1624"/>
      <c r="KIW3" s="1624"/>
      <c r="KIX3" s="1624"/>
      <c r="KIY3" s="1624"/>
      <c r="KIZ3" s="1624"/>
      <c r="KJA3" s="1624"/>
      <c r="KJB3" s="1624"/>
      <c r="KJC3" s="1624"/>
      <c r="KJD3" s="1624"/>
      <c r="KJE3" s="1624"/>
      <c r="KJF3" s="1624"/>
      <c r="KJG3" s="1624"/>
      <c r="KJH3" s="1624"/>
      <c r="KJI3" s="1624"/>
      <c r="KJJ3" s="1624"/>
      <c r="KJK3" s="1624"/>
      <c r="KJL3" s="1624"/>
      <c r="KJM3" s="1624"/>
      <c r="KJN3" s="1624"/>
      <c r="KJO3" s="1624"/>
      <c r="KJP3" s="1624"/>
      <c r="KJQ3" s="1624"/>
      <c r="KJR3" s="1624"/>
      <c r="KJS3" s="1624"/>
      <c r="KJT3" s="1624"/>
      <c r="KJU3" s="1624"/>
      <c r="KJV3" s="1624"/>
      <c r="KJW3" s="1624"/>
      <c r="KJX3" s="1624"/>
      <c r="KJY3" s="1624"/>
      <c r="KJZ3" s="1624"/>
      <c r="KKA3" s="1624"/>
      <c r="KKB3" s="1624"/>
      <c r="KKC3" s="1624"/>
      <c r="KKD3" s="1624"/>
      <c r="KKE3" s="1624"/>
      <c r="KKF3" s="1624"/>
      <c r="KKG3" s="1624"/>
      <c r="KKH3" s="1624"/>
      <c r="KKI3" s="1624"/>
      <c r="KKJ3" s="1624"/>
      <c r="KKK3" s="1624"/>
      <c r="KKL3" s="1624"/>
      <c r="KKM3" s="1624"/>
      <c r="KKN3" s="1624"/>
      <c r="KKO3" s="1624"/>
      <c r="KKP3" s="1624"/>
      <c r="KKQ3" s="1624"/>
      <c r="KKR3" s="1624"/>
      <c r="KKS3" s="1624"/>
      <c r="KKT3" s="1624"/>
      <c r="KKU3" s="1624"/>
      <c r="KKV3" s="1624"/>
      <c r="KKW3" s="1624"/>
      <c r="KKX3" s="1624"/>
      <c r="KKY3" s="1624"/>
      <c r="KKZ3" s="1624"/>
      <c r="KLA3" s="1624"/>
      <c r="KLB3" s="1624"/>
      <c r="KLC3" s="1624"/>
      <c r="KLD3" s="1624"/>
      <c r="KLE3" s="1624"/>
      <c r="KLF3" s="1624"/>
      <c r="KLG3" s="1624"/>
      <c r="KLH3" s="1624"/>
      <c r="KLI3" s="1624"/>
      <c r="KLJ3" s="1624"/>
      <c r="KLK3" s="1624"/>
      <c r="KLL3" s="1624"/>
      <c r="KLM3" s="1624"/>
      <c r="KLN3" s="1624"/>
      <c r="KLO3" s="1624"/>
      <c r="KLP3" s="1624"/>
      <c r="KLQ3" s="1624"/>
      <c r="KLR3" s="1624"/>
      <c r="KLS3" s="1624"/>
      <c r="KLT3" s="1624"/>
      <c r="KLU3" s="1624"/>
      <c r="KLV3" s="1624"/>
      <c r="KLW3" s="1624"/>
      <c r="KLX3" s="1624"/>
      <c r="KLY3" s="1624"/>
      <c r="KLZ3" s="1624"/>
      <c r="KMA3" s="1624"/>
      <c r="KMB3" s="1624"/>
      <c r="KMC3" s="1624"/>
      <c r="KMD3" s="1624"/>
      <c r="KME3" s="1624"/>
      <c r="KMF3" s="1624"/>
      <c r="KMG3" s="1624"/>
      <c r="KMH3" s="1624"/>
      <c r="KMI3" s="1624"/>
      <c r="KMJ3" s="1624"/>
      <c r="KMK3" s="1624"/>
      <c r="KML3" s="1624"/>
      <c r="KMM3" s="1624"/>
      <c r="KMN3" s="1624"/>
      <c r="KMO3" s="1624"/>
      <c r="KMP3" s="1624"/>
      <c r="KMQ3" s="1624"/>
      <c r="KMR3" s="1624"/>
      <c r="KMS3" s="1624"/>
      <c r="KMT3" s="1624"/>
      <c r="KMU3" s="1624"/>
      <c r="KMV3" s="1624"/>
      <c r="KMW3" s="1624"/>
      <c r="KMX3" s="1624"/>
      <c r="KMY3" s="1624"/>
      <c r="KMZ3" s="1624"/>
      <c r="KNA3" s="1624"/>
      <c r="KNB3" s="1624"/>
      <c r="KNC3" s="1624"/>
      <c r="KND3" s="1624"/>
      <c r="KNE3" s="1624"/>
      <c r="KNF3" s="1624"/>
      <c r="KNG3" s="1624"/>
      <c r="KNH3" s="1624"/>
      <c r="KNI3" s="1624"/>
      <c r="KNJ3" s="1624"/>
      <c r="KNK3" s="1624"/>
      <c r="KNL3" s="1624"/>
      <c r="KNM3" s="1624"/>
      <c r="KNN3" s="1624"/>
      <c r="KNO3" s="1624"/>
      <c r="KNP3" s="1624"/>
      <c r="KNQ3" s="1624"/>
      <c r="KNR3" s="1624"/>
      <c r="KNS3" s="1624"/>
      <c r="KNT3" s="1624"/>
      <c r="KNU3" s="1624"/>
      <c r="KNV3" s="1624"/>
      <c r="KNW3" s="1624"/>
      <c r="KNX3" s="1624"/>
      <c r="KNY3" s="1624"/>
      <c r="KNZ3" s="1624"/>
      <c r="KOA3" s="1624"/>
      <c r="KOB3" s="1624"/>
      <c r="KOC3" s="1624"/>
      <c r="KOD3" s="1624"/>
      <c r="KOE3" s="1624"/>
      <c r="KOF3" s="1624"/>
      <c r="KOG3" s="1624"/>
      <c r="KOH3" s="1624"/>
      <c r="KOI3" s="1624"/>
      <c r="KOJ3" s="1624"/>
      <c r="KOK3" s="1624"/>
      <c r="KOL3" s="1624"/>
      <c r="KOM3" s="1624"/>
      <c r="KON3" s="1624"/>
      <c r="KOO3" s="1624"/>
      <c r="KOP3" s="1624"/>
      <c r="KOQ3" s="1624"/>
      <c r="KOR3" s="1624"/>
      <c r="KOS3" s="1624"/>
      <c r="KOT3" s="1624"/>
      <c r="KOU3" s="1624"/>
      <c r="KOV3" s="1624"/>
      <c r="KOW3" s="1624"/>
      <c r="KOX3" s="1624"/>
      <c r="KOY3" s="1624"/>
      <c r="KOZ3" s="1624"/>
      <c r="KPA3" s="1624"/>
      <c r="KPB3" s="1624"/>
      <c r="KPC3" s="1624"/>
      <c r="KPD3" s="1624"/>
      <c r="KPE3" s="1624"/>
      <c r="KPF3" s="1624"/>
      <c r="KPG3" s="1624"/>
      <c r="KPH3" s="1624"/>
      <c r="KPI3" s="1624"/>
      <c r="KPJ3" s="1624"/>
      <c r="KPK3" s="1624"/>
      <c r="KPL3" s="1624"/>
      <c r="KPM3" s="1624"/>
      <c r="KPN3" s="1624"/>
      <c r="KPO3" s="1624"/>
      <c r="KPP3" s="1624"/>
      <c r="KPQ3" s="1624"/>
      <c r="KPR3" s="1624"/>
      <c r="KPS3" s="1624"/>
      <c r="KPT3" s="1624"/>
      <c r="KPU3" s="1624"/>
      <c r="KPV3" s="1624"/>
      <c r="KPW3" s="1624"/>
      <c r="KPX3" s="1624"/>
      <c r="KPY3" s="1624"/>
      <c r="KPZ3" s="1624"/>
      <c r="KQA3" s="1624"/>
      <c r="KQB3" s="1624"/>
      <c r="KQC3" s="1624"/>
      <c r="KQD3" s="1624"/>
      <c r="KQE3" s="1624"/>
      <c r="KQF3" s="1624"/>
      <c r="KQG3" s="1624"/>
      <c r="KQH3" s="1624"/>
      <c r="KQI3" s="1624"/>
      <c r="KQJ3" s="1624"/>
      <c r="KQK3" s="1624"/>
      <c r="KQL3" s="1624"/>
      <c r="KQM3" s="1624"/>
      <c r="KQN3" s="1624"/>
      <c r="KQO3" s="1624"/>
      <c r="KQP3" s="1624"/>
      <c r="KQQ3" s="1624"/>
      <c r="KQR3" s="1624"/>
      <c r="KQS3" s="1624"/>
      <c r="KQT3" s="1624"/>
      <c r="KQU3" s="1624"/>
      <c r="KQV3" s="1624"/>
      <c r="KQW3" s="1624"/>
      <c r="KQX3" s="1624"/>
      <c r="KQY3" s="1624"/>
      <c r="KQZ3" s="1624"/>
      <c r="KRA3" s="1624"/>
      <c r="KRB3" s="1624"/>
      <c r="KRC3" s="1624"/>
      <c r="KRD3" s="1624"/>
      <c r="KRE3" s="1624"/>
      <c r="KRF3" s="1624"/>
      <c r="KRG3" s="1624"/>
      <c r="KRH3" s="1624"/>
      <c r="KRI3" s="1624"/>
      <c r="KRJ3" s="1624"/>
      <c r="KRK3" s="1624"/>
      <c r="KRL3" s="1624"/>
      <c r="KRM3" s="1624"/>
      <c r="KRN3" s="1624"/>
      <c r="KRO3" s="1624"/>
      <c r="KRP3" s="1624"/>
      <c r="KRQ3" s="1624"/>
      <c r="KRR3" s="1624"/>
      <c r="KRS3" s="1624"/>
      <c r="KRT3" s="1624"/>
      <c r="KRU3" s="1624"/>
      <c r="KRV3" s="1624"/>
      <c r="KRW3" s="1624"/>
      <c r="KRX3" s="1624"/>
      <c r="KRY3" s="1624"/>
      <c r="KRZ3" s="1624"/>
      <c r="KSA3" s="1624"/>
      <c r="KSB3" s="1624"/>
      <c r="KSC3" s="1624"/>
      <c r="KSD3" s="1624"/>
      <c r="KSE3" s="1624"/>
      <c r="KSF3" s="1624"/>
      <c r="KSG3" s="1624"/>
      <c r="KSH3" s="1624"/>
      <c r="KSI3" s="1624"/>
      <c r="KSJ3" s="1624"/>
      <c r="KSK3" s="1624"/>
      <c r="KSL3" s="1624"/>
      <c r="KSM3" s="1624"/>
      <c r="KSN3" s="1624"/>
      <c r="KSO3" s="1624"/>
      <c r="KSP3" s="1624"/>
      <c r="KSQ3" s="1624"/>
      <c r="KSR3" s="1624"/>
      <c r="KSS3" s="1624"/>
      <c r="KST3" s="1624"/>
      <c r="KSU3" s="1624"/>
      <c r="KSV3" s="1624"/>
      <c r="KSW3" s="1624"/>
      <c r="KSX3" s="1624"/>
      <c r="KSY3" s="1624"/>
      <c r="KSZ3" s="1624"/>
      <c r="KTA3" s="1624"/>
      <c r="KTB3" s="1624"/>
      <c r="KTC3" s="1624"/>
      <c r="KTD3" s="1624"/>
      <c r="KTE3" s="1624"/>
      <c r="KTF3" s="1624"/>
      <c r="KTG3" s="1624"/>
      <c r="KTH3" s="1624"/>
      <c r="KTI3" s="1624"/>
      <c r="KTJ3" s="1624"/>
      <c r="KTK3" s="1624"/>
      <c r="KTL3" s="1624"/>
      <c r="KTM3" s="1624"/>
      <c r="KTN3" s="1624"/>
      <c r="KTO3" s="1624"/>
      <c r="KTP3" s="1624"/>
      <c r="KTQ3" s="1624"/>
      <c r="KTR3" s="1624"/>
      <c r="KTS3" s="1624"/>
      <c r="KTT3" s="1624"/>
      <c r="KTU3" s="1624"/>
      <c r="KTV3" s="1624"/>
      <c r="KTW3" s="1624"/>
      <c r="KTX3" s="1624"/>
      <c r="KTY3" s="1624"/>
      <c r="KTZ3" s="1624"/>
      <c r="KUA3" s="1624"/>
      <c r="KUB3" s="1624"/>
      <c r="KUC3" s="1624"/>
      <c r="KUD3" s="1624"/>
      <c r="KUE3" s="1624"/>
      <c r="KUF3" s="1624"/>
      <c r="KUG3" s="1624"/>
      <c r="KUH3" s="1624"/>
      <c r="KUI3" s="1624"/>
      <c r="KUJ3" s="1624"/>
      <c r="KUK3" s="1624"/>
      <c r="KUL3" s="1624"/>
      <c r="KUM3" s="1624"/>
      <c r="KUN3" s="1624"/>
      <c r="KUO3" s="1624"/>
      <c r="KUP3" s="1624"/>
      <c r="KUQ3" s="1624"/>
      <c r="KUR3" s="1624"/>
      <c r="KUS3" s="1624"/>
      <c r="KUT3" s="1624"/>
      <c r="KUU3" s="1624"/>
      <c r="KUV3" s="1624"/>
      <c r="KUW3" s="1624"/>
      <c r="KUX3" s="1624"/>
      <c r="KUY3" s="1624"/>
      <c r="KUZ3" s="1624"/>
      <c r="KVA3" s="1624"/>
      <c r="KVB3" s="1624"/>
      <c r="KVC3" s="1624"/>
      <c r="KVD3" s="1624"/>
      <c r="KVE3" s="1624"/>
      <c r="KVF3" s="1624"/>
      <c r="KVG3" s="1624"/>
      <c r="KVH3" s="1624"/>
      <c r="KVI3" s="1624"/>
      <c r="KVJ3" s="1624"/>
      <c r="KVK3" s="1624"/>
      <c r="KVL3" s="1624"/>
      <c r="KVM3" s="1624"/>
      <c r="KVN3" s="1624"/>
      <c r="KVO3" s="1624"/>
      <c r="KVP3" s="1624"/>
      <c r="KVQ3" s="1624"/>
      <c r="KVR3" s="1624"/>
      <c r="KVS3" s="1624"/>
      <c r="KVT3" s="1624"/>
      <c r="KVU3" s="1624"/>
      <c r="KVV3" s="1624"/>
      <c r="KVW3" s="1624"/>
      <c r="KVX3" s="1624"/>
      <c r="KVY3" s="1624"/>
      <c r="KVZ3" s="1624"/>
      <c r="KWA3" s="1624"/>
      <c r="KWB3" s="1624"/>
      <c r="KWC3" s="1624"/>
      <c r="KWD3" s="1624"/>
      <c r="KWE3" s="1624"/>
      <c r="KWF3" s="1624"/>
      <c r="KWG3" s="1624"/>
      <c r="KWH3" s="1624"/>
      <c r="KWI3" s="1624"/>
      <c r="KWJ3" s="1624"/>
      <c r="KWK3" s="1624"/>
      <c r="KWL3" s="1624"/>
      <c r="KWM3" s="1624"/>
      <c r="KWN3" s="1624"/>
      <c r="KWO3" s="1624"/>
      <c r="KWP3" s="1624"/>
      <c r="KWQ3" s="1624"/>
      <c r="KWR3" s="1624"/>
      <c r="KWS3" s="1624"/>
      <c r="KWT3" s="1624"/>
      <c r="KWU3" s="1624"/>
      <c r="KWV3" s="1624"/>
      <c r="KWW3" s="1624"/>
      <c r="KWX3" s="1624"/>
      <c r="KWY3" s="1624"/>
      <c r="KWZ3" s="1624"/>
      <c r="KXA3" s="1624"/>
      <c r="KXB3" s="1624"/>
      <c r="KXC3" s="1624"/>
      <c r="KXD3" s="1624"/>
      <c r="KXE3" s="1624"/>
      <c r="KXF3" s="1624"/>
      <c r="KXG3" s="1624"/>
      <c r="KXH3" s="1624"/>
      <c r="KXI3" s="1624"/>
      <c r="KXJ3" s="1624"/>
      <c r="KXK3" s="1624"/>
      <c r="KXL3" s="1624"/>
      <c r="KXM3" s="1624"/>
      <c r="KXN3" s="1624"/>
      <c r="KXO3" s="1624"/>
      <c r="KXP3" s="1624"/>
      <c r="KXQ3" s="1624"/>
      <c r="KXR3" s="1624"/>
      <c r="KXS3" s="1624"/>
      <c r="KXT3" s="1624"/>
      <c r="KXU3" s="1624"/>
      <c r="KXV3" s="1624"/>
      <c r="KXW3" s="1624"/>
      <c r="KXX3" s="1624"/>
      <c r="KXY3" s="1624"/>
      <c r="KXZ3" s="1624"/>
      <c r="KYA3" s="1624"/>
      <c r="KYB3" s="1624"/>
      <c r="KYC3" s="1624"/>
      <c r="KYD3" s="1624"/>
      <c r="KYE3" s="1624"/>
      <c r="KYF3" s="1624"/>
      <c r="KYG3" s="1624"/>
      <c r="KYH3" s="1624"/>
      <c r="KYI3" s="1624"/>
      <c r="KYJ3" s="1624"/>
      <c r="KYK3" s="1624"/>
      <c r="KYL3" s="1624"/>
      <c r="KYM3" s="1624"/>
      <c r="KYN3" s="1624"/>
      <c r="KYO3" s="1624"/>
      <c r="KYP3" s="1624"/>
      <c r="KYQ3" s="1624"/>
      <c r="KYR3" s="1624"/>
      <c r="KYS3" s="1624"/>
      <c r="KYT3" s="1624"/>
      <c r="KYU3" s="1624"/>
      <c r="KYV3" s="1624"/>
      <c r="KYW3" s="1624"/>
      <c r="KYX3" s="1624"/>
      <c r="KYY3" s="1624"/>
      <c r="KYZ3" s="1624"/>
      <c r="KZA3" s="1624"/>
      <c r="KZB3" s="1624"/>
      <c r="KZC3" s="1624"/>
      <c r="KZD3" s="1624"/>
      <c r="KZE3" s="1624"/>
      <c r="KZF3" s="1624"/>
      <c r="KZG3" s="1624"/>
      <c r="KZH3" s="1624"/>
      <c r="KZI3" s="1624"/>
      <c r="KZJ3" s="1624"/>
      <c r="KZK3" s="1624"/>
      <c r="KZL3" s="1624"/>
      <c r="KZM3" s="1624"/>
      <c r="KZN3" s="1624"/>
      <c r="KZO3" s="1624"/>
      <c r="KZP3" s="1624"/>
      <c r="KZQ3" s="1624"/>
      <c r="KZR3" s="1624"/>
      <c r="KZS3" s="1624"/>
      <c r="KZT3" s="1624"/>
      <c r="KZU3" s="1624"/>
      <c r="KZV3" s="1624"/>
      <c r="KZW3" s="1624"/>
      <c r="KZX3" s="1624"/>
      <c r="KZY3" s="1624"/>
      <c r="KZZ3" s="1624"/>
      <c r="LAA3" s="1624"/>
      <c r="LAB3" s="1624"/>
      <c r="LAC3" s="1624"/>
      <c r="LAD3" s="1624"/>
      <c r="LAE3" s="1624"/>
      <c r="LAF3" s="1624"/>
      <c r="LAG3" s="1624"/>
      <c r="LAH3" s="1624"/>
      <c r="LAI3" s="1624"/>
      <c r="LAJ3" s="1624"/>
      <c r="LAK3" s="1624"/>
      <c r="LAL3" s="1624"/>
      <c r="LAM3" s="1624"/>
      <c r="LAN3" s="1624"/>
      <c r="LAO3" s="1624"/>
      <c r="LAP3" s="1624"/>
      <c r="LAQ3" s="1624"/>
      <c r="LAR3" s="1624"/>
      <c r="LAS3" s="1624"/>
      <c r="LAT3" s="1624"/>
      <c r="LAU3" s="1624"/>
      <c r="LAV3" s="1624"/>
      <c r="LAW3" s="1624"/>
      <c r="LAX3" s="1624"/>
      <c r="LAY3" s="1624"/>
      <c r="LAZ3" s="1624"/>
      <c r="LBA3" s="1624"/>
      <c r="LBB3" s="1624"/>
      <c r="LBC3" s="1624"/>
      <c r="LBD3" s="1624"/>
      <c r="LBE3" s="1624"/>
      <c r="LBF3" s="1624"/>
      <c r="LBG3" s="1624"/>
      <c r="LBH3" s="1624"/>
      <c r="LBI3" s="1624"/>
      <c r="LBJ3" s="1624"/>
      <c r="LBK3" s="1624"/>
      <c r="LBL3" s="1624"/>
      <c r="LBM3" s="1624"/>
      <c r="LBN3" s="1624"/>
      <c r="LBO3" s="1624"/>
      <c r="LBP3" s="1624"/>
      <c r="LBQ3" s="1624"/>
      <c r="LBR3" s="1624"/>
      <c r="LBS3" s="1624"/>
      <c r="LBT3" s="1624"/>
      <c r="LBU3" s="1624"/>
      <c r="LBV3" s="1624"/>
      <c r="LBW3" s="1624"/>
      <c r="LBX3" s="1624"/>
      <c r="LBY3" s="1624"/>
      <c r="LBZ3" s="1624"/>
      <c r="LCA3" s="1624"/>
      <c r="LCB3" s="1624"/>
      <c r="LCC3" s="1624"/>
      <c r="LCD3" s="1624"/>
      <c r="LCE3" s="1624"/>
      <c r="LCF3" s="1624"/>
      <c r="LCG3" s="1624"/>
      <c r="LCH3" s="1624"/>
      <c r="LCI3" s="1624"/>
      <c r="LCJ3" s="1624"/>
      <c r="LCK3" s="1624"/>
      <c r="LCL3" s="1624"/>
      <c r="LCM3" s="1624"/>
      <c r="LCN3" s="1624"/>
      <c r="LCO3" s="1624"/>
      <c r="LCP3" s="1624"/>
      <c r="LCQ3" s="1624"/>
      <c r="LCR3" s="1624"/>
      <c r="LCS3" s="1624"/>
      <c r="LCT3" s="1624"/>
      <c r="LCU3" s="1624"/>
      <c r="LCV3" s="1624"/>
      <c r="LCW3" s="1624"/>
      <c r="LCX3" s="1624"/>
      <c r="LCY3" s="1624"/>
      <c r="LCZ3" s="1624"/>
      <c r="LDA3" s="1624"/>
      <c r="LDB3" s="1624"/>
      <c r="LDC3" s="1624"/>
      <c r="LDD3" s="1624"/>
      <c r="LDE3" s="1624"/>
      <c r="LDF3" s="1624"/>
      <c r="LDG3" s="1624"/>
      <c r="LDH3" s="1624"/>
      <c r="LDI3" s="1624"/>
      <c r="LDJ3" s="1624"/>
      <c r="LDK3" s="1624"/>
      <c r="LDL3" s="1624"/>
      <c r="LDM3" s="1624"/>
      <c r="LDN3" s="1624"/>
      <c r="LDO3" s="1624"/>
      <c r="LDP3" s="1624"/>
      <c r="LDQ3" s="1624"/>
      <c r="LDR3" s="1624"/>
      <c r="LDS3" s="1624"/>
      <c r="LDT3" s="1624"/>
      <c r="LDU3" s="1624"/>
      <c r="LDV3" s="1624"/>
      <c r="LDW3" s="1624"/>
      <c r="LDX3" s="1624"/>
      <c r="LDY3" s="1624"/>
      <c r="LDZ3" s="1624"/>
      <c r="LEA3" s="1624"/>
      <c r="LEB3" s="1624"/>
      <c r="LEC3" s="1624"/>
      <c r="LED3" s="1624"/>
      <c r="LEE3" s="1624"/>
      <c r="LEF3" s="1624"/>
      <c r="LEG3" s="1624"/>
      <c r="LEH3" s="1624"/>
      <c r="LEI3" s="1624"/>
      <c r="LEJ3" s="1624"/>
      <c r="LEK3" s="1624"/>
      <c r="LEL3" s="1624"/>
      <c r="LEM3" s="1624"/>
      <c r="LEN3" s="1624"/>
      <c r="LEO3" s="1624"/>
      <c r="LEP3" s="1624"/>
      <c r="LEQ3" s="1624"/>
      <c r="LER3" s="1624"/>
      <c r="LES3" s="1624"/>
      <c r="LET3" s="1624"/>
      <c r="LEU3" s="1624"/>
      <c r="LEV3" s="1624"/>
      <c r="LEW3" s="1624"/>
      <c r="LEX3" s="1624"/>
      <c r="LEY3" s="1624"/>
      <c r="LEZ3" s="1624"/>
      <c r="LFA3" s="1624"/>
      <c r="LFB3" s="1624"/>
      <c r="LFC3" s="1624"/>
      <c r="LFD3" s="1624"/>
      <c r="LFE3" s="1624"/>
      <c r="LFF3" s="1624"/>
      <c r="LFG3" s="1624"/>
      <c r="LFH3" s="1624"/>
      <c r="LFI3" s="1624"/>
      <c r="LFJ3" s="1624"/>
      <c r="LFK3" s="1624"/>
      <c r="LFL3" s="1624"/>
      <c r="LFM3" s="1624"/>
      <c r="LFN3" s="1624"/>
      <c r="LFO3" s="1624"/>
      <c r="LFP3" s="1624"/>
      <c r="LFQ3" s="1624"/>
      <c r="LFR3" s="1624"/>
      <c r="LFS3" s="1624"/>
      <c r="LFT3" s="1624"/>
      <c r="LFU3" s="1624"/>
      <c r="LFV3" s="1624"/>
      <c r="LFW3" s="1624"/>
      <c r="LFX3" s="1624"/>
      <c r="LFY3" s="1624"/>
      <c r="LFZ3" s="1624"/>
      <c r="LGA3" s="1624"/>
      <c r="LGB3" s="1624"/>
      <c r="LGC3" s="1624"/>
      <c r="LGD3" s="1624"/>
      <c r="LGE3" s="1624"/>
      <c r="LGF3" s="1624"/>
      <c r="LGG3" s="1624"/>
      <c r="LGH3" s="1624"/>
      <c r="LGI3" s="1624"/>
      <c r="LGJ3" s="1624"/>
      <c r="LGK3" s="1624"/>
      <c r="LGL3" s="1624"/>
      <c r="LGM3" s="1624"/>
      <c r="LGN3" s="1624"/>
      <c r="LGO3" s="1624"/>
      <c r="LGP3" s="1624"/>
      <c r="LGQ3" s="1624"/>
      <c r="LGR3" s="1624"/>
      <c r="LGS3" s="1624"/>
      <c r="LGT3" s="1624"/>
      <c r="LGU3" s="1624"/>
      <c r="LGV3" s="1624"/>
      <c r="LGW3" s="1624"/>
      <c r="LGX3" s="1624"/>
      <c r="LGY3" s="1624"/>
      <c r="LGZ3" s="1624"/>
      <c r="LHA3" s="1624"/>
      <c r="LHB3" s="1624"/>
      <c r="LHC3" s="1624"/>
      <c r="LHD3" s="1624"/>
      <c r="LHE3" s="1624"/>
      <c r="LHF3" s="1624"/>
      <c r="LHG3" s="1624"/>
      <c r="LHH3" s="1624"/>
      <c r="LHI3" s="1624"/>
      <c r="LHJ3" s="1624"/>
      <c r="LHK3" s="1624"/>
      <c r="LHL3" s="1624"/>
      <c r="LHM3" s="1624"/>
      <c r="LHN3" s="1624"/>
      <c r="LHO3" s="1624"/>
      <c r="LHP3" s="1624"/>
      <c r="LHQ3" s="1624"/>
      <c r="LHR3" s="1624"/>
      <c r="LHS3" s="1624"/>
      <c r="LHT3" s="1624"/>
      <c r="LHU3" s="1624"/>
      <c r="LHV3" s="1624"/>
      <c r="LHW3" s="1624"/>
      <c r="LHX3" s="1624"/>
      <c r="LHY3" s="1624"/>
      <c r="LHZ3" s="1624"/>
      <c r="LIA3" s="1624"/>
      <c r="LIB3" s="1624"/>
      <c r="LIC3" s="1624"/>
      <c r="LID3" s="1624"/>
      <c r="LIE3" s="1624"/>
      <c r="LIF3" s="1624"/>
      <c r="LIG3" s="1624"/>
      <c r="LIH3" s="1624"/>
      <c r="LII3" s="1624"/>
      <c r="LIJ3" s="1624"/>
      <c r="LIK3" s="1624"/>
      <c r="LIL3" s="1624"/>
      <c r="LIM3" s="1624"/>
      <c r="LIN3" s="1624"/>
      <c r="LIO3" s="1624"/>
      <c r="LIP3" s="1624"/>
      <c r="LIQ3" s="1624"/>
      <c r="LIR3" s="1624"/>
      <c r="LIS3" s="1624"/>
      <c r="LIT3" s="1624"/>
      <c r="LIU3" s="1624"/>
      <c r="LIV3" s="1624"/>
      <c r="LIW3" s="1624"/>
      <c r="LIX3" s="1624"/>
      <c r="LIY3" s="1624"/>
      <c r="LIZ3" s="1624"/>
      <c r="LJA3" s="1624"/>
      <c r="LJB3" s="1624"/>
      <c r="LJC3" s="1624"/>
      <c r="LJD3" s="1624"/>
      <c r="LJE3" s="1624"/>
      <c r="LJF3" s="1624"/>
      <c r="LJG3" s="1624"/>
      <c r="LJH3" s="1624"/>
      <c r="LJI3" s="1624"/>
      <c r="LJJ3" s="1624"/>
      <c r="LJK3" s="1624"/>
      <c r="LJL3" s="1624"/>
      <c r="LJM3" s="1624"/>
      <c r="LJN3" s="1624"/>
      <c r="LJO3" s="1624"/>
      <c r="LJP3" s="1624"/>
      <c r="LJQ3" s="1624"/>
      <c r="LJR3" s="1624"/>
      <c r="LJS3" s="1624"/>
      <c r="LJT3" s="1624"/>
      <c r="LJU3" s="1624"/>
      <c r="LJV3" s="1624"/>
      <c r="LJW3" s="1624"/>
      <c r="LJX3" s="1624"/>
      <c r="LJY3" s="1624"/>
      <c r="LJZ3" s="1624"/>
      <c r="LKA3" s="1624"/>
      <c r="LKB3" s="1624"/>
      <c r="LKC3" s="1624"/>
      <c r="LKD3" s="1624"/>
      <c r="LKE3" s="1624"/>
      <c r="LKF3" s="1624"/>
      <c r="LKG3" s="1624"/>
      <c r="LKH3" s="1624"/>
      <c r="LKI3" s="1624"/>
      <c r="LKJ3" s="1624"/>
      <c r="LKK3" s="1624"/>
      <c r="LKL3" s="1624"/>
      <c r="LKM3" s="1624"/>
      <c r="LKN3" s="1624"/>
      <c r="LKO3" s="1624"/>
      <c r="LKP3" s="1624"/>
      <c r="LKQ3" s="1624"/>
      <c r="LKR3" s="1624"/>
      <c r="LKS3" s="1624"/>
      <c r="LKT3" s="1624"/>
      <c r="LKU3" s="1624"/>
      <c r="LKV3" s="1624"/>
      <c r="LKW3" s="1624"/>
      <c r="LKX3" s="1624"/>
      <c r="LKY3" s="1624"/>
      <c r="LKZ3" s="1624"/>
      <c r="LLA3" s="1624"/>
      <c r="LLB3" s="1624"/>
      <c r="LLC3" s="1624"/>
      <c r="LLD3" s="1624"/>
      <c r="LLE3" s="1624"/>
      <c r="LLF3" s="1624"/>
      <c r="LLG3" s="1624"/>
      <c r="LLH3" s="1624"/>
      <c r="LLI3" s="1624"/>
      <c r="LLJ3" s="1624"/>
      <c r="LLK3" s="1624"/>
      <c r="LLL3" s="1624"/>
      <c r="LLM3" s="1624"/>
      <c r="LLN3" s="1624"/>
      <c r="LLO3" s="1624"/>
      <c r="LLP3" s="1624"/>
      <c r="LLQ3" s="1624"/>
      <c r="LLR3" s="1624"/>
      <c r="LLS3" s="1624"/>
      <c r="LLT3" s="1624"/>
      <c r="LLU3" s="1624"/>
      <c r="LLV3" s="1624"/>
      <c r="LLW3" s="1624"/>
      <c r="LLX3" s="1624"/>
      <c r="LLY3" s="1624"/>
      <c r="LLZ3" s="1624"/>
      <c r="LMA3" s="1624"/>
      <c r="LMB3" s="1624"/>
      <c r="LMC3" s="1624"/>
      <c r="LMD3" s="1624"/>
      <c r="LME3" s="1624"/>
      <c r="LMF3" s="1624"/>
      <c r="LMG3" s="1624"/>
      <c r="LMH3" s="1624"/>
      <c r="LMI3" s="1624"/>
      <c r="LMJ3" s="1624"/>
      <c r="LMK3" s="1624"/>
      <c r="LML3" s="1624"/>
      <c r="LMM3" s="1624"/>
      <c r="LMN3" s="1624"/>
      <c r="LMO3" s="1624"/>
      <c r="LMP3" s="1624"/>
      <c r="LMQ3" s="1624"/>
      <c r="LMR3" s="1624"/>
      <c r="LMS3" s="1624"/>
      <c r="LMT3" s="1624"/>
      <c r="LMU3" s="1624"/>
      <c r="LMV3" s="1624"/>
      <c r="LMW3" s="1624"/>
      <c r="LMX3" s="1624"/>
      <c r="LMY3" s="1624"/>
      <c r="LMZ3" s="1624"/>
      <c r="LNA3" s="1624"/>
      <c r="LNB3" s="1624"/>
      <c r="LNC3" s="1624"/>
      <c r="LND3" s="1624"/>
      <c r="LNE3" s="1624"/>
      <c r="LNF3" s="1624"/>
      <c r="LNG3" s="1624"/>
      <c r="LNH3" s="1624"/>
      <c r="LNI3" s="1624"/>
      <c r="LNJ3" s="1624"/>
      <c r="LNK3" s="1624"/>
      <c r="LNL3" s="1624"/>
      <c r="LNM3" s="1624"/>
      <c r="LNN3" s="1624"/>
      <c r="LNO3" s="1624"/>
      <c r="LNP3" s="1624"/>
      <c r="LNQ3" s="1624"/>
      <c r="LNR3" s="1624"/>
      <c r="LNS3" s="1624"/>
      <c r="LNT3" s="1624"/>
      <c r="LNU3" s="1624"/>
      <c r="LNV3" s="1624"/>
      <c r="LNW3" s="1624"/>
      <c r="LNX3" s="1624"/>
      <c r="LNY3" s="1624"/>
      <c r="LNZ3" s="1624"/>
      <c r="LOA3" s="1624"/>
      <c r="LOB3" s="1624"/>
      <c r="LOC3" s="1624"/>
      <c r="LOD3" s="1624"/>
      <c r="LOE3" s="1624"/>
      <c r="LOF3" s="1624"/>
      <c r="LOG3" s="1624"/>
      <c r="LOH3" s="1624"/>
      <c r="LOI3" s="1624"/>
      <c r="LOJ3" s="1624"/>
      <c r="LOK3" s="1624"/>
      <c r="LOL3" s="1624"/>
      <c r="LOM3" s="1624"/>
      <c r="LON3" s="1624"/>
      <c r="LOO3" s="1624"/>
      <c r="LOP3" s="1624"/>
      <c r="LOQ3" s="1624"/>
      <c r="LOR3" s="1624"/>
      <c r="LOS3" s="1624"/>
      <c r="LOT3" s="1624"/>
      <c r="LOU3" s="1624"/>
      <c r="LOV3" s="1624"/>
      <c r="LOW3" s="1624"/>
      <c r="LOX3" s="1624"/>
      <c r="LOY3" s="1624"/>
      <c r="LOZ3" s="1624"/>
      <c r="LPA3" s="1624"/>
      <c r="LPB3" s="1624"/>
      <c r="LPC3" s="1624"/>
      <c r="LPD3" s="1624"/>
      <c r="LPE3" s="1624"/>
      <c r="LPF3" s="1624"/>
      <c r="LPG3" s="1624"/>
      <c r="LPH3" s="1624"/>
      <c r="LPI3" s="1624"/>
      <c r="LPJ3" s="1624"/>
      <c r="LPK3" s="1624"/>
      <c r="LPL3" s="1624"/>
      <c r="LPM3" s="1624"/>
      <c r="LPN3" s="1624"/>
      <c r="LPO3" s="1624"/>
      <c r="LPP3" s="1624"/>
      <c r="LPQ3" s="1624"/>
      <c r="LPR3" s="1624"/>
      <c r="LPS3" s="1624"/>
      <c r="LPT3" s="1624"/>
      <c r="LPU3" s="1624"/>
      <c r="LPV3" s="1624"/>
      <c r="LPW3" s="1624"/>
      <c r="LPX3" s="1624"/>
      <c r="LPY3" s="1624"/>
      <c r="LPZ3" s="1624"/>
      <c r="LQA3" s="1624"/>
      <c r="LQB3" s="1624"/>
      <c r="LQC3" s="1624"/>
      <c r="LQD3" s="1624"/>
      <c r="LQE3" s="1624"/>
      <c r="LQF3" s="1624"/>
      <c r="LQG3" s="1624"/>
      <c r="LQH3" s="1624"/>
      <c r="LQI3" s="1624"/>
      <c r="LQJ3" s="1624"/>
      <c r="LQK3" s="1624"/>
      <c r="LQL3" s="1624"/>
      <c r="LQM3" s="1624"/>
      <c r="LQN3" s="1624"/>
      <c r="LQO3" s="1624"/>
      <c r="LQP3" s="1624"/>
      <c r="LQQ3" s="1624"/>
      <c r="LQR3" s="1624"/>
      <c r="LQS3" s="1624"/>
      <c r="LQT3" s="1624"/>
      <c r="LQU3" s="1624"/>
      <c r="LQV3" s="1624"/>
      <c r="LQW3" s="1624"/>
      <c r="LQX3" s="1624"/>
      <c r="LQY3" s="1624"/>
      <c r="LQZ3" s="1624"/>
      <c r="LRA3" s="1624"/>
      <c r="LRB3" s="1624"/>
      <c r="LRC3" s="1624"/>
      <c r="LRD3" s="1624"/>
      <c r="LRE3" s="1624"/>
      <c r="LRF3" s="1624"/>
      <c r="LRG3" s="1624"/>
      <c r="LRH3" s="1624"/>
      <c r="LRI3" s="1624"/>
      <c r="LRJ3" s="1624"/>
      <c r="LRK3" s="1624"/>
      <c r="LRL3" s="1624"/>
      <c r="LRM3" s="1624"/>
      <c r="LRN3" s="1624"/>
      <c r="LRO3" s="1624"/>
      <c r="LRP3" s="1624"/>
      <c r="LRQ3" s="1624"/>
      <c r="LRR3" s="1624"/>
      <c r="LRS3" s="1624"/>
      <c r="LRT3" s="1624"/>
      <c r="LRU3" s="1624"/>
      <c r="LRV3" s="1624"/>
      <c r="LRW3" s="1624"/>
      <c r="LRX3" s="1624"/>
      <c r="LRY3" s="1624"/>
      <c r="LRZ3" s="1624"/>
      <c r="LSA3" s="1624"/>
      <c r="LSB3" s="1624"/>
      <c r="LSC3" s="1624"/>
      <c r="LSD3" s="1624"/>
      <c r="LSE3" s="1624"/>
      <c r="LSF3" s="1624"/>
      <c r="LSG3" s="1624"/>
      <c r="LSH3" s="1624"/>
      <c r="LSI3" s="1624"/>
      <c r="LSJ3" s="1624"/>
      <c r="LSK3" s="1624"/>
      <c r="LSL3" s="1624"/>
      <c r="LSM3" s="1624"/>
      <c r="LSN3" s="1624"/>
      <c r="LSO3" s="1624"/>
      <c r="LSP3" s="1624"/>
      <c r="LSQ3" s="1624"/>
      <c r="LSR3" s="1624"/>
      <c r="LSS3" s="1624"/>
      <c r="LST3" s="1624"/>
      <c r="LSU3" s="1624"/>
      <c r="LSV3" s="1624"/>
      <c r="LSW3" s="1624"/>
      <c r="LSX3" s="1624"/>
      <c r="LSY3" s="1624"/>
      <c r="LSZ3" s="1624"/>
      <c r="LTA3" s="1624"/>
      <c r="LTB3" s="1624"/>
      <c r="LTC3" s="1624"/>
      <c r="LTD3" s="1624"/>
      <c r="LTE3" s="1624"/>
      <c r="LTF3" s="1624"/>
      <c r="LTG3" s="1624"/>
      <c r="LTH3" s="1624"/>
      <c r="LTI3" s="1624"/>
      <c r="LTJ3" s="1624"/>
      <c r="LTK3" s="1624"/>
      <c r="LTL3" s="1624"/>
      <c r="LTM3" s="1624"/>
      <c r="LTN3" s="1624"/>
      <c r="LTO3" s="1624"/>
      <c r="LTP3" s="1624"/>
      <c r="LTQ3" s="1624"/>
      <c r="LTR3" s="1624"/>
      <c r="LTS3" s="1624"/>
      <c r="LTT3" s="1624"/>
      <c r="LTU3" s="1624"/>
      <c r="LTV3" s="1624"/>
      <c r="LTW3" s="1624"/>
      <c r="LTX3" s="1624"/>
      <c r="LTY3" s="1624"/>
      <c r="LTZ3" s="1624"/>
      <c r="LUA3" s="1624"/>
      <c r="LUB3" s="1624"/>
      <c r="LUC3" s="1624"/>
      <c r="LUD3" s="1624"/>
      <c r="LUE3" s="1624"/>
      <c r="LUF3" s="1624"/>
      <c r="LUG3" s="1624"/>
      <c r="LUH3" s="1624"/>
      <c r="LUI3" s="1624"/>
      <c r="LUJ3" s="1624"/>
      <c r="LUK3" s="1624"/>
      <c r="LUL3" s="1624"/>
      <c r="LUM3" s="1624"/>
      <c r="LUN3" s="1624"/>
      <c r="LUO3" s="1624"/>
      <c r="LUP3" s="1624"/>
      <c r="LUQ3" s="1624"/>
      <c r="LUR3" s="1624"/>
      <c r="LUS3" s="1624"/>
      <c r="LUT3" s="1624"/>
      <c r="LUU3" s="1624"/>
      <c r="LUV3" s="1624"/>
      <c r="LUW3" s="1624"/>
      <c r="LUX3" s="1624"/>
      <c r="LUY3" s="1624"/>
      <c r="LUZ3" s="1624"/>
      <c r="LVA3" s="1624"/>
      <c r="LVB3" s="1624"/>
      <c r="LVC3" s="1624"/>
      <c r="LVD3" s="1624"/>
      <c r="LVE3" s="1624"/>
      <c r="LVF3" s="1624"/>
      <c r="LVG3" s="1624"/>
      <c r="LVH3" s="1624"/>
      <c r="LVI3" s="1624"/>
      <c r="LVJ3" s="1624"/>
      <c r="LVK3" s="1624"/>
      <c r="LVL3" s="1624"/>
      <c r="LVM3" s="1624"/>
      <c r="LVN3" s="1624"/>
      <c r="LVO3" s="1624"/>
      <c r="LVP3" s="1624"/>
      <c r="LVQ3" s="1624"/>
      <c r="LVR3" s="1624"/>
      <c r="LVS3" s="1624"/>
      <c r="LVT3" s="1624"/>
      <c r="LVU3" s="1624"/>
      <c r="LVV3" s="1624"/>
      <c r="LVW3" s="1624"/>
      <c r="LVX3" s="1624"/>
      <c r="LVY3" s="1624"/>
      <c r="LVZ3" s="1624"/>
      <c r="LWA3" s="1624"/>
      <c r="LWB3" s="1624"/>
      <c r="LWC3" s="1624"/>
      <c r="LWD3" s="1624"/>
      <c r="LWE3" s="1624"/>
      <c r="LWF3" s="1624"/>
      <c r="LWG3" s="1624"/>
      <c r="LWH3" s="1624"/>
      <c r="LWI3" s="1624"/>
      <c r="LWJ3" s="1624"/>
      <c r="LWK3" s="1624"/>
      <c r="LWL3" s="1624"/>
      <c r="LWM3" s="1624"/>
      <c r="LWN3" s="1624"/>
      <c r="LWO3" s="1624"/>
      <c r="LWP3" s="1624"/>
      <c r="LWQ3" s="1624"/>
      <c r="LWR3" s="1624"/>
      <c r="LWS3" s="1624"/>
      <c r="LWT3" s="1624"/>
      <c r="LWU3" s="1624"/>
      <c r="LWV3" s="1624"/>
      <c r="LWW3" s="1624"/>
      <c r="LWX3" s="1624"/>
      <c r="LWY3" s="1624"/>
      <c r="LWZ3" s="1624"/>
      <c r="LXA3" s="1624"/>
      <c r="LXB3" s="1624"/>
      <c r="LXC3" s="1624"/>
      <c r="LXD3" s="1624"/>
      <c r="LXE3" s="1624"/>
      <c r="LXF3" s="1624"/>
      <c r="LXG3" s="1624"/>
      <c r="LXH3" s="1624"/>
      <c r="LXI3" s="1624"/>
      <c r="LXJ3" s="1624"/>
      <c r="LXK3" s="1624"/>
      <c r="LXL3" s="1624"/>
      <c r="LXM3" s="1624"/>
      <c r="LXN3" s="1624"/>
      <c r="LXO3" s="1624"/>
      <c r="LXP3" s="1624"/>
      <c r="LXQ3" s="1624"/>
      <c r="LXR3" s="1624"/>
      <c r="LXS3" s="1624"/>
      <c r="LXT3" s="1624"/>
      <c r="LXU3" s="1624"/>
      <c r="LXV3" s="1624"/>
      <c r="LXW3" s="1624"/>
      <c r="LXX3" s="1624"/>
      <c r="LXY3" s="1624"/>
      <c r="LXZ3" s="1624"/>
      <c r="LYA3" s="1624"/>
      <c r="LYB3" s="1624"/>
      <c r="LYC3" s="1624"/>
      <c r="LYD3" s="1624"/>
      <c r="LYE3" s="1624"/>
      <c r="LYF3" s="1624"/>
      <c r="LYG3" s="1624"/>
      <c r="LYH3" s="1624"/>
      <c r="LYI3" s="1624"/>
      <c r="LYJ3" s="1624"/>
      <c r="LYK3" s="1624"/>
      <c r="LYL3" s="1624"/>
      <c r="LYM3" s="1624"/>
      <c r="LYN3" s="1624"/>
      <c r="LYO3" s="1624"/>
      <c r="LYP3" s="1624"/>
      <c r="LYQ3" s="1624"/>
      <c r="LYR3" s="1624"/>
      <c r="LYS3" s="1624"/>
      <c r="LYT3" s="1624"/>
      <c r="LYU3" s="1624"/>
      <c r="LYV3" s="1624"/>
      <c r="LYW3" s="1624"/>
      <c r="LYX3" s="1624"/>
      <c r="LYY3" s="1624"/>
      <c r="LYZ3" s="1624"/>
      <c r="LZA3" s="1624"/>
      <c r="LZB3" s="1624"/>
      <c r="LZC3" s="1624"/>
      <c r="LZD3" s="1624"/>
      <c r="LZE3" s="1624"/>
      <c r="LZF3" s="1624"/>
      <c r="LZG3" s="1624"/>
      <c r="LZH3" s="1624"/>
      <c r="LZI3" s="1624"/>
      <c r="LZJ3" s="1624"/>
      <c r="LZK3" s="1624"/>
      <c r="LZL3" s="1624"/>
      <c r="LZM3" s="1624"/>
      <c r="LZN3" s="1624"/>
      <c r="LZO3" s="1624"/>
      <c r="LZP3" s="1624"/>
      <c r="LZQ3" s="1624"/>
      <c r="LZR3" s="1624"/>
      <c r="LZS3" s="1624"/>
      <c r="LZT3" s="1624"/>
      <c r="LZU3" s="1624"/>
      <c r="LZV3" s="1624"/>
      <c r="LZW3" s="1624"/>
      <c r="LZX3" s="1624"/>
      <c r="LZY3" s="1624"/>
      <c r="LZZ3" s="1624"/>
      <c r="MAA3" s="1624"/>
      <c r="MAB3" s="1624"/>
      <c r="MAC3" s="1624"/>
      <c r="MAD3" s="1624"/>
      <c r="MAE3" s="1624"/>
      <c r="MAF3" s="1624"/>
      <c r="MAG3" s="1624"/>
      <c r="MAH3" s="1624"/>
      <c r="MAI3" s="1624"/>
      <c r="MAJ3" s="1624"/>
      <c r="MAK3" s="1624"/>
      <c r="MAL3" s="1624"/>
      <c r="MAM3" s="1624"/>
      <c r="MAN3" s="1624"/>
      <c r="MAO3" s="1624"/>
      <c r="MAP3" s="1624"/>
      <c r="MAQ3" s="1624"/>
      <c r="MAR3" s="1624"/>
      <c r="MAS3" s="1624"/>
      <c r="MAT3" s="1624"/>
      <c r="MAU3" s="1624"/>
      <c r="MAV3" s="1624"/>
      <c r="MAW3" s="1624"/>
      <c r="MAX3" s="1624"/>
      <c r="MAY3" s="1624"/>
      <c r="MAZ3" s="1624"/>
      <c r="MBA3" s="1624"/>
      <c r="MBB3" s="1624"/>
      <c r="MBC3" s="1624"/>
      <c r="MBD3" s="1624"/>
      <c r="MBE3" s="1624"/>
      <c r="MBF3" s="1624"/>
      <c r="MBG3" s="1624"/>
      <c r="MBH3" s="1624"/>
      <c r="MBI3" s="1624"/>
      <c r="MBJ3" s="1624"/>
      <c r="MBK3" s="1624"/>
      <c r="MBL3" s="1624"/>
      <c r="MBM3" s="1624"/>
      <c r="MBN3" s="1624"/>
      <c r="MBO3" s="1624"/>
      <c r="MBP3" s="1624"/>
      <c r="MBQ3" s="1624"/>
      <c r="MBR3" s="1624"/>
      <c r="MBS3" s="1624"/>
      <c r="MBT3" s="1624"/>
      <c r="MBU3" s="1624"/>
      <c r="MBV3" s="1624"/>
      <c r="MBW3" s="1624"/>
      <c r="MBX3" s="1624"/>
      <c r="MBY3" s="1624"/>
      <c r="MBZ3" s="1624"/>
      <c r="MCA3" s="1624"/>
      <c r="MCB3" s="1624"/>
      <c r="MCC3" s="1624"/>
      <c r="MCD3" s="1624"/>
      <c r="MCE3" s="1624"/>
      <c r="MCF3" s="1624"/>
      <c r="MCG3" s="1624"/>
      <c r="MCH3" s="1624"/>
      <c r="MCI3" s="1624"/>
      <c r="MCJ3" s="1624"/>
      <c r="MCK3" s="1624"/>
      <c r="MCL3" s="1624"/>
      <c r="MCM3" s="1624"/>
      <c r="MCN3" s="1624"/>
      <c r="MCO3" s="1624"/>
      <c r="MCP3" s="1624"/>
      <c r="MCQ3" s="1624"/>
      <c r="MCR3" s="1624"/>
      <c r="MCS3" s="1624"/>
      <c r="MCT3" s="1624"/>
      <c r="MCU3" s="1624"/>
      <c r="MCV3" s="1624"/>
      <c r="MCW3" s="1624"/>
      <c r="MCX3" s="1624"/>
      <c r="MCY3" s="1624"/>
      <c r="MCZ3" s="1624"/>
      <c r="MDA3" s="1624"/>
      <c r="MDB3" s="1624"/>
      <c r="MDC3" s="1624"/>
      <c r="MDD3" s="1624"/>
      <c r="MDE3" s="1624"/>
      <c r="MDF3" s="1624"/>
      <c r="MDG3" s="1624"/>
      <c r="MDH3" s="1624"/>
      <c r="MDI3" s="1624"/>
      <c r="MDJ3" s="1624"/>
      <c r="MDK3" s="1624"/>
      <c r="MDL3" s="1624"/>
      <c r="MDM3" s="1624"/>
      <c r="MDN3" s="1624"/>
      <c r="MDO3" s="1624"/>
      <c r="MDP3" s="1624"/>
      <c r="MDQ3" s="1624"/>
      <c r="MDR3" s="1624"/>
      <c r="MDS3" s="1624"/>
      <c r="MDT3" s="1624"/>
      <c r="MDU3" s="1624"/>
      <c r="MDV3" s="1624"/>
      <c r="MDW3" s="1624"/>
      <c r="MDX3" s="1624"/>
      <c r="MDY3" s="1624"/>
      <c r="MDZ3" s="1624"/>
      <c r="MEA3" s="1624"/>
      <c r="MEB3" s="1624"/>
      <c r="MEC3" s="1624"/>
      <c r="MED3" s="1624"/>
      <c r="MEE3" s="1624"/>
      <c r="MEF3" s="1624"/>
      <c r="MEG3" s="1624"/>
      <c r="MEH3" s="1624"/>
      <c r="MEI3" s="1624"/>
      <c r="MEJ3" s="1624"/>
      <c r="MEK3" s="1624"/>
      <c r="MEL3" s="1624"/>
      <c r="MEM3" s="1624"/>
      <c r="MEN3" s="1624"/>
      <c r="MEO3" s="1624"/>
      <c r="MEP3" s="1624"/>
      <c r="MEQ3" s="1624"/>
      <c r="MER3" s="1624"/>
      <c r="MES3" s="1624"/>
      <c r="MET3" s="1624"/>
      <c r="MEU3" s="1624"/>
      <c r="MEV3" s="1624"/>
      <c r="MEW3" s="1624"/>
      <c r="MEX3" s="1624"/>
      <c r="MEY3" s="1624"/>
      <c r="MEZ3" s="1624"/>
      <c r="MFA3" s="1624"/>
      <c r="MFB3" s="1624"/>
      <c r="MFC3" s="1624"/>
      <c r="MFD3" s="1624"/>
      <c r="MFE3" s="1624"/>
      <c r="MFF3" s="1624"/>
      <c r="MFG3" s="1624"/>
      <c r="MFH3" s="1624"/>
      <c r="MFI3" s="1624"/>
      <c r="MFJ3" s="1624"/>
      <c r="MFK3" s="1624"/>
      <c r="MFL3" s="1624"/>
      <c r="MFM3" s="1624"/>
      <c r="MFN3" s="1624"/>
      <c r="MFO3" s="1624"/>
      <c r="MFP3" s="1624"/>
      <c r="MFQ3" s="1624"/>
      <c r="MFR3" s="1624"/>
      <c r="MFS3" s="1624"/>
      <c r="MFT3" s="1624"/>
      <c r="MFU3" s="1624"/>
      <c r="MFV3" s="1624"/>
      <c r="MFW3" s="1624"/>
      <c r="MFX3" s="1624"/>
      <c r="MFY3" s="1624"/>
      <c r="MFZ3" s="1624"/>
      <c r="MGA3" s="1624"/>
      <c r="MGB3" s="1624"/>
      <c r="MGC3" s="1624"/>
      <c r="MGD3" s="1624"/>
      <c r="MGE3" s="1624"/>
      <c r="MGF3" s="1624"/>
      <c r="MGG3" s="1624"/>
      <c r="MGH3" s="1624"/>
      <c r="MGI3" s="1624"/>
      <c r="MGJ3" s="1624"/>
      <c r="MGK3" s="1624"/>
      <c r="MGL3" s="1624"/>
      <c r="MGM3" s="1624"/>
      <c r="MGN3" s="1624"/>
      <c r="MGO3" s="1624"/>
      <c r="MGP3" s="1624"/>
      <c r="MGQ3" s="1624"/>
      <c r="MGR3" s="1624"/>
      <c r="MGS3" s="1624"/>
      <c r="MGT3" s="1624"/>
      <c r="MGU3" s="1624"/>
      <c r="MGV3" s="1624"/>
      <c r="MGW3" s="1624"/>
      <c r="MGX3" s="1624"/>
      <c r="MGY3" s="1624"/>
      <c r="MGZ3" s="1624"/>
      <c r="MHA3" s="1624"/>
      <c r="MHB3" s="1624"/>
      <c r="MHC3" s="1624"/>
      <c r="MHD3" s="1624"/>
      <c r="MHE3" s="1624"/>
      <c r="MHF3" s="1624"/>
      <c r="MHG3" s="1624"/>
      <c r="MHH3" s="1624"/>
      <c r="MHI3" s="1624"/>
      <c r="MHJ3" s="1624"/>
      <c r="MHK3" s="1624"/>
      <c r="MHL3" s="1624"/>
      <c r="MHM3" s="1624"/>
      <c r="MHN3" s="1624"/>
      <c r="MHO3" s="1624"/>
      <c r="MHP3" s="1624"/>
      <c r="MHQ3" s="1624"/>
      <c r="MHR3" s="1624"/>
      <c r="MHS3" s="1624"/>
      <c r="MHT3" s="1624"/>
      <c r="MHU3" s="1624"/>
      <c r="MHV3" s="1624"/>
      <c r="MHW3" s="1624"/>
      <c r="MHX3" s="1624"/>
      <c r="MHY3" s="1624"/>
      <c r="MHZ3" s="1624"/>
      <c r="MIA3" s="1624"/>
      <c r="MIB3" s="1624"/>
      <c r="MIC3" s="1624"/>
      <c r="MID3" s="1624"/>
      <c r="MIE3" s="1624"/>
      <c r="MIF3" s="1624"/>
      <c r="MIG3" s="1624"/>
      <c r="MIH3" s="1624"/>
      <c r="MII3" s="1624"/>
      <c r="MIJ3" s="1624"/>
      <c r="MIK3" s="1624"/>
      <c r="MIL3" s="1624"/>
      <c r="MIM3" s="1624"/>
      <c r="MIN3" s="1624"/>
      <c r="MIO3" s="1624"/>
      <c r="MIP3" s="1624"/>
      <c r="MIQ3" s="1624"/>
      <c r="MIR3" s="1624"/>
      <c r="MIS3" s="1624"/>
      <c r="MIT3" s="1624"/>
      <c r="MIU3" s="1624"/>
      <c r="MIV3" s="1624"/>
      <c r="MIW3" s="1624"/>
      <c r="MIX3" s="1624"/>
      <c r="MIY3" s="1624"/>
      <c r="MIZ3" s="1624"/>
      <c r="MJA3" s="1624"/>
      <c r="MJB3" s="1624"/>
      <c r="MJC3" s="1624"/>
      <c r="MJD3" s="1624"/>
      <c r="MJE3" s="1624"/>
      <c r="MJF3" s="1624"/>
      <c r="MJG3" s="1624"/>
      <c r="MJH3" s="1624"/>
      <c r="MJI3" s="1624"/>
      <c r="MJJ3" s="1624"/>
      <c r="MJK3" s="1624"/>
      <c r="MJL3" s="1624"/>
      <c r="MJM3" s="1624"/>
      <c r="MJN3" s="1624"/>
      <c r="MJO3" s="1624"/>
      <c r="MJP3" s="1624"/>
      <c r="MJQ3" s="1624"/>
      <c r="MJR3" s="1624"/>
      <c r="MJS3" s="1624"/>
      <c r="MJT3" s="1624"/>
      <c r="MJU3" s="1624"/>
      <c r="MJV3" s="1624"/>
      <c r="MJW3" s="1624"/>
      <c r="MJX3" s="1624"/>
      <c r="MJY3" s="1624"/>
      <c r="MJZ3" s="1624"/>
      <c r="MKA3" s="1624"/>
      <c r="MKB3" s="1624"/>
      <c r="MKC3" s="1624"/>
      <c r="MKD3" s="1624"/>
      <c r="MKE3" s="1624"/>
      <c r="MKF3" s="1624"/>
      <c r="MKG3" s="1624"/>
      <c r="MKH3" s="1624"/>
      <c r="MKI3" s="1624"/>
      <c r="MKJ3" s="1624"/>
      <c r="MKK3" s="1624"/>
      <c r="MKL3" s="1624"/>
      <c r="MKM3" s="1624"/>
      <c r="MKN3" s="1624"/>
      <c r="MKO3" s="1624"/>
      <c r="MKP3" s="1624"/>
      <c r="MKQ3" s="1624"/>
      <c r="MKR3" s="1624"/>
      <c r="MKS3" s="1624"/>
      <c r="MKT3" s="1624"/>
      <c r="MKU3" s="1624"/>
      <c r="MKV3" s="1624"/>
      <c r="MKW3" s="1624"/>
      <c r="MKX3" s="1624"/>
      <c r="MKY3" s="1624"/>
      <c r="MKZ3" s="1624"/>
      <c r="MLA3" s="1624"/>
      <c r="MLB3" s="1624"/>
      <c r="MLC3" s="1624"/>
      <c r="MLD3" s="1624"/>
      <c r="MLE3" s="1624"/>
      <c r="MLF3" s="1624"/>
      <c r="MLG3" s="1624"/>
      <c r="MLH3" s="1624"/>
      <c r="MLI3" s="1624"/>
      <c r="MLJ3" s="1624"/>
      <c r="MLK3" s="1624"/>
      <c r="MLL3" s="1624"/>
      <c r="MLM3" s="1624"/>
      <c r="MLN3" s="1624"/>
      <c r="MLO3" s="1624"/>
      <c r="MLP3" s="1624"/>
      <c r="MLQ3" s="1624"/>
      <c r="MLR3" s="1624"/>
      <c r="MLS3" s="1624"/>
      <c r="MLT3" s="1624"/>
      <c r="MLU3" s="1624"/>
      <c r="MLV3" s="1624"/>
      <c r="MLW3" s="1624"/>
      <c r="MLX3" s="1624"/>
      <c r="MLY3" s="1624"/>
      <c r="MLZ3" s="1624"/>
      <c r="MMA3" s="1624"/>
      <c r="MMB3" s="1624"/>
      <c r="MMC3" s="1624"/>
      <c r="MMD3" s="1624"/>
      <c r="MME3" s="1624"/>
      <c r="MMF3" s="1624"/>
      <c r="MMG3" s="1624"/>
      <c r="MMH3" s="1624"/>
      <c r="MMI3" s="1624"/>
      <c r="MMJ3" s="1624"/>
      <c r="MMK3" s="1624"/>
      <c r="MML3" s="1624"/>
      <c r="MMM3" s="1624"/>
      <c r="MMN3" s="1624"/>
      <c r="MMO3" s="1624"/>
      <c r="MMP3" s="1624"/>
      <c r="MMQ3" s="1624"/>
      <c r="MMR3" s="1624"/>
      <c r="MMS3" s="1624"/>
      <c r="MMT3" s="1624"/>
      <c r="MMU3" s="1624"/>
      <c r="MMV3" s="1624"/>
      <c r="MMW3" s="1624"/>
      <c r="MMX3" s="1624"/>
      <c r="MMY3" s="1624"/>
      <c r="MMZ3" s="1624"/>
      <c r="MNA3" s="1624"/>
      <c r="MNB3" s="1624"/>
      <c r="MNC3" s="1624"/>
      <c r="MND3" s="1624"/>
      <c r="MNE3" s="1624"/>
      <c r="MNF3" s="1624"/>
      <c r="MNG3" s="1624"/>
      <c r="MNH3" s="1624"/>
      <c r="MNI3" s="1624"/>
      <c r="MNJ3" s="1624"/>
      <c r="MNK3" s="1624"/>
      <c r="MNL3" s="1624"/>
      <c r="MNM3" s="1624"/>
      <c r="MNN3" s="1624"/>
      <c r="MNO3" s="1624"/>
      <c r="MNP3" s="1624"/>
      <c r="MNQ3" s="1624"/>
      <c r="MNR3" s="1624"/>
      <c r="MNS3" s="1624"/>
      <c r="MNT3" s="1624"/>
      <c r="MNU3" s="1624"/>
      <c r="MNV3" s="1624"/>
      <c r="MNW3" s="1624"/>
      <c r="MNX3" s="1624"/>
      <c r="MNY3" s="1624"/>
      <c r="MNZ3" s="1624"/>
      <c r="MOA3" s="1624"/>
      <c r="MOB3" s="1624"/>
      <c r="MOC3" s="1624"/>
      <c r="MOD3" s="1624"/>
      <c r="MOE3" s="1624"/>
      <c r="MOF3" s="1624"/>
      <c r="MOG3" s="1624"/>
      <c r="MOH3" s="1624"/>
      <c r="MOI3" s="1624"/>
      <c r="MOJ3" s="1624"/>
      <c r="MOK3" s="1624"/>
      <c r="MOL3" s="1624"/>
      <c r="MOM3" s="1624"/>
      <c r="MON3" s="1624"/>
      <c r="MOO3" s="1624"/>
      <c r="MOP3" s="1624"/>
      <c r="MOQ3" s="1624"/>
      <c r="MOR3" s="1624"/>
      <c r="MOS3" s="1624"/>
      <c r="MOT3" s="1624"/>
      <c r="MOU3" s="1624"/>
      <c r="MOV3" s="1624"/>
      <c r="MOW3" s="1624"/>
      <c r="MOX3" s="1624"/>
      <c r="MOY3" s="1624"/>
      <c r="MOZ3" s="1624"/>
      <c r="MPA3" s="1624"/>
      <c r="MPB3" s="1624"/>
      <c r="MPC3" s="1624"/>
      <c r="MPD3" s="1624"/>
      <c r="MPE3" s="1624"/>
      <c r="MPF3" s="1624"/>
      <c r="MPG3" s="1624"/>
      <c r="MPH3" s="1624"/>
      <c r="MPI3" s="1624"/>
      <c r="MPJ3" s="1624"/>
      <c r="MPK3" s="1624"/>
      <c r="MPL3" s="1624"/>
      <c r="MPM3" s="1624"/>
      <c r="MPN3" s="1624"/>
      <c r="MPO3" s="1624"/>
      <c r="MPP3" s="1624"/>
      <c r="MPQ3" s="1624"/>
      <c r="MPR3" s="1624"/>
      <c r="MPS3" s="1624"/>
      <c r="MPT3" s="1624"/>
      <c r="MPU3" s="1624"/>
      <c r="MPV3" s="1624"/>
      <c r="MPW3" s="1624"/>
      <c r="MPX3" s="1624"/>
      <c r="MPY3" s="1624"/>
      <c r="MPZ3" s="1624"/>
      <c r="MQA3" s="1624"/>
      <c r="MQB3" s="1624"/>
      <c r="MQC3" s="1624"/>
      <c r="MQD3" s="1624"/>
      <c r="MQE3" s="1624"/>
      <c r="MQF3" s="1624"/>
      <c r="MQG3" s="1624"/>
      <c r="MQH3" s="1624"/>
      <c r="MQI3" s="1624"/>
      <c r="MQJ3" s="1624"/>
      <c r="MQK3" s="1624"/>
      <c r="MQL3" s="1624"/>
      <c r="MQM3" s="1624"/>
      <c r="MQN3" s="1624"/>
      <c r="MQO3" s="1624"/>
      <c r="MQP3" s="1624"/>
      <c r="MQQ3" s="1624"/>
      <c r="MQR3" s="1624"/>
      <c r="MQS3" s="1624"/>
      <c r="MQT3" s="1624"/>
      <c r="MQU3" s="1624"/>
      <c r="MQV3" s="1624"/>
      <c r="MQW3" s="1624"/>
      <c r="MQX3" s="1624"/>
      <c r="MQY3" s="1624"/>
      <c r="MQZ3" s="1624"/>
      <c r="MRA3" s="1624"/>
      <c r="MRB3" s="1624"/>
      <c r="MRC3" s="1624"/>
      <c r="MRD3" s="1624"/>
      <c r="MRE3" s="1624"/>
      <c r="MRF3" s="1624"/>
      <c r="MRG3" s="1624"/>
      <c r="MRH3" s="1624"/>
      <c r="MRI3" s="1624"/>
      <c r="MRJ3" s="1624"/>
      <c r="MRK3" s="1624"/>
      <c r="MRL3" s="1624"/>
      <c r="MRM3" s="1624"/>
      <c r="MRN3" s="1624"/>
      <c r="MRO3" s="1624"/>
      <c r="MRP3" s="1624"/>
      <c r="MRQ3" s="1624"/>
      <c r="MRR3" s="1624"/>
      <c r="MRS3" s="1624"/>
      <c r="MRT3" s="1624"/>
      <c r="MRU3" s="1624"/>
      <c r="MRV3" s="1624"/>
      <c r="MRW3" s="1624"/>
      <c r="MRX3" s="1624"/>
      <c r="MRY3" s="1624"/>
      <c r="MRZ3" s="1624"/>
      <c r="MSA3" s="1624"/>
      <c r="MSB3" s="1624"/>
      <c r="MSC3" s="1624"/>
      <c r="MSD3" s="1624"/>
      <c r="MSE3" s="1624"/>
      <c r="MSF3" s="1624"/>
      <c r="MSG3" s="1624"/>
      <c r="MSH3" s="1624"/>
      <c r="MSI3" s="1624"/>
      <c r="MSJ3" s="1624"/>
      <c r="MSK3" s="1624"/>
      <c r="MSL3" s="1624"/>
      <c r="MSM3" s="1624"/>
      <c r="MSN3" s="1624"/>
      <c r="MSO3" s="1624"/>
      <c r="MSP3" s="1624"/>
      <c r="MSQ3" s="1624"/>
      <c r="MSR3" s="1624"/>
      <c r="MSS3" s="1624"/>
      <c r="MST3" s="1624"/>
      <c r="MSU3" s="1624"/>
      <c r="MSV3" s="1624"/>
      <c r="MSW3" s="1624"/>
      <c r="MSX3" s="1624"/>
      <c r="MSY3" s="1624"/>
      <c r="MSZ3" s="1624"/>
      <c r="MTA3" s="1624"/>
      <c r="MTB3" s="1624"/>
      <c r="MTC3" s="1624"/>
      <c r="MTD3" s="1624"/>
      <c r="MTE3" s="1624"/>
      <c r="MTF3" s="1624"/>
      <c r="MTG3" s="1624"/>
      <c r="MTH3" s="1624"/>
      <c r="MTI3" s="1624"/>
      <c r="MTJ3" s="1624"/>
      <c r="MTK3" s="1624"/>
      <c r="MTL3" s="1624"/>
      <c r="MTM3" s="1624"/>
      <c r="MTN3" s="1624"/>
      <c r="MTO3" s="1624"/>
      <c r="MTP3" s="1624"/>
      <c r="MTQ3" s="1624"/>
      <c r="MTR3" s="1624"/>
      <c r="MTS3" s="1624"/>
      <c r="MTT3" s="1624"/>
      <c r="MTU3" s="1624"/>
      <c r="MTV3" s="1624"/>
      <c r="MTW3" s="1624"/>
      <c r="MTX3" s="1624"/>
      <c r="MTY3" s="1624"/>
      <c r="MTZ3" s="1624"/>
      <c r="MUA3" s="1624"/>
      <c r="MUB3" s="1624"/>
      <c r="MUC3" s="1624"/>
      <c r="MUD3" s="1624"/>
      <c r="MUE3" s="1624"/>
      <c r="MUF3" s="1624"/>
      <c r="MUG3" s="1624"/>
      <c r="MUH3" s="1624"/>
      <c r="MUI3" s="1624"/>
      <c r="MUJ3" s="1624"/>
      <c r="MUK3" s="1624"/>
      <c r="MUL3" s="1624"/>
      <c r="MUM3" s="1624"/>
      <c r="MUN3" s="1624"/>
      <c r="MUO3" s="1624"/>
      <c r="MUP3" s="1624"/>
      <c r="MUQ3" s="1624"/>
      <c r="MUR3" s="1624"/>
      <c r="MUS3" s="1624"/>
      <c r="MUT3" s="1624"/>
      <c r="MUU3" s="1624"/>
      <c r="MUV3" s="1624"/>
      <c r="MUW3" s="1624"/>
      <c r="MUX3" s="1624"/>
      <c r="MUY3" s="1624"/>
      <c r="MUZ3" s="1624"/>
      <c r="MVA3" s="1624"/>
      <c r="MVB3" s="1624"/>
      <c r="MVC3" s="1624"/>
      <c r="MVD3" s="1624"/>
      <c r="MVE3" s="1624"/>
      <c r="MVF3" s="1624"/>
      <c r="MVG3" s="1624"/>
      <c r="MVH3" s="1624"/>
      <c r="MVI3" s="1624"/>
      <c r="MVJ3" s="1624"/>
      <c r="MVK3" s="1624"/>
      <c r="MVL3" s="1624"/>
      <c r="MVM3" s="1624"/>
      <c r="MVN3" s="1624"/>
      <c r="MVO3" s="1624"/>
      <c r="MVP3" s="1624"/>
      <c r="MVQ3" s="1624"/>
      <c r="MVR3" s="1624"/>
      <c r="MVS3" s="1624"/>
      <c r="MVT3" s="1624"/>
      <c r="MVU3" s="1624"/>
      <c r="MVV3" s="1624"/>
      <c r="MVW3" s="1624"/>
      <c r="MVX3" s="1624"/>
      <c r="MVY3" s="1624"/>
      <c r="MVZ3" s="1624"/>
      <c r="MWA3" s="1624"/>
      <c r="MWB3" s="1624"/>
      <c r="MWC3" s="1624"/>
      <c r="MWD3" s="1624"/>
      <c r="MWE3" s="1624"/>
      <c r="MWF3" s="1624"/>
      <c r="MWG3" s="1624"/>
      <c r="MWH3" s="1624"/>
      <c r="MWI3" s="1624"/>
      <c r="MWJ3" s="1624"/>
      <c r="MWK3" s="1624"/>
      <c r="MWL3" s="1624"/>
      <c r="MWM3" s="1624"/>
      <c r="MWN3" s="1624"/>
      <c r="MWO3" s="1624"/>
      <c r="MWP3" s="1624"/>
      <c r="MWQ3" s="1624"/>
      <c r="MWR3" s="1624"/>
      <c r="MWS3" s="1624"/>
      <c r="MWT3" s="1624"/>
      <c r="MWU3" s="1624"/>
      <c r="MWV3" s="1624"/>
      <c r="MWW3" s="1624"/>
      <c r="MWX3" s="1624"/>
      <c r="MWY3" s="1624"/>
      <c r="MWZ3" s="1624"/>
      <c r="MXA3" s="1624"/>
      <c r="MXB3" s="1624"/>
      <c r="MXC3" s="1624"/>
      <c r="MXD3" s="1624"/>
      <c r="MXE3" s="1624"/>
      <c r="MXF3" s="1624"/>
      <c r="MXG3" s="1624"/>
      <c r="MXH3" s="1624"/>
      <c r="MXI3" s="1624"/>
      <c r="MXJ3" s="1624"/>
      <c r="MXK3" s="1624"/>
      <c r="MXL3" s="1624"/>
      <c r="MXM3" s="1624"/>
      <c r="MXN3" s="1624"/>
      <c r="MXO3" s="1624"/>
      <c r="MXP3" s="1624"/>
      <c r="MXQ3" s="1624"/>
      <c r="MXR3" s="1624"/>
      <c r="MXS3" s="1624"/>
      <c r="MXT3" s="1624"/>
      <c r="MXU3" s="1624"/>
      <c r="MXV3" s="1624"/>
      <c r="MXW3" s="1624"/>
      <c r="MXX3" s="1624"/>
      <c r="MXY3" s="1624"/>
      <c r="MXZ3" s="1624"/>
      <c r="MYA3" s="1624"/>
      <c r="MYB3" s="1624"/>
      <c r="MYC3" s="1624"/>
      <c r="MYD3" s="1624"/>
      <c r="MYE3" s="1624"/>
      <c r="MYF3" s="1624"/>
      <c r="MYG3" s="1624"/>
      <c r="MYH3" s="1624"/>
      <c r="MYI3" s="1624"/>
      <c r="MYJ3" s="1624"/>
      <c r="MYK3" s="1624"/>
      <c r="MYL3" s="1624"/>
      <c r="MYM3" s="1624"/>
      <c r="MYN3" s="1624"/>
      <c r="MYO3" s="1624"/>
      <c r="MYP3" s="1624"/>
      <c r="MYQ3" s="1624"/>
      <c r="MYR3" s="1624"/>
      <c r="MYS3" s="1624"/>
      <c r="MYT3" s="1624"/>
      <c r="MYU3" s="1624"/>
      <c r="MYV3" s="1624"/>
      <c r="MYW3" s="1624"/>
      <c r="MYX3" s="1624"/>
      <c r="MYY3" s="1624"/>
      <c r="MYZ3" s="1624"/>
      <c r="MZA3" s="1624"/>
      <c r="MZB3" s="1624"/>
      <c r="MZC3" s="1624"/>
      <c r="MZD3" s="1624"/>
      <c r="MZE3" s="1624"/>
      <c r="MZF3" s="1624"/>
      <c r="MZG3" s="1624"/>
      <c r="MZH3" s="1624"/>
      <c r="MZI3" s="1624"/>
      <c r="MZJ3" s="1624"/>
      <c r="MZK3" s="1624"/>
      <c r="MZL3" s="1624"/>
      <c r="MZM3" s="1624"/>
      <c r="MZN3" s="1624"/>
      <c r="MZO3" s="1624"/>
      <c r="MZP3" s="1624"/>
      <c r="MZQ3" s="1624"/>
      <c r="MZR3" s="1624"/>
      <c r="MZS3" s="1624"/>
      <c r="MZT3" s="1624"/>
      <c r="MZU3" s="1624"/>
      <c r="MZV3" s="1624"/>
      <c r="MZW3" s="1624"/>
      <c r="MZX3" s="1624"/>
      <c r="MZY3" s="1624"/>
      <c r="MZZ3" s="1624"/>
      <c r="NAA3" s="1624"/>
      <c r="NAB3" s="1624"/>
      <c r="NAC3" s="1624"/>
      <c r="NAD3" s="1624"/>
      <c r="NAE3" s="1624"/>
      <c r="NAF3" s="1624"/>
      <c r="NAG3" s="1624"/>
      <c r="NAH3" s="1624"/>
      <c r="NAI3" s="1624"/>
      <c r="NAJ3" s="1624"/>
      <c r="NAK3" s="1624"/>
      <c r="NAL3" s="1624"/>
      <c r="NAM3" s="1624"/>
      <c r="NAN3" s="1624"/>
      <c r="NAO3" s="1624"/>
      <c r="NAP3" s="1624"/>
      <c r="NAQ3" s="1624"/>
      <c r="NAR3" s="1624"/>
      <c r="NAS3" s="1624"/>
      <c r="NAT3" s="1624"/>
      <c r="NAU3" s="1624"/>
      <c r="NAV3" s="1624"/>
      <c r="NAW3" s="1624"/>
      <c r="NAX3" s="1624"/>
      <c r="NAY3" s="1624"/>
      <c r="NAZ3" s="1624"/>
      <c r="NBA3" s="1624"/>
      <c r="NBB3" s="1624"/>
      <c r="NBC3" s="1624"/>
      <c r="NBD3" s="1624"/>
      <c r="NBE3" s="1624"/>
      <c r="NBF3" s="1624"/>
      <c r="NBG3" s="1624"/>
      <c r="NBH3" s="1624"/>
      <c r="NBI3" s="1624"/>
      <c r="NBJ3" s="1624"/>
      <c r="NBK3" s="1624"/>
      <c r="NBL3" s="1624"/>
      <c r="NBM3" s="1624"/>
      <c r="NBN3" s="1624"/>
      <c r="NBO3" s="1624"/>
      <c r="NBP3" s="1624"/>
      <c r="NBQ3" s="1624"/>
      <c r="NBR3" s="1624"/>
      <c r="NBS3" s="1624"/>
      <c r="NBT3" s="1624"/>
      <c r="NBU3" s="1624"/>
      <c r="NBV3" s="1624"/>
      <c r="NBW3" s="1624"/>
      <c r="NBX3" s="1624"/>
      <c r="NBY3" s="1624"/>
      <c r="NBZ3" s="1624"/>
      <c r="NCA3" s="1624"/>
      <c r="NCB3" s="1624"/>
      <c r="NCC3" s="1624"/>
      <c r="NCD3" s="1624"/>
      <c r="NCE3" s="1624"/>
      <c r="NCF3" s="1624"/>
      <c r="NCG3" s="1624"/>
      <c r="NCH3" s="1624"/>
      <c r="NCI3" s="1624"/>
      <c r="NCJ3" s="1624"/>
      <c r="NCK3" s="1624"/>
      <c r="NCL3" s="1624"/>
      <c r="NCM3" s="1624"/>
      <c r="NCN3" s="1624"/>
      <c r="NCO3" s="1624"/>
      <c r="NCP3" s="1624"/>
      <c r="NCQ3" s="1624"/>
      <c r="NCR3" s="1624"/>
      <c r="NCS3" s="1624"/>
      <c r="NCT3" s="1624"/>
      <c r="NCU3" s="1624"/>
      <c r="NCV3" s="1624"/>
      <c r="NCW3" s="1624"/>
      <c r="NCX3" s="1624"/>
      <c r="NCY3" s="1624"/>
      <c r="NCZ3" s="1624"/>
      <c r="NDA3" s="1624"/>
      <c r="NDB3" s="1624"/>
      <c r="NDC3" s="1624"/>
      <c r="NDD3" s="1624"/>
      <c r="NDE3" s="1624"/>
      <c r="NDF3" s="1624"/>
      <c r="NDG3" s="1624"/>
      <c r="NDH3" s="1624"/>
      <c r="NDI3" s="1624"/>
      <c r="NDJ3" s="1624"/>
      <c r="NDK3" s="1624"/>
      <c r="NDL3" s="1624"/>
      <c r="NDM3" s="1624"/>
      <c r="NDN3" s="1624"/>
      <c r="NDO3" s="1624"/>
      <c r="NDP3" s="1624"/>
      <c r="NDQ3" s="1624"/>
      <c r="NDR3" s="1624"/>
      <c r="NDS3" s="1624"/>
      <c r="NDT3" s="1624"/>
      <c r="NDU3" s="1624"/>
      <c r="NDV3" s="1624"/>
      <c r="NDW3" s="1624"/>
      <c r="NDX3" s="1624"/>
      <c r="NDY3" s="1624"/>
      <c r="NDZ3" s="1624"/>
      <c r="NEA3" s="1624"/>
      <c r="NEB3" s="1624"/>
      <c r="NEC3" s="1624"/>
      <c r="NED3" s="1624"/>
      <c r="NEE3" s="1624"/>
      <c r="NEF3" s="1624"/>
      <c r="NEG3" s="1624"/>
      <c r="NEH3" s="1624"/>
      <c r="NEI3" s="1624"/>
      <c r="NEJ3" s="1624"/>
      <c r="NEK3" s="1624"/>
      <c r="NEL3" s="1624"/>
      <c r="NEM3" s="1624"/>
      <c r="NEN3" s="1624"/>
      <c r="NEO3" s="1624"/>
      <c r="NEP3" s="1624"/>
      <c r="NEQ3" s="1624"/>
      <c r="NER3" s="1624"/>
      <c r="NES3" s="1624"/>
      <c r="NET3" s="1624"/>
      <c r="NEU3" s="1624"/>
      <c r="NEV3" s="1624"/>
      <c r="NEW3" s="1624"/>
      <c r="NEX3" s="1624"/>
      <c r="NEY3" s="1624"/>
      <c r="NEZ3" s="1624"/>
      <c r="NFA3" s="1624"/>
      <c r="NFB3" s="1624"/>
      <c r="NFC3" s="1624"/>
      <c r="NFD3" s="1624"/>
      <c r="NFE3" s="1624"/>
      <c r="NFF3" s="1624"/>
      <c r="NFG3" s="1624"/>
      <c r="NFH3" s="1624"/>
      <c r="NFI3" s="1624"/>
      <c r="NFJ3" s="1624"/>
      <c r="NFK3" s="1624"/>
      <c r="NFL3" s="1624"/>
      <c r="NFM3" s="1624"/>
      <c r="NFN3" s="1624"/>
      <c r="NFO3" s="1624"/>
      <c r="NFP3" s="1624"/>
      <c r="NFQ3" s="1624"/>
      <c r="NFR3" s="1624"/>
      <c r="NFS3" s="1624"/>
      <c r="NFT3" s="1624"/>
      <c r="NFU3" s="1624"/>
      <c r="NFV3" s="1624"/>
      <c r="NFW3" s="1624"/>
      <c r="NFX3" s="1624"/>
      <c r="NFY3" s="1624"/>
      <c r="NFZ3" s="1624"/>
      <c r="NGA3" s="1624"/>
      <c r="NGB3" s="1624"/>
      <c r="NGC3" s="1624"/>
      <c r="NGD3" s="1624"/>
      <c r="NGE3" s="1624"/>
      <c r="NGF3" s="1624"/>
      <c r="NGG3" s="1624"/>
      <c r="NGH3" s="1624"/>
      <c r="NGI3" s="1624"/>
      <c r="NGJ3" s="1624"/>
      <c r="NGK3" s="1624"/>
      <c r="NGL3" s="1624"/>
      <c r="NGM3" s="1624"/>
      <c r="NGN3" s="1624"/>
      <c r="NGO3" s="1624"/>
      <c r="NGP3" s="1624"/>
      <c r="NGQ3" s="1624"/>
      <c r="NGR3" s="1624"/>
      <c r="NGS3" s="1624"/>
      <c r="NGT3" s="1624"/>
      <c r="NGU3" s="1624"/>
      <c r="NGV3" s="1624"/>
      <c r="NGW3" s="1624"/>
      <c r="NGX3" s="1624"/>
      <c r="NGY3" s="1624"/>
      <c r="NGZ3" s="1624"/>
      <c r="NHA3" s="1624"/>
      <c r="NHB3" s="1624"/>
      <c r="NHC3" s="1624"/>
      <c r="NHD3" s="1624"/>
      <c r="NHE3" s="1624"/>
      <c r="NHF3" s="1624"/>
      <c r="NHG3" s="1624"/>
      <c r="NHH3" s="1624"/>
      <c r="NHI3" s="1624"/>
      <c r="NHJ3" s="1624"/>
      <c r="NHK3" s="1624"/>
      <c r="NHL3" s="1624"/>
      <c r="NHM3" s="1624"/>
      <c r="NHN3" s="1624"/>
      <c r="NHO3" s="1624"/>
      <c r="NHP3" s="1624"/>
      <c r="NHQ3" s="1624"/>
      <c r="NHR3" s="1624"/>
      <c r="NHS3" s="1624"/>
      <c r="NHT3" s="1624"/>
      <c r="NHU3" s="1624"/>
      <c r="NHV3" s="1624"/>
      <c r="NHW3" s="1624"/>
      <c r="NHX3" s="1624"/>
      <c r="NHY3" s="1624"/>
      <c r="NHZ3" s="1624"/>
      <c r="NIA3" s="1624"/>
      <c r="NIB3" s="1624"/>
      <c r="NIC3" s="1624"/>
      <c r="NID3" s="1624"/>
      <c r="NIE3" s="1624"/>
      <c r="NIF3" s="1624"/>
      <c r="NIG3" s="1624"/>
      <c r="NIH3" s="1624"/>
      <c r="NII3" s="1624"/>
      <c r="NIJ3" s="1624"/>
      <c r="NIK3" s="1624"/>
      <c r="NIL3" s="1624"/>
      <c r="NIM3" s="1624"/>
      <c r="NIN3" s="1624"/>
      <c r="NIO3" s="1624"/>
      <c r="NIP3" s="1624"/>
      <c r="NIQ3" s="1624"/>
      <c r="NIR3" s="1624"/>
      <c r="NIS3" s="1624"/>
      <c r="NIT3" s="1624"/>
      <c r="NIU3" s="1624"/>
      <c r="NIV3" s="1624"/>
      <c r="NIW3" s="1624"/>
      <c r="NIX3" s="1624"/>
      <c r="NIY3" s="1624"/>
      <c r="NIZ3" s="1624"/>
      <c r="NJA3" s="1624"/>
      <c r="NJB3" s="1624"/>
      <c r="NJC3" s="1624"/>
      <c r="NJD3" s="1624"/>
      <c r="NJE3" s="1624"/>
      <c r="NJF3" s="1624"/>
      <c r="NJG3" s="1624"/>
      <c r="NJH3" s="1624"/>
      <c r="NJI3" s="1624"/>
      <c r="NJJ3" s="1624"/>
      <c r="NJK3" s="1624"/>
      <c r="NJL3" s="1624"/>
      <c r="NJM3" s="1624"/>
      <c r="NJN3" s="1624"/>
      <c r="NJO3" s="1624"/>
      <c r="NJP3" s="1624"/>
      <c r="NJQ3" s="1624"/>
      <c r="NJR3" s="1624"/>
      <c r="NJS3" s="1624"/>
      <c r="NJT3" s="1624"/>
      <c r="NJU3" s="1624"/>
      <c r="NJV3" s="1624"/>
      <c r="NJW3" s="1624"/>
      <c r="NJX3" s="1624"/>
      <c r="NJY3" s="1624"/>
      <c r="NJZ3" s="1624"/>
      <c r="NKA3" s="1624"/>
      <c r="NKB3" s="1624"/>
      <c r="NKC3" s="1624"/>
      <c r="NKD3" s="1624"/>
      <c r="NKE3" s="1624"/>
      <c r="NKF3" s="1624"/>
      <c r="NKG3" s="1624"/>
      <c r="NKH3" s="1624"/>
      <c r="NKI3" s="1624"/>
      <c r="NKJ3" s="1624"/>
      <c r="NKK3" s="1624"/>
      <c r="NKL3" s="1624"/>
      <c r="NKM3" s="1624"/>
      <c r="NKN3" s="1624"/>
      <c r="NKO3" s="1624"/>
      <c r="NKP3" s="1624"/>
      <c r="NKQ3" s="1624"/>
      <c r="NKR3" s="1624"/>
      <c r="NKS3" s="1624"/>
      <c r="NKT3" s="1624"/>
      <c r="NKU3" s="1624"/>
      <c r="NKV3" s="1624"/>
      <c r="NKW3" s="1624"/>
      <c r="NKX3" s="1624"/>
      <c r="NKY3" s="1624"/>
      <c r="NKZ3" s="1624"/>
      <c r="NLA3" s="1624"/>
      <c r="NLB3" s="1624"/>
      <c r="NLC3" s="1624"/>
      <c r="NLD3" s="1624"/>
      <c r="NLE3" s="1624"/>
      <c r="NLF3" s="1624"/>
      <c r="NLG3" s="1624"/>
      <c r="NLH3" s="1624"/>
      <c r="NLI3" s="1624"/>
      <c r="NLJ3" s="1624"/>
      <c r="NLK3" s="1624"/>
      <c r="NLL3" s="1624"/>
      <c r="NLM3" s="1624"/>
      <c r="NLN3" s="1624"/>
      <c r="NLO3" s="1624"/>
      <c r="NLP3" s="1624"/>
      <c r="NLQ3" s="1624"/>
      <c r="NLR3" s="1624"/>
      <c r="NLS3" s="1624"/>
      <c r="NLT3" s="1624"/>
      <c r="NLU3" s="1624"/>
      <c r="NLV3" s="1624"/>
      <c r="NLW3" s="1624"/>
      <c r="NLX3" s="1624"/>
      <c r="NLY3" s="1624"/>
      <c r="NLZ3" s="1624"/>
      <c r="NMA3" s="1624"/>
      <c r="NMB3" s="1624"/>
      <c r="NMC3" s="1624"/>
      <c r="NMD3" s="1624"/>
      <c r="NME3" s="1624"/>
      <c r="NMF3" s="1624"/>
      <c r="NMG3" s="1624"/>
      <c r="NMH3" s="1624"/>
      <c r="NMI3" s="1624"/>
      <c r="NMJ3" s="1624"/>
      <c r="NMK3" s="1624"/>
      <c r="NML3" s="1624"/>
      <c r="NMM3" s="1624"/>
      <c r="NMN3" s="1624"/>
      <c r="NMO3" s="1624"/>
      <c r="NMP3" s="1624"/>
      <c r="NMQ3" s="1624"/>
      <c r="NMR3" s="1624"/>
      <c r="NMS3" s="1624"/>
      <c r="NMT3" s="1624"/>
      <c r="NMU3" s="1624"/>
      <c r="NMV3" s="1624"/>
      <c r="NMW3" s="1624"/>
      <c r="NMX3" s="1624"/>
      <c r="NMY3" s="1624"/>
      <c r="NMZ3" s="1624"/>
      <c r="NNA3" s="1624"/>
      <c r="NNB3" s="1624"/>
      <c r="NNC3" s="1624"/>
      <c r="NND3" s="1624"/>
      <c r="NNE3" s="1624"/>
      <c r="NNF3" s="1624"/>
      <c r="NNG3" s="1624"/>
      <c r="NNH3" s="1624"/>
      <c r="NNI3" s="1624"/>
      <c r="NNJ3" s="1624"/>
      <c r="NNK3" s="1624"/>
      <c r="NNL3" s="1624"/>
      <c r="NNM3" s="1624"/>
      <c r="NNN3" s="1624"/>
      <c r="NNO3" s="1624"/>
      <c r="NNP3" s="1624"/>
      <c r="NNQ3" s="1624"/>
      <c r="NNR3" s="1624"/>
      <c r="NNS3" s="1624"/>
      <c r="NNT3" s="1624"/>
      <c r="NNU3" s="1624"/>
      <c r="NNV3" s="1624"/>
      <c r="NNW3" s="1624"/>
      <c r="NNX3" s="1624"/>
      <c r="NNY3" s="1624"/>
      <c r="NNZ3" s="1624"/>
      <c r="NOA3" s="1624"/>
      <c r="NOB3" s="1624"/>
      <c r="NOC3" s="1624"/>
      <c r="NOD3" s="1624"/>
      <c r="NOE3" s="1624"/>
      <c r="NOF3" s="1624"/>
      <c r="NOG3" s="1624"/>
      <c r="NOH3" s="1624"/>
      <c r="NOI3" s="1624"/>
      <c r="NOJ3" s="1624"/>
      <c r="NOK3" s="1624"/>
      <c r="NOL3" s="1624"/>
      <c r="NOM3" s="1624"/>
      <c r="NON3" s="1624"/>
      <c r="NOO3" s="1624"/>
      <c r="NOP3" s="1624"/>
      <c r="NOQ3" s="1624"/>
      <c r="NOR3" s="1624"/>
      <c r="NOS3" s="1624"/>
      <c r="NOT3" s="1624"/>
      <c r="NOU3" s="1624"/>
      <c r="NOV3" s="1624"/>
      <c r="NOW3" s="1624"/>
      <c r="NOX3" s="1624"/>
      <c r="NOY3" s="1624"/>
      <c r="NOZ3" s="1624"/>
      <c r="NPA3" s="1624"/>
      <c r="NPB3" s="1624"/>
      <c r="NPC3" s="1624"/>
      <c r="NPD3" s="1624"/>
      <c r="NPE3" s="1624"/>
      <c r="NPF3" s="1624"/>
      <c r="NPG3" s="1624"/>
      <c r="NPH3" s="1624"/>
      <c r="NPI3" s="1624"/>
      <c r="NPJ3" s="1624"/>
      <c r="NPK3" s="1624"/>
      <c r="NPL3" s="1624"/>
      <c r="NPM3" s="1624"/>
      <c r="NPN3" s="1624"/>
      <c r="NPO3" s="1624"/>
      <c r="NPP3" s="1624"/>
      <c r="NPQ3" s="1624"/>
      <c r="NPR3" s="1624"/>
      <c r="NPS3" s="1624"/>
      <c r="NPT3" s="1624"/>
      <c r="NPU3" s="1624"/>
      <c r="NPV3" s="1624"/>
      <c r="NPW3" s="1624"/>
      <c r="NPX3" s="1624"/>
      <c r="NPY3" s="1624"/>
      <c r="NPZ3" s="1624"/>
      <c r="NQA3" s="1624"/>
      <c r="NQB3" s="1624"/>
      <c r="NQC3" s="1624"/>
      <c r="NQD3" s="1624"/>
      <c r="NQE3" s="1624"/>
      <c r="NQF3" s="1624"/>
      <c r="NQG3" s="1624"/>
      <c r="NQH3" s="1624"/>
      <c r="NQI3" s="1624"/>
      <c r="NQJ3" s="1624"/>
      <c r="NQK3" s="1624"/>
      <c r="NQL3" s="1624"/>
      <c r="NQM3" s="1624"/>
      <c r="NQN3" s="1624"/>
      <c r="NQO3" s="1624"/>
      <c r="NQP3" s="1624"/>
      <c r="NQQ3" s="1624"/>
      <c r="NQR3" s="1624"/>
      <c r="NQS3" s="1624"/>
      <c r="NQT3" s="1624"/>
      <c r="NQU3" s="1624"/>
      <c r="NQV3" s="1624"/>
      <c r="NQW3" s="1624"/>
      <c r="NQX3" s="1624"/>
      <c r="NQY3" s="1624"/>
      <c r="NQZ3" s="1624"/>
      <c r="NRA3" s="1624"/>
      <c r="NRB3" s="1624"/>
      <c r="NRC3" s="1624"/>
      <c r="NRD3" s="1624"/>
      <c r="NRE3" s="1624"/>
      <c r="NRF3" s="1624"/>
      <c r="NRG3" s="1624"/>
      <c r="NRH3" s="1624"/>
      <c r="NRI3" s="1624"/>
      <c r="NRJ3" s="1624"/>
      <c r="NRK3" s="1624"/>
      <c r="NRL3" s="1624"/>
      <c r="NRM3" s="1624"/>
      <c r="NRN3" s="1624"/>
      <c r="NRO3" s="1624"/>
      <c r="NRP3" s="1624"/>
      <c r="NRQ3" s="1624"/>
      <c r="NRR3" s="1624"/>
      <c r="NRS3" s="1624"/>
      <c r="NRT3" s="1624"/>
      <c r="NRU3" s="1624"/>
      <c r="NRV3" s="1624"/>
      <c r="NRW3" s="1624"/>
      <c r="NRX3" s="1624"/>
      <c r="NRY3" s="1624"/>
      <c r="NRZ3" s="1624"/>
      <c r="NSA3" s="1624"/>
      <c r="NSB3" s="1624"/>
      <c r="NSC3" s="1624"/>
      <c r="NSD3" s="1624"/>
      <c r="NSE3" s="1624"/>
      <c r="NSF3" s="1624"/>
      <c r="NSG3" s="1624"/>
      <c r="NSH3" s="1624"/>
      <c r="NSI3" s="1624"/>
      <c r="NSJ3" s="1624"/>
      <c r="NSK3" s="1624"/>
      <c r="NSL3" s="1624"/>
      <c r="NSM3" s="1624"/>
      <c r="NSN3" s="1624"/>
      <c r="NSO3" s="1624"/>
      <c r="NSP3" s="1624"/>
      <c r="NSQ3" s="1624"/>
      <c r="NSR3" s="1624"/>
      <c r="NSS3" s="1624"/>
      <c r="NST3" s="1624"/>
      <c r="NSU3" s="1624"/>
      <c r="NSV3" s="1624"/>
      <c r="NSW3" s="1624"/>
      <c r="NSX3" s="1624"/>
      <c r="NSY3" s="1624"/>
      <c r="NSZ3" s="1624"/>
      <c r="NTA3" s="1624"/>
      <c r="NTB3" s="1624"/>
      <c r="NTC3" s="1624"/>
      <c r="NTD3" s="1624"/>
      <c r="NTE3" s="1624"/>
      <c r="NTF3" s="1624"/>
      <c r="NTG3" s="1624"/>
      <c r="NTH3" s="1624"/>
      <c r="NTI3" s="1624"/>
      <c r="NTJ3" s="1624"/>
      <c r="NTK3" s="1624"/>
      <c r="NTL3" s="1624"/>
      <c r="NTM3" s="1624"/>
      <c r="NTN3" s="1624"/>
      <c r="NTO3" s="1624"/>
      <c r="NTP3" s="1624"/>
      <c r="NTQ3" s="1624"/>
      <c r="NTR3" s="1624"/>
      <c r="NTS3" s="1624"/>
      <c r="NTT3" s="1624"/>
      <c r="NTU3" s="1624"/>
      <c r="NTV3" s="1624"/>
      <c r="NTW3" s="1624"/>
      <c r="NTX3" s="1624"/>
      <c r="NTY3" s="1624"/>
      <c r="NTZ3" s="1624"/>
      <c r="NUA3" s="1624"/>
      <c r="NUB3" s="1624"/>
      <c r="NUC3" s="1624"/>
      <c r="NUD3" s="1624"/>
      <c r="NUE3" s="1624"/>
      <c r="NUF3" s="1624"/>
      <c r="NUG3" s="1624"/>
      <c r="NUH3" s="1624"/>
      <c r="NUI3" s="1624"/>
      <c r="NUJ3" s="1624"/>
      <c r="NUK3" s="1624"/>
      <c r="NUL3" s="1624"/>
      <c r="NUM3" s="1624"/>
      <c r="NUN3" s="1624"/>
      <c r="NUO3" s="1624"/>
      <c r="NUP3" s="1624"/>
      <c r="NUQ3" s="1624"/>
      <c r="NUR3" s="1624"/>
      <c r="NUS3" s="1624"/>
      <c r="NUT3" s="1624"/>
      <c r="NUU3" s="1624"/>
      <c r="NUV3" s="1624"/>
      <c r="NUW3" s="1624"/>
      <c r="NUX3" s="1624"/>
      <c r="NUY3" s="1624"/>
      <c r="NUZ3" s="1624"/>
      <c r="NVA3" s="1624"/>
      <c r="NVB3" s="1624"/>
      <c r="NVC3" s="1624"/>
      <c r="NVD3" s="1624"/>
      <c r="NVE3" s="1624"/>
      <c r="NVF3" s="1624"/>
      <c r="NVG3" s="1624"/>
      <c r="NVH3" s="1624"/>
      <c r="NVI3" s="1624"/>
      <c r="NVJ3" s="1624"/>
      <c r="NVK3" s="1624"/>
      <c r="NVL3" s="1624"/>
      <c r="NVM3" s="1624"/>
      <c r="NVN3" s="1624"/>
      <c r="NVO3" s="1624"/>
      <c r="NVP3" s="1624"/>
      <c r="NVQ3" s="1624"/>
      <c r="NVR3" s="1624"/>
      <c r="NVS3" s="1624"/>
      <c r="NVT3" s="1624"/>
      <c r="NVU3" s="1624"/>
      <c r="NVV3" s="1624"/>
      <c r="NVW3" s="1624"/>
      <c r="NVX3" s="1624"/>
      <c r="NVY3" s="1624"/>
      <c r="NVZ3" s="1624"/>
      <c r="NWA3" s="1624"/>
      <c r="NWB3" s="1624"/>
      <c r="NWC3" s="1624"/>
      <c r="NWD3" s="1624"/>
      <c r="NWE3" s="1624"/>
      <c r="NWF3" s="1624"/>
      <c r="NWG3" s="1624"/>
      <c r="NWH3" s="1624"/>
      <c r="NWI3" s="1624"/>
      <c r="NWJ3" s="1624"/>
      <c r="NWK3" s="1624"/>
      <c r="NWL3" s="1624"/>
      <c r="NWM3" s="1624"/>
      <c r="NWN3" s="1624"/>
      <c r="NWO3" s="1624"/>
      <c r="NWP3" s="1624"/>
      <c r="NWQ3" s="1624"/>
      <c r="NWR3" s="1624"/>
      <c r="NWS3" s="1624"/>
      <c r="NWT3" s="1624"/>
      <c r="NWU3" s="1624"/>
      <c r="NWV3" s="1624"/>
      <c r="NWW3" s="1624"/>
      <c r="NWX3" s="1624"/>
      <c r="NWY3" s="1624"/>
      <c r="NWZ3" s="1624"/>
      <c r="NXA3" s="1624"/>
      <c r="NXB3" s="1624"/>
      <c r="NXC3" s="1624"/>
      <c r="NXD3" s="1624"/>
      <c r="NXE3" s="1624"/>
      <c r="NXF3" s="1624"/>
      <c r="NXG3" s="1624"/>
      <c r="NXH3" s="1624"/>
      <c r="NXI3" s="1624"/>
      <c r="NXJ3" s="1624"/>
      <c r="NXK3" s="1624"/>
      <c r="NXL3" s="1624"/>
      <c r="NXM3" s="1624"/>
      <c r="NXN3" s="1624"/>
      <c r="NXO3" s="1624"/>
      <c r="NXP3" s="1624"/>
      <c r="NXQ3" s="1624"/>
      <c r="NXR3" s="1624"/>
      <c r="NXS3" s="1624"/>
      <c r="NXT3" s="1624"/>
      <c r="NXU3" s="1624"/>
      <c r="NXV3" s="1624"/>
      <c r="NXW3" s="1624"/>
      <c r="NXX3" s="1624"/>
      <c r="NXY3" s="1624"/>
      <c r="NXZ3" s="1624"/>
      <c r="NYA3" s="1624"/>
      <c r="NYB3" s="1624"/>
      <c r="NYC3" s="1624"/>
      <c r="NYD3" s="1624"/>
      <c r="NYE3" s="1624"/>
      <c r="NYF3" s="1624"/>
      <c r="NYG3" s="1624"/>
      <c r="NYH3" s="1624"/>
      <c r="NYI3" s="1624"/>
      <c r="NYJ3" s="1624"/>
      <c r="NYK3" s="1624"/>
      <c r="NYL3" s="1624"/>
      <c r="NYM3" s="1624"/>
      <c r="NYN3" s="1624"/>
      <c r="NYO3" s="1624"/>
      <c r="NYP3" s="1624"/>
      <c r="NYQ3" s="1624"/>
      <c r="NYR3" s="1624"/>
      <c r="NYS3" s="1624"/>
      <c r="NYT3" s="1624"/>
      <c r="NYU3" s="1624"/>
      <c r="NYV3" s="1624"/>
      <c r="NYW3" s="1624"/>
      <c r="NYX3" s="1624"/>
      <c r="NYY3" s="1624"/>
      <c r="NYZ3" s="1624"/>
      <c r="NZA3" s="1624"/>
      <c r="NZB3" s="1624"/>
      <c r="NZC3" s="1624"/>
      <c r="NZD3" s="1624"/>
      <c r="NZE3" s="1624"/>
      <c r="NZF3" s="1624"/>
      <c r="NZG3" s="1624"/>
      <c r="NZH3" s="1624"/>
      <c r="NZI3" s="1624"/>
      <c r="NZJ3" s="1624"/>
      <c r="NZK3" s="1624"/>
      <c r="NZL3" s="1624"/>
      <c r="NZM3" s="1624"/>
      <c r="NZN3" s="1624"/>
      <c r="NZO3" s="1624"/>
      <c r="NZP3" s="1624"/>
      <c r="NZQ3" s="1624"/>
      <c r="NZR3" s="1624"/>
      <c r="NZS3" s="1624"/>
      <c r="NZT3" s="1624"/>
      <c r="NZU3" s="1624"/>
      <c r="NZV3" s="1624"/>
      <c r="NZW3" s="1624"/>
      <c r="NZX3" s="1624"/>
      <c r="NZY3" s="1624"/>
      <c r="NZZ3" s="1624"/>
      <c r="OAA3" s="1624"/>
      <c r="OAB3" s="1624"/>
      <c r="OAC3" s="1624"/>
      <c r="OAD3" s="1624"/>
      <c r="OAE3" s="1624"/>
      <c r="OAF3" s="1624"/>
      <c r="OAG3" s="1624"/>
      <c r="OAH3" s="1624"/>
      <c r="OAI3" s="1624"/>
      <c r="OAJ3" s="1624"/>
      <c r="OAK3" s="1624"/>
      <c r="OAL3" s="1624"/>
      <c r="OAM3" s="1624"/>
      <c r="OAN3" s="1624"/>
      <c r="OAO3" s="1624"/>
      <c r="OAP3" s="1624"/>
      <c r="OAQ3" s="1624"/>
      <c r="OAR3" s="1624"/>
      <c r="OAS3" s="1624"/>
      <c r="OAT3" s="1624"/>
      <c r="OAU3" s="1624"/>
      <c r="OAV3" s="1624"/>
      <c r="OAW3" s="1624"/>
      <c r="OAX3" s="1624"/>
      <c r="OAY3" s="1624"/>
      <c r="OAZ3" s="1624"/>
      <c r="OBA3" s="1624"/>
      <c r="OBB3" s="1624"/>
      <c r="OBC3" s="1624"/>
      <c r="OBD3" s="1624"/>
      <c r="OBE3" s="1624"/>
      <c r="OBF3" s="1624"/>
      <c r="OBG3" s="1624"/>
      <c r="OBH3" s="1624"/>
      <c r="OBI3" s="1624"/>
      <c r="OBJ3" s="1624"/>
      <c r="OBK3" s="1624"/>
      <c r="OBL3" s="1624"/>
      <c r="OBM3" s="1624"/>
      <c r="OBN3" s="1624"/>
      <c r="OBO3" s="1624"/>
      <c r="OBP3" s="1624"/>
      <c r="OBQ3" s="1624"/>
      <c r="OBR3" s="1624"/>
      <c r="OBS3" s="1624"/>
      <c r="OBT3" s="1624"/>
      <c r="OBU3" s="1624"/>
      <c r="OBV3" s="1624"/>
      <c r="OBW3" s="1624"/>
      <c r="OBX3" s="1624"/>
      <c r="OBY3" s="1624"/>
      <c r="OBZ3" s="1624"/>
      <c r="OCA3" s="1624"/>
      <c r="OCB3" s="1624"/>
      <c r="OCC3" s="1624"/>
      <c r="OCD3" s="1624"/>
      <c r="OCE3" s="1624"/>
      <c r="OCF3" s="1624"/>
      <c r="OCG3" s="1624"/>
      <c r="OCH3" s="1624"/>
      <c r="OCI3" s="1624"/>
      <c r="OCJ3" s="1624"/>
      <c r="OCK3" s="1624"/>
      <c r="OCL3" s="1624"/>
      <c r="OCM3" s="1624"/>
      <c r="OCN3" s="1624"/>
      <c r="OCO3" s="1624"/>
      <c r="OCP3" s="1624"/>
      <c r="OCQ3" s="1624"/>
      <c r="OCR3" s="1624"/>
      <c r="OCS3" s="1624"/>
      <c r="OCT3" s="1624"/>
      <c r="OCU3" s="1624"/>
      <c r="OCV3" s="1624"/>
      <c r="OCW3" s="1624"/>
      <c r="OCX3" s="1624"/>
      <c r="OCY3" s="1624"/>
      <c r="OCZ3" s="1624"/>
      <c r="ODA3" s="1624"/>
      <c r="ODB3" s="1624"/>
      <c r="ODC3" s="1624"/>
      <c r="ODD3" s="1624"/>
      <c r="ODE3" s="1624"/>
      <c r="ODF3" s="1624"/>
      <c r="ODG3" s="1624"/>
      <c r="ODH3" s="1624"/>
      <c r="ODI3" s="1624"/>
      <c r="ODJ3" s="1624"/>
      <c r="ODK3" s="1624"/>
      <c r="ODL3" s="1624"/>
      <c r="ODM3" s="1624"/>
      <c r="ODN3" s="1624"/>
      <c r="ODO3" s="1624"/>
      <c r="ODP3" s="1624"/>
      <c r="ODQ3" s="1624"/>
      <c r="ODR3" s="1624"/>
      <c r="ODS3" s="1624"/>
      <c r="ODT3" s="1624"/>
      <c r="ODU3" s="1624"/>
      <c r="ODV3" s="1624"/>
      <c r="ODW3" s="1624"/>
      <c r="ODX3" s="1624"/>
      <c r="ODY3" s="1624"/>
      <c r="ODZ3" s="1624"/>
      <c r="OEA3" s="1624"/>
      <c r="OEB3" s="1624"/>
      <c r="OEC3" s="1624"/>
      <c r="OED3" s="1624"/>
      <c r="OEE3" s="1624"/>
      <c r="OEF3" s="1624"/>
      <c r="OEG3" s="1624"/>
      <c r="OEH3" s="1624"/>
      <c r="OEI3" s="1624"/>
      <c r="OEJ3" s="1624"/>
      <c r="OEK3" s="1624"/>
      <c r="OEL3" s="1624"/>
      <c r="OEM3" s="1624"/>
      <c r="OEN3" s="1624"/>
      <c r="OEO3" s="1624"/>
      <c r="OEP3" s="1624"/>
      <c r="OEQ3" s="1624"/>
      <c r="OER3" s="1624"/>
      <c r="OES3" s="1624"/>
      <c r="OET3" s="1624"/>
      <c r="OEU3" s="1624"/>
      <c r="OEV3" s="1624"/>
      <c r="OEW3" s="1624"/>
      <c r="OEX3" s="1624"/>
      <c r="OEY3" s="1624"/>
      <c r="OEZ3" s="1624"/>
      <c r="OFA3" s="1624"/>
      <c r="OFB3" s="1624"/>
      <c r="OFC3" s="1624"/>
      <c r="OFD3" s="1624"/>
      <c r="OFE3" s="1624"/>
      <c r="OFF3" s="1624"/>
      <c r="OFG3" s="1624"/>
      <c r="OFH3" s="1624"/>
      <c r="OFI3" s="1624"/>
      <c r="OFJ3" s="1624"/>
      <c r="OFK3" s="1624"/>
      <c r="OFL3" s="1624"/>
      <c r="OFM3" s="1624"/>
      <c r="OFN3" s="1624"/>
      <c r="OFO3" s="1624"/>
      <c r="OFP3" s="1624"/>
      <c r="OFQ3" s="1624"/>
      <c r="OFR3" s="1624"/>
      <c r="OFS3" s="1624"/>
      <c r="OFT3" s="1624"/>
      <c r="OFU3" s="1624"/>
      <c r="OFV3" s="1624"/>
      <c r="OFW3" s="1624"/>
      <c r="OFX3" s="1624"/>
      <c r="OFY3" s="1624"/>
      <c r="OFZ3" s="1624"/>
      <c r="OGA3" s="1624"/>
      <c r="OGB3" s="1624"/>
      <c r="OGC3" s="1624"/>
      <c r="OGD3" s="1624"/>
      <c r="OGE3" s="1624"/>
      <c r="OGF3" s="1624"/>
      <c r="OGG3" s="1624"/>
      <c r="OGH3" s="1624"/>
      <c r="OGI3" s="1624"/>
      <c r="OGJ3" s="1624"/>
      <c r="OGK3" s="1624"/>
      <c r="OGL3" s="1624"/>
      <c r="OGM3" s="1624"/>
      <c r="OGN3" s="1624"/>
      <c r="OGO3" s="1624"/>
      <c r="OGP3" s="1624"/>
      <c r="OGQ3" s="1624"/>
      <c r="OGR3" s="1624"/>
      <c r="OGS3" s="1624"/>
      <c r="OGT3" s="1624"/>
      <c r="OGU3" s="1624"/>
      <c r="OGV3" s="1624"/>
      <c r="OGW3" s="1624"/>
      <c r="OGX3" s="1624"/>
      <c r="OGY3" s="1624"/>
      <c r="OGZ3" s="1624"/>
      <c r="OHA3" s="1624"/>
      <c r="OHB3" s="1624"/>
      <c r="OHC3" s="1624"/>
      <c r="OHD3" s="1624"/>
      <c r="OHE3" s="1624"/>
      <c r="OHF3" s="1624"/>
      <c r="OHG3" s="1624"/>
      <c r="OHH3" s="1624"/>
      <c r="OHI3" s="1624"/>
      <c r="OHJ3" s="1624"/>
      <c r="OHK3" s="1624"/>
      <c r="OHL3" s="1624"/>
      <c r="OHM3" s="1624"/>
      <c r="OHN3" s="1624"/>
      <c r="OHO3" s="1624"/>
      <c r="OHP3" s="1624"/>
      <c r="OHQ3" s="1624"/>
      <c r="OHR3" s="1624"/>
      <c r="OHS3" s="1624"/>
      <c r="OHT3" s="1624"/>
      <c r="OHU3" s="1624"/>
      <c r="OHV3" s="1624"/>
      <c r="OHW3" s="1624"/>
      <c r="OHX3" s="1624"/>
      <c r="OHY3" s="1624"/>
      <c r="OHZ3" s="1624"/>
      <c r="OIA3" s="1624"/>
      <c r="OIB3" s="1624"/>
      <c r="OIC3" s="1624"/>
      <c r="OID3" s="1624"/>
      <c r="OIE3" s="1624"/>
      <c r="OIF3" s="1624"/>
      <c r="OIG3" s="1624"/>
      <c r="OIH3" s="1624"/>
      <c r="OII3" s="1624"/>
      <c r="OIJ3" s="1624"/>
      <c r="OIK3" s="1624"/>
      <c r="OIL3" s="1624"/>
      <c r="OIM3" s="1624"/>
      <c r="OIN3" s="1624"/>
      <c r="OIO3" s="1624"/>
      <c r="OIP3" s="1624"/>
      <c r="OIQ3" s="1624"/>
      <c r="OIR3" s="1624"/>
      <c r="OIS3" s="1624"/>
      <c r="OIT3" s="1624"/>
      <c r="OIU3" s="1624"/>
      <c r="OIV3" s="1624"/>
      <c r="OIW3" s="1624"/>
      <c r="OIX3" s="1624"/>
      <c r="OIY3" s="1624"/>
      <c r="OIZ3" s="1624"/>
      <c r="OJA3" s="1624"/>
      <c r="OJB3" s="1624"/>
      <c r="OJC3" s="1624"/>
      <c r="OJD3" s="1624"/>
      <c r="OJE3" s="1624"/>
      <c r="OJF3" s="1624"/>
      <c r="OJG3" s="1624"/>
      <c r="OJH3" s="1624"/>
      <c r="OJI3" s="1624"/>
      <c r="OJJ3" s="1624"/>
      <c r="OJK3" s="1624"/>
      <c r="OJL3" s="1624"/>
      <c r="OJM3" s="1624"/>
      <c r="OJN3" s="1624"/>
      <c r="OJO3" s="1624"/>
      <c r="OJP3" s="1624"/>
      <c r="OJQ3" s="1624"/>
      <c r="OJR3" s="1624"/>
      <c r="OJS3" s="1624"/>
      <c r="OJT3" s="1624"/>
      <c r="OJU3" s="1624"/>
      <c r="OJV3" s="1624"/>
      <c r="OJW3" s="1624"/>
      <c r="OJX3" s="1624"/>
      <c r="OJY3" s="1624"/>
      <c r="OJZ3" s="1624"/>
      <c r="OKA3" s="1624"/>
      <c r="OKB3" s="1624"/>
      <c r="OKC3" s="1624"/>
      <c r="OKD3" s="1624"/>
      <c r="OKE3" s="1624"/>
      <c r="OKF3" s="1624"/>
      <c r="OKG3" s="1624"/>
      <c r="OKH3" s="1624"/>
      <c r="OKI3" s="1624"/>
      <c r="OKJ3" s="1624"/>
      <c r="OKK3" s="1624"/>
      <c r="OKL3" s="1624"/>
      <c r="OKM3" s="1624"/>
      <c r="OKN3" s="1624"/>
      <c r="OKO3" s="1624"/>
      <c r="OKP3" s="1624"/>
      <c r="OKQ3" s="1624"/>
      <c r="OKR3" s="1624"/>
      <c r="OKS3" s="1624"/>
      <c r="OKT3" s="1624"/>
      <c r="OKU3" s="1624"/>
      <c r="OKV3" s="1624"/>
      <c r="OKW3" s="1624"/>
      <c r="OKX3" s="1624"/>
      <c r="OKY3" s="1624"/>
      <c r="OKZ3" s="1624"/>
      <c r="OLA3" s="1624"/>
      <c r="OLB3" s="1624"/>
      <c r="OLC3" s="1624"/>
      <c r="OLD3" s="1624"/>
      <c r="OLE3" s="1624"/>
      <c r="OLF3" s="1624"/>
      <c r="OLG3" s="1624"/>
      <c r="OLH3" s="1624"/>
      <c r="OLI3" s="1624"/>
      <c r="OLJ3" s="1624"/>
      <c r="OLK3" s="1624"/>
      <c r="OLL3" s="1624"/>
      <c r="OLM3" s="1624"/>
      <c r="OLN3" s="1624"/>
      <c r="OLO3" s="1624"/>
      <c r="OLP3" s="1624"/>
      <c r="OLQ3" s="1624"/>
      <c r="OLR3" s="1624"/>
      <c r="OLS3" s="1624"/>
      <c r="OLT3" s="1624"/>
      <c r="OLU3" s="1624"/>
      <c r="OLV3" s="1624"/>
      <c r="OLW3" s="1624"/>
      <c r="OLX3" s="1624"/>
      <c r="OLY3" s="1624"/>
      <c r="OLZ3" s="1624"/>
      <c r="OMA3" s="1624"/>
      <c r="OMB3" s="1624"/>
      <c r="OMC3" s="1624"/>
      <c r="OMD3" s="1624"/>
      <c r="OME3" s="1624"/>
      <c r="OMF3" s="1624"/>
      <c r="OMG3" s="1624"/>
      <c r="OMH3" s="1624"/>
      <c r="OMI3" s="1624"/>
      <c r="OMJ3" s="1624"/>
      <c r="OMK3" s="1624"/>
      <c r="OML3" s="1624"/>
      <c r="OMM3" s="1624"/>
      <c r="OMN3" s="1624"/>
      <c r="OMO3" s="1624"/>
      <c r="OMP3" s="1624"/>
      <c r="OMQ3" s="1624"/>
      <c r="OMR3" s="1624"/>
      <c r="OMS3" s="1624"/>
      <c r="OMT3" s="1624"/>
      <c r="OMU3" s="1624"/>
      <c r="OMV3" s="1624"/>
      <c r="OMW3" s="1624"/>
      <c r="OMX3" s="1624"/>
      <c r="OMY3" s="1624"/>
      <c r="OMZ3" s="1624"/>
      <c r="ONA3" s="1624"/>
      <c r="ONB3" s="1624"/>
      <c r="ONC3" s="1624"/>
      <c r="OND3" s="1624"/>
      <c r="ONE3" s="1624"/>
      <c r="ONF3" s="1624"/>
      <c r="ONG3" s="1624"/>
      <c r="ONH3" s="1624"/>
      <c r="ONI3" s="1624"/>
      <c r="ONJ3" s="1624"/>
      <c r="ONK3" s="1624"/>
      <c r="ONL3" s="1624"/>
      <c r="ONM3" s="1624"/>
      <c r="ONN3" s="1624"/>
      <c r="ONO3" s="1624"/>
      <c r="ONP3" s="1624"/>
      <c r="ONQ3" s="1624"/>
      <c r="ONR3" s="1624"/>
      <c r="ONS3" s="1624"/>
      <c r="ONT3" s="1624"/>
      <c r="ONU3" s="1624"/>
      <c r="ONV3" s="1624"/>
      <c r="ONW3" s="1624"/>
      <c r="ONX3" s="1624"/>
      <c r="ONY3" s="1624"/>
      <c r="ONZ3" s="1624"/>
      <c r="OOA3" s="1624"/>
      <c r="OOB3" s="1624"/>
      <c r="OOC3" s="1624"/>
      <c r="OOD3" s="1624"/>
      <c r="OOE3" s="1624"/>
      <c r="OOF3" s="1624"/>
      <c r="OOG3" s="1624"/>
      <c r="OOH3" s="1624"/>
      <c r="OOI3" s="1624"/>
      <c r="OOJ3" s="1624"/>
      <c r="OOK3" s="1624"/>
      <c r="OOL3" s="1624"/>
      <c r="OOM3" s="1624"/>
      <c r="OON3" s="1624"/>
      <c r="OOO3" s="1624"/>
      <c r="OOP3" s="1624"/>
      <c r="OOQ3" s="1624"/>
      <c r="OOR3" s="1624"/>
      <c r="OOS3" s="1624"/>
      <c r="OOT3" s="1624"/>
      <c r="OOU3" s="1624"/>
      <c r="OOV3" s="1624"/>
      <c r="OOW3" s="1624"/>
      <c r="OOX3" s="1624"/>
      <c r="OOY3" s="1624"/>
      <c r="OOZ3" s="1624"/>
      <c r="OPA3" s="1624"/>
      <c r="OPB3" s="1624"/>
      <c r="OPC3" s="1624"/>
      <c r="OPD3" s="1624"/>
      <c r="OPE3" s="1624"/>
      <c r="OPF3" s="1624"/>
      <c r="OPG3" s="1624"/>
      <c r="OPH3" s="1624"/>
      <c r="OPI3" s="1624"/>
      <c r="OPJ3" s="1624"/>
      <c r="OPK3" s="1624"/>
      <c r="OPL3" s="1624"/>
      <c r="OPM3" s="1624"/>
      <c r="OPN3" s="1624"/>
      <c r="OPO3" s="1624"/>
      <c r="OPP3" s="1624"/>
      <c r="OPQ3" s="1624"/>
      <c r="OPR3" s="1624"/>
      <c r="OPS3" s="1624"/>
      <c r="OPT3" s="1624"/>
      <c r="OPU3" s="1624"/>
      <c r="OPV3" s="1624"/>
      <c r="OPW3" s="1624"/>
      <c r="OPX3" s="1624"/>
      <c r="OPY3" s="1624"/>
      <c r="OPZ3" s="1624"/>
      <c r="OQA3" s="1624"/>
      <c r="OQB3" s="1624"/>
      <c r="OQC3" s="1624"/>
      <c r="OQD3" s="1624"/>
      <c r="OQE3" s="1624"/>
      <c r="OQF3" s="1624"/>
      <c r="OQG3" s="1624"/>
      <c r="OQH3" s="1624"/>
      <c r="OQI3" s="1624"/>
      <c r="OQJ3" s="1624"/>
      <c r="OQK3" s="1624"/>
      <c r="OQL3" s="1624"/>
      <c r="OQM3" s="1624"/>
      <c r="OQN3" s="1624"/>
      <c r="OQO3" s="1624"/>
      <c r="OQP3" s="1624"/>
      <c r="OQQ3" s="1624"/>
      <c r="OQR3" s="1624"/>
      <c r="OQS3" s="1624"/>
      <c r="OQT3" s="1624"/>
      <c r="OQU3" s="1624"/>
      <c r="OQV3" s="1624"/>
      <c r="OQW3" s="1624"/>
      <c r="OQX3" s="1624"/>
      <c r="OQY3" s="1624"/>
      <c r="OQZ3" s="1624"/>
      <c r="ORA3" s="1624"/>
      <c r="ORB3" s="1624"/>
      <c r="ORC3" s="1624"/>
      <c r="ORD3" s="1624"/>
      <c r="ORE3" s="1624"/>
      <c r="ORF3" s="1624"/>
      <c r="ORG3" s="1624"/>
      <c r="ORH3" s="1624"/>
      <c r="ORI3" s="1624"/>
      <c r="ORJ3" s="1624"/>
      <c r="ORK3" s="1624"/>
      <c r="ORL3" s="1624"/>
      <c r="ORM3" s="1624"/>
      <c r="ORN3" s="1624"/>
      <c r="ORO3" s="1624"/>
      <c r="ORP3" s="1624"/>
      <c r="ORQ3" s="1624"/>
      <c r="ORR3" s="1624"/>
      <c r="ORS3" s="1624"/>
      <c r="ORT3" s="1624"/>
      <c r="ORU3" s="1624"/>
      <c r="ORV3" s="1624"/>
      <c r="ORW3" s="1624"/>
      <c r="ORX3" s="1624"/>
      <c r="ORY3" s="1624"/>
      <c r="ORZ3" s="1624"/>
      <c r="OSA3" s="1624"/>
      <c r="OSB3" s="1624"/>
      <c r="OSC3" s="1624"/>
      <c r="OSD3" s="1624"/>
      <c r="OSE3" s="1624"/>
      <c r="OSF3" s="1624"/>
      <c r="OSG3" s="1624"/>
      <c r="OSH3" s="1624"/>
      <c r="OSI3" s="1624"/>
      <c r="OSJ3" s="1624"/>
      <c r="OSK3" s="1624"/>
      <c r="OSL3" s="1624"/>
      <c r="OSM3" s="1624"/>
      <c r="OSN3" s="1624"/>
      <c r="OSO3" s="1624"/>
      <c r="OSP3" s="1624"/>
      <c r="OSQ3" s="1624"/>
      <c r="OSR3" s="1624"/>
      <c r="OSS3" s="1624"/>
      <c r="OST3" s="1624"/>
      <c r="OSU3" s="1624"/>
      <c r="OSV3" s="1624"/>
      <c r="OSW3" s="1624"/>
      <c r="OSX3" s="1624"/>
      <c r="OSY3" s="1624"/>
      <c r="OSZ3" s="1624"/>
      <c r="OTA3" s="1624"/>
      <c r="OTB3" s="1624"/>
      <c r="OTC3" s="1624"/>
      <c r="OTD3" s="1624"/>
      <c r="OTE3" s="1624"/>
      <c r="OTF3" s="1624"/>
      <c r="OTG3" s="1624"/>
      <c r="OTH3" s="1624"/>
      <c r="OTI3" s="1624"/>
      <c r="OTJ3" s="1624"/>
      <c r="OTK3" s="1624"/>
      <c r="OTL3" s="1624"/>
      <c r="OTM3" s="1624"/>
      <c r="OTN3" s="1624"/>
      <c r="OTO3" s="1624"/>
      <c r="OTP3" s="1624"/>
      <c r="OTQ3" s="1624"/>
      <c r="OTR3" s="1624"/>
      <c r="OTS3" s="1624"/>
      <c r="OTT3" s="1624"/>
      <c r="OTU3" s="1624"/>
      <c r="OTV3" s="1624"/>
      <c r="OTW3" s="1624"/>
      <c r="OTX3" s="1624"/>
      <c r="OTY3" s="1624"/>
      <c r="OTZ3" s="1624"/>
      <c r="OUA3" s="1624"/>
      <c r="OUB3" s="1624"/>
      <c r="OUC3" s="1624"/>
      <c r="OUD3" s="1624"/>
      <c r="OUE3" s="1624"/>
      <c r="OUF3" s="1624"/>
      <c r="OUG3" s="1624"/>
      <c r="OUH3" s="1624"/>
      <c r="OUI3" s="1624"/>
      <c r="OUJ3" s="1624"/>
      <c r="OUK3" s="1624"/>
      <c r="OUL3" s="1624"/>
      <c r="OUM3" s="1624"/>
      <c r="OUN3" s="1624"/>
      <c r="OUO3" s="1624"/>
      <c r="OUP3" s="1624"/>
      <c r="OUQ3" s="1624"/>
      <c r="OUR3" s="1624"/>
      <c r="OUS3" s="1624"/>
      <c r="OUT3" s="1624"/>
      <c r="OUU3" s="1624"/>
      <c r="OUV3" s="1624"/>
      <c r="OUW3" s="1624"/>
      <c r="OUX3" s="1624"/>
      <c r="OUY3" s="1624"/>
      <c r="OUZ3" s="1624"/>
      <c r="OVA3" s="1624"/>
      <c r="OVB3" s="1624"/>
      <c r="OVC3" s="1624"/>
      <c r="OVD3" s="1624"/>
      <c r="OVE3" s="1624"/>
      <c r="OVF3" s="1624"/>
      <c r="OVG3" s="1624"/>
      <c r="OVH3" s="1624"/>
      <c r="OVI3" s="1624"/>
      <c r="OVJ3" s="1624"/>
      <c r="OVK3" s="1624"/>
      <c r="OVL3" s="1624"/>
      <c r="OVM3" s="1624"/>
      <c r="OVN3" s="1624"/>
      <c r="OVO3" s="1624"/>
      <c r="OVP3" s="1624"/>
      <c r="OVQ3" s="1624"/>
      <c r="OVR3" s="1624"/>
      <c r="OVS3" s="1624"/>
      <c r="OVT3" s="1624"/>
      <c r="OVU3" s="1624"/>
      <c r="OVV3" s="1624"/>
      <c r="OVW3" s="1624"/>
      <c r="OVX3" s="1624"/>
      <c r="OVY3" s="1624"/>
      <c r="OVZ3" s="1624"/>
      <c r="OWA3" s="1624"/>
      <c r="OWB3" s="1624"/>
      <c r="OWC3" s="1624"/>
      <c r="OWD3" s="1624"/>
      <c r="OWE3" s="1624"/>
      <c r="OWF3" s="1624"/>
      <c r="OWG3" s="1624"/>
      <c r="OWH3" s="1624"/>
      <c r="OWI3" s="1624"/>
      <c r="OWJ3" s="1624"/>
      <c r="OWK3" s="1624"/>
      <c r="OWL3" s="1624"/>
      <c r="OWM3" s="1624"/>
      <c r="OWN3" s="1624"/>
      <c r="OWO3" s="1624"/>
      <c r="OWP3" s="1624"/>
      <c r="OWQ3" s="1624"/>
      <c r="OWR3" s="1624"/>
      <c r="OWS3" s="1624"/>
      <c r="OWT3" s="1624"/>
      <c r="OWU3" s="1624"/>
      <c r="OWV3" s="1624"/>
      <c r="OWW3" s="1624"/>
      <c r="OWX3" s="1624"/>
      <c r="OWY3" s="1624"/>
      <c r="OWZ3" s="1624"/>
      <c r="OXA3" s="1624"/>
      <c r="OXB3" s="1624"/>
      <c r="OXC3" s="1624"/>
      <c r="OXD3" s="1624"/>
      <c r="OXE3" s="1624"/>
      <c r="OXF3" s="1624"/>
      <c r="OXG3" s="1624"/>
      <c r="OXH3" s="1624"/>
      <c r="OXI3" s="1624"/>
      <c r="OXJ3" s="1624"/>
      <c r="OXK3" s="1624"/>
      <c r="OXL3" s="1624"/>
      <c r="OXM3" s="1624"/>
      <c r="OXN3" s="1624"/>
      <c r="OXO3" s="1624"/>
      <c r="OXP3" s="1624"/>
      <c r="OXQ3" s="1624"/>
      <c r="OXR3" s="1624"/>
      <c r="OXS3" s="1624"/>
      <c r="OXT3" s="1624"/>
      <c r="OXU3" s="1624"/>
      <c r="OXV3" s="1624"/>
      <c r="OXW3" s="1624"/>
      <c r="OXX3" s="1624"/>
      <c r="OXY3" s="1624"/>
      <c r="OXZ3" s="1624"/>
      <c r="OYA3" s="1624"/>
      <c r="OYB3" s="1624"/>
      <c r="OYC3" s="1624"/>
      <c r="OYD3" s="1624"/>
      <c r="OYE3" s="1624"/>
      <c r="OYF3" s="1624"/>
      <c r="OYG3" s="1624"/>
      <c r="OYH3" s="1624"/>
      <c r="OYI3" s="1624"/>
      <c r="OYJ3" s="1624"/>
      <c r="OYK3" s="1624"/>
      <c r="OYL3" s="1624"/>
      <c r="OYM3" s="1624"/>
      <c r="OYN3" s="1624"/>
      <c r="OYO3" s="1624"/>
      <c r="OYP3" s="1624"/>
      <c r="OYQ3" s="1624"/>
      <c r="OYR3" s="1624"/>
      <c r="OYS3" s="1624"/>
      <c r="OYT3" s="1624"/>
      <c r="OYU3" s="1624"/>
      <c r="OYV3" s="1624"/>
      <c r="OYW3" s="1624"/>
      <c r="OYX3" s="1624"/>
      <c r="OYY3" s="1624"/>
      <c r="OYZ3" s="1624"/>
      <c r="OZA3" s="1624"/>
      <c r="OZB3" s="1624"/>
      <c r="OZC3" s="1624"/>
      <c r="OZD3" s="1624"/>
      <c r="OZE3" s="1624"/>
      <c r="OZF3" s="1624"/>
      <c r="OZG3" s="1624"/>
      <c r="OZH3" s="1624"/>
      <c r="OZI3" s="1624"/>
      <c r="OZJ3" s="1624"/>
      <c r="OZK3" s="1624"/>
      <c r="OZL3" s="1624"/>
      <c r="OZM3" s="1624"/>
      <c r="OZN3" s="1624"/>
      <c r="OZO3" s="1624"/>
      <c r="OZP3" s="1624"/>
      <c r="OZQ3" s="1624"/>
      <c r="OZR3" s="1624"/>
      <c r="OZS3" s="1624"/>
      <c r="OZT3" s="1624"/>
      <c r="OZU3" s="1624"/>
      <c r="OZV3" s="1624"/>
      <c r="OZW3" s="1624"/>
      <c r="OZX3" s="1624"/>
      <c r="OZY3" s="1624"/>
      <c r="OZZ3" s="1624"/>
      <c r="PAA3" s="1624"/>
      <c r="PAB3" s="1624"/>
      <c r="PAC3" s="1624"/>
      <c r="PAD3" s="1624"/>
      <c r="PAE3" s="1624"/>
      <c r="PAF3" s="1624"/>
      <c r="PAG3" s="1624"/>
      <c r="PAH3" s="1624"/>
      <c r="PAI3" s="1624"/>
      <c r="PAJ3" s="1624"/>
      <c r="PAK3" s="1624"/>
      <c r="PAL3" s="1624"/>
      <c r="PAM3" s="1624"/>
      <c r="PAN3" s="1624"/>
      <c r="PAO3" s="1624"/>
      <c r="PAP3" s="1624"/>
      <c r="PAQ3" s="1624"/>
      <c r="PAR3" s="1624"/>
      <c r="PAS3" s="1624"/>
      <c r="PAT3" s="1624"/>
      <c r="PAU3" s="1624"/>
      <c r="PAV3" s="1624"/>
      <c r="PAW3" s="1624"/>
      <c r="PAX3" s="1624"/>
      <c r="PAY3" s="1624"/>
      <c r="PAZ3" s="1624"/>
      <c r="PBA3" s="1624"/>
      <c r="PBB3" s="1624"/>
      <c r="PBC3" s="1624"/>
      <c r="PBD3" s="1624"/>
      <c r="PBE3" s="1624"/>
      <c r="PBF3" s="1624"/>
      <c r="PBG3" s="1624"/>
      <c r="PBH3" s="1624"/>
      <c r="PBI3" s="1624"/>
      <c r="PBJ3" s="1624"/>
      <c r="PBK3" s="1624"/>
      <c r="PBL3" s="1624"/>
      <c r="PBM3" s="1624"/>
      <c r="PBN3" s="1624"/>
      <c r="PBO3" s="1624"/>
      <c r="PBP3" s="1624"/>
      <c r="PBQ3" s="1624"/>
      <c r="PBR3" s="1624"/>
      <c r="PBS3" s="1624"/>
      <c r="PBT3" s="1624"/>
      <c r="PBU3" s="1624"/>
      <c r="PBV3" s="1624"/>
      <c r="PBW3" s="1624"/>
      <c r="PBX3" s="1624"/>
      <c r="PBY3" s="1624"/>
      <c r="PBZ3" s="1624"/>
      <c r="PCA3" s="1624"/>
      <c r="PCB3" s="1624"/>
      <c r="PCC3" s="1624"/>
      <c r="PCD3" s="1624"/>
      <c r="PCE3" s="1624"/>
      <c r="PCF3" s="1624"/>
      <c r="PCG3" s="1624"/>
      <c r="PCH3" s="1624"/>
      <c r="PCI3" s="1624"/>
      <c r="PCJ3" s="1624"/>
      <c r="PCK3" s="1624"/>
      <c r="PCL3" s="1624"/>
      <c r="PCM3" s="1624"/>
      <c r="PCN3" s="1624"/>
      <c r="PCO3" s="1624"/>
      <c r="PCP3" s="1624"/>
      <c r="PCQ3" s="1624"/>
      <c r="PCR3" s="1624"/>
      <c r="PCS3" s="1624"/>
      <c r="PCT3" s="1624"/>
      <c r="PCU3" s="1624"/>
      <c r="PCV3" s="1624"/>
      <c r="PCW3" s="1624"/>
      <c r="PCX3" s="1624"/>
      <c r="PCY3" s="1624"/>
      <c r="PCZ3" s="1624"/>
      <c r="PDA3" s="1624"/>
      <c r="PDB3" s="1624"/>
      <c r="PDC3" s="1624"/>
      <c r="PDD3" s="1624"/>
      <c r="PDE3" s="1624"/>
      <c r="PDF3" s="1624"/>
      <c r="PDG3" s="1624"/>
      <c r="PDH3" s="1624"/>
      <c r="PDI3" s="1624"/>
      <c r="PDJ3" s="1624"/>
      <c r="PDK3" s="1624"/>
      <c r="PDL3" s="1624"/>
      <c r="PDM3" s="1624"/>
      <c r="PDN3" s="1624"/>
      <c r="PDO3" s="1624"/>
      <c r="PDP3" s="1624"/>
      <c r="PDQ3" s="1624"/>
      <c r="PDR3" s="1624"/>
      <c r="PDS3" s="1624"/>
      <c r="PDT3" s="1624"/>
      <c r="PDU3" s="1624"/>
      <c r="PDV3" s="1624"/>
      <c r="PDW3" s="1624"/>
      <c r="PDX3" s="1624"/>
      <c r="PDY3" s="1624"/>
      <c r="PDZ3" s="1624"/>
      <c r="PEA3" s="1624"/>
      <c r="PEB3" s="1624"/>
      <c r="PEC3" s="1624"/>
      <c r="PED3" s="1624"/>
      <c r="PEE3" s="1624"/>
      <c r="PEF3" s="1624"/>
      <c r="PEG3" s="1624"/>
      <c r="PEH3" s="1624"/>
      <c r="PEI3" s="1624"/>
      <c r="PEJ3" s="1624"/>
      <c r="PEK3" s="1624"/>
      <c r="PEL3" s="1624"/>
      <c r="PEM3" s="1624"/>
      <c r="PEN3" s="1624"/>
      <c r="PEO3" s="1624"/>
      <c r="PEP3" s="1624"/>
      <c r="PEQ3" s="1624"/>
      <c r="PER3" s="1624"/>
      <c r="PES3" s="1624"/>
      <c r="PET3" s="1624"/>
      <c r="PEU3" s="1624"/>
      <c r="PEV3" s="1624"/>
      <c r="PEW3" s="1624"/>
      <c r="PEX3" s="1624"/>
      <c r="PEY3" s="1624"/>
      <c r="PEZ3" s="1624"/>
      <c r="PFA3" s="1624"/>
      <c r="PFB3" s="1624"/>
      <c r="PFC3" s="1624"/>
      <c r="PFD3" s="1624"/>
      <c r="PFE3" s="1624"/>
      <c r="PFF3" s="1624"/>
      <c r="PFG3" s="1624"/>
      <c r="PFH3" s="1624"/>
      <c r="PFI3" s="1624"/>
      <c r="PFJ3" s="1624"/>
      <c r="PFK3" s="1624"/>
      <c r="PFL3" s="1624"/>
      <c r="PFM3" s="1624"/>
      <c r="PFN3" s="1624"/>
      <c r="PFO3" s="1624"/>
      <c r="PFP3" s="1624"/>
      <c r="PFQ3" s="1624"/>
      <c r="PFR3" s="1624"/>
      <c r="PFS3" s="1624"/>
      <c r="PFT3" s="1624"/>
      <c r="PFU3" s="1624"/>
      <c r="PFV3" s="1624"/>
      <c r="PFW3" s="1624"/>
      <c r="PFX3" s="1624"/>
      <c r="PFY3" s="1624"/>
      <c r="PFZ3" s="1624"/>
      <c r="PGA3" s="1624"/>
      <c r="PGB3" s="1624"/>
      <c r="PGC3" s="1624"/>
      <c r="PGD3" s="1624"/>
      <c r="PGE3" s="1624"/>
      <c r="PGF3" s="1624"/>
      <c r="PGG3" s="1624"/>
      <c r="PGH3" s="1624"/>
      <c r="PGI3" s="1624"/>
      <c r="PGJ3" s="1624"/>
      <c r="PGK3" s="1624"/>
      <c r="PGL3" s="1624"/>
      <c r="PGM3" s="1624"/>
      <c r="PGN3" s="1624"/>
      <c r="PGO3" s="1624"/>
      <c r="PGP3" s="1624"/>
      <c r="PGQ3" s="1624"/>
      <c r="PGR3" s="1624"/>
      <c r="PGS3" s="1624"/>
      <c r="PGT3" s="1624"/>
      <c r="PGU3" s="1624"/>
      <c r="PGV3" s="1624"/>
      <c r="PGW3" s="1624"/>
      <c r="PGX3" s="1624"/>
      <c r="PGY3" s="1624"/>
      <c r="PGZ3" s="1624"/>
      <c r="PHA3" s="1624"/>
      <c r="PHB3" s="1624"/>
      <c r="PHC3" s="1624"/>
      <c r="PHD3" s="1624"/>
      <c r="PHE3" s="1624"/>
      <c r="PHF3" s="1624"/>
      <c r="PHG3" s="1624"/>
      <c r="PHH3" s="1624"/>
      <c r="PHI3" s="1624"/>
      <c r="PHJ3" s="1624"/>
      <c r="PHK3" s="1624"/>
      <c r="PHL3" s="1624"/>
      <c r="PHM3" s="1624"/>
      <c r="PHN3" s="1624"/>
      <c r="PHO3" s="1624"/>
      <c r="PHP3" s="1624"/>
      <c r="PHQ3" s="1624"/>
      <c r="PHR3" s="1624"/>
      <c r="PHS3" s="1624"/>
      <c r="PHT3" s="1624"/>
      <c r="PHU3" s="1624"/>
      <c r="PHV3" s="1624"/>
      <c r="PHW3" s="1624"/>
      <c r="PHX3" s="1624"/>
      <c r="PHY3" s="1624"/>
      <c r="PHZ3" s="1624"/>
      <c r="PIA3" s="1624"/>
      <c r="PIB3" s="1624"/>
      <c r="PIC3" s="1624"/>
      <c r="PID3" s="1624"/>
      <c r="PIE3" s="1624"/>
      <c r="PIF3" s="1624"/>
      <c r="PIG3" s="1624"/>
      <c r="PIH3" s="1624"/>
      <c r="PII3" s="1624"/>
      <c r="PIJ3" s="1624"/>
      <c r="PIK3" s="1624"/>
      <c r="PIL3" s="1624"/>
      <c r="PIM3" s="1624"/>
      <c r="PIN3" s="1624"/>
      <c r="PIO3" s="1624"/>
      <c r="PIP3" s="1624"/>
      <c r="PIQ3" s="1624"/>
      <c r="PIR3" s="1624"/>
      <c r="PIS3" s="1624"/>
      <c r="PIT3" s="1624"/>
      <c r="PIU3" s="1624"/>
      <c r="PIV3" s="1624"/>
      <c r="PIW3" s="1624"/>
      <c r="PIX3" s="1624"/>
      <c r="PIY3" s="1624"/>
      <c r="PIZ3" s="1624"/>
      <c r="PJA3" s="1624"/>
      <c r="PJB3" s="1624"/>
      <c r="PJC3" s="1624"/>
      <c r="PJD3" s="1624"/>
      <c r="PJE3" s="1624"/>
      <c r="PJF3" s="1624"/>
      <c r="PJG3" s="1624"/>
      <c r="PJH3" s="1624"/>
      <c r="PJI3" s="1624"/>
      <c r="PJJ3" s="1624"/>
      <c r="PJK3" s="1624"/>
      <c r="PJL3" s="1624"/>
      <c r="PJM3" s="1624"/>
      <c r="PJN3" s="1624"/>
      <c r="PJO3" s="1624"/>
      <c r="PJP3" s="1624"/>
      <c r="PJQ3" s="1624"/>
      <c r="PJR3" s="1624"/>
      <c r="PJS3" s="1624"/>
      <c r="PJT3" s="1624"/>
      <c r="PJU3" s="1624"/>
      <c r="PJV3" s="1624"/>
      <c r="PJW3" s="1624"/>
      <c r="PJX3" s="1624"/>
      <c r="PJY3" s="1624"/>
      <c r="PJZ3" s="1624"/>
      <c r="PKA3" s="1624"/>
      <c r="PKB3" s="1624"/>
      <c r="PKC3" s="1624"/>
      <c r="PKD3" s="1624"/>
      <c r="PKE3" s="1624"/>
      <c r="PKF3" s="1624"/>
      <c r="PKG3" s="1624"/>
      <c r="PKH3" s="1624"/>
      <c r="PKI3" s="1624"/>
      <c r="PKJ3" s="1624"/>
      <c r="PKK3" s="1624"/>
      <c r="PKL3" s="1624"/>
      <c r="PKM3" s="1624"/>
      <c r="PKN3" s="1624"/>
      <c r="PKO3" s="1624"/>
      <c r="PKP3" s="1624"/>
      <c r="PKQ3" s="1624"/>
      <c r="PKR3" s="1624"/>
      <c r="PKS3" s="1624"/>
      <c r="PKT3" s="1624"/>
      <c r="PKU3" s="1624"/>
      <c r="PKV3" s="1624"/>
      <c r="PKW3" s="1624"/>
      <c r="PKX3" s="1624"/>
      <c r="PKY3" s="1624"/>
      <c r="PKZ3" s="1624"/>
      <c r="PLA3" s="1624"/>
      <c r="PLB3" s="1624"/>
      <c r="PLC3" s="1624"/>
      <c r="PLD3" s="1624"/>
      <c r="PLE3" s="1624"/>
      <c r="PLF3" s="1624"/>
      <c r="PLG3" s="1624"/>
      <c r="PLH3" s="1624"/>
      <c r="PLI3" s="1624"/>
      <c r="PLJ3" s="1624"/>
      <c r="PLK3" s="1624"/>
      <c r="PLL3" s="1624"/>
      <c r="PLM3" s="1624"/>
      <c r="PLN3" s="1624"/>
      <c r="PLO3" s="1624"/>
      <c r="PLP3" s="1624"/>
      <c r="PLQ3" s="1624"/>
      <c r="PLR3" s="1624"/>
      <c r="PLS3" s="1624"/>
      <c r="PLT3" s="1624"/>
      <c r="PLU3" s="1624"/>
      <c r="PLV3" s="1624"/>
      <c r="PLW3" s="1624"/>
      <c r="PLX3" s="1624"/>
      <c r="PLY3" s="1624"/>
      <c r="PLZ3" s="1624"/>
      <c r="PMA3" s="1624"/>
      <c r="PMB3" s="1624"/>
      <c r="PMC3" s="1624"/>
      <c r="PMD3" s="1624"/>
      <c r="PME3" s="1624"/>
      <c r="PMF3" s="1624"/>
      <c r="PMG3" s="1624"/>
      <c r="PMH3" s="1624"/>
      <c r="PMI3" s="1624"/>
      <c r="PMJ3" s="1624"/>
      <c r="PMK3" s="1624"/>
      <c r="PML3" s="1624"/>
      <c r="PMM3" s="1624"/>
      <c r="PMN3" s="1624"/>
      <c r="PMO3" s="1624"/>
      <c r="PMP3" s="1624"/>
      <c r="PMQ3" s="1624"/>
      <c r="PMR3" s="1624"/>
      <c r="PMS3" s="1624"/>
      <c r="PMT3" s="1624"/>
      <c r="PMU3" s="1624"/>
      <c r="PMV3" s="1624"/>
      <c r="PMW3" s="1624"/>
      <c r="PMX3" s="1624"/>
      <c r="PMY3" s="1624"/>
      <c r="PMZ3" s="1624"/>
      <c r="PNA3" s="1624"/>
      <c r="PNB3" s="1624"/>
      <c r="PNC3" s="1624"/>
      <c r="PND3" s="1624"/>
      <c r="PNE3" s="1624"/>
      <c r="PNF3" s="1624"/>
      <c r="PNG3" s="1624"/>
      <c r="PNH3" s="1624"/>
      <c r="PNI3" s="1624"/>
      <c r="PNJ3" s="1624"/>
      <c r="PNK3" s="1624"/>
      <c r="PNL3" s="1624"/>
      <c r="PNM3" s="1624"/>
      <c r="PNN3" s="1624"/>
      <c r="PNO3" s="1624"/>
      <c r="PNP3" s="1624"/>
      <c r="PNQ3" s="1624"/>
      <c r="PNR3" s="1624"/>
      <c r="PNS3" s="1624"/>
      <c r="PNT3" s="1624"/>
      <c r="PNU3" s="1624"/>
      <c r="PNV3" s="1624"/>
      <c r="PNW3" s="1624"/>
      <c r="PNX3" s="1624"/>
      <c r="PNY3" s="1624"/>
      <c r="PNZ3" s="1624"/>
      <c r="POA3" s="1624"/>
      <c r="POB3" s="1624"/>
      <c r="POC3" s="1624"/>
      <c r="POD3" s="1624"/>
      <c r="POE3" s="1624"/>
      <c r="POF3" s="1624"/>
      <c r="POG3" s="1624"/>
      <c r="POH3" s="1624"/>
      <c r="POI3" s="1624"/>
      <c r="POJ3" s="1624"/>
      <c r="POK3" s="1624"/>
      <c r="POL3" s="1624"/>
      <c r="POM3" s="1624"/>
      <c r="PON3" s="1624"/>
      <c r="POO3" s="1624"/>
      <c r="POP3" s="1624"/>
      <c r="POQ3" s="1624"/>
      <c r="POR3" s="1624"/>
      <c r="POS3" s="1624"/>
      <c r="POT3" s="1624"/>
      <c r="POU3" s="1624"/>
      <c r="POV3" s="1624"/>
      <c r="POW3" s="1624"/>
      <c r="POX3" s="1624"/>
      <c r="POY3" s="1624"/>
      <c r="POZ3" s="1624"/>
      <c r="PPA3" s="1624"/>
      <c r="PPB3" s="1624"/>
      <c r="PPC3" s="1624"/>
      <c r="PPD3" s="1624"/>
      <c r="PPE3" s="1624"/>
      <c r="PPF3" s="1624"/>
      <c r="PPG3" s="1624"/>
      <c r="PPH3" s="1624"/>
      <c r="PPI3" s="1624"/>
      <c r="PPJ3" s="1624"/>
      <c r="PPK3" s="1624"/>
      <c r="PPL3" s="1624"/>
      <c r="PPM3" s="1624"/>
      <c r="PPN3" s="1624"/>
      <c r="PPO3" s="1624"/>
      <c r="PPP3" s="1624"/>
      <c r="PPQ3" s="1624"/>
      <c r="PPR3" s="1624"/>
      <c r="PPS3" s="1624"/>
      <c r="PPT3" s="1624"/>
      <c r="PPU3" s="1624"/>
      <c r="PPV3" s="1624"/>
      <c r="PPW3" s="1624"/>
      <c r="PPX3" s="1624"/>
      <c r="PPY3" s="1624"/>
      <c r="PPZ3" s="1624"/>
      <c r="PQA3" s="1624"/>
      <c r="PQB3" s="1624"/>
      <c r="PQC3" s="1624"/>
      <c r="PQD3" s="1624"/>
      <c r="PQE3" s="1624"/>
      <c r="PQF3" s="1624"/>
      <c r="PQG3" s="1624"/>
      <c r="PQH3" s="1624"/>
      <c r="PQI3" s="1624"/>
      <c r="PQJ3" s="1624"/>
      <c r="PQK3" s="1624"/>
      <c r="PQL3" s="1624"/>
      <c r="PQM3" s="1624"/>
      <c r="PQN3" s="1624"/>
      <c r="PQO3" s="1624"/>
      <c r="PQP3" s="1624"/>
      <c r="PQQ3" s="1624"/>
      <c r="PQR3" s="1624"/>
      <c r="PQS3" s="1624"/>
      <c r="PQT3" s="1624"/>
      <c r="PQU3" s="1624"/>
      <c r="PQV3" s="1624"/>
      <c r="PQW3" s="1624"/>
      <c r="PQX3" s="1624"/>
      <c r="PQY3" s="1624"/>
      <c r="PQZ3" s="1624"/>
      <c r="PRA3" s="1624"/>
      <c r="PRB3" s="1624"/>
      <c r="PRC3" s="1624"/>
      <c r="PRD3" s="1624"/>
      <c r="PRE3" s="1624"/>
      <c r="PRF3" s="1624"/>
      <c r="PRG3" s="1624"/>
      <c r="PRH3" s="1624"/>
      <c r="PRI3" s="1624"/>
      <c r="PRJ3" s="1624"/>
      <c r="PRK3" s="1624"/>
      <c r="PRL3" s="1624"/>
      <c r="PRM3" s="1624"/>
      <c r="PRN3" s="1624"/>
      <c r="PRO3" s="1624"/>
      <c r="PRP3" s="1624"/>
      <c r="PRQ3" s="1624"/>
      <c r="PRR3" s="1624"/>
      <c r="PRS3" s="1624"/>
      <c r="PRT3" s="1624"/>
      <c r="PRU3" s="1624"/>
      <c r="PRV3" s="1624"/>
      <c r="PRW3" s="1624"/>
      <c r="PRX3" s="1624"/>
      <c r="PRY3" s="1624"/>
      <c r="PRZ3" s="1624"/>
      <c r="PSA3" s="1624"/>
      <c r="PSB3" s="1624"/>
      <c r="PSC3" s="1624"/>
      <c r="PSD3" s="1624"/>
      <c r="PSE3" s="1624"/>
      <c r="PSF3" s="1624"/>
      <c r="PSG3" s="1624"/>
      <c r="PSH3" s="1624"/>
      <c r="PSI3" s="1624"/>
      <c r="PSJ3" s="1624"/>
      <c r="PSK3" s="1624"/>
      <c r="PSL3" s="1624"/>
      <c r="PSM3" s="1624"/>
      <c r="PSN3" s="1624"/>
      <c r="PSO3" s="1624"/>
      <c r="PSP3" s="1624"/>
      <c r="PSQ3" s="1624"/>
      <c r="PSR3" s="1624"/>
      <c r="PSS3" s="1624"/>
      <c r="PST3" s="1624"/>
      <c r="PSU3" s="1624"/>
      <c r="PSV3" s="1624"/>
      <c r="PSW3" s="1624"/>
      <c r="PSX3" s="1624"/>
      <c r="PSY3" s="1624"/>
      <c r="PSZ3" s="1624"/>
      <c r="PTA3" s="1624"/>
      <c r="PTB3" s="1624"/>
      <c r="PTC3" s="1624"/>
      <c r="PTD3" s="1624"/>
      <c r="PTE3" s="1624"/>
      <c r="PTF3" s="1624"/>
      <c r="PTG3" s="1624"/>
      <c r="PTH3" s="1624"/>
      <c r="PTI3" s="1624"/>
      <c r="PTJ3" s="1624"/>
      <c r="PTK3" s="1624"/>
      <c r="PTL3" s="1624"/>
      <c r="PTM3" s="1624"/>
      <c r="PTN3" s="1624"/>
      <c r="PTO3" s="1624"/>
      <c r="PTP3" s="1624"/>
      <c r="PTQ3" s="1624"/>
      <c r="PTR3" s="1624"/>
      <c r="PTS3" s="1624"/>
      <c r="PTT3" s="1624"/>
      <c r="PTU3" s="1624"/>
      <c r="PTV3" s="1624"/>
      <c r="PTW3" s="1624"/>
      <c r="PTX3" s="1624"/>
      <c r="PTY3" s="1624"/>
      <c r="PTZ3" s="1624"/>
      <c r="PUA3" s="1624"/>
      <c r="PUB3" s="1624"/>
      <c r="PUC3" s="1624"/>
      <c r="PUD3" s="1624"/>
      <c r="PUE3" s="1624"/>
      <c r="PUF3" s="1624"/>
      <c r="PUG3" s="1624"/>
      <c r="PUH3" s="1624"/>
      <c r="PUI3" s="1624"/>
      <c r="PUJ3" s="1624"/>
      <c r="PUK3" s="1624"/>
      <c r="PUL3" s="1624"/>
      <c r="PUM3" s="1624"/>
      <c r="PUN3" s="1624"/>
      <c r="PUO3" s="1624"/>
      <c r="PUP3" s="1624"/>
      <c r="PUQ3" s="1624"/>
      <c r="PUR3" s="1624"/>
      <c r="PUS3" s="1624"/>
      <c r="PUT3" s="1624"/>
      <c r="PUU3" s="1624"/>
      <c r="PUV3" s="1624"/>
      <c r="PUW3" s="1624"/>
      <c r="PUX3" s="1624"/>
      <c r="PUY3" s="1624"/>
      <c r="PUZ3" s="1624"/>
      <c r="PVA3" s="1624"/>
      <c r="PVB3" s="1624"/>
      <c r="PVC3" s="1624"/>
      <c r="PVD3" s="1624"/>
      <c r="PVE3" s="1624"/>
      <c r="PVF3" s="1624"/>
      <c r="PVG3" s="1624"/>
      <c r="PVH3" s="1624"/>
      <c r="PVI3" s="1624"/>
      <c r="PVJ3" s="1624"/>
      <c r="PVK3" s="1624"/>
      <c r="PVL3" s="1624"/>
      <c r="PVM3" s="1624"/>
      <c r="PVN3" s="1624"/>
      <c r="PVO3" s="1624"/>
      <c r="PVP3" s="1624"/>
      <c r="PVQ3" s="1624"/>
      <c r="PVR3" s="1624"/>
      <c r="PVS3" s="1624"/>
      <c r="PVT3" s="1624"/>
      <c r="PVU3" s="1624"/>
      <c r="PVV3" s="1624"/>
      <c r="PVW3" s="1624"/>
      <c r="PVX3" s="1624"/>
      <c r="PVY3" s="1624"/>
      <c r="PVZ3" s="1624"/>
      <c r="PWA3" s="1624"/>
      <c r="PWB3" s="1624"/>
      <c r="PWC3" s="1624"/>
      <c r="PWD3" s="1624"/>
      <c r="PWE3" s="1624"/>
      <c r="PWF3" s="1624"/>
      <c r="PWG3" s="1624"/>
      <c r="PWH3" s="1624"/>
      <c r="PWI3" s="1624"/>
      <c r="PWJ3" s="1624"/>
      <c r="PWK3" s="1624"/>
      <c r="PWL3" s="1624"/>
      <c r="PWM3" s="1624"/>
      <c r="PWN3" s="1624"/>
      <c r="PWO3" s="1624"/>
      <c r="PWP3" s="1624"/>
      <c r="PWQ3" s="1624"/>
      <c r="PWR3" s="1624"/>
      <c r="PWS3" s="1624"/>
      <c r="PWT3" s="1624"/>
      <c r="PWU3" s="1624"/>
      <c r="PWV3" s="1624"/>
      <c r="PWW3" s="1624"/>
      <c r="PWX3" s="1624"/>
      <c r="PWY3" s="1624"/>
      <c r="PWZ3" s="1624"/>
      <c r="PXA3" s="1624"/>
      <c r="PXB3" s="1624"/>
      <c r="PXC3" s="1624"/>
      <c r="PXD3" s="1624"/>
      <c r="PXE3" s="1624"/>
      <c r="PXF3" s="1624"/>
      <c r="PXG3" s="1624"/>
      <c r="PXH3" s="1624"/>
      <c r="PXI3" s="1624"/>
      <c r="PXJ3" s="1624"/>
      <c r="PXK3" s="1624"/>
      <c r="PXL3" s="1624"/>
      <c r="PXM3" s="1624"/>
      <c r="PXN3" s="1624"/>
      <c r="PXO3" s="1624"/>
      <c r="PXP3" s="1624"/>
      <c r="PXQ3" s="1624"/>
      <c r="PXR3" s="1624"/>
      <c r="PXS3" s="1624"/>
      <c r="PXT3" s="1624"/>
      <c r="PXU3" s="1624"/>
      <c r="PXV3" s="1624"/>
      <c r="PXW3" s="1624"/>
      <c r="PXX3" s="1624"/>
      <c r="PXY3" s="1624"/>
      <c r="PXZ3" s="1624"/>
      <c r="PYA3" s="1624"/>
      <c r="PYB3" s="1624"/>
      <c r="PYC3" s="1624"/>
      <c r="PYD3" s="1624"/>
      <c r="PYE3" s="1624"/>
      <c r="PYF3" s="1624"/>
      <c r="PYG3" s="1624"/>
      <c r="PYH3" s="1624"/>
      <c r="PYI3" s="1624"/>
      <c r="PYJ3" s="1624"/>
      <c r="PYK3" s="1624"/>
      <c r="PYL3" s="1624"/>
      <c r="PYM3" s="1624"/>
      <c r="PYN3" s="1624"/>
      <c r="PYO3" s="1624"/>
      <c r="PYP3" s="1624"/>
      <c r="PYQ3" s="1624"/>
      <c r="PYR3" s="1624"/>
      <c r="PYS3" s="1624"/>
      <c r="PYT3" s="1624"/>
      <c r="PYU3" s="1624"/>
      <c r="PYV3" s="1624"/>
      <c r="PYW3" s="1624"/>
      <c r="PYX3" s="1624"/>
      <c r="PYY3" s="1624"/>
      <c r="PYZ3" s="1624"/>
      <c r="PZA3" s="1624"/>
      <c r="PZB3" s="1624"/>
      <c r="PZC3" s="1624"/>
      <c r="PZD3" s="1624"/>
      <c r="PZE3" s="1624"/>
      <c r="PZF3" s="1624"/>
      <c r="PZG3" s="1624"/>
      <c r="PZH3" s="1624"/>
      <c r="PZI3" s="1624"/>
      <c r="PZJ3" s="1624"/>
      <c r="PZK3" s="1624"/>
      <c r="PZL3" s="1624"/>
      <c r="PZM3" s="1624"/>
      <c r="PZN3" s="1624"/>
      <c r="PZO3" s="1624"/>
      <c r="PZP3" s="1624"/>
      <c r="PZQ3" s="1624"/>
      <c r="PZR3" s="1624"/>
      <c r="PZS3" s="1624"/>
      <c r="PZT3" s="1624"/>
      <c r="PZU3" s="1624"/>
      <c r="PZV3" s="1624"/>
      <c r="PZW3" s="1624"/>
      <c r="PZX3" s="1624"/>
      <c r="PZY3" s="1624"/>
      <c r="PZZ3" s="1624"/>
      <c r="QAA3" s="1624"/>
      <c r="QAB3" s="1624"/>
      <c r="QAC3" s="1624"/>
      <c r="QAD3" s="1624"/>
      <c r="QAE3" s="1624"/>
      <c r="QAF3" s="1624"/>
      <c r="QAG3" s="1624"/>
      <c r="QAH3" s="1624"/>
      <c r="QAI3" s="1624"/>
      <c r="QAJ3" s="1624"/>
      <c r="QAK3" s="1624"/>
      <c r="QAL3" s="1624"/>
      <c r="QAM3" s="1624"/>
      <c r="QAN3" s="1624"/>
      <c r="QAO3" s="1624"/>
      <c r="QAP3" s="1624"/>
      <c r="QAQ3" s="1624"/>
      <c r="QAR3" s="1624"/>
      <c r="QAS3" s="1624"/>
      <c r="QAT3" s="1624"/>
      <c r="QAU3" s="1624"/>
      <c r="QAV3" s="1624"/>
      <c r="QAW3" s="1624"/>
      <c r="QAX3" s="1624"/>
      <c r="QAY3" s="1624"/>
      <c r="QAZ3" s="1624"/>
      <c r="QBA3" s="1624"/>
      <c r="QBB3" s="1624"/>
      <c r="QBC3" s="1624"/>
      <c r="QBD3" s="1624"/>
      <c r="QBE3" s="1624"/>
      <c r="QBF3" s="1624"/>
      <c r="QBG3" s="1624"/>
      <c r="QBH3" s="1624"/>
      <c r="QBI3" s="1624"/>
      <c r="QBJ3" s="1624"/>
      <c r="QBK3" s="1624"/>
      <c r="QBL3" s="1624"/>
      <c r="QBM3" s="1624"/>
      <c r="QBN3" s="1624"/>
      <c r="QBO3" s="1624"/>
      <c r="QBP3" s="1624"/>
      <c r="QBQ3" s="1624"/>
      <c r="QBR3" s="1624"/>
      <c r="QBS3" s="1624"/>
      <c r="QBT3" s="1624"/>
      <c r="QBU3" s="1624"/>
      <c r="QBV3" s="1624"/>
      <c r="QBW3" s="1624"/>
      <c r="QBX3" s="1624"/>
      <c r="QBY3" s="1624"/>
      <c r="QBZ3" s="1624"/>
      <c r="QCA3" s="1624"/>
      <c r="QCB3" s="1624"/>
      <c r="QCC3" s="1624"/>
      <c r="QCD3" s="1624"/>
      <c r="QCE3" s="1624"/>
      <c r="QCF3" s="1624"/>
      <c r="QCG3" s="1624"/>
      <c r="QCH3" s="1624"/>
      <c r="QCI3" s="1624"/>
      <c r="QCJ3" s="1624"/>
      <c r="QCK3" s="1624"/>
      <c r="QCL3" s="1624"/>
      <c r="QCM3" s="1624"/>
      <c r="QCN3" s="1624"/>
      <c r="QCO3" s="1624"/>
      <c r="QCP3" s="1624"/>
      <c r="QCQ3" s="1624"/>
      <c r="QCR3" s="1624"/>
      <c r="QCS3" s="1624"/>
      <c r="QCT3" s="1624"/>
      <c r="QCU3" s="1624"/>
      <c r="QCV3" s="1624"/>
      <c r="QCW3" s="1624"/>
      <c r="QCX3" s="1624"/>
      <c r="QCY3" s="1624"/>
      <c r="QCZ3" s="1624"/>
      <c r="QDA3" s="1624"/>
      <c r="QDB3" s="1624"/>
      <c r="QDC3" s="1624"/>
      <c r="QDD3" s="1624"/>
      <c r="QDE3" s="1624"/>
      <c r="QDF3" s="1624"/>
      <c r="QDG3" s="1624"/>
      <c r="QDH3" s="1624"/>
      <c r="QDI3" s="1624"/>
      <c r="QDJ3" s="1624"/>
      <c r="QDK3" s="1624"/>
      <c r="QDL3" s="1624"/>
      <c r="QDM3" s="1624"/>
      <c r="QDN3" s="1624"/>
      <c r="QDO3" s="1624"/>
      <c r="QDP3" s="1624"/>
      <c r="QDQ3" s="1624"/>
      <c r="QDR3" s="1624"/>
      <c r="QDS3" s="1624"/>
      <c r="QDT3" s="1624"/>
      <c r="QDU3" s="1624"/>
      <c r="QDV3" s="1624"/>
      <c r="QDW3" s="1624"/>
      <c r="QDX3" s="1624"/>
      <c r="QDY3" s="1624"/>
      <c r="QDZ3" s="1624"/>
      <c r="QEA3" s="1624"/>
      <c r="QEB3" s="1624"/>
      <c r="QEC3" s="1624"/>
      <c r="QED3" s="1624"/>
      <c r="QEE3" s="1624"/>
      <c r="QEF3" s="1624"/>
      <c r="QEG3" s="1624"/>
      <c r="QEH3" s="1624"/>
      <c r="QEI3" s="1624"/>
      <c r="QEJ3" s="1624"/>
      <c r="QEK3" s="1624"/>
      <c r="QEL3" s="1624"/>
      <c r="QEM3" s="1624"/>
      <c r="QEN3" s="1624"/>
      <c r="QEO3" s="1624"/>
      <c r="QEP3" s="1624"/>
      <c r="QEQ3" s="1624"/>
      <c r="QER3" s="1624"/>
      <c r="QES3" s="1624"/>
      <c r="QET3" s="1624"/>
      <c r="QEU3" s="1624"/>
      <c r="QEV3" s="1624"/>
      <c r="QEW3" s="1624"/>
      <c r="QEX3" s="1624"/>
      <c r="QEY3" s="1624"/>
      <c r="QEZ3" s="1624"/>
      <c r="QFA3" s="1624"/>
      <c r="QFB3" s="1624"/>
      <c r="QFC3" s="1624"/>
      <c r="QFD3" s="1624"/>
      <c r="QFE3" s="1624"/>
      <c r="QFF3" s="1624"/>
      <c r="QFG3" s="1624"/>
      <c r="QFH3" s="1624"/>
      <c r="QFI3" s="1624"/>
      <c r="QFJ3" s="1624"/>
      <c r="QFK3" s="1624"/>
      <c r="QFL3" s="1624"/>
      <c r="QFM3" s="1624"/>
      <c r="QFN3" s="1624"/>
      <c r="QFO3" s="1624"/>
      <c r="QFP3" s="1624"/>
      <c r="QFQ3" s="1624"/>
      <c r="QFR3" s="1624"/>
      <c r="QFS3" s="1624"/>
      <c r="QFT3" s="1624"/>
      <c r="QFU3" s="1624"/>
      <c r="QFV3" s="1624"/>
      <c r="QFW3" s="1624"/>
      <c r="QFX3" s="1624"/>
      <c r="QFY3" s="1624"/>
      <c r="QFZ3" s="1624"/>
      <c r="QGA3" s="1624"/>
      <c r="QGB3" s="1624"/>
      <c r="QGC3" s="1624"/>
      <c r="QGD3" s="1624"/>
      <c r="QGE3" s="1624"/>
      <c r="QGF3" s="1624"/>
      <c r="QGG3" s="1624"/>
      <c r="QGH3" s="1624"/>
      <c r="QGI3" s="1624"/>
      <c r="QGJ3" s="1624"/>
      <c r="QGK3" s="1624"/>
      <c r="QGL3" s="1624"/>
      <c r="QGM3" s="1624"/>
      <c r="QGN3" s="1624"/>
      <c r="QGO3" s="1624"/>
      <c r="QGP3" s="1624"/>
      <c r="QGQ3" s="1624"/>
      <c r="QGR3" s="1624"/>
      <c r="QGS3" s="1624"/>
      <c r="QGT3" s="1624"/>
      <c r="QGU3" s="1624"/>
      <c r="QGV3" s="1624"/>
      <c r="QGW3" s="1624"/>
      <c r="QGX3" s="1624"/>
      <c r="QGY3" s="1624"/>
      <c r="QGZ3" s="1624"/>
      <c r="QHA3" s="1624"/>
      <c r="QHB3" s="1624"/>
      <c r="QHC3" s="1624"/>
      <c r="QHD3" s="1624"/>
      <c r="QHE3" s="1624"/>
      <c r="QHF3" s="1624"/>
      <c r="QHG3" s="1624"/>
      <c r="QHH3" s="1624"/>
      <c r="QHI3" s="1624"/>
      <c r="QHJ3" s="1624"/>
      <c r="QHK3" s="1624"/>
      <c r="QHL3" s="1624"/>
      <c r="QHM3" s="1624"/>
      <c r="QHN3" s="1624"/>
      <c r="QHO3" s="1624"/>
      <c r="QHP3" s="1624"/>
      <c r="QHQ3" s="1624"/>
      <c r="QHR3" s="1624"/>
      <c r="QHS3" s="1624"/>
      <c r="QHT3" s="1624"/>
      <c r="QHU3" s="1624"/>
      <c r="QHV3" s="1624"/>
      <c r="QHW3" s="1624"/>
      <c r="QHX3" s="1624"/>
      <c r="QHY3" s="1624"/>
      <c r="QHZ3" s="1624"/>
      <c r="QIA3" s="1624"/>
      <c r="QIB3" s="1624"/>
      <c r="QIC3" s="1624"/>
      <c r="QID3" s="1624"/>
      <c r="QIE3" s="1624"/>
      <c r="QIF3" s="1624"/>
      <c r="QIG3" s="1624"/>
      <c r="QIH3" s="1624"/>
      <c r="QII3" s="1624"/>
      <c r="QIJ3" s="1624"/>
      <c r="QIK3" s="1624"/>
      <c r="QIL3" s="1624"/>
      <c r="QIM3" s="1624"/>
      <c r="QIN3" s="1624"/>
      <c r="QIO3" s="1624"/>
      <c r="QIP3" s="1624"/>
      <c r="QIQ3" s="1624"/>
      <c r="QIR3" s="1624"/>
      <c r="QIS3" s="1624"/>
      <c r="QIT3" s="1624"/>
      <c r="QIU3" s="1624"/>
      <c r="QIV3" s="1624"/>
      <c r="QIW3" s="1624"/>
      <c r="QIX3" s="1624"/>
      <c r="QIY3" s="1624"/>
      <c r="QIZ3" s="1624"/>
      <c r="QJA3" s="1624"/>
      <c r="QJB3" s="1624"/>
      <c r="QJC3" s="1624"/>
      <c r="QJD3" s="1624"/>
      <c r="QJE3" s="1624"/>
      <c r="QJF3" s="1624"/>
      <c r="QJG3" s="1624"/>
      <c r="QJH3" s="1624"/>
      <c r="QJI3" s="1624"/>
      <c r="QJJ3" s="1624"/>
      <c r="QJK3" s="1624"/>
      <c r="QJL3" s="1624"/>
      <c r="QJM3" s="1624"/>
      <c r="QJN3" s="1624"/>
      <c r="QJO3" s="1624"/>
      <c r="QJP3" s="1624"/>
      <c r="QJQ3" s="1624"/>
      <c r="QJR3" s="1624"/>
      <c r="QJS3" s="1624"/>
      <c r="QJT3" s="1624"/>
      <c r="QJU3" s="1624"/>
      <c r="QJV3" s="1624"/>
      <c r="QJW3" s="1624"/>
      <c r="QJX3" s="1624"/>
      <c r="QJY3" s="1624"/>
      <c r="QJZ3" s="1624"/>
      <c r="QKA3" s="1624"/>
      <c r="QKB3" s="1624"/>
      <c r="QKC3" s="1624"/>
      <c r="QKD3" s="1624"/>
      <c r="QKE3" s="1624"/>
      <c r="QKF3" s="1624"/>
      <c r="QKG3" s="1624"/>
      <c r="QKH3" s="1624"/>
      <c r="QKI3" s="1624"/>
      <c r="QKJ3" s="1624"/>
      <c r="QKK3" s="1624"/>
      <c r="QKL3" s="1624"/>
      <c r="QKM3" s="1624"/>
      <c r="QKN3" s="1624"/>
      <c r="QKO3" s="1624"/>
      <c r="QKP3" s="1624"/>
      <c r="QKQ3" s="1624"/>
      <c r="QKR3" s="1624"/>
      <c r="QKS3" s="1624"/>
      <c r="QKT3" s="1624"/>
      <c r="QKU3" s="1624"/>
      <c r="QKV3" s="1624"/>
      <c r="QKW3" s="1624"/>
      <c r="QKX3" s="1624"/>
      <c r="QKY3" s="1624"/>
      <c r="QKZ3" s="1624"/>
      <c r="QLA3" s="1624"/>
      <c r="QLB3" s="1624"/>
      <c r="QLC3" s="1624"/>
      <c r="QLD3" s="1624"/>
      <c r="QLE3" s="1624"/>
      <c r="QLF3" s="1624"/>
      <c r="QLG3" s="1624"/>
      <c r="QLH3" s="1624"/>
      <c r="QLI3" s="1624"/>
      <c r="QLJ3" s="1624"/>
      <c r="QLK3" s="1624"/>
      <c r="QLL3" s="1624"/>
      <c r="QLM3" s="1624"/>
      <c r="QLN3" s="1624"/>
      <c r="QLO3" s="1624"/>
      <c r="QLP3" s="1624"/>
      <c r="QLQ3" s="1624"/>
      <c r="QLR3" s="1624"/>
      <c r="QLS3" s="1624"/>
      <c r="QLT3" s="1624"/>
      <c r="QLU3" s="1624"/>
      <c r="QLV3" s="1624"/>
      <c r="QLW3" s="1624"/>
      <c r="QLX3" s="1624"/>
      <c r="QLY3" s="1624"/>
      <c r="QLZ3" s="1624"/>
      <c r="QMA3" s="1624"/>
      <c r="QMB3" s="1624"/>
      <c r="QMC3" s="1624"/>
      <c r="QMD3" s="1624"/>
      <c r="QME3" s="1624"/>
      <c r="QMF3" s="1624"/>
      <c r="QMG3" s="1624"/>
      <c r="QMH3" s="1624"/>
      <c r="QMI3" s="1624"/>
      <c r="QMJ3" s="1624"/>
      <c r="QMK3" s="1624"/>
      <c r="QML3" s="1624"/>
      <c r="QMM3" s="1624"/>
      <c r="QMN3" s="1624"/>
      <c r="QMO3" s="1624"/>
      <c r="QMP3" s="1624"/>
      <c r="QMQ3" s="1624"/>
      <c r="QMR3" s="1624"/>
      <c r="QMS3" s="1624"/>
      <c r="QMT3" s="1624"/>
      <c r="QMU3" s="1624"/>
      <c r="QMV3" s="1624"/>
      <c r="QMW3" s="1624"/>
      <c r="QMX3" s="1624"/>
      <c r="QMY3" s="1624"/>
      <c r="QMZ3" s="1624"/>
      <c r="QNA3" s="1624"/>
      <c r="QNB3" s="1624"/>
      <c r="QNC3" s="1624"/>
      <c r="QND3" s="1624"/>
      <c r="QNE3" s="1624"/>
      <c r="QNF3" s="1624"/>
      <c r="QNG3" s="1624"/>
      <c r="QNH3" s="1624"/>
      <c r="QNI3" s="1624"/>
      <c r="QNJ3" s="1624"/>
      <c r="QNK3" s="1624"/>
      <c r="QNL3" s="1624"/>
      <c r="QNM3" s="1624"/>
      <c r="QNN3" s="1624"/>
      <c r="QNO3" s="1624"/>
      <c r="QNP3" s="1624"/>
      <c r="QNQ3" s="1624"/>
      <c r="QNR3" s="1624"/>
      <c r="QNS3" s="1624"/>
      <c r="QNT3" s="1624"/>
      <c r="QNU3" s="1624"/>
      <c r="QNV3" s="1624"/>
      <c r="QNW3" s="1624"/>
      <c r="QNX3" s="1624"/>
      <c r="QNY3" s="1624"/>
      <c r="QNZ3" s="1624"/>
      <c r="QOA3" s="1624"/>
      <c r="QOB3" s="1624"/>
      <c r="QOC3" s="1624"/>
      <c r="QOD3" s="1624"/>
      <c r="QOE3" s="1624"/>
      <c r="QOF3" s="1624"/>
      <c r="QOG3" s="1624"/>
      <c r="QOH3" s="1624"/>
      <c r="QOI3" s="1624"/>
      <c r="QOJ3" s="1624"/>
      <c r="QOK3" s="1624"/>
      <c r="QOL3" s="1624"/>
      <c r="QOM3" s="1624"/>
      <c r="QON3" s="1624"/>
      <c r="QOO3" s="1624"/>
      <c r="QOP3" s="1624"/>
      <c r="QOQ3" s="1624"/>
      <c r="QOR3" s="1624"/>
      <c r="QOS3" s="1624"/>
      <c r="QOT3" s="1624"/>
      <c r="QOU3" s="1624"/>
      <c r="QOV3" s="1624"/>
      <c r="QOW3" s="1624"/>
      <c r="QOX3" s="1624"/>
      <c r="QOY3" s="1624"/>
      <c r="QOZ3" s="1624"/>
      <c r="QPA3" s="1624"/>
      <c r="QPB3" s="1624"/>
      <c r="QPC3" s="1624"/>
      <c r="QPD3" s="1624"/>
      <c r="QPE3" s="1624"/>
      <c r="QPF3" s="1624"/>
      <c r="QPG3" s="1624"/>
      <c r="QPH3" s="1624"/>
      <c r="QPI3" s="1624"/>
      <c r="QPJ3" s="1624"/>
      <c r="QPK3" s="1624"/>
      <c r="QPL3" s="1624"/>
      <c r="QPM3" s="1624"/>
      <c r="QPN3" s="1624"/>
      <c r="QPO3" s="1624"/>
      <c r="QPP3" s="1624"/>
      <c r="QPQ3" s="1624"/>
      <c r="QPR3" s="1624"/>
      <c r="QPS3" s="1624"/>
      <c r="QPT3" s="1624"/>
      <c r="QPU3" s="1624"/>
      <c r="QPV3" s="1624"/>
      <c r="QPW3" s="1624"/>
      <c r="QPX3" s="1624"/>
      <c r="QPY3" s="1624"/>
      <c r="QPZ3" s="1624"/>
      <c r="QQA3" s="1624"/>
      <c r="QQB3" s="1624"/>
      <c r="QQC3" s="1624"/>
      <c r="QQD3" s="1624"/>
      <c r="QQE3" s="1624"/>
      <c r="QQF3" s="1624"/>
      <c r="QQG3" s="1624"/>
      <c r="QQH3" s="1624"/>
      <c r="QQI3" s="1624"/>
      <c r="QQJ3" s="1624"/>
      <c r="QQK3" s="1624"/>
      <c r="QQL3" s="1624"/>
      <c r="QQM3" s="1624"/>
      <c r="QQN3" s="1624"/>
      <c r="QQO3" s="1624"/>
      <c r="QQP3" s="1624"/>
      <c r="QQQ3" s="1624"/>
      <c r="QQR3" s="1624"/>
      <c r="QQS3" s="1624"/>
      <c r="QQT3" s="1624"/>
      <c r="QQU3" s="1624"/>
      <c r="QQV3" s="1624"/>
      <c r="QQW3" s="1624"/>
      <c r="QQX3" s="1624"/>
      <c r="QQY3" s="1624"/>
      <c r="QQZ3" s="1624"/>
      <c r="QRA3" s="1624"/>
      <c r="QRB3" s="1624"/>
      <c r="QRC3" s="1624"/>
      <c r="QRD3" s="1624"/>
      <c r="QRE3" s="1624"/>
      <c r="QRF3" s="1624"/>
      <c r="QRG3" s="1624"/>
      <c r="QRH3" s="1624"/>
      <c r="QRI3" s="1624"/>
      <c r="QRJ3" s="1624"/>
      <c r="QRK3" s="1624"/>
      <c r="QRL3" s="1624"/>
      <c r="QRM3" s="1624"/>
      <c r="QRN3" s="1624"/>
      <c r="QRO3" s="1624"/>
      <c r="QRP3" s="1624"/>
      <c r="QRQ3" s="1624"/>
      <c r="QRR3" s="1624"/>
      <c r="QRS3" s="1624"/>
      <c r="QRT3" s="1624"/>
      <c r="QRU3" s="1624"/>
      <c r="QRV3" s="1624"/>
      <c r="QRW3" s="1624"/>
      <c r="QRX3" s="1624"/>
      <c r="QRY3" s="1624"/>
      <c r="QRZ3" s="1624"/>
      <c r="QSA3" s="1624"/>
      <c r="QSB3" s="1624"/>
      <c r="QSC3" s="1624"/>
      <c r="QSD3" s="1624"/>
      <c r="QSE3" s="1624"/>
      <c r="QSF3" s="1624"/>
      <c r="QSG3" s="1624"/>
      <c r="QSH3" s="1624"/>
      <c r="QSI3" s="1624"/>
      <c r="QSJ3" s="1624"/>
      <c r="QSK3" s="1624"/>
      <c r="QSL3" s="1624"/>
      <c r="QSM3" s="1624"/>
      <c r="QSN3" s="1624"/>
      <c r="QSO3" s="1624"/>
      <c r="QSP3" s="1624"/>
      <c r="QSQ3" s="1624"/>
      <c r="QSR3" s="1624"/>
      <c r="QSS3" s="1624"/>
      <c r="QST3" s="1624"/>
      <c r="QSU3" s="1624"/>
      <c r="QSV3" s="1624"/>
      <c r="QSW3" s="1624"/>
      <c r="QSX3" s="1624"/>
      <c r="QSY3" s="1624"/>
      <c r="QSZ3" s="1624"/>
      <c r="QTA3" s="1624"/>
      <c r="QTB3" s="1624"/>
      <c r="QTC3" s="1624"/>
      <c r="QTD3" s="1624"/>
      <c r="QTE3" s="1624"/>
      <c r="QTF3" s="1624"/>
      <c r="QTG3" s="1624"/>
      <c r="QTH3" s="1624"/>
      <c r="QTI3" s="1624"/>
      <c r="QTJ3" s="1624"/>
      <c r="QTK3" s="1624"/>
      <c r="QTL3" s="1624"/>
      <c r="QTM3" s="1624"/>
      <c r="QTN3" s="1624"/>
      <c r="QTO3" s="1624"/>
      <c r="QTP3" s="1624"/>
      <c r="QTQ3" s="1624"/>
      <c r="QTR3" s="1624"/>
      <c r="QTS3" s="1624"/>
      <c r="QTT3" s="1624"/>
      <c r="QTU3" s="1624"/>
      <c r="QTV3" s="1624"/>
      <c r="QTW3" s="1624"/>
      <c r="QTX3" s="1624"/>
      <c r="QTY3" s="1624"/>
      <c r="QTZ3" s="1624"/>
      <c r="QUA3" s="1624"/>
      <c r="QUB3" s="1624"/>
      <c r="QUC3" s="1624"/>
      <c r="QUD3" s="1624"/>
      <c r="QUE3" s="1624"/>
      <c r="QUF3" s="1624"/>
      <c r="QUG3" s="1624"/>
      <c r="QUH3" s="1624"/>
      <c r="QUI3" s="1624"/>
      <c r="QUJ3" s="1624"/>
      <c r="QUK3" s="1624"/>
      <c r="QUL3" s="1624"/>
      <c r="QUM3" s="1624"/>
      <c r="QUN3" s="1624"/>
      <c r="QUO3" s="1624"/>
      <c r="QUP3" s="1624"/>
      <c r="QUQ3" s="1624"/>
      <c r="QUR3" s="1624"/>
      <c r="QUS3" s="1624"/>
      <c r="QUT3" s="1624"/>
      <c r="QUU3" s="1624"/>
      <c r="QUV3" s="1624"/>
      <c r="QUW3" s="1624"/>
      <c r="QUX3" s="1624"/>
      <c r="QUY3" s="1624"/>
      <c r="QUZ3" s="1624"/>
      <c r="QVA3" s="1624"/>
      <c r="QVB3" s="1624"/>
      <c r="QVC3" s="1624"/>
      <c r="QVD3" s="1624"/>
      <c r="QVE3" s="1624"/>
      <c r="QVF3" s="1624"/>
      <c r="QVG3" s="1624"/>
      <c r="QVH3" s="1624"/>
      <c r="QVI3" s="1624"/>
      <c r="QVJ3" s="1624"/>
      <c r="QVK3" s="1624"/>
      <c r="QVL3" s="1624"/>
      <c r="QVM3" s="1624"/>
      <c r="QVN3" s="1624"/>
      <c r="QVO3" s="1624"/>
      <c r="QVP3" s="1624"/>
      <c r="QVQ3" s="1624"/>
      <c r="QVR3" s="1624"/>
      <c r="QVS3" s="1624"/>
      <c r="QVT3" s="1624"/>
      <c r="QVU3" s="1624"/>
      <c r="QVV3" s="1624"/>
      <c r="QVW3" s="1624"/>
      <c r="QVX3" s="1624"/>
      <c r="QVY3" s="1624"/>
      <c r="QVZ3" s="1624"/>
      <c r="QWA3" s="1624"/>
      <c r="QWB3" s="1624"/>
      <c r="QWC3" s="1624"/>
      <c r="QWD3" s="1624"/>
      <c r="QWE3" s="1624"/>
      <c r="QWF3" s="1624"/>
      <c r="QWG3" s="1624"/>
      <c r="QWH3" s="1624"/>
      <c r="QWI3" s="1624"/>
      <c r="QWJ3" s="1624"/>
      <c r="QWK3" s="1624"/>
      <c r="QWL3" s="1624"/>
      <c r="QWM3" s="1624"/>
      <c r="QWN3" s="1624"/>
      <c r="QWO3" s="1624"/>
      <c r="QWP3" s="1624"/>
      <c r="QWQ3" s="1624"/>
      <c r="QWR3" s="1624"/>
      <c r="QWS3" s="1624"/>
      <c r="QWT3" s="1624"/>
      <c r="QWU3" s="1624"/>
      <c r="QWV3" s="1624"/>
      <c r="QWW3" s="1624"/>
      <c r="QWX3" s="1624"/>
      <c r="QWY3" s="1624"/>
      <c r="QWZ3" s="1624"/>
      <c r="QXA3" s="1624"/>
      <c r="QXB3" s="1624"/>
      <c r="QXC3" s="1624"/>
      <c r="QXD3" s="1624"/>
      <c r="QXE3" s="1624"/>
      <c r="QXF3" s="1624"/>
      <c r="QXG3" s="1624"/>
      <c r="QXH3" s="1624"/>
      <c r="QXI3" s="1624"/>
      <c r="QXJ3" s="1624"/>
      <c r="QXK3" s="1624"/>
      <c r="QXL3" s="1624"/>
      <c r="QXM3" s="1624"/>
      <c r="QXN3" s="1624"/>
      <c r="QXO3" s="1624"/>
      <c r="QXP3" s="1624"/>
      <c r="QXQ3" s="1624"/>
      <c r="QXR3" s="1624"/>
      <c r="QXS3" s="1624"/>
      <c r="QXT3" s="1624"/>
      <c r="QXU3" s="1624"/>
      <c r="QXV3" s="1624"/>
      <c r="QXW3" s="1624"/>
      <c r="QXX3" s="1624"/>
      <c r="QXY3" s="1624"/>
      <c r="QXZ3" s="1624"/>
      <c r="QYA3" s="1624"/>
      <c r="QYB3" s="1624"/>
      <c r="QYC3" s="1624"/>
      <c r="QYD3" s="1624"/>
      <c r="QYE3" s="1624"/>
      <c r="QYF3" s="1624"/>
      <c r="QYG3" s="1624"/>
      <c r="QYH3" s="1624"/>
      <c r="QYI3" s="1624"/>
      <c r="QYJ3" s="1624"/>
      <c r="QYK3" s="1624"/>
      <c r="QYL3" s="1624"/>
      <c r="QYM3" s="1624"/>
      <c r="QYN3" s="1624"/>
      <c r="QYO3" s="1624"/>
      <c r="QYP3" s="1624"/>
      <c r="QYQ3" s="1624"/>
      <c r="QYR3" s="1624"/>
      <c r="QYS3" s="1624"/>
      <c r="QYT3" s="1624"/>
      <c r="QYU3" s="1624"/>
      <c r="QYV3" s="1624"/>
      <c r="QYW3" s="1624"/>
      <c r="QYX3" s="1624"/>
      <c r="QYY3" s="1624"/>
      <c r="QYZ3" s="1624"/>
      <c r="QZA3" s="1624"/>
      <c r="QZB3" s="1624"/>
      <c r="QZC3" s="1624"/>
      <c r="QZD3" s="1624"/>
      <c r="QZE3" s="1624"/>
      <c r="QZF3" s="1624"/>
      <c r="QZG3" s="1624"/>
      <c r="QZH3" s="1624"/>
      <c r="QZI3" s="1624"/>
      <c r="QZJ3" s="1624"/>
      <c r="QZK3" s="1624"/>
      <c r="QZL3" s="1624"/>
      <c r="QZM3" s="1624"/>
      <c r="QZN3" s="1624"/>
      <c r="QZO3" s="1624"/>
      <c r="QZP3" s="1624"/>
      <c r="QZQ3" s="1624"/>
      <c r="QZR3" s="1624"/>
      <c r="QZS3" s="1624"/>
      <c r="QZT3" s="1624"/>
      <c r="QZU3" s="1624"/>
      <c r="QZV3" s="1624"/>
      <c r="QZW3" s="1624"/>
      <c r="QZX3" s="1624"/>
      <c r="QZY3" s="1624"/>
      <c r="QZZ3" s="1624"/>
      <c r="RAA3" s="1624"/>
      <c r="RAB3" s="1624"/>
      <c r="RAC3" s="1624"/>
      <c r="RAD3" s="1624"/>
      <c r="RAE3" s="1624"/>
      <c r="RAF3" s="1624"/>
      <c r="RAG3" s="1624"/>
      <c r="RAH3" s="1624"/>
      <c r="RAI3" s="1624"/>
      <c r="RAJ3" s="1624"/>
      <c r="RAK3" s="1624"/>
      <c r="RAL3" s="1624"/>
      <c r="RAM3" s="1624"/>
      <c r="RAN3" s="1624"/>
      <c r="RAO3" s="1624"/>
      <c r="RAP3" s="1624"/>
      <c r="RAQ3" s="1624"/>
      <c r="RAR3" s="1624"/>
      <c r="RAS3" s="1624"/>
      <c r="RAT3" s="1624"/>
      <c r="RAU3" s="1624"/>
      <c r="RAV3" s="1624"/>
      <c r="RAW3" s="1624"/>
      <c r="RAX3" s="1624"/>
      <c r="RAY3" s="1624"/>
      <c r="RAZ3" s="1624"/>
      <c r="RBA3" s="1624"/>
      <c r="RBB3" s="1624"/>
      <c r="RBC3" s="1624"/>
      <c r="RBD3" s="1624"/>
      <c r="RBE3" s="1624"/>
      <c r="RBF3" s="1624"/>
      <c r="RBG3" s="1624"/>
      <c r="RBH3" s="1624"/>
      <c r="RBI3" s="1624"/>
      <c r="RBJ3" s="1624"/>
      <c r="RBK3" s="1624"/>
      <c r="RBL3" s="1624"/>
      <c r="RBM3" s="1624"/>
      <c r="RBN3" s="1624"/>
      <c r="RBO3" s="1624"/>
      <c r="RBP3" s="1624"/>
      <c r="RBQ3" s="1624"/>
      <c r="RBR3" s="1624"/>
      <c r="RBS3" s="1624"/>
      <c r="RBT3" s="1624"/>
      <c r="RBU3" s="1624"/>
      <c r="RBV3" s="1624"/>
      <c r="RBW3" s="1624"/>
      <c r="RBX3" s="1624"/>
      <c r="RBY3" s="1624"/>
      <c r="RBZ3" s="1624"/>
      <c r="RCA3" s="1624"/>
      <c r="RCB3" s="1624"/>
      <c r="RCC3" s="1624"/>
      <c r="RCD3" s="1624"/>
      <c r="RCE3" s="1624"/>
      <c r="RCF3" s="1624"/>
      <c r="RCG3" s="1624"/>
      <c r="RCH3" s="1624"/>
      <c r="RCI3" s="1624"/>
      <c r="RCJ3" s="1624"/>
      <c r="RCK3" s="1624"/>
      <c r="RCL3" s="1624"/>
      <c r="RCM3" s="1624"/>
      <c r="RCN3" s="1624"/>
      <c r="RCO3" s="1624"/>
      <c r="RCP3" s="1624"/>
      <c r="RCQ3" s="1624"/>
      <c r="RCR3" s="1624"/>
      <c r="RCS3" s="1624"/>
      <c r="RCT3" s="1624"/>
      <c r="RCU3" s="1624"/>
      <c r="RCV3" s="1624"/>
      <c r="RCW3" s="1624"/>
      <c r="RCX3" s="1624"/>
      <c r="RCY3" s="1624"/>
      <c r="RCZ3" s="1624"/>
      <c r="RDA3" s="1624"/>
      <c r="RDB3" s="1624"/>
      <c r="RDC3" s="1624"/>
      <c r="RDD3" s="1624"/>
      <c r="RDE3" s="1624"/>
      <c r="RDF3" s="1624"/>
      <c r="RDG3" s="1624"/>
      <c r="RDH3" s="1624"/>
      <c r="RDI3" s="1624"/>
      <c r="RDJ3" s="1624"/>
      <c r="RDK3" s="1624"/>
      <c r="RDL3" s="1624"/>
      <c r="RDM3" s="1624"/>
      <c r="RDN3" s="1624"/>
      <c r="RDO3" s="1624"/>
      <c r="RDP3" s="1624"/>
      <c r="RDQ3" s="1624"/>
      <c r="RDR3" s="1624"/>
      <c r="RDS3" s="1624"/>
      <c r="RDT3" s="1624"/>
      <c r="RDU3" s="1624"/>
      <c r="RDV3" s="1624"/>
      <c r="RDW3" s="1624"/>
      <c r="RDX3" s="1624"/>
      <c r="RDY3" s="1624"/>
      <c r="RDZ3" s="1624"/>
      <c r="REA3" s="1624"/>
      <c r="REB3" s="1624"/>
      <c r="REC3" s="1624"/>
      <c r="RED3" s="1624"/>
      <c r="REE3" s="1624"/>
      <c r="REF3" s="1624"/>
      <c r="REG3" s="1624"/>
      <c r="REH3" s="1624"/>
      <c r="REI3" s="1624"/>
      <c r="REJ3" s="1624"/>
      <c r="REK3" s="1624"/>
      <c r="REL3" s="1624"/>
      <c r="REM3" s="1624"/>
      <c r="REN3" s="1624"/>
      <c r="REO3" s="1624"/>
      <c r="REP3" s="1624"/>
      <c r="REQ3" s="1624"/>
      <c r="RER3" s="1624"/>
      <c r="RES3" s="1624"/>
      <c r="RET3" s="1624"/>
      <c r="REU3" s="1624"/>
      <c r="REV3" s="1624"/>
      <c r="REW3" s="1624"/>
      <c r="REX3" s="1624"/>
      <c r="REY3" s="1624"/>
      <c r="REZ3" s="1624"/>
      <c r="RFA3" s="1624"/>
      <c r="RFB3" s="1624"/>
      <c r="RFC3" s="1624"/>
      <c r="RFD3" s="1624"/>
      <c r="RFE3" s="1624"/>
      <c r="RFF3" s="1624"/>
      <c r="RFG3" s="1624"/>
      <c r="RFH3" s="1624"/>
      <c r="RFI3" s="1624"/>
      <c r="RFJ3" s="1624"/>
      <c r="RFK3" s="1624"/>
      <c r="RFL3" s="1624"/>
      <c r="RFM3" s="1624"/>
      <c r="RFN3" s="1624"/>
      <c r="RFO3" s="1624"/>
      <c r="RFP3" s="1624"/>
      <c r="RFQ3" s="1624"/>
      <c r="RFR3" s="1624"/>
      <c r="RFS3" s="1624"/>
      <c r="RFT3" s="1624"/>
      <c r="RFU3" s="1624"/>
      <c r="RFV3" s="1624"/>
      <c r="RFW3" s="1624"/>
      <c r="RFX3" s="1624"/>
      <c r="RFY3" s="1624"/>
      <c r="RFZ3" s="1624"/>
      <c r="RGA3" s="1624"/>
      <c r="RGB3" s="1624"/>
      <c r="RGC3" s="1624"/>
      <c r="RGD3" s="1624"/>
      <c r="RGE3" s="1624"/>
      <c r="RGF3" s="1624"/>
      <c r="RGG3" s="1624"/>
      <c r="RGH3" s="1624"/>
      <c r="RGI3" s="1624"/>
      <c r="RGJ3" s="1624"/>
      <c r="RGK3" s="1624"/>
      <c r="RGL3" s="1624"/>
      <c r="RGM3" s="1624"/>
      <c r="RGN3" s="1624"/>
      <c r="RGO3" s="1624"/>
      <c r="RGP3" s="1624"/>
      <c r="RGQ3" s="1624"/>
      <c r="RGR3" s="1624"/>
      <c r="RGS3" s="1624"/>
      <c r="RGT3" s="1624"/>
      <c r="RGU3" s="1624"/>
      <c r="RGV3" s="1624"/>
      <c r="RGW3" s="1624"/>
      <c r="RGX3" s="1624"/>
      <c r="RGY3" s="1624"/>
      <c r="RGZ3" s="1624"/>
      <c r="RHA3" s="1624"/>
      <c r="RHB3" s="1624"/>
      <c r="RHC3" s="1624"/>
      <c r="RHD3" s="1624"/>
      <c r="RHE3" s="1624"/>
      <c r="RHF3" s="1624"/>
      <c r="RHG3" s="1624"/>
      <c r="RHH3" s="1624"/>
      <c r="RHI3" s="1624"/>
      <c r="RHJ3" s="1624"/>
      <c r="RHK3" s="1624"/>
      <c r="RHL3" s="1624"/>
      <c r="RHM3" s="1624"/>
      <c r="RHN3" s="1624"/>
      <c r="RHO3" s="1624"/>
      <c r="RHP3" s="1624"/>
      <c r="RHQ3" s="1624"/>
      <c r="RHR3" s="1624"/>
      <c r="RHS3" s="1624"/>
      <c r="RHT3" s="1624"/>
      <c r="RHU3" s="1624"/>
      <c r="RHV3" s="1624"/>
      <c r="RHW3" s="1624"/>
      <c r="RHX3" s="1624"/>
      <c r="RHY3" s="1624"/>
      <c r="RHZ3" s="1624"/>
      <c r="RIA3" s="1624"/>
      <c r="RIB3" s="1624"/>
      <c r="RIC3" s="1624"/>
      <c r="RID3" s="1624"/>
      <c r="RIE3" s="1624"/>
      <c r="RIF3" s="1624"/>
      <c r="RIG3" s="1624"/>
      <c r="RIH3" s="1624"/>
      <c r="RII3" s="1624"/>
      <c r="RIJ3" s="1624"/>
      <c r="RIK3" s="1624"/>
      <c r="RIL3" s="1624"/>
      <c r="RIM3" s="1624"/>
      <c r="RIN3" s="1624"/>
      <c r="RIO3" s="1624"/>
      <c r="RIP3" s="1624"/>
      <c r="RIQ3" s="1624"/>
      <c r="RIR3" s="1624"/>
      <c r="RIS3" s="1624"/>
      <c r="RIT3" s="1624"/>
      <c r="RIU3" s="1624"/>
      <c r="RIV3" s="1624"/>
      <c r="RIW3" s="1624"/>
      <c r="RIX3" s="1624"/>
      <c r="RIY3" s="1624"/>
      <c r="RIZ3" s="1624"/>
      <c r="RJA3" s="1624"/>
      <c r="RJB3" s="1624"/>
      <c r="RJC3" s="1624"/>
      <c r="RJD3" s="1624"/>
      <c r="RJE3" s="1624"/>
      <c r="RJF3" s="1624"/>
      <c r="RJG3" s="1624"/>
      <c r="RJH3" s="1624"/>
      <c r="RJI3" s="1624"/>
      <c r="RJJ3" s="1624"/>
      <c r="RJK3" s="1624"/>
      <c r="RJL3" s="1624"/>
      <c r="RJM3" s="1624"/>
      <c r="RJN3" s="1624"/>
      <c r="RJO3" s="1624"/>
      <c r="RJP3" s="1624"/>
      <c r="RJQ3" s="1624"/>
      <c r="RJR3" s="1624"/>
      <c r="RJS3" s="1624"/>
      <c r="RJT3" s="1624"/>
      <c r="RJU3" s="1624"/>
      <c r="RJV3" s="1624"/>
      <c r="RJW3" s="1624"/>
      <c r="RJX3" s="1624"/>
      <c r="RJY3" s="1624"/>
      <c r="RJZ3" s="1624"/>
      <c r="RKA3" s="1624"/>
      <c r="RKB3" s="1624"/>
      <c r="RKC3" s="1624"/>
      <c r="RKD3" s="1624"/>
      <c r="RKE3" s="1624"/>
      <c r="RKF3" s="1624"/>
      <c r="RKG3" s="1624"/>
      <c r="RKH3" s="1624"/>
      <c r="RKI3" s="1624"/>
      <c r="RKJ3" s="1624"/>
      <c r="RKK3" s="1624"/>
      <c r="RKL3" s="1624"/>
      <c r="RKM3" s="1624"/>
      <c r="RKN3" s="1624"/>
      <c r="RKO3" s="1624"/>
      <c r="RKP3" s="1624"/>
      <c r="RKQ3" s="1624"/>
      <c r="RKR3" s="1624"/>
      <c r="RKS3" s="1624"/>
      <c r="RKT3" s="1624"/>
      <c r="RKU3" s="1624"/>
      <c r="RKV3" s="1624"/>
      <c r="RKW3" s="1624"/>
      <c r="RKX3" s="1624"/>
      <c r="RKY3" s="1624"/>
      <c r="RKZ3" s="1624"/>
      <c r="RLA3" s="1624"/>
      <c r="RLB3" s="1624"/>
      <c r="RLC3" s="1624"/>
      <c r="RLD3" s="1624"/>
      <c r="RLE3" s="1624"/>
      <c r="RLF3" s="1624"/>
      <c r="RLG3" s="1624"/>
      <c r="RLH3" s="1624"/>
      <c r="RLI3" s="1624"/>
      <c r="RLJ3" s="1624"/>
      <c r="RLK3" s="1624"/>
      <c r="RLL3" s="1624"/>
      <c r="RLM3" s="1624"/>
      <c r="RLN3" s="1624"/>
      <c r="RLO3" s="1624"/>
      <c r="RLP3" s="1624"/>
      <c r="RLQ3" s="1624"/>
      <c r="RLR3" s="1624"/>
      <c r="RLS3" s="1624"/>
      <c r="RLT3" s="1624"/>
      <c r="RLU3" s="1624"/>
      <c r="RLV3" s="1624"/>
      <c r="RLW3" s="1624"/>
      <c r="RLX3" s="1624"/>
      <c r="RLY3" s="1624"/>
      <c r="RLZ3" s="1624"/>
      <c r="RMA3" s="1624"/>
      <c r="RMB3" s="1624"/>
      <c r="RMC3" s="1624"/>
      <c r="RMD3" s="1624"/>
      <c r="RME3" s="1624"/>
      <c r="RMF3" s="1624"/>
      <c r="RMG3" s="1624"/>
      <c r="RMH3" s="1624"/>
      <c r="RMI3" s="1624"/>
      <c r="RMJ3" s="1624"/>
      <c r="RMK3" s="1624"/>
      <c r="RML3" s="1624"/>
      <c r="RMM3" s="1624"/>
      <c r="RMN3" s="1624"/>
      <c r="RMO3" s="1624"/>
      <c r="RMP3" s="1624"/>
      <c r="RMQ3" s="1624"/>
      <c r="RMR3" s="1624"/>
      <c r="RMS3" s="1624"/>
      <c r="RMT3" s="1624"/>
      <c r="RMU3" s="1624"/>
      <c r="RMV3" s="1624"/>
      <c r="RMW3" s="1624"/>
      <c r="RMX3" s="1624"/>
      <c r="RMY3" s="1624"/>
      <c r="RMZ3" s="1624"/>
      <c r="RNA3" s="1624"/>
      <c r="RNB3" s="1624"/>
      <c r="RNC3" s="1624"/>
      <c r="RND3" s="1624"/>
      <c r="RNE3" s="1624"/>
      <c r="RNF3" s="1624"/>
      <c r="RNG3" s="1624"/>
      <c r="RNH3" s="1624"/>
      <c r="RNI3" s="1624"/>
      <c r="RNJ3" s="1624"/>
      <c r="RNK3" s="1624"/>
      <c r="RNL3" s="1624"/>
      <c r="RNM3" s="1624"/>
      <c r="RNN3" s="1624"/>
      <c r="RNO3" s="1624"/>
      <c r="RNP3" s="1624"/>
      <c r="RNQ3" s="1624"/>
      <c r="RNR3" s="1624"/>
      <c r="RNS3" s="1624"/>
      <c r="RNT3" s="1624"/>
      <c r="RNU3" s="1624"/>
      <c r="RNV3" s="1624"/>
      <c r="RNW3" s="1624"/>
      <c r="RNX3" s="1624"/>
      <c r="RNY3" s="1624"/>
      <c r="RNZ3" s="1624"/>
      <c r="ROA3" s="1624"/>
      <c r="ROB3" s="1624"/>
      <c r="ROC3" s="1624"/>
      <c r="ROD3" s="1624"/>
      <c r="ROE3" s="1624"/>
      <c r="ROF3" s="1624"/>
      <c r="ROG3" s="1624"/>
      <c r="ROH3" s="1624"/>
      <c r="ROI3" s="1624"/>
      <c r="ROJ3" s="1624"/>
      <c r="ROK3" s="1624"/>
      <c r="ROL3" s="1624"/>
      <c r="ROM3" s="1624"/>
      <c r="RON3" s="1624"/>
      <c r="ROO3" s="1624"/>
      <c r="ROP3" s="1624"/>
      <c r="ROQ3" s="1624"/>
      <c r="ROR3" s="1624"/>
      <c r="ROS3" s="1624"/>
      <c r="ROT3" s="1624"/>
      <c r="ROU3" s="1624"/>
      <c r="ROV3" s="1624"/>
      <c r="ROW3" s="1624"/>
      <c r="ROX3" s="1624"/>
      <c r="ROY3" s="1624"/>
      <c r="ROZ3" s="1624"/>
      <c r="RPA3" s="1624"/>
      <c r="RPB3" s="1624"/>
      <c r="RPC3" s="1624"/>
      <c r="RPD3" s="1624"/>
      <c r="RPE3" s="1624"/>
      <c r="RPF3" s="1624"/>
      <c r="RPG3" s="1624"/>
      <c r="RPH3" s="1624"/>
      <c r="RPI3" s="1624"/>
      <c r="RPJ3" s="1624"/>
      <c r="RPK3" s="1624"/>
      <c r="RPL3" s="1624"/>
      <c r="RPM3" s="1624"/>
      <c r="RPN3" s="1624"/>
      <c r="RPO3" s="1624"/>
      <c r="RPP3" s="1624"/>
      <c r="RPQ3" s="1624"/>
      <c r="RPR3" s="1624"/>
      <c r="RPS3" s="1624"/>
      <c r="RPT3" s="1624"/>
      <c r="RPU3" s="1624"/>
      <c r="RPV3" s="1624"/>
      <c r="RPW3" s="1624"/>
      <c r="RPX3" s="1624"/>
      <c r="RPY3" s="1624"/>
      <c r="RPZ3" s="1624"/>
      <c r="RQA3" s="1624"/>
      <c r="RQB3" s="1624"/>
      <c r="RQC3" s="1624"/>
      <c r="RQD3" s="1624"/>
      <c r="RQE3" s="1624"/>
      <c r="RQF3" s="1624"/>
      <c r="RQG3" s="1624"/>
      <c r="RQH3" s="1624"/>
      <c r="RQI3" s="1624"/>
      <c r="RQJ3" s="1624"/>
      <c r="RQK3" s="1624"/>
      <c r="RQL3" s="1624"/>
      <c r="RQM3" s="1624"/>
      <c r="RQN3" s="1624"/>
      <c r="RQO3" s="1624"/>
      <c r="RQP3" s="1624"/>
      <c r="RQQ3" s="1624"/>
      <c r="RQR3" s="1624"/>
      <c r="RQS3" s="1624"/>
      <c r="RQT3" s="1624"/>
      <c r="RQU3" s="1624"/>
      <c r="RQV3" s="1624"/>
      <c r="RQW3" s="1624"/>
      <c r="RQX3" s="1624"/>
      <c r="RQY3" s="1624"/>
      <c r="RQZ3" s="1624"/>
      <c r="RRA3" s="1624"/>
      <c r="RRB3" s="1624"/>
      <c r="RRC3" s="1624"/>
      <c r="RRD3" s="1624"/>
      <c r="RRE3" s="1624"/>
      <c r="RRF3" s="1624"/>
      <c r="RRG3" s="1624"/>
      <c r="RRH3" s="1624"/>
      <c r="RRI3" s="1624"/>
      <c r="RRJ3" s="1624"/>
      <c r="RRK3" s="1624"/>
      <c r="RRL3" s="1624"/>
      <c r="RRM3" s="1624"/>
      <c r="RRN3" s="1624"/>
      <c r="RRO3" s="1624"/>
      <c r="RRP3" s="1624"/>
      <c r="RRQ3" s="1624"/>
      <c r="RRR3" s="1624"/>
      <c r="RRS3" s="1624"/>
      <c r="RRT3" s="1624"/>
      <c r="RRU3" s="1624"/>
      <c r="RRV3" s="1624"/>
      <c r="RRW3" s="1624"/>
      <c r="RRX3" s="1624"/>
      <c r="RRY3" s="1624"/>
      <c r="RRZ3" s="1624"/>
      <c r="RSA3" s="1624"/>
      <c r="RSB3" s="1624"/>
      <c r="RSC3" s="1624"/>
      <c r="RSD3" s="1624"/>
      <c r="RSE3" s="1624"/>
      <c r="RSF3" s="1624"/>
      <c r="RSG3" s="1624"/>
      <c r="RSH3" s="1624"/>
      <c r="RSI3" s="1624"/>
      <c r="RSJ3" s="1624"/>
      <c r="RSK3" s="1624"/>
      <c r="RSL3" s="1624"/>
      <c r="RSM3" s="1624"/>
      <c r="RSN3" s="1624"/>
      <c r="RSO3" s="1624"/>
      <c r="RSP3" s="1624"/>
      <c r="RSQ3" s="1624"/>
      <c r="RSR3" s="1624"/>
      <c r="RSS3" s="1624"/>
      <c r="RST3" s="1624"/>
      <c r="RSU3" s="1624"/>
      <c r="RSV3" s="1624"/>
      <c r="RSW3" s="1624"/>
      <c r="RSX3" s="1624"/>
      <c r="RSY3" s="1624"/>
      <c r="RSZ3" s="1624"/>
      <c r="RTA3" s="1624"/>
      <c r="RTB3" s="1624"/>
      <c r="RTC3" s="1624"/>
      <c r="RTD3" s="1624"/>
      <c r="RTE3" s="1624"/>
      <c r="RTF3" s="1624"/>
      <c r="RTG3" s="1624"/>
      <c r="RTH3" s="1624"/>
      <c r="RTI3" s="1624"/>
      <c r="RTJ3" s="1624"/>
      <c r="RTK3" s="1624"/>
      <c r="RTL3" s="1624"/>
      <c r="RTM3" s="1624"/>
      <c r="RTN3" s="1624"/>
      <c r="RTO3" s="1624"/>
      <c r="RTP3" s="1624"/>
      <c r="RTQ3" s="1624"/>
      <c r="RTR3" s="1624"/>
      <c r="RTS3" s="1624"/>
      <c r="RTT3" s="1624"/>
      <c r="RTU3" s="1624"/>
      <c r="RTV3" s="1624"/>
      <c r="RTW3" s="1624"/>
      <c r="RTX3" s="1624"/>
      <c r="RTY3" s="1624"/>
      <c r="RTZ3" s="1624"/>
      <c r="RUA3" s="1624"/>
      <c r="RUB3" s="1624"/>
      <c r="RUC3" s="1624"/>
      <c r="RUD3" s="1624"/>
      <c r="RUE3" s="1624"/>
      <c r="RUF3" s="1624"/>
      <c r="RUG3" s="1624"/>
      <c r="RUH3" s="1624"/>
      <c r="RUI3" s="1624"/>
      <c r="RUJ3" s="1624"/>
      <c r="RUK3" s="1624"/>
      <c r="RUL3" s="1624"/>
      <c r="RUM3" s="1624"/>
      <c r="RUN3" s="1624"/>
      <c r="RUO3" s="1624"/>
      <c r="RUP3" s="1624"/>
      <c r="RUQ3" s="1624"/>
      <c r="RUR3" s="1624"/>
      <c r="RUS3" s="1624"/>
      <c r="RUT3" s="1624"/>
      <c r="RUU3" s="1624"/>
      <c r="RUV3" s="1624"/>
      <c r="RUW3" s="1624"/>
      <c r="RUX3" s="1624"/>
      <c r="RUY3" s="1624"/>
      <c r="RUZ3" s="1624"/>
      <c r="RVA3" s="1624"/>
      <c r="RVB3" s="1624"/>
      <c r="RVC3" s="1624"/>
      <c r="RVD3" s="1624"/>
      <c r="RVE3" s="1624"/>
      <c r="RVF3" s="1624"/>
      <c r="RVG3" s="1624"/>
      <c r="RVH3" s="1624"/>
      <c r="RVI3" s="1624"/>
      <c r="RVJ3" s="1624"/>
      <c r="RVK3" s="1624"/>
      <c r="RVL3" s="1624"/>
      <c r="RVM3" s="1624"/>
      <c r="RVN3" s="1624"/>
      <c r="RVO3" s="1624"/>
      <c r="RVP3" s="1624"/>
      <c r="RVQ3" s="1624"/>
      <c r="RVR3" s="1624"/>
      <c r="RVS3" s="1624"/>
      <c r="RVT3" s="1624"/>
      <c r="RVU3" s="1624"/>
      <c r="RVV3" s="1624"/>
      <c r="RVW3" s="1624"/>
      <c r="RVX3" s="1624"/>
      <c r="RVY3" s="1624"/>
      <c r="RVZ3" s="1624"/>
      <c r="RWA3" s="1624"/>
      <c r="RWB3" s="1624"/>
      <c r="RWC3" s="1624"/>
      <c r="RWD3" s="1624"/>
      <c r="RWE3" s="1624"/>
      <c r="RWF3" s="1624"/>
      <c r="RWG3" s="1624"/>
      <c r="RWH3" s="1624"/>
      <c r="RWI3" s="1624"/>
      <c r="RWJ3" s="1624"/>
      <c r="RWK3" s="1624"/>
      <c r="RWL3" s="1624"/>
      <c r="RWM3" s="1624"/>
      <c r="RWN3" s="1624"/>
      <c r="RWO3" s="1624"/>
      <c r="RWP3" s="1624"/>
      <c r="RWQ3" s="1624"/>
      <c r="RWR3" s="1624"/>
      <c r="RWS3" s="1624"/>
      <c r="RWT3" s="1624"/>
      <c r="RWU3" s="1624"/>
      <c r="RWV3" s="1624"/>
      <c r="RWW3" s="1624"/>
      <c r="RWX3" s="1624"/>
      <c r="RWY3" s="1624"/>
      <c r="RWZ3" s="1624"/>
      <c r="RXA3" s="1624"/>
      <c r="RXB3" s="1624"/>
      <c r="RXC3" s="1624"/>
      <c r="RXD3" s="1624"/>
      <c r="RXE3" s="1624"/>
      <c r="RXF3" s="1624"/>
      <c r="RXG3" s="1624"/>
      <c r="RXH3" s="1624"/>
      <c r="RXI3" s="1624"/>
      <c r="RXJ3" s="1624"/>
      <c r="RXK3" s="1624"/>
      <c r="RXL3" s="1624"/>
      <c r="RXM3" s="1624"/>
      <c r="RXN3" s="1624"/>
      <c r="RXO3" s="1624"/>
      <c r="RXP3" s="1624"/>
      <c r="RXQ3" s="1624"/>
      <c r="RXR3" s="1624"/>
      <c r="RXS3" s="1624"/>
      <c r="RXT3" s="1624"/>
      <c r="RXU3" s="1624"/>
      <c r="RXV3" s="1624"/>
      <c r="RXW3" s="1624"/>
      <c r="RXX3" s="1624"/>
      <c r="RXY3" s="1624"/>
      <c r="RXZ3" s="1624"/>
      <c r="RYA3" s="1624"/>
      <c r="RYB3" s="1624"/>
      <c r="RYC3" s="1624"/>
      <c r="RYD3" s="1624"/>
      <c r="RYE3" s="1624"/>
      <c r="RYF3" s="1624"/>
      <c r="RYG3" s="1624"/>
      <c r="RYH3" s="1624"/>
      <c r="RYI3" s="1624"/>
      <c r="RYJ3" s="1624"/>
      <c r="RYK3" s="1624"/>
      <c r="RYL3" s="1624"/>
      <c r="RYM3" s="1624"/>
      <c r="RYN3" s="1624"/>
      <c r="RYO3" s="1624"/>
      <c r="RYP3" s="1624"/>
      <c r="RYQ3" s="1624"/>
      <c r="RYR3" s="1624"/>
      <c r="RYS3" s="1624"/>
      <c r="RYT3" s="1624"/>
      <c r="RYU3" s="1624"/>
      <c r="RYV3" s="1624"/>
      <c r="RYW3" s="1624"/>
      <c r="RYX3" s="1624"/>
      <c r="RYY3" s="1624"/>
      <c r="RYZ3" s="1624"/>
      <c r="RZA3" s="1624"/>
      <c r="RZB3" s="1624"/>
      <c r="RZC3" s="1624"/>
      <c r="RZD3" s="1624"/>
      <c r="RZE3" s="1624"/>
      <c r="RZF3" s="1624"/>
      <c r="RZG3" s="1624"/>
      <c r="RZH3" s="1624"/>
      <c r="RZI3" s="1624"/>
      <c r="RZJ3" s="1624"/>
      <c r="RZK3" s="1624"/>
      <c r="RZL3" s="1624"/>
      <c r="RZM3" s="1624"/>
      <c r="RZN3" s="1624"/>
      <c r="RZO3" s="1624"/>
      <c r="RZP3" s="1624"/>
      <c r="RZQ3" s="1624"/>
      <c r="RZR3" s="1624"/>
      <c r="RZS3" s="1624"/>
      <c r="RZT3" s="1624"/>
      <c r="RZU3" s="1624"/>
      <c r="RZV3" s="1624"/>
      <c r="RZW3" s="1624"/>
      <c r="RZX3" s="1624"/>
      <c r="RZY3" s="1624"/>
      <c r="RZZ3" s="1624"/>
      <c r="SAA3" s="1624"/>
      <c r="SAB3" s="1624"/>
      <c r="SAC3" s="1624"/>
      <c r="SAD3" s="1624"/>
      <c r="SAE3" s="1624"/>
      <c r="SAF3" s="1624"/>
      <c r="SAG3" s="1624"/>
      <c r="SAH3" s="1624"/>
      <c r="SAI3" s="1624"/>
      <c r="SAJ3" s="1624"/>
      <c r="SAK3" s="1624"/>
      <c r="SAL3" s="1624"/>
      <c r="SAM3" s="1624"/>
      <c r="SAN3" s="1624"/>
      <c r="SAO3" s="1624"/>
      <c r="SAP3" s="1624"/>
      <c r="SAQ3" s="1624"/>
      <c r="SAR3" s="1624"/>
      <c r="SAS3" s="1624"/>
      <c r="SAT3" s="1624"/>
      <c r="SAU3" s="1624"/>
      <c r="SAV3" s="1624"/>
      <c r="SAW3" s="1624"/>
      <c r="SAX3" s="1624"/>
      <c r="SAY3" s="1624"/>
      <c r="SAZ3" s="1624"/>
      <c r="SBA3" s="1624"/>
      <c r="SBB3" s="1624"/>
      <c r="SBC3" s="1624"/>
      <c r="SBD3" s="1624"/>
      <c r="SBE3" s="1624"/>
      <c r="SBF3" s="1624"/>
      <c r="SBG3" s="1624"/>
      <c r="SBH3" s="1624"/>
      <c r="SBI3" s="1624"/>
      <c r="SBJ3" s="1624"/>
      <c r="SBK3" s="1624"/>
      <c r="SBL3" s="1624"/>
      <c r="SBM3" s="1624"/>
      <c r="SBN3" s="1624"/>
      <c r="SBO3" s="1624"/>
      <c r="SBP3" s="1624"/>
      <c r="SBQ3" s="1624"/>
      <c r="SBR3" s="1624"/>
      <c r="SBS3" s="1624"/>
      <c r="SBT3" s="1624"/>
      <c r="SBU3" s="1624"/>
      <c r="SBV3" s="1624"/>
      <c r="SBW3" s="1624"/>
      <c r="SBX3" s="1624"/>
      <c r="SBY3" s="1624"/>
      <c r="SBZ3" s="1624"/>
      <c r="SCA3" s="1624"/>
      <c r="SCB3" s="1624"/>
      <c r="SCC3" s="1624"/>
      <c r="SCD3" s="1624"/>
      <c r="SCE3" s="1624"/>
      <c r="SCF3" s="1624"/>
      <c r="SCG3" s="1624"/>
      <c r="SCH3" s="1624"/>
      <c r="SCI3" s="1624"/>
      <c r="SCJ3" s="1624"/>
      <c r="SCK3" s="1624"/>
      <c r="SCL3" s="1624"/>
      <c r="SCM3" s="1624"/>
      <c r="SCN3" s="1624"/>
      <c r="SCO3" s="1624"/>
      <c r="SCP3" s="1624"/>
      <c r="SCQ3" s="1624"/>
      <c r="SCR3" s="1624"/>
      <c r="SCS3" s="1624"/>
      <c r="SCT3" s="1624"/>
      <c r="SCU3" s="1624"/>
      <c r="SCV3" s="1624"/>
      <c r="SCW3" s="1624"/>
      <c r="SCX3" s="1624"/>
      <c r="SCY3" s="1624"/>
      <c r="SCZ3" s="1624"/>
      <c r="SDA3" s="1624"/>
      <c r="SDB3" s="1624"/>
      <c r="SDC3" s="1624"/>
      <c r="SDD3" s="1624"/>
      <c r="SDE3" s="1624"/>
      <c r="SDF3" s="1624"/>
      <c r="SDG3" s="1624"/>
      <c r="SDH3" s="1624"/>
      <c r="SDI3" s="1624"/>
      <c r="SDJ3" s="1624"/>
      <c r="SDK3" s="1624"/>
      <c r="SDL3" s="1624"/>
      <c r="SDM3" s="1624"/>
      <c r="SDN3" s="1624"/>
      <c r="SDO3" s="1624"/>
      <c r="SDP3" s="1624"/>
      <c r="SDQ3" s="1624"/>
      <c r="SDR3" s="1624"/>
      <c r="SDS3" s="1624"/>
      <c r="SDT3" s="1624"/>
      <c r="SDU3" s="1624"/>
      <c r="SDV3" s="1624"/>
      <c r="SDW3" s="1624"/>
      <c r="SDX3" s="1624"/>
      <c r="SDY3" s="1624"/>
      <c r="SDZ3" s="1624"/>
      <c r="SEA3" s="1624"/>
      <c r="SEB3" s="1624"/>
      <c r="SEC3" s="1624"/>
      <c r="SED3" s="1624"/>
      <c r="SEE3" s="1624"/>
      <c r="SEF3" s="1624"/>
      <c r="SEG3" s="1624"/>
      <c r="SEH3" s="1624"/>
      <c r="SEI3" s="1624"/>
      <c r="SEJ3" s="1624"/>
      <c r="SEK3" s="1624"/>
      <c r="SEL3" s="1624"/>
      <c r="SEM3" s="1624"/>
      <c r="SEN3" s="1624"/>
      <c r="SEO3" s="1624"/>
      <c r="SEP3" s="1624"/>
      <c r="SEQ3" s="1624"/>
      <c r="SER3" s="1624"/>
      <c r="SES3" s="1624"/>
      <c r="SET3" s="1624"/>
      <c r="SEU3" s="1624"/>
      <c r="SEV3" s="1624"/>
      <c r="SEW3" s="1624"/>
      <c r="SEX3" s="1624"/>
      <c r="SEY3" s="1624"/>
      <c r="SEZ3" s="1624"/>
      <c r="SFA3" s="1624"/>
      <c r="SFB3" s="1624"/>
      <c r="SFC3" s="1624"/>
      <c r="SFD3" s="1624"/>
      <c r="SFE3" s="1624"/>
      <c r="SFF3" s="1624"/>
      <c r="SFG3" s="1624"/>
      <c r="SFH3" s="1624"/>
      <c r="SFI3" s="1624"/>
      <c r="SFJ3" s="1624"/>
      <c r="SFK3" s="1624"/>
      <c r="SFL3" s="1624"/>
      <c r="SFM3" s="1624"/>
      <c r="SFN3" s="1624"/>
      <c r="SFO3" s="1624"/>
      <c r="SFP3" s="1624"/>
      <c r="SFQ3" s="1624"/>
      <c r="SFR3" s="1624"/>
      <c r="SFS3" s="1624"/>
      <c r="SFT3" s="1624"/>
      <c r="SFU3" s="1624"/>
      <c r="SFV3" s="1624"/>
      <c r="SFW3" s="1624"/>
      <c r="SFX3" s="1624"/>
      <c r="SFY3" s="1624"/>
      <c r="SFZ3" s="1624"/>
      <c r="SGA3" s="1624"/>
      <c r="SGB3" s="1624"/>
      <c r="SGC3" s="1624"/>
      <c r="SGD3" s="1624"/>
      <c r="SGE3" s="1624"/>
      <c r="SGF3" s="1624"/>
      <c r="SGG3" s="1624"/>
      <c r="SGH3" s="1624"/>
      <c r="SGI3" s="1624"/>
      <c r="SGJ3" s="1624"/>
      <c r="SGK3" s="1624"/>
      <c r="SGL3" s="1624"/>
      <c r="SGM3" s="1624"/>
      <c r="SGN3" s="1624"/>
      <c r="SGO3" s="1624"/>
      <c r="SGP3" s="1624"/>
      <c r="SGQ3" s="1624"/>
      <c r="SGR3" s="1624"/>
      <c r="SGS3" s="1624"/>
      <c r="SGT3" s="1624"/>
      <c r="SGU3" s="1624"/>
      <c r="SGV3" s="1624"/>
      <c r="SGW3" s="1624"/>
      <c r="SGX3" s="1624"/>
      <c r="SGY3" s="1624"/>
      <c r="SGZ3" s="1624"/>
      <c r="SHA3" s="1624"/>
      <c r="SHB3" s="1624"/>
      <c r="SHC3" s="1624"/>
      <c r="SHD3" s="1624"/>
      <c r="SHE3" s="1624"/>
      <c r="SHF3" s="1624"/>
      <c r="SHG3" s="1624"/>
      <c r="SHH3" s="1624"/>
      <c r="SHI3" s="1624"/>
      <c r="SHJ3" s="1624"/>
      <c r="SHK3" s="1624"/>
      <c r="SHL3" s="1624"/>
      <c r="SHM3" s="1624"/>
      <c r="SHN3" s="1624"/>
      <c r="SHO3" s="1624"/>
      <c r="SHP3" s="1624"/>
      <c r="SHQ3" s="1624"/>
      <c r="SHR3" s="1624"/>
      <c r="SHS3" s="1624"/>
      <c r="SHT3" s="1624"/>
      <c r="SHU3" s="1624"/>
      <c r="SHV3" s="1624"/>
      <c r="SHW3" s="1624"/>
      <c r="SHX3" s="1624"/>
      <c r="SHY3" s="1624"/>
      <c r="SHZ3" s="1624"/>
      <c r="SIA3" s="1624"/>
      <c r="SIB3" s="1624"/>
      <c r="SIC3" s="1624"/>
      <c r="SID3" s="1624"/>
      <c r="SIE3" s="1624"/>
      <c r="SIF3" s="1624"/>
      <c r="SIG3" s="1624"/>
      <c r="SIH3" s="1624"/>
      <c r="SII3" s="1624"/>
      <c r="SIJ3" s="1624"/>
      <c r="SIK3" s="1624"/>
      <c r="SIL3" s="1624"/>
      <c r="SIM3" s="1624"/>
      <c r="SIN3" s="1624"/>
      <c r="SIO3" s="1624"/>
      <c r="SIP3" s="1624"/>
      <c r="SIQ3" s="1624"/>
      <c r="SIR3" s="1624"/>
      <c r="SIS3" s="1624"/>
      <c r="SIT3" s="1624"/>
      <c r="SIU3" s="1624"/>
      <c r="SIV3" s="1624"/>
      <c r="SIW3" s="1624"/>
      <c r="SIX3" s="1624"/>
      <c r="SIY3" s="1624"/>
      <c r="SIZ3" s="1624"/>
      <c r="SJA3" s="1624"/>
      <c r="SJB3" s="1624"/>
      <c r="SJC3" s="1624"/>
      <c r="SJD3" s="1624"/>
      <c r="SJE3" s="1624"/>
      <c r="SJF3" s="1624"/>
      <c r="SJG3" s="1624"/>
      <c r="SJH3" s="1624"/>
      <c r="SJI3" s="1624"/>
      <c r="SJJ3" s="1624"/>
      <c r="SJK3" s="1624"/>
      <c r="SJL3" s="1624"/>
      <c r="SJM3" s="1624"/>
      <c r="SJN3" s="1624"/>
      <c r="SJO3" s="1624"/>
      <c r="SJP3" s="1624"/>
      <c r="SJQ3" s="1624"/>
      <c r="SJR3" s="1624"/>
      <c r="SJS3" s="1624"/>
      <c r="SJT3" s="1624"/>
      <c r="SJU3" s="1624"/>
      <c r="SJV3" s="1624"/>
      <c r="SJW3" s="1624"/>
      <c r="SJX3" s="1624"/>
      <c r="SJY3" s="1624"/>
      <c r="SJZ3" s="1624"/>
      <c r="SKA3" s="1624"/>
      <c r="SKB3" s="1624"/>
      <c r="SKC3" s="1624"/>
      <c r="SKD3" s="1624"/>
      <c r="SKE3" s="1624"/>
      <c r="SKF3" s="1624"/>
      <c r="SKG3" s="1624"/>
      <c r="SKH3" s="1624"/>
      <c r="SKI3" s="1624"/>
      <c r="SKJ3" s="1624"/>
      <c r="SKK3" s="1624"/>
      <c r="SKL3" s="1624"/>
      <c r="SKM3" s="1624"/>
      <c r="SKN3" s="1624"/>
      <c r="SKO3" s="1624"/>
      <c r="SKP3" s="1624"/>
      <c r="SKQ3" s="1624"/>
      <c r="SKR3" s="1624"/>
      <c r="SKS3" s="1624"/>
      <c r="SKT3" s="1624"/>
      <c r="SKU3" s="1624"/>
      <c r="SKV3" s="1624"/>
      <c r="SKW3" s="1624"/>
      <c r="SKX3" s="1624"/>
      <c r="SKY3" s="1624"/>
      <c r="SKZ3" s="1624"/>
      <c r="SLA3" s="1624"/>
      <c r="SLB3" s="1624"/>
      <c r="SLC3" s="1624"/>
      <c r="SLD3" s="1624"/>
      <c r="SLE3" s="1624"/>
      <c r="SLF3" s="1624"/>
      <c r="SLG3" s="1624"/>
      <c r="SLH3" s="1624"/>
      <c r="SLI3" s="1624"/>
      <c r="SLJ3" s="1624"/>
      <c r="SLK3" s="1624"/>
      <c r="SLL3" s="1624"/>
      <c r="SLM3" s="1624"/>
      <c r="SLN3" s="1624"/>
      <c r="SLO3" s="1624"/>
      <c r="SLP3" s="1624"/>
      <c r="SLQ3" s="1624"/>
      <c r="SLR3" s="1624"/>
      <c r="SLS3" s="1624"/>
      <c r="SLT3" s="1624"/>
      <c r="SLU3" s="1624"/>
      <c r="SLV3" s="1624"/>
      <c r="SLW3" s="1624"/>
      <c r="SLX3" s="1624"/>
      <c r="SLY3" s="1624"/>
      <c r="SLZ3" s="1624"/>
      <c r="SMA3" s="1624"/>
      <c r="SMB3" s="1624"/>
      <c r="SMC3" s="1624"/>
      <c r="SMD3" s="1624"/>
      <c r="SME3" s="1624"/>
      <c r="SMF3" s="1624"/>
      <c r="SMG3" s="1624"/>
      <c r="SMH3" s="1624"/>
      <c r="SMI3" s="1624"/>
      <c r="SMJ3" s="1624"/>
      <c r="SMK3" s="1624"/>
      <c r="SML3" s="1624"/>
      <c r="SMM3" s="1624"/>
      <c r="SMN3" s="1624"/>
      <c r="SMO3" s="1624"/>
      <c r="SMP3" s="1624"/>
      <c r="SMQ3" s="1624"/>
      <c r="SMR3" s="1624"/>
      <c r="SMS3" s="1624"/>
      <c r="SMT3" s="1624"/>
      <c r="SMU3" s="1624"/>
      <c r="SMV3" s="1624"/>
      <c r="SMW3" s="1624"/>
      <c r="SMX3" s="1624"/>
      <c r="SMY3" s="1624"/>
      <c r="SMZ3" s="1624"/>
      <c r="SNA3" s="1624"/>
      <c r="SNB3" s="1624"/>
      <c r="SNC3" s="1624"/>
      <c r="SND3" s="1624"/>
      <c r="SNE3" s="1624"/>
      <c r="SNF3" s="1624"/>
      <c r="SNG3" s="1624"/>
      <c r="SNH3" s="1624"/>
      <c r="SNI3" s="1624"/>
      <c r="SNJ3" s="1624"/>
      <c r="SNK3" s="1624"/>
      <c r="SNL3" s="1624"/>
      <c r="SNM3" s="1624"/>
      <c r="SNN3" s="1624"/>
      <c r="SNO3" s="1624"/>
      <c r="SNP3" s="1624"/>
      <c r="SNQ3" s="1624"/>
      <c r="SNR3" s="1624"/>
      <c r="SNS3" s="1624"/>
      <c r="SNT3" s="1624"/>
      <c r="SNU3" s="1624"/>
      <c r="SNV3" s="1624"/>
      <c r="SNW3" s="1624"/>
      <c r="SNX3" s="1624"/>
      <c r="SNY3" s="1624"/>
      <c r="SNZ3" s="1624"/>
      <c r="SOA3" s="1624"/>
      <c r="SOB3" s="1624"/>
      <c r="SOC3" s="1624"/>
      <c r="SOD3" s="1624"/>
      <c r="SOE3" s="1624"/>
      <c r="SOF3" s="1624"/>
      <c r="SOG3" s="1624"/>
      <c r="SOH3" s="1624"/>
      <c r="SOI3" s="1624"/>
      <c r="SOJ3" s="1624"/>
      <c r="SOK3" s="1624"/>
      <c r="SOL3" s="1624"/>
      <c r="SOM3" s="1624"/>
      <c r="SON3" s="1624"/>
      <c r="SOO3" s="1624"/>
      <c r="SOP3" s="1624"/>
      <c r="SOQ3" s="1624"/>
      <c r="SOR3" s="1624"/>
      <c r="SOS3" s="1624"/>
      <c r="SOT3" s="1624"/>
      <c r="SOU3" s="1624"/>
      <c r="SOV3" s="1624"/>
      <c r="SOW3" s="1624"/>
      <c r="SOX3" s="1624"/>
      <c r="SOY3" s="1624"/>
      <c r="SOZ3" s="1624"/>
      <c r="SPA3" s="1624"/>
      <c r="SPB3" s="1624"/>
      <c r="SPC3" s="1624"/>
      <c r="SPD3" s="1624"/>
      <c r="SPE3" s="1624"/>
      <c r="SPF3" s="1624"/>
      <c r="SPG3" s="1624"/>
      <c r="SPH3" s="1624"/>
      <c r="SPI3" s="1624"/>
      <c r="SPJ3" s="1624"/>
      <c r="SPK3" s="1624"/>
      <c r="SPL3" s="1624"/>
      <c r="SPM3" s="1624"/>
      <c r="SPN3" s="1624"/>
      <c r="SPO3" s="1624"/>
      <c r="SPP3" s="1624"/>
      <c r="SPQ3" s="1624"/>
      <c r="SPR3" s="1624"/>
      <c r="SPS3" s="1624"/>
      <c r="SPT3" s="1624"/>
      <c r="SPU3" s="1624"/>
      <c r="SPV3" s="1624"/>
      <c r="SPW3" s="1624"/>
      <c r="SPX3" s="1624"/>
      <c r="SPY3" s="1624"/>
      <c r="SPZ3" s="1624"/>
      <c r="SQA3" s="1624"/>
      <c r="SQB3" s="1624"/>
      <c r="SQC3" s="1624"/>
      <c r="SQD3" s="1624"/>
      <c r="SQE3" s="1624"/>
      <c r="SQF3" s="1624"/>
      <c r="SQG3" s="1624"/>
      <c r="SQH3" s="1624"/>
      <c r="SQI3" s="1624"/>
      <c r="SQJ3" s="1624"/>
      <c r="SQK3" s="1624"/>
      <c r="SQL3" s="1624"/>
      <c r="SQM3" s="1624"/>
      <c r="SQN3" s="1624"/>
      <c r="SQO3" s="1624"/>
      <c r="SQP3" s="1624"/>
      <c r="SQQ3" s="1624"/>
      <c r="SQR3" s="1624"/>
      <c r="SQS3" s="1624"/>
      <c r="SQT3" s="1624"/>
      <c r="SQU3" s="1624"/>
      <c r="SQV3" s="1624"/>
      <c r="SQW3" s="1624"/>
      <c r="SQX3" s="1624"/>
      <c r="SQY3" s="1624"/>
      <c r="SQZ3" s="1624"/>
      <c r="SRA3" s="1624"/>
      <c r="SRB3" s="1624"/>
      <c r="SRC3" s="1624"/>
      <c r="SRD3" s="1624"/>
      <c r="SRE3" s="1624"/>
      <c r="SRF3" s="1624"/>
      <c r="SRG3" s="1624"/>
      <c r="SRH3" s="1624"/>
      <c r="SRI3" s="1624"/>
      <c r="SRJ3" s="1624"/>
      <c r="SRK3" s="1624"/>
      <c r="SRL3" s="1624"/>
      <c r="SRM3" s="1624"/>
      <c r="SRN3" s="1624"/>
      <c r="SRO3" s="1624"/>
      <c r="SRP3" s="1624"/>
      <c r="SRQ3" s="1624"/>
      <c r="SRR3" s="1624"/>
      <c r="SRS3" s="1624"/>
      <c r="SRT3" s="1624"/>
      <c r="SRU3" s="1624"/>
      <c r="SRV3" s="1624"/>
      <c r="SRW3" s="1624"/>
      <c r="SRX3" s="1624"/>
      <c r="SRY3" s="1624"/>
      <c r="SRZ3" s="1624"/>
      <c r="SSA3" s="1624"/>
      <c r="SSB3" s="1624"/>
      <c r="SSC3" s="1624"/>
      <c r="SSD3" s="1624"/>
      <c r="SSE3" s="1624"/>
      <c r="SSF3" s="1624"/>
      <c r="SSG3" s="1624"/>
      <c r="SSH3" s="1624"/>
      <c r="SSI3" s="1624"/>
      <c r="SSJ3" s="1624"/>
      <c r="SSK3" s="1624"/>
      <c r="SSL3" s="1624"/>
      <c r="SSM3" s="1624"/>
      <c r="SSN3" s="1624"/>
      <c r="SSO3" s="1624"/>
      <c r="SSP3" s="1624"/>
      <c r="SSQ3" s="1624"/>
      <c r="SSR3" s="1624"/>
      <c r="SSS3" s="1624"/>
      <c r="SST3" s="1624"/>
      <c r="SSU3" s="1624"/>
      <c r="SSV3" s="1624"/>
      <c r="SSW3" s="1624"/>
      <c r="SSX3" s="1624"/>
      <c r="SSY3" s="1624"/>
      <c r="SSZ3" s="1624"/>
      <c r="STA3" s="1624"/>
      <c r="STB3" s="1624"/>
      <c r="STC3" s="1624"/>
      <c r="STD3" s="1624"/>
      <c r="STE3" s="1624"/>
      <c r="STF3" s="1624"/>
      <c r="STG3" s="1624"/>
      <c r="STH3" s="1624"/>
      <c r="STI3" s="1624"/>
      <c r="STJ3" s="1624"/>
      <c r="STK3" s="1624"/>
      <c r="STL3" s="1624"/>
      <c r="STM3" s="1624"/>
      <c r="STN3" s="1624"/>
      <c r="STO3" s="1624"/>
      <c r="STP3" s="1624"/>
      <c r="STQ3" s="1624"/>
      <c r="STR3" s="1624"/>
      <c r="STS3" s="1624"/>
      <c r="STT3" s="1624"/>
      <c r="STU3" s="1624"/>
      <c r="STV3" s="1624"/>
      <c r="STW3" s="1624"/>
      <c r="STX3" s="1624"/>
      <c r="STY3" s="1624"/>
      <c r="STZ3" s="1624"/>
      <c r="SUA3" s="1624"/>
      <c r="SUB3" s="1624"/>
      <c r="SUC3" s="1624"/>
      <c r="SUD3" s="1624"/>
      <c r="SUE3" s="1624"/>
      <c r="SUF3" s="1624"/>
      <c r="SUG3" s="1624"/>
      <c r="SUH3" s="1624"/>
      <c r="SUI3" s="1624"/>
      <c r="SUJ3" s="1624"/>
      <c r="SUK3" s="1624"/>
      <c r="SUL3" s="1624"/>
      <c r="SUM3" s="1624"/>
      <c r="SUN3" s="1624"/>
      <c r="SUO3" s="1624"/>
      <c r="SUP3" s="1624"/>
      <c r="SUQ3" s="1624"/>
      <c r="SUR3" s="1624"/>
      <c r="SUS3" s="1624"/>
      <c r="SUT3" s="1624"/>
      <c r="SUU3" s="1624"/>
      <c r="SUV3" s="1624"/>
      <c r="SUW3" s="1624"/>
      <c r="SUX3" s="1624"/>
      <c r="SUY3" s="1624"/>
      <c r="SUZ3" s="1624"/>
      <c r="SVA3" s="1624"/>
      <c r="SVB3" s="1624"/>
      <c r="SVC3" s="1624"/>
      <c r="SVD3" s="1624"/>
      <c r="SVE3" s="1624"/>
      <c r="SVF3" s="1624"/>
      <c r="SVG3" s="1624"/>
      <c r="SVH3" s="1624"/>
      <c r="SVI3" s="1624"/>
      <c r="SVJ3" s="1624"/>
      <c r="SVK3" s="1624"/>
      <c r="SVL3" s="1624"/>
      <c r="SVM3" s="1624"/>
      <c r="SVN3" s="1624"/>
      <c r="SVO3" s="1624"/>
      <c r="SVP3" s="1624"/>
      <c r="SVQ3" s="1624"/>
      <c r="SVR3" s="1624"/>
      <c r="SVS3" s="1624"/>
      <c r="SVT3" s="1624"/>
      <c r="SVU3" s="1624"/>
      <c r="SVV3" s="1624"/>
      <c r="SVW3" s="1624"/>
      <c r="SVX3" s="1624"/>
      <c r="SVY3" s="1624"/>
      <c r="SVZ3" s="1624"/>
      <c r="SWA3" s="1624"/>
      <c r="SWB3" s="1624"/>
      <c r="SWC3" s="1624"/>
      <c r="SWD3" s="1624"/>
      <c r="SWE3" s="1624"/>
      <c r="SWF3" s="1624"/>
      <c r="SWG3" s="1624"/>
      <c r="SWH3" s="1624"/>
      <c r="SWI3" s="1624"/>
      <c r="SWJ3" s="1624"/>
      <c r="SWK3" s="1624"/>
      <c r="SWL3" s="1624"/>
      <c r="SWM3" s="1624"/>
      <c r="SWN3" s="1624"/>
      <c r="SWO3" s="1624"/>
      <c r="SWP3" s="1624"/>
      <c r="SWQ3" s="1624"/>
      <c r="SWR3" s="1624"/>
      <c r="SWS3" s="1624"/>
      <c r="SWT3" s="1624"/>
      <c r="SWU3" s="1624"/>
      <c r="SWV3" s="1624"/>
      <c r="SWW3" s="1624"/>
      <c r="SWX3" s="1624"/>
      <c r="SWY3" s="1624"/>
      <c r="SWZ3" s="1624"/>
      <c r="SXA3" s="1624"/>
      <c r="SXB3" s="1624"/>
      <c r="SXC3" s="1624"/>
      <c r="SXD3" s="1624"/>
      <c r="SXE3" s="1624"/>
      <c r="SXF3" s="1624"/>
      <c r="SXG3" s="1624"/>
      <c r="SXH3" s="1624"/>
      <c r="SXI3" s="1624"/>
      <c r="SXJ3" s="1624"/>
      <c r="SXK3" s="1624"/>
      <c r="SXL3" s="1624"/>
      <c r="SXM3" s="1624"/>
      <c r="SXN3" s="1624"/>
      <c r="SXO3" s="1624"/>
      <c r="SXP3" s="1624"/>
      <c r="SXQ3" s="1624"/>
      <c r="SXR3" s="1624"/>
      <c r="SXS3" s="1624"/>
      <c r="SXT3" s="1624"/>
      <c r="SXU3" s="1624"/>
      <c r="SXV3" s="1624"/>
      <c r="SXW3" s="1624"/>
      <c r="SXX3" s="1624"/>
      <c r="SXY3" s="1624"/>
      <c r="SXZ3" s="1624"/>
      <c r="SYA3" s="1624"/>
      <c r="SYB3" s="1624"/>
      <c r="SYC3" s="1624"/>
      <c r="SYD3" s="1624"/>
      <c r="SYE3" s="1624"/>
      <c r="SYF3" s="1624"/>
      <c r="SYG3" s="1624"/>
      <c r="SYH3" s="1624"/>
      <c r="SYI3" s="1624"/>
      <c r="SYJ3" s="1624"/>
      <c r="SYK3" s="1624"/>
      <c r="SYL3" s="1624"/>
      <c r="SYM3" s="1624"/>
      <c r="SYN3" s="1624"/>
      <c r="SYO3" s="1624"/>
      <c r="SYP3" s="1624"/>
      <c r="SYQ3" s="1624"/>
      <c r="SYR3" s="1624"/>
      <c r="SYS3" s="1624"/>
      <c r="SYT3" s="1624"/>
      <c r="SYU3" s="1624"/>
      <c r="SYV3" s="1624"/>
      <c r="SYW3" s="1624"/>
      <c r="SYX3" s="1624"/>
      <c r="SYY3" s="1624"/>
      <c r="SYZ3" s="1624"/>
      <c r="SZA3" s="1624"/>
      <c r="SZB3" s="1624"/>
      <c r="SZC3" s="1624"/>
      <c r="SZD3" s="1624"/>
      <c r="SZE3" s="1624"/>
      <c r="SZF3" s="1624"/>
      <c r="SZG3" s="1624"/>
      <c r="SZH3" s="1624"/>
      <c r="SZI3" s="1624"/>
      <c r="SZJ3" s="1624"/>
      <c r="SZK3" s="1624"/>
      <c r="SZL3" s="1624"/>
      <c r="SZM3" s="1624"/>
      <c r="SZN3" s="1624"/>
      <c r="SZO3" s="1624"/>
      <c r="SZP3" s="1624"/>
      <c r="SZQ3" s="1624"/>
      <c r="SZR3" s="1624"/>
      <c r="SZS3" s="1624"/>
      <c r="SZT3" s="1624"/>
      <c r="SZU3" s="1624"/>
      <c r="SZV3" s="1624"/>
      <c r="SZW3" s="1624"/>
      <c r="SZX3" s="1624"/>
      <c r="SZY3" s="1624"/>
      <c r="SZZ3" s="1624"/>
      <c r="TAA3" s="1624"/>
      <c r="TAB3" s="1624"/>
      <c r="TAC3" s="1624"/>
      <c r="TAD3" s="1624"/>
      <c r="TAE3" s="1624"/>
      <c r="TAF3" s="1624"/>
      <c r="TAG3" s="1624"/>
      <c r="TAH3" s="1624"/>
      <c r="TAI3" s="1624"/>
      <c r="TAJ3" s="1624"/>
      <c r="TAK3" s="1624"/>
      <c r="TAL3" s="1624"/>
      <c r="TAM3" s="1624"/>
      <c r="TAN3" s="1624"/>
      <c r="TAO3" s="1624"/>
      <c r="TAP3" s="1624"/>
      <c r="TAQ3" s="1624"/>
      <c r="TAR3" s="1624"/>
      <c r="TAS3" s="1624"/>
      <c r="TAT3" s="1624"/>
      <c r="TAU3" s="1624"/>
      <c r="TAV3" s="1624"/>
      <c r="TAW3" s="1624"/>
      <c r="TAX3" s="1624"/>
      <c r="TAY3" s="1624"/>
      <c r="TAZ3" s="1624"/>
      <c r="TBA3" s="1624"/>
      <c r="TBB3" s="1624"/>
      <c r="TBC3" s="1624"/>
      <c r="TBD3" s="1624"/>
      <c r="TBE3" s="1624"/>
      <c r="TBF3" s="1624"/>
      <c r="TBG3" s="1624"/>
      <c r="TBH3" s="1624"/>
      <c r="TBI3" s="1624"/>
      <c r="TBJ3" s="1624"/>
      <c r="TBK3" s="1624"/>
      <c r="TBL3" s="1624"/>
      <c r="TBM3" s="1624"/>
      <c r="TBN3" s="1624"/>
      <c r="TBO3" s="1624"/>
      <c r="TBP3" s="1624"/>
      <c r="TBQ3" s="1624"/>
      <c r="TBR3" s="1624"/>
      <c r="TBS3" s="1624"/>
      <c r="TBT3" s="1624"/>
      <c r="TBU3" s="1624"/>
      <c r="TBV3" s="1624"/>
      <c r="TBW3" s="1624"/>
      <c r="TBX3" s="1624"/>
      <c r="TBY3" s="1624"/>
      <c r="TBZ3" s="1624"/>
      <c r="TCA3" s="1624"/>
      <c r="TCB3" s="1624"/>
      <c r="TCC3" s="1624"/>
      <c r="TCD3" s="1624"/>
      <c r="TCE3" s="1624"/>
      <c r="TCF3" s="1624"/>
      <c r="TCG3" s="1624"/>
      <c r="TCH3" s="1624"/>
      <c r="TCI3" s="1624"/>
      <c r="TCJ3" s="1624"/>
      <c r="TCK3" s="1624"/>
      <c r="TCL3" s="1624"/>
      <c r="TCM3" s="1624"/>
      <c r="TCN3" s="1624"/>
      <c r="TCO3" s="1624"/>
      <c r="TCP3" s="1624"/>
      <c r="TCQ3" s="1624"/>
      <c r="TCR3" s="1624"/>
      <c r="TCS3" s="1624"/>
      <c r="TCT3" s="1624"/>
      <c r="TCU3" s="1624"/>
      <c r="TCV3" s="1624"/>
      <c r="TCW3" s="1624"/>
      <c r="TCX3" s="1624"/>
      <c r="TCY3" s="1624"/>
      <c r="TCZ3" s="1624"/>
      <c r="TDA3" s="1624"/>
      <c r="TDB3" s="1624"/>
      <c r="TDC3" s="1624"/>
      <c r="TDD3" s="1624"/>
      <c r="TDE3" s="1624"/>
      <c r="TDF3" s="1624"/>
      <c r="TDG3" s="1624"/>
      <c r="TDH3" s="1624"/>
      <c r="TDI3" s="1624"/>
      <c r="TDJ3" s="1624"/>
      <c r="TDK3" s="1624"/>
      <c r="TDL3" s="1624"/>
      <c r="TDM3" s="1624"/>
      <c r="TDN3" s="1624"/>
      <c r="TDO3" s="1624"/>
      <c r="TDP3" s="1624"/>
      <c r="TDQ3" s="1624"/>
      <c r="TDR3" s="1624"/>
      <c r="TDS3" s="1624"/>
      <c r="TDT3" s="1624"/>
      <c r="TDU3" s="1624"/>
      <c r="TDV3" s="1624"/>
      <c r="TDW3" s="1624"/>
      <c r="TDX3" s="1624"/>
      <c r="TDY3" s="1624"/>
      <c r="TDZ3" s="1624"/>
      <c r="TEA3" s="1624"/>
      <c r="TEB3" s="1624"/>
      <c r="TEC3" s="1624"/>
      <c r="TED3" s="1624"/>
      <c r="TEE3" s="1624"/>
      <c r="TEF3" s="1624"/>
      <c r="TEG3" s="1624"/>
      <c r="TEH3" s="1624"/>
      <c r="TEI3" s="1624"/>
      <c r="TEJ3" s="1624"/>
      <c r="TEK3" s="1624"/>
      <c r="TEL3" s="1624"/>
      <c r="TEM3" s="1624"/>
      <c r="TEN3" s="1624"/>
      <c r="TEO3" s="1624"/>
      <c r="TEP3" s="1624"/>
      <c r="TEQ3" s="1624"/>
      <c r="TER3" s="1624"/>
      <c r="TES3" s="1624"/>
      <c r="TET3" s="1624"/>
      <c r="TEU3" s="1624"/>
      <c r="TEV3" s="1624"/>
      <c r="TEW3" s="1624"/>
      <c r="TEX3" s="1624"/>
      <c r="TEY3" s="1624"/>
      <c r="TEZ3" s="1624"/>
      <c r="TFA3" s="1624"/>
      <c r="TFB3" s="1624"/>
      <c r="TFC3" s="1624"/>
      <c r="TFD3" s="1624"/>
      <c r="TFE3" s="1624"/>
      <c r="TFF3" s="1624"/>
      <c r="TFG3" s="1624"/>
      <c r="TFH3" s="1624"/>
      <c r="TFI3" s="1624"/>
      <c r="TFJ3" s="1624"/>
      <c r="TFK3" s="1624"/>
      <c r="TFL3" s="1624"/>
      <c r="TFM3" s="1624"/>
      <c r="TFN3" s="1624"/>
      <c r="TFO3" s="1624"/>
      <c r="TFP3" s="1624"/>
      <c r="TFQ3" s="1624"/>
      <c r="TFR3" s="1624"/>
      <c r="TFS3" s="1624"/>
      <c r="TFT3" s="1624"/>
      <c r="TFU3" s="1624"/>
      <c r="TFV3" s="1624"/>
      <c r="TFW3" s="1624"/>
      <c r="TFX3" s="1624"/>
      <c r="TFY3" s="1624"/>
      <c r="TFZ3" s="1624"/>
      <c r="TGA3" s="1624"/>
      <c r="TGB3" s="1624"/>
      <c r="TGC3" s="1624"/>
      <c r="TGD3" s="1624"/>
      <c r="TGE3" s="1624"/>
      <c r="TGF3" s="1624"/>
      <c r="TGG3" s="1624"/>
      <c r="TGH3" s="1624"/>
      <c r="TGI3" s="1624"/>
      <c r="TGJ3" s="1624"/>
      <c r="TGK3" s="1624"/>
      <c r="TGL3" s="1624"/>
      <c r="TGM3" s="1624"/>
      <c r="TGN3" s="1624"/>
      <c r="TGO3" s="1624"/>
      <c r="TGP3" s="1624"/>
      <c r="TGQ3" s="1624"/>
      <c r="TGR3" s="1624"/>
      <c r="TGS3" s="1624"/>
      <c r="TGT3" s="1624"/>
      <c r="TGU3" s="1624"/>
      <c r="TGV3" s="1624"/>
      <c r="TGW3" s="1624"/>
      <c r="TGX3" s="1624"/>
      <c r="TGY3" s="1624"/>
      <c r="TGZ3" s="1624"/>
      <c r="THA3" s="1624"/>
      <c r="THB3" s="1624"/>
      <c r="THC3" s="1624"/>
      <c r="THD3" s="1624"/>
      <c r="THE3" s="1624"/>
      <c r="THF3" s="1624"/>
      <c r="THG3" s="1624"/>
      <c r="THH3" s="1624"/>
      <c r="THI3" s="1624"/>
      <c r="THJ3" s="1624"/>
      <c r="THK3" s="1624"/>
      <c r="THL3" s="1624"/>
      <c r="THM3" s="1624"/>
      <c r="THN3" s="1624"/>
      <c r="THO3" s="1624"/>
      <c r="THP3" s="1624"/>
      <c r="THQ3" s="1624"/>
      <c r="THR3" s="1624"/>
      <c r="THS3" s="1624"/>
      <c r="THT3" s="1624"/>
      <c r="THU3" s="1624"/>
      <c r="THV3" s="1624"/>
      <c r="THW3" s="1624"/>
      <c r="THX3" s="1624"/>
      <c r="THY3" s="1624"/>
      <c r="THZ3" s="1624"/>
      <c r="TIA3" s="1624"/>
      <c r="TIB3" s="1624"/>
      <c r="TIC3" s="1624"/>
      <c r="TID3" s="1624"/>
      <c r="TIE3" s="1624"/>
      <c r="TIF3" s="1624"/>
      <c r="TIG3" s="1624"/>
      <c r="TIH3" s="1624"/>
      <c r="TII3" s="1624"/>
      <c r="TIJ3" s="1624"/>
      <c r="TIK3" s="1624"/>
      <c r="TIL3" s="1624"/>
      <c r="TIM3" s="1624"/>
      <c r="TIN3" s="1624"/>
      <c r="TIO3" s="1624"/>
      <c r="TIP3" s="1624"/>
      <c r="TIQ3" s="1624"/>
      <c r="TIR3" s="1624"/>
      <c r="TIS3" s="1624"/>
      <c r="TIT3" s="1624"/>
      <c r="TIU3" s="1624"/>
      <c r="TIV3" s="1624"/>
      <c r="TIW3" s="1624"/>
      <c r="TIX3" s="1624"/>
      <c r="TIY3" s="1624"/>
      <c r="TIZ3" s="1624"/>
      <c r="TJA3" s="1624"/>
      <c r="TJB3" s="1624"/>
      <c r="TJC3" s="1624"/>
      <c r="TJD3" s="1624"/>
      <c r="TJE3" s="1624"/>
      <c r="TJF3" s="1624"/>
      <c r="TJG3" s="1624"/>
      <c r="TJH3" s="1624"/>
      <c r="TJI3" s="1624"/>
      <c r="TJJ3" s="1624"/>
      <c r="TJK3" s="1624"/>
      <c r="TJL3" s="1624"/>
      <c r="TJM3" s="1624"/>
      <c r="TJN3" s="1624"/>
      <c r="TJO3" s="1624"/>
      <c r="TJP3" s="1624"/>
      <c r="TJQ3" s="1624"/>
      <c r="TJR3" s="1624"/>
      <c r="TJS3" s="1624"/>
      <c r="TJT3" s="1624"/>
      <c r="TJU3" s="1624"/>
      <c r="TJV3" s="1624"/>
      <c r="TJW3" s="1624"/>
      <c r="TJX3" s="1624"/>
      <c r="TJY3" s="1624"/>
      <c r="TJZ3" s="1624"/>
      <c r="TKA3" s="1624"/>
      <c r="TKB3" s="1624"/>
      <c r="TKC3" s="1624"/>
      <c r="TKD3" s="1624"/>
      <c r="TKE3" s="1624"/>
      <c r="TKF3" s="1624"/>
      <c r="TKG3" s="1624"/>
      <c r="TKH3" s="1624"/>
      <c r="TKI3" s="1624"/>
      <c r="TKJ3" s="1624"/>
      <c r="TKK3" s="1624"/>
      <c r="TKL3" s="1624"/>
      <c r="TKM3" s="1624"/>
      <c r="TKN3" s="1624"/>
      <c r="TKO3" s="1624"/>
      <c r="TKP3" s="1624"/>
      <c r="TKQ3" s="1624"/>
      <c r="TKR3" s="1624"/>
      <c r="TKS3" s="1624"/>
      <c r="TKT3" s="1624"/>
      <c r="TKU3" s="1624"/>
      <c r="TKV3" s="1624"/>
      <c r="TKW3" s="1624"/>
      <c r="TKX3" s="1624"/>
      <c r="TKY3" s="1624"/>
      <c r="TKZ3" s="1624"/>
      <c r="TLA3" s="1624"/>
      <c r="TLB3" s="1624"/>
      <c r="TLC3" s="1624"/>
      <c r="TLD3" s="1624"/>
      <c r="TLE3" s="1624"/>
      <c r="TLF3" s="1624"/>
      <c r="TLG3" s="1624"/>
      <c r="TLH3" s="1624"/>
      <c r="TLI3" s="1624"/>
      <c r="TLJ3" s="1624"/>
      <c r="TLK3" s="1624"/>
      <c r="TLL3" s="1624"/>
      <c r="TLM3" s="1624"/>
      <c r="TLN3" s="1624"/>
      <c r="TLO3" s="1624"/>
      <c r="TLP3" s="1624"/>
      <c r="TLQ3" s="1624"/>
      <c r="TLR3" s="1624"/>
      <c r="TLS3" s="1624"/>
      <c r="TLT3" s="1624"/>
      <c r="TLU3" s="1624"/>
      <c r="TLV3" s="1624"/>
      <c r="TLW3" s="1624"/>
      <c r="TLX3" s="1624"/>
      <c r="TLY3" s="1624"/>
      <c r="TLZ3" s="1624"/>
      <c r="TMA3" s="1624"/>
      <c r="TMB3" s="1624"/>
      <c r="TMC3" s="1624"/>
      <c r="TMD3" s="1624"/>
      <c r="TME3" s="1624"/>
      <c r="TMF3" s="1624"/>
      <c r="TMG3" s="1624"/>
      <c r="TMH3" s="1624"/>
      <c r="TMI3" s="1624"/>
      <c r="TMJ3" s="1624"/>
      <c r="TMK3" s="1624"/>
      <c r="TML3" s="1624"/>
      <c r="TMM3" s="1624"/>
      <c r="TMN3" s="1624"/>
      <c r="TMO3" s="1624"/>
      <c r="TMP3" s="1624"/>
      <c r="TMQ3" s="1624"/>
      <c r="TMR3" s="1624"/>
      <c r="TMS3" s="1624"/>
      <c r="TMT3" s="1624"/>
      <c r="TMU3" s="1624"/>
      <c r="TMV3" s="1624"/>
      <c r="TMW3" s="1624"/>
      <c r="TMX3" s="1624"/>
      <c r="TMY3" s="1624"/>
      <c r="TMZ3" s="1624"/>
      <c r="TNA3" s="1624"/>
      <c r="TNB3" s="1624"/>
      <c r="TNC3" s="1624"/>
      <c r="TND3" s="1624"/>
      <c r="TNE3" s="1624"/>
      <c r="TNF3" s="1624"/>
      <c r="TNG3" s="1624"/>
      <c r="TNH3" s="1624"/>
      <c r="TNI3" s="1624"/>
      <c r="TNJ3" s="1624"/>
      <c r="TNK3" s="1624"/>
      <c r="TNL3" s="1624"/>
      <c r="TNM3" s="1624"/>
      <c r="TNN3" s="1624"/>
      <c r="TNO3" s="1624"/>
      <c r="TNP3" s="1624"/>
      <c r="TNQ3" s="1624"/>
      <c r="TNR3" s="1624"/>
      <c r="TNS3" s="1624"/>
      <c r="TNT3" s="1624"/>
      <c r="TNU3" s="1624"/>
      <c r="TNV3" s="1624"/>
      <c r="TNW3" s="1624"/>
      <c r="TNX3" s="1624"/>
      <c r="TNY3" s="1624"/>
      <c r="TNZ3" s="1624"/>
      <c r="TOA3" s="1624"/>
      <c r="TOB3" s="1624"/>
      <c r="TOC3" s="1624"/>
      <c r="TOD3" s="1624"/>
      <c r="TOE3" s="1624"/>
      <c r="TOF3" s="1624"/>
      <c r="TOG3" s="1624"/>
      <c r="TOH3" s="1624"/>
      <c r="TOI3" s="1624"/>
      <c r="TOJ3" s="1624"/>
      <c r="TOK3" s="1624"/>
      <c r="TOL3" s="1624"/>
      <c r="TOM3" s="1624"/>
      <c r="TON3" s="1624"/>
      <c r="TOO3" s="1624"/>
      <c r="TOP3" s="1624"/>
      <c r="TOQ3" s="1624"/>
      <c r="TOR3" s="1624"/>
      <c r="TOS3" s="1624"/>
      <c r="TOT3" s="1624"/>
      <c r="TOU3" s="1624"/>
      <c r="TOV3" s="1624"/>
      <c r="TOW3" s="1624"/>
      <c r="TOX3" s="1624"/>
      <c r="TOY3" s="1624"/>
      <c r="TOZ3" s="1624"/>
      <c r="TPA3" s="1624"/>
      <c r="TPB3" s="1624"/>
      <c r="TPC3" s="1624"/>
      <c r="TPD3" s="1624"/>
      <c r="TPE3" s="1624"/>
      <c r="TPF3" s="1624"/>
      <c r="TPG3" s="1624"/>
      <c r="TPH3" s="1624"/>
      <c r="TPI3" s="1624"/>
      <c r="TPJ3" s="1624"/>
      <c r="TPK3" s="1624"/>
      <c r="TPL3" s="1624"/>
      <c r="TPM3" s="1624"/>
      <c r="TPN3" s="1624"/>
      <c r="TPO3" s="1624"/>
      <c r="TPP3" s="1624"/>
      <c r="TPQ3" s="1624"/>
      <c r="TPR3" s="1624"/>
      <c r="TPS3" s="1624"/>
      <c r="TPT3" s="1624"/>
      <c r="TPU3" s="1624"/>
      <c r="TPV3" s="1624"/>
      <c r="TPW3" s="1624"/>
      <c r="TPX3" s="1624"/>
      <c r="TPY3" s="1624"/>
      <c r="TPZ3" s="1624"/>
      <c r="TQA3" s="1624"/>
      <c r="TQB3" s="1624"/>
      <c r="TQC3" s="1624"/>
      <c r="TQD3" s="1624"/>
      <c r="TQE3" s="1624"/>
      <c r="TQF3" s="1624"/>
      <c r="TQG3" s="1624"/>
      <c r="TQH3" s="1624"/>
      <c r="TQI3" s="1624"/>
      <c r="TQJ3" s="1624"/>
      <c r="TQK3" s="1624"/>
      <c r="TQL3" s="1624"/>
      <c r="TQM3" s="1624"/>
      <c r="TQN3" s="1624"/>
      <c r="TQO3" s="1624"/>
      <c r="TQP3" s="1624"/>
      <c r="TQQ3" s="1624"/>
      <c r="TQR3" s="1624"/>
      <c r="TQS3" s="1624"/>
      <c r="TQT3" s="1624"/>
      <c r="TQU3" s="1624"/>
      <c r="TQV3" s="1624"/>
      <c r="TQW3" s="1624"/>
      <c r="TQX3" s="1624"/>
      <c r="TQY3" s="1624"/>
      <c r="TQZ3" s="1624"/>
      <c r="TRA3" s="1624"/>
      <c r="TRB3" s="1624"/>
      <c r="TRC3" s="1624"/>
      <c r="TRD3" s="1624"/>
      <c r="TRE3" s="1624"/>
      <c r="TRF3" s="1624"/>
      <c r="TRG3" s="1624"/>
      <c r="TRH3" s="1624"/>
      <c r="TRI3" s="1624"/>
      <c r="TRJ3" s="1624"/>
      <c r="TRK3" s="1624"/>
      <c r="TRL3" s="1624"/>
      <c r="TRM3" s="1624"/>
      <c r="TRN3" s="1624"/>
      <c r="TRO3" s="1624"/>
      <c r="TRP3" s="1624"/>
      <c r="TRQ3" s="1624"/>
      <c r="TRR3" s="1624"/>
      <c r="TRS3" s="1624"/>
      <c r="TRT3" s="1624"/>
      <c r="TRU3" s="1624"/>
      <c r="TRV3" s="1624"/>
      <c r="TRW3" s="1624"/>
      <c r="TRX3" s="1624"/>
      <c r="TRY3" s="1624"/>
      <c r="TRZ3" s="1624"/>
      <c r="TSA3" s="1624"/>
      <c r="TSB3" s="1624"/>
      <c r="TSC3" s="1624"/>
      <c r="TSD3" s="1624"/>
      <c r="TSE3" s="1624"/>
      <c r="TSF3" s="1624"/>
      <c r="TSG3" s="1624"/>
      <c r="TSH3" s="1624"/>
      <c r="TSI3" s="1624"/>
      <c r="TSJ3" s="1624"/>
      <c r="TSK3" s="1624"/>
      <c r="TSL3" s="1624"/>
      <c r="TSM3" s="1624"/>
      <c r="TSN3" s="1624"/>
      <c r="TSO3" s="1624"/>
      <c r="TSP3" s="1624"/>
      <c r="TSQ3" s="1624"/>
      <c r="TSR3" s="1624"/>
      <c r="TSS3" s="1624"/>
      <c r="TST3" s="1624"/>
      <c r="TSU3" s="1624"/>
      <c r="TSV3" s="1624"/>
      <c r="TSW3" s="1624"/>
      <c r="TSX3" s="1624"/>
      <c r="TSY3" s="1624"/>
      <c r="TSZ3" s="1624"/>
      <c r="TTA3" s="1624"/>
      <c r="TTB3" s="1624"/>
      <c r="TTC3" s="1624"/>
      <c r="TTD3" s="1624"/>
      <c r="TTE3" s="1624"/>
      <c r="TTF3" s="1624"/>
      <c r="TTG3" s="1624"/>
      <c r="TTH3" s="1624"/>
      <c r="TTI3" s="1624"/>
      <c r="TTJ3" s="1624"/>
      <c r="TTK3" s="1624"/>
      <c r="TTL3" s="1624"/>
      <c r="TTM3" s="1624"/>
      <c r="TTN3" s="1624"/>
      <c r="TTO3" s="1624"/>
      <c r="TTP3" s="1624"/>
      <c r="TTQ3" s="1624"/>
      <c r="TTR3" s="1624"/>
      <c r="TTS3" s="1624"/>
      <c r="TTT3" s="1624"/>
      <c r="TTU3" s="1624"/>
      <c r="TTV3" s="1624"/>
      <c r="TTW3" s="1624"/>
      <c r="TTX3" s="1624"/>
      <c r="TTY3" s="1624"/>
      <c r="TTZ3" s="1624"/>
      <c r="TUA3" s="1624"/>
      <c r="TUB3" s="1624"/>
      <c r="TUC3" s="1624"/>
      <c r="TUD3" s="1624"/>
      <c r="TUE3" s="1624"/>
      <c r="TUF3" s="1624"/>
      <c r="TUG3" s="1624"/>
      <c r="TUH3" s="1624"/>
      <c r="TUI3" s="1624"/>
      <c r="TUJ3" s="1624"/>
      <c r="TUK3" s="1624"/>
      <c r="TUL3" s="1624"/>
      <c r="TUM3" s="1624"/>
      <c r="TUN3" s="1624"/>
      <c r="TUO3" s="1624"/>
      <c r="TUP3" s="1624"/>
      <c r="TUQ3" s="1624"/>
      <c r="TUR3" s="1624"/>
      <c r="TUS3" s="1624"/>
      <c r="TUT3" s="1624"/>
      <c r="TUU3" s="1624"/>
      <c r="TUV3" s="1624"/>
      <c r="TUW3" s="1624"/>
      <c r="TUX3" s="1624"/>
      <c r="TUY3" s="1624"/>
      <c r="TUZ3" s="1624"/>
      <c r="TVA3" s="1624"/>
      <c r="TVB3" s="1624"/>
      <c r="TVC3" s="1624"/>
      <c r="TVD3" s="1624"/>
      <c r="TVE3" s="1624"/>
      <c r="TVF3" s="1624"/>
      <c r="TVG3" s="1624"/>
      <c r="TVH3" s="1624"/>
      <c r="TVI3" s="1624"/>
      <c r="TVJ3" s="1624"/>
      <c r="TVK3" s="1624"/>
      <c r="TVL3" s="1624"/>
      <c r="TVM3" s="1624"/>
      <c r="TVN3" s="1624"/>
      <c r="TVO3" s="1624"/>
      <c r="TVP3" s="1624"/>
      <c r="TVQ3" s="1624"/>
      <c r="TVR3" s="1624"/>
      <c r="TVS3" s="1624"/>
      <c r="TVT3" s="1624"/>
      <c r="TVU3" s="1624"/>
      <c r="TVV3" s="1624"/>
      <c r="TVW3" s="1624"/>
      <c r="TVX3" s="1624"/>
      <c r="TVY3" s="1624"/>
      <c r="TVZ3" s="1624"/>
      <c r="TWA3" s="1624"/>
      <c r="TWB3" s="1624"/>
      <c r="TWC3" s="1624"/>
      <c r="TWD3" s="1624"/>
      <c r="TWE3" s="1624"/>
      <c r="TWF3" s="1624"/>
      <c r="TWG3" s="1624"/>
      <c r="TWH3" s="1624"/>
      <c r="TWI3" s="1624"/>
      <c r="TWJ3" s="1624"/>
      <c r="TWK3" s="1624"/>
      <c r="TWL3" s="1624"/>
      <c r="TWM3" s="1624"/>
      <c r="TWN3" s="1624"/>
      <c r="TWO3" s="1624"/>
      <c r="TWP3" s="1624"/>
      <c r="TWQ3" s="1624"/>
      <c r="TWR3" s="1624"/>
      <c r="TWS3" s="1624"/>
      <c r="TWT3" s="1624"/>
      <c r="TWU3" s="1624"/>
      <c r="TWV3" s="1624"/>
      <c r="TWW3" s="1624"/>
      <c r="TWX3" s="1624"/>
      <c r="TWY3" s="1624"/>
      <c r="TWZ3" s="1624"/>
      <c r="TXA3" s="1624"/>
      <c r="TXB3" s="1624"/>
      <c r="TXC3" s="1624"/>
      <c r="TXD3" s="1624"/>
      <c r="TXE3" s="1624"/>
      <c r="TXF3" s="1624"/>
      <c r="TXG3" s="1624"/>
      <c r="TXH3" s="1624"/>
      <c r="TXI3" s="1624"/>
      <c r="TXJ3" s="1624"/>
      <c r="TXK3" s="1624"/>
      <c r="TXL3" s="1624"/>
      <c r="TXM3" s="1624"/>
      <c r="TXN3" s="1624"/>
      <c r="TXO3" s="1624"/>
      <c r="TXP3" s="1624"/>
      <c r="TXQ3" s="1624"/>
      <c r="TXR3" s="1624"/>
      <c r="TXS3" s="1624"/>
      <c r="TXT3" s="1624"/>
      <c r="TXU3" s="1624"/>
      <c r="TXV3" s="1624"/>
      <c r="TXW3" s="1624"/>
      <c r="TXX3" s="1624"/>
      <c r="TXY3" s="1624"/>
      <c r="TXZ3" s="1624"/>
      <c r="TYA3" s="1624"/>
      <c r="TYB3" s="1624"/>
      <c r="TYC3" s="1624"/>
      <c r="TYD3" s="1624"/>
      <c r="TYE3" s="1624"/>
      <c r="TYF3" s="1624"/>
      <c r="TYG3" s="1624"/>
      <c r="TYH3" s="1624"/>
      <c r="TYI3" s="1624"/>
      <c r="TYJ3" s="1624"/>
      <c r="TYK3" s="1624"/>
      <c r="TYL3" s="1624"/>
      <c r="TYM3" s="1624"/>
      <c r="TYN3" s="1624"/>
      <c r="TYO3" s="1624"/>
      <c r="TYP3" s="1624"/>
      <c r="TYQ3" s="1624"/>
      <c r="TYR3" s="1624"/>
      <c r="TYS3" s="1624"/>
      <c r="TYT3" s="1624"/>
      <c r="TYU3" s="1624"/>
      <c r="TYV3" s="1624"/>
      <c r="TYW3" s="1624"/>
      <c r="TYX3" s="1624"/>
      <c r="TYY3" s="1624"/>
      <c r="TYZ3" s="1624"/>
      <c r="TZA3" s="1624"/>
      <c r="TZB3" s="1624"/>
      <c r="TZC3" s="1624"/>
      <c r="TZD3" s="1624"/>
      <c r="TZE3" s="1624"/>
      <c r="TZF3" s="1624"/>
      <c r="TZG3" s="1624"/>
      <c r="TZH3" s="1624"/>
      <c r="TZI3" s="1624"/>
      <c r="TZJ3" s="1624"/>
      <c r="TZK3" s="1624"/>
      <c r="TZL3" s="1624"/>
      <c r="TZM3" s="1624"/>
      <c r="TZN3" s="1624"/>
      <c r="TZO3" s="1624"/>
      <c r="TZP3" s="1624"/>
      <c r="TZQ3" s="1624"/>
      <c r="TZR3" s="1624"/>
      <c r="TZS3" s="1624"/>
      <c r="TZT3" s="1624"/>
      <c r="TZU3" s="1624"/>
      <c r="TZV3" s="1624"/>
      <c r="TZW3" s="1624"/>
      <c r="TZX3" s="1624"/>
      <c r="TZY3" s="1624"/>
      <c r="TZZ3" s="1624"/>
      <c r="UAA3" s="1624"/>
      <c r="UAB3" s="1624"/>
      <c r="UAC3" s="1624"/>
      <c r="UAD3" s="1624"/>
      <c r="UAE3" s="1624"/>
      <c r="UAF3" s="1624"/>
      <c r="UAG3" s="1624"/>
      <c r="UAH3" s="1624"/>
      <c r="UAI3" s="1624"/>
      <c r="UAJ3" s="1624"/>
      <c r="UAK3" s="1624"/>
      <c r="UAL3" s="1624"/>
      <c r="UAM3" s="1624"/>
      <c r="UAN3" s="1624"/>
      <c r="UAO3" s="1624"/>
      <c r="UAP3" s="1624"/>
      <c r="UAQ3" s="1624"/>
      <c r="UAR3" s="1624"/>
      <c r="UAS3" s="1624"/>
      <c r="UAT3" s="1624"/>
      <c r="UAU3" s="1624"/>
      <c r="UAV3" s="1624"/>
      <c r="UAW3" s="1624"/>
      <c r="UAX3" s="1624"/>
      <c r="UAY3" s="1624"/>
      <c r="UAZ3" s="1624"/>
      <c r="UBA3" s="1624"/>
      <c r="UBB3" s="1624"/>
      <c r="UBC3" s="1624"/>
      <c r="UBD3" s="1624"/>
      <c r="UBE3" s="1624"/>
      <c r="UBF3" s="1624"/>
      <c r="UBG3" s="1624"/>
      <c r="UBH3" s="1624"/>
      <c r="UBI3" s="1624"/>
      <c r="UBJ3" s="1624"/>
      <c r="UBK3" s="1624"/>
      <c r="UBL3" s="1624"/>
      <c r="UBM3" s="1624"/>
      <c r="UBN3" s="1624"/>
      <c r="UBO3" s="1624"/>
      <c r="UBP3" s="1624"/>
      <c r="UBQ3" s="1624"/>
      <c r="UBR3" s="1624"/>
      <c r="UBS3" s="1624"/>
      <c r="UBT3" s="1624"/>
      <c r="UBU3" s="1624"/>
      <c r="UBV3" s="1624"/>
      <c r="UBW3" s="1624"/>
      <c r="UBX3" s="1624"/>
      <c r="UBY3" s="1624"/>
      <c r="UBZ3" s="1624"/>
      <c r="UCA3" s="1624"/>
      <c r="UCB3" s="1624"/>
      <c r="UCC3" s="1624"/>
      <c r="UCD3" s="1624"/>
      <c r="UCE3" s="1624"/>
      <c r="UCF3" s="1624"/>
      <c r="UCG3" s="1624"/>
      <c r="UCH3" s="1624"/>
      <c r="UCI3" s="1624"/>
      <c r="UCJ3" s="1624"/>
      <c r="UCK3" s="1624"/>
      <c r="UCL3" s="1624"/>
      <c r="UCM3" s="1624"/>
      <c r="UCN3" s="1624"/>
      <c r="UCO3" s="1624"/>
      <c r="UCP3" s="1624"/>
      <c r="UCQ3" s="1624"/>
      <c r="UCR3" s="1624"/>
      <c r="UCS3" s="1624"/>
      <c r="UCT3" s="1624"/>
      <c r="UCU3" s="1624"/>
      <c r="UCV3" s="1624"/>
      <c r="UCW3" s="1624"/>
      <c r="UCX3" s="1624"/>
      <c r="UCY3" s="1624"/>
      <c r="UCZ3" s="1624"/>
      <c r="UDA3" s="1624"/>
      <c r="UDB3" s="1624"/>
      <c r="UDC3" s="1624"/>
      <c r="UDD3" s="1624"/>
      <c r="UDE3" s="1624"/>
      <c r="UDF3" s="1624"/>
      <c r="UDG3" s="1624"/>
      <c r="UDH3" s="1624"/>
      <c r="UDI3" s="1624"/>
      <c r="UDJ3" s="1624"/>
      <c r="UDK3" s="1624"/>
      <c r="UDL3" s="1624"/>
      <c r="UDM3" s="1624"/>
      <c r="UDN3" s="1624"/>
      <c r="UDO3" s="1624"/>
      <c r="UDP3" s="1624"/>
      <c r="UDQ3" s="1624"/>
      <c r="UDR3" s="1624"/>
      <c r="UDS3" s="1624"/>
      <c r="UDT3" s="1624"/>
      <c r="UDU3" s="1624"/>
      <c r="UDV3" s="1624"/>
      <c r="UDW3" s="1624"/>
      <c r="UDX3" s="1624"/>
      <c r="UDY3" s="1624"/>
      <c r="UDZ3" s="1624"/>
      <c r="UEA3" s="1624"/>
      <c r="UEB3" s="1624"/>
      <c r="UEC3" s="1624"/>
      <c r="UED3" s="1624"/>
      <c r="UEE3" s="1624"/>
      <c r="UEF3" s="1624"/>
      <c r="UEG3" s="1624"/>
      <c r="UEH3" s="1624"/>
      <c r="UEI3" s="1624"/>
      <c r="UEJ3" s="1624"/>
      <c r="UEK3" s="1624"/>
      <c r="UEL3" s="1624"/>
      <c r="UEM3" s="1624"/>
      <c r="UEN3" s="1624"/>
      <c r="UEO3" s="1624"/>
      <c r="UEP3" s="1624"/>
      <c r="UEQ3" s="1624"/>
      <c r="UER3" s="1624"/>
      <c r="UES3" s="1624"/>
      <c r="UET3" s="1624"/>
      <c r="UEU3" s="1624"/>
      <c r="UEV3" s="1624"/>
      <c r="UEW3" s="1624"/>
      <c r="UEX3" s="1624"/>
      <c r="UEY3" s="1624"/>
      <c r="UEZ3" s="1624"/>
      <c r="UFA3" s="1624"/>
      <c r="UFB3" s="1624"/>
      <c r="UFC3" s="1624"/>
      <c r="UFD3" s="1624"/>
      <c r="UFE3" s="1624"/>
      <c r="UFF3" s="1624"/>
      <c r="UFG3" s="1624"/>
      <c r="UFH3" s="1624"/>
      <c r="UFI3" s="1624"/>
      <c r="UFJ3" s="1624"/>
      <c r="UFK3" s="1624"/>
      <c r="UFL3" s="1624"/>
      <c r="UFM3" s="1624"/>
      <c r="UFN3" s="1624"/>
      <c r="UFO3" s="1624"/>
      <c r="UFP3" s="1624"/>
      <c r="UFQ3" s="1624"/>
      <c r="UFR3" s="1624"/>
      <c r="UFS3" s="1624"/>
      <c r="UFT3" s="1624"/>
      <c r="UFU3" s="1624"/>
      <c r="UFV3" s="1624"/>
      <c r="UFW3" s="1624"/>
      <c r="UFX3" s="1624"/>
      <c r="UFY3" s="1624"/>
      <c r="UFZ3" s="1624"/>
      <c r="UGA3" s="1624"/>
      <c r="UGB3" s="1624"/>
      <c r="UGC3" s="1624"/>
      <c r="UGD3" s="1624"/>
      <c r="UGE3" s="1624"/>
      <c r="UGF3" s="1624"/>
      <c r="UGG3" s="1624"/>
      <c r="UGH3" s="1624"/>
      <c r="UGI3" s="1624"/>
      <c r="UGJ3" s="1624"/>
      <c r="UGK3" s="1624"/>
      <c r="UGL3" s="1624"/>
      <c r="UGM3" s="1624"/>
      <c r="UGN3" s="1624"/>
      <c r="UGO3" s="1624"/>
      <c r="UGP3" s="1624"/>
      <c r="UGQ3" s="1624"/>
      <c r="UGR3" s="1624"/>
      <c r="UGS3" s="1624"/>
      <c r="UGT3" s="1624"/>
      <c r="UGU3" s="1624"/>
      <c r="UGV3" s="1624"/>
      <c r="UGW3" s="1624"/>
      <c r="UGX3" s="1624"/>
      <c r="UGY3" s="1624"/>
      <c r="UGZ3" s="1624"/>
      <c r="UHA3" s="1624"/>
      <c r="UHB3" s="1624"/>
      <c r="UHC3" s="1624"/>
      <c r="UHD3" s="1624"/>
      <c r="UHE3" s="1624"/>
      <c r="UHF3" s="1624"/>
      <c r="UHG3" s="1624"/>
      <c r="UHH3" s="1624"/>
      <c r="UHI3" s="1624"/>
      <c r="UHJ3" s="1624"/>
      <c r="UHK3" s="1624"/>
      <c r="UHL3" s="1624"/>
      <c r="UHM3" s="1624"/>
      <c r="UHN3" s="1624"/>
      <c r="UHO3" s="1624"/>
      <c r="UHP3" s="1624"/>
      <c r="UHQ3" s="1624"/>
      <c r="UHR3" s="1624"/>
      <c r="UHS3" s="1624"/>
      <c r="UHT3" s="1624"/>
      <c r="UHU3" s="1624"/>
      <c r="UHV3" s="1624"/>
      <c r="UHW3" s="1624"/>
      <c r="UHX3" s="1624"/>
      <c r="UHY3" s="1624"/>
      <c r="UHZ3" s="1624"/>
      <c r="UIA3" s="1624"/>
      <c r="UIB3" s="1624"/>
      <c r="UIC3" s="1624"/>
      <c r="UID3" s="1624"/>
      <c r="UIE3" s="1624"/>
      <c r="UIF3" s="1624"/>
      <c r="UIG3" s="1624"/>
      <c r="UIH3" s="1624"/>
      <c r="UII3" s="1624"/>
      <c r="UIJ3" s="1624"/>
      <c r="UIK3" s="1624"/>
      <c r="UIL3" s="1624"/>
      <c r="UIM3" s="1624"/>
      <c r="UIN3" s="1624"/>
      <c r="UIO3" s="1624"/>
      <c r="UIP3" s="1624"/>
      <c r="UIQ3" s="1624"/>
      <c r="UIR3" s="1624"/>
      <c r="UIS3" s="1624"/>
      <c r="UIT3" s="1624"/>
      <c r="UIU3" s="1624"/>
      <c r="UIV3" s="1624"/>
      <c r="UIW3" s="1624"/>
      <c r="UIX3" s="1624"/>
      <c r="UIY3" s="1624"/>
      <c r="UIZ3" s="1624"/>
      <c r="UJA3" s="1624"/>
      <c r="UJB3" s="1624"/>
      <c r="UJC3" s="1624"/>
      <c r="UJD3" s="1624"/>
      <c r="UJE3" s="1624"/>
      <c r="UJF3" s="1624"/>
      <c r="UJG3" s="1624"/>
      <c r="UJH3" s="1624"/>
      <c r="UJI3" s="1624"/>
      <c r="UJJ3" s="1624"/>
      <c r="UJK3" s="1624"/>
      <c r="UJL3" s="1624"/>
      <c r="UJM3" s="1624"/>
      <c r="UJN3" s="1624"/>
      <c r="UJO3" s="1624"/>
      <c r="UJP3" s="1624"/>
      <c r="UJQ3" s="1624"/>
      <c r="UJR3" s="1624"/>
      <c r="UJS3" s="1624"/>
      <c r="UJT3" s="1624"/>
      <c r="UJU3" s="1624"/>
      <c r="UJV3" s="1624"/>
      <c r="UJW3" s="1624"/>
      <c r="UJX3" s="1624"/>
      <c r="UJY3" s="1624"/>
      <c r="UJZ3" s="1624"/>
      <c r="UKA3" s="1624"/>
      <c r="UKB3" s="1624"/>
      <c r="UKC3" s="1624"/>
      <c r="UKD3" s="1624"/>
      <c r="UKE3" s="1624"/>
      <c r="UKF3" s="1624"/>
      <c r="UKG3" s="1624"/>
      <c r="UKH3" s="1624"/>
      <c r="UKI3" s="1624"/>
      <c r="UKJ3" s="1624"/>
      <c r="UKK3" s="1624"/>
      <c r="UKL3" s="1624"/>
      <c r="UKM3" s="1624"/>
      <c r="UKN3" s="1624"/>
      <c r="UKO3" s="1624"/>
      <c r="UKP3" s="1624"/>
      <c r="UKQ3" s="1624"/>
      <c r="UKR3" s="1624"/>
      <c r="UKS3" s="1624"/>
      <c r="UKT3" s="1624"/>
      <c r="UKU3" s="1624"/>
      <c r="UKV3" s="1624"/>
      <c r="UKW3" s="1624"/>
      <c r="UKX3" s="1624"/>
      <c r="UKY3" s="1624"/>
      <c r="UKZ3" s="1624"/>
      <c r="ULA3" s="1624"/>
      <c r="ULB3" s="1624"/>
      <c r="ULC3" s="1624"/>
      <c r="ULD3" s="1624"/>
      <c r="ULE3" s="1624"/>
      <c r="ULF3" s="1624"/>
      <c r="ULG3" s="1624"/>
      <c r="ULH3" s="1624"/>
      <c r="ULI3" s="1624"/>
      <c r="ULJ3" s="1624"/>
      <c r="ULK3" s="1624"/>
      <c r="ULL3" s="1624"/>
      <c r="ULM3" s="1624"/>
      <c r="ULN3" s="1624"/>
      <c r="ULO3" s="1624"/>
      <c r="ULP3" s="1624"/>
      <c r="ULQ3" s="1624"/>
      <c r="ULR3" s="1624"/>
      <c r="ULS3" s="1624"/>
      <c r="ULT3" s="1624"/>
      <c r="ULU3" s="1624"/>
      <c r="ULV3" s="1624"/>
      <c r="ULW3" s="1624"/>
      <c r="ULX3" s="1624"/>
      <c r="ULY3" s="1624"/>
      <c r="ULZ3" s="1624"/>
      <c r="UMA3" s="1624"/>
      <c r="UMB3" s="1624"/>
      <c r="UMC3" s="1624"/>
      <c r="UMD3" s="1624"/>
      <c r="UME3" s="1624"/>
      <c r="UMF3" s="1624"/>
      <c r="UMG3" s="1624"/>
      <c r="UMH3" s="1624"/>
      <c r="UMI3" s="1624"/>
      <c r="UMJ3" s="1624"/>
      <c r="UMK3" s="1624"/>
      <c r="UML3" s="1624"/>
      <c r="UMM3" s="1624"/>
      <c r="UMN3" s="1624"/>
      <c r="UMO3" s="1624"/>
      <c r="UMP3" s="1624"/>
      <c r="UMQ3" s="1624"/>
      <c r="UMR3" s="1624"/>
      <c r="UMS3" s="1624"/>
      <c r="UMT3" s="1624"/>
      <c r="UMU3" s="1624"/>
      <c r="UMV3" s="1624"/>
      <c r="UMW3" s="1624"/>
      <c r="UMX3" s="1624"/>
      <c r="UMY3" s="1624"/>
      <c r="UMZ3" s="1624"/>
      <c r="UNA3" s="1624"/>
      <c r="UNB3" s="1624"/>
      <c r="UNC3" s="1624"/>
      <c r="UND3" s="1624"/>
      <c r="UNE3" s="1624"/>
      <c r="UNF3" s="1624"/>
      <c r="UNG3" s="1624"/>
      <c r="UNH3" s="1624"/>
      <c r="UNI3" s="1624"/>
      <c r="UNJ3" s="1624"/>
      <c r="UNK3" s="1624"/>
      <c r="UNL3" s="1624"/>
      <c r="UNM3" s="1624"/>
      <c r="UNN3" s="1624"/>
      <c r="UNO3" s="1624"/>
      <c r="UNP3" s="1624"/>
      <c r="UNQ3" s="1624"/>
      <c r="UNR3" s="1624"/>
      <c r="UNS3" s="1624"/>
      <c r="UNT3" s="1624"/>
      <c r="UNU3" s="1624"/>
      <c r="UNV3" s="1624"/>
      <c r="UNW3" s="1624"/>
      <c r="UNX3" s="1624"/>
      <c r="UNY3" s="1624"/>
      <c r="UNZ3" s="1624"/>
      <c r="UOA3" s="1624"/>
      <c r="UOB3" s="1624"/>
      <c r="UOC3" s="1624"/>
      <c r="UOD3" s="1624"/>
      <c r="UOE3" s="1624"/>
      <c r="UOF3" s="1624"/>
      <c r="UOG3" s="1624"/>
      <c r="UOH3" s="1624"/>
      <c r="UOI3" s="1624"/>
      <c r="UOJ3" s="1624"/>
      <c r="UOK3" s="1624"/>
      <c r="UOL3" s="1624"/>
      <c r="UOM3" s="1624"/>
      <c r="UON3" s="1624"/>
      <c r="UOO3" s="1624"/>
      <c r="UOP3" s="1624"/>
      <c r="UOQ3" s="1624"/>
      <c r="UOR3" s="1624"/>
      <c r="UOS3" s="1624"/>
      <c r="UOT3" s="1624"/>
      <c r="UOU3" s="1624"/>
      <c r="UOV3" s="1624"/>
      <c r="UOW3" s="1624"/>
      <c r="UOX3" s="1624"/>
      <c r="UOY3" s="1624"/>
      <c r="UOZ3" s="1624"/>
      <c r="UPA3" s="1624"/>
      <c r="UPB3" s="1624"/>
      <c r="UPC3" s="1624"/>
      <c r="UPD3" s="1624"/>
      <c r="UPE3" s="1624"/>
      <c r="UPF3" s="1624"/>
      <c r="UPG3" s="1624"/>
      <c r="UPH3" s="1624"/>
      <c r="UPI3" s="1624"/>
      <c r="UPJ3" s="1624"/>
      <c r="UPK3" s="1624"/>
      <c r="UPL3" s="1624"/>
      <c r="UPM3" s="1624"/>
      <c r="UPN3" s="1624"/>
      <c r="UPO3" s="1624"/>
      <c r="UPP3" s="1624"/>
      <c r="UPQ3" s="1624"/>
      <c r="UPR3" s="1624"/>
      <c r="UPS3" s="1624"/>
      <c r="UPT3" s="1624"/>
      <c r="UPU3" s="1624"/>
      <c r="UPV3" s="1624"/>
      <c r="UPW3" s="1624"/>
      <c r="UPX3" s="1624"/>
      <c r="UPY3" s="1624"/>
      <c r="UPZ3" s="1624"/>
      <c r="UQA3" s="1624"/>
      <c r="UQB3" s="1624"/>
      <c r="UQC3" s="1624"/>
      <c r="UQD3" s="1624"/>
      <c r="UQE3" s="1624"/>
      <c r="UQF3" s="1624"/>
      <c r="UQG3" s="1624"/>
      <c r="UQH3" s="1624"/>
      <c r="UQI3" s="1624"/>
      <c r="UQJ3" s="1624"/>
      <c r="UQK3" s="1624"/>
      <c r="UQL3" s="1624"/>
      <c r="UQM3" s="1624"/>
      <c r="UQN3" s="1624"/>
      <c r="UQO3" s="1624"/>
      <c r="UQP3" s="1624"/>
      <c r="UQQ3" s="1624"/>
      <c r="UQR3" s="1624"/>
      <c r="UQS3" s="1624"/>
      <c r="UQT3" s="1624"/>
      <c r="UQU3" s="1624"/>
      <c r="UQV3" s="1624"/>
      <c r="UQW3" s="1624"/>
      <c r="UQX3" s="1624"/>
      <c r="UQY3" s="1624"/>
      <c r="UQZ3" s="1624"/>
      <c r="URA3" s="1624"/>
      <c r="URB3" s="1624"/>
      <c r="URC3" s="1624"/>
      <c r="URD3" s="1624"/>
      <c r="URE3" s="1624"/>
      <c r="URF3" s="1624"/>
      <c r="URG3" s="1624"/>
      <c r="URH3" s="1624"/>
      <c r="URI3" s="1624"/>
      <c r="URJ3" s="1624"/>
      <c r="URK3" s="1624"/>
      <c r="URL3" s="1624"/>
      <c r="URM3" s="1624"/>
      <c r="URN3" s="1624"/>
      <c r="URO3" s="1624"/>
      <c r="URP3" s="1624"/>
      <c r="URQ3" s="1624"/>
      <c r="URR3" s="1624"/>
      <c r="URS3" s="1624"/>
      <c r="URT3" s="1624"/>
      <c r="URU3" s="1624"/>
      <c r="URV3" s="1624"/>
      <c r="URW3" s="1624"/>
      <c r="URX3" s="1624"/>
      <c r="URY3" s="1624"/>
      <c r="URZ3" s="1624"/>
      <c r="USA3" s="1624"/>
      <c r="USB3" s="1624"/>
      <c r="USC3" s="1624"/>
      <c r="USD3" s="1624"/>
      <c r="USE3" s="1624"/>
      <c r="USF3" s="1624"/>
      <c r="USG3" s="1624"/>
      <c r="USH3" s="1624"/>
      <c r="USI3" s="1624"/>
      <c r="USJ3" s="1624"/>
      <c r="USK3" s="1624"/>
      <c r="USL3" s="1624"/>
      <c r="USM3" s="1624"/>
      <c r="USN3" s="1624"/>
      <c r="USO3" s="1624"/>
      <c r="USP3" s="1624"/>
      <c r="USQ3" s="1624"/>
      <c r="USR3" s="1624"/>
      <c r="USS3" s="1624"/>
      <c r="UST3" s="1624"/>
      <c r="USU3" s="1624"/>
      <c r="USV3" s="1624"/>
      <c r="USW3" s="1624"/>
      <c r="USX3" s="1624"/>
      <c r="USY3" s="1624"/>
      <c r="USZ3" s="1624"/>
      <c r="UTA3" s="1624"/>
      <c r="UTB3" s="1624"/>
      <c r="UTC3" s="1624"/>
      <c r="UTD3" s="1624"/>
      <c r="UTE3" s="1624"/>
      <c r="UTF3" s="1624"/>
      <c r="UTG3" s="1624"/>
      <c r="UTH3" s="1624"/>
      <c r="UTI3" s="1624"/>
      <c r="UTJ3" s="1624"/>
      <c r="UTK3" s="1624"/>
      <c r="UTL3" s="1624"/>
      <c r="UTM3" s="1624"/>
      <c r="UTN3" s="1624"/>
      <c r="UTO3" s="1624"/>
      <c r="UTP3" s="1624"/>
      <c r="UTQ3" s="1624"/>
      <c r="UTR3" s="1624"/>
      <c r="UTS3" s="1624"/>
      <c r="UTT3" s="1624"/>
      <c r="UTU3" s="1624"/>
      <c r="UTV3" s="1624"/>
      <c r="UTW3" s="1624"/>
      <c r="UTX3" s="1624"/>
      <c r="UTY3" s="1624"/>
      <c r="UTZ3" s="1624"/>
      <c r="UUA3" s="1624"/>
      <c r="UUB3" s="1624"/>
      <c r="UUC3" s="1624"/>
      <c r="UUD3" s="1624"/>
      <c r="UUE3" s="1624"/>
      <c r="UUF3" s="1624"/>
      <c r="UUG3" s="1624"/>
      <c r="UUH3" s="1624"/>
      <c r="UUI3" s="1624"/>
      <c r="UUJ3" s="1624"/>
      <c r="UUK3" s="1624"/>
      <c r="UUL3" s="1624"/>
      <c r="UUM3" s="1624"/>
      <c r="UUN3" s="1624"/>
      <c r="UUO3" s="1624"/>
      <c r="UUP3" s="1624"/>
      <c r="UUQ3" s="1624"/>
      <c r="UUR3" s="1624"/>
      <c r="UUS3" s="1624"/>
      <c r="UUT3" s="1624"/>
      <c r="UUU3" s="1624"/>
      <c r="UUV3" s="1624"/>
      <c r="UUW3" s="1624"/>
      <c r="UUX3" s="1624"/>
      <c r="UUY3" s="1624"/>
      <c r="UUZ3" s="1624"/>
      <c r="UVA3" s="1624"/>
      <c r="UVB3" s="1624"/>
      <c r="UVC3" s="1624"/>
      <c r="UVD3" s="1624"/>
      <c r="UVE3" s="1624"/>
      <c r="UVF3" s="1624"/>
      <c r="UVG3" s="1624"/>
      <c r="UVH3" s="1624"/>
      <c r="UVI3" s="1624"/>
      <c r="UVJ3" s="1624"/>
      <c r="UVK3" s="1624"/>
      <c r="UVL3" s="1624"/>
      <c r="UVM3" s="1624"/>
      <c r="UVN3" s="1624"/>
      <c r="UVO3" s="1624"/>
      <c r="UVP3" s="1624"/>
      <c r="UVQ3" s="1624"/>
      <c r="UVR3" s="1624"/>
      <c r="UVS3" s="1624"/>
      <c r="UVT3" s="1624"/>
      <c r="UVU3" s="1624"/>
      <c r="UVV3" s="1624"/>
      <c r="UVW3" s="1624"/>
      <c r="UVX3" s="1624"/>
      <c r="UVY3" s="1624"/>
      <c r="UVZ3" s="1624"/>
      <c r="UWA3" s="1624"/>
      <c r="UWB3" s="1624"/>
      <c r="UWC3" s="1624"/>
      <c r="UWD3" s="1624"/>
      <c r="UWE3" s="1624"/>
      <c r="UWF3" s="1624"/>
      <c r="UWG3" s="1624"/>
      <c r="UWH3" s="1624"/>
      <c r="UWI3" s="1624"/>
      <c r="UWJ3" s="1624"/>
      <c r="UWK3" s="1624"/>
      <c r="UWL3" s="1624"/>
      <c r="UWM3" s="1624"/>
      <c r="UWN3" s="1624"/>
      <c r="UWO3" s="1624"/>
      <c r="UWP3" s="1624"/>
      <c r="UWQ3" s="1624"/>
      <c r="UWR3" s="1624"/>
      <c r="UWS3" s="1624"/>
      <c r="UWT3" s="1624"/>
      <c r="UWU3" s="1624"/>
      <c r="UWV3" s="1624"/>
      <c r="UWW3" s="1624"/>
      <c r="UWX3" s="1624"/>
      <c r="UWY3" s="1624"/>
      <c r="UWZ3" s="1624"/>
      <c r="UXA3" s="1624"/>
      <c r="UXB3" s="1624"/>
      <c r="UXC3" s="1624"/>
      <c r="UXD3" s="1624"/>
      <c r="UXE3" s="1624"/>
      <c r="UXF3" s="1624"/>
      <c r="UXG3" s="1624"/>
      <c r="UXH3" s="1624"/>
      <c r="UXI3" s="1624"/>
      <c r="UXJ3" s="1624"/>
      <c r="UXK3" s="1624"/>
      <c r="UXL3" s="1624"/>
      <c r="UXM3" s="1624"/>
      <c r="UXN3" s="1624"/>
      <c r="UXO3" s="1624"/>
      <c r="UXP3" s="1624"/>
      <c r="UXQ3" s="1624"/>
      <c r="UXR3" s="1624"/>
      <c r="UXS3" s="1624"/>
      <c r="UXT3" s="1624"/>
      <c r="UXU3" s="1624"/>
      <c r="UXV3" s="1624"/>
      <c r="UXW3" s="1624"/>
      <c r="UXX3" s="1624"/>
      <c r="UXY3" s="1624"/>
      <c r="UXZ3" s="1624"/>
      <c r="UYA3" s="1624"/>
      <c r="UYB3" s="1624"/>
      <c r="UYC3" s="1624"/>
      <c r="UYD3" s="1624"/>
      <c r="UYE3" s="1624"/>
      <c r="UYF3" s="1624"/>
      <c r="UYG3" s="1624"/>
      <c r="UYH3" s="1624"/>
      <c r="UYI3" s="1624"/>
      <c r="UYJ3" s="1624"/>
      <c r="UYK3" s="1624"/>
      <c r="UYL3" s="1624"/>
      <c r="UYM3" s="1624"/>
      <c r="UYN3" s="1624"/>
      <c r="UYO3" s="1624"/>
      <c r="UYP3" s="1624"/>
      <c r="UYQ3" s="1624"/>
      <c r="UYR3" s="1624"/>
      <c r="UYS3" s="1624"/>
      <c r="UYT3" s="1624"/>
      <c r="UYU3" s="1624"/>
      <c r="UYV3" s="1624"/>
      <c r="UYW3" s="1624"/>
      <c r="UYX3" s="1624"/>
      <c r="UYY3" s="1624"/>
      <c r="UYZ3" s="1624"/>
      <c r="UZA3" s="1624"/>
      <c r="UZB3" s="1624"/>
      <c r="UZC3" s="1624"/>
      <c r="UZD3" s="1624"/>
      <c r="UZE3" s="1624"/>
      <c r="UZF3" s="1624"/>
      <c r="UZG3" s="1624"/>
      <c r="UZH3" s="1624"/>
      <c r="UZI3" s="1624"/>
      <c r="UZJ3" s="1624"/>
      <c r="UZK3" s="1624"/>
      <c r="UZL3" s="1624"/>
      <c r="UZM3" s="1624"/>
      <c r="UZN3" s="1624"/>
      <c r="UZO3" s="1624"/>
      <c r="UZP3" s="1624"/>
      <c r="UZQ3" s="1624"/>
      <c r="UZR3" s="1624"/>
      <c r="UZS3" s="1624"/>
      <c r="UZT3" s="1624"/>
      <c r="UZU3" s="1624"/>
      <c r="UZV3" s="1624"/>
      <c r="UZW3" s="1624"/>
      <c r="UZX3" s="1624"/>
      <c r="UZY3" s="1624"/>
      <c r="UZZ3" s="1624"/>
      <c r="VAA3" s="1624"/>
      <c r="VAB3" s="1624"/>
      <c r="VAC3" s="1624"/>
      <c r="VAD3" s="1624"/>
      <c r="VAE3" s="1624"/>
      <c r="VAF3" s="1624"/>
      <c r="VAG3" s="1624"/>
      <c r="VAH3" s="1624"/>
      <c r="VAI3" s="1624"/>
      <c r="VAJ3" s="1624"/>
      <c r="VAK3" s="1624"/>
      <c r="VAL3" s="1624"/>
      <c r="VAM3" s="1624"/>
      <c r="VAN3" s="1624"/>
      <c r="VAO3" s="1624"/>
      <c r="VAP3" s="1624"/>
      <c r="VAQ3" s="1624"/>
      <c r="VAR3" s="1624"/>
      <c r="VAS3" s="1624"/>
      <c r="VAT3" s="1624"/>
      <c r="VAU3" s="1624"/>
      <c r="VAV3" s="1624"/>
      <c r="VAW3" s="1624"/>
      <c r="VAX3" s="1624"/>
      <c r="VAY3" s="1624"/>
      <c r="VAZ3" s="1624"/>
      <c r="VBA3" s="1624"/>
      <c r="VBB3" s="1624"/>
      <c r="VBC3" s="1624"/>
      <c r="VBD3" s="1624"/>
      <c r="VBE3" s="1624"/>
      <c r="VBF3" s="1624"/>
      <c r="VBG3" s="1624"/>
      <c r="VBH3" s="1624"/>
      <c r="VBI3" s="1624"/>
      <c r="VBJ3" s="1624"/>
      <c r="VBK3" s="1624"/>
      <c r="VBL3" s="1624"/>
      <c r="VBM3" s="1624"/>
      <c r="VBN3" s="1624"/>
      <c r="VBO3" s="1624"/>
      <c r="VBP3" s="1624"/>
      <c r="VBQ3" s="1624"/>
      <c r="VBR3" s="1624"/>
      <c r="VBS3" s="1624"/>
      <c r="VBT3" s="1624"/>
      <c r="VBU3" s="1624"/>
      <c r="VBV3" s="1624"/>
      <c r="VBW3" s="1624"/>
      <c r="VBX3" s="1624"/>
      <c r="VBY3" s="1624"/>
      <c r="VBZ3" s="1624"/>
      <c r="VCA3" s="1624"/>
      <c r="VCB3" s="1624"/>
      <c r="VCC3" s="1624"/>
      <c r="VCD3" s="1624"/>
      <c r="VCE3" s="1624"/>
      <c r="VCF3" s="1624"/>
      <c r="VCG3" s="1624"/>
      <c r="VCH3" s="1624"/>
      <c r="VCI3" s="1624"/>
      <c r="VCJ3" s="1624"/>
      <c r="VCK3" s="1624"/>
      <c r="VCL3" s="1624"/>
      <c r="VCM3" s="1624"/>
      <c r="VCN3" s="1624"/>
      <c r="VCO3" s="1624"/>
      <c r="VCP3" s="1624"/>
      <c r="VCQ3" s="1624"/>
      <c r="VCR3" s="1624"/>
      <c r="VCS3" s="1624"/>
      <c r="VCT3" s="1624"/>
      <c r="VCU3" s="1624"/>
      <c r="VCV3" s="1624"/>
      <c r="VCW3" s="1624"/>
      <c r="VCX3" s="1624"/>
      <c r="VCY3" s="1624"/>
      <c r="VCZ3" s="1624"/>
      <c r="VDA3" s="1624"/>
      <c r="VDB3" s="1624"/>
      <c r="VDC3" s="1624"/>
      <c r="VDD3" s="1624"/>
      <c r="VDE3" s="1624"/>
      <c r="VDF3" s="1624"/>
      <c r="VDG3" s="1624"/>
      <c r="VDH3" s="1624"/>
      <c r="VDI3" s="1624"/>
      <c r="VDJ3" s="1624"/>
      <c r="VDK3" s="1624"/>
      <c r="VDL3" s="1624"/>
      <c r="VDM3" s="1624"/>
      <c r="VDN3" s="1624"/>
      <c r="VDO3" s="1624"/>
      <c r="VDP3" s="1624"/>
      <c r="VDQ3" s="1624"/>
      <c r="VDR3" s="1624"/>
      <c r="VDS3" s="1624"/>
      <c r="VDT3" s="1624"/>
      <c r="VDU3" s="1624"/>
      <c r="VDV3" s="1624"/>
      <c r="VDW3" s="1624"/>
      <c r="VDX3" s="1624"/>
      <c r="VDY3" s="1624"/>
      <c r="VDZ3" s="1624"/>
      <c r="VEA3" s="1624"/>
      <c r="VEB3" s="1624"/>
      <c r="VEC3" s="1624"/>
      <c r="VED3" s="1624"/>
      <c r="VEE3" s="1624"/>
      <c r="VEF3" s="1624"/>
      <c r="VEG3" s="1624"/>
      <c r="VEH3" s="1624"/>
      <c r="VEI3" s="1624"/>
      <c r="VEJ3" s="1624"/>
      <c r="VEK3" s="1624"/>
      <c r="VEL3" s="1624"/>
      <c r="VEM3" s="1624"/>
      <c r="VEN3" s="1624"/>
      <c r="VEO3" s="1624"/>
      <c r="VEP3" s="1624"/>
      <c r="VEQ3" s="1624"/>
      <c r="VER3" s="1624"/>
      <c r="VES3" s="1624"/>
      <c r="VET3" s="1624"/>
      <c r="VEU3" s="1624"/>
      <c r="VEV3" s="1624"/>
      <c r="VEW3" s="1624"/>
      <c r="VEX3" s="1624"/>
      <c r="VEY3" s="1624"/>
      <c r="VEZ3" s="1624"/>
      <c r="VFA3" s="1624"/>
      <c r="VFB3" s="1624"/>
      <c r="VFC3" s="1624"/>
      <c r="VFD3" s="1624"/>
      <c r="VFE3" s="1624"/>
      <c r="VFF3" s="1624"/>
      <c r="VFG3" s="1624"/>
      <c r="VFH3" s="1624"/>
      <c r="VFI3" s="1624"/>
      <c r="VFJ3" s="1624"/>
      <c r="VFK3" s="1624"/>
      <c r="VFL3" s="1624"/>
      <c r="VFM3" s="1624"/>
      <c r="VFN3" s="1624"/>
      <c r="VFO3" s="1624"/>
      <c r="VFP3" s="1624"/>
      <c r="VFQ3" s="1624"/>
      <c r="VFR3" s="1624"/>
      <c r="VFS3" s="1624"/>
      <c r="VFT3" s="1624"/>
      <c r="VFU3" s="1624"/>
      <c r="VFV3" s="1624"/>
      <c r="VFW3" s="1624"/>
      <c r="VFX3" s="1624"/>
      <c r="VFY3" s="1624"/>
      <c r="VFZ3" s="1624"/>
      <c r="VGA3" s="1624"/>
      <c r="VGB3" s="1624"/>
      <c r="VGC3" s="1624"/>
      <c r="VGD3" s="1624"/>
      <c r="VGE3" s="1624"/>
      <c r="VGF3" s="1624"/>
      <c r="VGG3" s="1624"/>
      <c r="VGH3" s="1624"/>
      <c r="VGI3" s="1624"/>
      <c r="VGJ3" s="1624"/>
      <c r="VGK3" s="1624"/>
      <c r="VGL3" s="1624"/>
      <c r="VGM3" s="1624"/>
      <c r="VGN3" s="1624"/>
      <c r="VGO3" s="1624"/>
      <c r="VGP3" s="1624"/>
      <c r="VGQ3" s="1624"/>
      <c r="VGR3" s="1624"/>
      <c r="VGS3" s="1624"/>
      <c r="VGT3" s="1624"/>
      <c r="VGU3" s="1624"/>
      <c r="VGV3" s="1624"/>
      <c r="VGW3" s="1624"/>
      <c r="VGX3" s="1624"/>
      <c r="VGY3" s="1624"/>
      <c r="VGZ3" s="1624"/>
      <c r="VHA3" s="1624"/>
      <c r="VHB3" s="1624"/>
      <c r="VHC3" s="1624"/>
      <c r="VHD3" s="1624"/>
      <c r="VHE3" s="1624"/>
      <c r="VHF3" s="1624"/>
      <c r="VHG3" s="1624"/>
      <c r="VHH3" s="1624"/>
      <c r="VHI3" s="1624"/>
      <c r="VHJ3" s="1624"/>
      <c r="VHK3" s="1624"/>
      <c r="VHL3" s="1624"/>
      <c r="VHM3" s="1624"/>
      <c r="VHN3" s="1624"/>
      <c r="VHO3" s="1624"/>
      <c r="VHP3" s="1624"/>
      <c r="VHQ3" s="1624"/>
      <c r="VHR3" s="1624"/>
      <c r="VHS3" s="1624"/>
      <c r="VHT3" s="1624"/>
      <c r="VHU3" s="1624"/>
      <c r="VHV3" s="1624"/>
      <c r="VHW3" s="1624"/>
      <c r="VHX3" s="1624"/>
      <c r="VHY3" s="1624"/>
      <c r="VHZ3" s="1624"/>
      <c r="VIA3" s="1624"/>
      <c r="VIB3" s="1624"/>
      <c r="VIC3" s="1624"/>
      <c r="VID3" s="1624"/>
      <c r="VIE3" s="1624"/>
      <c r="VIF3" s="1624"/>
      <c r="VIG3" s="1624"/>
      <c r="VIH3" s="1624"/>
      <c r="VII3" s="1624"/>
      <c r="VIJ3" s="1624"/>
      <c r="VIK3" s="1624"/>
      <c r="VIL3" s="1624"/>
      <c r="VIM3" s="1624"/>
      <c r="VIN3" s="1624"/>
      <c r="VIO3" s="1624"/>
      <c r="VIP3" s="1624"/>
      <c r="VIQ3" s="1624"/>
      <c r="VIR3" s="1624"/>
      <c r="VIS3" s="1624"/>
      <c r="VIT3" s="1624"/>
      <c r="VIU3" s="1624"/>
      <c r="VIV3" s="1624"/>
      <c r="VIW3" s="1624"/>
      <c r="VIX3" s="1624"/>
      <c r="VIY3" s="1624"/>
      <c r="VIZ3" s="1624"/>
      <c r="VJA3" s="1624"/>
      <c r="VJB3" s="1624"/>
      <c r="VJC3" s="1624"/>
      <c r="VJD3" s="1624"/>
      <c r="VJE3" s="1624"/>
      <c r="VJF3" s="1624"/>
      <c r="VJG3" s="1624"/>
      <c r="VJH3" s="1624"/>
      <c r="VJI3" s="1624"/>
      <c r="VJJ3" s="1624"/>
      <c r="VJK3" s="1624"/>
      <c r="VJL3" s="1624"/>
      <c r="VJM3" s="1624"/>
      <c r="VJN3" s="1624"/>
      <c r="VJO3" s="1624"/>
      <c r="VJP3" s="1624"/>
      <c r="VJQ3" s="1624"/>
      <c r="VJR3" s="1624"/>
      <c r="VJS3" s="1624"/>
      <c r="VJT3" s="1624"/>
      <c r="VJU3" s="1624"/>
      <c r="VJV3" s="1624"/>
      <c r="VJW3" s="1624"/>
      <c r="VJX3" s="1624"/>
      <c r="VJY3" s="1624"/>
      <c r="VJZ3" s="1624"/>
      <c r="VKA3" s="1624"/>
      <c r="VKB3" s="1624"/>
      <c r="VKC3" s="1624"/>
      <c r="VKD3" s="1624"/>
      <c r="VKE3" s="1624"/>
      <c r="VKF3" s="1624"/>
      <c r="VKG3" s="1624"/>
      <c r="VKH3" s="1624"/>
      <c r="VKI3" s="1624"/>
      <c r="VKJ3" s="1624"/>
      <c r="VKK3" s="1624"/>
      <c r="VKL3" s="1624"/>
      <c r="VKM3" s="1624"/>
      <c r="VKN3" s="1624"/>
      <c r="VKO3" s="1624"/>
      <c r="VKP3" s="1624"/>
      <c r="VKQ3" s="1624"/>
      <c r="VKR3" s="1624"/>
      <c r="VKS3" s="1624"/>
      <c r="VKT3" s="1624"/>
      <c r="VKU3" s="1624"/>
      <c r="VKV3" s="1624"/>
      <c r="VKW3" s="1624"/>
      <c r="VKX3" s="1624"/>
      <c r="VKY3" s="1624"/>
      <c r="VKZ3" s="1624"/>
      <c r="VLA3" s="1624"/>
      <c r="VLB3" s="1624"/>
      <c r="VLC3" s="1624"/>
      <c r="VLD3" s="1624"/>
      <c r="VLE3" s="1624"/>
      <c r="VLF3" s="1624"/>
      <c r="VLG3" s="1624"/>
      <c r="VLH3" s="1624"/>
      <c r="VLI3" s="1624"/>
      <c r="VLJ3" s="1624"/>
      <c r="VLK3" s="1624"/>
      <c r="VLL3" s="1624"/>
      <c r="VLM3" s="1624"/>
      <c r="VLN3" s="1624"/>
      <c r="VLO3" s="1624"/>
      <c r="VLP3" s="1624"/>
      <c r="VLQ3" s="1624"/>
      <c r="VLR3" s="1624"/>
      <c r="VLS3" s="1624"/>
      <c r="VLT3" s="1624"/>
      <c r="VLU3" s="1624"/>
      <c r="VLV3" s="1624"/>
      <c r="VLW3" s="1624"/>
      <c r="VLX3" s="1624"/>
      <c r="VLY3" s="1624"/>
      <c r="VLZ3" s="1624"/>
      <c r="VMA3" s="1624"/>
      <c r="VMB3" s="1624"/>
      <c r="VMC3" s="1624"/>
      <c r="VMD3" s="1624"/>
      <c r="VME3" s="1624"/>
      <c r="VMF3" s="1624"/>
      <c r="VMG3" s="1624"/>
      <c r="VMH3" s="1624"/>
      <c r="VMI3" s="1624"/>
      <c r="VMJ3" s="1624"/>
      <c r="VMK3" s="1624"/>
      <c r="VML3" s="1624"/>
      <c r="VMM3" s="1624"/>
      <c r="VMN3" s="1624"/>
      <c r="VMO3" s="1624"/>
      <c r="VMP3" s="1624"/>
      <c r="VMQ3" s="1624"/>
      <c r="VMR3" s="1624"/>
      <c r="VMS3" s="1624"/>
      <c r="VMT3" s="1624"/>
      <c r="VMU3" s="1624"/>
      <c r="VMV3" s="1624"/>
      <c r="VMW3" s="1624"/>
      <c r="VMX3" s="1624"/>
      <c r="VMY3" s="1624"/>
      <c r="VMZ3" s="1624"/>
      <c r="VNA3" s="1624"/>
      <c r="VNB3" s="1624"/>
      <c r="VNC3" s="1624"/>
      <c r="VND3" s="1624"/>
      <c r="VNE3" s="1624"/>
      <c r="VNF3" s="1624"/>
      <c r="VNG3" s="1624"/>
      <c r="VNH3" s="1624"/>
      <c r="VNI3" s="1624"/>
      <c r="VNJ3" s="1624"/>
      <c r="VNK3" s="1624"/>
      <c r="VNL3" s="1624"/>
      <c r="VNM3" s="1624"/>
      <c r="VNN3" s="1624"/>
      <c r="VNO3" s="1624"/>
      <c r="VNP3" s="1624"/>
      <c r="VNQ3" s="1624"/>
      <c r="VNR3" s="1624"/>
      <c r="VNS3" s="1624"/>
      <c r="VNT3" s="1624"/>
      <c r="VNU3" s="1624"/>
      <c r="VNV3" s="1624"/>
      <c r="VNW3" s="1624"/>
      <c r="VNX3" s="1624"/>
      <c r="VNY3" s="1624"/>
      <c r="VNZ3" s="1624"/>
      <c r="VOA3" s="1624"/>
      <c r="VOB3" s="1624"/>
      <c r="VOC3" s="1624"/>
      <c r="VOD3" s="1624"/>
      <c r="VOE3" s="1624"/>
      <c r="VOF3" s="1624"/>
      <c r="VOG3" s="1624"/>
      <c r="VOH3" s="1624"/>
      <c r="VOI3" s="1624"/>
      <c r="VOJ3" s="1624"/>
      <c r="VOK3" s="1624"/>
      <c r="VOL3" s="1624"/>
      <c r="VOM3" s="1624"/>
      <c r="VON3" s="1624"/>
      <c r="VOO3" s="1624"/>
      <c r="VOP3" s="1624"/>
      <c r="VOQ3" s="1624"/>
      <c r="VOR3" s="1624"/>
      <c r="VOS3" s="1624"/>
      <c r="VOT3" s="1624"/>
      <c r="VOU3" s="1624"/>
      <c r="VOV3" s="1624"/>
      <c r="VOW3" s="1624"/>
      <c r="VOX3" s="1624"/>
      <c r="VOY3" s="1624"/>
      <c r="VOZ3" s="1624"/>
      <c r="VPA3" s="1624"/>
      <c r="VPB3" s="1624"/>
      <c r="VPC3" s="1624"/>
      <c r="VPD3" s="1624"/>
      <c r="VPE3" s="1624"/>
      <c r="VPF3" s="1624"/>
      <c r="VPG3" s="1624"/>
      <c r="VPH3" s="1624"/>
      <c r="VPI3" s="1624"/>
      <c r="VPJ3" s="1624"/>
      <c r="VPK3" s="1624"/>
      <c r="VPL3" s="1624"/>
      <c r="VPM3" s="1624"/>
      <c r="VPN3" s="1624"/>
      <c r="VPO3" s="1624"/>
      <c r="VPP3" s="1624"/>
      <c r="VPQ3" s="1624"/>
      <c r="VPR3" s="1624"/>
      <c r="VPS3" s="1624"/>
      <c r="VPT3" s="1624"/>
      <c r="VPU3" s="1624"/>
      <c r="VPV3" s="1624"/>
      <c r="VPW3" s="1624"/>
      <c r="VPX3" s="1624"/>
      <c r="VPY3" s="1624"/>
      <c r="VPZ3" s="1624"/>
      <c r="VQA3" s="1624"/>
      <c r="VQB3" s="1624"/>
      <c r="VQC3" s="1624"/>
      <c r="VQD3" s="1624"/>
      <c r="VQE3" s="1624"/>
      <c r="VQF3" s="1624"/>
      <c r="VQG3" s="1624"/>
      <c r="VQH3" s="1624"/>
      <c r="VQI3" s="1624"/>
      <c r="VQJ3" s="1624"/>
      <c r="VQK3" s="1624"/>
      <c r="VQL3" s="1624"/>
      <c r="VQM3" s="1624"/>
      <c r="VQN3" s="1624"/>
      <c r="VQO3" s="1624"/>
      <c r="VQP3" s="1624"/>
      <c r="VQQ3" s="1624"/>
      <c r="VQR3" s="1624"/>
      <c r="VQS3" s="1624"/>
      <c r="VQT3" s="1624"/>
      <c r="VQU3" s="1624"/>
      <c r="VQV3" s="1624"/>
      <c r="VQW3" s="1624"/>
      <c r="VQX3" s="1624"/>
      <c r="VQY3" s="1624"/>
      <c r="VQZ3" s="1624"/>
      <c r="VRA3" s="1624"/>
      <c r="VRB3" s="1624"/>
      <c r="VRC3" s="1624"/>
      <c r="VRD3" s="1624"/>
      <c r="VRE3" s="1624"/>
      <c r="VRF3" s="1624"/>
      <c r="VRG3" s="1624"/>
      <c r="VRH3" s="1624"/>
      <c r="VRI3" s="1624"/>
      <c r="VRJ3" s="1624"/>
      <c r="VRK3" s="1624"/>
      <c r="VRL3" s="1624"/>
      <c r="VRM3" s="1624"/>
      <c r="VRN3" s="1624"/>
      <c r="VRO3" s="1624"/>
      <c r="VRP3" s="1624"/>
      <c r="VRQ3" s="1624"/>
      <c r="VRR3" s="1624"/>
      <c r="VRS3" s="1624"/>
      <c r="VRT3" s="1624"/>
      <c r="VRU3" s="1624"/>
      <c r="VRV3" s="1624"/>
      <c r="VRW3" s="1624"/>
      <c r="VRX3" s="1624"/>
      <c r="VRY3" s="1624"/>
      <c r="VRZ3" s="1624"/>
      <c r="VSA3" s="1624"/>
      <c r="VSB3" s="1624"/>
      <c r="VSC3" s="1624"/>
      <c r="VSD3" s="1624"/>
      <c r="VSE3" s="1624"/>
      <c r="VSF3" s="1624"/>
      <c r="VSG3" s="1624"/>
      <c r="VSH3" s="1624"/>
      <c r="VSI3" s="1624"/>
      <c r="VSJ3" s="1624"/>
      <c r="VSK3" s="1624"/>
      <c r="VSL3" s="1624"/>
      <c r="VSM3" s="1624"/>
      <c r="VSN3" s="1624"/>
      <c r="VSO3" s="1624"/>
      <c r="VSP3" s="1624"/>
      <c r="VSQ3" s="1624"/>
      <c r="VSR3" s="1624"/>
      <c r="VSS3" s="1624"/>
      <c r="VST3" s="1624"/>
      <c r="VSU3" s="1624"/>
      <c r="VSV3" s="1624"/>
      <c r="VSW3" s="1624"/>
      <c r="VSX3" s="1624"/>
      <c r="VSY3" s="1624"/>
      <c r="VSZ3" s="1624"/>
      <c r="VTA3" s="1624"/>
      <c r="VTB3" s="1624"/>
      <c r="VTC3" s="1624"/>
      <c r="VTD3" s="1624"/>
      <c r="VTE3" s="1624"/>
      <c r="VTF3" s="1624"/>
      <c r="VTG3" s="1624"/>
      <c r="VTH3" s="1624"/>
      <c r="VTI3" s="1624"/>
      <c r="VTJ3" s="1624"/>
      <c r="VTK3" s="1624"/>
      <c r="VTL3" s="1624"/>
      <c r="VTM3" s="1624"/>
      <c r="VTN3" s="1624"/>
      <c r="VTO3" s="1624"/>
      <c r="VTP3" s="1624"/>
      <c r="VTQ3" s="1624"/>
      <c r="VTR3" s="1624"/>
      <c r="VTS3" s="1624"/>
      <c r="VTT3" s="1624"/>
      <c r="VTU3" s="1624"/>
      <c r="VTV3" s="1624"/>
      <c r="VTW3" s="1624"/>
      <c r="VTX3" s="1624"/>
      <c r="VTY3" s="1624"/>
      <c r="VTZ3" s="1624"/>
      <c r="VUA3" s="1624"/>
      <c r="VUB3" s="1624"/>
      <c r="VUC3" s="1624"/>
      <c r="VUD3" s="1624"/>
      <c r="VUE3" s="1624"/>
      <c r="VUF3" s="1624"/>
      <c r="VUG3" s="1624"/>
      <c r="VUH3" s="1624"/>
      <c r="VUI3" s="1624"/>
      <c r="VUJ3" s="1624"/>
      <c r="VUK3" s="1624"/>
      <c r="VUL3" s="1624"/>
      <c r="VUM3" s="1624"/>
      <c r="VUN3" s="1624"/>
      <c r="VUO3" s="1624"/>
      <c r="VUP3" s="1624"/>
      <c r="VUQ3" s="1624"/>
      <c r="VUR3" s="1624"/>
      <c r="VUS3" s="1624"/>
      <c r="VUT3" s="1624"/>
      <c r="VUU3" s="1624"/>
      <c r="VUV3" s="1624"/>
      <c r="VUW3" s="1624"/>
      <c r="VUX3" s="1624"/>
      <c r="VUY3" s="1624"/>
      <c r="VUZ3" s="1624"/>
      <c r="VVA3" s="1624"/>
      <c r="VVB3" s="1624"/>
      <c r="VVC3" s="1624"/>
      <c r="VVD3" s="1624"/>
      <c r="VVE3" s="1624"/>
      <c r="VVF3" s="1624"/>
      <c r="VVG3" s="1624"/>
      <c r="VVH3" s="1624"/>
      <c r="VVI3" s="1624"/>
      <c r="VVJ3" s="1624"/>
      <c r="VVK3" s="1624"/>
      <c r="VVL3" s="1624"/>
      <c r="VVM3" s="1624"/>
      <c r="VVN3" s="1624"/>
      <c r="VVO3" s="1624"/>
      <c r="VVP3" s="1624"/>
      <c r="VVQ3" s="1624"/>
      <c r="VVR3" s="1624"/>
      <c r="VVS3" s="1624"/>
      <c r="VVT3" s="1624"/>
      <c r="VVU3" s="1624"/>
      <c r="VVV3" s="1624"/>
      <c r="VVW3" s="1624"/>
      <c r="VVX3" s="1624"/>
      <c r="VVY3" s="1624"/>
      <c r="VVZ3" s="1624"/>
      <c r="VWA3" s="1624"/>
      <c r="VWB3" s="1624"/>
      <c r="VWC3" s="1624"/>
      <c r="VWD3" s="1624"/>
      <c r="VWE3" s="1624"/>
      <c r="VWF3" s="1624"/>
      <c r="VWG3" s="1624"/>
      <c r="VWH3" s="1624"/>
      <c r="VWI3" s="1624"/>
      <c r="VWJ3" s="1624"/>
      <c r="VWK3" s="1624"/>
      <c r="VWL3" s="1624"/>
      <c r="VWM3" s="1624"/>
      <c r="VWN3" s="1624"/>
      <c r="VWO3" s="1624"/>
      <c r="VWP3" s="1624"/>
      <c r="VWQ3" s="1624"/>
      <c r="VWR3" s="1624"/>
      <c r="VWS3" s="1624"/>
      <c r="VWT3" s="1624"/>
      <c r="VWU3" s="1624"/>
      <c r="VWV3" s="1624"/>
      <c r="VWW3" s="1624"/>
      <c r="VWX3" s="1624"/>
      <c r="VWY3" s="1624"/>
      <c r="VWZ3" s="1624"/>
      <c r="VXA3" s="1624"/>
      <c r="VXB3" s="1624"/>
      <c r="VXC3" s="1624"/>
      <c r="VXD3" s="1624"/>
      <c r="VXE3" s="1624"/>
      <c r="VXF3" s="1624"/>
      <c r="VXG3" s="1624"/>
      <c r="VXH3" s="1624"/>
      <c r="VXI3" s="1624"/>
      <c r="VXJ3" s="1624"/>
      <c r="VXK3" s="1624"/>
      <c r="VXL3" s="1624"/>
      <c r="VXM3" s="1624"/>
      <c r="VXN3" s="1624"/>
      <c r="VXO3" s="1624"/>
      <c r="VXP3" s="1624"/>
      <c r="VXQ3" s="1624"/>
      <c r="VXR3" s="1624"/>
      <c r="VXS3" s="1624"/>
      <c r="VXT3" s="1624"/>
      <c r="VXU3" s="1624"/>
      <c r="VXV3" s="1624"/>
      <c r="VXW3" s="1624"/>
      <c r="VXX3" s="1624"/>
      <c r="VXY3" s="1624"/>
      <c r="VXZ3" s="1624"/>
      <c r="VYA3" s="1624"/>
      <c r="VYB3" s="1624"/>
      <c r="VYC3" s="1624"/>
      <c r="VYD3" s="1624"/>
      <c r="VYE3" s="1624"/>
      <c r="VYF3" s="1624"/>
      <c r="VYG3" s="1624"/>
      <c r="VYH3" s="1624"/>
      <c r="VYI3" s="1624"/>
      <c r="VYJ3" s="1624"/>
      <c r="VYK3" s="1624"/>
      <c r="VYL3" s="1624"/>
      <c r="VYM3" s="1624"/>
      <c r="VYN3" s="1624"/>
      <c r="VYO3" s="1624"/>
      <c r="VYP3" s="1624"/>
      <c r="VYQ3" s="1624"/>
      <c r="VYR3" s="1624"/>
      <c r="VYS3" s="1624"/>
      <c r="VYT3" s="1624"/>
      <c r="VYU3" s="1624"/>
      <c r="VYV3" s="1624"/>
      <c r="VYW3" s="1624"/>
      <c r="VYX3" s="1624"/>
      <c r="VYY3" s="1624"/>
      <c r="VYZ3" s="1624"/>
      <c r="VZA3" s="1624"/>
      <c r="VZB3" s="1624"/>
      <c r="VZC3" s="1624"/>
      <c r="VZD3" s="1624"/>
      <c r="VZE3" s="1624"/>
      <c r="VZF3" s="1624"/>
      <c r="VZG3" s="1624"/>
      <c r="VZH3" s="1624"/>
      <c r="VZI3" s="1624"/>
      <c r="VZJ3" s="1624"/>
      <c r="VZK3" s="1624"/>
      <c r="VZL3" s="1624"/>
      <c r="VZM3" s="1624"/>
      <c r="VZN3" s="1624"/>
      <c r="VZO3" s="1624"/>
      <c r="VZP3" s="1624"/>
      <c r="VZQ3" s="1624"/>
      <c r="VZR3" s="1624"/>
      <c r="VZS3" s="1624"/>
      <c r="VZT3" s="1624"/>
      <c r="VZU3" s="1624"/>
      <c r="VZV3" s="1624"/>
      <c r="VZW3" s="1624"/>
      <c r="VZX3" s="1624"/>
      <c r="VZY3" s="1624"/>
      <c r="VZZ3" s="1624"/>
      <c r="WAA3" s="1624"/>
      <c r="WAB3" s="1624"/>
      <c r="WAC3" s="1624"/>
      <c r="WAD3" s="1624"/>
      <c r="WAE3" s="1624"/>
      <c r="WAF3" s="1624"/>
      <c r="WAG3" s="1624"/>
      <c r="WAH3" s="1624"/>
      <c r="WAI3" s="1624"/>
      <c r="WAJ3" s="1624"/>
      <c r="WAK3" s="1624"/>
      <c r="WAL3" s="1624"/>
      <c r="WAM3" s="1624"/>
      <c r="WAN3" s="1624"/>
      <c r="WAO3" s="1624"/>
      <c r="WAP3" s="1624"/>
      <c r="WAQ3" s="1624"/>
      <c r="WAR3" s="1624"/>
      <c r="WAS3" s="1624"/>
      <c r="WAT3" s="1624"/>
      <c r="WAU3" s="1624"/>
      <c r="WAV3" s="1624"/>
      <c r="WAW3" s="1624"/>
      <c r="WAX3" s="1624"/>
      <c r="WAY3" s="1624"/>
      <c r="WAZ3" s="1624"/>
      <c r="WBA3" s="1624"/>
      <c r="WBB3" s="1624"/>
      <c r="WBC3" s="1624"/>
      <c r="WBD3" s="1624"/>
      <c r="WBE3" s="1624"/>
      <c r="WBF3" s="1624"/>
      <c r="WBG3" s="1624"/>
      <c r="WBH3" s="1624"/>
      <c r="WBI3" s="1624"/>
      <c r="WBJ3" s="1624"/>
      <c r="WBK3" s="1624"/>
      <c r="WBL3" s="1624"/>
      <c r="WBM3" s="1624"/>
      <c r="WBN3" s="1624"/>
      <c r="WBO3" s="1624"/>
      <c r="WBP3" s="1624"/>
      <c r="WBQ3" s="1624"/>
      <c r="WBR3" s="1624"/>
      <c r="WBS3" s="1624"/>
      <c r="WBT3" s="1624"/>
      <c r="WBU3" s="1624"/>
      <c r="WBV3" s="1624"/>
      <c r="WBW3" s="1624"/>
      <c r="WBX3" s="1624"/>
      <c r="WBY3" s="1624"/>
      <c r="WBZ3" s="1624"/>
      <c r="WCA3" s="1624"/>
      <c r="WCB3" s="1624"/>
      <c r="WCC3" s="1624"/>
      <c r="WCD3" s="1624"/>
      <c r="WCE3" s="1624"/>
      <c r="WCF3" s="1624"/>
      <c r="WCG3" s="1624"/>
      <c r="WCH3" s="1624"/>
      <c r="WCI3" s="1624"/>
      <c r="WCJ3" s="1624"/>
      <c r="WCK3" s="1624"/>
      <c r="WCL3" s="1624"/>
      <c r="WCM3" s="1624"/>
      <c r="WCN3" s="1624"/>
      <c r="WCO3" s="1624"/>
      <c r="WCP3" s="1624"/>
      <c r="WCQ3" s="1624"/>
      <c r="WCR3" s="1624"/>
      <c r="WCS3" s="1624"/>
      <c r="WCT3" s="1624"/>
      <c r="WCU3" s="1624"/>
      <c r="WCV3" s="1624"/>
      <c r="WCW3" s="1624"/>
      <c r="WCX3" s="1624"/>
      <c r="WCY3" s="1624"/>
      <c r="WCZ3" s="1624"/>
      <c r="WDA3" s="1624"/>
      <c r="WDB3" s="1624"/>
      <c r="WDC3" s="1624"/>
      <c r="WDD3" s="1624"/>
      <c r="WDE3" s="1624"/>
      <c r="WDF3" s="1624"/>
      <c r="WDG3" s="1624"/>
      <c r="WDH3" s="1624"/>
      <c r="WDI3" s="1624"/>
      <c r="WDJ3" s="1624"/>
      <c r="WDK3" s="1624"/>
      <c r="WDL3" s="1624"/>
      <c r="WDM3" s="1624"/>
      <c r="WDN3" s="1624"/>
      <c r="WDO3" s="1624"/>
      <c r="WDP3" s="1624"/>
      <c r="WDQ3" s="1624"/>
      <c r="WDR3" s="1624"/>
      <c r="WDS3" s="1624"/>
      <c r="WDT3" s="1624"/>
      <c r="WDU3" s="1624"/>
      <c r="WDV3" s="1624"/>
      <c r="WDW3" s="1624"/>
      <c r="WDX3" s="1624"/>
      <c r="WDY3" s="1624"/>
      <c r="WDZ3" s="1624"/>
      <c r="WEA3" s="1624"/>
      <c r="WEB3" s="1624"/>
      <c r="WEC3" s="1624"/>
      <c r="WED3" s="1624"/>
      <c r="WEE3" s="1624"/>
      <c r="WEF3" s="1624"/>
      <c r="WEG3" s="1624"/>
      <c r="WEH3" s="1624"/>
      <c r="WEI3" s="1624"/>
      <c r="WEJ3" s="1624"/>
      <c r="WEK3" s="1624"/>
      <c r="WEL3" s="1624"/>
      <c r="WEM3" s="1624"/>
      <c r="WEN3" s="1624"/>
      <c r="WEO3" s="1624"/>
      <c r="WEP3" s="1624"/>
      <c r="WEQ3" s="1624"/>
      <c r="WER3" s="1624"/>
      <c r="WES3" s="1624"/>
      <c r="WET3" s="1624"/>
      <c r="WEU3" s="1624"/>
      <c r="WEV3" s="1624"/>
      <c r="WEW3" s="1624"/>
      <c r="WEX3" s="1624"/>
      <c r="WEY3" s="1624"/>
      <c r="WEZ3" s="1624"/>
      <c r="WFA3" s="1624"/>
      <c r="WFB3" s="1624"/>
      <c r="WFC3" s="1624"/>
      <c r="WFD3" s="1624"/>
      <c r="WFE3" s="1624"/>
      <c r="WFF3" s="1624"/>
      <c r="WFG3" s="1624"/>
      <c r="WFH3" s="1624"/>
      <c r="WFI3" s="1624"/>
      <c r="WFJ3" s="1624"/>
      <c r="WFK3" s="1624"/>
      <c r="WFL3" s="1624"/>
      <c r="WFM3" s="1624"/>
      <c r="WFN3" s="1624"/>
      <c r="WFO3" s="1624"/>
      <c r="WFP3" s="1624"/>
      <c r="WFQ3" s="1624"/>
      <c r="WFR3" s="1624"/>
      <c r="WFS3" s="1624"/>
      <c r="WFT3" s="1624"/>
      <c r="WFU3" s="1624"/>
      <c r="WFV3" s="1624"/>
      <c r="WFW3" s="1624"/>
      <c r="WFX3" s="1624"/>
      <c r="WFY3" s="1624"/>
      <c r="WFZ3" s="1624"/>
      <c r="WGA3" s="1624"/>
      <c r="WGB3" s="1624"/>
      <c r="WGC3" s="1624"/>
      <c r="WGD3" s="1624"/>
      <c r="WGE3" s="1624"/>
      <c r="WGF3" s="1624"/>
      <c r="WGG3" s="1624"/>
      <c r="WGH3" s="1624"/>
      <c r="WGI3" s="1624"/>
      <c r="WGJ3" s="1624"/>
      <c r="WGK3" s="1624"/>
      <c r="WGL3" s="1624"/>
      <c r="WGM3" s="1624"/>
      <c r="WGN3" s="1624"/>
      <c r="WGO3" s="1624"/>
      <c r="WGP3" s="1624"/>
      <c r="WGQ3" s="1624"/>
      <c r="WGR3" s="1624"/>
      <c r="WGS3" s="1624"/>
      <c r="WGT3" s="1624"/>
      <c r="WGU3" s="1624"/>
      <c r="WGV3" s="1624"/>
      <c r="WGW3" s="1624"/>
      <c r="WGX3" s="1624"/>
      <c r="WGY3" s="1624"/>
      <c r="WGZ3" s="1624"/>
      <c r="WHA3" s="1624"/>
      <c r="WHB3" s="1624"/>
      <c r="WHC3" s="1624"/>
      <c r="WHD3" s="1624"/>
      <c r="WHE3" s="1624"/>
      <c r="WHF3" s="1624"/>
      <c r="WHG3" s="1624"/>
      <c r="WHH3" s="1624"/>
      <c r="WHI3" s="1624"/>
      <c r="WHJ3" s="1624"/>
      <c r="WHK3" s="1624"/>
      <c r="WHL3" s="1624"/>
      <c r="WHM3" s="1624"/>
      <c r="WHN3" s="1624"/>
      <c r="WHO3" s="1624"/>
      <c r="WHP3" s="1624"/>
      <c r="WHQ3" s="1624"/>
      <c r="WHR3" s="1624"/>
      <c r="WHS3" s="1624"/>
      <c r="WHT3" s="1624"/>
      <c r="WHU3" s="1624"/>
      <c r="WHV3" s="1624"/>
      <c r="WHW3" s="1624"/>
      <c r="WHX3" s="1624"/>
      <c r="WHY3" s="1624"/>
      <c r="WHZ3" s="1624"/>
      <c r="WIA3" s="1624"/>
      <c r="WIB3" s="1624"/>
      <c r="WIC3" s="1624"/>
      <c r="WID3" s="1624"/>
      <c r="WIE3" s="1624"/>
      <c r="WIF3" s="1624"/>
      <c r="WIG3" s="1624"/>
      <c r="WIH3" s="1624"/>
      <c r="WII3" s="1624"/>
      <c r="WIJ3" s="1624"/>
      <c r="WIK3" s="1624"/>
      <c r="WIL3" s="1624"/>
      <c r="WIM3" s="1624"/>
      <c r="WIN3" s="1624"/>
      <c r="WIO3" s="1624"/>
      <c r="WIP3" s="1624"/>
      <c r="WIQ3" s="1624"/>
      <c r="WIR3" s="1624"/>
      <c r="WIS3" s="1624"/>
      <c r="WIT3" s="1624"/>
      <c r="WIU3" s="1624"/>
      <c r="WIV3" s="1624"/>
      <c r="WIW3" s="1624"/>
      <c r="WIX3" s="1624"/>
      <c r="WIY3" s="1624"/>
      <c r="WIZ3" s="1624"/>
      <c r="WJA3" s="1624"/>
      <c r="WJB3" s="1624"/>
      <c r="WJC3" s="1624"/>
      <c r="WJD3" s="1624"/>
      <c r="WJE3" s="1624"/>
      <c r="WJF3" s="1624"/>
      <c r="WJG3" s="1624"/>
      <c r="WJH3" s="1624"/>
      <c r="WJI3" s="1624"/>
      <c r="WJJ3" s="1624"/>
      <c r="WJK3" s="1624"/>
      <c r="WJL3" s="1624"/>
      <c r="WJM3" s="1624"/>
      <c r="WJN3" s="1624"/>
      <c r="WJO3" s="1624"/>
      <c r="WJP3" s="1624"/>
      <c r="WJQ3" s="1624"/>
      <c r="WJR3" s="1624"/>
      <c r="WJS3" s="1624"/>
      <c r="WJT3" s="1624"/>
      <c r="WJU3" s="1624"/>
      <c r="WJV3" s="1624"/>
      <c r="WJW3" s="1624"/>
      <c r="WJX3" s="1624"/>
      <c r="WJY3" s="1624"/>
      <c r="WJZ3" s="1624"/>
      <c r="WKA3" s="1624"/>
      <c r="WKB3" s="1624"/>
      <c r="WKC3" s="1624"/>
      <c r="WKD3" s="1624"/>
      <c r="WKE3" s="1624"/>
      <c r="WKF3" s="1624"/>
      <c r="WKG3" s="1624"/>
      <c r="WKH3" s="1624"/>
      <c r="WKI3" s="1624"/>
      <c r="WKJ3" s="1624"/>
      <c r="WKK3" s="1624"/>
      <c r="WKL3" s="1624"/>
      <c r="WKM3" s="1624"/>
      <c r="WKN3" s="1624"/>
      <c r="WKO3" s="1624"/>
      <c r="WKP3" s="1624"/>
      <c r="WKQ3" s="1624"/>
      <c r="WKR3" s="1624"/>
      <c r="WKS3" s="1624"/>
      <c r="WKT3" s="1624"/>
      <c r="WKU3" s="1624"/>
      <c r="WKV3" s="1624"/>
      <c r="WKW3" s="1624"/>
      <c r="WKX3" s="1624"/>
      <c r="WKY3" s="1624"/>
      <c r="WKZ3" s="1624"/>
      <c r="WLA3" s="1624"/>
      <c r="WLB3" s="1624"/>
      <c r="WLC3" s="1624"/>
      <c r="WLD3" s="1624"/>
      <c r="WLE3" s="1624"/>
      <c r="WLF3" s="1624"/>
      <c r="WLG3" s="1624"/>
      <c r="WLH3" s="1624"/>
      <c r="WLI3" s="1624"/>
      <c r="WLJ3" s="1624"/>
      <c r="WLK3" s="1624"/>
      <c r="WLL3" s="1624"/>
      <c r="WLM3" s="1624"/>
      <c r="WLN3" s="1624"/>
      <c r="WLO3" s="1624"/>
      <c r="WLP3" s="1624"/>
      <c r="WLQ3" s="1624"/>
      <c r="WLR3" s="1624"/>
      <c r="WLS3" s="1624"/>
      <c r="WLT3" s="1624"/>
      <c r="WLU3" s="1624"/>
      <c r="WLV3" s="1624"/>
      <c r="WLW3" s="1624"/>
      <c r="WLX3" s="1624"/>
      <c r="WLY3" s="1624"/>
      <c r="WLZ3" s="1624"/>
      <c r="WMA3" s="1624"/>
      <c r="WMB3" s="1624"/>
      <c r="WMC3" s="1624"/>
      <c r="WMD3" s="1624"/>
      <c r="WME3" s="1624"/>
      <c r="WMF3" s="1624"/>
      <c r="WMG3" s="1624"/>
      <c r="WMH3" s="1624"/>
      <c r="WMI3" s="1624"/>
      <c r="WMJ3" s="1624"/>
      <c r="WMK3" s="1624"/>
      <c r="WML3" s="1624"/>
      <c r="WMM3" s="1624"/>
      <c r="WMN3" s="1624"/>
      <c r="WMO3" s="1624"/>
      <c r="WMP3" s="1624"/>
      <c r="WMQ3" s="1624"/>
      <c r="WMR3" s="1624"/>
      <c r="WMS3" s="1624"/>
      <c r="WMT3" s="1624"/>
      <c r="WMU3" s="1624"/>
      <c r="WMV3" s="1624"/>
      <c r="WMW3" s="1624"/>
      <c r="WMX3" s="1624"/>
      <c r="WMY3" s="1624"/>
      <c r="WMZ3" s="1624"/>
      <c r="WNA3" s="1624"/>
      <c r="WNB3" s="1624"/>
      <c r="WNC3" s="1624"/>
      <c r="WND3" s="1624"/>
      <c r="WNE3" s="1624"/>
      <c r="WNF3" s="1624"/>
      <c r="WNG3" s="1624"/>
      <c r="WNH3" s="1624"/>
      <c r="WNI3" s="1624"/>
      <c r="WNJ3" s="1624"/>
      <c r="WNK3" s="1624"/>
      <c r="WNL3" s="1624"/>
      <c r="WNM3" s="1624"/>
      <c r="WNN3" s="1624"/>
      <c r="WNO3" s="1624"/>
      <c r="WNP3" s="1624"/>
      <c r="WNQ3" s="1624"/>
      <c r="WNR3" s="1624"/>
      <c r="WNS3" s="1624"/>
      <c r="WNT3" s="1624"/>
      <c r="WNU3" s="1624"/>
      <c r="WNV3" s="1624"/>
      <c r="WNW3" s="1624"/>
      <c r="WNX3" s="1624"/>
      <c r="WNY3" s="1624"/>
      <c r="WNZ3" s="1624"/>
      <c r="WOA3" s="1624"/>
      <c r="WOB3" s="1624"/>
      <c r="WOC3" s="1624"/>
      <c r="WOD3" s="1624"/>
      <c r="WOE3" s="1624"/>
      <c r="WOF3" s="1624"/>
      <c r="WOG3" s="1624"/>
      <c r="WOH3" s="1624"/>
      <c r="WOI3" s="1624"/>
      <c r="WOJ3" s="1624"/>
      <c r="WOK3" s="1624"/>
      <c r="WOL3" s="1624"/>
      <c r="WOM3" s="1624"/>
      <c r="WON3" s="1624"/>
      <c r="WOO3" s="1624"/>
      <c r="WOP3" s="1624"/>
      <c r="WOQ3" s="1624"/>
      <c r="WOR3" s="1624"/>
      <c r="WOS3" s="1624"/>
      <c r="WOT3" s="1624"/>
      <c r="WOU3" s="1624"/>
      <c r="WOV3" s="1624"/>
      <c r="WOW3" s="1624"/>
      <c r="WOX3" s="1624"/>
      <c r="WOY3" s="1624"/>
      <c r="WOZ3" s="1624"/>
      <c r="WPA3" s="1624"/>
      <c r="WPB3" s="1624"/>
      <c r="WPC3" s="1624"/>
      <c r="WPD3" s="1624"/>
      <c r="WPE3" s="1624"/>
      <c r="WPF3" s="1624"/>
      <c r="WPG3" s="1624"/>
      <c r="WPH3" s="1624"/>
      <c r="WPI3" s="1624"/>
      <c r="WPJ3" s="1624"/>
      <c r="WPK3" s="1624"/>
      <c r="WPL3" s="1624"/>
      <c r="WPM3" s="1624"/>
      <c r="WPN3" s="1624"/>
      <c r="WPO3" s="1624"/>
      <c r="WPP3" s="1624"/>
      <c r="WPQ3" s="1624"/>
      <c r="WPR3" s="1624"/>
      <c r="WPS3" s="1624"/>
      <c r="WPT3" s="1624"/>
      <c r="WPU3" s="1624"/>
      <c r="WPV3" s="1624"/>
      <c r="WPW3" s="1624"/>
      <c r="WPX3" s="1624"/>
      <c r="WPY3" s="1624"/>
      <c r="WPZ3" s="1624"/>
      <c r="WQA3" s="1624"/>
      <c r="WQB3" s="1624"/>
      <c r="WQC3" s="1624"/>
      <c r="WQD3" s="1624"/>
      <c r="WQE3" s="1624"/>
      <c r="WQF3" s="1624"/>
      <c r="WQG3" s="1624"/>
      <c r="WQH3" s="1624"/>
      <c r="WQI3" s="1624"/>
      <c r="WQJ3" s="1624"/>
      <c r="WQK3" s="1624"/>
      <c r="WQL3" s="1624"/>
      <c r="WQM3" s="1624"/>
      <c r="WQN3" s="1624"/>
      <c r="WQO3" s="1624"/>
      <c r="WQP3" s="1624"/>
      <c r="WQQ3" s="1624"/>
      <c r="WQR3" s="1624"/>
      <c r="WQS3" s="1624"/>
      <c r="WQT3" s="1624"/>
      <c r="WQU3" s="1624"/>
      <c r="WQV3" s="1624"/>
      <c r="WQW3" s="1624"/>
      <c r="WQX3" s="1624"/>
      <c r="WQY3" s="1624"/>
      <c r="WQZ3" s="1624"/>
      <c r="WRA3" s="1624"/>
      <c r="WRB3" s="1624"/>
      <c r="WRC3" s="1624"/>
      <c r="WRD3" s="1624"/>
      <c r="WRE3" s="1624"/>
      <c r="WRF3" s="1624"/>
      <c r="WRG3" s="1624"/>
      <c r="WRH3" s="1624"/>
      <c r="WRI3" s="1624"/>
      <c r="WRJ3" s="1624"/>
      <c r="WRK3" s="1624"/>
      <c r="WRL3" s="1624"/>
      <c r="WRM3" s="1624"/>
      <c r="WRN3" s="1624"/>
      <c r="WRO3" s="1624"/>
      <c r="WRP3" s="1624"/>
      <c r="WRQ3" s="1624"/>
      <c r="WRR3" s="1624"/>
      <c r="WRS3" s="1624"/>
      <c r="WRT3" s="1624"/>
      <c r="WRU3" s="1624"/>
      <c r="WRV3" s="1624"/>
      <c r="WRW3" s="1624"/>
      <c r="WRX3" s="1624"/>
      <c r="WRY3" s="1624"/>
      <c r="WRZ3" s="1624"/>
      <c r="WSA3" s="1624"/>
      <c r="WSB3" s="1624"/>
      <c r="WSC3" s="1624"/>
      <c r="WSD3" s="1624"/>
      <c r="WSE3" s="1624"/>
      <c r="WSF3" s="1624"/>
      <c r="WSG3" s="1624"/>
      <c r="WSH3" s="1624"/>
      <c r="WSI3" s="1624"/>
      <c r="WSJ3" s="1624"/>
      <c r="WSK3" s="1624"/>
      <c r="WSL3" s="1624"/>
      <c r="WSM3" s="1624"/>
      <c r="WSN3" s="1624"/>
      <c r="WSO3" s="1624"/>
      <c r="WSP3" s="1624"/>
      <c r="WSQ3" s="1624"/>
      <c r="WSR3" s="1624"/>
      <c r="WSS3" s="1624"/>
      <c r="WST3" s="1624"/>
      <c r="WSU3" s="1624"/>
      <c r="WSV3" s="1624"/>
      <c r="WSW3" s="1624"/>
      <c r="WSX3" s="1624"/>
      <c r="WSY3" s="1624"/>
      <c r="WSZ3" s="1624"/>
      <c r="WTA3" s="1624"/>
      <c r="WTB3" s="1624"/>
      <c r="WTC3" s="1624"/>
      <c r="WTD3" s="1624"/>
      <c r="WTE3" s="1624"/>
      <c r="WTF3" s="1624"/>
      <c r="WTG3" s="1624"/>
      <c r="WTH3" s="1624"/>
      <c r="WTI3" s="1624"/>
      <c r="WTJ3" s="1624"/>
      <c r="WTK3" s="1624"/>
      <c r="WTL3" s="1624"/>
      <c r="WTM3" s="1624"/>
      <c r="WTN3" s="1624"/>
      <c r="WTO3" s="1624"/>
      <c r="WTP3" s="1624"/>
      <c r="WTQ3" s="1624"/>
      <c r="WTR3" s="1624"/>
      <c r="WTS3" s="1624"/>
      <c r="WTT3" s="1624"/>
      <c r="WTU3" s="1624"/>
      <c r="WTV3" s="1624"/>
      <c r="WTW3" s="1624"/>
      <c r="WTX3" s="1624"/>
      <c r="WTY3" s="1624"/>
      <c r="WTZ3" s="1624"/>
      <c r="WUA3" s="1624"/>
      <c r="WUB3" s="1624"/>
      <c r="WUC3" s="1624"/>
      <c r="WUD3" s="1624"/>
      <c r="WUE3" s="1624"/>
      <c r="WUF3" s="1624"/>
      <c r="WUG3" s="1624"/>
      <c r="WUH3" s="1624"/>
      <c r="WUI3" s="1624"/>
      <c r="WUJ3" s="1624"/>
      <c r="WUK3" s="1624"/>
      <c r="WUL3" s="1624"/>
      <c r="WUM3" s="1624"/>
      <c r="WUN3" s="1624"/>
      <c r="WUO3" s="1624"/>
      <c r="WUP3" s="1624"/>
      <c r="WUQ3" s="1624"/>
      <c r="WUR3" s="1624"/>
      <c r="WUS3" s="1624"/>
      <c r="WUT3" s="1624"/>
      <c r="WUU3" s="1624"/>
      <c r="WUV3" s="1624"/>
      <c r="WUW3" s="1624"/>
      <c r="WUX3" s="1624"/>
      <c r="WUY3" s="1624"/>
      <c r="WUZ3" s="1624"/>
      <c r="WVA3" s="1624"/>
      <c r="WVB3" s="1624"/>
      <c r="WVC3" s="1624"/>
      <c r="WVD3" s="1624"/>
      <c r="WVE3" s="1624"/>
      <c r="WVF3" s="1624"/>
      <c r="WVG3" s="1624"/>
      <c r="WVH3" s="1624"/>
      <c r="WVI3" s="1624"/>
      <c r="WVJ3" s="1624"/>
      <c r="WVK3" s="1624"/>
      <c r="WVL3" s="1624"/>
      <c r="WVM3" s="1624"/>
      <c r="WVN3" s="1624"/>
      <c r="WVO3" s="1624"/>
      <c r="WVP3" s="1624"/>
      <c r="WVQ3" s="1624"/>
      <c r="WVR3" s="1624"/>
      <c r="WVS3" s="1624"/>
      <c r="WVT3" s="1624"/>
      <c r="WVU3" s="1624"/>
      <c r="WVV3" s="1624"/>
      <c r="WVW3" s="1624"/>
      <c r="WVX3" s="1624"/>
      <c r="WVY3" s="1624"/>
      <c r="WVZ3" s="1624"/>
      <c r="WWA3" s="1624"/>
      <c r="WWB3" s="1624"/>
      <c r="WWC3" s="1624"/>
      <c r="WWD3" s="1624"/>
      <c r="WWE3" s="1624"/>
      <c r="WWF3" s="1624"/>
      <c r="WWG3" s="1624"/>
      <c r="WWH3" s="1624"/>
      <c r="WWI3" s="1624"/>
      <c r="WWJ3" s="1624"/>
      <c r="WWK3" s="1624"/>
      <c r="WWL3" s="1624"/>
      <c r="WWM3" s="1624"/>
      <c r="WWN3" s="1624"/>
      <c r="WWO3" s="1624"/>
      <c r="WWP3" s="1624"/>
      <c r="WWQ3" s="1624"/>
      <c r="WWR3" s="1624"/>
      <c r="WWS3" s="1624"/>
      <c r="WWT3" s="1624"/>
      <c r="WWU3" s="1624"/>
      <c r="WWV3" s="1624"/>
      <c r="WWW3" s="1624"/>
      <c r="WWX3" s="1624"/>
      <c r="WWY3" s="1624"/>
      <c r="WWZ3" s="1624"/>
      <c r="WXA3" s="1624"/>
      <c r="WXB3" s="1624"/>
      <c r="WXC3" s="1624"/>
      <c r="WXD3" s="1624"/>
      <c r="WXE3" s="1624"/>
      <c r="WXF3" s="1624"/>
      <c r="WXG3" s="1624"/>
      <c r="WXH3" s="1624"/>
      <c r="WXI3" s="1624"/>
      <c r="WXJ3" s="1624"/>
      <c r="WXK3" s="1624"/>
      <c r="WXL3" s="1624"/>
      <c r="WXM3" s="1624"/>
      <c r="WXN3" s="1624"/>
      <c r="WXO3" s="1624"/>
      <c r="WXP3" s="1624"/>
      <c r="WXQ3" s="1624"/>
      <c r="WXR3" s="1624"/>
      <c r="WXS3" s="1624"/>
      <c r="WXT3" s="1624"/>
      <c r="WXU3" s="1624"/>
      <c r="WXV3" s="1624"/>
      <c r="WXW3" s="1624"/>
      <c r="WXX3" s="1624"/>
      <c r="WXY3" s="1624"/>
      <c r="WXZ3" s="1624"/>
      <c r="WYA3" s="1624"/>
      <c r="WYB3" s="1624"/>
      <c r="WYC3" s="1624"/>
      <c r="WYD3" s="1624"/>
      <c r="WYE3" s="1624"/>
      <c r="WYF3" s="1624"/>
      <c r="WYG3" s="1624"/>
      <c r="WYH3" s="1624"/>
      <c r="WYI3" s="1624"/>
      <c r="WYJ3" s="1624"/>
      <c r="WYK3" s="1624"/>
      <c r="WYL3" s="1624"/>
      <c r="WYM3" s="1624"/>
      <c r="WYN3" s="1624"/>
      <c r="WYO3" s="1624"/>
      <c r="WYP3" s="1624"/>
      <c r="WYQ3" s="1624"/>
      <c r="WYR3" s="1624"/>
      <c r="WYS3" s="1624"/>
      <c r="WYT3" s="1624"/>
      <c r="WYU3" s="1624"/>
      <c r="WYV3" s="1624"/>
      <c r="WYW3" s="1624"/>
      <c r="WYX3" s="1624"/>
      <c r="WYY3" s="1624"/>
      <c r="WYZ3" s="1624"/>
      <c r="WZA3" s="1624"/>
      <c r="WZB3" s="1624"/>
      <c r="WZC3" s="1624"/>
      <c r="WZD3" s="1624"/>
      <c r="WZE3" s="1624"/>
      <c r="WZF3" s="1624"/>
      <c r="WZG3" s="1624"/>
      <c r="WZH3" s="1624"/>
      <c r="WZI3" s="1624"/>
      <c r="WZJ3" s="1624"/>
      <c r="WZK3" s="1624"/>
      <c r="WZL3" s="1624"/>
      <c r="WZM3" s="1624"/>
      <c r="WZN3" s="1624"/>
      <c r="WZO3" s="1624"/>
      <c r="WZP3" s="1624"/>
      <c r="WZQ3" s="1624"/>
      <c r="WZR3" s="1624"/>
      <c r="WZS3" s="1624"/>
      <c r="WZT3" s="1624"/>
      <c r="WZU3" s="1624"/>
      <c r="WZV3" s="1624"/>
      <c r="WZW3" s="1624"/>
      <c r="WZX3" s="1624"/>
      <c r="WZY3" s="1624"/>
      <c r="WZZ3" s="1624"/>
      <c r="XAA3" s="1624"/>
      <c r="XAB3" s="1624"/>
      <c r="XAC3" s="1624"/>
      <c r="XAD3" s="1624"/>
      <c r="XAE3" s="1624"/>
      <c r="XAF3" s="1624"/>
      <c r="XAG3" s="1624"/>
      <c r="XAH3" s="1624"/>
      <c r="XAI3" s="1624"/>
      <c r="XAJ3" s="1624"/>
      <c r="XAK3" s="1624"/>
      <c r="XAL3" s="1624"/>
      <c r="XAM3" s="1624"/>
      <c r="XAN3" s="1624"/>
      <c r="XAO3" s="1624"/>
      <c r="XAP3" s="1624"/>
      <c r="XAQ3" s="1624"/>
      <c r="XAR3" s="1624"/>
      <c r="XAS3" s="1624"/>
      <c r="XAT3" s="1624"/>
      <c r="XAU3" s="1624"/>
      <c r="XAV3" s="1624"/>
      <c r="XAW3" s="1624"/>
      <c r="XAX3" s="1624"/>
      <c r="XAY3" s="1624"/>
      <c r="XAZ3" s="1624"/>
      <c r="XBA3" s="1624"/>
      <c r="XBB3" s="1624"/>
      <c r="XBC3" s="1624"/>
      <c r="XBD3" s="1624"/>
      <c r="XBE3" s="1624"/>
      <c r="XBF3" s="1624"/>
      <c r="XBG3" s="1624"/>
      <c r="XBH3" s="1624"/>
      <c r="XBI3" s="1624"/>
      <c r="XBJ3" s="1624"/>
      <c r="XBK3" s="1624"/>
      <c r="XBL3" s="1624"/>
      <c r="XBM3" s="1624"/>
      <c r="XBN3" s="1624"/>
      <c r="XBO3" s="1624"/>
      <c r="XBP3" s="1624"/>
      <c r="XBQ3" s="1624"/>
      <c r="XBR3" s="1624"/>
      <c r="XBS3" s="1624"/>
      <c r="XBT3" s="1624"/>
      <c r="XBU3" s="1624"/>
      <c r="XBV3" s="1624"/>
      <c r="XBW3" s="1624"/>
      <c r="XBX3" s="1624"/>
      <c r="XBY3" s="1624"/>
      <c r="XBZ3" s="1624"/>
      <c r="XCA3" s="1624"/>
      <c r="XCB3" s="1624"/>
      <c r="XCC3" s="1624"/>
      <c r="XCD3" s="1624"/>
      <c r="XCE3" s="1624"/>
      <c r="XCF3" s="1624"/>
      <c r="XCG3" s="1624"/>
      <c r="XCH3" s="1624"/>
      <c r="XCI3" s="1624"/>
      <c r="XCJ3" s="1624"/>
      <c r="XCK3" s="1624"/>
      <c r="XCL3" s="1624"/>
      <c r="XCM3" s="1624"/>
      <c r="XCN3" s="1624"/>
      <c r="XCO3" s="1624"/>
      <c r="XCP3" s="1624"/>
      <c r="XCQ3" s="1624"/>
      <c r="XCR3" s="1624"/>
      <c r="XCS3" s="1624"/>
      <c r="XCT3" s="1624"/>
      <c r="XCU3" s="1624"/>
      <c r="XCV3" s="1624"/>
      <c r="XCW3" s="1624"/>
      <c r="XCX3" s="1624"/>
      <c r="XCY3" s="1624"/>
      <c r="XCZ3" s="1624"/>
      <c r="XDA3" s="1624"/>
      <c r="XDB3" s="1624"/>
      <c r="XDC3" s="1624"/>
      <c r="XDD3" s="1624"/>
      <c r="XDE3" s="1624"/>
      <c r="XDF3" s="1624"/>
      <c r="XDG3" s="1624"/>
      <c r="XDH3" s="1624"/>
      <c r="XDI3" s="1624"/>
      <c r="XDJ3" s="1624"/>
      <c r="XDK3" s="1624"/>
      <c r="XDL3" s="1624"/>
      <c r="XDM3" s="1624"/>
      <c r="XDN3" s="1624"/>
      <c r="XDO3" s="1624"/>
      <c r="XDP3" s="1624"/>
      <c r="XDQ3" s="1624"/>
      <c r="XDR3" s="1624"/>
      <c r="XDS3" s="1624"/>
      <c r="XDT3" s="1624"/>
      <c r="XDU3" s="1624"/>
      <c r="XDV3" s="1624"/>
      <c r="XDW3" s="1624"/>
      <c r="XDX3" s="1624"/>
      <c r="XDY3" s="1624"/>
      <c r="XDZ3" s="1624"/>
      <c r="XEA3" s="1624"/>
      <c r="XEB3" s="1624"/>
      <c r="XEC3" s="1624"/>
      <c r="XED3" s="1624"/>
      <c r="XEE3" s="1624"/>
      <c r="XEF3" s="1624"/>
      <c r="XEG3" s="1624"/>
      <c r="XEH3" s="1624"/>
      <c r="XEI3" s="1624"/>
      <c r="XEJ3" s="1624"/>
      <c r="XEK3" s="1624"/>
      <c r="XEL3" s="1624"/>
      <c r="XEM3" s="1624"/>
      <c r="XEN3" s="1624"/>
      <c r="XEO3" s="1624"/>
      <c r="XEP3" s="1624"/>
      <c r="XEQ3" s="1624"/>
      <c r="XER3" s="1624"/>
      <c r="XES3" s="1624"/>
      <c r="XET3" s="1624"/>
      <c r="XEU3" s="1624"/>
      <c r="XEV3" s="1624"/>
    </row>
    <row r="4" spans="1:16376" s="1022" customFormat="1" ht="24" customHeight="1">
      <c r="A4" s="1317"/>
      <c r="B4" s="1023"/>
      <c r="C4" s="1024"/>
      <c r="D4" s="1024"/>
      <c r="E4" s="1024"/>
      <c r="F4" s="1024"/>
      <c r="G4" s="1024"/>
      <c r="H4" s="1024"/>
      <c r="I4" s="1024"/>
      <c r="J4" s="1025"/>
      <c r="K4" s="1025"/>
      <c r="L4" s="1026"/>
      <c r="M4" s="1024"/>
      <c r="N4" s="1024"/>
      <c r="O4" s="1024"/>
      <c r="P4" s="1024"/>
      <c r="Q4" s="1024"/>
      <c r="R4" s="1024"/>
      <c r="S4" s="1024"/>
      <c r="T4" s="1024"/>
      <c r="U4" s="1024"/>
      <c r="V4" s="1024"/>
      <c r="W4" s="1024"/>
      <c r="X4" s="1026"/>
      <c r="Y4" s="1026"/>
      <c r="Z4" s="1026"/>
      <c r="AA4" s="1026"/>
      <c r="AB4" s="1026"/>
      <c r="AC4" s="1025"/>
      <c r="AD4" s="1025"/>
      <c r="AE4" s="1024"/>
      <c r="AF4" s="1024"/>
      <c r="AG4" s="1790" t="s">
        <v>508</v>
      </c>
      <c r="AH4" s="1790"/>
      <c r="AI4" s="1790"/>
      <c r="AJ4" s="1786" t="s">
        <v>121</v>
      </c>
      <c r="AK4" s="1786"/>
      <c r="AL4" s="1026"/>
      <c r="AM4" s="1026"/>
      <c r="AN4" s="1026"/>
      <c r="AO4" s="1026"/>
      <c r="AP4" s="1026"/>
    </row>
    <row r="5" spans="1:16376" s="1021" customFormat="1" ht="36.75" customHeight="1">
      <c r="A5" s="1787" t="s">
        <v>4</v>
      </c>
      <c r="B5" s="1787" t="s">
        <v>690</v>
      </c>
      <c r="C5" s="1628" t="s">
        <v>795</v>
      </c>
      <c r="D5" s="1629"/>
      <c r="E5" s="1629"/>
      <c r="F5" s="1629"/>
      <c r="G5" s="1629"/>
      <c r="H5" s="1629"/>
      <c r="I5" s="1629"/>
      <c r="J5" s="1629"/>
      <c r="K5" s="1629"/>
      <c r="L5" s="1629"/>
      <c r="M5" s="1629"/>
      <c r="N5" s="1629"/>
      <c r="O5" s="1630"/>
      <c r="P5" s="1628" t="s">
        <v>796</v>
      </c>
      <c r="Q5" s="1629"/>
      <c r="R5" s="1629"/>
      <c r="S5" s="1629"/>
      <c r="T5" s="1629"/>
      <c r="U5" s="1629"/>
      <c r="V5" s="1629"/>
      <c r="W5" s="1629"/>
      <c r="X5" s="1629"/>
      <c r="Y5" s="1629"/>
      <c r="Z5" s="1629"/>
      <c r="AA5" s="1629"/>
      <c r="AB5" s="1629"/>
      <c r="AC5" s="1629"/>
      <c r="AD5" s="1629"/>
      <c r="AE5" s="1629"/>
      <c r="AF5" s="1629"/>
      <c r="AG5" s="1629"/>
      <c r="AH5" s="1630"/>
      <c r="AI5" s="1776" t="s">
        <v>753</v>
      </c>
      <c r="AJ5" s="1776" t="s">
        <v>743</v>
      </c>
      <c r="AK5" s="1776" t="s">
        <v>260</v>
      </c>
      <c r="AL5" s="1027"/>
      <c r="AM5" s="1027"/>
      <c r="AN5" s="1027"/>
      <c r="AO5" s="1027"/>
      <c r="AP5" s="1027"/>
    </row>
    <row r="6" spans="1:16376" s="1533" customFormat="1" ht="30" customHeight="1">
      <c r="A6" s="1788"/>
      <c r="B6" s="1788"/>
      <c r="C6" s="1769" t="s">
        <v>691</v>
      </c>
      <c r="D6" s="1769"/>
      <c r="E6" s="1769"/>
      <c r="F6" s="1769"/>
      <c r="G6" s="1769"/>
      <c r="H6" s="1769"/>
      <c r="I6" s="1769"/>
      <c r="J6" s="1769"/>
      <c r="K6" s="1769"/>
      <c r="L6" s="1769"/>
      <c r="M6" s="1769" t="s">
        <v>692</v>
      </c>
      <c r="N6" s="1769"/>
      <c r="O6" s="1776" t="s">
        <v>693</v>
      </c>
      <c r="P6" s="1776" t="s">
        <v>798</v>
      </c>
      <c r="Q6" s="1776" t="s">
        <v>199</v>
      </c>
      <c r="R6" s="1769" t="s">
        <v>691</v>
      </c>
      <c r="S6" s="1769"/>
      <c r="T6" s="1769"/>
      <c r="U6" s="1769"/>
      <c r="V6" s="1769"/>
      <c r="W6" s="1769"/>
      <c r="X6" s="1769"/>
      <c r="Y6" s="1769"/>
      <c r="Z6" s="1769"/>
      <c r="AA6" s="1769"/>
      <c r="AB6" s="1628" t="s">
        <v>694</v>
      </c>
      <c r="AC6" s="1629"/>
      <c r="AD6" s="1629"/>
      <c r="AE6" s="1769" t="s">
        <v>692</v>
      </c>
      <c r="AF6" s="1769"/>
      <c r="AG6" s="1776" t="s">
        <v>695</v>
      </c>
      <c r="AH6" s="1776" t="s">
        <v>693</v>
      </c>
      <c r="AI6" s="1777"/>
      <c r="AJ6" s="1777"/>
      <c r="AK6" s="1777"/>
      <c r="AL6" s="1027"/>
      <c r="AM6" s="1027"/>
      <c r="AN6" s="1027"/>
      <c r="AO6" s="1027"/>
      <c r="AP6" s="1027"/>
    </row>
    <row r="7" spans="1:16376" s="1533" customFormat="1" ht="17.25" customHeight="1">
      <c r="A7" s="1788"/>
      <c r="B7" s="1788"/>
      <c r="C7" s="1769" t="s">
        <v>175</v>
      </c>
      <c r="D7" s="1769"/>
      <c r="E7" s="1769"/>
      <c r="F7" s="1769"/>
      <c r="G7" s="1776" t="s">
        <v>798</v>
      </c>
      <c r="H7" s="1776" t="s">
        <v>199</v>
      </c>
      <c r="I7" s="1776" t="s">
        <v>130</v>
      </c>
      <c r="J7" s="1628" t="s">
        <v>681</v>
      </c>
      <c r="K7" s="1629"/>
      <c r="L7" s="1630"/>
      <c r="M7" s="1776" t="s">
        <v>696</v>
      </c>
      <c r="N7" s="1776" t="s">
        <v>130</v>
      </c>
      <c r="O7" s="1777"/>
      <c r="P7" s="1777"/>
      <c r="Q7" s="1777"/>
      <c r="R7" s="1769" t="s">
        <v>175</v>
      </c>
      <c r="S7" s="1769"/>
      <c r="T7" s="1769"/>
      <c r="U7" s="1769"/>
      <c r="V7" s="1769"/>
      <c r="W7" s="1776" t="s">
        <v>130</v>
      </c>
      <c r="X7" s="1628" t="s">
        <v>681</v>
      </c>
      <c r="Y7" s="1629"/>
      <c r="Z7" s="1629"/>
      <c r="AA7" s="1630"/>
      <c r="AB7" s="1783" t="s">
        <v>697</v>
      </c>
      <c r="AC7" s="1783" t="s">
        <v>698</v>
      </c>
      <c r="AD7" s="1783" t="s">
        <v>699</v>
      </c>
      <c r="AE7" s="1776" t="s">
        <v>696</v>
      </c>
      <c r="AF7" s="1776" t="s">
        <v>130</v>
      </c>
      <c r="AG7" s="1777"/>
      <c r="AH7" s="1777"/>
      <c r="AI7" s="1777"/>
      <c r="AJ7" s="1777"/>
      <c r="AK7" s="1777"/>
      <c r="AL7" s="1027"/>
      <c r="AM7" s="1027"/>
      <c r="AN7" s="1027"/>
      <c r="AO7" s="1027"/>
      <c r="AP7" s="1027"/>
    </row>
    <row r="8" spans="1:16376" s="1533" customFormat="1" ht="17.25" customHeight="1">
      <c r="A8" s="1788"/>
      <c r="B8" s="1788"/>
      <c r="C8" s="1769" t="s">
        <v>177</v>
      </c>
      <c r="D8" s="1769" t="s">
        <v>681</v>
      </c>
      <c r="E8" s="1769"/>
      <c r="F8" s="1769"/>
      <c r="G8" s="1777"/>
      <c r="H8" s="1777"/>
      <c r="I8" s="1777"/>
      <c r="J8" s="1779" t="s">
        <v>549</v>
      </c>
      <c r="K8" s="1781"/>
      <c r="L8" s="1776" t="s">
        <v>797</v>
      </c>
      <c r="M8" s="1777"/>
      <c r="N8" s="1777"/>
      <c r="O8" s="1777"/>
      <c r="P8" s="1777"/>
      <c r="Q8" s="1777"/>
      <c r="R8" s="1769" t="s">
        <v>177</v>
      </c>
      <c r="S8" s="1769" t="s">
        <v>681</v>
      </c>
      <c r="T8" s="1769"/>
      <c r="U8" s="1769"/>
      <c r="V8" s="1769"/>
      <c r="W8" s="1777"/>
      <c r="X8" s="1779" t="s">
        <v>549</v>
      </c>
      <c r="Y8" s="1780"/>
      <c r="Z8" s="1781"/>
      <c r="AA8" s="1776" t="s">
        <v>700</v>
      </c>
      <c r="AB8" s="1784"/>
      <c r="AC8" s="1784"/>
      <c r="AD8" s="1784"/>
      <c r="AE8" s="1777"/>
      <c r="AF8" s="1777"/>
      <c r="AG8" s="1777"/>
      <c r="AH8" s="1777"/>
      <c r="AI8" s="1777"/>
      <c r="AJ8" s="1777"/>
      <c r="AK8" s="1777"/>
      <c r="AL8" s="1027"/>
      <c r="AM8" s="1027"/>
      <c r="AN8" s="1027"/>
      <c r="AO8" s="1027"/>
      <c r="AP8" s="1027"/>
    </row>
    <row r="9" spans="1:16376" s="1021" customFormat="1" ht="108.75" customHeight="1">
      <c r="A9" s="1789"/>
      <c r="B9" s="1789"/>
      <c r="C9" s="1769"/>
      <c r="D9" s="1506" t="s">
        <v>701</v>
      </c>
      <c r="E9" s="1506" t="s">
        <v>702</v>
      </c>
      <c r="F9" s="1506" t="s">
        <v>841</v>
      </c>
      <c r="G9" s="1778"/>
      <c r="H9" s="1778"/>
      <c r="I9" s="1778"/>
      <c r="J9" s="1506" t="s">
        <v>702</v>
      </c>
      <c r="K9" s="1506" t="s">
        <v>841</v>
      </c>
      <c r="L9" s="1778"/>
      <c r="M9" s="1778"/>
      <c r="N9" s="1778"/>
      <c r="O9" s="1778"/>
      <c r="P9" s="1778"/>
      <c r="Q9" s="1778"/>
      <c r="R9" s="1769"/>
      <c r="S9" s="1506" t="s">
        <v>701</v>
      </c>
      <c r="T9" s="1506" t="s">
        <v>702</v>
      </c>
      <c r="U9" s="1506" t="s">
        <v>839</v>
      </c>
      <c r="V9" s="1506" t="s">
        <v>841</v>
      </c>
      <c r="W9" s="1778"/>
      <c r="X9" s="1506" t="s">
        <v>702</v>
      </c>
      <c r="Y9" s="1506" t="s">
        <v>838</v>
      </c>
      <c r="Z9" s="1506" t="s">
        <v>841</v>
      </c>
      <c r="AA9" s="1778"/>
      <c r="AB9" s="1785"/>
      <c r="AC9" s="1785"/>
      <c r="AD9" s="1785"/>
      <c r="AE9" s="1778"/>
      <c r="AF9" s="1778"/>
      <c r="AG9" s="1778"/>
      <c r="AH9" s="1778"/>
      <c r="AI9" s="1778"/>
      <c r="AJ9" s="1778"/>
      <c r="AK9" s="1778"/>
      <c r="AL9" s="1027"/>
      <c r="AM9" s="1027"/>
      <c r="AN9" s="1027"/>
      <c r="AO9" s="1027"/>
      <c r="AP9" s="1027"/>
      <c r="BB9" s="1021">
        <f>2.34*4</f>
        <v>9.36</v>
      </c>
    </row>
    <row r="10" spans="1:16376" s="1037" customFormat="1" ht="19.5" customHeight="1">
      <c r="A10" s="1283" t="s">
        <v>20</v>
      </c>
      <c r="B10" s="1283" t="s">
        <v>21</v>
      </c>
      <c r="C10" s="1284">
        <v>1</v>
      </c>
      <c r="D10" s="1284">
        <v>2</v>
      </c>
      <c r="E10" s="1284">
        <v>3</v>
      </c>
      <c r="F10" s="1284">
        <v>4</v>
      </c>
      <c r="G10" s="1284"/>
      <c r="H10" s="1284"/>
      <c r="I10" s="1284">
        <v>5</v>
      </c>
      <c r="J10" s="1284">
        <v>6.0377358490565998</v>
      </c>
      <c r="K10" s="1284">
        <v>6.6981132075471699</v>
      </c>
      <c r="L10" s="1284">
        <v>7.35849056603774</v>
      </c>
      <c r="M10" s="1284">
        <v>8.0188679245283101</v>
      </c>
      <c r="N10" s="1284">
        <v>8.6792452830188793</v>
      </c>
      <c r="O10" s="1284">
        <v>9.3396226415094503</v>
      </c>
      <c r="P10" s="1284">
        <v>10</v>
      </c>
      <c r="Q10" s="1284">
        <v>10.660377358490599</v>
      </c>
      <c r="R10" s="1284">
        <v>11.320754716981201</v>
      </c>
      <c r="S10" s="1284">
        <v>11.981132075471701</v>
      </c>
      <c r="T10" s="1284">
        <v>12.6415094339623</v>
      </c>
      <c r="U10" s="1284">
        <v>13.301886792452899</v>
      </c>
      <c r="V10" s="1284">
        <v>13.962264150943399</v>
      </c>
      <c r="W10" s="1284">
        <v>14.622641509434001</v>
      </c>
      <c r="X10" s="1284">
        <v>15.2830188679246</v>
      </c>
      <c r="Y10" s="1284">
        <v>15.9433962264151</v>
      </c>
      <c r="Z10" s="1284">
        <v>16.603773584905699</v>
      </c>
      <c r="AA10" s="1284">
        <v>17.264150943396299</v>
      </c>
      <c r="AB10" s="1284">
        <v>17.924528301886902</v>
      </c>
      <c r="AC10" s="1284">
        <v>18.584905660377402</v>
      </c>
      <c r="AD10" s="1284">
        <v>19.245283018868001</v>
      </c>
      <c r="AE10" s="1284">
        <v>19.9056603773586</v>
      </c>
      <c r="AF10" s="1284">
        <v>20.5660377358491</v>
      </c>
      <c r="AG10" s="1284">
        <v>21.2264150943397</v>
      </c>
      <c r="AH10" s="1284">
        <v>21.886792452830299</v>
      </c>
      <c r="AI10" s="1284">
        <v>22.547169811320899</v>
      </c>
      <c r="AJ10" s="1284">
        <v>23.207547169811399</v>
      </c>
      <c r="AK10" s="1284">
        <v>23.867924528302002</v>
      </c>
      <c r="AL10" s="1030"/>
      <c r="AM10" s="1031">
        <f>R10-E10</f>
        <v>8.3207547169812006</v>
      </c>
      <c r="AN10" s="1032">
        <f t="shared" ref="AN10:AN11" si="0">ROUNDUP(AC10*10,0)</f>
        <v>186</v>
      </c>
      <c r="AO10" s="1033">
        <f t="shared" ref="AO10:AO11" si="1">ROUNDUP(SUM(X10/2.34/4/0.4),0)</f>
        <v>5</v>
      </c>
      <c r="AP10" s="1034"/>
      <c r="AQ10" s="1035"/>
      <c r="AR10" s="1036"/>
    </row>
    <row r="11" spans="1:16376" s="1048" customFormat="1" ht="27" customHeight="1">
      <c r="A11" s="1038"/>
      <c r="B11" s="1038" t="s">
        <v>1010</v>
      </c>
      <c r="C11" s="1039"/>
      <c r="D11" s="1039"/>
      <c r="E11" s="1039"/>
      <c r="F11" s="1039"/>
      <c r="G11" s="1039"/>
      <c r="H11" s="1039"/>
      <c r="I11" s="1039"/>
      <c r="J11" s="1039"/>
      <c r="K11" s="1039"/>
      <c r="L11" s="1039"/>
      <c r="M11" s="1039"/>
      <c r="N11" s="1039"/>
      <c r="O11" s="1039"/>
      <c r="P11" s="1039"/>
      <c r="Q11" s="1039"/>
      <c r="R11" s="1039"/>
      <c r="S11" s="1039"/>
      <c r="T11" s="1039"/>
      <c r="U11" s="1039"/>
      <c r="V11" s="1039"/>
      <c r="W11" s="1039"/>
      <c r="X11" s="1039"/>
      <c r="Y11" s="1039"/>
      <c r="Z11" s="1039"/>
      <c r="AA11" s="1039"/>
      <c r="AB11" s="1039"/>
      <c r="AC11" s="1039"/>
      <c r="AD11" s="1039"/>
      <c r="AE11" s="1039"/>
      <c r="AF11" s="1039"/>
      <c r="AG11" s="1039"/>
      <c r="AH11" s="1039"/>
      <c r="AI11" s="1039"/>
      <c r="AJ11" s="1039"/>
      <c r="AK11" s="1039"/>
      <c r="AL11" s="1040" t="e">
        <f>AI11-J11-X11-N11-AF11-#REF!</f>
        <v>#REF!</v>
      </c>
      <c r="AM11" s="1041">
        <f>R11-E11</f>
        <v>0</v>
      </c>
      <c r="AN11" s="1042">
        <f t="shared" si="0"/>
        <v>0</v>
      </c>
      <c r="AO11" s="1043">
        <f t="shared" si="1"/>
        <v>0</v>
      </c>
      <c r="AP11" s="1044"/>
      <c r="AQ11" s="1045">
        <f>C11*40%*5*1.8-J11</f>
        <v>0</v>
      </c>
      <c r="AR11" s="1046">
        <f>R11*4*2.34*40%-X11</f>
        <v>0</v>
      </c>
      <c r="AS11" s="1047">
        <f>R11*0.1-AC11</f>
        <v>0</v>
      </c>
      <c r="AT11" s="1047">
        <f>R11*0.05-AD11</f>
        <v>0</v>
      </c>
      <c r="AZ11" s="1049"/>
      <c r="BA11" s="1044"/>
      <c r="BB11" s="1044"/>
      <c r="BC11" s="1044"/>
    </row>
    <row r="12" spans="1:16376" s="1297" customFormat="1" ht="15.75">
      <c r="A12" s="253" t="s">
        <v>23</v>
      </c>
      <c r="B12" s="1288" t="s">
        <v>841</v>
      </c>
      <c r="C12" s="1299"/>
      <c r="D12" s="1299"/>
      <c r="E12" s="1299"/>
      <c r="F12" s="1299"/>
      <c r="G12" s="1299"/>
      <c r="H12" s="1299"/>
      <c r="I12" s="1299"/>
      <c r="J12" s="1299"/>
      <c r="K12" s="1299"/>
      <c r="L12" s="1299"/>
      <c r="M12" s="1300"/>
      <c r="N12" s="1300"/>
      <c r="O12" s="1300"/>
      <c r="P12" s="1300"/>
      <c r="Q12" s="1300"/>
      <c r="R12" s="1299"/>
      <c r="S12" s="1299"/>
      <c r="T12" s="1299"/>
      <c r="U12" s="1299"/>
      <c r="V12" s="1299"/>
      <c r="W12" s="1299"/>
      <c r="X12" s="1299"/>
      <c r="Y12" s="1299"/>
      <c r="Z12" s="1299"/>
      <c r="AA12" s="1299"/>
      <c r="AB12" s="1291"/>
      <c r="AC12" s="1301"/>
      <c r="AD12" s="1301"/>
      <c r="AE12" s="1300"/>
      <c r="AF12" s="1300"/>
      <c r="AG12" s="1300"/>
      <c r="AH12" s="1300"/>
      <c r="AI12" s="1300"/>
      <c r="AJ12" s="1300"/>
      <c r="AK12" s="1300"/>
      <c r="AL12" s="1292"/>
      <c r="AM12" s="1293"/>
      <c r="AN12" s="1294"/>
      <c r="AO12" s="1295"/>
      <c r="AQ12" s="1047"/>
      <c r="AR12" s="1046"/>
      <c r="AS12" s="1047"/>
      <c r="AT12" s="1047"/>
      <c r="AX12" s="843"/>
      <c r="AY12" s="1308"/>
      <c r="AZ12" s="1298"/>
      <c r="BA12" s="1296"/>
      <c r="BB12" s="1296"/>
      <c r="BC12" s="1296"/>
    </row>
    <row r="13" spans="1:16376" s="1297" customFormat="1" ht="39" customHeight="1">
      <c r="A13" s="253">
        <v>1</v>
      </c>
      <c r="B13" s="1288" t="s">
        <v>212</v>
      </c>
      <c r="C13" s="1303"/>
      <c r="D13" s="1303"/>
      <c r="E13" s="1303"/>
      <c r="F13" s="1303"/>
      <c r="G13" s="1303"/>
      <c r="H13" s="1303"/>
      <c r="I13" s="1303"/>
      <c r="J13" s="1303"/>
      <c r="K13" s="1303"/>
      <c r="L13" s="1303"/>
      <c r="M13" s="1310"/>
      <c r="N13" s="1310"/>
      <c r="O13" s="1310"/>
      <c r="P13" s="1310"/>
      <c r="Q13" s="1310"/>
      <c r="R13" s="1303"/>
      <c r="S13" s="1303"/>
      <c r="T13" s="1303"/>
      <c r="U13" s="1303"/>
      <c r="V13" s="1303"/>
      <c r="W13" s="1303"/>
      <c r="X13" s="1303"/>
      <c r="Y13" s="1303"/>
      <c r="Z13" s="1303"/>
      <c r="AA13" s="1303"/>
      <c r="AB13" s="1291"/>
      <c r="AC13" s="1314"/>
      <c r="AD13" s="1314"/>
      <c r="AE13" s="1310"/>
      <c r="AF13" s="1310"/>
      <c r="AG13" s="1310"/>
      <c r="AH13" s="1310"/>
      <c r="AI13" s="1310"/>
      <c r="AJ13" s="1310"/>
      <c r="AK13" s="1310"/>
      <c r="AL13" s="1292"/>
      <c r="AM13" s="1312"/>
      <c r="AN13" s="1292"/>
      <c r="AO13" s="1313"/>
      <c r="AQ13" s="1255"/>
      <c r="AR13" s="1254"/>
      <c r="AS13" s="1255"/>
      <c r="AT13" s="1255"/>
      <c r="AX13" s="843"/>
      <c r="AY13" s="1308"/>
      <c r="AZ13" s="1298"/>
      <c r="BA13" s="1296"/>
      <c r="BB13" s="1296"/>
      <c r="BC13" s="1296"/>
    </row>
    <row r="14" spans="1:16376" s="1297" customFormat="1" ht="15.75">
      <c r="A14" s="272"/>
      <c r="B14" s="1289" t="s">
        <v>213</v>
      </c>
      <c r="C14" s="1299"/>
      <c r="D14" s="1299"/>
      <c r="E14" s="1299"/>
      <c r="F14" s="1299"/>
      <c r="G14" s="1299"/>
      <c r="H14" s="1299"/>
      <c r="I14" s="1299"/>
      <c r="J14" s="1299"/>
      <c r="K14" s="1299"/>
      <c r="L14" s="1299"/>
      <c r="M14" s="1300"/>
      <c r="N14" s="1300"/>
      <c r="O14" s="1300"/>
      <c r="P14" s="1300"/>
      <c r="Q14" s="1300"/>
      <c r="R14" s="1299"/>
      <c r="S14" s="1299"/>
      <c r="T14" s="1299"/>
      <c r="U14" s="1299"/>
      <c r="V14" s="1299"/>
      <c r="W14" s="1299"/>
      <c r="X14" s="1299"/>
      <c r="Y14" s="1299"/>
      <c r="Z14" s="1299"/>
      <c r="AA14" s="1299"/>
      <c r="AB14" s="1291"/>
      <c r="AC14" s="1301"/>
      <c r="AD14" s="1301"/>
      <c r="AE14" s="1300"/>
      <c r="AF14" s="1300"/>
      <c r="AG14" s="1300"/>
      <c r="AH14" s="1300"/>
      <c r="AI14" s="1300"/>
      <c r="AJ14" s="1300"/>
      <c r="AK14" s="1300"/>
      <c r="AL14" s="1292"/>
      <c r="AM14" s="1293"/>
      <c r="AN14" s="1294"/>
      <c r="AO14" s="1295"/>
      <c r="AQ14" s="1047"/>
      <c r="AR14" s="1046"/>
      <c r="AS14" s="1047"/>
      <c r="AT14" s="1047"/>
      <c r="AX14" s="843"/>
      <c r="AY14" s="1308"/>
      <c r="AZ14" s="1298"/>
      <c r="BA14" s="1296"/>
      <c r="BB14" s="1296"/>
      <c r="BC14" s="1296"/>
    </row>
    <row r="15" spans="1:16376" s="1297" customFormat="1" ht="15.75">
      <c r="A15" s="272"/>
      <c r="B15" s="1289" t="s">
        <v>214</v>
      </c>
      <c r="C15" s="1299"/>
      <c r="D15" s="1299"/>
      <c r="E15" s="1299"/>
      <c r="F15" s="1299"/>
      <c r="G15" s="1299"/>
      <c r="H15" s="1299"/>
      <c r="I15" s="1299"/>
      <c r="J15" s="1299"/>
      <c r="K15" s="1299"/>
      <c r="L15" s="1299"/>
      <c r="M15" s="1300"/>
      <c r="N15" s="1300"/>
      <c r="O15" s="1300"/>
      <c r="P15" s="1300"/>
      <c r="Q15" s="1300"/>
      <c r="R15" s="1299"/>
      <c r="S15" s="1299"/>
      <c r="T15" s="1299"/>
      <c r="U15" s="1299"/>
      <c r="V15" s="1299"/>
      <c r="W15" s="1299"/>
      <c r="X15" s="1299"/>
      <c r="Y15" s="1299"/>
      <c r="Z15" s="1299"/>
      <c r="AA15" s="1299"/>
      <c r="AB15" s="1291"/>
      <c r="AC15" s="1301"/>
      <c r="AD15" s="1301"/>
      <c r="AE15" s="1300"/>
      <c r="AF15" s="1300"/>
      <c r="AG15" s="1300"/>
      <c r="AH15" s="1300"/>
      <c r="AI15" s="1300"/>
      <c r="AJ15" s="1300"/>
      <c r="AK15" s="1300"/>
      <c r="AL15" s="1292"/>
      <c r="AM15" s="1293"/>
      <c r="AN15" s="1294"/>
      <c r="AO15" s="1295"/>
      <c r="AQ15" s="1047"/>
      <c r="AR15" s="1046"/>
      <c r="AS15" s="1047"/>
      <c r="AT15" s="1047"/>
      <c r="AX15" s="843"/>
      <c r="AY15" s="1308"/>
      <c r="AZ15" s="1298"/>
      <c r="BA15" s="1296"/>
      <c r="BB15" s="1296"/>
      <c r="BC15" s="1296"/>
    </row>
    <row r="16" spans="1:16376" s="1297" customFormat="1" ht="51.75" customHeight="1">
      <c r="A16" s="272">
        <v>2</v>
      </c>
      <c r="B16" s="1290" t="s">
        <v>217</v>
      </c>
      <c r="C16" s="1299"/>
      <c r="D16" s="1299"/>
      <c r="E16" s="1299"/>
      <c r="F16" s="1299"/>
      <c r="G16" s="1299"/>
      <c r="H16" s="1299"/>
      <c r="I16" s="1299"/>
      <c r="J16" s="1299"/>
      <c r="K16" s="1299"/>
      <c r="L16" s="1299"/>
      <c r="M16" s="1300"/>
      <c r="N16" s="1300"/>
      <c r="O16" s="1300"/>
      <c r="P16" s="1300"/>
      <c r="Q16" s="1300"/>
      <c r="R16" s="1299"/>
      <c r="S16" s="1299"/>
      <c r="T16" s="1299"/>
      <c r="U16" s="1299"/>
      <c r="V16" s="1299"/>
      <c r="W16" s="1299"/>
      <c r="X16" s="1299"/>
      <c r="Y16" s="1299"/>
      <c r="Z16" s="1299"/>
      <c r="AA16" s="1299"/>
      <c r="AB16" s="1291"/>
      <c r="AC16" s="1301"/>
      <c r="AD16" s="1301"/>
      <c r="AE16" s="1300"/>
      <c r="AF16" s="1300"/>
      <c r="AG16" s="1300"/>
      <c r="AH16" s="1300"/>
      <c r="AI16" s="1300"/>
      <c r="AJ16" s="1300"/>
      <c r="AK16" s="1300"/>
      <c r="AL16" s="1292"/>
      <c r="AM16" s="1293"/>
      <c r="AN16" s="1294"/>
      <c r="AO16" s="1295"/>
      <c r="AQ16" s="1047"/>
      <c r="AR16" s="1046"/>
      <c r="AS16" s="1047"/>
      <c r="AT16" s="1047"/>
      <c r="AX16" s="843"/>
      <c r="AY16" s="1308"/>
      <c r="AZ16" s="1298"/>
      <c r="BA16" s="1296"/>
      <c r="BB16" s="1296"/>
      <c r="BC16" s="1296"/>
    </row>
    <row r="17" spans="1:55" s="1297" customFormat="1" ht="31.5">
      <c r="A17" s="253" t="s">
        <v>37</v>
      </c>
      <c r="B17" s="1288" t="s">
        <v>843</v>
      </c>
      <c r="C17" s="1299"/>
      <c r="D17" s="1299"/>
      <c r="E17" s="1299"/>
      <c r="F17" s="1299"/>
      <c r="G17" s="1299"/>
      <c r="H17" s="1299"/>
      <c r="I17" s="1299"/>
      <c r="J17" s="1299"/>
      <c r="K17" s="1299"/>
      <c r="L17" s="1299"/>
      <c r="M17" s="1300"/>
      <c r="N17" s="1300"/>
      <c r="O17" s="1300"/>
      <c r="P17" s="1300"/>
      <c r="Q17" s="1300"/>
      <c r="R17" s="1299"/>
      <c r="S17" s="1299"/>
      <c r="T17" s="1299"/>
      <c r="U17" s="1299"/>
      <c r="V17" s="1299"/>
      <c r="W17" s="1299"/>
      <c r="X17" s="1299"/>
      <c r="Y17" s="1299"/>
      <c r="Z17" s="1299"/>
      <c r="AA17" s="1299"/>
      <c r="AB17" s="1291"/>
      <c r="AC17" s="1301"/>
      <c r="AD17" s="1301"/>
      <c r="AE17" s="1300"/>
      <c r="AF17" s="1300"/>
      <c r="AG17" s="1300"/>
      <c r="AH17" s="1300"/>
      <c r="AI17" s="1300"/>
      <c r="AJ17" s="1300"/>
      <c r="AK17" s="1300"/>
      <c r="AL17" s="1292"/>
      <c r="AM17" s="1293"/>
      <c r="AN17" s="1294"/>
      <c r="AO17" s="1295"/>
      <c r="AQ17" s="1047"/>
      <c r="AR17" s="1046"/>
      <c r="AS17" s="1047"/>
      <c r="AT17" s="1047"/>
      <c r="AX17" s="843"/>
      <c r="AY17" s="1308"/>
      <c r="AZ17" s="1298"/>
      <c r="BA17" s="1296"/>
      <c r="BB17" s="1296"/>
      <c r="BC17" s="1296"/>
    </row>
    <row r="18" spans="1:55" s="1297" customFormat="1" ht="31.5">
      <c r="A18" s="253">
        <v>1</v>
      </c>
      <c r="B18" s="1288" t="s">
        <v>844</v>
      </c>
      <c r="C18" s="1299"/>
      <c r="D18" s="1299"/>
      <c r="E18" s="1299"/>
      <c r="F18" s="1299"/>
      <c r="G18" s="1299"/>
      <c r="H18" s="1299"/>
      <c r="I18" s="1299"/>
      <c r="J18" s="1299"/>
      <c r="K18" s="1299"/>
      <c r="L18" s="1299"/>
      <c r="M18" s="1300"/>
      <c r="N18" s="1300"/>
      <c r="O18" s="1300"/>
      <c r="P18" s="1300"/>
      <c r="Q18" s="1300"/>
      <c r="R18" s="1299"/>
      <c r="S18" s="1299"/>
      <c r="T18" s="1299"/>
      <c r="U18" s="1299"/>
      <c r="V18" s="1299"/>
      <c r="W18" s="1299"/>
      <c r="X18" s="1299"/>
      <c r="Y18" s="1299"/>
      <c r="Z18" s="1299"/>
      <c r="AA18" s="1299"/>
      <c r="AB18" s="1291"/>
      <c r="AC18" s="1301"/>
      <c r="AD18" s="1301"/>
      <c r="AE18" s="1300"/>
      <c r="AF18" s="1300"/>
      <c r="AG18" s="1300"/>
      <c r="AH18" s="1300"/>
      <c r="AI18" s="1300"/>
      <c r="AJ18" s="1300"/>
      <c r="AK18" s="1300"/>
      <c r="AL18" s="1292"/>
      <c r="AM18" s="1293"/>
      <c r="AN18" s="1294"/>
      <c r="AO18" s="1295"/>
      <c r="AQ18" s="1047"/>
      <c r="AR18" s="1046"/>
      <c r="AS18" s="1047"/>
      <c r="AT18" s="1047"/>
      <c r="AX18" s="843"/>
      <c r="AY18" s="1308"/>
      <c r="AZ18" s="1298"/>
      <c r="BA18" s="1296"/>
      <c r="BB18" s="1296"/>
      <c r="BC18" s="1296"/>
    </row>
    <row r="19" spans="1:55" s="1297" customFormat="1" ht="15.75">
      <c r="A19" s="272"/>
      <c r="B19" s="1289" t="s">
        <v>215</v>
      </c>
      <c r="C19" s="1299"/>
      <c r="D19" s="1299"/>
      <c r="E19" s="1299"/>
      <c r="F19" s="1299"/>
      <c r="G19" s="1299"/>
      <c r="H19" s="1299"/>
      <c r="I19" s="1299"/>
      <c r="J19" s="1299"/>
      <c r="K19" s="1299"/>
      <c r="L19" s="1299"/>
      <c r="M19" s="1300"/>
      <c r="N19" s="1300"/>
      <c r="O19" s="1300"/>
      <c r="P19" s="1300"/>
      <c r="Q19" s="1300"/>
      <c r="R19" s="1299"/>
      <c r="S19" s="1299"/>
      <c r="T19" s="1299"/>
      <c r="U19" s="1299"/>
      <c r="V19" s="1299"/>
      <c r="W19" s="1299"/>
      <c r="X19" s="1299"/>
      <c r="Y19" s="1299"/>
      <c r="Z19" s="1299"/>
      <c r="AA19" s="1299"/>
      <c r="AB19" s="1291"/>
      <c r="AC19" s="1301"/>
      <c r="AD19" s="1301"/>
      <c r="AE19" s="1300"/>
      <c r="AF19" s="1300"/>
      <c r="AG19" s="1300"/>
      <c r="AH19" s="1300"/>
      <c r="AI19" s="1300"/>
      <c r="AJ19" s="1300"/>
      <c r="AK19" s="1300"/>
      <c r="AL19" s="1292"/>
      <c r="AM19" s="1293"/>
      <c r="AN19" s="1294"/>
      <c r="AO19" s="1295"/>
      <c r="AQ19" s="1047"/>
      <c r="AR19" s="1046"/>
      <c r="AS19" s="1047"/>
      <c r="AT19" s="1047"/>
      <c r="AX19" s="843"/>
      <c r="AY19" s="1308"/>
      <c r="AZ19" s="1298"/>
      <c r="BA19" s="1296"/>
      <c r="BB19" s="1296"/>
      <c r="BC19" s="1296"/>
    </row>
    <row r="20" spans="1:55" s="1297" customFormat="1" ht="15.75">
      <c r="A20" s="272"/>
      <c r="B20" s="1289" t="s">
        <v>216</v>
      </c>
      <c r="C20" s="1299"/>
      <c r="D20" s="1299"/>
      <c r="E20" s="1299"/>
      <c r="F20" s="1299"/>
      <c r="G20" s="1299"/>
      <c r="H20" s="1299"/>
      <c r="I20" s="1299"/>
      <c r="J20" s="1299"/>
      <c r="K20" s="1299"/>
      <c r="L20" s="1299"/>
      <c r="M20" s="1300"/>
      <c r="N20" s="1300"/>
      <c r="O20" s="1300"/>
      <c r="P20" s="1300"/>
      <c r="Q20" s="1300"/>
      <c r="R20" s="1299"/>
      <c r="S20" s="1299"/>
      <c r="T20" s="1299"/>
      <c r="U20" s="1299"/>
      <c r="V20" s="1299"/>
      <c r="W20" s="1299"/>
      <c r="X20" s="1299"/>
      <c r="Y20" s="1299"/>
      <c r="Z20" s="1299"/>
      <c r="AA20" s="1299"/>
      <c r="AB20" s="1291"/>
      <c r="AC20" s="1301"/>
      <c r="AD20" s="1301"/>
      <c r="AE20" s="1300"/>
      <c r="AF20" s="1300"/>
      <c r="AG20" s="1300"/>
      <c r="AH20" s="1300"/>
      <c r="AI20" s="1300"/>
      <c r="AJ20" s="1300"/>
      <c r="AK20" s="1300"/>
      <c r="AL20" s="1292"/>
      <c r="AM20" s="1293"/>
      <c r="AN20" s="1294"/>
      <c r="AO20" s="1295"/>
      <c r="AQ20" s="1047"/>
      <c r="AR20" s="1046"/>
      <c r="AS20" s="1047"/>
      <c r="AT20" s="1047"/>
      <c r="AX20" s="843"/>
      <c r="AY20" s="1308"/>
      <c r="AZ20" s="1298"/>
      <c r="BA20" s="1296"/>
      <c r="BB20" s="1296"/>
      <c r="BC20" s="1296"/>
    </row>
    <row r="21" spans="1:55" s="1297" customFormat="1" ht="15.75">
      <c r="A21" s="272"/>
      <c r="B21" s="1289" t="s">
        <v>845</v>
      </c>
      <c r="C21" s="1299"/>
      <c r="D21" s="1299"/>
      <c r="E21" s="1299"/>
      <c r="F21" s="1299"/>
      <c r="G21" s="1299"/>
      <c r="H21" s="1299"/>
      <c r="I21" s="1299"/>
      <c r="J21" s="1299"/>
      <c r="K21" s="1299"/>
      <c r="L21" s="1299"/>
      <c r="M21" s="1300"/>
      <c r="N21" s="1300"/>
      <c r="O21" s="1300"/>
      <c r="P21" s="1300"/>
      <c r="Q21" s="1300"/>
      <c r="R21" s="1299"/>
      <c r="S21" s="1299"/>
      <c r="T21" s="1299"/>
      <c r="U21" s="1299"/>
      <c r="V21" s="1299"/>
      <c r="W21" s="1299"/>
      <c r="X21" s="1299"/>
      <c r="Y21" s="1299"/>
      <c r="Z21" s="1299"/>
      <c r="AA21" s="1299"/>
      <c r="AB21" s="1291"/>
      <c r="AC21" s="1301"/>
      <c r="AD21" s="1301"/>
      <c r="AE21" s="1300"/>
      <c r="AF21" s="1300"/>
      <c r="AG21" s="1300"/>
      <c r="AH21" s="1300"/>
      <c r="AI21" s="1300"/>
      <c r="AJ21" s="1300"/>
      <c r="AK21" s="1300"/>
      <c r="AL21" s="1292"/>
      <c r="AM21" s="1293"/>
      <c r="AN21" s="1294"/>
      <c r="AO21" s="1295"/>
      <c r="AQ21" s="1047"/>
      <c r="AR21" s="1046"/>
      <c r="AS21" s="1047"/>
      <c r="AT21" s="1047"/>
      <c r="AX21" s="843"/>
      <c r="AY21" s="1308"/>
      <c r="AZ21" s="1298"/>
      <c r="BA21" s="1296"/>
      <c r="BB21" s="1296"/>
      <c r="BC21" s="1296"/>
    </row>
    <row r="22" spans="1:55" s="1297" customFormat="1" ht="126">
      <c r="A22" s="253">
        <v>2</v>
      </c>
      <c r="B22" s="1285" t="s">
        <v>846</v>
      </c>
      <c r="C22" s="1299"/>
      <c r="D22" s="1299"/>
      <c r="E22" s="1299"/>
      <c r="F22" s="1299"/>
      <c r="G22" s="1299"/>
      <c r="H22" s="1299"/>
      <c r="I22" s="1299"/>
      <c r="J22" s="1299"/>
      <c r="K22" s="1299"/>
      <c r="L22" s="1299"/>
      <c r="M22" s="1300"/>
      <c r="N22" s="1300"/>
      <c r="O22" s="1300"/>
      <c r="P22" s="1300"/>
      <c r="Q22" s="1300"/>
      <c r="R22" s="1299"/>
      <c r="S22" s="1299"/>
      <c r="T22" s="1299"/>
      <c r="U22" s="1299"/>
      <c r="V22" s="1299"/>
      <c r="W22" s="1299"/>
      <c r="X22" s="1299"/>
      <c r="Y22" s="1299"/>
      <c r="Z22" s="1299"/>
      <c r="AA22" s="1299"/>
      <c r="AB22" s="1291"/>
      <c r="AC22" s="1301"/>
      <c r="AD22" s="1301"/>
      <c r="AE22" s="1300"/>
      <c r="AF22" s="1300"/>
      <c r="AG22" s="1300"/>
      <c r="AH22" s="1300"/>
      <c r="AI22" s="1300"/>
      <c r="AJ22" s="1300"/>
      <c r="AK22" s="1300"/>
      <c r="AL22" s="1292"/>
      <c r="AM22" s="1293"/>
      <c r="AN22" s="1294"/>
      <c r="AO22" s="1295"/>
      <c r="AQ22" s="1047"/>
      <c r="AR22" s="1046"/>
      <c r="AS22" s="1047"/>
      <c r="AT22" s="1047"/>
      <c r="AX22" s="843"/>
      <c r="AY22" s="1308"/>
      <c r="AZ22" s="1298"/>
      <c r="BA22" s="1296"/>
      <c r="BB22" s="1296"/>
      <c r="BC22" s="1296"/>
    </row>
    <row r="23" spans="1:55" s="1297" customFormat="1" ht="31.5">
      <c r="A23" s="253">
        <v>3</v>
      </c>
      <c r="B23" s="1288" t="s">
        <v>847</v>
      </c>
      <c r="C23" s="1299"/>
      <c r="D23" s="1299"/>
      <c r="E23" s="1299"/>
      <c r="F23" s="1299"/>
      <c r="G23" s="1299"/>
      <c r="H23" s="1299"/>
      <c r="I23" s="1299"/>
      <c r="J23" s="1299"/>
      <c r="K23" s="1299"/>
      <c r="L23" s="1299"/>
      <c r="M23" s="1300"/>
      <c r="N23" s="1300"/>
      <c r="O23" s="1300"/>
      <c r="P23" s="1300"/>
      <c r="Q23" s="1300"/>
      <c r="R23" s="1299"/>
      <c r="S23" s="1299"/>
      <c r="T23" s="1299"/>
      <c r="U23" s="1299"/>
      <c r="V23" s="1299"/>
      <c r="W23" s="1299"/>
      <c r="X23" s="1299"/>
      <c r="Y23" s="1299"/>
      <c r="Z23" s="1299"/>
      <c r="AA23" s="1299"/>
      <c r="AB23" s="1291"/>
      <c r="AC23" s="1301"/>
      <c r="AD23" s="1301"/>
      <c r="AE23" s="1300"/>
      <c r="AF23" s="1300"/>
      <c r="AG23" s="1300"/>
      <c r="AH23" s="1300"/>
      <c r="AI23" s="1300"/>
      <c r="AJ23" s="1300"/>
      <c r="AK23" s="1300"/>
      <c r="AL23" s="1292"/>
      <c r="AM23" s="1293"/>
      <c r="AN23" s="1294"/>
      <c r="AO23" s="1295"/>
      <c r="AQ23" s="1047"/>
      <c r="AR23" s="1046"/>
      <c r="AS23" s="1047"/>
      <c r="AT23" s="1047"/>
      <c r="AX23" s="843"/>
      <c r="AY23" s="1308"/>
      <c r="AZ23" s="1298"/>
      <c r="BA23" s="1296"/>
      <c r="BB23" s="1296"/>
      <c r="BC23" s="1296"/>
    </row>
    <row r="24" spans="1:55" s="1297" customFormat="1" ht="15.75">
      <c r="A24" s="272"/>
      <c r="B24" s="1289" t="s">
        <v>213</v>
      </c>
      <c r="C24" s="1299"/>
      <c r="D24" s="1299"/>
      <c r="E24" s="1299"/>
      <c r="F24" s="1299"/>
      <c r="G24" s="1299"/>
      <c r="H24" s="1299"/>
      <c r="I24" s="1299"/>
      <c r="J24" s="1299"/>
      <c r="K24" s="1299"/>
      <c r="L24" s="1299"/>
      <c r="M24" s="1300"/>
      <c r="N24" s="1300"/>
      <c r="O24" s="1300"/>
      <c r="P24" s="1300"/>
      <c r="Q24" s="1300"/>
      <c r="R24" s="1299"/>
      <c r="S24" s="1299"/>
      <c r="T24" s="1299"/>
      <c r="U24" s="1299"/>
      <c r="V24" s="1299"/>
      <c r="W24" s="1299"/>
      <c r="X24" s="1299"/>
      <c r="Y24" s="1299"/>
      <c r="Z24" s="1299"/>
      <c r="AA24" s="1299"/>
      <c r="AB24" s="1291"/>
      <c r="AC24" s="1301"/>
      <c r="AD24" s="1301"/>
      <c r="AE24" s="1300"/>
      <c r="AF24" s="1300"/>
      <c r="AG24" s="1300"/>
      <c r="AH24" s="1300"/>
      <c r="AI24" s="1300"/>
      <c r="AJ24" s="1300"/>
      <c r="AK24" s="1300"/>
      <c r="AL24" s="1292"/>
      <c r="AM24" s="1293"/>
      <c r="AN24" s="1294"/>
      <c r="AO24" s="1295"/>
      <c r="AQ24" s="1047"/>
      <c r="AR24" s="1046"/>
      <c r="AS24" s="1047"/>
      <c r="AT24" s="1047"/>
      <c r="AX24" s="843"/>
      <c r="AY24" s="1308"/>
      <c r="AZ24" s="1298"/>
      <c r="BA24" s="1296"/>
      <c r="BB24" s="1296"/>
      <c r="BC24" s="1296"/>
    </row>
    <row r="25" spans="1:55" s="1297" customFormat="1" ht="15.75">
      <c r="A25" s="272"/>
      <c r="B25" s="1289" t="s">
        <v>214</v>
      </c>
      <c r="C25" s="1299"/>
      <c r="D25" s="1299"/>
      <c r="E25" s="1299"/>
      <c r="F25" s="1299"/>
      <c r="G25" s="1299"/>
      <c r="H25" s="1299"/>
      <c r="I25" s="1299"/>
      <c r="J25" s="1299"/>
      <c r="K25" s="1299"/>
      <c r="L25" s="1299"/>
      <c r="M25" s="1300"/>
      <c r="N25" s="1300"/>
      <c r="O25" s="1300"/>
      <c r="P25" s="1300"/>
      <c r="Q25" s="1300"/>
      <c r="R25" s="1299"/>
      <c r="S25" s="1299"/>
      <c r="T25" s="1299"/>
      <c r="U25" s="1299"/>
      <c r="V25" s="1299"/>
      <c r="W25" s="1299"/>
      <c r="X25" s="1299"/>
      <c r="Y25" s="1299"/>
      <c r="Z25" s="1299"/>
      <c r="AA25" s="1299"/>
      <c r="AB25" s="1291"/>
      <c r="AC25" s="1301"/>
      <c r="AD25" s="1301"/>
      <c r="AE25" s="1300"/>
      <c r="AF25" s="1300"/>
      <c r="AG25" s="1300"/>
      <c r="AH25" s="1300"/>
      <c r="AI25" s="1300"/>
      <c r="AJ25" s="1300"/>
      <c r="AK25" s="1300"/>
      <c r="AL25" s="1292"/>
      <c r="AM25" s="1293"/>
      <c r="AN25" s="1294"/>
      <c r="AO25" s="1295"/>
      <c r="AQ25" s="1047"/>
      <c r="AR25" s="1046"/>
      <c r="AS25" s="1047"/>
      <c r="AT25" s="1047"/>
      <c r="AX25" s="843"/>
      <c r="AY25" s="1308"/>
      <c r="AZ25" s="1298"/>
      <c r="BA25" s="1296"/>
      <c r="BB25" s="1296"/>
      <c r="BC25" s="1296"/>
    </row>
    <row r="26" spans="1:55" s="1297" customFormat="1" ht="15.75">
      <c r="A26" s="272"/>
      <c r="B26" s="1289" t="s">
        <v>845</v>
      </c>
      <c r="C26" s="1299"/>
      <c r="D26" s="1299"/>
      <c r="E26" s="1299"/>
      <c r="F26" s="1299"/>
      <c r="G26" s="1299"/>
      <c r="H26" s="1299"/>
      <c r="I26" s="1299"/>
      <c r="J26" s="1299"/>
      <c r="K26" s="1299"/>
      <c r="L26" s="1299"/>
      <c r="M26" s="1300"/>
      <c r="N26" s="1300"/>
      <c r="O26" s="1300"/>
      <c r="P26" s="1300"/>
      <c r="Q26" s="1300"/>
      <c r="R26" s="1299"/>
      <c r="S26" s="1299"/>
      <c r="T26" s="1299"/>
      <c r="U26" s="1299"/>
      <c r="V26" s="1299"/>
      <c r="W26" s="1299"/>
      <c r="X26" s="1299"/>
      <c r="Y26" s="1299"/>
      <c r="Z26" s="1299"/>
      <c r="AA26" s="1299"/>
      <c r="AB26" s="1291"/>
      <c r="AC26" s="1301"/>
      <c r="AD26" s="1301"/>
      <c r="AE26" s="1300"/>
      <c r="AF26" s="1300"/>
      <c r="AG26" s="1300"/>
      <c r="AH26" s="1300"/>
      <c r="AI26" s="1300"/>
      <c r="AJ26" s="1300"/>
      <c r="AK26" s="1300"/>
      <c r="AL26" s="1292"/>
      <c r="AM26" s="1293"/>
      <c r="AN26" s="1294"/>
      <c r="AO26" s="1295"/>
      <c r="AQ26" s="1047"/>
      <c r="AR26" s="1046"/>
      <c r="AS26" s="1047"/>
      <c r="AT26" s="1047"/>
      <c r="AX26" s="843"/>
      <c r="AY26" s="1308"/>
      <c r="AZ26" s="1298"/>
      <c r="BA26" s="1296"/>
      <c r="BB26" s="1296"/>
      <c r="BC26" s="1296"/>
    </row>
    <row r="27" spans="1:55" s="1297" customFormat="1" ht="31.5">
      <c r="A27" s="253">
        <v>4</v>
      </c>
      <c r="B27" s="1285" t="s">
        <v>848</v>
      </c>
      <c r="C27" s="1299"/>
      <c r="D27" s="1299"/>
      <c r="E27" s="1299"/>
      <c r="F27" s="1299"/>
      <c r="G27" s="1299"/>
      <c r="H27" s="1299"/>
      <c r="I27" s="1299"/>
      <c r="J27" s="1299"/>
      <c r="K27" s="1299"/>
      <c r="L27" s="1299"/>
      <c r="M27" s="1300"/>
      <c r="N27" s="1300"/>
      <c r="O27" s="1300"/>
      <c r="P27" s="1300"/>
      <c r="Q27" s="1300"/>
      <c r="R27" s="1299"/>
      <c r="S27" s="1299"/>
      <c r="T27" s="1299"/>
      <c r="U27" s="1299"/>
      <c r="V27" s="1299"/>
      <c r="W27" s="1299"/>
      <c r="X27" s="1299"/>
      <c r="Y27" s="1299"/>
      <c r="Z27" s="1299"/>
      <c r="AA27" s="1299"/>
      <c r="AB27" s="1291"/>
      <c r="AC27" s="1301"/>
      <c r="AD27" s="1301"/>
      <c r="AE27" s="1300"/>
      <c r="AF27" s="1300"/>
      <c r="AG27" s="1300"/>
      <c r="AH27" s="1300"/>
      <c r="AI27" s="1300"/>
      <c r="AJ27" s="1300"/>
      <c r="AK27" s="1300"/>
      <c r="AL27" s="1292"/>
      <c r="AM27" s="1293"/>
      <c r="AN27" s="1294"/>
      <c r="AO27" s="1295"/>
      <c r="AQ27" s="1047"/>
      <c r="AR27" s="1046"/>
      <c r="AS27" s="1047"/>
      <c r="AT27" s="1047"/>
      <c r="AX27" s="843"/>
      <c r="AY27" s="1308"/>
      <c r="AZ27" s="1298"/>
      <c r="BA27" s="1296"/>
      <c r="BB27" s="1296"/>
      <c r="BC27" s="1296"/>
    </row>
    <row r="28" spans="1:55" s="1297" customFormat="1" ht="15.75">
      <c r="A28" s="272"/>
      <c r="B28" s="1289" t="s">
        <v>213</v>
      </c>
      <c r="C28" s="1299"/>
      <c r="D28" s="1299"/>
      <c r="E28" s="1299"/>
      <c r="F28" s="1299"/>
      <c r="G28" s="1299"/>
      <c r="H28" s="1299"/>
      <c r="I28" s="1299"/>
      <c r="J28" s="1299"/>
      <c r="K28" s="1299"/>
      <c r="L28" s="1299"/>
      <c r="M28" s="1300"/>
      <c r="N28" s="1300"/>
      <c r="O28" s="1300"/>
      <c r="P28" s="1300"/>
      <c r="Q28" s="1300"/>
      <c r="R28" s="1299"/>
      <c r="S28" s="1299"/>
      <c r="T28" s="1299"/>
      <c r="U28" s="1299"/>
      <c r="V28" s="1299"/>
      <c r="W28" s="1299"/>
      <c r="X28" s="1299"/>
      <c r="Y28" s="1299"/>
      <c r="Z28" s="1299"/>
      <c r="AA28" s="1299"/>
      <c r="AB28" s="1291"/>
      <c r="AC28" s="1301"/>
      <c r="AD28" s="1301"/>
      <c r="AE28" s="1300"/>
      <c r="AF28" s="1300"/>
      <c r="AG28" s="1300"/>
      <c r="AH28" s="1300"/>
      <c r="AI28" s="1300"/>
      <c r="AJ28" s="1300"/>
      <c r="AK28" s="1300"/>
      <c r="AL28" s="1292"/>
      <c r="AM28" s="1293"/>
      <c r="AN28" s="1294"/>
      <c r="AO28" s="1295"/>
      <c r="AQ28" s="1047"/>
      <c r="AR28" s="1046"/>
      <c r="AS28" s="1047"/>
      <c r="AT28" s="1047"/>
      <c r="AX28" s="843"/>
      <c r="AY28" s="1308"/>
      <c r="AZ28" s="1298"/>
      <c r="BA28" s="1296"/>
      <c r="BB28" s="1296"/>
      <c r="BC28" s="1296"/>
    </row>
    <row r="29" spans="1:55" s="1297" customFormat="1" ht="15.75">
      <c r="A29" s="272"/>
      <c r="B29" s="1289" t="s">
        <v>214</v>
      </c>
      <c r="C29" s="1299"/>
      <c r="D29" s="1299"/>
      <c r="E29" s="1299"/>
      <c r="F29" s="1299"/>
      <c r="G29" s="1299"/>
      <c r="H29" s="1299"/>
      <c r="I29" s="1299"/>
      <c r="J29" s="1299"/>
      <c r="K29" s="1299"/>
      <c r="L29" s="1299"/>
      <c r="M29" s="1300"/>
      <c r="N29" s="1300"/>
      <c r="O29" s="1300"/>
      <c r="P29" s="1300"/>
      <c r="Q29" s="1300"/>
      <c r="R29" s="1299"/>
      <c r="S29" s="1299"/>
      <c r="T29" s="1299"/>
      <c r="U29" s="1299"/>
      <c r="V29" s="1299"/>
      <c r="W29" s="1299"/>
      <c r="X29" s="1299"/>
      <c r="Y29" s="1299"/>
      <c r="Z29" s="1299"/>
      <c r="AA29" s="1299"/>
      <c r="AB29" s="1291"/>
      <c r="AC29" s="1301"/>
      <c r="AD29" s="1301"/>
      <c r="AE29" s="1300"/>
      <c r="AF29" s="1300"/>
      <c r="AG29" s="1300"/>
      <c r="AH29" s="1300"/>
      <c r="AI29" s="1300"/>
      <c r="AJ29" s="1300"/>
      <c r="AK29" s="1300"/>
      <c r="AL29" s="1292"/>
      <c r="AM29" s="1293"/>
      <c r="AN29" s="1294"/>
      <c r="AO29" s="1295"/>
      <c r="AQ29" s="1047"/>
      <c r="AR29" s="1046"/>
      <c r="AS29" s="1047"/>
      <c r="AT29" s="1047"/>
      <c r="AX29" s="843"/>
      <c r="AY29" s="1308"/>
      <c r="AZ29" s="1298"/>
      <c r="BA29" s="1296"/>
      <c r="BB29" s="1296"/>
      <c r="BC29" s="1296"/>
    </row>
    <row r="30" spans="1:55" s="1297" customFormat="1" ht="15.75">
      <c r="A30" s="1286"/>
      <c r="B30" s="286" t="s">
        <v>213</v>
      </c>
      <c r="C30" s="1299"/>
      <c r="D30" s="1299"/>
      <c r="E30" s="1299"/>
      <c r="F30" s="1299"/>
      <c r="G30" s="1299"/>
      <c r="H30" s="1299"/>
      <c r="I30" s="1299"/>
      <c r="J30" s="1299"/>
      <c r="K30" s="1299"/>
      <c r="L30" s="1299"/>
      <c r="M30" s="1300"/>
      <c r="N30" s="1300"/>
      <c r="O30" s="1300"/>
      <c r="P30" s="1300"/>
      <c r="Q30" s="1300"/>
      <c r="R30" s="1299"/>
      <c r="S30" s="1299"/>
      <c r="T30" s="1299"/>
      <c r="U30" s="1299"/>
      <c r="V30" s="1299"/>
      <c r="W30" s="1299"/>
      <c r="X30" s="1299"/>
      <c r="Y30" s="1299"/>
      <c r="Z30" s="1299"/>
      <c r="AA30" s="1299"/>
      <c r="AB30" s="1291"/>
      <c r="AC30" s="1301"/>
      <c r="AD30" s="1301"/>
      <c r="AE30" s="1300"/>
      <c r="AF30" s="1300"/>
      <c r="AG30" s="1300"/>
      <c r="AH30" s="1300"/>
      <c r="AI30" s="1300"/>
      <c r="AJ30" s="1300"/>
      <c r="AK30" s="1300"/>
      <c r="AL30" s="1292"/>
      <c r="AM30" s="1293"/>
      <c r="AN30" s="1294"/>
      <c r="AO30" s="1295"/>
      <c r="AQ30" s="1047"/>
      <c r="AR30" s="1046"/>
      <c r="AS30" s="1047"/>
      <c r="AT30" s="1047"/>
      <c r="AX30" s="843"/>
      <c r="AY30" s="1308"/>
      <c r="AZ30" s="1298"/>
      <c r="BA30" s="1296"/>
      <c r="BB30" s="1296"/>
      <c r="BC30" s="1296"/>
    </row>
    <row r="31" spans="1:55" s="1297" customFormat="1" ht="15.75">
      <c r="A31" s="1286"/>
      <c r="B31" s="286" t="s">
        <v>216</v>
      </c>
      <c r="C31" s="1299"/>
      <c r="D31" s="1299"/>
      <c r="E31" s="1299"/>
      <c r="F31" s="1299"/>
      <c r="G31" s="1299"/>
      <c r="H31" s="1299"/>
      <c r="I31" s="1299"/>
      <c r="J31" s="1299"/>
      <c r="K31" s="1299"/>
      <c r="L31" s="1299"/>
      <c r="M31" s="1300"/>
      <c r="N31" s="1300"/>
      <c r="O31" s="1300"/>
      <c r="P31" s="1300"/>
      <c r="Q31" s="1300"/>
      <c r="R31" s="1299"/>
      <c r="S31" s="1299"/>
      <c r="T31" s="1299"/>
      <c r="U31" s="1299"/>
      <c r="V31" s="1299"/>
      <c r="W31" s="1299"/>
      <c r="X31" s="1299"/>
      <c r="Y31" s="1299"/>
      <c r="Z31" s="1299"/>
      <c r="AA31" s="1299"/>
      <c r="AB31" s="1291"/>
      <c r="AC31" s="1301"/>
      <c r="AD31" s="1301"/>
      <c r="AE31" s="1300"/>
      <c r="AF31" s="1300"/>
      <c r="AG31" s="1300"/>
      <c r="AH31" s="1300"/>
      <c r="AI31" s="1300"/>
      <c r="AJ31" s="1300"/>
      <c r="AK31" s="1300"/>
      <c r="AL31" s="1292"/>
      <c r="AM31" s="1293"/>
      <c r="AN31" s="1294"/>
      <c r="AO31" s="1295"/>
      <c r="AQ31" s="1047"/>
      <c r="AR31" s="1046"/>
      <c r="AS31" s="1047"/>
      <c r="AT31" s="1047"/>
      <c r="AX31" s="843"/>
      <c r="AY31" s="1308"/>
      <c r="AZ31" s="1298"/>
      <c r="BA31" s="1296"/>
      <c r="BB31" s="1296"/>
      <c r="BC31" s="1296"/>
    </row>
    <row r="32" spans="1:55" s="1048" customFormat="1" ht="30.75" customHeight="1">
      <c r="A32" s="1051"/>
      <c r="B32" s="1248" t="s">
        <v>186</v>
      </c>
      <c r="C32" s="1052"/>
      <c r="D32" s="1052"/>
      <c r="E32" s="1052"/>
      <c r="F32" s="1052"/>
      <c r="G32" s="1052"/>
      <c r="H32" s="1052"/>
      <c r="I32" s="1052"/>
      <c r="J32" s="1052"/>
      <c r="K32" s="1052"/>
      <c r="L32" s="1052"/>
      <c r="M32" s="1053"/>
      <c r="N32" s="1053"/>
      <c r="O32" s="1053"/>
      <c r="P32" s="1053"/>
      <c r="Q32" s="1053"/>
      <c r="R32" s="1052"/>
      <c r="S32" s="1052"/>
      <c r="T32" s="1052"/>
      <c r="U32" s="1052"/>
      <c r="V32" s="1052"/>
      <c r="W32" s="1052"/>
      <c r="X32" s="1052"/>
      <c r="Y32" s="1052"/>
      <c r="Z32" s="1052"/>
      <c r="AA32" s="1052"/>
      <c r="AB32" s="1039"/>
      <c r="AC32" s="1054"/>
      <c r="AD32" s="1054"/>
      <c r="AE32" s="1053"/>
      <c r="AF32" s="1053"/>
      <c r="AG32" s="1053"/>
      <c r="AH32" s="1053"/>
      <c r="AI32" s="1053"/>
      <c r="AJ32" s="1053"/>
      <c r="AK32" s="1053"/>
      <c r="AL32" s="1040"/>
      <c r="AM32" s="1041"/>
      <c r="AN32" s="1042"/>
      <c r="AO32" s="1043"/>
      <c r="AQ32" s="1045"/>
      <c r="AR32" s="1046"/>
      <c r="AS32" s="1047"/>
      <c r="AT32" s="1047"/>
      <c r="AX32" s="842"/>
      <c r="AY32" s="1091"/>
      <c r="AZ32" s="1049"/>
      <c r="BA32" s="1044"/>
      <c r="BB32" s="1044"/>
      <c r="BC32" s="1044"/>
    </row>
    <row r="33" spans="1:55" s="1048" customFormat="1" ht="30.75" customHeight="1">
      <c r="A33" s="1038"/>
      <c r="B33" s="1248" t="s">
        <v>857</v>
      </c>
      <c r="C33" s="1050"/>
      <c r="D33" s="1050"/>
      <c r="E33" s="1050"/>
      <c r="F33" s="1050"/>
      <c r="G33" s="1050"/>
      <c r="H33" s="1050"/>
      <c r="I33" s="1050"/>
      <c r="J33" s="1050"/>
      <c r="K33" s="1050"/>
      <c r="L33" s="1050"/>
      <c r="M33" s="1249"/>
      <c r="N33" s="1249"/>
      <c r="O33" s="1249"/>
      <c r="P33" s="1249"/>
      <c r="Q33" s="1249"/>
      <c r="R33" s="1050"/>
      <c r="S33" s="1050"/>
      <c r="T33" s="1050"/>
      <c r="U33" s="1050"/>
      <c r="V33" s="1050"/>
      <c r="W33" s="1050"/>
      <c r="X33" s="1050"/>
      <c r="Y33" s="1050"/>
      <c r="Z33" s="1050"/>
      <c r="AA33" s="1050"/>
      <c r="AB33" s="1039"/>
      <c r="AC33" s="1256"/>
      <c r="AD33" s="1256"/>
      <c r="AE33" s="1249"/>
      <c r="AF33" s="1249"/>
      <c r="AG33" s="1249"/>
      <c r="AH33" s="1249"/>
      <c r="AI33" s="1249"/>
      <c r="AJ33" s="1249"/>
      <c r="AK33" s="1249"/>
      <c r="AL33" s="1040"/>
      <c r="AM33" s="1250"/>
      <c r="AN33" s="1251"/>
      <c r="AO33" s="1252"/>
      <c r="AQ33" s="1253"/>
      <c r="AR33" s="1254"/>
      <c r="AS33" s="1255"/>
      <c r="AT33" s="1255"/>
      <c r="AX33" s="842"/>
      <c r="AY33" s="1091"/>
      <c r="AZ33" s="1049"/>
      <c r="BA33" s="1044"/>
      <c r="BB33" s="1044"/>
      <c r="BC33" s="1044"/>
    </row>
    <row r="34" spans="1:55" s="1297" customFormat="1" ht="25.5" customHeight="1">
      <c r="A34" s="253" t="s">
        <v>20</v>
      </c>
      <c r="B34" s="212" t="s">
        <v>842</v>
      </c>
      <c r="C34" s="1291"/>
      <c r="D34" s="1291"/>
      <c r="E34" s="1291"/>
      <c r="F34" s="1291"/>
      <c r="G34" s="1291"/>
      <c r="H34" s="1291"/>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c r="AK34" s="1291"/>
      <c r="AL34" s="1292"/>
      <c r="AM34" s="1293"/>
      <c r="AN34" s="1294"/>
      <c r="AO34" s="1295"/>
      <c r="AP34" s="1296"/>
      <c r="AQ34" s="1047"/>
      <c r="AR34" s="1046"/>
      <c r="AS34" s="1047"/>
      <c r="AT34" s="1047"/>
      <c r="AZ34" s="1298"/>
      <c r="BA34" s="1296"/>
      <c r="BB34" s="1296"/>
      <c r="BC34" s="1296"/>
    </row>
    <row r="35" spans="1:55" s="1297" customFormat="1" ht="23.25" customHeight="1">
      <c r="A35" s="253" t="s">
        <v>23</v>
      </c>
      <c r="B35" s="212" t="s">
        <v>841</v>
      </c>
      <c r="C35" s="1299"/>
      <c r="D35" s="1299"/>
      <c r="E35" s="1299"/>
      <c r="F35" s="1299"/>
      <c r="G35" s="1299"/>
      <c r="H35" s="1299"/>
      <c r="I35" s="1299"/>
      <c r="J35" s="1299"/>
      <c r="K35" s="1299"/>
      <c r="L35" s="1299"/>
      <c r="M35" s="1300"/>
      <c r="N35" s="1300"/>
      <c r="O35" s="1300"/>
      <c r="P35" s="1300"/>
      <c r="Q35" s="1300"/>
      <c r="R35" s="1299"/>
      <c r="S35" s="1299"/>
      <c r="T35" s="1299"/>
      <c r="U35" s="1299"/>
      <c r="V35" s="1299"/>
      <c r="W35" s="1299"/>
      <c r="X35" s="1299"/>
      <c r="Y35" s="1299"/>
      <c r="Z35" s="1299"/>
      <c r="AA35" s="1299"/>
      <c r="AB35" s="1291"/>
      <c r="AC35" s="1301"/>
      <c r="AD35" s="1301"/>
      <c r="AE35" s="1300"/>
      <c r="AF35" s="1300"/>
      <c r="AG35" s="1300"/>
      <c r="AH35" s="1300"/>
      <c r="AI35" s="1300"/>
      <c r="AJ35" s="1300"/>
      <c r="AK35" s="1300"/>
      <c r="AL35" s="1292"/>
      <c r="AM35" s="1293"/>
      <c r="AN35" s="1294"/>
      <c r="AO35" s="1295"/>
      <c r="AQ35" s="1047"/>
      <c r="AR35" s="1046"/>
      <c r="AS35" s="1047"/>
      <c r="AT35" s="1047"/>
      <c r="AZ35" s="1298"/>
      <c r="BA35" s="1296"/>
      <c r="BB35" s="1296"/>
      <c r="BC35" s="1296"/>
    </row>
    <row r="36" spans="1:55" s="1297" customFormat="1" ht="44.25" customHeight="1">
      <c r="A36" s="253">
        <v>1</v>
      </c>
      <c r="B36" s="212" t="s">
        <v>212</v>
      </c>
      <c r="C36" s="1299"/>
      <c r="D36" s="1299"/>
      <c r="E36" s="1299"/>
      <c r="F36" s="1299"/>
      <c r="G36" s="1299"/>
      <c r="H36" s="1299"/>
      <c r="I36" s="1299"/>
      <c r="J36" s="1299"/>
      <c r="K36" s="1299"/>
      <c r="L36" s="1299"/>
      <c r="M36" s="1300"/>
      <c r="N36" s="1300"/>
      <c r="O36" s="1300"/>
      <c r="P36" s="1302"/>
      <c r="Q36" s="1300"/>
      <c r="R36" s="1299"/>
      <c r="S36" s="1299"/>
      <c r="T36" s="1299"/>
      <c r="U36" s="1299"/>
      <c r="V36" s="1299"/>
      <c r="W36" s="1299"/>
      <c r="X36" s="1299"/>
      <c r="Y36" s="1299"/>
      <c r="Z36" s="1299"/>
      <c r="AA36" s="1299"/>
      <c r="AB36" s="1291"/>
      <c r="AC36" s="1301"/>
      <c r="AD36" s="1301"/>
      <c r="AE36" s="1300"/>
      <c r="AF36" s="1300"/>
      <c r="AG36" s="1300"/>
      <c r="AH36" s="1300"/>
      <c r="AI36" s="1300"/>
      <c r="AJ36" s="1300"/>
      <c r="AK36" s="1300"/>
      <c r="AL36" s="1292"/>
      <c r="AM36" s="1293"/>
      <c r="AN36" s="1294"/>
      <c r="AO36" s="1295"/>
      <c r="AQ36" s="1047"/>
      <c r="AR36" s="1046"/>
      <c r="AS36" s="1047"/>
      <c r="AT36" s="1047"/>
      <c r="AZ36" s="1298"/>
      <c r="BA36" s="1296"/>
      <c r="BB36" s="1296"/>
      <c r="BC36" s="1296"/>
    </row>
    <row r="37" spans="1:55" s="1297" customFormat="1" ht="15.75">
      <c r="A37" s="272"/>
      <c r="B37" s="286" t="s">
        <v>213</v>
      </c>
      <c r="C37" s="1299"/>
      <c r="D37" s="1299"/>
      <c r="E37" s="1299"/>
      <c r="F37" s="1299"/>
      <c r="G37" s="1299"/>
      <c r="H37" s="1299"/>
      <c r="I37" s="1299"/>
      <c r="J37" s="1299"/>
      <c r="K37" s="1299"/>
      <c r="L37" s="1299"/>
      <c r="M37" s="1300"/>
      <c r="N37" s="1300"/>
      <c r="O37" s="1300"/>
      <c r="P37" s="1302"/>
      <c r="Q37" s="1300"/>
      <c r="R37" s="1299"/>
      <c r="S37" s="1299"/>
      <c r="T37" s="1299"/>
      <c r="U37" s="1299"/>
      <c r="V37" s="1299"/>
      <c r="W37" s="1299"/>
      <c r="X37" s="1299"/>
      <c r="Y37" s="1299"/>
      <c r="Z37" s="1299"/>
      <c r="AA37" s="1299"/>
      <c r="AB37" s="1291"/>
      <c r="AC37" s="1301"/>
      <c r="AD37" s="1301"/>
      <c r="AE37" s="1300"/>
      <c r="AF37" s="1300"/>
      <c r="AG37" s="1300"/>
      <c r="AH37" s="1300"/>
      <c r="AI37" s="1300"/>
      <c r="AJ37" s="1300"/>
      <c r="AK37" s="1300"/>
      <c r="AL37" s="1292"/>
      <c r="AM37" s="1293"/>
      <c r="AN37" s="1294"/>
      <c r="AO37" s="1295"/>
      <c r="AQ37" s="1047"/>
      <c r="AR37" s="1046"/>
      <c r="AS37" s="1047"/>
      <c r="AT37" s="1047"/>
      <c r="AZ37" s="1298"/>
      <c r="BA37" s="1296"/>
      <c r="BB37" s="1296"/>
      <c r="BC37" s="1296"/>
    </row>
    <row r="38" spans="1:55" s="1297" customFormat="1" ht="15.75">
      <c r="A38" s="272"/>
      <c r="B38" s="286" t="s">
        <v>214</v>
      </c>
      <c r="C38" s="1299"/>
      <c r="D38" s="1299"/>
      <c r="E38" s="1299"/>
      <c r="F38" s="1299"/>
      <c r="G38" s="1299"/>
      <c r="H38" s="1299"/>
      <c r="I38" s="1299"/>
      <c r="J38" s="1299"/>
      <c r="K38" s="1299"/>
      <c r="L38" s="1299"/>
      <c r="M38" s="1300"/>
      <c r="N38" s="1300"/>
      <c r="O38" s="1300"/>
      <c r="P38" s="1302"/>
      <c r="Q38" s="1300"/>
      <c r="R38" s="1299"/>
      <c r="S38" s="1299"/>
      <c r="T38" s="1299"/>
      <c r="U38" s="1299"/>
      <c r="V38" s="1299"/>
      <c r="W38" s="1299"/>
      <c r="X38" s="1299"/>
      <c r="Y38" s="1299"/>
      <c r="Z38" s="1299"/>
      <c r="AA38" s="1299"/>
      <c r="AB38" s="1291"/>
      <c r="AC38" s="1301"/>
      <c r="AD38" s="1301"/>
      <c r="AE38" s="1300"/>
      <c r="AF38" s="1300"/>
      <c r="AG38" s="1300"/>
      <c r="AH38" s="1300"/>
      <c r="AI38" s="1300"/>
      <c r="AJ38" s="1300"/>
      <c r="AK38" s="1300"/>
      <c r="AL38" s="1292"/>
      <c r="AM38" s="1293"/>
      <c r="AN38" s="1294"/>
      <c r="AO38" s="1295"/>
      <c r="AQ38" s="1047"/>
      <c r="AR38" s="1046"/>
      <c r="AS38" s="1047"/>
      <c r="AT38" s="1047"/>
      <c r="AZ38" s="1298"/>
      <c r="BA38" s="1296"/>
      <c r="BB38" s="1296"/>
      <c r="BC38" s="1296"/>
    </row>
    <row r="39" spans="1:55" s="1297" customFormat="1" ht="31.5">
      <c r="A39" s="272">
        <v>2</v>
      </c>
      <c r="B39" s="286" t="s">
        <v>217</v>
      </c>
      <c r="C39" s="1303"/>
      <c r="D39" s="1303"/>
      <c r="E39" s="1303"/>
      <c r="F39" s="1303"/>
      <c r="G39" s="1303"/>
      <c r="H39" s="1303"/>
      <c r="I39" s="1303"/>
      <c r="J39" s="1303"/>
      <c r="K39" s="1303"/>
      <c r="L39" s="1303"/>
      <c r="M39" s="1303"/>
      <c r="N39" s="1303"/>
      <c r="O39" s="1303"/>
      <c r="P39" s="1304"/>
      <c r="Q39" s="1303"/>
      <c r="R39" s="1303"/>
      <c r="S39" s="1303"/>
      <c r="T39" s="1303"/>
      <c r="U39" s="1303"/>
      <c r="V39" s="1303"/>
      <c r="W39" s="1303"/>
      <c r="X39" s="1303"/>
      <c r="Y39" s="1303"/>
      <c r="Z39" s="1303"/>
      <c r="AA39" s="1303"/>
      <c r="AB39" s="1303"/>
      <c r="AC39" s="1303"/>
      <c r="AD39" s="1303"/>
      <c r="AE39" s="1303"/>
      <c r="AF39" s="1303"/>
      <c r="AG39" s="1303"/>
      <c r="AH39" s="1303"/>
      <c r="AI39" s="1303"/>
      <c r="AJ39" s="1299"/>
      <c r="AK39" s="1299"/>
      <c r="AL39" s="1292"/>
      <c r="AM39" s="1293"/>
      <c r="AN39" s="1294"/>
      <c r="AO39" s="1295"/>
      <c r="AP39" s="1296"/>
      <c r="AQ39" s="1047"/>
      <c r="AR39" s="1046"/>
      <c r="AS39" s="1047"/>
      <c r="AT39" s="1047"/>
      <c r="AZ39" s="1298"/>
      <c r="BA39" s="1296"/>
      <c r="BB39" s="1296"/>
      <c r="BC39" s="1296"/>
    </row>
    <row r="40" spans="1:55" s="1297" customFormat="1" ht="38.25" customHeight="1">
      <c r="A40" s="253" t="s">
        <v>37</v>
      </c>
      <c r="B40" s="212" t="s">
        <v>843</v>
      </c>
      <c r="C40" s="1303"/>
      <c r="D40" s="1303"/>
      <c r="E40" s="1303"/>
      <c r="F40" s="1303"/>
      <c r="G40" s="1303"/>
      <c r="H40" s="1303"/>
      <c r="I40" s="1303"/>
      <c r="J40" s="1303"/>
      <c r="K40" s="1303"/>
      <c r="L40" s="1303"/>
      <c r="M40" s="1303"/>
      <c r="N40" s="1303"/>
      <c r="O40" s="1303"/>
      <c r="P40" s="1304"/>
      <c r="Q40" s="1303"/>
      <c r="R40" s="1303"/>
      <c r="S40" s="1303"/>
      <c r="T40" s="1303"/>
      <c r="U40" s="1303"/>
      <c r="V40" s="1303"/>
      <c r="W40" s="1303"/>
      <c r="X40" s="1303"/>
      <c r="Y40" s="1303"/>
      <c r="Z40" s="1303"/>
      <c r="AA40" s="1303"/>
      <c r="AB40" s="1303"/>
      <c r="AC40" s="1303"/>
      <c r="AD40" s="1303"/>
      <c r="AE40" s="1303"/>
      <c r="AF40" s="1303"/>
      <c r="AG40" s="1303"/>
      <c r="AH40" s="1303"/>
      <c r="AI40" s="1303"/>
      <c r="AJ40" s="1299"/>
      <c r="AK40" s="1299"/>
      <c r="AL40" s="1292"/>
      <c r="AM40" s="1293"/>
      <c r="AN40" s="1294"/>
      <c r="AO40" s="1295"/>
      <c r="AP40" s="1296"/>
      <c r="AQ40" s="1047"/>
      <c r="AR40" s="1046"/>
      <c r="AS40" s="1047"/>
      <c r="AT40" s="1047"/>
      <c r="AZ40" s="1298"/>
      <c r="BA40" s="1296"/>
      <c r="BB40" s="1296"/>
      <c r="BC40" s="1296"/>
    </row>
    <row r="41" spans="1:55" s="1297" customFormat="1" ht="36.75" customHeight="1">
      <c r="A41" s="253">
        <v>1</v>
      </c>
      <c r="B41" s="212" t="s">
        <v>844</v>
      </c>
      <c r="C41" s="1303"/>
      <c r="D41" s="1303"/>
      <c r="E41" s="1303"/>
      <c r="F41" s="1303"/>
      <c r="G41" s="1303"/>
      <c r="H41" s="1303"/>
      <c r="I41" s="1303"/>
      <c r="J41" s="1303"/>
      <c r="K41" s="1303"/>
      <c r="L41" s="1303"/>
      <c r="M41" s="1303"/>
      <c r="N41" s="1303"/>
      <c r="O41" s="1303"/>
      <c r="P41" s="1304"/>
      <c r="Q41" s="1303"/>
      <c r="R41" s="1303"/>
      <c r="S41" s="1303"/>
      <c r="T41" s="1303"/>
      <c r="U41" s="1303"/>
      <c r="V41" s="1303"/>
      <c r="W41" s="1303"/>
      <c r="X41" s="1303"/>
      <c r="Y41" s="1303"/>
      <c r="Z41" s="1303"/>
      <c r="AA41" s="1303"/>
      <c r="AB41" s="1303"/>
      <c r="AC41" s="1303"/>
      <c r="AD41" s="1303"/>
      <c r="AE41" s="1303"/>
      <c r="AF41" s="1303"/>
      <c r="AG41" s="1303"/>
      <c r="AH41" s="1303"/>
      <c r="AI41" s="1303"/>
      <c r="AJ41" s="1299"/>
      <c r="AK41" s="1299"/>
      <c r="AL41" s="1292"/>
      <c r="AM41" s="1293"/>
      <c r="AN41" s="1294"/>
      <c r="AO41" s="1295"/>
      <c r="AP41" s="1296"/>
      <c r="AQ41" s="1047"/>
      <c r="AR41" s="1046"/>
      <c r="AS41" s="1047"/>
      <c r="AT41" s="1047"/>
      <c r="AZ41" s="1298"/>
      <c r="BA41" s="1296"/>
      <c r="BB41" s="1296"/>
      <c r="BC41" s="1296"/>
    </row>
    <row r="42" spans="1:55" s="1297" customFormat="1" ht="15.75">
      <c r="A42" s="272"/>
      <c r="B42" s="286" t="s">
        <v>215</v>
      </c>
      <c r="C42" s="1303"/>
      <c r="D42" s="1303"/>
      <c r="E42" s="1303"/>
      <c r="F42" s="1303"/>
      <c r="G42" s="1303"/>
      <c r="H42" s="1303"/>
      <c r="I42" s="1303"/>
      <c r="J42" s="1303"/>
      <c r="K42" s="1303"/>
      <c r="L42" s="1303"/>
      <c r="M42" s="1303"/>
      <c r="N42" s="1303"/>
      <c r="O42" s="1303"/>
      <c r="P42" s="1304"/>
      <c r="Q42" s="1303"/>
      <c r="R42" s="1303"/>
      <c r="S42" s="1303"/>
      <c r="T42" s="1303"/>
      <c r="U42" s="1303"/>
      <c r="V42" s="1303"/>
      <c r="W42" s="1303"/>
      <c r="X42" s="1303"/>
      <c r="Y42" s="1303"/>
      <c r="Z42" s="1303"/>
      <c r="AA42" s="1303"/>
      <c r="AB42" s="1303"/>
      <c r="AC42" s="1303"/>
      <c r="AD42" s="1303"/>
      <c r="AE42" s="1303"/>
      <c r="AF42" s="1303"/>
      <c r="AG42" s="1303">
        <f>P42*Q42*V42</f>
        <v>0</v>
      </c>
      <c r="AH42" s="1303"/>
      <c r="AI42" s="1303"/>
      <c r="AJ42" s="1299"/>
      <c r="AK42" s="1299"/>
      <c r="AL42" s="1292"/>
      <c r="AM42" s="1293"/>
      <c r="AN42" s="1294"/>
      <c r="AO42" s="1295"/>
      <c r="AP42" s="1296"/>
      <c r="AQ42" s="1047"/>
      <c r="AR42" s="1046"/>
      <c r="AS42" s="1047"/>
      <c r="AT42" s="1047"/>
      <c r="AZ42" s="1298"/>
      <c r="BA42" s="1296"/>
      <c r="BB42" s="1296"/>
      <c r="BC42" s="1296"/>
    </row>
    <row r="43" spans="1:55" s="1297" customFormat="1" ht="15.75">
      <c r="A43" s="272"/>
      <c r="B43" s="286" t="s">
        <v>216</v>
      </c>
      <c r="C43" s="1299"/>
      <c r="D43" s="1305"/>
      <c r="E43" s="1305"/>
      <c r="F43" s="1305"/>
      <c r="G43" s="1305"/>
      <c r="H43" s="1305"/>
      <c r="I43" s="1299"/>
      <c r="J43" s="1305"/>
      <c r="K43" s="1305"/>
      <c r="L43" s="1305"/>
      <c r="M43" s="1305"/>
      <c r="N43" s="1305"/>
      <c r="O43" s="1305"/>
      <c r="P43" s="1306"/>
      <c r="Q43" s="1305"/>
      <c r="R43" s="1305"/>
      <c r="S43" s="1305"/>
      <c r="T43" s="1305"/>
      <c r="U43" s="1305"/>
      <c r="V43" s="1305"/>
      <c r="W43" s="1305"/>
      <c r="X43" s="1305"/>
      <c r="Y43" s="1305"/>
      <c r="Z43" s="1305"/>
      <c r="AA43" s="1305"/>
      <c r="AB43" s="1305"/>
      <c r="AC43" s="1305"/>
      <c r="AD43" s="1305"/>
      <c r="AE43" s="1305"/>
      <c r="AF43" s="1305"/>
      <c r="AG43" s="1305"/>
      <c r="AH43" s="1305"/>
      <c r="AI43" s="1305"/>
      <c r="AJ43" s="1305"/>
      <c r="AK43" s="1305"/>
      <c r="AL43" s="1292"/>
      <c r="AM43" s="1293"/>
      <c r="AN43" s="1294"/>
      <c r="AO43" s="1295"/>
      <c r="AQ43" s="1047"/>
      <c r="AR43" s="1046"/>
      <c r="AS43" s="1047"/>
      <c r="AT43" s="1047"/>
      <c r="AZ43" s="1298"/>
      <c r="BA43" s="1296"/>
      <c r="BB43" s="1296"/>
      <c r="BC43" s="1296"/>
    </row>
    <row r="44" spans="1:55" s="1297" customFormat="1" ht="15.75">
      <c r="A44" s="272"/>
      <c r="B44" s="286" t="s">
        <v>845</v>
      </c>
      <c r="C44" s="1299"/>
      <c r="D44" s="1299"/>
      <c r="E44" s="1299"/>
      <c r="F44" s="1299"/>
      <c r="G44" s="1299"/>
      <c r="H44" s="1299"/>
      <c r="I44" s="1299"/>
      <c r="J44" s="1299"/>
      <c r="K44" s="1299"/>
      <c r="L44" s="1299"/>
      <c r="M44" s="1300"/>
      <c r="N44" s="1300"/>
      <c r="O44" s="1300"/>
      <c r="P44" s="1307"/>
      <c r="Q44" s="1300"/>
      <c r="R44" s="1299"/>
      <c r="S44" s="1299"/>
      <c r="T44" s="1299"/>
      <c r="U44" s="1299"/>
      <c r="V44" s="1299"/>
      <c r="W44" s="1299"/>
      <c r="X44" s="1299"/>
      <c r="Y44" s="1299"/>
      <c r="Z44" s="1299"/>
      <c r="AA44" s="1299"/>
      <c r="AB44" s="1291"/>
      <c r="AC44" s="1301"/>
      <c r="AD44" s="1301"/>
      <c r="AE44" s="1300"/>
      <c r="AF44" s="1300"/>
      <c r="AG44" s="1300"/>
      <c r="AH44" s="1300"/>
      <c r="AI44" s="1300"/>
      <c r="AJ44" s="1300"/>
      <c r="AK44" s="1300"/>
      <c r="AL44" s="1292"/>
      <c r="AM44" s="1293"/>
      <c r="AN44" s="1294"/>
      <c r="AO44" s="1295"/>
      <c r="AQ44" s="1047"/>
      <c r="AR44" s="1046"/>
      <c r="AS44" s="1047"/>
      <c r="AT44" s="1047"/>
      <c r="AX44" s="843"/>
      <c r="AY44" s="1308"/>
      <c r="AZ44" s="1298"/>
      <c r="BA44" s="1296"/>
      <c r="BB44" s="1296"/>
      <c r="BC44" s="1296"/>
    </row>
    <row r="45" spans="1:55" s="1297" customFormat="1" ht="126">
      <c r="A45" s="253">
        <v>2</v>
      </c>
      <c r="B45" s="1309" t="s">
        <v>846</v>
      </c>
      <c r="C45" s="1303"/>
      <c r="D45" s="1303"/>
      <c r="E45" s="1303"/>
      <c r="F45" s="1303"/>
      <c r="G45" s="1303"/>
      <c r="H45" s="1303"/>
      <c r="I45" s="1303"/>
      <c r="J45" s="1303"/>
      <c r="K45" s="1303"/>
      <c r="L45" s="1303"/>
      <c r="M45" s="1310"/>
      <c r="N45" s="1310"/>
      <c r="O45" s="1310"/>
      <c r="P45" s="1310"/>
      <c r="Q45" s="1310"/>
      <c r="R45" s="1303"/>
      <c r="S45" s="1303"/>
      <c r="T45" s="1303"/>
      <c r="U45" s="1303"/>
      <c r="V45" s="1303"/>
      <c r="W45" s="1303"/>
      <c r="X45" s="1303"/>
      <c r="Y45" s="1303"/>
      <c r="Z45" s="1303"/>
      <c r="AA45" s="1303"/>
      <c r="AB45" s="1291"/>
      <c r="AC45" s="1311"/>
      <c r="AD45" s="1311"/>
      <c r="AE45" s="1310"/>
      <c r="AF45" s="1310"/>
      <c r="AG45" s="1310"/>
      <c r="AH45" s="1310"/>
      <c r="AI45" s="1310"/>
      <c r="AJ45" s="1310"/>
      <c r="AK45" s="1310"/>
      <c r="AL45" s="1292"/>
      <c r="AM45" s="1312"/>
      <c r="AN45" s="1292"/>
      <c r="AO45" s="1313"/>
      <c r="AQ45" s="1255"/>
      <c r="AR45" s="1254"/>
      <c r="AS45" s="1255"/>
      <c r="AT45" s="1255"/>
      <c r="AX45" s="843"/>
      <c r="AY45" s="1308"/>
      <c r="AZ45" s="1298"/>
      <c r="BA45" s="1296"/>
      <c r="BB45" s="1296"/>
      <c r="BC45" s="1296"/>
    </row>
    <row r="46" spans="1:55" s="1297" customFormat="1" ht="39.75" customHeight="1">
      <c r="A46" s="253">
        <v>3</v>
      </c>
      <c r="B46" s="212" t="s">
        <v>847</v>
      </c>
      <c r="C46" s="1299"/>
      <c r="D46" s="1299"/>
      <c r="E46" s="1299"/>
      <c r="F46" s="1299"/>
      <c r="G46" s="1299"/>
      <c r="H46" s="1299"/>
      <c r="I46" s="1299"/>
      <c r="J46" s="1299"/>
      <c r="K46" s="1299"/>
      <c r="L46" s="1299"/>
      <c r="M46" s="1300"/>
      <c r="N46" s="1300"/>
      <c r="O46" s="1300"/>
      <c r="P46" s="1300"/>
      <c r="Q46" s="1300"/>
      <c r="R46" s="1299"/>
      <c r="S46" s="1299"/>
      <c r="T46" s="1299"/>
      <c r="U46" s="1299"/>
      <c r="V46" s="1299"/>
      <c r="W46" s="1299"/>
      <c r="X46" s="1299"/>
      <c r="Y46" s="1299"/>
      <c r="Z46" s="1299"/>
      <c r="AA46" s="1299"/>
      <c r="AB46" s="1291"/>
      <c r="AC46" s="1301"/>
      <c r="AD46" s="1301"/>
      <c r="AE46" s="1300"/>
      <c r="AF46" s="1300"/>
      <c r="AG46" s="1300"/>
      <c r="AH46" s="1300"/>
      <c r="AI46" s="1300"/>
      <c r="AJ46" s="1300"/>
      <c r="AK46" s="1300"/>
      <c r="AL46" s="1292"/>
      <c r="AM46" s="1293"/>
      <c r="AN46" s="1294"/>
      <c r="AO46" s="1295"/>
      <c r="AQ46" s="1047"/>
      <c r="AR46" s="1046"/>
      <c r="AS46" s="1047"/>
      <c r="AT46" s="1047"/>
      <c r="AX46" s="843"/>
      <c r="AY46" s="1308"/>
      <c r="AZ46" s="1298"/>
      <c r="BA46" s="1296"/>
      <c r="BB46" s="1296"/>
      <c r="BC46" s="1296"/>
    </row>
    <row r="47" spans="1:55" s="1297" customFormat="1" ht="15.75">
      <c r="A47" s="272"/>
      <c r="B47" s="286" t="s">
        <v>213</v>
      </c>
      <c r="C47" s="1299"/>
      <c r="D47" s="1299"/>
      <c r="E47" s="1299"/>
      <c r="F47" s="1299"/>
      <c r="G47" s="1299"/>
      <c r="H47" s="1299"/>
      <c r="I47" s="1299"/>
      <c r="J47" s="1299"/>
      <c r="K47" s="1299"/>
      <c r="L47" s="1299"/>
      <c r="M47" s="1300"/>
      <c r="N47" s="1300"/>
      <c r="O47" s="1300"/>
      <c r="P47" s="1300"/>
      <c r="Q47" s="1300"/>
      <c r="R47" s="1299"/>
      <c r="S47" s="1299"/>
      <c r="T47" s="1299"/>
      <c r="U47" s="1299"/>
      <c r="V47" s="1299"/>
      <c r="W47" s="1299"/>
      <c r="X47" s="1299"/>
      <c r="Y47" s="1299"/>
      <c r="Z47" s="1299"/>
      <c r="AA47" s="1299"/>
      <c r="AB47" s="1291"/>
      <c r="AC47" s="1301"/>
      <c r="AD47" s="1301"/>
      <c r="AE47" s="1300"/>
      <c r="AF47" s="1300"/>
      <c r="AG47" s="1300"/>
      <c r="AH47" s="1300"/>
      <c r="AI47" s="1300"/>
      <c r="AJ47" s="1300"/>
      <c r="AK47" s="1300"/>
      <c r="AL47" s="1292"/>
      <c r="AM47" s="1293"/>
      <c r="AN47" s="1294"/>
      <c r="AO47" s="1295"/>
      <c r="AQ47" s="1047"/>
      <c r="AR47" s="1046"/>
      <c r="AS47" s="1047"/>
      <c r="AT47" s="1047"/>
      <c r="AX47" s="843"/>
      <c r="AY47" s="1308"/>
      <c r="AZ47" s="1298"/>
      <c r="BA47" s="1296"/>
      <c r="BB47" s="1296"/>
      <c r="BC47" s="1296"/>
    </row>
    <row r="48" spans="1:55" s="1297" customFormat="1" ht="15.75">
      <c r="A48" s="272"/>
      <c r="B48" s="286" t="s">
        <v>214</v>
      </c>
      <c r="C48" s="1299"/>
      <c r="D48" s="1299"/>
      <c r="E48" s="1299"/>
      <c r="F48" s="1299"/>
      <c r="G48" s="1299"/>
      <c r="H48" s="1299"/>
      <c r="I48" s="1299"/>
      <c r="J48" s="1299"/>
      <c r="K48" s="1299"/>
      <c r="L48" s="1299"/>
      <c r="M48" s="1300"/>
      <c r="N48" s="1300"/>
      <c r="O48" s="1300"/>
      <c r="P48" s="1300"/>
      <c r="Q48" s="1300"/>
      <c r="R48" s="1299"/>
      <c r="S48" s="1299"/>
      <c r="T48" s="1299"/>
      <c r="U48" s="1299"/>
      <c r="V48" s="1299"/>
      <c r="W48" s="1299"/>
      <c r="X48" s="1299"/>
      <c r="Y48" s="1299"/>
      <c r="Z48" s="1299"/>
      <c r="AA48" s="1299"/>
      <c r="AB48" s="1291"/>
      <c r="AC48" s="1301"/>
      <c r="AD48" s="1301"/>
      <c r="AE48" s="1300"/>
      <c r="AF48" s="1300"/>
      <c r="AG48" s="1300"/>
      <c r="AH48" s="1300"/>
      <c r="AI48" s="1300"/>
      <c r="AJ48" s="1300"/>
      <c r="AK48" s="1300"/>
      <c r="AL48" s="1292"/>
      <c r="AM48" s="1293"/>
      <c r="AN48" s="1294"/>
      <c r="AO48" s="1295"/>
      <c r="AQ48" s="1047"/>
      <c r="AR48" s="1046"/>
      <c r="AS48" s="1047"/>
      <c r="AT48" s="1047"/>
      <c r="AX48" s="843"/>
      <c r="AY48" s="1308"/>
      <c r="AZ48" s="1298"/>
      <c r="BA48" s="1296"/>
      <c r="BB48" s="1296"/>
      <c r="BC48" s="1296"/>
    </row>
    <row r="49" spans="1:55" s="1297" customFormat="1" ht="15.75">
      <c r="A49" s="272"/>
      <c r="B49" s="286" t="s">
        <v>845</v>
      </c>
      <c r="C49" s="1303"/>
      <c r="D49" s="1303"/>
      <c r="E49" s="1303"/>
      <c r="F49" s="1303"/>
      <c r="G49" s="1303"/>
      <c r="H49" s="1303"/>
      <c r="I49" s="1303"/>
      <c r="J49" s="1303"/>
      <c r="K49" s="1303"/>
      <c r="L49" s="1303"/>
      <c r="M49" s="1310"/>
      <c r="N49" s="1310"/>
      <c r="O49" s="1310"/>
      <c r="P49" s="1310"/>
      <c r="Q49" s="1310"/>
      <c r="R49" s="1303"/>
      <c r="S49" s="1303"/>
      <c r="T49" s="1303"/>
      <c r="U49" s="1303"/>
      <c r="V49" s="1303"/>
      <c r="W49" s="1303"/>
      <c r="X49" s="1303"/>
      <c r="Y49" s="1303"/>
      <c r="Z49" s="1303"/>
      <c r="AA49" s="1303"/>
      <c r="AB49" s="1291"/>
      <c r="AC49" s="1311"/>
      <c r="AD49" s="1311"/>
      <c r="AE49" s="1310"/>
      <c r="AF49" s="1310"/>
      <c r="AG49" s="1310"/>
      <c r="AH49" s="1310"/>
      <c r="AI49" s="1310"/>
      <c r="AJ49" s="1310"/>
      <c r="AK49" s="1310"/>
      <c r="AL49" s="1292"/>
      <c r="AM49" s="1312"/>
      <c r="AN49" s="1292"/>
      <c r="AO49" s="1313"/>
      <c r="AQ49" s="1255"/>
      <c r="AR49" s="1254"/>
      <c r="AS49" s="1255"/>
      <c r="AT49" s="1255"/>
      <c r="AX49" s="843"/>
      <c r="AY49" s="1308"/>
      <c r="AZ49" s="1298"/>
      <c r="BA49" s="1296"/>
      <c r="BB49" s="1296"/>
      <c r="BC49" s="1296"/>
    </row>
    <row r="50" spans="1:55" s="1297" customFormat="1" ht="31.5">
      <c r="A50" s="253">
        <v>4</v>
      </c>
      <c r="B50" s="1309" t="s">
        <v>848</v>
      </c>
      <c r="C50" s="1303"/>
      <c r="D50" s="1303"/>
      <c r="E50" s="1303"/>
      <c r="F50" s="1303"/>
      <c r="G50" s="1303"/>
      <c r="H50" s="1303"/>
      <c r="I50" s="1303"/>
      <c r="J50" s="1303"/>
      <c r="K50" s="1303"/>
      <c r="L50" s="1303"/>
      <c r="M50" s="1310"/>
      <c r="N50" s="1310"/>
      <c r="O50" s="1310"/>
      <c r="P50" s="1310"/>
      <c r="Q50" s="1310"/>
      <c r="R50" s="1303"/>
      <c r="S50" s="1303"/>
      <c r="T50" s="1303"/>
      <c r="U50" s="1303"/>
      <c r="V50" s="1303"/>
      <c r="W50" s="1303"/>
      <c r="X50" s="1303"/>
      <c r="Y50" s="1303"/>
      <c r="Z50" s="1303"/>
      <c r="AA50" s="1303"/>
      <c r="AB50" s="1291"/>
      <c r="AC50" s="1314"/>
      <c r="AD50" s="1314"/>
      <c r="AE50" s="1310"/>
      <c r="AF50" s="1310"/>
      <c r="AG50" s="1310"/>
      <c r="AH50" s="1310"/>
      <c r="AI50" s="1310"/>
      <c r="AJ50" s="1310"/>
      <c r="AK50" s="1310"/>
      <c r="AL50" s="1292"/>
      <c r="AM50" s="1312"/>
      <c r="AN50" s="1292"/>
      <c r="AO50" s="1313"/>
      <c r="AQ50" s="1255"/>
      <c r="AR50" s="1254"/>
      <c r="AS50" s="1255"/>
      <c r="AT50" s="1255"/>
      <c r="AX50" s="843"/>
      <c r="AY50" s="1308"/>
      <c r="AZ50" s="1298"/>
      <c r="BA50" s="1296"/>
      <c r="BB50" s="1296"/>
      <c r="BC50" s="1296"/>
    </row>
    <row r="51" spans="1:55" s="1297" customFormat="1" ht="15.75">
      <c r="A51" s="272"/>
      <c r="B51" s="286" t="s">
        <v>213</v>
      </c>
      <c r="C51" s="1299"/>
      <c r="D51" s="1299"/>
      <c r="E51" s="1299"/>
      <c r="F51" s="1299"/>
      <c r="G51" s="1299"/>
      <c r="H51" s="1299"/>
      <c r="I51" s="1299"/>
      <c r="J51" s="1299"/>
      <c r="K51" s="1299"/>
      <c r="L51" s="1299"/>
      <c r="M51" s="1300"/>
      <c r="N51" s="1300"/>
      <c r="O51" s="1300"/>
      <c r="P51" s="1300"/>
      <c r="Q51" s="1300"/>
      <c r="R51" s="1299"/>
      <c r="S51" s="1299"/>
      <c r="T51" s="1299"/>
      <c r="U51" s="1299"/>
      <c r="V51" s="1299"/>
      <c r="W51" s="1299"/>
      <c r="X51" s="1299"/>
      <c r="Y51" s="1299"/>
      <c r="Z51" s="1299"/>
      <c r="AA51" s="1299"/>
      <c r="AB51" s="1291"/>
      <c r="AC51" s="1301"/>
      <c r="AD51" s="1301"/>
      <c r="AE51" s="1300"/>
      <c r="AF51" s="1300"/>
      <c r="AG51" s="1300"/>
      <c r="AH51" s="1300"/>
      <c r="AI51" s="1300"/>
      <c r="AJ51" s="1300"/>
      <c r="AK51" s="1300"/>
      <c r="AL51" s="1292"/>
      <c r="AM51" s="1293"/>
      <c r="AN51" s="1294"/>
      <c r="AO51" s="1295"/>
      <c r="AQ51" s="1047"/>
      <c r="AR51" s="1046"/>
      <c r="AS51" s="1047"/>
      <c r="AT51" s="1047"/>
      <c r="AX51" s="843"/>
      <c r="AY51" s="1308"/>
      <c r="AZ51" s="1298"/>
      <c r="BA51" s="1296"/>
      <c r="BB51" s="1296"/>
      <c r="BC51" s="1296"/>
    </row>
    <row r="52" spans="1:55" s="1297" customFormat="1" ht="15.75">
      <c r="A52" s="272"/>
      <c r="B52" s="286" t="s">
        <v>214</v>
      </c>
      <c r="C52" s="1299"/>
      <c r="D52" s="1299"/>
      <c r="E52" s="1299"/>
      <c r="F52" s="1299"/>
      <c r="G52" s="1299"/>
      <c r="H52" s="1299"/>
      <c r="I52" s="1299"/>
      <c r="J52" s="1299"/>
      <c r="K52" s="1299"/>
      <c r="L52" s="1299"/>
      <c r="M52" s="1300"/>
      <c r="N52" s="1300"/>
      <c r="O52" s="1300"/>
      <c r="P52" s="1300"/>
      <c r="Q52" s="1300"/>
      <c r="R52" s="1299"/>
      <c r="S52" s="1299"/>
      <c r="T52" s="1299"/>
      <c r="U52" s="1299"/>
      <c r="V52" s="1299"/>
      <c r="W52" s="1299"/>
      <c r="X52" s="1299"/>
      <c r="Y52" s="1299"/>
      <c r="Z52" s="1299"/>
      <c r="AA52" s="1299"/>
      <c r="AB52" s="1291"/>
      <c r="AC52" s="1301"/>
      <c r="AD52" s="1301"/>
      <c r="AE52" s="1300"/>
      <c r="AF52" s="1300"/>
      <c r="AG52" s="1300"/>
      <c r="AH52" s="1300"/>
      <c r="AI52" s="1300"/>
      <c r="AJ52" s="1300"/>
      <c r="AK52" s="1300"/>
      <c r="AL52" s="1292"/>
      <c r="AM52" s="1293"/>
      <c r="AN52" s="1294"/>
      <c r="AO52" s="1295"/>
      <c r="AQ52" s="1047"/>
      <c r="AR52" s="1046"/>
      <c r="AS52" s="1047"/>
      <c r="AT52" s="1047"/>
      <c r="AX52" s="843"/>
      <c r="AY52" s="1308"/>
      <c r="AZ52" s="1298"/>
      <c r="BA52" s="1296"/>
      <c r="BB52" s="1296"/>
      <c r="BC52" s="1296"/>
    </row>
    <row r="53" spans="1:55" s="1297" customFormat="1" ht="15.75">
      <c r="A53" s="253" t="s">
        <v>21</v>
      </c>
      <c r="B53" s="212" t="s">
        <v>849</v>
      </c>
      <c r="C53" s="1299"/>
      <c r="D53" s="1299"/>
      <c r="E53" s="1299"/>
      <c r="F53" s="1299"/>
      <c r="G53" s="1299"/>
      <c r="H53" s="1299"/>
      <c r="I53" s="1299"/>
      <c r="J53" s="1299"/>
      <c r="K53" s="1299"/>
      <c r="L53" s="1299"/>
      <c r="M53" s="1300"/>
      <c r="N53" s="1300"/>
      <c r="O53" s="1300"/>
      <c r="P53" s="1300"/>
      <c r="Q53" s="1300"/>
      <c r="R53" s="1299"/>
      <c r="S53" s="1299"/>
      <c r="T53" s="1299"/>
      <c r="U53" s="1299"/>
      <c r="V53" s="1299"/>
      <c r="W53" s="1299"/>
      <c r="X53" s="1299"/>
      <c r="Y53" s="1299"/>
      <c r="Z53" s="1299"/>
      <c r="AA53" s="1299"/>
      <c r="AB53" s="1291"/>
      <c r="AC53" s="1301"/>
      <c r="AD53" s="1301"/>
      <c r="AE53" s="1300"/>
      <c r="AF53" s="1300"/>
      <c r="AG53" s="1300"/>
      <c r="AH53" s="1300"/>
      <c r="AI53" s="1300"/>
      <c r="AJ53" s="1300"/>
      <c r="AK53" s="1300"/>
      <c r="AL53" s="1292"/>
      <c r="AM53" s="1293"/>
      <c r="AN53" s="1294"/>
      <c r="AO53" s="1295"/>
      <c r="AQ53" s="1047"/>
      <c r="AR53" s="1046"/>
      <c r="AS53" s="1047"/>
      <c r="AT53" s="1047"/>
      <c r="AX53" s="843"/>
      <c r="AY53" s="1308"/>
      <c r="AZ53" s="1298"/>
      <c r="BA53" s="1296"/>
      <c r="BB53" s="1296"/>
      <c r="BC53" s="1296"/>
    </row>
    <row r="54" spans="1:55" s="1297" customFormat="1" ht="31.5">
      <c r="A54" s="1286" t="s">
        <v>23</v>
      </c>
      <c r="B54" s="1315" t="s">
        <v>850</v>
      </c>
      <c r="C54" s="1299"/>
      <c r="D54" s="1299"/>
      <c r="E54" s="1299"/>
      <c r="F54" s="1299"/>
      <c r="G54" s="1299"/>
      <c r="H54" s="1299"/>
      <c r="I54" s="1299"/>
      <c r="J54" s="1299"/>
      <c r="K54" s="1299"/>
      <c r="L54" s="1299"/>
      <c r="M54" s="1300"/>
      <c r="N54" s="1300"/>
      <c r="O54" s="1300"/>
      <c r="P54" s="1300"/>
      <c r="Q54" s="1300"/>
      <c r="R54" s="1299"/>
      <c r="S54" s="1299"/>
      <c r="T54" s="1299"/>
      <c r="U54" s="1299"/>
      <c r="V54" s="1299"/>
      <c r="W54" s="1299"/>
      <c r="X54" s="1299"/>
      <c r="Y54" s="1299"/>
      <c r="Z54" s="1299"/>
      <c r="AA54" s="1299"/>
      <c r="AB54" s="1291"/>
      <c r="AC54" s="1301"/>
      <c r="AD54" s="1301"/>
      <c r="AE54" s="1300"/>
      <c r="AF54" s="1300"/>
      <c r="AG54" s="1300"/>
      <c r="AH54" s="1300"/>
      <c r="AI54" s="1300"/>
      <c r="AJ54" s="1300"/>
      <c r="AK54" s="1300"/>
      <c r="AL54" s="1292"/>
      <c r="AM54" s="1293"/>
      <c r="AN54" s="1294"/>
      <c r="AO54" s="1295"/>
      <c r="AQ54" s="1047"/>
      <c r="AR54" s="1046"/>
      <c r="AS54" s="1047"/>
      <c r="AT54" s="1047"/>
      <c r="AX54" s="843"/>
      <c r="AY54" s="1308"/>
      <c r="AZ54" s="1298"/>
      <c r="BA54" s="1296"/>
      <c r="BB54" s="1296"/>
      <c r="BC54" s="1296"/>
    </row>
    <row r="55" spans="1:55" s="1297" customFormat="1" ht="53.25" customHeight="1">
      <c r="A55" s="272">
        <v>2</v>
      </c>
      <c r="B55" s="286" t="s">
        <v>851</v>
      </c>
      <c r="C55" s="1303"/>
      <c r="D55" s="1303"/>
      <c r="E55" s="1303"/>
      <c r="F55" s="1303"/>
      <c r="G55" s="1303"/>
      <c r="H55" s="1303"/>
      <c r="I55" s="1303"/>
      <c r="J55" s="1303"/>
      <c r="K55" s="1303"/>
      <c r="L55" s="1303"/>
      <c r="M55" s="1310"/>
      <c r="N55" s="1310"/>
      <c r="O55" s="1310"/>
      <c r="P55" s="1310"/>
      <c r="Q55" s="1310"/>
      <c r="R55" s="1303"/>
      <c r="S55" s="1303"/>
      <c r="T55" s="1303"/>
      <c r="U55" s="1303"/>
      <c r="V55" s="1303"/>
      <c r="W55" s="1303"/>
      <c r="X55" s="1303"/>
      <c r="Y55" s="1303"/>
      <c r="Z55" s="1303"/>
      <c r="AA55" s="1303"/>
      <c r="AB55" s="1291"/>
      <c r="AC55" s="1314"/>
      <c r="AD55" s="1314"/>
      <c r="AE55" s="1310"/>
      <c r="AF55" s="1310"/>
      <c r="AG55" s="1310"/>
      <c r="AH55" s="1310"/>
      <c r="AI55" s="1310"/>
      <c r="AJ55" s="1310"/>
      <c r="AK55" s="1310"/>
      <c r="AL55" s="1292"/>
      <c r="AM55" s="1312"/>
      <c r="AN55" s="1292"/>
      <c r="AO55" s="1313"/>
      <c r="AQ55" s="1255"/>
      <c r="AR55" s="1254"/>
      <c r="AS55" s="1255"/>
      <c r="AT55" s="1255"/>
      <c r="AX55" s="843"/>
      <c r="AY55" s="1308"/>
      <c r="AZ55" s="1298"/>
      <c r="BA55" s="1296"/>
      <c r="BB55" s="1296"/>
      <c r="BC55" s="1296"/>
    </row>
    <row r="56" spans="1:55" s="1297" customFormat="1" ht="15.75">
      <c r="A56" s="272"/>
      <c r="B56" s="286" t="s">
        <v>213</v>
      </c>
      <c r="C56" s="1299"/>
      <c r="D56" s="1299"/>
      <c r="E56" s="1299"/>
      <c r="F56" s="1299"/>
      <c r="G56" s="1299"/>
      <c r="H56" s="1299"/>
      <c r="I56" s="1299"/>
      <c r="J56" s="1299"/>
      <c r="K56" s="1299"/>
      <c r="L56" s="1299"/>
      <c r="M56" s="1300"/>
      <c r="N56" s="1300"/>
      <c r="O56" s="1300"/>
      <c r="P56" s="1300"/>
      <c r="Q56" s="1300"/>
      <c r="R56" s="1299"/>
      <c r="S56" s="1299"/>
      <c r="T56" s="1299"/>
      <c r="U56" s="1299"/>
      <c r="V56" s="1299"/>
      <c r="W56" s="1299"/>
      <c r="X56" s="1299"/>
      <c r="Y56" s="1299"/>
      <c r="Z56" s="1299"/>
      <c r="AA56" s="1299"/>
      <c r="AB56" s="1291"/>
      <c r="AC56" s="1301"/>
      <c r="AD56" s="1301"/>
      <c r="AE56" s="1300"/>
      <c r="AF56" s="1300"/>
      <c r="AG56" s="1300"/>
      <c r="AH56" s="1300"/>
      <c r="AI56" s="1300"/>
      <c r="AJ56" s="1300"/>
      <c r="AK56" s="1300"/>
      <c r="AL56" s="1292"/>
      <c r="AM56" s="1293"/>
      <c r="AN56" s="1294"/>
      <c r="AO56" s="1295"/>
      <c r="AQ56" s="1047"/>
      <c r="AR56" s="1046"/>
      <c r="AS56" s="1047"/>
      <c r="AT56" s="1047"/>
      <c r="AX56" s="843"/>
      <c r="AY56" s="1308"/>
      <c r="AZ56" s="1298"/>
      <c r="BA56" s="1296"/>
      <c r="BB56" s="1296"/>
      <c r="BC56" s="1296"/>
    </row>
    <row r="57" spans="1:55" s="1297" customFormat="1" ht="15.75">
      <c r="A57" s="272"/>
      <c r="B57" s="286" t="s">
        <v>216</v>
      </c>
      <c r="C57" s="1299"/>
      <c r="D57" s="1299"/>
      <c r="E57" s="1299"/>
      <c r="F57" s="1299"/>
      <c r="G57" s="1299"/>
      <c r="H57" s="1299"/>
      <c r="I57" s="1299"/>
      <c r="J57" s="1299"/>
      <c r="K57" s="1299"/>
      <c r="L57" s="1299"/>
      <c r="M57" s="1300"/>
      <c r="N57" s="1300"/>
      <c r="O57" s="1300"/>
      <c r="P57" s="1300"/>
      <c r="Q57" s="1300"/>
      <c r="R57" s="1299"/>
      <c r="S57" s="1299"/>
      <c r="T57" s="1299"/>
      <c r="U57" s="1299"/>
      <c r="V57" s="1299"/>
      <c r="W57" s="1299"/>
      <c r="X57" s="1299"/>
      <c r="Y57" s="1299"/>
      <c r="Z57" s="1299"/>
      <c r="AA57" s="1299"/>
      <c r="AB57" s="1291"/>
      <c r="AC57" s="1301"/>
      <c r="AD57" s="1301"/>
      <c r="AE57" s="1300"/>
      <c r="AF57" s="1300"/>
      <c r="AG57" s="1300"/>
      <c r="AH57" s="1300"/>
      <c r="AI57" s="1300"/>
      <c r="AJ57" s="1300"/>
      <c r="AK57" s="1300"/>
      <c r="AL57" s="1292"/>
      <c r="AM57" s="1293"/>
      <c r="AN57" s="1294"/>
      <c r="AO57" s="1295"/>
      <c r="AQ57" s="1047"/>
      <c r="AR57" s="1046"/>
      <c r="AS57" s="1047"/>
      <c r="AT57" s="1047"/>
      <c r="AX57" s="843"/>
      <c r="AY57" s="1308"/>
      <c r="AZ57" s="1298"/>
      <c r="BA57" s="1296"/>
      <c r="BB57" s="1296"/>
      <c r="BC57" s="1296"/>
    </row>
    <row r="58" spans="1:55" s="1297" customFormat="1" ht="51.75" customHeight="1">
      <c r="A58" s="272">
        <v>3</v>
      </c>
      <c r="B58" s="286" t="s">
        <v>218</v>
      </c>
      <c r="C58" s="1299"/>
      <c r="D58" s="1299"/>
      <c r="E58" s="1299"/>
      <c r="F58" s="1299"/>
      <c r="G58" s="1299"/>
      <c r="H58" s="1299"/>
      <c r="I58" s="1299"/>
      <c r="J58" s="1299"/>
      <c r="K58" s="1299"/>
      <c r="L58" s="1299"/>
      <c r="M58" s="1300"/>
      <c r="N58" s="1300"/>
      <c r="O58" s="1300"/>
      <c r="P58" s="1300"/>
      <c r="Q58" s="1300"/>
      <c r="R58" s="1299"/>
      <c r="S58" s="1299"/>
      <c r="T58" s="1299"/>
      <c r="U58" s="1299"/>
      <c r="V58" s="1299"/>
      <c r="W58" s="1299"/>
      <c r="X58" s="1299"/>
      <c r="Y58" s="1299"/>
      <c r="Z58" s="1299"/>
      <c r="AA58" s="1299"/>
      <c r="AB58" s="1291"/>
      <c r="AC58" s="1301"/>
      <c r="AD58" s="1301"/>
      <c r="AE58" s="1300"/>
      <c r="AF58" s="1300"/>
      <c r="AG58" s="1300"/>
      <c r="AH58" s="1300"/>
      <c r="AI58" s="1300"/>
      <c r="AJ58" s="1300"/>
      <c r="AK58" s="1300"/>
      <c r="AL58" s="1292"/>
      <c r="AM58" s="1293"/>
      <c r="AN58" s="1294"/>
      <c r="AO58" s="1295"/>
      <c r="AQ58" s="1047"/>
      <c r="AR58" s="1046"/>
      <c r="AS58" s="1047"/>
      <c r="AT58" s="1047"/>
      <c r="AX58" s="843"/>
      <c r="AY58" s="1308"/>
      <c r="AZ58" s="1298"/>
      <c r="BA58" s="1296"/>
      <c r="BB58" s="1296"/>
      <c r="BC58" s="1296"/>
    </row>
    <row r="59" spans="1:55" s="1297" customFormat="1" ht="15.75">
      <c r="A59" s="272"/>
      <c r="B59" s="286" t="s">
        <v>213</v>
      </c>
      <c r="C59" s="1299"/>
      <c r="D59" s="1299"/>
      <c r="E59" s="1299"/>
      <c r="F59" s="1299"/>
      <c r="G59" s="1299"/>
      <c r="H59" s="1299"/>
      <c r="I59" s="1299"/>
      <c r="J59" s="1299"/>
      <c r="K59" s="1299"/>
      <c r="L59" s="1299"/>
      <c r="M59" s="1300"/>
      <c r="N59" s="1300"/>
      <c r="O59" s="1300"/>
      <c r="P59" s="1300"/>
      <c r="Q59" s="1300"/>
      <c r="R59" s="1299"/>
      <c r="S59" s="1299"/>
      <c r="T59" s="1299"/>
      <c r="U59" s="1299"/>
      <c r="V59" s="1299"/>
      <c r="W59" s="1299"/>
      <c r="X59" s="1299"/>
      <c r="Y59" s="1299"/>
      <c r="Z59" s="1299"/>
      <c r="AA59" s="1299"/>
      <c r="AB59" s="1291"/>
      <c r="AC59" s="1301"/>
      <c r="AD59" s="1301"/>
      <c r="AE59" s="1300"/>
      <c r="AF59" s="1300"/>
      <c r="AG59" s="1300"/>
      <c r="AH59" s="1300"/>
      <c r="AI59" s="1300"/>
      <c r="AJ59" s="1300"/>
      <c r="AK59" s="1300"/>
      <c r="AL59" s="1292"/>
      <c r="AM59" s="1293"/>
      <c r="AN59" s="1294"/>
      <c r="AO59" s="1295"/>
      <c r="AQ59" s="1047"/>
      <c r="AR59" s="1046"/>
      <c r="AS59" s="1047"/>
      <c r="AT59" s="1047"/>
      <c r="AX59" s="843"/>
      <c r="AY59" s="1308"/>
      <c r="AZ59" s="1298"/>
      <c r="BA59" s="1296"/>
      <c r="BB59" s="1296"/>
      <c r="BC59" s="1296"/>
    </row>
    <row r="60" spans="1:55" s="1297" customFormat="1" ht="15.75">
      <c r="A60" s="272"/>
      <c r="B60" s="286" t="s">
        <v>216</v>
      </c>
      <c r="C60" s="1299"/>
      <c r="D60" s="1299"/>
      <c r="E60" s="1299"/>
      <c r="F60" s="1299"/>
      <c r="G60" s="1299"/>
      <c r="H60" s="1299"/>
      <c r="I60" s="1299"/>
      <c r="J60" s="1299"/>
      <c r="K60" s="1299"/>
      <c r="L60" s="1299"/>
      <c r="M60" s="1300"/>
      <c r="N60" s="1300"/>
      <c r="O60" s="1300"/>
      <c r="P60" s="1300"/>
      <c r="Q60" s="1300"/>
      <c r="R60" s="1299"/>
      <c r="S60" s="1299"/>
      <c r="T60" s="1299"/>
      <c r="U60" s="1299"/>
      <c r="V60" s="1299"/>
      <c r="W60" s="1299"/>
      <c r="X60" s="1299"/>
      <c r="Y60" s="1299"/>
      <c r="Z60" s="1299"/>
      <c r="AA60" s="1299"/>
      <c r="AB60" s="1291"/>
      <c r="AC60" s="1301"/>
      <c r="AD60" s="1301"/>
      <c r="AE60" s="1300"/>
      <c r="AF60" s="1300"/>
      <c r="AG60" s="1300"/>
      <c r="AH60" s="1300"/>
      <c r="AI60" s="1300"/>
      <c r="AJ60" s="1300"/>
      <c r="AK60" s="1300"/>
      <c r="AL60" s="1292"/>
      <c r="AM60" s="1293"/>
      <c r="AN60" s="1294"/>
      <c r="AO60" s="1295"/>
      <c r="AQ60" s="1047"/>
      <c r="AR60" s="1046"/>
      <c r="AS60" s="1047"/>
      <c r="AT60" s="1047"/>
      <c r="AX60" s="843"/>
      <c r="AY60" s="1308"/>
      <c r="AZ60" s="1298"/>
      <c r="BA60" s="1296"/>
      <c r="BB60" s="1296"/>
      <c r="BC60" s="1296"/>
    </row>
    <row r="61" spans="1:55" s="1297" customFormat="1" ht="31.5">
      <c r="A61" s="272">
        <v>4</v>
      </c>
      <c r="B61" s="286" t="s">
        <v>852</v>
      </c>
      <c r="C61" s="1299"/>
      <c r="D61" s="1299"/>
      <c r="E61" s="1299"/>
      <c r="F61" s="1299"/>
      <c r="G61" s="1299"/>
      <c r="H61" s="1299"/>
      <c r="I61" s="1299"/>
      <c r="J61" s="1299"/>
      <c r="K61" s="1299"/>
      <c r="L61" s="1299"/>
      <c r="M61" s="1300"/>
      <c r="N61" s="1300"/>
      <c r="O61" s="1300"/>
      <c r="P61" s="1300"/>
      <c r="Q61" s="1300"/>
      <c r="R61" s="1299"/>
      <c r="S61" s="1299"/>
      <c r="T61" s="1299"/>
      <c r="U61" s="1299"/>
      <c r="V61" s="1299"/>
      <c r="W61" s="1299"/>
      <c r="X61" s="1299"/>
      <c r="Y61" s="1299"/>
      <c r="Z61" s="1299"/>
      <c r="AA61" s="1299"/>
      <c r="AB61" s="1291"/>
      <c r="AC61" s="1301"/>
      <c r="AD61" s="1301"/>
      <c r="AE61" s="1300"/>
      <c r="AF61" s="1300"/>
      <c r="AG61" s="1300"/>
      <c r="AH61" s="1300"/>
      <c r="AI61" s="1300"/>
      <c r="AJ61" s="1300"/>
      <c r="AK61" s="1300"/>
      <c r="AL61" s="1292"/>
      <c r="AM61" s="1293"/>
      <c r="AN61" s="1294"/>
      <c r="AO61" s="1295"/>
      <c r="AQ61" s="1047"/>
      <c r="AR61" s="1046"/>
      <c r="AS61" s="1047"/>
      <c r="AT61" s="1047"/>
      <c r="AX61" s="843"/>
      <c r="AY61" s="1308"/>
      <c r="AZ61" s="1298"/>
      <c r="BA61" s="1296"/>
      <c r="BB61" s="1296"/>
      <c r="BC61" s="1296"/>
    </row>
    <row r="62" spans="1:55" s="1297" customFormat="1" ht="15.75">
      <c r="A62" s="272"/>
      <c r="B62" s="286" t="s">
        <v>213</v>
      </c>
      <c r="C62" s="1299"/>
      <c r="D62" s="1299"/>
      <c r="E62" s="1299"/>
      <c r="F62" s="1299"/>
      <c r="G62" s="1299"/>
      <c r="H62" s="1299"/>
      <c r="I62" s="1299"/>
      <c r="J62" s="1299"/>
      <c r="K62" s="1299"/>
      <c r="L62" s="1299"/>
      <c r="M62" s="1300"/>
      <c r="N62" s="1300"/>
      <c r="O62" s="1300"/>
      <c r="P62" s="1300"/>
      <c r="Q62" s="1300"/>
      <c r="R62" s="1299"/>
      <c r="S62" s="1299"/>
      <c r="T62" s="1299"/>
      <c r="U62" s="1299"/>
      <c r="V62" s="1299"/>
      <c r="W62" s="1299"/>
      <c r="X62" s="1299"/>
      <c r="Y62" s="1299"/>
      <c r="Z62" s="1299"/>
      <c r="AA62" s="1299"/>
      <c r="AB62" s="1291"/>
      <c r="AC62" s="1301"/>
      <c r="AD62" s="1301"/>
      <c r="AE62" s="1300"/>
      <c r="AF62" s="1300"/>
      <c r="AG62" s="1300"/>
      <c r="AH62" s="1300"/>
      <c r="AI62" s="1300"/>
      <c r="AJ62" s="1300"/>
      <c r="AK62" s="1300"/>
      <c r="AL62" s="1292"/>
      <c r="AM62" s="1293"/>
      <c r="AN62" s="1294"/>
      <c r="AO62" s="1295"/>
      <c r="AQ62" s="1047"/>
      <c r="AR62" s="1046"/>
      <c r="AS62" s="1047"/>
      <c r="AT62" s="1047"/>
      <c r="AX62" s="843"/>
      <c r="AY62" s="1308"/>
      <c r="AZ62" s="1298"/>
      <c r="BA62" s="1296"/>
      <c r="BB62" s="1296"/>
      <c r="BC62" s="1296"/>
    </row>
    <row r="63" spans="1:55" s="1297" customFormat="1" ht="15.75">
      <c r="A63" s="272"/>
      <c r="B63" s="286" t="s">
        <v>216</v>
      </c>
      <c r="C63" s="1299"/>
      <c r="D63" s="1299"/>
      <c r="E63" s="1299"/>
      <c r="F63" s="1299"/>
      <c r="G63" s="1299"/>
      <c r="H63" s="1299"/>
      <c r="I63" s="1299"/>
      <c r="J63" s="1299"/>
      <c r="K63" s="1299"/>
      <c r="L63" s="1299"/>
      <c r="M63" s="1300"/>
      <c r="N63" s="1300"/>
      <c r="O63" s="1300"/>
      <c r="P63" s="1300"/>
      <c r="Q63" s="1300"/>
      <c r="R63" s="1299"/>
      <c r="S63" s="1299"/>
      <c r="T63" s="1299"/>
      <c r="U63" s="1299"/>
      <c r="V63" s="1299"/>
      <c r="W63" s="1299"/>
      <c r="X63" s="1299"/>
      <c r="Y63" s="1299"/>
      <c r="Z63" s="1299"/>
      <c r="AA63" s="1299"/>
      <c r="AB63" s="1291"/>
      <c r="AC63" s="1301"/>
      <c r="AD63" s="1301"/>
      <c r="AE63" s="1300"/>
      <c r="AF63" s="1300"/>
      <c r="AG63" s="1300"/>
      <c r="AH63" s="1300"/>
      <c r="AI63" s="1300"/>
      <c r="AJ63" s="1300"/>
      <c r="AK63" s="1300"/>
      <c r="AL63" s="1292"/>
      <c r="AM63" s="1293"/>
      <c r="AN63" s="1294"/>
      <c r="AO63" s="1295"/>
      <c r="AQ63" s="1047"/>
      <c r="AR63" s="1046"/>
      <c r="AS63" s="1047"/>
      <c r="AT63" s="1047"/>
      <c r="AX63" s="843"/>
      <c r="AY63" s="1308"/>
      <c r="AZ63" s="1298"/>
      <c r="BA63" s="1296"/>
      <c r="BB63" s="1296"/>
      <c r="BC63" s="1296"/>
    </row>
    <row r="64" spans="1:55" s="1297" customFormat="1" ht="63">
      <c r="A64" s="1286" t="s">
        <v>37</v>
      </c>
      <c r="B64" s="1315" t="s">
        <v>853</v>
      </c>
      <c r="C64" s="1299"/>
      <c r="D64" s="1299"/>
      <c r="E64" s="1299"/>
      <c r="F64" s="1299"/>
      <c r="G64" s="1299"/>
      <c r="H64" s="1299"/>
      <c r="I64" s="1299"/>
      <c r="J64" s="1299"/>
      <c r="K64" s="1299"/>
      <c r="L64" s="1299"/>
      <c r="M64" s="1300"/>
      <c r="N64" s="1300"/>
      <c r="O64" s="1300"/>
      <c r="P64" s="1300"/>
      <c r="Q64" s="1300"/>
      <c r="R64" s="1299"/>
      <c r="S64" s="1299"/>
      <c r="T64" s="1299"/>
      <c r="U64" s="1299"/>
      <c r="V64" s="1299"/>
      <c r="W64" s="1299"/>
      <c r="X64" s="1299"/>
      <c r="Y64" s="1299"/>
      <c r="Z64" s="1299"/>
      <c r="AA64" s="1299"/>
      <c r="AB64" s="1291"/>
      <c r="AC64" s="1301"/>
      <c r="AD64" s="1301"/>
      <c r="AE64" s="1300"/>
      <c r="AF64" s="1300"/>
      <c r="AG64" s="1300"/>
      <c r="AH64" s="1300"/>
      <c r="AI64" s="1300"/>
      <c r="AJ64" s="1300"/>
      <c r="AK64" s="1300"/>
      <c r="AL64" s="1292"/>
      <c r="AM64" s="1293"/>
      <c r="AN64" s="1294"/>
      <c r="AO64" s="1295"/>
      <c r="AQ64" s="1047"/>
      <c r="AR64" s="1046"/>
      <c r="AS64" s="1047"/>
      <c r="AT64" s="1047"/>
      <c r="AX64" s="843"/>
      <c r="AY64" s="1308"/>
      <c r="AZ64" s="1298"/>
      <c r="BA64" s="1296"/>
      <c r="BB64" s="1296"/>
      <c r="BC64" s="1296"/>
    </row>
    <row r="65" spans="1:55" s="1297" customFormat="1" ht="31.5">
      <c r="A65" s="1286" t="s">
        <v>840</v>
      </c>
      <c r="B65" s="1316" t="s">
        <v>854</v>
      </c>
      <c r="C65" s="1299"/>
      <c r="D65" s="1299"/>
      <c r="E65" s="1299"/>
      <c r="F65" s="1299"/>
      <c r="G65" s="1299"/>
      <c r="H65" s="1299"/>
      <c r="I65" s="1299"/>
      <c r="J65" s="1299"/>
      <c r="K65" s="1299"/>
      <c r="L65" s="1299"/>
      <c r="M65" s="1300"/>
      <c r="N65" s="1300"/>
      <c r="O65" s="1300"/>
      <c r="P65" s="1300"/>
      <c r="Q65" s="1300"/>
      <c r="R65" s="1299"/>
      <c r="S65" s="1299"/>
      <c r="T65" s="1299"/>
      <c r="U65" s="1299"/>
      <c r="V65" s="1299"/>
      <c r="W65" s="1299"/>
      <c r="X65" s="1299"/>
      <c r="Y65" s="1299"/>
      <c r="Z65" s="1299"/>
      <c r="AA65" s="1299"/>
      <c r="AB65" s="1291"/>
      <c r="AC65" s="1301"/>
      <c r="AD65" s="1301"/>
      <c r="AE65" s="1300"/>
      <c r="AF65" s="1300"/>
      <c r="AG65" s="1300"/>
      <c r="AH65" s="1300"/>
      <c r="AI65" s="1300"/>
      <c r="AJ65" s="1300"/>
      <c r="AK65" s="1300"/>
      <c r="AL65" s="1292"/>
      <c r="AM65" s="1293"/>
      <c r="AN65" s="1294"/>
      <c r="AO65" s="1295"/>
      <c r="AQ65" s="1047"/>
      <c r="AR65" s="1046"/>
      <c r="AS65" s="1047"/>
      <c r="AT65" s="1047"/>
      <c r="AX65" s="843"/>
      <c r="AY65" s="1308"/>
      <c r="AZ65" s="1298"/>
      <c r="BA65" s="1296"/>
      <c r="BB65" s="1296"/>
      <c r="BC65" s="1296"/>
    </row>
    <row r="66" spans="1:55" s="1297" customFormat="1" ht="15.75">
      <c r="A66" s="1286"/>
      <c r="B66" s="286" t="s">
        <v>213</v>
      </c>
      <c r="C66" s="1299"/>
      <c r="D66" s="1299"/>
      <c r="E66" s="1299"/>
      <c r="F66" s="1299"/>
      <c r="G66" s="1299"/>
      <c r="H66" s="1299"/>
      <c r="I66" s="1299"/>
      <c r="J66" s="1299"/>
      <c r="K66" s="1299"/>
      <c r="L66" s="1299"/>
      <c r="M66" s="1300"/>
      <c r="N66" s="1300"/>
      <c r="O66" s="1300"/>
      <c r="P66" s="1300"/>
      <c r="Q66" s="1300"/>
      <c r="R66" s="1299"/>
      <c r="S66" s="1299"/>
      <c r="T66" s="1299"/>
      <c r="U66" s="1299"/>
      <c r="V66" s="1299"/>
      <c r="W66" s="1299"/>
      <c r="X66" s="1299"/>
      <c r="Y66" s="1299"/>
      <c r="Z66" s="1299"/>
      <c r="AA66" s="1299"/>
      <c r="AB66" s="1291"/>
      <c r="AC66" s="1301"/>
      <c r="AD66" s="1301"/>
      <c r="AE66" s="1300"/>
      <c r="AF66" s="1300"/>
      <c r="AG66" s="1300"/>
      <c r="AH66" s="1300"/>
      <c r="AI66" s="1300"/>
      <c r="AJ66" s="1300"/>
      <c r="AK66" s="1300"/>
      <c r="AL66" s="1292"/>
      <c r="AM66" s="1293"/>
      <c r="AN66" s="1294"/>
      <c r="AO66" s="1295"/>
      <c r="AQ66" s="1047"/>
      <c r="AR66" s="1046"/>
      <c r="AS66" s="1047"/>
      <c r="AT66" s="1047"/>
      <c r="AX66" s="843"/>
      <c r="AY66" s="1308"/>
      <c r="AZ66" s="1298"/>
      <c r="BA66" s="1296"/>
      <c r="BB66" s="1296"/>
      <c r="BC66" s="1296"/>
    </row>
    <row r="67" spans="1:55" s="1297" customFormat="1" ht="15.75">
      <c r="A67" s="1286"/>
      <c r="B67" s="286" t="s">
        <v>216</v>
      </c>
      <c r="C67" s="1299"/>
      <c r="D67" s="1299"/>
      <c r="E67" s="1299"/>
      <c r="F67" s="1299"/>
      <c r="G67" s="1299"/>
      <c r="H67" s="1299"/>
      <c r="I67" s="1299"/>
      <c r="J67" s="1299"/>
      <c r="K67" s="1299"/>
      <c r="L67" s="1299"/>
      <c r="M67" s="1300"/>
      <c r="N67" s="1300"/>
      <c r="O67" s="1300"/>
      <c r="P67" s="1300"/>
      <c r="Q67" s="1300"/>
      <c r="R67" s="1299"/>
      <c r="S67" s="1299"/>
      <c r="T67" s="1299"/>
      <c r="U67" s="1299"/>
      <c r="V67" s="1299"/>
      <c r="W67" s="1299"/>
      <c r="X67" s="1299"/>
      <c r="Y67" s="1299"/>
      <c r="Z67" s="1299"/>
      <c r="AA67" s="1299"/>
      <c r="AB67" s="1291"/>
      <c r="AC67" s="1301"/>
      <c r="AD67" s="1301"/>
      <c r="AE67" s="1300"/>
      <c r="AF67" s="1300"/>
      <c r="AG67" s="1300"/>
      <c r="AH67" s="1300"/>
      <c r="AI67" s="1300"/>
      <c r="AJ67" s="1300"/>
      <c r="AK67" s="1300"/>
      <c r="AL67" s="1292"/>
      <c r="AM67" s="1293"/>
      <c r="AN67" s="1294"/>
      <c r="AO67" s="1295"/>
      <c r="AQ67" s="1047"/>
      <c r="AR67" s="1046"/>
      <c r="AS67" s="1047"/>
      <c r="AT67" s="1047"/>
      <c r="AX67" s="843"/>
      <c r="AY67" s="1308"/>
      <c r="AZ67" s="1298"/>
      <c r="BA67" s="1296"/>
      <c r="BB67" s="1296"/>
      <c r="BC67" s="1296"/>
    </row>
    <row r="68" spans="1:55" s="1297" customFormat="1" ht="31.5">
      <c r="A68" s="1286" t="s">
        <v>219</v>
      </c>
      <c r="B68" s="1316" t="s">
        <v>856</v>
      </c>
      <c r="C68" s="1299"/>
      <c r="D68" s="1299"/>
      <c r="E68" s="1299"/>
      <c r="F68" s="1299"/>
      <c r="G68" s="1299"/>
      <c r="H68" s="1299"/>
      <c r="I68" s="1299"/>
      <c r="J68" s="1299"/>
      <c r="K68" s="1299"/>
      <c r="L68" s="1299"/>
      <c r="M68" s="1300"/>
      <c r="N68" s="1300"/>
      <c r="O68" s="1300"/>
      <c r="P68" s="1300"/>
      <c r="Q68" s="1300"/>
      <c r="R68" s="1299"/>
      <c r="S68" s="1299"/>
      <c r="T68" s="1299"/>
      <c r="U68" s="1299"/>
      <c r="V68" s="1299"/>
      <c r="W68" s="1299"/>
      <c r="X68" s="1299"/>
      <c r="Y68" s="1299"/>
      <c r="Z68" s="1299"/>
      <c r="AA68" s="1299"/>
      <c r="AB68" s="1291"/>
      <c r="AC68" s="1301"/>
      <c r="AD68" s="1301"/>
      <c r="AE68" s="1300"/>
      <c r="AF68" s="1300"/>
      <c r="AG68" s="1300"/>
      <c r="AH68" s="1300"/>
      <c r="AI68" s="1300"/>
      <c r="AJ68" s="1300"/>
      <c r="AK68" s="1300"/>
      <c r="AL68" s="1292"/>
      <c r="AM68" s="1293"/>
      <c r="AN68" s="1294"/>
      <c r="AO68" s="1295"/>
      <c r="AQ68" s="1047"/>
      <c r="AR68" s="1046"/>
      <c r="AS68" s="1047"/>
      <c r="AT68" s="1047"/>
      <c r="AX68" s="843"/>
      <c r="AY68" s="1308"/>
      <c r="AZ68" s="1298"/>
      <c r="BA68" s="1296"/>
      <c r="BB68" s="1296"/>
      <c r="BC68" s="1296"/>
    </row>
    <row r="69" spans="1:55" s="1297" customFormat="1" ht="15.75">
      <c r="A69" s="1286"/>
      <c r="B69" s="286" t="s">
        <v>213</v>
      </c>
      <c r="C69" s="1299"/>
      <c r="D69" s="1299"/>
      <c r="E69" s="1299"/>
      <c r="F69" s="1299"/>
      <c r="G69" s="1299"/>
      <c r="H69" s="1299"/>
      <c r="I69" s="1299"/>
      <c r="J69" s="1299"/>
      <c r="K69" s="1299"/>
      <c r="L69" s="1299"/>
      <c r="M69" s="1300"/>
      <c r="N69" s="1300"/>
      <c r="O69" s="1300"/>
      <c r="P69" s="1300"/>
      <c r="Q69" s="1300"/>
      <c r="R69" s="1299"/>
      <c r="S69" s="1299"/>
      <c r="T69" s="1299"/>
      <c r="U69" s="1299"/>
      <c r="V69" s="1299"/>
      <c r="W69" s="1299"/>
      <c r="X69" s="1299"/>
      <c r="Y69" s="1299"/>
      <c r="Z69" s="1299"/>
      <c r="AA69" s="1299"/>
      <c r="AB69" s="1291"/>
      <c r="AC69" s="1301"/>
      <c r="AD69" s="1301"/>
      <c r="AE69" s="1300"/>
      <c r="AF69" s="1300"/>
      <c r="AG69" s="1300"/>
      <c r="AH69" s="1300"/>
      <c r="AI69" s="1300"/>
      <c r="AJ69" s="1300"/>
      <c r="AK69" s="1300"/>
      <c r="AL69" s="1292"/>
      <c r="AM69" s="1293"/>
      <c r="AN69" s="1294"/>
      <c r="AO69" s="1295"/>
      <c r="AQ69" s="1047"/>
      <c r="AR69" s="1046"/>
      <c r="AS69" s="1047"/>
      <c r="AT69" s="1047"/>
      <c r="AX69" s="843"/>
      <c r="AY69" s="1308"/>
      <c r="AZ69" s="1298"/>
      <c r="BA69" s="1296"/>
      <c r="BB69" s="1296"/>
      <c r="BC69" s="1296"/>
    </row>
    <row r="70" spans="1:55" s="1297" customFormat="1" ht="15.75">
      <c r="A70" s="1286"/>
      <c r="B70" s="286" t="s">
        <v>216</v>
      </c>
      <c r="C70" s="1299"/>
      <c r="D70" s="1299"/>
      <c r="E70" s="1299"/>
      <c r="F70" s="1299"/>
      <c r="G70" s="1299"/>
      <c r="H70" s="1299"/>
      <c r="I70" s="1299"/>
      <c r="J70" s="1299"/>
      <c r="K70" s="1299"/>
      <c r="L70" s="1299"/>
      <c r="M70" s="1300"/>
      <c r="N70" s="1300"/>
      <c r="O70" s="1300"/>
      <c r="P70" s="1300"/>
      <c r="Q70" s="1300"/>
      <c r="R70" s="1299"/>
      <c r="S70" s="1299"/>
      <c r="T70" s="1299"/>
      <c r="U70" s="1299"/>
      <c r="V70" s="1299"/>
      <c r="W70" s="1299"/>
      <c r="X70" s="1299"/>
      <c r="Y70" s="1299"/>
      <c r="Z70" s="1299"/>
      <c r="AA70" s="1299"/>
      <c r="AB70" s="1291"/>
      <c r="AC70" s="1301"/>
      <c r="AD70" s="1301"/>
      <c r="AE70" s="1300"/>
      <c r="AF70" s="1300"/>
      <c r="AG70" s="1300"/>
      <c r="AH70" s="1300"/>
      <c r="AI70" s="1300"/>
      <c r="AJ70" s="1300"/>
      <c r="AK70" s="1300"/>
      <c r="AL70" s="1292"/>
      <c r="AM70" s="1293"/>
      <c r="AN70" s="1294"/>
      <c r="AO70" s="1295"/>
      <c r="AQ70" s="1047"/>
      <c r="AR70" s="1046"/>
      <c r="AS70" s="1047"/>
      <c r="AT70" s="1047"/>
      <c r="AX70" s="843"/>
      <c r="AY70" s="1308"/>
      <c r="AZ70" s="1298"/>
      <c r="BA70" s="1296"/>
      <c r="BB70" s="1296"/>
      <c r="BC70" s="1296"/>
    </row>
    <row r="71" spans="1:55" s="1297" customFormat="1" ht="15.75">
      <c r="A71" s="1286" t="s">
        <v>840</v>
      </c>
      <c r="B71" s="1287" t="s">
        <v>855</v>
      </c>
      <c r="C71" s="1299"/>
      <c r="D71" s="1299"/>
      <c r="E71" s="1299"/>
      <c r="F71" s="1299"/>
      <c r="G71" s="1299"/>
      <c r="H71" s="1299"/>
      <c r="I71" s="1299"/>
      <c r="J71" s="1299"/>
      <c r="K71" s="1299"/>
      <c r="L71" s="1299"/>
      <c r="M71" s="1300"/>
      <c r="N71" s="1300"/>
      <c r="O71" s="1300"/>
      <c r="P71" s="1300"/>
      <c r="Q71" s="1300"/>
      <c r="R71" s="1299"/>
      <c r="S71" s="1299"/>
      <c r="T71" s="1299"/>
      <c r="U71" s="1299"/>
      <c r="V71" s="1299"/>
      <c r="W71" s="1299"/>
      <c r="X71" s="1299"/>
      <c r="Y71" s="1299"/>
      <c r="Z71" s="1299"/>
      <c r="AA71" s="1299"/>
      <c r="AB71" s="1291"/>
      <c r="AC71" s="1301"/>
      <c r="AD71" s="1301"/>
      <c r="AE71" s="1300"/>
      <c r="AF71" s="1300"/>
      <c r="AG71" s="1300"/>
      <c r="AH71" s="1300"/>
      <c r="AI71" s="1300"/>
      <c r="AJ71" s="1300"/>
      <c r="AK71" s="1300"/>
      <c r="AL71" s="1292"/>
      <c r="AM71" s="1293"/>
      <c r="AN71" s="1294"/>
      <c r="AO71" s="1295"/>
      <c r="AQ71" s="1047"/>
      <c r="AR71" s="1046"/>
      <c r="AS71" s="1047"/>
      <c r="AT71" s="1047"/>
      <c r="AX71" s="843"/>
      <c r="AY71" s="1308"/>
      <c r="AZ71" s="1298"/>
      <c r="BA71" s="1296"/>
      <c r="BB71" s="1296"/>
      <c r="BC71" s="1296"/>
    </row>
    <row r="72" spans="1:55" s="1297" customFormat="1" ht="15.75">
      <c r="A72" s="1286"/>
      <c r="B72" s="286" t="s">
        <v>213</v>
      </c>
      <c r="C72" s="1299"/>
      <c r="D72" s="1299"/>
      <c r="E72" s="1299"/>
      <c r="F72" s="1299"/>
      <c r="G72" s="1299"/>
      <c r="H72" s="1299"/>
      <c r="I72" s="1299"/>
      <c r="J72" s="1299"/>
      <c r="K72" s="1299"/>
      <c r="L72" s="1299"/>
      <c r="M72" s="1300"/>
      <c r="N72" s="1300"/>
      <c r="O72" s="1300"/>
      <c r="P72" s="1300"/>
      <c r="Q72" s="1300"/>
      <c r="R72" s="1299"/>
      <c r="S72" s="1299"/>
      <c r="T72" s="1299"/>
      <c r="U72" s="1299"/>
      <c r="V72" s="1299"/>
      <c r="W72" s="1299"/>
      <c r="X72" s="1299"/>
      <c r="Y72" s="1299"/>
      <c r="Z72" s="1299"/>
      <c r="AA72" s="1299"/>
      <c r="AB72" s="1291"/>
      <c r="AC72" s="1301"/>
      <c r="AD72" s="1301"/>
      <c r="AE72" s="1300"/>
      <c r="AF72" s="1300"/>
      <c r="AG72" s="1300"/>
      <c r="AH72" s="1300"/>
      <c r="AI72" s="1300"/>
      <c r="AJ72" s="1300"/>
      <c r="AK72" s="1300"/>
      <c r="AL72" s="1292"/>
      <c r="AM72" s="1293"/>
      <c r="AN72" s="1294"/>
      <c r="AO72" s="1295"/>
      <c r="AQ72" s="1047"/>
      <c r="AR72" s="1046"/>
      <c r="AS72" s="1047"/>
      <c r="AT72" s="1047"/>
      <c r="AX72" s="843"/>
      <c r="AY72" s="1308"/>
      <c r="AZ72" s="1298"/>
      <c r="BA72" s="1296"/>
      <c r="BB72" s="1296"/>
      <c r="BC72" s="1296"/>
    </row>
    <row r="73" spans="1:55" s="1297" customFormat="1" ht="15.75">
      <c r="A73" s="1286"/>
      <c r="B73" s="286" t="s">
        <v>216</v>
      </c>
      <c r="C73" s="1299"/>
      <c r="D73" s="1299"/>
      <c r="E73" s="1299"/>
      <c r="F73" s="1299"/>
      <c r="G73" s="1299"/>
      <c r="H73" s="1299"/>
      <c r="I73" s="1299"/>
      <c r="J73" s="1299"/>
      <c r="K73" s="1299"/>
      <c r="L73" s="1299"/>
      <c r="M73" s="1300"/>
      <c r="N73" s="1300"/>
      <c r="O73" s="1300"/>
      <c r="P73" s="1300"/>
      <c r="Q73" s="1300"/>
      <c r="R73" s="1299"/>
      <c r="S73" s="1299"/>
      <c r="T73" s="1299"/>
      <c r="U73" s="1299"/>
      <c r="V73" s="1299"/>
      <c r="W73" s="1299"/>
      <c r="X73" s="1299"/>
      <c r="Y73" s="1299"/>
      <c r="Z73" s="1299"/>
      <c r="AA73" s="1299"/>
      <c r="AB73" s="1291"/>
      <c r="AC73" s="1301"/>
      <c r="AD73" s="1301"/>
      <c r="AE73" s="1300"/>
      <c r="AF73" s="1300"/>
      <c r="AG73" s="1300"/>
      <c r="AH73" s="1300"/>
      <c r="AI73" s="1300"/>
      <c r="AJ73" s="1300"/>
      <c r="AK73" s="1300"/>
      <c r="AL73" s="1292"/>
      <c r="AM73" s="1293"/>
      <c r="AN73" s="1294"/>
      <c r="AO73" s="1295"/>
      <c r="AQ73" s="1047"/>
      <c r="AR73" s="1046"/>
      <c r="AS73" s="1047"/>
      <c r="AT73" s="1047"/>
      <c r="AX73" s="843"/>
      <c r="AY73" s="1308"/>
      <c r="AZ73" s="1298"/>
      <c r="BA73" s="1296"/>
      <c r="BB73" s="1296"/>
      <c r="BC73" s="1296"/>
    </row>
    <row r="74" spans="1:55" ht="15.75">
      <c r="A74" s="1038" t="s">
        <v>21</v>
      </c>
      <c r="B74" s="1038" t="s">
        <v>1016</v>
      </c>
      <c r="C74" s="1039"/>
      <c r="D74" s="1039"/>
      <c r="E74" s="1039"/>
      <c r="F74" s="1039"/>
      <c r="G74" s="1039"/>
      <c r="H74" s="1039"/>
      <c r="I74" s="1039"/>
      <c r="J74" s="1039"/>
      <c r="K74" s="1039"/>
      <c r="L74" s="1039"/>
      <c r="M74" s="1039"/>
      <c r="N74" s="1039"/>
      <c r="O74" s="1039"/>
      <c r="P74" s="1039"/>
      <c r="Q74" s="1039"/>
      <c r="R74" s="1039"/>
      <c r="S74" s="1039"/>
      <c r="T74" s="1039"/>
      <c r="U74" s="1039"/>
      <c r="V74" s="1039"/>
      <c r="W74" s="1039"/>
      <c r="X74" s="1039"/>
      <c r="Y74" s="1039"/>
      <c r="Z74" s="1039"/>
      <c r="AA74" s="1039"/>
      <c r="AB74" s="1039"/>
      <c r="AC74" s="1039"/>
      <c r="AD74" s="1039"/>
      <c r="AE74" s="1039"/>
      <c r="AF74" s="1039"/>
      <c r="AG74" s="1039"/>
      <c r="AH74" s="1039"/>
      <c r="AI74" s="1039"/>
      <c r="AJ74" s="1039"/>
      <c r="AK74" s="1039"/>
    </row>
    <row r="75" spans="1:55" ht="15.75">
      <c r="A75" s="253" t="s">
        <v>23</v>
      </c>
      <c r="B75" s="1288" t="s">
        <v>841</v>
      </c>
      <c r="C75" s="1299"/>
      <c r="D75" s="1299"/>
      <c r="E75" s="1299"/>
      <c r="F75" s="1299"/>
      <c r="G75" s="1299"/>
      <c r="H75" s="1299"/>
      <c r="I75" s="1299"/>
      <c r="J75" s="1299"/>
      <c r="K75" s="1299"/>
      <c r="L75" s="1299"/>
      <c r="M75" s="1300"/>
      <c r="N75" s="1300"/>
      <c r="O75" s="1300"/>
      <c r="P75" s="1300"/>
      <c r="Q75" s="1300"/>
      <c r="R75" s="1299"/>
      <c r="S75" s="1299"/>
      <c r="T75" s="1299"/>
      <c r="U75" s="1299"/>
      <c r="V75" s="1299"/>
      <c r="W75" s="1299"/>
      <c r="X75" s="1299"/>
      <c r="Y75" s="1299"/>
      <c r="Z75" s="1299"/>
      <c r="AA75" s="1299"/>
      <c r="AB75" s="1291"/>
      <c r="AC75" s="1301"/>
      <c r="AD75" s="1301"/>
      <c r="AE75" s="1300"/>
      <c r="AF75" s="1300"/>
      <c r="AG75" s="1300"/>
      <c r="AH75" s="1300"/>
      <c r="AI75" s="1300"/>
      <c r="AJ75" s="1300"/>
      <c r="AK75" s="1300"/>
    </row>
    <row r="76" spans="1:55" ht="31.5">
      <c r="A76" s="253">
        <v>1</v>
      </c>
      <c r="B76" s="1288" t="s">
        <v>212</v>
      </c>
      <c r="C76" s="1303"/>
      <c r="D76" s="1303"/>
      <c r="E76" s="1303"/>
      <c r="F76" s="1303"/>
      <c r="G76" s="1303"/>
      <c r="H76" s="1303"/>
      <c r="I76" s="1303"/>
      <c r="J76" s="1303"/>
      <c r="K76" s="1303"/>
      <c r="L76" s="1303"/>
      <c r="M76" s="1310"/>
      <c r="N76" s="1310"/>
      <c r="O76" s="1310"/>
      <c r="P76" s="1310"/>
      <c r="Q76" s="1310"/>
      <c r="R76" s="1303"/>
      <c r="S76" s="1303"/>
      <c r="T76" s="1303"/>
      <c r="U76" s="1303"/>
      <c r="V76" s="1303"/>
      <c r="W76" s="1303"/>
      <c r="X76" s="1303"/>
      <c r="Y76" s="1303"/>
      <c r="Z76" s="1303"/>
      <c r="AA76" s="1303"/>
      <c r="AB76" s="1291"/>
      <c r="AC76" s="1314"/>
      <c r="AD76" s="1314"/>
      <c r="AE76" s="1310"/>
      <c r="AF76" s="1310"/>
      <c r="AG76" s="1310"/>
      <c r="AH76" s="1310"/>
      <c r="AI76" s="1310"/>
      <c r="AJ76" s="1310"/>
      <c r="AK76" s="1310"/>
    </row>
    <row r="77" spans="1:55" ht="15.75">
      <c r="A77" s="272"/>
      <c r="B77" s="1289" t="s">
        <v>213</v>
      </c>
      <c r="C77" s="1299"/>
      <c r="D77" s="1299"/>
      <c r="E77" s="1299"/>
      <c r="F77" s="1299"/>
      <c r="G77" s="1299"/>
      <c r="H77" s="1299"/>
      <c r="I77" s="1299"/>
      <c r="J77" s="1299"/>
      <c r="K77" s="1299"/>
      <c r="L77" s="1299"/>
      <c r="M77" s="1300"/>
      <c r="N77" s="1300"/>
      <c r="O77" s="1300"/>
      <c r="P77" s="1300"/>
      <c r="Q77" s="1300"/>
      <c r="R77" s="1299"/>
      <c r="S77" s="1299"/>
      <c r="T77" s="1299"/>
      <c r="U77" s="1299"/>
      <c r="V77" s="1299"/>
      <c r="W77" s="1299"/>
      <c r="X77" s="1299"/>
      <c r="Y77" s="1299"/>
      <c r="Z77" s="1299"/>
      <c r="AA77" s="1299"/>
      <c r="AB77" s="1291"/>
      <c r="AC77" s="1301"/>
      <c r="AD77" s="1301"/>
      <c r="AE77" s="1300"/>
      <c r="AF77" s="1300"/>
      <c r="AG77" s="1300"/>
      <c r="AH77" s="1300"/>
      <c r="AI77" s="1300"/>
      <c r="AJ77" s="1300"/>
      <c r="AK77" s="1300"/>
    </row>
    <row r="78" spans="1:55" ht="15.75">
      <c r="A78" s="272"/>
      <c r="B78" s="1289" t="s">
        <v>214</v>
      </c>
      <c r="C78" s="1299"/>
      <c r="D78" s="1299"/>
      <c r="E78" s="1299"/>
      <c r="F78" s="1299"/>
      <c r="G78" s="1299"/>
      <c r="H78" s="1299"/>
      <c r="I78" s="1299"/>
      <c r="J78" s="1299"/>
      <c r="K78" s="1299"/>
      <c r="L78" s="1299"/>
      <c r="M78" s="1300"/>
      <c r="N78" s="1300"/>
      <c r="O78" s="1300"/>
      <c r="P78" s="1300"/>
      <c r="Q78" s="1300"/>
      <c r="R78" s="1299"/>
      <c r="S78" s="1299"/>
      <c r="T78" s="1299"/>
      <c r="U78" s="1299"/>
      <c r="V78" s="1299"/>
      <c r="W78" s="1299"/>
      <c r="X78" s="1299"/>
      <c r="Y78" s="1299"/>
      <c r="Z78" s="1299"/>
      <c r="AA78" s="1299"/>
      <c r="AB78" s="1291"/>
      <c r="AC78" s="1301"/>
      <c r="AD78" s="1301"/>
      <c r="AE78" s="1300"/>
      <c r="AF78" s="1300"/>
      <c r="AG78" s="1300"/>
      <c r="AH78" s="1300"/>
      <c r="AI78" s="1300"/>
      <c r="AJ78" s="1300"/>
      <c r="AK78" s="1300"/>
    </row>
    <row r="79" spans="1:55" ht="31.5">
      <c r="A79" s="272">
        <v>2</v>
      </c>
      <c r="B79" s="1290" t="s">
        <v>217</v>
      </c>
      <c r="C79" s="1299"/>
      <c r="D79" s="1299"/>
      <c r="E79" s="1299"/>
      <c r="F79" s="1299"/>
      <c r="G79" s="1299"/>
      <c r="H79" s="1299"/>
      <c r="I79" s="1299"/>
      <c r="J79" s="1299"/>
      <c r="K79" s="1299"/>
      <c r="L79" s="1299"/>
      <c r="M79" s="1300"/>
      <c r="N79" s="1300"/>
      <c r="O79" s="1300"/>
      <c r="P79" s="1300"/>
      <c r="Q79" s="1300"/>
      <c r="R79" s="1299"/>
      <c r="S79" s="1299"/>
      <c r="T79" s="1299"/>
      <c r="U79" s="1299"/>
      <c r="V79" s="1299"/>
      <c r="W79" s="1299"/>
      <c r="X79" s="1299"/>
      <c r="Y79" s="1299"/>
      <c r="Z79" s="1299"/>
      <c r="AA79" s="1299"/>
      <c r="AB79" s="1291"/>
      <c r="AC79" s="1301"/>
      <c r="AD79" s="1301"/>
      <c r="AE79" s="1300"/>
      <c r="AF79" s="1300"/>
      <c r="AG79" s="1300"/>
      <c r="AH79" s="1300"/>
      <c r="AI79" s="1300"/>
      <c r="AJ79" s="1300"/>
      <c r="AK79" s="1300"/>
    </row>
    <row r="80" spans="1:55" ht="31.5">
      <c r="A80" s="253" t="s">
        <v>37</v>
      </c>
      <c r="B80" s="1288" t="s">
        <v>843</v>
      </c>
      <c r="C80" s="1299"/>
      <c r="D80" s="1299"/>
      <c r="E80" s="1299"/>
      <c r="F80" s="1299"/>
      <c r="G80" s="1299"/>
      <c r="H80" s="1299"/>
      <c r="I80" s="1299"/>
      <c r="J80" s="1299"/>
      <c r="K80" s="1299"/>
      <c r="L80" s="1299"/>
      <c r="M80" s="1300"/>
      <c r="N80" s="1300"/>
      <c r="O80" s="1300"/>
      <c r="P80" s="1300"/>
      <c r="Q80" s="1300"/>
      <c r="R80" s="1299"/>
      <c r="S80" s="1299"/>
      <c r="T80" s="1299"/>
      <c r="U80" s="1299"/>
      <c r="V80" s="1299"/>
      <c r="W80" s="1299"/>
      <c r="X80" s="1299"/>
      <c r="Y80" s="1299"/>
      <c r="Z80" s="1299"/>
      <c r="AA80" s="1299"/>
      <c r="AB80" s="1291"/>
      <c r="AC80" s="1301"/>
      <c r="AD80" s="1301"/>
      <c r="AE80" s="1300"/>
      <c r="AF80" s="1300"/>
      <c r="AG80" s="1300"/>
      <c r="AH80" s="1300"/>
      <c r="AI80" s="1300"/>
      <c r="AJ80" s="1300"/>
      <c r="AK80" s="1300"/>
    </row>
    <row r="81" spans="1:37" ht="31.5">
      <c r="A81" s="253">
        <v>1</v>
      </c>
      <c r="B81" s="1288" t="s">
        <v>844</v>
      </c>
      <c r="C81" s="1299"/>
      <c r="D81" s="1299"/>
      <c r="E81" s="1299"/>
      <c r="F81" s="1299"/>
      <c r="G81" s="1299"/>
      <c r="H81" s="1299"/>
      <c r="I81" s="1299"/>
      <c r="J81" s="1299"/>
      <c r="K81" s="1299"/>
      <c r="L81" s="1299"/>
      <c r="M81" s="1300"/>
      <c r="N81" s="1300"/>
      <c r="O81" s="1300"/>
      <c r="P81" s="1300"/>
      <c r="Q81" s="1300"/>
      <c r="R81" s="1299"/>
      <c r="S81" s="1299"/>
      <c r="T81" s="1299"/>
      <c r="U81" s="1299"/>
      <c r="V81" s="1299"/>
      <c r="W81" s="1299"/>
      <c r="X81" s="1299"/>
      <c r="Y81" s="1299"/>
      <c r="Z81" s="1299"/>
      <c r="AA81" s="1299"/>
      <c r="AB81" s="1291"/>
      <c r="AC81" s="1301"/>
      <c r="AD81" s="1301"/>
      <c r="AE81" s="1300"/>
      <c r="AF81" s="1300"/>
      <c r="AG81" s="1300"/>
      <c r="AH81" s="1300"/>
      <c r="AI81" s="1300"/>
      <c r="AJ81" s="1300"/>
      <c r="AK81" s="1300"/>
    </row>
    <row r="82" spans="1:37" ht="15.75">
      <c r="A82" s="272"/>
      <c r="B82" s="1289" t="s">
        <v>215</v>
      </c>
      <c r="C82" s="1299"/>
      <c r="D82" s="1299"/>
      <c r="E82" s="1299"/>
      <c r="F82" s="1299"/>
      <c r="G82" s="1299"/>
      <c r="H82" s="1299"/>
      <c r="I82" s="1299"/>
      <c r="J82" s="1299"/>
      <c r="K82" s="1299"/>
      <c r="L82" s="1299"/>
      <c r="M82" s="1300"/>
      <c r="N82" s="1300"/>
      <c r="O82" s="1300"/>
      <c r="P82" s="1300"/>
      <c r="Q82" s="1300"/>
      <c r="R82" s="1299"/>
      <c r="S82" s="1299"/>
      <c r="T82" s="1299"/>
      <c r="U82" s="1299"/>
      <c r="V82" s="1299"/>
      <c r="W82" s="1299"/>
      <c r="X82" s="1299"/>
      <c r="Y82" s="1299"/>
      <c r="Z82" s="1299"/>
      <c r="AA82" s="1299"/>
      <c r="AB82" s="1291"/>
      <c r="AC82" s="1301"/>
      <c r="AD82" s="1301"/>
      <c r="AE82" s="1300"/>
      <c r="AF82" s="1300"/>
      <c r="AG82" s="1300"/>
      <c r="AH82" s="1300"/>
      <c r="AI82" s="1300"/>
      <c r="AJ82" s="1300"/>
      <c r="AK82" s="1300"/>
    </row>
    <row r="83" spans="1:37" ht="15.75">
      <c r="A83" s="272"/>
      <c r="B83" s="1289" t="s">
        <v>216</v>
      </c>
      <c r="C83" s="1299"/>
      <c r="D83" s="1299"/>
      <c r="E83" s="1299"/>
      <c r="F83" s="1299"/>
      <c r="G83" s="1299"/>
      <c r="H83" s="1299"/>
      <c r="I83" s="1299"/>
      <c r="J83" s="1299"/>
      <c r="K83" s="1299"/>
      <c r="L83" s="1299"/>
      <c r="M83" s="1300"/>
      <c r="N83" s="1300"/>
      <c r="O83" s="1300"/>
      <c r="P83" s="1300"/>
      <c r="Q83" s="1300"/>
      <c r="R83" s="1299"/>
      <c r="S83" s="1299"/>
      <c r="T83" s="1299"/>
      <c r="U83" s="1299"/>
      <c r="V83" s="1299"/>
      <c r="W83" s="1299"/>
      <c r="X83" s="1299"/>
      <c r="Y83" s="1299"/>
      <c r="Z83" s="1299"/>
      <c r="AA83" s="1299"/>
      <c r="AB83" s="1291"/>
      <c r="AC83" s="1301"/>
      <c r="AD83" s="1301"/>
      <c r="AE83" s="1300"/>
      <c r="AF83" s="1300"/>
      <c r="AG83" s="1300"/>
      <c r="AH83" s="1300"/>
      <c r="AI83" s="1300"/>
      <c r="AJ83" s="1300"/>
      <c r="AK83" s="1300"/>
    </row>
    <row r="84" spans="1:37" ht="15.75">
      <c r="A84" s="272"/>
      <c r="B84" s="1289" t="s">
        <v>845</v>
      </c>
      <c r="C84" s="1299"/>
      <c r="D84" s="1299"/>
      <c r="E84" s="1299"/>
      <c r="F84" s="1299"/>
      <c r="G84" s="1299"/>
      <c r="H84" s="1299"/>
      <c r="I84" s="1299"/>
      <c r="J84" s="1299"/>
      <c r="K84" s="1299"/>
      <c r="L84" s="1299"/>
      <c r="M84" s="1300"/>
      <c r="N84" s="1300"/>
      <c r="O84" s="1300"/>
      <c r="P84" s="1300"/>
      <c r="Q84" s="1300"/>
      <c r="R84" s="1299"/>
      <c r="S84" s="1299"/>
      <c r="T84" s="1299"/>
      <c r="U84" s="1299"/>
      <c r="V84" s="1299"/>
      <c r="W84" s="1299"/>
      <c r="X84" s="1299"/>
      <c r="Y84" s="1299"/>
      <c r="Z84" s="1299"/>
      <c r="AA84" s="1299"/>
      <c r="AB84" s="1291"/>
      <c r="AC84" s="1301"/>
      <c r="AD84" s="1301"/>
      <c r="AE84" s="1300"/>
      <c r="AF84" s="1300"/>
      <c r="AG84" s="1300"/>
      <c r="AH84" s="1300"/>
      <c r="AI84" s="1300"/>
      <c r="AJ84" s="1300"/>
      <c r="AK84" s="1300"/>
    </row>
    <row r="85" spans="1:37" ht="126">
      <c r="A85" s="253">
        <v>2</v>
      </c>
      <c r="B85" s="1285" t="s">
        <v>846</v>
      </c>
      <c r="C85" s="1299"/>
      <c r="D85" s="1299"/>
      <c r="E85" s="1299"/>
      <c r="F85" s="1299"/>
      <c r="G85" s="1299"/>
      <c r="H85" s="1299"/>
      <c r="I85" s="1299"/>
      <c r="J85" s="1299"/>
      <c r="K85" s="1299"/>
      <c r="L85" s="1299"/>
      <c r="M85" s="1300"/>
      <c r="N85" s="1300"/>
      <c r="O85" s="1300"/>
      <c r="P85" s="1300"/>
      <c r="Q85" s="1300"/>
      <c r="R85" s="1299"/>
      <c r="S85" s="1299"/>
      <c r="T85" s="1299"/>
      <c r="U85" s="1299"/>
      <c r="V85" s="1299"/>
      <c r="W85" s="1299"/>
      <c r="X85" s="1299"/>
      <c r="Y85" s="1299"/>
      <c r="Z85" s="1299"/>
      <c r="AA85" s="1299"/>
      <c r="AB85" s="1291"/>
      <c r="AC85" s="1301"/>
      <c r="AD85" s="1301"/>
      <c r="AE85" s="1300"/>
      <c r="AF85" s="1300"/>
      <c r="AG85" s="1300"/>
      <c r="AH85" s="1300"/>
      <c r="AI85" s="1300"/>
      <c r="AJ85" s="1300"/>
      <c r="AK85" s="1300"/>
    </row>
    <row r="86" spans="1:37" ht="31.5">
      <c r="A86" s="253">
        <v>3</v>
      </c>
      <c r="B86" s="1288" t="s">
        <v>847</v>
      </c>
      <c r="C86" s="1299"/>
      <c r="D86" s="1299"/>
      <c r="E86" s="1299"/>
      <c r="F86" s="1299"/>
      <c r="G86" s="1299"/>
      <c r="H86" s="1299"/>
      <c r="I86" s="1299"/>
      <c r="J86" s="1299"/>
      <c r="K86" s="1299"/>
      <c r="L86" s="1299"/>
      <c r="M86" s="1300"/>
      <c r="N86" s="1300"/>
      <c r="O86" s="1300"/>
      <c r="P86" s="1300"/>
      <c r="Q86" s="1300"/>
      <c r="R86" s="1299"/>
      <c r="S86" s="1299"/>
      <c r="T86" s="1299"/>
      <c r="U86" s="1299"/>
      <c r="V86" s="1299"/>
      <c r="W86" s="1299"/>
      <c r="X86" s="1299"/>
      <c r="Y86" s="1299"/>
      <c r="Z86" s="1299"/>
      <c r="AA86" s="1299"/>
      <c r="AB86" s="1291"/>
      <c r="AC86" s="1301"/>
      <c r="AD86" s="1301"/>
      <c r="AE86" s="1300"/>
      <c r="AF86" s="1300"/>
      <c r="AG86" s="1300"/>
      <c r="AH86" s="1300"/>
      <c r="AI86" s="1300"/>
      <c r="AJ86" s="1300"/>
      <c r="AK86" s="1300"/>
    </row>
    <row r="87" spans="1:37" ht="15.75">
      <c r="A87" s="272"/>
      <c r="B87" s="1289" t="s">
        <v>213</v>
      </c>
      <c r="C87" s="1299"/>
      <c r="D87" s="1299"/>
      <c r="E87" s="1299"/>
      <c r="F87" s="1299"/>
      <c r="G87" s="1299"/>
      <c r="H87" s="1299"/>
      <c r="I87" s="1299"/>
      <c r="J87" s="1299"/>
      <c r="K87" s="1299"/>
      <c r="L87" s="1299"/>
      <c r="M87" s="1300"/>
      <c r="N87" s="1300"/>
      <c r="O87" s="1300"/>
      <c r="P87" s="1300"/>
      <c r="Q87" s="1300"/>
      <c r="R87" s="1299"/>
      <c r="S87" s="1299"/>
      <c r="T87" s="1299"/>
      <c r="U87" s="1299"/>
      <c r="V87" s="1299"/>
      <c r="W87" s="1299"/>
      <c r="X87" s="1299"/>
      <c r="Y87" s="1299"/>
      <c r="Z87" s="1299"/>
      <c r="AA87" s="1299"/>
      <c r="AB87" s="1291"/>
      <c r="AC87" s="1301"/>
      <c r="AD87" s="1301"/>
      <c r="AE87" s="1300"/>
      <c r="AF87" s="1300"/>
      <c r="AG87" s="1300"/>
      <c r="AH87" s="1300"/>
      <c r="AI87" s="1300"/>
      <c r="AJ87" s="1300"/>
      <c r="AK87" s="1300"/>
    </row>
    <row r="88" spans="1:37" ht="15.75">
      <c r="A88" s="272"/>
      <c r="B88" s="1289" t="s">
        <v>214</v>
      </c>
      <c r="C88" s="1299"/>
      <c r="D88" s="1299"/>
      <c r="E88" s="1299"/>
      <c r="F88" s="1299"/>
      <c r="G88" s="1299"/>
      <c r="H88" s="1299"/>
      <c r="I88" s="1299"/>
      <c r="J88" s="1299"/>
      <c r="K88" s="1299"/>
      <c r="L88" s="1299"/>
      <c r="M88" s="1300"/>
      <c r="N88" s="1300"/>
      <c r="O88" s="1300"/>
      <c r="P88" s="1300"/>
      <c r="Q88" s="1300"/>
      <c r="R88" s="1299"/>
      <c r="S88" s="1299"/>
      <c r="T88" s="1299"/>
      <c r="U88" s="1299"/>
      <c r="V88" s="1299"/>
      <c r="W88" s="1299"/>
      <c r="X88" s="1299"/>
      <c r="Y88" s="1299"/>
      <c r="Z88" s="1299"/>
      <c r="AA88" s="1299"/>
      <c r="AB88" s="1291"/>
      <c r="AC88" s="1301"/>
      <c r="AD88" s="1301"/>
      <c r="AE88" s="1300"/>
      <c r="AF88" s="1300"/>
      <c r="AG88" s="1300"/>
      <c r="AH88" s="1300"/>
      <c r="AI88" s="1300"/>
      <c r="AJ88" s="1300"/>
      <c r="AK88" s="1300"/>
    </row>
    <row r="89" spans="1:37" ht="15.75">
      <c r="A89" s="272"/>
      <c r="B89" s="1289" t="s">
        <v>845</v>
      </c>
      <c r="C89" s="1299"/>
      <c r="D89" s="1299"/>
      <c r="E89" s="1299"/>
      <c r="F89" s="1299"/>
      <c r="G89" s="1299"/>
      <c r="H89" s="1299"/>
      <c r="I89" s="1299"/>
      <c r="J89" s="1299"/>
      <c r="K89" s="1299"/>
      <c r="L89" s="1299"/>
      <c r="M89" s="1300"/>
      <c r="N89" s="1300"/>
      <c r="O89" s="1300"/>
      <c r="P89" s="1300"/>
      <c r="Q89" s="1300"/>
      <c r="R89" s="1299"/>
      <c r="S89" s="1299"/>
      <c r="T89" s="1299"/>
      <c r="U89" s="1299"/>
      <c r="V89" s="1299"/>
      <c r="W89" s="1299"/>
      <c r="X89" s="1299"/>
      <c r="Y89" s="1299"/>
      <c r="Z89" s="1299"/>
      <c r="AA89" s="1299"/>
      <c r="AB89" s="1291"/>
      <c r="AC89" s="1301"/>
      <c r="AD89" s="1301"/>
      <c r="AE89" s="1300"/>
      <c r="AF89" s="1300"/>
      <c r="AG89" s="1300"/>
      <c r="AH89" s="1300"/>
      <c r="AI89" s="1300"/>
      <c r="AJ89" s="1300"/>
      <c r="AK89" s="1300"/>
    </row>
    <row r="90" spans="1:37" ht="31.5">
      <c r="A90" s="253">
        <v>4</v>
      </c>
      <c r="B90" s="1285" t="s">
        <v>848</v>
      </c>
      <c r="C90" s="1299"/>
      <c r="D90" s="1299"/>
      <c r="E90" s="1299"/>
      <c r="F90" s="1299"/>
      <c r="G90" s="1299"/>
      <c r="H90" s="1299"/>
      <c r="I90" s="1299"/>
      <c r="J90" s="1299"/>
      <c r="K90" s="1299"/>
      <c r="L90" s="1299"/>
      <c r="M90" s="1300"/>
      <c r="N90" s="1300"/>
      <c r="O90" s="1300"/>
      <c r="P90" s="1300"/>
      <c r="Q90" s="1300"/>
      <c r="R90" s="1299"/>
      <c r="S90" s="1299"/>
      <c r="T90" s="1299"/>
      <c r="U90" s="1299"/>
      <c r="V90" s="1299"/>
      <c r="W90" s="1299"/>
      <c r="X90" s="1299"/>
      <c r="Y90" s="1299"/>
      <c r="Z90" s="1299"/>
      <c r="AA90" s="1299"/>
      <c r="AB90" s="1291"/>
      <c r="AC90" s="1301"/>
      <c r="AD90" s="1301"/>
      <c r="AE90" s="1300"/>
      <c r="AF90" s="1300"/>
      <c r="AG90" s="1300"/>
      <c r="AH90" s="1300"/>
      <c r="AI90" s="1300"/>
      <c r="AJ90" s="1300"/>
      <c r="AK90" s="1300"/>
    </row>
    <row r="91" spans="1:37" ht="15.75">
      <c r="A91" s="272"/>
      <c r="B91" s="1289" t="s">
        <v>213</v>
      </c>
      <c r="C91" s="1299"/>
      <c r="D91" s="1299"/>
      <c r="E91" s="1299"/>
      <c r="F91" s="1299"/>
      <c r="G91" s="1299"/>
      <c r="H91" s="1299"/>
      <c r="I91" s="1299"/>
      <c r="J91" s="1299"/>
      <c r="K91" s="1299"/>
      <c r="L91" s="1299"/>
      <c r="M91" s="1300"/>
      <c r="N91" s="1300"/>
      <c r="O91" s="1300"/>
      <c r="P91" s="1300"/>
      <c r="Q91" s="1300"/>
      <c r="R91" s="1299"/>
      <c r="S91" s="1299"/>
      <c r="T91" s="1299"/>
      <c r="U91" s="1299"/>
      <c r="V91" s="1299"/>
      <c r="W91" s="1299"/>
      <c r="X91" s="1299"/>
      <c r="Y91" s="1299"/>
      <c r="Z91" s="1299"/>
      <c r="AA91" s="1299"/>
      <c r="AB91" s="1291"/>
      <c r="AC91" s="1301"/>
      <c r="AD91" s="1301"/>
      <c r="AE91" s="1300"/>
      <c r="AF91" s="1300"/>
      <c r="AG91" s="1300"/>
      <c r="AH91" s="1300"/>
      <c r="AI91" s="1300"/>
      <c r="AJ91" s="1300"/>
      <c r="AK91" s="1300"/>
    </row>
    <row r="92" spans="1:37" ht="15.75">
      <c r="A92" s="272"/>
      <c r="B92" s="1289" t="s">
        <v>214</v>
      </c>
      <c r="C92" s="1299"/>
      <c r="D92" s="1299"/>
      <c r="E92" s="1299"/>
      <c r="F92" s="1299"/>
      <c r="G92" s="1299"/>
      <c r="H92" s="1299"/>
      <c r="I92" s="1299"/>
      <c r="J92" s="1299"/>
      <c r="K92" s="1299"/>
      <c r="L92" s="1299"/>
      <c r="M92" s="1300"/>
      <c r="N92" s="1300"/>
      <c r="O92" s="1300"/>
      <c r="P92" s="1300"/>
      <c r="Q92" s="1300"/>
      <c r="R92" s="1299"/>
      <c r="S92" s="1299"/>
      <c r="T92" s="1299"/>
      <c r="U92" s="1299"/>
      <c r="V92" s="1299"/>
      <c r="W92" s="1299"/>
      <c r="X92" s="1299"/>
      <c r="Y92" s="1299"/>
      <c r="Z92" s="1299"/>
      <c r="AA92" s="1299"/>
      <c r="AB92" s="1291"/>
      <c r="AC92" s="1301"/>
      <c r="AD92" s="1301"/>
      <c r="AE92" s="1300"/>
      <c r="AF92" s="1300"/>
      <c r="AG92" s="1300"/>
      <c r="AH92" s="1300"/>
      <c r="AI92" s="1300"/>
      <c r="AJ92" s="1300"/>
      <c r="AK92" s="1300"/>
    </row>
    <row r="93" spans="1:37" ht="15.75">
      <c r="A93" s="1286"/>
      <c r="B93" s="286" t="s">
        <v>213</v>
      </c>
      <c r="C93" s="1299"/>
      <c r="D93" s="1299"/>
      <c r="E93" s="1299"/>
      <c r="F93" s="1299"/>
      <c r="G93" s="1299"/>
      <c r="H93" s="1299"/>
      <c r="I93" s="1299"/>
      <c r="J93" s="1299"/>
      <c r="K93" s="1299"/>
      <c r="L93" s="1299"/>
      <c r="M93" s="1300"/>
      <c r="N93" s="1300"/>
      <c r="O93" s="1300"/>
      <c r="P93" s="1300"/>
      <c r="Q93" s="1300"/>
      <c r="R93" s="1299"/>
      <c r="S93" s="1299"/>
      <c r="T93" s="1299"/>
      <c r="U93" s="1299"/>
      <c r="V93" s="1299"/>
      <c r="W93" s="1299"/>
      <c r="X93" s="1299"/>
      <c r="Y93" s="1299"/>
      <c r="Z93" s="1299"/>
      <c r="AA93" s="1299"/>
      <c r="AB93" s="1291"/>
      <c r="AC93" s="1301"/>
      <c r="AD93" s="1301"/>
      <c r="AE93" s="1300"/>
      <c r="AF93" s="1300"/>
      <c r="AG93" s="1300"/>
      <c r="AH93" s="1300"/>
      <c r="AI93" s="1300"/>
      <c r="AJ93" s="1300"/>
      <c r="AK93" s="1300"/>
    </row>
    <row r="94" spans="1:37" ht="15.75">
      <c r="A94" s="1286"/>
      <c r="B94" s="286" t="s">
        <v>216</v>
      </c>
      <c r="C94" s="1299"/>
      <c r="D94" s="1299"/>
      <c r="E94" s="1299"/>
      <c r="F94" s="1299"/>
      <c r="G94" s="1299"/>
      <c r="H94" s="1299"/>
      <c r="I94" s="1299"/>
      <c r="J94" s="1299"/>
      <c r="K94" s="1299"/>
      <c r="L94" s="1299"/>
      <c r="M94" s="1300"/>
      <c r="N94" s="1300"/>
      <c r="O94" s="1300"/>
      <c r="P94" s="1300"/>
      <c r="Q94" s="1300"/>
      <c r="R94" s="1299"/>
      <c r="S94" s="1299"/>
      <c r="T94" s="1299"/>
      <c r="U94" s="1299"/>
      <c r="V94" s="1299"/>
      <c r="W94" s="1299"/>
      <c r="X94" s="1299"/>
      <c r="Y94" s="1299"/>
      <c r="Z94" s="1299"/>
      <c r="AA94" s="1299"/>
      <c r="AB94" s="1291"/>
      <c r="AC94" s="1301"/>
      <c r="AD94" s="1301"/>
      <c r="AE94" s="1300"/>
      <c r="AF94" s="1300"/>
      <c r="AG94" s="1300"/>
      <c r="AH94" s="1300"/>
      <c r="AI94" s="1300"/>
      <c r="AJ94" s="1300"/>
      <c r="AK94" s="1300"/>
    </row>
    <row r="95" spans="1:37" ht="15.75">
      <c r="A95" s="1051"/>
      <c r="B95" s="1248" t="s">
        <v>186</v>
      </c>
      <c r="C95" s="1052"/>
      <c r="D95" s="1052"/>
      <c r="E95" s="1052"/>
      <c r="F95" s="1052"/>
      <c r="G95" s="1052"/>
      <c r="H95" s="1052"/>
      <c r="I95" s="1052"/>
      <c r="J95" s="1052"/>
      <c r="K95" s="1052"/>
      <c r="L95" s="1052"/>
      <c r="M95" s="1053"/>
      <c r="N95" s="1053"/>
      <c r="O95" s="1053"/>
      <c r="P95" s="1053"/>
      <c r="Q95" s="1053"/>
      <c r="R95" s="1052"/>
      <c r="S95" s="1052"/>
      <c r="T95" s="1052"/>
      <c r="U95" s="1052"/>
      <c r="V95" s="1052"/>
      <c r="W95" s="1052"/>
      <c r="X95" s="1052"/>
      <c r="Y95" s="1052"/>
      <c r="Z95" s="1052"/>
      <c r="AA95" s="1052"/>
      <c r="AB95" s="1039"/>
      <c r="AC95" s="1054"/>
      <c r="AD95" s="1054"/>
      <c r="AE95" s="1053"/>
      <c r="AF95" s="1053"/>
      <c r="AG95" s="1053"/>
      <c r="AH95" s="1053"/>
      <c r="AI95" s="1053"/>
      <c r="AJ95" s="1053"/>
      <c r="AK95" s="1053"/>
    </row>
    <row r="96" spans="1:37" ht="15.75">
      <c r="A96" s="1038"/>
      <c r="B96" s="1248" t="s">
        <v>857</v>
      </c>
      <c r="C96" s="1050"/>
      <c r="D96" s="1050"/>
      <c r="E96" s="1050"/>
      <c r="F96" s="1050"/>
      <c r="G96" s="1050"/>
      <c r="H96" s="1050"/>
      <c r="I96" s="1050"/>
      <c r="J96" s="1050"/>
      <c r="K96" s="1050"/>
      <c r="L96" s="1050"/>
      <c r="M96" s="1249"/>
      <c r="N96" s="1249"/>
      <c r="O96" s="1249"/>
      <c r="P96" s="1249"/>
      <c r="Q96" s="1249"/>
      <c r="R96" s="1050"/>
      <c r="S96" s="1050"/>
      <c r="T96" s="1050"/>
      <c r="U96" s="1050"/>
      <c r="V96" s="1050"/>
      <c r="W96" s="1050"/>
      <c r="X96" s="1050"/>
      <c r="Y96" s="1050"/>
      <c r="Z96" s="1050"/>
      <c r="AA96" s="1050"/>
      <c r="AB96" s="1039"/>
      <c r="AC96" s="1256"/>
      <c r="AD96" s="1256"/>
      <c r="AE96" s="1249"/>
      <c r="AF96" s="1249"/>
      <c r="AG96" s="1249"/>
      <c r="AH96" s="1249"/>
      <c r="AI96" s="1249"/>
      <c r="AJ96" s="1249"/>
      <c r="AK96" s="1249"/>
    </row>
    <row r="97" spans="1:37" ht="15.75">
      <c r="A97" s="253" t="s">
        <v>20</v>
      </c>
      <c r="B97" s="212" t="s">
        <v>842</v>
      </c>
      <c r="C97" s="1291"/>
      <c r="D97" s="1291"/>
      <c r="E97" s="1291"/>
      <c r="F97" s="1291"/>
      <c r="G97" s="1291"/>
      <c r="H97" s="1291"/>
      <c r="I97" s="1291"/>
      <c r="J97" s="1291"/>
      <c r="K97" s="1291"/>
      <c r="L97" s="1291"/>
      <c r="M97" s="1291"/>
      <c r="N97" s="1291"/>
      <c r="O97" s="1291"/>
      <c r="P97" s="1291"/>
      <c r="Q97" s="1291"/>
      <c r="R97" s="1291"/>
      <c r="S97" s="1291"/>
      <c r="T97" s="1291"/>
      <c r="U97" s="1291"/>
      <c r="V97" s="1291"/>
      <c r="W97" s="1291"/>
      <c r="X97" s="1291"/>
      <c r="Y97" s="1291"/>
      <c r="Z97" s="1291"/>
      <c r="AA97" s="1291"/>
      <c r="AB97" s="1291"/>
      <c r="AC97" s="1291"/>
      <c r="AD97" s="1291"/>
      <c r="AE97" s="1291"/>
      <c r="AF97" s="1291"/>
      <c r="AG97" s="1291"/>
      <c r="AH97" s="1291"/>
      <c r="AI97" s="1291"/>
      <c r="AJ97" s="1291"/>
      <c r="AK97" s="1291"/>
    </row>
    <row r="98" spans="1:37" ht="15.75">
      <c r="A98" s="253" t="s">
        <v>23</v>
      </c>
      <c r="B98" s="212" t="s">
        <v>841</v>
      </c>
      <c r="C98" s="1299"/>
      <c r="D98" s="1299"/>
      <c r="E98" s="1299"/>
      <c r="F98" s="1299"/>
      <c r="G98" s="1299"/>
      <c r="H98" s="1299"/>
      <c r="I98" s="1299"/>
      <c r="J98" s="1299"/>
      <c r="K98" s="1299"/>
      <c r="L98" s="1299"/>
      <c r="M98" s="1300"/>
      <c r="N98" s="1300"/>
      <c r="O98" s="1300"/>
      <c r="P98" s="1300"/>
      <c r="Q98" s="1300"/>
      <c r="R98" s="1299"/>
      <c r="S98" s="1299"/>
      <c r="T98" s="1299"/>
      <c r="U98" s="1299"/>
      <c r="V98" s="1299"/>
      <c r="W98" s="1299"/>
      <c r="X98" s="1299"/>
      <c r="Y98" s="1299"/>
      <c r="Z98" s="1299"/>
      <c r="AA98" s="1299"/>
      <c r="AB98" s="1291"/>
      <c r="AC98" s="1301"/>
      <c r="AD98" s="1301"/>
      <c r="AE98" s="1300"/>
      <c r="AF98" s="1300"/>
      <c r="AG98" s="1300"/>
      <c r="AH98" s="1300"/>
      <c r="AI98" s="1300"/>
      <c r="AJ98" s="1300"/>
      <c r="AK98" s="1300"/>
    </row>
    <row r="99" spans="1:37" ht="31.5">
      <c r="A99" s="253">
        <v>1</v>
      </c>
      <c r="B99" s="212" t="s">
        <v>212</v>
      </c>
      <c r="C99" s="1299"/>
      <c r="D99" s="1299"/>
      <c r="E99" s="1299"/>
      <c r="F99" s="1299"/>
      <c r="G99" s="1299"/>
      <c r="H99" s="1299"/>
      <c r="I99" s="1299"/>
      <c r="J99" s="1299"/>
      <c r="K99" s="1299"/>
      <c r="L99" s="1299"/>
      <c r="M99" s="1300"/>
      <c r="N99" s="1300"/>
      <c r="O99" s="1300"/>
      <c r="P99" s="1302"/>
      <c r="Q99" s="1300"/>
      <c r="R99" s="1299"/>
      <c r="S99" s="1299"/>
      <c r="T99" s="1299"/>
      <c r="U99" s="1299"/>
      <c r="V99" s="1299"/>
      <c r="W99" s="1299"/>
      <c r="X99" s="1299"/>
      <c r="Y99" s="1299"/>
      <c r="Z99" s="1299"/>
      <c r="AA99" s="1299"/>
      <c r="AB99" s="1291"/>
      <c r="AC99" s="1301"/>
      <c r="AD99" s="1301"/>
      <c r="AE99" s="1300"/>
      <c r="AF99" s="1300"/>
      <c r="AG99" s="1300"/>
      <c r="AH99" s="1300"/>
      <c r="AI99" s="1300"/>
      <c r="AJ99" s="1300"/>
      <c r="AK99" s="1300"/>
    </row>
    <row r="100" spans="1:37" ht="15.75">
      <c r="A100" s="272"/>
      <c r="B100" s="286" t="s">
        <v>213</v>
      </c>
      <c r="C100" s="1299"/>
      <c r="D100" s="1299"/>
      <c r="E100" s="1299"/>
      <c r="F100" s="1299"/>
      <c r="G100" s="1299"/>
      <c r="H100" s="1299"/>
      <c r="I100" s="1299"/>
      <c r="J100" s="1299"/>
      <c r="K100" s="1299"/>
      <c r="L100" s="1299"/>
      <c r="M100" s="1300"/>
      <c r="N100" s="1300"/>
      <c r="O100" s="1300"/>
      <c r="P100" s="1302"/>
      <c r="Q100" s="1300"/>
      <c r="R100" s="1299"/>
      <c r="S100" s="1299"/>
      <c r="T100" s="1299"/>
      <c r="U100" s="1299"/>
      <c r="V100" s="1299"/>
      <c r="W100" s="1299"/>
      <c r="X100" s="1299"/>
      <c r="Y100" s="1299"/>
      <c r="Z100" s="1299"/>
      <c r="AA100" s="1299"/>
      <c r="AB100" s="1291"/>
      <c r="AC100" s="1301"/>
      <c r="AD100" s="1301"/>
      <c r="AE100" s="1300"/>
      <c r="AF100" s="1300"/>
      <c r="AG100" s="1300"/>
      <c r="AH100" s="1300"/>
      <c r="AI100" s="1300"/>
      <c r="AJ100" s="1300"/>
      <c r="AK100" s="1300"/>
    </row>
    <row r="101" spans="1:37" ht="15.75">
      <c r="A101" s="272"/>
      <c r="B101" s="286" t="s">
        <v>214</v>
      </c>
      <c r="C101" s="1299"/>
      <c r="D101" s="1299"/>
      <c r="E101" s="1299"/>
      <c r="F101" s="1299"/>
      <c r="G101" s="1299"/>
      <c r="H101" s="1299"/>
      <c r="I101" s="1299"/>
      <c r="J101" s="1299"/>
      <c r="K101" s="1299"/>
      <c r="L101" s="1299"/>
      <c r="M101" s="1300"/>
      <c r="N101" s="1300"/>
      <c r="O101" s="1300"/>
      <c r="P101" s="1302"/>
      <c r="Q101" s="1300"/>
      <c r="R101" s="1299"/>
      <c r="S101" s="1299"/>
      <c r="T101" s="1299"/>
      <c r="U101" s="1299"/>
      <c r="V101" s="1299"/>
      <c r="W101" s="1299"/>
      <c r="X101" s="1299"/>
      <c r="Y101" s="1299"/>
      <c r="Z101" s="1299"/>
      <c r="AA101" s="1299"/>
      <c r="AB101" s="1291"/>
      <c r="AC101" s="1301"/>
      <c r="AD101" s="1301"/>
      <c r="AE101" s="1300"/>
      <c r="AF101" s="1300"/>
      <c r="AG101" s="1300"/>
      <c r="AH101" s="1300"/>
      <c r="AI101" s="1300"/>
      <c r="AJ101" s="1300"/>
      <c r="AK101" s="1300"/>
    </row>
    <row r="102" spans="1:37" ht="31.5">
      <c r="A102" s="272">
        <v>2</v>
      </c>
      <c r="B102" s="286" t="s">
        <v>217</v>
      </c>
      <c r="C102" s="1303"/>
      <c r="D102" s="1303"/>
      <c r="E102" s="1303"/>
      <c r="F102" s="1303"/>
      <c r="G102" s="1303"/>
      <c r="H102" s="1303"/>
      <c r="I102" s="1303"/>
      <c r="J102" s="1303"/>
      <c r="K102" s="1303"/>
      <c r="L102" s="1303"/>
      <c r="M102" s="1303"/>
      <c r="N102" s="1303"/>
      <c r="O102" s="1303"/>
      <c r="P102" s="1304"/>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299"/>
      <c r="AK102" s="1299"/>
    </row>
    <row r="103" spans="1:37" ht="31.5">
      <c r="A103" s="253" t="s">
        <v>37</v>
      </c>
      <c r="B103" s="212" t="s">
        <v>843</v>
      </c>
      <c r="C103" s="1303"/>
      <c r="D103" s="1303"/>
      <c r="E103" s="1303"/>
      <c r="F103" s="1303"/>
      <c r="G103" s="1303"/>
      <c r="H103" s="1303"/>
      <c r="I103" s="1303"/>
      <c r="J103" s="1303"/>
      <c r="K103" s="1303"/>
      <c r="L103" s="1303"/>
      <c r="M103" s="1303"/>
      <c r="N103" s="1303"/>
      <c r="O103" s="1303"/>
      <c r="P103" s="1304"/>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299"/>
      <c r="AK103" s="1299"/>
    </row>
    <row r="104" spans="1:37" ht="31.5">
      <c r="A104" s="253">
        <v>1</v>
      </c>
      <c r="B104" s="212" t="s">
        <v>844</v>
      </c>
      <c r="C104" s="1303"/>
      <c r="D104" s="1303"/>
      <c r="E104" s="1303"/>
      <c r="F104" s="1303"/>
      <c r="G104" s="1303"/>
      <c r="H104" s="1303"/>
      <c r="I104" s="1303"/>
      <c r="J104" s="1303"/>
      <c r="K104" s="1303"/>
      <c r="L104" s="1303"/>
      <c r="M104" s="1303"/>
      <c r="N104" s="1303"/>
      <c r="O104" s="1303"/>
      <c r="P104" s="1304"/>
      <c r="Q104" s="1303"/>
      <c r="R104" s="1303"/>
      <c r="S104" s="1303"/>
      <c r="T104" s="1303"/>
      <c r="U104" s="1303"/>
      <c r="V104" s="1303"/>
      <c r="W104" s="1303"/>
      <c r="X104" s="1303"/>
      <c r="Y104" s="1303"/>
      <c r="Z104" s="1303"/>
      <c r="AA104" s="1303"/>
      <c r="AB104" s="1303"/>
      <c r="AC104" s="1303"/>
      <c r="AD104" s="1303"/>
      <c r="AE104" s="1303"/>
      <c r="AF104" s="1303"/>
      <c r="AG104" s="1303"/>
      <c r="AH104" s="1303"/>
      <c r="AI104" s="1303"/>
      <c r="AJ104" s="1299"/>
      <c r="AK104" s="1299"/>
    </row>
    <row r="105" spans="1:37" ht="15.75">
      <c r="A105" s="272"/>
      <c r="B105" s="286" t="s">
        <v>215</v>
      </c>
      <c r="C105" s="1303"/>
      <c r="D105" s="1303"/>
      <c r="E105" s="1303"/>
      <c r="F105" s="1303"/>
      <c r="G105" s="1303"/>
      <c r="H105" s="1303"/>
      <c r="I105" s="1303"/>
      <c r="J105" s="1303"/>
      <c r="K105" s="1303"/>
      <c r="L105" s="1303"/>
      <c r="M105" s="1303"/>
      <c r="N105" s="1303"/>
      <c r="O105" s="1303"/>
      <c r="P105" s="1304"/>
      <c r="Q105" s="1303"/>
      <c r="R105" s="1303"/>
      <c r="S105" s="1303"/>
      <c r="T105" s="1303"/>
      <c r="U105" s="1303"/>
      <c r="V105" s="1303"/>
      <c r="W105" s="1303"/>
      <c r="X105" s="1303"/>
      <c r="Y105" s="1303"/>
      <c r="Z105" s="1303"/>
      <c r="AA105" s="1303"/>
      <c r="AB105" s="1303"/>
      <c r="AC105" s="1303"/>
      <c r="AD105" s="1303"/>
      <c r="AE105" s="1303"/>
      <c r="AF105" s="1303"/>
      <c r="AG105" s="1303">
        <f>P105*Q105*V105</f>
        <v>0</v>
      </c>
      <c r="AH105" s="1303"/>
      <c r="AI105" s="1303"/>
      <c r="AJ105" s="1299"/>
      <c r="AK105" s="1299"/>
    </row>
    <row r="106" spans="1:37" ht="15.75">
      <c r="A106" s="272"/>
      <c r="B106" s="286" t="s">
        <v>216</v>
      </c>
      <c r="C106" s="1299"/>
      <c r="D106" s="1305"/>
      <c r="E106" s="1305"/>
      <c r="F106" s="1305"/>
      <c r="G106" s="1305"/>
      <c r="H106" s="1305"/>
      <c r="I106" s="1299"/>
      <c r="J106" s="1305"/>
      <c r="K106" s="1305"/>
      <c r="L106" s="1305"/>
      <c r="M106" s="1305"/>
      <c r="N106" s="1305"/>
      <c r="O106" s="1305"/>
      <c r="P106" s="1306"/>
      <c r="Q106" s="1305"/>
      <c r="R106" s="1305"/>
      <c r="S106" s="1305"/>
      <c r="T106" s="1305"/>
      <c r="U106" s="1305"/>
      <c r="V106" s="1305"/>
      <c r="W106" s="1305"/>
      <c r="X106" s="1305"/>
      <c r="Y106" s="1305"/>
      <c r="Z106" s="1305"/>
      <c r="AA106" s="1305"/>
      <c r="AB106" s="1305"/>
      <c r="AC106" s="1305"/>
      <c r="AD106" s="1305"/>
      <c r="AE106" s="1305"/>
      <c r="AF106" s="1305"/>
      <c r="AG106" s="1305"/>
      <c r="AH106" s="1305"/>
      <c r="AI106" s="1305"/>
      <c r="AJ106" s="1305"/>
      <c r="AK106" s="1305"/>
    </row>
    <row r="107" spans="1:37" ht="15.75">
      <c r="A107" s="272"/>
      <c r="B107" s="286" t="s">
        <v>845</v>
      </c>
      <c r="C107" s="1299"/>
      <c r="D107" s="1299"/>
      <c r="E107" s="1299"/>
      <c r="F107" s="1299"/>
      <c r="G107" s="1299"/>
      <c r="H107" s="1299"/>
      <c r="I107" s="1299"/>
      <c r="J107" s="1299"/>
      <c r="K107" s="1299"/>
      <c r="L107" s="1299"/>
      <c r="M107" s="1300"/>
      <c r="N107" s="1300"/>
      <c r="O107" s="1300"/>
      <c r="P107" s="1307"/>
      <c r="Q107" s="1300"/>
      <c r="R107" s="1299"/>
      <c r="S107" s="1299"/>
      <c r="T107" s="1299"/>
      <c r="U107" s="1299"/>
      <c r="V107" s="1299"/>
      <c r="W107" s="1299"/>
      <c r="X107" s="1299"/>
      <c r="Y107" s="1299"/>
      <c r="Z107" s="1299"/>
      <c r="AA107" s="1299"/>
      <c r="AB107" s="1291"/>
      <c r="AC107" s="1301"/>
      <c r="AD107" s="1301"/>
      <c r="AE107" s="1300"/>
      <c r="AF107" s="1300"/>
      <c r="AG107" s="1300"/>
      <c r="AH107" s="1300"/>
      <c r="AI107" s="1300"/>
      <c r="AJ107" s="1300"/>
      <c r="AK107" s="1300"/>
    </row>
    <row r="108" spans="1:37" ht="126">
      <c r="A108" s="253">
        <v>2</v>
      </c>
      <c r="B108" s="1309" t="s">
        <v>846</v>
      </c>
      <c r="C108" s="1303"/>
      <c r="D108" s="1303"/>
      <c r="E108" s="1303"/>
      <c r="F108" s="1303"/>
      <c r="G108" s="1303"/>
      <c r="H108" s="1303"/>
      <c r="I108" s="1303"/>
      <c r="J108" s="1303"/>
      <c r="K108" s="1303"/>
      <c r="L108" s="1303"/>
      <c r="M108" s="1310"/>
      <c r="N108" s="1310"/>
      <c r="O108" s="1310"/>
      <c r="P108" s="1310"/>
      <c r="Q108" s="1310"/>
      <c r="R108" s="1303"/>
      <c r="S108" s="1303"/>
      <c r="T108" s="1303"/>
      <c r="U108" s="1303"/>
      <c r="V108" s="1303"/>
      <c r="W108" s="1303"/>
      <c r="X108" s="1303"/>
      <c r="Y108" s="1303"/>
      <c r="Z108" s="1303"/>
      <c r="AA108" s="1303"/>
      <c r="AB108" s="1291"/>
      <c r="AC108" s="1311"/>
      <c r="AD108" s="1311"/>
      <c r="AE108" s="1310"/>
      <c r="AF108" s="1310"/>
      <c r="AG108" s="1310"/>
      <c r="AH108" s="1310"/>
      <c r="AI108" s="1310"/>
      <c r="AJ108" s="1310"/>
      <c r="AK108" s="1310"/>
    </row>
    <row r="109" spans="1:37" ht="31.5">
      <c r="A109" s="253">
        <v>3</v>
      </c>
      <c r="B109" s="212" t="s">
        <v>847</v>
      </c>
      <c r="C109" s="1299"/>
      <c r="D109" s="1299"/>
      <c r="E109" s="1299"/>
      <c r="F109" s="1299"/>
      <c r="G109" s="1299"/>
      <c r="H109" s="1299"/>
      <c r="I109" s="1299"/>
      <c r="J109" s="1299"/>
      <c r="K109" s="1299"/>
      <c r="L109" s="1299"/>
      <c r="M109" s="1300"/>
      <c r="N109" s="1300"/>
      <c r="O109" s="1300"/>
      <c r="P109" s="1300"/>
      <c r="Q109" s="1300"/>
      <c r="R109" s="1299"/>
      <c r="S109" s="1299"/>
      <c r="T109" s="1299"/>
      <c r="U109" s="1299"/>
      <c r="V109" s="1299"/>
      <c r="W109" s="1299"/>
      <c r="X109" s="1299"/>
      <c r="Y109" s="1299"/>
      <c r="Z109" s="1299"/>
      <c r="AA109" s="1299"/>
      <c r="AB109" s="1291"/>
      <c r="AC109" s="1301"/>
      <c r="AD109" s="1301"/>
      <c r="AE109" s="1300"/>
      <c r="AF109" s="1300"/>
      <c r="AG109" s="1300"/>
      <c r="AH109" s="1300"/>
      <c r="AI109" s="1300"/>
      <c r="AJ109" s="1300"/>
      <c r="AK109" s="1300"/>
    </row>
    <row r="110" spans="1:37" ht="15.75">
      <c r="A110" s="272"/>
      <c r="B110" s="286" t="s">
        <v>213</v>
      </c>
      <c r="C110" s="1299"/>
      <c r="D110" s="1299"/>
      <c r="E110" s="1299"/>
      <c r="F110" s="1299"/>
      <c r="G110" s="1299"/>
      <c r="H110" s="1299"/>
      <c r="I110" s="1299"/>
      <c r="J110" s="1299"/>
      <c r="K110" s="1299"/>
      <c r="L110" s="1299"/>
      <c r="M110" s="1300"/>
      <c r="N110" s="1300"/>
      <c r="O110" s="1300"/>
      <c r="P110" s="1300"/>
      <c r="Q110" s="1300"/>
      <c r="R110" s="1299"/>
      <c r="S110" s="1299"/>
      <c r="T110" s="1299"/>
      <c r="U110" s="1299"/>
      <c r="V110" s="1299"/>
      <c r="W110" s="1299"/>
      <c r="X110" s="1299"/>
      <c r="Y110" s="1299"/>
      <c r="Z110" s="1299"/>
      <c r="AA110" s="1299"/>
      <c r="AB110" s="1291"/>
      <c r="AC110" s="1301"/>
      <c r="AD110" s="1301"/>
      <c r="AE110" s="1300"/>
      <c r="AF110" s="1300"/>
      <c r="AG110" s="1300"/>
      <c r="AH110" s="1300"/>
      <c r="AI110" s="1300"/>
      <c r="AJ110" s="1300"/>
      <c r="AK110" s="1300"/>
    </row>
    <row r="111" spans="1:37" ht="15.75">
      <c r="A111" s="272"/>
      <c r="B111" s="286" t="s">
        <v>214</v>
      </c>
      <c r="C111" s="1299"/>
      <c r="D111" s="1299"/>
      <c r="E111" s="1299"/>
      <c r="F111" s="1299"/>
      <c r="G111" s="1299"/>
      <c r="H111" s="1299"/>
      <c r="I111" s="1299"/>
      <c r="J111" s="1299"/>
      <c r="K111" s="1299"/>
      <c r="L111" s="1299"/>
      <c r="M111" s="1300"/>
      <c r="N111" s="1300"/>
      <c r="O111" s="1300"/>
      <c r="P111" s="1300"/>
      <c r="Q111" s="1300"/>
      <c r="R111" s="1299"/>
      <c r="S111" s="1299"/>
      <c r="T111" s="1299"/>
      <c r="U111" s="1299"/>
      <c r="V111" s="1299"/>
      <c r="W111" s="1299"/>
      <c r="X111" s="1299"/>
      <c r="Y111" s="1299"/>
      <c r="Z111" s="1299"/>
      <c r="AA111" s="1299"/>
      <c r="AB111" s="1291"/>
      <c r="AC111" s="1301"/>
      <c r="AD111" s="1301"/>
      <c r="AE111" s="1300"/>
      <c r="AF111" s="1300"/>
      <c r="AG111" s="1300"/>
      <c r="AH111" s="1300"/>
      <c r="AI111" s="1300"/>
      <c r="AJ111" s="1300"/>
      <c r="AK111" s="1300"/>
    </row>
    <row r="112" spans="1:37" ht="15.75">
      <c r="A112" s="272"/>
      <c r="B112" s="286" t="s">
        <v>845</v>
      </c>
      <c r="C112" s="1303"/>
      <c r="D112" s="1303"/>
      <c r="E112" s="1303"/>
      <c r="F112" s="1303"/>
      <c r="G112" s="1303"/>
      <c r="H112" s="1303"/>
      <c r="I112" s="1303"/>
      <c r="J112" s="1303"/>
      <c r="K112" s="1303"/>
      <c r="L112" s="1303"/>
      <c r="M112" s="1310"/>
      <c r="N112" s="1310"/>
      <c r="O112" s="1310"/>
      <c r="P112" s="1310"/>
      <c r="Q112" s="1310"/>
      <c r="R112" s="1303"/>
      <c r="S112" s="1303"/>
      <c r="T112" s="1303"/>
      <c r="U112" s="1303"/>
      <c r="V112" s="1303"/>
      <c r="W112" s="1303"/>
      <c r="X112" s="1303"/>
      <c r="Y112" s="1303"/>
      <c r="Z112" s="1303"/>
      <c r="AA112" s="1303"/>
      <c r="AB112" s="1291"/>
      <c r="AC112" s="1311"/>
      <c r="AD112" s="1311"/>
      <c r="AE112" s="1310"/>
      <c r="AF112" s="1310"/>
      <c r="AG112" s="1310"/>
      <c r="AH112" s="1310"/>
      <c r="AI112" s="1310"/>
      <c r="AJ112" s="1310"/>
      <c r="AK112" s="1310"/>
    </row>
    <row r="113" spans="1:37" ht="31.5">
      <c r="A113" s="253">
        <v>4</v>
      </c>
      <c r="B113" s="1309" t="s">
        <v>848</v>
      </c>
      <c r="C113" s="1303"/>
      <c r="D113" s="1303"/>
      <c r="E113" s="1303"/>
      <c r="F113" s="1303"/>
      <c r="G113" s="1303"/>
      <c r="H113" s="1303"/>
      <c r="I113" s="1303"/>
      <c r="J113" s="1303"/>
      <c r="K113" s="1303"/>
      <c r="L113" s="1303"/>
      <c r="M113" s="1310"/>
      <c r="N113" s="1310"/>
      <c r="O113" s="1310"/>
      <c r="P113" s="1310"/>
      <c r="Q113" s="1310"/>
      <c r="R113" s="1303"/>
      <c r="S113" s="1303"/>
      <c r="T113" s="1303"/>
      <c r="U113" s="1303"/>
      <c r="V113" s="1303"/>
      <c r="W113" s="1303"/>
      <c r="X113" s="1303"/>
      <c r="Y113" s="1303"/>
      <c r="Z113" s="1303"/>
      <c r="AA113" s="1303"/>
      <c r="AB113" s="1291"/>
      <c r="AC113" s="1314"/>
      <c r="AD113" s="1314"/>
      <c r="AE113" s="1310"/>
      <c r="AF113" s="1310"/>
      <c r="AG113" s="1310"/>
      <c r="AH113" s="1310"/>
      <c r="AI113" s="1310"/>
      <c r="AJ113" s="1310"/>
      <c r="AK113" s="1310"/>
    </row>
    <row r="114" spans="1:37" ht="15.75">
      <c r="A114" s="272"/>
      <c r="B114" s="286" t="s">
        <v>213</v>
      </c>
      <c r="C114" s="1299"/>
      <c r="D114" s="1299"/>
      <c r="E114" s="1299"/>
      <c r="F114" s="1299"/>
      <c r="G114" s="1299"/>
      <c r="H114" s="1299"/>
      <c r="I114" s="1299"/>
      <c r="J114" s="1299"/>
      <c r="K114" s="1299"/>
      <c r="L114" s="1299"/>
      <c r="M114" s="1300"/>
      <c r="N114" s="1300"/>
      <c r="O114" s="1300"/>
      <c r="P114" s="1300"/>
      <c r="Q114" s="1300"/>
      <c r="R114" s="1299"/>
      <c r="S114" s="1299"/>
      <c r="T114" s="1299"/>
      <c r="U114" s="1299"/>
      <c r="V114" s="1299"/>
      <c r="W114" s="1299"/>
      <c r="X114" s="1299"/>
      <c r="Y114" s="1299"/>
      <c r="Z114" s="1299"/>
      <c r="AA114" s="1299"/>
      <c r="AB114" s="1291"/>
      <c r="AC114" s="1301"/>
      <c r="AD114" s="1301"/>
      <c r="AE114" s="1300"/>
      <c r="AF114" s="1300"/>
      <c r="AG114" s="1300"/>
      <c r="AH114" s="1300"/>
      <c r="AI114" s="1300"/>
      <c r="AJ114" s="1300"/>
      <c r="AK114" s="1300"/>
    </row>
    <row r="115" spans="1:37" ht="15.75">
      <c r="A115" s="272"/>
      <c r="B115" s="286" t="s">
        <v>214</v>
      </c>
      <c r="C115" s="1299"/>
      <c r="D115" s="1299"/>
      <c r="E115" s="1299"/>
      <c r="F115" s="1299"/>
      <c r="G115" s="1299"/>
      <c r="H115" s="1299"/>
      <c r="I115" s="1299"/>
      <c r="J115" s="1299"/>
      <c r="K115" s="1299"/>
      <c r="L115" s="1299"/>
      <c r="M115" s="1300"/>
      <c r="N115" s="1300"/>
      <c r="O115" s="1300"/>
      <c r="P115" s="1300"/>
      <c r="Q115" s="1300"/>
      <c r="R115" s="1299"/>
      <c r="S115" s="1299"/>
      <c r="T115" s="1299"/>
      <c r="U115" s="1299"/>
      <c r="V115" s="1299"/>
      <c r="W115" s="1299"/>
      <c r="X115" s="1299"/>
      <c r="Y115" s="1299"/>
      <c r="Z115" s="1299"/>
      <c r="AA115" s="1299"/>
      <c r="AB115" s="1291"/>
      <c r="AC115" s="1301"/>
      <c r="AD115" s="1301"/>
      <c r="AE115" s="1300"/>
      <c r="AF115" s="1300"/>
      <c r="AG115" s="1300"/>
      <c r="AH115" s="1300"/>
      <c r="AI115" s="1300"/>
      <c r="AJ115" s="1300"/>
      <c r="AK115" s="1300"/>
    </row>
    <row r="116" spans="1:37" ht="15.75">
      <c r="A116" s="253" t="s">
        <v>21</v>
      </c>
      <c r="B116" s="212" t="s">
        <v>849</v>
      </c>
      <c r="C116" s="1299"/>
      <c r="D116" s="1299"/>
      <c r="E116" s="1299"/>
      <c r="F116" s="1299"/>
      <c r="G116" s="1299"/>
      <c r="H116" s="1299"/>
      <c r="I116" s="1299"/>
      <c r="J116" s="1299"/>
      <c r="K116" s="1299"/>
      <c r="L116" s="1299"/>
      <c r="M116" s="1300"/>
      <c r="N116" s="1300"/>
      <c r="O116" s="1300"/>
      <c r="P116" s="1300"/>
      <c r="Q116" s="1300"/>
      <c r="R116" s="1299"/>
      <c r="S116" s="1299"/>
      <c r="T116" s="1299"/>
      <c r="U116" s="1299"/>
      <c r="V116" s="1299"/>
      <c r="W116" s="1299"/>
      <c r="X116" s="1299"/>
      <c r="Y116" s="1299"/>
      <c r="Z116" s="1299"/>
      <c r="AA116" s="1299"/>
      <c r="AB116" s="1291"/>
      <c r="AC116" s="1301"/>
      <c r="AD116" s="1301"/>
      <c r="AE116" s="1300"/>
      <c r="AF116" s="1300"/>
      <c r="AG116" s="1300"/>
      <c r="AH116" s="1300"/>
      <c r="AI116" s="1300"/>
      <c r="AJ116" s="1300"/>
      <c r="AK116" s="1300"/>
    </row>
    <row r="117" spans="1:37" ht="31.5">
      <c r="A117" s="1286" t="s">
        <v>23</v>
      </c>
      <c r="B117" s="1315" t="s">
        <v>850</v>
      </c>
      <c r="C117" s="1299"/>
      <c r="D117" s="1299"/>
      <c r="E117" s="1299"/>
      <c r="F117" s="1299"/>
      <c r="G117" s="1299"/>
      <c r="H117" s="1299"/>
      <c r="I117" s="1299"/>
      <c r="J117" s="1299"/>
      <c r="K117" s="1299"/>
      <c r="L117" s="1299"/>
      <c r="M117" s="1300"/>
      <c r="N117" s="1300"/>
      <c r="O117" s="1300"/>
      <c r="P117" s="1300"/>
      <c r="Q117" s="1300"/>
      <c r="R117" s="1299"/>
      <c r="S117" s="1299"/>
      <c r="T117" s="1299"/>
      <c r="U117" s="1299"/>
      <c r="V117" s="1299"/>
      <c r="W117" s="1299"/>
      <c r="X117" s="1299"/>
      <c r="Y117" s="1299"/>
      <c r="Z117" s="1299"/>
      <c r="AA117" s="1299"/>
      <c r="AB117" s="1291"/>
      <c r="AC117" s="1301"/>
      <c r="AD117" s="1301"/>
      <c r="AE117" s="1300"/>
      <c r="AF117" s="1300"/>
      <c r="AG117" s="1300"/>
      <c r="AH117" s="1300"/>
      <c r="AI117" s="1300"/>
      <c r="AJ117" s="1300"/>
      <c r="AK117" s="1300"/>
    </row>
    <row r="118" spans="1:37" ht="31.5">
      <c r="A118" s="272">
        <v>2</v>
      </c>
      <c r="B118" s="286" t="s">
        <v>851</v>
      </c>
      <c r="C118" s="1303"/>
      <c r="D118" s="1303"/>
      <c r="E118" s="1303"/>
      <c r="F118" s="1303"/>
      <c r="G118" s="1303"/>
      <c r="H118" s="1303"/>
      <c r="I118" s="1303"/>
      <c r="J118" s="1303"/>
      <c r="K118" s="1303"/>
      <c r="L118" s="1303"/>
      <c r="M118" s="1310"/>
      <c r="N118" s="1310"/>
      <c r="O118" s="1310"/>
      <c r="P118" s="1310"/>
      <c r="Q118" s="1310"/>
      <c r="R118" s="1303"/>
      <c r="S118" s="1303"/>
      <c r="T118" s="1303"/>
      <c r="U118" s="1303"/>
      <c r="V118" s="1303"/>
      <c r="W118" s="1303"/>
      <c r="X118" s="1303"/>
      <c r="Y118" s="1303"/>
      <c r="Z118" s="1303"/>
      <c r="AA118" s="1303"/>
      <c r="AB118" s="1291"/>
      <c r="AC118" s="1314"/>
      <c r="AD118" s="1314"/>
      <c r="AE118" s="1310"/>
      <c r="AF118" s="1310"/>
      <c r="AG118" s="1310"/>
      <c r="AH118" s="1310"/>
      <c r="AI118" s="1310"/>
      <c r="AJ118" s="1310"/>
      <c r="AK118" s="1310"/>
    </row>
    <row r="119" spans="1:37" ht="15.75">
      <c r="A119" s="272"/>
      <c r="B119" s="286" t="s">
        <v>213</v>
      </c>
      <c r="C119" s="1299"/>
      <c r="D119" s="1299"/>
      <c r="E119" s="1299"/>
      <c r="F119" s="1299"/>
      <c r="G119" s="1299"/>
      <c r="H119" s="1299"/>
      <c r="I119" s="1299"/>
      <c r="J119" s="1299"/>
      <c r="K119" s="1299"/>
      <c r="L119" s="1299"/>
      <c r="M119" s="1300"/>
      <c r="N119" s="1300"/>
      <c r="O119" s="1300"/>
      <c r="P119" s="1300"/>
      <c r="Q119" s="1300"/>
      <c r="R119" s="1299"/>
      <c r="S119" s="1299"/>
      <c r="T119" s="1299"/>
      <c r="U119" s="1299"/>
      <c r="V119" s="1299"/>
      <c r="W119" s="1299"/>
      <c r="X119" s="1299"/>
      <c r="Y119" s="1299"/>
      <c r="Z119" s="1299"/>
      <c r="AA119" s="1299"/>
      <c r="AB119" s="1291"/>
      <c r="AC119" s="1301"/>
      <c r="AD119" s="1301"/>
      <c r="AE119" s="1300"/>
      <c r="AF119" s="1300"/>
      <c r="AG119" s="1300"/>
      <c r="AH119" s="1300"/>
      <c r="AI119" s="1300"/>
      <c r="AJ119" s="1300"/>
      <c r="AK119" s="1300"/>
    </row>
    <row r="120" spans="1:37" ht="15.75">
      <c r="A120" s="272"/>
      <c r="B120" s="286" t="s">
        <v>216</v>
      </c>
      <c r="C120" s="1299"/>
      <c r="D120" s="1299"/>
      <c r="E120" s="1299"/>
      <c r="F120" s="1299"/>
      <c r="G120" s="1299"/>
      <c r="H120" s="1299"/>
      <c r="I120" s="1299"/>
      <c r="J120" s="1299"/>
      <c r="K120" s="1299"/>
      <c r="L120" s="1299"/>
      <c r="M120" s="1300"/>
      <c r="N120" s="1300"/>
      <c r="O120" s="1300"/>
      <c r="P120" s="1300"/>
      <c r="Q120" s="1300"/>
      <c r="R120" s="1299"/>
      <c r="S120" s="1299"/>
      <c r="T120" s="1299"/>
      <c r="U120" s="1299"/>
      <c r="V120" s="1299"/>
      <c r="W120" s="1299"/>
      <c r="X120" s="1299"/>
      <c r="Y120" s="1299"/>
      <c r="Z120" s="1299"/>
      <c r="AA120" s="1299"/>
      <c r="AB120" s="1291"/>
      <c r="AC120" s="1301"/>
      <c r="AD120" s="1301"/>
      <c r="AE120" s="1300"/>
      <c r="AF120" s="1300"/>
      <c r="AG120" s="1300"/>
      <c r="AH120" s="1300"/>
      <c r="AI120" s="1300"/>
      <c r="AJ120" s="1300"/>
      <c r="AK120" s="1300"/>
    </row>
    <row r="121" spans="1:37" ht="31.5">
      <c r="A121" s="272">
        <v>3</v>
      </c>
      <c r="B121" s="286" t="s">
        <v>218</v>
      </c>
      <c r="C121" s="1299"/>
      <c r="D121" s="1299"/>
      <c r="E121" s="1299"/>
      <c r="F121" s="1299"/>
      <c r="G121" s="1299"/>
      <c r="H121" s="1299"/>
      <c r="I121" s="1299"/>
      <c r="J121" s="1299"/>
      <c r="K121" s="1299"/>
      <c r="L121" s="1299"/>
      <c r="M121" s="1300"/>
      <c r="N121" s="1300"/>
      <c r="O121" s="1300"/>
      <c r="P121" s="1300"/>
      <c r="Q121" s="1300"/>
      <c r="R121" s="1299"/>
      <c r="S121" s="1299"/>
      <c r="T121" s="1299"/>
      <c r="U121" s="1299"/>
      <c r="V121" s="1299"/>
      <c r="W121" s="1299"/>
      <c r="X121" s="1299"/>
      <c r="Y121" s="1299"/>
      <c r="Z121" s="1299"/>
      <c r="AA121" s="1299"/>
      <c r="AB121" s="1291"/>
      <c r="AC121" s="1301"/>
      <c r="AD121" s="1301"/>
      <c r="AE121" s="1300"/>
      <c r="AF121" s="1300"/>
      <c r="AG121" s="1300"/>
      <c r="AH121" s="1300"/>
      <c r="AI121" s="1300"/>
      <c r="AJ121" s="1300"/>
      <c r="AK121" s="1300"/>
    </row>
    <row r="122" spans="1:37" ht="15.75">
      <c r="A122" s="272"/>
      <c r="B122" s="286" t="s">
        <v>213</v>
      </c>
      <c r="C122" s="1299"/>
      <c r="D122" s="1299"/>
      <c r="E122" s="1299"/>
      <c r="F122" s="1299"/>
      <c r="G122" s="1299"/>
      <c r="H122" s="1299"/>
      <c r="I122" s="1299"/>
      <c r="J122" s="1299"/>
      <c r="K122" s="1299"/>
      <c r="L122" s="1299"/>
      <c r="M122" s="1300"/>
      <c r="N122" s="1300"/>
      <c r="O122" s="1300"/>
      <c r="P122" s="1300"/>
      <c r="Q122" s="1300"/>
      <c r="R122" s="1299"/>
      <c r="S122" s="1299"/>
      <c r="T122" s="1299"/>
      <c r="U122" s="1299"/>
      <c r="V122" s="1299"/>
      <c r="W122" s="1299"/>
      <c r="X122" s="1299"/>
      <c r="Y122" s="1299"/>
      <c r="Z122" s="1299"/>
      <c r="AA122" s="1299"/>
      <c r="AB122" s="1291"/>
      <c r="AC122" s="1301"/>
      <c r="AD122" s="1301"/>
      <c r="AE122" s="1300"/>
      <c r="AF122" s="1300"/>
      <c r="AG122" s="1300"/>
      <c r="AH122" s="1300"/>
      <c r="AI122" s="1300"/>
      <c r="AJ122" s="1300"/>
      <c r="AK122" s="1300"/>
    </row>
    <row r="123" spans="1:37" ht="15.75">
      <c r="A123" s="272"/>
      <c r="B123" s="286" t="s">
        <v>216</v>
      </c>
      <c r="C123" s="1299"/>
      <c r="D123" s="1299"/>
      <c r="E123" s="1299"/>
      <c r="F123" s="1299"/>
      <c r="G123" s="1299"/>
      <c r="H123" s="1299"/>
      <c r="I123" s="1299"/>
      <c r="J123" s="1299"/>
      <c r="K123" s="1299"/>
      <c r="L123" s="1299"/>
      <c r="M123" s="1300"/>
      <c r="N123" s="1300"/>
      <c r="O123" s="1300"/>
      <c r="P123" s="1300"/>
      <c r="Q123" s="1300"/>
      <c r="R123" s="1299"/>
      <c r="S123" s="1299"/>
      <c r="T123" s="1299"/>
      <c r="U123" s="1299"/>
      <c r="V123" s="1299"/>
      <c r="W123" s="1299"/>
      <c r="X123" s="1299"/>
      <c r="Y123" s="1299"/>
      <c r="Z123" s="1299"/>
      <c r="AA123" s="1299"/>
      <c r="AB123" s="1291"/>
      <c r="AC123" s="1301"/>
      <c r="AD123" s="1301"/>
      <c r="AE123" s="1300"/>
      <c r="AF123" s="1300"/>
      <c r="AG123" s="1300"/>
      <c r="AH123" s="1300"/>
      <c r="AI123" s="1300"/>
      <c r="AJ123" s="1300"/>
      <c r="AK123" s="1300"/>
    </row>
    <row r="124" spans="1:37" ht="31.5">
      <c r="A124" s="272">
        <v>4</v>
      </c>
      <c r="B124" s="286" t="s">
        <v>852</v>
      </c>
      <c r="C124" s="1299"/>
      <c r="D124" s="1299"/>
      <c r="E124" s="1299"/>
      <c r="F124" s="1299"/>
      <c r="G124" s="1299"/>
      <c r="H124" s="1299"/>
      <c r="I124" s="1299"/>
      <c r="J124" s="1299"/>
      <c r="K124" s="1299"/>
      <c r="L124" s="1299"/>
      <c r="M124" s="1300"/>
      <c r="N124" s="1300"/>
      <c r="O124" s="1300"/>
      <c r="P124" s="1300"/>
      <c r="Q124" s="1300"/>
      <c r="R124" s="1299"/>
      <c r="S124" s="1299"/>
      <c r="T124" s="1299"/>
      <c r="U124" s="1299"/>
      <c r="V124" s="1299"/>
      <c r="W124" s="1299"/>
      <c r="X124" s="1299"/>
      <c r="Y124" s="1299"/>
      <c r="Z124" s="1299"/>
      <c r="AA124" s="1299"/>
      <c r="AB124" s="1291"/>
      <c r="AC124" s="1301"/>
      <c r="AD124" s="1301"/>
      <c r="AE124" s="1300"/>
      <c r="AF124" s="1300"/>
      <c r="AG124" s="1300"/>
      <c r="AH124" s="1300"/>
      <c r="AI124" s="1300"/>
      <c r="AJ124" s="1300"/>
      <c r="AK124" s="1300"/>
    </row>
    <row r="125" spans="1:37" ht="15.75">
      <c r="A125" s="272"/>
      <c r="B125" s="286" t="s">
        <v>213</v>
      </c>
      <c r="C125" s="1299"/>
      <c r="D125" s="1299"/>
      <c r="E125" s="1299"/>
      <c r="F125" s="1299"/>
      <c r="G125" s="1299"/>
      <c r="H125" s="1299"/>
      <c r="I125" s="1299"/>
      <c r="J125" s="1299"/>
      <c r="K125" s="1299"/>
      <c r="L125" s="1299"/>
      <c r="M125" s="1300"/>
      <c r="N125" s="1300"/>
      <c r="O125" s="1300"/>
      <c r="P125" s="1300"/>
      <c r="Q125" s="1300"/>
      <c r="R125" s="1299"/>
      <c r="S125" s="1299"/>
      <c r="T125" s="1299"/>
      <c r="U125" s="1299"/>
      <c r="V125" s="1299"/>
      <c r="W125" s="1299"/>
      <c r="X125" s="1299"/>
      <c r="Y125" s="1299"/>
      <c r="Z125" s="1299"/>
      <c r="AA125" s="1299"/>
      <c r="AB125" s="1291"/>
      <c r="AC125" s="1301"/>
      <c r="AD125" s="1301"/>
      <c r="AE125" s="1300"/>
      <c r="AF125" s="1300"/>
      <c r="AG125" s="1300"/>
      <c r="AH125" s="1300"/>
      <c r="AI125" s="1300"/>
      <c r="AJ125" s="1300"/>
      <c r="AK125" s="1300"/>
    </row>
    <row r="126" spans="1:37" ht="15.75">
      <c r="A126" s="272"/>
      <c r="B126" s="286" t="s">
        <v>216</v>
      </c>
      <c r="C126" s="1299"/>
      <c r="D126" s="1299"/>
      <c r="E126" s="1299"/>
      <c r="F126" s="1299"/>
      <c r="G126" s="1299"/>
      <c r="H126" s="1299"/>
      <c r="I126" s="1299"/>
      <c r="J126" s="1299"/>
      <c r="K126" s="1299"/>
      <c r="L126" s="1299"/>
      <c r="M126" s="1300"/>
      <c r="N126" s="1300"/>
      <c r="O126" s="1300"/>
      <c r="P126" s="1300"/>
      <c r="Q126" s="1300"/>
      <c r="R126" s="1299"/>
      <c r="S126" s="1299"/>
      <c r="T126" s="1299"/>
      <c r="U126" s="1299"/>
      <c r="V126" s="1299"/>
      <c r="W126" s="1299"/>
      <c r="X126" s="1299"/>
      <c r="Y126" s="1299"/>
      <c r="Z126" s="1299"/>
      <c r="AA126" s="1299"/>
      <c r="AB126" s="1291"/>
      <c r="AC126" s="1301"/>
      <c r="AD126" s="1301"/>
      <c r="AE126" s="1300"/>
      <c r="AF126" s="1300"/>
      <c r="AG126" s="1300"/>
      <c r="AH126" s="1300"/>
      <c r="AI126" s="1300"/>
      <c r="AJ126" s="1300"/>
      <c r="AK126" s="1300"/>
    </row>
    <row r="127" spans="1:37" ht="63">
      <c r="A127" s="1286" t="s">
        <v>37</v>
      </c>
      <c r="B127" s="1315" t="s">
        <v>853</v>
      </c>
      <c r="C127" s="1299"/>
      <c r="D127" s="1299"/>
      <c r="E127" s="1299"/>
      <c r="F127" s="1299"/>
      <c r="G127" s="1299"/>
      <c r="H127" s="1299"/>
      <c r="I127" s="1299"/>
      <c r="J127" s="1299"/>
      <c r="K127" s="1299"/>
      <c r="L127" s="1299"/>
      <c r="M127" s="1300"/>
      <c r="N127" s="1300"/>
      <c r="O127" s="1300"/>
      <c r="P127" s="1300"/>
      <c r="Q127" s="1300"/>
      <c r="R127" s="1299"/>
      <c r="S127" s="1299"/>
      <c r="T127" s="1299"/>
      <c r="U127" s="1299"/>
      <c r="V127" s="1299"/>
      <c r="W127" s="1299"/>
      <c r="X127" s="1299"/>
      <c r="Y127" s="1299"/>
      <c r="Z127" s="1299"/>
      <c r="AA127" s="1299"/>
      <c r="AB127" s="1291"/>
      <c r="AC127" s="1301"/>
      <c r="AD127" s="1301"/>
      <c r="AE127" s="1300"/>
      <c r="AF127" s="1300"/>
      <c r="AG127" s="1300"/>
      <c r="AH127" s="1300"/>
      <c r="AI127" s="1300"/>
      <c r="AJ127" s="1300"/>
      <c r="AK127" s="1300"/>
    </row>
    <row r="128" spans="1:37" ht="31.5">
      <c r="A128" s="1286" t="s">
        <v>840</v>
      </c>
      <c r="B128" s="1316" t="s">
        <v>854</v>
      </c>
      <c r="C128" s="1299"/>
      <c r="D128" s="1299"/>
      <c r="E128" s="1299"/>
      <c r="F128" s="1299"/>
      <c r="G128" s="1299"/>
      <c r="H128" s="1299"/>
      <c r="I128" s="1299"/>
      <c r="J128" s="1299"/>
      <c r="K128" s="1299"/>
      <c r="L128" s="1299"/>
      <c r="M128" s="1300"/>
      <c r="N128" s="1300"/>
      <c r="O128" s="1300"/>
      <c r="P128" s="1300"/>
      <c r="Q128" s="1300"/>
      <c r="R128" s="1299"/>
      <c r="S128" s="1299"/>
      <c r="T128" s="1299"/>
      <c r="U128" s="1299"/>
      <c r="V128" s="1299"/>
      <c r="W128" s="1299"/>
      <c r="X128" s="1299"/>
      <c r="Y128" s="1299"/>
      <c r="Z128" s="1299"/>
      <c r="AA128" s="1299"/>
      <c r="AB128" s="1291"/>
      <c r="AC128" s="1301"/>
      <c r="AD128" s="1301"/>
      <c r="AE128" s="1300"/>
      <c r="AF128" s="1300"/>
      <c r="AG128" s="1300"/>
      <c r="AH128" s="1300"/>
      <c r="AI128" s="1300"/>
      <c r="AJ128" s="1300"/>
      <c r="AK128" s="1300"/>
    </row>
    <row r="129" spans="1:37" ht="15.75">
      <c r="A129" s="1286"/>
      <c r="B129" s="286" t="s">
        <v>213</v>
      </c>
      <c r="C129" s="1299"/>
      <c r="D129" s="1299"/>
      <c r="E129" s="1299"/>
      <c r="F129" s="1299"/>
      <c r="G129" s="1299"/>
      <c r="H129" s="1299"/>
      <c r="I129" s="1299"/>
      <c r="J129" s="1299"/>
      <c r="K129" s="1299"/>
      <c r="L129" s="1299"/>
      <c r="M129" s="1300"/>
      <c r="N129" s="1300"/>
      <c r="O129" s="1300"/>
      <c r="P129" s="1300"/>
      <c r="Q129" s="1300"/>
      <c r="R129" s="1299"/>
      <c r="S129" s="1299"/>
      <c r="T129" s="1299"/>
      <c r="U129" s="1299"/>
      <c r="V129" s="1299"/>
      <c r="W129" s="1299"/>
      <c r="X129" s="1299"/>
      <c r="Y129" s="1299"/>
      <c r="Z129" s="1299"/>
      <c r="AA129" s="1299"/>
      <c r="AB129" s="1291"/>
      <c r="AC129" s="1301"/>
      <c r="AD129" s="1301"/>
      <c r="AE129" s="1300"/>
      <c r="AF129" s="1300"/>
      <c r="AG129" s="1300"/>
      <c r="AH129" s="1300"/>
      <c r="AI129" s="1300"/>
      <c r="AJ129" s="1300"/>
      <c r="AK129" s="1300"/>
    </row>
    <row r="130" spans="1:37" ht="15.75">
      <c r="A130" s="1286"/>
      <c r="B130" s="286" t="s">
        <v>216</v>
      </c>
      <c r="C130" s="1299"/>
      <c r="D130" s="1299"/>
      <c r="E130" s="1299"/>
      <c r="F130" s="1299"/>
      <c r="G130" s="1299"/>
      <c r="H130" s="1299"/>
      <c r="I130" s="1299"/>
      <c r="J130" s="1299"/>
      <c r="K130" s="1299"/>
      <c r="L130" s="1299"/>
      <c r="M130" s="1300"/>
      <c r="N130" s="1300"/>
      <c r="O130" s="1300"/>
      <c r="P130" s="1300"/>
      <c r="Q130" s="1300"/>
      <c r="R130" s="1299"/>
      <c r="S130" s="1299"/>
      <c r="T130" s="1299"/>
      <c r="U130" s="1299"/>
      <c r="V130" s="1299"/>
      <c r="W130" s="1299"/>
      <c r="X130" s="1299"/>
      <c r="Y130" s="1299"/>
      <c r="Z130" s="1299"/>
      <c r="AA130" s="1299"/>
      <c r="AB130" s="1291"/>
      <c r="AC130" s="1301"/>
      <c r="AD130" s="1301"/>
      <c r="AE130" s="1300"/>
      <c r="AF130" s="1300"/>
      <c r="AG130" s="1300"/>
      <c r="AH130" s="1300"/>
      <c r="AI130" s="1300"/>
      <c r="AJ130" s="1300"/>
      <c r="AK130" s="1300"/>
    </row>
    <row r="131" spans="1:37" ht="31.5">
      <c r="A131" s="1286" t="s">
        <v>219</v>
      </c>
      <c r="B131" s="1316" t="s">
        <v>856</v>
      </c>
      <c r="C131" s="1299"/>
      <c r="D131" s="1299"/>
      <c r="E131" s="1299"/>
      <c r="F131" s="1299"/>
      <c r="G131" s="1299"/>
      <c r="H131" s="1299"/>
      <c r="I131" s="1299"/>
      <c r="J131" s="1299"/>
      <c r="K131" s="1299"/>
      <c r="L131" s="1299"/>
      <c r="M131" s="1300"/>
      <c r="N131" s="1300"/>
      <c r="O131" s="1300"/>
      <c r="P131" s="1300"/>
      <c r="Q131" s="1300"/>
      <c r="R131" s="1299"/>
      <c r="S131" s="1299"/>
      <c r="T131" s="1299"/>
      <c r="U131" s="1299"/>
      <c r="V131" s="1299"/>
      <c r="W131" s="1299"/>
      <c r="X131" s="1299"/>
      <c r="Y131" s="1299"/>
      <c r="Z131" s="1299"/>
      <c r="AA131" s="1299"/>
      <c r="AB131" s="1291"/>
      <c r="AC131" s="1301"/>
      <c r="AD131" s="1301"/>
      <c r="AE131" s="1300"/>
      <c r="AF131" s="1300"/>
      <c r="AG131" s="1300"/>
      <c r="AH131" s="1300"/>
      <c r="AI131" s="1300"/>
      <c r="AJ131" s="1300"/>
      <c r="AK131" s="1300"/>
    </row>
    <row r="132" spans="1:37" ht="15.75">
      <c r="A132" s="1286"/>
      <c r="B132" s="286" t="s">
        <v>213</v>
      </c>
      <c r="C132" s="1299"/>
      <c r="D132" s="1299"/>
      <c r="E132" s="1299"/>
      <c r="F132" s="1299"/>
      <c r="G132" s="1299"/>
      <c r="H132" s="1299"/>
      <c r="I132" s="1299"/>
      <c r="J132" s="1299"/>
      <c r="K132" s="1299"/>
      <c r="L132" s="1299"/>
      <c r="M132" s="1300"/>
      <c r="N132" s="1300"/>
      <c r="O132" s="1300"/>
      <c r="P132" s="1300"/>
      <c r="Q132" s="1300"/>
      <c r="R132" s="1299"/>
      <c r="S132" s="1299"/>
      <c r="T132" s="1299"/>
      <c r="U132" s="1299"/>
      <c r="V132" s="1299"/>
      <c r="W132" s="1299"/>
      <c r="X132" s="1299"/>
      <c r="Y132" s="1299"/>
      <c r="Z132" s="1299"/>
      <c r="AA132" s="1299"/>
      <c r="AB132" s="1291"/>
      <c r="AC132" s="1301"/>
      <c r="AD132" s="1301"/>
      <c r="AE132" s="1300"/>
      <c r="AF132" s="1300"/>
      <c r="AG132" s="1300"/>
      <c r="AH132" s="1300"/>
      <c r="AI132" s="1300"/>
      <c r="AJ132" s="1300"/>
      <c r="AK132" s="1300"/>
    </row>
    <row r="133" spans="1:37" ht="15.75">
      <c r="A133" s="1286"/>
      <c r="B133" s="286" t="s">
        <v>216</v>
      </c>
      <c r="C133" s="1299"/>
      <c r="D133" s="1299"/>
      <c r="E133" s="1299"/>
      <c r="F133" s="1299"/>
      <c r="G133" s="1299"/>
      <c r="H133" s="1299"/>
      <c r="I133" s="1299"/>
      <c r="J133" s="1299"/>
      <c r="K133" s="1299"/>
      <c r="L133" s="1299"/>
      <c r="M133" s="1300"/>
      <c r="N133" s="1300"/>
      <c r="O133" s="1300"/>
      <c r="P133" s="1300"/>
      <c r="Q133" s="1300"/>
      <c r="R133" s="1299"/>
      <c r="S133" s="1299"/>
      <c r="T133" s="1299"/>
      <c r="U133" s="1299"/>
      <c r="V133" s="1299"/>
      <c r="W133" s="1299"/>
      <c r="X133" s="1299"/>
      <c r="Y133" s="1299"/>
      <c r="Z133" s="1299"/>
      <c r="AA133" s="1299"/>
      <c r="AB133" s="1291"/>
      <c r="AC133" s="1301"/>
      <c r="AD133" s="1301"/>
      <c r="AE133" s="1300"/>
      <c r="AF133" s="1300"/>
      <c r="AG133" s="1300"/>
      <c r="AH133" s="1300"/>
      <c r="AI133" s="1300"/>
      <c r="AJ133" s="1300"/>
      <c r="AK133" s="1300"/>
    </row>
    <row r="134" spans="1:37" ht="15.75">
      <c r="A134" s="1286" t="s">
        <v>840</v>
      </c>
      <c r="B134" s="1287" t="s">
        <v>855</v>
      </c>
      <c r="C134" s="1299"/>
      <c r="D134" s="1299"/>
      <c r="E134" s="1299"/>
      <c r="F134" s="1299"/>
      <c r="G134" s="1299"/>
      <c r="H134" s="1299"/>
      <c r="I134" s="1299"/>
      <c r="J134" s="1299"/>
      <c r="K134" s="1299"/>
      <c r="L134" s="1299"/>
      <c r="M134" s="1300"/>
      <c r="N134" s="1300"/>
      <c r="O134" s="1300"/>
      <c r="P134" s="1300"/>
      <c r="Q134" s="1300"/>
      <c r="R134" s="1299"/>
      <c r="S134" s="1299"/>
      <c r="T134" s="1299"/>
      <c r="U134" s="1299"/>
      <c r="V134" s="1299"/>
      <c r="W134" s="1299"/>
      <c r="X134" s="1299"/>
      <c r="Y134" s="1299"/>
      <c r="Z134" s="1299"/>
      <c r="AA134" s="1299"/>
      <c r="AB134" s="1291"/>
      <c r="AC134" s="1301"/>
      <c r="AD134" s="1301"/>
      <c r="AE134" s="1300"/>
      <c r="AF134" s="1300"/>
      <c r="AG134" s="1300"/>
      <c r="AH134" s="1300"/>
      <c r="AI134" s="1300"/>
      <c r="AJ134" s="1300"/>
      <c r="AK134" s="1300"/>
    </row>
    <row r="135" spans="1:37" ht="15.75">
      <c r="A135" s="1286"/>
      <c r="B135" s="286" t="s">
        <v>213</v>
      </c>
      <c r="C135" s="1299"/>
      <c r="D135" s="1299"/>
      <c r="E135" s="1299"/>
      <c r="F135" s="1299"/>
      <c r="G135" s="1299"/>
      <c r="H135" s="1299"/>
      <c r="I135" s="1299"/>
      <c r="J135" s="1299"/>
      <c r="K135" s="1299"/>
      <c r="L135" s="1299"/>
      <c r="M135" s="1300"/>
      <c r="N135" s="1300"/>
      <c r="O135" s="1300"/>
      <c r="P135" s="1300"/>
      <c r="Q135" s="1300"/>
      <c r="R135" s="1299"/>
      <c r="S135" s="1299"/>
      <c r="T135" s="1299"/>
      <c r="U135" s="1299"/>
      <c r="V135" s="1299"/>
      <c r="W135" s="1299"/>
      <c r="X135" s="1299"/>
      <c r="Y135" s="1299"/>
      <c r="Z135" s="1299"/>
      <c r="AA135" s="1299"/>
      <c r="AB135" s="1291"/>
      <c r="AC135" s="1301"/>
      <c r="AD135" s="1301"/>
      <c r="AE135" s="1300"/>
      <c r="AF135" s="1300"/>
      <c r="AG135" s="1300"/>
      <c r="AH135" s="1300"/>
      <c r="AI135" s="1300"/>
      <c r="AJ135" s="1300"/>
      <c r="AK135" s="1300"/>
    </row>
    <row r="136" spans="1:37" ht="15.75">
      <c r="A136" s="1286"/>
      <c r="B136" s="286" t="s">
        <v>216</v>
      </c>
      <c r="C136" s="1299"/>
      <c r="D136" s="1299"/>
      <c r="E136" s="1299"/>
      <c r="F136" s="1299"/>
      <c r="G136" s="1299"/>
      <c r="H136" s="1299"/>
      <c r="I136" s="1299"/>
      <c r="J136" s="1299"/>
      <c r="K136" s="1299"/>
      <c r="L136" s="1299"/>
      <c r="M136" s="1300"/>
      <c r="N136" s="1300"/>
      <c r="O136" s="1300"/>
      <c r="P136" s="1300"/>
      <c r="Q136" s="1300"/>
      <c r="R136" s="1299"/>
      <c r="S136" s="1299"/>
      <c r="T136" s="1299"/>
      <c r="U136" s="1299"/>
      <c r="V136" s="1299"/>
      <c r="W136" s="1299"/>
      <c r="X136" s="1299"/>
      <c r="Y136" s="1299"/>
      <c r="Z136" s="1299"/>
      <c r="AA136" s="1299"/>
      <c r="AB136" s="1291"/>
      <c r="AC136" s="1301"/>
      <c r="AD136" s="1301"/>
      <c r="AE136" s="1300"/>
      <c r="AF136" s="1300"/>
      <c r="AG136" s="1300"/>
      <c r="AH136" s="1300"/>
      <c r="AI136" s="1300"/>
      <c r="AJ136" s="1300"/>
      <c r="AK136" s="1300"/>
    </row>
  </sheetData>
  <mergeCells count="409">
    <mergeCell ref="AG4:AI4"/>
    <mergeCell ref="AI1:AK1"/>
    <mergeCell ref="AB7:AB9"/>
    <mergeCell ref="AC7:AC9"/>
    <mergeCell ref="AD7:AD9"/>
    <mergeCell ref="AE6:AF6"/>
    <mergeCell ref="AG6:AG9"/>
    <mergeCell ref="AH6:AH9"/>
    <mergeCell ref="A2:AK2"/>
    <mergeCell ref="A3:AK3"/>
    <mergeCell ref="AJ4:AK4"/>
    <mergeCell ref="A5:A9"/>
    <mergeCell ref="B5:B9"/>
    <mergeCell ref="C5:O5"/>
    <mergeCell ref="AI5:AI9"/>
    <mergeCell ref="AJ5:AJ9"/>
    <mergeCell ref="AK5:AK9"/>
    <mergeCell ref="L8:L9"/>
    <mergeCell ref="R8:R9"/>
    <mergeCell ref="W7:W9"/>
    <mergeCell ref="S8:V8"/>
    <mergeCell ref="X7:AA7"/>
    <mergeCell ref="I7:I9"/>
    <mergeCell ref="J7:L7"/>
    <mergeCell ref="M7:M9"/>
    <mergeCell ref="G7:G9"/>
    <mergeCell ref="H7:H9"/>
    <mergeCell ref="P5:AH5"/>
    <mergeCell ref="P6:P9"/>
    <mergeCell ref="Q6:Q9"/>
    <mergeCell ref="AB6:AD6"/>
    <mergeCell ref="AA8:AA9"/>
    <mergeCell ref="R7:V7"/>
    <mergeCell ref="C6:L6"/>
    <mergeCell ref="M6:N6"/>
    <mergeCell ref="O6:O9"/>
    <mergeCell ref="R6:AA6"/>
    <mergeCell ref="C7:F7"/>
    <mergeCell ref="AE7:AE9"/>
    <mergeCell ref="AF7:AF9"/>
    <mergeCell ref="X8:Z8"/>
    <mergeCell ref="C8:C9"/>
    <mergeCell ref="D8:F8"/>
    <mergeCell ref="J8:K8"/>
    <mergeCell ref="N7:N9"/>
    <mergeCell ref="AL3:CD3"/>
    <mergeCell ref="CE3:DW3"/>
    <mergeCell ref="DX3:FP3"/>
    <mergeCell ref="FQ3:HI3"/>
    <mergeCell ref="HJ3:JB3"/>
    <mergeCell ref="AJB3:AKT3"/>
    <mergeCell ref="AKU3:AMM3"/>
    <mergeCell ref="AMN3:AOF3"/>
    <mergeCell ref="AOG3:APY3"/>
    <mergeCell ref="RT3:TL3"/>
    <mergeCell ref="TM3:VE3"/>
    <mergeCell ref="VF3:WX3"/>
    <mergeCell ref="WY3:YQ3"/>
    <mergeCell ref="YR3:AAJ3"/>
    <mergeCell ref="JC3:KU3"/>
    <mergeCell ref="KV3:MN3"/>
    <mergeCell ref="MO3:OG3"/>
    <mergeCell ref="OH3:PZ3"/>
    <mergeCell ref="QA3:RS3"/>
    <mergeCell ref="APZ3:ARR3"/>
    <mergeCell ref="AAK3:ACC3"/>
    <mergeCell ref="ACD3:ADV3"/>
    <mergeCell ref="ADW3:AFO3"/>
    <mergeCell ref="AFP3:AHH3"/>
    <mergeCell ref="AHI3:AJA3"/>
    <mergeCell ref="BAJ3:BCB3"/>
    <mergeCell ref="BCC3:BDU3"/>
    <mergeCell ref="BDV3:BFN3"/>
    <mergeCell ref="BFO3:BHG3"/>
    <mergeCell ref="BHH3:BIZ3"/>
    <mergeCell ref="ARS3:ATK3"/>
    <mergeCell ref="ATL3:AVD3"/>
    <mergeCell ref="AVE3:AWW3"/>
    <mergeCell ref="AWX3:AYP3"/>
    <mergeCell ref="AYQ3:BAI3"/>
    <mergeCell ref="BRR3:BTJ3"/>
    <mergeCell ref="BTK3:BVC3"/>
    <mergeCell ref="BVD3:BWV3"/>
    <mergeCell ref="BWW3:BYO3"/>
    <mergeCell ref="BYP3:CAH3"/>
    <mergeCell ref="BJA3:BKS3"/>
    <mergeCell ref="BKT3:BML3"/>
    <mergeCell ref="BMM3:BOE3"/>
    <mergeCell ref="BOF3:BPX3"/>
    <mergeCell ref="BPY3:BRQ3"/>
    <mergeCell ref="CIZ3:CKR3"/>
    <mergeCell ref="CKS3:CMK3"/>
    <mergeCell ref="CML3:COD3"/>
    <mergeCell ref="COE3:CPW3"/>
    <mergeCell ref="CPX3:CRP3"/>
    <mergeCell ref="CAI3:CCA3"/>
    <mergeCell ref="CCB3:CDT3"/>
    <mergeCell ref="CDU3:CFM3"/>
    <mergeCell ref="CFN3:CHF3"/>
    <mergeCell ref="CHG3:CIY3"/>
    <mergeCell ref="DAH3:DBZ3"/>
    <mergeCell ref="DCA3:DDS3"/>
    <mergeCell ref="DDT3:DFL3"/>
    <mergeCell ref="DFM3:DHE3"/>
    <mergeCell ref="DHF3:DIX3"/>
    <mergeCell ref="CRQ3:CTI3"/>
    <mergeCell ref="CTJ3:CVB3"/>
    <mergeCell ref="CVC3:CWU3"/>
    <mergeCell ref="CWV3:CYN3"/>
    <mergeCell ref="CYO3:DAG3"/>
    <mergeCell ref="DRP3:DTH3"/>
    <mergeCell ref="DTI3:DVA3"/>
    <mergeCell ref="DVB3:DWT3"/>
    <mergeCell ref="DWU3:DYM3"/>
    <mergeCell ref="DYN3:EAF3"/>
    <mergeCell ref="DIY3:DKQ3"/>
    <mergeCell ref="DKR3:DMJ3"/>
    <mergeCell ref="DMK3:DOC3"/>
    <mergeCell ref="DOD3:DPV3"/>
    <mergeCell ref="DPW3:DRO3"/>
    <mergeCell ref="EIX3:EKP3"/>
    <mergeCell ref="EKQ3:EMI3"/>
    <mergeCell ref="EMJ3:EOB3"/>
    <mergeCell ref="EOC3:EPU3"/>
    <mergeCell ref="EPV3:ERN3"/>
    <mergeCell ref="EAG3:EBY3"/>
    <mergeCell ref="EBZ3:EDR3"/>
    <mergeCell ref="EDS3:EFK3"/>
    <mergeCell ref="EFL3:EHD3"/>
    <mergeCell ref="EHE3:EIW3"/>
    <mergeCell ref="FAF3:FBX3"/>
    <mergeCell ref="FBY3:FDQ3"/>
    <mergeCell ref="FDR3:FFJ3"/>
    <mergeCell ref="FFK3:FHC3"/>
    <mergeCell ref="FHD3:FIV3"/>
    <mergeCell ref="ERO3:ETG3"/>
    <mergeCell ref="ETH3:EUZ3"/>
    <mergeCell ref="EVA3:EWS3"/>
    <mergeCell ref="EWT3:EYL3"/>
    <mergeCell ref="EYM3:FAE3"/>
    <mergeCell ref="FRN3:FTF3"/>
    <mergeCell ref="FTG3:FUY3"/>
    <mergeCell ref="FUZ3:FWR3"/>
    <mergeCell ref="FWS3:FYK3"/>
    <mergeCell ref="FYL3:GAD3"/>
    <mergeCell ref="FIW3:FKO3"/>
    <mergeCell ref="FKP3:FMH3"/>
    <mergeCell ref="FMI3:FOA3"/>
    <mergeCell ref="FOB3:FPT3"/>
    <mergeCell ref="FPU3:FRM3"/>
    <mergeCell ref="GIV3:GKN3"/>
    <mergeCell ref="GKO3:GMG3"/>
    <mergeCell ref="GMH3:GNZ3"/>
    <mergeCell ref="GOA3:GPS3"/>
    <mergeCell ref="GPT3:GRL3"/>
    <mergeCell ref="GAE3:GBW3"/>
    <mergeCell ref="GBX3:GDP3"/>
    <mergeCell ref="GDQ3:GFI3"/>
    <mergeCell ref="GFJ3:GHB3"/>
    <mergeCell ref="GHC3:GIU3"/>
    <mergeCell ref="HAD3:HBV3"/>
    <mergeCell ref="HBW3:HDO3"/>
    <mergeCell ref="HDP3:HFH3"/>
    <mergeCell ref="HFI3:HHA3"/>
    <mergeCell ref="HHB3:HIT3"/>
    <mergeCell ref="GRM3:GTE3"/>
    <mergeCell ref="GTF3:GUX3"/>
    <mergeCell ref="GUY3:GWQ3"/>
    <mergeCell ref="GWR3:GYJ3"/>
    <mergeCell ref="GYK3:HAC3"/>
    <mergeCell ref="HRL3:HTD3"/>
    <mergeCell ref="HTE3:HUW3"/>
    <mergeCell ref="HUX3:HWP3"/>
    <mergeCell ref="HWQ3:HYI3"/>
    <mergeCell ref="HYJ3:IAB3"/>
    <mergeCell ref="HIU3:HKM3"/>
    <mergeCell ref="HKN3:HMF3"/>
    <mergeCell ref="HMG3:HNY3"/>
    <mergeCell ref="HNZ3:HPR3"/>
    <mergeCell ref="HPS3:HRK3"/>
    <mergeCell ref="IIT3:IKL3"/>
    <mergeCell ref="IKM3:IME3"/>
    <mergeCell ref="IMF3:INX3"/>
    <mergeCell ref="INY3:IPQ3"/>
    <mergeCell ref="IPR3:IRJ3"/>
    <mergeCell ref="IAC3:IBU3"/>
    <mergeCell ref="IBV3:IDN3"/>
    <mergeCell ref="IDO3:IFG3"/>
    <mergeCell ref="IFH3:IGZ3"/>
    <mergeCell ref="IHA3:IIS3"/>
    <mergeCell ref="JAB3:JBT3"/>
    <mergeCell ref="JBU3:JDM3"/>
    <mergeCell ref="JDN3:JFF3"/>
    <mergeCell ref="JFG3:JGY3"/>
    <mergeCell ref="JGZ3:JIR3"/>
    <mergeCell ref="IRK3:ITC3"/>
    <mergeCell ref="ITD3:IUV3"/>
    <mergeCell ref="IUW3:IWO3"/>
    <mergeCell ref="IWP3:IYH3"/>
    <mergeCell ref="IYI3:JAA3"/>
    <mergeCell ref="JRJ3:JTB3"/>
    <mergeCell ref="JTC3:JUU3"/>
    <mergeCell ref="JUV3:JWN3"/>
    <mergeCell ref="JWO3:JYG3"/>
    <mergeCell ref="JYH3:JZZ3"/>
    <mergeCell ref="JIS3:JKK3"/>
    <mergeCell ref="JKL3:JMD3"/>
    <mergeCell ref="JME3:JNW3"/>
    <mergeCell ref="JNX3:JPP3"/>
    <mergeCell ref="JPQ3:JRI3"/>
    <mergeCell ref="KIR3:KKJ3"/>
    <mergeCell ref="KKK3:KMC3"/>
    <mergeCell ref="KMD3:KNV3"/>
    <mergeCell ref="KNW3:KPO3"/>
    <mergeCell ref="KPP3:KRH3"/>
    <mergeCell ref="KAA3:KBS3"/>
    <mergeCell ref="KBT3:KDL3"/>
    <mergeCell ref="KDM3:KFE3"/>
    <mergeCell ref="KFF3:KGX3"/>
    <mergeCell ref="KGY3:KIQ3"/>
    <mergeCell ref="KZZ3:LBR3"/>
    <mergeCell ref="LBS3:LDK3"/>
    <mergeCell ref="LDL3:LFD3"/>
    <mergeCell ref="LFE3:LGW3"/>
    <mergeCell ref="LGX3:LIP3"/>
    <mergeCell ref="KRI3:KTA3"/>
    <mergeCell ref="KTB3:KUT3"/>
    <mergeCell ref="KUU3:KWM3"/>
    <mergeCell ref="KWN3:KYF3"/>
    <mergeCell ref="KYG3:KZY3"/>
    <mergeCell ref="LRH3:LSZ3"/>
    <mergeCell ref="LTA3:LUS3"/>
    <mergeCell ref="LUT3:LWL3"/>
    <mergeCell ref="LWM3:LYE3"/>
    <mergeCell ref="LYF3:LZX3"/>
    <mergeCell ref="LIQ3:LKI3"/>
    <mergeCell ref="LKJ3:LMB3"/>
    <mergeCell ref="LMC3:LNU3"/>
    <mergeCell ref="LNV3:LPN3"/>
    <mergeCell ref="LPO3:LRG3"/>
    <mergeCell ref="MIP3:MKH3"/>
    <mergeCell ref="MKI3:MMA3"/>
    <mergeCell ref="MMB3:MNT3"/>
    <mergeCell ref="MNU3:MPM3"/>
    <mergeCell ref="MPN3:MRF3"/>
    <mergeCell ref="LZY3:MBQ3"/>
    <mergeCell ref="MBR3:MDJ3"/>
    <mergeCell ref="MDK3:MFC3"/>
    <mergeCell ref="MFD3:MGV3"/>
    <mergeCell ref="MGW3:MIO3"/>
    <mergeCell ref="MZX3:NBP3"/>
    <mergeCell ref="NBQ3:NDI3"/>
    <mergeCell ref="NDJ3:NFB3"/>
    <mergeCell ref="NFC3:NGU3"/>
    <mergeCell ref="NGV3:NIN3"/>
    <mergeCell ref="MRG3:MSY3"/>
    <mergeCell ref="MSZ3:MUR3"/>
    <mergeCell ref="MUS3:MWK3"/>
    <mergeCell ref="MWL3:MYD3"/>
    <mergeCell ref="MYE3:MZW3"/>
    <mergeCell ref="NRF3:NSX3"/>
    <mergeCell ref="NSY3:NUQ3"/>
    <mergeCell ref="NUR3:NWJ3"/>
    <mergeCell ref="NWK3:NYC3"/>
    <mergeCell ref="NYD3:NZV3"/>
    <mergeCell ref="NIO3:NKG3"/>
    <mergeCell ref="NKH3:NLZ3"/>
    <mergeCell ref="NMA3:NNS3"/>
    <mergeCell ref="NNT3:NPL3"/>
    <mergeCell ref="NPM3:NRE3"/>
    <mergeCell ref="OIN3:OKF3"/>
    <mergeCell ref="OKG3:OLY3"/>
    <mergeCell ref="OLZ3:ONR3"/>
    <mergeCell ref="ONS3:OPK3"/>
    <mergeCell ref="OPL3:ORD3"/>
    <mergeCell ref="NZW3:OBO3"/>
    <mergeCell ref="OBP3:ODH3"/>
    <mergeCell ref="ODI3:OFA3"/>
    <mergeCell ref="OFB3:OGT3"/>
    <mergeCell ref="OGU3:OIM3"/>
    <mergeCell ref="OZV3:PBN3"/>
    <mergeCell ref="PBO3:PDG3"/>
    <mergeCell ref="PDH3:PEZ3"/>
    <mergeCell ref="PFA3:PGS3"/>
    <mergeCell ref="PGT3:PIL3"/>
    <mergeCell ref="ORE3:OSW3"/>
    <mergeCell ref="OSX3:OUP3"/>
    <mergeCell ref="OUQ3:OWI3"/>
    <mergeCell ref="OWJ3:OYB3"/>
    <mergeCell ref="OYC3:OZU3"/>
    <mergeCell ref="PRD3:PSV3"/>
    <mergeCell ref="PSW3:PUO3"/>
    <mergeCell ref="PUP3:PWH3"/>
    <mergeCell ref="PWI3:PYA3"/>
    <mergeCell ref="PYB3:PZT3"/>
    <mergeCell ref="PIM3:PKE3"/>
    <mergeCell ref="PKF3:PLX3"/>
    <mergeCell ref="PLY3:PNQ3"/>
    <mergeCell ref="PNR3:PPJ3"/>
    <mergeCell ref="PPK3:PRC3"/>
    <mergeCell ref="QIL3:QKD3"/>
    <mergeCell ref="QKE3:QLW3"/>
    <mergeCell ref="QLX3:QNP3"/>
    <mergeCell ref="QNQ3:QPI3"/>
    <mergeCell ref="QPJ3:QRB3"/>
    <mergeCell ref="PZU3:QBM3"/>
    <mergeCell ref="QBN3:QDF3"/>
    <mergeCell ref="QDG3:QEY3"/>
    <mergeCell ref="QEZ3:QGR3"/>
    <mergeCell ref="QGS3:QIK3"/>
    <mergeCell ref="QZT3:RBL3"/>
    <mergeCell ref="RBM3:RDE3"/>
    <mergeCell ref="RDF3:REX3"/>
    <mergeCell ref="REY3:RGQ3"/>
    <mergeCell ref="RGR3:RIJ3"/>
    <mergeCell ref="QRC3:QSU3"/>
    <mergeCell ref="QSV3:QUN3"/>
    <mergeCell ref="QUO3:QWG3"/>
    <mergeCell ref="QWH3:QXZ3"/>
    <mergeCell ref="QYA3:QZS3"/>
    <mergeCell ref="RRB3:RST3"/>
    <mergeCell ref="RSU3:RUM3"/>
    <mergeCell ref="RUN3:RWF3"/>
    <mergeCell ref="RWG3:RXY3"/>
    <mergeCell ref="RXZ3:RZR3"/>
    <mergeCell ref="RIK3:RKC3"/>
    <mergeCell ref="RKD3:RLV3"/>
    <mergeCell ref="RLW3:RNO3"/>
    <mergeCell ref="RNP3:RPH3"/>
    <mergeCell ref="RPI3:RRA3"/>
    <mergeCell ref="SIJ3:SKB3"/>
    <mergeCell ref="SKC3:SLU3"/>
    <mergeCell ref="SLV3:SNN3"/>
    <mergeCell ref="SNO3:SPG3"/>
    <mergeCell ref="SPH3:SQZ3"/>
    <mergeCell ref="RZS3:SBK3"/>
    <mergeCell ref="SBL3:SDD3"/>
    <mergeCell ref="SDE3:SEW3"/>
    <mergeCell ref="SEX3:SGP3"/>
    <mergeCell ref="SGQ3:SII3"/>
    <mergeCell ref="SZR3:TBJ3"/>
    <mergeCell ref="TBK3:TDC3"/>
    <mergeCell ref="TDD3:TEV3"/>
    <mergeCell ref="TEW3:TGO3"/>
    <mergeCell ref="TGP3:TIH3"/>
    <mergeCell ref="SRA3:SSS3"/>
    <mergeCell ref="SST3:SUL3"/>
    <mergeCell ref="SUM3:SWE3"/>
    <mergeCell ref="SWF3:SXX3"/>
    <mergeCell ref="SXY3:SZQ3"/>
    <mergeCell ref="TQZ3:TSR3"/>
    <mergeCell ref="TSS3:TUK3"/>
    <mergeCell ref="TUL3:TWD3"/>
    <mergeCell ref="TWE3:TXW3"/>
    <mergeCell ref="TXX3:TZP3"/>
    <mergeCell ref="TII3:TKA3"/>
    <mergeCell ref="TKB3:TLT3"/>
    <mergeCell ref="TLU3:TNM3"/>
    <mergeCell ref="TNN3:TPF3"/>
    <mergeCell ref="TPG3:TQY3"/>
    <mergeCell ref="UIH3:UJZ3"/>
    <mergeCell ref="UKA3:ULS3"/>
    <mergeCell ref="ULT3:UNL3"/>
    <mergeCell ref="UNM3:UPE3"/>
    <mergeCell ref="UPF3:UQX3"/>
    <mergeCell ref="TZQ3:UBI3"/>
    <mergeCell ref="UBJ3:UDB3"/>
    <mergeCell ref="UDC3:UEU3"/>
    <mergeCell ref="UEV3:UGN3"/>
    <mergeCell ref="UGO3:UIG3"/>
    <mergeCell ref="UZP3:VBH3"/>
    <mergeCell ref="VBI3:VDA3"/>
    <mergeCell ref="VDB3:VET3"/>
    <mergeCell ref="VEU3:VGM3"/>
    <mergeCell ref="VGN3:VIF3"/>
    <mergeCell ref="UQY3:USQ3"/>
    <mergeCell ref="USR3:UUJ3"/>
    <mergeCell ref="UUK3:UWC3"/>
    <mergeCell ref="UWD3:UXV3"/>
    <mergeCell ref="UXW3:UZO3"/>
    <mergeCell ref="VQX3:VSP3"/>
    <mergeCell ref="VSQ3:VUI3"/>
    <mergeCell ref="VUJ3:VWB3"/>
    <mergeCell ref="VWC3:VXU3"/>
    <mergeCell ref="VXV3:VZN3"/>
    <mergeCell ref="VIG3:VJY3"/>
    <mergeCell ref="VJZ3:VLR3"/>
    <mergeCell ref="VLS3:VNK3"/>
    <mergeCell ref="VNL3:VPD3"/>
    <mergeCell ref="VPE3:VQW3"/>
    <mergeCell ref="WIF3:WJX3"/>
    <mergeCell ref="WJY3:WLQ3"/>
    <mergeCell ref="WLR3:WNJ3"/>
    <mergeCell ref="WNK3:WPC3"/>
    <mergeCell ref="WPD3:WQV3"/>
    <mergeCell ref="VZO3:WBG3"/>
    <mergeCell ref="WBH3:WCZ3"/>
    <mergeCell ref="WDA3:WES3"/>
    <mergeCell ref="WET3:WGL3"/>
    <mergeCell ref="WGM3:WIE3"/>
    <mergeCell ref="WZN3:XBF3"/>
    <mergeCell ref="XBG3:XCY3"/>
    <mergeCell ref="XCZ3:XER3"/>
    <mergeCell ref="XES3:XEV3"/>
    <mergeCell ref="WQW3:WSO3"/>
    <mergeCell ref="WSP3:WUH3"/>
    <mergeCell ref="WUI3:WWA3"/>
    <mergeCell ref="WWB3:WXT3"/>
    <mergeCell ref="WXU3:WZM3"/>
  </mergeCells>
  <printOptions horizontalCentered="1"/>
  <pageMargins left="0.47244094488188981" right="0.39370078740157483" top="0.35433070866141736" bottom="0.39370078740157483" header="0.23622047244094491" footer="0.19685039370078741"/>
  <pageSetup paperSize="9" scale="48" firstPageNumber="25" fitToHeight="0" orientation="landscape" useFirstPageNumber="1" r:id="rId1"/>
  <headerFooter>
    <oddHeader>&amp;C&amp;P</oddHeader>
    <oddFooter>&amp;C&amp;P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100"/>
  <sheetViews>
    <sheetView workbookViewId="0">
      <selection activeCell="A2" sqref="A2:T2"/>
    </sheetView>
  </sheetViews>
  <sheetFormatPr defaultColWidth="9" defaultRowHeight="15.75"/>
  <cols>
    <col min="1" max="1" width="4.875" style="81" customWidth="1"/>
    <col min="2" max="2" width="28" customWidth="1"/>
    <col min="3" max="10" width="4.625" customWidth="1"/>
    <col min="11" max="11" width="6" customWidth="1"/>
    <col min="12" max="12" width="6.25" customWidth="1"/>
    <col min="13" max="13" width="4.375" customWidth="1"/>
    <col min="14" max="14" width="7.75" customWidth="1"/>
    <col min="15" max="15" width="6.125" customWidth="1"/>
    <col min="16" max="16" width="4.75" customWidth="1"/>
    <col min="17" max="17" width="5.125" customWidth="1"/>
    <col min="18" max="18" width="4.375" customWidth="1"/>
    <col min="19" max="19" width="6" customWidth="1"/>
    <col min="20" max="20" width="9.625" customWidth="1"/>
    <col min="24" max="25" width="5" customWidth="1"/>
    <col min="30" max="30" width="5" customWidth="1"/>
  </cols>
  <sheetData>
    <row r="1" spans="1:20">
      <c r="A1" s="1709" t="s">
        <v>173</v>
      </c>
      <c r="B1" s="1709"/>
      <c r="I1" s="1804" t="s">
        <v>803</v>
      </c>
      <c r="J1" s="1805"/>
      <c r="K1" s="1805"/>
      <c r="L1" s="1805"/>
      <c r="M1" s="1805"/>
      <c r="N1" s="1805"/>
      <c r="O1" s="1805"/>
      <c r="P1" s="1805"/>
      <c r="Q1" s="1805"/>
      <c r="R1" s="1805"/>
      <c r="S1" s="1805"/>
      <c r="T1" s="1805"/>
    </row>
    <row r="2" spans="1:20" ht="36.75" customHeight="1">
      <c r="A2" s="1806" t="s">
        <v>998</v>
      </c>
      <c r="B2" s="1806"/>
      <c r="C2" s="1806"/>
      <c r="D2" s="1806"/>
      <c r="E2" s="1806"/>
      <c r="F2" s="1806"/>
      <c r="G2" s="1806"/>
      <c r="H2" s="1806"/>
      <c r="I2" s="1806"/>
      <c r="J2" s="1806"/>
      <c r="K2" s="1806"/>
      <c r="L2" s="1806"/>
      <c r="M2" s="1806"/>
      <c r="N2" s="1806"/>
      <c r="O2" s="1806"/>
      <c r="P2" s="1806"/>
      <c r="Q2" s="1806"/>
      <c r="R2" s="1806"/>
      <c r="S2" s="1806"/>
      <c r="T2" s="1806"/>
    </row>
    <row r="3" spans="1:20">
      <c r="A3" s="179"/>
      <c r="B3" s="179"/>
      <c r="C3" s="180"/>
      <c r="D3" s="181"/>
      <c r="E3" s="181"/>
      <c r="F3" s="181"/>
      <c r="G3" s="181"/>
      <c r="H3" s="182"/>
      <c r="I3" s="1803" t="s">
        <v>174</v>
      </c>
      <c r="J3" s="1803"/>
      <c r="K3" s="1803"/>
      <c r="L3" s="1803"/>
      <c r="M3" s="1803"/>
      <c r="N3" s="1803"/>
      <c r="O3" s="1803"/>
      <c r="P3" s="1803"/>
      <c r="Q3" s="1803"/>
      <c r="R3" s="1803"/>
      <c r="S3" s="1803"/>
      <c r="T3" s="1803"/>
    </row>
    <row r="4" spans="1:20" ht="30.75" customHeight="1">
      <c r="A4" s="1761" t="s">
        <v>4</v>
      </c>
      <c r="B4" s="1761" t="s">
        <v>221</v>
      </c>
      <c r="C4" s="1764" t="s">
        <v>806</v>
      </c>
      <c r="D4" s="1764"/>
      <c r="E4" s="1764"/>
      <c r="F4" s="1764"/>
      <c r="G4" s="1764"/>
      <c r="H4" s="1764"/>
      <c r="I4" s="1764"/>
      <c r="J4" s="1764"/>
      <c r="K4" s="1764" t="s">
        <v>987</v>
      </c>
      <c r="L4" s="1764"/>
      <c r="M4" s="1764"/>
      <c r="N4" s="1764"/>
      <c r="O4" s="1764"/>
      <c r="P4" s="1764"/>
      <c r="Q4" s="1764"/>
      <c r="R4" s="1764"/>
      <c r="S4" s="1762" t="s">
        <v>183</v>
      </c>
      <c r="T4" s="1761" t="s">
        <v>14</v>
      </c>
    </row>
    <row r="5" spans="1:20" ht="24" customHeight="1">
      <c r="A5" s="1761"/>
      <c r="B5" s="1761"/>
      <c r="C5" s="1762" t="s">
        <v>193</v>
      </c>
      <c r="D5" s="1762" t="s">
        <v>222</v>
      </c>
      <c r="E5" s="1762" t="s">
        <v>195</v>
      </c>
      <c r="F5" s="1762" t="s">
        <v>223</v>
      </c>
      <c r="G5" s="1762" t="s">
        <v>197</v>
      </c>
      <c r="H5" s="1763" t="s">
        <v>198</v>
      </c>
      <c r="I5" s="1762" t="s">
        <v>199</v>
      </c>
      <c r="J5" s="1762" t="s">
        <v>185</v>
      </c>
      <c r="K5" s="1762" t="s">
        <v>193</v>
      </c>
      <c r="L5" s="1762" t="s">
        <v>222</v>
      </c>
      <c r="M5" s="1762" t="s">
        <v>195</v>
      </c>
      <c r="N5" s="1762" t="s">
        <v>223</v>
      </c>
      <c r="O5" s="1762" t="s">
        <v>197</v>
      </c>
      <c r="P5" s="1763" t="s">
        <v>198</v>
      </c>
      <c r="Q5" s="1762" t="s">
        <v>199</v>
      </c>
      <c r="R5" s="1762" t="s">
        <v>185</v>
      </c>
      <c r="S5" s="1762"/>
      <c r="T5" s="1761"/>
    </row>
    <row r="6" spans="1:20" ht="72.75" customHeight="1">
      <c r="A6" s="1761"/>
      <c r="B6" s="1761"/>
      <c r="C6" s="1762"/>
      <c r="D6" s="1762"/>
      <c r="E6" s="1762"/>
      <c r="F6" s="1762"/>
      <c r="G6" s="1762"/>
      <c r="H6" s="1763"/>
      <c r="I6" s="1762"/>
      <c r="J6" s="1762"/>
      <c r="K6" s="1762"/>
      <c r="L6" s="1762"/>
      <c r="M6" s="1762"/>
      <c r="N6" s="1762"/>
      <c r="O6" s="1762"/>
      <c r="P6" s="1763"/>
      <c r="Q6" s="1762"/>
      <c r="R6" s="1762"/>
      <c r="S6" s="1762"/>
      <c r="T6" s="1761"/>
    </row>
    <row r="7" spans="1:20">
      <c r="A7" s="116"/>
      <c r="B7" s="193" t="s">
        <v>17</v>
      </c>
      <c r="C7" s="117"/>
      <c r="D7" s="117"/>
      <c r="E7" s="117"/>
      <c r="F7" s="117"/>
      <c r="G7" s="117"/>
      <c r="H7" s="117"/>
      <c r="I7" s="117"/>
      <c r="J7" s="117"/>
      <c r="K7" s="117"/>
      <c r="L7" s="117"/>
      <c r="M7" s="117"/>
      <c r="N7" s="117"/>
      <c r="O7" s="117"/>
      <c r="P7" s="117"/>
      <c r="Q7" s="117"/>
      <c r="R7" s="117"/>
      <c r="S7" s="116"/>
      <c r="T7" s="117"/>
    </row>
    <row r="8" spans="1:20" s="2" customFormat="1">
      <c r="A8" s="1219">
        <v>1</v>
      </c>
      <c r="B8" s="1237" t="s">
        <v>859</v>
      </c>
      <c r="C8" s="1238"/>
      <c r="D8" s="1238"/>
      <c r="E8" s="1238"/>
      <c r="F8" s="1238"/>
      <c r="G8" s="1238"/>
      <c r="H8" s="1238"/>
      <c r="I8" s="1238"/>
      <c r="J8" s="1238"/>
      <c r="K8" s="1238"/>
      <c r="L8" s="1238"/>
      <c r="M8" s="1238"/>
      <c r="N8" s="1238"/>
      <c r="O8" s="1238"/>
      <c r="P8" s="1238"/>
      <c r="Q8" s="1238"/>
      <c r="R8" s="1238"/>
      <c r="S8" s="1219"/>
      <c r="T8" s="1238"/>
    </row>
    <row r="9" spans="1:20">
      <c r="A9" s="240" t="s">
        <v>226</v>
      </c>
      <c r="B9" s="1236" t="s">
        <v>213</v>
      </c>
      <c r="C9" s="117"/>
      <c r="D9" s="117"/>
      <c r="E9" s="117"/>
      <c r="F9" s="117"/>
      <c r="G9" s="117"/>
      <c r="H9" s="117"/>
      <c r="I9" s="117"/>
      <c r="J9" s="117"/>
      <c r="K9" s="117"/>
      <c r="L9" s="117"/>
      <c r="M9" s="117"/>
      <c r="N9" s="117"/>
      <c r="O9" s="117"/>
      <c r="P9" s="117"/>
      <c r="Q9" s="117"/>
      <c r="R9" s="117"/>
      <c r="S9" s="116"/>
      <c r="T9" s="117"/>
    </row>
    <row r="10" spans="1:20">
      <c r="A10" s="240" t="s">
        <v>226</v>
      </c>
      <c r="B10" s="1236" t="s">
        <v>214</v>
      </c>
      <c r="C10" s="117"/>
      <c r="D10" s="117"/>
      <c r="E10" s="117"/>
      <c r="F10" s="117"/>
      <c r="G10" s="117"/>
      <c r="H10" s="117"/>
      <c r="I10" s="117"/>
      <c r="J10" s="117"/>
      <c r="K10" s="117"/>
      <c r="L10" s="117"/>
      <c r="M10" s="117"/>
      <c r="N10" s="117"/>
      <c r="O10" s="117"/>
      <c r="P10" s="117"/>
      <c r="Q10" s="117"/>
      <c r="R10" s="117"/>
      <c r="S10" s="116"/>
      <c r="T10" s="117"/>
    </row>
    <row r="11" spans="1:20" s="2" customFormat="1">
      <c r="A11" s="1257">
        <v>2</v>
      </c>
      <c r="B11" s="1237" t="s">
        <v>889</v>
      </c>
      <c r="C11" s="1238"/>
      <c r="D11" s="1238"/>
      <c r="E11" s="1238"/>
      <c r="F11" s="1238"/>
      <c r="G11" s="1238"/>
      <c r="H11" s="1238"/>
      <c r="I11" s="1238"/>
      <c r="J11" s="1238"/>
      <c r="K11" s="1238"/>
      <c r="L11" s="1238"/>
      <c r="M11" s="1238"/>
      <c r="N11" s="1238"/>
      <c r="O11" s="1238"/>
      <c r="P11" s="1238"/>
      <c r="Q11" s="1238"/>
      <c r="R11" s="1238"/>
      <c r="S11" s="1219"/>
      <c r="T11" s="1238"/>
    </row>
    <row r="12" spans="1:20" s="2" customFormat="1" ht="31.5" customHeight="1">
      <c r="A12" s="1257" t="s">
        <v>227</v>
      </c>
      <c r="B12" s="1237" t="s">
        <v>888</v>
      </c>
      <c r="C12" s="1238"/>
      <c r="D12" s="1238"/>
      <c r="E12" s="1238"/>
      <c r="F12" s="1238"/>
      <c r="G12" s="1238"/>
      <c r="H12" s="1238"/>
      <c r="I12" s="1238"/>
      <c r="J12" s="1238"/>
      <c r="K12" s="1238"/>
      <c r="L12" s="1238"/>
      <c r="M12" s="1238"/>
      <c r="N12" s="1238"/>
      <c r="O12" s="1238"/>
      <c r="P12" s="1238"/>
      <c r="Q12" s="1238"/>
      <c r="R12" s="1238"/>
      <c r="S12" s="1219"/>
      <c r="T12" s="1238"/>
    </row>
    <row r="13" spans="1:20">
      <c r="A13" s="240" t="s">
        <v>226</v>
      </c>
      <c r="B13" s="1236" t="s">
        <v>213</v>
      </c>
      <c r="C13" s="117"/>
      <c r="D13" s="117"/>
      <c r="E13" s="117"/>
      <c r="F13" s="117"/>
      <c r="G13" s="117"/>
      <c r="H13" s="117"/>
      <c r="I13" s="117"/>
      <c r="J13" s="117"/>
      <c r="K13" s="117"/>
      <c r="L13" s="117"/>
      <c r="M13" s="117"/>
      <c r="N13" s="117"/>
      <c r="O13" s="117"/>
      <c r="P13" s="117"/>
      <c r="Q13" s="117"/>
      <c r="R13" s="117"/>
      <c r="S13" s="116"/>
      <c r="T13" s="117"/>
    </row>
    <row r="14" spans="1:20" ht="39">
      <c r="A14" s="116"/>
      <c r="B14" s="196" t="s">
        <v>230</v>
      </c>
      <c r="C14" s="117"/>
      <c r="D14" s="117"/>
      <c r="E14" s="117"/>
      <c r="F14" s="117"/>
      <c r="G14" s="117"/>
      <c r="H14" s="117"/>
      <c r="I14" s="117"/>
      <c r="J14" s="117"/>
      <c r="K14" s="117"/>
      <c r="L14" s="117"/>
      <c r="M14" s="117"/>
      <c r="N14" s="117"/>
      <c r="O14" s="117"/>
      <c r="P14" s="117"/>
      <c r="Q14" s="117"/>
      <c r="R14" s="117"/>
      <c r="S14" s="116"/>
      <c r="T14" s="117"/>
    </row>
    <row r="15" spans="1:20" ht="39">
      <c r="A15" s="116"/>
      <c r="B15" s="196" t="s">
        <v>231</v>
      </c>
      <c r="C15" s="117"/>
      <c r="D15" s="117"/>
      <c r="E15" s="117"/>
      <c r="F15" s="117"/>
      <c r="G15" s="117"/>
      <c r="H15" s="117"/>
      <c r="I15" s="117"/>
      <c r="J15" s="117"/>
      <c r="K15" s="117"/>
      <c r="L15" s="117"/>
      <c r="M15" s="117"/>
      <c r="N15" s="117"/>
      <c r="O15" s="117"/>
      <c r="P15" s="117"/>
      <c r="Q15" s="117"/>
      <c r="R15" s="117"/>
      <c r="S15" s="116"/>
      <c r="T15" s="117"/>
    </row>
    <row r="16" spans="1:20" ht="39">
      <c r="A16" s="116"/>
      <c r="B16" s="196" t="s">
        <v>232</v>
      </c>
      <c r="C16" s="117"/>
      <c r="D16" s="117"/>
      <c r="E16" s="117"/>
      <c r="F16" s="117"/>
      <c r="G16" s="117"/>
      <c r="H16" s="117"/>
      <c r="I16" s="117"/>
      <c r="J16" s="117"/>
      <c r="K16" s="117"/>
      <c r="L16" s="117"/>
      <c r="M16" s="117"/>
      <c r="N16" s="117"/>
      <c r="O16" s="117"/>
      <c r="P16" s="117"/>
      <c r="Q16" s="117"/>
      <c r="R16" s="117"/>
      <c r="S16" s="116"/>
      <c r="T16" s="117"/>
    </row>
    <row r="17" spans="1:20">
      <c r="A17" s="240" t="s">
        <v>226</v>
      </c>
      <c r="B17" s="195" t="s">
        <v>216</v>
      </c>
      <c r="C17" s="117"/>
      <c r="D17" s="117"/>
      <c r="E17" s="117"/>
      <c r="F17" s="117"/>
      <c r="G17" s="117"/>
      <c r="H17" s="117"/>
      <c r="I17" s="117"/>
      <c r="J17" s="117"/>
      <c r="K17" s="117"/>
      <c r="L17" s="117"/>
      <c r="M17" s="117"/>
      <c r="N17" s="117"/>
      <c r="O17" s="117"/>
      <c r="P17" s="117"/>
      <c r="Q17" s="117"/>
      <c r="R17" s="117"/>
      <c r="S17" s="116"/>
      <c r="T17" s="117"/>
    </row>
    <row r="18" spans="1:20" ht="39">
      <c r="A18" s="116"/>
      <c r="B18" s="196" t="s">
        <v>230</v>
      </c>
      <c r="C18" s="117"/>
      <c r="D18" s="117"/>
      <c r="E18" s="117"/>
      <c r="F18" s="117"/>
      <c r="G18" s="117"/>
      <c r="H18" s="117"/>
      <c r="I18" s="117"/>
      <c r="J18" s="117"/>
      <c r="K18" s="117"/>
      <c r="L18" s="117"/>
      <c r="M18" s="117"/>
      <c r="N18" s="117"/>
      <c r="O18" s="117"/>
      <c r="P18" s="117"/>
      <c r="Q18" s="117"/>
      <c r="R18" s="117"/>
      <c r="S18" s="116"/>
      <c r="T18" s="117"/>
    </row>
    <row r="19" spans="1:20" ht="39">
      <c r="A19" s="116"/>
      <c r="B19" s="196" t="s">
        <v>231</v>
      </c>
      <c r="C19" s="117"/>
      <c r="D19" s="117"/>
      <c r="E19" s="117"/>
      <c r="F19" s="117"/>
      <c r="G19" s="117"/>
      <c r="H19" s="117"/>
      <c r="I19" s="117"/>
      <c r="J19" s="117"/>
      <c r="K19" s="117"/>
      <c r="L19" s="117"/>
      <c r="M19" s="117"/>
      <c r="N19" s="117"/>
      <c r="O19" s="117"/>
      <c r="P19" s="117"/>
      <c r="Q19" s="117"/>
      <c r="R19" s="117"/>
      <c r="S19" s="116"/>
      <c r="T19" s="117"/>
    </row>
    <row r="20" spans="1:20" ht="39">
      <c r="A20" s="116"/>
      <c r="B20" s="196" t="s">
        <v>232</v>
      </c>
      <c r="C20" s="117"/>
      <c r="D20" s="117"/>
      <c r="E20" s="117"/>
      <c r="F20" s="117"/>
      <c r="G20" s="117"/>
      <c r="H20" s="117"/>
      <c r="I20" s="117"/>
      <c r="J20" s="117"/>
      <c r="K20" s="117"/>
      <c r="L20" s="117"/>
      <c r="M20" s="117"/>
      <c r="N20" s="117"/>
      <c r="O20" s="117"/>
      <c r="P20" s="117"/>
      <c r="Q20" s="117"/>
      <c r="R20" s="117"/>
      <c r="S20" s="116"/>
      <c r="T20" s="117"/>
    </row>
    <row r="21" spans="1:20" s="2" customFormat="1" ht="25.5">
      <c r="A21" s="1219" t="s">
        <v>581</v>
      </c>
      <c r="B21" s="1237" t="s">
        <v>890</v>
      </c>
      <c r="C21" s="1238"/>
      <c r="D21" s="1238"/>
      <c r="E21" s="1238"/>
      <c r="F21" s="1238"/>
      <c r="G21" s="1238"/>
      <c r="H21" s="1238"/>
      <c r="I21" s="1238"/>
      <c r="J21" s="1238"/>
      <c r="K21" s="1238"/>
      <c r="L21" s="1238"/>
      <c r="M21" s="1238"/>
      <c r="N21" s="1238"/>
      <c r="O21" s="1238"/>
      <c r="P21" s="1238"/>
      <c r="Q21" s="1238"/>
      <c r="R21" s="1238"/>
      <c r="S21" s="1219"/>
      <c r="T21" s="1238"/>
    </row>
    <row r="22" spans="1:20">
      <c r="A22" s="240"/>
      <c r="B22" s="1236" t="s">
        <v>213</v>
      </c>
      <c r="C22" s="117"/>
      <c r="D22" s="117"/>
      <c r="E22" s="117"/>
      <c r="F22" s="117"/>
      <c r="G22" s="117"/>
      <c r="H22" s="117"/>
      <c r="I22" s="117"/>
      <c r="J22" s="117"/>
      <c r="K22" s="117"/>
      <c r="L22" s="117"/>
      <c r="M22" s="117"/>
      <c r="N22" s="117"/>
      <c r="O22" s="117"/>
      <c r="P22" s="117"/>
      <c r="Q22" s="117"/>
      <c r="R22" s="117"/>
      <c r="S22" s="116"/>
      <c r="T22" s="117"/>
    </row>
    <row r="23" spans="1:20">
      <c r="A23" s="240"/>
      <c r="B23" s="1236" t="s">
        <v>214</v>
      </c>
      <c r="C23" s="117"/>
      <c r="D23" s="117"/>
      <c r="E23" s="117"/>
      <c r="F23" s="117"/>
      <c r="G23" s="117"/>
      <c r="H23" s="117"/>
      <c r="I23" s="117"/>
      <c r="J23" s="117"/>
      <c r="K23" s="117"/>
      <c r="L23" s="117"/>
      <c r="M23" s="117"/>
      <c r="N23" s="117"/>
      <c r="O23" s="117"/>
      <c r="P23" s="117"/>
      <c r="Q23" s="117"/>
      <c r="R23" s="117"/>
      <c r="S23" s="116"/>
      <c r="T23" s="117"/>
    </row>
    <row r="24" spans="1:20">
      <c r="A24" s="116"/>
      <c r="B24" s="1219" t="s">
        <v>186</v>
      </c>
      <c r="C24" s="117"/>
      <c r="D24" s="117"/>
      <c r="E24" s="117"/>
      <c r="F24" s="117"/>
      <c r="G24" s="117"/>
      <c r="H24" s="117"/>
      <c r="I24" s="117"/>
      <c r="J24" s="117"/>
      <c r="K24" s="117"/>
      <c r="L24" s="117"/>
      <c r="M24" s="117"/>
      <c r="N24" s="117"/>
      <c r="O24" s="117"/>
      <c r="P24" s="117"/>
      <c r="Q24" s="117"/>
      <c r="R24" s="117"/>
      <c r="S24" s="116"/>
      <c r="T24" s="117"/>
    </row>
    <row r="25" spans="1:20">
      <c r="A25" s="116"/>
      <c r="B25" s="193"/>
      <c r="C25" s="117"/>
      <c r="D25" s="117"/>
      <c r="E25" s="117"/>
      <c r="F25" s="117"/>
      <c r="G25" s="117"/>
      <c r="H25" s="117"/>
      <c r="I25" s="117"/>
      <c r="J25" s="117"/>
      <c r="K25" s="117"/>
      <c r="L25" s="117"/>
      <c r="M25" s="117"/>
      <c r="N25" s="117"/>
      <c r="O25" s="117"/>
      <c r="P25" s="117"/>
      <c r="Q25" s="117"/>
      <c r="R25" s="117"/>
      <c r="S25" s="116"/>
      <c r="T25" s="117"/>
    </row>
    <row r="26" spans="1:20">
      <c r="A26" s="1219">
        <v>1</v>
      </c>
      <c r="B26" s="1237" t="s">
        <v>225</v>
      </c>
      <c r="C26" s="117"/>
      <c r="D26" s="117"/>
      <c r="E26" s="117"/>
      <c r="F26" s="117"/>
      <c r="G26" s="117"/>
      <c r="H26" s="117"/>
      <c r="I26" s="117"/>
      <c r="J26" s="117"/>
      <c r="K26" s="117"/>
      <c r="L26" s="117"/>
      <c r="M26" s="117"/>
      <c r="N26" s="117"/>
      <c r="O26" s="117"/>
      <c r="P26" s="117"/>
      <c r="Q26" s="117"/>
      <c r="R26" s="117"/>
      <c r="S26" s="116"/>
      <c r="T26" s="117"/>
    </row>
    <row r="27" spans="1:20" s="2" customFormat="1">
      <c r="A27" s="1219">
        <v>1</v>
      </c>
      <c r="B27" s="1237" t="s">
        <v>859</v>
      </c>
      <c r="C27" s="1238"/>
      <c r="D27" s="1238"/>
      <c r="E27" s="1238"/>
      <c r="F27" s="1238"/>
      <c r="G27" s="1238"/>
      <c r="H27" s="1238"/>
      <c r="I27" s="1238"/>
      <c r="J27" s="1238"/>
      <c r="K27" s="1238"/>
      <c r="L27" s="1238"/>
      <c r="M27" s="1238"/>
      <c r="N27" s="1238"/>
      <c r="O27" s="1238"/>
      <c r="P27" s="1238"/>
      <c r="Q27" s="1238"/>
      <c r="R27" s="1238"/>
      <c r="S27" s="1219"/>
      <c r="T27" s="1238"/>
    </row>
    <row r="28" spans="1:20">
      <c r="A28" s="240" t="s">
        <v>226</v>
      </c>
      <c r="B28" s="1236" t="s">
        <v>213</v>
      </c>
      <c r="C28" s="117"/>
      <c r="D28" s="117"/>
      <c r="E28" s="117"/>
      <c r="F28" s="117"/>
      <c r="G28" s="117"/>
      <c r="H28" s="117"/>
      <c r="I28" s="117"/>
      <c r="J28" s="117"/>
      <c r="K28" s="117"/>
      <c r="L28" s="117"/>
      <c r="M28" s="117"/>
      <c r="N28" s="117"/>
      <c r="O28" s="117"/>
      <c r="P28" s="117"/>
      <c r="Q28" s="117"/>
      <c r="R28" s="117"/>
      <c r="S28" s="116"/>
      <c r="T28" s="117"/>
    </row>
    <row r="29" spans="1:20">
      <c r="A29" s="240" t="s">
        <v>226</v>
      </c>
      <c r="B29" s="1236" t="s">
        <v>214</v>
      </c>
      <c r="C29" s="117"/>
      <c r="D29" s="117"/>
      <c r="E29" s="117"/>
      <c r="F29" s="117"/>
      <c r="G29" s="117"/>
      <c r="H29" s="117"/>
      <c r="I29" s="117"/>
      <c r="J29" s="117"/>
      <c r="K29" s="117"/>
      <c r="L29" s="117"/>
      <c r="M29" s="117"/>
      <c r="N29" s="117"/>
      <c r="O29" s="117"/>
      <c r="P29" s="117"/>
      <c r="Q29" s="117"/>
      <c r="R29" s="117"/>
      <c r="S29" s="116"/>
      <c r="T29" s="117"/>
    </row>
    <row r="30" spans="1:20" s="2" customFormat="1">
      <c r="A30" s="1257">
        <v>2</v>
      </c>
      <c r="B30" s="1237" t="s">
        <v>889</v>
      </c>
      <c r="C30" s="1238"/>
      <c r="D30" s="1238"/>
      <c r="E30" s="1238"/>
      <c r="F30" s="1238"/>
      <c r="G30" s="1238"/>
      <c r="H30" s="1238"/>
      <c r="I30" s="1238"/>
      <c r="J30" s="1238"/>
      <c r="K30" s="1238"/>
      <c r="L30" s="1238"/>
      <c r="M30" s="1238"/>
      <c r="N30" s="1238"/>
      <c r="O30" s="1238"/>
      <c r="P30" s="1238"/>
      <c r="Q30" s="1238"/>
      <c r="R30" s="1238"/>
      <c r="S30" s="1219"/>
      <c r="T30" s="1238"/>
    </row>
    <row r="31" spans="1:20" s="2" customFormat="1" ht="25.5">
      <c r="A31" s="1257" t="s">
        <v>227</v>
      </c>
      <c r="B31" s="1237" t="s">
        <v>888</v>
      </c>
      <c r="C31" s="1238"/>
      <c r="D31" s="1238"/>
      <c r="E31" s="1238"/>
      <c r="F31" s="1238"/>
      <c r="G31" s="1238"/>
      <c r="H31" s="1238"/>
      <c r="I31" s="1238"/>
      <c r="J31" s="1238"/>
      <c r="K31" s="1238"/>
      <c r="L31" s="1238"/>
      <c r="M31" s="1238"/>
      <c r="N31" s="1238"/>
      <c r="O31" s="1238"/>
      <c r="P31" s="1238"/>
      <c r="Q31" s="1238"/>
      <c r="R31" s="1238"/>
      <c r="S31" s="1219"/>
      <c r="T31" s="1238"/>
    </row>
    <row r="32" spans="1:20">
      <c r="A32" s="240" t="s">
        <v>226</v>
      </c>
      <c r="B32" s="1236" t="s">
        <v>213</v>
      </c>
      <c r="C32" s="117"/>
      <c r="D32" s="117"/>
      <c r="E32" s="117"/>
      <c r="F32" s="117"/>
      <c r="G32" s="117"/>
      <c r="H32" s="117"/>
      <c r="I32" s="117"/>
      <c r="J32" s="117"/>
      <c r="K32" s="117"/>
      <c r="L32" s="117"/>
      <c r="M32" s="117"/>
      <c r="N32" s="117"/>
      <c r="O32" s="117"/>
      <c r="P32" s="117"/>
      <c r="Q32" s="117"/>
      <c r="R32" s="117"/>
      <c r="S32" s="116"/>
      <c r="T32" s="117"/>
    </row>
    <row r="33" spans="1:20" ht="39">
      <c r="A33" s="116"/>
      <c r="B33" s="196" t="s">
        <v>230</v>
      </c>
      <c r="C33" s="117"/>
      <c r="D33" s="117"/>
      <c r="E33" s="117"/>
      <c r="F33" s="117"/>
      <c r="G33" s="117"/>
      <c r="H33" s="117"/>
      <c r="I33" s="117"/>
      <c r="J33" s="117"/>
      <c r="K33" s="117"/>
      <c r="L33" s="117"/>
      <c r="M33" s="117"/>
      <c r="N33" s="117"/>
      <c r="O33" s="117"/>
      <c r="P33" s="117"/>
      <c r="Q33" s="117"/>
      <c r="R33" s="117"/>
      <c r="S33" s="116"/>
      <c r="T33" s="117"/>
    </row>
    <row r="34" spans="1:20" ht="39">
      <c r="A34" s="116"/>
      <c r="B34" s="196" t="s">
        <v>231</v>
      </c>
      <c r="C34" s="117"/>
      <c r="D34" s="117"/>
      <c r="E34" s="117"/>
      <c r="F34" s="117"/>
      <c r="G34" s="117"/>
      <c r="H34" s="117"/>
      <c r="I34" s="117"/>
      <c r="J34" s="117"/>
      <c r="K34" s="117"/>
      <c r="L34" s="117"/>
      <c r="M34" s="117"/>
      <c r="N34" s="117"/>
      <c r="O34" s="117"/>
      <c r="P34" s="117"/>
      <c r="Q34" s="117"/>
      <c r="R34" s="117"/>
      <c r="S34" s="116"/>
      <c r="T34" s="117"/>
    </row>
    <row r="35" spans="1:20" ht="39">
      <c r="A35" s="116"/>
      <c r="B35" s="196" t="s">
        <v>232</v>
      </c>
      <c r="C35" s="117"/>
      <c r="D35" s="117"/>
      <c r="E35" s="117"/>
      <c r="F35" s="117"/>
      <c r="G35" s="117"/>
      <c r="H35" s="117"/>
      <c r="I35" s="117"/>
      <c r="J35" s="117"/>
      <c r="K35" s="117"/>
      <c r="L35" s="117"/>
      <c r="M35" s="117"/>
      <c r="N35" s="117"/>
      <c r="O35" s="117"/>
      <c r="P35" s="117"/>
      <c r="Q35" s="117"/>
      <c r="R35" s="117"/>
      <c r="S35" s="116"/>
      <c r="T35" s="117"/>
    </row>
    <row r="36" spans="1:20">
      <c r="A36" s="240" t="s">
        <v>226</v>
      </c>
      <c r="B36" s="195" t="s">
        <v>216</v>
      </c>
      <c r="C36" s="117"/>
      <c r="D36" s="117"/>
      <c r="E36" s="117"/>
      <c r="F36" s="117"/>
      <c r="G36" s="117"/>
      <c r="H36" s="117"/>
      <c r="I36" s="117"/>
      <c r="J36" s="117"/>
      <c r="K36" s="117"/>
      <c r="L36" s="117"/>
      <c r="M36" s="117"/>
      <c r="N36" s="117"/>
      <c r="O36" s="117"/>
      <c r="P36" s="117"/>
      <c r="Q36" s="117"/>
      <c r="R36" s="117"/>
      <c r="S36" s="116"/>
      <c r="T36" s="117"/>
    </row>
    <row r="37" spans="1:20" ht="39">
      <c r="A37" s="116"/>
      <c r="B37" s="196" t="s">
        <v>230</v>
      </c>
      <c r="C37" s="117"/>
      <c r="D37" s="117"/>
      <c r="E37" s="117"/>
      <c r="F37" s="117"/>
      <c r="G37" s="117"/>
      <c r="H37" s="117"/>
      <c r="I37" s="117"/>
      <c r="J37" s="117"/>
      <c r="K37" s="117"/>
      <c r="L37" s="117"/>
      <c r="M37" s="117"/>
      <c r="N37" s="117"/>
      <c r="O37" s="117"/>
      <c r="P37" s="117"/>
      <c r="Q37" s="117"/>
      <c r="R37" s="117"/>
      <c r="S37" s="116"/>
      <c r="T37" s="117"/>
    </row>
    <row r="38" spans="1:20" ht="39">
      <c r="A38" s="116"/>
      <c r="B38" s="196" t="s">
        <v>231</v>
      </c>
      <c r="C38" s="117"/>
      <c r="D38" s="117"/>
      <c r="E38" s="117"/>
      <c r="F38" s="117"/>
      <c r="G38" s="117"/>
      <c r="H38" s="117"/>
      <c r="I38" s="117"/>
      <c r="J38" s="117"/>
      <c r="K38" s="117"/>
      <c r="L38" s="117"/>
      <c r="M38" s="117"/>
      <c r="N38" s="117"/>
      <c r="O38" s="117"/>
      <c r="P38" s="117"/>
      <c r="Q38" s="117"/>
      <c r="R38" s="117"/>
      <c r="S38" s="116"/>
      <c r="T38" s="117"/>
    </row>
    <row r="39" spans="1:20" ht="39">
      <c r="A39" s="116"/>
      <c r="B39" s="196" t="s">
        <v>232</v>
      </c>
      <c r="C39" s="117"/>
      <c r="D39" s="117"/>
      <c r="E39" s="117"/>
      <c r="F39" s="117"/>
      <c r="G39" s="117"/>
      <c r="H39" s="117"/>
      <c r="I39" s="117"/>
      <c r="J39" s="117"/>
      <c r="K39" s="117"/>
      <c r="L39" s="117"/>
      <c r="M39" s="117"/>
      <c r="N39" s="117"/>
      <c r="O39" s="117"/>
      <c r="P39" s="117"/>
      <c r="Q39" s="117"/>
      <c r="R39" s="117"/>
      <c r="S39" s="116"/>
      <c r="T39" s="117"/>
    </row>
    <row r="40" spans="1:20" s="2" customFormat="1" ht="25.5">
      <c r="A40" s="1219" t="s">
        <v>581</v>
      </c>
      <c r="B40" s="1237" t="s">
        <v>890</v>
      </c>
      <c r="C40" s="1238"/>
      <c r="D40" s="1238"/>
      <c r="E40" s="1238"/>
      <c r="F40" s="1238"/>
      <c r="G40" s="1238"/>
      <c r="H40" s="1238"/>
      <c r="I40" s="1238"/>
      <c r="J40" s="1238"/>
      <c r="K40" s="1238"/>
      <c r="L40" s="1238"/>
      <c r="M40" s="1238"/>
      <c r="N40" s="1238"/>
      <c r="O40" s="1238"/>
      <c r="P40" s="1238"/>
      <c r="Q40" s="1238"/>
      <c r="R40" s="1238"/>
      <c r="S40" s="1219"/>
      <c r="T40" s="1238"/>
    </row>
    <row r="41" spans="1:20">
      <c r="A41" s="240"/>
      <c r="B41" s="1236" t="s">
        <v>213</v>
      </c>
      <c r="C41" s="117"/>
      <c r="D41" s="117"/>
      <c r="E41" s="117"/>
      <c r="F41" s="117"/>
      <c r="G41" s="117"/>
      <c r="H41" s="117"/>
      <c r="I41" s="117"/>
      <c r="J41" s="117"/>
      <c r="K41" s="117"/>
      <c r="L41" s="117"/>
      <c r="M41" s="117"/>
      <c r="N41" s="117"/>
      <c r="O41" s="117"/>
      <c r="P41" s="117"/>
      <c r="Q41" s="117"/>
      <c r="R41" s="117"/>
      <c r="S41" s="116"/>
      <c r="T41" s="117"/>
    </row>
    <row r="42" spans="1:20">
      <c r="A42" s="240"/>
      <c r="B42" s="1236" t="s">
        <v>214</v>
      </c>
      <c r="C42" s="117"/>
      <c r="D42" s="117"/>
      <c r="E42" s="117"/>
      <c r="F42" s="117"/>
      <c r="G42" s="117"/>
      <c r="H42" s="117"/>
      <c r="I42" s="117"/>
      <c r="J42" s="117"/>
      <c r="K42" s="117"/>
      <c r="L42" s="117"/>
      <c r="M42" s="117"/>
      <c r="N42" s="117"/>
      <c r="O42" s="117"/>
      <c r="P42" s="117"/>
      <c r="Q42" s="117"/>
      <c r="R42" s="117"/>
      <c r="S42" s="116"/>
      <c r="T42" s="117"/>
    </row>
    <row r="43" spans="1:20" hidden="1"/>
    <row r="44" spans="1:20" hidden="1"/>
    <row r="45" spans="1:20" hidden="1"/>
    <row r="46" spans="1:20" hidden="1"/>
    <row r="47" spans="1:20" hidden="1"/>
    <row r="48" spans="1:20" hidden="1"/>
    <row r="49" spans="1:20" hidden="1"/>
    <row r="50" spans="1:20" hidden="1"/>
    <row r="51" spans="1:20" hidden="1"/>
    <row r="52" spans="1:20" hidden="1"/>
    <row r="53" spans="1:20" hidden="1"/>
    <row r="54" spans="1:20" hidden="1"/>
    <row r="55" spans="1:20" hidden="1"/>
    <row r="56" spans="1:20" ht="37.9" hidden="1" customHeight="1">
      <c r="A56" s="1709" t="s">
        <v>173</v>
      </c>
      <c r="B56" s="1709"/>
      <c r="P56" s="1765" t="s">
        <v>228</v>
      </c>
      <c r="Q56" s="1765"/>
      <c r="R56" s="1765"/>
      <c r="S56" s="1765"/>
      <c r="T56" s="1765"/>
    </row>
    <row r="57" spans="1:20" ht="19.5" hidden="1" customHeight="1">
      <c r="A57" s="1802" t="s">
        <v>229</v>
      </c>
      <c r="B57" s="1802"/>
      <c r="C57" s="1802"/>
      <c r="D57" s="1802"/>
      <c r="E57" s="1802"/>
      <c r="F57" s="1802"/>
      <c r="G57" s="1802"/>
      <c r="H57" s="1802"/>
      <c r="I57" s="1802"/>
      <c r="J57" s="1802"/>
      <c r="K57" s="1802"/>
      <c r="L57" s="1802"/>
      <c r="M57" s="1802"/>
      <c r="N57" s="1802"/>
      <c r="O57" s="1802"/>
      <c r="P57" s="1802"/>
      <c r="Q57" s="1802"/>
      <c r="R57" s="1802"/>
      <c r="S57" s="1802"/>
      <c r="T57" s="1802"/>
    </row>
    <row r="58" spans="1:20" ht="23.45" hidden="1" customHeight="1">
      <c r="A58" s="179"/>
      <c r="B58" s="179"/>
      <c r="C58" s="180"/>
      <c r="D58" s="181"/>
      <c r="E58" s="181"/>
      <c r="F58" s="181"/>
      <c r="G58" s="181"/>
      <c r="H58" s="182"/>
      <c r="I58" s="1791"/>
      <c r="J58" s="1791"/>
      <c r="K58" s="180"/>
      <c r="L58" s="181"/>
      <c r="M58" s="181"/>
      <c r="N58" s="181"/>
      <c r="O58" s="181"/>
      <c r="P58" s="182"/>
      <c r="Q58" s="1791" t="s">
        <v>174</v>
      </c>
      <c r="R58" s="1791"/>
      <c r="S58" s="1791"/>
      <c r="T58" s="1791"/>
    </row>
    <row r="59" spans="1:20" ht="29.45" hidden="1" customHeight="1">
      <c r="A59" s="1798" t="s">
        <v>4</v>
      </c>
      <c r="B59" s="1798" t="s">
        <v>221</v>
      </c>
      <c r="C59" s="1764" t="s">
        <v>182</v>
      </c>
      <c r="D59" s="1764"/>
      <c r="E59" s="1764"/>
      <c r="F59" s="1764"/>
      <c r="G59" s="1764"/>
      <c r="H59" s="1764"/>
      <c r="I59" s="1764"/>
      <c r="J59" s="1764"/>
      <c r="K59" s="1764" t="s">
        <v>13</v>
      </c>
      <c r="L59" s="1764"/>
      <c r="M59" s="1764"/>
      <c r="N59" s="1764"/>
      <c r="O59" s="1764"/>
      <c r="P59" s="1764"/>
      <c r="Q59" s="1764"/>
      <c r="R59" s="1764"/>
      <c r="S59" s="1792" t="s">
        <v>183</v>
      </c>
      <c r="T59" s="1798" t="s">
        <v>14</v>
      </c>
    </row>
    <row r="60" spans="1:20" hidden="1">
      <c r="A60" s="1799"/>
      <c r="B60" s="1799"/>
      <c r="C60" s="1794" t="s">
        <v>193</v>
      </c>
      <c r="D60" s="1794" t="s">
        <v>222</v>
      </c>
      <c r="E60" s="1794" t="s">
        <v>195</v>
      </c>
      <c r="F60" s="1794" t="s">
        <v>223</v>
      </c>
      <c r="G60" s="1794" t="s">
        <v>197</v>
      </c>
      <c r="H60" s="1796" t="s">
        <v>198</v>
      </c>
      <c r="I60" s="1794" t="s">
        <v>199</v>
      </c>
      <c r="J60" s="1794" t="s">
        <v>185</v>
      </c>
      <c r="K60" s="1794" t="s">
        <v>193</v>
      </c>
      <c r="L60" s="1794" t="s">
        <v>194</v>
      </c>
      <c r="M60" s="1794" t="s">
        <v>195</v>
      </c>
      <c r="N60" s="1794" t="s">
        <v>223</v>
      </c>
      <c r="O60" s="1794" t="s">
        <v>197</v>
      </c>
      <c r="P60" s="1796" t="s">
        <v>198</v>
      </c>
      <c r="Q60" s="1794" t="s">
        <v>199</v>
      </c>
      <c r="R60" s="1794" t="s">
        <v>185</v>
      </c>
      <c r="S60" s="1793"/>
      <c r="T60" s="1799"/>
    </row>
    <row r="61" spans="1:20" ht="71.25" hidden="1" customHeight="1">
      <c r="A61" s="1800"/>
      <c r="B61" s="1800"/>
      <c r="C61" s="1795"/>
      <c r="D61" s="1795"/>
      <c r="E61" s="1795"/>
      <c r="F61" s="1795"/>
      <c r="G61" s="1795"/>
      <c r="H61" s="1797"/>
      <c r="I61" s="1795"/>
      <c r="J61" s="1795"/>
      <c r="K61" s="1795"/>
      <c r="L61" s="1795"/>
      <c r="M61" s="1795"/>
      <c r="N61" s="1795"/>
      <c r="O61" s="1795"/>
      <c r="P61" s="1797"/>
      <c r="Q61" s="1795"/>
      <c r="R61" s="1795"/>
      <c r="S61" s="1795"/>
      <c r="T61" s="1800"/>
    </row>
    <row r="62" spans="1:20" hidden="1">
      <c r="A62" s="116"/>
      <c r="B62" s="193" t="s">
        <v>17</v>
      </c>
      <c r="C62" s="117"/>
      <c r="D62" s="117"/>
      <c r="E62" s="117"/>
      <c r="F62" s="117"/>
      <c r="G62" s="117"/>
      <c r="H62" s="117"/>
      <c r="I62" s="117"/>
      <c r="J62" s="117"/>
      <c r="K62" s="117"/>
      <c r="L62" s="117"/>
      <c r="M62" s="117"/>
      <c r="N62" s="117"/>
      <c r="O62" s="117"/>
      <c r="P62" s="117"/>
      <c r="Q62" s="117"/>
      <c r="R62" s="117"/>
      <c r="S62" s="116"/>
      <c r="T62" s="117"/>
    </row>
    <row r="63" spans="1:20" hidden="1">
      <c r="A63" s="193" t="s">
        <v>23</v>
      </c>
      <c r="B63" s="194" t="s">
        <v>204</v>
      </c>
      <c r="C63" s="117"/>
      <c r="D63" s="117"/>
      <c r="E63" s="117"/>
      <c r="F63" s="117"/>
      <c r="G63" s="117"/>
      <c r="H63" s="117"/>
      <c r="I63" s="117"/>
      <c r="J63" s="117"/>
      <c r="K63" s="117"/>
      <c r="L63" s="117"/>
      <c r="M63" s="117"/>
      <c r="N63" s="117"/>
      <c r="O63" s="117"/>
      <c r="P63" s="117"/>
      <c r="Q63" s="117"/>
      <c r="R63" s="117"/>
      <c r="S63" s="116"/>
      <c r="T63" s="117"/>
    </row>
    <row r="64" spans="1:20" hidden="1">
      <c r="A64" s="193">
        <v>1</v>
      </c>
      <c r="B64" s="194" t="s">
        <v>224</v>
      </c>
      <c r="C64" s="117"/>
      <c r="D64" s="117"/>
      <c r="E64" s="117"/>
      <c r="F64" s="117"/>
      <c r="G64" s="117"/>
      <c r="H64" s="117"/>
      <c r="I64" s="117"/>
      <c r="J64" s="117"/>
      <c r="K64" s="117"/>
      <c r="L64" s="117"/>
      <c r="M64" s="117"/>
      <c r="N64" s="117"/>
      <c r="O64" s="117"/>
      <c r="P64" s="117"/>
      <c r="Q64" s="117"/>
      <c r="R64" s="117"/>
      <c r="S64" s="116"/>
      <c r="T64" s="117"/>
    </row>
    <row r="65" spans="1:20" hidden="1">
      <c r="A65" s="116" t="s">
        <v>39</v>
      </c>
      <c r="B65" s="195" t="s">
        <v>225</v>
      </c>
      <c r="C65" s="117"/>
      <c r="D65" s="117"/>
      <c r="E65" s="117"/>
      <c r="F65" s="117"/>
      <c r="G65" s="117"/>
      <c r="H65" s="117"/>
      <c r="I65" s="117"/>
      <c r="J65" s="117"/>
      <c r="K65" s="117"/>
      <c r="L65" s="117"/>
      <c r="M65" s="117"/>
      <c r="N65" s="117"/>
      <c r="O65" s="117"/>
      <c r="P65" s="117"/>
      <c r="Q65" s="117"/>
      <c r="R65" s="117"/>
      <c r="S65" s="116"/>
      <c r="T65" s="117"/>
    </row>
    <row r="66" spans="1:20" hidden="1">
      <c r="A66" s="240" t="s">
        <v>226</v>
      </c>
      <c r="B66" s="195" t="s">
        <v>213</v>
      </c>
      <c r="C66" s="117"/>
      <c r="D66" s="117"/>
      <c r="E66" s="117"/>
      <c r="F66" s="117"/>
      <c r="G66" s="117"/>
      <c r="H66" s="117"/>
      <c r="I66" s="117"/>
      <c r="J66" s="117"/>
      <c r="K66" s="117"/>
      <c r="L66" s="117"/>
      <c r="M66" s="117"/>
      <c r="N66" s="117"/>
      <c r="O66" s="117"/>
      <c r="P66" s="117"/>
      <c r="Q66" s="117"/>
      <c r="R66" s="117"/>
      <c r="S66" s="116"/>
      <c r="T66" s="117"/>
    </row>
    <row r="67" spans="1:20" ht="39" hidden="1">
      <c r="A67" s="116"/>
      <c r="B67" s="196" t="s">
        <v>230</v>
      </c>
      <c r="C67" s="117"/>
      <c r="D67" s="117"/>
      <c r="E67" s="117"/>
      <c r="F67" s="117"/>
      <c r="G67" s="117"/>
      <c r="H67" s="117"/>
      <c r="I67" s="117"/>
      <c r="J67" s="117"/>
      <c r="K67" s="117"/>
      <c r="L67" s="117"/>
      <c r="M67" s="117"/>
      <c r="N67" s="117"/>
      <c r="O67" s="117"/>
      <c r="P67" s="117"/>
      <c r="Q67" s="117"/>
      <c r="R67" s="117"/>
      <c r="S67" s="116"/>
      <c r="T67" s="117"/>
    </row>
    <row r="68" spans="1:20" ht="39" hidden="1">
      <c r="A68" s="116"/>
      <c r="B68" s="196" t="s">
        <v>231</v>
      </c>
      <c r="C68" s="117"/>
      <c r="D68" s="117"/>
      <c r="E68" s="117"/>
      <c r="F68" s="117"/>
      <c r="G68" s="117"/>
      <c r="H68" s="117"/>
      <c r="I68" s="117"/>
      <c r="J68" s="117"/>
      <c r="K68" s="117"/>
      <c r="L68" s="117"/>
      <c r="M68" s="117"/>
      <c r="N68" s="117"/>
      <c r="O68" s="117"/>
      <c r="P68" s="117"/>
      <c r="Q68" s="117"/>
      <c r="R68" s="117"/>
      <c r="S68" s="116"/>
      <c r="T68" s="117"/>
    </row>
    <row r="69" spans="1:20" ht="39" hidden="1">
      <c r="A69" s="116"/>
      <c r="B69" s="196" t="s">
        <v>232</v>
      </c>
      <c r="C69" s="117"/>
      <c r="D69" s="117"/>
      <c r="E69" s="117"/>
      <c r="F69" s="117"/>
      <c r="G69" s="117"/>
      <c r="H69" s="117"/>
      <c r="I69" s="117"/>
      <c r="J69" s="117"/>
      <c r="K69" s="117"/>
      <c r="L69" s="117"/>
      <c r="M69" s="117"/>
      <c r="N69" s="117"/>
      <c r="O69" s="117"/>
      <c r="P69" s="117"/>
      <c r="Q69" s="117"/>
      <c r="R69" s="117"/>
      <c r="S69" s="116"/>
      <c r="T69" s="117"/>
    </row>
    <row r="70" spans="1:20" hidden="1">
      <c r="A70" s="240" t="s">
        <v>226</v>
      </c>
      <c r="B70" s="195" t="s">
        <v>216</v>
      </c>
      <c r="C70" s="117"/>
      <c r="D70" s="117"/>
      <c r="E70" s="117"/>
      <c r="F70" s="117"/>
      <c r="G70" s="117"/>
      <c r="H70" s="117"/>
      <c r="I70" s="117"/>
      <c r="J70" s="117"/>
      <c r="K70" s="117"/>
      <c r="L70" s="117"/>
      <c r="M70" s="117"/>
      <c r="N70" s="117"/>
      <c r="O70" s="117"/>
      <c r="P70" s="117"/>
      <c r="Q70" s="117"/>
      <c r="R70" s="117"/>
      <c r="S70" s="116"/>
      <c r="T70" s="117"/>
    </row>
    <row r="71" spans="1:20" hidden="1">
      <c r="A71" s="116" t="s">
        <v>42</v>
      </c>
      <c r="B71" s="195" t="s">
        <v>225</v>
      </c>
      <c r="C71" s="117"/>
      <c r="D71" s="117"/>
      <c r="E71" s="117"/>
      <c r="F71" s="117"/>
      <c r="G71" s="117"/>
      <c r="H71" s="117"/>
      <c r="I71" s="117"/>
      <c r="J71" s="117"/>
      <c r="K71" s="117"/>
      <c r="L71" s="117"/>
      <c r="M71" s="117"/>
      <c r="N71" s="117"/>
      <c r="O71" s="117"/>
      <c r="P71" s="117"/>
      <c r="Q71" s="117"/>
      <c r="R71" s="117"/>
      <c r="S71" s="117"/>
      <c r="T71" s="117"/>
    </row>
    <row r="72" spans="1:20" hidden="1">
      <c r="A72" s="193">
        <v>2</v>
      </c>
      <c r="B72" s="194" t="s">
        <v>179</v>
      </c>
      <c r="C72" s="117"/>
      <c r="D72" s="117"/>
      <c r="E72" s="117"/>
      <c r="F72" s="117"/>
      <c r="G72" s="117"/>
      <c r="H72" s="117"/>
      <c r="I72" s="117"/>
      <c r="J72" s="117"/>
      <c r="K72" s="117"/>
      <c r="L72" s="117"/>
      <c r="M72" s="117"/>
      <c r="N72" s="117"/>
      <c r="O72" s="117"/>
      <c r="P72" s="117"/>
      <c r="Q72" s="117"/>
      <c r="R72" s="117"/>
      <c r="S72" s="117"/>
      <c r="T72" s="117"/>
    </row>
    <row r="73" spans="1:20" hidden="1">
      <c r="A73" s="116" t="s">
        <v>227</v>
      </c>
      <c r="B73" s="195" t="s">
        <v>225</v>
      </c>
      <c r="C73" s="117"/>
      <c r="D73" s="117"/>
      <c r="E73" s="117"/>
      <c r="F73" s="117"/>
      <c r="G73" s="117"/>
      <c r="H73" s="117"/>
      <c r="I73" s="117"/>
      <c r="J73" s="117"/>
      <c r="K73" s="117"/>
      <c r="L73" s="117"/>
      <c r="M73" s="117"/>
      <c r="N73" s="117"/>
      <c r="O73" s="117"/>
      <c r="P73" s="117"/>
      <c r="Q73" s="117"/>
      <c r="R73" s="117"/>
      <c r="S73" s="117"/>
      <c r="T73" s="117"/>
    </row>
    <row r="74" spans="1:20" hidden="1">
      <c r="A74" s="197"/>
      <c r="B74" s="198"/>
      <c r="C74" s="118"/>
      <c r="D74" s="118"/>
      <c r="E74" s="118"/>
      <c r="F74" s="118"/>
      <c r="G74" s="118"/>
      <c r="H74" s="118"/>
      <c r="I74" s="118"/>
      <c r="J74" s="118"/>
      <c r="K74" s="118"/>
      <c r="L74" s="118"/>
      <c r="M74" s="118"/>
      <c r="N74" s="118"/>
      <c r="O74" s="118"/>
      <c r="P74" s="118"/>
      <c r="Q74" s="118"/>
      <c r="R74" s="118"/>
      <c r="S74" s="118"/>
      <c r="T74" s="118"/>
    </row>
    <row r="75" spans="1:20" hidden="1">
      <c r="A75" s="197"/>
      <c r="B75" s="198"/>
      <c r="C75" s="118"/>
      <c r="D75" s="118"/>
      <c r="E75" s="118"/>
      <c r="F75" s="118"/>
      <c r="G75" s="118"/>
      <c r="H75" s="118"/>
      <c r="I75" s="118"/>
      <c r="J75" s="118"/>
      <c r="K75" s="118"/>
      <c r="L75" s="118"/>
      <c r="M75" s="118"/>
      <c r="N75" s="118"/>
      <c r="O75" s="118"/>
      <c r="P75" s="118"/>
      <c r="Q75" s="118"/>
      <c r="R75" s="118"/>
      <c r="S75" s="118"/>
      <c r="T75" s="118"/>
    </row>
    <row r="76" spans="1:20" hidden="1">
      <c r="A76" s="197"/>
      <c r="B76" s="198"/>
      <c r="C76" s="118"/>
      <c r="D76" s="118"/>
      <c r="E76" s="118"/>
      <c r="F76" s="118"/>
      <c r="G76" s="118"/>
      <c r="H76" s="118"/>
      <c r="I76" s="118"/>
      <c r="J76" s="118"/>
      <c r="K76" s="118"/>
      <c r="L76" s="118"/>
      <c r="M76" s="118"/>
      <c r="N76" s="118"/>
      <c r="O76" s="118"/>
      <c r="P76" s="118"/>
      <c r="Q76" s="118"/>
      <c r="R76" s="118"/>
      <c r="S76" s="118"/>
      <c r="T76" s="118"/>
    </row>
    <row r="77" spans="1:20" hidden="1">
      <c r="A77" s="197"/>
      <c r="B77" s="198"/>
      <c r="C77" s="118"/>
      <c r="D77" s="118"/>
      <c r="E77" s="118"/>
      <c r="F77" s="118"/>
      <c r="G77" s="118"/>
      <c r="H77" s="118"/>
      <c r="I77" s="118"/>
      <c r="J77" s="118"/>
      <c r="K77" s="118"/>
      <c r="L77" s="118"/>
      <c r="M77" s="118"/>
      <c r="N77" s="118"/>
      <c r="O77" s="118"/>
      <c r="P77" s="118"/>
      <c r="Q77" s="118"/>
      <c r="R77" s="118"/>
      <c r="S77" s="118"/>
      <c r="T77" s="118"/>
    </row>
    <row r="78" spans="1:20" hidden="1">
      <c r="A78" s="197"/>
      <c r="B78" s="198"/>
      <c r="C78" s="118"/>
      <c r="D78" s="118"/>
      <c r="E78" s="118"/>
      <c r="F78" s="118"/>
      <c r="G78" s="118"/>
      <c r="H78" s="118"/>
      <c r="I78" s="118"/>
      <c r="J78" s="118"/>
      <c r="K78" s="118"/>
      <c r="L78" s="118"/>
      <c r="M78" s="118"/>
      <c r="N78" s="118"/>
      <c r="O78" s="118"/>
      <c r="P78" s="118"/>
      <c r="Q78" s="118"/>
      <c r="R78" s="118"/>
      <c r="S78" s="118"/>
      <c r="T78" s="118"/>
    </row>
    <row r="79" spans="1:20" hidden="1">
      <c r="A79" s="197"/>
      <c r="B79" s="198"/>
      <c r="C79" s="118"/>
      <c r="D79" s="118"/>
      <c r="E79" s="118"/>
      <c r="F79" s="118"/>
      <c r="G79" s="118"/>
      <c r="H79" s="118"/>
      <c r="I79" s="118"/>
      <c r="J79" s="118"/>
      <c r="K79" s="118"/>
      <c r="L79" s="118"/>
      <c r="M79" s="118"/>
      <c r="N79" s="118"/>
      <c r="O79" s="118"/>
      <c r="P79" s="118"/>
      <c r="Q79" s="118"/>
      <c r="R79" s="118"/>
      <c r="S79" s="118"/>
      <c r="T79" s="118"/>
    </row>
    <row r="80" spans="1:20" hidden="1">
      <c r="A80" s="197"/>
      <c r="B80" s="198"/>
      <c r="C80" s="118"/>
      <c r="D80" s="118"/>
      <c r="E80" s="118"/>
      <c r="F80" s="118"/>
      <c r="G80" s="118"/>
      <c r="H80" s="118"/>
      <c r="I80" s="118"/>
      <c r="J80" s="118"/>
      <c r="K80" s="118"/>
      <c r="L80" s="118"/>
      <c r="M80" s="118"/>
      <c r="N80" s="118"/>
      <c r="O80" s="118"/>
      <c r="P80" s="118"/>
      <c r="Q80" s="118"/>
      <c r="R80" s="118"/>
      <c r="S80" s="118"/>
      <c r="T80" s="118"/>
    </row>
    <row r="81" spans="1:20" hidden="1">
      <c r="A81" s="197"/>
      <c r="B81" s="198"/>
      <c r="C81" s="118"/>
      <c r="D81" s="118"/>
      <c r="E81" s="118"/>
      <c r="F81" s="118"/>
      <c r="G81" s="118"/>
      <c r="H81" s="118"/>
      <c r="I81" s="118"/>
      <c r="J81" s="118"/>
      <c r="K81" s="118"/>
      <c r="L81" s="118"/>
      <c r="M81" s="118"/>
      <c r="N81" s="118"/>
      <c r="O81" s="118"/>
      <c r="P81" s="118"/>
      <c r="Q81" s="118"/>
      <c r="R81" s="118"/>
      <c r="S81" s="118"/>
      <c r="T81" s="118"/>
    </row>
    <row r="82" spans="1:20" hidden="1"/>
    <row r="83" spans="1:20" ht="26.25" hidden="1" customHeight="1"/>
    <row r="84" spans="1:20" hidden="1">
      <c r="A84" s="1709" t="s">
        <v>173</v>
      </c>
      <c r="B84" s="1709"/>
      <c r="P84" s="1765" t="s">
        <v>233</v>
      </c>
      <c r="Q84" s="1765"/>
      <c r="R84" s="1765"/>
      <c r="S84" s="1765"/>
      <c r="T84" s="1765"/>
    </row>
    <row r="85" spans="1:20" hidden="1">
      <c r="A85" s="1802" t="s">
        <v>234</v>
      </c>
      <c r="B85" s="1802"/>
      <c r="C85" s="1802"/>
      <c r="D85" s="1802"/>
      <c r="E85" s="1802"/>
      <c r="F85" s="1802"/>
      <c r="G85" s="1802"/>
      <c r="H85" s="1802"/>
      <c r="I85" s="1802"/>
      <c r="J85" s="1802"/>
      <c r="K85" s="1802"/>
      <c r="L85" s="1802"/>
      <c r="M85" s="1802"/>
      <c r="N85" s="1802"/>
      <c r="O85" s="1802"/>
      <c r="P85" s="1802"/>
      <c r="Q85" s="1802"/>
      <c r="R85" s="1802"/>
      <c r="S85" s="1802"/>
      <c r="T85" s="1802"/>
    </row>
    <row r="86" spans="1:20" hidden="1">
      <c r="A86" s="179"/>
      <c r="B86" s="179"/>
      <c r="C86" s="180"/>
      <c r="D86" s="181"/>
      <c r="E86" s="181"/>
      <c r="F86" s="181"/>
      <c r="G86" s="181"/>
      <c r="H86" s="182"/>
      <c r="I86" s="1791"/>
      <c r="J86" s="1791"/>
      <c r="K86" s="180"/>
      <c r="L86" s="181"/>
      <c r="M86" s="181"/>
      <c r="N86" s="181"/>
      <c r="O86" s="181"/>
      <c r="P86" s="182"/>
      <c r="Q86" s="1791" t="s">
        <v>174</v>
      </c>
      <c r="R86" s="1791"/>
      <c r="S86" s="1791"/>
      <c r="T86" s="1791"/>
    </row>
    <row r="87" spans="1:20" ht="39" hidden="1" customHeight="1">
      <c r="A87" s="1798" t="s">
        <v>4</v>
      </c>
      <c r="B87" s="1798" t="s">
        <v>221</v>
      </c>
      <c r="C87" s="1764" t="s">
        <v>182</v>
      </c>
      <c r="D87" s="1764"/>
      <c r="E87" s="1764"/>
      <c r="F87" s="1764"/>
      <c r="G87" s="1764"/>
      <c r="H87" s="1764"/>
      <c r="I87" s="1764"/>
      <c r="J87" s="1764"/>
      <c r="K87" s="1764" t="s">
        <v>13</v>
      </c>
      <c r="L87" s="1764"/>
      <c r="M87" s="1764"/>
      <c r="N87" s="1764"/>
      <c r="O87" s="1764"/>
      <c r="P87" s="1764"/>
      <c r="Q87" s="1764"/>
      <c r="R87" s="1764"/>
      <c r="S87" s="1792" t="s">
        <v>183</v>
      </c>
      <c r="T87" s="1798" t="s">
        <v>14</v>
      </c>
    </row>
    <row r="88" spans="1:20" ht="39" hidden="1" customHeight="1">
      <c r="A88" s="1799"/>
      <c r="B88" s="1799"/>
      <c r="C88" s="1794" t="s">
        <v>193</v>
      </c>
      <c r="D88" s="1794" t="s">
        <v>222</v>
      </c>
      <c r="E88" s="1794" t="s">
        <v>195</v>
      </c>
      <c r="F88" s="1794" t="s">
        <v>223</v>
      </c>
      <c r="G88" s="1794" t="s">
        <v>197</v>
      </c>
      <c r="H88" s="1796" t="s">
        <v>198</v>
      </c>
      <c r="I88" s="1794" t="s">
        <v>199</v>
      </c>
      <c r="J88" s="1794" t="s">
        <v>185</v>
      </c>
      <c r="K88" s="1794" t="s">
        <v>193</v>
      </c>
      <c r="L88" s="1794" t="s">
        <v>194</v>
      </c>
      <c r="M88" s="1794" t="s">
        <v>195</v>
      </c>
      <c r="N88" s="1794" t="s">
        <v>223</v>
      </c>
      <c r="O88" s="1794" t="s">
        <v>197</v>
      </c>
      <c r="P88" s="1796" t="s">
        <v>198</v>
      </c>
      <c r="Q88" s="1794" t="s">
        <v>199</v>
      </c>
      <c r="R88" s="1794" t="s">
        <v>185</v>
      </c>
      <c r="S88" s="1793"/>
      <c r="T88" s="1799"/>
    </row>
    <row r="89" spans="1:20" ht="39" hidden="1" customHeight="1">
      <c r="A89" s="1799"/>
      <c r="B89" s="1799"/>
      <c r="C89" s="1793"/>
      <c r="D89" s="1793"/>
      <c r="E89" s="1793"/>
      <c r="F89" s="1793"/>
      <c r="G89" s="1793"/>
      <c r="H89" s="1801"/>
      <c r="I89" s="1793"/>
      <c r="J89" s="1793"/>
      <c r="K89" s="1793"/>
      <c r="L89" s="1793"/>
      <c r="M89" s="1793"/>
      <c r="N89" s="1793"/>
      <c r="O89" s="1793"/>
      <c r="P89" s="1801"/>
      <c r="Q89" s="1793"/>
      <c r="R89" s="1793"/>
      <c r="S89" s="1793"/>
      <c r="T89" s="1799"/>
    </row>
    <row r="90" spans="1:20" hidden="1">
      <c r="A90" s="188"/>
      <c r="B90" s="185" t="s">
        <v>17</v>
      </c>
      <c r="C90" s="187"/>
      <c r="D90" s="187"/>
      <c r="E90" s="187"/>
      <c r="F90" s="187"/>
      <c r="G90" s="187"/>
      <c r="H90" s="187"/>
      <c r="I90" s="187"/>
      <c r="J90" s="187"/>
      <c r="K90" s="187"/>
      <c r="L90" s="187"/>
      <c r="M90" s="187"/>
      <c r="N90" s="187"/>
      <c r="O90" s="187"/>
      <c r="P90" s="187"/>
      <c r="Q90" s="187"/>
      <c r="R90" s="187"/>
      <c r="S90" s="188"/>
      <c r="T90" s="187"/>
    </row>
    <row r="91" spans="1:20" hidden="1">
      <c r="A91" s="185" t="s">
        <v>23</v>
      </c>
      <c r="B91" s="186" t="s">
        <v>204</v>
      </c>
      <c r="C91" s="187"/>
      <c r="D91" s="187"/>
      <c r="E91" s="187"/>
      <c r="F91" s="187"/>
      <c r="G91" s="187"/>
      <c r="H91" s="187"/>
      <c r="I91" s="187"/>
      <c r="J91" s="187"/>
      <c r="K91" s="187"/>
      <c r="L91" s="187"/>
      <c r="M91" s="187"/>
      <c r="N91" s="187"/>
      <c r="O91" s="187"/>
      <c r="P91" s="187"/>
      <c r="Q91" s="187"/>
      <c r="R91" s="187"/>
      <c r="S91" s="188"/>
      <c r="T91" s="187"/>
    </row>
    <row r="92" spans="1:20" hidden="1">
      <c r="A92" s="185">
        <v>1</v>
      </c>
      <c r="B92" s="186" t="s">
        <v>224</v>
      </c>
      <c r="C92" s="187"/>
      <c r="D92" s="187"/>
      <c r="E92" s="187"/>
      <c r="F92" s="187"/>
      <c r="G92" s="187"/>
      <c r="H92" s="187"/>
      <c r="I92" s="187"/>
      <c r="J92" s="187"/>
      <c r="K92" s="187"/>
      <c r="L92" s="187"/>
      <c r="M92" s="187"/>
      <c r="N92" s="187"/>
      <c r="O92" s="187"/>
      <c r="P92" s="187"/>
      <c r="Q92" s="187"/>
      <c r="R92" s="187"/>
      <c r="S92" s="188"/>
      <c r="T92" s="187"/>
    </row>
    <row r="93" spans="1:20" hidden="1">
      <c r="A93" s="188" t="s">
        <v>39</v>
      </c>
      <c r="B93" s="189" t="s">
        <v>225</v>
      </c>
      <c r="C93" s="187"/>
      <c r="D93" s="187"/>
      <c r="E93" s="187"/>
      <c r="F93" s="187"/>
      <c r="G93" s="187"/>
      <c r="H93" s="187"/>
      <c r="I93" s="187"/>
      <c r="J93" s="187"/>
      <c r="K93" s="187"/>
      <c r="L93" s="187"/>
      <c r="M93" s="187"/>
      <c r="N93" s="187"/>
      <c r="O93" s="187"/>
      <c r="P93" s="187"/>
      <c r="Q93" s="187"/>
      <c r="R93" s="187"/>
      <c r="S93" s="188"/>
      <c r="T93" s="187"/>
    </row>
    <row r="94" spans="1:20" hidden="1">
      <c r="A94" s="239" t="s">
        <v>226</v>
      </c>
      <c r="B94" s="189" t="s">
        <v>213</v>
      </c>
      <c r="C94" s="187"/>
      <c r="D94" s="187"/>
      <c r="E94" s="187"/>
      <c r="F94" s="187"/>
      <c r="G94" s="187"/>
      <c r="H94" s="187"/>
      <c r="I94" s="187"/>
      <c r="J94" s="187"/>
      <c r="K94" s="187"/>
      <c r="L94" s="187"/>
      <c r="M94" s="187"/>
      <c r="N94" s="187"/>
      <c r="O94" s="187"/>
      <c r="P94" s="187"/>
      <c r="Q94" s="187"/>
      <c r="R94" s="187"/>
      <c r="S94" s="188"/>
      <c r="T94" s="187"/>
    </row>
    <row r="95" spans="1:20" hidden="1">
      <c r="A95" s="239" t="s">
        <v>226</v>
      </c>
      <c r="B95" s="189" t="s">
        <v>216</v>
      </c>
      <c r="C95" s="187"/>
      <c r="D95" s="187"/>
      <c r="E95" s="187"/>
      <c r="F95" s="187"/>
      <c r="G95" s="187"/>
      <c r="H95" s="187"/>
      <c r="I95" s="187"/>
      <c r="J95" s="187"/>
      <c r="K95" s="187"/>
      <c r="L95" s="187"/>
      <c r="M95" s="187"/>
      <c r="N95" s="187"/>
      <c r="O95" s="187"/>
      <c r="P95" s="187"/>
      <c r="Q95" s="187"/>
      <c r="R95" s="187"/>
      <c r="S95" s="188"/>
      <c r="T95" s="187"/>
    </row>
    <row r="96" spans="1:20" hidden="1">
      <c r="A96" s="188" t="s">
        <v>42</v>
      </c>
      <c r="B96" s="189" t="s">
        <v>225</v>
      </c>
      <c r="C96" s="187"/>
      <c r="D96" s="187"/>
      <c r="E96" s="187"/>
      <c r="F96" s="187"/>
      <c r="G96" s="187"/>
      <c r="H96" s="187"/>
      <c r="I96" s="187"/>
      <c r="J96" s="187"/>
      <c r="K96" s="187"/>
      <c r="L96" s="187"/>
      <c r="M96" s="187"/>
      <c r="N96" s="187"/>
      <c r="O96" s="187"/>
      <c r="P96" s="187"/>
      <c r="Q96" s="187"/>
      <c r="R96" s="187"/>
      <c r="S96" s="187"/>
      <c r="T96" s="187"/>
    </row>
    <row r="97" spans="1:20" hidden="1">
      <c r="A97" s="185">
        <v>2</v>
      </c>
      <c r="B97" s="186" t="s">
        <v>179</v>
      </c>
      <c r="C97" s="187"/>
      <c r="D97" s="187"/>
      <c r="E97" s="187"/>
      <c r="F97" s="187"/>
      <c r="G97" s="187"/>
      <c r="H97" s="187"/>
      <c r="I97" s="187"/>
      <c r="J97" s="187"/>
      <c r="K97" s="187"/>
      <c r="L97" s="187"/>
      <c r="M97" s="187"/>
      <c r="N97" s="187"/>
      <c r="O97" s="187"/>
      <c r="P97" s="187"/>
      <c r="Q97" s="187"/>
      <c r="R97" s="187"/>
      <c r="S97" s="187"/>
      <c r="T97" s="187"/>
    </row>
    <row r="98" spans="1:20" hidden="1">
      <c r="A98" s="190" t="s">
        <v>227</v>
      </c>
      <c r="B98" s="191" t="s">
        <v>225</v>
      </c>
      <c r="C98" s="192"/>
      <c r="D98" s="192"/>
      <c r="E98" s="192"/>
      <c r="F98" s="192"/>
      <c r="G98" s="192"/>
      <c r="H98" s="192"/>
      <c r="I98" s="192"/>
      <c r="J98" s="192"/>
      <c r="K98" s="192"/>
      <c r="L98" s="192"/>
      <c r="M98" s="192"/>
      <c r="N98" s="192"/>
      <c r="O98" s="192"/>
      <c r="P98" s="192"/>
      <c r="Q98" s="192"/>
      <c r="R98" s="192"/>
      <c r="S98" s="192"/>
      <c r="T98" s="192"/>
    </row>
    <row r="99" spans="1:20" hidden="1"/>
    <row r="100" spans="1:20" hidden="1"/>
  </sheetData>
  <mergeCells count="80">
    <mergeCell ref="I1:T1"/>
    <mergeCell ref="J5:J6"/>
    <mergeCell ref="K5:K6"/>
    <mergeCell ref="Q5:Q6"/>
    <mergeCell ref="A1:B1"/>
    <mergeCell ref="A2:T2"/>
    <mergeCell ref="C4:J4"/>
    <mergeCell ref="K4:R4"/>
    <mergeCell ref="S4:S6"/>
    <mergeCell ref="B4:B6"/>
    <mergeCell ref="C5:C6"/>
    <mergeCell ref="D5:D6"/>
    <mergeCell ref="E5:E6"/>
    <mergeCell ref="F5:F6"/>
    <mergeCell ref="G5:G6"/>
    <mergeCell ref="H5:H6"/>
    <mergeCell ref="Q60:Q61"/>
    <mergeCell ref="S59:S61"/>
    <mergeCell ref="A56:B56"/>
    <mergeCell ref="P56:T56"/>
    <mergeCell ref="I3:T3"/>
    <mergeCell ref="B59:B61"/>
    <mergeCell ref="C60:C61"/>
    <mergeCell ref="D60:D61"/>
    <mergeCell ref="E60:E61"/>
    <mergeCell ref="F60:F61"/>
    <mergeCell ref="M5:M6"/>
    <mergeCell ref="K60:K61"/>
    <mergeCell ref="M60:M61"/>
    <mergeCell ref="L60:L61"/>
    <mergeCell ref="A57:T57"/>
    <mergeCell ref="A4:A6"/>
    <mergeCell ref="I58:J58"/>
    <mergeCell ref="C59:J59"/>
    <mergeCell ref="G60:G61"/>
    <mergeCell ref="H60:H61"/>
    <mergeCell ref="I60:I61"/>
    <mergeCell ref="J60:J61"/>
    <mergeCell ref="F88:F89"/>
    <mergeCell ref="G88:G89"/>
    <mergeCell ref="H88:H89"/>
    <mergeCell ref="I88:I89"/>
    <mergeCell ref="J88:J89"/>
    <mergeCell ref="A87:A89"/>
    <mergeCell ref="B87:B89"/>
    <mergeCell ref="C88:C89"/>
    <mergeCell ref="D88:D89"/>
    <mergeCell ref="E88:E89"/>
    <mergeCell ref="O88:O89"/>
    <mergeCell ref="P5:P6"/>
    <mergeCell ref="P60:P61"/>
    <mergeCell ref="A84:B84"/>
    <mergeCell ref="P84:T84"/>
    <mergeCell ref="A59:A61"/>
    <mergeCell ref="T59:T61"/>
    <mergeCell ref="T87:T89"/>
    <mergeCell ref="P88:P89"/>
    <mergeCell ref="R88:R89"/>
    <mergeCell ref="L88:L89"/>
    <mergeCell ref="A85:T85"/>
    <mergeCell ref="I86:J86"/>
    <mergeCell ref="Q86:T86"/>
    <mergeCell ref="C87:J87"/>
    <mergeCell ref="K87:R87"/>
    <mergeCell ref="Q58:T58"/>
    <mergeCell ref="S87:S89"/>
    <mergeCell ref="T4:T6"/>
    <mergeCell ref="I5:I6"/>
    <mergeCell ref="M88:M89"/>
    <mergeCell ref="N5:N6"/>
    <mergeCell ref="K88:K89"/>
    <mergeCell ref="L5:L6"/>
    <mergeCell ref="N60:N61"/>
    <mergeCell ref="N88:N89"/>
    <mergeCell ref="K59:R59"/>
    <mergeCell ref="O5:O6"/>
    <mergeCell ref="Q88:Q89"/>
    <mergeCell ref="R5:R6"/>
    <mergeCell ref="R60:R61"/>
    <mergeCell ref="O60:O61"/>
  </mergeCells>
  <printOptions horizontalCentered="1"/>
  <pageMargins left="0.9055118110236221" right="0.11811023622047245" top="0.74803149606299213" bottom="0.74803149606299213" header="0.31496062992125984" footer="0.31496062992125984"/>
  <pageSetup paperSize="9" scale="85" firstPageNumber="11" orientation="landscape" useFirstPageNumber="1"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CB932-2C0E-4A3D-8CE5-649B21433AF4}">
  <sheetPr>
    <pageSetUpPr fitToPage="1"/>
  </sheetPr>
  <dimension ref="A1:XFA144"/>
  <sheetViews>
    <sheetView zoomScale="70" zoomScaleNormal="70" workbookViewId="0">
      <pane xSplit="2" ySplit="10" topLeftCell="K11" activePane="bottomRight" state="frozen"/>
      <selection activeCell="Q8" sqref="Q8"/>
      <selection pane="topRight" activeCell="Q8" sqref="Q8"/>
      <selection pane="bottomLeft" activeCell="Q8" sqref="Q8"/>
      <selection pane="bottomRight" activeCell="AE18" sqref="AE18"/>
    </sheetView>
  </sheetViews>
  <sheetFormatPr defaultColWidth="8" defaultRowHeight="12.75"/>
  <cols>
    <col min="1" max="1" width="4.625" style="1028" customWidth="1"/>
    <col min="2" max="2" width="30" style="1014" customWidth="1"/>
    <col min="3" max="3" width="8.25" style="1015" customWidth="1"/>
    <col min="4" max="4" width="7" style="1015" customWidth="1"/>
    <col min="5" max="5" width="8.25" style="1015" customWidth="1"/>
    <col min="6" max="8" width="6.625" style="1015" customWidth="1"/>
    <col min="9" max="9" width="8.125" style="1015" customWidth="1"/>
    <col min="10" max="12" width="8.25" style="1015" customWidth="1"/>
    <col min="13" max="15" width="8.375" style="1015" customWidth="1"/>
    <col min="16" max="16" width="9.625" style="1015" customWidth="1"/>
    <col min="17" max="17" width="7.75" style="1015" customWidth="1"/>
    <col min="18" max="18" width="6.25" style="1015" customWidth="1"/>
    <col min="19" max="19" width="8.25" style="1015" customWidth="1"/>
    <col min="20" max="20" width="7.75" style="1015" customWidth="1"/>
    <col min="21" max="22" width="8.25" style="1015" customWidth="1"/>
    <col min="23" max="23" width="6.625" style="1015" customWidth="1"/>
    <col min="24" max="24" width="7.875" style="1015" customWidth="1"/>
    <col min="25" max="26" width="8.25" style="1017" customWidth="1"/>
    <col min="27" max="27" width="6.625" style="1017" customWidth="1"/>
    <col min="28" max="29" width="6.875" style="1017" customWidth="1"/>
    <col min="30" max="30" width="7.5" style="1016" customWidth="1"/>
    <col min="31" max="31" width="7.375" style="1016" customWidth="1"/>
    <col min="32" max="37" width="6.875" style="1015" customWidth="1"/>
    <col min="38" max="38" width="8.125" style="1015" customWidth="1"/>
    <col min="39" max="39" width="9.5" style="1015" customWidth="1"/>
    <col min="40" max="40" width="9.75" style="1015" customWidth="1"/>
    <col min="41" max="41" width="9" style="1015" customWidth="1"/>
    <col min="42" max="42" width="8.25" style="1015" customWidth="1"/>
    <col min="43" max="43" width="8.25" style="1015" hidden="1" customWidth="1"/>
    <col min="44" max="46" width="10.75" style="1015" hidden="1" customWidth="1"/>
    <col min="47" max="47" width="8.25" style="1015" hidden="1" customWidth="1"/>
    <col min="48" max="48" width="9.75" style="1014" hidden="1" customWidth="1"/>
    <col min="49" max="49" width="11.875" style="1014" hidden="1" customWidth="1"/>
    <col min="50" max="50" width="8.5" style="1014" hidden="1" customWidth="1"/>
    <col min="51" max="51" width="10.875" style="1014" hidden="1" customWidth="1"/>
    <col min="52" max="52" width="9.375" style="1014" hidden="1" customWidth="1"/>
    <col min="53" max="53" width="8.625" style="1014" hidden="1" customWidth="1"/>
    <col min="54" max="56" width="8.125" style="1014" hidden="1" customWidth="1"/>
    <col min="57" max="57" width="10.875" style="1014" hidden="1" customWidth="1"/>
    <col min="58" max="61" width="0" style="1014" hidden="1" customWidth="1"/>
    <col min="62" max="279" width="8" style="1014"/>
    <col min="280" max="280" width="4.625" style="1014" customWidth="1"/>
    <col min="281" max="281" width="12.5" style="1014" customWidth="1"/>
    <col min="282" max="282" width="5.125" style="1014" customWidth="1"/>
    <col min="283" max="283" width="7" style="1014" customWidth="1"/>
    <col min="284" max="284" width="7.875" style="1014" customWidth="1"/>
    <col min="285" max="285" width="6.25" style="1014" customWidth="1"/>
    <col min="286" max="286" width="6.375" style="1014" customWidth="1"/>
    <col min="287" max="287" width="6.25" style="1014" customWidth="1"/>
    <col min="288" max="288" width="5.625" style="1014" customWidth="1"/>
    <col min="289" max="289" width="5.5" style="1014" customWidth="1"/>
    <col min="290" max="290" width="5.875" style="1014" customWidth="1"/>
    <col min="291" max="291" width="5.75" style="1014" customWidth="1"/>
    <col min="292" max="293" width="7.875" style="1014" customWidth="1"/>
    <col min="294" max="294" width="7" style="1014" customWidth="1"/>
    <col min="295" max="296" width="5.875" style="1014" customWidth="1"/>
    <col min="297" max="297" width="6.5" style="1014" customWidth="1"/>
    <col min="298" max="298" width="6.25" style="1014" customWidth="1"/>
    <col min="299" max="299" width="7.875" style="1014" customWidth="1"/>
    <col min="300" max="300" width="6.25" style="1014" customWidth="1"/>
    <col min="301" max="301" width="6.875" style="1014" customWidth="1"/>
    <col min="302" max="302" width="9" style="1014" customWidth="1"/>
    <col min="303" max="303" width="6.375" style="1014" customWidth="1"/>
    <col min="304" max="304" width="6.5" style="1014" customWidth="1"/>
    <col min="305" max="305" width="8.625" style="1014" customWidth="1"/>
    <col min="306" max="535" width="8" style="1014"/>
    <col min="536" max="536" width="4.625" style="1014" customWidth="1"/>
    <col min="537" max="537" width="12.5" style="1014" customWidth="1"/>
    <col min="538" max="538" width="5.125" style="1014" customWidth="1"/>
    <col min="539" max="539" width="7" style="1014" customWidth="1"/>
    <col min="540" max="540" width="7.875" style="1014" customWidth="1"/>
    <col min="541" max="541" width="6.25" style="1014" customWidth="1"/>
    <col min="542" max="542" width="6.375" style="1014" customWidth="1"/>
    <col min="543" max="543" width="6.25" style="1014" customWidth="1"/>
    <col min="544" max="544" width="5.625" style="1014" customWidth="1"/>
    <col min="545" max="545" width="5.5" style="1014" customWidth="1"/>
    <col min="546" max="546" width="5.875" style="1014" customWidth="1"/>
    <col min="547" max="547" width="5.75" style="1014" customWidth="1"/>
    <col min="548" max="549" width="7.875" style="1014" customWidth="1"/>
    <col min="550" max="550" width="7" style="1014" customWidth="1"/>
    <col min="551" max="552" width="5.875" style="1014" customWidth="1"/>
    <col min="553" max="553" width="6.5" style="1014" customWidth="1"/>
    <col min="554" max="554" width="6.25" style="1014" customWidth="1"/>
    <col min="555" max="555" width="7.875" style="1014" customWidth="1"/>
    <col min="556" max="556" width="6.25" style="1014" customWidth="1"/>
    <col min="557" max="557" width="6.875" style="1014" customWidth="1"/>
    <col min="558" max="558" width="9" style="1014" customWidth="1"/>
    <col min="559" max="559" width="6.375" style="1014" customWidth="1"/>
    <col min="560" max="560" width="6.5" style="1014" customWidth="1"/>
    <col min="561" max="561" width="8.625" style="1014" customWidth="1"/>
    <col min="562" max="791" width="8" style="1014"/>
    <col min="792" max="792" width="4.625" style="1014" customWidth="1"/>
    <col min="793" max="793" width="12.5" style="1014" customWidth="1"/>
    <col min="794" max="794" width="5.125" style="1014" customWidth="1"/>
    <col min="795" max="795" width="7" style="1014" customWidth="1"/>
    <col min="796" max="796" width="7.875" style="1014" customWidth="1"/>
    <col min="797" max="797" width="6.25" style="1014" customWidth="1"/>
    <col min="798" max="798" width="6.375" style="1014" customWidth="1"/>
    <col min="799" max="799" width="6.25" style="1014" customWidth="1"/>
    <col min="800" max="800" width="5.625" style="1014" customWidth="1"/>
    <col min="801" max="801" width="5.5" style="1014" customWidth="1"/>
    <col min="802" max="802" width="5.875" style="1014" customWidth="1"/>
    <col min="803" max="803" width="5.75" style="1014" customWidth="1"/>
    <col min="804" max="805" width="7.875" style="1014" customWidth="1"/>
    <col min="806" max="806" width="7" style="1014" customWidth="1"/>
    <col min="807" max="808" width="5.875" style="1014" customWidth="1"/>
    <col min="809" max="809" width="6.5" style="1014" customWidth="1"/>
    <col min="810" max="810" width="6.25" style="1014" customWidth="1"/>
    <col min="811" max="811" width="7.875" style="1014" customWidth="1"/>
    <col min="812" max="812" width="6.25" style="1014" customWidth="1"/>
    <col min="813" max="813" width="6.875" style="1014" customWidth="1"/>
    <col min="814" max="814" width="9" style="1014" customWidth="1"/>
    <col min="815" max="815" width="6.375" style="1014" customWidth="1"/>
    <col min="816" max="816" width="6.5" style="1014" customWidth="1"/>
    <col min="817" max="817" width="8.625" style="1014" customWidth="1"/>
    <col min="818" max="1047" width="8" style="1014"/>
    <col min="1048" max="1048" width="4.625" style="1014" customWidth="1"/>
    <col min="1049" max="1049" width="12.5" style="1014" customWidth="1"/>
    <col min="1050" max="1050" width="5.125" style="1014" customWidth="1"/>
    <col min="1051" max="1051" width="7" style="1014" customWidth="1"/>
    <col min="1052" max="1052" width="7.875" style="1014" customWidth="1"/>
    <col min="1053" max="1053" width="6.25" style="1014" customWidth="1"/>
    <col min="1054" max="1054" width="6.375" style="1014" customWidth="1"/>
    <col min="1055" max="1055" width="6.25" style="1014" customWidth="1"/>
    <col min="1056" max="1056" width="5.625" style="1014" customWidth="1"/>
    <col min="1057" max="1057" width="5.5" style="1014" customWidth="1"/>
    <col min="1058" max="1058" width="5.875" style="1014" customWidth="1"/>
    <col min="1059" max="1059" width="5.75" style="1014" customWidth="1"/>
    <col min="1060" max="1061" width="7.875" style="1014" customWidth="1"/>
    <col min="1062" max="1062" width="7" style="1014" customWidth="1"/>
    <col min="1063" max="1064" width="5.875" style="1014" customWidth="1"/>
    <col min="1065" max="1065" width="6.5" style="1014" customWidth="1"/>
    <col min="1066" max="1066" width="6.25" style="1014" customWidth="1"/>
    <col min="1067" max="1067" width="7.875" style="1014" customWidth="1"/>
    <col min="1068" max="1068" width="6.25" style="1014" customWidth="1"/>
    <col min="1069" max="1069" width="6.875" style="1014" customWidth="1"/>
    <col min="1070" max="1070" width="9" style="1014" customWidth="1"/>
    <col min="1071" max="1071" width="6.375" style="1014" customWidth="1"/>
    <col min="1072" max="1072" width="6.5" style="1014" customWidth="1"/>
    <col min="1073" max="1073" width="8.625" style="1014" customWidth="1"/>
    <col min="1074" max="1303" width="8" style="1014"/>
    <col min="1304" max="1304" width="4.625" style="1014" customWidth="1"/>
    <col min="1305" max="1305" width="12.5" style="1014" customWidth="1"/>
    <col min="1306" max="1306" width="5.125" style="1014" customWidth="1"/>
    <col min="1307" max="1307" width="7" style="1014" customWidth="1"/>
    <col min="1308" max="1308" width="7.875" style="1014" customWidth="1"/>
    <col min="1309" max="1309" width="6.25" style="1014" customWidth="1"/>
    <col min="1310" max="1310" width="6.375" style="1014" customWidth="1"/>
    <col min="1311" max="1311" width="6.25" style="1014" customWidth="1"/>
    <col min="1312" max="1312" width="5.625" style="1014" customWidth="1"/>
    <col min="1313" max="1313" width="5.5" style="1014" customWidth="1"/>
    <col min="1314" max="1314" width="5.875" style="1014" customWidth="1"/>
    <col min="1315" max="1315" width="5.75" style="1014" customWidth="1"/>
    <col min="1316" max="1317" width="7.875" style="1014" customWidth="1"/>
    <col min="1318" max="1318" width="7" style="1014" customWidth="1"/>
    <col min="1319" max="1320" width="5.875" style="1014" customWidth="1"/>
    <col min="1321" max="1321" width="6.5" style="1014" customWidth="1"/>
    <col min="1322" max="1322" width="6.25" style="1014" customWidth="1"/>
    <col min="1323" max="1323" width="7.875" style="1014" customWidth="1"/>
    <col min="1324" max="1324" width="6.25" style="1014" customWidth="1"/>
    <col min="1325" max="1325" width="6.875" style="1014" customWidth="1"/>
    <col min="1326" max="1326" width="9" style="1014" customWidth="1"/>
    <col min="1327" max="1327" width="6.375" style="1014" customWidth="1"/>
    <col min="1328" max="1328" width="6.5" style="1014" customWidth="1"/>
    <col min="1329" max="1329" width="8.625" style="1014" customWidth="1"/>
    <col min="1330" max="1559" width="8" style="1014"/>
    <col min="1560" max="1560" width="4.625" style="1014" customWidth="1"/>
    <col min="1561" max="1561" width="12.5" style="1014" customWidth="1"/>
    <col min="1562" max="1562" width="5.125" style="1014" customWidth="1"/>
    <col min="1563" max="1563" width="7" style="1014" customWidth="1"/>
    <col min="1564" max="1564" width="7.875" style="1014" customWidth="1"/>
    <col min="1565" max="1565" width="6.25" style="1014" customWidth="1"/>
    <col min="1566" max="1566" width="6.375" style="1014" customWidth="1"/>
    <col min="1567" max="1567" width="6.25" style="1014" customWidth="1"/>
    <col min="1568" max="1568" width="5.625" style="1014" customWidth="1"/>
    <col min="1569" max="1569" width="5.5" style="1014" customWidth="1"/>
    <col min="1570" max="1570" width="5.875" style="1014" customWidth="1"/>
    <col min="1571" max="1571" width="5.75" style="1014" customWidth="1"/>
    <col min="1572" max="1573" width="7.875" style="1014" customWidth="1"/>
    <col min="1574" max="1574" width="7" style="1014" customWidth="1"/>
    <col min="1575" max="1576" width="5.875" style="1014" customWidth="1"/>
    <col min="1577" max="1577" width="6.5" style="1014" customWidth="1"/>
    <col min="1578" max="1578" width="6.25" style="1014" customWidth="1"/>
    <col min="1579" max="1579" width="7.875" style="1014" customWidth="1"/>
    <col min="1580" max="1580" width="6.25" style="1014" customWidth="1"/>
    <col min="1581" max="1581" width="6.875" style="1014" customWidth="1"/>
    <col min="1582" max="1582" width="9" style="1014" customWidth="1"/>
    <col min="1583" max="1583" width="6.375" style="1014" customWidth="1"/>
    <col min="1584" max="1584" width="6.5" style="1014" customWidth="1"/>
    <col min="1585" max="1585" width="8.625" style="1014" customWidth="1"/>
    <col min="1586" max="1815" width="8" style="1014"/>
    <col min="1816" max="1816" width="4.625" style="1014" customWidth="1"/>
    <col min="1817" max="1817" width="12.5" style="1014" customWidth="1"/>
    <col min="1818" max="1818" width="5.125" style="1014" customWidth="1"/>
    <col min="1819" max="1819" width="7" style="1014" customWidth="1"/>
    <col min="1820" max="1820" width="7.875" style="1014" customWidth="1"/>
    <col min="1821" max="1821" width="6.25" style="1014" customWidth="1"/>
    <col min="1822" max="1822" width="6.375" style="1014" customWidth="1"/>
    <col min="1823" max="1823" width="6.25" style="1014" customWidth="1"/>
    <col min="1824" max="1824" width="5.625" style="1014" customWidth="1"/>
    <col min="1825" max="1825" width="5.5" style="1014" customWidth="1"/>
    <col min="1826" max="1826" width="5.875" style="1014" customWidth="1"/>
    <col min="1827" max="1827" width="5.75" style="1014" customWidth="1"/>
    <col min="1828" max="1829" width="7.875" style="1014" customWidth="1"/>
    <col min="1830" max="1830" width="7" style="1014" customWidth="1"/>
    <col min="1831" max="1832" width="5.875" style="1014" customWidth="1"/>
    <col min="1833" max="1833" width="6.5" style="1014" customWidth="1"/>
    <col min="1834" max="1834" width="6.25" style="1014" customWidth="1"/>
    <col min="1835" max="1835" width="7.875" style="1014" customWidth="1"/>
    <col min="1836" max="1836" width="6.25" style="1014" customWidth="1"/>
    <col min="1837" max="1837" width="6.875" style="1014" customWidth="1"/>
    <col min="1838" max="1838" width="9" style="1014" customWidth="1"/>
    <col min="1839" max="1839" width="6.375" style="1014" customWidth="1"/>
    <col min="1840" max="1840" width="6.5" style="1014" customWidth="1"/>
    <col min="1841" max="1841" width="8.625" style="1014" customWidth="1"/>
    <col min="1842" max="2071" width="8" style="1014"/>
    <col min="2072" max="2072" width="4.625" style="1014" customWidth="1"/>
    <col min="2073" max="2073" width="12.5" style="1014" customWidth="1"/>
    <col min="2074" max="2074" width="5.125" style="1014" customWidth="1"/>
    <col min="2075" max="2075" width="7" style="1014" customWidth="1"/>
    <col min="2076" max="2076" width="7.875" style="1014" customWidth="1"/>
    <col min="2077" max="2077" width="6.25" style="1014" customWidth="1"/>
    <col min="2078" max="2078" width="6.375" style="1014" customWidth="1"/>
    <col min="2079" max="2079" width="6.25" style="1014" customWidth="1"/>
    <col min="2080" max="2080" width="5.625" style="1014" customWidth="1"/>
    <col min="2081" max="2081" width="5.5" style="1014" customWidth="1"/>
    <col min="2082" max="2082" width="5.875" style="1014" customWidth="1"/>
    <col min="2083" max="2083" width="5.75" style="1014" customWidth="1"/>
    <col min="2084" max="2085" width="7.875" style="1014" customWidth="1"/>
    <col min="2086" max="2086" width="7" style="1014" customWidth="1"/>
    <col min="2087" max="2088" width="5.875" style="1014" customWidth="1"/>
    <col min="2089" max="2089" width="6.5" style="1014" customWidth="1"/>
    <col min="2090" max="2090" width="6.25" style="1014" customWidth="1"/>
    <col min="2091" max="2091" width="7.875" style="1014" customWidth="1"/>
    <col min="2092" max="2092" width="6.25" style="1014" customWidth="1"/>
    <col min="2093" max="2093" width="6.875" style="1014" customWidth="1"/>
    <col min="2094" max="2094" width="9" style="1014" customWidth="1"/>
    <col min="2095" max="2095" width="6.375" style="1014" customWidth="1"/>
    <col min="2096" max="2096" width="6.5" style="1014" customWidth="1"/>
    <col min="2097" max="2097" width="8.625" style="1014" customWidth="1"/>
    <col min="2098" max="2327" width="8" style="1014"/>
    <col min="2328" max="2328" width="4.625" style="1014" customWidth="1"/>
    <col min="2329" max="2329" width="12.5" style="1014" customWidth="1"/>
    <col min="2330" max="2330" width="5.125" style="1014" customWidth="1"/>
    <col min="2331" max="2331" width="7" style="1014" customWidth="1"/>
    <col min="2332" max="2332" width="7.875" style="1014" customWidth="1"/>
    <col min="2333" max="2333" width="6.25" style="1014" customWidth="1"/>
    <col min="2334" max="2334" width="6.375" style="1014" customWidth="1"/>
    <col min="2335" max="2335" width="6.25" style="1014" customWidth="1"/>
    <col min="2336" max="2336" width="5.625" style="1014" customWidth="1"/>
    <col min="2337" max="2337" width="5.5" style="1014" customWidth="1"/>
    <col min="2338" max="2338" width="5.875" style="1014" customWidth="1"/>
    <col min="2339" max="2339" width="5.75" style="1014" customWidth="1"/>
    <col min="2340" max="2341" width="7.875" style="1014" customWidth="1"/>
    <col min="2342" max="2342" width="7" style="1014" customWidth="1"/>
    <col min="2343" max="2344" width="5.875" style="1014" customWidth="1"/>
    <col min="2345" max="2345" width="6.5" style="1014" customWidth="1"/>
    <col min="2346" max="2346" width="6.25" style="1014" customWidth="1"/>
    <col min="2347" max="2347" width="7.875" style="1014" customWidth="1"/>
    <col min="2348" max="2348" width="6.25" style="1014" customWidth="1"/>
    <col min="2349" max="2349" width="6.875" style="1014" customWidth="1"/>
    <col min="2350" max="2350" width="9" style="1014" customWidth="1"/>
    <col min="2351" max="2351" width="6.375" style="1014" customWidth="1"/>
    <col min="2352" max="2352" width="6.5" style="1014" customWidth="1"/>
    <col min="2353" max="2353" width="8.625" style="1014" customWidth="1"/>
    <col min="2354" max="2583" width="8" style="1014"/>
    <col min="2584" max="2584" width="4.625" style="1014" customWidth="1"/>
    <col min="2585" max="2585" width="12.5" style="1014" customWidth="1"/>
    <col min="2586" max="2586" width="5.125" style="1014" customWidth="1"/>
    <col min="2587" max="2587" width="7" style="1014" customWidth="1"/>
    <col min="2588" max="2588" width="7.875" style="1014" customWidth="1"/>
    <col min="2589" max="2589" width="6.25" style="1014" customWidth="1"/>
    <col min="2590" max="2590" width="6.375" style="1014" customWidth="1"/>
    <col min="2591" max="2591" width="6.25" style="1014" customWidth="1"/>
    <col min="2592" max="2592" width="5.625" style="1014" customWidth="1"/>
    <col min="2593" max="2593" width="5.5" style="1014" customWidth="1"/>
    <col min="2594" max="2594" width="5.875" style="1014" customWidth="1"/>
    <col min="2595" max="2595" width="5.75" style="1014" customWidth="1"/>
    <col min="2596" max="2597" width="7.875" style="1014" customWidth="1"/>
    <col min="2598" max="2598" width="7" style="1014" customWidth="1"/>
    <col min="2599" max="2600" width="5.875" style="1014" customWidth="1"/>
    <col min="2601" max="2601" width="6.5" style="1014" customWidth="1"/>
    <col min="2602" max="2602" width="6.25" style="1014" customWidth="1"/>
    <col min="2603" max="2603" width="7.875" style="1014" customWidth="1"/>
    <col min="2604" max="2604" width="6.25" style="1014" customWidth="1"/>
    <col min="2605" max="2605" width="6.875" style="1014" customWidth="1"/>
    <col min="2606" max="2606" width="9" style="1014" customWidth="1"/>
    <col min="2607" max="2607" width="6.375" style="1014" customWidth="1"/>
    <col min="2608" max="2608" width="6.5" style="1014" customWidth="1"/>
    <col min="2609" max="2609" width="8.625" style="1014" customWidth="1"/>
    <col min="2610" max="2839" width="8" style="1014"/>
    <col min="2840" max="2840" width="4.625" style="1014" customWidth="1"/>
    <col min="2841" max="2841" width="12.5" style="1014" customWidth="1"/>
    <col min="2842" max="2842" width="5.125" style="1014" customWidth="1"/>
    <col min="2843" max="2843" width="7" style="1014" customWidth="1"/>
    <col min="2844" max="2844" width="7.875" style="1014" customWidth="1"/>
    <col min="2845" max="2845" width="6.25" style="1014" customWidth="1"/>
    <col min="2846" max="2846" width="6.375" style="1014" customWidth="1"/>
    <col min="2847" max="2847" width="6.25" style="1014" customWidth="1"/>
    <col min="2848" max="2848" width="5.625" style="1014" customWidth="1"/>
    <col min="2849" max="2849" width="5.5" style="1014" customWidth="1"/>
    <col min="2850" max="2850" width="5.875" style="1014" customWidth="1"/>
    <col min="2851" max="2851" width="5.75" style="1014" customWidth="1"/>
    <col min="2852" max="2853" width="7.875" style="1014" customWidth="1"/>
    <col min="2854" max="2854" width="7" style="1014" customWidth="1"/>
    <col min="2855" max="2856" width="5.875" style="1014" customWidth="1"/>
    <col min="2857" max="2857" width="6.5" style="1014" customWidth="1"/>
    <col min="2858" max="2858" width="6.25" style="1014" customWidth="1"/>
    <col min="2859" max="2859" width="7.875" style="1014" customWidth="1"/>
    <col min="2860" max="2860" width="6.25" style="1014" customWidth="1"/>
    <col min="2861" max="2861" width="6.875" style="1014" customWidth="1"/>
    <col min="2862" max="2862" width="9" style="1014" customWidth="1"/>
    <col min="2863" max="2863" width="6.375" style="1014" customWidth="1"/>
    <col min="2864" max="2864" width="6.5" style="1014" customWidth="1"/>
    <col min="2865" max="2865" width="8.625" style="1014" customWidth="1"/>
    <col min="2866" max="3095" width="8" style="1014"/>
    <col min="3096" max="3096" width="4.625" style="1014" customWidth="1"/>
    <col min="3097" max="3097" width="12.5" style="1014" customWidth="1"/>
    <col min="3098" max="3098" width="5.125" style="1014" customWidth="1"/>
    <col min="3099" max="3099" width="7" style="1014" customWidth="1"/>
    <col min="3100" max="3100" width="7.875" style="1014" customWidth="1"/>
    <col min="3101" max="3101" width="6.25" style="1014" customWidth="1"/>
    <col min="3102" max="3102" width="6.375" style="1014" customWidth="1"/>
    <col min="3103" max="3103" width="6.25" style="1014" customWidth="1"/>
    <col min="3104" max="3104" width="5.625" style="1014" customWidth="1"/>
    <col min="3105" max="3105" width="5.5" style="1014" customWidth="1"/>
    <col min="3106" max="3106" width="5.875" style="1014" customWidth="1"/>
    <col min="3107" max="3107" width="5.75" style="1014" customWidth="1"/>
    <col min="3108" max="3109" width="7.875" style="1014" customWidth="1"/>
    <col min="3110" max="3110" width="7" style="1014" customWidth="1"/>
    <col min="3111" max="3112" width="5.875" style="1014" customWidth="1"/>
    <col min="3113" max="3113" width="6.5" style="1014" customWidth="1"/>
    <col min="3114" max="3114" width="6.25" style="1014" customWidth="1"/>
    <col min="3115" max="3115" width="7.875" style="1014" customWidth="1"/>
    <col min="3116" max="3116" width="6.25" style="1014" customWidth="1"/>
    <col min="3117" max="3117" width="6.875" style="1014" customWidth="1"/>
    <col min="3118" max="3118" width="9" style="1014" customWidth="1"/>
    <col min="3119" max="3119" width="6.375" style="1014" customWidth="1"/>
    <col min="3120" max="3120" width="6.5" style="1014" customWidth="1"/>
    <col min="3121" max="3121" width="8.625" style="1014" customWidth="1"/>
    <col min="3122" max="3351" width="8" style="1014"/>
    <col min="3352" max="3352" width="4.625" style="1014" customWidth="1"/>
    <col min="3353" max="3353" width="12.5" style="1014" customWidth="1"/>
    <col min="3354" max="3354" width="5.125" style="1014" customWidth="1"/>
    <col min="3355" max="3355" width="7" style="1014" customWidth="1"/>
    <col min="3356" max="3356" width="7.875" style="1014" customWidth="1"/>
    <col min="3357" max="3357" width="6.25" style="1014" customWidth="1"/>
    <col min="3358" max="3358" width="6.375" style="1014" customWidth="1"/>
    <col min="3359" max="3359" width="6.25" style="1014" customWidth="1"/>
    <col min="3360" max="3360" width="5.625" style="1014" customWidth="1"/>
    <col min="3361" max="3361" width="5.5" style="1014" customWidth="1"/>
    <col min="3362" max="3362" width="5.875" style="1014" customWidth="1"/>
    <col min="3363" max="3363" width="5.75" style="1014" customWidth="1"/>
    <col min="3364" max="3365" width="7.875" style="1014" customWidth="1"/>
    <col min="3366" max="3366" width="7" style="1014" customWidth="1"/>
    <col min="3367" max="3368" width="5.875" style="1014" customWidth="1"/>
    <col min="3369" max="3369" width="6.5" style="1014" customWidth="1"/>
    <col min="3370" max="3370" width="6.25" style="1014" customWidth="1"/>
    <col min="3371" max="3371" width="7.875" style="1014" customWidth="1"/>
    <col min="3372" max="3372" width="6.25" style="1014" customWidth="1"/>
    <col min="3373" max="3373" width="6.875" style="1014" customWidth="1"/>
    <col min="3374" max="3374" width="9" style="1014" customWidth="1"/>
    <col min="3375" max="3375" width="6.375" style="1014" customWidth="1"/>
    <col min="3376" max="3376" width="6.5" style="1014" customWidth="1"/>
    <col min="3377" max="3377" width="8.625" style="1014" customWidth="1"/>
    <col min="3378" max="3607" width="8" style="1014"/>
    <col min="3608" max="3608" width="4.625" style="1014" customWidth="1"/>
    <col min="3609" max="3609" width="12.5" style="1014" customWidth="1"/>
    <col min="3610" max="3610" width="5.125" style="1014" customWidth="1"/>
    <col min="3611" max="3611" width="7" style="1014" customWidth="1"/>
    <col min="3612" max="3612" width="7.875" style="1014" customWidth="1"/>
    <col min="3613" max="3613" width="6.25" style="1014" customWidth="1"/>
    <col min="3614" max="3614" width="6.375" style="1014" customWidth="1"/>
    <col min="3615" max="3615" width="6.25" style="1014" customWidth="1"/>
    <col min="3616" max="3616" width="5.625" style="1014" customWidth="1"/>
    <col min="3617" max="3617" width="5.5" style="1014" customWidth="1"/>
    <col min="3618" max="3618" width="5.875" style="1014" customWidth="1"/>
    <col min="3619" max="3619" width="5.75" style="1014" customWidth="1"/>
    <col min="3620" max="3621" width="7.875" style="1014" customWidth="1"/>
    <col min="3622" max="3622" width="7" style="1014" customWidth="1"/>
    <col min="3623" max="3624" width="5.875" style="1014" customWidth="1"/>
    <col min="3625" max="3625" width="6.5" style="1014" customWidth="1"/>
    <col min="3626" max="3626" width="6.25" style="1014" customWidth="1"/>
    <col min="3627" max="3627" width="7.875" style="1014" customWidth="1"/>
    <col min="3628" max="3628" width="6.25" style="1014" customWidth="1"/>
    <col min="3629" max="3629" width="6.875" style="1014" customWidth="1"/>
    <col min="3630" max="3630" width="9" style="1014" customWidth="1"/>
    <col min="3631" max="3631" width="6.375" style="1014" customWidth="1"/>
    <col min="3632" max="3632" width="6.5" style="1014" customWidth="1"/>
    <col min="3633" max="3633" width="8.625" style="1014" customWidth="1"/>
    <col min="3634" max="3863" width="8" style="1014"/>
    <col min="3864" max="3864" width="4.625" style="1014" customWidth="1"/>
    <col min="3865" max="3865" width="12.5" style="1014" customWidth="1"/>
    <col min="3866" max="3866" width="5.125" style="1014" customWidth="1"/>
    <col min="3867" max="3867" width="7" style="1014" customWidth="1"/>
    <col min="3868" max="3868" width="7.875" style="1014" customWidth="1"/>
    <col min="3869" max="3869" width="6.25" style="1014" customWidth="1"/>
    <col min="3870" max="3870" width="6.375" style="1014" customWidth="1"/>
    <col min="3871" max="3871" width="6.25" style="1014" customWidth="1"/>
    <col min="3872" max="3872" width="5.625" style="1014" customWidth="1"/>
    <col min="3873" max="3873" width="5.5" style="1014" customWidth="1"/>
    <col min="3874" max="3874" width="5.875" style="1014" customWidth="1"/>
    <col min="3875" max="3875" width="5.75" style="1014" customWidth="1"/>
    <col min="3876" max="3877" width="7.875" style="1014" customWidth="1"/>
    <col min="3878" max="3878" width="7" style="1014" customWidth="1"/>
    <col min="3879" max="3880" width="5.875" style="1014" customWidth="1"/>
    <col min="3881" max="3881" width="6.5" style="1014" customWidth="1"/>
    <col min="3882" max="3882" width="6.25" style="1014" customWidth="1"/>
    <col min="3883" max="3883" width="7.875" style="1014" customWidth="1"/>
    <col min="3884" max="3884" width="6.25" style="1014" customWidth="1"/>
    <col min="3885" max="3885" width="6.875" style="1014" customWidth="1"/>
    <col min="3886" max="3886" width="9" style="1014" customWidth="1"/>
    <col min="3887" max="3887" width="6.375" style="1014" customWidth="1"/>
    <col min="3888" max="3888" width="6.5" style="1014" customWidth="1"/>
    <col min="3889" max="3889" width="8.625" style="1014" customWidth="1"/>
    <col min="3890" max="4119" width="8" style="1014"/>
    <col min="4120" max="4120" width="4.625" style="1014" customWidth="1"/>
    <col min="4121" max="4121" width="12.5" style="1014" customWidth="1"/>
    <col min="4122" max="4122" width="5.125" style="1014" customWidth="1"/>
    <col min="4123" max="4123" width="7" style="1014" customWidth="1"/>
    <col min="4124" max="4124" width="7.875" style="1014" customWidth="1"/>
    <col min="4125" max="4125" width="6.25" style="1014" customWidth="1"/>
    <col min="4126" max="4126" width="6.375" style="1014" customWidth="1"/>
    <col min="4127" max="4127" width="6.25" style="1014" customWidth="1"/>
    <col min="4128" max="4128" width="5.625" style="1014" customWidth="1"/>
    <col min="4129" max="4129" width="5.5" style="1014" customWidth="1"/>
    <col min="4130" max="4130" width="5.875" style="1014" customWidth="1"/>
    <col min="4131" max="4131" width="5.75" style="1014" customWidth="1"/>
    <col min="4132" max="4133" width="7.875" style="1014" customWidth="1"/>
    <col min="4134" max="4134" width="7" style="1014" customWidth="1"/>
    <col min="4135" max="4136" width="5.875" style="1014" customWidth="1"/>
    <col min="4137" max="4137" width="6.5" style="1014" customWidth="1"/>
    <col min="4138" max="4138" width="6.25" style="1014" customWidth="1"/>
    <col min="4139" max="4139" width="7.875" style="1014" customWidth="1"/>
    <col min="4140" max="4140" width="6.25" style="1014" customWidth="1"/>
    <col min="4141" max="4141" width="6.875" style="1014" customWidth="1"/>
    <col min="4142" max="4142" width="9" style="1014" customWidth="1"/>
    <col min="4143" max="4143" width="6.375" style="1014" customWidth="1"/>
    <col min="4144" max="4144" width="6.5" style="1014" customWidth="1"/>
    <col min="4145" max="4145" width="8.625" style="1014" customWidth="1"/>
    <col min="4146" max="4375" width="8" style="1014"/>
    <col min="4376" max="4376" width="4.625" style="1014" customWidth="1"/>
    <col min="4377" max="4377" width="12.5" style="1014" customWidth="1"/>
    <col min="4378" max="4378" width="5.125" style="1014" customWidth="1"/>
    <col min="4379" max="4379" width="7" style="1014" customWidth="1"/>
    <col min="4380" max="4380" width="7.875" style="1014" customWidth="1"/>
    <col min="4381" max="4381" width="6.25" style="1014" customWidth="1"/>
    <col min="4382" max="4382" width="6.375" style="1014" customWidth="1"/>
    <col min="4383" max="4383" width="6.25" style="1014" customWidth="1"/>
    <col min="4384" max="4384" width="5.625" style="1014" customWidth="1"/>
    <col min="4385" max="4385" width="5.5" style="1014" customWidth="1"/>
    <col min="4386" max="4386" width="5.875" style="1014" customWidth="1"/>
    <col min="4387" max="4387" width="5.75" style="1014" customWidth="1"/>
    <col min="4388" max="4389" width="7.875" style="1014" customWidth="1"/>
    <col min="4390" max="4390" width="7" style="1014" customWidth="1"/>
    <col min="4391" max="4392" width="5.875" style="1014" customWidth="1"/>
    <col min="4393" max="4393" width="6.5" style="1014" customWidth="1"/>
    <col min="4394" max="4394" width="6.25" style="1014" customWidth="1"/>
    <col min="4395" max="4395" width="7.875" style="1014" customWidth="1"/>
    <col min="4396" max="4396" width="6.25" style="1014" customWidth="1"/>
    <col min="4397" max="4397" width="6.875" style="1014" customWidth="1"/>
    <col min="4398" max="4398" width="9" style="1014" customWidth="1"/>
    <col min="4399" max="4399" width="6.375" style="1014" customWidth="1"/>
    <col min="4400" max="4400" width="6.5" style="1014" customWidth="1"/>
    <col min="4401" max="4401" width="8.625" style="1014" customWidth="1"/>
    <col min="4402" max="4631" width="8" style="1014"/>
    <col min="4632" max="4632" width="4.625" style="1014" customWidth="1"/>
    <col min="4633" max="4633" width="12.5" style="1014" customWidth="1"/>
    <col min="4634" max="4634" width="5.125" style="1014" customWidth="1"/>
    <col min="4635" max="4635" width="7" style="1014" customWidth="1"/>
    <col min="4636" max="4636" width="7.875" style="1014" customWidth="1"/>
    <col min="4637" max="4637" width="6.25" style="1014" customWidth="1"/>
    <col min="4638" max="4638" width="6.375" style="1014" customWidth="1"/>
    <col min="4639" max="4639" width="6.25" style="1014" customWidth="1"/>
    <col min="4640" max="4640" width="5.625" style="1014" customWidth="1"/>
    <col min="4641" max="4641" width="5.5" style="1014" customWidth="1"/>
    <col min="4642" max="4642" width="5.875" style="1014" customWidth="1"/>
    <col min="4643" max="4643" width="5.75" style="1014" customWidth="1"/>
    <col min="4644" max="4645" width="7.875" style="1014" customWidth="1"/>
    <col min="4646" max="4646" width="7" style="1014" customWidth="1"/>
    <col min="4647" max="4648" width="5.875" style="1014" customWidth="1"/>
    <col min="4649" max="4649" width="6.5" style="1014" customWidth="1"/>
    <col min="4650" max="4650" width="6.25" style="1014" customWidth="1"/>
    <col min="4651" max="4651" width="7.875" style="1014" customWidth="1"/>
    <col min="4652" max="4652" width="6.25" style="1014" customWidth="1"/>
    <col min="4653" max="4653" width="6.875" style="1014" customWidth="1"/>
    <col min="4654" max="4654" width="9" style="1014" customWidth="1"/>
    <col min="4655" max="4655" width="6.375" style="1014" customWidth="1"/>
    <col min="4656" max="4656" width="6.5" style="1014" customWidth="1"/>
    <col min="4657" max="4657" width="8.625" style="1014" customWidth="1"/>
    <col min="4658" max="4887" width="8" style="1014"/>
    <col min="4888" max="4888" width="4.625" style="1014" customWidth="1"/>
    <col min="4889" max="4889" width="12.5" style="1014" customWidth="1"/>
    <col min="4890" max="4890" width="5.125" style="1014" customWidth="1"/>
    <col min="4891" max="4891" width="7" style="1014" customWidth="1"/>
    <col min="4892" max="4892" width="7.875" style="1014" customWidth="1"/>
    <col min="4893" max="4893" width="6.25" style="1014" customWidth="1"/>
    <col min="4894" max="4894" width="6.375" style="1014" customWidth="1"/>
    <col min="4895" max="4895" width="6.25" style="1014" customWidth="1"/>
    <col min="4896" max="4896" width="5.625" style="1014" customWidth="1"/>
    <col min="4897" max="4897" width="5.5" style="1014" customWidth="1"/>
    <col min="4898" max="4898" width="5.875" style="1014" customWidth="1"/>
    <col min="4899" max="4899" width="5.75" style="1014" customWidth="1"/>
    <col min="4900" max="4901" width="7.875" style="1014" customWidth="1"/>
    <col min="4902" max="4902" width="7" style="1014" customWidth="1"/>
    <col min="4903" max="4904" width="5.875" style="1014" customWidth="1"/>
    <col min="4905" max="4905" width="6.5" style="1014" customWidth="1"/>
    <col min="4906" max="4906" width="6.25" style="1014" customWidth="1"/>
    <col min="4907" max="4907" width="7.875" style="1014" customWidth="1"/>
    <col min="4908" max="4908" width="6.25" style="1014" customWidth="1"/>
    <col min="4909" max="4909" width="6.875" style="1014" customWidth="1"/>
    <col min="4910" max="4910" width="9" style="1014" customWidth="1"/>
    <col min="4911" max="4911" width="6.375" style="1014" customWidth="1"/>
    <col min="4912" max="4912" width="6.5" style="1014" customWidth="1"/>
    <col min="4913" max="4913" width="8.625" style="1014" customWidth="1"/>
    <col min="4914" max="5143" width="8" style="1014"/>
    <col min="5144" max="5144" width="4.625" style="1014" customWidth="1"/>
    <col min="5145" max="5145" width="12.5" style="1014" customWidth="1"/>
    <col min="5146" max="5146" width="5.125" style="1014" customWidth="1"/>
    <col min="5147" max="5147" width="7" style="1014" customWidth="1"/>
    <col min="5148" max="5148" width="7.875" style="1014" customWidth="1"/>
    <col min="5149" max="5149" width="6.25" style="1014" customWidth="1"/>
    <col min="5150" max="5150" width="6.375" style="1014" customWidth="1"/>
    <col min="5151" max="5151" width="6.25" style="1014" customWidth="1"/>
    <col min="5152" max="5152" width="5.625" style="1014" customWidth="1"/>
    <col min="5153" max="5153" width="5.5" style="1014" customWidth="1"/>
    <col min="5154" max="5154" width="5.875" style="1014" customWidth="1"/>
    <col min="5155" max="5155" width="5.75" style="1014" customWidth="1"/>
    <col min="5156" max="5157" width="7.875" style="1014" customWidth="1"/>
    <col min="5158" max="5158" width="7" style="1014" customWidth="1"/>
    <col min="5159" max="5160" width="5.875" style="1014" customWidth="1"/>
    <col min="5161" max="5161" width="6.5" style="1014" customWidth="1"/>
    <col min="5162" max="5162" width="6.25" style="1014" customWidth="1"/>
    <col min="5163" max="5163" width="7.875" style="1014" customWidth="1"/>
    <col min="5164" max="5164" width="6.25" style="1014" customWidth="1"/>
    <col min="5165" max="5165" width="6.875" style="1014" customWidth="1"/>
    <col min="5166" max="5166" width="9" style="1014" customWidth="1"/>
    <col min="5167" max="5167" width="6.375" style="1014" customWidth="1"/>
    <col min="5168" max="5168" width="6.5" style="1014" customWidth="1"/>
    <col min="5169" max="5169" width="8.625" style="1014" customWidth="1"/>
    <col min="5170" max="5399" width="8" style="1014"/>
    <col min="5400" max="5400" width="4.625" style="1014" customWidth="1"/>
    <col min="5401" max="5401" width="12.5" style="1014" customWidth="1"/>
    <col min="5402" max="5402" width="5.125" style="1014" customWidth="1"/>
    <col min="5403" max="5403" width="7" style="1014" customWidth="1"/>
    <col min="5404" max="5404" width="7.875" style="1014" customWidth="1"/>
    <col min="5405" max="5405" width="6.25" style="1014" customWidth="1"/>
    <col min="5406" max="5406" width="6.375" style="1014" customWidth="1"/>
    <col min="5407" max="5407" width="6.25" style="1014" customWidth="1"/>
    <col min="5408" max="5408" width="5.625" style="1014" customWidth="1"/>
    <col min="5409" max="5409" width="5.5" style="1014" customWidth="1"/>
    <col min="5410" max="5410" width="5.875" style="1014" customWidth="1"/>
    <col min="5411" max="5411" width="5.75" style="1014" customWidth="1"/>
    <col min="5412" max="5413" width="7.875" style="1014" customWidth="1"/>
    <col min="5414" max="5414" width="7" style="1014" customWidth="1"/>
    <col min="5415" max="5416" width="5.875" style="1014" customWidth="1"/>
    <col min="5417" max="5417" width="6.5" style="1014" customWidth="1"/>
    <col min="5418" max="5418" width="6.25" style="1014" customWidth="1"/>
    <col min="5419" max="5419" width="7.875" style="1014" customWidth="1"/>
    <col min="5420" max="5420" width="6.25" style="1014" customWidth="1"/>
    <col min="5421" max="5421" width="6.875" style="1014" customWidth="1"/>
    <col min="5422" max="5422" width="9" style="1014" customWidth="1"/>
    <col min="5423" max="5423" width="6.375" style="1014" customWidth="1"/>
    <col min="5424" max="5424" width="6.5" style="1014" customWidth="1"/>
    <col min="5425" max="5425" width="8.625" style="1014" customWidth="1"/>
    <col min="5426" max="5655" width="8" style="1014"/>
    <col min="5656" max="5656" width="4.625" style="1014" customWidth="1"/>
    <col min="5657" max="5657" width="12.5" style="1014" customWidth="1"/>
    <col min="5658" max="5658" width="5.125" style="1014" customWidth="1"/>
    <col min="5659" max="5659" width="7" style="1014" customWidth="1"/>
    <col min="5660" max="5660" width="7.875" style="1014" customWidth="1"/>
    <col min="5661" max="5661" width="6.25" style="1014" customWidth="1"/>
    <col min="5662" max="5662" width="6.375" style="1014" customWidth="1"/>
    <col min="5663" max="5663" width="6.25" style="1014" customWidth="1"/>
    <col min="5664" max="5664" width="5.625" style="1014" customWidth="1"/>
    <col min="5665" max="5665" width="5.5" style="1014" customWidth="1"/>
    <col min="5666" max="5666" width="5.875" style="1014" customWidth="1"/>
    <col min="5667" max="5667" width="5.75" style="1014" customWidth="1"/>
    <col min="5668" max="5669" width="7.875" style="1014" customWidth="1"/>
    <col min="5670" max="5670" width="7" style="1014" customWidth="1"/>
    <col min="5671" max="5672" width="5.875" style="1014" customWidth="1"/>
    <col min="5673" max="5673" width="6.5" style="1014" customWidth="1"/>
    <col min="5674" max="5674" width="6.25" style="1014" customWidth="1"/>
    <col min="5675" max="5675" width="7.875" style="1014" customWidth="1"/>
    <col min="5676" max="5676" width="6.25" style="1014" customWidth="1"/>
    <col min="5677" max="5677" width="6.875" style="1014" customWidth="1"/>
    <col min="5678" max="5678" width="9" style="1014" customWidth="1"/>
    <col min="5679" max="5679" width="6.375" style="1014" customWidth="1"/>
    <col min="5680" max="5680" width="6.5" style="1014" customWidth="1"/>
    <col min="5681" max="5681" width="8.625" style="1014" customWidth="1"/>
    <col min="5682" max="5911" width="8" style="1014"/>
    <col min="5912" max="5912" width="4.625" style="1014" customWidth="1"/>
    <col min="5913" max="5913" width="12.5" style="1014" customWidth="1"/>
    <col min="5914" max="5914" width="5.125" style="1014" customWidth="1"/>
    <col min="5915" max="5915" width="7" style="1014" customWidth="1"/>
    <col min="5916" max="5916" width="7.875" style="1014" customWidth="1"/>
    <col min="5917" max="5917" width="6.25" style="1014" customWidth="1"/>
    <col min="5918" max="5918" width="6.375" style="1014" customWidth="1"/>
    <col min="5919" max="5919" width="6.25" style="1014" customWidth="1"/>
    <col min="5920" max="5920" width="5.625" style="1014" customWidth="1"/>
    <col min="5921" max="5921" width="5.5" style="1014" customWidth="1"/>
    <col min="5922" max="5922" width="5.875" style="1014" customWidth="1"/>
    <col min="5923" max="5923" width="5.75" style="1014" customWidth="1"/>
    <col min="5924" max="5925" width="7.875" style="1014" customWidth="1"/>
    <col min="5926" max="5926" width="7" style="1014" customWidth="1"/>
    <col min="5927" max="5928" width="5.875" style="1014" customWidth="1"/>
    <col min="5929" max="5929" width="6.5" style="1014" customWidth="1"/>
    <col min="5930" max="5930" width="6.25" style="1014" customWidth="1"/>
    <col min="5931" max="5931" width="7.875" style="1014" customWidth="1"/>
    <col min="5932" max="5932" width="6.25" style="1014" customWidth="1"/>
    <col min="5933" max="5933" width="6.875" style="1014" customWidth="1"/>
    <col min="5934" max="5934" width="9" style="1014" customWidth="1"/>
    <col min="5935" max="5935" width="6.375" style="1014" customWidth="1"/>
    <col min="5936" max="5936" width="6.5" style="1014" customWidth="1"/>
    <col min="5937" max="5937" width="8.625" style="1014" customWidth="1"/>
    <col min="5938" max="6167" width="8" style="1014"/>
    <col min="6168" max="6168" width="4.625" style="1014" customWidth="1"/>
    <col min="6169" max="6169" width="12.5" style="1014" customWidth="1"/>
    <col min="6170" max="6170" width="5.125" style="1014" customWidth="1"/>
    <col min="6171" max="6171" width="7" style="1014" customWidth="1"/>
    <col min="6172" max="6172" width="7.875" style="1014" customWidth="1"/>
    <col min="6173" max="6173" width="6.25" style="1014" customWidth="1"/>
    <col min="6174" max="6174" width="6.375" style="1014" customWidth="1"/>
    <col min="6175" max="6175" width="6.25" style="1014" customWidth="1"/>
    <col min="6176" max="6176" width="5.625" style="1014" customWidth="1"/>
    <col min="6177" max="6177" width="5.5" style="1014" customWidth="1"/>
    <col min="6178" max="6178" width="5.875" style="1014" customWidth="1"/>
    <col min="6179" max="6179" width="5.75" style="1014" customWidth="1"/>
    <col min="6180" max="6181" width="7.875" style="1014" customWidth="1"/>
    <col min="6182" max="6182" width="7" style="1014" customWidth="1"/>
    <col min="6183" max="6184" width="5.875" style="1014" customWidth="1"/>
    <col min="6185" max="6185" width="6.5" style="1014" customWidth="1"/>
    <col min="6186" max="6186" width="6.25" style="1014" customWidth="1"/>
    <col min="6187" max="6187" width="7.875" style="1014" customWidth="1"/>
    <col min="6188" max="6188" width="6.25" style="1014" customWidth="1"/>
    <col min="6189" max="6189" width="6.875" style="1014" customWidth="1"/>
    <col min="6190" max="6190" width="9" style="1014" customWidth="1"/>
    <col min="6191" max="6191" width="6.375" style="1014" customWidth="1"/>
    <col min="6192" max="6192" width="6.5" style="1014" customWidth="1"/>
    <col min="6193" max="6193" width="8.625" style="1014" customWidth="1"/>
    <col min="6194" max="6423" width="8" style="1014"/>
    <col min="6424" max="6424" width="4.625" style="1014" customWidth="1"/>
    <col min="6425" max="6425" width="12.5" style="1014" customWidth="1"/>
    <col min="6426" max="6426" width="5.125" style="1014" customWidth="1"/>
    <col min="6427" max="6427" width="7" style="1014" customWidth="1"/>
    <col min="6428" max="6428" width="7.875" style="1014" customWidth="1"/>
    <col min="6429" max="6429" width="6.25" style="1014" customWidth="1"/>
    <col min="6430" max="6430" width="6.375" style="1014" customWidth="1"/>
    <col min="6431" max="6431" width="6.25" style="1014" customWidth="1"/>
    <col min="6432" max="6432" width="5.625" style="1014" customWidth="1"/>
    <col min="6433" max="6433" width="5.5" style="1014" customWidth="1"/>
    <col min="6434" max="6434" width="5.875" style="1014" customWidth="1"/>
    <col min="6435" max="6435" width="5.75" style="1014" customWidth="1"/>
    <col min="6436" max="6437" width="7.875" style="1014" customWidth="1"/>
    <col min="6438" max="6438" width="7" style="1014" customWidth="1"/>
    <col min="6439" max="6440" width="5.875" style="1014" customWidth="1"/>
    <col min="6441" max="6441" width="6.5" style="1014" customWidth="1"/>
    <col min="6442" max="6442" width="6.25" style="1014" customWidth="1"/>
    <col min="6443" max="6443" width="7.875" style="1014" customWidth="1"/>
    <col min="6444" max="6444" width="6.25" style="1014" customWidth="1"/>
    <col min="6445" max="6445" width="6.875" style="1014" customWidth="1"/>
    <col min="6446" max="6446" width="9" style="1014" customWidth="1"/>
    <col min="6447" max="6447" width="6.375" style="1014" customWidth="1"/>
    <col min="6448" max="6448" width="6.5" style="1014" customWidth="1"/>
    <col min="6449" max="6449" width="8.625" style="1014" customWidth="1"/>
    <col min="6450" max="6679" width="8" style="1014"/>
    <col min="6680" max="6680" width="4.625" style="1014" customWidth="1"/>
    <col min="6681" max="6681" width="12.5" style="1014" customWidth="1"/>
    <col min="6682" max="6682" width="5.125" style="1014" customWidth="1"/>
    <col min="6683" max="6683" width="7" style="1014" customWidth="1"/>
    <col min="6684" max="6684" width="7.875" style="1014" customWidth="1"/>
    <col min="6685" max="6685" width="6.25" style="1014" customWidth="1"/>
    <col min="6686" max="6686" width="6.375" style="1014" customWidth="1"/>
    <col min="6687" max="6687" width="6.25" style="1014" customWidth="1"/>
    <col min="6688" max="6688" width="5.625" style="1014" customWidth="1"/>
    <col min="6689" max="6689" width="5.5" style="1014" customWidth="1"/>
    <col min="6690" max="6690" width="5.875" style="1014" customWidth="1"/>
    <col min="6691" max="6691" width="5.75" style="1014" customWidth="1"/>
    <col min="6692" max="6693" width="7.875" style="1014" customWidth="1"/>
    <col min="6694" max="6694" width="7" style="1014" customWidth="1"/>
    <col min="6695" max="6696" width="5.875" style="1014" customWidth="1"/>
    <col min="6697" max="6697" width="6.5" style="1014" customWidth="1"/>
    <col min="6698" max="6698" width="6.25" style="1014" customWidth="1"/>
    <col min="6699" max="6699" width="7.875" style="1014" customWidth="1"/>
    <col min="6700" max="6700" width="6.25" style="1014" customWidth="1"/>
    <col min="6701" max="6701" width="6.875" style="1014" customWidth="1"/>
    <col min="6702" max="6702" width="9" style="1014" customWidth="1"/>
    <col min="6703" max="6703" width="6.375" style="1014" customWidth="1"/>
    <col min="6704" max="6704" width="6.5" style="1014" customWidth="1"/>
    <col min="6705" max="6705" width="8.625" style="1014" customWidth="1"/>
    <col min="6706" max="6935" width="8" style="1014"/>
    <col min="6936" max="6936" width="4.625" style="1014" customWidth="1"/>
    <col min="6937" max="6937" width="12.5" style="1014" customWidth="1"/>
    <col min="6938" max="6938" width="5.125" style="1014" customWidth="1"/>
    <col min="6939" max="6939" width="7" style="1014" customWidth="1"/>
    <col min="6940" max="6940" width="7.875" style="1014" customWidth="1"/>
    <col min="6941" max="6941" width="6.25" style="1014" customWidth="1"/>
    <col min="6942" max="6942" width="6.375" style="1014" customWidth="1"/>
    <col min="6943" max="6943" width="6.25" style="1014" customWidth="1"/>
    <col min="6944" max="6944" width="5.625" style="1014" customWidth="1"/>
    <col min="6945" max="6945" width="5.5" style="1014" customWidth="1"/>
    <col min="6946" max="6946" width="5.875" style="1014" customWidth="1"/>
    <col min="6947" max="6947" width="5.75" style="1014" customWidth="1"/>
    <col min="6948" max="6949" width="7.875" style="1014" customWidth="1"/>
    <col min="6950" max="6950" width="7" style="1014" customWidth="1"/>
    <col min="6951" max="6952" width="5.875" style="1014" customWidth="1"/>
    <col min="6953" max="6953" width="6.5" style="1014" customWidth="1"/>
    <col min="6954" max="6954" width="6.25" style="1014" customWidth="1"/>
    <col min="6955" max="6955" width="7.875" style="1014" customWidth="1"/>
    <col min="6956" max="6956" width="6.25" style="1014" customWidth="1"/>
    <col min="6957" max="6957" width="6.875" style="1014" customWidth="1"/>
    <col min="6958" max="6958" width="9" style="1014" customWidth="1"/>
    <col min="6959" max="6959" width="6.375" style="1014" customWidth="1"/>
    <col min="6960" max="6960" width="6.5" style="1014" customWidth="1"/>
    <col min="6961" max="6961" width="8.625" style="1014" customWidth="1"/>
    <col min="6962" max="7191" width="8" style="1014"/>
    <col min="7192" max="7192" width="4.625" style="1014" customWidth="1"/>
    <col min="7193" max="7193" width="12.5" style="1014" customWidth="1"/>
    <col min="7194" max="7194" width="5.125" style="1014" customWidth="1"/>
    <col min="7195" max="7195" width="7" style="1014" customWidth="1"/>
    <col min="7196" max="7196" width="7.875" style="1014" customWidth="1"/>
    <col min="7197" max="7197" width="6.25" style="1014" customWidth="1"/>
    <col min="7198" max="7198" width="6.375" style="1014" customWidth="1"/>
    <col min="7199" max="7199" width="6.25" style="1014" customWidth="1"/>
    <col min="7200" max="7200" width="5.625" style="1014" customWidth="1"/>
    <col min="7201" max="7201" width="5.5" style="1014" customWidth="1"/>
    <col min="7202" max="7202" width="5.875" style="1014" customWidth="1"/>
    <col min="7203" max="7203" width="5.75" style="1014" customWidth="1"/>
    <col min="7204" max="7205" width="7.875" style="1014" customWidth="1"/>
    <col min="7206" max="7206" width="7" style="1014" customWidth="1"/>
    <col min="7207" max="7208" width="5.875" style="1014" customWidth="1"/>
    <col min="7209" max="7209" width="6.5" style="1014" customWidth="1"/>
    <col min="7210" max="7210" width="6.25" style="1014" customWidth="1"/>
    <col min="7211" max="7211" width="7.875" style="1014" customWidth="1"/>
    <col min="7212" max="7212" width="6.25" style="1014" customWidth="1"/>
    <col min="7213" max="7213" width="6.875" style="1014" customWidth="1"/>
    <col min="7214" max="7214" width="9" style="1014" customWidth="1"/>
    <col min="7215" max="7215" width="6.375" style="1014" customWidth="1"/>
    <col min="7216" max="7216" width="6.5" style="1014" customWidth="1"/>
    <col min="7217" max="7217" width="8.625" style="1014" customWidth="1"/>
    <col min="7218" max="7447" width="8" style="1014"/>
    <col min="7448" max="7448" width="4.625" style="1014" customWidth="1"/>
    <col min="7449" max="7449" width="12.5" style="1014" customWidth="1"/>
    <col min="7450" max="7450" width="5.125" style="1014" customWidth="1"/>
    <col min="7451" max="7451" width="7" style="1014" customWidth="1"/>
    <col min="7452" max="7452" width="7.875" style="1014" customWidth="1"/>
    <col min="7453" max="7453" width="6.25" style="1014" customWidth="1"/>
    <col min="7454" max="7454" width="6.375" style="1014" customWidth="1"/>
    <col min="7455" max="7455" width="6.25" style="1014" customWidth="1"/>
    <col min="7456" max="7456" width="5.625" style="1014" customWidth="1"/>
    <col min="7457" max="7457" width="5.5" style="1014" customWidth="1"/>
    <col min="7458" max="7458" width="5.875" style="1014" customWidth="1"/>
    <col min="7459" max="7459" width="5.75" style="1014" customWidth="1"/>
    <col min="7460" max="7461" width="7.875" style="1014" customWidth="1"/>
    <col min="7462" max="7462" width="7" style="1014" customWidth="1"/>
    <col min="7463" max="7464" width="5.875" style="1014" customWidth="1"/>
    <col min="7465" max="7465" width="6.5" style="1014" customWidth="1"/>
    <col min="7466" max="7466" width="6.25" style="1014" customWidth="1"/>
    <col min="7467" max="7467" width="7.875" style="1014" customWidth="1"/>
    <col min="7468" max="7468" width="6.25" style="1014" customWidth="1"/>
    <col min="7469" max="7469" width="6.875" style="1014" customWidth="1"/>
    <col min="7470" max="7470" width="9" style="1014" customWidth="1"/>
    <col min="7471" max="7471" width="6.375" style="1014" customWidth="1"/>
    <col min="7472" max="7472" width="6.5" style="1014" customWidth="1"/>
    <col min="7473" max="7473" width="8.625" style="1014" customWidth="1"/>
    <col min="7474" max="7703" width="8" style="1014"/>
    <col min="7704" max="7704" width="4.625" style="1014" customWidth="1"/>
    <col min="7705" max="7705" width="12.5" style="1014" customWidth="1"/>
    <col min="7706" max="7706" width="5.125" style="1014" customWidth="1"/>
    <col min="7707" max="7707" width="7" style="1014" customWidth="1"/>
    <col min="7708" max="7708" width="7.875" style="1014" customWidth="1"/>
    <col min="7709" max="7709" width="6.25" style="1014" customWidth="1"/>
    <col min="7710" max="7710" width="6.375" style="1014" customWidth="1"/>
    <col min="7711" max="7711" width="6.25" style="1014" customWidth="1"/>
    <col min="7712" max="7712" width="5.625" style="1014" customWidth="1"/>
    <col min="7713" max="7713" width="5.5" style="1014" customWidth="1"/>
    <col min="7714" max="7714" width="5.875" style="1014" customWidth="1"/>
    <col min="7715" max="7715" width="5.75" style="1014" customWidth="1"/>
    <col min="7716" max="7717" width="7.875" style="1014" customWidth="1"/>
    <col min="7718" max="7718" width="7" style="1014" customWidth="1"/>
    <col min="7719" max="7720" width="5.875" style="1014" customWidth="1"/>
    <col min="7721" max="7721" width="6.5" style="1014" customWidth="1"/>
    <col min="7722" max="7722" width="6.25" style="1014" customWidth="1"/>
    <col min="7723" max="7723" width="7.875" style="1014" customWidth="1"/>
    <col min="7724" max="7724" width="6.25" style="1014" customWidth="1"/>
    <col min="7725" max="7725" width="6.875" style="1014" customWidth="1"/>
    <col min="7726" max="7726" width="9" style="1014" customWidth="1"/>
    <col min="7727" max="7727" width="6.375" style="1014" customWidth="1"/>
    <col min="7728" max="7728" width="6.5" style="1014" customWidth="1"/>
    <col min="7729" max="7729" width="8.625" style="1014" customWidth="1"/>
    <col min="7730" max="7959" width="8" style="1014"/>
    <col min="7960" max="7960" width="4.625" style="1014" customWidth="1"/>
    <col min="7961" max="7961" width="12.5" style="1014" customWidth="1"/>
    <col min="7962" max="7962" width="5.125" style="1014" customWidth="1"/>
    <col min="7963" max="7963" width="7" style="1014" customWidth="1"/>
    <col min="7964" max="7964" width="7.875" style="1014" customWidth="1"/>
    <col min="7965" max="7965" width="6.25" style="1014" customWidth="1"/>
    <col min="7966" max="7966" width="6.375" style="1014" customWidth="1"/>
    <col min="7967" max="7967" width="6.25" style="1014" customWidth="1"/>
    <col min="7968" max="7968" width="5.625" style="1014" customWidth="1"/>
    <col min="7969" max="7969" width="5.5" style="1014" customWidth="1"/>
    <col min="7970" max="7970" width="5.875" style="1014" customWidth="1"/>
    <col min="7971" max="7971" width="5.75" style="1014" customWidth="1"/>
    <col min="7972" max="7973" width="7.875" style="1014" customWidth="1"/>
    <col min="7974" max="7974" width="7" style="1014" customWidth="1"/>
    <col min="7975" max="7976" width="5.875" style="1014" customWidth="1"/>
    <col min="7977" max="7977" width="6.5" style="1014" customWidth="1"/>
    <col min="7978" max="7978" width="6.25" style="1014" customWidth="1"/>
    <col min="7979" max="7979" width="7.875" style="1014" customWidth="1"/>
    <col min="7980" max="7980" width="6.25" style="1014" customWidth="1"/>
    <col min="7981" max="7981" width="6.875" style="1014" customWidth="1"/>
    <col min="7982" max="7982" width="9" style="1014" customWidth="1"/>
    <col min="7983" max="7983" width="6.375" style="1014" customWidth="1"/>
    <col min="7984" max="7984" width="6.5" style="1014" customWidth="1"/>
    <col min="7985" max="7985" width="8.625" style="1014" customWidth="1"/>
    <col min="7986" max="8215" width="8" style="1014"/>
    <col min="8216" max="8216" width="4.625" style="1014" customWidth="1"/>
    <col min="8217" max="8217" width="12.5" style="1014" customWidth="1"/>
    <col min="8218" max="8218" width="5.125" style="1014" customWidth="1"/>
    <col min="8219" max="8219" width="7" style="1014" customWidth="1"/>
    <col min="8220" max="8220" width="7.875" style="1014" customWidth="1"/>
    <col min="8221" max="8221" width="6.25" style="1014" customWidth="1"/>
    <col min="8222" max="8222" width="6.375" style="1014" customWidth="1"/>
    <col min="8223" max="8223" width="6.25" style="1014" customWidth="1"/>
    <col min="8224" max="8224" width="5.625" style="1014" customWidth="1"/>
    <col min="8225" max="8225" width="5.5" style="1014" customWidth="1"/>
    <col min="8226" max="8226" width="5.875" style="1014" customWidth="1"/>
    <col min="8227" max="8227" width="5.75" style="1014" customWidth="1"/>
    <col min="8228" max="8229" width="7.875" style="1014" customWidth="1"/>
    <col min="8230" max="8230" width="7" style="1014" customWidth="1"/>
    <col min="8231" max="8232" width="5.875" style="1014" customWidth="1"/>
    <col min="8233" max="8233" width="6.5" style="1014" customWidth="1"/>
    <col min="8234" max="8234" width="6.25" style="1014" customWidth="1"/>
    <col min="8235" max="8235" width="7.875" style="1014" customWidth="1"/>
    <col min="8236" max="8236" width="6.25" style="1014" customWidth="1"/>
    <col min="8237" max="8237" width="6.875" style="1014" customWidth="1"/>
    <col min="8238" max="8238" width="9" style="1014" customWidth="1"/>
    <col min="8239" max="8239" width="6.375" style="1014" customWidth="1"/>
    <col min="8240" max="8240" width="6.5" style="1014" customWidth="1"/>
    <col min="8241" max="8241" width="8.625" style="1014" customWidth="1"/>
    <col min="8242" max="8471" width="8" style="1014"/>
    <col min="8472" max="8472" width="4.625" style="1014" customWidth="1"/>
    <col min="8473" max="8473" width="12.5" style="1014" customWidth="1"/>
    <col min="8474" max="8474" width="5.125" style="1014" customWidth="1"/>
    <col min="8475" max="8475" width="7" style="1014" customWidth="1"/>
    <col min="8476" max="8476" width="7.875" style="1014" customWidth="1"/>
    <col min="8477" max="8477" width="6.25" style="1014" customWidth="1"/>
    <col min="8478" max="8478" width="6.375" style="1014" customWidth="1"/>
    <col min="8479" max="8479" width="6.25" style="1014" customWidth="1"/>
    <col min="8480" max="8480" width="5.625" style="1014" customWidth="1"/>
    <col min="8481" max="8481" width="5.5" style="1014" customWidth="1"/>
    <col min="8482" max="8482" width="5.875" style="1014" customWidth="1"/>
    <col min="8483" max="8483" width="5.75" style="1014" customWidth="1"/>
    <col min="8484" max="8485" width="7.875" style="1014" customWidth="1"/>
    <col min="8486" max="8486" width="7" style="1014" customWidth="1"/>
    <col min="8487" max="8488" width="5.875" style="1014" customWidth="1"/>
    <col min="8489" max="8489" width="6.5" style="1014" customWidth="1"/>
    <col min="8490" max="8490" width="6.25" style="1014" customWidth="1"/>
    <col min="8491" max="8491" width="7.875" style="1014" customWidth="1"/>
    <col min="8492" max="8492" width="6.25" style="1014" customWidth="1"/>
    <col min="8493" max="8493" width="6.875" style="1014" customWidth="1"/>
    <col min="8494" max="8494" width="9" style="1014" customWidth="1"/>
    <col min="8495" max="8495" width="6.375" style="1014" customWidth="1"/>
    <col min="8496" max="8496" width="6.5" style="1014" customWidth="1"/>
    <col min="8497" max="8497" width="8.625" style="1014" customWidth="1"/>
    <col min="8498" max="8727" width="8" style="1014"/>
    <col min="8728" max="8728" width="4.625" style="1014" customWidth="1"/>
    <col min="8729" max="8729" width="12.5" style="1014" customWidth="1"/>
    <col min="8730" max="8730" width="5.125" style="1014" customWidth="1"/>
    <col min="8731" max="8731" width="7" style="1014" customWidth="1"/>
    <col min="8732" max="8732" width="7.875" style="1014" customWidth="1"/>
    <col min="8733" max="8733" width="6.25" style="1014" customWidth="1"/>
    <col min="8734" max="8734" width="6.375" style="1014" customWidth="1"/>
    <col min="8735" max="8735" width="6.25" style="1014" customWidth="1"/>
    <col min="8736" max="8736" width="5.625" style="1014" customWidth="1"/>
    <col min="8737" max="8737" width="5.5" style="1014" customWidth="1"/>
    <col min="8738" max="8738" width="5.875" style="1014" customWidth="1"/>
    <col min="8739" max="8739" width="5.75" style="1014" customWidth="1"/>
    <col min="8740" max="8741" width="7.875" style="1014" customWidth="1"/>
    <col min="8742" max="8742" width="7" style="1014" customWidth="1"/>
    <col min="8743" max="8744" width="5.875" style="1014" customWidth="1"/>
    <col min="8745" max="8745" width="6.5" style="1014" customWidth="1"/>
    <col min="8746" max="8746" width="6.25" style="1014" customWidth="1"/>
    <col min="8747" max="8747" width="7.875" style="1014" customWidth="1"/>
    <col min="8748" max="8748" width="6.25" style="1014" customWidth="1"/>
    <col min="8749" max="8749" width="6.875" style="1014" customWidth="1"/>
    <col min="8750" max="8750" width="9" style="1014" customWidth="1"/>
    <col min="8751" max="8751" width="6.375" style="1014" customWidth="1"/>
    <col min="8752" max="8752" width="6.5" style="1014" customWidth="1"/>
    <col min="8753" max="8753" width="8.625" style="1014" customWidth="1"/>
    <col min="8754" max="8983" width="8" style="1014"/>
    <col min="8984" max="8984" width="4.625" style="1014" customWidth="1"/>
    <col min="8985" max="8985" width="12.5" style="1014" customWidth="1"/>
    <col min="8986" max="8986" width="5.125" style="1014" customWidth="1"/>
    <col min="8987" max="8987" width="7" style="1014" customWidth="1"/>
    <col min="8988" max="8988" width="7.875" style="1014" customWidth="1"/>
    <col min="8989" max="8989" width="6.25" style="1014" customWidth="1"/>
    <col min="8990" max="8990" width="6.375" style="1014" customWidth="1"/>
    <col min="8991" max="8991" width="6.25" style="1014" customWidth="1"/>
    <col min="8992" max="8992" width="5.625" style="1014" customWidth="1"/>
    <col min="8993" max="8993" width="5.5" style="1014" customWidth="1"/>
    <col min="8994" max="8994" width="5.875" style="1014" customWidth="1"/>
    <col min="8995" max="8995" width="5.75" style="1014" customWidth="1"/>
    <col min="8996" max="8997" width="7.875" style="1014" customWidth="1"/>
    <col min="8998" max="8998" width="7" style="1014" customWidth="1"/>
    <col min="8999" max="9000" width="5.875" style="1014" customWidth="1"/>
    <col min="9001" max="9001" width="6.5" style="1014" customWidth="1"/>
    <col min="9002" max="9002" width="6.25" style="1014" customWidth="1"/>
    <col min="9003" max="9003" width="7.875" style="1014" customWidth="1"/>
    <col min="9004" max="9004" width="6.25" style="1014" customWidth="1"/>
    <col min="9005" max="9005" width="6.875" style="1014" customWidth="1"/>
    <col min="9006" max="9006" width="9" style="1014" customWidth="1"/>
    <col min="9007" max="9007" width="6.375" style="1014" customWidth="1"/>
    <col min="9008" max="9008" width="6.5" style="1014" customWidth="1"/>
    <col min="9009" max="9009" width="8.625" style="1014" customWidth="1"/>
    <col min="9010" max="9239" width="8" style="1014"/>
    <col min="9240" max="9240" width="4.625" style="1014" customWidth="1"/>
    <col min="9241" max="9241" width="12.5" style="1014" customWidth="1"/>
    <col min="9242" max="9242" width="5.125" style="1014" customWidth="1"/>
    <col min="9243" max="9243" width="7" style="1014" customWidth="1"/>
    <col min="9244" max="9244" width="7.875" style="1014" customWidth="1"/>
    <col min="9245" max="9245" width="6.25" style="1014" customWidth="1"/>
    <col min="9246" max="9246" width="6.375" style="1014" customWidth="1"/>
    <col min="9247" max="9247" width="6.25" style="1014" customWidth="1"/>
    <col min="9248" max="9248" width="5.625" style="1014" customWidth="1"/>
    <col min="9249" max="9249" width="5.5" style="1014" customWidth="1"/>
    <col min="9250" max="9250" width="5.875" style="1014" customWidth="1"/>
    <col min="9251" max="9251" width="5.75" style="1014" customWidth="1"/>
    <col min="9252" max="9253" width="7.875" style="1014" customWidth="1"/>
    <col min="9254" max="9254" width="7" style="1014" customWidth="1"/>
    <col min="9255" max="9256" width="5.875" style="1014" customWidth="1"/>
    <col min="9257" max="9257" width="6.5" style="1014" customWidth="1"/>
    <col min="9258" max="9258" width="6.25" style="1014" customWidth="1"/>
    <col min="9259" max="9259" width="7.875" style="1014" customWidth="1"/>
    <col min="9260" max="9260" width="6.25" style="1014" customWidth="1"/>
    <col min="9261" max="9261" width="6.875" style="1014" customWidth="1"/>
    <col min="9262" max="9262" width="9" style="1014" customWidth="1"/>
    <col min="9263" max="9263" width="6.375" style="1014" customWidth="1"/>
    <col min="9264" max="9264" width="6.5" style="1014" customWidth="1"/>
    <col min="9265" max="9265" width="8.625" style="1014" customWidth="1"/>
    <col min="9266" max="9495" width="8" style="1014"/>
    <col min="9496" max="9496" width="4.625" style="1014" customWidth="1"/>
    <col min="9497" max="9497" width="12.5" style="1014" customWidth="1"/>
    <col min="9498" max="9498" width="5.125" style="1014" customWidth="1"/>
    <col min="9499" max="9499" width="7" style="1014" customWidth="1"/>
    <col min="9500" max="9500" width="7.875" style="1014" customWidth="1"/>
    <col min="9501" max="9501" width="6.25" style="1014" customWidth="1"/>
    <col min="9502" max="9502" width="6.375" style="1014" customWidth="1"/>
    <col min="9503" max="9503" width="6.25" style="1014" customWidth="1"/>
    <col min="9504" max="9504" width="5.625" style="1014" customWidth="1"/>
    <col min="9505" max="9505" width="5.5" style="1014" customWidth="1"/>
    <col min="9506" max="9506" width="5.875" style="1014" customWidth="1"/>
    <col min="9507" max="9507" width="5.75" style="1014" customWidth="1"/>
    <col min="9508" max="9509" width="7.875" style="1014" customWidth="1"/>
    <col min="9510" max="9510" width="7" style="1014" customWidth="1"/>
    <col min="9511" max="9512" width="5.875" style="1014" customWidth="1"/>
    <col min="9513" max="9513" width="6.5" style="1014" customWidth="1"/>
    <col min="9514" max="9514" width="6.25" style="1014" customWidth="1"/>
    <col min="9515" max="9515" width="7.875" style="1014" customWidth="1"/>
    <col min="9516" max="9516" width="6.25" style="1014" customWidth="1"/>
    <col min="9517" max="9517" width="6.875" style="1014" customWidth="1"/>
    <col min="9518" max="9518" width="9" style="1014" customWidth="1"/>
    <col min="9519" max="9519" width="6.375" style="1014" customWidth="1"/>
    <col min="9520" max="9520" width="6.5" style="1014" customWidth="1"/>
    <col min="9521" max="9521" width="8.625" style="1014" customWidth="1"/>
    <col min="9522" max="9751" width="8" style="1014"/>
    <col min="9752" max="9752" width="4.625" style="1014" customWidth="1"/>
    <col min="9753" max="9753" width="12.5" style="1014" customWidth="1"/>
    <col min="9754" max="9754" width="5.125" style="1014" customWidth="1"/>
    <col min="9755" max="9755" width="7" style="1014" customWidth="1"/>
    <col min="9756" max="9756" width="7.875" style="1014" customWidth="1"/>
    <col min="9757" max="9757" width="6.25" style="1014" customWidth="1"/>
    <col min="9758" max="9758" width="6.375" style="1014" customWidth="1"/>
    <col min="9759" max="9759" width="6.25" style="1014" customWidth="1"/>
    <col min="9760" max="9760" width="5.625" style="1014" customWidth="1"/>
    <col min="9761" max="9761" width="5.5" style="1014" customWidth="1"/>
    <col min="9762" max="9762" width="5.875" style="1014" customWidth="1"/>
    <col min="9763" max="9763" width="5.75" style="1014" customWidth="1"/>
    <col min="9764" max="9765" width="7.875" style="1014" customWidth="1"/>
    <col min="9766" max="9766" width="7" style="1014" customWidth="1"/>
    <col min="9767" max="9768" width="5.875" style="1014" customWidth="1"/>
    <col min="9769" max="9769" width="6.5" style="1014" customWidth="1"/>
    <col min="9770" max="9770" width="6.25" style="1014" customWidth="1"/>
    <col min="9771" max="9771" width="7.875" style="1014" customWidth="1"/>
    <col min="9772" max="9772" width="6.25" style="1014" customWidth="1"/>
    <col min="9773" max="9773" width="6.875" style="1014" customWidth="1"/>
    <col min="9774" max="9774" width="9" style="1014" customWidth="1"/>
    <col min="9775" max="9775" width="6.375" style="1014" customWidth="1"/>
    <col min="9776" max="9776" width="6.5" style="1014" customWidth="1"/>
    <col min="9777" max="9777" width="8.625" style="1014" customWidth="1"/>
    <col min="9778" max="10007" width="8" style="1014"/>
    <col min="10008" max="10008" width="4.625" style="1014" customWidth="1"/>
    <col min="10009" max="10009" width="12.5" style="1014" customWidth="1"/>
    <col min="10010" max="10010" width="5.125" style="1014" customWidth="1"/>
    <col min="10011" max="10011" width="7" style="1014" customWidth="1"/>
    <col min="10012" max="10012" width="7.875" style="1014" customWidth="1"/>
    <col min="10013" max="10013" width="6.25" style="1014" customWidth="1"/>
    <col min="10014" max="10014" width="6.375" style="1014" customWidth="1"/>
    <col min="10015" max="10015" width="6.25" style="1014" customWidth="1"/>
    <col min="10016" max="10016" width="5.625" style="1014" customWidth="1"/>
    <col min="10017" max="10017" width="5.5" style="1014" customWidth="1"/>
    <col min="10018" max="10018" width="5.875" style="1014" customWidth="1"/>
    <col min="10019" max="10019" width="5.75" style="1014" customWidth="1"/>
    <col min="10020" max="10021" width="7.875" style="1014" customWidth="1"/>
    <col min="10022" max="10022" width="7" style="1014" customWidth="1"/>
    <col min="10023" max="10024" width="5.875" style="1014" customWidth="1"/>
    <col min="10025" max="10025" width="6.5" style="1014" customWidth="1"/>
    <col min="10026" max="10026" width="6.25" style="1014" customWidth="1"/>
    <col min="10027" max="10027" width="7.875" style="1014" customWidth="1"/>
    <col min="10028" max="10028" width="6.25" style="1014" customWidth="1"/>
    <col min="10029" max="10029" width="6.875" style="1014" customWidth="1"/>
    <col min="10030" max="10030" width="9" style="1014" customWidth="1"/>
    <col min="10031" max="10031" width="6.375" style="1014" customWidth="1"/>
    <col min="10032" max="10032" width="6.5" style="1014" customWidth="1"/>
    <col min="10033" max="10033" width="8.625" style="1014" customWidth="1"/>
    <col min="10034" max="10263" width="8" style="1014"/>
    <col min="10264" max="10264" width="4.625" style="1014" customWidth="1"/>
    <col min="10265" max="10265" width="12.5" style="1014" customWidth="1"/>
    <col min="10266" max="10266" width="5.125" style="1014" customWidth="1"/>
    <col min="10267" max="10267" width="7" style="1014" customWidth="1"/>
    <col min="10268" max="10268" width="7.875" style="1014" customWidth="1"/>
    <col min="10269" max="10269" width="6.25" style="1014" customWidth="1"/>
    <col min="10270" max="10270" width="6.375" style="1014" customWidth="1"/>
    <col min="10271" max="10271" width="6.25" style="1014" customWidth="1"/>
    <col min="10272" max="10272" width="5.625" style="1014" customWidth="1"/>
    <col min="10273" max="10273" width="5.5" style="1014" customWidth="1"/>
    <col min="10274" max="10274" width="5.875" style="1014" customWidth="1"/>
    <col min="10275" max="10275" width="5.75" style="1014" customWidth="1"/>
    <col min="10276" max="10277" width="7.875" style="1014" customWidth="1"/>
    <col min="10278" max="10278" width="7" style="1014" customWidth="1"/>
    <col min="10279" max="10280" width="5.875" style="1014" customWidth="1"/>
    <col min="10281" max="10281" width="6.5" style="1014" customWidth="1"/>
    <col min="10282" max="10282" width="6.25" style="1014" customWidth="1"/>
    <col min="10283" max="10283" width="7.875" style="1014" customWidth="1"/>
    <col min="10284" max="10284" width="6.25" style="1014" customWidth="1"/>
    <col min="10285" max="10285" width="6.875" style="1014" customWidth="1"/>
    <col min="10286" max="10286" width="9" style="1014" customWidth="1"/>
    <col min="10287" max="10287" width="6.375" style="1014" customWidth="1"/>
    <col min="10288" max="10288" width="6.5" style="1014" customWidth="1"/>
    <col min="10289" max="10289" width="8.625" style="1014" customWidth="1"/>
    <col min="10290" max="10519" width="8" style="1014"/>
    <col min="10520" max="10520" width="4.625" style="1014" customWidth="1"/>
    <col min="10521" max="10521" width="12.5" style="1014" customWidth="1"/>
    <col min="10522" max="10522" width="5.125" style="1014" customWidth="1"/>
    <col min="10523" max="10523" width="7" style="1014" customWidth="1"/>
    <col min="10524" max="10524" width="7.875" style="1014" customWidth="1"/>
    <col min="10525" max="10525" width="6.25" style="1014" customWidth="1"/>
    <col min="10526" max="10526" width="6.375" style="1014" customWidth="1"/>
    <col min="10527" max="10527" width="6.25" style="1014" customWidth="1"/>
    <col min="10528" max="10528" width="5.625" style="1014" customWidth="1"/>
    <col min="10529" max="10529" width="5.5" style="1014" customWidth="1"/>
    <col min="10530" max="10530" width="5.875" style="1014" customWidth="1"/>
    <col min="10531" max="10531" width="5.75" style="1014" customWidth="1"/>
    <col min="10532" max="10533" width="7.875" style="1014" customWidth="1"/>
    <col min="10534" max="10534" width="7" style="1014" customWidth="1"/>
    <col min="10535" max="10536" width="5.875" style="1014" customWidth="1"/>
    <col min="10537" max="10537" width="6.5" style="1014" customWidth="1"/>
    <col min="10538" max="10538" width="6.25" style="1014" customWidth="1"/>
    <col min="10539" max="10539" width="7.875" style="1014" customWidth="1"/>
    <col min="10540" max="10540" width="6.25" style="1014" customWidth="1"/>
    <col min="10541" max="10541" width="6.875" style="1014" customWidth="1"/>
    <col min="10542" max="10542" width="9" style="1014" customWidth="1"/>
    <col min="10543" max="10543" width="6.375" style="1014" customWidth="1"/>
    <col min="10544" max="10544" width="6.5" style="1014" customWidth="1"/>
    <col min="10545" max="10545" width="8.625" style="1014" customWidth="1"/>
    <col min="10546" max="10775" width="8" style="1014"/>
    <col min="10776" max="10776" width="4.625" style="1014" customWidth="1"/>
    <col min="10777" max="10777" width="12.5" style="1014" customWidth="1"/>
    <col min="10778" max="10778" width="5.125" style="1014" customWidth="1"/>
    <col min="10779" max="10779" width="7" style="1014" customWidth="1"/>
    <col min="10780" max="10780" width="7.875" style="1014" customWidth="1"/>
    <col min="10781" max="10781" width="6.25" style="1014" customWidth="1"/>
    <col min="10782" max="10782" width="6.375" style="1014" customWidth="1"/>
    <col min="10783" max="10783" width="6.25" style="1014" customWidth="1"/>
    <col min="10784" max="10784" width="5.625" style="1014" customWidth="1"/>
    <col min="10785" max="10785" width="5.5" style="1014" customWidth="1"/>
    <col min="10786" max="10786" width="5.875" style="1014" customWidth="1"/>
    <col min="10787" max="10787" width="5.75" style="1014" customWidth="1"/>
    <col min="10788" max="10789" width="7.875" style="1014" customWidth="1"/>
    <col min="10790" max="10790" width="7" style="1014" customWidth="1"/>
    <col min="10791" max="10792" width="5.875" style="1014" customWidth="1"/>
    <col min="10793" max="10793" width="6.5" style="1014" customWidth="1"/>
    <col min="10794" max="10794" width="6.25" style="1014" customWidth="1"/>
    <col min="10795" max="10795" width="7.875" style="1014" customWidth="1"/>
    <col min="10796" max="10796" width="6.25" style="1014" customWidth="1"/>
    <col min="10797" max="10797" width="6.875" style="1014" customWidth="1"/>
    <col min="10798" max="10798" width="9" style="1014" customWidth="1"/>
    <col min="10799" max="10799" width="6.375" style="1014" customWidth="1"/>
    <col min="10800" max="10800" width="6.5" style="1014" customWidth="1"/>
    <col min="10801" max="10801" width="8.625" style="1014" customWidth="1"/>
    <col min="10802" max="11031" width="8" style="1014"/>
    <col min="11032" max="11032" width="4.625" style="1014" customWidth="1"/>
    <col min="11033" max="11033" width="12.5" style="1014" customWidth="1"/>
    <col min="11034" max="11034" width="5.125" style="1014" customWidth="1"/>
    <col min="11035" max="11035" width="7" style="1014" customWidth="1"/>
    <col min="11036" max="11036" width="7.875" style="1014" customWidth="1"/>
    <col min="11037" max="11037" width="6.25" style="1014" customWidth="1"/>
    <col min="11038" max="11038" width="6.375" style="1014" customWidth="1"/>
    <col min="11039" max="11039" width="6.25" style="1014" customWidth="1"/>
    <col min="11040" max="11040" width="5.625" style="1014" customWidth="1"/>
    <col min="11041" max="11041" width="5.5" style="1014" customWidth="1"/>
    <col min="11042" max="11042" width="5.875" style="1014" customWidth="1"/>
    <col min="11043" max="11043" width="5.75" style="1014" customWidth="1"/>
    <col min="11044" max="11045" width="7.875" style="1014" customWidth="1"/>
    <col min="11046" max="11046" width="7" style="1014" customWidth="1"/>
    <col min="11047" max="11048" width="5.875" style="1014" customWidth="1"/>
    <col min="11049" max="11049" width="6.5" style="1014" customWidth="1"/>
    <col min="11050" max="11050" width="6.25" style="1014" customWidth="1"/>
    <col min="11051" max="11051" width="7.875" style="1014" customWidth="1"/>
    <col min="11052" max="11052" width="6.25" style="1014" customWidth="1"/>
    <col min="11053" max="11053" width="6.875" style="1014" customWidth="1"/>
    <col min="11054" max="11054" width="9" style="1014" customWidth="1"/>
    <col min="11055" max="11055" width="6.375" style="1014" customWidth="1"/>
    <col min="11056" max="11056" width="6.5" style="1014" customWidth="1"/>
    <col min="11057" max="11057" width="8.625" style="1014" customWidth="1"/>
    <col min="11058" max="11287" width="8" style="1014"/>
    <col min="11288" max="11288" width="4.625" style="1014" customWidth="1"/>
    <col min="11289" max="11289" width="12.5" style="1014" customWidth="1"/>
    <col min="11290" max="11290" width="5.125" style="1014" customWidth="1"/>
    <col min="11291" max="11291" width="7" style="1014" customWidth="1"/>
    <col min="11292" max="11292" width="7.875" style="1014" customWidth="1"/>
    <col min="11293" max="11293" width="6.25" style="1014" customWidth="1"/>
    <col min="11294" max="11294" width="6.375" style="1014" customWidth="1"/>
    <col min="11295" max="11295" width="6.25" style="1014" customWidth="1"/>
    <col min="11296" max="11296" width="5.625" style="1014" customWidth="1"/>
    <col min="11297" max="11297" width="5.5" style="1014" customWidth="1"/>
    <col min="11298" max="11298" width="5.875" style="1014" customWidth="1"/>
    <col min="11299" max="11299" width="5.75" style="1014" customWidth="1"/>
    <col min="11300" max="11301" width="7.875" style="1014" customWidth="1"/>
    <col min="11302" max="11302" width="7" style="1014" customWidth="1"/>
    <col min="11303" max="11304" width="5.875" style="1014" customWidth="1"/>
    <col min="11305" max="11305" width="6.5" style="1014" customWidth="1"/>
    <col min="11306" max="11306" width="6.25" style="1014" customWidth="1"/>
    <col min="11307" max="11307" width="7.875" style="1014" customWidth="1"/>
    <col min="11308" max="11308" width="6.25" style="1014" customWidth="1"/>
    <col min="11309" max="11309" width="6.875" style="1014" customWidth="1"/>
    <col min="11310" max="11310" width="9" style="1014" customWidth="1"/>
    <col min="11311" max="11311" width="6.375" style="1014" customWidth="1"/>
    <col min="11312" max="11312" width="6.5" style="1014" customWidth="1"/>
    <col min="11313" max="11313" width="8.625" style="1014" customWidth="1"/>
    <col min="11314" max="11543" width="8" style="1014"/>
    <col min="11544" max="11544" width="4.625" style="1014" customWidth="1"/>
    <col min="11545" max="11545" width="12.5" style="1014" customWidth="1"/>
    <col min="11546" max="11546" width="5.125" style="1014" customWidth="1"/>
    <col min="11547" max="11547" width="7" style="1014" customWidth="1"/>
    <col min="11548" max="11548" width="7.875" style="1014" customWidth="1"/>
    <col min="11549" max="11549" width="6.25" style="1014" customWidth="1"/>
    <col min="11550" max="11550" width="6.375" style="1014" customWidth="1"/>
    <col min="11551" max="11551" width="6.25" style="1014" customWidth="1"/>
    <col min="11552" max="11552" width="5.625" style="1014" customWidth="1"/>
    <col min="11553" max="11553" width="5.5" style="1014" customWidth="1"/>
    <col min="11554" max="11554" width="5.875" style="1014" customWidth="1"/>
    <col min="11555" max="11555" width="5.75" style="1014" customWidth="1"/>
    <col min="11556" max="11557" width="7.875" style="1014" customWidth="1"/>
    <col min="11558" max="11558" width="7" style="1014" customWidth="1"/>
    <col min="11559" max="11560" width="5.875" style="1014" customWidth="1"/>
    <col min="11561" max="11561" width="6.5" style="1014" customWidth="1"/>
    <col min="11562" max="11562" width="6.25" style="1014" customWidth="1"/>
    <col min="11563" max="11563" width="7.875" style="1014" customWidth="1"/>
    <col min="11564" max="11564" width="6.25" style="1014" customWidth="1"/>
    <col min="11565" max="11565" width="6.875" style="1014" customWidth="1"/>
    <col min="11566" max="11566" width="9" style="1014" customWidth="1"/>
    <col min="11567" max="11567" width="6.375" style="1014" customWidth="1"/>
    <col min="11568" max="11568" width="6.5" style="1014" customWidth="1"/>
    <col min="11569" max="11569" width="8.625" style="1014" customWidth="1"/>
    <col min="11570" max="11799" width="8" style="1014"/>
    <col min="11800" max="11800" width="4.625" style="1014" customWidth="1"/>
    <col min="11801" max="11801" width="12.5" style="1014" customWidth="1"/>
    <col min="11802" max="11802" width="5.125" style="1014" customWidth="1"/>
    <col min="11803" max="11803" width="7" style="1014" customWidth="1"/>
    <col min="11804" max="11804" width="7.875" style="1014" customWidth="1"/>
    <col min="11805" max="11805" width="6.25" style="1014" customWidth="1"/>
    <col min="11806" max="11806" width="6.375" style="1014" customWidth="1"/>
    <col min="11807" max="11807" width="6.25" style="1014" customWidth="1"/>
    <col min="11808" max="11808" width="5.625" style="1014" customWidth="1"/>
    <col min="11809" max="11809" width="5.5" style="1014" customWidth="1"/>
    <col min="11810" max="11810" width="5.875" style="1014" customWidth="1"/>
    <col min="11811" max="11811" width="5.75" style="1014" customWidth="1"/>
    <col min="11812" max="11813" width="7.875" style="1014" customWidth="1"/>
    <col min="11814" max="11814" width="7" style="1014" customWidth="1"/>
    <col min="11815" max="11816" width="5.875" style="1014" customWidth="1"/>
    <col min="11817" max="11817" width="6.5" style="1014" customWidth="1"/>
    <col min="11818" max="11818" width="6.25" style="1014" customWidth="1"/>
    <col min="11819" max="11819" width="7.875" style="1014" customWidth="1"/>
    <col min="11820" max="11820" width="6.25" style="1014" customWidth="1"/>
    <col min="11821" max="11821" width="6.875" style="1014" customWidth="1"/>
    <col min="11822" max="11822" width="9" style="1014" customWidth="1"/>
    <col min="11823" max="11823" width="6.375" style="1014" customWidth="1"/>
    <col min="11824" max="11824" width="6.5" style="1014" customWidth="1"/>
    <col min="11825" max="11825" width="8.625" style="1014" customWidth="1"/>
    <col min="11826" max="12055" width="8" style="1014"/>
    <col min="12056" max="12056" width="4.625" style="1014" customWidth="1"/>
    <col min="12057" max="12057" width="12.5" style="1014" customWidth="1"/>
    <col min="12058" max="12058" width="5.125" style="1014" customWidth="1"/>
    <col min="12059" max="12059" width="7" style="1014" customWidth="1"/>
    <col min="12060" max="12060" width="7.875" style="1014" customWidth="1"/>
    <col min="12061" max="12061" width="6.25" style="1014" customWidth="1"/>
    <col min="12062" max="12062" width="6.375" style="1014" customWidth="1"/>
    <col min="12063" max="12063" width="6.25" style="1014" customWidth="1"/>
    <col min="12064" max="12064" width="5.625" style="1014" customWidth="1"/>
    <col min="12065" max="12065" width="5.5" style="1014" customWidth="1"/>
    <col min="12066" max="12066" width="5.875" style="1014" customWidth="1"/>
    <col min="12067" max="12067" width="5.75" style="1014" customWidth="1"/>
    <col min="12068" max="12069" width="7.875" style="1014" customWidth="1"/>
    <col min="12070" max="12070" width="7" style="1014" customWidth="1"/>
    <col min="12071" max="12072" width="5.875" style="1014" customWidth="1"/>
    <col min="12073" max="12073" width="6.5" style="1014" customWidth="1"/>
    <col min="12074" max="12074" width="6.25" style="1014" customWidth="1"/>
    <col min="12075" max="12075" width="7.875" style="1014" customWidth="1"/>
    <col min="12076" max="12076" width="6.25" style="1014" customWidth="1"/>
    <col min="12077" max="12077" width="6.875" style="1014" customWidth="1"/>
    <col min="12078" max="12078" width="9" style="1014" customWidth="1"/>
    <col min="12079" max="12079" width="6.375" style="1014" customWidth="1"/>
    <col min="12080" max="12080" width="6.5" style="1014" customWidth="1"/>
    <col min="12081" max="12081" width="8.625" style="1014" customWidth="1"/>
    <col min="12082" max="12311" width="8" style="1014"/>
    <col min="12312" max="12312" width="4.625" style="1014" customWidth="1"/>
    <col min="12313" max="12313" width="12.5" style="1014" customWidth="1"/>
    <col min="12314" max="12314" width="5.125" style="1014" customWidth="1"/>
    <col min="12315" max="12315" width="7" style="1014" customWidth="1"/>
    <col min="12316" max="12316" width="7.875" style="1014" customWidth="1"/>
    <col min="12317" max="12317" width="6.25" style="1014" customWidth="1"/>
    <col min="12318" max="12318" width="6.375" style="1014" customWidth="1"/>
    <col min="12319" max="12319" width="6.25" style="1014" customWidth="1"/>
    <col min="12320" max="12320" width="5.625" style="1014" customWidth="1"/>
    <col min="12321" max="12321" width="5.5" style="1014" customWidth="1"/>
    <col min="12322" max="12322" width="5.875" style="1014" customWidth="1"/>
    <col min="12323" max="12323" width="5.75" style="1014" customWidth="1"/>
    <col min="12324" max="12325" width="7.875" style="1014" customWidth="1"/>
    <col min="12326" max="12326" width="7" style="1014" customWidth="1"/>
    <col min="12327" max="12328" width="5.875" style="1014" customWidth="1"/>
    <col min="12329" max="12329" width="6.5" style="1014" customWidth="1"/>
    <col min="12330" max="12330" width="6.25" style="1014" customWidth="1"/>
    <col min="12331" max="12331" width="7.875" style="1014" customWidth="1"/>
    <col min="12332" max="12332" width="6.25" style="1014" customWidth="1"/>
    <col min="12333" max="12333" width="6.875" style="1014" customWidth="1"/>
    <col min="12334" max="12334" width="9" style="1014" customWidth="1"/>
    <col min="12335" max="12335" width="6.375" style="1014" customWidth="1"/>
    <col min="12336" max="12336" width="6.5" style="1014" customWidth="1"/>
    <col min="12337" max="12337" width="8.625" style="1014" customWidth="1"/>
    <col min="12338" max="12567" width="8" style="1014"/>
    <col min="12568" max="12568" width="4.625" style="1014" customWidth="1"/>
    <col min="12569" max="12569" width="12.5" style="1014" customWidth="1"/>
    <col min="12570" max="12570" width="5.125" style="1014" customWidth="1"/>
    <col min="12571" max="12571" width="7" style="1014" customWidth="1"/>
    <col min="12572" max="12572" width="7.875" style="1014" customWidth="1"/>
    <col min="12573" max="12573" width="6.25" style="1014" customWidth="1"/>
    <col min="12574" max="12574" width="6.375" style="1014" customWidth="1"/>
    <col min="12575" max="12575" width="6.25" style="1014" customWidth="1"/>
    <col min="12576" max="12576" width="5.625" style="1014" customWidth="1"/>
    <col min="12577" max="12577" width="5.5" style="1014" customWidth="1"/>
    <col min="12578" max="12578" width="5.875" style="1014" customWidth="1"/>
    <col min="12579" max="12579" width="5.75" style="1014" customWidth="1"/>
    <col min="12580" max="12581" width="7.875" style="1014" customWidth="1"/>
    <col min="12582" max="12582" width="7" style="1014" customWidth="1"/>
    <col min="12583" max="12584" width="5.875" style="1014" customWidth="1"/>
    <col min="12585" max="12585" width="6.5" style="1014" customWidth="1"/>
    <col min="12586" max="12586" width="6.25" style="1014" customWidth="1"/>
    <col min="12587" max="12587" width="7.875" style="1014" customWidth="1"/>
    <col min="12588" max="12588" width="6.25" style="1014" customWidth="1"/>
    <col min="12589" max="12589" width="6.875" style="1014" customWidth="1"/>
    <col min="12590" max="12590" width="9" style="1014" customWidth="1"/>
    <col min="12591" max="12591" width="6.375" style="1014" customWidth="1"/>
    <col min="12592" max="12592" width="6.5" style="1014" customWidth="1"/>
    <col min="12593" max="12593" width="8.625" style="1014" customWidth="1"/>
    <col min="12594" max="12823" width="8" style="1014"/>
    <col min="12824" max="12824" width="4.625" style="1014" customWidth="1"/>
    <col min="12825" max="12825" width="12.5" style="1014" customWidth="1"/>
    <col min="12826" max="12826" width="5.125" style="1014" customWidth="1"/>
    <col min="12827" max="12827" width="7" style="1014" customWidth="1"/>
    <col min="12828" max="12828" width="7.875" style="1014" customWidth="1"/>
    <col min="12829" max="12829" width="6.25" style="1014" customWidth="1"/>
    <col min="12830" max="12830" width="6.375" style="1014" customWidth="1"/>
    <col min="12831" max="12831" width="6.25" style="1014" customWidth="1"/>
    <col min="12832" max="12832" width="5.625" style="1014" customWidth="1"/>
    <col min="12833" max="12833" width="5.5" style="1014" customWidth="1"/>
    <col min="12834" max="12834" width="5.875" style="1014" customWidth="1"/>
    <col min="12835" max="12835" width="5.75" style="1014" customWidth="1"/>
    <col min="12836" max="12837" width="7.875" style="1014" customWidth="1"/>
    <col min="12838" max="12838" width="7" style="1014" customWidth="1"/>
    <col min="12839" max="12840" width="5.875" style="1014" customWidth="1"/>
    <col min="12841" max="12841" width="6.5" style="1014" customWidth="1"/>
    <col min="12842" max="12842" width="6.25" style="1014" customWidth="1"/>
    <col min="12843" max="12843" width="7.875" style="1014" customWidth="1"/>
    <col min="12844" max="12844" width="6.25" style="1014" customWidth="1"/>
    <col min="12845" max="12845" width="6.875" style="1014" customWidth="1"/>
    <col min="12846" max="12846" width="9" style="1014" customWidth="1"/>
    <col min="12847" max="12847" width="6.375" style="1014" customWidth="1"/>
    <col min="12848" max="12848" width="6.5" style="1014" customWidth="1"/>
    <col min="12849" max="12849" width="8.625" style="1014" customWidth="1"/>
    <col min="12850" max="13079" width="8" style="1014"/>
    <col min="13080" max="13080" width="4.625" style="1014" customWidth="1"/>
    <col min="13081" max="13081" width="12.5" style="1014" customWidth="1"/>
    <col min="13082" max="13082" width="5.125" style="1014" customWidth="1"/>
    <col min="13083" max="13083" width="7" style="1014" customWidth="1"/>
    <col min="13084" max="13084" width="7.875" style="1014" customWidth="1"/>
    <col min="13085" max="13085" width="6.25" style="1014" customWidth="1"/>
    <col min="13086" max="13086" width="6.375" style="1014" customWidth="1"/>
    <col min="13087" max="13087" width="6.25" style="1014" customWidth="1"/>
    <col min="13088" max="13088" width="5.625" style="1014" customWidth="1"/>
    <col min="13089" max="13089" width="5.5" style="1014" customWidth="1"/>
    <col min="13090" max="13090" width="5.875" style="1014" customWidth="1"/>
    <col min="13091" max="13091" width="5.75" style="1014" customWidth="1"/>
    <col min="13092" max="13093" width="7.875" style="1014" customWidth="1"/>
    <col min="13094" max="13094" width="7" style="1014" customWidth="1"/>
    <col min="13095" max="13096" width="5.875" style="1014" customWidth="1"/>
    <col min="13097" max="13097" width="6.5" style="1014" customWidth="1"/>
    <col min="13098" max="13098" width="6.25" style="1014" customWidth="1"/>
    <col min="13099" max="13099" width="7.875" style="1014" customWidth="1"/>
    <col min="13100" max="13100" width="6.25" style="1014" customWidth="1"/>
    <col min="13101" max="13101" width="6.875" style="1014" customWidth="1"/>
    <col min="13102" max="13102" width="9" style="1014" customWidth="1"/>
    <col min="13103" max="13103" width="6.375" style="1014" customWidth="1"/>
    <col min="13104" max="13104" width="6.5" style="1014" customWidth="1"/>
    <col min="13105" max="13105" width="8.625" style="1014" customWidth="1"/>
    <col min="13106" max="13335" width="8" style="1014"/>
    <col min="13336" max="13336" width="4.625" style="1014" customWidth="1"/>
    <col min="13337" max="13337" width="12.5" style="1014" customWidth="1"/>
    <col min="13338" max="13338" width="5.125" style="1014" customWidth="1"/>
    <col min="13339" max="13339" width="7" style="1014" customWidth="1"/>
    <col min="13340" max="13340" width="7.875" style="1014" customWidth="1"/>
    <col min="13341" max="13341" width="6.25" style="1014" customWidth="1"/>
    <col min="13342" max="13342" width="6.375" style="1014" customWidth="1"/>
    <col min="13343" max="13343" width="6.25" style="1014" customWidth="1"/>
    <col min="13344" max="13344" width="5.625" style="1014" customWidth="1"/>
    <col min="13345" max="13345" width="5.5" style="1014" customWidth="1"/>
    <col min="13346" max="13346" width="5.875" style="1014" customWidth="1"/>
    <col min="13347" max="13347" width="5.75" style="1014" customWidth="1"/>
    <col min="13348" max="13349" width="7.875" style="1014" customWidth="1"/>
    <col min="13350" max="13350" width="7" style="1014" customWidth="1"/>
    <col min="13351" max="13352" width="5.875" style="1014" customWidth="1"/>
    <col min="13353" max="13353" width="6.5" style="1014" customWidth="1"/>
    <col min="13354" max="13354" width="6.25" style="1014" customWidth="1"/>
    <col min="13355" max="13355" width="7.875" style="1014" customWidth="1"/>
    <col min="13356" max="13356" width="6.25" style="1014" customWidth="1"/>
    <col min="13357" max="13357" width="6.875" style="1014" customWidth="1"/>
    <col min="13358" max="13358" width="9" style="1014" customWidth="1"/>
    <col min="13359" max="13359" width="6.375" style="1014" customWidth="1"/>
    <col min="13360" max="13360" width="6.5" style="1014" customWidth="1"/>
    <col min="13361" max="13361" width="8.625" style="1014" customWidth="1"/>
    <col min="13362" max="13591" width="8" style="1014"/>
    <col min="13592" max="13592" width="4.625" style="1014" customWidth="1"/>
    <col min="13593" max="13593" width="12.5" style="1014" customWidth="1"/>
    <col min="13594" max="13594" width="5.125" style="1014" customWidth="1"/>
    <col min="13595" max="13595" width="7" style="1014" customWidth="1"/>
    <col min="13596" max="13596" width="7.875" style="1014" customWidth="1"/>
    <col min="13597" max="13597" width="6.25" style="1014" customWidth="1"/>
    <col min="13598" max="13598" width="6.375" style="1014" customWidth="1"/>
    <col min="13599" max="13599" width="6.25" style="1014" customWidth="1"/>
    <col min="13600" max="13600" width="5.625" style="1014" customWidth="1"/>
    <col min="13601" max="13601" width="5.5" style="1014" customWidth="1"/>
    <col min="13602" max="13602" width="5.875" style="1014" customWidth="1"/>
    <col min="13603" max="13603" width="5.75" style="1014" customWidth="1"/>
    <col min="13604" max="13605" width="7.875" style="1014" customWidth="1"/>
    <col min="13606" max="13606" width="7" style="1014" customWidth="1"/>
    <col min="13607" max="13608" width="5.875" style="1014" customWidth="1"/>
    <col min="13609" max="13609" width="6.5" style="1014" customWidth="1"/>
    <col min="13610" max="13610" width="6.25" style="1014" customWidth="1"/>
    <col min="13611" max="13611" width="7.875" style="1014" customWidth="1"/>
    <col min="13612" max="13612" width="6.25" style="1014" customWidth="1"/>
    <col min="13613" max="13613" width="6.875" style="1014" customWidth="1"/>
    <col min="13614" max="13614" width="9" style="1014" customWidth="1"/>
    <col min="13615" max="13615" width="6.375" style="1014" customWidth="1"/>
    <col min="13616" max="13616" width="6.5" style="1014" customWidth="1"/>
    <col min="13617" max="13617" width="8.625" style="1014" customWidth="1"/>
    <col min="13618" max="13847" width="8" style="1014"/>
    <col min="13848" max="13848" width="4.625" style="1014" customWidth="1"/>
    <col min="13849" max="13849" width="12.5" style="1014" customWidth="1"/>
    <col min="13850" max="13850" width="5.125" style="1014" customWidth="1"/>
    <col min="13851" max="13851" width="7" style="1014" customWidth="1"/>
    <col min="13852" max="13852" width="7.875" style="1014" customWidth="1"/>
    <col min="13853" max="13853" width="6.25" style="1014" customWidth="1"/>
    <col min="13854" max="13854" width="6.375" style="1014" customWidth="1"/>
    <col min="13855" max="13855" width="6.25" style="1014" customWidth="1"/>
    <col min="13856" max="13856" width="5.625" style="1014" customWidth="1"/>
    <col min="13857" max="13857" width="5.5" style="1014" customWidth="1"/>
    <col min="13858" max="13858" width="5.875" style="1014" customWidth="1"/>
    <col min="13859" max="13859" width="5.75" style="1014" customWidth="1"/>
    <col min="13860" max="13861" width="7.875" style="1014" customWidth="1"/>
    <col min="13862" max="13862" width="7" style="1014" customWidth="1"/>
    <col min="13863" max="13864" width="5.875" style="1014" customWidth="1"/>
    <col min="13865" max="13865" width="6.5" style="1014" customWidth="1"/>
    <col min="13866" max="13866" width="6.25" style="1014" customWidth="1"/>
    <col min="13867" max="13867" width="7.875" style="1014" customWidth="1"/>
    <col min="13868" max="13868" width="6.25" style="1014" customWidth="1"/>
    <col min="13869" max="13869" width="6.875" style="1014" customWidth="1"/>
    <col min="13870" max="13870" width="9" style="1014" customWidth="1"/>
    <col min="13871" max="13871" width="6.375" style="1014" customWidth="1"/>
    <col min="13872" max="13872" width="6.5" style="1014" customWidth="1"/>
    <col min="13873" max="13873" width="8.625" style="1014" customWidth="1"/>
    <col min="13874" max="14103" width="8" style="1014"/>
    <col min="14104" max="14104" width="4.625" style="1014" customWidth="1"/>
    <col min="14105" max="14105" width="12.5" style="1014" customWidth="1"/>
    <col min="14106" max="14106" width="5.125" style="1014" customWidth="1"/>
    <col min="14107" max="14107" width="7" style="1014" customWidth="1"/>
    <col min="14108" max="14108" width="7.875" style="1014" customWidth="1"/>
    <col min="14109" max="14109" width="6.25" style="1014" customWidth="1"/>
    <col min="14110" max="14110" width="6.375" style="1014" customWidth="1"/>
    <col min="14111" max="14111" width="6.25" style="1014" customWidth="1"/>
    <col min="14112" max="14112" width="5.625" style="1014" customWidth="1"/>
    <col min="14113" max="14113" width="5.5" style="1014" customWidth="1"/>
    <col min="14114" max="14114" width="5.875" style="1014" customWidth="1"/>
    <col min="14115" max="14115" width="5.75" style="1014" customWidth="1"/>
    <col min="14116" max="14117" width="7.875" style="1014" customWidth="1"/>
    <col min="14118" max="14118" width="7" style="1014" customWidth="1"/>
    <col min="14119" max="14120" width="5.875" style="1014" customWidth="1"/>
    <col min="14121" max="14121" width="6.5" style="1014" customWidth="1"/>
    <col min="14122" max="14122" width="6.25" style="1014" customWidth="1"/>
    <col min="14123" max="14123" width="7.875" style="1014" customWidth="1"/>
    <col min="14124" max="14124" width="6.25" style="1014" customWidth="1"/>
    <col min="14125" max="14125" width="6.875" style="1014" customWidth="1"/>
    <col min="14126" max="14126" width="9" style="1014" customWidth="1"/>
    <col min="14127" max="14127" width="6.375" style="1014" customWidth="1"/>
    <col min="14128" max="14128" width="6.5" style="1014" customWidth="1"/>
    <col min="14129" max="14129" width="8.625" style="1014" customWidth="1"/>
    <col min="14130" max="14359" width="8" style="1014"/>
    <col min="14360" max="14360" width="4.625" style="1014" customWidth="1"/>
    <col min="14361" max="14361" width="12.5" style="1014" customWidth="1"/>
    <col min="14362" max="14362" width="5.125" style="1014" customWidth="1"/>
    <col min="14363" max="14363" width="7" style="1014" customWidth="1"/>
    <col min="14364" max="14364" width="7.875" style="1014" customWidth="1"/>
    <col min="14365" max="14365" width="6.25" style="1014" customWidth="1"/>
    <col min="14366" max="14366" width="6.375" style="1014" customWidth="1"/>
    <col min="14367" max="14367" width="6.25" style="1014" customWidth="1"/>
    <col min="14368" max="14368" width="5.625" style="1014" customWidth="1"/>
    <col min="14369" max="14369" width="5.5" style="1014" customWidth="1"/>
    <col min="14370" max="14370" width="5.875" style="1014" customWidth="1"/>
    <col min="14371" max="14371" width="5.75" style="1014" customWidth="1"/>
    <col min="14372" max="14373" width="7.875" style="1014" customWidth="1"/>
    <col min="14374" max="14374" width="7" style="1014" customWidth="1"/>
    <col min="14375" max="14376" width="5.875" style="1014" customWidth="1"/>
    <col min="14377" max="14377" width="6.5" style="1014" customWidth="1"/>
    <col min="14378" max="14378" width="6.25" style="1014" customWidth="1"/>
    <col min="14379" max="14379" width="7.875" style="1014" customWidth="1"/>
    <col min="14380" max="14380" width="6.25" style="1014" customWidth="1"/>
    <col min="14381" max="14381" width="6.875" style="1014" customWidth="1"/>
    <col min="14382" max="14382" width="9" style="1014" customWidth="1"/>
    <col min="14383" max="14383" width="6.375" style="1014" customWidth="1"/>
    <col min="14384" max="14384" width="6.5" style="1014" customWidth="1"/>
    <col min="14385" max="14385" width="8.625" style="1014" customWidth="1"/>
    <col min="14386" max="14615" width="8" style="1014"/>
    <col min="14616" max="14616" width="4.625" style="1014" customWidth="1"/>
    <col min="14617" max="14617" width="12.5" style="1014" customWidth="1"/>
    <col min="14618" max="14618" width="5.125" style="1014" customWidth="1"/>
    <col min="14619" max="14619" width="7" style="1014" customWidth="1"/>
    <col min="14620" max="14620" width="7.875" style="1014" customWidth="1"/>
    <col min="14621" max="14621" width="6.25" style="1014" customWidth="1"/>
    <col min="14622" max="14622" width="6.375" style="1014" customWidth="1"/>
    <col min="14623" max="14623" width="6.25" style="1014" customWidth="1"/>
    <col min="14624" max="14624" width="5.625" style="1014" customWidth="1"/>
    <col min="14625" max="14625" width="5.5" style="1014" customWidth="1"/>
    <col min="14626" max="14626" width="5.875" style="1014" customWidth="1"/>
    <col min="14627" max="14627" width="5.75" style="1014" customWidth="1"/>
    <col min="14628" max="14629" width="7.875" style="1014" customWidth="1"/>
    <col min="14630" max="14630" width="7" style="1014" customWidth="1"/>
    <col min="14631" max="14632" width="5.875" style="1014" customWidth="1"/>
    <col min="14633" max="14633" width="6.5" style="1014" customWidth="1"/>
    <col min="14634" max="14634" width="6.25" style="1014" customWidth="1"/>
    <col min="14635" max="14635" width="7.875" style="1014" customWidth="1"/>
    <col min="14636" max="14636" width="6.25" style="1014" customWidth="1"/>
    <col min="14637" max="14637" width="6.875" style="1014" customWidth="1"/>
    <col min="14638" max="14638" width="9" style="1014" customWidth="1"/>
    <col min="14639" max="14639" width="6.375" style="1014" customWidth="1"/>
    <col min="14640" max="14640" width="6.5" style="1014" customWidth="1"/>
    <col min="14641" max="14641" width="8.625" style="1014" customWidth="1"/>
    <col min="14642" max="14871" width="8" style="1014"/>
    <col min="14872" max="14872" width="4.625" style="1014" customWidth="1"/>
    <col min="14873" max="14873" width="12.5" style="1014" customWidth="1"/>
    <col min="14874" max="14874" width="5.125" style="1014" customWidth="1"/>
    <col min="14875" max="14875" width="7" style="1014" customWidth="1"/>
    <col min="14876" max="14876" width="7.875" style="1014" customWidth="1"/>
    <col min="14877" max="14877" width="6.25" style="1014" customWidth="1"/>
    <col min="14878" max="14878" width="6.375" style="1014" customWidth="1"/>
    <col min="14879" max="14879" width="6.25" style="1014" customWidth="1"/>
    <col min="14880" max="14880" width="5.625" style="1014" customWidth="1"/>
    <col min="14881" max="14881" width="5.5" style="1014" customWidth="1"/>
    <col min="14882" max="14882" width="5.875" style="1014" customWidth="1"/>
    <col min="14883" max="14883" width="5.75" style="1014" customWidth="1"/>
    <col min="14884" max="14885" width="7.875" style="1014" customWidth="1"/>
    <col min="14886" max="14886" width="7" style="1014" customWidth="1"/>
    <col min="14887" max="14888" width="5.875" style="1014" customWidth="1"/>
    <col min="14889" max="14889" width="6.5" style="1014" customWidth="1"/>
    <col min="14890" max="14890" width="6.25" style="1014" customWidth="1"/>
    <col min="14891" max="14891" width="7.875" style="1014" customWidth="1"/>
    <col min="14892" max="14892" width="6.25" style="1014" customWidth="1"/>
    <col min="14893" max="14893" width="6.875" style="1014" customWidth="1"/>
    <col min="14894" max="14894" width="9" style="1014" customWidth="1"/>
    <col min="14895" max="14895" width="6.375" style="1014" customWidth="1"/>
    <col min="14896" max="14896" width="6.5" style="1014" customWidth="1"/>
    <col min="14897" max="14897" width="8.625" style="1014" customWidth="1"/>
    <col min="14898" max="15127" width="8" style="1014"/>
    <col min="15128" max="15128" width="4.625" style="1014" customWidth="1"/>
    <col min="15129" max="15129" width="12.5" style="1014" customWidth="1"/>
    <col min="15130" max="15130" width="5.125" style="1014" customWidth="1"/>
    <col min="15131" max="15131" width="7" style="1014" customWidth="1"/>
    <col min="15132" max="15132" width="7.875" style="1014" customWidth="1"/>
    <col min="15133" max="15133" width="6.25" style="1014" customWidth="1"/>
    <col min="15134" max="15134" width="6.375" style="1014" customWidth="1"/>
    <col min="15135" max="15135" width="6.25" style="1014" customWidth="1"/>
    <col min="15136" max="15136" width="5.625" style="1014" customWidth="1"/>
    <col min="15137" max="15137" width="5.5" style="1014" customWidth="1"/>
    <col min="15138" max="15138" width="5.875" style="1014" customWidth="1"/>
    <col min="15139" max="15139" width="5.75" style="1014" customWidth="1"/>
    <col min="15140" max="15141" width="7.875" style="1014" customWidth="1"/>
    <col min="15142" max="15142" width="7" style="1014" customWidth="1"/>
    <col min="15143" max="15144" width="5.875" style="1014" customWidth="1"/>
    <col min="15145" max="15145" width="6.5" style="1014" customWidth="1"/>
    <col min="15146" max="15146" width="6.25" style="1014" customWidth="1"/>
    <col min="15147" max="15147" width="7.875" style="1014" customWidth="1"/>
    <col min="15148" max="15148" width="6.25" style="1014" customWidth="1"/>
    <col min="15149" max="15149" width="6.875" style="1014" customWidth="1"/>
    <col min="15150" max="15150" width="9" style="1014" customWidth="1"/>
    <col min="15151" max="15151" width="6.375" style="1014" customWidth="1"/>
    <col min="15152" max="15152" width="6.5" style="1014" customWidth="1"/>
    <col min="15153" max="15153" width="8.625" style="1014" customWidth="1"/>
    <col min="15154" max="15383" width="8" style="1014"/>
    <col min="15384" max="15384" width="4.625" style="1014" customWidth="1"/>
    <col min="15385" max="15385" width="12.5" style="1014" customWidth="1"/>
    <col min="15386" max="15386" width="5.125" style="1014" customWidth="1"/>
    <col min="15387" max="15387" width="7" style="1014" customWidth="1"/>
    <col min="15388" max="15388" width="7.875" style="1014" customWidth="1"/>
    <col min="15389" max="15389" width="6.25" style="1014" customWidth="1"/>
    <col min="15390" max="15390" width="6.375" style="1014" customWidth="1"/>
    <col min="15391" max="15391" width="6.25" style="1014" customWidth="1"/>
    <col min="15392" max="15392" width="5.625" style="1014" customWidth="1"/>
    <col min="15393" max="15393" width="5.5" style="1014" customWidth="1"/>
    <col min="15394" max="15394" width="5.875" style="1014" customWidth="1"/>
    <col min="15395" max="15395" width="5.75" style="1014" customWidth="1"/>
    <col min="15396" max="15397" width="7.875" style="1014" customWidth="1"/>
    <col min="15398" max="15398" width="7" style="1014" customWidth="1"/>
    <col min="15399" max="15400" width="5.875" style="1014" customWidth="1"/>
    <col min="15401" max="15401" width="6.5" style="1014" customWidth="1"/>
    <col min="15402" max="15402" width="6.25" style="1014" customWidth="1"/>
    <col min="15403" max="15403" width="7.875" style="1014" customWidth="1"/>
    <col min="15404" max="15404" width="6.25" style="1014" customWidth="1"/>
    <col min="15405" max="15405" width="6.875" style="1014" customWidth="1"/>
    <col min="15406" max="15406" width="9" style="1014" customWidth="1"/>
    <col min="15407" max="15407" width="6.375" style="1014" customWidth="1"/>
    <col min="15408" max="15408" width="6.5" style="1014" customWidth="1"/>
    <col min="15409" max="15409" width="8.625" style="1014" customWidth="1"/>
    <col min="15410" max="15639" width="8" style="1014"/>
    <col min="15640" max="15640" width="4.625" style="1014" customWidth="1"/>
    <col min="15641" max="15641" width="12.5" style="1014" customWidth="1"/>
    <col min="15642" max="15642" width="5.125" style="1014" customWidth="1"/>
    <col min="15643" max="15643" width="7" style="1014" customWidth="1"/>
    <col min="15644" max="15644" width="7.875" style="1014" customWidth="1"/>
    <col min="15645" max="15645" width="6.25" style="1014" customWidth="1"/>
    <col min="15646" max="15646" width="6.375" style="1014" customWidth="1"/>
    <col min="15647" max="15647" width="6.25" style="1014" customWidth="1"/>
    <col min="15648" max="15648" width="5.625" style="1014" customWidth="1"/>
    <col min="15649" max="15649" width="5.5" style="1014" customWidth="1"/>
    <col min="15650" max="15650" width="5.875" style="1014" customWidth="1"/>
    <col min="15651" max="15651" width="5.75" style="1014" customWidth="1"/>
    <col min="15652" max="15653" width="7.875" style="1014" customWidth="1"/>
    <col min="15654" max="15654" width="7" style="1014" customWidth="1"/>
    <col min="15655" max="15656" width="5.875" style="1014" customWidth="1"/>
    <col min="15657" max="15657" width="6.5" style="1014" customWidth="1"/>
    <col min="15658" max="15658" width="6.25" style="1014" customWidth="1"/>
    <col min="15659" max="15659" width="7.875" style="1014" customWidth="1"/>
    <col min="15660" max="15660" width="6.25" style="1014" customWidth="1"/>
    <col min="15661" max="15661" width="6.875" style="1014" customWidth="1"/>
    <col min="15662" max="15662" width="9" style="1014" customWidth="1"/>
    <col min="15663" max="15663" width="6.375" style="1014" customWidth="1"/>
    <col min="15664" max="15664" width="6.5" style="1014" customWidth="1"/>
    <col min="15665" max="15665" width="8.625" style="1014" customWidth="1"/>
    <col min="15666" max="15895" width="8" style="1014"/>
    <col min="15896" max="15896" width="4.625" style="1014" customWidth="1"/>
    <col min="15897" max="15897" width="12.5" style="1014" customWidth="1"/>
    <col min="15898" max="15898" width="5.125" style="1014" customWidth="1"/>
    <col min="15899" max="15899" width="7" style="1014" customWidth="1"/>
    <col min="15900" max="15900" width="7.875" style="1014" customWidth="1"/>
    <col min="15901" max="15901" width="6.25" style="1014" customWidth="1"/>
    <col min="15902" max="15902" width="6.375" style="1014" customWidth="1"/>
    <col min="15903" max="15903" width="6.25" style="1014" customWidth="1"/>
    <col min="15904" max="15904" width="5.625" style="1014" customWidth="1"/>
    <col min="15905" max="15905" width="5.5" style="1014" customWidth="1"/>
    <col min="15906" max="15906" width="5.875" style="1014" customWidth="1"/>
    <col min="15907" max="15907" width="5.75" style="1014" customWidth="1"/>
    <col min="15908" max="15909" width="7.875" style="1014" customWidth="1"/>
    <col min="15910" max="15910" width="7" style="1014" customWidth="1"/>
    <col min="15911" max="15912" width="5.875" style="1014" customWidth="1"/>
    <col min="15913" max="15913" width="6.5" style="1014" customWidth="1"/>
    <col min="15914" max="15914" width="6.25" style="1014" customWidth="1"/>
    <col min="15915" max="15915" width="7.875" style="1014" customWidth="1"/>
    <col min="15916" max="15916" width="6.25" style="1014" customWidth="1"/>
    <col min="15917" max="15917" width="6.875" style="1014" customWidth="1"/>
    <col min="15918" max="15918" width="9" style="1014" customWidth="1"/>
    <col min="15919" max="15919" width="6.375" style="1014" customWidth="1"/>
    <col min="15920" max="15920" width="6.5" style="1014" customWidth="1"/>
    <col min="15921" max="15921" width="8.625" style="1014" customWidth="1"/>
    <col min="15922" max="16151" width="8" style="1014"/>
    <col min="16152" max="16152" width="4.625" style="1014" customWidth="1"/>
    <col min="16153" max="16153" width="12.5" style="1014" customWidth="1"/>
    <col min="16154" max="16154" width="5.125" style="1014" customWidth="1"/>
    <col min="16155" max="16155" width="7" style="1014" customWidth="1"/>
    <col min="16156" max="16156" width="7.875" style="1014" customWidth="1"/>
    <col min="16157" max="16157" width="6.25" style="1014" customWidth="1"/>
    <col min="16158" max="16158" width="6.375" style="1014" customWidth="1"/>
    <col min="16159" max="16159" width="6.25" style="1014" customWidth="1"/>
    <col min="16160" max="16160" width="5.625" style="1014" customWidth="1"/>
    <col min="16161" max="16161" width="5.5" style="1014" customWidth="1"/>
    <col min="16162" max="16162" width="5.875" style="1014" customWidth="1"/>
    <col min="16163" max="16163" width="5.75" style="1014" customWidth="1"/>
    <col min="16164" max="16165" width="7.875" style="1014" customWidth="1"/>
    <col min="16166" max="16166" width="7" style="1014" customWidth="1"/>
    <col min="16167" max="16168" width="5.875" style="1014" customWidth="1"/>
    <col min="16169" max="16169" width="6.5" style="1014" customWidth="1"/>
    <col min="16170" max="16170" width="6.25" style="1014" customWidth="1"/>
    <col min="16171" max="16171" width="7.875" style="1014" customWidth="1"/>
    <col min="16172" max="16172" width="6.25" style="1014" customWidth="1"/>
    <col min="16173" max="16173" width="6.875" style="1014" customWidth="1"/>
    <col min="16174" max="16174" width="9" style="1014" customWidth="1"/>
    <col min="16175" max="16175" width="6.375" style="1014" customWidth="1"/>
    <col min="16176" max="16176" width="6.5" style="1014" customWidth="1"/>
    <col min="16177" max="16177" width="8.625" style="1014" customWidth="1"/>
    <col min="16178" max="16384" width="8" style="1014"/>
  </cols>
  <sheetData>
    <row r="1" spans="1:16381" ht="24" customHeight="1">
      <c r="AN1" s="1782" t="s">
        <v>799</v>
      </c>
      <c r="AO1" s="1782"/>
      <c r="AP1" s="1782"/>
      <c r="AQ1" s="1019"/>
      <c r="AR1" s="1018"/>
      <c r="AS1" s="1018"/>
      <c r="AT1" s="1018"/>
      <c r="AU1" s="1018"/>
    </row>
    <row r="2" spans="1:16381" ht="33.75" customHeight="1">
      <c r="A2" s="1624" t="s">
        <v>861</v>
      </c>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020"/>
      <c r="AR2" s="1021"/>
      <c r="AS2" s="1021"/>
      <c r="AT2" s="1021"/>
      <c r="AU2" s="1021"/>
    </row>
    <row r="3" spans="1:16381" ht="32.25" customHeight="1">
      <c r="A3" s="1624" t="s">
        <v>887</v>
      </c>
      <c r="B3" s="1624"/>
      <c r="C3" s="1624"/>
      <c r="D3" s="1624"/>
      <c r="E3" s="1624"/>
      <c r="F3" s="1624"/>
      <c r="G3" s="1624"/>
      <c r="H3" s="1624"/>
      <c r="I3" s="1624"/>
      <c r="J3" s="1624"/>
      <c r="K3" s="1624"/>
      <c r="L3" s="1624"/>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4"/>
      <c r="AR3" s="1624"/>
      <c r="AS3" s="1624"/>
      <c r="AT3" s="1624"/>
      <c r="AU3" s="1624"/>
      <c r="AV3" s="1624"/>
      <c r="AW3" s="1624"/>
      <c r="AX3" s="1624"/>
      <c r="AY3" s="1624"/>
      <c r="AZ3" s="1624"/>
      <c r="BA3" s="1624"/>
      <c r="BB3" s="1624"/>
      <c r="BC3" s="1624"/>
      <c r="BD3" s="1624"/>
      <c r="BE3" s="1624"/>
      <c r="BF3" s="1624"/>
      <c r="BG3" s="1624"/>
      <c r="BH3" s="1624"/>
      <c r="BI3" s="1624"/>
      <c r="BJ3" s="1624"/>
      <c r="BK3" s="1624"/>
      <c r="BL3" s="1624"/>
      <c r="BM3" s="1624"/>
      <c r="BN3" s="1624"/>
      <c r="BO3" s="1624"/>
      <c r="BP3" s="1624"/>
      <c r="BQ3" s="1624"/>
      <c r="BR3" s="1624"/>
      <c r="BS3" s="1624"/>
      <c r="BT3" s="1624"/>
      <c r="BU3" s="1624"/>
      <c r="BV3" s="1624"/>
      <c r="BW3" s="1624"/>
      <c r="BX3" s="1624"/>
      <c r="BY3" s="1624"/>
      <c r="BZ3" s="1624"/>
      <c r="CA3" s="1624"/>
      <c r="CB3" s="1624"/>
      <c r="CC3" s="1624"/>
      <c r="CD3" s="1624"/>
      <c r="CE3" s="1624"/>
      <c r="CF3" s="1624"/>
      <c r="CG3" s="1624"/>
      <c r="CH3" s="1624"/>
      <c r="CI3" s="1624"/>
      <c r="CJ3" s="1624"/>
      <c r="CK3" s="1624"/>
      <c r="CL3" s="1624"/>
      <c r="CM3" s="1624"/>
      <c r="CN3" s="1624"/>
      <c r="CO3" s="1624"/>
      <c r="CP3" s="1624"/>
      <c r="CQ3" s="1624"/>
      <c r="CR3" s="1624"/>
      <c r="CS3" s="1624"/>
      <c r="CT3" s="1624"/>
      <c r="CU3" s="1624"/>
      <c r="CV3" s="1624"/>
      <c r="CW3" s="1624"/>
      <c r="CX3" s="1624"/>
      <c r="CY3" s="1624"/>
      <c r="CZ3" s="1624"/>
      <c r="DA3" s="1624"/>
      <c r="DB3" s="1624"/>
      <c r="DC3" s="1624"/>
      <c r="DD3" s="1624"/>
      <c r="DE3" s="1624"/>
      <c r="DF3" s="1624"/>
      <c r="DG3" s="1624"/>
      <c r="DH3" s="1624"/>
      <c r="DI3" s="1624"/>
      <c r="DJ3" s="1624"/>
      <c r="DK3" s="1624"/>
      <c r="DL3" s="1624"/>
      <c r="DM3" s="1624"/>
      <c r="DN3" s="1624"/>
      <c r="DO3" s="1624"/>
      <c r="DP3" s="1624"/>
      <c r="DQ3" s="1624"/>
      <c r="DR3" s="1624"/>
      <c r="DS3" s="1624"/>
      <c r="DT3" s="1624"/>
      <c r="DU3" s="1624"/>
      <c r="DV3" s="1624"/>
      <c r="DW3" s="1624"/>
      <c r="DX3" s="1624"/>
      <c r="DY3" s="1624"/>
      <c r="DZ3" s="1624"/>
      <c r="EA3" s="1624"/>
      <c r="EB3" s="1624"/>
      <c r="EC3" s="1624"/>
      <c r="ED3" s="1624"/>
      <c r="EE3" s="1624"/>
      <c r="EF3" s="1624"/>
      <c r="EG3" s="1624"/>
      <c r="EH3" s="1624"/>
      <c r="EI3" s="1624"/>
      <c r="EJ3" s="1624"/>
      <c r="EK3" s="1624"/>
      <c r="EL3" s="1624"/>
      <c r="EM3" s="1624"/>
      <c r="EN3" s="1624"/>
      <c r="EO3" s="1624"/>
      <c r="EP3" s="1624"/>
      <c r="EQ3" s="1624"/>
      <c r="ER3" s="1624"/>
      <c r="ES3" s="1624"/>
      <c r="ET3" s="1624"/>
      <c r="EU3" s="1624"/>
      <c r="EV3" s="1624"/>
      <c r="EW3" s="1624"/>
      <c r="EX3" s="1624"/>
      <c r="EY3" s="1624"/>
      <c r="EZ3" s="1624"/>
      <c r="FA3" s="1624"/>
      <c r="FB3" s="1624"/>
      <c r="FC3" s="1624"/>
      <c r="FD3" s="1624"/>
      <c r="FE3" s="1624"/>
      <c r="FF3" s="1624"/>
      <c r="FG3" s="1624"/>
      <c r="FH3" s="1624"/>
      <c r="FI3" s="1624"/>
      <c r="FJ3" s="1624"/>
      <c r="FK3" s="1624"/>
      <c r="FL3" s="1624"/>
      <c r="FM3" s="1624"/>
      <c r="FN3" s="1624"/>
      <c r="FO3" s="1624"/>
      <c r="FP3" s="1624"/>
      <c r="FQ3" s="1624"/>
      <c r="FR3" s="1624"/>
      <c r="FS3" s="1624"/>
      <c r="FT3" s="1624"/>
      <c r="FU3" s="1624"/>
      <c r="FV3" s="1624"/>
      <c r="FW3" s="1624"/>
      <c r="FX3" s="1624"/>
      <c r="FY3" s="1624"/>
      <c r="FZ3" s="1624"/>
      <c r="GA3" s="1624"/>
      <c r="GB3" s="1624"/>
      <c r="GC3" s="1624"/>
      <c r="GD3" s="1624"/>
      <c r="GE3" s="1624"/>
      <c r="GF3" s="1624"/>
      <c r="GG3" s="1624"/>
      <c r="GH3" s="1624"/>
      <c r="GI3" s="1624"/>
      <c r="GJ3" s="1624"/>
      <c r="GK3" s="1624"/>
      <c r="GL3" s="1624"/>
      <c r="GM3" s="1624"/>
      <c r="GN3" s="1624"/>
      <c r="GO3" s="1624"/>
      <c r="GP3" s="1624"/>
      <c r="GQ3" s="1624"/>
      <c r="GR3" s="1624"/>
      <c r="GS3" s="1624"/>
      <c r="GT3" s="1624"/>
      <c r="GU3" s="1624"/>
      <c r="GV3" s="1624"/>
      <c r="GW3" s="1624"/>
      <c r="GX3" s="1624"/>
      <c r="GY3" s="1624"/>
      <c r="GZ3" s="1624"/>
      <c r="HA3" s="1624"/>
      <c r="HB3" s="1624"/>
      <c r="HC3" s="1624"/>
      <c r="HD3" s="1624"/>
      <c r="HE3" s="1624"/>
      <c r="HF3" s="1624"/>
      <c r="HG3" s="1624"/>
      <c r="HH3" s="1624"/>
      <c r="HI3" s="1624"/>
      <c r="HJ3" s="1624"/>
      <c r="HK3" s="1624"/>
      <c r="HL3" s="1624"/>
      <c r="HM3" s="1624"/>
      <c r="HN3" s="1624"/>
      <c r="HO3" s="1624"/>
      <c r="HP3" s="1624"/>
      <c r="HQ3" s="1624"/>
      <c r="HR3" s="1624"/>
      <c r="HS3" s="1624"/>
      <c r="HT3" s="1624"/>
      <c r="HU3" s="1624"/>
      <c r="HV3" s="1624"/>
      <c r="HW3" s="1624"/>
      <c r="HX3" s="1624"/>
      <c r="HY3" s="1624"/>
      <c r="HZ3" s="1624"/>
      <c r="IA3" s="1624"/>
      <c r="IB3" s="1624"/>
      <c r="IC3" s="1624"/>
      <c r="ID3" s="1624"/>
      <c r="IE3" s="1624"/>
      <c r="IF3" s="1624"/>
      <c r="IG3" s="1624"/>
      <c r="IH3" s="1624"/>
      <c r="II3" s="1624"/>
      <c r="IJ3" s="1624"/>
      <c r="IK3" s="1624"/>
      <c r="IL3" s="1624"/>
      <c r="IM3" s="1624"/>
      <c r="IN3" s="1624"/>
      <c r="IO3" s="1624"/>
      <c r="IP3" s="1624"/>
      <c r="IQ3" s="1624"/>
      <c r="IR3" s="1624"/>
      <c r="IS3" s="1624"/>
      <c r="IT3" s="1624"/>
      <c r="IU3" s="1624"/>
      <c r="IV3" s="1624"/>
      <c r="IW3" s="1624"/>
      <c r="IX3" s="1624"/>
      <c r="IY3" s="1624"/>
      <c r="IZ3" s="1624"/>
      <c r="JA3" s="1624"/>
      <c r="JB3" s="1624"/>
      <c r="JC3" s="1624"/>
      <c r="JD3" s="1624"/>
      <c r="JE3" s="1624"/>
      <c r="JF3" s="1624"/>
      <c r="JG3" s="1624"/>
      <c r="JH3" s="1624"/>
      <c r="JI3" s="1624"/>
      <c r="JJ3" s="1624"/>
      <c r="JK3" s="1624"/>
      <c r="JL3" s="1624"/>
      <c r="JM3" s="1624"/>
      <c r="JN3" s="1624"/>
      <c r="JO3" s="1624"/>
      <c r="JP3" s="1624"/>
      <c r="JQ3" s="1624"/>
      <c r="JR3" s="1624"/>
      <c r="JS3" s="1624"/>
      <c r="JT3" s="1624"/>
      <c r="JU3" s="1624"/>
      <c r="JV3" s="1624"/>
      <c r="JW3" s="1624"/>
      <c r="JX3" s="1624"/>
      <c r="JY3" s="1624"/>
      <c r="JZ3" s="1624"/>
      <c r="KA3" s="1624"/>
      <c r="KB3" s="1624"/>
      <c r="KC3" s="1624"/>
      <c r="KD3" s="1624"/>
      <c r="KE3" s="1624"/>
      <c r="KF3" s="1624"/>
      <c r="KG3" s="1624"/>
      <c r="KH3" s="1624"/>
      <c r="KI3" s="1624"/>
      <c r="KJ3" s="1624"/>
      <c r="KK3" s="1624"/>
      <c r="KL3" s="1624"/>
      <c r="KM3" s="1624"/>
      <c r="KN3" s="1624"/>
      <c r="KO3" s="1624"/>
      <c r="KP3" s="1624"/>
      <c r="KQ3" s="1624"/>
      <c r="KR3" s="1624"/>
      <c r="KS3" s="1624"/>
      <c r="KT3" s="1624"/>
      <c r="KU3" s="1624"/>
      <c r="KV3" s="1624"/>
      <c r="KW3" s="1624"/>
      <c r="KX3" s="1624"/>
      <c r="KY3" s="1624"/>
      <c r="KZ3" s="1624"/>
      <c r="LA3" s="1624"/>
      <c r="LB3" s="1624"/>
      <c r="LC3" s="1624"/>
      <c r="LD3" s="1624"/>
      <c r="LE3" s="1624"/>
      <c r="LF3" s="1624"/>
      <c r="LG3" s="1624"/>
      <c r="LH3" s="1624"/>
      <c r="LI3" s="1624"/>
      <c r="LJ3" s="1624"/>
      <c r="LK3" s="1624"/>
      <c r="LL3" s="1624"/>
      <c r="LM3" s="1624"/>
      <c r="LN3" s="1624"/>
      <c r="LO3" s="1624"/>
      <c r="LP3" s="1624"/>
      <c r="LQ3" s="1624"/>
      <c r="LR3" s="1624"/>
      <c r="LS3" s="1624"/>
      <c r="LT3" s="1624"/>
      <c r="LU3" s="1624"/>
      <c r="LV3" s="1624"/>
      <c r="LW3" s="1624"/>
      <c r="LX3" s="1624"/>
      <c r="LY3" s="1624"/>
      <c r="LZ3" s="1624"/>
      <c r="MA3" s="1624"/>
      <c r="MB3" s="1624"/>
      <c r="MC3" s="1624"/>
      <c r="MD3" s="1624"/>
      <c r="ME3" s="1624"/>
      <c r="MF3" s="1624"/>
      <c r="MG3" s="1624"/>
      <c r="MH3" s="1624"/>
      <c r="MI3" s="1624"/>
      <c r="MJ3" s="1624"/>
      <c r="MK3" s="1624"/>
      <c r="ML3" s="1624"/>
      <c r="MM3" s="1624"/>
      <c r="MN3" s="1624"/>
      <c r="MO3" s="1624"/>
      <c r="MP3" s="1624"/>
      <c r="MQ3" s="1624"/>
      <c r="MR3" s="1624"/>
      <c r="MS3" s="1624"/>
      <c r="MT3" s="1624"/>
      <c r="MU3" s="1624"/>
      <c r="MV3" s="1624"/>
      <c r="MW3" s="1624"/>
      <c r="MX3" s="1624"/>
      <c r="MY3" s="1624"/>
      <c r="MZ3" s="1624"/>
      <c r="NA3" s="1624"/>
      <c r="NB3" s="1624"/>
      <c r="NC3" s="1624"/>
      <c r="ND3" s="1624"/>
      <c r="NE3" s="1624"/>
      <c r="NF3" s="1624"/>
      <c r="NG3" s="1624"/>
      <c r="NH3" s="1624"/>
      <c r="NI3" s="1624"/>
      <c r="NJ3" s="1624"/>
      <c r="NK3" s="1624"/>
      <c r="NL3" s="1624"/>
      <c r="NM3" s="1624"/>
      <c r="NN3" s="1624"/>
      <c r="NO3" s="1624"/>
      <c r="NP3" s="1624"/>
      <c r="NQ3" s="1624"/>
      <c r="NR3" s="1624"/>
      <c r="NS3" s="1624"/>
      <c r="NT3" s="1624"/>
      <c r="NU3" s="1624"/>
      <c r="NV3" s="1624"/>
      <c r="NW3" s="1624"/>
      <c r="NX3" s="1624"/>
      <c r="NY3" s="1624"/>
      <c r="NZ3" s="1624"/>
      <c r="OA3" s="1624"/>
      <c r="OB3" s="1624"/>
      <c r="OC3" s="1624"/>
      <c r="OD3" s="1624"/>
      <c r="OE3" s="1624"/>
      <c r="OF3" s="1624"/>
      <c r="OG3" s="1624"/>
      <c r="OH3" s="1624"/>
      <c r="OI3" s="1624"/>
      <c r="OJ3" s="1624"/>
      <c r="OK3" s="1624"/>
      <c r="OL3" s="1624"/>
      <c r="OM3" s="1624"/>
      <c r="ON3" s="1624"/>
      <c r="OO3" s="1624"/>
      <c r="OP3" s="1624"/>
      <c r="OQ3" s="1624"/>
      <c r="OR3" s="1624"/>
      <c r="OS3" s="1624"/>
      <c r="OT3" s="1624"/>
      <c r="OU3" s="1624"/>
      <c r="OV3" s="1624"/>
      <c r="OW3" s="1624"/>
      <c r="OX3" s="1624"/>
      <c r="OY3" s="1624"/>
      <c r="OZ3" s="1624"/>
      <c r="PA3" s="1624"/>
      <c r="PB3" s="1624"/>
      <c r="PC3" s="1624"/>
      <c r="PD3" s="1624"/>
      <c r="PE3" s="1624"/>
      <c r="PF3" s="1624"/>
      <c r="PG3" s="1624"/>
      <c r="PH3" s="1624"/>
      <c r="PI3" s="1624"/>
      <c r="PJ3" s="1624"/>
      <c r="PK3" s="1624"/>
      <c r="PL3" s="1624"/>
      <c r="PM3" s="1624"/>
      <c r="PN3" s="1624"/>
      <c r="PO3" s="1624"/>
      <c r="PP3" s="1624"/>
      <c r="PQ3" s="1624"/>
      <c r="PR3" s="1624"/>
      <c r="PS3" s="1624"/>
      <c r="PT3" s="1624"/>
      <c r="PU3" s="1624"/>
      <c r="PV3" s="1624"/>
      <c r="PW3" s="1624"/>
      <c r="PX3" s="1624"/>
      <c r="PY3" s="1624"/>
      <c r="PZ3" s="1624"/>
      <c r="QA3" s="1624"/>
      <c r="QB3" s="1624"/>
      <c r="QC3" s="1624"/>
      <c r="QD3" s="1624"/>
      <c r="QE3" s="1624"/>
      <c r="QF3" s="1624"/>
      <c r="QG3" s="1624"/>
      <c r="QH3" s="1624"/>
      <c r="QI3" s="1624"/>
      <c r="QJ3" s="1624"/>
      <c r="QK3" s="1624"/>
      <c r="QL3" s="1624"/>
      <c r="QM3" s="1624"/>
      <c r="QN3" s="1624"/>
      <c r="QO3" s="1624"/>
      <c r="QP3" s="1624"/>
      <c r="QQ3" s="1624"/>
      <c r="QR3" s="1624"/>
      <c r="QS3" s="1624"/>
      <c r="QT3" s="1624"/>
      <c r="QU3" s="1624"/>
      <c r="QV3" s="1624"/>
      <c r="QW3" s="1624"/>
      <c r="QX3" s="1624"/>
      <c r="QY3" s="1624"/>
      <c r="QZ3" s="1624"/>
      <c r="RA3" s="1624"/>
      <c r="RB3" s="1624"/>
      <c r="RC3" s="1624"/>
      <c r="RD3" s="1624"/>
      <c r="RE3" s="1624"/>
      <c r="RF3" s="1624"/>
      <c r="RG3" s="1624"/>
      <c r="RH3" s="1624"/>
      <c r="RI3" s="1624"/>
      <c r="RJ3" s="1624"/>
      <c r="RK3" s="1624"/>
      <c r="RL3" s="1624"/>
      <c r="RM3" s="1624"/>
      <c r="RN3" s="1624"/>
      <c r="RO3" s="1624"/>
      <c r="RP3" s="1624"/>
      <c r="RQ3" s="1624"/>
      <c r="RR3" s="1624"/>
      <c r="RS3" s="1624"/>
      <c r="RT3" s="1624"/>
      <c r="RU3" s="1624"/>
      <c r="RV3" s="1624"/>
      <c r="RW3" s="1624"/>
      <c r="RX3" s="1624"/>
      <c r="RY3" s="1624"/>
      <c r="RZ3" s="1624"/>
      <c r="SA3" s="1624"/>
      <c r="SB3" s="1624"/>
      <c r="SC3" s="1624"/>
      <c r="SD3" s="1624"/>
      <c r="SE3" s="1624"/>
      <c r="SF3" s="1624"/>
      <c r="SG3" s="1624"/>
      <c r="SH3" s="1624"/>
      <c r="SI3" s="1624"/>
      <c r="SJ3" s="1624"/>
      <c r="SK3" s="1624"/>
      <c r="SL3" s="1624"/>
      <c r="SM3" s="1624"/>
      <c r="SN3" s="1624"/>
      <c r="SO3" s="1624"/>
      <c r="SP3" s="1624"/>
      <c r="SQ3" s="1624"/>
      <c r="SR3" s="1624"/>
      <c r="SS3" s="1624"/>
      <c r="ST3" s="1624"/>
      <c r="SU3" s="1624"/>
      <c r="SV3" s="1624"/>
      <c r="SW3" s="1624"/>
      <c r="SX3" s="1624"/>
      <c r="SY3" s="1624"/>
      <c r="SZ3" s="1624"/>
      <c r="TA3" s="1624"/>
      <c r="TB3" s="1624"/>
      <c r="TC3" s="1624"/>
      <c r="TD3" s="1624"/>
      <c r="TE3" s="1624"/>
      <c r="TF3" s="1624"/>
      <c r="TG3" s="1624"/>
      <c r="TH3" s="1624"/>
      <c r="TI3" s="1624"/>
      <c r="TJ3" s="1624"/>
      <c r="TK3" s="1624"/>
      <c r="TL3" s="1624"/>
      <c r="TM3" s="1624"/>
      <c r="TN3" s="1624"/>
      <c r="TO3" s="1624"/>
      <c r="TP3" s="1624"/>
      <c r="TQ3" s="1624"/>
      <c r="TR3" s="1624"/>
      <c r="TS3" s="1624"/>
      <c r="TT3" s="1624"/>
      <c r="TU3" s="1624"/>
      <c r="TV3" s="1624"/>
      <c r="TW3" s="1624"/>
      <c r="TX3" s="1624"/>
      <c r="TY3" s="1624"/>
      <c r="TZ3" s="1624"/>
      <c r="UA3" s="1624"/>
      <c r="UB3" s="1624"/>
      <c r="UC3" s="1624"/>
      <c r="UD3" s="1624"/>
      <c r="UE3" s="1624"/>
      <c r="UF3" s="1624"/>
      <c r="UG3" s="1624"/>
      <c r="UH3" s="1624"/>
      <c r="UI3" s="1624"/>
      <c r="UJ3" s="1624"/>
      <c r="UK3" s="1624"/>
      <c r="UL3" s="1624"/>
      <c r="UM3" s="1624"/>
      <c r="UN3" s="1624"/>
      <c r="UO3" s="1624"/>
      <c r="UP3" s="1624"/>
      <c r="UQ3" s="1624"/>
      <c r="UR3" s="1624"/>
      <c r="US3" s="1624"/>
      <c r="UT3" s="1624"/>
      <c r="UU3" s="1624"/>
      <c r="UV3" s="1624"/>
      <c r="UW3" s="1624"/>
      <c r="UX3" s="1624"/>
      <c r="UY3" s="1624"/>
      <c r="UZ3" s="1624"/>
      <c r="VA3" s="1624"/>
      <c r="VB3" s="1624"/>
      <c r="VC3" s="1624"/>
      <c r="VD3" s="1624"/>
      <c r="VE3" s="1624"/>
      <c r="VF3" s="1624"/>
      <c r="VG3" s="1624"/>
      <c r="VH3" s="1624"/>
      <c r="VI3" s="1624"/>
      <c r="VJ3" s="1624"/>
      <c r="VK3" s="1624"/>
      <c r="VL3" s="1624"/>
      <c r="VM3" s="1624"/>
      <c r="VN3" s="1624"/>
      <c r="VO3" s="1624"/>
      <c r="VP3" s="1624"/>
      <c r="VQ3" s="1624"/>
      <c r="VR3" s="1624"/>
      <c r="VS3" s="1624"/>
      <c r="VT3" s="1624"/>
      <c r="VU3" s="1624"/>
      <c r="VV3" s="1624"/>
      <c r="VW3" s="1624"/>
      <c r="VX3" s="1624"/>
      <c r="VY3" s="1624"/>
      <c r="VZ3" s="1624"/>
      <c r="WA3" s="1624"/>
      <c r="WB3" s="1624"/>
      <c r="WC3" s="1624"/>
      <c r="WD3" s="1624"/>
      <c r="WE3" s="1624"/>
      <c r="WF3" s="1624"/>
      <c r="WG3" s="1624"/>
      <c r="WH3" s="1624"/>
      <c r="WI3" s="1624"/>
      <c r="WJ3" s="1624"/>
      <c r="WK3" s="1624"/>
      <c r="WL3" s="1624"/>
      <c r="WM3" s="1624"/>
      <c r="WN3" s="1624"/>
      <c r="WO3" s="1624"/>
      <c r="WP3" s="1624"/>
      <c r="WQ3" s="1624"/>
      <c r="WR3" s="1624"/>
      <c r="WS3" s="1624"/>
      <c r="WT3" s="1624"/>
      <c r="WU3" s="1624"/>
      <c r="WV3" s="1624"/>
      <c r="WW3" s="1624"/>
      <c r="WX3" s="1624"/>
      <c r="WY3" s="1624"/>
      <c r="WZ3" s="1624"/>
      <c r="XA3" s="1624"/>
      <c r="XB3" s="1624"/>
      <c r="XC3" s="1624"/>
      <c r="XD3" s="1624"/>
      <c r="XE3" s="1624"/>
      <c r="XF3" s="1624"/>
      <c r="XG3" s="1624"/>
      <c r="XH3" s="1624"/>
      <c r="XI3" s="1624"/>
      <c r="XJ3" s="1624"/>
      <c r="XK3" s="1624"/>
      <c r="XL3" s="1624"/>
      <c r="XM3" s="1624"/>
      <c r="XN3" s="1624"/>
      <c r="XO3" s="1624"/>
      <c r="XP3" s="1624"/>
      <c r="XQ3" s="1624"/>
      <c r="XR3" s="1624"/>
      <c r="XS3" s="1624"/>
      <c r="XT3" s="1624"/>
      <c r="XU3" s="1624"/>
      <c r="XV3" s="1624"/>
      <c r="XW3" s="1624"/>
      <c r="XX3" s="1624"/>
      <c r="XY3" s="1624"/>
      <c r="XZ3" s="1624"/>
      <c r="YA3" s="1624"/>
      <c r="YB3" s="1624"/>
      <c r="YC3" s="1624"/>
      <c r="YD3" s="1624"/>
      <c r="YE3" s="1624"/>
      <c r="YF3" s="1624"/>
      <c r="YG3" s="1624"/>
      <c r="YH3" s="1624"/>
      <c r="YI3" s="1624"/>
      <c r="YJ3" s="1624"/>
      <c r="YK3" s="1624"/>
      <c r="YL3" s="1624"/>
      <c r="YM3" s="1624"/>
      <c r="YN3" s="1624"/>
      <c r="YO3" s="1624"/>
      <c r="YP3" s="1624"/>
      <c r="YQ3" s="1624"/>
      <c r="YR3" s="1624"/>
      <c r="YS3" s="1624"/>
      <c r="YT3" s="1624"/>
      <c r="YU3" s="1624"/>
      <c r="YV3" s="1624"/>
      <c r="YW3" s="1624"/>
      <c r="YX3" s="1624"/>
      <c r="YY3" s="1624"/>
      <c r="YZ3" s="1624"/>
      <c r="ZA3" s="1624"/>
      <c r="ZB3" s="1624"/>
      <c r="ZC3" s="1624"/>
      <c r="ZD3" s="1624"/>
      <c r="ZE3" s="1624"/>
      <c r="ZF3" s="1624"/>
      <c r="ZG3" s="1624"/>
      <c r="ZH3" s="1624"/>
      <c r="ZI3" s="1624"/>
      <c r="ZJ3" s="1624"/>
      <c r="ZK3" s="1624"/>
      <c r="ZL3" s="1624"/>
      <c r="ZM3" s="1624"/>
      <c r="ZN3" s="1624"/>
      <c r="ZO3" s="1624"/>
      <c r="ZP3" s="1624"/>
      <c r="ZQ3" s="1624"/>
      <c r="ZR3" s="1624"/>
      <c r="ZS3" s="1624"/>
      <c r="ZT3" s="1624"/>
      <c r="ZU3" s="1624"/>
      <c r="ZV3" s="1624"/>
      <c r="ZW3" s="1624"/>
      <c r="ZX3" s="1624"/>
      <c r="ZY3" s="1624"/>
      <c r="ZZ3" s="1624"/>
      <c r="AAA3" s="1624"/>
      <c r="AAB3" s="1624"/>
      <c r="AAC3" s="1624"/>
      <c r="AAD3" s="1624"/>
      <c r="AAE3" s="1624"/>
      <c r="AAF3" s="1624"/>
      <c r="AAG3" s="1624"/>
      <c r="AAH3" s="1624"/>
      <c r="AAI3" s="1624"/>
      <c r="AAJ3" s="1624"/>
      <c r="AAK3" s="1624"/>
      <c r="AAL3" s="1624"/>
      <c r="AAM3" s="1624"/>
      <c r="AAN3" s="1624"/>
      <c r="AAO3" s="1624"/>
      <c r="AAP3" s="1624"/>
      <c r="AAQ3" s="1624"/>
      <c r="AAR3" s="1624"/>
      <c r="AAS3" s="1624"/>
      <c r="AAT3" s="1624"/>
      <c r="AAU3" s="1624"/>
      <c r="AAV3" s="1624"/>
      <c r="AAW3" s="1624"/>
      <c r="AAX3" s="1624"/>
      <c r="AAY3" s="1624"/>
      <c r="AAZ3" s="1624"/>
      <c r="ABA3" s="1624"/>
      <c r="ABB3" s="1624"/>
      <c r="ABC3" s="1624"/>
      <c r="ABD3" s="1624"/>
      <c r="ABE3" s="1624"/>
      <c r="ABF3" s="1624"/>
      <c r="ABG3" s="1624"/>
      <c r="ABH3" s="1624"/>
      <c r="ABI3" s="1624"/>
      <c r="ABJ3" s="1624"/>
      <c r="ABK3" s="1624"/>
      <c r="ABL3" s="1624"/>
      <c r="ABM3" s="1624"/>
      <c r="ABN3" s="1624"/>
      <c r="ABO3" s="1624"/>
      <c r="ABP3" s="1624"/>
      <c r="ABQ3" s="1624"/>
      <c r="ABR3" s="1624"/>
      <c r="ABS3" s="1624"/>
      <c r="ABT3" s="1624"/>
      <c r="ABU3" s="1624"/>
      <c r="ABV3" s="1624"/>
      <c r="ABW3" s="1624"/>
      <c r="ABX3" s="1624"/>
      <c r="ABY3" s="1624"/>
      <c r="ABZ3" s="1624"/>
      <c r="ACA3" s="1624"/>
      <c r="ACB3" s="1624"/>
      <c r="ACC3" s="1624"/>
      <c r="ACD3" s="1624"/>
      <c r="ACE3" s="1624"/>
      <c r="ACF3" s="1624"/>
      <c r="ACG3" s="1624"/>
      <c r="ACH3" s="1624"/>
      <c r="ACI3" s="1624"/>
      <c r="ACJ3" s="1624"/>
      <c r="ACK3" s="1624"/>
      <c r="ACL3" s="1624"/>
      <c r="ACM3" s="1624"/>
      <c r="ACN3" s="1624"/>
      <c r="ACO3" s="1624"/>
      <c r="ACP3" s="1624"/>
      <c r="ACQ3" s="1624"/>
      <c r="ACR3" s="1624"/>
      <c r="ACS3" s="1624"/>
      <c r="ACT3" s="1624"/>
      <c r="ACU3" s="1624"/>
      <c r="ACV3" s="1624"/>
      <c r="ACW3" s="1624"/>
      <c r="ACX3" s="1624"/>
      <c r="ACY3" s="1624"/>
      <c r="ACZ3" s="1624"/>
      <c r="ADA3" s="1624"/>
      <c r="ADB3" s="1624"/>
      <c r="ADC3" s="1624"/>
      <c r="ADD3" s="1624"/>
      <c r="ADE3" s="1624"/>
      <c r="ADF3" s="1624"/>
      <c r="ADG3" s="1624"/>
      <c r="ADH3" s="1624"/>
      <c r="ADI3" s="1624"/>
      <c r="ADJ3" s="1624"/>
      <c r="ADK3" s="1624"/>
      <c r="ADL3" s="1624"/>
      <c r="ADM3" s="1624"/>
      <c r="ADN3" s="1624"/>
      <c r="ADO3" s="1624"/>
      <c r="ADP3" s="1624"/>
      <c r="ADQ3" s="1624"/>
      <c r="ADR3" s="1624"/>
      <c r="ADS3" s="1624"/>
      <c r="ADT3" s="1624"/>
      <c r="ADU3" s="1624"/>
      <c r="ADV3" s="1624"/>
      <c r="ADW3" s="1624"/>
      <c r="ADX3" s="1624"/>
      <c r="ADY3" s="1624"/>
      <c r="ADZ3" s="1624"/>
      <c r="AEA3" s="1624"/>
      <c r="AEB3" s="1624"/>
      <c r="AEC3" s="1624"/>
      <c r="AED3" s="1624"/>
      <c r="AEE3" s="1624"/>
      <c r="AEF3" s="1624"/>
      <c r="AEG3" s="1624"/>
      <c r="AEH3" s="1624"/>
      <c r="AEI3" s="1624"/>
      <c r="AEJ3" s="1624"/>
      <c r="AEK3" s="1624"/>
      <c r="AEL3" s="1624"/>
      <c r="AEM3" s="1624"/>
      <c r="AEN3" s="1624"/>
      <c r="AEO3" s="1624"/>
      <c r="AEP3" s="1624"/>
      <c r="AEQ3" s="1624"/>
      <c r="AER3" s="1624"/>
      <c r="AES3" s="1624"/>
      <c r="AET3" s="1624"/>
      <c r="AEU3" s="1624"/>
      <c r="AEV3" s="1624"/>
      <c r="AEW3" s="1624"/>
      <c r="AEX3" s="1624"/>
      <c r="AEY3" s="1624"/>
      <c r="AEZ3" s="1624"/>
      <c r="AFA3" s="1624"/>
      <c r="AFB3" s="1624"/>
      <c r="AFC3" s="1624"/>
      <c r="AFD3" s="1624"/>
      <c r="AFE3" s="1624"/>
      <c r="AFF3" s="1624"/>
      <c r="AFG3" s="1624"/>
      <c r="AFH3" s="1624"/>
      <c r="AFI3" s="1624"/>
      <c r="AFJ3" s="1624"/>
      <c r="AFK3" s="1624"/>
      <c r="AFL3" s="1624"/>
      <c r="AFM3" s="1624"/>
      <c r="AFN3" s="1624"/>
      <c r="AFO3" s="1624"/>
      <c r="AFP3" s="1624"/>
      <c r="AFQ3" s="1624"/>
      <c r="AFR3" s="1624"/>
      <c r="AFS3" s="1624"/>
      <c r="AFT3" s="1624"/>
      <c r="AFU3" s="1624"/>
      <c r="AFV3" s="1624"/>
      <c r="AFW3" s="1624"/>
      <c r="AFX3" s="1624"/>
      <c r="AFY3" s="1624"/>
      <c r="AFZ3" s="1624"/>
      <c r="AGA3" s="1624"/>
      <c r="AGB3" s="1624"/>
      <c r="AGC3" s="1624"/>
      <c r="AGD3" s="1624"/>
      <c r="AGE3" s="1624"/>
      <c r="AGF3" s="1624"/>
      <c r="AGG3" s="1624"/>
      <c r="AGH3" s="1624"/>
      <c r="AGI3" s="1624"/>
      <c r="AGJ3" s="1624"/>
      <c r="AGK3" s="1624"/>
      <c r="AGL3" s="1624"/>
      <c r="AGM3" s="1624"/>
      <c r="AGN3" s="1624"/>
      <c r="AGO3" s="1624"/>
      <c r="AGP3" s="1624"/>
      <c r="AGQ3" s="1624"/>
      <c r="AGR3" s="1624"/>
      <c r="AGS3" s="1624"/>
      <c r="AGT3" s="1624"/>
      <c r="AGU3" s="1624"/>
      <c r="AGV3" s="1624"/>
      <c r="AGW3" s="1624"/>
      <c r="AGX3" s="1624"/>
      <c r="AGY3" s="1624"/>
      <c r="AGZ3" s="1624"/>
      <c r="AHA3" s="1624"/>
      <c r="AHB3" s="1624"/>
      <c r="AHC3" s="1624"/>
      <c r="AHD3" s="1624"/>
      <c r="AHE3" s="1624"/>
      <c r="AHF3" s="1624"/>
      <c r="AHG3" s="1624"/>
      <c r="AHH3" s="1624"/>
      <c r="AHI3" s="1624"/>
      <c r="AHJ3" s="1624"/>
      <c r="AHK3" s="1624"/>
      <c r="AHL3" s="1624"/>
      <c r="AHM3" s="1624"/>
      <c r="AHN3" s="1624"/>
      <c r="AHO3" s="1624"/>
      <c r="AHP3" s="1624"/>
      <c r="AHQ3" s="1624"/>
      <c r="AHR3" s="1624"/>
      <c r="AHS3" s="1624"/>
      <c r="AHT3" s="1624"/>
      <c r="AHU3" s="1624"/>
      <c r="AHV3" s="1624"/>
      <c r="AHW3" s="1624"/>
      <c r="AHX3" s="1624"/>
      <c r="AHY3" s="1624"/>
      <c r="AHZ3" s="1624"/>
      <c r="AIA3" s="1624"/>
      <c r="AIB3" s="1624"/>
      <c r="AIC3" s="1624"/>
      <c r="AID3" s="1624"/>
      <c r="AIE3" s="1624"/>
      <c r="AIF3" s="1624"/>
      <c r="AIG3" s="1624"/>
      <c r="AIH3" s="1624"/>
      <c r="AII3" s="1624"/>
      <c r="AIJ3" s="1624"/>
      <c r="AIK3" s="1624"/>
      <c r="AIL3" s="1624"/>
      <c r="AIM3" s="1624"/>
      <c r="AIN3" s="1624"/>
      <c r="AIO3" s="1624"/>
      <c r="AIP3" s="1624"/>
      <c r="AIQ3" s="1624"/>
      <c r="AIR3" s="1624"/>
      <c r="AIS3" s="1624"/>
      <c r="AIT3" s="1624"/>
      <c r="AIU3" s="1624"/>
      <c r="AIV3" s="1624"/>
      <c r="AIW3" s="1624"/>
      <c r="AIX3" s="1624"/>
      <c r="AIY3" s="1624"/>
      <c r="AIZ3" s="1624"/>
      <c r="AJA3" s="1624"/>
      <c r="AJB3" s="1624"/>
      <c r="AJC3" s="1624"/>
      <c r="AJD3" s="1624"/>
      <c r="AJE3" s="1624"/>
      <c r="AJF3" s="1624"/>
      <c r="AJG3" s="1624"/>
      <c r="AJH3" s="1624"/>
      <c r="AJI3" s="1624"/>
      <c r="AJJ3" s="1624"/>
      <c r="AJK3" s="1624"/>
      <c r="AJL3" s="1624"/>
      <c r="AJM3" s="1624"/>
      <c r="AJN3" s="1624"/>
      <c r="AJO3" s="1624"/>
      <c r="AJP3" s="1624"/>
      <c r="AJQ3" s="1624"/>
      <c r="AJR3" s="1624"/>
      <c r="AJS3" s="1624"/>
      <c r="AJT3" s="1624"/>
      <c r="AJU3" s="1624"/>
      <c r="AJV3" s="1624"/>
      <c r="AJW3" s="1624"/>
      <c r="AJX3" s="1624"/>
      <c r="AJY3" s="1624"/>
      <c r="AJZ3" s="1624"/>
      <c r="AKA3" s="1624"/>
      <c r="AKB3" s="1624"/>
      <c r="AKC3" s="1624"/>
      <c r="AKD3" s="1624"/>
      <c r="AKE3" s="1624"/>
      <c r="AKF3" s="1624"/>
      <c r="AKG3" s="1624"/>
      <c r="AKH3" s="1624"/>
      <c r="AKI3" s="1624"/>
      <c r="AKJ3" s="1624"/>
      <c r="AKK3" s="1624"/>
      <c r="AKL3" s="1624"/>
      <c r="AKM3" s="1624"/>
      <c r="AKN3" s="1624"/>
      <c r="AKO3" s="1624"/>
      <c r="AKP3" s="1624"/>
      <c r="AKQ3" s="1624"/>
      <c r="AKR3" s="1624"/>
      <c r="AKS3" s="1624"/>
      <c r="AKT3" s="1624"/>
      <c r="AKU3" s="1624"/>
      <c r="AKV3" s="1624"/>
      <c r="AKW3" s="1624"/>
      <c r="AKX3" s="1624"/>
      <c r="AKY3" s="1624"/>
      <c r="AKZ3" s="1624"/>
      <c r="ALA3" s="1624"/>
      <c r="ALB3" s="1624"/>
      <c r="ALC3" s="1624"/>
      <c r="ALD3" s="1624"/>
      <c r="ALE3" s="1624"/>
      <c r="ALF3" s="1624"/>
      <c r="ALG3" s="1624"/>
      <c r="ALH3" s="1624"/>
      <c r="ALI3" s="1624"/>
      <c r="ALJ3" s="1624"/>
      <c r="ALK3" s="1624"/>
      <c r="ALL3" s="1624"/>
      <c r="ALM3" s="1624"/>
      <c r="ALN3" s="1624"/>
      <c r="ALO3" s="1624"/>
      <c r="ALP3" s="1624"/>
      <c r="ALQ3" s="1624"/>
      <c r="ALR3" s="1624"/>
      <c r="ALS3" s="1624"/>
      <c r="ALT3" s="1624"/>
      <c r="ALU3" s="1624"/>
      <c r="ALV3" s="1624"/>
      <c r="ALW3" s="1624"/>
      <c r="ALX3" s="1624"/>
      <c r="ALY3" s="1624"/>
      <c r="ALZ3" s="1624"/>
      <c r="AMA3" s="1624"/>
      <c r="AMB3" s="1624"/>
      <c r="AMC3" s="1624"/>
      <c r="AMD3" s="1624"/>
      <c r="AME3" s="1624"/>
      <c r="AMF3" s="1624"/>
      <c r="AMG3" s="1624"/>
      <c r="AMH3" s="1624"/>
      <c r="AMI3" s="1624"/>
      <c r="AMJ3" s="1624"/>
      <c r="AMK3" s="1624"/>
      <c r="AML3" s="1624"/>
      <c r="AMM3" s="1624"/>
      <c r="AMN3" s="1624"/>
      <c r="AMO3" s="1624"/>
      <c r="AMP3" s="1624"/>
      <c r="AMQ3" s="1624"/>
      <c r="AMR3" s="1624"/>
      <c r="AMS3" s="1624"/>
      <c r="AMT3" s="1624"/>
      <c r="AMU3" s="1624"/>
      <c r="AMV3" s="1624"/>
      <c r="AMW3" s="1624"/>
      <c r="AMX3" s="1624"/>
      <c r="AMY3" s="1624"/>
      <c r="AMZ3" s="1624"/>
      <c r="ANA3" s="1624"/>
      <c r="ANB3" s="1624"/>
      <c r="ANC3" s="1624"/>
      <c r="AND3" s="1624"/>
      <c r="ANE3" s="1624"/>
      <c r="ANF3" s="1624"/>
      <c r="ANG3" s="1624"/>
      <c r="ANH3" s="1624"/>
      <c r="ANI3" s="1624"/>
      <c r="ANJ3" s="1624"/>
      <c r="ANK3" s="1624"/>
      <c r="ANL3" s="1624"/>
      <c r="ANM3" s="1624"/>
      <c r="ANN3" s="1624"/>
      <c r="ANO3" s="1624"/>
      <c r="ANP3" s="1624"/>
      <c r="ANQ3" s="1624"/>
      <c r="ANR3" s="1624"/>
      <c r="ANS3" s="1624"/>
      <c r="ANT3" s="1624"/>
      <c r="ANU3" s="1624"/>
      <c r="ANV3" s="1624"/>
      <c r="ANW3" s="1624"/>
      <c r="ANX3" s="1624"/>
      <c r="ANY3" s="1624"/>
      <c r="ANZ3" s="1624"/>
      <c r="AOA3" s="1624"/>
      <c r="AOB3" s="1624"/>
      <c r="AOC3" s="1624"/>
      <c r="AOD3" s="1624"/>
      <c r="AOE3" s="1624"/>
      <c r="AOF3" s="1624"/>
      <c r="AOG3" s="1624"/>
      <c r="AOH3" s="1624"/>
      <c r="AOI3" s="1624"/>
      <c r="AOJ3" s="1624"/>
      <c r="AOK3" s="1624"/>
      <c r="AOL3" s="1624"/>
      <c r="AOM3" s="1624"/>
      <c r="AON3" s="1624"/>
      <c r="AOO3" s="1624"/>
      <c r="AOP3" s="1624"/>
      <c r="AOQ3" s="1624"/>
      <c r="AOR3" s="1624"/>
      <c r="AOS3" s="1624"/>
      <c r="AOT3" s="1624"/>
      <c r="AOU3" s="1624"/>
      <c r="AOV3" s="1624"/>
      <c r="AOW3" s="1624"/>
      <c r="AOX3" s="1624"/>
      <c r="AOY3" s="1624"/>
      <c r="AOZ3" s="1624"/>
      <c r="APA3" s="1624"/>
      <c r="APB3" s="1624"/>
      <c r="APC3" s="1624"/>
      <c r="APD3" s="1624"/>
      <c r="APE3" s="1624"/>
      <c r="APF3" s="1624"/>
      <c r="APG3" s="1624"/>
      <c r="APH3" s="1624"/>
      <c r="API3" s="1624"/>
      <c r="APJ3" s="1624"/>
      <c r="APK3" s="1624"/>
      <c r="APL3" s="1624"/>
      <c r="APM3" s="1624"/>
      <c r="APN3" s="1624"/>
      <c r="APO3" s="1624"/>
      <c r="APP3" s="1624"/>
      <c r="APQ3" s="1624"/>
      <c r="APR3" s="1624"/>
      <c r="APS3" s="1624"/>
      <c r="APT3" s="1624"/>
      <c r="APU3" s="1624"/>
      <c r="APV3" s="1624"/>
      <c r="APW3" s="1624"/>
      <c r="APX3" s="1624"/>
      <c r="APY3" s="1624"/>
      <c r="APZ3" s="1624"/>
      <c r="AQA3" s="1624"/>
      <c r="AQB3" s="1624"/>
      <c r="AQC3" s="1624"/>
      <c r="AQD3" s="1624"/>
      <c r="AQE3" s="1624"/>
      <c r="AQF3" s="1624"/>
      <c r="AQG3" s="1624"/>
      <c r="AQH3" s="1624"/>
      <c r="AQI3" s="1624"/>
      <c r="AQJ3" s="1624"/>
      <c r="AQK3" s="1624"/>
      <c r="AQL3" s="1624"/>
      <c r="AQM3" s="1624"/>
      <c r="AQN3" s="1624"/>
      <c r="AQO3" s="1624"/>
      <c r="AQP3" s="1624"/>
      <c r="AQQ3" s="1624"/>
      <c r="AQR3" s="1624"/>
      <c r="AQS3" s="1624"/>
      <c r="AQT3" s="1624"/>
      <c r="AQU3" s="1624"/>
      <c r="AQV3" s="1624"/>
      <c r="AQW3" s="1624"/>
      <c r="AQX3" s="1624"/>
      <c r="AQY3" s="1624"/>
      <c r="AQZ3" s="1624"/>
      <c r="ARA3" s="1624"/>
      <c r="ARB3" s="1624"/>
      <c r="ARC3" s="1624"/>
      <c r="ARD3" s="1624"/>
      <c r="ARE3" s="1624"/>
      <c r="ARF3" s="1624"/>
      <c r="ARG3" s="1624"/>
      <c r="ARH3" s="1624"/>
      <c r="ARI3" s="1624"/>
      <c r="ARJ3" s="1624"/>
      <c r="ARK3" s="1624"/>
      <c r="ARL3" s="1624"/>
      <c r="ARM3" s="1624"/>
      <c r="ARN3" s="1624"/>
      <c r="ARO3" s="1624"/>
      <c r="ARP3" s="1624"/>
      <c r="ARQ3" s="1624"/>
      <c r="ARR3" s="1624"/>
      <c r="ARS3" s="1624"/>
      <c r="ART3" s="1624"/>
      <c r="ARU3" s="1624"/>
      <c r="ARV3" s="1624"/>
      <c r="ARW3" s="1624"/>
      <c r="ARX3" s="1624"/>
      <c r="ARY3" s="1624"/>
      <c r="ARZ3" s="1624"/>
      <c r="ASA3" s="1624"/>
      <c r="ASB3" s="1624"/>
      <c r="ASC3" s="1624"/>
      <c r="ASD3" s="1624"/>
      <c r="ASE3" s="1624"/>
      <c r="ASF3" s="1624"/>
      <c r="ASG3" s="1624"/>
      <c r="ASH3" s="1624"/>
      <c r="ASI3" s="1624"/>
      <c r="ASJ3" s="1624"/>
      <c r="ASK3" s="1624"/>
      <c r="ASL3" s="1624"/>
      <c r="ASM3" s="1624"/>
      <c r="ASN3" s="1624"/>
      <c r="ASO3" s="1624"/>
      <c r="ASP3" s="1624"/>
      <c r="ASQ3" s="1624"/>
      <c r="ASR3" s="1624"/>
      <c r="ASS3" s="1624"/>
      <c r="AST3" s="1624"/>
      <c r="ASU3" s="1624"/>
      <c r="ASV3" s="1624"/>
      <c r="ASW3" s="1624"/>
      <c r="ASX3" s="1624"/>
      <c r="ASY3" s="1624"/>
      <c r="ASZ3" s="1624"/>
      <c r="ATA3" s="1624"/>
      <c r="ATB3" s="1624"/>
      <c r="ATC3" s="1624"/>
      <c r="ATD3" s="1624"/>
      <c r="ATE3" s="1624"/>
      <c r="ATF3" s="1624"/>
      <c r="ATG3" s="1624"/>
      <c r="ATH3" s="1624"/>
      <c r="ATI3" s="1624"/>
      <c r="ATJ3" s="1624"/>
      <c r="ATK3" s="1624"/>
      <c r="ATL3" s="1624"/>
      <c r="ATM3" s="1624"/>
      <c r="ATN3" s="1624"/>
      <c r="ATO3" s="1624"/>
      <c r="ATP3" s="1624"/>
      <c r="ATQ3" s="1624"/>
      <c r="ATR3" s="1624"/>
      <c r="ATS3" s="1624"/>
      <c r="ATT3" s="1624"/>
      <c r="ATU3" s="1624"/>
      <c r="ATV3" s="1624"/>
      <c r="ATW3" s="1624"/>
      <c r="ATX3" s="1624"/>
      <c r="ATY3" s="1624"/>
      <c r="ATZ3" s="1624"/>
      <c r="AUA3" s="1624"/>
      <c r="AUB3" s="1624"/>
      <c r="AUC3" s="1624"/>
      <c r="AUD3" s="1624"/>
      <c r="AUE3" s="1624"/>
      <c r="AUF3" s="1624"/>
      <c r="AUG3" s="1624"/>
      <c r="AUH3" s="1624"/>
      <c r="AUI3" s="1624"/>
      <c r="AUJ3" s="1624"/>
      <c r="AUK3" s="1624"/>
      <c r="AUL3" s="1624"/>
      <c r="AUM3" s="1624"/>
      <c r="AUN3" s="1624"/>
      <c r="AUO3" s="1624"/>
      <c r="AUP3" s="1624"/>
      <c r="AUQ3" s="1624"/>
      <c r="AUR3" s="1624"/>
      <c r="AUS3" s="1624"/>
      <c r="AUT3" s="1624"/>
      <c r="AUU3" s="1624"/>
      <c r="AUV3" s="1624"/>
      <c r="AUW3" s="1624"/>
      <c r="AUX3" s="1624"/>
      <c r="AUY3" s="1624"/>
      <c r="AUZ3" s="1624"/>
      <c r="AVA3" s="1624"/>
      <c r="AVB3" s="1624"/>
      <c r="AVC3" s="1624"/>
      <c r="AVD3" s="1624"/>
      <c r="AVE3" s="1624"/>
      <c r="AVF3" s="1624"/>
      <c r="AVG3" s="1624"/>
      <c r="AVH3" s="1624"/>
      <c r="AVI3" s="1624"/>
      <c r="AVJ3" s="1624"/>
      <c r="AVK3" s="1624"/>
      <c r="AVL3" s="1624"/>
      <c r="AVM3" s="1624"/>
      <c r="AVN3" s="1624"/>
      <c r="AVO3" s="1624"/>
      <c r="AVP3" s="1624"/>
      <c r="AVQ3" s="1624"/>
      <c r="AVR3" s="1624"/>
      <c r="AVS3" s="1624"/>
      <c r="AVT3" s="1624"/>
      <c r="AVU3" s="1624"/>
      <c r="AVV3" s="1624"/>
      <c r="AVW3" s="1624"/>
      <c r="AVX3" s="1624"/>
      <c r="AVY3" s="1624"/>
      <c r="AVZ3" s="1624"/>
      <c r="AWA3" s="1624"/>
      <c r="AWB3" s="1624"/>
      <c r="AWC3" s="1624"/>
      <c r="AWD3" s="1624"/>
      <c r="AWE3" s="1624"/>
      <c r="AWF3" s="1624"/>
      <c r="AWG3" s="1624"/>
      <c r="AWH3" s="1624"/>
      <c r="AWI3" s="1624"/>
      <c r="AWJ3" s="1624"/>
      <c r="AWK3" s="1624"/>
      <c r="AWL3" s="1624"/>
      <c r="AWM3" s="1624"/>
      <c r="AWN3" s="1624"/>
      <c r="AWO3" s="1624"/>
      <c r="AWP3" s="1624"/>
      <c r="AWQ3" s="1624"/>
      <c r="AWR3" s="1624"/>
      <c r="AWS3" s="1624"/>
      <c r="AWT3" s="1624"/>
      <c r="AWU3" s="1624"/>
      <c r="AWV3" s="1624"/>
      <c r="AWW3" s="1624"/>
      <c r="AWX3" s="1624"/>
      <c r="AWY3" s="1624"/>
      <c r="AWZ3" s="1624"/>
      <c r="AXA3" s="1624"/>
      <c r="AXB3" s="1624"/>
      <c r="AXC3" s="1624"/>
      <c r="AXD3" s="1624"/>
      <c r="AXE3" s="1624"/>
      <c r="AXF3" s="1624"/>
      <c r="AXG3" s="1624"/>
      <c r="AXH3" s="1624"/>
      <c r="AXI3" s="1624"/>
      <c r="AXJ3" s="1624"/>
      <c r="AXK3" s="1624"/>
      <c r="AXL3" s="1624"/>
      <c r="AXM3" s="1624"/>
      <c r="AXN3" s="1624"/>
      <c r="AXO3" s="1624"/>
      <c r="AXP3" s="1624"/>
      <c r="AXQ3" s="1624"/>
      <c r="AXR3" s="1624"/>
      <c r="AXS3" s="1624"/>
      <c r="AXT3" s="1624"/>
      <c r="AXU3" s="1624"/>
      <c r="AXV3" s="1624"/>
      <c r="AXW3" s="1624"/>
      <c r="AXX3" s="1624"/>
      <c r="AXY3" s="1624"/>
      <c r="AXZ3" s="1624"/>
      <c r="AYA3" s="1624"/>
      <c r="AYB3" s="1624"/>
      <c r="AYC3" s="1624"/>
      <c r="AYD3" s="1624"/>
      <c r="AYE3" s="1624"/>
      <c r="AYF3" s="1624"/>
      <c r="AYG3" s="1624"/>
      <c r="AYH3" s="1624"/>
      <c r="AYI3" s="1624"/>
      <c r="AYJ3" s="1624"/>
      <c r="AYK3" s="1624"/>
      <c r="AYL3" s="1624"/>
      <c r="AYM3" s="1624"/>
      <c r="AYN3" s="1624"/>
      <c r="AYO3" s="1624"/>
      <c r="AYP3" s="1624"/>
      <c r="AYQ3" s="1624"/>
      <c r="AYR3" s="1624"/>
      <c r="AYS3" s="1624"/>
      <c r="AYT3" s="1624"/>
      <c r="AYU3" s="1624"/>
      <c r="AYV3" s="1624"/>
      <c r="AYW3" s="1624"/>
      <c r="AYX3" s="1624"/>
      <c r="AYY3" s="1624"/>
      <c r="AYZ3" s="1624"/>
      <c r="AZA3" s="1624"/>
      <c r="AZB3" s="1624"/>
      <c r="AZC3" s="1624"/>
      <c r="AZD3" s="1624"/>
      <c r="AZE3" s="1624"/>
      <c r="AZF3" s="1624"/>
      <c r="AZG3" s="1624"/>
      <c r="AZH3" s="1624"/>
      <c r="AZI3" s="1624"/>
      <c r="AZJ3" s="1624"/>
      <c r="AZK3" s="1624"/>
      <c r="AZL3" s="1624"/>
      <c r="AZM3" s="1624"/>
      <c r="AZN3" s="1624"/>
      <c r="AZO3" s="1624"/>
      <c r="AZP3" s="1624"/>
      <c r="AZQ3" s="1624"/>
      <c r="AZR3" s="1624"/>
      <c r="AZS3" s="1624"/>
      <c r="AZT3" s="1624"/>
      <c r="AZU3" s="1624"/>
      <c r="AZV3" s="1624"/>
      <c r="AZW3" s="1624"/>
      <c r="AZX3" s="1624"/>
      <c r="AZY3" s="1624"/>
      <c r="AZZ3" s="1624"/>
      <c r="BAA3" s="1624"/>
      <c r="BAB3" s="1624"/>
      <c r="BAC3" s="1624"/>
      <c r="BAD3" s="1624"/>
      <c r="BAE3" s="1624"/>
      <c r="BAF3" s="1624"/>
      <c r="BAG3" s="1624"/>
      <c r="BAH3" s="1624"/>
      <c r="BAI3" s="1624"/>
      <c r="BAJ3" s="1624"/>
      <c r="BAK3" s="1624"/>
      <c r="BAL3" s="1624"/>
      <c r="BAM3" s="1624"/>
      <c r="BAN3" s="1624"/>
      <c r="BAO3" s="1624"/>
      <c r="BAP3" s="1624"/>
      <c r="BAQ3" s="1624"/>
      <c r="BAR3" s="1624"/>
      <c r="BAS3" s="1624"/>
      <c r="BAT3" s="1624"/>
      <c r="BAU3" s="1624"/>
      <c r="BAV3" s="1624"/>
      <c r="BAW3" s="1624"/>
      <c r="BAX3" s="1624"/>
      <c r="BAY3" s="1624"/>
      <c r="BAZ3" s="1624"/>
      <c r="BBA3" s="1624"/>
      <c r="BBB3" s="1624"/>
      <c r="BBC3" s="1624"/>
      <c r="BBD3" s="1624"/>
      <c r="BBE3" s="1624"/>
      <c r="BBF3" s="1624"/>
      <c r="BBG3" s="1624"/>
      <c r="BBH3" s="1624"/>
      <c r="BBI3" s="1624"/>
      <c r="BBJ3" s="1624"/>
      <c r="BBK3" s="1624"/>
      <c r="BBL3" s="1624"/>
      <c r="BBM3" s="1624"/>
      <c r="BBN3" s="1624"/>
      <c r="BBO3" s="1624"/>
      <c r="BBP3" s="1624"/>
      <c r="BBQ3" s="1624"/>
      <c r="BBR3" s="1624"/>
      <c r="BBS3" s="1624"/>
      <c r="BBT3" s="1624"/>
      <c r="BBU3" s="1624"/>
      <c r="BBV3" s="1624"/>
      <c r="BBW3" s="1624"/>
      <c r="BBX3" s="1624"/>
      <c r="BBY3" s="1624"/>
      <c r="BBZ3" s="1624"/>
      <c r="BCA3" s="1624"/>
      <c r="BCB3" s="1624"/>
      <c r="BCC3" s="1624"/>
      <c r="BCD3" s="1624"/>
      <c r="BCE3" s="1624"/>
      <c r="BCF3" s="1624"/>
      <c r="BCG3" s="1624"/>
      <c r="BCH3" s="1624"/>
      <c r="BCI3" s="1624"/>
      <c r="BCJ3" s="1624"/>
      <c r="BCK3" s="1624"/>
      <c r="BCL3" s="1624"/>
      <c r="BCM3" s="1624"/>
      <c r="BCN3" s="1624"/>
      <c r="BCO3" s="1624"/>
      <c r="BCP3" s="1624"/>
      <c r="BCQ3" s="1624"/>
      <c r="BCR3" s="1624"/>
      <c r="BCS3" s="1624"/>
      <c r="BCT3" s="1624"/>
      <c r="BCU3" s="1624"/>
      <c r="BCV3" s="1624"/>
      <c r="BCW3" s="1624"/>
      <c r="BCX3" s="1624"/>
      <c r="BCY3" s="1624"/>
      <c r="BCZ3" s="1624"/>
      <c r="BDA3" s="1624"/>
      <c r="BDB3" s="1624"/>
      <c r="BDC3" s="1624"/>
      <c r="BDD3" s="1624"/>
      <c r="BDE3" s="1624"/>
      <c r="BDF3" s="1624"/>
      <c r="BDG3" s="1624"/>
      <c r="BDH3" s="1624"/>
      <c r="BDI3" s="1624"/>
      <c r="BDJ3" s="1624"/>
      <c r="BDK3" s="1624"/>
      <c r="BDL3" s="1624"/>
      <c r="BDM3" s="1624"/>
      <c r="BDN3" s="1624"/>
      <c r="BDO3" s="1624"/>
      <c r="BDP3" s="1624"/>
      <c r="BDQ3" s="1624"/>
      <c r="BDR3" s="1624"/>
      <c r="BDS3" s="1624"/>
      <c r="BDT3" s="1624"/>
      <c r="BDU3" s="1624"/>
      <c r="BDV3" s="1624"/>
      <c r="BDW3" s="1624"/>
      <c r="BDX3" s="1624"/>
      <c r="BDY3" s="1624"/>
      <c r="BDZ3" s="1624"/>
      <c r="BEA3" s="1624"/>
      <c r="BEB3" s="1624"/>
      <c r="BEC3" s="1624"/>
      <c r="BED3" s="1624"/>
      <c r="BEE3" s="1624"/>
      <c r="BEF3" s="1624"/>
      <c r="BEG3" s="1624"/>
      <c r="BEH3" s="1624"/>
      <c r="BEI3" s="1624"/>
      <c r="BEJ3" s="1624"/>
      <c r="BEK3" s="1624"/>
      <c r="BEL3" s="1624"/>
      <c r="BEM3" s="1624"/>
      <c r="BEN3" s="1624"/>
      <c r="BEO3" s="1624"/>
      <c r="BEP3" s="1624"/>
      <c r="BEQ3" s="1624"/>
      <c r="BER3" s="1624"/>
      <c r="BES3" s="1624"/>
      <c r="BET3" s="1624"/>
      <c r="BEU3" s="1624"/>
      <c r="BEV3" s="1624"/>
      <c r="BEW3" s="1624"/>
      <c r="BEX3" s="1624"/>
      <c r="BEY3" s="1624"/>
      <c r="BEZ3" s="1624"/>
      <c r="BFA3" s="1624"/>
      <c r="BFB3" s="1624"/>
      <c r="BFC3" s="1624"/>
      <c r="BFD3" s="1624"/>
      <c r="BFE3" s="1624"/>
      <c r="BFF3" s="1624"/>
      <c r="BFG3" s="1624"/>
      <c r="BFH3" s="1624"/>
      <c r="BFI3" s="1624"/>
      <c r="BFJ3" s="1624"/>
      <c r="BFK3" s="1624"/>
      <c r="BFL3" s="1624"/>
      <c r="BFM3" s="1624"/>
      <c r="BFN3" s="1624"/>
      <c r="BFO3" s="1624"/>
      <c r="BFP3" s="1624"/>
      <c r="BFQ3" s="1624"/>
      <c r="BFR3" s="1624"/>
      <c r="BFS3" s="1624"/>
      <c r="BFT3" s="1624"/>
      <c r="BFU3" s="1624"/>
      <c r="BFV3" s="1624"/>
      <c r="BFW3" s="1624"/>
      <c r="BFX3" s="1624"/>
      <c r="BFY3" s="1624"/>
      <c r="BFZ3" s="1624"/>
      <c r="BGA3" s="1624"/>
      <c r="BGB3" s="1624"/>
      <c r="BGC3" s="1624"/>
      <c r="BGD3" s="1624"/>
      <c r="BGE3" s="1624"/>
      <c r="BGF3" s="1624"/>
      <c r="BGG3" s="1624"/>
      <c r="BGH3" s="1624"/>
      <c r="BGI3" s="1624"/>
      <c r="BGJ3" s="1624"/>
      <c r="BGK3" s="1624"/>
      <c r="BGL3" s="1624"/>
      <c r="BGM3" s="1624"/>
      <c r="BGN3" s="1624"/>
      <c r="BGO3" s="1624"/>
      <c r="BGP3" s="1624"/>
      <c r="BGQ3" s="1624"/>
      <c r="BGR3" s="1624"/>
      <c r="BGS3" s="1624"/>
      <c r="BGT3" s="1624"/>
      <c r="BGU3" s="1624"/>
      <c r="BGV3" s="1624"/>
      <c r="BGW3" s="1624"/>
      <c r="BGX3" s="1624"/>
      <c r="BGY3" s="1624"/>
      <c r="BGZ3" s="1624"/>
      <c r="BHA3" s="1624"/>
      <c r="BHB3" s="1624"/>
      <c r="BHC3" s="1624"/>
      <c r="BHD3" s="1624"/>
      <c r="BHE3" s="1624"/>
      <c r="BHF3" s="1624"/>
      <c r="BHG3" s="1624"/>
      <c r="BHH3" s="1624"/>
      <c r="BHI3" s="1624"/>
      <c r="BHJ3" s="1624"/>
      <c r="BHK3" s="1624"/>
      <c r="BHL3" s="1624"/>
      <c r="BHM3" s="1624"/>
      <c r="BHN3" s="1624"/>
      <c r="BHO3" s="1624"/>
      <c r="BHP3" s="1624"/>
      <c r="BHQ3" s="1624"/>
      <c r="BHR3" s="1624"/>
      <c r="BHS3" s="1624"/>
      <c r="BHT3" s="1624"/>
      <c r="BHU3" s="1624"/>
      <c r="BHV3" s="1624"/>
      <c r="BHW3" s="1624"/>
      <c r="BHX3" s="1624"/>
      <c r="BHY3" s="1624"/>
      <c r="BHZ3" s="1624"/>
      <c r="BIA3" s="1624"/>
      <c r="BIB3" s="1624"/>
      <c r="BIC3" s="1624"/>
      <c r="BID3" s="1624"/>
      <c r="BIE3" s="1624"/>
      <c r="BIF3" s="1624"/>
      <c r="BIG3" s="1624"/>
      <c r="BIH3" s="1624"/>
      <c r="BII3" s="1624"/>
      <c r="BIJ3" s="1624"/>
      <c r="BIK3" s="1624"/>
      <c r="BIL3" s="1624"/>
      <c r="BIM3" s="1624"/>
      <c r="BIN3" s="1624"/>
      <c r="BIO3" s="1624"/>
      <c r="BIP3" s="1624"/>
      <c r="BIQ3" s="1624"/>
      <c r="BIR3" s="1624"/>
      <c r="BIS3" s="1624"/>
      <c r="BIT3" s="1624"/>
      <c r="BIU3" s="1624"/>
      <c r="BIV3" s="1624"/>
      <c r="BIW3" s="1624"/>
      <c r="BIX3" s="1624"/>
      <c r="BIY3" s="1624"/>
      <c r="BIZ3" s="1624"/>
      <c r="BJA3" s="1624"/>
      <c r="BJB3" s="1624"/>
      <c r="BJC3" s="1624"/>
      <c r="BJD3" s="1624"/>
      <c r="BJE3" s="1624"/>
      <c r="BJF3" s="1624"/>
      <c r="BJG3" s="1624"/>
      <c r="BJH3" s="1624"/>
      <c r="BJI3" s="1624"/>
      <c r="BJJ3" s="1624"/>
      <c r="BJK3" s="1624"/>
      <c r="BJL3" s="1624"/>
      <c r="BJM3" s="1624"/>
      <c r="BJN3" s="1624"/>
      <c r="BJO3" s="1624"/>
      <c r="BJP3" s="1624"/>
      <c r="BJQ3" s="1624"/>
      <c r="BJR3" s="1624"/>
      <c r="BJS3" s="1624"/>
      <c r="BJT3" s="1624"/>
      <c r="BJU3" s="1624"/>
      <c r="BJV3" s="1624"/>
      <c r="BJW3" s="1624"/>
      <c r="BJX3" s="1624"/>
      <c r="BJY3" s="1624"/>
      <c r="BJZ3" s="1624"/>
      <c r="BKA3" s="1624"/>
      <c r="BKB3" s="1624"/>
      <c r="BKC3" s="1624"/>
      <c r="BKD3" s="1624"/>
      <c r="BKE3" s="1624"/>
      <c r="BKF3" s="1624"/>
      <c r="BKG3" s="1624"/>
      <c r="BKH3" s="1624"/>
      <c r="BKI3" s="1624"/>
      <c r="BKJ3" s="1624"/>
      <c r="BKK3" s="1624"/>
      <c r="BKL3" s="1624"/>
      <c r="BKM3" s="1624"/>
      <c r="BKN3" s="1624"/>
      <c r="BKO3" s="1624"/>
      <c r="BKP3" s="1624"/>
      <c r="BKQ3" s="1624"/>
      <c r="BKR3" s="1624"/>
      <c r="BKS3" s="1624"/>
      <c r="BKT3" s="1624"/>
      <c r="BKU3" s="1624"/>
      <c r="BKV3" s="1624"/>
      <c r="BKW3" s="1624"/>
      <c r="BKX3" s="1624"/>
      <c r="BKY3" s="1624"/>
      <c r="BKZ3" s="1624"/>
      <c r="BLA3" s="1624"/>
      <c r="BLB3" s="1624"/>
      <c r="BLC3" s="1624"/>
      <c r="BLD3" s="1624"/>
      <c r="BLE3" s="1624"/>
      <c r="BLF3" s="1624"/>
      <c r="BLG3" s="1624"/>
      <c r="BLH3" s="1624"/>
      <c r="BLI3" s="1624"/>
      <c r="BLJ3" s="1624"/>
      <c r="BLK3" s="1624"/>
      <c r="BLL3" s="1624"/>
      <c r="BLM3" s="1624"/>
      <c r="BLN3" s="1624"/>
      <c r="BLO3" s="1624"/>
      <c r="BLP3" s="1624"/>
      <c r="BLQ3" s="1624"/>
      <c r="BLR3" s="1624"/>
      <c r="BLS3" s="1624"/>
      <c r="BLT3" s="1624"/>
      <c r="BLU3" s="1624"/>
      <c r="BLV3" s="1624"/>
      <c r="BLW3" s="1624"/>
      <c r="BLX3" s="1624"/>
      <c r="BLY3" s="1624"/>
      <c r="BLZ3" s="1624"/>
      <c r="BMA3" s="1624"/>
      <c r="BMB3" s="1624"/>
      <c r="BMC3" s="1624"/>
      <c r="BMD3" s="1624"/>
      <c r="BME3" s="1624"/>
      <c r="BMF3" s="1624"/>
      <c r="BMG3" s="1624"/>
      <c r="BMH3" s="1624"/>
      <c r="BMI3" s="1624"/>
      <c r="BMJ3" s="1624"/>
      <c r="BMK3" s="1624"/>
      <c r="BML3" s="1624"/>
      <c r="BMM3" s="1624"/>
      <c r="BMN3" s="1624"/>
      <c r="BMO3" s="1624"/>
      <c r="BMP3" s="1624"/>
      <c r="BMQ3" s="1624"/>
      <c r="BMR3" s="1624"/>
      <c r="BMS3" s="1624"/>
      <c r="BMT3" s="1624"/>
      <c r="BMU3" s="1624"/>
      <c r="BMV3" s="1624"/>
      <c r="BMW3" s="1624"/>
      <c r="BMX3" s="1624"/>
      <c r="BMY3" s="1624"/>
      <c r="BMZ3" s="1624"/>
      <c r="BNA3" s="1624"/>
      <c r="BNB3" s="1624"/>
      <c r="BNC3" s="1624"/>
      <c r="BND3" s="1624"/>
      <c r="BNE3" s="1624"/>
      <c r="BNF3" s="1624"/>
      <c r="BNG3" s="1624"/>
      <c r="BNH3" s="1624"/>
      <c r="BNI3" s="1624"/>
      <c r="BNJ3" s="1624"/>
      <c r="BNK3" s="1624"/>
      <c r="BNL3" s="1624"/>
      <c r="BNM3" s="1624"/>
      <c r="BNN3" s="1624"/>
      <c r="BNO3" s="1624"/>
      <c r="BNP3" s="1624"/>
      <c r="BNQ3" s="1624"/>
      <c r="BNR3" s="1624"/>
      <c r="BNS3" s="1624"/>
      <c r="BNT3" s="1624"/>
      <c r="BNU3" s="1624"/>
      <c r="BNV3" s="1624"/>
      <c r="BNW3" s="1624"/>
      <c r="BNX3" s="1624"/>
      <c r="BNY3" s="1624"/>
      <c r="BNZ3" s="1624"/>
      <c r="BOA3" s="1624"/>
      <c r="BOB3" s="1624"/>
      <c r="BOC3" s="1624"/>
      <c r="BOD3" s="1624"/>
      <c r="BOE3" s="1624"/>
      <c r="BOF3" s="1624"/>
      <c r="BOG3" s="1624"/>
      <c r="BOH3" s="1624"/>
      <c r="BOI3" s="1624"/>
      <c r="BOJ3" s="1624"/>
      <c r="BOK3" s="1624"/>
      <c r="BOL3" s="1624"/>
      <c r="BOM3" s="1624"/>
      <c r="BON3" s="1624"/>
      <c r="BOO3" s="1624"/>
      <c r="BOP3" s="1624"/>
      <c r="BOQ3" s="1624"/>
      <c r="BOR3" s="1624"/>
      <c r="BOS3" s="1624"/>
      <c r="BOT3" s="1624"/>
      <c r="BOU3" s="1624"/>
      <c r="BOV3" s="1624"/>
      <c r="BOW3" s="1624"/>
      <c r="BOX3" s="1624"/>
      <c r="BOY3" s="1624"/>
      <c r="BOZ3" s="1624"/>
      <c r="BPA3" s="1624"/>
      <c r="BPB3" s="1624"/>
      <c r="BPC3" s="1624"/>
      <c r="BPD3" s="1624"/>
      <c r="BPE3" s="1624"/>
      <c r="BPF3" s="1624"/>
      <c r="BPG3" s="1624"/>
      <c r="BPH3" s="1624"/>
      <c r="BPI3" s="1624"/>
      <c r="BPJ3" s="1624"/>
      <c r="BPK3" s="1624"/>
      <c r="BPL3" s="1624"/>
      <c r="BPM3" s="1624"/>
      <c r="BPN3" s="1624"/>
      <c r="BPO3" s="1624"/>
      <c r="BPP3" s="1624"/>
      <c r="BPQ3" s="1624"/>
      <c r="BPR3" s="1624"/>
      <c r="BPS3" s="1624"/>
      <c r="BPT3" s="1624"/>
      <c r="BPU3" s="1624"/>
      <c r="BPV3" s="1624"/>
      <c r="BPW3" s="1624"/>
      <c r="BPX3" s="1624"/>
      <c r="BPY3" s="1624"/>
      <c r="BPZ3" s="1624"/>
      <c r="BQA3" s="1624"/>
      <c r="BQB3" s="1624"/>
      <c r="BQC3" s="1624"/>
      <c r="BQD3" s="1624"/>
      <c r="BQE3" s="1624"/>
      <c r="BQF3" s="1624"/>
      <c r="BQG3" s="1624"/>
      <c r="BQH3" s="1624"/>
      <c r="BQI3" s="1624"/>
      <c r="BQJ3" s="1624"/>
      <c r="BQK3" s="1624"/>
      <c r="BQL3" s="1624"/>
      <c r="BQM3" s="1624"/>
      <c r="BQN3" s="1624"/>
      <c r="BQO3" s="1624"/>
      <c r="BQP3" s="1624"/>
      <c r="BQQ3" s="1624"/>
      <c r="BQR3" s="1624"/>
      <c r="BQS3" s="1624"/>
      <c r="BQT3" s="1624"/>
      <c r="BQU3" s="1624"/>
      <c r="BQV3" s="1624"/>
      <c r="BQW3" s="1624"/>
      <c r="BQX3" s="1624"/>
      <c r="BQY3" s="1624"/>
      <c r="BQZ3" s="1624"/>
      <c r="BRA3" s="1624"/>
      <c r="BRB3" s="1624"/>
      <c r="BRC3" s="1624"/>
      <c r="BRD3" s="1624"/>
      <c r="BRE3" s="1624"/>
      <c r="BRF3" s="1624"/>
      <c r="BRG3" s="1624"/>
      <c r="BRH3" s="1624"/>
      <c r="BRI3" s="1624"/>
      <c r="BRJ3" s="1624"/>
      <c r="BRK3" s="1624"/>
      <c r="BRL3" s="1624"/>
      <c r="BRM3" s="1624"/>
      <c r="BRN3" s="1624"/>
      <c r="BRO3" s="1624"/>
      <c r="BRP3" s="1624"/>
      <c r="BRQ3" s="1624"/>
      <c r="BRR3" s="1624"/>
      <c r="BRS3" s="1624"/>
      <c r="BRT3" s="1624"/>
      <c r="BRU3" s="1624"/>
      <c r="BRV3" s="1624"/>
      <c r="BRW3" s="1624"/>
      <c r="BRX3" s="1624"/>
      <c r="BRY3" s="1624"/>
      <c r="BRZ3" s="1624"/>
      <c r="BSA3" s="1624"/>
      <c r="BSB3" s="1624"/>
      <c r="BSC3" s="1624"/>
      <c r="BSD3" s="1624"/>
      <c r="BSE3" s="1624"/>
      <c r="BSF3" s="1624"/>
      <c r="BSG3" s="1624"/>
      <c r="BSH3" s="1624"/>
      <c r="BSI3" s="1624"/>
      <c r="BSJ3" s="1624"/>
      <c r="BSK3" s="1624"/>
      <c r="BSL3" s="1624"/>
      <c r="BSM3" s="1624"/>
      <c r="BSN3" s="1624"/>
      <c r="BSO3" s="1624"/>
      <c r="BSP3" s="1624"/>
      <c r="BSQ3" s="1624"/>
      <c r="BSR3" s="1624"/>
      <c r="BSS3" s="1624"/>
      <c r="BST3" s="1624"/>
      <c r="BSU3" s="1624"/>
      <c r="BSV3" s="1624"/>
      <c r="BSW3" s="1624"/>
      <c r="BSX3" s="1624"/>
      <c r="BSY3" s="1624"/>
      <c r="BSZ3" s="1624"/>
      <c r="BTA3" s="1624"/>
      <c r="BTB3" s="1624"/>
      <c r="BTC3" s="1624"/>
      <c r="BTD3" s="1624"/>
      <c r="BTE3" s="1624"/>
      <c r="BTF3" s="1624"/>
      <c r="BTG3" s="1624"/>
      <c r="BTH3" s="1624"/>
      <c r="BTI3" s="1624"/>
      <c r="BTJ3" s="1624"/>
      <c r="BTK3" s="1624"/>
      <c r="BTL3" s="1624"/>
      <c r="BTM3" s="1624"/>
      <c r="BTN3" s="1624"/>
      <c r="BTO3" s="1624"/>
      <c r="BTP3" s="1624"/>
      <c r="BTQ3" s="1624"/>
      <c r="BTR3" s="1624"/>
      <c r="BTS3" s="1624"/>
      <c r="BTT3" s="1624"/>
      <c r="BTU3" s="1624"/>
      <c r="BTV3" s="1624"/>
      <c r="BTW3" s="1624"/>
      <c r="BTX3" s="1624"/>
      <c r="BTY3" s="1624"/>
      <c r="BTZ3" s="1624"/>
      <c r="BUA3" s="1624"/>
      <c r="BUB3" s="1624"/>
      <c r="BUC3" s="1624"/>
      <c r="BUD3" s="1624"/>
      <c r="BUE3" s="1624"/>
      <c r="BUF3" s="1624"/>
      <c r="BUG3" s="1624"/>
      <c r="BUH3" s="1624"/>
      <c r="BUI3" s="1624"/>
      <c r="BUJ3" s="1624"/>
      <c r="BUK3" s="1624"/>
      <c r="BUL3" s="1624"/>
      <c r="BUM3" s="1624"/>
      <c r="BUN3" s="1624"/>
      <c r="BUO3" s="1624"/>
      <c r="BUP3" s="1624"/>
      <c r="BUQ3" s="1624"/>
      <c r="BUR3" s="1624"/>
      <c r="BUS3" s="1624"/>
      <c r="BUT3" s="1624"/>
      <c r="BUU3" s="1624"/>
      <c r="BUV3" s="1624"/>
      <c r="BUW3" s="1624"/>
      <c r="BUX3" s="1624"/>
      <c r="BUY3" s="1624"/>
      <c r="BUZ3" s="1624"/>
      <c r="BVA3" s="1624"/>
      <c r="BVB3" s="1624"/>
      <c r="BVC3" s="1624"/>
      <c r="BVD3" s="1624"/>
      <c r="BVE3" s="1624"/>
      <c r="BVF3" s="1624"/>
      <c r="BVG3" s="1624"/>
      <c r="BVH3" s="1624"/>
      <c r="BVI3" s="1624"/>
      <c r="BVJ3" s="1624"/>
      <c r="BVK3" s="1624"/>
      <c r="BVL3" s="1624"/>
      <c r="BVM3" s="1624"/>
      <c r="BVN3" s="1624"/>
      <c r="BVO3" s="1624"/>
      <c r="BVP3" s="1624"/>
      <c r="BVQ3" s="1624"/>
      <c r="BVR3" s="1624"/>
      <c r="BVS3" s="1624"/>
      <c r="BVT3" s="1624"/>
      <c r="BVU3" s="1624"/>
      <c r="BVV3" s="1624"/>
      <c r="BVW3" s="1624"/>
      <c r="BVX3" s="1624"/>
      <c r="BVY3" s="1624"/>
      <c r="BVZ3" s="1624"/>
      <c r="BWA3" s="1624"/>
      <c r="BWB3" s="1624"/>
      <c r="BWC3" s="1624"/>
      <c r="BWD3" s="1624"/>
      <c r="BWE3" s="1624"/>
      <c r="BWF3" s="1624"/>
      <c r="BWG3" s="1624"/>
      <c r="BWH3" s="1624"/>
      <c r="BWI3" s="1624"/>
      <c r="BWJ3" s="1624"/>
      <c r="BWK3" s="1624"/>
      <c r="BWL3" s="1624"/>
      <c r="BWM3" s="1624"/>
      <c r="BWN3" s="1624"/>
      <c r="BWO3" s="1624"/>
      <c r="BWP3" s="1624"/>
      <c r="BWQ3" s="1624"/>
      <c r="BWR3" s="1624"/>
      <c r="BWS3" s="1624"/>
      <c r="BWT3" s="1624"/>
      <c r="BWU3" s="1624"/>
      <c r="BWV3" s="1624"/>
      <c r="BWW3" s="1624"/>
      <c r="BWX3" s="1624"/>
      <c r="BWY3" s="1624"/>
      <c r="BWZ3" s="1624"/>
      <c r="BXA3" s="1624"/>
      <c r="BXB3" s="1624"/>
      <c r="BXC3" s="1624"/>
      <c r="BXD3" s="1624"/>
      <c r="BXE3" s="1624"/>
      <c r="BXF3" s="1624"/>
      <c r="BXG3" s="1624"/>
      <c r="BXH3" s="1624"/>
      <c r="BXI3" s="1624"/>
      <c r="BXJ3" s="1624"/>
      <c r="BXK3" s="1624"/>
      <c r="BXL3" s="1624"/>
      <c r="BXM3" s="1624"/>
      <c r="BXN3" s="1624"/>
      <c r="BXO3" s="1624"/>
      <c r="BXP3" s="1624"/>
      <c r="BXQ3" s="1624"/>
      <c r="BXR3" s="1624"/>
      <c r="BXS3" s="1624"/>
      <c r="BXT3" s="1624"/>
      <c r="BXU3" s="1624"/>
      <c r="BXV3" s="1624"/>
      <c r="BXW3" s="1624"/>
      <c r="BXX3" s="1624"/>
      <c r="BXY3" s="1624"/>
      <c r="BXZ3" s="1624"/>
      <c r="BYA3" s="1624"/>
      <c r="BYB3" s="1624"/>
      <c r="BYC3" s="1624"/>
      <c r="BYD3" s="1624"/>
      <c r="BYE3" s="1624"/>
      <c r="BYF3" s="1624"/>
      <c r="BYG3" s="1624"/>
      <c r="BYH3" s="1624"/>
      <c r="BYI3" s="1624"/>
      <c r="BYJ3" s="1624"/>
      <c r="BYK3" s="1624"/>
      <c r="BYL3" s="1624"/>
      <c r="BYM3" s="1624"/>
      <c r="BYN3" s="1624"/>
      <c r="BYO3" s="1624"/>
      <c r="BYP3" s="1624"/>
      <c r="BYQ3" s="1624"/>
      <c r="BYR3" s="1624"/>
      <c r="BYS3" s="1624"/>
      <c r="BYT3" s="1624"/>
      <c r="BYU3" s="1624"/>
      <c r="BYV3" s="1624"/>
      <c r="BYW3" s="1624"/>
      <c r="BYX3" s="1624"/>
      <c r="BYY3" s="1624"/>
      <c r="BYZ3" s="1624"/>
      <c r="BZA3" s="1624"/>
      <c r="BZB3" s="1624"/>
      <c r="BZC3" s="1624"/>
      <c r="BZD3" s="1624"/>
      <c r="BZE3" s="1624"/>
      <c r="BZF3" s="1624"/>
      <c r="BZG3" s="1624"/>
      <c r="BZH3" s="1624"/>
      <c r="BZI3" s="1624"/>
      <c r="BZJ3" s="1624"/>
      <c r="BZK3" s="1624"/>
      <c r="BZL3" s="1624"/>
      <c r="BZM3" s="1624"/>
      <c r="BZN3" s="1624"/>
      <c r="BZO3" s="1624"/>
      <c r="BZP3" s="1624"/>
      <c r="BZQ3" s="1624"/>
      <c r="BZR3" s="1624"/>
      <c r="BZS3" s="1624"/>
      <c r="BZT3" s="1624"/>
      <c r="BZU3" s="1624"/>
      <c r="BZV3" s="1624"/>
      <c r="BZW3" s="1624"/>
      <c r="BZX3" s="1624"/>
      <c r="BZY3" s="1624"/>
      <c r="BZZ3" s="1624"/>
      <c r="CAA3" s="1624"/>
      <c r="CAB3" s="1624"/>
      <c r="CAC3" s="1624"/>
      <c r="CAD3" s="1624"/>
      <c r="CAE3" s="1624"/>
      <c r="CAF3" s="1624"/>
      <c r="CAG3" s="1624"/>
      <c r="CAH3" s="1624"/>
      <c r="CAI3" s="1624"/>
      <c r="CAJ3" s="1624"/>
      <c r="CAK3" s="1624"/>
      <c r="CAL3" s="1624"/>
      <c r="CAM3" s="1624"/>
      <c r="CAN3" s="1624"/>
      <c r="CAO3" s="1624"/>
      <c r="CAP3" s="1624"/>
      <c r="CAQ3" s="1624"/>
      <c r="CAR3" s="1624"/>
      <c r="CAS3" s="1624"/>
      <c r="CAT3" s="1624"/>
      <c r="CAU3" s="1624"/>
      <c r="CAV3" s="1624"/>
      <c r="CAW3" s="1624"/>
      <c r="CAX3" s="1624"/>
      <c r="CAY3" s="1624"/>
      <c r="CAZ3" s="1624"/>
      <c r="CBA3" s="1624"/>
      <c r="CBB3" s="1624"/>
      <c r="CBC3" s="1624"/>
      <c r="CBD3" s="1624"/>
      <c r="CBE3" s="1624"/>
      <c r="CBF3" s="1624"/>
      <c r="CBG3" s="1624"/>
      <c r="CBH3" s="1624"/>
      <c r="CBI3" s="1624"/>
      <c r="CBJ3" s="1624"/>
      <c r="CBK3" s="1624"/>
      <c r="CBL3" s="1624"/>
      <c r="CBM3" s="1624"/>
      <c r="CBN3" s="1624"/>
      <c r="CBO3" s="1624"/>
      <c r="CBP3" s="1624"/>
      <c r="CBQ3" s="1624"/>
      <c r="CBR3" s="1624"/>
      <c r="CBS3" s="1624"/>
      <c r="CBT3" s="1624"/>
      <c r="CBU3" s="1624"/>
      <c r="CBV3" s="1624"/>
      <c r="CBW3" s="1624"/>
      <c r="CBX3" s="1624"/>
      <c r="CBY3" s="1624"/>
      <c r="CBZ3" s="1624"/>
      <c r="CCA3" s="1624"/>
      <c r="CCB3" s="1624"/>
      <c r="CCC3" s="1624"/>
      <c r="CCD3" s="1624"/>
      <c r="CCE3" s="1624"/>
      <c r="CCF3" s="1624"/>
      <c r="CCG3" s="1624"/>
      <c r="CCH3" s="1624"/>
      <c r="CCI3" s="1624"/>
      <c r="CCJ3" s="1624"/>
      <c r="CCK3" s="1624"/>
      <c r="CCL3" s="1624"/>
      <c r="CCM3" s="1624"/>
      <c r="CCN3" s="1624"/>
      <c r="CCO3" s="1624"/>
      <c r="CCP3" s="1624"/>
      <c r="CCQ3" s="1624"/>
      <c r="CCR3" s="1624"/>
      <c r="CCS3" s="1624"/>
      <c r="CCT3" s="1624"/>
      <c r="CCU3" s="1624"/>
      <c r="CCV3" s="1624"/>
      <c r="CCW3" s="1624"/>
      <c r="CCX3" s="1624"/>
      <c r="CCY3" s="1624"/>
      <c r="CCZ3" s="1624"/>
      <c r="CDA3" s="1624"/>
      <c r="CDB3" s="1624"/>
      <c r="CDC3" s="1624"/>
      <c r="CDD3" s="1624"/>
      <c r="CDE3" s="1624"/>
      <c r="CDF3" s="1624"/>
      <c r="CDG3" s="1624"/>
      <c r="CDH3" s="1624"/>
      <c r="CDI3" s="1624"/>
      <c r="CDJ3" s="1624"/>
      <c r="CDK3" s="1624"/>
      <c r="CDL3" s="1624"/>
      <c r="CDM3" s="1624"/>
      <c r="CDN3" s="1624"/>
      <c r="CDO3" s="1624"/>
      <c r="CDP3" s="1624"/>
      <c r="CDQ3" s="1624"/>
      <c r="CDR3" s="1624"/>
      <c r="CDS3" s="1624"/>
      <c r="CDT3" s="1624"/>
      <c r="CDU3" s="1624"/>
      <c r="CDV3" s="1624"/>
      <c r="CDW3" s="1624"/>
      <c r="CDX3" s="1624"/>
      <c r="CDY3" s="1624"/>
      <c r="CDZ3" s="1624"/>
      <c r="CEA3" s="1624"/>
      <c r="CEB3" s="1624"/>
      <c r="CEC3" s="1624"/>
      <c r="CED3" s="1624"/>
      <c r="CEE3" s="1624"/>
      <c r="CEF3" s="1624"/>
      <c r="CEG3" s="1624"/>
      <c r="CEH3" s="1624"/>
      <c r="CEI3" s="1624"/>
      <c r="CEJ3" s="1624"/>
      <c r="CEK3" s="1624"/>
      <c r="CEL3" s="1624"/>
      <c r="CEM3" s="1624"/>
      <c r="CEN3" s="1624"/>
      <c r="CEO3" s="1624"/>
      <c r="CEP3" s="1624"/>
      <c r="CEQ3" s="1624"/>
      <c r="CER3" s="1624"/>
      <c r="CES3" s="1624"/>
      <c r="CET3" s="1624"/>
      <c r="CEU3" s="1624"/>
      <c r="CEV3" s="1624"/>
      <c r="CEW3" s="1624"/>
      <c r="CEX3" s="1624"/>
      <c r="CEY3" s="1624"/>
      <c r="CEZ3" s="1624"/>
      <c r="CFA3" s="1624"/>
      <c r="CFB3" s="1624"/>
      <c r="CFC3" s="1624"/>
      <c r="CFD3" s="1624"/>
      <c r="CFE3" s="1624"/>
      <c r="CFF3" s="1624"/>
      <c r="CFG3" s="1624"/>
      <c r="CFH3" s="1624"/>
      <c r="CFI3" s="1624"/>
      <c r="CFJ3" s="1624"/>
      <c r="CFK3" s="1624"/>
      <c r="CFL3" s="1624"/>
      <c r="CFM3" s="1624"/>
      <c r="CFN3" s="1624"/>
      <c r="CFO3" s="1624"/>
      <c r="CFP3" s="1624"/>
      <c r="CFQ3" s="1624"/>
      <c r="CFR3" s="1624"/>
      <c r="CFS3" s="1624"/>
      <c r="CFT3" s="1624"/>
      <c r="CFU3" s="1624"/>
      <c r="CFV3" s="1624"/>
      <c r="CFW3" s="1624"/>
      <c r="CFX3" s="1624"/>
      <c r="CFY3" s="1624"/>
      <c r="CFZ3" s="1624"/>
      <c r="CGA3" s="1624"/>
      <c r="CGB3" s="1624"/>
      <c r="CGC3" s="1624"/>
      <c r="CGD3" s="1624"/>
      <c r="CGE3" s="1624"/>
      <c r="CGF3" s="1624"/>
      <c r="CGG3" s="1624"/>
      <c r="CGH3" s="1624"/>
      <c r="CGI3" s="1624"/>
      <c r="CGJ3" s="1624"/>
      <c r="CGK3" s="1624"/>
      <c r="CGL3" s="1624"/>
      <c r="CGM3" s="1624"/>
      <c r="CGN3" s="1624"/>
      <c r="CGO3" s="1624"/>
      <c r="CGP3" s="1624"/>
      <c r="CGQ3" s="1624"/>
      <c r="CGR3" s="1624"/>
      <c r="CGS3" s="1624"/>
      <c r="CGT3" s="1624"/>
      <c r="CGU3" s="1624"/>
      <c r="CGV3" s="1624"/>
      <c r="CGW3" s="1624"/>
      <c r="CGX3" s="1624"/>
      <c r="CGY3" s="1624"/>
      <c r="CGZ3" s="1624"/>
      <c r="CHA3" s="1624"/>
      <c r="CHB3" s="1624"/>
      <c r="CHC3" s="1624"/>
      <c r="CHD3" s="1624"/>
      <c r="CHE3" s="1624"/>
      <c r="CHF3" s="1624"/>
      <c r="CHG3" s="1624"/>
      <c r="CHH3" s="1624"/>
      <c r="CHI3" s="1624"/>
      <c r="CHJ3" s="1624"/>
      <c r="CHK3" s="1624"/>
      <c r="CHL3" s="1624"/>
      <c r="CHM3" s="1624"/>
      <c r="CHN3" s="1624"/>
      <c r="CHO3" s="1624"/>
      <c r="CHP3" s="1624"/>
      <c r="CHQ3" s="1624"/>
      <c r="CHR3" s="1624"/>
      <c r="CHS3" s="1624"/>
      <c r="CHT3" s="1624"/>
      <c r="CHU3" s="1624"/>
      <c r="CHV3" s="1624"/>
      <c r="CHW3" s="1624"/>
      <c r="CHX3" s="1624"/>
      <c r="CHY3" s="1624"/>
      <c r="CHZ3" s="1624"/>
      <c r="CIA3" s="1624"/>
      <c r="CIB3" s="1624"/>
      <c r="CIC3" s="1624"/>
      <c r="CID3" s="1624"/>
      <c r="CIE3" s="1624"/>
      <c r="CIF3" s="1624"/>
      <c r="CIG3" s="1624"/>
      <c r="CIH3" s="1624"/>
      <c r="CII3" s="1624"/>
      <c r="CIJ3" s="1624"/>
      <c r="CIK3" s="1624"/>
      <c r="CIL3" s="1624"/>
      <c r="CIM3" s="1624"/>
      <c r="CIN3" s="1624"/>
      <c r="CIO3" s="1624"/>
      <c r="CIP3" s="1624"/>
      <c r="CIQ3" s="1624"/>
      <c r="CIR3" s="1624"/>
      <c r="CIS3" s="1624"/>
      <c r="CIT3" s="1624"/>
      <c r="CIU3" s="1624"/>
      <c r="CIV3" s="1624"/>
      <c r="CIW3" s="1624"/>
      <c r="CIX3" s="1624"/>
      <c r="CIY3" s="1624"/>
      <c r="CIZ3" s="1624"/>
      <c r="CJA3" s="1624"/>
      <c r="CJB3" s="1624"/>
      <c r="CJC3" s="1624"/>
      <c r="CJD3" s="1624"/>
      <c r="CJE3" s="1624"/>
      <c r="CJF3" s="1624"/>
      <c r="CJG3" s="1624"/>
      <c r="CJH3" s="1624"/>
      <c r="CJI3" s="1624"/>
      <c r="CJJ3" s="1624"/>
      <c r="CJK3" s="1624"/>
      <c r="CJL3" s="1624"/>
      <c r="CJM3" s="1624"/>
      <c r="CJN3" s="1624"/>
      <c r="CJO3" s="1624"/>
      <c r="CJP3" s="1624"/>
      <c r="CJQ3" s="1624"/>
      <c r="CJR3" s="1624"/>
      <c r="CJS3" s="1624"/>
      <c r="CJT3" s="1624"/>
      <c r="CJU3" s="1624"/>
      <c r="CJV3" s="1624"/>
      <c r="CJW3" s="1624"/>
      <c r="CJX3" s="1624"/>
      <c r="CJY3" s="1624"/>
      <c r="CJZ3" s="1624"/>
      <c r="CKA3" s="1624"/>
      <c r="CKB3" s="1624"/>
      <c r="CKC3" s="1624"/>
      <c r="CKD3" s="1624"/>
      <c r="CKE3" s="1624"/>
      <c r="CKF3" s="1624"/>
      <c r="CKG3" s="1624"/>
      <c r="CKH3" s="1624"/>
      <c r="CKI3" s="1624"/>
      <c r="CKJ3" s="1624"/>
      <c r="CKK3" s="1624"/>
      <c r="CKL3" s="1624"/>
      <c r="CKM3" s="1624"/>
      <c r="CKN3" s="1624"/>
      <c r="CKO3" s="1624"/>
      <c r="CKP3" s="1624"/>
      <c r="CKQ3" s="1624"/>
      <c r="CKR3" s="1624"/>
      <c r="CKS3" s="1624"/>
      <c r="CKT3" s="1624"/>
      <c r="CKU3" s="1624"/>
      <c r="CKV3" s="1624"/>
      <c r="CKW3" s="1624"/>
      <c r="CKX3" s="1624"/>
      <c r="CKY3" s="1624"/>
      <c r="CKZ3" s="1624"/>
      <c r="CLA3" s="1624"/>
      <c r="CLB3" s="1624"/>
      <c r="CLC3" s="1624"/>
      <c r="CLD3" s="1624"/>
      <c r="CLE3" s="1624"/>
      <c r="CLF3" s="1624"/>
      <c r="CLG3" s="1624"/>
      <c r="CLH3" s="1624"/>
      <c r="CLI3" s="1624"/>
      <c r="CLJ3" s="1624"/>
      <c r="CLK3" s="1624"/>
      <c r="CLL3" s="1624"/>
      <c r="CLM3" s="1624"/>
      <c r="CLN3" s="1624"/>
      <c r="CLO3" s="1624"/>
      <c r="CLP3" s="1624"/>
      <c r="CLQ3" s="1624"/>
      <c r="CLR3" s="1624"/>
      <c r="CLS3" s="1624"/>
      <c r="CLT3" s="1624"/>
      <c r="CLU3" s="1624"/>
      <c r="CLV3" s="1624"/>
      <c r="CLW3" s="1624"/>
      <c r="CLX3" s="1624"/>
      <c r="CLY3" s="1624"/>
      <c r="CLZ3" s="1624"/>
      <c r="CMA3" s="1624"/>
      <c r="CMB3" s="1624"/>
      <c r="CMC3" s="1624"/>
      <c r="CMD3" s="1624"/>
      <c r="CME3" s="1624"/>
      <c r="CMF3" s="1624"/>
      <c r="CMG3" s="1624"/>
      <c r="CMH3" s="1624"/>
      <c r="CMI3" s="1624"/>
      <c r="CMJ3" s="1624"/>
      <c r="CMK3" s="1624"/>
      <c r="CML3" s="1624"/>
      <c r="CMM3" s="1624"/>
      <c r="CMN3" s="1624"/>
      <c r="CMO3" s="1624"/>
      <c r="CMP3" s="1624"/>
      <c r="CMQ3" s="1624"/>
      <c r="CMR3" s="1624"/>
      <c r="CMS3" s="1624"/>
      <c r="CMT3" s="1624"/>
      <c r="CMU3" s="1624"/>
      <c r="CMV3" s="1624"/>
      <c r="CMW3" s="1624"/>
      <c r="CMX3" s="1624"/>
      <c r="CMY3" s="1624"/>
      <c r="CMZ3" s="1624"/>
      <c r="CNA3" s="1624"/>
      <c r="CNB3" s="1624"/>
      <c r="CNC3" s="1624"/>
      <c r="CND3" s="1624"/>
      <c r="CNE3" s="1624"/>
      <c r="CNF3" s="1624"/>
      <c r="CNG3" s="1624"/>
      <c r="CNH3" s="1624"/>
      <c r="CNI3" s="1624"/>
      <c r="CNJ3" s="1624"/>
      <c r="CNK3" s="1624"/>
      <c r="CNL3" s="1624"/>
      <c r="CNM3" s="1624"/>
      <c r="CNN3" s="1624"/>
      <c r="CNO3" s="1624"/>
      <c r="CNP3" s="1624"/>
      <c r="CNQ3" s="1624"/>
      <c r="CNR3" s="1624"/>
      <c r="CNS3" s="1624"/>
      <c r="CNT3" s="1624"/>
      <c r="CNU3" s="1624"/>
      <c r="CNV3" s="1624"/>
      <c r="CNW3" s="1624"/>
      <c r="CNX3" s="1624"/>
      <c r="CNY3" s="1624"/>
      <c r="CNZ3" s="1624"/>
      <c r="COA3" s="1624"/>
      <c r="COB3" s="1624"/>
      <c r="COC3" s="1624"/>
      <c r="COD3" s="1624"/>
      <c r="COE3" s="1624"/>
      <c r="COF3" s="1624"/>
      <c r="COG3" s="1624"/>
      <c r="COH3" s="1624"/>
      <c r="COI3" s="1624"/>
      <c r="COJ3" s="1624"/>
      <c r="COK3" s="1624"/>
      <c r="COL3" s="1624"/>
      <c r="COM3" s="1624"/>
      <c r="CON3" s="1624"/>
      <c r="COO3" s="1624"/>
      <c r="COP3" s="1624"/>
      <c r="COQ3" s="1624"/>
      <c r="COR3" s="1624"/>
      <c r="COS3" s="1624"/>
      <c r="COT3" s="1624"/>
      <c r="COU3" s="1624"/>
      <c r="COV3" s="1624"/>
      <c r="COW3" s="1624"/>
      <c r="COX3" s="1624"/>
      <c r="COY3" s="1624"/>
      <c r="COZ3" s="1624"/>
      <c r="CPA3" s="1624"/>
      <c r="CPB3" s="1624"/>
      <c r="CPC3" s="1624"/>
      <c r="CPD3" s="1624"/>
      <c r="CPE3" s="1624"/>
      <c r="CPF3" s="1624"/>
      <c r="CPG3" s="1624"/>
      <c r="CPH3" s="1624"/>
      <c r="CPI3" s="1624"/>
      <c r="CPJ3" s="1624"/>
      <c r="CPK3" s="1624"/>
      <c r="CPL3" s="1624"/>
      <c r="CPM3" s="1624"/>
      <c r="CPN3" s="1624"/>
      <c r="CPO3" s="1624"/>
      <c r="CPP3" s="1624"/>
      <c r="CPQ3" s="1624"/>
      <c r="CPR3" s="1624"/>
      <c r="CPS3" s="1624"/>
      <c r="CPT3" s="1624"/>
      <c r="CPU3" s="1624"/>
      <c r="CPV3" s="1624"/>
      <c r="CPW3" s="1624"/>
      <c r="CPX3" s="1624"/>
      <c r="CPY3" s="1624"/>
      <c r="CPZ3" s="1624"/>
      <c r="CQA3" s="1624"/>
      <c r="CQB3" s="1624"/>
      <c r="CQC3" s="1624"/>
      <c r="CQD3" s="1624"/>
      <c r="CQE3" s="1624"/>
      <c r="CQF3" s="1624"/>
      <c r="CQG3" s="1624"/>
      <c r="CQH3" s="1624"/>
      <c r="CQI3" s="1624"/>
      <c r="CQJ3" s="1624"/>
      <c r="CQK3" s="1624"/>
      <c r="CQL3" s="1624"/>
      <c r="CQM3" s="1624"/>
      <c r="CQN3" s="1624"/>
      <c r="CQO3" s="1624"/>
      <c r="CQP3" s="1624"/>
      <c r="CQQ3" s="1624"/>
      <c r="CQR3" s="1624"/>
      <c r="CQS3" s="1624"/>
      <c r="CQT3" s="1624"/>
      <c r="CQU3" s="1624"/>
      <c r="CQV3" s="1624"/>
      <c r="CQW3" s="1624"/>
      <c r="CQX3" s="1624"/>
      <c r="CQY3" s="1624"/>
      <c r="CQZ3" s="1624"/>
      <c r="CRA3" s="1624"/>
      <c r="CRB3" s="1624"/>
      <c r="CRC3" s="1624"/>
      <c r="CRD3" s="1624"/>
      <c r="CRE3" s="1624"/>
      <c r="CRF3" s="1624"/>
      <c r="CRG3" s="1624"/>
      <c r="CRH3" s="1624"/>
      <c r="CRI3" s="1624"/>
      <c r="CRJ3" s="1624"/>
      <c r="CRK3" s="1624"/>
      <c r="CRL3" s="1624"/>
      <c r="CRM3" s="1624"/>
      <c r="CRN3" s="1624"/>
      <c r="CRO3" s="1624"/>
      <c r="CRP3" s="1624"/>
      <c r="CRQ3" s="1624"/>
      <c r="CRR3" s="1624"/>
      <c r="CRS3" s="1624"/>
      <c r="CRT3" s="1624"/>
      <c r="CRU3" s="1624"/>
      <c r="CRV3" s="1624"/>
      <c r="CRW3" s="1624"/>
      <c r="CRX3" s="1624"/>
      <c r="CRY3" s="1624"/>
      <c r="CRZ3" s="1624"/>
      <c r="CSA3" s="1624"/>
      <c r="CSB3" s="1624"/>
      <c r="CSC3" s="1624"/>
      <c r="CSD3" s="1624"/>
      <c r="CSE3" s="1624"/>
      <c r="CSF3" s="1624"/>
      <c r="CSG3" s="1624"/>
      <c r="CSH3" s="1624"/>
      <c r="CSI3" s="1624"/>
      <c r="CSJ3" s="1624"/>
      <c r="CSK3" s="1624"/>
      <c r="CSL3" s="1624"/>
      <c r="CSM3" s="1624"/>
      <c r="CSN3" s="1624"/>
      <c r="CSO3" s="1624"/>
      <c r="CSP3" s="1624"/>
      <c r="CSQ3" s="1624"/>
      <c r="CSR3" s="1624"/>
      <c r="CSS3" s="1624"/>
      <c r="CST3" s="1624"/>
      <c r="CSU3" s="1624"/>
      <c r="CSV3" s="1624"/>
      <c r="CSW3" s="1624"/>
      <c r="CSX3" s="1624"/>
      <c r="CSY3" s="1624"/>
      <c r="CSZ3" s="1624"/>
      <c r="CTA3" s="1624"/>
      <c r="CTB3" s="1624"/>
      <c r="CTC3" s="1624"/>
      <c r="CTD3" s="1624"/>
      <c r="CTE3" s="1624"/>
      <c r="CTF3" s="1624"/>
      <c r="CTG3" s="1624"/>
      <c r="CTH3" s="1624"/>
      <c r="CTI3" s="1624"/>
      <c r="CTJ3" s="1624"/>
      <c r="CTK3" s="1624"/>
      <c r="CTL3" s="1624"/>
      <c r="CTM3" s="1624"/>
      <c r="CTN3" s="1624"/>
      <c r="CTO3" s="1624"/>
      <c r="CTP3" s="1624"/>
      <c r="CTQ3" s="1624"/>
      <c r="CTR3" s="1624"/>
      <c r="CTS3" s="1624"/>
      <c r="CTT3" s="1624"/>
      <c r="CTU3" s="1624"/>
      <c r="CTV3" s="1624"/>
      <c r="CTW3" s="1624"/>
      <c r="CTX3" s="1624"/>
      <c r="CTY3" s="1624"/>
      <c r="CTZ3" s="1624"/>
      <c r="CUA3" s="1624"/>
      <c r="CUB3" s="1624"/>
      <c r="CUC3" s="1624"/>
      <c r="CUD3" s="1624"/>
      <c r="CUE3" s="1624"/>
      <c r="CUF3" s="1624"/>
      <c r="CUG3" s="1624"/>
      <c r="CUH3" s="1624"/>
      <c r="CUI3" s="1624"/>
      <c r="CUJ3" s="1624"/>
      <c r="CUK3" s="1624"/>
      <c r="CUL3" s="1624"/>
      <c r="CUM3" s="1624"/>
      <c r="CUN3" s="1624"/>
      <c r="CUO3" s="1624"/>
      <c r="CUP3" s="1624"/>
      <c r="CUQ3" s="1624"/>
      <c r="CUR3" s="1624"/>
      <c r="CUS3" s="1624"/>
      <c r="CUT3" s="1624"/>
      <c r="CUU3" s="1624"/>
      <c r="CUV3" s="1624"/>
      <c r="CUW3" s="1624"/>
      <c r="CUX3" s="1624"/>
      <c r="CUY3" s="1624"/>
      <c r="CUZ3" s="1624"/>
      <c r="CVA3" s="1624"/>
      <c r="CVB3" s="1624"/>
      <c r="CVC3" s="1624"/>
      <c r="CVD3" s="1624"/>
      <c r="CVE3" s="1624"/>
      <c r="CVF3" s="1624"/>
      <c r="CVG3" s="1624"/>
      <c r="CVH3" s="1624"/>
      <c r="CVI3" s="1624"/>
      <c r="CVJ3" s="1624"/>
      <c r="CVK3" s="1624"/>
      <c r="CVL3" s="1624"/>
      <c r="CVM3" s="1624"/>
      <c r="CVN3" s="1624"/>
      <c r="CVO3" s="1624"/>
      <c r="CVP3" s="1624"/>
      <c r="CVQ3" s="1624"/>
      <c r="CVR3" s="1624"/>
      <c r="CVS3" s="1624"/>
      <c r="CVT3" s="1624"/>
      <c r="CVU3" s="1624"/>
      <c r="CVV3" s="1624"/>
      <c r="CVW3" s="1624"/>
      <c r="CVX3" s="1624"/>
      <c r="CVY3" s="1624"/>
      <c r="CVZ3" s="1624"/>
      <c r="CWA3" s="1624"/>
      <c r="CWB3" s="1624"/>
      <c r="CWC3" s="1624"/>
      <c r="CWD3" s="1624"/>
      <c r="CWE3" s="1624"/>
      <c r="CWF3" s="1624"/>
      <c r="CWG3" s="1624"/>
      <c r="CWH3" s="1624"/>
      <c r="CWI3" s="1624"/>
      <c r="CWJ3" s="1624"/>
      <c r="CWK3" s="1624"/>
      <c r="CWL3" s="1624"/>
      <c r="CWM3" s="1624"/>
      <c r="CWN3" s="1624"/>
      <c r="CWO3" s="1624"/>
      <c r="CWP3" s="1624"/>
      <c r="CWQ3" s="1624"/>
      <c r="CWR3" s="1624"/>
      <c r="CWS3" s="1624"/>
      <c r="CWT3" s="1624"/>
      <c r="CWU3" s="1624"/>
      <c r="CWV3" s="1624"/>
      <c r="CWW3" s="1624"/>
      <c r="CWX3" s="1624"/>
      <c r="CWY3" s="1624"/>
      <c r="CWZ3" s="1624"/>
      <c r="CXA3" s="1624"/>
      <c r="CXB3" s="1624"/>
      <c r="CXC3" s="1624"/>
      <c r="CXD3" s="1624"/>
      <c r="CXE3" s="1624"/>
      <c r="CXF3" s="1624"/>
      <c r="CXG3" s="1624"/>
      <c r="CXH3" s="1624"/>
      <c r="CXI3" s="1624"/>
      <c r="CXJ3" s="1624"/>
      <c r="CXK3" s="1624"/>
      <c r="CXL3" s="1624"/>
      <c r="CXM3" s="1624"/>
      <c r="CXN3" s="1624"/>
      <c r="CXO3" s="1624"/>
      <c r="CXP3" s="1624"/>
      <c r="CXQ3" s="1624"/>
      <c r="CXR3" s="1624"/>
      <c r="CXS3" s="1624"/>
      <c r="CXT3" s="1624"/>
      <c r="CXU3" s="1624"/>
      <c r="CXV3" s="1624"/>
      <c r="CXW3" s="1624"/>
      <c r="CXX3" s="1624"/>
      <c r="CXY3" s="1624"/>
      <c r="CXZ3" s="1624"/>
      <c r="CYA3" s="1624"/>
      <c r="CYB3" s="1624"/>
      <c r="CYC3" s="1624"/>
      <c r="CYD3" s="1624"/>
      <c r="CYE3" s="1624"/>
      <c r="CYF3" s="1624"/>
      <c r="CYG3" s="1624"/>
      <c r="CYH3" s="1624"/>
      <c r="CYI3" s="1624"/>
      <c r="CYJ3" s="1624"/>
      <c r="CYK3" s="1624"/>
      <c r="CYL3" s="1624"/>
      <c r="CYM3" s="1624"/>
      <c r="CYN3" s="1624"/>
      <c r="CYO3" s="1624"/>
      <c r="CYP3" s="1624"/>
      <c r="CYQ3" s="1624"/>
      <c r="CYR3" s="1624"/>
      <c r="CYS3" s="1624"/>
      <c r="CYT3" s="1624"/>
      <c r="CYU3" s="1624"/>
      <c r="CYV3" s="1624"/>
      <c r="CYW3" s="1624"/>
      <c r="CYX3" s="1624"/>
      <c r="CYY3" s="1624"/>
      <c r="CYZ3" s="1624"/>
      <c r="CZA3" s="1624"/>
      <c r="CZB3" s="1624"/>
      <c r="CZC3" s="1624"/>
      <c r="CZD3" s="1624"/>
      <c r="CZE3" s="1624"/>
      <c r="CZF3" s="1624"/>
      <c r="CZG3" s="1624"/>
      <c r="CZH3" s="1624"/>
      <c r="CZI3" s="1624"/>
      <c r="CZJ3" s="1624"/>
      <c r="CZK3" s="1624"/>
      <c r="CZL3" s="1624"/>
      <c r="CZM3" s="1624"/>
      <c r="CZN3" s="1624"/>
      <c r="CZO3" s="1624"/>
      <c r="CZP3" s="1624"/>
      <c r="CZQ3" s="1624"/>
      <c r="CZR3" s="1624"/>
      <c r="CZS3" s="1624"/>
      <c r="CZT3" s="1624"/>
      <c r="CZU3" s="1624"/>
      <c r="CZV3" s="1624"/>
      <c r="CZW3" s="1624"/>
      <c r="CZX3" s="1624"/>
      <c r="CZY3" s="1624"/>
      <c r="CZZ3" s="1624"/>
      <c r="DAA3" s="1624"/>
      <c r="DAB3" s="1624"/>
      <c r="DAC3" s="1624"/>
      <c r="DAD3" s="1624"/>
      <c r="DAE3" s="1624"/>
      <c r="DAF3" s="1624"/>
      <c r="DAG3" s="1624"/>
      <c r="DAH3" s="1624"/>
      <c r="DAI3" s="1624"/>
      <c r="DAJ3" s="1624"/>
      <c r="DAK3" s="1624"/>
      <c r="DAL3" s="1624"/>
      <c r="DAM3" s="1624"/>
      <c r="DAN3" s="1624"/>
      <c r="DAO3" s="1624"/>
      <c r="DAP3" s="1624"/>
      <c r="DAQ3" s="1624"/>
      <c r="DAR3" s="1624"/>
      <c r="DAS3" s="1624"/>
      <c r="DAT3" s="1624"/>
      <c r="DAU3" s="1624"/>
      <c r="DAV3" s="1624"/>
      <c r="DAW3" s="1624"/>
      <c r="DAX3" s="1624"/>
      <c r="DAY3" s="1624"/>
      <c r="DAZ3" s="1624"/>
      <c r="DBA3" s="1624"/>
      <c r="DBB3" s="1624"/>
      <c r="DBC3" s="1624"/>
      <c r="DBD3" s="1624"/>
      <c r="DBE3" s="1624"/>
      <c r="DBF3" s="1624"/>
      <c r="DBG3" s="1624"/>
      <c r="DBH3" s="1624"/>
      <c r="DBI3" s="1624"/>
      <c r="DBJ3" s="1624"/>
      <c r="DBK3" s="1624"/>
      <c r="DBL3" s="1624"/>
      <c r="DBM3" s="1624"/>
      <c r="DBN3" s="1624"/>
      <c r="DBO3" s="1624"/>
      <c r="DBP3" s="1624"/>
      <c r="DBQ3" s="1624"/>
      <c r="DBR3" s="1624"/>
      <c r="DBS3" s="1624"/>
      <c r="DBT3" s="1624"/>
      <c r="DBU3" s="1624"/>
      <c r="DBV3" s="1624"/>
      <c r="DBW3" s="1624"/>
      <c r="DBX3" s="1624"/>
      <c r="DBY3" s="1624"/>
      <c r="DBZ3" s="1624"/>
      <c r="DCA3" s="1624"/>
      <c r="DCB3" s="1624"/>
      <c r="DCC3" s="1624"/>
      <c r="DCD3" s="1624"/>
      <c r="DCE3" s="1624"/>
      <c r="DCF3" s="1624"/>
      <c r="DCG3" s="1624"/>
      <c r="DCH3" s="1624"/>
      <c r="DCI3" s="1624"/>
      <c r="DCJ3" s="1624"/>
      <c r="DCK3" s="1624"/>
      <c r="DCL3" s="1624"/>
      <c r="DCM3" s="1624"/>
      <c r="DCN3" s="1624"/>
      <c r="DCO3" s="1624"/>
      <c r="DCP3" s="1624"/>
      <c r="DCQ3" s="1624"/>
      <c r="DCR3" s="1624"/>
      <c r="DCS3" s="1624"/>
      <c r="DCT3" s="1624"/>
      <c r="DCU3" s="1624"/>
      <c r="DCV3" s="1624"/>
      <c r="DCW3" s="1624"/>
      <c r="DCX3" s="1624"/>
      <c r="DCY3" s="1624"/>
      <c r="DCZ3" s="1624"/>
      <c r="DDA3" s="1624"/>
      <c r="DDB3" s="1624"/>
      <c r="DDC3" s="1624"/>
      <c r="DDD3" s="1624"/>
      <c r="DDE3" s="1624"/>
      <c r="DDF3" s="1624"/>
      <c r="DDG3" s="1624"/>
      <c r="DDH3" s="1624"/>
      <c r="DDI3" s="1624"/>
      <c r="DDJ3" s="1624"/>
      <c r="DDK3" s="1624"/>
      <c r="DDL3" s="1624"/>
      <c r="DDM3" s="1624"/>
      <c r="DDN3" s="1624"/>
      <c r="DDO3" s="1624"/>
      <c r="DDP3" s="1624"/>
      <c r="DDQ3" s="1624"/>
      <c r="DDR3" s="1624"/>
      <c r="DDS3" s="1624"/>
      <c r="DDT3" s="1624"/>
      <c r="DDU3" s="1624"/>
      <c r="DDV3" s="1624"/>
      <c r="DDW3" s="1624"/>
      <c r="DDX3" s="1624"/>
      <c r="DDY3" s="1624"/>
      <c r="DDZ3" s="1624"/>
      <c r="DEA3" s="1624"/>
      <c r="DEB3" s="1624"/>
      <c r="DEC3" s="1624"/>
      <c r="DED3" s="1624"/>
      <c r="DEE3" s="1624"/>
      <c r="DEF3" s="1624"/>
      <c r="DEG3" s="1624"/>
      <c r="DEH3" s="1624"/>
      <c r="DEI3" s="1624"/>
      <c r="DEJ3" s="1624"/>
      <c r="DEK3" s="1624"/>
      <c r="DEL3" s="1624"/>
      <c r="DEM3" s="1624"/>
      <c r="DEN3" s="1624"/>
      <c r="DEO3" s="1624"/>
      <c r="DEP3" s="1624"/>
      <c r="DEQ3" s="1624"/>
      <c r="DER3" s="1624"/>
      <c r="DES3" s="1624"/>
      <c r="DET3" s="1624"/>
      <c r="DEU3" s="1624"/>
      <c r="DEV3" s="1624"/>
      <c r="DEW3" s="1624"/>
      <c r="DEX3" s="1624"/>
      <c r="DEY3" s="1624"/>
      <c r="DEZ3" s="1624"/>
      <c r="DFA3" s="1624"/>
      <c r="DFB3" s="1624"/>
      <c r="DFC3" s="1624"/>
      <c r="DFD3" s="1624"/>
      <c r="DFE3" s="1624"/>
      <c r="DFF3" s="1624"/>
      <c r="DFG3" s="1624"/>
      <c r="DFH3" s="1624"/>
      <c r="DFI3" s="1624"/>
      <c r="DFJ3" s="1624"/>
      <c r="DFK3" s="1624"/>
      <c r="DFL3" s="1624"/>
      <c r="DFM3" s="1624"/>
      <c r="DFN3" s="1624"/>
      <c r="DFO3" s="1624"/>
      <c r="DFP3" s="1624"/>
      <c r="DFQ3" s="1624"/>
      <c r="DFR3" s="1624"/>
      <c r="DFS3" s="1624"/>
      <c r="DFT3" s="1624"/>
      <c r="DFU3" s="1624"/>
      <c r="DFV3" s="1624"/>
      <c r="DFW3" s="1624"/>
      <c r="DFX3" s="1624"/>
      <c r="DFY3" s="1624"/>
      <c r="DFZ3" s="1624"/>
      <c r="DGA3" s="1624"/>
      <c r="DGB3" s="1624"/>
      <c r="DGC3" s="1624"/>
      <c r="DGD3" s="1624"/>
      <c r="DGE3" s="1624"/>
      <c r="DGF3" s="1624"/>
      <c r="DGG3" s="1624"/>
      <c r="DGH3" s="1624"/>
      <c r="DGI3" s="1624"/>
      <c r="DGJ3" s="1624"/>
      <c r="DGK3" s="1624"/>
      <c r="DGL3" s="1624"/>
      <c r="DGM3" s="1624"/>
      <c r="DGN3" s="1624"/>
      <c r="DGO3" s="1624"/>
      <c r="DGP3" s="1624"/>
      <c r="DGQ3" s="1624"/>
      <c r="DGR3" s="1624"/>
      <c r="DGS3" s="1624"/>
      <c r="DGT3" s="1624"/>
      <c r="DGU3" s="1624"/>
      <c r="DGV3" s="1624"/>
      <c r="DGW3" s="1624"/>
      <c r="DGX3" s="1624"/>
      <c r="DGY3" s="1624"/>
      <c r="DGZ3" s="1624"/>
      <c r="DHA3" s="1624"/>
      <c r="DHB3" s="1624"/>
      <c r="DHC3" s="1624"/>
      <c r="DHD3" s="1624"/>
      <c r="DHE3" s="1624"/>
      <c r="DHF3" s="1624"/>
      <c r="DHG3" s="1624"/>
      <c r="DHH3" s="1624"/>
      <c r="DHI3" s="1624"/>
      <c r="DHJ3" s="1624"/>
      <c r="DHK3" s="1624"/>
      <c r="DHL3" s="1624"/>
      <c r="DHM3" s="1624"/>
      <c r="DHN3" s="1624"/>
      <c r="DHO3" s="1624"/>
      <c r="DHP3" s="1624"/>
      <c r="DHQ3" s="1624"/>
      <c r="DHR3" s="1624"/>
      <c r="DHS3" s="1624"/>
      <c r="DHT3" s="1624"/>
      <c r="DHU3" s="1624"/>
      <c r="DHV3" s="1624"/>
      <c r="DHW3" s="1624"/>
      <c r="DHX3" s="1624"/>
      <c r="DHY3" s="1624"/>
      <c r="DHZ3" s="1624"/>
      <c r="DIA3" s="1624"/>
      <c r="DIB3" s="1624"/>
      <c r="DIC3" s="1624"/>
      <c r="DID3" s="1624"/>
      <c r="DIE3" s="1624"/>
      <c r="DIF3" s="1624"/>
      <c r="DIG3" s="1624"/>
      <c r="DIH3" s="1624"/>
      <c r="DII3" s="1624"/>
      <c r="DIJ3" s="1624"/>
      <c r="DIK3" s="1624"/>
      <c r="DIL3" s="1624"/>
      <c r="DIM3" s="1624"/>
      <c r="DIN3" s="1624"/>
      <c r="DIO3" s="1624"/>
      <c r="DIP3" s="1624"/>
      <c r="DIQ3" s="1624"/>
      <c r="DIR3" s="1624"/>
      <c r="DIS3" s="1624"/>
      <c r="DIT3" s="1624"/>
      <c r="DIU3" s="1624"/>
      <c r="DIV3" s="1624"/>
      <c r="DIW3" s="1624"/>
      <c r="DIX3" s="1624"/>
      <c r="DIY3" s="1624"/>
      <c r="DIZ3" s="1624"/>
      <c r="DJA3" s="1624"/>
      <c r="DJB3" s="1624"/>
      <c r="DJC3" s="1624"/>
      <c r="DJD3" s="1624"/>
      <c r="DJE3" s="1624"/>
      <c r="DJF3" s="1624"/>
      <c r="DJG3" s="1624"/>
      <c r="DJH3" s="1624"/>
      <c r="DJI3" s="1624"/>
      <c r="DJJ3" s="1624"/>
      <c r="DJK3" s="1624"/>
      <c r="DJL3" s="1624"/>
      <c r="DJM3" s="1624"/>
      <c r="DJN3" s="1624"/>
      <c r="DJO3" s="1624"/>
      <c r="DJP3" s="1624"/>
      <c r="DJQ3" s="1624"/>
      <c r="DJR3" s="1624"/>
      <c r="DJS3" s="1624"/>
      <c r="DJT3" s="1624"/>
      <c r="DJU3" s="1624"/>
      <c r="DJV3" s="1624"/>
      <c r="DJW3" s="1624"/>
      <c r="DJX3" s="1624"/>
      <c r="DJY3" s="1624"/>
      <c r="DJZ3" s="1624"/>
      <c r="DKA3" s="1624"/>
      <c r="DKB3" s="1624"/>
      <c r="DKC3" s="1624"/>
      <c r="DKD3" s="1624"/>
      <c r="DKE3" s="1624"/>
      <c r="DKF3" s="1624"/>
      <c r="DKG3" s="1624"/>
      <c r="DKH3" s="1624"/>
      <c r="DKI3" s="1624"/>
      <c r="DKJ3" s="1624"/>
      <c r="DKK3" s="1624"/>
      <c r="DKL3" s="1624"/>
      <c r="DKM3" s="1624"/>
      <c r="DKN3" s="1624"/>
      <c r="DKO3" s="1624"/>
      <c r="DKP3" s="1624"/>
      <c r="DKQ3" s="1624"/>
      <c r="DKR3" s="1624"/>
      <c r="DKS3" s="1624"/>
      <c r="DKT3" s="1624"/>
      <c r="DKU3" s="1624"/>
      <c r="DKV3" s="1624"/>
      <c r="DKW3" s="1624"/>
      <c r="DKX3" s="1624"/>
      <c r="DKY3" s="1624"/>
      <c r="DKZ3" s="1624"/>
      <c r="DLA3" s="1624"/>
      <c r="DLB3" s="1624"/>
      <c r="DLC3" s="1624"/>
      <c r="DLD3" s="1624"/>
      <c r="DLE3" s="1624"/>
      <c r="DLF3" s="1624"/>
      <c r="DLG3" s="1624"/>
      <c r="DLH3" s="1624"/>
      <c r="DLI3" s="1624"/>
      <c r="DLJ3" s="1624"/>
      <c r="DLK3" s="1624"/>
      <c r="DLL3" s="1624"/>
      <c r="DLM3" s="1624"/>
      <c r="DLN3" s="1624"/>
      <c r="DLO3" s="1624"/>
      <c r="DLP3" s="1624"/>
      <c r="DLQ3" s="1624"/>
      <c r="DLR3" s="1624"/>
      <c r="DLS3" s="1624"/>
      <c r="DLT3" s="1624"/>
      <c r="DLU3" s="1624"/>
      <c r="DLV3" s="1624"/>
      <c r="DLW3" s="1624"/>
      <c r="DLX3" s="1624"/>
      <c r="DLY3" s="1624"/>
      <c r="DLZ3" s="1624"/>
      <c r="DMA3" s="1624"/>
      <c r="DMB3" s="1624"/>
      <c r="DMC3" s="1624"/>
      <c r="DMD3" s="1624"/>
      <c r="DME3" s="1624"/>
      <c r="DMF3" s="1624"/>
      <c r="DMG3" s="1624"/>
      <c r="DMH3" s="1624"/>
      <c r="DMI3" s="1624"/>
      <c r="DMJ3" s="1624"/>
      <c r="DMK3" s="1624"/>
      <c r="DML3" s="1624"/>
      <c r="DMM3" s="1624"/>
      <c r="DMN3" s="1624"/>
      <c r="DMO3" s="1624"/>
      <c r="DMP3" s="1624"/>
      <c r="DMQ3" s="1624"/>
      <c r="DMR3" s="1624"/>
      <c r="DMS3" s="1624"/>
      <c r="DMT3" s="1624"/>
      <c r="DMU3" s="1624"/>
      <c r="DMV3" s="1624"/>
      <c r="DMW3" s="1624"/>
      <c r="DMX3" s="1624"/>
      <c r="DMY3" s="1624"/>
      <c r="DMZ3" s="1624"/>
      <c r="DNA3" s="1624"/>
      <c r="DNB3" s="1624"/>
      <c r="DNC3" s="1624"/>
      <c r="DND3" s="1624"/>
      <c r="DNE3" s="1624"/>
      <c r="DNF3" s="1624"/>
      <c r="DNG3" s="1624"/>
      <c r="DNH3" s="1624"/>
      <c r="DNI3" s="1624"/>
      <c r="DNJ3" s="1624"/>
      <c r="DNK3" s="1624"/>
      <c r="DNL3" s="1624"/>
      <c r="DNM3" s="1624"/>
      <c r="DNN3" s="1624"/>
      <c r="DNO3" s="1624"/>
      <c r="DNP3" s="1624"/>
      <c r="DNQ3" s="1624"/>
      <c r="DNR3" s="1624"/>
      <c r="DNS3" s="1624"/>
      <c r="DNT3" s="1624"/>
      <c r="DNU3" s="1624"/>
      <c r="DNV3" s="1624"/>
      <c r="DNW3" s="1624"/>
      <c r="DNX3" s="1624"/>
      <c r="DNY3" s="1624"/>
      <c r="DNZ3" s="1624"/>
      <c r="DOA3" s="1624"/>
      <c r="DOB3" s="1624"/>
      <c r="DOC3" s="1624"/>
      <c r="DOD3" s="1624"/>
      <c r="DOE3" s="1624"/>
      <c r="DOF3" s="1624"/>
      <c r="DOG3" s="1624"/>
      <c r="DOH3" s="1624"/>
      <c r="DOI3" s="1624"/>
      <c r="DOJ3" s="1624"/>
      <c r="DOK3" s="1624"/>
      <c r="DOL3" s="1624"/>
      <c r="DOM3" s="1624"/>
      <c r="DON3" s="1624"/>
      <c r="DOO3" s="1624"/>
      <c r="DOP3" s="1624"/>
      <c r="DOQ3" s="1624"/>
      <c r="DOR3" s="1624"/>
      <c r="DOS3" s="1624"/>
      <c r="DOT3" s="1624"/>
      <c r="DOU3" s="1624"/>
      <c r="DOV3" s="1624"/>
      <c r="DOW3" s="1624"/>
      <c r="DOX3" s="1624"/>
      <c r="DOY3" s="1624"/>
      <c r="DOZ3" s="1624"/>
      <c r="DPA3" s="1624"/>
      <c r="DPB3" s="1624"/>
      <c r="DPC3" s="1624"/>
      <c r="DPD3" s="1624"/>
      <c r="DPE3" s="1624"/>
      <c r="DPF3" s="1624"/>
      <c r="DPG3" s="1624"/>
      <c r="DPH3" s="1624"/>
      <c r="DPI3" s="1624"/>
      <c r="DPJ3" s="1624"/>
      <c r="DPK3" s="1624"/>
      <c r="DPL3" s="1624"/>
      <c r="DPM3" s="1624"/>
      <c r="DPN3" s="1624"/>
      <c r="DPO3" s="1624"/>
      <c r="DPP3" s="1624"/>
      <c r="DPQ3" s="1624"/>
      <c r="DPR3" s="1624"/>
      <c r="DPS3" s="1624"/>
      <c r="DPT3" s="1624"/>
      <c r="DPU3" s="1624"/>
      <c r="DPV3" s="1624"/>
      <c r="DPW3" s="1624"/>
      <c r="DPX3" s="1624"/>
      <c r="DPY3" s="1624"/>
      <c r="DPZ3" s="1624"/>
      <c r="DQA3" s="1624"/>
      <c r="DQB3" s="1624"/>
      <c r="DQC3" s="1624"/>
      <c r="DQD3" s="1624"/>
      <c r="DQE3" s="1624"/>
      <c r="DQF3" s="1624"/>
      <c r="DQG3" s="1624"/>
      <c r="DQH3" s="1624"/>
      <c r="DQI3" s="1624"/>
      <c r="DQJ3" s="1624"/>
      <c r="DQK3" s="1624"/>
      <c r="DQL3" s="1624"/>
      <c r="DQM3" s="1624"/>
      <c r="DQN3" s="1624"/>
      <c r="DQO3" s="1624"/>
      <c r="DQP3" s="1624"/>
      <c r="DQQ3" s="1624"/>
      <c r="DQR3" s="1624"/>
      <c r="DQS3" s="1624"/>
      <c r="DQT3" s="1624"/>
      <c r="DQU3" s="1624"/>
      <c r="DQV3" s="1624"/>
      <c r="DQW3" s="1624"/>
      <c r="DQX3" s="1624"/>
      <c r="DQY3" s="1624"/>
      <c r="DQZ3" s="1624"/>
      <c r="DRA3" s="1624"/>
      <c r="DRB3" s="1624"/>
      <c r="DRC3" s="1624"/>
      <c r="DRD3" s="1624"/>
      <c r="DRE3" s="1624"/>
      <c r="DRF3" s="1624"/>
      <c r="DRG3" s="1624"/>
      <c r="DRH3" s="1624"/>
      <c r="DRI3" s="1624"/>
      <c r="DRJ3" s="1624"/>
      <c r="DRK3" s="1624"/>
      <c r="DRL3" s="1624"/>
      <c r="DRM3" s="1624"/>
      <c r="DRN3" s="1624"/>
      <c r="DRO3" s="1624"/>
      <c r="DRP3" s="1624"/>
      <c r="DRQ3" s="1624"/>
      <c r="DRR3" s="1624"/>
      <c r="DRS3" s="1624"/>
      <c r="DRT3" s="1624"/>
      <c r="DRU3" s="1624"/>
      <c r="DRV3" s="1624"/>
      <c r="DRW3" s="1624"/>
      <c r="DRX3" s="1624"/>
      <c r="DRY3" s="1624"/>
      <c r="DRZ3" s="1624"/>
      <c r="DSA3" s="1624"/>
      <c r="DSB3" s="1624"/>
      <c r="DSC3" s="1624"/>
      <c r="DSD3" s="1624"/>
      <c r="DSE3" s="1624"/>
      <c r="DSF3" s="1624"/>
      <c r="DSG3" s="1624"/>
      <c r="DSH3" s="1624"/>
      <c r="DSI3" s="1624"/>
      <c r="DSJ3" s="1624"/>
      <c r="DSK3" s="1624"/>
      <c r="DSL3" s="1624"/>
      <c r="DSM3" s="1624"/>
      <c r="DSN3" s="1624"/>
      <c r="DSO3" s="1624"/>
      <c r="DSP3" s="1624"/>
      <c r="DSQ3" s="1624"/>
      <c r="DSR3" s="1624"/>
      <c r="DSS3" s="1624"/>
      <c r="DST3" s="1624"/>
      <c r="DSU3" s="1624"/>
      <c r="DSV3" s="1624"/>
      <c r="DSW3" s="1624"/>
      <c r="DSX3" s="1624"/>
      <c r="DSY3" s="1624"/>
      <c r="DSZ3" s="1624"/>
      <c r="DTA3" s="1624"/>
      <c r="DTB3" s="1624"/>
      <c r="DTC3" s="1624"/>
      <c r="DTD3" s="1624"/>
      <c r="DTE3" s="1624"/>
      <c r="DTF3" s="1624"/>
      <c r="DTG3" s="1624"/>
      <c r="DTH3" s="1624"/>
      <c r="DTI3" s="1624"/>
      <c r="DTJ3" s="1624"/>
      <c r="DTK3" s="1624"/>
      <c r="DTL3" s="1624"/>
      <c r="DTM3" s="1624"/>
      <c r="DTN3" s="1624"/>
      <c r="DTO3" s="1624"/>
      <c r="DTP3" s="1624"/>
      <c r="DTQ3" s="1624"/>
      <c r="DTR3" s="1624"/>
      <c r="DTS3" s="1624"/>
      <c r="DTT3" s="1624"/>
      <c r="DTU3" s="1624"/>
      <c r="DTV3" s="1624"/>
      <c r="DTW3" s="1624"/>
      <c r="DTX3" s="1624"/>
      <c r="DTY3" s="1624"/>
      <c r="DTZ3" s="1624"/>
      <c r="DUA3" s="1624"/>
      <c r="DUB3" s="1624"/>
      <c r="DUC3" s="1624"/>
      <c r="DUD3" s="1624"/>
      <c r="DUE3" s="1624"/>
      <c r="DUF3" s="1624"/>
      <c r="DUG3" s="1624"/>
      <c r="DUH3" s="1624"/>
      <c r="DUI3" s="1624"/>
      <c r="DUJ3" s="1624"/>
      <c r="DUK3" s="1624"/>
      <c r="DUL3" s="1624"/>
      <c r="DUM3" s="1624"/>
      <c r="DUN3" s="1624"/>
      <c r="DUO3" s="1624"/>
      <c r="DUP3" s="1624"/>
      <c r="DUQ3" s="1624"/>
      <c r="DUR3" s="1624"/>
      <c r="DUS3" s="1624"/>
      <c r="DUT3" s="1624"/>
      <c r="DUU3" s="1624"/>
      <c r="DUV3" s="1624"/>
      <c r="DUW3" s="1624"/>
      <c r="DUX3" s="1624"/>
      <c r="DUY3" s="1624"/>
      <c r="DUZ3" s="1624"/>
      <c r="DVA3" s="1624"/>
      <c r="DVB3" s="1624"/>
      <c r="DVC3" s="1624"/>
      <c r="DVD3" s="1624"/>
      <c r="DVE3" s="1624"/>
      <c r="DVF3" s="1624"/>
      <c r="DVG3" s="1624"/>
      <c r="DVH3" s="1624"/>
      <c r="DVI3" s="1624"/>
      <c r="DVJ3" s="1624"/>
      <c r="DVK3" s="1624"/>
      <c r="DVL3" s="1624"/>
      <c r="DVM3" s="1624"/>
      <c r="DVN3" s="1624"/>
      <c r="DVO3" s="1624"/>
      <c r="DVP3" s="1624"/>
      <c r="DVQ3" s="1624"/>
      <c r="DVR3" s="1624"/>
      <c r="DVS3" s="1624"/>
      <c r="DVT3" s="1624"/>
      <c r="DVU3" s="1624"/>
      <c r="DVV3" s="1624"/>
      <c r="DVW3" s="1624"/>
      <c r="DVX3" s="1624"/>
      <c r="DVY3" s="1624"/>
      <c r="DVZ3" s="1624"/>
      <c r="DWA3" s="1624"/>
      <c r="DWB3" s="1624"/>
      <c r="DWC3" s="1624"/>
      <c r="DWD3" s="1624"/>
      <c r="DWE3" s="1624"/>
      <c r="DWF3" s="1624"/>
      <c r="DWG3" s="1624"/>
      <c r="DWH3" s="1624"/>
      <c r="DWI3" s="1624"/>
      <c r="DWJ3" s="1624"/>
      <c r="DWK3" s="1624"/>
      <c r="DWL3" s="1624"/>
      <c r="DWM3" s="1624"/>
      <c r="DWN3" s="1624"/>
      <c r="DWO3" s="1624"/>
      <c r="DWP3" s="1624"/>
      <c r="DWQ3" s="1624"/>
      <c r="DWR3" s="1624"/>
      <c r="DWS3" s="1624"/>
      <c r="DWT3" s="1624"/>
      <c r="DWU3" s="1624"/>
      <c r="DWV3" s="1624"/>
      <c r="DWW3" s="1624"/>
      <c r="DWX3" s="1624"/>
      <c r="DWY3" s="1624"/>
      <c r="DWZ3" s="1624"/>
      <c r="DXA3" s="1624"/>
      <c r="DXB3" s="1624"/>
      <c r="DXC3" s="1624"/>
      <c r="DXD3" s="1624"/>
      <c r="DXE3" s="1624"/>
      <c r="DXF3" s="1624"/>
      <c r="DXG3" s="1624"/>
      <c r="DXH3" s="1624"/>
      <c r="DXI3" s="1624"/>
      <c r="DXJ3" s="1624"/>
      <c r="DXK3" s="1624"/>
      <c r="DXL3" s="1624"/>
      <c r="DXM3" s="1624"/>
      <c r="DXN3" s="1624"/>
      <c r="DXO3" s="1624"/>
      <c r="DXP3" s="1624"/>
      <c r="DXQ3" s="1624"/>
      <c r="DXR3" s="1624"/>
      <c r="DXS3" s="1624"/>
      <c r="DXT3" s="1624"/>
      <c r="DXU3" s="1624"/>
      <c r="DXV3" s="1624"/>
      <c r="DXW3" s="1624"/>
      <c r="DXX3" s="1624"/>
      <c r="DXY3" s="1624"/>
      <c r="DXZ3" s="1624"/>
      <c r="DYA3" s="1624"/>
      <c r="DYB3" s="1624"/>
      <c r="DYC3" s="1624"/>
      <c r="DYD3" s="1624"/>
      <c r="DYE3" s="1624"/>
      <c r="DYF3" s="1624"/>
      <c r="DYG3" s="1624"/>
      <c r="DYH3" s="1624"/>
      <c r="DYI3" s="1624"/>
      <c r="DYJ3" s="1624"/>
      <c r="DYK3" s="1624"/>
      <c r="DYL3" s="1624"/>
      <c r="DYM3" s="1624"/>
      <c r="DYN3" s="1624"/>
      <c r="DYO3" s="1624"/>
      <c r="DYP3" s="1624"/>
      <c r="DYQ3" s="1624"/>
      <c r="DYR3" s="1624"/>
      <c r="DYS3" s="1624"/>
      <c r="DYT3" s="1624"/>
      <c r="DYU3" s="1624"/>
      <c r="DYV3" s="1624"/>
      <c r="DYW3" s="1624"/>
      <c r="DYX3" s="1624"/>
      <c r="DYY3" s="1624"/>
      <c r="DYZ3" s="1624"/>
      <c r="DZA3" s="1624"/>
      <c r="DZB3" s="1624"/>
      <c r="DZC3" s="1624"/>
      <c r="DZD3" s="1624"/>
      <c r="DZE3" s="1624"/>
      <c r="DZF3" s="1624"/>
      <c r="DZG3" s="1624"/>
      <c r="DZH3" s="1624"/>
      <c r="DZI3" s="1624"/>
      <c r="DZJ3" s="1624"/>
      <c r="DZK3" s="1624"/>
      <c r="DZL3" s="1624"/>
      <c r="DZM3" s="1624"/>
      <c r="DZN3" s="1624"/>
      <c r="DZO3" s="1624"/>
      <c r="DZP3" s="1624"/>
      <c r="DZQ3" s="1624"/>
      <c r="DZR3" s="1624"/>
      <c r="DZS3" s="1624"/>
      <c r="DZT3" s="1624"/>
      <c r="DZU3" s="1624"/>
      <c r="DZV3" s="1624"/>
      <c r="DZW3" s="1624"/>
      <c r="DZX3" s="1624"/>
      <c r="DZY3" s="1624"/>
      <c r="DZZ3" s="1624"/>
      <c r="EAA3" s="1624"/>
      <c r="EAB3" s="1624"/>
      <c r="EAC3" s="1624"/>
      <c r="EAD3" s="1624"/>
      <c r="EAE3" s="1624"/>
      <c r="EAF3" s="1624"/>
      <c r="EAG3" s="1624"/>
      <c r="EAH3" s="1624"/>
      <c r="EAI3" s="1624"/>
      <c r="EAJ3" s="1624"/>
      <c r="EAK3" s="1624"/>
      <c r="EAL3" s="1624"/>
      <c r="EAM3" s="1624"/>
      <c r="EAN3" s="1624"/>
      <c r="EAO3" s="1624"/>
      <c r="EAP3" s="1624"/>
      <c r="EAQ3" s="1624"/>
      <c r="EAR3" s="1624"/>
      <c r="EAS3" s="1624"/>
      <c r="EAT3" s="1624"/>
      <c r="EAU3" s="1624"/>
      <c r="EAV3" s="1624"/>
      <c r="EAW3" s="1624"/>
      <c r="EAX3" s="1624"/>
      <c r="EAY3" s="1624"/>
      <c r="EAZ3" s="1624"/>
      <c r="EBA3" s="1624"/>
      <c r="EBB3" s="1624"/>
      <c r="EBC3" s="1624"/>
      <c r="EBD3" s="1624"/>
      <c r="EBE3" s="1624"/>
      <c r="EBF3" s="1624"/>
      <c r="EBG3" s="1624"/>
      <c r="EBH3" s="1624"/>
      <c r="EBI3" s="1624"/>
      <c r="EBJ3" s="1624"/>
      <c r="EBK3" s="1624"/>
      <c r="EBL3" s="1624"/>
      <c r="EBM3" s="1624"/>
      <c r="EBN3" s="1624"/>
      <c r="EBO3" s="1624"/>
      <c r="EBP3" s="1624"/>
      <c r="EBQ3" s="1624"/>
      <c r="EBR3" s="1624"/>
      <c r="EBS3" s="1624"/>
      <c r="EBT3" s="1624"/>
      <c r="EBU3" s="1624"/>
      <c r="EBV3" s="1624"/>
      <c r="EBW3" s="1624"/>
      <c r="EBX3" s="1624"/>
      <c r="EBY3" s="1624"/>
      <c r="EBZ3" s="1624"/>
      <c r="ECA3" s="1624"/>
      <c r="ECB3" s="1624"/>
      <c r="ECC3" s="1624"/>
      <c r="ECD3" s="1624"/>
      <c r="ECE3" s="1624"/>
      <c r="ECF3" s="1624"/>
      <c r="ECG3" s="1624"/>
      <c r="ECH3" s="1624"/>
      <c r="ECI3" s="1624"/>
      <c r="ECJ3" s="1624"/>
      <c r="ECK3" s="1624"/>
      <c r="ECL3" s="1624"/>
      <c r="ECM3" s="1624"/>
      <c r="ECN3" s="1624"/>
      <c r="ECO3" s="1624"/>
      <c r="ECP3" s="1624"/>
      <c r="ECQ3" s="1624"/>
      <c r="ECR3" s="1624"/>
      <c r="ECS3" s="1624"/>
      <c r="ECT3" s="1624"/>
      <c r="ECU3" s="1624"/>
      <c r="ECV3" s="1624"/>
      <c r="ECW3" s="1624"/>
      <c r="ECX3" s="1624"/>
      <c r="ECY3" s="1624"/>
      <c r="ECZ3" s="1624"/>
      <c r="EDA3" s="1624"/>
      <c r="EDB3" s="1624"/>
      <c r="EDC3" s="1624"/>
      <c r="EDD3" s="1624"/>
      <c r="EDE3" s="1624"/>
      <c r="EDF3" s="1624"/>
      <c r="EDG3" s="1624"/>
      <c r="EDH3" s="1624"/>
      <c r="EDI3" s="1624"/>
      <c r="EDJ3" s="1624"/>
      <c r="EDK3" s="1624"/>
      <c r="EDL3" s="1624"/>
      <c r="EDM3" s="1624"/>
      <c r="EDN3" s="1624"/>
      <c r="EDO3" s="1624"/>
      <c r="EDP3" s="1624"/>
      <c r="EDQ3" s="1624"/>
      <c r="EDR3" s="1624"/>
      <c r="EDS3" s="1624"/>
      <c r="EDT3" s="1624"/>
      <c r="EDU3" s="1624"/>
      <c r="EDV3" s="1624"/>
      <c r="EDW3" s="1624"/>
      <c r="EDX3" s="1624"/>
      <c r="EDY3" s="1624"/>
      <c r="EDZ3" s="1624"/>
      <c r="EEA3" s="1624"/>
      <c r="EEB3" s="1624"/>
      <c r="EEC3" s="1624"/>
      <c r="EED3" s="1624"/>
      <c r="EEE3" s="1624"/>
      <c r="EEF3" s="1624"/>
      <c r="EEG3" s="1624"/>
      <c r="EEH3" s="1624"/>
      <c r="EEI3" s="1624"/>
      <c r="EEJ3" s="1624"/>
      <c r="EEK3" s="1624"/>
      <c r="EEL3" s="1624"/>
      <c r="EEM3" s="1624"/>
      <c r="EEN3" s="1624"/>
      <c r="EEO3" s="1624"/>
      <c r="EEP3" s="1624"/>
      <c r="EEQ3" s="1624"/>
      <c r="EER3" s="1624"/>
      <c r="EES3" s="1624"/>
      <c r="EET3" s="1624"/>
      <c r="EEU3" s="1624"/>
      <c r="EEV3" s="1624"/>
      <c r="EEW3" s="1624"/>
      <c r="EEX3" s="1624"/>
      <c r="EEY3" s="1624"/>
      <c r="EEZ3" s="1624"/>
      <c r="EFA3" s="1624"/>
      <c r="EFB3" s="1624"/>
      <c r="EFC3" s="1624"/>
      <c r="EFD3" s="1624"/>
      <c r="EFE3" s="1624"/>
      <c r="EFF3" s="1624"/>
      <c r="EFG3" s="1624"/>
      <c r="EFH3" s="1624"/>
      <c r="EFI3" s="1624"/>
      <c r="EFJ3" s="1624"/>
      <c r="EFK3" s="1624"/>
      <c r="EFL3" s="1624"/>
      <c r="EFM3" s="1624"/>
      <c r="EFN3" s="1624"/>
      <c r="EFO3" s="1624"/>
      <c r="EFP3" s="1624"/>
      <c r="EFQ3" s="1624"/>
      <c r="EFR3" s="1624"/>
      <c r="EFS3" s="1624"/>
      <c r="EFT3" s="1624"/>
      <c r="EFU3" s="1624"/>
      <c r="EFV3" s="1624"/>
      <c r="EFW3" s="1624"/>
      <c r="EFX3" s="1624"/>
      <c r="EFY3" s="1624"/>
      <c r="EFZ3" s="1624"/>
      <c r="EGA3" s="1624"/>
      <c r="EGB3" s="1624"/>
      <c r="EGC3" s="1624"/>
      <c r="EGD3" s="1624"/>
      <c r="EGE3" s="1624"/>
      <c r="EGF3" s="1624"/>
      <c r="EGG3" s="1624"/>
      <c r="EGH3" s="1624"/>
      <c r="EGI3" s="1624"/>
      <c r="EGJ3" s="1624"/>
      <c r="EGK3" s="1624"/>
      <c r="EGL3" s="1624"/>
      <c r="EGM3" s="1624"/>
      <c r="EGN3" s="1624"/>
      <c r="EGO3" s="1624"/>
      <c r="EGP3" s="1624"/>
      <c r="EGQ3" s="1624"/>
      <c r="EGR3" s="1624"/>
      <c r="EGS3" s="1624"/>
      <c r="EGT3" s="1624"/>
      <c r="EGU3" s="1624"/>
      <c r="EGV3" s="1624"/>
      <c r="EGW3" s="1624"/>
      <c r="EGX3" s="1624"/>
      <c r="EGY3" s="1624"/>
      <c r="EGZ3" s="1624"/>
      <c r="EHA3" s="1624"/>
      <c r="EHB3" s="1624"/>
      <c r="EHC3" s="1624"/>
      <c r="EHD3" s="1624"/>
      <c r="EHE3" s="1624"/>
      <c r="EHF3" s="1624"/>
      <c r="EHG3" s="1624"/>
      <c r="EHH3" s="1624"/>
      <c r="EHI3" s="1624"/>
      <c r="EHJ3" s="1624"/>
      <c r="EHK3" s="1624"/>
      <c r="EHL3" s="1624"/>
      <c r="EHM3" s="1624"/>
      <c r="EHN3" s="1624"/>
      <c r="EHO3" s="1624"/>
      <c r="EHP3" s="1624"/>
      <c r="EHQ3" s="1624"/>
      <c r="EHR3" s="1624"/>
      <c r="EHS3" s="1624"/>
      <c r="EHT3" s="1624"/>
      <c r="EHU3" s="1624"/>
      <c r="EHV3" s="1624"/>
      <c r="EHW3" s="1624"/>
      <c r="EHX3" s="1624"/>
      <c r="EHY3" s="1624"/>
      <c r="EHZ3" s="1624"/>
      <c r="EIA3" s="1624"/>
      <c r="EIB3" s="1624"/>
      <c r="EIC3" s="1624"/>
      <c r="EID3" s="1624"/>
      <c r="EIE3" s="1624"/>
      <c r="EIF3" s="1624"/>
      <c r="EIG3" s="1624"/>
      <c r="EIH3" s="1624"/>
      <c r="EII3" s="1624"/>
      <c r="EIJ3" s="1624"/>
      <c r="EIK3" s="1624"/>
      <c r="EIL3" s="1624"/>
      <c r="EIM3" s="1624"/>
      <c r="EIN3" s="1624"/>
      <c r="EIO3" s="1624"/>
      <c r="EIP3" s="1624"/>
      <c r="EIQ3" s="1624"/>
      <c r="EIR3" s="1624"/>
      <c r="EIS3" s="1624"/>
      <c r="EIT3" s="1624"/>
      <c r="EIU3" s="1624"/>
      <c r="EIV3" s="1624"/>
      <c r="EIW3" s="1624"/>
      <c r="EIX3" s="1624"/>
      <c r="EIY3" s="1624"/>
      <c r="EIZ3" s="1624"/>
      <c r="EJA3" s="1624"/>
      <c r="EJB3" s="1624"/>
      <c r="EJC3" s="1624"/>
      <c r="EJD3" s="1624"/>
      <c r="EJE3" s="1624"/>
      <c r="EJF3" s="1624"/>
      <c r="EJG3" s="1624"/>
      <c r="EJH3" s="1624"/>
      <c r="EJI3" s="1624"/>
      <c r="EJJ3" s="1624"/>
      <c r="EJK3" s="1624"/>
      <c r="EJL3" s="1624"/>
      <c r="EJM3" s="1624"/>
      <c r="EJN3" s="1624"/>
      <c r="EJO3" s="1624"/>
      <c r="EJP3" s="1624"/>
      <c r="EJQ3" s="1624"/>
      <c r="EJR3" s="1624"/>
      <c r="EJS3" s="1624"/>
      <c r="EJT3" s="1624"/>
      <c r="EJU3" s="1624"/>
      <c r="EJV3" s="1624"/>
      <c r="EJW3" s="1624"/>
      <c r="EJX3" s="1624"/>
      <c r="EJY3" s="1624"/>
      <c r="EJZ3" s="1624"/>
      <c r="EKA3" s="1624"/>
      <c r="EKB3" s="1624"/>
      <c r="EKC3" s="1624"/>
      <c r="EKD3" s="1624"/>
      <c r="EKE3" s="1624"/>
      <c r="EKF3" s="1624"/>
      <c r="EKG3" s="1624"/>
      <c r="EKH3" s="1624"/>
      <c r="EKI3" s="1624"/>
      <c r="EKJ3" s="1624"/>
      <c r="EKK3" s="1624"/>
      <c r="EKL3" s="1624"/>
      <c r="EKM3" s="1624"/>
      <c r="EKN3" s="1624"/>
      <c r="EKO3" s="1624"/>
      <c r="EKP3" s="1624"/>
      <c r="EKQ3" s="1624"/>
      <c r="EKR3" s="1624"/>
      <c r="EKS3" s="1624"/>
      <c r="EKT3" s="1624"/>
      <c r="EKU3" s="1624"/>
      <c r="EKV3" s="1624"/>
      <c r="EKW3" s="1624"/>
      <c r="EKX3" s="1624"/>
      <c r="EKY3" s="1624"/>
      <c r="EKZ3" s="1624"/>
      <c r="ELA3" s="1624"/>
      <c r="ELB3" s="1624"/>
      <c r="ELC3" s="1624"/>
      <c r="ELD3" s="1624"/>
      <c r="ELE3" s="1624"/>
      <c r="ELF3" s="1624"/>
      <c r="ELG3" s="1624"/>
      <c r="ELH3" s="1624"/>
      <c r="ELI3" s="1624"/>
      <c r="ELJ3" s="1624"/>
      <c r="ELK3" s="1624"/>
      <c r="ELL3" s="1624"/>
      <c r="ELM3" s="1624"/>
      <c r="ELN3" s="1624"/>
      <c r="ELO3" s="1624"/>
      <c r="ELP3" s="1624"/>
      <c r="ELQ3" s="1624"/>
      <c r="ELR3" s="1624"/>
      <c r="ELS3" s="1624"/>
      <c r="ELT3" s="1624"/>
      <c r="ELU3" s="1624"/>
      <c r="ELV3" s="1624"/>
      <c r="ELW3" s="1624"/>
      <c r="ELX3" s="1624"/>
      <c r="ELY3" s="1624"/>
      <c r="ELZ3" s="1624"/>
      <c r="EMA3" s="1624"/>
      <c r="EMB3" s="1624"/>
      <c r="EMC3" s="1624"/>
      <c r="EMD3" s="1624"/>
      <c r="EME3" s="1624"/>
      <c r="EMF3" s="1624"/>
      <c r="EMG3" s="1624"/>
      <c r="EMH3" s="1624"/>
      <c r="EMI3" s="1624"/>
      <c r="EMJ3" s="1624"/>
      <c r="EMK3" s="1624"/>
      <c r="EML3" s="1624"/>
      <c r="EMM3" s="1624"/>
      <c r="EMN3" s="1624"/>
      <c r="EMO3" s="1624"/>
      <c r="EMP3" s="1624"/>
      <c r="EMQ3" s="1624"/>
      <c r="EMR3" s="1624"/>
      <c r="EMS3" s="1624"/>
      <c r="EMT3" s="1624"/>
      <c r="EMU3" s="1624"/>
      <c r="EMV3" s="1624"/>
      <c r="EMW3" s="1624"/>
      <c r="EMX3" s="1624"/>
      <c r="EMY3" s="1624"/>
      <c r="EMZ3" s="1624"/>
      <c r="ENA3" s="1624"/>
      <c r="ENB3" s="1624"/>
      <c r="ENC3" s="1624"/>
      <c r="END3" s="1624"/>
      <c r="ENE3" s="1624"/>
      <c r="ENF3" s="1624"/>
      <c r="ENG3" s="1624"/>
      <c r="ENH3" s="1624"/>
      <c r="ENI3" s="1624"/>
      <c r="ENJ3" s="1624"/>
      <c r="ENK3" s="1624"/>
      <c r="ENL3" s="1624"/>
      <c r="ENM3" s="1624"/>
      <c r="ENN3" s="1624"/>
      <c r="ENO3" s="1624"/>
      <c r="ENP3" s="1624"/>
      <c r="ENQ3" s="1624"/>
      <c r="ENR3" s="1624"/>
      <c r="ENS3" s="1624"/>
      <c r="ENT3" s="1624"/>
      <c r="ENU3" s="1624"/>
      <c r="ENV3" s="1624"/>
      <c r="ENW3" s="1624"/>
      <c r="ENX3" s="1624"/>
      <c r="ENY3" s="1624"/>
      <c r="ENZ3" s="1624"/>
      <c r="EOA3" s="1624"/>
      <c r="EOB3" s="1624"/>
      <c r="EOC3" s="1624"/>
      <c r="EOD3" s="1624"/>
      <c r="EOE3" s="1624"/>
      <c r="EOF3" s="1624"/>
      <c r="EOG3" s="1624"/>
      <c r="EOH3" s="1624"/>
      <c r="EOI3" s="1624"/>
      <c r="EOJ3" s="1624"/>
      <c r="EOK3" s="1624"/>
      <c r="EOL3" s="1624"/>
      <c r="EOM3" s="1624"/>
      <c r="EON3" s="1624"/>
      <c r="EOO3" s="1624"/>
      <c r="EOP3" s="1624"/>
      <c r="EOQ3" s="1624"/>
      <c r="EOR3" s="1624"/>
      <c r="EOS3" s="1624"/>
      <c r="EOT3" s="1624"/>
      <c r="EOU3" s="1624"/>
      <c r="EOV3" s="1624"/>
      <c r="EOW3" s="1624"/>
      <c r="EOX3" s="1624"/>
      <c r="EOY3" s="1624"/>
      <c r="EOZ3" s="1624"/>
      <c r="EPA3" s="1624"/>
      <c r="EPB3" s="1624"/>
      <c r="EPC3" s="1624"/>
      <c r="EPD3" s="1624"/>
      <c r="EPE3" s="1624"/>
      <c r="EPF3" s="1624"/>
      <c r="EPG3" s="1624"/>
      <c r="EPH3" s="1624"/>
      <c r="EPI3" s="1624"/>
      <c r="EPJ3" s="1624"/>
      <c r="EPK3" s="1624"/>
      <c r="EPL3" s="1624"/>
      <c r="EPM3" s="1624"/>
      <c r="EPN3" s="1624"/>
      <c r="EPO3" s="1624"/>
      <c r="EPP3" s="1624"/>
      <c r="EPQ3" s="1624"/>
      <c r="EPR3" s="1624"/>
      <c r="EPS3" s="1624"/>
      <c r="EPT3" s="1624"/>
      <c r="EPU3" s="1624"/>
      <c r="EPV3" s="1624"/>
      <c r="EPW3" s="1624"/>
      <c r="EPX3" s="1624"/>
      <c r="EPY3" s="1624"/>
      <c r="EPZ3" s="1624"/>
      <c r="EQA3" s="1624"/>
      <c r="EQB3" s="1624"/>
      <c r="EQC3" s="1624"/>
      <c r="EQD3" s="1624"/>
      <c r="EQE3" s="1624"/>
      <c r="EQF3" s="1624"/>
      <c r="EQG3" s="1624"/>
      <c r="EQH3" s="1624"/>
      <c r="EQI3" s="1624"/>
      <c r="EQJ3" s="1624"/>
      <c r="EQK3" s="1624"/>
      <c r="EQL3" s="1624"/>
      <c r="EQM3" s="1624"/>
      <c r="EQN3" s="1624"/>
      <c r="EQO3" s="1624"/>
      <c r="EQP3" s="1624"/>
      <c r="EQQ3" s="1624"/>
      <c r="EQR3" s="1624"/>
      <c r="EQS3" s="1624"/>
      <c r="EQT3" s="1624"/>
      <c r="EQU3" s="1624"/>
      <c r="EQV3" s="1624"/>
      <c r="EQW3" s="1624"/>
      <c r="EQX3" s="1624"/>
      <c r="EQY3" s="1624"/>
      <c r="EQZ3" s="1624"/>
      <c r="ERA3" s="1624"/>
      <c r="ERB3" s="1624"/>
      <c r="ERC3" s="1624"/>
      <c r="ERD3" s="1624"/>
      <c r="ERE3" s="1624"/>
      <c r="ERF3" s="1624"/>
      <c r="ERG3" s="1624"/>
      <c r="ERH3" s="1624"/>
      <c r="ERI3" s="1624"/>
      <c r="ERJ3" s="1624"/>
      <c r="ERK3" s="1624"/>
      <c r="ERL3" s="1624"/>
      <c r="ERM3" s="1624"/>
      <c r="ERN3" s="1624"/>
      <c r="ERO3" s="1624"/>
      <c r="ERP3" s="1624"/>
      <c r="ERQ3" s="1624"/>
      <c r="ERR3" s="1624"/>
      <c r="ERS3" s="1624"/>
      <c r="ERT3" s="1624"/>
      <c r="ERU3" s="1624"/>
      <c r="ERV3" s="1624"/>
      <c r="ERW3" s="1624"/>
      <c r="ERX3" s="1624"/>
      <c r="ERY3" s="1624"/>
      <c r="ERZ3" s="1624"/>
      <c r="ESA3" s="1624"/>
      <c r="ESB3" s="1624"/>
      <c r="ESC3" s="1624"/>
      <c r="ESD3" s="1624"/>
      <c r="ESE3" s="1624"/>
      <c r="ESF3" s="1624"/>
      <c r="ESG3" s="1624"/>
      <c r="ESH3" s="1624"/>
      <c r="ESI3" s="1624"/>
      <c r="ESJ3" s="1624"/>
      <c r="ESK3" s="1624"/>
      <c r="ESL3" s="1624"/>
      <c r="ESM3" s="1624"/>
      <c r="ESN3" s="1624"/>
      <c r="ESO3" s="1624"/>
      <c r="ESP3" s="1624"/>
      <c r="ESQ3" s="1624"/>
      <c r="ESR3" s="1624"/>
      <c r="ESS3" s="1624"/>
      <c r="EST3" s="1624"/>
      <c r="ESU3" s="1624"/>
      <c r="ESV3" s="1624"/>
      <c r="ESW3" s="1624"/>
      <c r="ESX3" s="1624"/>
      <c r="ESY3" s="1624"/>
      <c r="ESZ3" s="1624"/>
      <c r="ETA3" s="1624"/>
      <c r="ETB3" s="1624"/>
      <c r="ETC3" s="1624"/>
      <c r="ETD3" s="1624"/>
      <c r="ETE3" s="1624"/>
      <c r="ETF3" s="1624"/>
      <c r="ETG3" s="1624"/>
      <c r="ETH3" s="1624"/>
      <c r="ETI3" s="1624"/>
      <c r="ETJ3" s="1624"/>
      <c r="ETK3" s="1624"/>
      <c r="ETL3" s="1624"/>
      <c r="ETM3" s="1624"/>
      <c r="ETN3" s="1624"/>
      <c r="ETO3" s="1624"/>
      <c r="ETP3" s="1624"/>
      <c r="ETQ3" s="1624"/>
      <c r="ETR3" s="1624"/>
      <c r="ETS3" s="1624"/>
      <c r="ETT3" s="1624"/>
      <c r="ETU3" s="1624"/>
      <c r="ETV3" s="1624"/>
      <c r="ETW3" s="1624"/>
      <c r="ETX3" s="1624"/>
      <c r="ETY3" s="1624"/>
      <c r="ETZ3" s="1624"/>
      <c r="EUA3" s="1624"/>
      <c r="EUB3" s="1624"/>
      <c r="EUC3" s="1624"/>
      <c r="EUD3" s="1624"/>
      <c r="EUE3" s="1624"/>
      <c r="EUF3" s="1624"/>
      <c r="EUG3" s="1624"/>
      <c r="EUH3" s="1624"/>
      <c r="EUI3" s="1624"/>
      <c r="EUJ3" s="1624"/>
      <c r="EUK3" s="1624"/>
      <c r="EUL3" s="1624"/>
      <c r="EUM3" s="1624"/>
      <c r="EUN3" s="1624"/>
      <c r="EUO3" s="1624"/>
      <c r="EUP3" s="1624"/>
      <c r="EUQ3" s="1624"/>
      <c r="EUR3" s="1624"/>
      <c r="EUS3" s="1624"/>
      <c r="EUT3" s="1624"/>
      <c r="EUU3" s="1624"/>
      <c r="EUV3" s="1624"/>
      <c r="EUW3" s="1624"/>
      <c r="EUX3" s="1624"/>
      <c r="EUY3" s="1624"/>
      <c r="EUZ3" s="1624"/>
      <c r="EVA3" s="1624"/>
      <c r="EVB3" s="1624"/>
      <c r="EVC3" s="1624"/>
      <c r="EVD3" s="1624"/>
      <c r="EVE3" s="1624"/>
      <c r="EVF3" s="1624"/>
      <c r="EVG3" s="1624"/>
      <c r="EVH3" s="1624"/>
      <c r="EVI3" s="1624"/>
      <c r="EVJ3" s="1624"/>
      <c r="EVK3" s="1624"/>
      <c r="EVL3" s="1624"/>
      <c r="EVM3" s="1624"/>
      <c r="EVN3" s="1624"/>
      <c r="EVO3" s="1624"/>
      <c r="EVP3" s="1624"/>
      <c r="EVQ3" s="1624"/>
      <c r="EVR3" s="1624"/>
      <c r="EVS3" s="1624"/>
      <c r="EVT3" s="1624"/>
      <c r="EVU3" s="1624"/>
      <c r="EVV3" s="1624"/>
      <c r="EVW3" s="1624"/>
      <c r="EVX3" s="1624"/>
      <c r="EVY3" s="1624"/>
      <c r="EVZ3" s="1624"/>
      <c r="EWA3" s="1624"/>
      <c r="EWB3" s="1624"/>
      <c r="EWC3" s="1624"/>
      <c r="EWD3" s="1624"/>
      <c r="EWE3" s="1624"/>
      <c r="EWF3" s="1624"/>
      <c r="EWG3" s="1624"/>
      <c r="EWH3" s="1624"/>
      <c r="EWI3" s="1624"/>
      <c r="EWJ3" s="1624"/>
      <c r="EWK3" s="1624"/>
      <c r="EWL3" s="1624"/>
      <c r="EWM3" s="1624"/>
      <c r="EWN3" s="1624"/>
      <c r="EWO3" s="1624"/>
      <c r="EWP3" s="1624"/>
      <c r="EWQ3" s="1624"/>
      <c r="EWR3" s="1624"/>
      <c r="EWS3" s="1624"/>
      <c r="EWT3" s="1624"/>
      <c r="EWU3" s="1624"/>
      <c r="EWV3" s="1624"/>
      <c r="EWW3" s="1624"/>
      <c r="EWX3" s="1624"/>
      <c r="EWY3" s="1624"/>
      <c r="EWZ3" s="1624"/>
      <c r="EXA3" s="1624"/>
      <c r="EXB3" s="1624"/>
      <c r="EXC3" s="1624"/>
      <c r="EXD3" s="1624"/>
      <c r="EXE3" s="1624"/>
      <c r="EXF3" s="1624"/>
      <c r="EXG3" s="1624"/>
      <c r="EXH3" s="1624"/>
      <c r="EXI3" s="1624"/>
      <c r="EXJ3" s="1624"/>
      <c r="EXK3" s="1624"/>
      <c r="EXL3" s="1624"/>
      <c r="EXM3" s="1624"/>
      <c r="EXN3" s="1624"/>
      <c r="EXO3" s="1624"/>
      <c r="EXP3" s="1624"/>
      <c r="EXQ3" s="1624"/>
      <c r="EXR3" s="1624"/>
      <c r="EXS3" s="1624"/>
      <c r="EXT3" s="1624"/>
      <c r="EXU3" s="1624"/>
      <c r="EXV3" s="1624"/>
      <c r="EXW3" s="1624"/>
      <c r="EXX3" s="1624"/>
      <c r="EXY3" s="1624"/>
      <c r="EXZ3" s="1624"/>
      <c r="EYA3" s="1624"/>
      <c r="EYB3" s="1624"/>
      <c r="EYC3" s="1624"/>
      <c r="EYD3" s="1624"/>
      <c r="EYE3" s="1624"/>
      <c r="EYF3" s="1624"/>
      <c r="EYG3" s="1624"/>
      <c r="EYH3" s="1624"/>
      <c r="EYI3" s="1624"/>
      <c r="EYJ3" s="1624"/>
      <c r="EYK3" s="1624"/>
      <c r="EYL3" s="1624"/>
      <c r="EYM3" s="1624"/>
      <c r="EYN3" s="1624"/>
      <c r="EYO3" s="1624"/>
      <c r="EYP3" s="1624"/>
      <c r="EYQ3" s="1624"/>
      <c r="EYR3" s="1624"/>
      <c r="EYS3" s="1624"/>
      <c r="EYT3" s="1624"/>
      <c r="EYU3" s="1624"/>
      <c r="EYV3" s="1624"/>
      <c r="EYW3" s="1624"/>
      <c r="EYX3" s="1624"/>
      <c r="EYY3" s="1624"/>
      <c r="EYZ3" s="1624"/>
      <c r="EZA3" s="1624"/>
      <c r="EZB3" s="1624"/>
      <c r="EZC3" s="1624"/>
      <c r="EZD3" s="1624"/>
      <c r="EZE3" s="1624"/>
      <c r="EZF3" s="1624"/>
      <c r="EZG3" s="1624"/>
      <c r="EZH3" s="1624"/>
      <c r="EZI3" s="1624"/>
      <c r="EZJ3" s="1624"/>
      <c r="EZK3" s="1624"/>
      <c r="EZL3" s="1624"/>
      <c r="EZM3" s="1624"/>
      <c r="EZN3" s="1624"/>
      <c r="EZO3" s="1624"/>
      <c r="EZP3" s="1624"/>
      <c r="EZQ3" s="1624"/>
      <c r="EZR3" s="1624"/>
      <c r="EZS3" s="1624"/>
      <c r="EZT3" s="1624"/>
      <c r="EZU3" s="1624"/>
      <c r="EZV3" s="1624"/>
      <c r="EZW3" s="1624"/>
      <c r="EZX3" s="1624"/>
      <c r="EZY3" s="1624"/>
      <c r="EZZ3" s="1624"/>
      <c r="FAA3" s="1624"/>
      <c r="FAB3" s="1624"/>
      <c r="FAC3" s="1624"/>
      <c r="FAD3" s="1624"/>
      <c r="FAE3" s="1624"/>
      <c r="FAF3" s="1624"/>
      <c r="FAG3" s="1624"/>
      <c r="FAH3" s="1624"/>
      <c r="FAI3" s="1624"/>
      <c r="FAJ3" s="1624"/>
      <c r="FAK3" s="1624"/>
      <c r="FAL3" s="1624"/>
      <c r="FAM3" s="1624"/>
      <c r="FAN3" s="1624"/>
      <c r="FAO3" s="1624"/>
      <c r="FAP3" s="1624"/>
      <c r="FAQ3" s="1624"/>
      <c r="FAR3" s="1624"/>
      <c r="FAS3" s="1624"/>
      <c r="FAT3" s="1624"/>
      <c r="FAU3" s="1624"/>
      <c r="FAV3" s="1624"/>
      <c r="FAW3" s="1624"/>
      <c r="FAX3" s="1624"/>
      <c r="FAY3" s="1624"/>
      <c r="FAZ3" s="1624"/>
      <c r="FBA3" s="1624"/>
      <c r="FBB3" s="1624"/>
      <c r="FBC3" s="1624"/>
      <c r="FBD3" s="1624"/>
      <c r="FBE3" s="1624"/>
      <c r="FBF3" s="1624"/>
      <c r="FBG3" s="1624"/>
      <c r="FBH3" s="1624"/>
      <c r="FBI3" s="1624"/>
      <c r="FBJ3" s="1624"/>
      <c r="FBK3" s="1624"/>
      <c r="FBL3" s="1624"/>
      <c r="FBM3" s="1624"/>
      <c r="FBN3" s="1624"/>
      <c r="FBO3" s="1624"/>
      <c r="FBP3" s="1624"/>
      <c r="FBQ3" s="1624"/>
      <c r="FBR3" s="1624"/>
      <c r="FBS3" s="1624"/>
      <c r="FBT3" s="1624"/>
      <c r="FBU3" s="1624"/>
      <c r="FBV3" s="1624"/>
      <c r="FBW3" s="1624"/>
      <c r="FBX3" s="1624"/>
      <c r="FBY3" s="1624"/>
      <c r="FBZ3" s="1624"/>
      <c r="FCA3" s="1624"/>
      <c r="FCB3" s="1624"/>
      <c r="FCC3" s="1624"/>
      <c r="FCD3" s="1624"/>
      <c r="FCE3" s="1624"/>
      <c r="FCF3" s="1624"/>
      <c r="FCG3" s="1624"/>
      <c r="FCH3" s="1624"/>
      <c r="FCI3" s="1624"/>
      <c r="FCJ3" s="1624"/>
      <c r="FCK3" s="1624"/>
      <c r="FCL3" s="1624"/>
      <c r="FCM3" s="1624"/>
      <c r="FCN3" s="1624"/>
      <c r="FCO3" s="1624"/>
      <c r="FCP3" s="1624"/>
      <c r="FCQ3" s="1624"/>
      <c r="FCR3" s="1624"/>
      <c r="FCS3" s="1624"/>
      <c r="FCT3" s="1624"/>
      <c r="FCU3" s="1624"/>
      <c r="FCV3" s="1624"/>
      <c r="FCW3" s="1624"/>
      <c r="FCX3" s="1624"/>
      <c r="FCY3" s="1624"/>
      <c r="FCZ3" s="1624"/>
      <c r="FDA3" s="1624"/>
      <c r="FDB3" s="1624"/>
      <c r="FDC3" s="1624"/>
      <c r="FDD3" s="1624"/>
      <c r="FDE3" s="1624"/>
      <c r="FDF3" s="1624"/>
      <c r="FDG3" s="1624"/>
      <c r="FDH3" s="1624"/>
      <c r="FDI3" s="1624"/>
      <c r="FDJ3" s="1624"/>
      <c r="FDK3" s="1624"/>
      <c r="FDL3" s="1624"/>
      <c r="FDM3" s="1624"/>
      <c r="FDN3" s="1624"/>
      <c r="FDO3" s="1624"/>
      <c r="FDP3" s="1624"/>
      <c r="FDQ3" s="1624"/>
      <c r="FDR3" s="1624"/>
      <c r="FDS3" s="1624"/>
      <c r="FDT3" s="1624"/>
      <c r="FDU3" s="1624"/>
      <c r="FDV3" s="1624"/>
      <c r="FDW3" s="1624"/>
      <c r="FDX3" s="1624"/>
      <c r="FDY3" s="1624"/>
      <c r="FDZ3" s="1624"/>
      <c r="FEA3" s="1624"/>
      <c r="FEB3" s="1624"/>
      <c r="FEC3" s="1624"/>
      <c r="FED3" s="1624"/>
      <c r="FEE3" s="1624"/>
      <c r="FEF3" s="1624"/>
      <c r="FEG3" s="1624"/>
      <c r="FEH3" s="1624"/>
      <c r="FEI3" s="1624"/>
      <c r="FEJ3" s="1624"/>
      <c r="FEK3" s="1624"/>
      <c r="FEL3" s="1624"/>
      <c r="FEM3" s="1624"/>
      <c r="FEN3" s="1624"/>
      <c r="FEO3" s="1624"/>
      <c r="FEP3" s="1624"/>
      <c r="FEQ3" s="1624"/>
      <c r="FER3" s="1624"/>
      <c r="FES3" s="1624"/>
      <c r="FET3" s="1624"/>
      <c r="FEU3" s="1624"/>
      <c r="FEV3" s="1624"/>
      <c r="FEW3" s="1624"/>
      <c r="FEX3" s="1624"/>
      <c r="FEY3" s="1624"/>
      <c r="FEZ3" s="1624"/>
      <c r="FFA3" s="1624"/>
      <c r="FFB3" s="1624"/>
      <c r="FFC3" s="1624"/>
      <c r="FFD3" s="1624"/>
      <c r="FFE3" s="1624"/>
      <c r="FFF3" s="1624"/>
      <c r="FFG3" s="1624"/>
      <c r="FFH3" s="1624"/>
      <c r="FFI3" s="1624"/>
      <c r="FFJ3" s="1624"/>
      <c r="FFK3" s="1624"/>
      <c r="FFL3" s="1624"/>
      <c r="FFM3" s="1624"/>
      <c r="FFN3" s="1624"/>
      <c r="FFO3" s="1624"/>
      <c r="FFP3" s="1624"/>
      <c r="FFQ3" s="1624"/>
      <c r="FFR3" s="1624"/>
      <c r="FFS3" s="1624"/>
      <c r="FFT3" s="1624"/>
      <c r="FFU3" s="1624"/>
      <c r="FFV3" s="1624"/>
      <c r="FFW3" s="1624"/>
      <c r="FFX3" s="1624"/>
      <c r="FFY3" s="1624"/>
      <c r="FFZ3" s="1624"/>
      <c r="FGA3" s="1624"/>
      <c r="FGB3" s="1624"/>
      <c r="FGC3" s="1624"/>
      <c r="FGD3" s="1624"/>
      <c r="FGE3" s="1624"/>
      <c r="FGF3" s="1624"/>
      <c r="FGG3" s="1624"/>
      <c r="FGH3" s="1624"/>
      <c r="FGI3" s="1624"/>
      <c r="FGJ3" s="1624"/>
      <c r="FGK3" s="1624"/>
      <c r="FGL3" s="1624"/>
      <c r="FGM3" s="1624"/>
      <c r="FGN3" s="1624"/>
      <c r="FGO3" s="1624"/>
      <c r="FGP3" s="1624"/>
      <c r="FGQ3" s="1624"/>
      <c r="FGR3" s="1624"/>
      <c r="FGS3" s="1624"/>
      <c r="FGT3" s="1624"/>
      <c r="FGU3" s="1624"/>
      <c r="FGV3" s="1624"/>
      <c r="FGW3" s="1624"/>
      <c r="FGX3" s="1624"/>
      <c r="FGY3" s="1624"/>
      <c r="FGZ3" s="1624"/>
      <c r="FHA3" s="1624"/>
      <c r="FHB3" s="1624"/>
      <c r="FHC3" s="1624"/>
      <c r="FHD3" s="1624"/>
      <c r="FHE3" s="1624"/>
      <c r="FHF3" s="1624"/>
      <c r="FHG3" s="1624"/>
      <c r="FHH3" s="1624"/>
      <c r="FHI3" s="1624"/>
      <c r="FHJ3" s="1624"/>
      <c r="FHK3" s="1624"/>
      <c r="FHL3" s="1624"/>
      <c r="FHM3" s="1624"/>
      <c r="FHN3" s="1624"/>
      <c r="FHO3" s="1624"/>
      <c r="FHP3" s="1624"/>
      <c r="FHQ3" s="1624"/>
      <c r="FHR3" s="1624"/>
      <c r="FHS3" s="1624"/>
      <c r="FHT3" s="1624"/>
      <c r="FHU3" s="1624"/>
      <c r="FHV3" s="1624"/>
      <c r="FHW3" s="1624"/>
      <c r="FHX3" s="1624"/>
      <c r="FHY3" s="1624"/>
      <c r="FHZ3" s="1624"/>
      <c r="FIA3" s="1624"/>
      <c r="FIB3" s="1624"/>
      <c r="FIC3" s="1624"/>
      <c r="FID3" s="1624"/>
      <c r="FIE3" s="1624"/>
      <c r="FIF3" s="1624"/>
      <c r="FIG3" s="1624"/>
      <c r="FIH3" s="1624"/>
      <c r="FII3" s="1624"/>
      <c r="FIJ3" s="1624"/>
      <c r="FIK3" s="1624"/>
      <c r="FIL3" s="1624"/>
      <c r="FIM3" s="1624"/>
      <c r="FIN3" s="1624"/>
      <c r="FIO3" s="1624"/>
      <c r="FIP3" s="1624"/>
      <c r="FIQ3" s="1624"/>
      <c r="FIR3" s="1624"/>
      <c r="FIS3" s="1624"/>
      <c r="FIT3" s="1624"/>
      <c r="FIU3" s="1624"/>
      <c r="FIV3" s="1624"/>
      <c r="FIW3" s="1624"/>
      <c r="FIX3" s="1624"/>
      <c r="FIY3" s="1624"/>
      <c r="FIZ3" s="1624"/>
      <c r="FJA3" s="1624"/>
      <c r="FJB3" s="1624"/>
      <c r="FJC3" s="1624"/>
      <c r="FJD3" s="1624"/>
      <c r="FJE3" s="1624"/>
      <c r="FJF3" s="1624"/>
      <c r="FJG3" s="1624"/>
      <c r="FJH3" s="1624"/>
      <c r="FJI3" s="1624"/>
      <c r="FJJ3" s="1624"/>
      <c r="FJK3" s="1624"/>
      <c r="FJL3" s="1624"/>
      <c r="FJM3" s="1624"/>
      <c r="FJN3" s="1624"/>
      <c r="FJO3" s="1624"/>
      <c r="FJP3" s="1624"/>
      <c r="FJQ3" s="1624"/>
      <c r="FJR3" s="1624"/>
      <c r="FJS3" s="1624"/>
      <c r="FJT3" s="1624"/>
      <c r="FJU3" s="1624"/>
      <c r="FJV3" s="1624"/>
      <c r="FJW3" s="1624"/>
      <c r="FJX3" s="1624"/>
      <c r="FJY3" s="1624"/>
      <c r="FJZ3" s="1624"/>
      <c r="FKA3" s="1624"/>
      <c r="FKB3" s="1624"/>
      <c r="FKC3" s="1624"/>
      <c r="FKD3" s="1624"/>
      <c r="FKE3" s="1624"/>
      <c r="FKF3" s="1624"/>
      <c r="FKG3" s="1624"/>
      <c r="FKH3" s="1624"/>
      <c r="FKI3" s="1624"/>
      <c r="FKJ3" s="1624"/>
      <c r="FKK3" s="1624"/>
      <c r="FKL3" s="1624"/>
      <c r="FKM3" s="1624"/>
      <c r="FKN3" s="1624"/>
      <c r="FKO3" s="1624"/>
      <c r="FKP3" s="1624"/>
      <c r="FKQ3" s="1624"/>
      <c r="FKR3" s="1624"/>
      <c r="FKS3" s="1624"/>
      <c r="FKT3" s="1624"/>
      <c r="FKU3" s="1624"/>
      <c r="FKV3" s="1624"/>
      <c r="FKW3" s="1624"/>
      <c r="FKX3" s="1624"/>
      <c r="FKY3" s="1624"/>
      <c r="FKZ3" s="1624"/>
      <c r="FLA3" s="1624"/>
      <c r="FLB3" s="1624"/>
      <c r="FLC3" s="1624"/>
      <c r="FLD3" s="1624"/>
      <c r="FLE3" s="1624"/>
      <c r="FLF3" s="1624"/>
      <c r="FLG3" s="1624"/>
      <c r="FLH3" s="1624"/>
      <c r="FLI3" s="1624"/>
      <c r="FLJ3" s="1624"/>
      <c r="FLK3" s="1624"/>
      <c r="FLL3" s="1624"/>
      <c r="FLM3" s="1624"/>
      <c r="FLN3" s="1624"/>
      <c r="FLO3" s="1624"/>
      <c r="FLP3" s="1624"/>
      <c r="FLQ3" s="1624"/>
      <c r="FLR3" s="1624"/>
      <c r="FLS3" s="1624"/>
      <c r="FLT3" s="1624"/>
      <c r="FLU3" s="1624"/>
      <c r="FLV3" s="1624"/>
      <c r="FLW3" s="1624"/>
      <c r="FLX3" s="1624"/>
      <c r="FLY3" s="1624"/>
      <c r="FLZ3" s="1624"/>
      <c r="FMA3" s="1624"/>
      <c r="FMB3" s="1624"/>
      <c r="FMC3" s="1624"/>
      <c r="FMD3" s="1624"/>
      <c r="FME3" s="1624"/>
      <c r="FMF3" s="1624"/>
      <c r="FMG3" s="1624"/>
      <c r="FMH3" s="1624"/>
      <c r="FMI3" s="1624"/>
      <c r="FMJ3" s="1624"/>
      <c r="FMK3" s="1624"/>
      <c r="FML3" s="1624"/>
      <c r="FMM3" s="1624"/>
      <c r="FMN3" s="1624"/>
      <c r="FMO3" s="1624"/>
      <c r="FMP3" s="1624"/>
      <c r="FMQ3" s="1624"/>
      <c r="FMR3" s="1624"/>
      <c r="FMS3" s="1624"/>
      <c r="FMT3" s="1624"/>
      <c r="FMU3" s="1624"/>
      <c r="FMV3" s="1624"/>
      <c r="FMW3" s="1624"/>
      <c r="FMX3" s="1624"/>
      <c r="FMY3" s="1624"/>
      <c r="FMZ3" s="1624"/>
      <c r="FNA3" s="1624"/>
      <c r="FNB3" s="1624"/>
      <c r="FNC3" s="1624"/>
      <c r="FND3" s="1624"/>
      <c r="FNE3" s="1624"/>
      <c r="FNF3" s="1624"/>
      <c r="FNG3" s="1624"/>
      <c r="FNH3" s="1624"/>
      <c r="FNI3" s="1624"/>
      <c r="FNJ3" s="1624"/>
      <c r="FNK3" s="1624"/>
      <c r="FNL3" s="1624"/>
      <c r="FNM3" s="1624"/>
      <c r="FNN3" s="1624"/>
      <c r="FNO3" s="1624"/>
      <c r="FNP3" s="1624"/>
      <c r="FNQ3" s="1624"/>
      <c r="FNR3" s="1624"/>
      <c r="FNS3" s="1624"/>
      <c r="FNT3" s="1624"/>
      <c r="FNU3" s="1624"/>
      <c r="FNV3" s="1624"/>
      <c r="FNW3" s="1624"/>
      <c r="FNX3" s="1624"/>
      <c r="FNY3" s="1624"/>
      <c r="FNZ3" s="1624"/>
      <c r="FOA3" s="1624"/>
      <c r="FOB3" s="1624"/>
      <c r="FOC3" s="1624"/>
      <c r="FOD3" s="1624"/>
      <c r="FOE3" s="1624"/>
      <c r="FOF3" s="1624"/>
      <c r="FOG3" s="1624"/>
      <c r="FOH3" s="1624"/>
      <c r="FOI3" s="1624"/>
      <c r="FOJ3" s="1624"/>
      <c r="FOK3" s="1624"/>
      <c r="FOL3" s="1624"/>
      <c r="FOM3" s="1624"/>
      <c r="FON3" s="1624"/>
      <c r="FOO3" s="1624"/>
      <c r="FOP3" s="1624"/>
      <c r="FOQ3" s="1624"/>
      <c r="FOR3" s="1624"/>
      <c r="FOS3" s="1624"/>
      <c r="FOT3" s="1624"/>
      <c r="FOU3" s="1624"/>
      <c r="FOV3" s="1624"/>
      <c r="FOW3" s="1624"/>
      <c r="FOX3" s="1624"/>
      <c r="FOY3" s="1624"/>
      <c r="FOZ3" s="1624"/>
      <c r="FPA3" s="1624"/>
      <c r="FPB3" s="1624"/>
      <c r="FPC3" s="1624"/>
      <c r="FPD3" s="1624"/>
      <c r="FPE3" s="1624"/>
      <c r="FPF3" s="1624"/>
      <c r="FPG3" s="1624"/>
      <c r="FPH3" s="1624"/>
      <c r="FPI3" s="1624"/>
      <c r="FPJ3" s="1624"/>
      <c r="FPK3" s="1624"/>
      <c r="FPL3" s="1624"/>
      <c r="FPM3" s="1624"/>
      <c r="FPN3" s="1624"/>
      <c r="FPO3" s="1624"/>
      <c r="FPP3" s="1624"/>
      <c r="FPQ3" s="1624"/>
      <c r="FPR3" s="1624"/>
      <c r="FPS3" s="1624"/>
      <c r="FPT3" s="1624"/>
      <c r="FPU3" s="1624"/>
      <c r="FPV3" s="1624"/>
      <c r="FPW3" s="1624"/>
      <c r="FPX3" s="1624"/>
      <c r="FPY3" s="1624"/>
      <c r="FPZ3" s="1624"/>
      <c r="FQA3" s="1624"/>
      <c r="FQB3" s="1624"/>
      <c r="FQC3" s="1624"/>
      <c r="FQD3" s="1624"/>
      <c r="FQE3" s="1624"/>
      <c r="FQF3" s="1624"/>
      <c r="FQG3" s="1624"/>
      <c r="FQH3" s="1624"/>
      <c r="FQI3" s="1624"/>
      <c r="FQJ3" s="1624"/>
      <c r="FQK3" s="1624"/>
      <c r="FQL3" s="1624"/>
      <c r="FQM3" s="1624"/>
      <c r="FQN3" s="1624"/>
      <c r="FQO3" s="1624"/>
      <c r="FQP3" s="1624"/>
      <c r="FQQ3" s="1624"/>
      <c r="FQR3" s="1624"/>
      <c r="FQS3" s="1624"/>
      <c r="FQT3" s="1624"/>
      <c r="FQU3" s="1624"/>
      <c r="FQV3" s="1624"/>
      <c r="FQW3" s="1624"/>
      <c r="FQX3" s="1624"/>
      <c r="FQY3" s="1624"/>
      <c r="FQZ3" s="1624"/>
      <c r="FRA3" s="1624"/>
      <c r="FRB3" s="1624"/>
      <c r="FRC3" s="1624"/>
      <c r="FRD3" s="1624"/>
      <c r="FRE3" s="1624"/>
      <c r="FRF3" s="1624"/>
      <c r="FRG3" s="1624"/>
      <c r="FRH3" s="1624"/>
      <c r="FRI3" s="1624"/>
      <c r="FRJ3" s="1624"/>
      <c r="FRK3" s="1624"/>
      <c r="FRL3" s="1624"/>
      <c r="FRM3" s="1624"/>
      <c r="FRN3" s="1624"/>
      <c r="FRO3" s="1624"/>
      <c r="FRP3" s="1624"/>
      <c r="FRQ3" s="1624"/>
      <c r="FRR3" s="1624"/>
      <c r="FRS3" s="1624"/>
      <c r="FRT3" s="1624"/>
      <c r="FRU3" s="1624"/>
      <c r="FRV3" s="1624"/>
      <c r="FRW3" s="1624"/>
      <c r="FRX3" s="1624"/>
      <c r="FRY3" s="1624"/>
      <c r="FRZ3" s="1624"/>
      <c r="FSA3" s="1624"/>
      <c r="FSB3" s="1624"/>
      <c r="FSC3" s="1624"/>
      <c r="FSD3" s="1624"/>
      <c r="FSE3" s="1624"/>
      <c r="FSF3" s="1624"/>
      <c r="FSG3" s="1624"/>
      <c r="FSH3" s="1624"/>
      <c r="FSI3" s="1624"/>
      <c r="FSJ3" s="1624"/>
      <c r="FSK3" s="1624"/>
      <c r="FSL3" s="1624"/>
      <c r="FSM3" s="1624"/>
      <c r="FSN3" s="1624"/>
      <c r="FSO3" s="1624"/>
      <c r="FSP3" s="1624"/>
      <c r="FSQ3" s="1624"/>
      <c r="FSR3" s="1624"/>
      <c r="FSS3" s="1624"/>
      <c r="FST3" s="1624"/>
      <c r="FSU3" s="1624"/>
      <c r="FSV3" s="1624"/>
      <c r="FSW3" s="1624"/>
      <c r="FSX3" s="1624"/>
      <c r="FSY3" s="1624"/>
      <c r="FSZ3" s="1624"/>
      <c r="FTA3" s="1624"/>
      <c r="FTB3" s="1624"/>
      <c r="FTC3" s="1624"/>
      <c r="FTD3" s="1624"/>
      <c r="FTE3" s="1624"/>
      <c r="FTF3" s="1624"/>
      <c r="FTG3" s="1624"/>
      <c r="FTH3" s="1624"/>
      <c r="FTI3" s="1624"/>
      <c r="FTJ3" s="1624"/>
      <c r="FTK3" s="1624"/>
      <c r="FTL3" s="1624"/>
      <c r="FTM3" s="1624"/>
      <c r="FTN3" s="1624"/>
      <c r="FTO3" s="1624"/>
      <c r="FTP3" s="1624"/>
      <c r="FTQ3" s="1624"/>
      <c r="FTR3" s="1624"/>
      <c r="FTS3" s="1624"/>
      <c r="FTT3" s="1624"/>
      <c r="FTU3" s="1624"/>
      <c r="FTV3" s="1624"/>
      <c r="FTW3" s="1624"/>
      <c r="FTX3" s="1624"/>
      <c r="FTY3" s="1624"/>
      <c r="FTZ3" s="1624"/>
      <c r="FUA3" s="1624"/>
      <c r="FUB3" s="1624"/>
      <c r="FUC3" s="1624"/>
      <c r="FUD3" s="1624"/>
      <c r="FUE3" s="1624"/>
      <c r="FUF3" s="1624"/>
      <c r="FUG3" s="1624"/>
      <c r="FUH3" s="1624"/>
      <c r="FUI3" s="1624"/>
      <c r="FUJ3" s="1624"/>
      <c r="FUK3" s="1624"/>
      <c r="FUL3" s="1624"/>
      <c r="FUM3" s="1624"/>
      <c r="FUN3" s="1624"/>
      <c r="FUO3" s="1624"/>
      <c r="FUP3" s="1624"/>
      <c r="FUQ3" s="1624"/>
      <c r="FUR3" s="1624"/>
      <c r="FUS3" s="1624"/>
      <c r="FUT3" s="1624"/>
      <c r="FUU3" s="1624"/>
      <c r="FUV3" s="1624"/>
      <c r="FUW3" s="1624"/>
      <c r="FUX3" s="1624"/>
      <c r="FUY3" s="1624"/>
      <c r="FUZ3" s="1624"/>
      <c r="FVA3" s="1624"/>
      <c r="FVB3" s="1624"/>
      <c r="FVC3" s="1624"/>
      <c r="FVD3" s="1624"/>
      <c r="FVE3" s="1624"/>
      <c r="FVF3" s="1624"/>
      <c r="FVG3" s="1624"/>
      <c r="FVH3" s="1624"/>
      <c r="FVI3" s="1624"/>
      <c r="FVJ3" s="1624"/>
      <c r="FVK3" s="1624"/>
      <c r="FVL3" s="1624"/>
      <c r="FVM3" s="1624"/>
      <c r="FVN3" s="1624"/>
      <c r="FVO3" s="1624"/>
      <c r="FVP3" s="1624"/>
      <c r="FVQ3" s="1624"/>
      <c r="FVR3" s="1624"/>
      <c r="FVS3" s="1624"/>
      <c r="FVT3" s="1624"/>
      <c r="FVU3" s="1624"/>
      <c r="FVV3" s="1624"/>
      <c r="FVW3" s="1624"/>
      <c r="FVX3" s="1624"/>
      <c r="FVY3" s="1624"/>
      <c r="FVZ3" s="1624"/>
      <c r="FWA3" s="1624"/>
      <c r="FWB3" s="1624"/>
      <c r="FWC3" s="1624"/>
      <c r="FWD3" s="1624"/>
      <c r="FWE3" s="1624"/>
      <c r="FWF3" s="1624"/>
      <c r="FWG3" s="1624"/>
      <c r="FWH3" s="1624"/>
      <c r="FWI3" s="1624"/>
      <c r="FWJ3" s="1624"/>
      <c r="FWK3" s="1624"/>
      <c r="FWL3" s="1624"/>
      <c r="FWM3" s="1624"/>
      <c r="FWN3" s="1624"/>
      <c r="FWO3" s="1624"/>
      <c r="FWP3" s="1624"/>
      <c r="FWQ3" s="1624"/>
      <c r="FWR3" s="1624"/>
      <c r="FWS3" s="1624"/>
      <c r="FWT3" s="1624"/>
      <c r="FWU3" s="1624"/>
      <c r="FWV3" s="1624"/>
      <c r="FWW3" s="1624"/>
      <c r="FWX3" s="1624"/>
      <c r="FWY3" s="1624"/>
      <c r="FWZ3" s="1624"/>
      <c r="FXA3" s="1624"/>
      <c r="FXB3" s="1624"/>
      <c r="FXC3" s="1624"/>
      <c r="FXD3" s="1624"/>
      <c r="FXE3" s="1624"/>
      <c r="FXF3" s="1624"/>
      <c r="FXG3" s="1624"/>
      <c r="FXH3" s="1624"/>
      <c r="FXI3" s="1624"/>
      <c r="FXJ3" s="1624"/>
      <c r="FXK3" s="1624"/>
      <c r="FXL3" s="1624"/>
      <c r="FXM3" s="1624"/>
      <c r="FXN3" s="1624"/>
      <c r="FXO3" s="1624"/>
      <c r="FXP3" s="1624"/>
      <c r="FXQ3" s="1624"/>
      <c r="FXR3" s="1624"/>
      <c r="FXS3" s="1624"/>
      <c r="FXT3" s="1624"/>
      <c r="FXU3" s="1624"/>
      <c r="FXV3" s="1624"/>
      <c r="FXW3" s="1624"/>
      <c r="FXX3" s="1624"/>
      <c r="FXY3" s="1624"/>
      <c r="FXZ3" s="1624"/>
      <c r="FYA3" s="1624"/>
      <c r="FYB3" s="1624"/>
      <c r="FYC3" s="1624"/>
      <c r="FYD3" s="1624"/>
      <c r="FYE3" s="1624"/>
      <c r="FYF3" s="1624"/>
      <c r="FYG3" s="1624"/>
      <c r="FYH3" s="1624"/>
      <c r="FYI3" s="1624"/>
      <c r="FYJ3" s="1624"/>
      <c r="FYK3" s="1624"/>
      <c r="FYL3" s="1624"/>
      <c r="FYM3" s="1624"/>
      <c r="FYN3" s="1624"/>
      <c r="FYO3" s="1624"/>
      <c r="FYP3" s="1624"/>
      <c r="FYQ3" s="1624"/>
      <c r="FYR3" s="1624"/>
      <c r="FYS3" s="1624"/>
      <c r="FYT3" s="1624"/>
      <c r="FYU3" s="1624"/>
      <c r="FYV3" s="1624"/>
      <c r="FYW3" s="1624"/>
      <c r="FYX3" s="1624"/>
      <c r="FYY3" s="1624"/>
      <c r="FYZ3" s="1624"/>
      <c r="FZA3" s="1624"/>
      <c r="FZB3" s="1624"/>
      <c r="FZC3" s="1624"/>
      <c r="FZD3" s="1624"/>
      <c r="FZE3" s="1624"/>
      <c r="FZF3" s="1624"/>
      <c r="FZG3" s="1624"/>
      <c r="FZH3" s="1624"/>
      <c r="FZI3" s="1624"/>
      <c r="FZJ3" s="1624"/>
      <c r="FZK3" s="1624"/>
      <c r="FZL3" s="1624"/>
      <c r="FZM3" s="1624"/>
      <c r="FZN3" s="1624"/>
      <c r="FZO3" s="1624"/>
      <c r="FZP3" s="1624"/>
      <c r="FZQ3" s="1624"/>
      <c r="FZR3" s="1624"/>
      <c r="FZS3" s="1624"/>
      <c r="FZT3" s="1624"/>
      <c r="FZU3" s="1624"/>
      <c r="FZV3" s="1624"/>
      <c r="FZW3" s="1624"/>
      <c r="FZX3" s="1624"/>
      <c r="FZY3" s="1624"/>
      <c r="FZZ3" s="1624"/>
      <c r="GAA3" s="1624"/>
      <c r="GAB3" s="1624"/>
      <c r="GAC3" s="1624"/>
      <c r="GAD3" s="1624"/>
      <c r="GAE3" s="1624"/>
      <c r="GAF3" s="1624"/>
      <c r="GAG3" s="1624"/>
      <c r="GAH3" s="1624"/>
      <c r="GAI3" s="1624"/>
      <c r="GAJ3" s="1624"/>
      <c r="GAK3" s="1624"/>
      <c r="GAL3" s="1624"/>
      <c r="GAM3" s="1624"/>
      <c r="GAN3" s="1624"/>
      <c r="GAO3" s="1624"/>
      <c r="GAP3" s="1624"/>
      <c r="GAQ3" s="1624"/>
      <c r="GAR3" s="1624"/>
      <c r="GAS3" s="1624"/>
      <c r="GAT3" s="1624"/>
      <c r="GAU3" s="1624"/>
      <c r="GAV3" s="1624"/>
      <c r="GAW3" s="1624"/>
      <c r="GAX3" s="1624"/>
      <c r="GAY3" s="1624"/>
      <c r="GAZ3" s="1624"/>
      <c r="GBA3" s="1624"/>
      <c r="GBB3" s="1624"/>
      <c r="GBC3" s="1624"/>
      <c r="GBD3" s="1624"/>
      <c r="GBE3" s="1624"/>
      <c r="GBF3" s="1624"/>
      <c r="GBG3" s="1624"/>
      <c r="GBH3" s="1624"/>
      <c r="GBI3" s="1624"/>
      <c r="GBJ3" s="1624"/>
      <c r="GBK3" s="1624"/>
      <c r="GBL3" s="1624"/>
      <c r="GBM3" s="1624"/>
      <c r="GBN3" s="1624"/>
      <c r="GBO3" s="1624"/>
      <c r="GBP3" s="1624"/>
      <c r="GBQ3" s="1624"/>
      <c r="GBR3" s="1624"/>
      <c r="GBS3" s="1624"/>
      <c r="GBT3" s="1624"/>
      <c r="GBU3" s="1624"/>
      <c r="GBV3" s="1624"/>
      <c r="GBW3" s="1624"/>
      <c r="GBX3" s="1624"/>
      <c r="GBY3" s="1624"/>
      <c r="GBZ3" s="1624"/>
      <c r="GCA3" s="1624"/>
      <c r="GCB3" s="1624"/>
      <c r="GCC3" s="1624"/>
      <c r="GCD3" s="1624"/>
      <c r="GCE3" s="1624"/>
      <c r="GCF3" s="1624"/>
      <c r="GCG3" s="1624"/>
      <c r="GCH3" s="1624"/>
      <c r="GCI3" s="1624"/>
      <c r="GCJ3" s="1624"/>
      <c r="GCK3" s="1624"/>
      <c r="GCL3" s="1624"/>
      <c r="GCM3" s="1624"/>
      <c r="GCN3" s="1624"/>
      <c r="GCO3" s="1624"/>
      <c r="GCP3" s="1624"/>
      <c r="GCQ3" s="1624"/>
      <c r="GCR3" s="1624"/>
      <c r="GCS3" s="1624"/>
      <c r="GCT3" s="1624"/>
      <c r="GCU3" s="1624"/>
      <c r="GCV3" s="1624"/>
      <c r="GCW3" s="1624"/>
      <c r="GCX3" s="1624"/>
      <c r="GCY3" s="1624"/>
      <c r="GCZ3" s="1624"/>
      <c r="GDA3" s="1624"/>
      <c r="GDB3" s="1624"/>
      <c r="GDC3" s="1624"/>
      <c r="GDD3" s="1624"/>
      <c r="GDE3" s="1624"/>
      <c r="GDF3" s="1624"/>
      <c r="GDG3" s="1624"/>
      <c r="GDH3" s="1624"/>
      <c r="GDI3" s="1624"/>
      <c r="GDJ3" s="1624"/>
      <c r="GDK3" s="1624"/>
      <c r="GDL3" s="1624"/>
      <c r="GDM3" s="1624"/>
      <c r="GDN3" s="1624"/>
      <c r="GDO3" s="1624"/>
      <c r="GDP3" s="1624"/>
      <c r="GDQ3" s="1624"/>
      <c r="GDR3" s="1624"/>
      <c r="GDS3" s="1624"/>
      <c r="GDT3" s="1624"/>
      <c r="GDU3" s="1624"/>
      <c r="GDV3" s="1624"/>
      <c r="GDW3" s="1624"/>
      <c r="GDX3" s="1624"/>
      <c r="GDY3" s="1624"/>
      <c r="GDZ3" s="1624"/>
      <c r="GEA3" s="1624"/>
      <c r="GEB3" s="1624"/>
      <c r="GEC3" s="1624"/>
      <c r="GED3" s="1624"/>
      <c r="GEE3" s="1624"/>
      <c r="GEF3" s="1624"/>
      <c r="GEG3" s="1624"/>
      <c r="GEH3" s="1624"/>
      <c r="GEI3" s="1624"/>
      <c r="GEJ3" s="1624"/>
      <c r="GEK3" s="1624"/>
      <c r="GEL3" s="1624"/>
      <c r="GEM3" s="1624"/>
      <c r="GEN3" s="1624"/>
      <c r="GEO3" s="1624"/>
      <c r="GEP3" s="1624"/>
      <c r="GEQ3" s="1624"/>
      <c r="GER3" s="1624"/>
      <c r="GES3" s="1624"/>
      <c r="GET3" s="1624"/>
      <c r="GEU3" s="1624"/>
      <c r="GEV3" s="1624"/>
      <c r="GEW3" s="1624"/>
      <c r="GEX3" s="1624"/>
      <c r="GEY3" s="1624"/>
      <c r="GEZ3" s="1624"/>
      <c r="GFA3" s="1624"/>
      <c r="GFB3" s="1624"/>
      <c r="GFC3" s="1624"/>
      <c r="GFD3" s="1624"/>
      <c r="GFE3" s="1624"/>
      <c r="GFF3" s="1624"/>
      <c r="GFG3" s="1624"/>
      <c r="GFH3" s="1624"/>
      <c r="GFI3" s="1624"/>
      <c r="GFJ3" s="1624"/>
      <c r="GFK3" s="1624"/>
      <c r="GFL3" s="1624"/>
      <c r="GFM3" s="1624"/>
      <c r="GFN3" s="1624"/>
      <c r="GFO3" s="1624"/>
      <c r="GFP3" s="1624"/>
      <c r="GFQ3" s="1624"/>
      <c r="GFR3" s="1624"/>
      <c r="GFS3" s="1624"/>
      <c r="GFT3" s="1624"/>
      <c r="GFU3" s="1624"/>
      <c r="GFV3" s="1624"/>
      <c r="GFW3" s="1624"/>
      <c r="GFX3" s="1624"/>
      <c r="GFY3" s="1624"/>
      <c r="GFZ3" s="1624"/>
      <c r="GGA3" s="1624"/>
      <c r="GGB3" s="1624"/>
      <c r="GGC3" s="1624"/>
      <c r="GGD3" s="1624"/>
      <c r="GGE3" s="1624"/>
      <c r="GGF3" s="1624"/>
      <c r="GGG3" s="1624"/>
      <c r="GGH3" s="1624"/>
      <c r="GGI3" s="1624"/>
      <c r="GGJ3" s="1624"/>
      <c r="GGK3" s="1624"/>
      <c r="GGL3" s="1624"/>
      <c r="GGM3" s="1624"/>
      <c r="GGN3" s="1624"/>
      <c r="GGO3" s="1624"/>
      <c r="GGP3" s="1624"/>
      <c r="GGQ3" s="1624"/>
      <c r="GGR3" s="1624"/>
      <c r="GGS3" s="1624"/>
      <c r="GGT3" s="1624"/>
      <c r="GGU3" s="1624"/>
      <c r="GGV3" s="1624"/>
      <c r="GGW3" s="1624"/>
      <c r="GGX3" s="1624"/>
      <c r="GGY3" s="1624"/>
      <c r="GGZ3" s="1624"/>
      <c r="GHA3" s="1624"/>
      <c r="GHB3" s="1624"/>
      <c r="GHC3" s="1624"/>
      <c r="GHD3" s="1624"/>
      <c r="GHE3" s="1624"/>
      <c r="GHF3" s="1624"/>
      <c r="GHG3" s="1624"/>
      <c r="GHH3" s="1624"/>
      <c r="GHI3" s="1624"/>
      <c r="GHJ3" s="1624"/>
      <c r="GHK3" s="1624"/>
      <c r="GHL3" s="1624"/>
      <c r="GHM3" s="1624"/>
      <c r="GHN3" s="1624"/>
      <c r="GHO3" s="1624"/>
      <c r="GHP3" s="1624"/>
      <c r="GHQ3" s="1624"/>
      <c r="GHR3" s="1624"/>
      <c r="GHS3" s="1624"/>
      <c r="GHT3" s="1624"/>
      <c r="GHU3" s="1624"/>
      <c r="GHV3" s="1624"/>
      <c r="GHW3" s="1624"/>
      <c r="GHX3" s="1624"/>
      <c r="GHY3" s="1624"/>
      <c r="GHZ3" s="1624"/>
      <c r="GIA3" s="1624"/>
      <c r="GIB3" s="1624"/>
      <c r="GIC3" s="1624"/>
      <c r="GID3" s="1624"/>
      <c r="GIE3" s="1624"/>
      <c r="GIF3" s="1624"/>
      <c r="GIG3" s="1624"/>
      <c r="GIH3" s="1624"/>
      <c r="GII3" s="1624"/>
      <c r="GIJ3" s="1624"/>
      <c r="GIK3" s="1624"/>
      <c r="GIL3" s="1624"/>
      <c r="GIM3" s="1624"/>
      <c r="GIN3" s="1624"/>
      <c r="GIO3" s="1624"/>
      <c r="GIP3" s="1624"/>
      <c r="GIQ3" s="1624"/>
      <c r="GIR3" s="1624"/>
      <c r="GIS3" s="1624"/>
      <c r="GIT3" s="1624"/>
      <c r="GIU3" s="1624"/>
      <c r="GIV3" s="1624"/>
      <c r="GIW3" s="1624"/>
      <c r="GIX3" s="1624"/>
      <c r="GIY3" s="1624"/>
      <c r="GIZ3" s="1624"/>
      <c r="GJA3" s="1624"/>
      <c r="GJB3" s="1624"/>
      <c r="GJC3" s="1624"/>
      <c r="GJD3" s="1624"/>
      <c r="GJE3" s="1624"/>
      <c r="GJF3" s="1624"/>
      <c r="GJG3" s="1624"/>
      <c r="GJH3" s="1624"/>
      <c r="GJI3" s="1624"/>
      <c r="GJJ3" s="1624"/>
      <c r="GJK3" s="1624"/>
      <c r="GJL3" s="1624"/>
      <c r="GJM3" s="1624"/>
      <c r="GJN3" s="1624"/>
      <c r="GJO3" s="1624"/>
      <c r="GJP3" s="1624"/>
      <c r="GJQ3" s="1624"/>
      <c r="GJR3" s="1624"/>
      <c r="GJS3" s="1624"/>
      <c r="GJT3" s="1624"/>
      <c r="GJU3" s="1624"/>
      <c r="GJV3" s="1624"/>
      <c r="GJW3" s="1624"/>
      <c r="GJX3" s="1624"/>
      <c r="GJY3" s="1624"/>
      <c r="GJZ3" s="1624"/>
      <c r="GKA3" s="1624"/>
      <c r="GKB3" s="1624"/>
      <c r="GKC3" s="1624"/>
      <c r="GKD3" s="1624"/>
      <c r="GKE3" s="1624"/>
      <c r="GKF3" s="1624"/>
      <c r="GKG3" s="1624"/>
      <c r="GKH3" s="1624"/>
      <c r="GKI3" s="1624"/>
      <c r="GKJ3" s="1624"/>
      <c r="GKK3" s="1624"/>
      <c r="GKL3" s="1624"/>
      <c r="GKM3" s="1624"/>
      <c r="GKN3" s="1624"/>
      <c r="GKO3" s="1624"/>
      <c r="GKP3" s="1624"/>
      <c r="GKQ3" s="1624"/>
      <c r="GKR3" s="1624"/>
      <c r="GKS3" s="1624"/>
      <c r="GKT3" s="1624"/>
      <c r="GKU3" s="1624"/>
      <c r="GKV3" s="1624"/>
      <c r="GKW3" s="1624"/>
      <c r="GKX3" s="1624"/>
      <c r="GKY3" s="1624"/>
      <c r="GKZ3" s="1624"/>
      <c r="GLA3" s="1624"/>
      <c r="GLB3" s="1624"/>
      <c r="GLC3" s="1624"/>
      <c r="GLD3" s="1624"/>
      <c r="GLE3" s="1624"/>
      <c r="GLF3" s="1624"/>
      <c r="GLG3" s="1624"/>
      <c r="GLH3" s="1624"/>
      <c r="GLI3" s="1624"/>
      <c r="GLJ3" s="1624"/>
      <c r="GLK3" s="1624"/>
      <c r="GLL3" s="1624"/>
      <c r="GLM3" s="1624"/>
      <c r="GLN3" s="1624"/>
      <c r="GLO3" s="1624"/>
      <c r="GLP3" s="1624"/>
      <c r="GLQ3" s="1624"/>
      <c r="GLR3" s="1624"/>
      <c r="GLS3" s="1624"/>
      <c r="GLT3" s="1624"/>
      <c r="GLU3" s="1624"/>
      <c r="GLV3" s="1624"/>
      <c r="GLW3" s="1624"/>
      <c r="GLX3" s="1624"/>
      <c r="GLY3" s="1624"/>
      <c r="GLZ3" s="1624"/>
      <c r="GMA3" s="1624"/>
      <c r="GMB3" s="1624"/>
      <c r="GMC3" s="1624"/>
      <c r="GMD3" s="1624"/>
      <c r="GME3" s="1624"/>
      <c r="GMF3" s="1624"/>
      <c r="GMG3" s="1624"/>
      <c r="GMH3" s="1624"/>
      <c r="GMI3" s="1624"/>
      <c r="GMJ3" s="1624"/>
      <c r="GMK3" s="1624"/>
      <c r="GML3" s="1624"/>
      <c r="GMM3" s="1624"/>
      <c r="GMN3" s="1624"/>
      <c r="GMO3" s="1624"/>
      <c r="GMP3" s="1624"/>
      <c r="GMQ3" s="1624"/>
      <c r="GMR3" s="1624"/>
      <c r="GMS3" s="1624"/>
      <c r="GMT3" s="1624"/>
      <c r="GMU3" s="1624"/>
      <c r="GMV3" s="1624"/>
      <c r="GMW3" s="1624"/>
      <c r="GMX3" s="1624"/>
      <c r="GMY3" s="1624"/>
      <c r="GMZ3" s="1624"/>
      <c r="GNA3" s="1624"/>
      <c r="GNB3" s="1624"/>
      <c r="GNC3" s="1624"/>
      <c r="GND3" s="1624"/>
      <c r="GNE3" s="1624"/>
      <c r="GNF3" s="1624"/>
      <c r="GNG3" s="1624"/>
      <c r="GNH3" s="1624"/>
      <c r="GNI3" s="1624"/>
      <c r="GNJ3" s="1624"/>
      <c r="GNK3" s="1624"/>
      <c r="GNL3" s="1624"/>
      <c r="GNM3" s="1624"/>
      <c r="GNN3" s="1624"/>
      <c r="GNO3" s="1624"/>
      <c r="GNP3" s="1624"/>
      <c r="GNQ3" s="1624"/>
      <c r="GNR3" s="1624"/>
      <c r="GNS3" s="1624"/>
      <c r="GNT3" s="1624"/>
      <c r="GNU3" s="1624"/>
      <c r="GNV3" s="1624"/>
      <c r="GNW3" s="1624"/>
      <c r="GNX3" s="1624"/>
      <c r="GNY3" s="1624"/>
      <c r="GNZ3" s="1624"/>
      <c r="GOA3" s="1624"/>
      <c r="GOB3" s="1624"/>
      <c r="GOC3" s="1624"/>
      <c r="GOD3" s="1624"/>
      <c r="GOE3" s="1624"/>
      <c r="GOF3" s="1624"/>
      <c r="GOG3" s="1624"/>
      <c r="GOH3" s="1624"/>
      <c r="GOI3" s="1624"/>
      <c r="GOJ3" s="1624"/>
      <c r="GOK3" s="1624"/>
      <c r="GOL3" s="1624"/>
      <c r="GOM3" s="1624"/>
      <c r="GON3" s="1624"/>
      <c r="GOO3" s="1624"/>
      <c r="GOP3" s="1624"/>
      <c r="GOQ3" s="1624"/>
      <c r="GOR3" s="1624"/>
      <c r="GOS3" s="1624"/>
      <c r="GOT3" s="1624"/>
      <c r="GOU3" s="1624"/>
      <c r="GOV3" s="1624"/>
      <c r="GOW3" s="1624"/>
      <c r="GOX3" s="1624"/>
      <c r="GOY3" s="1624"/>
      <c r="GOZ3" s="1624"/>
      <c r="GPA3" s="1624"/>
      <c r="GPB3" s="1624"/>
      <c r="GPC3" s="1624"/>
      <c r="GPD3" s="1624"/>
      <c r="GPE3" s="1624"/>
      <c r="GPF3" s="1624"/>
      <c r="GPG3" s="1624"/>
      <c r="GPH3" s="1624"/>
      <c r="GPI3" s="1624"/>
      <c r="GPJ3" s="1624"/>
      <c r="GPK3" s="1624"/>
      <c r="GPL3" s="1624"/>
      <c r="GPM3" s="1624"/>
      <c r="GPN3" s="1624"/>
      <c r="GPO3" s="1624"/>
      <c r="GPP3" s="1624"/>
      <c r="GPQ3" s="1624"/>
      <c r="GPR3" s="1624"/>
      <c r="GPS3" s="1624"/>
      <c r="GPT3" s="1624"/>
      <c r="GPU3" s="1624"/>
      <c r="GPV3" s="1624"/>
      <c r="GPW3" s="1624"/>
      <c r="GPX3" s="1624"/>
      <c r="GPY3" s="1624"/>
      <c r="GPZ3" s="1624"/>
      <c r="GQA3" s="1624"/>
      <c r="GQB3" s="1624"/>
      <c r="GQC3" s="1624"/>
      <c r="GQD3" s="1624"/>
      <c r="GQE3" s="1624"/>
      <c r="GQF3" s="1624"/>
      <c r="GQG3" s="1624"/>
      <c r="GQH3" s="1624"/>
      <c r="GQI3" s="1624"/>
      <c r="GQJ3" s="1624"/>
      <c r="GQK3" s="1624"/>
      <c r="GQL3" s="1624"/>
      <c r="GQM3" s="1624"/>
      <c r="GQN3" s="1624"/>
      <c r="GQO3" s="1624"/>
      <c r="GQP3" s="1624"/>
      <c r="GQQ3" s="1624"/>
      <c r="GQR3" s="1624"/>
      <c r="GQS3" s="1624"/>
      <c r="GQT3" s="1624"/>
      <c r="GQU3" s="1624"/>
      <c r="GQV3" s="1624"/>
      <c r="GQW3" s="1624"/>
      <c r="GQX3" s="1624"/>
      <c r="GQY3" s="1624"/>
      <c r="GQZ3" s="1624"/>
      <c r="GRA3" s="1624"/>
      <c r="GRB3" s="1624"/>
      <c r="GRC3" s="1624"/>
      <c r="GRD3" s="1624"/>
      <c r="GRE3" s="1624"/>
      <c r="GRF3" s="1624"/>
      <c r="GRG3" s="1624"/>
      <c r="GRH3" s="1624"/>
      <c r="GRI3" s="1624"/>
      <c r="GRJ3" s="1624"/>
      <c r="GRK3" s="1624"/>
      <c r="GRL3" s="1624"/>
      <c r="GRM3" s="1624"/>
      <c r="GRN3" s="1624"/>
      <c r="GRO3" s="1624"/>
      <c r="GRP3" s="1624"/>
      <c r="GRQ3" s="1624"/>
      <c r="GRR3" s="1624"/>
      <c r="GRS3" s="1624"/>
      <c r="GRT3" s="1624"/>
      <c r="GRU3" s="1624"/>
      <c r="GRV3" s="1624"/>
      <c r="GRW3" s="1624"/>
      <c r="GRX3" s="1624"/>
      <c r="GRY3" s="1624"/>
      <c r="GRZ3" s="1624"/>
      <c r="GSA3" s="1624"/>
      <c r="GSB3" s="1624"/>
      <c r="GSC3" s="1624"/>
      <c r="GSD3" s="1624"/>
      <c r="GSE3" s="1624"/>
      <c r="GSF3" s="1624"/>
      <c r="GSG3" s="1624"/>
      <c r="GSH3" s="1624"/>
      <c r="GSI3" s="1624"/>
      <c r="GSJ3" s="1624"/>
      <c r="GSK3" s="1624"/>
      <c r="GSL3" s="1624"/>
      <c r="GSM3" s="1624"/>
      <c r="GSN3" s="1624"/>
      <c r="GSO3" s="1624"/>
      <c r="GSP3" s="1624"/>
      <c r="GSQ3" s="1624"/>
      <c r="GSR3" s="1624"/>
      <c r="GSS3" s="1624"/>
      <c r="GST3" s="1624"/>
      <c r="GSU3" s="1624"/>
      <c r="GSV3" s="1624"/>
      <c r="GSW3" s="1624"/>
      <c r="GSX3" s="1624"/>
      <c r="GSY3" s="1624"/>
      <c r="GSZ3" s="1624"/>
      <c r="GTA3" s="1624"/>
      <c r="GTB3" s="1624"/>
      <c r="GTC3" s="1624"/>
      <c r="GTD3" s="1624"/>
      <c r="GTE3" s="1624"/>
      <c r="GTF3" s="1624"/>
      <c r="GTG3" s="1624"/>
      <c r="GTH3" s="1624"/>
      <c r="GTI3" s="1624"/>
      <c r="GTJ3" s="1624"/>
      <c r="GTK3" s="1624"/>
      <c r="GTL3" s="1624"/>
      <c r="GTM3" s="1624"/>
      <c r="GTN3" s="1624"/>
      <c r="GTO3" s="1624"/>
      <c r="GTP3" s="1624"/>
      <c r="GTQ3" s="1624"/>
      <c r="GTR3" s="1624"/>
      <c r="GTS3" s="1624"/>
      <c r="GTT3" s="1624"/>
      <c r="GTU3" s="1624"/>
      <c r="GTV3" s="1624"/>
      <c r="GTW3" s="1624"/>
      <c r="GTX3" s="1624"/>
      <c r="GTY3" s="1624"/>
      <c r="GTZ3" s="1624"/>
      <c r="GUA3" s="1624"/>
      <c r="GUB3" s="1624"/>
      <c r="GUC3" s="1624"/>
      <c r="GUD3" s="1624"/>
      <c r="GUE3" s="1624"/>
      <c r="GUF3" s="1624"/>
      <c r="GUG3" s="1624"/>
      <c r="GUH3" s="1624"/>
      <c r="GUI3" s="1624"/>
      <c r="GUJ3" s="1624"/>
      <c r="GUK3" s="1624"/>
      <c r="GUL3" s="1624"/>
      <c r="GUM3" s="1624"/>
      <c r="GUN3" s="1624"/>
      <c r="GUO3" s="1624"/>
      <c r="GUP3" s="1624"/>
      <c r="GUQ3" s="1624"/>
      <c r="GUR3" s="1624"/>
      <c r="GUS3" s="1624"/>
      <c r="GUT3" s="1624"/>
      <c r="GUU3" s="1624"/>
      <c r="GUV3" s="1624"/>
      <c r="GUW3" s="1624"/>
      <c r="GUX3" s="1624"/>
      <c r="GUY3" s="1624"/>
      <c r="GUZ3" s="1624"/>
      <c r="GVA3" s="1624"/>
      <c r="GVB3" s="1624"/>
      <c r="GVC3" s="1624"/>
      <c r="GVD3" s="1624"/>
      <c r="GVE3" s="1624"/>
      <c r="GVF3" s="1624"/>
      <c r="GVG3" s="1624"/>
      <c r="GVH3" s="1624"/>
      <c r="GVI3" s="1624"/>
      <c r="GVJ3" s="1624"/>
      <c r="GVK3" s="1624"/>
      <c r="GVL3" s="1624"/>
      <c r="GVM3" s="1624"/>
      <c r="GVN3" s="1624"/>
      <c r="GVO3" s="1624"/>
      <c r="GVP3" s="1624"/>
      <c r="GVQ3" s="1624"/>
      <c r="GVR3" s="1624"/>
      <c r="GVS3" s="1624"/>
      <c r="GVT3" s="1624"/>
      <c r="GVU3" s="1624"/>
      <c r="GVV3" s="1624"/>
      <c r="GVW3" s="1624"/>
      <c r="GVX3" s="1624"/>
      <c r="GVY3" s="1624"/>
      <c r="GVZ3" s="1624"/>
      <c r="GWA3" s="1624"/>
      <c r="GWB3" s="1624"/>
      <c r="GWC3" s="1624"/>
      <c r="GWD3" s="1624"/>
      <c r="GWE3" s="1624"/>
      <c r="GWF3" s="1624"/>
      <c r="GWG3" s="1624"/>
      <c r="GWH3" s="1624"/>
      <c r="GWI3" s="1624"/>
      <c r="GWJ3" s="1624"/>
      <c r="GWK3" s="1624"/>
      <c r="GWL3" s="1624"/>
      <c r="GWM3" s="1624"/>
      <c r="GWN3" s="1624"/>
      <c r="GWO3" s="1624"/>
      <c r="GWP3" s="1624"/>
      <c r="GWQ3" s="1624"/>
      <c r="GWR3" s="1624"/>
      <c r="GWS3" s="1624"/>
      <c r="GWT3" s="1624"/>
      <c r="GWU3" s="1624"/>
      <c r="GWV3" s="1624"/>
      <c r="GWW3" s="1624"/>
      <c r="GWX3" s="1624"/>
      <c r="GWY3" s="1624"/>
      <c r="GWZ3" s="1624"/>
      <c r="GXA3" s="1624"/>
      <c r="GXB3" s="1624"/>
      <c r="GXC3" s="1624"/>
      <c r="GXD3" s="1624"/>
      <c r="GXE3" s="1624"/>
      <c r="GXF3" s="1624"/>
      <c r="GXG3" s="1624"/>
      <c r="GXH3" s="1624"/>
      <c r="GXI3" s="1624"/>
      <c r="GXJ3" s="1624"/>
      <c r="GXK3" s="1624"/>
      <c r="GXL3" s="1624"/>
      <c r="GXM3" s="1624"/>
      <c r="GXN3" s="1624"/>
      <c r="GXO3" s="1624"/>
      <c r="GXP3" s="1624"/>
      <c r="GXQ3" s="1624"/>
      <c r="GXR3" s="1624"/>
      <c r="GXS3" s="1624"/>
      <c r="GXT3" s="1624"/>
      <c r="GXU3" s="1624"/>
      <c r="GXV3" s="1624"/>
      <c r="GXW3" s="1624"/>
      <c r="GXX3" s="1624"/>
      <c r="GXY3" s="1624"/>
      <c r="GXZ3" s="1624"/>
      <c r="GYA3" s="1624"/>
      <c r="GYB3" s="1624"/>
      <c r="GYC3" s="1624"/>
      <c r="GYD3" s="1624"/>
      <c r="GYE3" s="1624"/>
      <c r="GYF3" s="1624"/>
      <c r="GYG3" s="1624"/>
      <c r="GYH3" s="1624"/>
      <c r="GYI3" s="1624"/>
      <c r="GYJ3" s="1624"/>
      <c r="GYK3" s="1624"/>
      <c r="GYL3" s="1624"/>
      <c r="GYM3" s="1624"/>
      <c r="GYN3" s="1624"/>
      <c r="GYO3" s="1624"/>
      <c r="GYP3" s="1624"/>
      <c r="GYQ3" s="1624"/>
      <c r="GYR3" s="1624"/>
      <c r="GYS3" s="1624"/>
      <c r="GYT3" s="1624"/>
      <c r="GYU3" s="1624"/>
      <c r="GYV3" s="1624"/>
      <c r="GYW3" s="1624"/>
      <c r="GYX3" s="1624"/>
      <c r="GYY3" s="1624"/>
      <c r="GYZ3" s="1624"/>
      <c r="GZA3" s="1624"/>
      <c r="GZB3" s="1624"/>
      <c r="GZC3" s="1624"/>
      <c r="GZD3" s="1624"/>
      <c r="GZE3" s="1624"/>
      <c r="GZF3" s="1624"/>
      <c r="GZG3" s="1624"/>
      <c r="GZH3" s="1624"/>
      <c r="GZI3" s="1624"/>
      <c r="GZJ3" s="1624"/>
      <c r="GZK3" s="1624"/>
      <c r="GZL3" s="1624"/>
      <c r="GZM3" s="1624"/>
      <c r="GZN3" s="1624"/>
      <c r="GZO3" s="1624"/>
      <c r="GZP3" s="1624"/>
      <c r="GZQ3" s="1624"/>
      <c r="GZR3" s="1624"/>
      <c r="GZS3" s="1624"/>
      <c r="GZT3" s="1624"/>
      <c r="GZU3" s="1624"/>
      <c r="GZV3" s="1624"/>
      <c r="GZW3" s="1624"/>
      <c r="GZX3" s="1624"/>
      <c r="GZY3" s="1624"/>
      <c r="GZZ3" s="1624"/>
      <c r="HAA3" s="1624"/>
      <c r="HAB3" s="1624"/>
      <c r="HAC3" s="1624"/>
      <c r="HAD3" s="1624"/>
      <c r="HAE3" s="1624"/>
      <c r="HAF3" s="1624"/>
      <c r="HAG3" s="1624"/>
      <c r="HAH3" s="1624"/>
      <c r="HAI3" s="1624"/>
      <c r="HAJ3" s="1624"/>
      <c r="HAK3" s="1624"/>
      <c r="HAL3" s="1624"/>
      <c r="HAM3" s="1624"/>
      <c r="HAN3" s="1624"/>
      <c r="HAO3" s="1624"/>
      <c r="HAP3" s="1624"/>
      <c r="HAQ3" s="1624"/>
      <c r="HAR3" s="1624"/>
      <c r="HAS3" s="1624"/>
      <c r="HAT3" s="1624"/>
      <c r="HAU3" s="1624"/>
      <c r="HAV3" s="1624"/>
      <c r="HAW3" s="1624"/>
      <c r="HAX3" s="1624"/>
      <c r="HAY3" s="1624"/>
      <c r="HAZ3" s="1624"/>
      <c r="HBA3" s="1624"/>
      <c r="HBB3" s="1624"/>
      <c r="HBC3" s="1624"/>
      <c r="HBD3" s="1624"/>
      <c r="HBE3" s="1624"/>
      <c r="HBF3" s="1624"/>
      <c r="HBG3" s="1624"/>
      <c r="HBH3" s="1624"/>
      <c r="HBI3" s="1624"/>
      <c r="HBJ3" s="1624"/>
      <c r="HBK3" s="1624"/>
      <c r="HBL3" s="1624"/>
      <c r="HBM3" s="1624"/>
      <c r="HBN3" s="1624"/>
      <c r="HBO3" s="1624"/>
      <c r="HBP3" s="1624"/>
      <c r="HBQ3" s="1624"/>
      <c r="HBR3" s="1624"/>
      <c r="HBS3" s="1624"/>
      <c r="HBT3" s="1624"/>
      <c r="HBU3" s="1624"/>
      <c r="HBV3" s="1624"/>
      <c r="HBW3" s="1624"/>
      <c r="HBX3" s="1624"/>
      <c r="HBY3" s="1624"/>
      <c r="HBZ3" s="1624"/>
      <c r="HCA3" s="1624"/>
      <c r="HCB3" s="1624"/>
      <c r="HCC3" s="1624"/>
      <c r="HCD3" s="1624"/>
      <c r="HCE3" s="1624"/>
      <c r="HCF3" s="1624"/>
      <c r="HCG3" s="1624"/>
      <c r="HCH3" s="1624"/>
      <c r="HCI3" s="1624"/>
      <c r="HCJ3" s="1624"/>
      <c r="HCK3" s="1624"/>
      <c r="HCL3" s="1624"/>
      <c r="HCM3" s="1624"/>
      <c r="HCN3" s="1624"/>
      <c r="HCO3" s="1624"/>
      <c r="HCP3" s="1624"/>
      <c r="HCQ3" s="1624"/>
      <c r="HCR3" s="1624"/>
      <c r="HCS3" s="1624"/>
      <c r="HCT3" s="1624"/>
      <c r="HCU3" s="1624"/>
      <c r="HCV3" s="1624"/>
      <c r="HCW3" s="1624"/>
      <c r="HCX3" s="1624"/>
      <c r="HCY3" s="1624"/>
      <c r="HCZ3" s="1624"/>
      <c r="HDA3" s="1624"/>
      <c r="HDB3" s="1624"/>
      <c r="HDC3" s="1624"/>
      <c r="HDD3" s="1624"/>
      <c r="HDE3" s="1624"/>
      <c r="HDF3" s="1624"/>
      <c r="HDG3" s="1624"/>
      <c r="HDH3" s="1624"/>
      <c r="HDI3" s="1624"/>
      <c r="HDJ3" s="1624"/>
      <c r="HDK3" s="1624"/>
      <c r="HDL3" s="1624"/>
      <c r="HDM3" s="1624"/>
      <c r="HDN3" s="1624"/>
      <c r="HDO3" s="1624"/>
      <c r="HDP3" s="1624"/>
      <c r="HDQ3" s="1624"/>
      <c r="HDR3" s="1624"/>
      <c r="HDS3" s="1624"/>
      <c r="HDT3" s="1624"/>
      <c r="HDU3" s="1624"/>
      <c r="HDV3" s="1624"/>
      <c r="HDW3" s="1624"/>
      <c r="HDX3" s="1624"/>
      <c r="HDY3" s="1624"/>
      <c r="HDZ3" s="1624"/>
      <c r="HEA3" s="1624"/>
      <c r="HEB3" s="1624"/>
      <c r="HEC3" s="1624"/>
      <c r="HED3" s="1624"/>
      <c r="HEE3" s="1624"/>
      <c r="HEF3" s="1624"/>
      <c r="HEG3" s="1624"/>
      <c r="HEH3" s="1624"/>
      <c r="HEI3" s="1624"/>
      <c r="HEJ3" s="1624"/>
      <c r="HEK3" s="1624"/>
      <c r="HEL3" s="1624"/>
      <c r="HEM3" s="1624"/>
      <c r="HEN3" s="1624"/>
      <c r="HEO3" s="1624"/>
      <c r="HEP3" s="1624"/>
      <c r="HEQ3" s="1624"/>
      <c r="HER3" s="1624"/>
      <c r="HES3" s="1624"/>
      <c r="HET3" s="1624"/>
      <c r="HEU3" s="1624"/>
      <c r="HEV3" s="1624"/>
      <c r="HEW3" s="1624"/>
      <c r="HEX3" s="1624"/>
      <c r="HEY3" s="1624"/>
      <c r="HEZ3" s="1624"/>
      <c r="HFA3" s="1624"/>
      <c r="HFB3" s="1624"/>
      <c r="HFC3" s="1624"/>
      <c r="HFD3" s="1624"/>
      <c r="HFE3" s="1624"/>
      <c r="HFF3" s="1624"/>
      <c r="HFG3" s="1624"/>
      <c r="HFH3" s="1624"/>
      <c r="HFI3" s="1624"/>
      <c r="HFJ3" s="1624"/>
      <c r="HFK3" s="1624"/>
      <c r="HFL3" s="1624"/>
      <c r="HFM3" s="1624"/>
      <c r="HFN3" s="1624"/>
      <c r="HFO3" s="1624"/>
      <c r="HFP3" s="1624"/>
      <c r="HFQ3" s="1624"/>
      <c r="HFR3" s="1624"/>
      <c r="HFS3" s="1624"/>
      <c r="HFT3" s="1624"/>
      <c r="HFU3" s="1624"/>
      <c r="HFV3" s="1624"/>
      <c r="HFW3" s="1624"/>
      <c r="HFX3" s="1624"/>
      <c r="HFY3" s="1624"/>
      <c r="HFZ3" s="1624"/>
      <c r="HGA3" s="1624"/>
      <c r="HGB3" s="1624"/>
      <c r="HGC3" s="1624"/>
      <c r="HGD3" s="1624"/>
      <c r="HGE3" s="1624"/>
      <c r="HGF3" s="1624"/>
      <c r="HGG3" s="1624"/>
      <c r="HGH3" s="1624"/>
      <c r="HGI3" s="1624"/>
      <c r="HGJ3" s="1624"/>
      <c r="HGK3" s="1624"/>
      <c r="HGL3" s="1624"/>
      <c r="HGM3" s="1624"/>
      <c r="HGN3" s="1624"/>
      <c r="HGO3" s="1624"/>
      <c r="HGP3" s="1624"/>
      <c r="HGQ3" s="1624"/>
      <c r="HGR3" s="1624"/>
      <c r="HGS3" s="1624"/>
      <c r="HGT3" s="1624"/>
      <c r="HGU3" s="1624"/>
      <c r="HGV3" s="1624"/>
      <c r="HGW3" s="1624"/>
      <c r="HGX3" s="1624"/>
      <c r="HGY3" s="1624"/>
      <c r="HGZ3" s="1624"/>
      <c r="HHA3" s="1624"/>
      <c r="HHB3" s="1624"/>
      <c r="HHC3" s="1624"/>
      <c r="HHD3" s="1624"/>
      <c r="HHE3" s="1624"/>
      <c r="HHF3" s="1624"/>
      <c r="HHG3" s="1624"/>
      <c r="HHH3" s="1624"/>
      <c r="HHI3" s="1624"/>
      <c r="HHJ3" s="1624"/>
      <c r="HHK3" s="1624"/>
      <c r="HHL3" s="1624"/>
      <c r="HHM3" s="1624"/>
      <c r="HHN3" s="1624"/>
      <c r="HHO3" s="1624"/>
      <c r="HHP3" s="1624"/>
      <c r="HHQ3" s="1624"/>
      <c r="HHR3" s="1624"/>
      <c r="HHS3" s="1624"/>
      <c r="HHT3" s="1624"/>
      <c r="HHU3" s="1624"/>
      <c r="HHV3" s="1624"/>
      <c r="HHW3" s="1624"/>
      <c r="HHX3" s="1624"/>
      <c r="HHY3" s="1624"/>
      <c r="HHZ3" s="1624"/>
      <c r="HIA3" s="1624"/>
      <c r="HIB3" s="1624"/>
      <c r="HIC3" s="1624"/>
      <c r="HID3" s="1624"/>
      <c r="HIE3" s="1624"/>
      <c r="HIF3" s="1624"/>
      <c r="HIG3" s="1624"/>
      <c r="HIH3" s="1624"/>
      <c r="HII3" s="1624"/>
      <c r="HIJ3" s="1624"/>
      <c r="HIK3" s="1624"/>
      <c r="HIL3" s="1624"/>
      <c r="HIM3" s="1624"/>
      <c r="HIN3" s="1624"/>
      <c r="HIO3" s="1624"/>
      <c r="HIP3" s="1624"/>
      <c r="HIQ3" s="1624"/>
      <c r="HIR3" s="1624"/>
      <c r="HIS3" s="1624"/>
      <c r="HIT3" s="1624"/>
      <c r="HIU3" s="1624"/>
      <c r="HIV3" s="1624"/>
      <c r="HIW3" s="1624"/>
      <c r="HIX3" s="1624"/>
      <c r="HIY3" s="1624"/>
      <c r="HIZ3" s="1624"/>
      <c r="HJA3" s="1624"/>
      <c r="HJB3" s="1624"/>
      <c r="HJC3" s="1624"/>
      <c r="HJD3" s="1624"/>
      <c r="HJE3" s="1624"/>
      <c r="HJF3" s="1624"/>
      <c r="HJG3" s="1624"/>
      <c r="HJH3" s="1624"/>
      <c r="HJI3" s="1624"/>
      <c r="HJJ3" s="1624"/>
      <c r="HJK3" s="1624"/>
      <c r="HJL3" s="1624"/>
      <c r="HJM3" s="1624"/>
      <c r="HJN3" s="1624"/>
      <c r="HJO3" s="1624"/>
      <c r="HJP3" s="1624"/>
      <c r="HJQ3" s="1624"/>
      <c r="HJR3" s="1624"/>
      <c r="HJS3" s="1624"/>
      <c r="HJT3" s="1624"/>
      <c r="HJU3" s="1624"/>
      <c r="HJV3" s="1624"/>
      <c r="HJW3" s="1624"/>
      <c r="HJX3" s="1624"/>
      <c r="HJY3" s="1624"/>
      <c r="HJZ3" s="1624"/>
      <c r="HKA3" s="1624"/>
      <c r="HKB3" s="1624"/>
      <c r="HKC3" s="1624"/>
      <c r="HKD3" s="1624"/>
      <c r="HKE3" s="1624"/>
      <c r="HKF3" s="1624"/>
      <c r="HKG3" s="1624"/>
      <c r="HKH3" s="1624"/>
      <c r="HKI3" s="1624"/>
      <c r="HKJ3" s="1624"/>
      <c r="HKK3" s="1624"/>
      <c r="HKL3" s="1624"/>
      <c r="HKM3" s="1624"/>
      <c r="HKN3" s="1624"/>
      <c r="HKO3" s="1624"/>
      <c r="HKP3" s="1624"/>
      <c r="HKQ3" s="1624"/>
      <c r="HKR3" s="1624"/>
      <c r="HKS3" s="1624"/>
      <c r="HKT3" s="1624"/>
      <c r="HKU3" s="1624"/>
      <c r="HKV3" s="1624"/>
      <c r="HKW3" s="1624"/>
      <c r="HKX3" s="1624"/>
      <c r="HKY3" s="1624"/>
      <c r="HKZ3" s="1624"/>
      <c r="HLA3" s="1624"/>
      <c r="HLB3" s="1624"/>
      <c r="HLC3" s="1624"/>
      <c r="HLD3" s="1624"/>
      <c r="HLE3" s="1624"/>
      <c r="HLF3" s="1624"/>
      <c r="HLG3" s="1624"/>
      <c r="HLH3" s="1624"/>
      <c r="HLI3" s="1624"/>
      <c r="HLJ3" s="1624"/>
      <c r="HLK3" s="1624"/>
      <c r="HLL3" s="1624"/>
      <c r="HLM3" s="1624"/>
      <c r="HLN3" s="1624"/>
      <c r="HLO3" s="1624"/>
      <c r="HLP3" s="1624"/>
      <c r="HLQ3" s="1624"/>
      <c r="HLR3" s="1624"/>
      <c r="HLS3" s="1624"/>
      <c r="HLT3" s="1624"/>
      <c r="HLU3" s="1624"/>
      <c r="HLV3" s="1624"/>
      <c r="HLW3" s="1624"/>
      <c r="HLX3" s="1624"/>
      <c r="HLY3" s="1624"/>
      <c r="HLZ3" s="1624"/>
      <c r="HMA3" s="1624"/>
      <c r="HMB3" s="1624"/>
      <c r="HMC3" s="1624"/>
      <c r="HMD3" s="1624"/>
      <c r="HME3" s="1624"/>
      <c r="HMF3" s="1624"/>
      <c r="HMG3" s="1624"/>
      <c r="HMH3" s="1624"/>
      <c r="HMI3" s="1624"/>
      <c r="HMJ3" s="1624"/>
      <c r="HMK3" s="1624"/>
      <c r="HML3" s="1624"/>
      <c r="HMM3" s="1624"/>
      <c r="HMN3" s="1624"/>
      <c r="HMO3" s="1624"/>
      <c r="HMP3" s="1624"/>
      <c r="HMQ3" s="1624"/>
      <c r="HMR3" s="1624"/>
      <c r="HMS3" s="1624"/>
      <c r="HMT3" s="1624"/>
      <c r="HMU3" s="1624"/>
      <c r="HMV3" s="1624"/>
      <c r="HMW3" s="1624"/>
      <c r="HMX3" s="1624"/>
      <c r="HMY3" s="1624"/>
      <c r="HMZ3" s="1624"/>
      <c r="HNA3" s="1624"/>
      <c r="HNB3" s="1624"/>
      <c r="HNC3" s="1624"/>
      <c r="HND3" s="1624"/>
      <c r="HNE3" s="1624"/>
      <c r="HNF3" s="1624"/>
      <c r="HNG3" s="1624"/>
      <c r="HNH3" s="1624"/>
      <c r="HNI3" s="1624"/>
      <c r="HNJ3" s="1624"/>
      <c r="HNK3" s="1624"/>
      <c r="HNL3" s="1624"/>
      <c r="HNM3" s="1624"/>
      <c r="HNN3" s="1624"/>
      <c r="HNO3" s="1624"/>
      <c r="HNP3" s="1624"/>
      <c r="HNQ3" s="1624"/>
      <c r="HNR3" s="1624"/>
      <c r="HNS3" s="1624"/>
      <c r="HNT3" s="1624"/>
      <c r="HNU3" s="1624"/>
      <c r="HNV3" s="1624"/>
      <c r="HNW3" s="1624"/>
      <c r="HNX3" s="1624"/>
      <c r="HNY3" s="1624"/>
      <c r="HNZ3" s="1624"/>
      <c r="HOA3" s="1624"/>
      <c r="HOB3" s="1624"/>
      <c r="HOC3" s="1624"/>
      <c r="HOD3" s="1624"/>
      <c r="HOE3" s="1624"/>
      <c r="HOF3" s="1624"/>
      <c r="HOG3" s="1624"/>
      <c r="HOH3" s="1624"/>
      <c r="HOI3" s="1624"/>
      <c r="HOJ3" s="1624"/>
      <c r="HOK3" s="1624"/>
      <c r="HOL3" s="1624"/>
      <c r="HOM3" s="1624"/>
      <c r="HON3" s="1624"/>
      <c r="HOO3" s="1624"/>
      <c r="HOP3" s="1624"/>
      <c r="HOQ3" s="1624"/>
      <c r="HOR3" s="1624"/>
      <c r="HOS3" s="1624"/>
      <c r="HOT3" s="1624"/>
      <c r="HOU3" s="1624"/>
      <c r="HOV3" s="1624"/>
      <c r="HOW3" s="1624"/>
      <c r="HOX3" s="1624"/>
      <c r="HOY3" s="1624"/>
      <c r="HOZ3" s="1624"/>
      <c r="HPA3" s="1624"/>
      <c r="HPB3" s="1624"/>
      <c r="HPC3" s="1624"/>
      <c r="HPD3" s="1624"/>
      <c r="HPE3" s="1624"/>
      <c r="HPF3" s="1624"/>
      <c r="HPG3" s="1624"/>
      <c r="HPH3" s="1624"/>
      <c r="HPI3" s="1624"/>
      <c r="HPJ3" s="1624"/>
      <c r="HPK3" s="1624"/>
      <c r="HPL3" s="1624"/>
      <c r="HPM3" s="1624"/>
      <c r="HPN3" s="1624"/>
      <c r="HPO3" s="1624"/>
      <c r="HPP3" s="1624"/>
      <c r="HPQ3" s="1624"/>
      <c r="HPR3" s="1624"/>
      <c r="HPS3" s="1624"/>
      <c r="HPT3" s="1624"/>
      <c r="HPU3" s="1624"/>
      <c r="HPV3" s="1624"/>
      <c r="HPW3" s="1624"/>
      <c r="HPX3" s="1624"/>
      <c r="HPY3" s="1624"/>
      <c r="HPZ3" s="1624"/>
      <c r="HQA3" s="1624"/>
      <c r="HQB3" s="1624"/>
      <c r="HQC3" s="1624"/>
      <c r="HQD3" s="1624"/>
      <c r="HQE3" s="1624"/>
      <c r="HQF3" s="1624"/>
      <c r="HQG3" s="1624"/>
      <c r="HQH3" s="1624"/>
      <c r="HQI3" s="1624"/>
      <c r="HQJ3" s="1624"/>
      <c r="HQK3" s="1624"/>
      <c r="HQL3" s="1624"/>
      <c r="HQM3" s="1624"/>
      <c r="HQN3" s="1624"/>
      <c r="HQO3" s="1624"/>
      <c r="HQP3" s="1624"/>
      <c r="HQQ3" s="1624"/>
      <c r="HQR3" s="1624"/>
      <c r="HQS3" s="1624"/>
      <c r="HQT3" s="1624"/>
      <c r="HQU3" s="1624"/>
      <c r="HQV3" s="1624"/>
      <c r="HQW3" s="1624"/>
      <c r="HQX3" s="1624"/>
      <c r="HQY3" s="1624"/>
      <c r="HQZ3" s="1624"/>
      <c r="HRA3" s="1624"/>
      <c r="HRB3" s="1624"/>
      <c r="HRC3" s="1624"/>
      <c r="HRD3" s="1624"/>
      <c r="HRE3" s="1624"/>
      <c r="HRF3" s="1624"/>
      <c r="HRG3" s="1624"/>
      <c r="HRH3" s="1624"/>
      <c r="HRI3" s="1624"/>
      <c r="HRJ3" s="1624"/>
      <c r="HRK3" s="1624"/>
      <c r="HRL3" s="1624"/>
      <c r="HRM3" s="1624"/>
      <c r="HRN3" s="1624"/>
      <c r="HRO3" s="1624"/>
      <c r="HRP3" s="1624"/>
      <c r="HRQ3" s="1624"/>
      <c r="HRR3" s="1624"/>
      <c r="HRS3" s="1624"/>
      <c r="HRT3" s="1624"/>
      <c r="HRU3" s="1624"/>
      <c r="HRV3" s="1624"/>
      <c r="HRW3" s="1624"/>
      <c r="HRX3" s="1624"/>
      <c r="HRY3" s="1624"/>
      <c r="HRZ3" s="1624"/>
      <c r="HSA3" s="1624"/>
      <c r="HSB3" s="1624"/>
      <c r="HSC3" s="1624"/>
      <c r="HSD3" s="1624"/>
      <c r="HSE3" s="1624"/>
      <c r="HSF3" s="1624"/>
      <c r="HSG3" s="1624"/>
      <c r="HSH3" s="1624"/>
      <c r="HSI3" s="1624"/>
      <c r="HSJ3" s="1624"/>
      <c r="HSK3" s="1624"/>
      <c r="HSL3" s="1624"/>
      <c r="HSM3" s="1624"/>
      <c r="HSN3" s="1624"/>
      <c r="HSO3" s="1624"/>
      <c r="HSP3" s="1624"/>
      <c r="HSQ3" s="1624"/>
      <c r="HSR3" s="1624"/>
      <c r="HSS3" s="1624"/>
      <c r="HST3" s="1624"/>
      <c r="HSU3" s="1624"/>
      <c r="HSV3" s="1624"/>
      <c r="HSW3" s="1624"/>
      <c r="HSX3" s="1624"/>
      <c r="HSY3" s="1624"/>
      <c r="HSZ3" s="1624"/>
      <c r="HTA3" s="1624"/>
      <c r="HTB3" s="1624"/>
      <c r="HTC3" s="1624"/>
      <c r="HTD3" s="1624"/>
      <c r="HTE3" s="1624"/>
      <c r="HTF3" s="1624"/>
      <c r="HTG3" s="1624"/>
      <c r="HTH3" s="1624"/>
      <c r="HTI3" s="1624"/>
      <c r="HTJ3" s="1624"/>
      <c r="HTK3" s="1624"/>
      <c r="HTL3" s="1624"/>
      <c r="HTM3" s="1624"/>
      <c r="HTN3" s="1624"/>
      <c r="HTO3" s="1624"/>
      <c r="HTP3" s="1624"/>
      <c r="HTQ3" s="1624"/>
      <c r="HTR3" s="1624"/>
      <c r="HTS3" s="1624"/>
      <c r="HTT3" s="1624"/>
      <c r="HTU3" s="1624"/>
      <c r="HTV3" s="1624"/>
      <c r="HTW3" s="1624"/>
      <c r="HTX3" s="1624"/>
      <c r="HTY3" s="1624"/>
      <c r="HTZ3" s="1624"/>
      <c r="HUA3" s="1624"/>
      <c r="HUB3" s="1624"/>
      <c r="HUC3" s="1624"/>
      <c r="HUD3" s="1624"/>
      <c r="HUE3" s="1624"/>
      <c r="HUF3" s="1624"/>
      <c r="HUG3" s="1624"/>
      <c r="HUH3" s="1624"/>
      <c r="HUI3" s="1624"/>
      <c r="HUJ3" s="1624"/>
      <c r="HUK3" s="1624"/>
      <c r="HUL3" s="1624"/>
      <c r="HUM3" s="1624"/>
      <c r="HUN3" s="1624"/>
      <c r="HUO3" s="1624"/>
      <c r="HUP3" s="1624"/>
      <c r="HUQ3" s="1624"/>
      <c r="HUR3" s="1624"/>
      <c r="HUS3" s="1624"/>
      <c r="HUT3" s="1624"/>
      <c r="HUU3" s="1624"/>
      <c r="HUV3" s="1624"/>
      <c r="HUW3" s="1624"/>
      <c r="HUX3" s="1624"/>
      <c r="HUY3" s="1624"/>
      <c r="HUZ3" s="1624"/>
      <c r="HVA3" s="1624"/>
      <c r="HVB3" s="1624"/>
      <c r="HVC3" s="1624"/>
      <c r="HVD3" s="1624"/>
      <c r="HVE3" s="1624"/>
      <c r="HVF3" s="1624"/>
      <c r="HVG3" s="1624"/>
      <c r="HVH3" s="1624"/>
      <c r="HVI3" s="1624"/>
      <c r="HVJ3" s="1624"/>
      <c r="HVK3" s="1624"/>
      <c r="HVL3" s="1624"/>
      <c r="HVM3" s="1624"/>
      <c r="HVN3" s="1624"/>
      <c r="HVO3" s="1624"/>
      <c r="HVP3" s="1624"/>
      <c r="HVQ3" s="1624"/>
      <c r="HVR3" s="1624"/>
      <c r="HVS3" s="1624"/>
      <c r="HVT3" s="1624"/>
      <c r="HVU3" s="1624"/>
      <c r="HVV3" s="1624"/>
      <c r="HVW3" s="1624"/>
      <c r="HVX3" s="1624"/>
      <c r="HVY3" s="1624"/>
      <c r="HVZ3" s="1624"/>
      <c r="HWA3" s="1624"/>
      <c r="HWB3" s="1624"/>
      <c r="HWC3" s="1624"/>
      <c r="HWD3" s="1624"/>
      <c r="HWE3" s="1624"/>
      <c r="HWF3" s="1624"/>
      <c r="HWG3" s="1624"/>
      <c r="HWH3" s="1624"/>
      <c r="HWI3" s="1624"/>
      <c r="HWJ3" s="1624"/>
      <c r="HWK3" s="1624"/>
      <c r="HWL3" s="1624"/>
      <c r="HWM3" s="1624"/>
      <c r="HWN3" s="1624"/>
      <c r="HWO3" s="1624"/>
      <c r="HWP3" s="1624"/>
      <c r="HWQ3" s="1624"/>
      <c r="HWR3" s="1624"/>
      <c r="HWS3" s="1624"/>
      <c r="HWT3" s="1624"/>
      <c r="HWU3" s="1624"/>
      <c r="HWV3" s="1624"/>
      <c r="HWW3" s="1624"/>
      <c r="HWX3" s="1624"/>
      <c r="HWY3" s="1624"/>
      <c r="HWZ3" s="1624"/>
      <c r="HXA3" s="1624"/>
      <c r="HXB3" s="1624"/>
      <c r="HXC3" s="1624"/>
      <c r="HXD3" s="1624"/>
      <c r="HXE3" s="1624"/>
      <c r="HXF3" s="1624"/>
      <c r="HXG3" s="1624"/>
      <c r="HXH3" s="1624"/>
      <c r="HXI3" s="1624"/>
      <c r="HXJ3" s="1624"/>
      <c r="HXK3" s="1624"/>
      <c r="HXL3" s="1624"/>
      <c r="HXM3" s="1624"/>
      <c r="HXN3" s="1624"/>
      <c r="HXO3" s="1624"/>
      <c r="HXP3" s="1624"/>
      <c r="HXQ3" s="1624"/>
      <c r="HXR3" s="1624"/>
      <c r="HXS3" s="1624"/>
      <c r="HXT3" s="1624"/>
      <c r="HXU3" s="1624"/>
      <c r="HXV3" s="1624"/>
      <c r="HXW3" s="1624"/>
      <c r="HXX3" s="1624"/>
      <c r="HXY3" s="1624"/>
      <c r="HXZ3" s="1624"/>
      <c r="HYA3" s="1624"/>
      <c r="HYB3" s="1624"/>
      <c r="HYC3" s="1624"/>
      <c r="HYD3" s="1624"/>
      <c r="HYE3" s="1624"/>
      <c r="HYF3" s="1624"/>
      <c r="HYG3" s="1624"/>
      <c r="HYH3" s="1624"/>
      <c r="HYI3" s="1624"/>
      <c r="HYJ3" s="1624"/>
      <c r="HYK3" s="1624"/>
      <c r="HYL3" s="1624"/>
      <c r="HYM3" s="1624"/>
      <c r="HYN3" s="1624"/>
      <c r="HYO3" s="1624"/>
      <c r="HYP3" s="1624"/>
      <c r="HYQ3" s="1624"/>
      <c r="HYR3" s="1624"/>
      <c r="HYS3" s="1624"/>
      <c r="HYT3" s="1624"/>
      <c r="HYU3" s="1624"/>
      <c r="HYV3" s="1624"/>
      <c r="HYW3" s="1624"/>
      <c r="HYX3" s="1624"/>
      <c r="HYY3" s="1624"/>
      <c r="HYZ3" s="1624"/>
      <c r="HZA3" s="1624"/>
      <c r="HZB3" s="1624"/>
      <c r="HZC3" s="1624"/>
      <c r="HZD3" s="1624"/>
      <c r="HZE3" s="1624"/>
      <c r="HZF3" s="1624"/>
      <c r="HZG3" s="1624"/>
      <c r="HZH3" s="1624"/>
      <c r="HZI3" s="1624"/>
      <c r="HZJ3" s="1624"/>
      <c r="HZK3" s="1624"/>
      <c r="HZL3" s="1624"/>
      <c r="HZM3" s="1624"/>
      <c r="HZN3" s="1624"/>
      <c r="HZO3" s="1624"/>
      <c r="HZP3" s="1624"/>
      <c r="HZQ3" s="1624"/>
      <c r="HZR3" s="1624"/>
      <c r="HZS3" s="1624"/>
      <c r="HZT3" s="1624"/>
      <c r="HZU3" s="1624"/>
      <c r="HZV3" s="1624"/>
      <c r="HZW3" s="1624"/>
      <c r="HZX3" s="1624"/>
      <c r="HZY3" s="1624"/>
      <c r="HZZ3" s="1624"/>
      <c r="IAA3" s="1624"/>
      <c r="IAB3" s="1624"/>
      <c r="IAC3" s="1624"/>
      <c r="IAD3" s="1624"/>
      <c r="IAE3" s="1624"/>
      <c r="IAF3" s="1624"/>
      <c r="IAG3" s="1624"/>
      <c r="IAH3" s="1624"/>
      <c r="IAI3" s="1624"/>
      <c r="IAJ3" s="1624"/>
      <c r="IAK3" s="1624"/>
      <c r="IAL3" s="1624"/>
      <c r="IAM3" s="1624"/>
      <c r="IAN3" s="1624"/>
      <c r="IAO3" s="1624"/>
      <c r="IAP3" s="1624"/>
      <c r="IAQ3" s="1624"/>
      <c r="IAR3" s="1624"/>
      <c r="IAS3" s="1624"/>
      <c r="IAT3" s="1624"/>
      <c r="IAU3" s="1624"/>
      <c r="IAV3" s="1624"/>
      <c r="IAW3" s="1624"/>
      <c r="IAX3" s="1624"/>
      <c r="IAY3" s="1624"/>
      <c r="IAZ3" s="1624"/>
      <c r="IBA3" s="1624"/>
      <c r="IBB3" s="1624"/>
      <c r="IBC3" s="1624"/>
      <c r="IBD3" s="1624"/>
      <c r="IBE3" s="1624"/>
      <c r="IBF3" s="1624"/>
      <c r="IBG3" s="1624"/>
      <c r="IBH3" s="1624"/>
      <c r="IBI3" s="1624"/>
      <c r="IBJ3" s="1624"/>
      <c r="IBK3" s="1624"/>
      <c r="IBL3" s="1624"/>
      <c r="IBM3" s="1624"/>
      <c r="IBN3" s="1624"/>
      <c r="IBO3" s="1624"/>
      <c r="IBP3" s="1624"/>
      <c r="IBQ3" s="1624"/>
      <c r="IBR3" s="1624"/>
      <c r="IBS3" s="1624"/>
      <c r="IBT3" s="1624"/>
      <c r="IBU3" s="1624"/>
      <c r="IBV3" s="1624"/>
      <c r="IBW3" s="1624"/>
      <c r="IBX3" s="1624"/>
      <c r="IBY3" s="1624"/>
      <c r="IBZ3" s="1624"/>
      <c r="ICA3" s="1624"/>
      <c r="ICB3" s="1624"/>
      <c r="ICC3" s="1624"/>
      <c r="ICD3" s="1624"/>
      <c r="ICE3" s="1624"/>
      <c r="ICF3" s="1624"/>
      <c r="ICG3" s="1624"/>
      <c r="ICH3" s="1624"/>
      <c r="ICI3" s="1624"/>
      <c r="ICJ3" s="1624"/>
      <c r="ICK3" s="1624"/>
      <c r="ICL3" s="1624"/>
      <c r="ICM3" s="1624"/>
      <c r="ICN3" s="1624"/>
      <c r="ICO3" s="1624"/>
      <c r="ICP3" s="1624"/>
      <c r="ICQ3" s="1624"/>
      <c r="ICR3" s="1624"/>
      <c r="ICS3" s="1624"/>
      <c r="ICT3" s="1624"/>
      <c r="ICU3" s="1624"/>
      <c r="ICV3" s="1624"/>
      <c r="ICW3" s="1624"/>
      <c r="ICX3" s="1624"/>
      <c r="ICY3" s="1624"/>
      <c r="ICZ3" s="1624"/>
      <c r="IDA3" s="1624"/>
      <c r="IDB3" s="1624"/>
      <c r="IDC3" s="1624"/>
      <c r="IDD3" s="1624"/>
      <c r="IDE3" s="1624"/>
      <c r="IDF3" s="1624"/>
      <c r="IDG3" s="1624"/>
      <c r="IDH3" s="1624"/>
      <c r="IDI3" s="1624"/>
      <c r="IDJ3" s="1624"/>
      <c r="IDK3" s="1624"/>
      <c r="IDL3" s="1624"/>
      <c r="IDM3" s="1624"/>
      <c r="IDN3" s="1624"/>
      <c r="IDO3" s="1624"/>
      <c r="IDP3" s="1624"/>
      <c r="IDQ3" s="1624"/>
      <c r="IDR3" s="1624"/>
      <c r="IDS3" s="1624"/>
      <c r="IDT3" s="1624"/>
      <c r="IDU3" s="1624"/>
      <c r="IDV3" s="1624"/>
      <c r="IDW3" s="1624"/>
      <c r="IDX3" s="1624"/>
      <c r="IDY3" s="1624"/>
      <c r="IDZ3" s="1624"/>
      <c r="IEA3" s="1624"/>
      <c r="IEB3" s="1624"/>
      <c r="IEC3" s="1624"/>
      <c r="IED3" s="1624"/>
      <c r="IEE3" s="1624"/>
      <c r="IEF3" s="1624"/>
      <c r="IEG3" s="1624"/>
      <c r="IEH3" s="1624"/>
      <c r="IEI3" s="1624"/>
      <c r="IEJ3" s="1624"/>
      <c r="IEK3" s="1624"/>
      <c r="IEL3" s="1624"/>
      <c r="IEM3" s="1624"/>
      <c r="IEN3" s="1624"/>
      <c r="IEO3" s="1624"/>
      <c r="IEP3" s="1624"/>
      <c r="IEQ3" s="1624"/>
      <c r="IER3" s="1624"/>
      <c r="IES3" s="1624"/>
      <c r="IET3" s="1624"/>
      <c r="IEU3" s="1624"/>
      <c r="IEV3" s="1624"/>
      <c r="IEW3" s="1624"/>
      <c r="IEX3" s="1624"/>
      <c r="IEY3" s="1624"/>
      <c r="IEZ3" s="1624"/>
      <c r="IFA3" s="1624"/>
      <c r="IFB3" s="1624"/>
      <c r="IFC3" s="1624"/>
      <c r="IFD3" s="1624"/>
      <c r="IFE3" s="1624"/>
      <c r="IFF3" s="1624"/>
      <c r="IFG3" s="1624"/>
      <c r="IFH3" s="1624"/>
      <c r="IFI3" s="1624"/>
      <c r="IFJ3" s="1624"/>
      <c r="IFK3" s="1624"/>
      <c r="IFL3" s="1624"/>
      <c r="IFM3" s="1624"/>
      <c r="IFN3" s="1624"/>
      <c r="IFO3" s="1624"/>
      <c r="IFP3" s="1624"/>
      <c r="IFQ3" s="1624"/>
      <c r="IFR3" s="1624"/>
      <c r="IFS3" s="1624"/>
      <c r="IFT3" s="1624"/>
      <c r="IFU3" s="1624"/>
      <c r="IFV3" s="1624"/>
      <c r="IFW3" s="1624"/>
      <c r="IFX3" s="1624"/>
      <c r="IFY3" s="1624"/>
      <c r="IFZ3" s="1624"/>
      <c r="IGA3" s="1624"/>
      <c r="IGB3" s="1624"/>
      <c r="IGC3" s="1624"/>
      <c r="IGD3" s="1624"/>
      <c r="IGE3" s="1624"/>
      <c r="IGF3" s="1624"/>
      <c r="IGG3" s="1624"/>
      <c r="IGH3" s="1624"/>
      <c r="IGI3" s="1624"/>
      <c r="IGJ3" s="1624"/>
      <c r="IGK3" s="1624"/>
      <c r="IGL3" s="1624"/>
      <c r="IGM3" s="1624"/>
      <c r="IGN3" s="1624"/>
      <c r="IGO3" s="1624"/>
      <c r="IGP3" s="1624"/>
      <c r="IGQ3" s="1624"/>
      <c r="IGR3" s="1624"/>
      <c r="IGS3" s="1624"/>
      <c r="IGT3" s="1624"/>
      <c r="IGU3" s="1624"/>
      <c r="IGV3" s="1624"/>
      <c r="IGW3" s="1624"/>
      <c r="IGX3" s="1624"/>
      <c r="IGY3" s="1624"/>
      <c r="IGZ3" s="1624"/>
      <c r="IHA3" s="1624"/>
      <c r="IHB3" s="1624"/>
      <c r="IHC3" s="1624"/>
      <c r="IHD3" s="1624"/>
      <c r="IHE3" s="1624"/>
      <c r="IHF3" s="1624"/>
      <c r="IHG3" s="1624"/>
      <c r="IHH3" s="1624"/>
      <c r="IHI3" s="1624"/>
      <c r="IHJ3" s="1624"/>
      <c r="IHK3" s="1624"/>
      <c r="IHL3" s="1624"/>
      <c r="IHM3" s="1624"/>
      <c r="IHN3" s="1624"/>
      <c r="IHO3" s="1624"/>
      <c r="IHP3" s="1624"/>
      <c r="IHQ3" s="1624"/>
      <c r="IHR3" s="1624"/>
      <c r="IHS3" s="1624"/>
      <c r="IHT3" s="1624"/>
      <c r="IHU3" s="1624"/>
      <c r="IHV3" s="1624"/>
      <c r="IHW3" s="1624"/>
      <c r="IHX3" s="1624"/>
      <c r="IHY3" s="1624"/>
      <c r="IHZ3" s="1624"/>
      <c r="IIA3" s="1624"/>
      <c r="IIB3" s="1624"/>
      <c r="IIC3" s="1624"/>
      <c r="IID3" s="1624"/>
      <c r="IIE3" s="1624"/>
      <c r="IIF3" s="1624"/>
      <c r="IIG3" s="1624"/>
      <c r="IIH3" s="1624"/>
      <c r="III3" s="1624"/>
      <c r="IIJ3" s="1624"/>
      <c r="IIK3" s="1624"/>
      <c r="IIL3" s="1624"/>
      <c r="IIM3" s="1624"/>
      <c r="IIN3" s="1624"/>
      <c r="IIO3" s="1624"/>
      <c r="IIP3" s="1624"/>
      <c r="IIQ3" s="1624"/>
      <c r="IIR3" s="1624"/>
      <c r="IIS3" s="1624"/>
      <c r="IIT3" s="1624"/>
      <c r="IIU3" s="1624"/>
      <c r="IIV3" s="1624"/>
      <c r="IIW3" s="1624"/>
      <c r="IIX3" s="1624"/>
      <c r="IIY3" s="1624"/>
      <c r="IIZ3" s="1624"/>
      <c r="IJA3" s="1624"/>
      <c r="IJB3" s="1624"/>
      <c r="IJC3" s="1624"/>
      <c r="IJD3" s="1624"/>
      <c r="IJE3" s="1624"/>
      <c r="IJF3" s="1624"/>
      <c r="IJG3" s="1624"/>
      <c r="IJH3" s="1624"/>
      <c r="IJI3" s="1624"/>
      <c r="IJJ3" s="1624"/>
      <c r="IJK3" s="1624"/>
      <c r="IJL3" s="1624"/>
      <c r="IJM3" s="1624"/>
      <c r="IJN3" s="1624"/>
      <c r="IJO3" s="1624"/>
      <c r="IJP3" s="1624"/>
      <c r="IJQ3" s="1624"/>
      <c r="IJR3" s="1624"/>
      <c r="IJS3" s="1624"/>
      <c r="IJT3" s="1624"/>
      <c r="IJU3" s="1624"/>
      <c r="IJV3" s="1624"/>
      <c r="IJW3" s="1624"/>
      <c r="IJX3" s="1624"/>
      <c r="IJY3" s="1624"/>
      <c r="IJZ3" s="1624"/>
      <c r="IKA3" s="1624"/>
      <c r="IKB3" s="1624"/>
      <c r="IKC3" s="1624"/>
      <c r="IKD3" s="1624"/>
      <c r="IKE3" s="1624"/>
      <c r="IKF3" s="1624"/>
      <c r="IKG3" s="1624"/>
      <c r="IKH3" s="1624"/>
      <c r="IKI3" s="1624"/>
      <c r="IKJ3" s="1624"/>
      <c r="IKK3" s="1624"/>
      <c r="IKL3" s="1624"/>
      <c r="IKM3" s="1624"/>
      <c r="IKN3" s="1624"/>
      <c r="IKO3" s="1624"/>
      <c r="IKP3" s="1624"/>
      <c r="IKQ3" s="1624"/>
      <c r="IKR3" s="1624"/>
      <c r="IKS3" s="1624"/>
      <c r="IKT3" s="1624"/>
      <c r="IKU3" s="1624"/>
      <c r="IKV3" s="1624"/>
      <c r="IKW3" s="1624"/>
      <c r="IKX3" s="1624"/>
      <c r="IKY3" s="1624"/>
      <c r="IKZ3" s="1624"/>
      <c r="ILA3" s="1624"/>
      <c r="ILB3" s="1624"/>
      <c r="ILC3" s="1624"/>
      <c r="ILD3" s="1624"/>
      <c r="ILE3" s="1624"/>
      <c r="ILF3" s="1624"/>
      <c r="ILG3" s="1624"/>
      <c r="ILH3" s="1624"/>
      <c r="ILI3" s="1624"/>
      <c r="ILJ3" s="1624"/>
      <c r="ILK3" s="1624"/>
      <c r="ILL3" s="1624"/>
      <c r="ILM3" s="1624"/>
      <c r="ILN3" s="1624"/>
      <c r="ILO3" s="1624"/>
      <c r="ILP3" s="1624"/>
      <c r="ILQ3" s="1624"/>
      <c r="ILR3" s="1624"/>
      <c r="ILS3" s="1624"/>
      <c r="ILT3" s="1624"/>
      <c r="ILU3" s="1624"/>
      <c r="ILV3" s="1624"/>
      <c r="ILW3" s="1624"/>
      <c r="ILX3" s="1624"/>
      <c r="ILY3" s="1624"/>
      <c r="ILZ3" s="1624"/>
      <c r="IMA3" s="1624"/>
      <c r="IMB3" s="1624"/>
      <c r="IMC3" s="1624"/>
      <c r="IMD3" s="1624"/>
      <c r="IME3" s="1624"/>
      <c r="IMF3" s="1624"/>
      <c r="IMG3" s="1624"/>
      <c r="IMH3" s="1624"/>
      <c r="IMI3" s="1624"/>
      <c r="IMJ3" s="1624"/>
      <c r="IMK3" s="1624"/>
      <c r="IML3" s="1624"/>
      <c r="IMM3" s="1624"/>
      <c r="IMN3" s="1624"/>
      <c r="IMO3" s="1624"/>
      <c r="IMP3" s="1624"/>
      <c r="IMQ3" s="1624"/>
      <c r="IMR3" s="1624"/>
      <c r="IMS3" s="1624"/>
      <c r="IMT3" s="1624"/>
      <c r="IMU3" s="1624"/>
      <c r="IMV3" s="1624"/>
      <c r="IMW3" s="1624"/>
      <c r="IMX3" s="1624"/>
      <c r="IMY3" s="1624"/>
      <c r="IMZ3" s="1624"/>
      <c r="INA3" s="1624"/>
      <c r="INB3" s="1624"/>
      <c r="INC3" s="1624"/>
      <c r="IND3" s="1624"/>
      <c r="INE3" s="1624"/>
      <c r="INF3" s="1624"/>
      <c r="ING3" s="1624"/>
      <c r="INH3" s="1624"/>
      <c r="INI3" s="1624"/>
      <c r="INJ3" s="1624"/>
      <c r="INK3" s="1624"/>
      <c r="INL3" s="1624"/>
      <c r="INM3" s="1624"/>
      <c r="INN3" s="1624"/>
      <c r="INO3" s="1624"/>
      <c r="INP3" s="1624"/>
      <c r="INQ3" s="1624"/>
      <c r="INR3" s="1624"/>
      <c r="INS3" s="1624"/>
      <c r="INT3" s="1624"/>
      <c r="INU3" s="1624"/>
      <c r="INV3" s="1624"/>
      <c r="INW3" s="1624"/>
      <c r="INX3" s="1624"/>
      <c r="INY3" s="1624"/>
      <c r="INZ3" s="1624"/>
      <c r="IOA3" s="1624"/>
      <c r="IOB3" s="1624"/>
      <c r="IOC3" s="1624"/>
      <c r="IOD3" s="1624"/>
      <c r="IOE3" s="1624"/>
      <c r="IOF3" s="1624"/>
      <c r="IOG3" s="1624"/>
      <c r="IOH3" s="1624"/>
      <c r="IOI3" s="1624"/>
      <c r="IOJ3" s="1624"/>
      <c r="IOK3" s="1624"/>
      <c r="IOL3" s="1624"/>
      <c r="IOM3" s="1624"/>
      <c r="ION3" s="1624"/>
      <c r="IOO3" s="1624"/>
      <c r="IOP3" s="1624"/>
      <c r="IOQ3" s="1624"/>
      <c r="IOR3" s="1624"/>
      <c r="IOS3" s="1624"/>
      <c r="IOT3" s="1624"/>
      <c r="IOU3" s="1624"/>
      <c r="IOV3" s="1624"/>
      <c r="IOW3" s="1624"/>
      <c r="IOX3" s="1624"/>
      <c r="IOY3" s="1624"/>
      <c r="IOZ3" s="1624"/>
      <c r="IPA3" s="1624"/>
      <c r="IPB3" s="1624"/>
      <c r="IPC3" s="1624"/>
      <c r="IPD3" s="1624"/>
      <c r="IPE3" s="1624"/>
      <c r="IPF3" s="1624"/>
      <c r="IPG3" s="1624"/>
      <c r="IPH3" s="1624"/>
      <c r="IPI3" s="1624"/>
      <c r="IPJ3" s="1624"/>
      <c r="IPK3" s="1624"/>
      <c r="IPL3" s="1624"/>
      <c r="IPM3" s="1624"/>
      <c r="IPN3" s="1624"/>
      <c r="IPO3" s="1624"/>
      <c r="IPP3" s="1624"/>
      <c r="IPQ3" s="1624"/>
      <c r="IPR3" s="1624"/>
      <c r="IPS3" s="1624"/>
      <c r="IPT3" s="1624"/>
      <c r="IPU3" s="1624"/>
      <c r="IPV3" s="1624"/>
      <c r="IPW3" s="1624"/>
      <c r="IPX3" s="1624"/>
      <c r="IPY3" s="1624"/>
      <c r="IPZ3" s="1624"/>
      <c r="IQA3" s="1624"/>
      <c r="IQB3" s="1624"/>
      <c r="IQC3" s="1624"/>
      <c r="IQD3" s="1624"/>
      <c r="IQE3" s="1624"/>
      <c r="IQF3" s="1624"/>
      <c r="IQG3" s="1624"/>
      <c r="IQH3" s="1624"/>
      <c r="IQI3" s="1624"/>
      <c r="IQJ3" s="1624"/>
      <c r="IQK3" s="1624"/>
      <c r="IQL3" s="1624"/>
      <c r="IQM3" s="1624"/>
      <c r="IQN3" s="1624"/>
      <c r="IQO3" s="1624"/>
      <c r="IQP3" s="1624"/>
      <c r="IQQ3" s="1624"/>
      <c r="IQR3" s="1624"/>
      <c r="IQS3" s="1624"/>
      <c r="IQT3" s="1624"/>
      <c r="IQU3" s="1624"/>
      <c r="IQV3" s="1624"/>
      <c r="IQW3" s="1624"/>
      <c r="IQX3" s="1624"/>
      <c r="IQY3" s="1624"/>
      <c r="IQZ3" s="1624"/>
      <c r="IRA3" s="1624"/>
      <c r="IRB3" s="1624"/>
      <c r="IRC3" s="1624"/>
      <c r="IRD3" s="1624"/>
      <c r="IRE3" s="1624"/>
      <c r="IRF3" s="1624"/>
      <c r="IRG3" s="1624"/>
      <c r="IRH3" s="1624"/>
      <c r="IRI3" s="1624"/>
      <c r="IRJ3" s="1624"/>
      <c r="IRK3" s="1624"/>
      <c r="IRL3" s="1624"/>
      <c r="IRM3" s="1624"/>
      <c r="IRN3" s="1624"/>
      <c r="IRO3" s="1624"/>
      <c r="IRP3" s="1624"/>
      <c r="IRQ3" s="1624"/>
      <c r="IRR3" s="1624"/>
      <c r="IRS3" s="1624"/>
      <c r="IRT3" s="1624"/>
      <c r="IRU3" s="1624"/>
      <c r="IRV3" s="1624"/>
      <c r="IRW3" s="1624"/>
      <c r="IRX3" s="1624"/>
      <c r="IRY3" s="1624"/>
      <c r="IRZ3" s="1624"/>
      <c r="ISA3" s="1624"/>
      <c r="ISB3" s="1624"/>
      <c r="ISC3" s="1624"/>
      <c r="ISD3" s="1624"/>
      <c r="ISE3" s="1624"/>
      <c r="ISF3" s="1624"/>
      <c r="ISG3" s="1624"/>
      <c r="ISH3" s="1624"/>
      <c r="ISI3" s="1624"/>
      <c r="ISJ3" s="1624"/>
      <c r="ISK3" s="1624"/>
      <c r="ISL3" s="1624"/>
      <c r="ISM3" s="1624"/>
      <c r="ISN3" s="1624"/>
      <c r="ISO3" s="1624"/>
      <c r="ISP3" s="1624"/>
      <c r="ISQ3" s="1624"/>
      <c r="ISR3" s="1624"/>
      <c r="ISS3" s="1624"/>
      <c r="IST3" s="1624"/>
      <c r="ISU3" s="1624"/>
      <c r="ISV3" s="1624"/>
      <c r="ISW3" s="1624"/>
      <c r="ISX3" s="1624"/>
      <c r="ISY3" s="1624"/>
      <c r="ISZ3" s="1624"/>
      <c r="ITA3" s="1624"/>
      <c r="ITB3" s="1624"/>
      <c r="ITC3" s="1624"/>
      <c r="ITD3" s="1624"/>
      <c r="ITE3" s="1624"/>
      <c r="ITF3" s="1624"/>
      <c r="ITG3" s="1624"/>
      <c r="ITH3" s="1624"/>
      <c r="ITI3" s="1624"/>
      <c r="ITJ3" s="1624"/>
      <c r="ITK3" s="1624"/>
      <c r="ITL3" s="1624"/>
      <c r="ITM3" s="1624"/>
      <c r="ITN3" s="1624"/>
      <c r="ITO3" s="1624"/>
      <c r="ITP3" s="1624"/>
      <c r="ITQ3" s="1624"/>
      <c r="ITR3" s="1624"/>
      <c r="ITS3" s="1624"/>
      <c r="ITT3" s="1624"/>
      <c r="ITU3" s="1624"/>
      <c r="ITV3" s="1624"/>
      <c r="ITW3" s="1624"/>
      <c r="ITX3" s="1624"/>
      <c r="ITY3" s="1624"/>
      <c r="ITZ3" s="1624"/>
      <c r="IUA3" s="1624"/>
      <c r="IUB3" s="1624"/>
      <c r="IUC3" s="1624"/>
      <c r="IUD3" s="1624"/>
      <c r="IUE3" s="1624"/>
      <c r="IUF3" s="1624"/>
      <c r="IUG3" s="1624"/>
      <c r="IUH3" s="1624"/>
      <c r="IUI3" s="1624"/>
      <c r="IUJ3" s="1624"/>
      <c r="IUK3" s="1624"/>
      <c r="IUL3" s="1624"/>
      <c r="IUM3" s="1624"/>
      <c r="IUN3" s="1624"/>
      <c r="IUO3" s="1624"/>
      <c r="IUP3" s="1624"/>
      <c r="IUQ3" s="1624"/>
      <c r="IUR3" s="1624"/>
      <c r="IUS3" s="1624"/>
      <c r="IUT3" s="1624"/>
      <c r="IUU3" s="1624"/>
      <c r="IUV3" s="1624"/>
      <c r="IUW3" s="1624"/>
      <c r="IUX3" s="1624"/>
      <c r="IUY3" s="1624"/>
      <c r="IUZ3" s="1624"/>
      <c r="IVA3" s="1624"/>
      <c r="IVB3" s="1624"/>
      <c r="IVC3" s="1624"/>
      <c r="IVD3" s="1624"/>
      <c r="IVE3" s="1624"/>
      <c r="IVF3" s="1624"/>
      <c r="IVG3" s="1624"/>
      <c r="IVH3" s="1624"/>
      <c r="IVI3" s="1624"/>
      <c r="IVJ3" s="1624"/>
      <c r="IVK3" s="1624"/>
      <c r="IVL3" s="1624"/>
      <c r="IVM3" s="1624"/>
      <c r="IVN3" s="1624"/>
      <c r="IVO3" s="1624"/>
      <c r="IVP3" s="1624"/>
      <c r="IVQ3" s="1624"/>
      <c r="IVR3" s="1624"/>
      <c r="IVS3" s="1624"/>
      <c r="IVT3" s="1624"/>
      <c r="IVU3" s="1624"/>
      <c r="IVV3" s="1624"/>
      <c r="IVW3" s="1624"/>
      <c r="IVX3" s="1624"/>
      <c r="IVY3" s="1624"/>
      <c r="IVZ3" s="1624"/>
      <c r="IWA3" s="1624"/>
      <c r="IWB3" s="1624"/>
      <c r="IWC3" s="1624"/>
      <c r="IWD3" s="1624"/>
      <c r="IWE3" s="1624"/>
      <c r="IWF3" s="1624"/>
      <c r="IWG3" s="1624"/>
      <c r="IWH3" s="1624"/>
      <c r="IWI3" s="1624"/>
      <c r="IWJ3" s="1624"/>
      <c r="IWK3" s="1624"/>
      <c r="IWL3" s="1624"/>
      <c r="IWM3" s="1624"/>
      <c r="IWN3" s="1624"/>
      <c r="IWO3" s="1624"/>
      <c r="IWP3" s="1624"/>
      <c r="IWQ3" s="1624"/>
      <c r="IWR3" s="1624"/>
      <c r="IWS3" s="1624"/>
      <c r="IWT3" s="1624"/>
      <c r="IWU3" s="1624"/>
      <c r="IWV3" s="1624"/>
      <c r="IWW3" s="1624"/>
      <c r="IWX3" s="1624"/>
      <c r="IWY3" s="1624"/>
      <c r="IWZ3" s="1624"/>
      <c r="IXA3" s="1624"/>
      <c r="IXB3" s="1624"/>
      <c r="IXC3" s="1624"/>
      <c r="IXD3" s="1624"/>
      <c r="IXE3" s="1624"/>
      <c r="IXF3" s="1624"/>
      <c r="IXG3" s="1624"/>
      <c r="IXH3" s="1624"/>
      <c r="IXI3" s="1624"/>
      <c r="IXJ3" s="1624"/>
      <c r="IXK3" s="1624"/>
      <c r="IXL3" s="1624"/>
      <c r="IXM3" s="1624"/>
      <c r="IXN3" s="1624"/>
      <c r="IXO3" s="1624"/>
      <c r="IXP3" s="1624"/>
      <c r="IXQ3" s="1624"/>
      <c r="IXR3" s="1624"/>
      <c r="IXS3" s="1624"/>
      <c r="IXT3" s="1624"/>
      <c r="IXU3" s="1624"/>
      <c r="IXV3" s="1624"/>
      <c r="IXW3" s="1624"/>
      <c r="IXX3" s="1624"/>
      <c r="IXY3" s="1624"/>
      <c r="IXZ3" s="1624"/>
      <c r="IYA3" s="1624"/>
      <c r="IYB3" s="1624"/>
      <c r="IYC3" s="1624"/>
      <c r="IYD3" s="1624"/>
      <c r="IYE3" s="1624"/>
      <c r="IYF3" s="1624"/>
      <c r="IYG3" s="1624"/>
      <c r="IYH3" s="1624"/>
      <c r="IYI3" s="1624"/>
      <c r="IYJ3" s="1624"/>
      <c r="IYK3" s="1624"/>
      <c r="IYL3" s="1624"/>
      <c r="IYM3" s="1624"/>
      <c r="IYN3" s="1624"/>
      <c r="IYO3" s="1624"/>
      <c r="IYP3" s="1624"/>
      <c r="IYQ3" s="1624"/>
      <c r="IYR3" s="1624"/>
      <c r="IYS3" s="1624"/>
      <c r="IYT3" s="1624"/>
      <c r="IYU3" s="1624"/>
      <c r="IYV3" s="1624"/>
      <c r="IYW3" s="1624"/>
      <c r="IYX3" s="1624"/>
      <c r="IYY3" s="1624"/>
      <c r="IYZ3" s="1624"/>
      <c r="IZA3" s="1624"/>
      <c r="IZB3" s="1624"/>
      <c r="IZC3" s="1624"/>
      <c r="IZD3" s="1624"/>
      <c r="IZE3" s="1624"/>
      <c r="IZF3" s="1624"/>
      <c r="IZG3" s="1624"/>
      <c r="IZH3" s="1624"/>
      <c r="IZI3" s="1624"/>
      <c r="IZJ3" s="1624"/>
      <c r="IZK3" s="1624"/>
      <c r="IZL3" s="1624"/>
      <c r="IZM3" s="1624"/>
      <c r="IZN3" s="1624"/>
      <c r="IZO3" s="1624"/>
      <c r="IZP3" s="1624"/>
      <c r="IZQ3" s="1624"/>
      <c r="IZR3" s="1624"/>
      <c r="IZS3" s="1624"/>
      <c r="IZT3" s="1624"/>
      <c r="IZU3" s="1624"/>
      <c r="IZV3" s="1624"/>
      <c r="IZW3" s="1624"/>
      <c r="IZX3" s="1624"/>
      <c r="IZY3" s="1624"/>
      <c r="IZZ3" s="1624"/>
      <c r="JAA3" s="1624"/>
      <c r="JAB3" s="1624"/>
      <c r="JAC3" s="1624"/>
      <c r="JAD3" s="1624"/>
      <c r="JAE3" s="1624"/>
      <c r="JAF3" s="1624"/>
      <c r="JAG3" s="1624"/>
      <c r="JAH3" s="1624"/>
      <c r="JAI3" s="1624"/>
      <c r="JAJ3" s="1624"/>
      <c r="JAK3" s="1624"/>
      <c r="JAL3" s="1624"/>
      <c r="JAM3" s="1624"/>
      <c r="JAN3" s="1624"/>
      <c r="JAO3" s="1624"/>
      <c r="JAP3" s="1624"/>
      <c r="JAQ3" s="1624"/>
      <c r="JAR3" s="1624"/>
      <c r="JAS3" s="1624"/>
      <c r="JAT3" s="1624"/>
      <c r="JAU3" s="1624"/>
      <c r="JAV3" s="1624"/>
      <c r="JAW3" s="1624"/>
      <c r="JAX3" s="1624"/>
      <c r="JAY3" s="1624"/>
      <c r="JAZ3" s="1624"/>
      <c r="JBA3" s="1624"/>
      <c r="JBB3" s="1624"/>
      <c r="JBC3" s="1624"/>
      <c r="JBD3" s="1624"/>
      <c r="JBE3" s="1624"/>
      <c r="JBF3" s="1624"/>
      <c r="JBG3" s="1624"/>
      <c r="JBH3" s="1624"/>
      <c r="JBI3" s="1624"/>
      <c r="JBJ3" s="1624"/>
      <c r="JBK3" s="1624"/>
      <c r="JBL3" s="1624"/>
      <c r="JBM3" s="1624"/>
      <c r="JBN3" s="1624"/>
      <c r="JBO3" s="1624"/>
      <c r="JBP3" s="1624"/>
      <c r="JBQ3" s="1624"/>
      <c r="JBR3" s="1624"/>
      <c r="JBS3" s="1624"/>
      <c r="JBT3" s="1624"/>
      <c r="JBU3" s="1624"/>
      <c r="JBV3" s="1624"/>
      <c r="JBW3" s="1624"/>
      <c r="JBX3" s="1624"/>
      <c r="JBY3" s="1624"/>
      <c r="JBZ3" s="1624"/>
      <c r="JCA3" s="1624"/>
      <c r="JCB3" s="1624"/>
      <c r="JCC3" s="1624"/>
      <c r="JCD3" s="1624"/>
      <c r="JCE3" s="1624"/>
      <c r="JCF3" s="1624"/>
      <c r="JCG3" s="1624"/>
      <c r="JCH3" s="1624"/>
      <c r="JCI3" s="1624"/>
      <c r="JCJ3" s="1624"/>
      <c r="JCK3" s="1624"/>
      <c r="JCL3" s="1624"/>
      <c r="JCM3" s="1624"/>
      <c r="JCN3" s="1624"/>
      <c r="JCO3" s="1624"/>
      <c r="JCP3" s="1624"/>
      <c r="JCQ3" s="1624"/>
      <c r="JCR3" s="1624"/>
      <c r="JCS3" s="1624"/>
      <c r="JCT3" s="1624"/>
      <c r="JCU3" s="1624"/>
      <c r="JCV3" s="1624"/>
      <c r="JCW3" s="1624"/>
      <c r="JCX3" s="1624"/>
      <c r="JCY3" s="1624"/>
      <c r="JCZ3" s="1624"/>
      <c r="JDA3" s="1624"/>
      <c r="JDB3" s="1624"/>
      <c r="JDC3" s="1624"/>
      <c r="JDD3" s="1624"/>
      <c r="JDE3" s="1624"/>
      <c r="JDF3" s="1624"/>
      <c r="JDG3" s="1624"/>
      <c r="JDH3" s="1624"/>
      <c r="JDI3" s="1624"/>
      <c r="JDJ3" s="1624"/>
      <c r="JDK3" s="1624"/>
      <c r="JDL3" s="1624"/>
      <c r="JDM3" s="1624"/>
      <c r="JDN3" s="1624"/>
      <c r="JDO3" s="1624"/>
      <c r="JDP3" s="1624"/>
      <c r="JDQ3" s="1624"/>
      <c r="JDR3" s="1624"/>
      <c r="JDS3" s="1624"/>
      <c r="JDT3" s="1624"/>
      <c r="JDU3" s="1624"/>
      <c r="JDV3" s="1624"/>
      <c r="JDW3" s="1624"/>
      <c r="JDX3" s="1624"/>
      <c r="JDY3" s="1624"/>
      <c r="JDZ3" s="1624"/>
      <c r="JEA3" s="1624"/>
      <c r="JEB3" s="1624"/>
      <c r="JEC3" s="1624"/>
      <c r="JED3" s="1624"/>
      <c r="JEE3" s="1624"/>
      <c r="JEF3" s="1624"/>
      <c r="JEG3" s="1624"/>
      <c r="JEH3" s="1624"/>
      <c r="JEI3" s="1624"/>
      <c r="JEJ3" s="1624"/>
      <c r="JEK3" s="1624"/>
      <c r="JEL3" s="1624"/>
      <c r="JEM3" s="1624"/>
      <c r="JEN3" s="1624"/>
      <c r="JEO3" s="1624"/>
      <c r="JEP3" s="1624"/>
      <c r="JEQ3" s="1624"/>
      <c r="JER3" s="1624"/>
      <c r="JES3" s="1624"/>
      <c r="JET3" s="1624"/>
      <c r="JEU3" s="1624"/>
      <c r="JEV3" s="1624"/>
      <c r="JEW3" s="1624"/>
      <c r="JEX3" s="1624"/>
      <c r="JEY3" s="1624"/>
      <c r="JEZ3" s="1624"/>
      <c r="JFA3" s="1624"/>
      <c r="JFB3" s="1624"/>
      <c r="JFC3" s="1624"/>
      <c r="JFD3" s="1624"/>
      <c r="JFE3" s="1624"/>
      <c r="JFF3" s="1624"/>
      <c r="JFG3" s="1624"/>
      <c r="JFH3" s="1624"/>
      <c r="JFI3" s="1624"/>
      <c r="JFJ3" s="1624"/>
      <c r="JFK3" s="1624"/>
      <c r="JFL3" s="1624"/>
      <c r="JFM3" s="1624"/>
      <c r="JFN3" s="1624"/>
      <c r="JFO3" s="1624"/>
      <c r="JFP3" s="1624"/>
      <c r="JFQ3" s="1624"/>
      <c r="JFR3" s="1624"/>
      <c r="JFS3" s="1624"/>
      <c r="JFT3" s="1624"/>
      <c r="JFU3" s="1624"/>
      <c r="JFV3" s="1624"/>
      <c r="JFW3" s="1624"/>
      <c r="JFX3" s="1624"/>
      <c r="JFY3" s="1624"/>
      <c r="JFZ3" s="1624"/>
      <c r="JGA3" s="1624"/>
      <c r="JGB3" s="1624"/>
      <c r="JGC3" s="1624"/>
      <c r="JGD3" s="1624"/>
      <c r="JGE3" s="1624"/>
      <c r="JGF3" s="1624"/>
      <c r="JGG3" s="1624"/>
      <c r="JGH3" s="1624"/>
      <c r="JGI3" s="1624"/>
      <c r="JGJ3" s="1624"/>
      <c r="JGK3" s="1624"/>
      <c r="JGL3" s="1624"/>
      <c r="JGM3" s="1624"/>
      <c r="JGN3" s="1624"/>
      <c r="JGO3" s="1624"/>
      <c r="JGP3" s="1624"/>
      <c r="JGQ3" s="1624"/>
      <c r="JGR3" s="1624"/>
      <c r="JGS3" s="1624"/>
      <c r="JGT3" s="1624"/>
      <c r="JGU3" s="1624"/>
      <c r="JGV3" s="1624"/>
      <c r="JGW3" s="1624"/>
      <c r="JGX3" s="1624"/>
      <c r="JGY3" s="1624"/>
      <c r="JGZ3" s="1624"/>
      <c r="JHA3" s="1624"/>
      <c r="JHB3" s="1624"/>
      <c r="JHC3" s="1624"/>
      <c r="JHD3" s="1624"/>
      <c r="JHE3" s="1624"/>
      <c r="JHF3" s="1624"/>
      <c r="JHG3" s="1624"/>
      <c r="JHH3" s="1624"/>
      <c r="JHI3" s="1624"/>
      <c r="JHJ3" s="1624"/>
      <c r="JHK3" s="1624"/>
      <c r="JHL3" s="1624"/>
      <c r="JHM3" s="1624"/>
      <c r="JHN3" s="1624"/>
      <c r="JHO3" s="1624"/>
      <c r="JHP3" s="1624"/>
      <c r="JHQ3" s="1624"/>
      <c r="JHR3" s="1624"/>
      <c r="JHS3" s="1624"/>
      <c r="JHT3" s="1624"/>
      <c r="JHU3" s="1624"/>
      <c r="JHV3" s="1624"/>
      <c r="JHW3" s="1624"/>
      <c r="JHX3" s="1624"/>
      <c r="JHY3" s="1624"/>
      <c r="JHZ3" s="1624"/>
      <c r="JIA3" s="1624"/>
      <c r="JIB3" s="1624"/>
      <c r="JIC3" s="1624"/>
      <c r="JID3" s="1624"/>
      <c r="JIE3" s="1624"/>
      <c r="JIF3" s="1624"/>
      <c r="JIG3" s="1624"/>
      <c r="JIH3" s="1624"/>
      <c r="JII3" s="1624"/>
      <c r="JIJ3" s="1624"/>
      <c r="JIK3" s="1624"/>
      <c r="JIL3" s="1624"/>
      <c r="JIM3" s="1624"/>
      <c r="JIN3" s="1624"/>
      <c r="JIO3" s="1624"/>
      <c r="JIP3" s="1624"/>
      <c r="JIQ3" s="1624"/>
      <c r="JIR3" s="1624"/>
      <c r="JIS3" s="1624"/>
      <c r="JIT3" s="1624"/>
      <c r="JIU3" s="1624"/>
      <c r="JIV3" s="1624"/>
      <c r="JIW3" s="1624"/>
      <c r="JIX3" s="1624"/>
      <c r="JIY3" s="1624"/>
      <c r="JIZ3" s="1624"/>
      <c r="JJA3" s="1624"/>
      <c r="JJB3" s="1624"/>
      <c r="JJC3" s="1624"/>
      <c r="JJD3" s="1624"/>
      <c r="JJE3" s="1624"/>
      <c r="JJF3" s="1624"/>
      <c r="JJG3" s="1624"/>
      <c r="JJH3" s="1624"/>
      <c r="JJI3" s="1624"/>
      <c r="JJJ3" s="1624"/>
      <c r="JJK3" s="1624"/>
      <c r="JJL3" s="1624"/>
      <c r="JJM3" s="1624"/>
      <c r="JJN3" s="1624"/>
      <c r="JJO3" s="1624"/>
      <c r="JJP3" s="1624"/>
      <c r="JJQ3" s="1624"/>
      <c r="JJR3" s="1624"/>
      <c r="JJS3" s="1624"/>
      <c r="JJT3" s="1624"/>
      <c r="JJU3" s="1624"/>
      <c r="JJV3" s="1624"/>
      <c r="JJW3" s="1624"/>
      <c r="JJX3" s="1624"/>
      <c r="JJY3" s="1624"/>
      <c r="JJZ3" s="1624"/>
      <c r="JKA3" s="1624"/>
      <c r="JKB3" s="1624"/>
      <c r="JKC3" s="1624"/>
      <c r="JKD3" s="1624"/>
      <c r="JKE3" s="1624"/>
      <c r="JKF3" s="1624"/>
      <c r="JKG3" s="1624"/>
      <c r="JKH3" s="1624"/>
      <c r="JKI3" s="1624"/>
      <c r="JKJ3" s="1624"/>
      <c r="JKK3" s="1624"/>
      <c r="JKL3" s="1624"/>
      <c r="JKM3" s="1624"/>
      <c r="JKN3" s="1624"/>
      <c r="JKO3" s="1624"/>
      <c r="JKP3" s="1624"/>
      <c r="JKQ3" s="1624"/>
      <c r="JKR3" s="1624"/>
      <c r="JKS3" s="1624"/>
      <c r="JKT3" s="1624"/>
      <c r="JKU3" s="1624"/>
      <c r="JKV3" s="1624"/>
      <c r="JKW3" s="1624"/>
      <c r="JKX3" s="1624"/>
      <c r="JKY3" s="1624"/>
      <c r="JKZ3" s="1624"/>
      <c r="JLA3" s="1624"/>
      <c r="JLB3" s="1624"/>
      <c r="JLC3" s="1624"/>
      <c r="JLD3" s="1624"/>
      <c r="JLE3" s="1624"/>
      <c r="JLF3" s="1624"/>
      <c r="JLG3" s="1624"/>
      <c r="JLH3" s="1624"/>
      <c r="JLI3" s="1624"/>
      <c r="JLJ3" s="1624"/>
      <c r="JLK3" s="1624"/>
      <c r="JLL3" s="1624"/>
      <c r="JLM3" s="1624"/>
      <c r="JLN3" s="1624"/>
      <c r="JLO3" s="1624"/>
      <c r="JLP3" s="1624"/>
      <c r="JLQ3" s="1624"/>
      <c r="JLR3" s="1624"/>
      <c r="JLS3" s="1624"/>
      <c r="JLT3" s="1624"/>
      <c r="JLU3" s="1624"/>
      <c r="JLV3" s="1624"/>
      <c r="JLW3" s="1624"/>
      <c r="JLX3" s="1624"/>
      <c r="JLY3" s="1624"/>
      <c r="JLZ3" s="1624"/>
      <c r="JMA3" s="1624"/>
      <c r="JMB3" s="1624"/>
      <c r="JMC3" s="1624"/>
      <c r="JMD3" s="1624"/>
      <c r="JME3" s="1624"/>
      <c r="JMF3" s="1624"/>
      <c r="JMG3" s="1624"/>
      <c r="JMH3" s="1624"/>
      <c r="JMI3" s="1624"/>
      <c r="JMJ3" s="1624"/>
      <c r="JMK3" s="1624"/>
      <c r="JML3" s="1624"/>
      <c r="JMM3" s="1624"/>
      <c r="JMN3" s="1624"/>
      <c r="JMO3" s="1624"/>
      <c r="JMP3" s="1624"/>
      <c r="JMQ3" s="1624"/>
      <c r="JMR3" s="1624"/>
      <c r="JMS3" s="1624"/>
      <c r="JMT3" s="1624"/>
      <c r="JMU3" s="1624"/>
      <c r="JMV3" s="1624"/>
      <c r="JMW3" s="1624"/>
      <c r="JMX3" s="1624"/>
      <c r="JMY3" s="1624"/>
      <c r="JMZ3" s="1624"/>
      <c r="JNA3" s="1624"/>
      <c r="JNB3" s="1624"/>
      <c r="JNC3" s="1624"/>
      <c r="JND3" s="1624"/>
      <c r="JNE3" s="1624"/>
      <c r="JNF3" s="1624"/>
      <c r="JNG3" s="1624"/>
      <c r="JNH3" s="1624"/>
      <c r="JNI3" s="1624"/>
      <c r="JNJ3" s="1624"/>
      <c r="JNK3" s="1624"/>
      <c r="JNL3" s="1624"/>
      <c r="JNM3" s="1624"/>
      <c r="JNN3" s="1624"/>
      <c r="JNO3" s="1624"/>
      <c r="JNP3" s="1624"/>
      <c r="JNQ3" s="1624"/>
      <c r="JNR3" s="1624"/>
      <c r="JNS3" s="1624"/>
      <c r="JNT3" s="1624"/>
      <c r="JNU3" s="1624"/>
      <c r="JNV3" s="1624"/>
      <c r="JNW3" s="1624"/>
      <c r="JNX3" s="1624"/>
      <c r="JNY3" s="1624"/>
      <c r="JNZ3" s="1624"/>
      <c r="JOA3" s="1624"/>
      <c r="JOB3" s="1624"/>
      <c r="JOC3" s="1624"/>
      <c r="JOD3" s="1624"/>
      <c r="JOE3" s="1624"/>
      <c r="JOF3" s="1624"/>
      <c r="JOG3" s="1624"/>
      <c r="JOH3" s="1624"/>
      <c r="JOI3" s="1624"/>
      <c r="JOJ3" s="1624"/>
      <c r="JOK3" s="1624"/>
      <c r="JOL3" s="1624"/>
      <c r="JOM3" s="1624"/>
      <c r="JON3" s="1624"/>
      <c r="JOO3" s="1624"/>
      <c r="JOP3" s="1624"/>
      <c r="JOQ3" s="1624"/>
      <c r="JOR3" s="1624"/>
      <c r="JOS3" s="1624"/>
      <c r="JOT3" s="1624"/>
      <c r="JOU3" s="1624"/>
      <c r="JOV3" s="1624"/>
      <c r="JOW3" s="1624"/>
      <c r="JOX3" s="1624"/>
      <c r="JOY3" s="1624"/>
      <c r="JOZ3" s="1624"/>
      <c r="JPA3" s="1624"/>
      <c r="JPB3" s="1624"/>
      <c r="JPC3" s="1624"/>
      <c r="JPD3" s="1624"/>
      <c r="JPE3" s="1624"/>
      <c r="JPF3" s="1624"/>
      <c r="JPG3" s="1624"/>
      <c r="JPH3" s="1624"/>
      <c r="JPI3" s="1624"/>
      <c r="JPJ3" s="1624"/>
      <c r="JPK3" s="1624"/>
      <c r="JPL3" s="1624"/>
      <c r="JPM3" s="1624"/>
      <c r="JPN3" s="1624"/>
      <c r="JPO3" s="1624"/>
      <c r="JPP3" s="1624"/>
      <c r="JPQ3" s="1624"/>
      <c r="JPR3" s="1624"/>
      <c r="JPS3" s="1624"/>
      <c r="JPT3" s="1624"/>
      <c r="JPU3" s="1624"/>
      <c r="JPV3" s="1624"/>
      <c r="JPW3" s="1624"/>
      <c r="JPX3" s="1624"/>
      <c r="JPY3" s="1624"/>
      <c r="JPZ3" s="1624"/>
      <c r="JQA3" s="1624"/>
      <c r="JQB3" s="1624"/>
      <c r="JQC3" s="1624"/>
      <c r="JQD3" s="1624"/>
      <c r="JQE3" s="1624"/>
      <c r="JQF3" s="1624"/>
      <c r="JQG3" s="1624"/>
      <c r="JQH3" s="1624"/>
      <c r="JQI3" s="1624"/>
      <c r="JQJ3" s="1624"/>
      <c r="JQK3" s="1624"/>
      <c r="JQL3" s="1624"/>
      <c r="JQM3" s="1624"/>
      <c r="JQN3" s="1624"/>
      <c r="JQO3" s="1624"/>
      <c r="JQP3" s="1624"/>
      <c r="JQQ3" s="1624"/>
      <c r="JQR3" s="1624"/>
      <c r="JQS3" s="1624"/>
      <c r="JQT3" s="1624"/>
      <c r="JQU3" s="1624"/>
      <c r="JQV3" s="1624"/>
      <c r="JQW3" s="1624"/>
      <c r="JQX3" s="1624"/>
      <c r="JQY3" s="1624"/>
      <c r="JQZ3" s="1624"/>
      <c r="JRA3" s="1624"/>
      <c r="JRB3" s="1624"/>
      <c r="JRC3" s="1624"/>
      <c r="JRD3" s="1624"/>
      <c r="JRE3" s="1624"/>
      <c r="JRF3" s="1624"/>
      <c r="JRG3" s="1624"/>
      <c r="JRH3" s="1624"/>
      <c r="JRI3" s="1624"/>
      <c r="JRJ3" s="1624"/>
      <c r="JRK3" s="1624"/>
      <c r="JRL3" s="1624"/>
      <c r="JRM3" s="1624"/>
      <c r="JRN3" s="1624"/>
      <c r="JRO3" s="1624"/>
      <c r="JRP3" s="1624"/>
      <c r="JRQ3" s="1624"/>
      <c r="JRR3" s="1624"/>
      <c r="JRS3" s="1624"/>
      <c r="JRT3" s="1624"/>
      <c r="JRU3" s="1624"/>
      <c r="JRV3" s="1624"/>
      <c r="JRW3" s="1624"/>
      <c r="JRX3" s="1624"/>
      <c r="JRY3" s="1624"/>
      <c r="JRZ3" s="1624"/>
      <c r="JSA3" s="1624"/>
      <c r="JSB3" s="1624"/>
      <c r="JSC3" s="1624"/>
      <c r="JSD3" s="1624"/>
      <c r="JSE3" s="1624"/>
      <c r="JSF3" s="1624"/>
      <c r="JSG3" s="1624"/>
      <c r="JSH3" s="1624"/>
      <c r="JSI3" s="1624"/>
      <c r="JSJ3" s="1624"/>
      <c r="JSK3" s="1624"/>
      <c r="JSL3" s="1624"/>
      <c r="JSM3" s="1624"/>
      <c r="JSN3" s="1624"/>
      <c r="JSO3" s="1624"/>
      <c r="JSP3" s="1624"/>
      <c r="JSQ3" s="1624"/>
      <c r="JSR3" s="1624"/>
      <c r="JSS3" s="1624"/>
      <c r="JST3" s="1624"/>
      <c r="JSU3" s="1624"/>
      <c r="JSV3" s="1624"/>
      <c r="JSW3" s="1624"/>
      <c r="JSX3" s="1624"/>
      <c r="JSY3" s="1624"/>
      <c r="JSZ3" s="1624"/>
      <c r="JTA3" s="1624"/>
      <c r="JTB3" s="1624"/>
      <c r="JTC3" s="1624"/>
      <c r="JTD3" s="1624"/>
      <c r="JTE3" s="1624"/>
      <c r="JTF3" s="1624"/>
      <c r="JTG3" s="1624"/>
      <c r="JTH3" s="1624"/>
      <c r="JTI3" s="1624"/>
      <c r="JTJ3" s="1624"/>
      <c r="JTK3" s="1624"/>
      <c r="JTL3" s="1624"/>
      <c r="JTM3" s="1624"/>
      <c r="JTN3" s="1624"/>
      <c r="JTO3" s="1624"/>
      <c r="JTP3" s="1624"/>
      <c r="JTQ3" s="1624"/>
      <c r="JTR3" s="1624"/>
      <c r="JTS3" s="1624"/>
      <c r="JTT3" s="1624"/>
      <c r="JTU3" s="1624"/>
      <c r="JTV3" s="1624"/>
      <c r="JTW3" s="1624"/>
      <c r="JTX3" s="1624"/>
      <c r="JTY3" s="1624"/>
      <c r="JTZ3" s="1624"/>
      <c r="JUA3" s="1624"/>
      <c r="JUB3" s="1624"/>
      <c r="JUC3" s="1624"/>
      <c r="JUD3" s="1624"/>
      <c r="JUE3" s="1624"/>
      <c r="JUF3" s="1624"/>
      <c r="JUG3" s="1624"/>
      <c r="JUH3" s="1624"/>
      <c r="JUI3" s="1624"/>
      <c r="JUJ3" s="1624"/>
      <c r="JUK3" s="1624"/>
      <c r="JUL3" s="1624"/>
      <c r="JUM3" s="1624"/>
      <c r="JUN3" s="1624"/>
      <c r="JUO3" s="1624"/>
      <c r="JUP3" s="1624"/>
      <c r="JUQ3" s="1624"/>
      <c r="JUR3" s="1624"/>
      <c r="JUS3" s="1624"/>
      <c r="JUT3" s="1624"/>
      <c r="JUU3" s="1624"/>
      <c r="JUV3" s="1624"/>
      <c r="JUW3" s="1624"/>
      <c r="JUX3" s="1624"/>
      <c r="JUY3" s="1624"/>
      <c r="JUZ3" s="1624"/>
      <c r="JVA3" s="1624"/>
      <c r="JVB3" s="1624"/>
      <c r="JVC3" s="1624"/>
      <c r="JVD3" s="1624"/>
      <c r="JVE3" s="1624"/>
      <c r="JVF3" s="1624"/>
      <c r="JVG3" s="1624"/>
      <c r="JVH3" s="1624"/>
      <c r="JVI3" s="1624"/>
      <c r="JVJ3" s="1624"/>
      <c r="JVK3" s="1624"/>
      <c r="JVL3" s="1624"/>
      <c r="JVM3" s="1624"/>
      <c r="JVN3" s="1624"/>
      <c r="JVO3" s="1624"/>
      <c r="JVP3" s="1624"/>
      <c r="JVQ3" s="1624"/>
      <c r="JVR3" s="1624"/>
      <c r="JVS3" s="1624"/>
      <c r="JVT3" s="1624"/>
      <c r="JVU3" s="1624"/>
      <c r="JVV3" s="1624"/>
      <c r="JVW3" s="1624"/>
      <c r="JVX3" s="1624"/>
      <c r="JVY3" s="1624"/>
      <c r="JVZ3" s="1624"/>
      <c r="JWA3" s="1624"/>
      <c r="JWB3" s="1624"/>
      <c r="JWC3" s="1624"/>
      <c r="JWD3" s="1624"/>
      <c r="JWE3" s="1624"/>
      <c r="JWF3" s="1624"/>
      <c r="JWG3" s="1624"/>
      <c r="JWH3" s="1624"/>
      <c r="JWI3" s="1624"/>
      <c r="JWJ3" s="1624"/>
      <c r="JWK3" s="1624"/>
      <c r="JWL3" s="1624"/>
      <c r="JWM3" s="1624"/>
      <c r="JWN3" s="1624"/>
      <c r="JWO3" s="1624"/>
      <c r="JWP3" s="1624"/>
      <c r="JWQ3" s="1624"/>
      <c r="JWR3" s="1624"/>
      <c r="JWS3" s="1624"/>
      <c r="JWT3" s="1624"/>
      <c r="JWU3" s="1624"/>
      <c r="JWV3" s="1624"/>
      <c r="JWW3" s="1624"/>
      <c r="JWX3" s="1624"/>
      <c r="JWY3" s="1624"/>
      <c r="JWZ3" s="1624"/>
      <c r="JXA3" s="1624"/>
      <c r="JXB3" s="1624"/>
      <c r="JXC3" s="1624"/>
      <c r="JXD3" s="1624"/>
      <c r="JXE3" s="1624"/>
      <c r="JXF3" s="1624"/>
      <c r="JXG3" s="1624"/>
      <c r="JXH3" s="1624"/>
      <c r="JXI3" s="1624"/>
      <c r="JXJ3" s="1624"/>
      <c r="JXK3" s="1624"/>
      <c r="JXL3" s="1624"/>
      <c r="JXM3" s="1624"/>
      <c r="JXN3" s="1624"/>
      <c r="JXO3" s="1624"/>
      <c r="JXP3" s="1624"/>
      <c r="JXQ3" s="1624"/>
      <c r="JXR3" s="1624"/>
      <c r="JXS3" s="1624"/>
      <c r="JXT3" s="1624"/>
      <c r="JXU3" s="1624"/>
      <c r="JXV3" s="1624"/>
      <c r="JXW3" s="1624"/>
      <c r="JXX3" s="1624"/>
      <c r="JXY3" s="1624"/>
      <c r="JXZ3" s="1624"/>
      <c r="JYA3" s="1624"/>
      <c r="JYB3" s="1624"/>
      <c r="JYC3" s="1624"/>
      <c r="JYD3" s="1624"/>
      <c r="JYE3" s="1624"/>
      <c r="JYF3" s="1624"/>
      <c r="JYG3" s="1624"/>
      <c r="JYH3" s="1624"/>
      <c r="JYI3" s="1624"/>
      <c r="JYJ3" s="1624"/>
      <c r="JYK3" s="1624"/>
      <c r="JYL3" s="1624"/>
      <c r="JYM3" s="1624"/>
      <c r="JYN3" s="1624"/>
      <c r="JYO3" s="1624"/>
      <c r="JYP3" s="1624"/>
      <c r="JYQ3" s="1624"/>
      <c r="JYR3" s="1624"/>
      <c r="JYS3" s="1624"/>
      <c r="JYT3" s="1624"/>
      <c r="JYU3" s="1624"/>
      <c r="JYV3" s="1624"/>
      <c r="JYW3" s="1624"/>
      <c r="JYX3" s="1624"/>
      <c r="JYY3" s="1624"/>
      <c r="JYZ3" s="1624"/>
      <c r="JZA3" s="1624"/>
      <c r="JZB3" s="1624"/>
      <c r="JZC3" s="1624"/>
      <c r="JZD3" s="1624"/>
      <c r="JZE3" s="1624"/>
      <c r="JZF3" s="1624"/>
      <c r="JZG3" s="1624"/>
      <c r="JZH3" s="1624"/>
      <c r="JZI3" s="1624"/>
      <c r="JZJ3" s="1624"/>
      <c r="JZK3" s="1624"/>
      <c r="JZL3" s="1624"/>
      <c r="JZM3" s="1624"/>
      <c r="JZN3" s="1624"/>
      <c r="JZO3" s="1624"/>
      <c r="JZP3" s="1624"/>
      <c r="JZQ3" s="1624"/>
      <c r="JZR3" s="1624"/>
      <c r="JZS3" s="1624"/>
      <c r="JZT3" s="1624"/>
      <c r="JZU3" s="1624"/>
      <c r="JZV3" s="1624"/>
      <c r="JZW3" s="1624"/>
      <c r="JZX3" s="1624"/>
      <c r="JZY3" s="1624"/>
      <c r="JZZ3" s="1624"/>
      <c r="KAA3" s="1624"/>
      <c r="KAB3" s="1624"/>
      <c r="KAC3" s="1624"/>
      <c r="KAD3" s="1624"/>
      <c r="KAE3" s="1624"/>
      <c r="KAF3" s="1624"/>
      <c r="KAG3" s="1624"/>
      <c r="KAH3" s="1624"/>
      <c r="KAI3" s="1624"/>
      <c r="KAJ3" s="1624"/>
      <c r="KAK3" s="1624"/>
      <c r="KAL3" s="1624"/>
      <c r="KAM3" s="1624"/>
      <c r="KAN3" s="1624"/>
      <c r="KAO3" s="1624"/>
      <c r="KAP3" s="1624"/>
      <c r="KAQ3" s="1624"/>
      <c r="KAR3" s="1624"/>
      <c r="KAS3" s="1624"/>
      <c r="KAT3" s="1624"/>
      <c r="KAU3" s="1624"/>
      <c r="KAV3" s="1624"/>
      <c r="KAW3" s="1624"/>
      <c r="KAX3" s="1624"/>
      <c r="KAY3" s="1624"/>
      <c r="KAZ3" s="1624"/>
      <c r="KBA3" s="1624"/>
      <c r="KBB3" s="1624"/>
      <c r="KBC3" s="1624"/>
      <c r="KBD3" s="1624"/>
      <c r="KBE3" s="1624"/>
      <c r="KBF3" s="1624"/>
      <c r="KBG3" s="1624"/>
      <c r="KBH3" s="1624"/>
      <c r="KBI3" s="1624"/>
      <c r="KBJ3" s="1624"/>
      <c r="KBK3" s="1624"/>
      <c r="KBL3" s="1624"/>
      <c r="KBM3" s="1624"/>
      <c r="KBN3" s="1624"/>
      <c r="KBO3" s="1624"/>
      <c r="KBP3" s="1624"/>
      <c r="KBQ3" s="1624"/>
      <c r="KBR3" s="1624"/>
      <c r="KBS3" s="1624"/>
      <c r="KBT3" s="1624"/>
      <c r="KBU3" s="1624"/>
      <c r="KBV3" s="1624"/>
      <c r="KBW3" s="1624"/>
      <c r="KBX3" s="1624"/>
      <c r="KBY3" s="1624"/>
      <c r="KBZ3" s="1624"/>
      <c r="KCA3" s="1624"/>
      <c r="KCB3" s="1624"/>
      <c r="KCC3" s="1624"/>
      <c r="KCD3" s="1624"/>
      <c r="KCE3" s="1624"/>
      <c r="KCF3" s="1624"/>
      <c r="KCG3" s="1624"/>
      <c r="KCH3" s="1624"/>
      <c r="KCI3" s="1624"/>
      <c r="KCJ3" s="1624"/>
      <c r="KCK3" s="1624"/>
      <c r="KCL3" s="1624"/>
      <c r="KCM3" s="1624"/>
      <c r="KCN3" s="1624"/>
      <c r="KCO3" s="1624"/>
      <c r="KCP3" s="1624"/>
      <c r="KCQ3" s="1624"/>
      <c r="KCR3" s="1624"/>
      <c r="KCS3" s="1624"/>
      <c r="KCT3" s="1624"/>
      <c r="KCU3" s="1624"/>
      <c r="KCV3" s="1624"/>
      <c r="KCW3" s="1624"/>
      <c r="KCX3" s="1624"/>
      <c r="KCY3" s="1624"/>
      <c r="KCZ3" s="1624"/>
      <c r="KDA3" s="1624"/>
      <c r="KDB3" s="1624"/>
      <c r="KDC3" s="1624"/>
      <c r="KDD3" s="1624"/>
      <c r="KDE3" s="1624"/>
      <c r="KDF3" s="1624"/>
      <c r="KDG3" s="1624"/>
      <c r="KDH3" s="1624"/>
      <c r="KDI3" s="1624"/>
      <c r="KDJ3" s="1624"/>
      <c r="KDK3" s="1624"/>
      <c r="KDL3" s="1624"/>
      <c r="KDM3" s="1624"/>
      <c r="KDN3" s="1624"/>
      <c r="KDO3" s="1624"/>
      <c r="KDP3" s="1624"/>
      <c r="KDQ3" s="1624"/>
      <c r="KDR3" s="1624"/>
      <c r="KDS3" s="1624"/>
      <c r="KDT3" s="1624"/>
      <c r="KDU3" s="1624"/>
      <c r="KDV3" s="1624"/>
      <c r="KDW3" s="1624"/>
      <c r="KDX3" s="1624"/>
      <c r="KDY3" s="1624"/>
      <c r="KDZ3" s="1624"/>
      <c r="KEA3" s="1624"/>
      <c r="KEB3" s="1624"/>
      <c r="KEC3" s="1624"/>
      <c r="KED3" s="1624"/>
      <c r="KEE3" s="1624"/>
      <c r="KEF3" s="1624"/>
      <c r="KEG3" s="1624"/>
      <c r="KEH3" s="1624"/>
      <c r="KEI3" s="1624"/>
      <c r="KEJ3" s="1624"/>
      <c r="KEK3" s="1624"/>
      <c r="KEL3" s="1624"/>
      <c r="KEM3" s="1624"/>
      <c r="KEN3" s="1624"/>
      <c r="KEO3" s="1624"/>
      <c r="KEP3" s="1624"/>
      <c r="KEQ3" s="1624"/>
      <c r="KER3" s="1624"/>
      <c r="KES3" s="1624"/>
      <c r="KET3" s="1624"/>
      <c r="KEU3" s="1624"/>
      <c r="KEV3" s="1624"/>
      <c r="KEW3" s="1624"/>
      <c r="KEX3" s="1624"/>
      <c r="KEY3" s="1624"/>
      <c r="KEZ3" s="1624"/>
      <c r="KFA3" s="1624"/>
      <c r="KFB3" s="1624"/>
      <c r="KFC3" s="1624"/>
      <c r="KFD3" s="1624"/>
      <c r="KFE3" s="1624"/>
      <c r="KFF3" s="1624"/>
      <c r="KFG3" s="1624"/>
      <c r="KFH3" s="1624"/>
      <c r="KFI3" s="1624"/>
      <c r="KFJ3" s="1624"/>
      <c r="KFK3" s="1624"/>
      <c r="KFL3" s="1624"/>
      <c r="KFM3" s="1624"/>
      <c r="KFN3" s="1624"/>
      <c r="KFO3" s="1624"/>
      <c r="KFP3" s="1624"/>
      <c r="KFQ3" s="1624"/>
      <c r="KFR3" s="1624"/>
      <c r="KFS3" s="1624"/>
      <c r="KFT3" s="1624"/>
      <c r="KFU3" s="1624"/>
      <c r="KFV3" s="1624"/>
      <c r="KFW3" s="1624"/>
      <c r="KFX3" s="1624"/>
      <c r="KFY3" s="1624"/>
      <c r="KFZ3" s="1624"/>
      <c r="KGA3" s="1624"/>
      <c r="KGB3" s="1624"/>
      <c r="KGC3" s="1624"/>
      <c r="KGD3" s="1624"/>
      <c r="KGE3" s="1624"/>
      <c r="KGF3" s="1624"/>
      <c r="KGG3" s="1624"/>
      <c r="KGH3" s="1624"/>
      <c r="KGI3" s="1624"/>
      <c r="KGJ3" s="1624"/>
      <c r="KGK3" s="1624"/>
      <c r="KGL3" s="1624"/>
      <c r="KGM3" s="1624"/>
      <c r="KGN3" s="1624"/>
      <c r="KGO3" s="1624"/>
      <c r="KGP3" s="1624"/>
      <c r="KGQ3" s="1624"/>
      <c r="KGR3" s="1624"/>
      <c r="KGS3" s="1624"/>
      <c r="KGT3" s="1624"/>
      <c r="KGU3" s="1624"/>
      <c r="KGV3" s="1624"/>
      <c r="KGW3" s="1624"/>
      <c r="KGX3" s="1624"/>
      <c r="KGY3" s="1624"/>
      <c r="KGZ3" s="1624"/>
      <c r="KHA3" s="1624"/>
      <c r="KHB3" s="1624"/>
      <c r="KHC3" s="1624"/>
      <c r="KHD3" s="1624"/>
      <c r="KHE3" s="1624"/>
      <c r="KHF3" s="1624"/>
      <c r="KHG3" s="1624"/>
      <c r="KHH3" s="1624"/>
      <c r="KHI3" s="1624"/>
      <c r="KHJ3" s="1624"/>
      <c r="KHK3" s="1624"/>
      <c r="KHL3" s="1624"/>
      <c r="KHM3" s="1624"/>
      <c r="KHN3" s="1624"/>
      <c r="KHO3" s="1624"/>
      <c r="KHP3" s="1624"/>
      <c r="KHQ3" s="1624"/>
      <c r="KHR3" s="1624"/>
      <c r="KHS3" s="1624"/>
      <c r="KHT3" s="1624"/>
      <c r="KHU3" s="1624"/>
      <c r="KHV3" s="1624"/>
      <c r="KHW3" s="1624"/>
      <c r="KHX3" s="1624"/>
      <c r="KHY3" s="1624"/>
      <c r="KHZ3" s="1624"/>
      <c r="KIA3" s="1624"/>
      <c r="KIB3" s="1624"/>
      <c r="KIC3" s="1624"/>
      <c r="KID3" s="1624"/>
      <c r="KIE3" s="1624"/>
      <c r="KIF3" s="1624"/>
      <c r="KIG3" s="1624"/>
      <c r="KIH3" s="1624"/>
      <c r="KII3" s="1624"/>
      <c r="KIJ3" s="1624"/>
      <c r="KIK3" s="1624"/>
      <c r="KIL3" s="1624"/>
      <c r="KIM3" s="1624"/>
      <c r="KIN3" s="1624"/>
      <c r="KIO3" s="1624"/>
      <c r="KIP3" s="1624"/>
      <c r="KIQ3" s="1624"/>
      <c r="KIR3" s="1624"/>
      <c r="KIS3" s="1624"/>
      <c r="KIT3" s="1624"/>
      <c r="KIU3" s="1624"/>
      <c r="KIV3" s="1624"/>
      <c r="KIW3" s="1624"/>
      <c r="KIX3" s="1624"/>
      <c r="KIY3" s="1624"/>
      <c r="KIZ3" s="1624"/>
      <c r="KJA3" s="1624"/>
      <c r="KJB3" s="1624"/>
      <c r="KJC3" s="1624"/>
      <c r="KJD3" s="1624"/>
      <c r="KJE3" s="1624"/>
      <c r="KJF3" s="1624"/>
      <c r="KJG3" s="1624"/>
      <c r="KJH3" s="1624"/>
      <c r="KJI3" s="1624"/>
      <c r="KJJ3" s="1624"/>
      <c r="KJK3" s="1624"/>
      <c r="KJL3" s="1624"/>
      <c r="KJM3" s="1624"/>
      <c r="KJN3" s="1624"/>
      <c r="KJO3" s="1624"/>
      <c r="KJP3" s="1624"/>
      <c r="KJQ3" s="1624"/>
      <c r="KJR3" s="1624"/>
      <c r="KJS3" s="1624"/>
      <c r="KJT3" s="1624"/>
      <c r="KJU3" s="1624"/>
      <c r="KJV3" s="1624"/>
      <c r="KJW3" s="1624"/>
      <c r="KJX3" s="1624"/>
      <c r="KJY3" s="1624"/>
      <c r="KJZ3" s="1624"/>
      <c r="KKA3" s="1624"/>
      <c r="KKB3" s="1624"/>
      <c r="KKC3" s="1624"/>
      <c r="KKD3" s="1624"/>
      <c r="KKE3" s="1624"/>
      <c r="KKF3" s="1624"/>
      <c r="KKG3" s="1624"/>
      <c r="KKH3" s="1624"/>
      <c r="KKI3" s="1624"/>
      <c r="KKJ3" s="1624"/>
      <c r="KKK3" s="1624"/>
      <c r="KKL3" s="1624"/>
      <c r="KKM3" s="1624"/>
      <c r="KKN3" s="1624"/>
      <c r="KKO3" s="1624"/>
      <c r="KKP3" s="1624"/>
      <c r="KKQ3" s="1624"/>
      <c r="KKR3" s="1624"/>
      <c r="KKS3" s="1624"/>
      <c r="KKT3" s="1624"/>
      <c r="KKU3" s="1624"/>
      <c r="KKV3" s="1624"/>
      <c r="KKW3" s="1624"/>
      <c r="KKX3" s="1624"/>
      <c r="KKY3" s="1624"/>
      <c r="KKZ3" s="1624"/>
      <c r="KLA3" s="1624"/>
      <c r="KLB3" s="1624"/>
      <c r="KLC3" s="1624"/>
      <c r="KLD3" s="1624"/>
      <c r="KLE3" s="1624"/>
      <c r="KLF3" s="1624"/>
      <c r="KLG3" s="1624"/>
      <c r="KLH3" s="1624"/>
      <c r="KLI3" s="1624"/>
      <c r="KLJ3" s="1624"/>
      <c r="KLK3" s="1624"/>
      <c r="KLL3" s="1624"/>
      <c r="KLM3" s="1624"/>
      <c r="KLN3" s="1624"/>
      <c r="KLO3" s="1624"/>
      <c r="KLP3" s="1624"/>
      <c r="KLQ3" s="1624"/>
      <c r="KLR3" s="1624"/>
      <c r="KLS3" s="1624"/>
      <c r="KLT3" s="1624"/>
      <c r="KLU3" s="1624"/>
      <c r="KLV3" s="1624"/>
      <c r="KLW3" s="1624"/>
      <c r="KLX3" s="1624"/>
      <c r="KLY3" s="1624"/>
      <c r="KLZ3" s="1624"/>
      <c r="KMA3" s="1624"/>
      <c r="KMB3" s="1624"/>
      <c r="KMC3" s="1624"/>
      <c r="KMD3" s="1624"/>
      <c r="KME3" s="1624"/>
      <c r="KMF3" s="1624"/>
      <c r="KMG3" s="1624"/>
      <c r="KMH3" s="1624"/>
      <c r="KMI3" s="1624"/>
      <c r="KMJ3" s="1624"/>
      <c r="KMK3" s="1624"/>
      <c r="KML3" s="1624"/>
      <c r="KMM3" s="1624"/>
      <c r="KMN3" s="1624"/>
      <c r="KMO3" s="1624"/>
      <c r="KMP3" s="1624"/>
      <c r="KMQ3" s="1624"/>
      <c r="KMR3" s="1624"/>
      <c r="KMS3" s="1624"/>
      <c r="KMT3" s="1624"/>
      <c r="KMU3" s="1624"/>
      <c r="KMV3" s="1624"/>
      <c r="KMW3" s="1624"/>
      <c r="KMX3" s="1624"/>
      <c r="KMY3" s="1624"/>
      <c r="KMZ3" s="1624"/>
      <c r="KNA3" s="1624"/>
      <c r="KNB3" s="1624"/>
      <c r="KNC3" s="1624"/>
      <c r="KND3" s="1624"/>
      <c r="KNE3" s="1624"/>
      <c r="KNF3" s="1624"/>
      <c r="KNG3" s="1624"/>
      <c r="KNH3" s="1624"/>
      <c r="KNI3" s="1624"/>
      <c r="KNJ3" s="1624"/>
      <c r="KNK3" s="1624"/>
      <c r="KNL3" s="1624"/>
      <c r="KNM3" s="1624"/>
      <c r="KNN3" s="1624"/>
      <c r="KNO3" s="1624"/>
      <c r="KNP3" s="1624"/>
      <c r="KNQ3" s="1624"/>
      <c r="KNR3" s="1624"/>
      <c r="KNS3" s="1624"/>
      <c r="KNT3" s="1624"/>
      <c r="KNU3" s="1624"/>
      <c r="KNV3" s="1624"/>
      <c r="KNW3" s="1624"/>
      <c r="KNX3" s="1624"/>
      <c r="KNY3" s="1624"/>
      <c r="KNZ3" s="1624"/>
      <c r="KOA3" s="1624"/>
      <c r="KOB3" s="1624"/>
      <c r="KOC3" s="1624"/>
      <c r="KOD3" s="1624"/>
      <c r="KOE3" s="1624"/>
      <c r="KOF3" s="1624"/>
      <c r="KOG3" s="1624"/>
      <c r="KOH3" s="1624"/>
      <c r="KOI3" s="1624"/>
      <c r="KOJ3" s="1624"/>
      <c r="KOK3" s="1624"/>
      <c r="KOL3" s="1624"/>
      <c r="KOM3" s="1624"/>
      <c r="KON3" s="1624"/>
      <c r="KOO3" s="1624"/>
      <c r="KOP3" s="1624"/>
      <c r="KOQ3" s="1624"/>
      <c r="KOR3" s="1624"/>
      <c r="KOS3" s="1624"/>
      <c r="KOT3" s="1624"/>
      <c r="KOU3" s="1624"/>
      <c r="KOV3" s="1624"/>
      <c r="KOW3" s="1624"/>
      <c r="KOX3" s="1624"/>
      <c r="KOY3" s="1624"/>
      <c r="KOZ3" s="1624"/>
      <c r="KPA3" s="1624"/>
      <c r="KPB3" s="1624"/>
      <c r="KPC3" s="1624"/>
      <c r="KPD3" s="1624"/>
      <c r="KPE3" s="1624"/>
      <c r="KPF3" s="1624"/>
      <c r="KPG3" s="1624"/>
      <c r="KPH3" s="1624"/>
      <c r="KPI3" s="1624"/>
      <c r="KPJ3" s="1624"/>
      <c r="KPK3" s="1624"/>
      <c r="KPL3" s="1624"/>
      <c r="KPM3" s="1624"/>
      <c r="KPN3" s="1624"/>
      <c r="KPO3" s="1624"/>
      <c r="KPP3" s="1624"/>
      <c r="KPQ3" s="1624"/>
      <c r="KPR3" s="1624"/>
      <c r="KPS3" s="1624"/>
      <c r="KPT3" s="1624"/>
      <c r="KPU3" s="1624"/>
      <c r="KPV3" s="1624"/>
      <c r="KPW3" s="1624"/>
      <c r="KPX3" s="1624"/>
      <c r="KPY3" s="1624"/>
      <c r="KPZ3" s="1624"/>
      <c r="KQA3" s="1624"/>
      <c r="KQB3" s="1624"/>
      <c r="KQC3" s="1624"/>
      <c r="KQD3" s="1624"/>
      <c r="KQE3" s="1624"/>
      <c r="KQF3" s="1624"/>
      <c r="KQG3" s="1624"/>
      <c r="KQH3" s="1624"/>
      <c r="KQI3" s="1624"/>
      <c r="KQJ3" s="1624"/>
      <c r="KQK3" s="1624"/>
      <c r="KQL3" s="1624"/>
      <c r="KQM3" s="1624"/>
      <c r="KQN3" s="1624"/>
      <c r="KQO3" s="1624"/>
      <c r="KQP3" s="1624"/>
      <c r="KQQ3" s="1624"/>
      <c r="KQR3" s="1624"/>
      <c r="KQS3" s="1624"/>
      <c r="KQT3" s="1624"/>
      <c r="KQU3" s="1624"/>
      <c r="KQV3" s="1624"/>
      <c r="KQW3" s="1624"/>
      <c r="KQX3" s="1624"/>
      <c r="KQY3" s="1624"/>
      <c r="KQZ3" s="1624"/>
      <c r="KRA3" s="1624"/>
      <c r="KRB3" s="1624"/>
      <c r="KRC3" s="1624"/>
      <c r="KRD3" s="1624"/>
      <c r="KRE3" s="1624"/>
      <c r="KRF3" s="1624"/>
      <c r="KRG3" s="1624"/>
      <c r="KRH3" s="1624"/>
      <c r="KRI3" s="1624"/>
      <c r="KRJ3" s="1624"/>
      <c r="KRK3" s="1624"/>
      <c r="KRL3" s="1624"/>
      <c r="KRM3" s="1624"/>
      <c r="KRN3" s="1624"/>
      <c r="KRO3" s="1624"/>
      <c r="KRP3" s="1624"/>
      <c r="KRQ3" s="1624"/>
      <c r="KRR3" s="1624"/>
      <c r="KRS3" s="1624"/>
      <c r="KRT3" s="1624"/>
      <c r="KRU3" s="1624"/>
      <c r="KRV3" s="1624"/>
      <c r="KRW3" s="1624"/>
      <c r="KRX3" s="1624"/>
      <c r="KRY3" s="1624"/>
      <c r="KRZ3" s="1624"/>
      <c r="KSA3" s="1624"/>
      <c r="KSB3" s="1624"/>
      <c r="KSC3" s="1624"/>
      <c r="KSD3" s="1624"/>
      <c r="KSE3" s="1624"/>
      <c r="KSF3" s="1624"/>
      <c r="KSG3" s="1624"/>
      <c r="KSH3" s="1624"/>
      <c r="KSI3" s="1624"/>
      <c r="KSJ3" s="1624"/>
      <c r="KSK3" s="1624"/>
      <c r="KSL3" s="1624"/>
      <c r="KSM3" s="1624"/>
      <c r="KSN3" s="1624"/>
      <c r="KSO3" s="1624"/>
      <c r="KSP3" s="1624"/>
      <c r="KSQ3" s="1624"/>
      <c r="KSR3" s="1624"/>
      <c r="KSS3" s="1624"/>
      <c r="KST3" s="1624"/>
      <c r="KSU3" s="1624"/>
      <c r="KSV3" s="1624"/>
      <c r="KSW3" s="1624"/>
      <c r="KSX3" s="1624"/>
      <c r="KSY3" s="1624"/>
      <c r="KSZ3" s="1624"/>
      <c r="KTA3" s="1624"/>
      <c r="KTB3" s="1624"/>
      <c r="KTC3" s="1624"/>
      <c r="KTD3" s="1624"/>
      <c r="KTE3" s="1624"/>
      <c r="KTF3" s="1624"/>
      <c r="KTG3" s="1624"/>
      <c r="KTH3" s="1624"/>
      <c r="KTI3" s="1624"/>
      <c r="KTJ3" s="1624"/>
      <c r="KTK3" s="1624"/>
      <c r="KTL3" s="1624"/>
      <c r="KTM3" s="1624"/>
      <c r="KTN3" s="1624"/>
      <c r="KTO3" s="1624"/>
      <c r="KTP3" s="1624"/>
      <c r="KTQ3" s="1624"/>
      <c r="KTR3" s="1624"/>
      <c r="KTS3" s="1624"/>
      <c r="KTT3" s="1624"/>
      <c r="KTU3" s="1624"/>
      <c r="KTV3" s="1624"/>
      <c r="KTW3" s="1624"/>
      <c r="KTX3" s="1624"/>
      <c r="KTY3" s="1624"/>
      <c r="KTZ3" s="1624"/>
      <c r="KUA3" s="1624"/>
      <c r="KUB3" s="1624"/>
      <c r="KUC3" s="1624"/>
      <c r="KUD3" s="1624"/>
      <c r="KUE3" s="1624"/>
      <c r="KUF3" s="1624"/>
      <c r="KUG3" s="1624"/>
      <c r="KUH3" s="1624"/>
      <c r="KUI3" s="1624"/>
      <c r="KUJ3" s="1624"/>
      <c r="KUK3" s="1624"/>
      <c r="KUL3" s="1624"/>
      <c r="KUM3" s="1624"/>
      <c r="KUN3" s="1624"/>
      <c r="KUO3" s="1624"/>
      <c r="KUP3" s="1624"/>
      <c r="KUQ3" s="1624"/>
      <c r="KUR3" s="1624"/>
      <c r="KUS3" s="1624"/>
      <c r="KUT3" s="1624"/>
      <c r="KUU3" s="1624"/>
      <c r="KUV3" s="1624"/>
      <c r="KUW3" s="1624"/>
      <c r="KUX3" s="1624"/>
      <c r="KUY3" s="1624"/>
      <c r="KUZ3" s="1624"/>
      <c r="KVA3" s="1624"/>
      <c r="KVB3" s="1624"/>
      <c r="KVC3" s="1624"/>
      <c r="KVD3" s="1624"/>
      <c r="KVE3" s="1624"/>
      <c r="KVF3" s="1624"/>
      <c r="KVG3" s="1624"/>
      <c r="KVH3" s="1624"/>
      <c r="KVI3" s="1624"/>
      <c r="KVJ3" s="1624"/>
      <c r="KVK3" s="1624"/>
      <c r="KVL3" s="1624"/>
      <c r="KVM3" s="1624"/>
      <c r="KVN3" s="1624"/>
      <c r="KVO3" s="1624"/>
      <c r="KVP3" s="1624"/>
      <c r="KVQ3" s="1624"/>
      <c r="KVR3" s="1624"/>
      <c r="KVS3" s="1624"/>
      <c r="KVT3" s="1624"/>
      <c r="KVU3" s="1624"/>
      <c r="KVV3" s="1624"/>
      <c r="KVW3" s="1624"/>
      <c r="KVX3" s="1624"/>
      <c r="KVY3" s="1624"/>
      <c r="KVZ3" s="1624"/>
      <c r="KWA3" s="1624"/>
      <c r="KWB3" s="1624"/>
      <c r="KWC3" s="1624"/>
      <c r="KWD3" s="1624"/>
      <c r="KWE3" s="1624"/>
      <c r="KWF3" s="1624"/>
      <c r="KWG3" s="1624"/>
      <c r="KWH3" s="1624"/>
      <c r="KWI3" s="1624"/>
      <c r="KWJ3" s="1624"/>
      <c r="KWK3" s="1624"/>
      <c r="KWL3" s="1624"/>
      <c r="KWM3" s="1624"/>
      <c r="KWN3" s="1624"/>
      <c r="KWO3" s="1624"/>
      <c r="KWP3" s="1624"/>
      <c r="KWQ3" s="1624"/>
      <c r="KWR3" s="1624"/>
      <c r="KWS3" s="1624"/>
      <c r="KWT3" s="1624"/>
      <c r="KWU3" s="1624"/>
      <c r="KWV3" s="1624"/>
      <c r="KWW3" s="1624"/>
      <c r="KWX3" s="1624"/>
      <c r="KWY3" s="1624"/>
      <c r="KWZ3" s="1624"/>
      <c r="KXA3" s="1624"/>
      <c r="KXB3" s="1624"/>
      <c r="KXC3" s="1624"/>
      <c r="KXD3" s="1624"/>
      <c r="KXE3" s="1624"/>
      <c r="KXF3" s="1624"/>
      <c r="KXG3" s="1624"/>
      <c r="KXH3" s="1624"/>
      <c r="KXI3" s="1624"/>
      <c r="KXJ3" s="1624"/>
      <c r="KXK3" s="1624"/>
      <c r="KXL3" s="1624"/>
      <c r="KXM3" s="1624"/>
      <c r="KXN3" s="1624"/>
      <c r="KXO3" s="1624"/>
      <c r="KXP3" s="1624"/>
      <c r="KXQ3" s="1624"/>
      <c r="KXR3" s="1624"/>
      <c r="KXS3" s="1624"/>
      <c r="KXT3" s="1624"/>
      <c r="KXU3" s="1624"/>
      <c r="KXV3" s="1624"/>
      <c r="KXW3" s="1624"/>
      <c r="KXX3" s="1624"/>
      <c r="KXY3" s="1624"/>
      <c r="KXZ3" s="1624"/>
      <c r="KYA3" s="1624"/>
      <c r="KYB3" s="1624"/>
      <c r="KYC3" s="1624"/>
      <c r="KYD3" s="1624"/>
      <c r="KYE3" s="1624"/>
      <c r="KYF3" s="1624"/>
      <c r="KYG3" s="1624"/>
      <c r="KYH3" s="1624"/>
      <c r="KYI3" s="1624"/>
      <c r="KYJ3" s="1624"/>
      <c r="KYK3" s="1624"/>
      <c r="KYL3" s="1624"/>
      <c r="KYM3" s="1624"/>
      <c r="KYN3" s="1624"/>
      <c r="KYO3" s="1624"/>
      <c r="KYP3" s="1624"/>
      <c r="KYQ3" s="1624"/>
      <c r="KYR3" s="1624"/>
      <c r="KYS3" s="1624"/>
      <c r="KYT3" s="1624"/>
      <c r="KYU3" s="1624"/>
      <c r="KYV3" s="1624"/>
      <c r="KYW3" s="1624"/>
      <c r="KYX3" s="1624"/>
      <c r="KYY3" s="1624"/>
      <c r="KYZ3" s="1624"/>
      <c r="KZA3" s="1624"/>
      <c r="KZB3" s="1624"/>
      <c r="KZC3" s="1624"/>
      <c r="KZD3" s="1624"/>
      <c r="KZE3" s="1624"/>
      <c r="KZF3" s="1624"/>
      <c r="KZG3" s="1624"/>
      <c r="KZH3" s="1624"/>
      <c r="KZI3" s="1624"/>
      <c r="KZJ3" s="1624"/>
      <c r="KZK3" s="1624"/>
      <c r="KZL3" s="1624"/>
      <c r="KZM3" s="1624"/>
      <c r="KZN3" s="1624"/>
      <c r="KZO3" s="1624"/>
      <c r="KZP3" s="1624"/>
      <c r="KZQ3" s="1624"/>
      <c r="KZR3" s="1624"/>
      <c r="KZS3" s="1624"/>
      <c r="KZT3" s="1624"/>
      <c r="KZU3" s="1624"/>
      <c r="KZV3" s="1624"/>
      <c r="KZW3" s="1624"/>
      <c r="KZX3" s="1624"/>
      <c r="KZY3" s="1624"/>
      <c r="KZZ3" s="1624"/>
      <c r="LAA3" s="1624"/>
      <c r="LAB3" s="1624"/>
      <c r="LAC3" s="1624"/>
      <c r="LAD3" s="1624"/>
      <c r="LAE3" s="1624"/>
      <c r="LAF3" s="1624"/>
      <c r="LAG3" s="1624"/>
      <c r="LAH3" s="1624"/>
      <c r="LAI3" s="1624"/>
      <c r="LAJ3" s="1624"/>
      <c r="LAK3" s="1624"/>
      <c r="LAL3" s="1624"/>
      <c r="LAM3" s="1624"/>
      <c r="LAN3" s="1624"/>
      <c r="LAO3" s="1624"/>
      <c r="LAP3" s="1624"/>
      <c r="LAQ3" s="1624"/>
      <c r="LAR3" s="1624"/>
      <c r="LAS3" s="1624"/>
      <c r="LAT3" s="1624"/>
      <c r="LAU3" s="1624"/>
      <c r="LAV3" s="1624"/>
      <c r="LAW3" s="1624"/>
      <c r="LAX3" s="1624"/>
      <c r="LAY3" s="1624"/>
      <c r="LAZ3" s="1624"/>
      <c r="LBA3" s="1624"/>
      <c r="LBB3" s="1624"/>
      <c r="LBC3" s="1624"/>
      <c r="LBD3" s="1624"/>
      <c r="LBE3" s="1624"/>
      <c r="LBF3" s="1624"/>
      <c r="LBG3" s="1624"/>
      <c r="LBH3" s="1624"/>
      <c r="LBI3" s="1624"/>
      <c r="LBJ3" s="1624"/>
      <c r="LBK3" s="1624"/>
      <c r="LBL3" s="1624"/>
      <c r="LBM3" s="1624"/>
      <c r="LBN3" s="1624"/>
      <c r="LBO3" s="1624"/>
      <c r="LBP3" s="1624"/>
      <c r="LBQ3" s="1624"/>
      <c r="LBR3" s="1624"/>
      <c r="LBS3" s="1624"/>
      <c r="LBT3" s="1624"/>
      <c r="LBU3" s="1624"/>
      <c r="LBV3" s="1624"/>
      <c r="LBW3" s="1624"/>
      <c r="LBX3" s="1624"/>
      <c r="LBY3" s="1624"/>
      <c r="LBZ3" s="1624"/>
      <c r="LCA3" s="1624"/>
      <c r="LCB3" s="1624"/>
      <c r="LCC3" s="1624"/>
      <c r="LCD3" s="1624"/>
      <c r="LCE3" s="1624"/>
      <c r="LCF3" s="1624"/>
      <c r="LCG3" s="1624"/>
      <c r="LCH3" s="1624"/>
      <c r="LCI3" s="1624"/>
      <c r="LCJ3" s="1624"/>
      <c r="LCK3" s="1624"/>
      <c r="LCL3" s="1624"/>
      <c r="LCM3" s="1624"/>
      <c r="LCN3" s="1624"/>
      <c r="LCO3" s="1624"/>
      <c r="LCP3" s="1624"/>
      <c r="LCQ3" s="1624"/>
      <c r="LCR3" s="1624"/>
      <c r="LCS3" s="1624"/>
      <c r="LCT3" s="1624"/>
      <c r="LCU3" s="1624"/>
      <c r="LCV3" s="1624"/>
      <c r="LCW3" s="1624"/>
      <c r="LCX3" s="1624"/>
      <c r="LCY3" s="1624"/>
      <c r="LCZ3" s="1624"/>
      <c r="LDA3" s="1624"/>
      <c r="LDB3" s="1624"/>
      <c r="LDC3" s="1624"/>
      <c r="LDD3" s="1624"/>
      <c r="LDE3" s="1624"/>
      <c r="LDF3" s="1624"/>
      <c r="LDG3" s="1624"/>
      <c r="LDH3" s="1624"/>
      <c r="LDI3" s="1624"/>
      <c r="LDJ3" s="1624"/>
      <c r="LDK3" s="1624"/>
      <c r="LDL3" s="1624"/>
      <c r="LDM3" s="1624"/>
      <c r="LDN3" s="1624"/>
      <c r="LDO3" s="1624"/>
      <c r="LDP3" s="1624"/>
      <c r="LDQ3" s="1624"/>
      <c r="LDR3" s="1624"/>
      <c r="LDS3" s="1624"/>
      <c r="LDT3" s="1624"/>
      <c r="LDU3" s="1624"/>
      <c r="LDV3" s="1624"/>
      <c r="LDW3" s="1624"/>
      <c r="LDX3" s="1624"/>
      <c r="LDY3" s="1624"/>
      <c r="LDZ3" s="1624"/>
      <c r="LEA3" s="1624"/>
      <c r="LEB3" s="1624"/>
      <c r="LEC3" s="1624"/>
      <c r="LED3" s="1624"/>
      <c r="LEE3" s="1624"/>
      <c r="LEF3" s="1624"/>
      <c r="LEG3" s="1624"/>
      <c r="LEH3" s="1624"/>
      <c r="LEI3" s="1624"/>
      <c r="LEJ3" s="1624"/>
      <c r="LEK3" s="1624"/>
      <c r="LEL3" s="1624"/>
      <c r="LEM3" s="1624"/>
      <c r="LEN3" s="1624"/>
      <c r="LEO3" s="1624"/>
      <c r="LEP3" s="1624"/>
      <c r="LEQ3" s="1624"/>
      <c r="LER3" s="1624"/>
      <c r="LES3" s="1624"/>
      <c r="LET3" s="1624"/>
      <c r="LEU3" s="1624"/>
      <c r="LEV3" s="1624"/>
      <c r="LEW3" s="1624"/>
      <c r="LEX3" s="1624"/>
      <c r="LEY3" s="1624"/>
      <c r="LEZ3" s="1624"/>
      <c r="LFA3" s="1624"/>
      <c r="LFB3" s="1624"/>
      <c r="LFC3" s="1624"/>
      <c r="LFD3" s="1624"/>
      <c r="LFE3" s="1624"/>
      <c r="LFF3" s="1624"/>
      <c r="LFG3" s="1624"/>
      <c r="LFH3" s="1624"/>
      <c r="LFI3" s="1624"/>
      <c r="LFJ3" s="1624"/>
      <c r="LFK3" s="1624"/>
      <c r="LFL3" s="1624"/>
      <c r="LFM3" s="1624"/>
      <c r="LFN3" s="1624"/>
      <c r="LFO3" s="1624"/>
      <c r="LFP3" s="1624"/>
      <c r="LFQ3" s="1624"/>
      <c r="LFR3" s="1624"/>
      <c r="LFS3" s="1624"/>
      <c r="LFT3" s="1624"/>
      <c r="LFU3" s="1624"/>
      <c r="LFV3" s="1624"/>
      <c r="LFW3" s="1624"/>
      <c r="LFX3" s="1624"/>
      <c r="LFY3" s="1624"/>
      <c r="LFZ3" s="1624"/>
      <c r="LGA3" s="1624"/>
      <c r="LGB3" s="1624"/>
      <c r="LGC3" s="1624"/>
      <c r="LGD3" s="1624"/>
      <c r="LGE3" s="1624"/>
      <c r="LGF3" s="1624"/>
      <c r="LGG3" s="1624"/>
      <c r="LGH3" s="1624"/>
      <c r="LGI3" s="1624"/>
      <c r="LGJ3" s="1624"/>
      <c r="LGK3" s="1624"/>
      <c r="LGL3" s="1624"/>
      <c r="LGM3" s="1624"/>
      <c r="LGN3" s="1624"/>
      <c r="LGO3" s="1624"/>
      <c r="LGP3" s="1624"/>
      <c r="LGQ3" s="1624"/>
      <c r="LGR3" s="1624"/>
      <c r="LGS3" s="1624"/>
      <c r="LGT3" s="1624"/>
      <c r="LGU3" s="1624"/>
      <c r="LGV3" s="1624"/>
      <c r="LGW3" s="1624"/>
      <c r="LGX3" s="1624"/>
      <c r="LGY3" s="1624"/>
      <c r="LGZ3" s="1624"/>
      <c r="LHA3" s="1624"/>
      <c r="LHB3" s="1624"/>
      <c r="LHC3" s="1624"/>
      <c r="LHD3" s="1624"/>
      <c r="LHE3" s="1624"/>
      <c r="LHF3" s="1624"/>
      <c r="LHG3" s="1624"/>
      <c r="LHH3" s="1624"/>
      <c r="LHI3" s="1624"/>
      <c r="LHJ3" s="1624"/>
      <c r="LHK3" s="1624"/>
      <c r="LHL3" s="1624"/>
      <c r="LHM3" s="1624"/>
      <c r="LHN3" s="1624"/>
      <c r="LHO3" s="1624"/>
      <c r="LHP3" s="1624"/>
      <c r="LHQ3" s="1624"/>
      <c r="LHR3" s="1624"/>
      <c r="LHS3" s="1624"/>
      <c r="LHT3" s="1624"/>
      <c r="LHU3" s="1624"/>
      <c r="LHV3" s="1624"/>
      <c r="LHW3" s="1624"/>
      <c r="LHX3" s="1624"/>
      <c r="LHY3" s="1624"/>
      <c r="LHZ3" s="1624"/>
      <c r="LIA3" s="1624"/>
      <c r="LIB3" s="1624"/>
      <c r="LIC3" s="1624"/>
      <c r="LID3" s="1624"/>
      <c r="LIE3" s="1624"/>
      <c r="LIF3" s="1624"/>
      <c r="LIG3" s="1624"/>
      <c r="LIH3" s="1624"/>
      <c r="LII3" s="1624"/>
      <c r="LIJ3" s="1624"/>
      <c r="LIK3" s="1624"/>
      <c r="LIL3" s="1624"/>
      <c r="LIM3" s="1624"/>
      <c r="LIN3" s="1624"/>
      <c r="LIO3" s="1624"/>
      <c r="LIP3" s="1624"/>
      <c r="LIQ3" s="1624"/>
      <c r="LIR3" s="1624"/>
      <c r="LIS3" s="1624"/>
      <c r="LIT3" s="1624"/>
      <c r="LIU3" s="1624"/>
      <c r="LIV3" s="1624"/>
      <c r="LIW3" s="1624"/>
      <c r="LIX3" s="1624"/>
      <c r="LIY3" s="1624"/>
      <c r="LIZ3" s="1624"/>
      <c r="LJA3" s="1624"/>
      <c r="LJB3" s="1624"/>
      <c r="LJC3" s="1624"/>
      <c r="LJD3" s="1624"/>
      <c r="LJE3" s="1624"/>
      <c r="LJF3" s="1624"/>
      <c r="LJG3" s="1624"/>
      <c r="LJH3" s="1624"/>
      <c r="LJI3" s="1624"/>
      <c r="LJJ3" s="1624"/>
      <c r="LJK3" s="1624"/>
      <c r="LJL3" s="1624"/>
      <c r="LJM3" s="1624"/>
      <c r="LJN3" s="1624"/>
      <c r="LJO3" s="1624"/>
      <c r="LJP3" s="1624"/>
      <c r="LJQ3" s="1624"/>
      <c r="LJR3" s="1624"/>
      <c r="LJS3" s="1624"/>
      <c r="LJT3" s="1624"/>
      <c r="LJU3" s="1624"/>
      <c r="LJV3" s="1624"/>
      <c r="LJW3" s="1624"/>
      <c r="LJX3" s="1624"/>
      <c r="LJY3" s="1624"/>
      <c r="LJZ3" s="1624"/>
      <c r="LKA3" s="1624"/>
      <c r="LKB3" s="1624"/>
      <c r="LKC3" s="1624"/>
      <c r="LKD3" s="1624"/>
      <c r="LKE3" s="1624"/>
      <c r="LKF3" s="1624"/>
      <c r="LKG3" s="1624"/>
      <c r="LKH3" s="1624"/>
      <c r="LKI3" s="1624"/>
      <c r="LKJ3" s="1624"/>
      <c r="LKK3" s="1624"/>
      <c r="LKL3" s="1624"/>
      <c r="LKM3" s="1624"/>
      <c r="LKN3" s="1624"/>
      <c r="LKO3" s="1624"/>
      <c r="LKP3" s="1624"/>
      <c r="LKQ3" s="1624"/>
      <c r="LKR3" s="1624"/>
      <c r="LKS3" s="1624"/>
      <c r="LKT3" s="1624"/>
      <c r="LKU3" s="1624"/>
      <c r="LKV3" s="1624"/>
      <c r="LKW3" s="1624"/>
      <c r="LKX3" s="1624"/>
      <c r="LKY3" s="1624"/>
      <c r="LKZ3" s="1624"/>
      <c r="LLA3" s="1624"/>
      <c r="LLB3" s="1624"/>
      <c r="LLC3" s="1624"/>
      <c r="LLD3" s="1624"/>
      <c r="LLE3" s="1624"/>
      <c r="LLF3" s="1624"/>
      <c r="LLG3" s="1624"/>
      <c r="LLH3" s="1624"/>
      <c r="LLI3" s="1624"/>
      <c r="LLJ3" s="1624"/>
      <c r="LLK3" s="1624"/>
      <c r="LLL3" s="1624"/>
      <c r="LLM3" s="1624"/>
      <c r="LLN3" s="1624"/>
      <c r="LLO3" s="1624"/>
      <c r="LLP3" s="1624"/>
      <c r="LLQ3" s="1624"/>
      <c r="LLR3" s="1624"/>
      <c r="LLS3" s="1624"/>
      <c r="LLT3" s="1624"/>
      <c r="LLU3" s="1624"/>
      <c r="LLV3" s="1624"/>
      <c r="LLW3" s="1624"/>
      <c r="LLX3" s="1624"/>
      <c r="LLY3" s="1624"/>
      <c r="LLZ3" s="1624"/>
      <c r="LMA3" s="1624"/>
      <c r="LMB3" s="1624"/>
      <c r="LMC3" s="1624"/>
      <c r="LMD3" s="1624"/>
      <c r="LME3" s="1624"/>
      <c r="LMF3" s="1624"/>
      <c r="LMG3" s="1624"/>
      <c r="LMH3" s="1624"/>
      <c r="LMI3" s="1624"/>
      <c r="LMJ3" s="1624"/>
      <c r="LMK3" s="1624"/>
      <c r="LML3" s="1624"/>
      <c r="LMM3" s="1624"/>
      <c r="LMN3" s="1624"/>
      <c r="LMO3" s="1624"/>
      <c r="LMP3" s="1624"/>
      <c r="LMQ3" s="1624"/>
      <c r="LMR3" s="1624"/>
      <c r="LMS3" s="1624"/>
      <c r="LMT3" s="1624"/>
      <c r="LMU3" s="1624"/>
      <c r="LMV3" s="1624"/>
      <c r="LMW3" s="1624"/>
      <c r="LMX3" s="1624"/>
      <c r="LMY3" s="1624"/>
      <c r="LMZ3" s="1624"/>
      <c r="LNA3" s="1624"/>
      <c r="LNB3" s="1624"/>
      <c r="LNC3" s="1624"/>
      <c r="LND3" s="1624"/>
      <c r="LNE3" s="1624"/>
      <c r="LNF3" s="1624"/>
      <c r="LNG3" s="1624"/>
      <c r="LNH3" s="1624"/>
      <c r="LNI3" s="1624"/>
      <c r="LNJ3" s="1624"/>
      <c r="LNK3" s="1624"/>
      <c r="LNL3" s="1624"/>
      <c r="LNM3" s="1624"/>
      <c r="LNN3" s="1624"/>
      <c r="LNO3" s="1624"/>
      <c r="LNP3" s="1624"/>
      <c r="LNQ3" s="1624"/>
      <c r="LNR3" s="1624"/>
      <c r="LNS3" s="1624"/>
      <c r="LNT3" s="1624"/>
      <c r="LNU3" s="1624"/>
      <c r="LNV3" s="1624"/>
      <c r="LNW3" s="1624"/>
      <c r="LNX3" s="1624"/>
      <c r="LNY3" s="1624"/>
      <c r="LNZ3" s="1624"/>
      <c r="LOA3" s="1624"/>
      <c r="LOB3" s="1624"/>
      <c r="LOC3" s="1624"/>
      <c r="LOD3" s="1624"/>
      <c r="LOE3" s="1624"/>
      <c r="LOF3" s="1624"/>
      <c r="LOG3" s="1624"/>
      <c r="LOH3" s="1624"/>
      <c r="LOI3" s="1624"/>
      <c r="LOJ3" s="1624"/>
      <c r="LOK3" s="1624"/>
      <c r="LOL3" s="1624"/>
      <c r="LOM3" s="1624"/>
      <c r="LON3" s="1624"/>
      <c r="LOO3" s="1624"/>
      <c r="LOP3" s="1624"/>
      <c r="LOQ3" s="1624"/>
      <c r="LOR3" s="1624"/>
      <c r="LOS3" s="1624"/>
      <c r="LOT3" s="1624"/>
      <c r="LOU3" s="1624"/>
      <c r="LOV3" s="1624"/>
      <c r="LOW3" s="1624"/>
      <c r="LOX3" s="1624"/>
      <c r="LOY3" s="1624"/>
      <c r="LOZ3" s="1624"/>
      <c r="LPA3" s="1624"/>
      <c r="LPB3" s="1624"/>
      <c r="LPC3" s="1624"/>
      <c r="LPD3" s="1624"/>
      <c r="LPE3" s="1624"/>
      <c r="LPF3" s="1624"/>
      <c r="LPG3" s="1624"/>
      <c r="LPH3" s="1624"/>
      <c r="LPI3" s="1624"/>
      <c r="LPJ3" s="1624"/>
      <c r="LPK3" s="1624"/>
      <c r="LPL3" s="1624"/>
      <c r="LPM3" s="1624"/>
      <c r="LPN3" s="1624"/>
      <c r="LPO3" s="1624"/>
      <c r="LPP3" s="1624"/>
      <c r="LPQ3" s="1624"/>
      <c r="LPR3" s="1624"/>
      <c r="LPS3" s="1624"/>
      <c r="LPT3" s="1624"/>
      <c r="LPU3" s="1624"/>
      <c r="LPV3" s="1624"/>
      <c r="LPW3" s="1624"/>
      <c r="LPX3" s="1624"/>
      <c r="LPY3" s="1624"/>
      <c r="LPZ3" s="1624"/>
      <c r="LQA3" s="1624"/>
      <c r="LQB3" s="1624"/>
      <c r="LQC3" s="1624"/>
      <c r="LQD3" s="1624"/>
      <c r="LQE3" s="1624"/>
      <c r="LQF3" s="1624"/>
      <c r="LQG3" s="1624"/>
      <c r="LQH3" s="1624"/>
      <c r="LQI3" s="1624"/>
      <c r="LQJ3" s="1624"/>
      <c r="LQK3" s="1624"/>
      <c r="LQL3" s="1624"/>
      <c r="LQM3" s="1624"/>
      <c r="LQN3" s="1624"/>
      <c r="LQO3" s="1624"/>
      <c r="LQP3" s="1624"/>
      <c r="LQQ3" s="1624"/>
      <c r="LQR3" s="1624"/>
      <c r="LQS3" s="1624"/>
      <c r="LQT3" s="1624"/>
      <c r="LQU3" s="1624"/>
      <c r="LQV3" s="1624"/>
      <c r="LQW3" s="1624"/>
      <c r="LQX3" s="1624"/>
      <c r="LQY3" s="1624"/>
      <c r="LQZ3" s="1624"/>
      <c r="LRA3" s="1624"/>
      <c r="LRB3" s="1624"/>
      <c r="LRC3" s="1624"/>
      <c r="LRD3" s="1624"/>
      <c r="LRE3" s="1624"/>
      <c r="LRF3" s="1624"/>
      <c r="LRG3" s="1624"/>
      <c r="LRH3" s="1624"/>
      <c r="LRI3" s="1624"/>
      <c r="LRJ3" s="1624"/>
      <c r="LRK3" s="1624"/>
      <c r="LRL3" s="1624"/>
      <c r="LRM3" s="1624"/>
      <c r="LRN3" s="1624"/>
      <c r="LRO3" s="1624"/>
      <c r="LRP3" s="1624"/>
      <c r="LRQ3" s="1624"/>
      <c r="LRR3" s="1624"/>
      <c r="LRS3" s="1624"/>
      <c r="LRT3" s="1624"/>
      <c r="LRU3" s="1624"/>
      <c r="LRV3" s="1624"/>
      <c r="LRW3" s="1624"/>
      <c r="LRX3" s="1624"/>
      <c r="LRY3" s="1624"/>
      <c r="LRZ3" s="1624"/>
      <c r="LSA3" s="1624"/>
      <c r="LSB3" s="1624"/>
      <c r="LSC3" s="1624"/>
      <c r="LSD3" s="1624"/>
      <c r="LSE3" s="1624"/>
      <c r="LSF3" s="1624"/>
      <c r="LSG3" s="1624"/>
      <c r="LSH3" s="1624"/>
      <c r="LSI3" s="1624"/>
      <c r="LSJ3" s="1624"/>
      <c r="LSK3" s="1624"/>
      <c r="LSL3" s="1624"/>
      <c r="LSM3" s="1624"/>
      <c r="LSN3" s="1624"/>
      <c r="LSO3" s="1624"/>
      <c r="LSP3" s="1624"/>
      <c r="LSQ3" s="1624"/>
      <c r="LSR3" s="1624"/>
      <c r="LSS3" s="1624"/>
      <c r="LST3" s="1624"/>
      <c r="LSU3" s="1624"/>
      <c r="LSV3" s="1624"/>
      <c r="LSW3" s="1624"/>
      <c r="LSX3" s="1624"/>
      <c r="LSY3" s="1624"/>
      <c r="LSZ3" s="1624"/>
      <c r="LTA3" s="1624"/>
      <c r="LTB3" s="1624"/>
      <c r="LTC3" s="1624"/>
      <c r="LTD3" s="1624"/>
      <c r="LTE3" s="1624"/>
      <c r="LTF3" s="1624"/>
      <c r="LTG3" s="1624"/>
      <c r="LTH3" s="1624"/>
      <c r="LTI3" s="1624"/>
      <c r="LTJ3" s="1624"/>
      <c r="LTK3" s="1624"/>
      <c r="LTL3" s="1624"/>
      <c r="LTM3" s="1624"/>
      <c r="LTN3" s="1624"/>
      <c r="LTO3" s="1624"/>
      <c r="LTP3" s="1624"/>
      <c r="LTQ3" s="1624"/>
      <c r="LTR3" s="1624"/>
      <c r="LTS3" s="1624"/>
      <c r="LTT3" s="1624"/>
      <c r="LTU3" s="1624"/>
      <c r="LTV3" s="1624"/>
      <c r="LTW3" s="1624"/>
      <c r="LTX3" s="1624"/>
      <c r="LTY3" s="1624"/>
      <c r="LTZ3" s="1624"/>
      <c r="LUA3" s="1624"/>
      <c r="LUB3" s="1624"/>
      <c r="LUC3" s="1624"/>
      <c r="LUD3" s="1624"/>
      <c r="LUE3" s="1624"/>
      <c r="LUF3" s="1624"/>
      <c r="LUG3" s="1624"/>
      <c r="LUH3" s="1624"/>
      <c r="LUI3" s="1624"/>
      <c r="LUJ3" s="1624"/>
      <c r="LUK3" s="1624"/>
      <c r="LUL3" s="1624"/>
      <c r="LUM3" s="1624"/>
      <c r="LUN3" s="1624"/>
      <c r="LUO3" s="1624"/>
      <c r="LUP3" s="1624"/>
      <c r="LUQ3" s="1624"/>
      <c r="LUR3" s="1624"/>
      <c r="LUS3" s="1624"/>
      <c r="LUT3" s="1624"/>
      <c r="LUU3" s="1624"/>
      <c r="LUV3" s="1624"/>
      <c r="LUW3" s="1624"/>
      <c r="LUX3" s="1624"/>
      <c r="LUY3" s="1624"/>
      <c r="LUZ3" s="1624"/>
      <c r="LVA3" s="1624"/>
      <c r="LVB3" s="1624"/>
      <c r="LVC3" s="1624"/>
      <c r="LVD3" s="1624"/>
      <c r="LVE3" s="1624"/>
      <c r="LVF3" s="1624"/>
      <c r="LVG3" s="1624"/>
      <c r="LVH3" s="1624"/>
      <c r="LVI3" s="1624"/>
      <c r="LVJ3" s="1624"/>
      <c r="LVK3" s="1624"/>
      <c r="LVL3" s="1624"/>
      <c r="LVM3" s="1624"/>
      <c r="LVN3" s="1624"/>
      <c r="LVO3" s="1624"/>
      <c r="LVP3" s="1624"/>
      <c r="LVQ3" s="1624"/>
      <c r="LVR3" s="1624"/>
      <c r="LVS3" s="1624"/>
      <c r="LVT3" s="1624"/>
      <c r="LVU3" s="1624"/>
      <c r="LVV3" s="1624"/>
      <c r="LVW3" s="1624"/>
      <c r="LVX3" s="1624"/>
      <c r="LVY3" s="1624"/>
      <c r="LVZ3" s="1624"/>
      <c r="LWA3" s="1624"/>
      <c r="LWB3" s="1624"/>
      <c r="LWC3" s="1624"/>
      <c r="LWD3" s="1624"/>
      <c r="LWE3" s="1624"/>
      <c r="LWF3" s="1624"/>
      <c r="LWG3" s="1624"/>
      <c r="LWH3" s="1624"/>
      <c r="LWI3" s="1624"/>
      <c r="LWJ3" s="1624"/>
      <c r="LWK3" s="1624"/>
      <c r="LWL3" s="1624"/>
      <c r="LWM3" s="1624"/>
      <c r="LWN3" s="1624"/>
      <c r="LWO3" s="1624"/>
      <c r="LWP3" s="1624"/>
      <c r="LWQ3" s="1624"/>
      <c r="LWR3" s="1624"/>
      <c r="LWS3" s="1624"/>
      <c r="LWT3" s="1624"/>
      <c r="LWU3" s="1624"/>
      <c r="LWV3" s="1624"/>
      <c r="LWW3" s="1624"/>
      <c r="LWX3" s="1624"/>
      <c r="LWY3" s="1624"/>
      <c r="LWZ3" s="1624"/>
      <c r="LXA3" s="1624"/>
      <c r="LXB3" s="1624"/>
      <c r="LXC3" s="1624"/>
      <c r="LXD3" s="1624"/>
      <c r="LXE3" s="1624"/>
      <c r="LXF3" s="1624"/>
      <c r="LXG3" s="1624"/>
      <c r="LXH3" s="1624"/>
      <c r="LXI3" s="1624"/>
      <c r="LXJ3" s="1624"/>
      <c r="LXK3" s="1624"/>
      <c r="LXL3" s="1624"/>
      <c r="LXM3" s="1624"/>
      <c r="LXN3" s="1624"/>
      <c r="LXO3" s="1624"/>
      <c r="LXP3" s="1624"/>
      <c r="LXQ3" s="1624"/>
      <c r="LXR3" s="1624"/>
      <c r="LXS3" s="1624"/>
      <c r="LXT3" s="1624"/>
      <c r="LXU3" s="1624"/>
      <c r="LXV3" s="1624"/>
      <c r="LXW3" s="1624"/>
      <c r="LXX3" s="1624"/>
      <c r="LXY3" s="1624"/>
      <c r="LXZ3" s="1624"/>
      <c r="LYA3" s="1624"/>
      <c r="LYB3" s="1624"/>
      <c r="LYC3" s="1624"/>
      <c r="LYD3" s="1624"/>
      <c r="LYE3" s="1624"/>
      <c r="LYF3" s="1624"/>
      <c r="LYG3" s="1624"/>
      <c r="LYH3" s="1624"/>
      <c r="LYI3" s="1624"/>
      <c r="LYJ3" s="1624"/>
      <c r="LYK3" s="1624"/>
      <c r="LYL3" s="1624"/>
      <c r="LYM3" s="1624"/>
      <c r="LYN3" s="1624"/>
      <c r="LYO3" s="1624"/>
      <c r="LYP3" s="1624"/>
      <c r="LYQ3" s="1624"/>
      <c r="LYR3" s="1624"/>
      <c r="LYS3" s="1624"/>
      <c r="LYT3" s="1624"/>
      <c r="LYU3" s="1624"/>
      <c r="LYV3" s="1624"/>
      <c r="LYW3" s="1624"/>
      <c r="LYX3" s="1624"/>
      <c r="LYY3" s="1624"/>
      <c r="LYZ3" s="1624"/>
      <c r="LZA3" s="1624"/>
      <c r="LZB3" s="1624"/>
      <c r="LZC3" s="1624"/>
      <c r="LZD3" s="1624"/>
      <c r="LZE3" s="1624"/>
      <c r="LZF3" s="1624"/>
      <c r="LZG3" s="1624"/>
      <c r="LZH3" s="1624"/>
      <c r="LZI3" s="1624"/>
      <c r="LZJ3" s="1624"/>
      <c r="LZK3" s="1624"/>
      <c r="LZL3" s="1624"/>
      <c r="LZM3" s="1624"/>
      <c r="LZN3" s="1624"/>
      <c r="LZO3" s="1624"/>
      <c r="LZP3" s="1624"/>
      <c r="LZQ3" s="1624"/>
      <c r="LZR3" s="1624"/>
      <c r="LZS3" s="1624"/>
      <c r="LZT3" s="1624"/>
      <c r="LZU3" s="1624"/>
      <c r="LZV3" s="1624"/>
      <c r="LZW3" s="1624"/>
      <c r="LZX3" s="1624"/>
      <c r="LZY3" s="1624"/>
      <c r="LZZ3" s="1624"/>
      <c r="MAA3" s="1624"/>
      <c r="MAB3" s="1624"/>
      <c r="MAC3" s="1624"/>
      <c r="MAD3" s="1624"/>
      <c r="MAE3" s="1624"/>
      <c r="MAF3" s="1624"/>
      <c r="MAG3" s="1624"/>
      <c r="MAH3" s="1624"/>
      <c r="MAI3" s="1624"/>
      <c r="MAJ3" s="1624"/>
      <c r="MAK3" s="1624"/>
      <c r="MAL3" s="1624"/>
      <c r="MAM3" s="1624"/>
      <c r="MAN3" s="1624"/>
      <c r="MAO3" s="1624"/>
      <c r="MAP3" s="1624"/>
      <c r="MAQ3" s="1624"/>
      <c r="MAR3" s="1624"/>
      <c r="MAS3" s="1624"/>
      <c r="MAT3" s="1624"/>
      <c r="MAU3" s="1624"/>
      <c r="MAV3" s="1624"/>
      <c r="MAW3" s="1624"/>
      <c r="MAX3" s="1624"/>
      <c r="MAY3" s="1624"/>
      <c r="MAZ3" s="1624"/>
      <c r="MBA3" s="1624"/>
      <c r="MBB3" s="1624"/>
      <c r="MBC3" s="1624"/>
      <c r="MBD3" s="1624"/>
      <c r="MBE3" s="1624"/>
      <c r="MBF3" s="1624"/>
      <c r="MBG3" s="1624"/>
      <c r="MBH3" s="1624"/>
      <c r="MBI3" s="1624"/>
      <c r="MBJ3" s="1624"/>
      <c r="MBK3" s="1624"/>
      <c r="MBL3" s="1624"/>
      <c r="MBM3" s="1624"/>
      <c r="MBN3" s="1624"/>
      <c r="MBO3" s="1624"/>
      <c r="MBP3" s="1624"/>
      <c r="MBQ3" s="1624"/>
      <c r="MBR3" s="1624"/>
      <c r="MBS3" s="1624"/>
      <c r="MBT3" s="1624"/>
      <c r="MBU3" s="1624"/>
      <c r="MBV3" s="1624"/>
      <c r="MBW3" s="1624"/>
      <c r="MBX3" s="1624"/>
      <c r="MBY3" s="1624"/>
      <c r="MBZ3" s="1624"/>
      <c r="MCA3" s="1624"/>
      <c r="MCB3" s="1624"/>
      <c r="MCC3" s="1624"/>
      <c r="MCD3" s="1624"/>
      <c r="MCE3" s="1624"/>
      <c r="MCF3" s="1624"/>
      <c r="MCG3" s="1624"/>
      <c r="MCH3" s="1624"/>
      <c r="MCI3" s="1624"/>
      <c r="MCJ3" s="1624"/>
      <c r="MCK3" s="1624"/>
      <c r="MCL3" s="1624"/>
      <c r="MCM3" s="1624"/>
      <c r="MCN3" s="1624"/>
      <c r="MCO3" s="1624"/>
      <c r="MCP3" s="1624"/>
      <c r="MCQ3" s="1624"/>
      <c r="MCR3" s="1624"/>
      <c r="MCS3" s="1624"/>
      <c r="MCT3" s="1624"/>
      <c r="MCU3" s="1624"/>
      <c r="MCV3" s="1624"/>
      <c r="MCW3" s="1624"/>
      <c r="MCX3" s="1624"/>
      <c r="MCY3" s="1624"/>
      <c r="MCZ3" s="1624"/>
      <c r="MDA3" s="1624"/>
      <c r="MDB3" s="1624"/>
      <c r="MDC3" s="1624"/>
      <c r="MDD3" s="1624"/>
      <c r="MDE3" s="1624"/>
      <c r="MDF3" s="1624"/>
      <c r="MDG3" s="1624"/>
      <c r="MDH3" s="1624"/>
      <c r="MDI3" s="1624"/>
      <c r="MDJ3" s="1624"/>
      <c r="MDK3" s="1624"/>
      <c r="MDL3" s="1624"/>
      <c r="MDM3" s="1624"/>
      <c r="MDN3" s="1624"/>
      <c r="MDO3" s="1624"/>
      <c r="MDP3" s="1624"/>
      <c r="MDQ3" s="1624"/>
      <c r="MDR3" s="1624"/>
      <c r="MDS3" s="1624"/>
      <c r="MDT3" s="1624"/>
      <c r="MDU3" s="1624"/>
      <c r="MDV3" s="1624"/>
      <c r="MDW3" s="1624"/>
      <c r="MDX3" s="1624"/>
      <c r="MDY3" s="1624"/>
      <c r="MDZ3" s="1624"/>
      <c r="MEA3" s="1624"/>
      <c r="MEB3" s="1624"/>
      <c r="MEC3" s="1624"/>
      <c r="MED3" s="1624"/>
      <c r="MEE3" s="1624"/>
      <c r="MEF3" s="1624"/>
      <c r="MEG3" s="1624"/>
      <c r="MEH3" s="1624"/>
      <c r="MEI3" s="1624"/>
      <c r="MEJ3" s="1624"/>
      <c r="MEK3" s="1624"/>
      <c r="MEL3" s="1624"/>
      <c r="MEM3" s="1624"/>
      <c r="MEN3" s="1624"/>
      <c r="MEO3" s="1624"/>
      <c r="MEP3" s="1624"/>
      <c r="MEQ3" s="1624"/>
      <c r="MER3" s="1624"/>
      <c r="MES3" s="1624"/>
      <c r="MET3" s="1624"/>
      <c r="MEU3" s="1624"/>
      <c r="MEV3" s="1624"/>
      <c r="MEW3" s="1624"/>
      <c r="MEX3" s="1624"/>
      <c r="MEY3" s="1624"/>
      <c r="MEZ3" s="1624"/>
      <c r="MFA3" s="1624"/>
      <c r="MFB3" s="1624"/>
      <c r="MFC3" s="1624"/>
      <c r="MFD3" s="1624"/>
      <c r="MFE3" s="1624"/>
      <c r="MFF3" s="1624"/>
      <c r="MFG3" s="1624"/>
      <c r="MFH3" s="1624"/>
      <c r="MFI3" s="1624"/>
      <c r="MFJ3" s="1624"/>
      <c r="MFK3" s="1624"/>
      <c r="MFL3" s="1624"/>
      <c r="MFM3" s="1624"/>
      <c r="MFN3" s="1624"/>
      <c r="MFO3" s="1624"/>
      <c r="MFP3" s="1624"/>
      <c r="MFQ3" s="1624"/>
      <c r="MFR3" s="1624"/>
      <c r="MFS3" s="1624"/>
      <c r="MFT3" s="1624"/>
      <c r="MFU3" s="1624"/>
      <c r="MFV3" s="1624"/>
      <c r="MFW3" s="1624"/>
      <c r="MFX3" s="1624"/>
      <c r="MFY3" s="1624"/>
      <c r="MFZ3" s="1624"/>
      <c r="MGA3" s="1624"/>
      <c r="MGB3" s="1624"/>
      <c r="MGC3" s="1624"/>
      <c r="MGD3" s="1624"/>
      <c r="MGE3" s="1624"/>
      <c r="MGF3" s="1624"/>
      <c r="MGG3" s="1624"/>
      <c r="MGH3" s="1624"/>
      <c r="MGI3" s="1624"/>
      <c r="MGJ3" s="1624"/>
      <c r="MGK3" s="1624"/>
      <c r="MGL3" s="1624"/>
      <c r="MGM3" s="1624"/>
      <c r="MGN3" s="1624"/>
      <c r="MGO3" s="1624"/>
      <c r="MGP3" s="1624"/>
      <c r="MGQ3" s="1624"/>
      <c r="MGR3" s="1624"/>
      <c r="MGS3" s="1624"/>
      <c r="MGT3" s="1624"/>
      <c r="MGU3" s="1624"/>
      <c r="MGV3" s="1624"/>
      <c r="MGW3" s="1624"/>
      <c r="MGX3" s="1624"/>
      <c r="MGY3" s="1624"/>
      <c r="MGZ3" s="1624"/>
      <c r="MHA3" s="1624"/>
      <c r="MHB3" s="1624"/>
      <c r="MHC3" s="1624"/>
      <c r="MHD3" s="1624"/>
      <c r="MHE3" s="1624"/>
      <c r="MHF3" s="1624"/>
      <c r="MHG3" s="1624"/>
      <c r="MHH3" s="1624"/>
      <c r="MHI3" s="1624"/>
      <c r="MHJ3" s="1624"/>
      <c r="MHK3" s="1624"/>
      <c r="MHL3" s="1624"/>
      <c r="MHM3" s="1624"/>
      <c r="MHN3" s="1624"/>
      <c r="MHO3" s="1624"/>
      <c r="MHP3" s="1624"/>
      <c r="MHQ3" s="1624"/>
      <c r="MHR3" s="1624"/>
      <c r="MHS3" s="1624"/>
      <c r="MHT3" s="1624"/>
      <c r="MHU3" s="1624"/>
      <c r="MHV3" s="1624"/>
      <c r="MHW3" s="1624"/>
      <c r="MHX3" s="1624"/>
      <c r="MHY3" s="1624"/>
      <c r="MHZ3" s="1624"/>
      <c r="MIA3" s="1624"/>
      <c r="MIB3" s="1624"/>
      <c r="MIC3" s="1624"/>
      <c r="MID3" s="1624"/>
      <c r="MIE3" s="1624"/>
      <c r="MIF3" s="1624"/>
      <c r="MIG3" s="1624"/>
      <c r="MIH3" s="1624"/>
      <c r="MII3" s="1624"/>
      <c r="MIJ3" s="1624"/>
      <c r="MIK3" s="1624"/>
      <c r="MIL3" s="1624"/>
      <c r="MIM3" s="1624"/>
      <c r="MIN3" s="1624"/>
      <c r="MIO3" s="1624"/>
      <c r="MIP3" s="1624"/>
      <c r="MIQ3" s="1624"/>
      <c r="MIR3" s="1624"/>
      <c r="MIS3" s="1624"/>
      <c r="MIT3" s="1624"/>
      <c r="MIU3" s="1624"/>
      <c r="MIV3" s="1624"/>
      <c r="MIW3" s="1624"/>
      <c r="MIX3" s="1624"/>
      <c r="MIY3" s="1624"/>
      <c r="MIZ3" s="1624"/>
      <c r="MJA3" s="1624"/>
      <c r="MJB3" s="1624"/>
      <c r="MJC3" s="1624"/>
      <c r="MJD3" s="1624"/>
      <c r="MJE3" s="1624"/>
      <c r="MJF3" s="1624"/>
      <c r="MJG3" s="1624"/>
      <c r="MJH3" s="1624"/>
      <c r="MJI3" s="1624"/>
      <c r="MJJ3" s="1624"/>
      <c r="MJK3" s="1624"/>
      <c r="MJL3" s="1624"/>
      <c r="MJM3" s="1624"/>
      <c r="MJN3" s="1624"/>
      <c r="MJO3" s="1624"/>
      <c r="MJP3" s="1624"/>
      <c r="MJQ3" s="1624"/>
      <c r="MJR3" s="1624"/>
      <c r="MJS3" s="1624"/>
      <c r="MJT3" s="1624"/>
      <c r="MJU3" s="1624"/>
      <c r="MJV3" s="1624"/>
      <c r="MJW3" s="1624"/>
      <c r="MJX3" s="1624"/>
      <c r="MJY3" s="1624"/>
      <c r="MJZ3" s="1624"/>
      <c r="MKA3" s="1624"/>
      <c r="MKB3" s="1624"/>
      <c r="MKC3" s="1624"/>
      <c r="MKD3" s="1624"/>
      <c r="MKE3" s="1624"/>
      <c r="MKF3" s="1624"/>
      <c r="MKG3" s="1624"/>
      <c r="MKH3" s="1624"/>
      <c r="MKI3" s="1624"/>
      <c r="MKJ3" s="1624"/>
      <c r="MKK3" s="1624"/>
      <c r="MKL3" s="1624"/>
      <c r="MKM3" s="1624"/>
      <c r="MKN3" s="1624"/>
      <c r="MKO3" s="1624"/>
      <c r="MKP3" s="1624"/>
      <c r="MKQ3" s="1624"/>
      <c r="MKR3" s="1624"/>
      <c r="MKS3" s="1624"/>
      <c r="MKT3" s="1624"/>
      <c r="MKU3" s="1624"/>
      <c r="MKV3" s="1624"/>
      <c r="MKW3" s="1624"/>
      <c r="MKX3" s="1624"/>
      <c r="MKY3" s="1624"/>
      <c r="MKZ3" s="1624"/>
      <c r="MLA3" s="1624"/>
      <c r="MLB3" s="1624"/>
      <c r="MLC3" s="1624"/>
      <c r="MLD3" s="1624"/>
      <c r="MLE3" s="1624"/>
      <c r="MLF3" s="1624"/>
      <c r="MLG3" s="1624"/>
      <c r="MLH3" s="1624"/>
      <c r="MLI3" s="1624"/>
      <c r="MLJ3" s="1624"/>
      <c r="MLK3" s="1624"/>
      <c r="MLL3" s="1624"/>
      <c r="MLM3" s="1624"/>
      <c r="MLN3" s="1624"/>
      <c r="MLO3" s="1624"/>
      <c r="MLP3" s="1624"/>
      <c r="MLQ3" s="1624"/>
      <c r="MLR3" s="1624"/>
      <c r="MLS3" s="1624"/>
      <c r="MLT3" s="1624"/>
      <c r="MLU3" s="1624"/>
      <c r="MLV3" s="1624"/>
      <c r="MLW3" s="1624"/>
      <c r="MLX3" s="1624"/>
      <c r="MLY3" s="1624"/>
      <c r="MLZ3" s="1624"/>
      <c r="MMA3" s="1624"/>
      <c r="MMB3" s="1624"/>
      <c r="MMC3" s="1624"/>
      <c r="MMD3" s="1624"/>
      <c r="MME3" s="1624"/>
      <c r="MMF3" s="1624"/>
      <c r="MMG3" s="1624"/>
      <c r="MMH3" s="1624"/>
      <c r="MMI3" s="1624"/>
      <c r="MMJ3" s="1624"/>
      <c r="MMK3" s="1624"/>
      <c r="MML3" s="1624"/>
      <c r="MMM3" s="1624"/>
      <c r="MMN3" s="1624"/>
      <c r="MMO3" s="1624"/>
      <c r="MMP3" s="1624"/>
      <c r="MMQ3" s="1624"/>
      <c r="MMR3" s="1624"/>
      <c r="MMS3" s="1624"/>
      <c r="MMT3" s="1624"/>
      <c r="MMU3" s="1624"/>
      <c r="MMV3" s="1624"/>
      <c r="MMW3" s="1624"/>
      <c r="MMX3" s="1624"/>
      <c r="MMY3" s="1624"/>
      <c r="MMZ3" s="1624"/>
      <c r="MNA3" s="1624"/>
      <c r="MNB3" s="1624"/>
      <c r="MNC3" s="1624"/>
      <c r="MND3" s="1624"/>
      <c r="MNE3" s="1624"/>
      <c r="MNF3" s="1624"/>
      <c r="MNG3" s="1624"/>
      <c r="MNH3" s="1624"/>
      <c r="MNI3" s="1624"/>
      <c r="MNJ3" s="1624"/>
      <c r="MNK3" s="1624"/>
      <c r="MNL3" s="1624"/>
      <c r="MNM3" s="1624"/>
      <c r="MNN3" s="1624"/>
      <c r="MNO3" s="1624"/>
      <c r="MNP3" s="1624"/>
      <c r="MNQ3" s="1624"/>
      <c r="MNR3" s="1624"/>
      <c r="MNS3" s="1624"/>
      <c r="MNT3" s="1624"/>
      <c r="MNU3" s="1624"/>
      <c r="MNV3" s="1624"/>
      <c r="MNW3" s="1624"/>
      <c r="MNX3" s="1624"/>
      <c r="MNY3" s="1624"/>
      <c r="MNZ3" s="1624"/>
      <c r="MOA3" s="1624"/>
      <c r="MOB3" s="1624"/>
      <c r="MOC3" s="1624"/>
      <c r="MOD3" s="1624"/>
      <c r="MOE3" s="1624"/>
      <c r="MOF3" s="1624"/>
      <c r="MOG3" s="1624"/>
      <c r="MOH3" s="1624"/>
      <c r="MOI3" s="1624"/>
      <c r="MOJ3" s="1624"/>
      <c r="MOK3" s="1624"/>
      <c r="MOL3" s="1624"/>
      <c r="MOM3" s="1624"/>
      <c r="MON3" s="1624"/>
      <c r="MOO3" s="1624"/>
      <c r="MOP3" s="1624"/>
      <c r="MOQ3" s="1624"/>
      <c r="MOR3" s="1624"/>
      <c r="MOS3" s="1624"/>
      <c r="MOT3" s="1624"/>
      <c r="MOU3" s="1624"/>
      <c r="MOV3" s="1624"/>
      <c r="MOW3" s="1624"/>
      <c r="MOX3" s="1624"/>
      <c r="MOY3" s="1624"/>
      <c r="MOZ3" s="1624"/>
      <c r="MPA3" s="1624"/>
      <c r="MPB3" s="1624"/>
      <c r="MPC3" s="1624"/>
      <c r="MPD3" s="1624"/>
      <c r="MPE3" s="1624"/>
      <c r="MPF3" s="1624"/>
      <c r="MPG3" s="1624"/>
      <c r="MPH3" s="1624"/>
      <c r="MPI3" s="1624"/>
      <c r="MPJ3" s="1624"/>
      <c r="MPK3" s="1624"/>
      <c r="MPL3" s="1624"/>
      <c r="MPM3" s="1624"/>
      <c r="MPN3" s="1624"/>
      <c r="MPO3" s="1624"/>
      <c r="MPP3" s="1624"/>
      <c r="MPQ3" s="1624"/>
      <c r="MPR3" s="1624"/>
      <c r="MPS3" s="1624"/>
      <c r="MPT3" s="1624"/>
      <c r="MPU3" s="1624"/>
      <c r="MPV3" s="1624"/>
      <c r="MPW3" s="1624"/>
      <c r="MPX3" s="1624"/>
      <c r="MPY3" s="1624"/>
      <c r="MPZ3" s="1624"/>
      <c r="MQA3" s="1624"/>
      <c r="MQB3" s="1624"/>
      <c r="MQC3" s="1624"/>
      <c r="MQD3" s="1624"/>
      <c r="MQE3" s="1624"/>
      <c r="MQF3" s="1624"/>
      <c r="MQG3" s="1624"/>
      <c r="MQH3" s="1624"/>
      <c r="MQI3" s="1624"/>
      <c r="MQJ3" s="1624"/>
      <c r="MQK3" s="1624"/>
      <c r="MQL3" s="1624"/>
      <c r="MQM3" s="1624"/>
      <c r="MQN3" s="1624"/>
      <c r="MQO3" s="1624"/>
      <c r="MQP3" s="1624"/>
      <c r="MQQ3" s="1624"/>
      <c r="MQR3" s="1624"/>
      <c r="MQS3" s="1624"/>
      <c r="MQT3" s="1624"/>
      <c r="MQU3" s="1624"/>
      <c r="MQV3" s="1624"/>
      <c r="MQW3" s="1624"/>
      <c r="MQX3" s="1624"/>
      <c r="MQY3" s="1624"/>
      <c r="MQZ3" s="1624"/>
      <c r="MRA3" s="1624"/>
      <c r="MRB3" s="1624"/>
      <c r="MRC3" s="1624"/>
      <c r="MRD3" s="1624"/>
      <c r="MRE3" s="1624"/>
      <c r="MRF3" s="1624"/>
      <c r="MRG3" s="1624"/>
      <c r="MRH3" s="1624"/>
      <c r="MRI3" s="1624"/>
      <c r="MRJ3" s="1624"/>
      <c r="MRK3" s="1624"/>
      <c r="MRL3" s="1624"/>
      <c r="MRM3" s="1624"/>
      <c r="MRN3" s="1624"/>
      <c r="MRO3" s="1624"/>
      <c r="MRP3" s="1624"/>
      <c r="MRQ3" s="1624"/>
      <c r="MRR3" s="1624"/>
      <c r="MRS3" s="1624"/>
      <c r="MRT3" s="1624"/>
      <c r="MRU3" s="1624"/>
      <c r="MRV3" s="1624"/>
      <c r="MRW3" s="1624"/>
      <c r="MRX3" s="1624"/>
      <c r="MRY3" s="1624"/>
      <c r="MRZ3" s="1624"/>
      <c r="MSA3" s="1624"/>
      <c r="MSB3" s="1624"/>
      <c r="MSC3" s="1624"/>
      <c r="MSD3" s="1624"/>
      <c r="MSE3" s="1624"/>
      <c r="MSF3" s="1624"/>
      <c r="MSG3" s="1624"/>
      <c r="MSH3" s="1624"/>
      <c r="MSI3" s="1624"/>
      <c r="MSJ3" s="1624"/>
      <c r="MSK3" s="1624"/>
      <c r="MSL3" s="1624"/>
      <c r="MSM3" s="1624"/>
      <c r="MSN3" s="1624"/>
      <c r="MSO3" s="1624"/>
      <c r="MSP3" s="1624"/>
      <c r="MSQ3" s="1624"/>
      <c r="MSR3" s="1624"/>
      <c r="MSS3" s="1624"/>
      <c r="MST3" s="1624"/>
      <c r="MSU3" s="1624"/>
      <c r="MSV3" s="1624"/>
      <c r="MSW3" s="1624"/>
      <c r="MSX3" s="1624"/>
      <c r="MSY3" s="1624"/>
      <c r="MSZ3" s="1624"/>
      <c r="MTA3" s="1624"/>
      <c r="MTB3" s="1624"/>
      <c r="MTC3" s="1624"/>
      <c r="MTD3" s="1624"/>
      <c r="MTE3" s="1624"/>
      <c r="MTF3" s="1624"/>
      <c r="MTG3" s="1624"/>
      <c r="MTH3" s="1624"/>
      <c r="MTI3" s="1624"/>
      <c r="MTJ3" s="1624"/>
      <c r="MTK3" s="1624"/>
      <c r="MTL3" s="1624"/>
      <c r="MTM3" s="1624"/>
      <c r="MTN3" s="1624"/>
      <c r="MTO3" s="1624"/>
      <c r="MTP3" s="1624"/>
      <c r="MTQ3" s="1624"/>
      <c r="MTR3" s="1624"/>
      <c r="MTS3" s="1624"/>
      <c r="MTT3" s="1624"/>
      <c r="MTU3" s="1624"/>
      <c r="MTV3" s="1624"/>
      <c r="MTW3" s="1624"/>
      <c r="MTX3" s="1624"/>
      <c r="MTY3" s="1624"/>
      <c r="MTZ3" s="1624"/>
      <c r="MUA3" s="1624"/>
      <c r="MUB3" s="1624"/>
      <c r="MUC3" s="1624"/>
      <c r="MUD3" s="1624"/>
      <c r="MUE3" s="1624"/>
      <c r="MUF3" s="1624"/>
      <c r="MUG3" s="1624"/>
      <c r="MUH3" s="1624"/>
      <c r="MUI3" s="1624"/>
      <c r="MUJ3" s="1624"/>
      <c r="MUK3" s="1624"/>
      <c r="MUL3" s="1624"/>
      <c r="MUM3" s="1624"/>
      <c r="MUN3" s="1624"/>
      <c r="MUO3" s="1624"/>
      <c r="MUP3" s="1624"/>
      <c r="MUQ3" s="1624"/>
      <c r="MUR3" s="1624"/>
      <c r="MUS3" s="1624"/>
      <c r="MUT3" s="1624"/>
      <c r="MUU3" s="1624"/>
      <c r="MUV3" s="1624"/>
      <c r="MUW3" s="1624"/>
      <c r="MUX3" s="1624"/>
      <c r="MUY3" s="1624"/>
      <c r="MUZ3" s="1624"/>
      <c r="MVA3" s="1624"/>
      <c r="MVB3" s="1624"/>
      <c r="MVC3" s="1624"/>
      <c r="MVD3" s="1624"/>
      <c r="MVE3" s="1624"/>
      <c r="MVF3" s="1624"/>
      <c r="MVG3" s="1624"/>
      <c r="MVH3" s="1624"/>
      <c r="MVI3" s="1624"/>
      <c r="MVJ3" s="1624"/>
      <c r="MVK3" s="1624"/>
      <c r="MVL3" s="1624"/>
      <c r="MVM3" s="1624"/>
      <c r="MVN3" s="1624"/>
      <c r="MVO3" s="1624"/>
      <c r="MVP3" s="1624"/>
      <c r="MVQ3" s="1624"/>
      <c r="MVR3" s="1624"/>
      <c r="MVS3" s="1624"/>
      <c r="MVT3" s="1624"/>
      <c r="MVU3" s="1624"/>
      <c r="MVV3" s="1624"/>
      <c r="MVW3" s="1624"/>
      <c r="MVX3" s="1624"/>
      <c r="MVY3" s="1624"/>
      <c r="MVZ3" s="1624"/>
      <c r="MWA3" s="1624"/>
      <c r="MWB3" s="1624"/>
      <c r="MWC3" s="1624"/>
      <c r="MWD3" s="1624"/>
      <c r="MWE3" s="1624"/>
      <c r="MWF3" s="1624"/>
      <c r="MWG3" s="1624"/>
      <c r="MWH3" s="1624"/>
      <c r="MWI3" s="1624"/>
      <c r="MWJ3" s="1624"/>
      <c r="MWK3" s="1624"/>
      <c r="MWL3" s="1624"/>
      <c r="MWM3" s="1624"/>
      <c r="MWN3" s="1624"/>
      <c r="MWO3" s="1624"/>
      <c r="MWP3" s="1624"/>
      <c r="MWQ3" s="1624"/>
      <c r="MWR3" s="1624"/>
      <c r="MWS3" s="1624"/>
      <c r="MWT3" s="1624"/>
      <c r="MWU3" s="1624"/>
      <c r="MWV3" s="1624"/>
      <c r="MWW3" s="1624"/>
      <c r="MWX3" s="1624"/>
      <c r="MWY3" s="1624"/>
      <c r="MWZ3" s="1624"/>
      <c r="MXA3" s="1624"/>
      <c r="MXB3" s="1624"/>
      <c r="MXC3" s="1624"/>
      <c r="MXD3" s="1624"/>
      <c r="MXE3" s="1624"/>
      <c r="MXF3" s="1624"/>
      <c r="MXG3" s="1624"/>
      <c r="MXH3" s="1624"/>
      <c r="MXI3" s="1624"/>
      <c r="MXJ3" s="1624"/>
      <c r="MXK3" s="1624"/>
      <c r="MXL3" s="1624"/>
      <c r="MXM3" s="1624"/>
      <c r="MXN3" s="1624"/>
      <c r="MXO3" s="1624"/>
      <c r="MXP3" s="1624"/>
      <c r="MXQ3" s="1624"/>
      <c r="MXR3" s="1624"/>
      <c r="MXS3" s="1624"/>
      <c r="MXT3" s="1624"/>
      <c r="MXU3" s="1624"/>
      <c r="MXV3" s="1624"/>
      <c r="MXW3" s="1624"/>
      <c r="MXX3" s="1624"/>
      <c r="MXY3" s="1624"/>
      <c r="MXZ3" s="1624"/>
      <c r="MYA3" s="1624"/>
      <c r="MYB3" s="1624"/>
      <c r="MYC3" s="1624"/>
      <c r="MYD3" s="1624"/>
      <c r="MYE3" s="1624"/>
      <c r="MYF3" s="1624"/>
      <c r="MYG3" s="1624"/>
      <c r="MYH3" s="1624"/>
      <c r="MYI3" s="1624"/>
      <c r="MYJ3" s="1624"/>
      <c r="MYK3" s="1624"/>
      <c r="MYL3" s="1624"/>
      <c r="MYM3" s="1624"/>
      <c r="MYN3" s="1624"/>
      <c r="MYO3" s="1624"/>
      <c r="MYP3" s="1624"/>
      <c r="MYQ3" s="1624"/>
      <c r="MYR3" s="1624"/>
      <c r="MYS3" s="1624"/>
      <c r="MYT3" s="1624"/>
      <c r="MYU3" s="1624"/>
      <c r="MYV3" s="1624"/>
      <c r="MYW3" s="1624"/>
      <c r="MYX3" s="1624"/>
      <c r="MYY3" s="1624"/>
      <c r="MYZ3" s="1624"/>
      <c r="MZA3" s="1624"/>
      <c r="MZB3" s="1624"/>
      <c r="MZC3" s="1624"/>
      <c r="MZD3" s="1624"/>
      <c r="MZE3" s="1624"/>
      <c r="MZF3" s="1624"/>
      <c r="MZG3" s="1624"/>
      <c r="MZH3" s="1624"/>
      <c r="MZI3" s="1624"/>
      <c r="MZJ3" s="1624"/>
      <c r="MZK3" s="1624"/>
      <c r="MZL3" s="1624"/>
      <c r="MZM3" s="1624"/>
      <c r="MZN3" s="1624"/>
      <c r="MZO3" s="1624"/>
      <c r="MZP3" s="1624"/>
      <c r="MZQ3" s="1624"/>
      <c r="MZR3" s="1624"/>
      <c r="MZS3" s="1624"/>
      <c r="MZT3" s="1624"/>
      <c r="MZU3" s="1624"/>
      <c r="MZV3" s="1624"/>
      <c r="MZW3" s="1624"/>
      <c r="MZX3" s="1624"/>
      <c r="MZY3" s="1624"/>
      <c r="MZZ3" s="1624"/>
      <c r="NAA3" s="1624"/>
      <c r="NAB3" s="1624"/>
      <c r="NAC3" s="1624"/>
      <c r="NAD3" s="1624"/>
      <c r="NAE3" s="1624"/>
      <c r="NAF3" s="1624"/>
      <c r="NAG3" s="1624"/>
      <c r="NAH3" s="1624"/>
      <c r="NAI3" s="1624"/>
      <c r="NAJ3" s="1624"/>
      <c r="NAK3" s="1624"/>
      <c r="NAL3" s="1624"/>
      <c r="NAM3" s="1624"/>
      <c r="NAN3" s="1624"/>
      <c r="NAO3" s="1624"/>
      <c r="NAP3" s="1624"/>
      <c r="NAQ3" s="1624"/>
      <c r="NAR3" s="1624"/>
      <c r="NAS3" s="1624"/>
      <c r="NAT3" s="1624"/>
      <c r="NAU3" s="1624"/>
      <c r="NAV3" s="1624"/>
      <c r="NAW3" s="1624"/>
      <c r="NAX3" s="1624"/>
      <c r="NAY3" s="1624"/>
      <c r="NAZ3" s="1624"/>
      <c r="NBA3" s="1624"/>
      <c r="NBB3" s="1624"/>
      <c r="NBC3" s="1624"/>
      <c r="NBD3" s="1624"/>
      <c r="NBE3" s="1624"/>
      <c r="NBF3" s="1624"/>
      <c r="NBG3" s="1624"/>
      <c r="NBH3" s="1624"/>
      <c r="NBI3" s="1624"/>
      <c r="NBJ3" s="1624"/>
      <c r="NBK3" s="1624"/>
      <c r="NBL3" s="1624"/>
      <c r="NBM3" s="1624"/>
      <c r="NBN3" s="1624"/>
      <c r="NBO3" s="1624"/>
      <c r="NBP3" s="1624"/>
      <c r="NBQ3" s="1624"/>
      <c r="NBR3" s="1624"/>
      <c r="NBS3" s="1624"/>
      <c r="NBT3" s="1624"/>
      <c r="NBU3" s="1624"/>
      <c r="NBV3" s="1624"/>
      <c r="NBW3" s="1624"/>
      <c r="NBX3" s="1624"/>
      <c r="NBY3" s="1624"/>
      <c r="NBZ3" s="1624"/>
      <c r="NCA3" s="1624"/>
      <c r="NCB3" s="1624"/>
      <c r="NCC3" s="1624"/>
      <c r="NCD3" s="1624"/>
      <c r="NCE3" s="1624"/>
      <c r="NCF3" s="1624"/>
      <c r="NCG3" s="1624"/>
      <c r="NCH3" s="1624"/>
      <c r="NCI3" s="1624"/>
      <c r="NCJ3" s="1624"/>
      <c r="NCK3" s="1624"/>
      <c r="NCL3" s="1624"/>
      <c r="NCM3" s="1624"/>
      <c r="NCN3" s="1624"/>
      <c r="NCO3" s="1624"/>
      <c r="NCP3" s="1624"/>
      <c r="NCQ3" s="1624"/>
      <c r="NCR3" s="1624"/>
      <c r="NCS3" s="1624"/>
      <c r="NCT3" s="1624"/>
      <c r="NCU3" s="1624"/>
      <c r="NCV3" s="1624"/>
      <c r="NCW3" s="1624"/>
      <c r="NCX3" s="1624"/>
      <c r="NCY3" s="1624"/>
      <c r="NCZ3" s="1624"/>
      <c r="NDA3" s="1624"/>
      <c r="NDB3" s="1624"/>
      <c r="NDC3" s="1624"/>
      <c r="NDD3" s="1624"/>
      <c r="NDE3" s="1624"/>
      <c r="NDF3" s="1624"/>
      <c r="NDG3" s="1624"/>
      <c r="NDH3" s="1624"/>
      <c r="NDI3" s="1624"/>
      <c r="NDJ3" s="1624"/>
      <c r="NDK3" s="1624"/>
      <c r="NDL3" s="1624"/>
      <c r="NDM3" s="1624"/>
      <c r="NDN3" s="1624"/>
      <c r="NDO3" s="1624"/>
      <c r="NDP3" s="1624"/>
      <c r="NDQ3" s="1624"/>
      <c r="NDR3" s="1624"/>
      <c r="NDS3" s="1624"/>
      <c r="NDT3" s="1624"/>
      <c r="NDU3" s="1624"/>
      <c r="NDV3" s="1624"/>
      <c r="NDW3" s="1624"/>
      <c r="NDX3" s="1624"/>
      <c r="NDY3" s="1624"/>
      <c r="NDZ3" s="1624"/>
      <c r="NEA3" s="1624"/>
      <c r="NEB3" s="1624"/>
      <c r="NEC3" s="1624"/>
      <c r="NED3" s="1624"/>
      <c r="NEE3" s="1624"/>
      <c r="NEF3" s="1624"/>
      <c r="NEG3" s="1624"/>
      <c r="NEH3" s="1624"/>
      <c r="NEI3" s="1624"/>
      <c r="NEJ3" s="1624"/>
      <c r="NEK3" s="1624"/>
      <c r="NEL3" s="1624"/>
      <c r="NEM3" s="1624"/>
      <c r="NEN3" s="1624"/>
      <c r="NEO3" s="1624"/>
      <c r="NEP3" s="1624"/>
      <c r="NEQ3" s="1624"/>
      <c r="NER3" s="1624"/>
      <c r="NES3" s="1624"/>
      <c r="NET3" s="1624"/>
      <c r="NEU3" s="1624"/>
      <c r="NEV3" s="1624"/>
      <c r="NEW3" s="1624"/>
      <c r="NEX3" s="1624"/>
      <c r="NEY3" s="1624"/>
      <c r="NEZ3" s="1624"/>
      <c r="NFA3" s="1624"/>
      <c r="NFB3" s="1624"/>
      <c r="NFC3" s="1624"/>
      <c r="NFD3" s="1624"/>
      <c r="NFE3" s="1624"/>
      <c r="NFF3" s="1624"/>
      <c r="NFG3" s="1624"/>
      <c r="NFH3" s="1624"/>
      <c r="NFI3" s="1624"/>
      <c r="NFJ3" s="1624"/>
      <c r="NFK3" s="1624"/>
      <c r="NFL3" s="1624"/>
      <c r="NFM3" s="1624"/>
      <c r="NFN3" s="1624"/>
      <c r="NFO3" s="1624"/>
      <c r="NFP3" s="1624"/>
      <c r="NFQ3" s="1624"/>
      <c r="NFR3" s="1624"/>
      <c r="NFS3" s="1624"/>
      <c r="NFT3" s="1624"/>
      <c r="NFU3" s="1624"/>
      <c r="NFV3" s="1624"/>
      <c r="NFW3" s="1624"/>
      <c r="NFX3" s="1624"/>
      <c r="NFY3" s="1624"/>
      <c r="NFZ3" s="1624"/>
      <c r="NGA3" s="1624"/>
      <c r="NGB3" s="1624"/>
      <c r="NGC3" s="1624"/>
      <c r="NGD3" s="1624"/>
      <c r="NGE3" s="1624"/>
      <c r="NGF3" s="1624"/>
      <c r="NGG3" s="1624"/>
      <c r="NGH3" s="1624"/>
      <c r="NGI3" s="1624"/>
      <c r="NGJ3" s="1624"/>
      <c r="NGK3" s="1624"/>
      <c r="NGL3" s="1624"/>
      <c r="NGM3" s="1624"/>
      <c r="NGN3" s="1624"/>
      <c r="NGO3" s="1624"/>
      <c r="NGP3" s="1624"/>
      <c r="NGQ3" s="1624"/>
      <c r="NGR3" s="1624"/>
      <c r="NGS3" s="1624"/>
      <c r="NGT3" s="1624"/>
      <c r="NGU3" s="1624"/>
      <c r="NGV3" s="1624"/>
      <c r="NGW3" s="1624"/>
      <c r="NGX3" s="1624"/>
      <c r="NGY3" s="1624"/>
      <c r="NGZ3" s="1624"/>
      <c r="NHA3" s="1624"/>
      <c r="NHB3" s="1624"/>
      <c r="NHC3" s="1624"/>
      <c r="NHD3" s="1624"/>
      <c r="NHE3" s="1624"/>
      <c r="NHF3" s="1624"/>
      <c r="NHG3" s="1624"/>
      <c r="NHH3" s="1624"/>
      <c r="NHI3" s="1624"/>
      <c r="NHJ3" s="1624"/>
      <c r="NHK3" s="1624"/>
      <c r="NHL3" s="1624"/>
      <c r="NHM3" s="1624"/>
      <c r="NHN3" s="1624"/>
      <c r="NHO3" s="1624"/>
      <c r="NHP3" s="1624"/>
      <c r="NHQ3" s="1624"/>
      <c r="NHR3" s="1624"/>
      <c r="NHS3" s="1624"/>
      <c r="NHT3" s="1624"/>
      <c r="NHU3" s="1624"/>
      <c r="NHV3" s="1624"/>
      <c r="NHW3" s="1624"/>
      <c r="NHX3" s="1624"/>
      <c r="NHY3" s="1624"/>
      <c r="NHZ3" s="1624"/>
      <c r="NIA3" s="1624"/>
      <c r="NIB3" s="1624"/>
      <c r="NIC3" s="1624"/>
      <c r="NID3" s="1624"/>
      <c r="NIE3" s="1624"/>
      <c r="NIF3" s="1624"/>
      <c r="NIG3" s="1624"/>
      <c r="NIH3" s="1624"/>
      <c r="NII3" s="1624"/>
      <c r="NIJ3" s="1624"/>
      <c r="NIK3" s="1624"/>
      <c r="NIL3" s="1624"/>
      <c r="NIM3" s="1624"/>
      <c r="NIN3" s="1624"/>
      <c r="NIO3" s="1624"/>
      <c r="NIP3" s="1624"/>
      <c r="NIQ3" s="1624"/>
      <c r="NIR3" s="1624"/>
      <c r="NIS3" s="1624"/>
      <c r="NIT3" s="1624"/>
      <c r="NIU3" s="1624"/>
      <c r="NIV3" s="1624"/>
      <c r="NIW3" s="1624"/>
      <c r="NIX3" s="1624"/>
      <c r="NIY3" s="1624"/>
      <c r="NIZ3" s="1624"/>
      <c r="NJA3" s="1624"/>
      <c r="NJB3" s="1624"/>
      <c r="NJC3" s="1624"/>
      <c r="NJD3" s="1624"/>
      <c r="NJE3" s="1624"/>
      <c r="NJF3" s="1624"/>
      <c r="NJG3" s="1624"/>
      <c r="NJH3" s="1624"/>
      <c r="NJI3" s="1624"/>
      <c r="NJJ3" s="1624"/>
      <c r="NJK3" s="1624"/>
      <c r="NJL3" s="1624"/>
      <c r="NJM3" s="1624"/>
      <c r="NJN3" s="1624"/>
      <c r="NJO3" s="1624"/>
      <c r="NJP3" s="1624"/>
      <c r="NJQ3" s="1624"/>
      <c r="NJR3" s="1624"/>
      <c r="NJS3" s="1624"/>
      <c r="NJT3" s="1624"/>
      <c r="NJU3" s="1624"/>
      <c r="NJV3" s="1624"/>
      <c r="NJW3" s="1624"/>
      <c r="NJX3" s="1624"/>
      <c r="NJY3" s="1624"/>
      <c r="NJZ3" s="1624"/>
      <c r="NKA3" s="1624"/>
      <c r="NKB3" s="1624"/>
      <c r="NKC3" s="1624"/>
      <c r="NKD3" s="1624"/>
      <c r="NKE3" s="1624"/>
      <c r="NKF3" s="1624"/>
      <c r="NKG3" s="1624"/>
      <c r="NKH3" s="1624"/>
      <c r="NKI3" s="1624"/>
      <c r="NKJ3" s="1624"/>
      <c r="NKK3" s="1624"/>
      <c r="NKL3" s="1624"/>
      <c r="NKM3" s="1624"/>
      <c r="NKN3" s="1624"/>
      <c r="NKO3" s="1624"/>
      <c r="NKP3" s="1624"/>
      <c r="NKQ3" s="1624"/>
      <c r="NKR3" s="1624"/>
      <c r="NKS3" s="1624"/>
      <c r="NKT3" s="1624"/>
      <c r="NKU3" s="1624"/>
      <c r="NKV3" s="1624"/>
      <c r="NKW3" s="1624"/>
      <c r="NKX3" s="1624"/>
      <c r="NKY3" s="1624"/>
      <c r="NKZ3" s="1624"/>
      <c r="NLA3" s="1624"/>
      <c r="NLB3" s="1624"/>
      <c r="NLC3" s="1624"/>
      <c r="NLD3" s="1624"/>
      <c r="NLE3" s="1624"/>
      <c r="NLF3" s="1624"/>
      <c r="NLG3" s="1624"/>
      <c r="NLH3" s="1624"/>
      <c r="NLI3" s="1624"/>
      <c r="NLJ3" s="1624"/>
      <c r="NLK3" s="1624"/>
      <c r="NLL3" s="1624"/>
      <c r="NLM3" s="1624"/>
      <c r="NLN3" s="1624"/>
      <c r="NLO3" s="1624"/>
      <c r="NLP3" s="1624"/>
      <c r="NLQ3" s="1624"/>
      <c r="NLR3" s="1624"/>
      <c r="NLS3" s="1624"/>
      <c r="NLT3" s="1624"/>
      <c r="NLU3" s="1624"/>
      <c r="NLV3" s="1624"/>
      <c r="NLW3" s="1624"/>
      <c r="NLX3" s="1624"/>
      <c r="NLY3" s="1624"/>
      <c r="NLZ3" s="1624"/>
      <c r="NMA3" s="1624"/>
      <c r="NMB3" s="1624"/>
      <c r="NMC3" s="1624"/>
      <c r="NMD3" s="1624"/>
      <c r="NME3" s="1624"/>
      <c r="NMF3" s="1624"/>
      <c r="NMG3" s="1624"/>
      <c r="NMH3" s="1624"/>
      <c r="NMI3" s="1624"/>
      <c r="NMJ3" s="1624"/>
      <c r="NMK3" s="1624"/>
      <c r="NML3" s="1624"/>
      <c r="NMM3" s="1624"/>
      <c r="NMN3" s="1624"/>
      <c r="NMO3" s="1624"/>
      <c r="NMP3" s="1624"/>
      <c r="NMQ3" s="1624"/>
      <c r="NMR3" s="1624"/>
      <c r="NMS3" s="1624"/>
      <c r="NMT3" s="1624"/>
      <c r="NMU3" s="1624"/>
      <c r="NMV3" s="1624"/>
      <c r="NMW3" s="1624"/>
      <c r="NMX3" s="1624"/>
      <c r="NMY3" s="1624"/>
      <c r="NMZ3" s="1624"/>
      <c r="NNA3" s="1624"/>
      <c r="NNB3" s="1624"/>
      <c r="NNC3" s="1624"/>
      <c r="NND3" s="1624"/>
      <c r="NNE3" s="1624"/>
      <c r="NNF3" s="1624"/>
      <c r="NNG3" s="1624"/>
      <c r="NNH3" s="1624"/>
      <c r="NNI3" s="1624"/>
      <c r="NNJ3" s="1624"/>
      <c r="NNK3" s="1624"/>
      <c r="NNL3" s="1624"/>
      <c r="NNM3" s="1624"/>
      <c r="NNN3" s="1624"/>
      <c r="NNO3" s="1624"/>
      <c r="NNP3" s="1624"/>
      <c r="NNQ3" s="1624"/>
      <c r="NNR3" s="1624"/>
      <c r="NNS3" s="1624"/>
      <c r="NNT3" s="1624"/>
      <c r="NNU3" s="1624"/>
      <c r="NNV3" s="1624"/>
      <c r="NNW3" s="1624"/>
      <c r="NNX3" s="1624"/>
      <c r="NNY3" s="1624"/>
      <c r="NNZ3" s="1624"/>
      <c r="NOA3" s="1624"/>
      <c r="NOB3" s="1624"/>
      <c r="NOC3" s="1624"/>
      <c r="NOD3" s="1624"/>
      <c r="NOE3" s="1624"/>
      <c r="NOF3" s="1624"/>
      <c r="NOG3" s="1624"/>
      <c r="NOH3" s="1624"/>
      <c r="NOI3" s="1624"/>
      <c r="NOJ3" s="1624"/>
      <c r="NOK3" s="1624"/>
      <c r="NOL3" s="1624"/>
      <c r="NOM3" s="1624"/>
      <c r="NON3" s="1624"/>
      <c r="NOO3" s="1624"/>
      <c r="NOP3" s="1624"/>
      <c r="NOQ3" s="1624"/>
      <c r="NOR3" s="1624"/>
      <c r="NOS3" s="1624"/>
      <c r="NOT3" s="1624"/>
      <c r="NOU3" s="1624"/>
      <c r="NOV3" s="1624"/>
      <c r="NOW3" s="1624"/>
      <c r="NOX3" s="1624"/>
      <c r="NOY3" s="1624"/>
      <c r="NOZ3" s="1624"/>
      <c r="NPA3" s="1624"/>
      <c r="NPB3" s="1624"/>
      <c r="NPC3" s="1624"/>
      <c r="NPD3" s="1624"/>
      <c r="NPE3" s="1624"/>
      <c r="NPF3" s="1624"/>
      <c r="NPG3" s="1624"/>
      <c r="NPH3" s="1624"/>
      <c r="NPI3" s="1624"/>
      <c r="NPJ3" s="1624"/>
      <c r="NPK3" s="1624"/>
      <c r="NPL3" s="1624"/>
      <c r="NPM3" s="1624"/>
      <c r="NPN3" s="1624"/>
      <c r="NPO3" s="1624"/>
      <c r="NPP3" s="1624"/>
      <c r="NPQ3" s="1624"/>
      <c r="NPR3" s="1624"/>
      <c r="NPS3" s="1624"/>
      <c r="NPT3" s="1624"/>
      <c r="NPU3" s="1624"/>
      <c r="NPV3" s="1624"/>
      <c r="NPW3" s="1624"/>
      <c r="NPX3" s="1624"/>
      <c r="NPY3" s="1624"/>
      <c r="NPZ3" s="1624"/>
      <c r="NQA3" s="1624"/>
      <c r="NQB3" s="1624"/>
      <c r="NQC3" s="1624"/>
      <c r="NQD3" s="1624"/>
      <c r="NQE3" s="1624"/>
      <c r="NQF3" s="1624"/>
      <c r="NQG3" s="1624"/>
      <c r="NQH3" s="1624"/>
      <c r="NQI3" s="1624"/>
      <c r="NQJ3" s="1624"/>
      <c r="NQK3" s="1624"/>
      <c r="NQL3" s="1624"/>
      <c r="NQM3" s="1624"/>
      <c r="NQN3" s="1624"/>
      <c r="NQO3" s="1624"/>
      <c r="NQP3" s="1624"/>
      <c r="NQQ3" s="1624"/>
      <c r="NQR3" s="1624"/>
      <c r="NQS3" s="1624"/>
      <c r="NQT3" s="1624"/>
      <c r="NQU3" s="1624"/>
      <c r="NQV3" s="1624"/>
      <c r="NQW3" s="1624"/>
      <c r="NQX3" s="1624"/>
      <c r="NQY3" s="1624"/>
      <c r="NQZ3" s="1624"/>
      <c r="NRA3" s="1624"/>
      <c r="NRB3" s="1624"/>
      <c r="NRC3" s="1624"/>
      <c r="NRD3" s="1624"/>
      <c r="NRE3" s="1624"/>
      <c r="NRF3" s="1624"/>
      <c r="NRG3" s="1624"/>
      <c r="NRH3" s="1624"/>
      <c r="NRI3" s="1624"/>
      <c r="NRJ3" s="1624"/>
      <c r="NRK3" s="1624"/>
      <c r="NRL3" s="1624"/>
      <c r="NRM3" s="1624"/>
      <c r="NRN3" s="1624"/>
      <c r="NRO3" s="1624"/>
      <c r="NRP3" s="1624"/>
      <c r="NRQ3" s="1624"/>
      <c r="NRR3" s="1624"/>
      <c r="NRS3" s="1624"/>
      <c r="NRT3" s="1624"/>
      <c r="NRU3" s="1624"/>
      <c r="NRV3" s="1624"/>
      <c r="NRW3" s="1624"/>
      <c r="NRX3" s="1624"/>
      <c r="NRY3" s="1624"/>
      <c r="NRZ3" s="1624"/>
      <c r="NSA3" s="1624"/>
      <c r="NSB3" s="1624"/>
      <c r="NSC3" s="1624"/>
      <c r="NSD3" s="1624"/>
      <c r="NSE3" s="1624"/>
      <c r="NSF3" s="1624"/>
      <c r="NSG3" s="1624"/>
      <c r="NSH3" s="1624"/>
      <c r="NSI3" s="1624"/>
      <c r="NSJ3" s="1624"/>
      <c r="NSK3" s="1624"/>
      <c r="NSL3" s="1624"/>
      <c r="NSM3" s="1624"/>
      <c r="NSN3" s="1624"/>
      <c r="NSO3" s="1624"/>
      <c r="NSP3" s="1624"/>
      <c r="NSQ3" s="1624"/>
      <c r="NSR3" s="1624"/>
      <c r="NSS3" s="1624"/>
      <c r="NST3" s="1624"/>
      <c r="NSU3" s="1624"/>
      <c r="NSV3" s="1624"/>
      <c r="NSW3" s="1624"/>
      <c r="NSX3" s="1624"/>
      <c r="NSY3" s="1624"/>
      <c r="NSZ3" s="1624"/>
      <c r="NTA3" s="1624"/>
      <c r="NTB3" s="1624"/>
      <c r="NTC3" s="1624"/>
      <c r="NTD3" s="1624"/>
      <c r="NTE3" s="1624"/>
      <c r="NTF3" s="1624"/>
      <c r="NTG3" s="1624"/>
      <c r="NTH3" s="1624"/>
      <c r="NTI3" s="1624"/>
      <c r="NTJ3" s="1624"/>
      <c r="NTK3" s="1624"/>
      <c r="NTL3" s="1624"/>
      <c r="NTM3" s="1624"/>
      <c r="NTN3" s="1624"/>
      <c r="NTO3" s="1624"/>
      <c r="NTP3" s="1624"/>
      <c r="NTQ3" s="1624"/>
      <c r="NTR3" s="1624"/>
      <c r="NTS3" s="1624"/>
      <c r="NTT3" s="1624"/>
      <c r="NTU3" s="1624"/>
      <c r="NTV3" s="1624"/>
      <c r="NTW3" s="1624"/>
      <c r="NTX3" s="1624"/>
      <c r="NTY3" s="1624"/>
      <c r="NTZ3" s="1624"/>
      <c r="NUA3" s="1624"/>
      <c r="NUB3" s="1624"/>
      <c r="NUC3" s="1624"/>
      <c r="NUD3" s="1624"/>
      <c r="NUE3" s="1624"/>
      <c r="NUF3" s="1624"/>
      <c r="NUG3" s="1624"/>
      <c r="NUH3" s="1624"/>
      <c r="NUI3" s="1624"/>
      <c r="NUJ3" s="1624"/>
      <c r="NUK3" s="1624"/>
      <c r="NUL3" s="1624"/>
      <c r="NUM3" s="1624"/>
      <c r="NUN3" s="1624"/>
      <c r="NUO3" s="1624"/>
      <c r="NUP3" s="1624"/>
      <c r="NUQ3" s="1624"/>
      <c r="NUR3" s="1624"/>
      <c r="NUS3" s="1624"/>
      <c r="NUT3" s="1624"/>
      <c r="NUU3" s="1624"/>
      <c r="NUV3" s="1624"/>
      <c r="NUW3" s="1624"/>
      <c r="NUX3" s="1624"/>
      <c r="NUY3" s="1624"/>
      <c r="NUZ3" s="1624"/>
      <c r="NVA3" s="1624"/>
      <c r="NVB3" s="1624"/>
      <c r="NVC3" s="1624"/>
      <c r="NVD3" s="1624"/>
      <c r="NVE3" s="1624"/>
      <c r="NVF3" s="1624"/>
      <c r="NVG3" s="1624"/>
      <c r="NVH3" s="1624"/>
      <c r="NVI3" s="1624"/>
      <c r="NVJ3" s="1624"/>
      <c r="NVK3" s="1624"/>
      <c r="NVL3" s="1624"/>
      <c r="NVM3" s="1624"/>
      <c r="NVN3" s="1624"/>
      <c r="NVO3" s="1624"/>
      <c r="NVP3" s="1624"/>
      <c r="NVQ3" s="1624"/>
      <c r="NVR3" s="1624"/>
      <c r="NVS3" s="1624"/>
      <c r="NVT3" s="1624"/>
      <c r="NVU3" s="1624"/>
      <c r="NVV3" s="1624"/>
      <c r="NVW3" s="1624"/>
      <c r="NVX3" s="1624"/>
      <c r="NVY3" s="1624"/>
      <c r="NVZ3" s="1624"/>
      <c r="NWA3" s="1624"/>
      <c r="NWB3" s="1624"/>
      <c r="NWC3" s="1624"/>
      <c r="NWD3" s="1624"/>
      <c r="NWE3" s="1624"/>
      <c r="NWF3" s="1624"/>
      <c r="NWG3" s="1624"/>
      <c r="NWH3" s="1624"/>
      <c r="NWI3" s="1624"/>
      <c r="NWJ3" s="1624"/>
      <c r="NWK3" s="1624"/>
      <c r="NWL3" s="1624"/>
      <c r="NWM3" s="1624"/>
      <c r="NWN3" s="1624"/>
      <c r="NWO3" s="1624"/>
      <c r="NWP3" s="1624"/>
      <c r="NWQ3" s="1624"/>
      <c r="NWR3" s="1624"/>
      <c r="NWS3" s="1624"/>
      <c r="NWT3" s="1624"/>
      <c r="NWU3" s="1624"/>
      <c r="NWV3" s="1624"/>
      <c r="NWW3" s="1624"/>
      <c r="NWX3" s="1624"/>
      <c r="NWY3" s="1624"/>
      <c r="NWZ3" s="1624"/>
      <c r="NXA3" s="1624"/>
      <c r="NXB3" s="1624"/>
      <c r="NXC3" s="1624"/>
      <c r="NXD3" s="1624"/>
      <c r="NXE3" s="1624"/>
      <c r="NXF3" s="1624"/>
      <c r="NXG3" s="1624"/>
      <c r="NXH3" s="1624"/>
      <c r="NXI3" s="1624"/>
      <c r="NXJ3" s="1624"/>
      <c r="NXK3" s="1624"/>
      <c r="NXL3" s="1624"/>
      <c r="NXM3" s="1624"/>
      <c r="NXN3" s="1624"/>
      <c r="NXO3" s="1624"/>
      <c r="NXP3" s="1624"/>
      <c r="NXQ3" s="1624"/>
      <c r="NXR3" s="1624"/>
      <c r="NXS3" s="1624"/>
      <c r="NXT3" s="1624"/>
      <c r="NXU3" s="1624"/>
      <c r="NXV3" s="1624"/>
      <c r="NXW3" s="1624"/>
      <c r="NXX3" s="1624"/>
      <c r="NXY3" s="1624"/>
      <c r="NXZ3" s="1624"/>
      <c r="NYA3" s="1624"/>
      <c r="NYB3" s="1624"/>
      <c r="NYC3" s="1624"/>
      <c r="NYD3" s="1624"/>
      <c r="NYE3" s="1624"/>
      <c r="NYF3" s="1624"/>
      <c r="NYG3" s="1624"/>
      <c r="NYH3" s="1624"/>
      <c r="NYI3" s="1624"/>
      <c r="NYJ3" s="1624"/>
      <c r="NYK3" s="1624"/>
      <c r="NYL3" s="1624"/>
      <c r="NYM3" s="1624"/>
      <c r="NYN3" s="1624"/>
      <c r="NYO3" s="1624"/>
      <c r="NYP3" s="1624"/>
      <c r="NYQ3" s="1624"/>
      <c r="NYR3" s="1624"/>
      <c r="NYS3" s="1624"/>
      <c r="NYT3" s="1624"/>
      <c r="NYU3" s="1624"/>
      <c r="NYV3" s="1624"/>
      <c r="NYW3" s="1624"/>
      <c r="NYX3" s="1624"/>
      <c r="NYY3" s="1624"/>
      <c r="NYZ3" s="1624"/>
      <c r="NZA3" s="1624"/>
      <c r="NZB3" s="1624"/>
      <c r="NZC3" s="1624"/>
      <c r="NZD3" s="1624"/>
      <c r="NZE3" s="1624"/>
      <c r="NZF3" s="1624"/>
      <c r="NZG3" s="1624"/>
      <c r="NZH3" s="1624"/>
      <c r="NZI3" s="1624"/>
      <c r="NZJ3" s="1624"/>
      <c r="NZK3" s="1624"/>
      <c r="NZL3" s="1624"/>
      <c r="NZM3" s="1624"/>
      <c r="NZN3" s="1624"/>
      <c r="NZO3" s="1624"/>
      <c r="NZP3" s="1624"/>
      <c r="NZQ3" s="1624"/>
      <c r="NZR3" s="1624"/>
      <c r="NZS3" s="1624"/>
      <c r="NZT3" s="1624"/>
      <c r="NZU3" s="1624"/>
      <c r="NZV3" s="1624"/>
      <c r="NZW3" s="1624"/>
      <c r="NZX3" s="1624"/>
      <c r="NZY3" s="1624"/>
      <c r="NZZ3" s="1624"/>
      <c r="OAA3" s="1624"/>
      <c r="OAB3" s="1624"/>
      <c r="OAC3" s="1624"/>
      <c r="OAD3" s="1624"/>
      <c r="OAE3" s="1624"/>
      <c r="OAF3" s="1624"/>
      <c r="OAG3" s="1624"/>
      <c r="OAH3" s="1624"/>
      <c r="OAI3" s="1624"/>
      <c r="OAJ3" s="1624"/>
      <c r="OAK3" s="1624"/>
      <c r="OAL3" s="1624"/>
      <c r="OAM3" s="1624"/>
      <c r="OAN3" s="1624"/>
      <c r="OAO3" s="1624"/>
      <c r="OAP3" s="1624"/>
      <c r="OAQ3" s="1624"/>
      <c r="OAR3" s="1624"/>
      <c r="OAS3" s="1624"/>
      <c r="OAT3" s="1624"/>
      <c r="OAU3" s="1624"/>
      <c r="OAV3" s="1624"/>
      <c r="OAW3" s="1624"/>
      <c r="OAX3" s="1624"/>
      <c r="OAY3" s="1624"/>
      <c r="OAZ3" s="1624"/>
      <c r="OBA3" s="1624"/>
      <c r="OBB3" s="1624"/>
      <c r="OBC3" s="1624"/>
      <c r="OBD3" s="1624"/>
      <c r="OBE3" s="1624"/>
      <c r="OBF3" s="1624"/>
      <c r="OBG3" s="1624"/>
      <c r="OBH3" s="1624"/>
      <c r="OBI3" s="1624"/>
      <c r="OBJ3" s="1624"/>
      <c r="OBK3" s="1624"/>
      <c r="OBL3" s="1624"/>
      <c r="OBM3" s="1624"/>
      <c r="OBN3" s="1624"/>
      <c r="OBO3" s="1624"/>
      <c r="OBP3" s="1624"/>
      <c r="OBQ3" s="1624"/>
      <c r="OBR3" s="1624"/>
      <c r="OBS3" s="1624"/>
      <c r="OBT3" s="1624"/>
      <c r="OBU3" s="1624"/>
      <c r="OBV3" s="1624"/>
      <c r="OBW3" s="1624"/>
      <c r="OBX3" s="1624"/>
      <c r="OBY3" s="1624"/>
      <c r="OBZ3" s="1624"/>
      <c r="OCA3" s="1624"/>
      <c r="OCB3" s="1624"/>
      <c r="OCC3" s="1624"/>
      <c r="OCD3" s="1624"/>
      <c r="OCE3" s="1624"/>
      <c r="OCF3" s="1624"/>
      <c r="OCG3" s="1624"/>
      <c r="OCH3" s="1624"/>
      <c r="OCI3" s="1624"/>
      <c r="OCJ3" s="1624"/>
      <c r="OCK3" s="1624"/>
      <c r="OCL3" s="1624"/>
      <c r="OCM3" s="1624"/>
      <c r="OCN3" s="1624"/>
      <c r="OCO3" s="1624"/>
      <c r="OCP3" s="1624"/>
      <c r="OCQ3" s="1624"/>
      <c r="OCR3" s="1624"/>
      <c r="OCS3" s="1624"/>
      <c r="OCT3" s="1624"/>
      <c r="OCU3" s="1624"/>
      <c r="OCV3" s="1624"/>
      <c r="OCW3" s="1624"/>
      <c r="OCX3" s="1624"/>
      <c r="OCY3" s="1624"/>
      <c r="OCZ3" s="1624"/>
      <c r="ODA3" s="1624"/>
      <c r="ODB3" s="1624"/>
      <c r="ODC3" s="1624"/>
      <c r="ODD3" s="1624"/>
      <c r="ODE3" s="1624"/>
      <c r="ODF3" s="1624"/>
      <c r="ODG3" s="1624"/>
      <c r="ODH3" s="1624"/>
      <c r="ODI3" s="1624"/>
      <c r="ODJ3" s="1624"/>
      <c r="ODK3" s="1624"/>
      <c r="ODL3" s="1624"/>
      <c r="ODM3" s="1624"/>
      <c r="ODN3" s="1624"/>
      <c r="ODO3" s="1624"/>
      <c r="ODP3" s="1624"/>
      <c r="ODQ3" s="1624"/>
      <c r="ODR3" s="1624"/>
      <c r="ODS3" s="1624"/>
      <c r="ODT3" s="1624"/>
      <c r="ODU3" s="1624"/>
      <c r="ODV3" s="1624"/>
      <c r="ODW3" s="1624"/>
      <c r="ODX3" s="1624"/>
      <c r="ODY3" s="1624"/>
      <c r="ODZ3" s="1624"/>
      <c r="OEA3" s="1624"/>
      <c r="OEB3" s="1624"/>
      <c r="OEC3" s="1624"/>
      <c r="OED3" s="1624"/>
      <c r="OEE3" s="1624"/>
      <c r="OEF3" s="1624"/>
      <c r="OEG3" s="1624"/>
      <c r="OEH3" s="1624"/>
      <c r="OEI3" s="1624"/>
      <c r="OEJ3" s="1624"/>
      <c r="OEK3" s="1624"/>
      <c r="OEL3" s="1624"/>
      <c r="OEM3" s="1624"/>
      <c r="OEN3" s="1624"/>
      <c r="OEO3" s="1624"/>
      <c r="OEP3" s="1624"/>
      <c r="OEQ3" s="1624"/>
      <c r="OER3" s="1624"/>
      <c r="OES3" s="1624"/>
      <c r="OET3" s="1624"/>
      <c r="OEU3" s="1624"/>
      <c r="OEV3" s="1624"/>
      <c r="OEW3" s="1624"/>
      <c r="OEX3" s="1624"/>
      <c r="OEY3" s="1624"/>
      <c r="OEZ3" s="1624"/>
      <c r="OFA3" s="1624"/>
      <c r="OFB3" s="1624"/>
      <c r="OFC3" s="1624"/>
      <c r="OFD3" s="1624"/>
      <c r="OFE3" s="1624"/>
      <c r="OFF3" s="1624"/>
      <c r="OFG3" s="1624"/>
      <c r="OFH3" s="1624"/>
      <c r="OFI3" s="1624"/>
      <c r="OFJ3" s="1624"/>
      <c r="OFK3" s="1624"/>
      <c r="OFL3" s="1624"/>
      <c r="OFM3" s="1624"/>
      <c r="OFN3" s="1624"/>
      <c r="OFO3" s="1624"/>
      <c r="OFP3" s="1624"/>
      <c r="OFQ3" s="1624"/>
      <c r="OFR3" s="1624"/>
      <c r="OFS3" s="1624"/>
      <c r="OFT3" s="1624"/>
      <c r="OFU3" s="1624"/>
      <c r="OFV3" s="1624"/>
      <c r="OFW3" s="1624"/>
      <c r="OFX3" s="1624"/>
      <c r="OFY3" s="1624"/>
      <c r="OFZ3" s="1624"/>
      <c r="OGA3" s="1624"/>
      <c r="OGB3" s="1624"/>
      <c r="OGC3" s="1624"/>
      <c r="OGD3" s="1624"/>
      <c r="OGE3" s="1624"/>
      <c r="OGF3" s="1624"/>
      <c r="OGG3" s="1624"/>
      <c r="OGH3" s="1624"/>
      <c r="OGI3" s="1624"/>
      <c r="OGJ3" s="1624"/>
      <c r="OGK3" s="1624"/>
      <c r="OGL3" s="1624"/>
      <c r="OGM3" s="1624"/>
      <c r="OGN3" s="1624"/>
      <c r="OGO3" s="1624"/>
      <c r="OGP3" s="1624"/>
      <c r="OGQ3" s="1624"/>
      <c r="OGR3" s="1624"/>
      <c r="OGS3" s="1624"/>
      <c r="OGT3" s="1624"/>
      <c r="OGU3" s="1624"/>
      <c r="OGV3" s="1624"/>
      <c r="OGW3" s="1624"/>
      <c r="OGX3" s="1624"/>
      <c r="OGY3" s="1624"/>
      <c r="OGZ3" s="1624"/>
      <c r="OHA3" s="1624"/>
      <c r="OHB3" s="1624"/>
      <c r="OHC3" s="1624"/>
      <c r="OHD3" s="1624"/>
      <c r="OHE3" s="1624"/>
      <c r="OHF3" s="1624"/>
      <c r="OHG3" s="1624"/>
      <c r="OHH3" s="1624"/>
      <c r="OHI3" s="1624"/>
      <c r="OHJ3" s="1624"/>
      <c r="OHK3" s="1624"/>
      <c r="OHL3" s="1624"/>
      <c r="OHM3" s="1624"/>
      <c r="OHN3" s="1624"/>
      <c r="OHO3" s="1624"/>
      <c r="OHP3" s="1624"/>
      <c r="OHQ3" s="1624"/>
      <c r="OHR3" s="1624"/>
      <c r="OHS3" s="1624"/>
      <c r="OHT3" s="1624"/>
      <c r="OHU3" s="1624"/>
      <c r="OHV3" s="1624"/>
      <c r="OHW3" s="1624"/>
      <c r="OHX3" s="1624"/>
      <c r="OHY3" s="1624"/>
      <c r="OHZ3" s="1624"/>
      <c r="OIA3" s="1624"/>
      <c r="OIB3" s="1624"/>
      <c r="OIC3" s="1624"/>
      <c r="OID3" s="1624"/>
      <c r="OIE3" s="1624"/>
      <c r="OIF3" s="1624"/>
      <c r="OIG3" s="1624"/>
      <c r="OIH3" s="1624"/>
      <c r="OII3" s="1624"/>
      <c r="OIJ3" s="1624"/>
      <c r="OIK3" s="1624"/>
      <c r="OIL3" s="1624"/>
      <c r="OIM3" s="1624"/>
      <c r="OIN3" s="1624"/>
      <c r="OIO3" s="1624"/>
      <c r="OIP3" s="1624"/>
      <c r="OIQ3" s="1624"/>
      <c r="OIR3" s="1624"/>
      <c r="OIS3" s="1624"/>
      <c r="OIT3" s="1624"/>
      <c r="OIU3" s="1624"/>
      <c r="OIV3" s="1624"/>
      <c r="OIW3" s="1624"/>
      <c r="OIX3" s="1624"/>
      <c r="OIY3" s="1624"/>
      <c r="OIZ3" s="1624"/>
      <c r="OJA3" s="1624"/>
      <c r="OJB3" s="1624"/>
      <c r="OJC3" s="1624"/>
      <c r="OJD3" s="1624"/>
      <c r="OJE3" s="1624"/>
      <c r="OJF3" s="1624"/>
      <c r="OJG3" s="1624"/>
      <c r="OJH3" s="1624"/>
      <c r="OJI3" s="1624"/>
      <c r="OJJ3" s="1624"/>
      <c r="OJK3" s="1624"/>
      <c r="OJL3" s="1624"/>
      <c r="OJM3" s="1624"/>
      <c r="OJN3" s="1624"/>
      <c r="OJO3" s="1624"/>
      <c r="OJP3" s="1624"/>
      <c r="OJQ3" s="1624"/>
      <c r="OJR3" s="1624"/>
      <c r="OJS3" s="1624"/>
      <c r="OJT3" s="1624"/>
      <c r="OJU3" s="1624"/>
      <c r="OJV3" s="1624"/>
      <c r="OJW3" s="1624"/>
      <c r="OJX3" s="1624"/>
      <c r="OJY3" s="1624"/>
      <c r="OJZ3" s="1624"/>
      <c r="OKA3" s="1624"/>
      <c r="OKB3" s="1624"/>
      <c r="OKC3" s="1624"/>
      <c r="OKD3" s="1624"/>
      <c r="OKE3" s="1624"/>
      <c r="OKF3" s="1624"/>
      <c r="OKG3" s="1624"/>
      <c r="OKH3" s="1624"/>
      <c r="OKI3" s="1624"/>
      <c r="OKJ3" s="1624"/>
      <c r="OKK3" s="1624"/>
      <c r="OKL3" s="1624"/>
      <c r="OKM3" s="1624"/>
      <c r="OKN3" s="1624"/>
      <c r="OKO3" s="1624"/>
      <c r="OKP3" s="1624"/>
      <c r="OKQ3" s="1624"/>
      <c r="OKR3" s="1624"/>
      <c r="OKS3" s="1624"/>
      <c r="OKT3" s="1624"/>
      <c r="OKU3" s="1624"/>
      <c r="OKV3" s="1624"/>
      <c r="OKW3" s="1624"/>
      <c r="OKX3" s="1624"/>
      <c r="OKY3" s="1624"/>
      <c r="OKZ3" s="1624"/>
      <c r="OLA3" s="1624"/>
      <c r="OLB3" s="1624"/>
      <c r="OLC3" s="1624"/>
      <c r="OLD3" s="1624"/>
      <c r="OLE3" s="1624"/>
      <c r="OLF3" s="1624"/>
      <c r="OLG3" s="1624"/>
      <c r="OLH3" s="1624"/>
      <c r="OLI3" s="1624"/>
      <c r="OLJ3" s="1624"/>
      <c r="OLK3" s="1624"/>
      <c r="OLL3" s="1624"/>
      <c r="OLM3" s="1624"/>
      <c r="OLN3" s="1624"/>
      <c r="OLO3" s="1624"/>
      <c r="OLP3" s="1624"/>
      <c r="OLQ3" s="1624"/>
      <c r="OLR3" s="1624"/>
      <c r="OLS3" s="1624"/>
      <c r="OLT3" s="1624"/>
      <c r="OLU3" s="1624"/>
      <c r="OLV3" s="1624"/>
      <c r="OLW3" s="1624"/>
      <c r="OLX3" s="1624"/>
      <c r="OLY3" s="1624"/>
      <c r="OLZ3" s="1624"/>
      <c r="OMA3" s="1624"/>
      <c r="OMB3" s="1624"/>
      <c r="OMC3" s="1624"/>
      <c r="OMD3" s="1624"/>
      <c r="OME3" s="1624"/>
      <c r="OMF3" s="1624"/>
      <c r="OMG3" s="1624"/>
      <c r="OMH3" s="1624"/>
      <c r="OMI3" s="1624"/>
      <c r="OMJ3" s="1624"/>
      <c r="OMK3" s="1624"/>
      <c r="OML3" s="1624"/>
      <c r="OMM3" s="1624"/>
      <c r="OMN3" s="1624"/>
      <c r="OMO3" s="1624"/>
      <c r="OMP3" s="1624"/>
      <c r="OMQ3" s="1624"/>
      <c r="OMR3" s="1624"/>
      <c r="OMS3" s="1624"/>
      <c r="OMT3" s="1624"/>
      <c r="OMU3" s="1624"/>
      <c r="OMV3" s="1624"/>
      <c r="OMW3" s="1624"/>
      <c r="OMX3" s="1624"/>
      <c r="OMY3" s="1624"/>
      <c r="OMZ3" s="1624"/>
      <c r="ONA3" s="1624"/>
      <c r="ONB3" s="1624"/>
      <c r="ONC3" s="1624"/>
      <c r="OND3" s="1624"/>
      <c r="ONE3" s="1624"/>
      <c r="ONF3" s="1624"/>
      <c r="ONG3" s="1624"/>
      <c r="ONH3" s="1624"/>
      <c r="ONI3" s="1624"/>
      <c r="ONJ3" s="1624"/>
      <c r="ONK3" s="1624"/>
      <c r="ONL3" s="1624"/>
      <c r="ONM3" s="1624"/>
      <c r="ONN3" s="1624"/>
      <c r="ONO3" s="1624"/>
      <c r="ONP3" s="1624"/>
      <c r="ONQ3" s="1624"/>
      <c r="ONR3" s="1624"/>
      <c r="ONS3" s="1624"/>
      <c r="ONT3" s="1624"/>
      <c r="ONU3" s="1624"/>
      <c r="ONV3" s="1624"/>
      <c r="ONW3" s="1624"/>
      <c r="ONX3" s="1624"/>
      <c r="ONY3" s="1624"/>
      <c r="ONZ3" s="1624"/>
      <c r="OOA3" s="1624"/>
      <c r="OOB3" s="1624"/>
      <c r="OOC3" s="1624"/>
      <c r="OOD3" s="1624"/>
      <c r="OOE3" s="1624"/>
      <c r="OOF3" s="1624"/>
      <c r="OOG3" s="1624"/>
      <c r="OOH3" s="1624"/>
      <c r="OOI3" s="1624"/>
      <c r="OOJ3" s="1624"/>
      <c r="OOK3" s="1624"/>
      <c r="OOL3" s="1624"/>
      <c r="OOM3" s="1624"/>
      <c r="OON3" s="1624"/>
      <c r="OOO3" s="1624"/>
      <c r="OOP3" s="1624"/>
      <c r="OOQ3" s="1624"/>
      <c r="OOR3" s="1624"/>
      <c r="OOS3" s="1624"/>
      <c r="OOT3" s="1624"/>
      <c r="OOU3" s="1624"/>
      <c r="OOV3" s="1624"/>
      <c r="OOW3" s="1624"/>
      <c r="OOX3" s="1624"/>
      <c r="OOY3" s="1624"/>
      <c r="OOZ3" s="1624"/>
      <c r="OPA3" s="1624"/>
      <c r="OPB3" s="1624"/>
      <c r="OPC3" s="1624"/>
      <c r="OPD3" s="1624"/>
      <c r="OPE3" s="1624"/>
      <c r="OPF3" s="1624"/>
      <c r="OPG3" s="1624"/>
      <c r="OPH3" s="1624"/>
      <c r="OPI3" s="1624"/>
      <c r="OPJ3" s="1624"/>
      <c r="OPK3" s="1624"/>
      <c r="OPL3" s="1624"/>
      <c r="OPM3" s="1624"/>
      <c r="OPN3" s="1624"/>
      <c r="OPO3" s="1624"/>
      <c r="OPP3" s="1624"/>
      <c r="OPQ3" s="1624"/>
      <c r="OPR3" s="1624"/>
      <c r="OPS3" s="1624"/>
      <c r="OPT3" s="1624"/>
      <c r="OPU3" s="1624"/>
      <c r="OPV3" s="1624"/>
      <c r="OPW3" s="1624"/>
      <c r="OPX3" s="1624"/>
      <c r="OPY3" s="1624"/>
      <c r="OPZ3" s="1624"/>
      <c r="OQA3" s="1624"/>
      <c r="OQB3" s="1624"/>
      <c r="OQC3" s="1624"/>
      <c r="OQD3" s="1624"/>
      <c r="OQE3" s="1624"/>
      <c r="OQF3" s="1624"/>
      <c r="OQG3" s="1624"/>
      <c r="OQH3" s="1624"/>
      <c r="OQI3" s="1624"/>
      <c r="OQJ3" s="1624"/>
      <c r="OQK3" s="1624"/>
      <c r="OQL3" s="1624"/>
      <c r="OQM3" s="1624"/>
      <c r="OQN3" s="1624"/>
      <c r="OQO3" s="1624"/>
      <c r="OQP3" s="1624"/>
      <c r="OQQ3" s="1624"/>
      <c r="OQR3" s="1624"/>
      <c r="OQS3" s="1624"/>
      <c r="OQT3" s="1624"/>
      <c r="OQU3" s="1624"/>
      <c r="OQV3" s="1624"/>
      <c r="OQW3" s="1624"/>
      <c r="OQX3" s="1624"/>
      <c r="OQY3" s="1624"/>
      <c r="OQZ3" s="1624"/>
      <c r="ORA3" s="1624"/>
      <c r="ORB3" s="1624"/>
      <c r="ORC3" s="1624"/>
      <c r="ORD3" s="1624"/>
      <c r="ORE3" s="1624"/>
      <c r="ORF3" s="1624"/>
      <c r="ORG3" s="1624"/>
      <c r="ORH3" s="1624"/>
      <c r="ORI3" s="1624"/>
      <c r="ORJ3" s="1624"/>
      <c r="ORK3" s="1624"/>
      <c r="ORL3" s="1624"/>
      <c r="ORM3" s="1624"/>
      <c r="ORN3" s="1624"/>
      <c r="ORO3" s="1624"/>
      <c r="ORP3" s="1624"/>
      <c r="ORQ3" s="1624"/>
      <c r="ORR3" s="1624"/>
      <c r="ORS3" s="1624"/>
      <c r="ORT3" s="1624"/>
      <c r="ORU3" s="1624"/>
      <c r="ORV3" s="1624"/>
      <c r="ORW3" s="1624"/>
      <c r="ORX3" s="1624"/>
      <c r="ORY3" s="1624"/>
      <c r="ORZ3" s="1624"/>
      <c r="OSA3" s="1624"/>
      <c r="OSB3" s="1624"/>
      <c r="OSC3" s="1624"/>
      <c r="OSD3" s="1624"/>
      <c r="OSE3" s="1624"/>
      <c r="OSF3" s="1624"/>
      <c r="OSG3" s="1624"/>
      <c r="OSH3" s="1624"/>
      <c r="OSI3" s="1624"/>
      <c r="OSJ3" s="1624"/>
      <c r="OSK3" s="1624"/>
      <c r="OSL3" s="1624"/>
      <c r="OSM3" s="1624"/>
      <c r="OSN3" s="1624"/>
      <c r="OSO3" s="1624"/>
      <c r="OSP3" s="1624"/>
      <c r="OSQ3" s="1624"/>
      <c r="OSR3" s="1624"/>
      <c r="OSS3" s="1624"/>
      <c r="OST3" s="1624"/>
      <c r="OSU3" s="1624"/>
      <c r="OSV3" s="1624"/>
      <c r="OSW3" s="1624"/>
      <c r="OSX3" s="1624"/>
      <c r="OSY3" s="1624"/>
      <c r="OSZ3" s="1624"/>
      <c r="OTA3" s="1624"/>
      <c r="OTB3" s="1624"/>
      <c r="OTC3" s="1624"/>
      <c r="OTD3" s="1624"/>
      <c r="OTE3" s="1624"/>
      <c r="OTF3" s="1624"/>
      <c r="OTG3" s="1624"/>
      <c r="OTH3" s="1624"/>
      <c r="OTI3" s="1624"/>
      <c r="OTJ3" s="1624"/>
      <c r="OTK3" s="1624"/>
      <c r="OTL3" s="1624"/>
      <c r="OTM3" s="1624"/>
      <c r="OTN3" s="1624"/>
      <c r="OTO3" s="1624"/>
      <c r="OTP3" s="1624"/>
      <c r="OTQ3" s="1624"/>
      <c r="OTR3" s="1624"/>
      <c r="OTS3" s="1624"/>
      <c r="OTT3" s="1624"/>
      <c r="OTU3" s="1624"/>
      <c r="OTV3" s="1624"/>
      <c r="OTW3" s="1624"/>
      <c r="OTX3" s="1624"/>
      <c r="OTY3" s="1624"/>
      <c r="OTZ3" s="1624"/>
      <c r="OUA3" s="1624"/>
      <c r="OUB3" s="1624"/>
      <c r="OUC3" s="1624"/>
      <c r="OUD3" s="1624"/>
      <c r="OUE3" s="1624"/>
      <c r="OUF3" s="1624"/>
      <c r="OUG3" s="1624"/>
      <c r="OUH3" s="1624"/>
      <c r="OUI3" s="1624"/>
      <c r="OUJ3" s="1624"/>
      <c r="OUK3" s="1624"/>
      <c r="OUL3" s="1624"/>
      <c r="OUM3" s="1624"/>
      <c r="OUN3" s="1624"/>
      <c r="OUO3" s="1624"/>
      <c r="OUP3" s="1624"/>
      <c r="OUQ3" s="1624"/>
      <c r="OUR3" s="1624"/>
      <c r="OUS3" s="1624"/>
      <c r="OUT3" s="1624"/>
      <c r="OUU3" s="1624"/>
      <c r="OUV3" s="1624"/>
      <c r="OUW3" s="1624"/>
      <c r="OUX3" s="1624"/>
      <c r="OUY3" s="1624"/>
      <c r="OUZ3" s="1624"/>
      <c r="OVA3" s="1624"/>
      <c r="OVB3" s="1624"/>
      <c r="OVC3" s="1624"/>
      <c r="OVD3" s="1624"/>
      <c r="OVE3" s="1624"/>
      <c r="OVF3" s="1624"/>
      <c r="OVG3" s="1624"/>
      <c r="OVH3" s="1624"/>
      <c r="OVI3" s="1624"/>
      <c r="OVJ3" s="1624"/>
      <c r="OVK3" s="1624"/>
      <c r="OVL3" s="1624"/>
      <c r="OVM3" s="1624"/>
      <c r="OVN3" s="1624"/>
      <c r="OVO3" s="1624"/>
      <c r="OVP3" s="1624"/>
      <c r="OVQ3" s="1624"/>
      <c r="OVR3" s="1624"/>
      <c r="OVS3" s="1624"/>
      <c r="OVT3" s="1624"/>
      <c r="OVU3" s="1624"/>
      <c r="OVV3" s="1624"/>
      <c r="OVW3" s="1624"/>
      <c r="OVX3" s="1624"/>
      <c r="OVY3" s="1624"/>
      <c r="OVZ3" s="1624"/>
      <c r="OWA3" s="1624"/>
      <c r="OWB3" s="1624"/>
      <c r="OWC3" s="1624"/>
      <c r="OWD3" s="1624"/>
      <c r="OWE3" s="1624"/>
      <c r="OWF3" s="1624"/>
      <c r="OWG3" s="1624"/>
      <c r="OWH3" s="1624"/>
      <c r="OWI3" s="1624"/>
      <c r="OWJ3" s="1624"/>
      <c r="OWK3" s="1624"/>
      <c r="OWL3" s="1624"/>
      <c r="OWM3" s="1624"/>
      <c r="OWN3" s="1624"/>
      <c r="OWO3" s="1624"/>
      <c r="OWP3" s="1624"/>
      <c r="OWQ3" s="1624"/>
      <c r="OWR3" s="1624"/>
      <c r="OWS3" s="1624"/>
      <c r="OWT3" s="1624"/>
      <c r="OWU3" s="1624"/>
      <c r="OWV3" s="1624"/>
      <c r="OWW3" s="1624"/>
      <c r="OWX3" s="1624"/>
      <c r="OWY3" s="1624"/>
      <c r="OWZ3" s="1624"/>
      <c r="OXA3" s="1624"/>
      <c r="OXB3" s="1624"/>
      <c r="OXC3" s="1624"/>
      <c r="OXD3" s="1624"/>
      <c r="OXE3" s="1624"/>
      <c r="OXF3" s="1624"/>
      <c r="OXG3" s="1624"/>
      <c r="OXH3" s="1624"/>
      <c r="OXI3" s="1624"/>
      <c r="OXJ3" s="1624"/>
      <c r="OXK3" s="1624"/>
      <c r="OXL3" s="1624"/>
      <c r="OXM3" s="1624"/>
      <c r="OXN3" s="1624"/>
      <c r="OXO3" s="1624"/>
      <c r="OXP3" s="1624"/>
      <c r="OXQ3" s="1624"/>
      <c r="OXR3" s="1624"/>
      <c r="OXS3" s="1624"/>
      <c r="OXT3" s="1624"/>
      <c r="OXU3" s="1624"/>
      <c r="OXV3" s="1624"/>
      <c r="OXW3" s="1624"/>
      <c r="OXX3" s="1624"/>
      <c r="OXY3" s="1624"/>
      <c r="OXZ3" s="1624"/>
      <c r="OYA3" s="1624"/>
      <c r="OYB3" s="1624"/>
      <c r="OYC3" s="1624"/>
      <c r="OYD3" s="1624"/>
      <c r="OYE3" s="1624"/>
      <c r="OYF3" s="1624"/>
      <c r="OYG3" s="1624"/>
      <c r="OYH3" s="1624"/>
      <c r="OYI3" s="1624"/>
      <c r="OYJ3" s="1624"/>
      <c r="OYK3" s="1624"/>
      <c r="OYL3" s="1624"/>
      <c r="OYM3" s="1624"/>
      <c r="OYN3" s="1624"/>
      <c r="OYO3" s="1624"/>
      <c r="OYP3" s="1624"/>
      <c r="OYQ3" s="1624"/>
      <c r="OYR3" s="1624"/>
      <c r="OYS3" s="1624"/>
      <c r="OYT3" s="1624"/>
      <c r="OYU3" s="1624"/>
      <c r="OYV3" s="1624"/>
      <c r="OYW3" s="1624"/>
      <c r="OYX3" s="1624"/>
      <c r="OYY3" s="1624"/>
      <c r="OYZ3" s="1624"/>
      <c r="OZA3" s="1624"/>
      <c r="OZB3" s="1624"/>
      <c r="OZC3" s="1624"/>
      <c r="OZD3" s="1624"/>
      <c r="OZE3" s="1624"/>
      <c r="OZF3" s="1624"/>
      <c r="OZG3" s="1624"/>
      <c r="OZH3" s="1624"/>
      <c r="OZI3" s="1624"/>
      <c r="OZJ3" s="1624"/>
      <c r="OZK3" s="1624"/>
      <c r="OZL3" s="1624"/>
      <c r="OZM3" s="1624"/>
      <c r="OZN3" s="1624"/>
      <c r="OZO3" s="1624"/>
      <c r="OZP3" s="1624"/>
      <c r="OZQ3" s="1624"/>
      <c r="OZR3" s="1624"/>
      <c r="OZS3" s="1624"/>
      <c r="OZT3" s="1624"/>
      <c r="OZU3" s="1624"/>
      <c r="OZV3" s="1624"/>
      <c r="OZW3" s="1624"/>
      <c r="OZX3" s="1624"/>
      <c r="OZY3" s="1624"/>
      <c r="OZZ3" s="1624"/>
      <c r="PAA3" s="1624"/>
      <c r="PAB3" s="1624"/>
      <c r="PAC3" s="1624"/>
      <c r="PAD3" s="1624"/>
      <c r="PAE3" s="1624"/>
      <c r="PAF3" s="1624"/>
      <c r="PAG3" s="1624"/>
      <c r="PAH3" s="1624"/>
      <c r="PAI3" s="1624"/>
      <c r="PAJ3" s="1624"/>
      <c r="PAK3" s="1624"/>
      <c r="PAL3" s="1624"/>
      <c r="PAM3" s="1624"/>
      <c r="PAN3" s="1624"/>
      <c r="PAO3" s="1624"/>
      <c r="PAP3" s="1624"/>
      <c r="PAQ3" s="1624"/>
      <c r="PAR3" s="1624"/>
      <c r="PAS3" s="1624"/>
      <c r="PAT3" s="1624"/>
      <c r="PAU3" s="1624"/>
      <c r="PAV3" s="1624"/>
      <c r="PAW3" s="1624"/>
      <c r="PAX3" s="1624"/>
      <c r="PAY3" s="1624"/>
      <c r="PAZ3" s="1624"/>
      <c r="PBA3" s="1624"/>
      <c r="PBB3" s="1624"/>
      <c r="PBC3" s="1624"/>
      <c r="PBD3" s="1624"/>
      <c r="PBE3" s="1624"/>
      <c r="PBF3" s="1624"/>
      <c r="PBG3" s="1624"/>
      <c r="PBH3" s="1624"/>
      <c r="PBI3" s="1624"/>
      <c r="PBJ3" s="1624"/>
      <c r="PBK3" s="1624"/>
      <c r="PBL3" s="1624"/>
      <c r="PBM3" s="1624"/>
      <c r="PBN3" s="1624"/>
      <c r="PBO3" s="1624"/>
      <c r="PBP3" s="1624"/>
      <c r="PBQ3" s="1624"/>
      <c r="PBR3" s="1624"/>
      <c r="PBS3" s="1624"/>
      <c r="PBT3" s="1624"/>
      <c r="PBU3" s="1624"/>
      <c r="PBV3" s="1624"/>
      <c r="PBW3" s="1624"/>
      <c r="PBX3" s="1624"/>
      <c r="PBY3" s="1624"/>
      <c r="PBZ3" s="1624"/>
      <c r="PCA3" s="1624"/>
      <c r="PCB3" s="1624"/>
      <c r="PCC3" s="1624"/>
      <c r="PCD3" s="1624"/>
      <c r="PCE3" s="1624"/>
      <c r="PCF3" s="1624"/>
      <c r="PCG3" s="1624"/>
      <c r="PCH3" s="1624"/>
      <c r="PCI3" s="1624"/>
      <c r="PCJ3" s="1624"/>
      <c r="PCK3" s="1624"/>
      <c r="PCL3" s="1624"/>
      <c r="PCM3" s="1624"/>
      <c r="PCN3" s="1624"/>
      <c r="PCO3" s="1624"/>
      <c r="PCP3" s="1624"/>
      <c r="PCQ3" s="1624"/>
      <c r="PCR3" s="1624"/>
      <c r="PCS3" s="1624"/>
      <c r="PCT3" s="1624"/>
      <c r="PCU3" s="1624"/>
      <c r="PCV3" s="1624"/>
      <c r="PCW3" s="1624"/>
      <c r="PCX3" s="1624"/>
      <c r="PCY3" s="1624"/>
      <c r="PCZ3" s="1624"/>
      <c r="PDA3" s="1624"/>
      <c r="PDB3" s="1624"/>
      <c r="PDC3" s="1624"/>
      <c r="PDD3" s="1624"/>
      <c r="PDE3" s="1624"/>
      <c r="PDF3" s="1624"/>
      <c r="PDG3" s="1624"/>
      <c r="PDH3" s="1624"/>
      <c r="PDI3" s="1624"/>
      <c r="PDJ3" s="1624"/>
      <c r="PDK3" s="1624"/>
      <c r="PDL3" s="1624"/>
      <c r="PDM3" s="1624"/>
      <c r="PDN3" s="1624"/>
      <c r="PDO3" s="1624"/>
      <c r="PDP3" s="1624"/>
      <c r="PDQ3" s="1624"/>
      <c r="PDR3" s="1624"/>
      <c r="PDS3" s="1624"/>
      <c r="PDT3" s="1624"/>
      <c r="PDU3" s="1624"/>
      <c r="PDV3" s="1624"/>
      <c r="PDW3" s="1624"/>
      <c r="PDX3" s="1624"/>
      <c r="PDY3" s="1624"/>
      <c r="PDZ3" s="1624"/>
      <c r="PEA3" s="1624"/>
      <c r="PEB3" s="1624"/>
      <c r="PEC3" s="1624"/>
      <c r="PED3" s="1624"/>
      <c r="PEE3" s="1624"/>
      <c r="PEF3" s="1624"/>
      <c r="PEG3" s="1624"/>
      <c r="PEH3" s="1624"/>
      <c r="PEI3" s="1624"/>
      <c r="PEJ3" s="1624"/>
      <c r="PEK3" s="1624"/>
      <c r="PEL3" s="1624"/>
      <c r="PEM3" s="1624"/>
      <c r="PEN3" s="1624"/>
      <c r="PEO3" s="1624"/>
      <c r="PEP3" s="1624"/>
      <c r="PEQ3" s="1624"/>
      <c r="PER3" s="1624"/>
      <c r="PES3" s="1624"/>
      <c r="PET3" s="1624"/>
      <c r="PEU3" s="1624"/>
      <c r="PEV3" s="1624"/>
      <c r="PEW3" s="1624"/>
      <c r="PEX3" s="1624"/>
      <c r="PEY3" s="1624"/>
      <c r="PEZ3" s="1624"/>
      <c r="PFA3" s="1624"/>
      <c r="PFB3" s="1624"/>
      <c r="PFC3" s="1624"/>
      <c r="PFD3" s="1624"/>
      <c r="PFE3" s="1624"/>
      <c r="PFF3" s="1624"/>
      <c r="PFG3" s="1624"/>
      <c r="PFH3" s="1624"/>
      <c r="PFI3" s="1624"/>
      <c r="PFJ3" s="1624"/>
      <c r="PFK3" s="1624"/>
      <c r="PFL3" s="1624"/>
      <c r="PFM3" s="1624"/>
      <c r="PFN3" s="1624"/>
      <c r="PFO3" s="1624"/>
      <c r="PFP3" s="1624"/>
      <c r="PFQ3" s="1624"/>
      <c r="PFR3" s="1624"/>
      <c r="PFS3" s="1624"/>
      <c r="PFT3" s="1624"/>
      <c r="PFU3" s="1624"/>
      <c r="PFV3" s="1624"/>
      <c r="PFW3" s="1624"/>
      <c r="PFX3" s="1624"/>
      <c r="PFY3" s="1624"/>
      <c r="PFZ3" s="1624"/>
      <c r="PGA3" s="1624"/>
      <c r="PGB3" s="1624"/>
      <c r="PGC3" s="1624"/>
      <c r="PGD3" s="1624"/>
      <c r="PGE3" s="1624"/>
      <c r="PGF3" s="1624"/>
      <c r="PGG3" s="1624"/>
      <c r="PGH3" s="1624"/>
      <c r="PGI3" s="1624"/>
      <c r="PGJ3" s="1624"/>
      <c r="PGK3" s="1624"/>
      <c r="PGL3" s="1624"/>
      <c r="PGM3" s="1624"/>
      <c r="PGN3" s="1624"/>
      <c r="PGO3" s="1624"/>
      <c r="PGP3" s="1624"/>
      <c r="PGQ3" s="1624"/>
      <c r="PGR3" s="1624"/>
      <c r="PGS3" s="1624"/>
      <c r="PGT3" s="1624"/>
      <c r="PGU3" s="1624"/>
      <c r="PGV3" s="1624"/>
      <c r="PGW3" s="1624"/>
      <c r="PGX3" s="1624"/>
      <c r="PGY3" s="1624"/>
      <c r="PGZ3" s="1624"/>
      <c r="PHA3" s="1624"/>
      <c r="PHB3" s="1624"/>
      <c r="PHC3" s="1624"/>
      <c r="PHD3" s="1624"/>
      <c r="PHE3" s="1624"/>
      <c r="PHF3" s="1624"/>
      <c r="PHG3" s="1624"/>
      <c r="PHH3" s="1624"/>
      <c r="PHI3" s="1624"/>
      <c r="PHJ3" s="1624"/>
      <c r="PHK3" s="1624"/>
      <c r="PHL3" s="1624"/>
      <c r="PHM3" s="1624"/>
      <c r="PHN3" s="1624"/>
      <c r="PHO3" s="1624"/>
      <c r="PHP3" s="1624"/>
      <c r="PHQ3" s="1624"/>
      <c r="PHR3" s="1624"/>
      <c r="PHS3" s="1624"/>
      <c r="PHT3" s="1624"/>
      <c r="PHU3" s="1624"/>
      <c r="PHV3" s="1624"/>
      <c r="PHW3" s="1624"/>
      <c r="PHX3" s="1624"/>
      <c r="PHY3" s="1624"/>
      <c r="PHZ3" s="1624"/>
      <c r="PIA3" s="1624"/>
      <c r="PIB3" s="1624"/>
      <c r="PIC3" s="1624"/>
      <c r="PID3" s="1624"/>
      <c r="PIE3" s="1624"/>
      <c r="PIF3" s="1624"/>
      <c r="PIG3" s="1624"/>
      <c r="PIH3" s="1624"/>
      <c r="PII3" s="1624"/>
      <c r="PIJ3" s="1624"/>
      <c r="PIK3" s="1624"/>
      <c r="PIL3" s="1624"/>
      <c r="PIM3" s="1624"/>
      <c r="PIN3" s="1624"/>
      <c r="PIO3" s="1624"/>
      <c r="PIP3" s="1624"/>
      <c r="PIQ3" s="1624"/>
      <c r="PIR3" s="1624"/>
      <c r="PIS3" s="1624"/>
      <c r="PIT3" s="1624"/>
      <c r="PIU3" s="1624"/>
      <c r="PIV3" s="1624"/>
      <c r="PIW3" s="1624"/>
      <c r="PIX3" s="1624"/>
      <c r="PIY3" s="1624"/>
      <c r="PIZ3" s="1624"/>
      <c r="PJA3" s="1624"/>
      <c r="PJB3" s="1624"/>
      <c r="PJC3" s="1624"/>
      <c r="PJD3" s="1624"/>
      <c r="PJE3" s="1624"/>
      <c r="PJF3" s="1624"/>
      <c r="PJG3" s="1624"/>
      <c r="PJH3" s="1624"/>
      <c r="PJI3" s="1624"/>
      <c r="PJJ3" s="1624"/>
      <c r="PJK3" s="1624"/>
      <c r="PJL3" s="1624"/>
      <c r="PJM3" s="1624"/>
      <c r="PJN3" s="1624"/>
      <c r="PJO3" s="1624"/>
      <c r="PJP3" s="1624"/>
      <c r="PJQ3" s="1624"/>
      <c r="PJR3" s="1624"/>
      <c r="PJS3" s="1624"/>
      <c r="PJT3" s="1624"/>
      <c r="PJU3" s="1624"/>
      <c r="PJV3" s="1624"/>
      <c r="PJW3" s="1624"/>
      <c r="PJX3" s="1624"/>
      <c r="PJY3" s="1624"/>
      <c r="PJZ3" s="1624"/>
      <c r="PKA3" s="1624"/>
      <c r="PKB3" s="1624"/>
      <c r="PKC3" s="1624"/>
      <c r="PKD3" s="1624"/>
      <c r="PKE3" s="1624"/>
      <c r="PKF3" s="1624"/>
      <c r="PKG3" s="1624"/>
      <c r="PKH3" s="1624"/>
      <c r="PKI3" s="1624"/>
      <c r="PKJ3" s="1624"/>
      <c r="PKK3" s="1624"/>
      <c r="PKL3" s="1624"/>
      <c r="PKM3" s="1624"/>
      <c r="PKN3" s="1624"/>
      <c r="PKO3" s="1624"/>
      <c r="PKP3" s="1624"/>
      <c r="PKQ3" s="1624"/>
      <c r="PKR3" s="1624"/>
      <c r="PKS3" s="1624"/>
      <c r="PKT3" s="1624"/>
      <c r="PKU3" s="1624"/>
      <c r="PKV3" s="1624"/>
      <c r="PKW3" s="1624"/>
      <c r="PKX3" s="1624"/>
      <c r="PKY3" s="1624"/>
      <c r="PKZ3" s="1624"/>
      <c r="PLA3" s="1624"/>
      <c r="PLB3" s="1624"/>
      <c r="PLC3" s="1624"/>
      <c r="PLD3" s="1624"/>
      <c r="PLE3" s="1624"/>
      <c r="PLF3" s="1624"/>
      <c r="PLG3" s="1624"/>
      <c r="PLH3" s="1624"/>
      <c r="PLI3" s="1624"/>
      <c r="PLJ3" s="1624"/>
      <c r="PLK3" s="1624"/>
      <c r="PLL3" s="1624"/>
      <c r="PLM3" s="1624"/>
      <c r="PLN3" s="1624"/>
      <c r="PLO3" s="1624"/>
      <c r="PLP3" s="1624"/>
      <c r="PLQ3" s="1624"/>
      <c r="PLR3" s="1624"/>
      <c r="PLS3" s="1624"/>
      <c r="PLT3" s="1624"/>
      <c r="PLU3" s="1624"/>
      <c r="PLV3" s="1624"/>
      <c r="PLW3" s="1624"/>
      <c r="PLX3" s="1624"/>
      <c r="PLY3" s="1624"/>
      <c r="PLZ3" s="1624"/>
      <c r="PMA3" s="1624"/>
      <c r="PMB3" s="1624"/>
      <c r="PMC3" s="1624"/>
      <c r="PMD3" s="1624"/>
      <c r="PME3" s="1624"/>
      <c r="PMF3" s="1624"/>
      <c r="PMG3" s="1624"/>
      <c r="PMH3" s="1624"/>
      <c r="PMI3" s="1624"/>
      <c r="PMJ3" s="1624"/>
      <c r="PMK3" s="1624"/>
      <c r="PML3" s="1624"/>
      <c r="PMM3" s="1624"/>
      <c r="PMN3" s="1624"/>
      <c r="PMO3" s="1624"/>
      <c r="PMP3" s="1624"/>
      <c r="PMQ3" s="1624"/>
      <c r="PMR3" s="1624"/>
      <c r="PMS3" s="1624"/>
      <c r="PMT3" s="1624"/>
      <c r="PMU3" s="1624"/>
      <c r="PMV3" s="1624"/>
      <c r="PMW3" s="1624"/>
      <c r="PMX3" s="1624"/>
      <c r="PMY3" s="1624"/>
      <c r="PMZ3" s="1624"/>
      <c r="PNA3" s="1624"/>
      <c r="PNB3" s="1624"/>
      <c r="PNC3" s="1624"/>
      <c r="PND3" s="1624"/>
      <c r="PNE3" s="1624"/>
      <c r="PNF3" s="1624"/>
      <c r="PNG3" s="1624"/>
      <c r="PNH3" s="1624"/>
      <c r="PNI3" s="1624"/>
      <c r="PNJ3" s="1624"/>
      <c r="PNK3" s="1624"/>
      <c r="PNL3" s="1624"/>
      <c r="PNM3" s="1624"/>
      <c r="PNN3" s="1624"/>
      <c r="PNO3" s="1624"/>
      <c r="PNP3" s="1624"/>
      <c r="PNQ3" s="1624"/>
      <c r="PNR3" s="1624"/>
      <c r="PNS3" s="1624"/>
      <c r="PNT3" s="1624"/>
      <c r="PNU3" s="1624"/>
      <c r="PNV3" s="1624"/>
      <c r="PNW3" s="1624"/>
      <c r="PNX3" s="1624"/>
      <c r="PNY3" s="1624"/>
      <c r="PNZ3" s="1624"/>
      <c r="POA3" s="1624"/>
      <c r="POB3" s="1624"/>
      <c r="POC3" s="1624"/>
      <c r="POD3" s="1624"/>
      <c r="POE3" s="1624"/>
      <c r="POF3" s="1624"/>
      <c r="POG3" s="1624"/>
      <c r="POH3" s="1624"/>
      <c r="POI3" s="1624"/>
      <c r="POJ3" s="1624"/>
      <c r="POK3" s="1624"/>
      <c r="POL3" s="1624"/>
      <c r="POM3" s="1624"/>
      <c r="PON3" s="1624"/>
      <c r="POO3" s="1624"/>
      <c r="POP3" s="1624"/>
      <c r="POQ3" s="1624"/>
      <c r="POR3" s="1624"/>
      <c r="POS3" s="1624"/>
      <c r="POT3" s="1624"/>
      <c r="POU3" s="1624"/>
      <c r="POV3" s="1624"/>
      <c r="POW3" s="1624"/>
      <c r="POX3" s="1624"/>
      <c r="POY3" s="1624"/>
      <c r="POZ3" s="1624"/>
      <c r="PPA3" s="1624"/>
      <c r="PPB3" s="1624"/>
      <c r="PPC3" s="1624"/>
      <c r="PPD3" s="1624"/>
      <c r="PPE3" s="1624"/>
      <c r="PPF3" s="1624"/>
      <c r="PPG3" s="1624"/>
      <c r="PPH3" s="1624"/>
      <c r="PPI3" s="1624"/>
      <c r="PPJ3" s="1624"/>
      <c r="PPK3" s="1624"/>
      <c r="PPL3" s="1624"/>
      <c r="PPM3" s="1624"/>
      <c r="PPN3" s="1624"/>
      <c r="PPO3" s="1624"/>
      <c r="PPP3" s="1624"/>
      <c r="PPQ3" s="1624"/>
      <c r="PPR3" s="1624"/>
      <c r="PPS3" s="1624"/>
      <c r="PPT3" s="1624"/>
      <c r="PPU3" s="1624"/>
      <c r="PPV3" s="1624"/>
      <c r="PPW3" s="1624"/>
      <c r="PPX3" s="1624"/>
      <c r="PPY3" s="1624"/>
      <c r="PPZ3" s="1624"/>
      <c r="PQA3" s="1624"/>
      <c r="PQB3" s="1624"/>
      <c r="PQC3" s="1624"/>
      <c r="PQD3" s="1624"/>
      <c r="PQE3" s="1624"/>
      <c r="PQF3" s="1624"/>
      <c r="PQG3" s="1624"/>
      <c r="PQH3" s="1624"/>
      <c r="PQI3" s="1624"/>
      <c r="PQJ3" s="1624"/>
      <c r="PQK3" s="1624"/>
      <c r="PQL3" s="1624"/>
      <c r="PQM3" s="1624"/>
      <c r="PQN3" s="1624"/>
      <c r="PQO3" s="1624"/>
      <c r="PQP3" s="1624"/>
      <c r="PQQ3" s="1624"/>
      <c r="PQR3" s="1624"/>
      <c r="PQS3" s="1624"/>
      <c r="PQT3" s="1624"/>
      <c r="PQU3" s="1624"/>
      <c r="PQV3" s="1624"/>
      <c r="PQW3" s="1624"/>
      <c r="PQX3" s="1624"/>
      <c r="PQY3" s="1624"/>
      <c r="PQZ3" s="1624"/>
      <c r="PRA3" s="1624"/>
      <c r="PRB3" s="1624"/>
      <c r="PRC3" s="1624"/>
      <c r="PRD3" s="1624"/>
      <c r="PRE3" s="1624"/>
      <c r="PRF3" s="1624"/>
      <c r="PRG3" s="1624"/>
      <c r="PRH3" s="1624"/>
      <c r="PRI3" s="1624"/>
      <c r="PRJ3" s="1624"/>
      <c r="PRK3" s="1624"/>
      <c r="PRL3" s="1624"/>
      <c r="PRM3" s="1624"/>
      <c r="PRN3" s="1624"/>
      <c r="PRO3" s="1624"/>
      <c r="PRP3" s="1624"/>
      <c r="PRQ3" s="1624"/>
      <c r="PRR3" s="1624"/>
      <c r="PRS3" s="1624"/>
      <c r="PRT3" s="1624"/>
      <c r="PRU3" s="1624"/>
      <c r="PRV3" s="1624"/>
      <c r="PRW3" s="1624"/>
      <c r="PRX3" s="1624"/>
      <c r="PRY3" s="1624"/>
      <c r="PRZ3" s="1624"/>
      <c r="PSA3" s="1624"/>
      <c r="PSB3" s="1624"/>
      <c r="PSC3" s="1624"/>
      <c r="PSD3" s="1624"/>
      <c r="PSE3" s="1624"/>
      <c r="PSF3" s="1624"/>
      <c r="PSG3" s="1624"/>
      <c r="PSH3" s="1624"/>
      <c r="PSI3" s="1624"/>
      <c r="PSJ3" s="1624"/>
      <c r="PSK3" s="1624"/>
      <c r="PSL3" s="1624"/>
      <c r="PSM3" s="1624"/>
      <c r="PSN3" s="1624"/>
      <c r="PSO3" s="1624"/>
      <c r="PSP3" s="1624"/>
      <c r="PSQ3" s="1624"/>
      <c r="PSR3" s="1624"/>
      <c r="PSS3" s="1624"/>
      <c r="PST3" s="1624"/>
      <c r="PSU3" s="1624"/>
      <c r="PSV3" s="1624"/>
      <c r="PSW3" s="1624"/>
      <c r="PSX3" s="1624"/>
      <c r="PSY3" s="1624"/>
      <c r="PSZ3" s="1624"/>
      <c r="PTA3" s="1624"/>
      <c r="PTB3" s="1624"/>
      <c r="PTC3" s="1624"/>
      <c r="PTD3" s="1624"/>
      <c r="PTE3" s="1624"/>
      <c r="PTF3" s="1624"/>
      <c r="PTG3" s="1624"/>
      <c r="PTH3" s="1624"/>
      <c r="PTI3" s="1624"/>
      <c r="PTJ3" s="1624"/>
      <c r="PTK3" s="1624"/>
      <c r="PTL3" s="1624"/>
      <c r="PTM3" s="1624"/>
      <c r="PTN3" s="1624"/>
      <c r="PTO3" s="1624"/>
      <c r="PTP3" s="1624"/>
      <c r="PTQ3" s="1624"/>
      <c r="PTR3" s="1624"/>
      <c r="PTS3" s="1624"/>
      <c r="PTT3" s="1624"/>
      <c r="PTU3" s="1624"/>
      <c r="PTV3" s="1624"/>
      <c r="PTW3" s="1624"/>
      <c r="PTX3" s="1624"/>
      <c r="PTY3" s="1624"/>
      <c r="PTZ3" s="1624"/>
      <c r="PUA3" s="1624"/>
      <c r="PUB3" s="1624"/>
      <c r="PUC3" s="1624"/>
      <c r="PUD3" s="1624"/>
      <c r="PUE3" s="1624"/>
      <c r="PUF3" s="1624"/>
      <c r="PUG3" s="1624"/>
      <c r="PUH3" s="1624"/>
      <c r="PUI3" s="1624"/>
      <c r="PUJ3" s="1624"/>
      <c r="PUK3" s="1624"/>
      <c r="PUL3" s="1624"/>
      <c r="PUM3" s="1624"/>
      <c r="PUN3" s="1624"/>
      <c r="PUO3" s="1624"/>
      <c r="PUP3" s="1624"/>
      <c r="PUQ3" s="1624"/>
      <c r="PUR3" s="1624"/>
      <c r="PUS3" s="1624"/>
      <c r="PUT3" s="1624"/>
      <c r="PUU3" s="1624"/>
      <c r="PUV3" s="1624"/>
      <c r="PUW3" s="1624"/>
      <c r="PUX3" s="1624"/>
      <c r="PUY3" s="1624"/>
      <c r="PUZ3" s="1624"/>
      <c r="PVA3" s="1624"/>
      <c r="PVB3" s="1624"/>
      <c r="PVC3" s="1624"/>
      <c r="PVD3" s="1624"/>
      <c r="PVE3" s="1624"/>
      <c r="PVF3" s="1624"/>
      <c r="PVG3" s="1624"/>
      <c r="PVH3" s="1624"/>
      <c r="PVI3" s="1624"/>
      <c r="PVJ3" s="1624"/>
      <c r="PVK3" s="1624"/>
      <c r="PVL3" s="1624"/>
      <c r="PVM3" s="1624"/>
      <c r="PVN3" s="1624"/>
      <c r="PVO3" s="1624"/>
      <c r="PVP3" s="1624"/>
      <c r="PVQ3" s="1624"/>
      <c r="PVR3" s="1624"/>
      <c r="PVS3" s="1624"/>
      <c r="PVT3" s="1624"/>
      <c r="PVU3" s="1624"/>
      <c r="PVV3" s="1624"/>
      <c r="PVW3" s="1624"/>
      <c r="PVX3" s="1624"/>
      <c r="PVY3" s="1624"/>
      <c r="PVZ3" s="1624"/>
      <c r="PWA3" s="1624"/>
      <c r="PWB3" s="1624"/>
      <c r="PWC3" s="1624"/>
      <c r="PWD3" s="1624"/>
      <c r="PWE3" s="1624"/>
      <c r="PWF3" s="1624"/>
      <c r="PWG3" s="1624"/>
      <c r="PWH3" s="1624"/>
      <c r="PWI3" s="1624"/>
      <c r="PWJ3" s="1624"/>
      <c r="PWK3" s="1624"/>
      <c r="PWL3" s="1624"/>
      <c r="PWM3" s="1624"/>
      <c r="PWN3" s="1624"/>
      <c r="PWO3" s="1624"/>
      <c r="PWP3" s="1624"/>
      <c r="PWQ3" s="1624"/>
      <c r="PWR3" s="1624"/>
      <c r="PWS3" s="1624"/>
      <c r="PWT3" s="1624"/>
      <c r="PWU3" s="1624"/>
      <c r="PWV3" s="1624"/>
      <c r="PWW3" s="1624"/>
      <c r="PWX3" s="1624"/>
      <c r="PWY3" s="1624"/>
      <c r="PWZ3" s="1624"/>
      <c r="PXA3" s="1624"/>
      <c r="PXB3" s="1624"/>
      <c r="PXC3" s="1624"/>
      <c r="PXD3" s="1624"/>
      <c r="PXE3" s="1624"/>
      <c r="PXF3" s="1624"/>
      <c r="PXG3" s="1624"/>
      <c r="PXH3" s="1624"/>
      <c r="PXI3" s="1624"/>
      <c r="PXJ3" s="1624"/>
      <c r="PXK3" s="1624"/>
      <c r="PXL3" s="1624"/>
      <c r="PXM3" s="1624"/>
      <c r="PXN3" s="1624"/>
      <c r="PXO3" s="1624"/>
      <c r="PXP3" s="1624"/>
      <c r="PXQ3" s="1624"/>
      <c r="PXR3" s="1624"/>
      <c r="PXS3" s="1624"/>
      <c r="PXT3" s="1624"/>
      <c r="PXU3" s="1624"/>
      <c r="PXV3" s="1624"/>
      <c r="PXW3" s="1624"/>
      <c r="PXX3" s="1624"/>
      <c r="PXY3" s="1624"/>
      <c r="PXZ3" s="1624"/>
      <c r="PYA3" s="1624"/>
      <c r="PYB3" s="1624"/>
      <c r="PYC3" s="1624"/>
      <c r="PYD3" s="1624"/>
      <c r="PYE3" s="1624"/>
      <c r="PYF3" s="1624"/>
      <c r="PYG3" s="1624"/>
      <c r="PYH3" s="1624"/>
      <c r="PYI3" s="1624"/>
      <c r="PYJ3" s="1624"/>
      <c r="PYK3" s="1624"/>
      <c r="PYL3" s="1624"/>
      <c r="PYM3" s="1624"/>
      <c r="PYN3" s="1624"/>
      <c r="PYO3" s="1624"/>
      <c r="PYP3" s="1624"/>
      <c r="PYQ3" s="1624"/>
      <c r="PYR3" s="1624"/>
      <c r="PYS3" s="1624"/>
      <c r="PYT3" s="1624"/>
      <c r="PYU3" s="1624"/>
      <c r="PYV3" s="1624"/>
      <c r="PYW3" s="1624"/>
      <c r="PYX3" s="1624"/>
      <c r="PYY3" s="1624"/>
      <c r="PYZ3" s="1624"/>
      <c r="PZA3" s="1624"/>
      <c r="PZB3" s="1624"/>
      <c r="PZC3" s="1624"/>
      <c r="PZD3" s="1624"/>
      <c r="PZE3" s="1624"/>
      <c r="PZF3" s="1624"/>
      <c r="PZG3" s="1624"/>
      <c r="PZH3" s="1624"/>
      <c r="PZI3" s="1624"/>
      <c r="PZJ3" s="1624"/>
      <c r="PZK3" s="1624"/>
      <c r="PZL3" s="1624"/>
      <c r="PZM3" s="1624"/>
      <c r="PZN3" s="1624"/>
      <c r="PZO3" s="1624"/>
      <c r="PZP3" s="1624"/>
      <c r="PZQ3" s="1624"/>
      <c r="PZR3" s="1624"/>
      <c r="PZS3" s="1624"/>
      <c r="PZT3" s="1624"/>
      <c r="PZU3" s="1624"/>
      <c r="PZV3" s="1624"/>
      <c r="PZW3" s="1624"/>
      <c r="PZX3" s="1624"/>
      <c r="PZY3" s="1624"/>
      <c r="PZZ3" s="1624"/>
      <c r="QAA3" s="1624"/>
      <c r="QAB3" s="1624"/>
      <c r="QAC3" s="1624"/>
      <c r="QAD3" s="1624"/>
      <c r="QAE3" s="1624"/>
      <c r="QAF3" s="1624"/>
      <c r="QAG3" s="1624"/>
      <c r="QAH3" s="1624"/>
      <c r="QAI3" s="1624"/>
      <c r="QAJ3" s="1624"/>
      <c r="QAK3" s="1624"/>
      <c r="QAL3" s="1624"/>
      <c r="QAM3" s="1624"/>
      <c r="QAN3" s="1624"/>
      <c r="QAO3" s="1624"/>
      <c r="QAP3" s="1624"/>
      <c r="QAQ3" s="1624"/>
      <c r="QAR3" s="1624"/>
      <c r="QAS3" s="1624"/>
      <c r="QAT3" s="1624"/>
      <c r="QAU3" s="1624"/>
      <c r="QAV3" s="1624"/>
      <c r="QAW3" s="1624"/>
      <c r="QAX3" s="1624"/>
      <c r="QAY3" s="1624"/>
      <c r="QAZ3" s="1624"/>
      <c r="QBA3" s="1624"/>
      <c r="QBB3" s="1624"/>
      <c r="QBC3" s="1624"/>
      <c r="QBD3" s="1624"/>
      <c r="QBE3" s="1624"/>
      <c r="QBF3" s="1624"/>
      <c r="QBG3" s="1624"/>
      <c r="QBH3" s="1624"/>
      <c r="QBI3" s="1624"/>
      <c r="QBJ3" s="1624"/>
      <c r="QBK3" s="1624"/>
      <c r="QBL3" s="1624"/>
      <c r="QBM3" s="1624"/>
      <c r="QBN3" s="1624"/>
      <c r="QBO3" s="1624"/>
      <c r="QBP3" s="1624"/>
      <c r="QBQ3" s="1624"/>
      <c r="QBR3" s="1624"/>
      <c r="QBS3" s="1624"/>
      <c r="QBT3" s="1624"/>
      <c r="QBU3" s="1624"/>
      <c r="QBV3" s="1624"/>
      <c r="QBW3" s="1624"/>
      <c r="QBX3" s="1624"/>
      <c r="QBY3" s="1624"/>
      <c r="QBZ3" s="1624"/>
      <c r="QCA3" s="1624"/>
      <c r="QCB3" s="1624"/>
      <c r="QCC3" s="1624"/>
      <c r="QCD3" s="1624"/>
      <c r="QCE3" s="1624"/>
      <c r="QCF3" s="1624"/>
      <c r="QCG3" s="1624"/>
      <c r="QCH3" s="1624"/>
      <c r="QCI3" s="1624"/>
      <c r="QCJ3" s="1624"/>
      <c r="QCK3" s="1624"/>
      <c r="QCL3" s="1624"/>
      <c r="QCM3" s="1624"/>
      <c r="QCN3" s="1624"/>
      <c r="QCO3" s="1624"/>
      <c r="QCP3" s="1624"/>
      <c r="QCQ3" s="1624"/>
      <c r="QCR3" s="1624"/>
      <c r="QCS3" s="1624"/>
      <c r="QCT3" s="1624"/>
      <c r="QCU3" s="1624"/>
      <c r="QCV3" s="1624"/>
      <c r="QCW3" s="1624"/>
      <c r="QCX3" s="1624"/>
      <c r="QCY3" s="1624"/>
      <c r="QCZ3" s="1624"/>
      <c r="QDA3" s="1624"/>
      <c r="QDB3" s="1624"/>
      <c r="QDC3" s="1624"/>
      <c r="QDD3" s="1624"/>
      <c r="QDE3" s="1624"/>
      <c r="QDF3" s="1624"/>
      <c r="QDG3" s="1624"/>
      <c r="QDH3" s="1624"/>
      <c r="QDI3" s="1624"/>
      <c r="QDJ3" s="1624"/>
      <c r="QDK3" s="1624"/>
      <c r="QDL3" s="1624"/>
      <c r="QDM3" s="1624"/>
      <c r="QDN3" s="1624"/>
      <c r="QDO3" s="1624"/>
      <c r="QDP3" s="1624"/>
      <c r="QDQ3" s="1624"/>
      <c r="QDR3" s="1624"/>
      <c r="QDS3" s="1624"/>
      <c r="QDT3" s="1624"/>
      <c r="QDU3" s="1624"/>
      <c r="QDV3" s="1624"/>
      <c r="QDW3" s="1624"/>
      <c r="QDX3" s="1624"/>
      <c r="QDY3" s="1624"/>
      <c r="QDZ3" s="1624"/>
      <c r="QEA3" s="1624"/>
      <c r="QEB3" s="1624"/>
      <c r="QEC3" s="1624"/>
      <c r="QED3" s="1624"/>
      <c r="QEE3" s="1624"/>
      <c r="QEF3" s="1624"/>
      <c r="QEG3" s="1624"/>
      <c r="QEH3" s="1624"/>
      <c r="QEI3" s="1624"/>
      <c r="QEJ3" s="1624"/>
      <c r="QEK3" s="1624"/>
      <c r="QEL3" s="1624"/>
      <c r="QEM3" s="1624"/>
      <c r="QEN3" s="1624"/>
      <c r="QEO3" s="1624"/>
      <c r="QEP3" s="1624"/>
      <c r="QEQ3" s="1624"/>
      <c r="QER3" s="1624"/>
      <c r="QES3" s="1624"/>
      <c r="QET3" s="1624"/>
      <c r="QEU3" s="1624"/>
      <c r="QEV3" s="1624"/>
      <c r="QEW3" s="1624"/>
      <c r="QEX3" s="1624"/>
      <c r="QEY3" s="1624"/>
      <c r="QEZ3" s="1624"/>
      <c r="QFA3" s="1624"/>
      <c r="QFB3" s="1624"/>
      <c r="QFC3" s="1624"/>
      <c r="QFD3" s="1624"/>
      <c r="QFE3" s="1624"/>
      <c r="QFF3" s="1624"/>
      <c r="QFG3" s="1624"/>
      <c r="QFH3" s="1624"/>
      <c r="QFI3" s="1624"/>
      <c r="QFJ3" s="1624"/>
      <c r="QFK3" s="1624"/>
      <c r="QFL3" s="1624"/>
      <c r="QFM3" s="1624"/>
      <c r="QFN3" s="1624"/>
      <c r="QFO3" s="1624"/>
      <c r="QFP3" s="1624"/>
      <c r="QFQ3" s="1624"/>
      <c r="QFR3" s="1624"/>
      <c r="QFS3" s="1624"/>
      <c r="QFT3" s="1624"/>
      <c r="QFU3" s="1624"/>
      <c r="QFV3" s="1624"/>
      <c r="QFW3" s="1624"/>
      <c r="QFX3" s="1624"/>
      <c r="QFY3" s="1624"/>
      <c r="QFZ3" s="1624"/>
      <c r="QGA3" s="1624"/>
      <c r="QGB3" s="1624"/>
      <c r="QGC3" s="1624"/>
      <c r="QGD3" s="1624"/>
      <c r="QGE3" s="1624"/>
      <c r="QGF3" s="1624"/>
      <c r="QGG3" s="1624"/>
      <c r="QGH3" s="1624"/>
      <c r="QGI3" s="1624"/>
      <c r="QGJ3" s="1624"/>
      <c r="QGK3" s="1624"/>
      <c r="QGL3" s="1624"/>
      <c r="QGM3" s="1624"/>
      <c r="QGN3" s="1624"/>
      <c r="QGO3" s="1624"/>
      <c r="QGP3" s="1624"/>
      <c r="QGQ3" s="1624"/>
      <c r="QGR3" s="1624"/>
      <c r="QGS3" s="1624"/>
      <c r="QGT3" s="1624"/>
      <c r="QGU3" s="1624"/>
      <c r="QGV3" s="1624"/>
      <c r="QGW3" s="1624"/>
      <c r="QGX3" s="1624"/>
      <c r="QGY3" s="1624"/>
      <c r="QGZ3" s="1624"/>
      <c r="QHA3" s="1624"/>
      <c r="QHB3" s="1624"/>
      <c r="QHC3" s="1624"/>
      <c r="QHD3" s="1624"/>
      <c r="QHE3" s="1624"/>
      <c r="QHF3" s="1624"/>
      <c r="QHG3" s="1624"/>
      <c r="QHH3" s="1624"/>
      <c r="QHI3" s="1624"/>
      <c r="QHJ3" s="1624"/>
      <c r="QHK3" s="1624"/>
      <c r="QHL3" s="1624"/>
      <c r="QHM3" s="1624"/>
      <c r="QHN3" s="1624"/>
      <c r="QHO3" s="1624"/>
      <c r="QHP3" s="1624"/>
      <c r="QHQ3" s="1624"/>
      <c r="QHR3" s="1624"/>
      <c r="QHS3" s="1624"/>
      <c r="QHT3" s="1624"/>
      <c r="QHU3" s="1624"/>
      <c r="QHV3" s="1624"/>
      <c r="QHW3" s="1624"/>
      <c r="QHX3" s="1624"/>
      <c r="QHY3" s="1624"/>
      <c r="QHZ3" s="1624"/>
      <c r="QIA3" s="1624"/>
      <c r="QIB3" s="1624"/>
      <c r="QIC3" s="1624"/>
      <c r="QID3" s="1624"/>
      <c r="QIE3" s="1624"/>
      <c r="QIF3" s="1624"/>
      <c r="QIG3" s="1624"/>
      <c r="QIH3" s="1624"/>
      <c r="QII3" s="1624"/>
      <c r="QIJ3" s="1624"/>
      <c r="QIK3" s="1624"/>
      <c r="QIL3" s="1624"/>
      <c r="QIM3" s="1624"/>
      <c r="QIN3" s="1624"/>
      <c r="QIO3" s="1624"/>
      <c r="QIP3" s="1624"/>
      <c r="QIQ3" s="1624"/>
      <c r="QIR3" s="1624"/>
      <c r="QIS3" s="1624"/>
      <c r="QIT3" s="1624"/>
      <c r="QIU3" s="1624"/>
      <c r="QIV3" s="1624"/>
      <c r="QIW3" s="1624"/>
      <c r="QIX3" s="1624"/>
      <c r="QIY3" s="1624"/>
      <c r="QIZ3" s="1624"/>
      <c r="QJA3" s="1624"/>
      <c r="QJB3" s="1624"/>
      <c r="QJC3" s="1624"/>
      <c r="QJD3" s="1624"/>
      <c r="QJE3" s="1624"/>
      <c r="QJF3" s="1624"/>
      <c r="QJG3" s="1624"/>
      <c r="QJH3" s="1624"/>
      <c r="QJI3" s="1624"/>
      <c r="QJJ3" s="1624"/>
      <c r="QJK3" s="1624"/>
      <c r="QJL3" s="1624"/>
      <c r="QJM3" s="1624"/>
      <c r="QJN3" s="1624"/>
      <c r="QJO3" s="1624"/>
      <c r="QJP3" s="1624"/>
      <c r="QJQ3" s="1624"/>
      <c r="QJR3" s="1624"/>
      <c r="QJS3" s="1624"/>
      <c r="QJT3" s="1624"/>
      <c r="QJU3" s="1624"/>
      <c r="QJV3" s="1624"/>
      <c r="QJW3" s="1624"/>
      <c r="QJX3" s="1624"/>
      <c r="QJY3" s="1624"/>
      <c r="QJZ3" s="1624"/>
      <c r="QKA3" s="1624"/>
      <c r="QKB3" s="1624"/>
      <c r="QKC3" s="1624"/>
      <c r="QKD3" s="1624"/>
      <c r="QKE3" s="1624"/>
      <c r="QKF3" s="1624"/>
      <c r="QKG3" s="1624"/>
      <c r="QKH3" s="1624"/>
      <c r="QKI3" s="1624"/>
      <c r="QKJ3" s="1624"/>
      <c r="QKK3" s="1624"/>
      <c r="QKL3" s="1624"/>
      <c r="QKM3" s="1624"/>
      <c r="QKN3" s="1624"/>
      <c r="QKO3" s="1624"/>
      <c r="QKP3" s="1624"/>
      <c r="QKQ3" s="1624"/>
      <c r="QKR3" s="1624"/>
      <c r="QKS3" s="1624"/>
      <c r="QKT3" s="1624"/>
      <c r="QKU3" s="1624"/>
      <c r="QKV3" s="1624"/>
      <c r="QKW3" s="1624"/>
      <c r="QKX3" s="1624"/>
      <c r="QKY3" s="1624"/>
      <c r="QKZ3" s="1624"/>
      <c r="QLA3" s="1624"/>
      <c r="QLB3" s="1624"/>
      <c r="QLC3" s="1624"/>
      <c r="QLD3" s="1624"/>
      <c r="QLE3" s="1624"/>
      <c r="QLF3" s="1624"/>
      <c r="QLG3" s="1624"/>
      <c r="QLH3" s="1624"/>
      <c r="QLI3" s="1624"/>
      <c r="QLJ3" s="1624"/>
      <c r="QLK3" s="1624"/>
      <c r="QLL3" s="1624"/>
      <c r="QLM3" s="1624"/>
      <c r="QLN3" s="1624"/>
      <c r="QLO3" s="1624"/>
      <c r="QLP3" s="1624"/>
      <c r="QLQ3" s="1624"/>
      <c r="QLR3" s="1624"/>
      <c r="QLS3" s="1624"/>
      <c r="QLT3" s="1624"/>
      <c r="QLU3" s="1624"/>
      <c r="QLV3" s="1624"/>
      <c r="QLW3" s="1624"/>
      <c r="QLX3" s="1624"/>
      <c r="QLY3" s="1624"/>
      <c r="QLZ3" s="1624"/>
      <c r="QMA3" s="1624"/>
      <c r="QMB3" s="1624"/>
      <c r="QMC3" s="1624"/>
      <c r="QMD3" s="1624"/>
      <c r="QME3" s="1624"/>
      <c r="QMF3" s="1624"/>
      <c r="QMG3" s="1624"/>
      <c r="QMH3" s="1624"/>
      <c r="QMI3" s="1624"/>
      <c r="QMJ3" s="1624"/>
      <c r="QMK3" s="1624"/>
      <c r="QML3" s="1624"/>
      <c r="QMM3" s="1624"/>
      <c r="QMN3" s="1624"/>
      <c r="QMO3" s="1624"/>
      <c r="QMP3" s="1624"/>
      <c r="QMQ3" s="1624"/>
      <c r="QMR3" s="1624"/>
      <c r="QMS3" s="1624"/>
      <c r="QMT3" s="1624"/>
      <c r="QMU3" s="1624"/>
      <c r="QMV3" s="1624"/>
      <c r="QMW3" s="1624"/>
      <c r="QMX3" s="1624"/>
      <c r="QMY3" s="1624"/>
      <c r="QMZ3" s="1624"/>
      <c r="QNA3" s="1624"/>
      <c r="QNB3" s="1624"/>
      <c r="QNC3" s="1624"/>
      <c r="QND3" s="1624"/>
      <c r="QNE3" s="1624"/>
      <c r="QNF3" s="1624"/>
      <c r="QNG3" s="1624"/>
      <c r="QNH3" s="1624"/>
      <c r="QNI3" s="1624"/>
      <c r="QNJ3" s="1624"/>
      <c r="QNK3" s="1624"/>
      <c r="QNL3" s="1624"/>
      <c r="QNM3" s="1624"/>
      <c r="QNN3" s="1624"/>
      <c r="QNO3" s="1624"/>
      <c r="QNP3" s="1624"/>
      <c r="QNQ3" s="1624"/>
      <c r="QNR3" s="1624"/>
      <c r="QNS3" s="1624"/>
      <c r="QNT3" s="1624"/>
      <c r="QNU3" s="1624"/>
      <c r="QNV3" s="1624"/>
      <c r="QNW3" s="1624"/>
      <c r="QNX3" s="1624"/>
      <c r="QNY3" s="1624"/>
      <c r="QNZ3" s="1624"/>
      <c r="QOA3" s="1624"/>
      <c r="QOB3" s="1624"/>
      <c r="QOC3" s="1624"/>
      <c r="QOD3" s="1624"/>
      <c r="QOE3" s="1624"/>
      <c r="QOF3" s="1624"/>
      <c r="QOG3" s="1624"/>
      <c r="QOH3" s="1624"/>
      <c r="QOI3" s="1624"/>
      <c r="QOJ3" s="1624"/>
      <c r="QOK3" s="1624"/>
      <c r="QOL3" s="1624"/>
      <c r="QOM3" s="1624"/>
      <c r="QON3" s="1624"/>
      <c r="QOO3" s="1624"/>
      <c r="QOP3" s="1624"/>
      <c r="QOQ3" s="1624"/>
      <c r="QOR3" s="1624"/>
      <c r="QOS3" s="1624"/>
      <c r="QOT3" s="1624"/>
      <c r="QOU3" s="1624"/>
      <c r="QOV3" s="1624"/>
      <c r="QOW3" s="1624"/>
      <c r="QOX3" s="1624"/>
      <c r="QOY3" s="1624"/>
      <c r="QOZ3" s="1624"/>
      <c r="QPA3" s="1624"/>
      <c r="QPB3" s="1624"/>
      <c r="QPC3" s="1624"/>
      <c r="QPD3" s="1624"/>
      <c r="QPE3" s="1624"/>
      <c r="QPF3" s="1624"/>
      <c r="QPG3" s="1624"/>
      <c r="QPH3" s="1624"/>
      <c r="QPI3" s="1624"/>
      <c r="QPJ3" s="1624"/>
      <c r="QPK3" s="1624"/>
      <c r="QPL3" s="1624"/>
      <c r="QPM3" s="1624"/>
      <c r="QPN3" s="1624"/>
      <c r="QPO3" s="1624"/>
      <c r="QPP3" s="1624"/>
      <c r="QPQ3" s="1624"/>
      <c r="QPR3" s="1624"/>
      <c r="QPS3" s="1624"/>
      <c r="QPT3" s="1624"/>
      <c r="QPU3" s="1624"/>
      <c r="QPV3" s="1624"/>
      <c r="QPW3" s="1624"/>
      <c r="QPX3" s="1624"/>
      <c r="QPY3" s="1624"/>
      <c r="QPZ3" s="1624"/>
      <c r="QQA3" s="1624"/>
      <c r="QQB3" s="1624"/>
      <c r="QQC3" s="1624"/>
      <c r="QQD3" s="1624"/>
      <c r="QQE3" s="1624"/>
      <c r="QQF3" s="1624"/>
      <c r="QQG3" s="1624"/>
      <c r="QQH3" s="1624"/>
      <c r="QQI3" s="1624"/>
      <c r="QQJ3" s="1624"/>
      <c r="QQK3" s="1624"/>
      <c r="QQL3" s="1624"/>
      <c r="QQM3" s="1624"/>
      <c r="QQN3" s="1624"/>
      <c r="QQO3" s="1624"/>
      <c r="QQP3" s="1624"/>
      <c r="QQQ3" s="1624"/>
      <c r="QQR3" s="1624"/>
      <c r="QQS3" s="1624"/>
      <c r="QQT3" s="1624"/>
      <c r="QQU3" s="1624"/>
      <c r="QQV3" s="1624"/>
      <c r="QQW3" s="1624"/>
      <c r="QQX3" s="1624"/>
      <c r="QQY3" s="1624"/>
      <c r="QQZ3" s="1624"/>
      <c r="QRA3" s="1624"/>
      <c r="QRB3" s="1624"/>
      <c r="QRC3" s="1624"/>
      <c r="QRD3" s="1624"/>
      <c r="QRE3" s="1624"/>
      <c r="QRF3" s="1624"/>
      <c r="QRG3" s="1624"/>
      <c r="QRH3" s="1624"/>
      <c r="QRI3" s="1624"/>
      <c r="QRJ3" s="1624"/>
      <c r="QRK3" s="1624"/>
      <c r="QRL3" s="1624"/>
      <c r="QRM3" s="1624"/>
      <c r="QRN3" s="1624"/>
      <c r="QRO3" s="1624"/>
      <c r="QRP3" s="1624"/>
      <c r="QRQ3" s="1624"/>
      <c r="QRR3" s="1624"/>
      <c r="QRS3" s="1624"/>
      <c r="QRT3" s="1624"/>
      <c r="QRU3" s="1624"/>
      <c r="QRV3" s="1624"/>
      <c r="QRW3" s="1624"/>
      <c r="QRX3" s="1624"/>
      <c r="QRY3" s="1624"/>
      <c r="QRZ3" s="1624"/>
      <c r="QSA3" s="1624"/>
      <c r="QSB3" s="1624"/>
      <c r="QSC3" s="1624"/>
      <c r="QSD3" s="1624"/>
      <c r="QSE3" s="1624"/>
      <c r="QSF3" s="1624"/>
      <c r="QSG3" s="1624"/>
      <c r="QSH3" s="1624"/>
      <c r="QSI3" s="1624"/>
      <c r="QSJ3" s="1624"/>
      <c r="QSK3" s="1624"/>
      <c r="QSL3" s="1624"/>
      <c r="QSM3" s="1624"/>
      <c r="QSN3" s="1624"/>
      <c r="QSO3" s="1624"/>
      <c r="QSP3" s="1624"/>
      <c r="QSQ3" s="1624"/>
      <c r="QSR3" s="1624"/>
      <c r="QSS3" s="1624"/>
      <c r="QST3" s="1624"/>
      <c r="QSU3" s="1624"/>
      <c r="QSV3" s="1624"/>
      <c r="QSW3" s="1624"/>
      <c r="QSX3" s="1624"/>
      <c r="QSY3" s="1624"/>
      <c r="QSZ3" s="1624"/>
      <c r="QTA3" s="1624"/>
      <c r="QTB3" s="1624"/>
      <c r="QTC3" s="1624"/>
      <c r="QTD3" s="1624"/>
      <c r="QTE3" s="1624"/>
      <c r="QTF3" s="1624"/>
      <c r="QTG3" s="1624"/>
      <c r="QTH3" s="1624"/>
      <c r="QTI3" s="1624"/>
      <c r="QTJ3" s="1624"/>
      <c r="QTK3" s="1624"/>
      <c r="QTL3" s="1624"/>
      <c r="QTM3" s="1624"/>
      <c r="QTN3" s="1624"/>
      <c r="QTO3" s="1624"/>
      <c r="QTP3" s="1624"/>
      <c r="QTQ3" s="1624"/>
      <c r="QTR3" s="1624"/>
      <c r="QTS3" s="1624"/>
      <c r="QTT3" s="1624"/>
      <c r="QTU3" s="1624"/>
      <c r="QTV3" s="1624"/>
      <c r="QTW3" s="1624"/>
      <c r="QTX3" s="1624"/>
      <c r="QTY3" s="1624"/>
      <c r="QTZ3" s="1624"/>
      <c r="QUA3" s="1624"/>
      <c r="QUB3" s="1624"/>
      <c r="QUC3" s="1624"/>
      <c r="QUD3" s="1624"/>
      <c r="QUE3" s="1624"/>
      <c r="QUF3" s="1624"/>
      <c r="QUG3" s="1624"/>
      <c r="QUH3" s="1624"/>
      <c r="QUI3" s="1624"/>
      <c r="QUJ3" s="1624"/>
      <c r="QUK3" s="1624"/>
      <c r="QUL3" s="1624"/>
      <c r="QUM3" s="1624"/>
      <c r="QUN3" s="1624"/>
      <c r="QUO3" s="1624"/>
      <c r="QUP3" s="1624"/>
      <c r="QUQ3" s="1624"/>
      <c r="QUR3" s="1624"/>
      <c r="QUS3" s="1624"/>
      <c r="QUT3" s="1624"/>
      <c r="QUU3" s="1624"/>
      <c r="QUV3" s="1624"/>
      <c r="QUW3" s="1624"/>
      <c r="QUX3" s="1624"/>
      <c r="QUY3" s="1624"/>
      <c r="QUZ3" s="1624"/>
      <c r="QVA3" s="1624"/>
      <c r="QVB3" s="1624"/>
      <c r="QVC3" s="1624"/>
      <c r="QVD3" s="1624"/>
      <c r="QVE3" s="1624"/>
      <c r="QVF3" s="1624"/>
      <c r="QVG3" s="1624"/>
      <c r="QVH3" s="1624"/>
      <c r="QVI3" s="1624"/>
      <c r="QVJ3" s="1624"/>
      <c r="QVK3" s="1624"/>
      <c r="QVL3" s="1624"/>
      <c r="QVM3" s="1624"/>
      <c r="QVN3" s="1624"/>
      <c r="QVO3" s="1624"/>
      <c r="QVP3" s="1624"/>
      <c r="QVQ3" s="1624"/>
      <c r="QVR3" s="1624"/>
      <c r="QVS3" s="1624"/>
      <c r="QVT3" s="1624"/>
      <c r="QVU3" s="1624"/>
      <c r="QVV3" s="1624"/>
      <c r="QVW3" s="1624"/>
      <c r="QVX3" s="1624"/>
      <c r="QVY3" s="1624"/>
      <c r="QVZ3" s="1624"/>
      <c r="QWA3" s="1624"/>
      <c r="QWB3" s="1624"/>
      <c r="QWC3" s="1624"/>
      <c r="QWD3" s="1624"/>
      <c r="QWE3" s="1624"/>
      <c r="QWF3" s="1624"/>
      <c r="QWG3" s="1624"/>
      <c r="QWH3" s="1624"/>
      <c r="QWI3" s="1624"/>
      <c r="QWJ3" s="1624"/>
      <c r="QWK3" s="1624"/>
      <c r="QWL3" s="1624"/>
      <c r="QWM3" s="1624"/>
      <c r="QWN3" s="1624"/>
      <c r="QWO3" s="1624"/>
      <c r="QWP3" s="1624"/>
      <c r="QWQ3" s="1624"/>
      <c r="QWR3" s="1624"/>
      <c r="QWS3" s="1624"/>
      <c r="QWT3" s="1624"/>
      <c r="QWU3" s="1624"/>
      <c r="QWV3" s="1624"/>
      <c r="QWW3" s="1624"/>
      <c r="QWX3" s="1624"/>
      <c r="QWY3" s="1624"/>
      <c r="QWZ3" s="1624"/>
      <c r="QXA3" s="1624"/>
      <c r="QXB3" s="1624"/>
      <c r="QXC3" s="1624"/>
      <c r="QXD3" s="1624"/>
      <c r="QXE3" s="1624"/>
      <c r="QXF3" s="1624"/>
      <c r="QXG3" s="1624"/>
      <c r="QXH3" s="1624"/>
      <c r="QXI3" s="1624"/>
      <c r="QXJ3" s="1624"/>
      <c r="QXK3" s="1624"/>
      <c r="QXL3" s="1624"/>
      <c r="QXM3" s="1624"/>
      <c r="QXN3" s="1624"/>
      <c r="QXO3" s="1624"/>
      <c r="QXP3" s="1624"/>
      <c r="QXQ3" s="1624"/>
      <c r="QXR3" s="1624"/>
      <c r="QXS3" s="1624"/>
      <c r="QXT3" s="1624"/>
      <c r="QXU3" s="1624"/>
      <c r="QXV3" s="1624"/>
      <c r="QXW3" s="1624"/>
      <c r="QXX3" s="1624"/>
      <c r="QXY3" s="1624"/>
      <c r="QXZ3" s="1624"/>
      <c r="QYA3" s="1624"/>
      <c r="QYB3" s="1624"/>
      <c r="QYC3" s="1624"/>
      <c r="QYD3" s="1624"/>
      <c r="QYE3" s="1624"/>
      <c r="QYF3" s="1624"/>
      <c r="QYG3" s="1624"/>
      <c r="QYH3" s="1624"/>
      <c r="QYI3" s="1624"/>
      <c r="QYJ3" s="1624"/>
      <c r="QYK3" s="1624"/>
      <c r="QYL3" s="1624"/>
      <c r="QYM3" s="1624"/>
      <c r="QYN3" s="1624"/>
      <c r="QYO3" s="1624"/>
      <c r="QYP3" s="1624"/>
      <c r="QYQ3" s="1624"/>
      <c r="QYR3" s="1624"/>
      <c r="QYS3" s="1624"/>
      <c r="QYT3" s="1624"/>
      <c r="QYU3" s="1624"/>
      <c r="QYV3" s="1624"/>
      <c r="QYW3" s="1624"/>
      <c r="QYX3" s="1624"/>
      <c r="QYY3" s="1624"/>
      <c r="QYZ3" s="1624"/>
      <c r="QZA3" s="1624"/>
      <c r="QZB3" s="1624"/>
      <c r="QZC3" s="1624"/>
      <c r="QZD3" s="1624"/>
      <c r="QZE3" s="1624"/>
      <c r="QZF3" s="1624"/>
      <c r="QZG3" s="1624"/>
      <c r="QZH3" s="1624"/>
      <c r="QZI3" s="1624"/>
      <c r="QZJ3" s="1624"/>
      <c r="QZK3" s="1624"/>
      <c r="QZL3" s="1624"/>
      <c r="QZM3" s="1624"/>
      <c r="QZN3" s="1624"/>
      <c r="QZO3" s="1624"/>
      <c r="QZP3" s="1624"/>
      <c r="QZQ3" s="1624"/>
      <c r="QZR3" s="1624"/>
      <c r="QZS3" s="1624"/>
      <c r="QZT3" s="1624"/>
      <c r="QZU3" s="1624"/>
      <c r="QZV3" s="1624"/>
      <c r="QZW3" s="1624"/>
      <c r="QZX3" s="1624"/>
      <c r="QZY3" s="1624"/>
      <c r="QZZ3" s="1624"/>
      <c r="RAA3" s="1624"/>
      <c r="RAB3" s="1624"/>
      <c r="RAC3" s="1624"/>
      <c r="RAD3" s="1624"/>
      <c r="RAE3" s="1624"/>
      <c r="RAF3" s="1624"/>
      <c r="RAG3" s="1624"/>
      <c r="RAH3" s="1624"/>
      <c r="RAI3" s="1624"/>
      <c r="RAJ3" s="1624"/>
      <c r="RAK3" s="1624"/>
      <c r="RAL3" s="1624"/>
      <c r="RAM3" s="1624"/>
      <c r="RAN3" s="1624"/>
      <c r="RAO3" s="1624"/>
      <c r="RAP3" s="1624"/>
      <c r="RAQ3" s="1624"/>
      <c r="RAR3" s="1624"/>
      <c r="RAS3" s="1624"/>
      <c r="RAT3" s="1624"/>
      <c r="RAU3" s="1624"/>
      <c r="RAV3" s="1624"/>
      <c r="RAW3" s="1624"/>
      <c r="RAX3" s="1624"/>
      <c r="RAY3" s="1624"/>
      <c r="RAZ3" s="1624"/>
      <c r="RBA3" s="1624"/>
      <c r="RBB3" s="1624"/>
      <c r="RBC3" s="1624"/>
      <c r="RBD3" s="1624"/>
      <c r="RBE3" s="1624"/>
      <c r="RBF3" s="1624"/>
      <c r="RBG3" s="1624"/>
      <c r="RBH3" s="1624"/>
      <c r="RBI3" s="1624"/>
      <c r="RBJ3" s="1624"/>
      <c r="RBK3" s="1624"/>
      <c r="RBL3" s="1624"/>
      <c r="RBM3" s="1624"/>
      <c r="RBN3" s="1624"/>
      <c r="RBO3" s="1624"/>
      <c r="RBP3" s="1624"/>
      <c r="RBQ3" s="1624"/>
      <c r="RBR3" s="1624"/>
      <c r="RBS3" s="1624"/>
      <c r="RBT3" s="1624"/>
      <c r="RBU3" s="1624"/>
      <c r="RBV3" s="1624"/>
      <c r="RBW3" s="1624"/>
      <c r="RBX3" s="1624"/>
      <c r="RBY3" s="1624"/>
      <c r="RBZ3" s="1624"/>
      <c r="RCA3" s="1624"/>
      <c r="RCB3" s="1624"/>
      <c r="RCC3" s="1624"/>
      <c r="RCD3" s="1624"/>
      <c r="RCE3" s="1624"/>
      <c r="RCF3" s="1624"/>
      <c r="RCG3" s="1624"/>
      <c r="RCH3" s="1624"/>
      <c r="RCI3" s="1624"/>
      <c r="RCJ3" s="1624"/>
      <c r="RCK3" s="1624"/>
      <c r="RCL3" s="1624"/>
      <c r="RCM3" s="1624"/>
      <c r="RCN3" s="1624"/>
      <c r="RCO3" s="1624"/>
      <c r="RCP3" s="1624"/>
      <c r="RCQ3" s="1624"/>
      <c r="RCR3" s="1624"/>
      <c r="RCS3" s="1624"/>
      <c r="RCT3" s="1624"/>
      <c r="RCU3" s="1624"/>
      <c r="RCV3" s="1624"/>
      <c r="RCW3" s="1624"/>
      <c r="RCX3" s="1624"/>
      <c r="RCY3" s="1624"/>
      <c r="RCZ3" s="1624"/>
      <c r="RDA3" s="1624"/>
      <c r="RDB3" s="1624"/>
      <c r="RDC3" s="1624"/>
      <c r="RDD3" s="1624"/>
      <c r="RDE3" s="1624"/>
      <c r="RDF3" s="1624"/>
      <c r="RDG3" s="1624"/>
      <c r="RDH3" s="1624"/>
      <c r="RDI3" s="1624"/>
      <c r="RDJ3" s="1624"/>
      <c r="RDK3" s="1624"/>
      <c r="RDL3" s="1624"/>
      <c r="RDM3" s="1624"/>
      <c r="RDN3" s="1624"/>
      <c r="RDO3" s="1624"/>
      <c r="RDP3" s="1624"/>
      <c r="RDQ3" s="1624"/>
      <c r="RDR3" s="1624"/>
      <c r="RDS3" s="1624"/>
      <c r="RDT3" s="1624"/>
      <c r="RDU3" s="1624"/>
      <c r="RDV3" s="1624"/>
      <c r="RDW3" s="1624"/>
      <c r="RDX3" s="1624"/>
      <c r="RDY3" s="1624"/>
      <c r="RDZ3" s="1624"/>
      <c r="REA3" s="1624"/>
      <c r="REB3" s="1624"/>
      <c r="REC3" s="1624"/>
      <c r="RED3" s="1624"/>
      <c r="REE3" s="1624"/>
      <c r="REF3" s="1624"/>
      <c r="REG3" s="1624"/>
      <c r="REH3" s="1624"/>
      <c r="REI3" s="1624"/>
      <c r="REJ3" s="1624"/>
      <c r="REK3" s="1624"/>
      <c r="REL3" s="1624"/>
      <c r="REM3" s="1624"/>
      <c r="REN3" s="1624"/>
      <c r="REO3" s="1624"/>
      <c r="REP3" s="1624"/>
      <c r="REQ3" s="1624"/>
      <c r="RER3" s="1624"/>
      <c r="RES3" s="1624"/>
      <c r="RET3" s="1624"/>
      <c r="REU3" s="1624"/>
      <c r="REV3" s="1624"/>
      <c r="REW3" s="1624"/>
      <c r="REX3" s="1624"/>
      <c r="REY3" s="1624"/>
      <c r="REZ3" s="1624"/>
      <c r="RFA3" s="1624"/>
      <c r="RFB3" s="1624"/>
      <c r="RFC3" s="1624"/>
      <c r="RFD3" s="1624"/>
      <c r="RFE3" s="1624"/>
      <c r="RFF3" s="1624"/>
      <c r="RFG3" s="1624"/>
      <c r="RFH3" s="1624"/>
      <c r="RFI3" s="1624"/>
      <c r="RFJ3" s="1624"/>
      <c r="RFK3" s="1624"/>
      <c r="RFL3" s="1624"/>
      <c r="RFM3" s="1624"/>
      <c r="RFN3" s="1624"/>
      <c r="RFO3" s="1624"/>
      <c r="RFP3" s="1624"/>
      <c r="RFQ3" s="1624"/>
      <c r="RFR3" s="1624"/>
      <c r="RFS3" s="1624"/>
      <c r="RFT3" s="1624"/>
      <c r="RFU3" s="1624"/>
      <c r="RFV3" s="1624"/>
      <c r="RFW3" s="1624"/>
      <c r="RFX3" s="1624"/>
      <c r="RFY3" s="1624"/>
      <c r="RFZ3" s="1624"/>
      <c r="RGA3" s="1624"/>
      <c r="RGB3" s="1624"/>
      <c r="RGC3" s="1624"/>
      <c r="RGD3" s="1624"/>
      <c r="RGE3" s="1624"/>
      <c r="RGF3" s="1624"/>
      <c r="RGG3" s="1624"/>
      <c r="RGH3" s="1624"/>
      <c r="RGI3" s="1624"/>
      <c r="RGJ3" s="1624"/>
      <c r="RGK3" s="1624"/>
      <c r="RGL3" s="1624"/>
      <c r="RGM3" s="1624"/>
      <c r="RGN3" s="1624"/>
      <c r="RGO3" s="1624"/>
      <c r="RGP3" s="1624"/>
      <c r="RGQ3" s="1624"/>
      <c r="RGR3" s="1624"/>
      <c r="RGS3" s="1624"/>
      <c r="RGT3" s="1624"/>
      <c r="RGU3" s="1624"/>
      <c r="RGV3" s="1624"/>
      <c r="RGW3" s="1624"/>
      <c r="RGX3" s="1624"/>
      <c r="RGY3" s="1624"/>
      <c r="RGZ3" s="1624"/>
      <c r="RHA3" s="1624"/>
      <c r="RHB3" s="1624"/>
      <c r="RHC3" s="1624"/>
      <c r="RHD3" s="1624"/>
      <c r="RHE3" s="1624"/>
      <c r="RHF3" s="1624"/>
      <c r="RHG3" s="1624"/>
      <c r="RHH3" s="1624"/>
      <c r="RHI3" s="1624"/>
      <c r="RHJ3" s="1624"/>
      <c r="RHK3" s="1624"/>
      <c r="RHL3" s="1624"/>
      <c r="RHM3" s="1624"/>
      <c r="RHN3" s="1624"/>
      <c r="RHO3" s="1624"/>
      <c r="RHP3" s="1624"/>
      <c r="RHQ3" s="1624"/>
      <c r="RHR3" s="1624"/>
      <c r="RHS3" s="1624"/>
      <c r="RHT3" s="1624"/>
      <c r="RHU3" s="1624"/>
      <c r="RHV3" s="1624"/>
      <c r="RHW3" s="1624"/>
      <c r="RHX3" s="1624"/>
      <c r="RHY3" s="1624"/>
      <c r="RHZ3" s="1624"/>
      <c r="RIA3" s="1624"/>
      <c r="RIB3" s="1624"/>
      <c r="RIC3" s="1624"/>
      <c r="RID3" s="1624"/>
      <c r="RIE3" s="1624"/>
      <c r="RIF3" s="1624"/>
      <c r="RIG3" s="1624"/>
      <c r="RIH3" s="1624"/>
      <c r="RII3" s="1624"/>
      <c r="RIJ3" s="1624"/>
      <c r="RIK3" s="1624"/>
      <c r="RIL3" s="1624"/>
      <c r="RIM3" s="1624"/>
      <c r="RIN3" s="1624"/>
      <c r="RIO3" s="1624"/>
      <c r="RIP3" s="1624"/>
      <c r="RIQ3" s="1624"/>
      <c r="RIR3" s="1624"/>
      <c r="RIS3" s="1624"/>
      <c r="RIT3" s="1624"/>
      <c r="RIU3" s="1624"/>
      <c r="RIV3" s="1624"/>
      <c r="RIW3" s="1624"/>
      <c r="RIX3" s="1624"/>
      <c r="RIY3" s="1624"/>
      <c r="RIZ3" s="1624"/>
      <c r="RJA3" s="1624"/>
      <c r="RJB3" s="1624"/>
      <c r="RJC3" s="1624"/>
      <c r="RJD3" s="1624"/>
      <c r="RJE3" s="1624"/>
      <c r="RJF3" s="1624"/>
      <c r="RJG3" s="1624"/>
      <c r="RJH3" s="1624"/>
      <c r="RJI3" s="1624"/>
      <c r="RJJ3" s="1624"/>
      <c r="RJK3" s="1624"/>
      <c r="RJL3" s="1624"/>
      <c r="RJM3" s="1624"/>
      <c r="RJN3" s="1624"/>
      <c r="RJO3" s="1624"/>
      <c r="RJP3" s="1624"/>
      <c r="RJQ3" s="1624"/>
      <c r="RJR3" s="1624"/>
      <c r="RJS3" s="1624"/>
      <c r="RJT3" s="1624"/>
      <c r="RJU3" s="1624"/>
      <c r="RJV3" s="1624"/>
      <c r="RJW3" s="1624"/>
      <c r="RJX3" s="1624"/>
      <c r="RJY3" s="1624"/>
      <c r="RJZ3" s="1624"/>
      <c r="RKA3" s="1624"/>
      <c r="RKB3" s="1624"/>
      <c r="RKC3" s="1624"/>
      <c r="RKD3" s="1624"/>
      <c r="RKE3" s="1624"/>
      <c r="RKF3" s="1624"/>
      <c r="RKG3" s="1624"/>
      <c r="RKH3" s="1624"/>
      <c r="RKI3" s="1624"/>
      <c r="RKJ3" s="1624"/>
      <c r="RKK3" s="1624"/>
      <c r="RKL3" s="1624"/>
      <c r="RKM3" s="1624"/>
      <c r="RKN3" s="1624"/>
      <c r="RKO3" s="1624"/>
      <c r="RKP3" s="1624"/>
      <c r="RKQ3" s="1624"/>
      <c r="RKR3" s="1624"/>
      <c r="RKS3" s="1624"/>
      <c r="RKT3" s="1624"/>
      <c r="RKU3" s="1624"/>
      <c r="RKV3" s="1624"/>
      <c r="RKW3" s="1624"/>
      <c r="RKX3" s="1624"/>
      <c r="RKY3" s="1624"/>
      <c r="RKZ3" s="1624"/>
      <c r="RLA3" s="1624"/>
      <c r="RLB3" s="1624"/>
      <c r="RLC3" s="1624"/>
      <c r="RLD3" s="1624"/>
      <c r="RLE3" s="1624"/>
      <c r="RLF3" s="1624"/>
      <c r="RLG3" s="1624"/>
      <c r="RLH3" s="1624"/>
      <c r="RLI3" s="1624"/>
      <c r="RLJ3" s="1624"/>
      <c r="RLK3" s="1624"/>
      <c r="RLL3" s="1624"/>
      <c r="RLM3" s="1624"/>
      <c r="RLN3" s="1624"/>
      <c r="RLO3" s="1624"/>
      <c r="RLP3" s="1624"/>
      <c r="RLQ3" s="1624"/>
      <c r="RLR3" s="1624"/>
      <c r="RLS3" s="1624"/>
      <c r="RLT3" s="1624"/>
      <c r="RLU3" s="1624"/>
      <c r="RLV3" s="1624"/>
      <c r="RLW3" s="1624"/>
      <c r="RLX3" s="1624"/>
      <c r="RLY3" s="1624"/>
      <c r="RLZ3" s="1624"/>
      <c r="RMA3" s="1624"/>
      <c r="RMB3" s="1624"/>
      <c r="RMC3" s="1624"/>
      <c r="RMD3" s="1624"/>
      <c r="RME3" s="1624"/>
      <c r="RMF3" s="1624"/>
      <c r="RMG3" s="1624"/>
      <c r="RMH3" s="1624"/>
      <c r="RMI3" s="1624"/>
      <c r="RMJ3" s="1624"/>
      <c r="RMK3" s="1624"/>
      <c r="RML3" s="1624"/>
      <c r="RMM3" s="1624"/>
      <c r="RMN3" s="1624"/>
      <c r="RMO3" s="1624"/>
      <c r="RMP3" s="1624"/>
      <c r="RMQ3" s="1624"/>
      <c r="RMR3" s="1624"/>
      <c r="RMS3" s="1624"/>
      <c r="RMT3" s="1624"/>
      <c r="RMU3" s="1624"/>
      <c r="RMV3" s="1624"/>
      <c r="RMW3" s="1624"/>
      <c r="RMX3" s="1624"/>
      <c r="RMY3" s="1624"/>
      <c r="RMZ3" s="1624"/>
      <c r="RNA3" s="1624"/>
      <c r="RNB3" s="1624"/>
      <c r="RNC3" s="1624"/>
      <c r="RND3" s="1624"/>
      <c r="RNE3" s="1624"/>
      <c r="RNF3" s="1624"/>
      <c r="RNG3" s="1624"/>
      <c r="RNH3" s="1624"/>
      <c r="RNI3" s="1624"/>
      <c r="RNJ3" s="1624"/>
      <c r="RNK3" s="1624"/>
      <c r="RNL3" s="1624"/>
      <c r="RNM3" s="1624"/>
      <c r="RNN3" s="1624"/>
      <c r="RNO3" s="1624"/>
      <c r="RNP3" s="1624"/>
      <c r="RNQ3" s="1624"/>
      <c r="RNR3" s="1624"/>
      <c r="RNS3" s="1624"/>
      <c r="RNT3" s="1624"/>
      <c r="RNU3" s="1624"/>
      <c r="RNV3" s="1624"/>
      <c r="RNW3" s="1624"/>
      <c r="RNX3" s="1624"/>
      <c r="RNY3" s="1624"/>
      <c r="RNZ3" s="1624"/>
      <c r="ROA3" s="1624"/>
      <c r="ROB3" s="1624"/>
      <c r="ROC3" s="1624"/>
      <c r="ROD3" s="1624"/>
      <c r="ROE3" s="1624"/>
      <c r="ROF3" s="1624"/>
      <c r="ROG3" s="1624"/>
      <c r="ROH3" s="1624"/>
      <c r="ROI3" s="1624"/>
      <c r="ROJ3" s="1624"/>
      <c r="ROK3" s="1624"/>
      <c r="ROL3" s="1624"/>
      <c r="ROM3" s="1624"/>
      <c r="RON3" s="1624"/>
      <c r="ROO3" s="1624"/>
      <c r="ROP3" s="1624"/>
      <c r="ROQ3" s="1624"/>
      <c r="ROR3" s="1624"/>
      <c r="ROS3" s="1624"/>
      <c r="ROT3" s="1624"/>
      <c r="ROU3" s="1624"/>
      <c r="ROV3" s="1624"/>
      <c r="ROW3" s="1624"/>
      <c r="ROX3" s="1624"/>
      <c r="ROY3" s="1624"/>
      <c r="ROZ3" s="1624"/>
      <c r="RPA3" s="1624"/>
      <c r="RPB3" s="1624"/>
      <c r="RPC3" s="1624"/>
      <c r="RPD3" s="1624"/>
      <c r="RPE3" s="1624"/>
      <c r="RPF3" s="1624"/>
      <c r="RPG3" s="1624"/>
      <c r="RPH3" s="1624"/>
      <c r="RPI3" s="1624"/>
      <c r="RPJ3" s="1624"/>
      <c r="RPK3" s="1624"/>
      <c r="RPL3" s="1624"/>
      <c r="RPM3" s="1624"/>
      <c r="RPN3" s="1624"/>
      <c r="RPO3" s="1624"/>
      <c r="RPP3" s="1624"/>
      <c r="RPQ3" s="1624"/>
      <c r="RPR3" s="1624"/>
      <c r="RPS3" s="1624"/>
      <c r="RPT3" s="1624"/>
      <c r="RPU3" s="1624"/>
      <c r="RPV3" s="1624"/>
      <c r="RPW3" s="1624"/>
      <c r="RPX3" s="1624"/>
      <c r="RPY3" s="1624"/>
      <c r="RPZ3" s="1624"/>
      <c r="RQA3" s="1624"/>
      <c r="RQB3" s="1624"/>
      <c r="RQC3" s="1624"/>
      <c r="RQD3" s="1624"/>
      <c r="RQE3" s="1624"/>
      <c r="RQF3" s="1624"/>
      <c r="RQG3" s="1624"/>
      <c r="RQH3" s="1624"/>
      <c r="RQI3" s="1624"/>
      <c r="RQJ3" s="1624"/>
      <c r="RQK3" s="1624"/>
      <c r="RQL3" s="1624"/>
      <c r="RQM3" s="1624"/>
      <c r="RQN3" s="1624"/>
      <c r="RQO3" s="1624"/>
      <c r="RQP3" s="1624"/>
      <c r="RQQ3" s="1624"/>
      <c r="RQR3" s="1624"/>
      <c r="RQS3" s="1624"/>
      <c r="RQT3" s="1624"/>
      <c r="RQU3" s="1624"/>
      <c r="RQV3" s="1624"/>
      <c r="RQW3" s="1624"/>
      <c r="RQX3" s="1624"/>
      <c r="RQY3" s="1624"/>
      <c r="RQZ3" s="1624"/>
      <c r="RRA3" s="1624"/>
      <c r="RRB3" s="1624"/>
      <c r="RRC3" s="1624"/>
      <c r="RRD3" s="1624"/>
      <c r="RRE3" s="1624"/>
      <c r="RRF3" s="1624"/>
      <c r="RRG3" s="1624"/>
      <c r="RRH3" s="1624"/>
      <c r="RRI3" s="1624"/>
      <c r="RRJ3" s="1624"/>
      <c r="RRK3" s="1624"/>
      <c r="RRL3" s="1624"/>
      <c r="RRM3" s="1624"/>
      <c r="RRN3" s="1624"/>
      <c r="RRO3" s="1624"/>
      <c r="RRP3" s="1624"/>
      <c r="RRQ3" s="1624"/>
      <c r="RRR3" s="1624"/>
      <c r="RRS3" s="1624"/>
      <c r="RRT3" s="1624"/>
      <c r="RRU3" s="1624"/>
      <c r="RRV3" s="1624"/>
      <c r="RRW3" s="1624"/>
      <c r="RRX3" s="1624"/>
      <c r="RRY3" s="1624"/>
      <c r="RRZ3" s="1624"/>
      <c r="RSA3" s="1624"/>
      <c r="RSB3" s="1624"/>
      <c r="RSC3" s="1624"/>
      <c r="RSD3" s="1624"/>
      <c r="RSE3" s="1624"/>
      <c r="RSF3" s="1624"/>
      <c r="RSG3" s="1624"/>
      <c r="RSH3" s="1624"/>
      <c r="RSI3" s="1624"/>
      <c r="RSJ3" s="1624"/>
      <c r="RSK3" s="1624"/>
      <c r="RSL3" s="1624"/>
      <c r="RSM3" s="1624"/>
      <c r="RSN3" s="1624"/>
      <c r="RSO3" s="1624"/>
      <c r="RSP3" s="1624"/>
      <c r="RSQ3" s="1624"/>
      <c r="RSR3" s="1624"/>
      <c r="RSS3" s="1624"/>
      <c r="RST3" s="1624"/>
      <c r="RSU3" s="1624"/>
      <c r="RSV3" s="1624"/>
      <c r="RSW3" s="1624"/>
      <c r="RSX3" s="1624"/>
      <c r="RSY3" s="1624"/>
      <c r="RSZ3" s="1624"/>
      <c r="RTA3" s="1624"/>
      <c r="RTB3" s="1624"/>
      <c r="RTC3" s="1624"/>
      <c r="RTD3" s="1624"/>
      <c r="RTE3" s="1624"/>
      <c r="RTF3" s="1624"/>
      <c r="RTG3" s="1624"/>
      <c r="RTH3" s="1624"/>
      <c r="RTI3" s="1624"/>
      <c r="RTJ3" s="1624"/>
      <c r="RTK3" s="1624"/>
      <c r="RTL3" s="1624"/>
      <c r="RTM3" s="1624"/>
      <c r="RTN3" s="1624"/>
      <c r="RTO3" s="1624"/>
      <c r="RTP3" s="1624"/>
      <c r="RTQ3" s="1624"/>
      <c r="RTR3" s="1624"/>
      <c r="RTS3" s="1624"/>
      <c r="RTT3" s="1624"/>
      <c r="RTU3" s="1624"/>
      <c r="RTV3" s="1624"/>
      <c r="RTW3" s="1624"/>
      <c r="RTX3" s="1624"/>
      <c r="RTY3" s="1624"/>
      <c r="RTZ3" s="1624"/>
      <c r="RUA3" s="1624"/>
      <c r="RUB3" s="1624"/>
      <c r="RUC3" s="1624"/>
      <c r="RUD3" s="1624"/>
      <c r="RUE3" s="1624"/>
      <c r="RUF3" s="1624"/>
      <c r="RUG3" s="1624"/>
      <c r="RUH3" s="1624"/>
      <c r="RUI3" s="1624"/>
      <c r="RUJ3" s="1624"/>
      <c r="RUK3" s="1624"/>
      <c r="RUL3" s="1624"/>
      <c r="RUM3" s="1624"/>
      <c r="RUN3" s="1624"/>
      <c r="RUO3" s="1624"/>
      <c r="RUP3" s="1624"/>
      <c r="RUQ3" s="1624"/>
      <c r="RUR3" s="1624"/>
      <c r="RUS3" s="1624"/>
      <c r="RUT3" s="1624"/>
      <c r="RUU3" s="1624"/>
      <c r="RUV3" s="1624"/>
      <c r="RUW3" s="1624"/>
      <c r="RUX3" s="1624"/>
      <c r="RUY3" s="1624"/>
      <c r="RUZ3" s="1624"/>
      <c r="RVA3" s="1624"/>
      <c r="RVB3" s="1624"/>
      <c r="RVC3" s="1624"/>
      <c r="RVD3" s="1624"/>
      <c r="RVE3" s="1624"/>
      <c r="RVF3" s="1624"/>
      <c r="RVG3" s="1624"/>
      <c r="RVH3" s="1624"/>
      <c r="RVI3" s="1624"/>
      <c r="RVJ3" s="1624"/>
      <c r="RVK3" s="1624"/>
      <c r="RVL3" s="1624"/>
      <c r="RVM3" s="1624"/>
      <c r="RVN3" s="1624"/>
      <c r="RVO3" s="1624"/>
      <c r="RVP3" s="1624"/>
      <c r="RVQ3" s="1624"/>
      <c r="RVR3" s="1624"/>
      <c r="RVS3" s="1624"/>
      <c r="RVT3" s="1624"/>
      <c r="RVU3" s="1624"/>
      <c r="RVV3" s="1624"/>
      <c r="RVW3" s="1624"/>
      <c r="RVX3" s="1624"/>
      <c r="RVY3" s="1624"/>
      <c r="RVZ3" s="1624"/>
      <c r="RWA3" s="1624"/>
      <c r="RWB3" s="1624"/>
      <c r="RWC3" s="1624"/>
      <c r="RWD3" s="1624"/>
      <c r="RWE3" s="1624"/>
      <c r="RWF3" s="1624"/>
      <c r="RWG3" s="1624"/>
      <c r="RWH3" s="1624"/>
      <c r="RWI3" s="1624"/>
      <c r="RWJ3" s="1624"/>
      <c r="RWK3" s="1624"/>
      <c r="RWL3" s="1624"/>
      <c r="RWM3" s="1624"/>
      <c r="RWN3" s="1624"/>
      <c r="RWO3" s="1624"/>
      <c r="RWP3" s="1624"/>
      <c r="RWQ3" s="1624"/>
      <c r="RWR3" s="1624"/>
      <c r="RWS3" s="1624"/>
      <c r="RWT3" s="1624"/>
      <c r="RWU3" s="1624"/>
      <c r="RWV3" s="1624"/>
      <c r="RWW3" s="1624"/>
      <c r="RWX3" s="1624"/>
      <c r="RWY3" s="1624"/>
      <c r="RWZ3" s="1624"/>
      <c r="RXA3" s="1624"/>
      <c r="RXB3" s="1624"/>
      <c r="RXC3" s="1624"/>
      <c r="RXD3" s="1624"/>
      <c r="RXE3" s="1624"/>
      <c r="RXF3" s="1624"/>
      <c r="RXG3" s="1624"/>
      <c r="RXH3" s="1624"/>
      <c r="RXI3" s="1624"/>
      <c r="RXJ3" s="1624"/>
      <c r="RXK3" s="1624"/>
      <c r="RXL3" s="1624"/>
      <c r="RXM3" s="1624"/>
      <c r="RXN3" s="1624"/>
      <c r="RXO3" s="1624"/>
      <c r="RXP3" s="1624"/>
      <c r="RXQ3" s="1624"/>
      <c r="RXR3" s="1624"/>
      <c r="RXS3" s="1624"/>
      <c r="RXT3" s="1624"/>
      <c r="RXU3" s="1624"/>
      <c r="RXV3" s="1624"/>
      <c r="RXW3" s="1624"/>
      <c r="RXX3" s="1624"/>
      <c r="RXY3" s="1624"/>
      <c r="RXZ3" s="1624"/>
      <c r="RYA3" s="1624"/>
      <c r="RYB3" s="1624"/>
      <c r="RYC3" s="1624"/>
      <c r="RYD3" s="1624"/>
      <c r="RYE3" s="1624"/>
      <c r="RYF3" s="1624"/>
      <c r="RYG3" s="1624"/>
      <c r="RYH3" s="1624"/>
      <c r="RYI3" s="1624"/>
      <c r="RYJ3" s="1624"/>
      <c r="RYK3" s="1624"/>
      <c r="RYL3" s="1624"/>
      <c r="RYM3" s="1624"/>
      <c r="RYN3" s="1624"/>
      <c r="RYO3" s="1624"/>
      <c r="RYP3" s="1624"/>
      <c r="RYQ3" s="1624"/>
      <c r="RYR3" s="1624"/>
      <c r="RYS3" s="1624"/>
      <c r="RYT3" s="1624"/>
      <c r="RYU3" s="1624"/>
      <c r="RYV3" s="1624"/>
      <c r="RYW3" s="1624"/>
      <c r="RYX3" s="1624"/>
      <c r="RYY3" s="1624"/>
      <c r="RYZ3" s="1624"/>
      <c r="RZA3" s="1624"/>
      <c r="RZB3" s="1624"/>
      <c r="RZC3" s="1624"/>
      <c r="RZD3" s="1624"/>
      <c r="RZE3" s="1624"/>
      <c r="RZF3" s="1624"/>
      <c r="RZG3" s="1624"/>
      <c r="RZH3" s="1624"/>
      <c r="RZI3" s="1624"/>
      <c r="RZJ3" s="1624"/>
      <c r="RZK3" s="1624"/>
      <c r="RZL3" s="1624"/>
      <c r="RZM3" s="1624"/>
      <c r="RZN3" s="1624"/>
      <c r="RZO3" s="1624"/>
      <c r="RZP3" s="1624"/>
      <c r="RZQ3" s="1624"/>
      <c r="RZR3" s="1624"/>
      <c r="RZS3" s="1624"/>
      <c r="RZT3" s="1624"/>
      <c r="RZU3" s="1624"/>
      <c r="RZV3" s="1624"/>
      <c r="RZW3" s="1624"/>
      <c r="RZX3" s="1624"/>
      <c r="RZY3" s="1624"/>
      <c r="RZZ3" s="1624"/>
      <c r="SAA3" s="1624"/>
      <c r="SAB3" s="1624"/>
      <c r="SAC3" s="1624"/>
      <c r="SAD3" s="1624"/>
      <c r="SAE3" s="1624"/>
      <c r="SAF3" s="1624"/>
      <c r="SAG3" s="1624"/>
      <c r="SAH3" s="1624"/>
      <c r="SAI3" s="1624"/>
      <c r="SAJ3" s="1624"/>
      <c r="SAK3" s="1624"/>
      <c r="SAL3" s="1624"/>
      <c r="SAM3" s="1624"/>
      <c r="SAN3" s="1624"/>
      <c r="SAO3" s="1624"/>
      <c r="SAP3" s="1624"/>
      <c r="SAQ3" s="1624"/>
      <c r="SAR3" s="1624"/>
      <c r="SAS3" s="1624"/>
      <c r="SAT3" s="1624"/>
      <c r="SAU3" s="1624"/>
      <c r="SAV3" s="1624"/>
      <c r="SAW3" s="1624"/>
      <c r="SAX3" s="1624"/>
      <c r="SAY3" s="1624"/>
      <c r="SAZ3" s="1624"/>
      <c r="SBA3" s="1624"/>
      <c r="SBB3" s="1624"/>
      <c r="SBC3" s="1624"/>
      <c r="SBD3" s="1624"/>
      <c r="SBE3" s="1624"/>
      <c r="SBF3" s="1624"/>
      <c r="SBG3" s="1624"/>
      <c r="SBH3" s="1624"/>
      <c r="SBI3" s="1624"/>
      <c r="SBJ3" s="1624"/>
      <c r="SBK3" s="1624"/>
      <c r="SBL3" s="1624"/>
      <c r="SBM3" s="1624"/>
      <c r="SBN3" s="1624"/>
      <c r="SBO3" s="1624"/>
      <c r="SBP3" s="1624"/>
      <c r="SBQ3" s="1624"/>
      <c r="SBR3" s="1624"/>
      <c r="SBS3" s="1624"/>
      <c r="SBT3" s="1624"/>
      <c r="SBU3" s="1624"/>
      <c r="SBV3" s="1624"/>
      <c r="SBW3" s="1624"/>
      <c r="SBX3" s="1624"/>
      <c r="SBY3" s="1624"/>
      <c r="SBZ3" s="1624"/>
      <c r="SCA3" s="1624"/>
      <c r="SCB3" s="1624"/>
      <c r="SCC3" s="1624"/>
      <c r="SCD3" s="1624"/>
      <c r="SCE3" s="1624"/>
      <c r="SCF3" s="1624"/>
      <c r="SCG3" s="1624"/>
      <c r="SCH3" s="1624"/>
      <c r="SCI3" s="1624"/>
      <c r="SCJ3" s="1624"/>
      <c r="SCK3" s="1624"/>
      <c r="SCL3" s="1624"/>
      <c r="SCM3" s="1624"/>
      <c r="SCN3" s="1624"/>
      <c r="SCO3" s="1624"/>
      <c r="SCP3" s="1624"/>
      <c r="SCQ3" s="1624"/>
      <c r="SCR3" s="1624"/>
      <c r="SCS3" s="1624"/>
      <c r="SCT3" s="1624"/>
      <c r="SCU3" s="1624"/>
      <c r="SCV3" s="1624"/>
      <c r="SCW3" s="1624"/>
      <c r="SCX3" s="1624"/>
      <c r="SCY3" s="1624"/>
      <c r="SCZ3" s="1624"/>
      <c r="SDA3" s="1624"/>
      <c r="SDB3" s="1624"/>
      <c r="SDC3" s="1624"/>
      <c r="SDD3" s="1624"/>
      <c r="SDE3" s="1624"/>
      <c r="SDF3" s="1624"/>
      <c r="SDG3" s="1624"/>
      <c r="SDH3" s="1624"/>
      <c r="SDI3" s="1624"/>
      <c r="SDJ3" s="1624"/>
      <c r="SDK3" s="1624"/>
      <c r="SDL3" s="1624"/>
      <c r="SDM3" s="1624"/>
      <c r="SDN3" s="1624"/>
      <c r="SDO3" s="1624"/>
      <c r="SDP3" s="1624"/>
      <c r="SDQ3" s="1624"/>
      <c r="SDR3" s="1624"/>
      <c r="SDS3" s="1624"/>
      <c r="SDT3" s="1624"/>
      <c r="SDU3" s="1624"/>
      <c r="SDV3" s="1624"/>
      <c r="SDW3" s="1624"/>
      <c r="SDX3" s="1624"/>
      <c r="SDY3" s="1624"/>
      <c r="SDZ3" s="1624"/>
      <c r="SEA3" s="1624"/>
      <c r="SEB3" s="1624"/>
      <c r="SEC3" s="1624"/>
      <c r="SED3" s="1624"/>
      <c r="SEE3" s="1624"/>
      <c r="SEF3" s="1624"/>
      <c r="SEG3" s="1624"/>
      <c r="SEH3" s="1624"/>
      <c r="SEI3" s="1624"/>
      <c r="SEJ3" s="1624"/>
      <c r="SEK3" s="1624"/>
      <c r="SEL3" s="1624"/>
      <c r="SEM3" s="1624"/>
      <c r="SEN3" s="1624"/>
      <c r="SEO3" s="1624"/>
      <c r="SEP3" s="1624"/>
      <c r="SEQ3" s="1624"/>
      <c r="SER3" s="1624"/>
      <c r="SES3" s="1624"/>
      <c r="SET3" s="1624"/>
      <c r="SEU3" s="1624"/>
      <c r="SEV3" s="1624"/>
      <c r="SEW3" s="1624"/>
      <c r="SEX3" s="1624"/>
      <c r="SEY3" s="1624"/>
      <c r="SEZ3" s="1624"/>
      <c r="SFA3" s="1624"/>
      <c r="SFB3" s="1624"/>
      <c r="SFC3" s="1624"/>
      <c r="SFD3" s="1624"/>
      <c r="SFE3" s="1624"/>
      <c r="SFF3" s="1624"/>
      <c r="SFG3" s="1624"/>
      <c r="SFH3" s="1624"/>
      <c r="SFI3" s="1624"/>
      <c r="SFJ3" s="1624"/>
      <c r="SFK3" s="1624"/>
      <c r="SFL3" s="1624"/>
      <c r="SFM3" s="1624"/>
      <c r="SFN3" s="1624"/>
      <c r="SFO3" s="1624"/>
      <c r="SFP3" s="1624"/>
      <c r="SFQ3" s="1624"/>
      <c r="SFR3" s="1624"/>
      <c r="SFS3" s="1624"/>
      <c r="SFT3" s="1624"/>
      <c r="SFU3" s="1624"/>
      <c r="SFV3" s="1624"/>
      <c r="SFW3" s="1624"/>
      <c r="SFX3" s="1624"/>
      <c r="SFY3" s="1624"/>
      <c r="SFZ3" s="1624"/>
      <c r="SGA3" s="1624"/>
      <c r="SGB3" s="1624"/>
      <c r="SGC3" s="1624"/>
      <c r="SGD3" s="1624"/>
      <c r="SGE3" s="1624"/>
      <c r="SGF3" s="1624"/>
      <c r="SGG3" s="1624"/>
      <c r="SGH3" s="1624"/>
      <c r="SGI3" s="1624"/>
      <c r="SGJ3" s="1624"/>
      <c r="SGK3" s="1624"/>
      <c r="SGL3" s="1624"/>
      <c r="SGM3" s="1624"/>
      <c r="SGN3" s="1624"/>
      <c r="SGO3" s="1624"/>
      <c r="SGP3" s="1624"/>
      <c r="SGQ3" s="1624"/>
      <c r="SGR3" s="1624"/>
      <c r="SGS3" s="1624"/>
      <c r="SGT3" s="1624"/>
      <c r="SGU3" s="1624"/>
      <c r="SGV3" s="1624"/>
      <c r="SGW3" s="1624"/>
      <c r="SGX3" s="1624"/>
      <c r="SGY3" s="1624"/>
      <c r="SGZ3" s="1624"/>
      <c r="SHA3" s="1624"/>
      <c r="SHB3" s="1624"/>
      <c r="SHC3" s="1624"/>
      <c r="SHD3" s="1624"/>
      <c r="SHE3" s="1624"/>
      <c r="SHF3" s="1624"/>
      <c r="SHG3" s="1624"/>
      <c r="SHH3" s="1624"/>
      <c r="SHI3" s="1624"/>
      <c r="SHJ3" s="1624"/>
      <c r="SHK3" s="1624"/>
      <c r="SHL3" s="1624"/>
      <c r="SHM3" s="1624"/>
      <c r="SHN3" s="1624"/>
      <c r="SHO3" s="1624"/>
      <c r="SHP3" s="1624"/>
      <c r="SHQ3" s="1624"/>
      <c r="SHR3" s="1624"/>
      <c r="SHS3" s="1624"/>
      <c r="SHT3" s="1624"/>
      <c r="SHU3" s="1624"/>
      <c r="SHV3" s="1624"/>
      <c r="SHW3" s="1624"/>
      <c r="SHX3" s="1624"/>
      <c r="SHY3" s="1624"/>
      <c r="SHZ3" s="1624"/>
      <c r="SIA3" s="1624"/>
      <c r="SIB3" s="1624"/>
      <c r="SIC3" s="1624"/>
      <c r="SID3" s="1624"/>
      <c r="SIE3" s="1624"/>
      <c r="SIF3" s="1624"/>
      <c r="SIG3" s="1624"/>
      <c r="SIH3" s="1624"/>
      <c r="SII3" s="1624"/>
      <c r="SIJ3" s="1624"/>
      <c r="SIK3" s="1624"/>
      <c r="SIL3" s="1624"/>
      <c r="SIM3" s="1624"/>
      <c r="SIN3" s="1624"/>
      <c r="SIO3" s="1624"/>
      <c r="SIP3" s="1624"/>
      <c r="SIQ3" s="1624"/>
      <c r="SIR3" s="1624"/>
      <c r="SIS3" s="1624"/>
      <c r="SIT3" s="1624"/>
      <c r="SIU3" s="1624"/>
      <c r="SIV3" s="1624"/>
      <c r="SIW3" s="1624"/>
      <c r="SIX3" s="1624"/>
      <c r="SIY3" s="1624"/>
      <c r="SIZ3" s="1624"/>
      <c r="SJA3" s="1624"/>
      <c r="SJB3" s="1624"/>
      <c r="SJC3" s="1624"/>
      <c r="SJD3" s="1624"/>
      <c r="SJE3" s="1624"/>
      <c r="SJF3" s="1624"/>
      <c r="SJG3" s="1624"/>
      <c r="SJH3" s="1624"/>
      <c r="SJI3" s="1624"/>
      <c r="SJJ3" s="1624"/>
      <c r="SJK3" s="1624"/>
      <c r="SJL3" s="1624"/>
      <c r="SJM3" s="1624"/>
      <c r="SJN3" s="1624"/>
      <c r="SJO3" s="1624"/>
      <c r="SJP3" s="1624"/>
      <c r="SJQ3" s="1624"/>
      <c r="SJR3" s="1624"/>
      <c r="SJS3" s="1624"/>
      <c r="SJT3" s="1624"/>
      <c r="SJU3" s="1624"/>
      <c r="SJV3" s="1624"/>
      <c r="SJW3" s="1624"/>
      <c r="SJX3" s="1624"/>
      <c r="SJY3" s="1624"/>
      <c r="SJZ3" s="1624"/>
      <c r="SKA3" s="1624"/>
      <c r="SKB3" s="1624"/>
      <c r="SKC3" s="1624"/>
      <c r="SKD3" s="1624"/>
      <c r="SKE3" s="1624"/>
      <c r="SKF3" s="1624"/>
      <c r="SKG3" s="1624"/>
      <c r="SKH3" s="1624"/>
      <c r="SKI3" s="1624"/>
      <c r="SKJ3" s="1624"/>
      <c r="SKK3" s="1624"/>
      <c r="SKL3" s="1624"/>
      <c r="SKM3" s="1624"/>
      <c r="SKN3" s="1624"/>
      <c r="SKO3" s="1624"/>
      <c r="SKP3" s="1624"/>
      <c r="SKQ3" s="1624"/>
      <c r="SKR3" s="1624"/>
      <c r="SKS3" s="1624"/>
      <c r="SKT3" s="1624"/>
      <c r="SKU3" s="1624"/>
      <c r="SKV3" s="1624"/>
      <c r="SKW3" s="1624"/>
      <c r="SKX3" s="1624"/>
      <c r="SKY3" s="1624"/>
      <c r="SKZ3" s="1624"/>
      <c r="SLA3" s="1624"/>
      <c r="SLB3" s="1624"/>
      <c r="SLC3" s="1624"/>
      <c r="SLD3" s="1624"/>
      <c r="SLE3" s="1624"/>
      <c r="SLF3" s="1624"/>
      <c r="SLG3" s="1624"/>
      <c r="SLH3" s="1624"/>
      <c r="SLI3" s="1624"/>
      <c r="SLJ3" s="1624"/>
      <c r="SLK3" s="1624"/>
      <c r="SLL3" s="1624"/>
      <c r="SLM3" s="1624"/>
      <c r="SLN3" s="1624"/>
      <c r="SLO3" s="1624"/>
      <c r="SLP3" s="1624"/>
      <c r="SLQ3" s="1624"/>
      <c r="SLR3" s="1624"/>
      <c r="SLS3" s="1624"/>
      <c r="SLT3" s="1624"/>
      <c r="SLU3" s="1624"/>
      <c r="SLV3" s="1624"/>
      <c r="SLW3" s="1624"/>
      <c r="SLX3" s="1624"/>
      <c r="SLY3" s="1624"/>
      <c r="SLZ3" s="1624"/>
      <c r="SMA3" s="1624"/>
      <c r="SMB3" s="1624"/>
      <c r="SMC3" s="1624"/>
      <c r="SMD3" s="1624"/>
      <c r="SME3" s="1624"/>
      <c r="SMF3" s="1624"/>
      <c r="SMG3" s="1624"/>
      <c r="SMH3" s="1624"/>
      <c r="SMI3" s="1624"/>
      <c r="SMJ3" s="1624"/>
      <c r="SMK3" s="1624"/>
      <c r="SML3" s="1624"/>
      <c r="SMM3" s="1624"/>
      <c r="SMN3" s="1624"/>
      <c r="SMO3" s="1624"/>
      <c r="SMP3" s="1624"/>
      <c r="SMQ3" s="1624"/>
      <c r="SMR3" s="1624"/>
      <c r="SMS3" s="1624"/>
      <c r="SMT3" s="1624"/>
      <c r="SMU3" s="1624"/>
      <c r="SMV3" s="1624"/>
      <c r="SMW3" s="1624"/>
      <c r="SMX3" s="1624"/>
      <c r="SMY3" s="1624"/>
      <c r="SMZ3" s="1624"/>
      <c r="SNA3" s="1624"/>
      <c r="SNB3" s="1624"/>
      <c r="SNC3" s="1624"/>
      <c r="SND3" s="1624"/>
      <c r="SNE3" s="1624"/>
      <c r="SNF3" s="1624"/>
      <c r="SNG3" s="1624"/>
      <c r="SNH3" s="1624"/>
      <c r="SNI3" s="1624"/>
      <c r="SNJ3" s="1624"/>
      <c r="SNK3" s="1624"/>
      <c r="SNL3" s="1624"/>
      <c r="SNM3" s="1624"/>
      <c r="SNN3" s="1624"/>
      <c r="SNO3" s="1624"/>
      <c r="SNP3" s="1624"/>
      <c r="SNQ3" s="1624"/>
      <c r="SNR3" s="1624"/>
      <c r="SNS3" s="1624"/>
      <c r="SNT3" s="1624"/>
      <c r="SNU3" s="1624"/>
      <c r="SNV3" s="1624"/>
      <c r="SNW3" s="1624"/>
      <c r="SNX3" s="1624"/>
      <c r="SNY3" s="1624"/>
      <c r="SNZ3" s="1624"/>
      <c r="SOA3" s="1624"/>
      <c r="SOB3" s="1624"/>
      <c r="SOC3" s="1624"/>
      <c r="SOD3" s="1624"/>
      <c r="SOE3" s="1624"/>
      <c r="SOF3" s="1624"/>
      <c r="SOG3" s="1624"/>
      <c r="SOH3" s="1624"/>
      <c r="SOI3" s="1624"/>
      <c r="SOJ3" s="1624"/>
      <c r="SOK3" s="1624"/>
      <c r="SOL3" s="1624"/>
      <c r="SOM3" s="1624"/>
      <c r="SON3" s="1624"/>
      <c r="SOO3" s="1624"/>
      <c r="SOP3" s="1624"/>
      <c r="SOQ3" s="1624"/>
      <c r="SOR3" s="1624"/>
      <c r="SOS3" s="1624"/>
      <c r="SOT3" s="1624"/>
      <c r="SOU3" s="1624"/>
      <c r="SOV3" s="1624"/>
      <c r="SOW3" s="1624"/>
      <c r="SOX3" s="1624"/>
      <c r="SOY3" s="1624"/>
      <c r="SOZ3" s="1624"/>
      <c r="SPA3" s="1624"/>
      <c r="SPB3" s="1624"/>
      <c r="SPC3" s="1624"/>
      <c r="SPD3" s="1624"/>
      <c r="SPE3" s="1624"/>
      <c r="SPF3" s="1624"/>
      <c r="SPG3" s="1624"/>
      <c r="SPH3" s="1624"/>
      <c r="SPI3" s="1624"/>
      <c r="SPJ3" s="1624"/>
      <c r="SPK3" s="1624"/>
      <c r="SPL3" s="1624"/>
      <c r="SPM3" s="1624"/>
      <c r="SPN3" s="1624"/>
      <c r="SPO3" s="1624"/>
      <c r="SPP3" s="1624"/>
      <c r="SPQ3" s="1624"/>
      <c r="SPR3" s="1624"/>
      <c r="SPS3" s="1624"/>
      <c r="SPT3" s="1624"/>
      <c r="SPU3" s="1624"/>
      <c r="SPV3" s="1624"/>
      <c r="SPW3" s="1624"/>
      <c r="SPX3" s="1624"/>
      <c r="SPY3" s="1624"/>
      <c r="SPZ3" s="1624"/>
      <c r="SQA3" s="1624"/>
      <c r="SQB3" s="1624"/>
      <c r="SQC3" s="1624"/>
      <c r="SQD3" s="1624"/>
      <c r="SQE3" s="1624"/>
      <c r="SQF3" s="1624"/>
      <c r="SQG3" s="1624"/>
      <c r="SQH3" s="1624"/>
      <c r="SQI3" s="1624"/>
      <c r="SQJ3" s="1624"/>
      <c r="SQK3" s="1624"/>
      <c r="SQL3" s="1624"/>
      <c r="SQM3" s="1624"/>
      <c r="SQN3" s="1624"/>
      <c r="SQO3" s="1624"/>
      <c r="SQP3" s="1624"/>
      <c r="SQQ3" s="1624"/>
      <c r="SQR3" s="1624"/>
      <c r="SQS3" s="1624"/>
      <c r="SQT3" s="1624"/>
      <c r="SQU3" s="1624"/>
      <c r="SQV3" s="1624"/>
      <c r="SQW3" s="1624"/>
      <c r="SQX3" s="1624"/>
      <c r="SQY3" s="1624"/>
      <c r="SQZ3" s="1624"/>
      <c r="SRA3" s="1624"/>
      <c r="SRB3" s="1624"/>
      <c r="SRC3" s="1624"/>
      <c r="SRD3" s="1624"/>
      <c r="SRE3" s="1624"/>
      <c r="SRF3" s="1624"/>
      <c r="SRG3" s="1624"/>
      <c r="SRH3" s="1624"/>
      <c r="SRI3" s="1624"/>
      <c r="SRJ3" s="1624"/>
      <c r="SRK3" s="1624"/>
      <c r="SRL3" s="1624"/>
      <c r="SRM3" s="1624"/>
      <c r="SRN3" s="1624"/>
      <c r="SRO3" s="1624"/>
      <c r="SRP3" s="1624"/>
      <c r="SRQ3" s="1624"/>
      <c r="SRR3" s="1624"/>
      <c r="SRS3" s="1624"/>
      <c r="SRT3" s="1624"/>
      <c r="SRU3" s="1624"/>
      <c r="SRV3" s="1624"/>
      <c r="SRW3" s="1624"/>
      <c r="SRX3" s="1624"/>
      <c r="SRY3" s="1624"/>
      <c r="SRZ3" s="1624"/>
      <c r="SSA3" s="1624"/>
      <c r="SSB3" s="1624"/>
      <c r="SSC3" s="1624"/>
      <c r="SSD3" s="1624"/>
      <c r="SSE3" s="1624"/>
      <c r="SSF3" s="1624"/>
      <c r="SSG3" s="1624"/>
      <c r="SSH3" s="1624"/>
      <c r="SSI3" s="1624"/>
      <c r="SSJ3" s="1624"/>
      <c r="SSK3" s="1624"/>
      <c r="SSL3" s="1624"/>
      <c r="SSM3" s="1624"/>
      <c r="SSN3" s="1624"/>
      <c r="SSO3" s="1624"/>
      <c r="SSP3" s="1624"/>
      <c r="SSQ3" s="1624"/>
      <c r="SSR3" s="1624"/>
      <c r="SSS3" s="1624"/>
      <c r="SST3" s="1624"/>
      <c r="SSU3" s="1624"/>
      <c r="SSV3" s="1624"/>
      <c r="SSW3" s="1624"/>
      <c r="SSX3" s="1624"/>
      <c r="SSY3" s="1624"/>
      <c r="SSZ3" s="1624"/>
      <c r="STA3" s="1624"/>
      <c r="STB3" s="1624"/>
      <c r="STC3" s="1624"/>
      <c r="STD3" s="1624"/>
      <c r="STE3" s="1624"/>
      <c r="STF3" s="1624"/>
      <c r="STG3" s="1624"/>
      <c r="STH3" s="1624"/>
      <c r="STI3" s="1624"/>
      <c r="STJ3" s="1624"/>
      <c r="STK3" s="1624"/>
      <c r="STL3" s="1624"/>
      <c r="STM3" s="1624"/>
      <c r="STN3" s="1624"/>
      <c r="STO3" s="1624"/>
      <c r="STP3" s="1624"/>
      <c r="STQ3" s="1624"/>
      <c r="STR3" s="1624"/>
      <c r="STS3" s="1624"/>
      <c r="STT3" s="1624"/>
      <c r="STU3" s="1624"/>
      <c r="STV3" s="1624"/>
      <c r="STW3" s="1624"/>
      <c r="STX3" s="1624"/>
      <c r="STY3" s="1624"/>
      <c r="STZ3" s="1624"/>
      <c r="SUA3" s="1624"/>
      <c r="SUB3" s="1624"/>
      <c r="SUC3" s="1624"/>
      <c r="SUD3" s="1624"/>
      <c r="SUE3" s="1624"/>
      <c r="SUF3" s="1624"/>
      <c r="SUG3" s="1624"/>
      <c r="SUH3" s="1624"/>
      <c r="SUI3" s="1624"/>
      <c r="SUJ3" s="1624"/>
      <c r="SUK3" s="1624"/>
      <c r="SUL3" s="1624"/>
      <c r="SUM3" s="1624"/>
      <c r="SUN3" s="1624"/>
      <c r="SUO3" s="1624"/>
      <c r="SUP3" s="1624"/>
      <c r="SUQ3" s="1624"/>
      <c r="SUR3" s="1624"/>
      <c r="SUS3" s="1624"/>
      <c r="SUT3" s="1624"/>
      <c r="SUU3" s="1624"/>
      <c r="SUV3" s="1624"/>
      <c r="SUW3" s="1624"/>
      <c r="SUX3" s="1624"/>
      <c r="SUY3" s="1624"/>
      <c r="SUZ3" s="1624"/>
      <c r="SVA3" s="1624"/>
      <c r="SVB3" s="1624"/>
      <c r="SVC3" s="1624"/>
      <c r="SVD3" s="1624"/>
      <c r="SVE3" s="1624"/>
      <c r="SVF3" s="1624"/>
      <c r="SVG3" s="1624"/>
      <c r="SVH3" s="1624"/>
      <c r="SVI3" s="1624"/>
      <c r="SVJ3" s="1624"/>
      <c r="SVK3" s="1624"/>
      <c r="SVL3" s="1624"/>
      <c r="SVM3" s="1624"/>
      <c r="SVN3" s="1624"/>
      <c r="SVO3" s="1624"/>
      <c r="SVP3" s="1624"/>
      <c r="SVQ3" s="1624"/>
      <c r="SVR3" s="1624"/>
      <c r="SVS3" s="1624"/>
      <c r="SVT3" s="1624"/>
      <c r="SVU3" s="1624"/>
      <c r="SVV3" s="1624"/>
      <c r="SVW3" s="1624"/>
      <c r="SVX3" s="1624"/>
      <c r="SVY3" s="1624"/>
      <c r="SVZ3" s="1624"/>
      <c r="SWA3" s="1624"/>
      <c r="SWB3" s="1624"/>
      <c r="SWC3" s="1624"/>
      <c r="SWD3" s="1624"/>
      <c r="SWE3" s="1624"/>
      <c r="SWF3" s="1624"/>
      <c r="SWG3" s="1624"/>
      <c r="SWH3" s="1624"/>
      <c r="SWI3" s="1624"/>
      <c r="SWJ3" s="1624"/>
      <c r="SWK3" s="1624"/>
      <c r="SWL3" s="1624"/>
      <c r="SWM3" s="1624"/>
      <c r="SWN3" s="1624"/>
      <c r="SWO3" s="1624"/>
      <c r="SWP3" s="1624"/>
      <c r="SWQ3" s="1624"/>
      <c r="SWR3" s="1624"/>
      <c r="SWS3" s="1624"/>
      <c r="SWT3" s="1624"/>
      <c r="SWU3" s="1624"/>
      <c r="SWV3" s="1624"/>
      <c r="SWW3" s="1624"/>
      <c r="SWX3" s="1624"/>
      <c r="SWY3" s="1624"/>
      <c r="SWZ3" s="1624"/>
      <c r="SXA3" s="1624"/>
      <c r="SXB3" s="1624"/>
      <c r="SXC3" s="1624"/>
      <c r="SXD3" s="1624"/>
      <c r="SXE3" s="1624"/>
      <c r="SXF3" s="1624"/>
      <c r="SXG3" s="1624"/>
      <c r="SXH3" s="1624"/>
      <c r="SXI3" s="1624"/>
      <c r="SXJ3" s="1624"/>
      <c r="SXK3" s="1624"/>
      <c r="SXL3" s="1624"/>
      <c r="SXM3" s="1624"/>
      <c r="SXN3" s="1624"/>
      <c r="SXO3" s="1624"/>
      <c r="SXP3" s="1624"/>
      <c r="SXQ3" s="1624"/>
      <c r="SXR3" s="1624"/>
      <c r="SXS3" s="1624"/>
      <c r="SXT3" s="1624"/>
      <c r="SXU3" s="1624"/>
      <c r="SXV3" s="1624"/>
      <c r="SXW3" s="1624"/>
      <c r="SXX3" s="1624"/>
      <c r="SXY3" s="1624"/>
      <c r="SXZ3" s="1624"/>
      <c r="SYA3" s="1624"/>
      <c r="SYB3" s="1624"/>
      <c r="SYC3" s="1624"/>
      <c r="SYD3" s="1624"/>
      <c r="SYE3" s="1624"/>
      <c r="SYF3" s="1624"/>
      <c r="SYG3" s="1624"/>
      <c r="SYH3" s="1624"/>
      <c r="SYI3" s="1624"/>
      <c r="SYJ3" s="1624"/>
      <c r="SYK3" s="1624"/>
      <c r="SYL3" s="1624"/>
      <c r="SYM3" s="1624"/>
      <c r="SYN3" s="1624"/>
      <c r="SYO3" s="1624"/>
      <c r="SYP3" s="1624"/>
      <c r="SYQ3" s="1624"/>
      <c r="SYR3" s="1624"/>
      <c r="SYS3" s="1624"/>
      <c r="SYT3" s="1624"/>
      <c r="SYU3" s="1624"/>
      <c r="SYV3" s="1624"/>
      <c r="SYW3" s="1624"/>
      <c r="SYX3" s="1624"/>
      <c r="SYY3" s="1624"/>
      <c r="SYZ3" s="1624"/>
      <c r="SZA3" s="1624"/>
      <c r="SZB3" s="1624"/>
      <c r="SZC3" s="1624"/>
      <c r="SZD3" s="1624"/>
      <c r="SZE3" s="1624"/>
      <c r="SZF3" s="1624"/>
      <c r="SZG3" s="1624"/>
      <c r="SZH3" s="1624"/>
      <c r="SZI3" s="1624"/>
      <c r="SZJ3" s="1624"/>
      <c r="SZK3" s="1624"/>
      <c r="SZL3" s="1624"/>
      <c r="SZM3" s="1624"/>
      <c r="SZN3" s="1624"/>
      <c r="SZO3" s="1624"/>
      <c r="SZP3" s="1624"/>
      <c r="SZQ3" s="1624"/>
      <c r="SZR3" s="1624"/>
      <c r="SZS3" s="1624"/>
      <c r="SZT3" s="1624"/>
      <c r="SZU3" s="1624"/>
      <c r="SZV3" s="1624"/>
      <c r="SZW3" s="1624"/>
      <c r="SZX3" s="1624"/>
      <c r="SZY3" s="1624"/>
      <c r="SZZ3" s="1624"/>
      <c r="TAA3" s="1624"/>
      <c r="TAB3" s="1624"/>
      <c r="TAC3" s="1624"/>
      <c r="TAD3" s="1624"/>
      <c r="TAE3" s="1624"/>
      <c r="TAF3" s="1624"/>
      <c r="TAG3" s="1624"/>
      <c r="TAH3" s="1624"/>
      <c r="TAI3" s="1624"/>
      <c r="TAJ3" s="1624"/>
      <c r="TAK3" s="1624"/>
      <c r="TAL3" s="1624"/>
      <c r="TAM3" s="1624"/>
      <c r="TAN3" s="1624"/>
      <c r="TAO3" s="1624"/>
      <c r="TAP3" s="1624"/>
      <c r="TAQ3" s="1624"/>
      <c r="TAR3" s="1624"/>
      <c r="TAS3" s="1624"/>
      <c r="TAT3" s="1624"/>
      <c r="TAU3" s="1624"/>
      <c r="TAV3" s="1624"/>
      <c r="TAW3" s="1624"/>
      <c r="TAX3" s="1624"/>
      <c r="TAY3" s="1624"/>
      <c r="TAZ3" s="1624"/>
      <c r="TBA3" s="1624"/>
      <c r="TBB3" s="1624"/>
      <c r="TBC3" s="1624"/>
      <c r="TBD3" s="1624"/>
      <c r="TBE3" s="1624"/>
      <c r="TBF3" s="1624"/>
      <c r="TBG3" s="1624"/>
      <c r="TBH3" s="1624"/>
      <c r="TBI3" s="1624"/>
      <c r="TBJ3" s="1624"/>
      <c r="TBK3" s="1624"/>
      <c r="TBL3" s="1624"/>
      <c r="TBM3" s="1624"/>
      <c r="TBN3" s="1624"/>
      <c r="TBO3" s="1624"/>
      <c r="TBP3" s="1624"/>
      <c r="TBQ3" s="1624"/>
      <c r="TBR3" s="1624"/>
      <c r="TBS3" s="1624"/>
      <c r="TBT3" s="1624"/>
      <c r="TBU3" s="1624"/>
      <c r="TBV3" s="1624"/>
      <c r="TBW3" s="1624"/>
      <c r="TBX3" s="1624"/>
      <c r="TBY3" s="1624"/>
      <c r="TBZ3" s="1624"/>
      <c r="TCA3" s="1624"/>
      <c r="TCB3" s="1624"/>
      <c r="TCC3" s="1624"/>
      <c r="TCD3" s="1624"/>
      <c r="TCE3" s="1624"/>
      <c r="TCF3" s="1624"/>
      <c r="TCG3" s="1624"/>
      <c r="TCH3" s="1624"/>
      <c r="TCI3" s="1624"/>
      <c r="TCJ3" s="1624"/>
      <c r="TCK3" s="1624"/>
      <c r="TCL3" s="1624"/>
      <c r="TCM3" s="1624"/>
      <c r="TCN3" s="1624"/>
      <c r="TCO3" s="1624"/>
      <c r="TCP3" s="1624"/>
      <c r="TCQ3" s="1624"/>
      <c r="TCR3" s="1624"/>
      <c r="TCS3" s="1624"/>
      <c r="TCT3" s="1624"/>
      <c r="TCU3" s="1624"/>
      <c r="TCV3" s="1624"/>
      <c r="TCW3" s="1624"/>
      <c r="TCX3" s="1624"/>
      <c r="TCY3" s="1624"/>
      <c r="TCZ3" s="1624"/>
      <c r="TDA3" s="1624"/>
      <c r="TDB3" s="1624"/>
      <c r="TDC3" s="1624"/>
      <c r="TDD3" s="1624"/>
      <c r="TDE3" s="1624"/>
      <c r="TDF3" s="1624"/>
      <c r="TDG3" s="1624"/>
      <c r="TDH3" s="1624"/>
      <c r="TDI3" s="1624"/>
      <c r="TDJ3" s="1624"/>
      <c r="TDK3" s="1624"/>
      <c r="TDL3" s="1624"/>
      <c r="TDM3" s="1624"/>
      <c r="TDN3" s="1624"/>
      <c r="TDO3" s="1624"/>
      <c r="TDP3" s="1624"/>
      <c r="TDQ3" s="1624"/>
      <c r="TDR3" s="1624"/>
      <c r="TDS3" s="1624"/>
      <c r="TDT3" s="1624"/>
      <c r="TDU3" s="1624"/>
      <c r="TDV3" s="1624"/>
      <c r="TDW3" s="1624"/>
      <c r="TDX3" s="1624"/>
      <c r="TDY3" s="1624"/>
      <c r="TDZ3" s="1624"/>
      <c r="TEA3" s="1624"/>
      <c r="TEB3" s="1624"/>
      <c r="TEC3" s="1624"/>
      <c r="TED3" s="1624"/>
      <c r="TEE3" s="1624"/>
      <c r="TEF3" s="1624"/>
      <c r="TEG3" s="1624"/>
      <c r="TEH3" s="1624"/>
      <c r="TEI3" s="1624"/>
      <c r="TEJ3" s="1624"/>
      <c r="TEK3" s="1624"/>
      <c r="TEL3" s="1624"/>
      <c r="TEM3" s="1624"/>
      <c r="TEN3" s="1624"/>
      <c r="TEO3" s="1624"/>
      <c r="TEP3" s="1624"/>
      <c r="TEQ3" s="1624"/>
      <c r="TER3" s="1624"/>
      <c r="TES3" s="1624"/>
      <c r="TET3" s="1624"/>
      <c r="TEU3" s="1624"/>
      <c r="TEV3" s="1624"/>
      <c r="TEW3" s="1624"/>
      <c r="TEX3" s="1624"/>
      <c r="TEY3" s="1624"/>
      <c r="TEZ3" s="1624"/>
      <c r="TFA3" s="1624"/>
      <c r="TFB3" s="1624"/>
      <c r="TFC3" s="1624"/>
      <c r="TFD3" s="1624"/>
      <c r="TFE3" s="1624"/>
      <c r="TFF3" s="1624"/>
      <c r="TFG3" s="1624"/>
      <c r="TFH3" s="1624"/>
      <c r="TFI3" s="1624"/>
      <c r="TFJ3" s="1624"/>
      <c r="TFK3" s="1624"/>
      <c r="TFL3" s="1624"/>
      <c r="TFM3" s="1624"/>
      <c r="TFN3" s="1624"/>
      <c r="TFO3" s="1624"/>
      <c r="TFP3" s="1624"/>
      <c r="TFQ3" s="1624"/>
      <c r="TFR3" s="1624"/>
      <c r="TFS3" s="1624"/>
      <c r="TFT3" s="1624"/>
      <c r="TFU3" s="1624"/>
      <c r="TFV3" s="1624"/>
      <c r="TFW3" s="1624"/>
      <c r="TFX3" s="1624"/>
      <c r="TFY3" s="1624"/>
      <c r="TFZ3" s="1624"/>
      <c r="TGA3" s="1624"/>
      <c r="TGB3" s="1624"/>
      <c r="TGC3" s="1624"/>
      <c r="TGD3" s="1624"/>
      <c r="TGE3" s="1624"/>
      <c r="TGF3" s="1624"/>
      <c r="TGG3" s="1624"/>
      <c r="TGH3" s="1624"/>
      <c r="TGI3" s="1624"/>
      <c r="TGJ3" s="1624"/>
      <c r="TGK3" s="1624"/>
      <c r="TGL3" s="1624"/>
      <c r="TGM3" s="1624"/>
      <c r="TGN3" s="1624"/>
      <c r="TGO3" s="1624"/>
      <c r="TGP3" s="1624"/>
      <c r="TGQ3" s="1624"/>
      <c r="TGR3" s="1624"/>
      <c r="TGS3" s="1624"/>
      <c r="TGT3" s="1624"/>
      <c r="TGU3" s="1624"/>
      <c r="TGV3" s="1624"/>
      <c r="TGW3" s="1624"/>
      <c r="TGX3" s="1624"/>
      <c r="TGY3" s="1624"/>
      <c r="TGZ3" s="1624"/>
      <c r="THA3" s="1624"/>
      <c r="THB3" s="1624"/>
      <c r="THC3" s="1624"/>
      <c r="THD3" s="1624"/>
      <c r="THE3" s="1624"/>
      <c r="THF3" s="1624"/>
      <c r="THG3" s="1624"/>
      <c r="THH3" s="1624"/>
      <c r="THI3" s="1624"/>
      <c r="THJ3" s="1624"/>
      <c r="THK3" s="1624"/>
      <c r="THL3" s="1624"/>
      <c r="THM3" s="1624"/>
      <c r="THN3" s="1624"/>
      <c r="THO3" s="1624"/>
      <c r="THP3" s="1624"/>
      <c r="THQ3" s="1624"/>
      <c r="THR3" s="1624"/>
      <c r="THS3" s="1624"/>
      <c r="THT3" s="1624"/>
      <c r="THU3" s="1624"/>
      <c r="THV3" s="1624"/>
      <c r="THW3" s="1624"/>
      <c r="THX3" s="1624"/>
      <c r="THY3" s="1624"/>
      <c r="THZ3" s="1624"/>
      <c r="TIA3" s="1624"/>
      <c r="TIB3" s="1624"/>
      <c r="TIC3" s="1624"/>
      <c r="TID3" s="1624"/>
      <c r="TIE3" s="1624"/>
      <c r="TIF3" s="1624"/>
      <c r="TIG3" s="1624"/>
      <c r="TIH3" s="1624"/>
      <c r="TII3" s="1624"/>
      <c r="TIJ3" s="1624"/>
      <c r="TIK3" s="1624"/>
      <c r="TIL3" s="1624"/>
      <c r="TIM3" s="1624"/>
      <c r="TIN3" s="1624"/>
      <c r="TIO3" s="1624"/>
      <c r="TIP3" s="1624"/>
      <c r="TIQ3" s="1624"/>
      <c r="TIR3" s="1624"/>
      <c r="TIS3" s="1624"/>
      <c r="TIT3" s="1624"/>
      <c r="TIU3" s="1624"/>
      <c r="TIV3" s="1624"/>
      <c r="TIW3" s="1624"/>
      <c r="TIX3" s="1624"/>
      <c r="TIY3" s="1624"/>
      <c r="TIZ3" s="1624"/>
      <c r="TJA3" s="1624"/>
      <c r="TJB3" s="1624"/>
      <c r="TJC3" s="1624"/>
      <c r="TJD3" s="1624"/>
      <c r="TJE3" s="1624"/>
      <c r="TJF3" s="1624"/>
      <c r="TJG3" s="1624"/>
      <c r="TJH3" s="1624"/>
      <c r="TJI3" s="1624"/>
      <c r="TJJ3" s="1624"/>
      <c r="TJK3" s="1624"/>
      <c r="TJL3" s="1624"/>
      <c r="TJM3" s="1624"/>
      <c r="TJN3" s="1624"/>
      <c r="TJO3" s="1624"/>
      <c r="TJP3" s="1624"/>
      <c r="TJQ3" s="1624"/>
      <c r="TJR3" s="1624"/>
      <c r="TJS3" s="1624"/>
      <c r="TJT3" s="1624"/>
      <c r="TJU3" s="1624"/>
      <c r="TJV3" s="1624"/>
      <c r="TJW3" s="1624"/>
      <c r="TJX3" s="1624"/>
      <c r="TJY3" s="1624"/>
      <c r="TJZ3" s="1624"/>
      <c r="TKA3" s="1624"/>
      <c r="TKB3" s="1624"/>
      <c r="TKC3" s="1624"/>
      <c r="TKD3" s="1624"/>
      <c r="TKE3" s="1624"/>
      <c r="TKF3" s="1624"/>
      <c r="TKG3" s="1624"/>
      <c r="TKH3" s="1624"/>
      <c r="TKI3" s="1624"/>
      <c r="TKJ3" s="1624"/>
      <c r="TKK3" s="1624"/>
      <c r="TKL3" s="1624"/>
      <c r="TKM3" s="1624"/>
      <c r="TKN3" s="1624"/>
      <c r="TKO3" s="1624"/>
      <c r="TKP3" s="1624"/>
      <c r="TKQ3" s="1624"/>
      <c r="TKR3" s="1624"/>
      <c r="TKS3" s="1624"/>
      <c r="TKT3" s="1624"/>
      <c r="TKU3" s="1624"/>
      <c r="TKV3" s="1624"/>
      <c r="TKW3" s="1624"/>
      <c r="TKX3" s="1624"/>
      <c r="TKY3" s="1624"/>
      <c r="TKZ3" s="1624"/>
      <c r="TLA3" s="1624"/>
      <c r="TLB3" s="1624"/>
      <c r="TLC3" s="1624"/>
      <c r="TLD3" s="1624"/>
      <c r="TLE3" s="1624"/>
      <c r="TLF3" s="1624"/>
      <c r="TLG3" s="1624"/>
      <c r="TLH3" s="1624"/>
      <c r="TLI3" s="1624"/>
      <c r="TLJ3" s="1624"/>
      <c r="TLK3" s="1624"/>
      <c r="TLL3" s="1624"/>
      <c r="TLM3" s="1624"/>
      <c r="TLN3" s="1624"/>
      <c r="TLO3" s="1624"/>
      <c r="TLP3" s="1624"/>
      <c r="TLQ3" s="1624"/>
      <c r="TLR3" s="1624"/>
      <c r="TLS3" s="1624"/>
      <c r="TLT3" s="1624"/>
      <c r="TLU3" s="1624"/>
      <c r="TLV3" s="1624"/>
      <c r="TLW3" s="1624"/>
      <c r="TLX3" s="1624"/>
      <c r="TLY3" s="1624"/>
      <c r="TLZ3" s="1624"/>
      <c r="TMA3" s="1624"/>
      <c r="TMB3" s="1624"/>
      <c r="TMC3" s="1624"/>
      <c r="TMD3" s="1624"/>
      <c r="TME3" s="1624"/>
      <c r="TMF3" s="1624"/>
      <c r="TMG3" s="1624"/>
      <c r="TMH3" s="1624"/>
      <c r="TMI3" s="1624"/>
      <c r="TMJ3" s="1624"/>
      <c r="TMK3" s="1624"/>
      <c r="TML3" s="1624"/>
      <c r="TMM3" s="1624"/>
      <c r="TMN3" s="1624"/>
      <c r="TMO3" s="1624"/>
      <c r="TMP3" s="1624"/>
      <c r="TMQ3" s="1624"/>
      <c r="TMR3" s="1624"/>
      <c r="TMS3" s="1624"/>
      <c r="TMT3" s="1624"/>
      <c r="TMU3" s="1624"/>
      <c r="TMV3" s="1624"/>
      <c r="TMW3" s="1624"/>
      <c r="TMX3" s="1624"/>
      <c r="TMY3" s="1624"/>
      <c r="TMZ3" s="1624"/>
      <c r="TNA3" s="1624"/>
      <c r="TNB3" s="1624"/>
      <c r="TNC3" s="1624"/>
      <c r="TND3" s="1624"/>
      <c r="TNE3" s="1624"/>
      <c r="TNF3" s="1624"/>
      <c r="TNG3" s="1624"/>
      <c r="TNH3" s="1624"/>
      <c r="TNI3" s="1624"/>
      <c r="TNJ3" s="1624"/>
      <c r="TNK3" s="1624"/>
      <c r="TNL3" s="1624"/>
      <c r="TNM3" s="1624"/>
      <c r="TNN3" s="1624"/>
      <c r="TNO3" s="1624"/>
      <c r="TNP3" s="1624"/>
      <c r="TNQ3" s="1624"/>
      <c r="TNR3" s="1624"/>
      <c r="TNS3" s="1624"/>
      <c r="TNT3" s="1624"/>
      <c r="TNU3" s="1624"/>
      <c r="TNV3" s="1624"/>
      <c r="TNW3" s="1624"/>
      <c r="TNX3" s="1624"/>
      <c r="TNY3" s="1624"/>
      <c r="TNZ3" s="1624"/>
      <c r="TOA3" s="1624"/>
      <c r="TOB3" s="1624"/>
      <c r="TOC3" s="1624"/>
      <c r="TOD3" s="1624"/>
      <c r="TOE3" s="1624"/>
      <c r="TOF3" s="1624"/>
      <c r="TOG3" s="1624"/>
      <c r="TOH3" s="1624"/>
      <c r="TOI3" s="1624"/>
      <c r="TOJ3" s="1624"/>
      <c r="TOK3" s="1624"/>
      <c r="TOL3" s="1624"/>
      <c r="TOM3" s="1624"/>
      <c r="TON3" s="1624"/>
      <c r="TOO3" s="1624"/>
      <c r="TOP3" s="1624"/>
      <c r="TOQ3" s="1624"/>
      <c r="TOR3" s="1624"/>
      <c r="TOS3" s="1624"/>
      <c r="TOT3" s="1624"/>
      <c r="TOU3" s="1624"/>
      <c r="TOV3" s="1624"/>
      <c r="TOW3" s="1624"/>
      <c r="TOX3" s="1624"/>
      <c r="TOY3" s="1624"/>
      <c r="TOZ3" s="1624"/>
      <c r="TPA3" s="1624"/>
      <c r="TPB3" s="1624"/>
      <c r="TPC3" s="1624"/>
      <c r="TPD3" s="1624"/>
      <c r="TPE3" s="1624"/>
      <c r="TPF3" s="1624"/>
      <c r="TPG3" s="1624"/>
      <c r="TPH3" s="1624"/>
      <c r="TPI3" s="1624"/>
      <c r="TPJ3" s="1624"/>
      <c r="TPK3" s="1624"/>
      <c r="TPL3" s="1624"/>
      <c r="TPM3" s="1624"/>
      <c r="TPN3" s="1624"/>
      <c r="TPO3" s="1624"/>
      <c r="TPP3" s="1624"/>
      <c r="TPQ3" s="1624"/>
      <c r="TPR3" s="1624"/>
      <c r="TPS3" s="1624"/>
      <c r="TPT3" s="1624"/>
      <c r="TPU3" s="1624"/>
      <c r="TPV3" s="1624"/>
      <c r="TPW3" s="1624"/>
      <c r="TPX3" s="1624"/>
      <c r="TPY3" s="1624"/>
      <c r="TPZ3" s="1624"/>
      <c r="TQA3" s="1624"/>
      <c r="TQB3" s="1624"/>
      <c r="TQC3" s="1624"/>
      <c r="TQD3" s="1624"/>
      <c r="TQE3" s="1624"/>
      <c r="TQF3" s="1624"/>
      <c r="TQG3" s="1624"/>
      <c r="TQH3" s="1624"/>
      <c r="TQI3" s="1624"/>
      <c r="TQJ3" s="1624"/>
      <c r="TQK3" s="1624"/>
      <c r="TQL3" s="1624"/>
      <c r="TQM3" s="1624"/>
      <c r="TQN3" s="1624"/>
      <c r="TQO3" s="1624"/>
      <c r="TQP3" s="1624"/>
      <c r="TQQ3" s="1624"/>
      <c r="TQR3" s="1624"/>
      <c r="TQS3" s="1624"/>
      <c r="TQT3" s="1624"/>
      <c r="TQU3" s="1624"/>
      <c r="TQV3" s="1624"/>
      <c r="TQW3" s="1624"/>
      <c r="TQX3" s="1624"/>
      <c r="TQY3" s="1624"/>
      <c r="TQZ3" s="1624"/>
      <c r="TRA3" s="1624"/>
      <c r="TRB3" s="1624"/>
      <c r="TRC3" s="1624"/>
      <c r="TRD3" s="1624"/>
      <c r="TRE3" s="1624"/>
      <c r="TRF3" s="1624"/>
      <c r="TRG3" s="1624"/>
      <c r="TRH3" s="1624"/>
      <c r="TRI3" s="1624"/>
      <c r="TRJ3" s="1624"/>
      <c r="TRK3" s="1624"/>
      <c r="TRL3" s="1624"/>
      <c r="TRM3" s="1624"/>
      <c r="TRN3" s="1624"/>
      <c r="TRO3" s="1624"/>
      <c r="TRP3" s="1624"/>
      <c r="TRQ3" s="1624"/>
      <c r="TRR3" s="1624"/>
      <c r="TRS3" s="1624"/>
      <c r="TRT3" s="1624"/>
      <c r="TRU3" s="1624"/>
      <c r="TRV3" s="1624"/>
      <c r="TRW3" s="1624"/>
      <c r="TRX3" s="1624"/>
      <c r="TRY3" s="1624"/>
      <c r="TRZ3" s="1624"/>
      <c r="TSA3" s="1624"/>
      <c r="TSB3" s="1624"/>
      <c r="TSC3" s="1624"/>
      <c r="TSD3" s="1624"/>
      <c r="TSE3" s="1624"/>
      <c r="TSF3" s="1624"/>
      <c r="TSG3" s="1624"/>
      <c r="TSH3" s="1624"/>
      <c r="TSI3" s="1624"/>
      <c r="TSJ3" s="1624"/>
      <c r="TSK3" s="1624"/>
      <c r="TSL3" s="1624"/>
      <c r="TSM3" s="1624"/>
      <c r="TSN3" s="1624"/>
      <c r="TSO3" s="1624"/>
      <c r="TSP3" s="1624"/>
      <c r="TSQ3" s="1624"/>
      <c r="TSR3" s="1624"/>
      <c r="TSS3" s="1624"/>
      <c r="TST3" s="1624"/>
      <c r="TSU3" s="1624"/>
      <c r="TSV3" s="1624"/>
      <c r="TSW3" s="1624"/>
      <c r="TSX3" s="1624"/>
      <c r="TSY3" s="1624"/>
      <c r="TSZ3" s="1624"/>
      <c r="TTA3" s="1624"/>
      <c r="TTB3" s="1624"/>
      <c r="TTC3" s="1624"/>
      <c r="TTD3" s="1624"/>
      <c r="TTE3" s="1624"/>
      <c r="TTF3" s="1624"/>
      <c r="TTG3" s="1624"/>
      <c r="TTH3" s="1624"/>
      <c r="TTI3" s="1624"/>
      <c r="TTJ3" s="1624"/>
      <c r="TTK3" s="1624"/>
      <c r="TTL3" s="1624"/>
      <c r="TTM3" s="1624"/>
      <c r="TTN3" s="1624"/>
      <c r="TTO3" s="1624"/>
      <c r="TTP3" s="1624"/>
      <c r="TTQ3" s="1624"/>
      <c r="TTR3" s="1624"/>
      <c r="TTS3" s="1624"/>
      <c r="TTT3" s="1624"/>
      <c r="TTU3" s="1624"/>
      <c r="TTV3" s="1624"/>
      <c r="TTW3" s="1624"/>
      <c r="TTX3" s="1624"/>
      <c r="TTY3" s="1624"/>
      <c r="TTZ3" s="1624"/>
      <c r="TUA3" s="1624"/>
      <c r="TUB3" s="1624"/>
      <c r="TUC3" s="1624"/>
      <c r="TUD3" s="1624"/>
      <c r="TUE3" s="1624"/>
      <c r="TUF3" s="1624"/>
      <c r="TUG3" s="1624"/>
      <c r="TUH3" s="1624"/>
      <c r="TUI3" s="1624"/>
      <c r="TUJ3" s="1624"/>
      <c r="TUK3" s="1624"/>
      <c r="TUL3" s="1624"/>
      <c r="TUM3" s="1624"/>
      <c r="TUN3" s="1624"/>
      <c r="TUO3" s="1624"/>
      <c r="TUP3" s="1624"/>
      <c r="TUQ3" s="1624"/>
      <c r="TUR3" s="1624"/>
      <c r="TUS3" s="1624"/>
      <c r="TUT3" s="1624"/>
      <c r="TUU3" s="1624"/>
      <c r="TUV3" s="1624"/>
      <c r="TUW3" s="1624"/>
      <c r="TUX3" s="1624"/>
      <c r="TUY3" s="1624"/>
      <c r="TUZ3" s="1624"/>
      <c r="TVA3" s="1624"/>
      <c r="TVB3" s="1624"/>
      <c r="TVC3" s="1624"/>
      <c r="TVD3" s="1624"/>
      <c r="TVE3" s="1624"/>
      <c r="TVF3" s="1624"/>
      <c r="TVG3" s="1624"/>
      <c r="TVH3" s="1624"/>
      <c r="TVI3" s="1624"/>
      <c r="TVJ3" s="1624"/>
      <c r="TVK3" s="1624"/>
      <c r="TVL3" s="1624"/>
      <c r="TVM3" s="1624"/>
      <c r="TVN3" s="1624"/>
      <c r="TVO3" s="1624"/>
      <c r="TVP3" s="1624"/>
      <c r="TVQ3" s="1624"/>
      <c r="TVR3" s="1624"/>
      <c r="TVS3" s="1624"/>
      <c r="TVT3" s="1624"/>
      <c r="TVU3" s="1624"/>
      <c r="TVV3" s="1624"/>
      <c r="TVW3" s="1624"/>
      <c r="TVX3" s="1624"/>
      <c r="TVY3" s="1624"/>
      <c r="TVZ3" s="1624"/>
      <c r="TWA3" s="1624"/>
      <c r="TWB3" s="1624"/>
      <c r="TWC3" s="1624"/>
      <c r="TWD3" s="1624"/>
      <c r="TWE3" s="1624"/>
      <c r="TWF3" s="1624"/>
      <c r="TWG3" s="1624"/>
      <c r="TWH3" s="1624"/>
      <c r="TWI3" s="1624"/>
      <c r="TWJ3" s="1624"/>
      <c r="TWK3" s="1624"/>
      <c r="TWL3" s="1624"/>
      <c r="TWM3" s="1624"/>
      <c r="TWN3" s="1624"/>
      <c r="TWO3" s="1624"/>
      <c r="TWP3" s="1624"/>
      <c r="TWQ3" s="1624"/>
      <c r="TWR3" s="1624"/>
      <c r="TWS3" s="1624"/>
      <c r="TWT3" s="1624"/>
      <c r="TWU3" s="1624"/>
      <c r="TWV3" s="1624"/>
      <c r="TWW3" s="1624"/>
      <c r="TWX3" s="1624"/>
      <c r="TWY3" s="1624"/>
      <c r="TWZ3" s="1624"/>
      <c r="TXA3" s="1624"/>
      <c r="TXB3" s="1624"/>
      <c r="TXC3" s="1624"/>
      <c r="TXD3" s="1624"/>
      <c r="TXE3" s="1624"/>
      <c r="TXF3" s="1624"/>
      <c r="TXG3" s="1624"/>
      <c r="TXH3" s="1624"/>
      <c r="TXI3" s="1624"/>
      <c r="TXJ3" s="1624"/>
      <c r="TXK3" s="1624"/>
      <c r="TXL3" s="1624"/>
      <c r="TXM3" s="1624"/>
      <c r="TXN3" s="1624"/>
      <c r="TXO3" s="1624"/>
      <c r="TXP3" s="1624"/>
      <c r="TXQ3" s="1624"/>
      <c r="TXR3" s="1624"/>
      <c r="TXS3" s="1624"/>
      <c r="TXT3" s="1624"/>
      <c r="TXU3" s="1624"/>
      <c r="TXV3" s="1624"/>
      <c r="TXW3" s="1624"/>
      <c r="TXX3" s="1624"/>
      <c r="TXY3" s="1624"/>
      <c r="TXZ3" s="1624"/>
      <c r="TYA3" s="1624"/>
      <c r="TYB3" s="1624"/>
      <c r="TYC3" s="1624"/>
      <c r="TYD3" s="1624"/>
      <c r="TYE3" s="1624"/>
      <c r="TYF3" s="1624"/>
      <c r="TYG3" s="1624"/>
      <c r="TYH3" s="1624"/>
      <c r="TYI3" s="1624"/>
      <c r="TYJ3" s="1624"/>
      <c r="TYK3" s="1624"/>
      <c r="TYL3" s="1624"/>
      <c r="TYM3" s="1624"/>
      <c r="TYN3" s="1624"/>
      <c r="TYO3" s="1624"/>
      <c r="TYP3" s="1624"/>
      <c r="TYQ3" s="1624"/>
      <c r="TYR3" s="1624"/>
      <c r="TYS3" s="1624"/>
      <c r="TYT3" s="1624"/>
      <c r="TYU3" s="1624"/>
      <c r="TYV3" s="1624"/>
      <c r="TYW3" s="1624"/>
      <c r="TYX3" s="1624"/>
      <c r="TYY3" s="1624"/>
      <c r="TYZ3" s="1624"/>
      <c r="TZA3" s="1624"/>
      <c r="TZB3" s="1624"/>
      <c r="TZC3" s="1624"/>
      <c r="TZD3" s="1624"/>
      <c r="TZE3" s="1624"/>
      <c r="TZF3" s="1624"/>
      <c r="TZG3" s="1624"/>
      <c r="TZH3" s="1624"/>
      <c r="TZI3" s="1624"/>
      <c r="TZJ3" s="1624"/>
      <c r="TZK3" s="1624"/>
      <c r="TZL3" s="1624"/>
      <c r="TZM3" s="1624"/>
      <c r="TZN3" s="1624"/>
      <c r="TZO3" s="1624"/>
      <c r="TZP3" s="1624"/>
      <c r="TZQ3" s="1624"/>
      <c r="TZR3" s="1624"/>
      <c r="TZS3" s="1624"/>
      <c r="TZT3" s="1624"/>
      <c r="TZU3" s="1624"/>
      <c r="TZV3" s="1624"/>
      <c r="TZW3" s="1624"/>
      <c r="TZX3" s="1624"/>
      <c r="TZY3" s="1624"/>
      <c r="TZZ3" s="1624"/>
      <c r="UAA3" s="1624"/>
      <c r="UAB3" s="1624"/>
      <c r="UAC3" s="1624"/>
      <c r="UAD3" s="1624"/>
      <c r="UAE3" s="1624"/>
      <c r="UAF3" s="1624"/>
      <c r="UAG3" s="1624"/>
      <c r="UAH3" s="1624"/>
      <c r="UAI3" s="1624"/>
      <c r="UAJ3" s="1624"/>
      <c r="UAK3" s="1624"/>
      <c r="UAL3" s="1624"/>
      <c r="UAM3" s="1624"/>
      <c r="UAN3" s="1624"/>
      <c r="UAO3" s="1624"/>
      <c r="UAP3" s="1624"/>
      <c r="UAQ3" s="1624"/>
      <c r="UAR3" s="1624"/>
      <c r="UAS3" s="1624"/>
      <c r="UAT3" s="1624"/>
      <c r="UAU3" s="1624"/>
      <c r="UAV3" s="1624"/>
      <c r="UAW3" s="1624"/>
      <c r="UAX3" s="1624"/>
      <c r="UAY3" s="1624"/>
      <c r="UAZ3" s="1624"/>
      <c r="UBA3" s="1624"/>
      <c r="UBB3" s="1624"/>
      <c r="UBC3" s="1624"/>
      <c r="UBD3" s="1624"/>
      <c r="UBE3" s="1624"/>
      <c r="UBF3" s="1624"/>
      <c r="UBG3" s="1624"/>
      <c r="UBH3" s="1624"/>
      <c r="UBI3" s="1624"/>
      <c r="UBJ3" s="1624"/>
      <c r="UBK3" s="1624"/>
      <c r="UBL3" s="1624"/>
      <c r="UBM3" s="1624"/>
      <c r="UBN3" s="1624"/>
      <c r="UBO3" s="1624"/>
      <c r="UBP3" s="1624"/>
      <c r="UBQ3" s="1624"/>
      <c r="UBR3" s="1624"/>
      <c r="UBS3" s="1624"/>
      <c r="UBT3" s="1624"/>
      <c r="UBU3" s="1624"/>
      <c r="UBV3" s="1624"/>
      <c r="UBW3" s="1624"/>
      <c r="UBX3" s="1624"/>
      <c r="UBY3" s="1624"/>
      <c r="UBZ3" s="1624"/>
      <c r="UCA3" s="1624"/>
      <c r="UCB3" s="1624"/>
      <c r="UCC3" s="1624"/>
      <c r="UCD3" s="1624"/>
      <c r="UCE3" s="1624"/>
      <c r="UCF3" s="1624"/>
      <c r="UCG3" s="1624"/>
      <c r="UCH3" s="1624"/>
      <c r="UCI3" s="1624"/>
      <c r="UCJ3" s="1624"/>
      <c r="UCK3" s="1624"/>
      <c r="UCL3" s="1624"/>
      <c r="UCM3" s="1624"/>
      <c r="UCN3" s="1624"/>
      <c r="UCO3" s="1624"/>
      <c r="UCP3" s="1624"/>
      <c r="UCQ3" s="1624"/>
      <c r="UCR3" s="1624"/>
      <c r="UCS3" s="1624"/>
      <c r="UCT3" s="1624"/>
      <c r="UCU3" s="1624"/>
      <c r="UCV3" s="1624"/>
      <c r="UCW3" s="1624"/>
      <c r="UCX3" s="1624"/>
      <c r="UCY3" s="1624"/>
      <c r="UCZ3" s="1624"/>
      <c r="UDA3" s="1624"/>
      <c r="UDB3" s="1624"/>
      <c r="UDC3" s="1624"/>
      <c r="UDD3" s="1624"/>
      <c r="UDE3" s="1624"/>
      <c r="UDF3" s="1624"/>
      <c r="UDG3" s="1624"/>
      <c r="UDH3" s="1624"/>
      <c r="UDI3" s="1624"/>
      <c r="UDJ3" s="1624"/>
      <c r="UDK3" s="1624"/>
      <c r="UDL3" s="1624"/>
      <c r="UDM3" s="1624"/>
      <c r="UDN3" s="1624"/>
      <c r="UDO3" s="1624"/>
      <c r="UDP3" s="1624"/>
      <c r="UDQ3" s="1624"/>
      <c r="UDR3" s="1624"/>
      <c r="UDS3" s="1624"/>
      <c r="UDT3" s="1624"/>
      <c r="UDU3" s="1624"/>
      <c r="UDV3" s="1624"/>
      <c r="UDW3" s="1624"/>
      <c r="UDX3" s="1624"/>
      <c r="UDY3" s="1624"/>
      <c r="UDZ3" s="1624"/>
      <c r="UEA3" s="1624"/>
      <c r="UEB3" s="1624"/>
      <c r="UEC3" s="1624"/>
      <c r="UED3" s="1624"/>
      <c r="UEE3" s="1624"/>
      <c r="UEF3" s="1624"/>
      <c r="UEG3" s="1624"/>
      <c r="UEH3" s="1624"/>
      <c r="UEI3" s="1624"/>
      <c r="UEJ3" s="1624"/>
      <c r="UEK3" s="1624"/>
      <c r="UEL3" s="1624"/>
      <c r="UEM3" s="1624"/>
      <c r="UEN3" s="1624"/>
      <c r="UEO3" s="1624"/>
      <c r="UEP3" s="1624"/>
      <c r="UEQ3" s="1624"/>
      <c r="UER3" s="1624"/>
      <c r="UES3" s="1624"/>
      <c r="UET3" s="1624"/>
      <c r="UEU3" s="1624"/>
      <c r="UEV3" s="1624"/>
      <c r="UEW3" s="1624"/>
      <c r="UEX3" s="1624"/>
      <c r="UEY3" s="1624"/>
      <c r="UEZ3" s="1624"/>
      <c r="UFA3" s="1624"/>
      <c r="UFB3" s="1624"/>
      <c r="UFC3" s="1624"/>
      <c r="UFD3" s="1624"/>
      <c r="UFE3" s="1624"/>
      <c r="UFF3" s="1624"/>
      <c r="UFG3" s="1624"/>
      <c r="UFH3" s="1624"/>
      <c r="UFI3" s="1624"/>
      <c r="UFJ3" s="1624"/>
      <c r="UFK3" s="1624"/>
      <c r="UFL3" s="1624"/>
      <c r="UFM3" s="1624"/>
      <c r="UFN3" s="1624"/>
      <c r="UFO3" s="1624"/>
      <c r="UFP3" s="1624"/>
      <c r="UFQ3" s="1624"/>
      <c r="UFR3" s="1624"/>
      <c r="UFS3" s="1624"/>
      <c r="UFT3" s="1624"/>
      <c r="UFU3" s="1624"/>
      <c r="UFV3" s="1624"/>
      <c r="UFW3" s="1624"/>
      <c r="UFX3" s="1624"/>
      <c r="UFY3" s="1624"/>
      <c r="UFZ3" s="1624"/>
      <c r="UGA3" s="1624"/>
      <c r="UGB3" s="1624"/>
      <c r="UGC3" s="1624"/>
      <c r="UGD3" s="1624"/>
      <c r="UGE3" s="1624"/>
      <c r="UGF3" s="1624"/>
      <c r="UGG3" s="1624"/>
      <c r="UGH3" s="1624"/>
      <c r="UGI3" s="1624"/>
      <c r="UGJ3" s="1624"/>
      <c r="UGK3" s="1624"/>
      <c r="UGL3" s="1624"/>
      <c r="UGM3" s="1624"/>
      <c r="UGN3" s="1624"/>
      <c r="UGO3" s="1624"/>
      <c r="UGP3" s="1624"/>
      <c r="UGQ3" s="1624"/>
      <c r="UGR3" s="1624"/>
      <c r="UGS3" s="1624"/>
      <c r="UGT3" s="1624"/>
      <c r="UGU3" s="1624"/>
      <c r="UGV3" s="1624"/>
      <c r="UGW3" s="1624"/>
      <c r="UGX3" s="1624"/>
      <c r="UGY3" s="1624"/>
      <c r="UGZ3" s="1624"/>
      <c r="UHA3" s="1624"/>
      <c r="UHB3" s="1624"/>
      <c r="UHC3" s="1624"/>
      <c r="UHD3" s="1624"/>
      <c r="UHE3" s="1624"/>
      <c r="UHF3" s="1624"/>
      <c r="UHG3" s="1624"/>
      <c r="UHH3" s="1624"/>
      <c r="UHI3" s="1624"/>
      <c r="UHJ3" s="1624"/>
      <c r="UHK3" s="1624"/>
      <c r="UHL3" s="1624"/>
      <c r="UHM3" s="1624"/>
      <c r="UHN3" s="1624"/>
      <c r="UHO3" s="1624"/>
      <c r="UHP3" s="1624"/>
      <c r="UHQ3" s="1624"/>
      <c r="UHR3" s="1624"/>
      <c r="UHS3" s="1624"/>
      <c r="UHT3" s="1624"/>
      <c r="UHU3" s="1624"/>
      <c r="UHV3" s="1624"/>
      <c r="UHW3" s="1624"/>
      <c r="UHX3" s="1624"/>
      <c r="UHY3" s="1624"/>
      <c r="UHZ3" s="1624"/>
      <c r="UIA3" s="1624"/>
      <c r="UIB3" s="1624"/>
      <c r="UIC3" s="1624"/>
      <c r="UID3" s="1624"/>
      <c r="UIE3" s="1624"/>
      <c r="UIF3" s="1624"/>
      <c r="UIG3" s="1624"/>
      <c r="UIH3" s="1624"/>
      <c r="UII3" s="1624"/>
      <c r="UIJ3" s="1624"/>
      <c r="UIK3" s="1624"/>
      <c r="UIL3" s="1624"/>
      <c r="UIM3" s="1624"/>
      <c r="UIN3" s="1624"/>
      <c r="UIO3" s="1624"/>
      <c r="UIP3" s="1624"/>
      <c r="UIQ3" s="1624"/>
      <c r="UIR3" s="1624"/>
      <c r="UIS3" s="1624"/>
      <c r="UIT3" s="1624"/>
      <c r="UIU3" s="1624"/>
      <c r="UIV3" s="1624"/>
      <c r="UIW3" s="1624"/>
      <c r="UIX3" s="1624"/>
      <c r="UIY3" s="1624"/>
      <c r="UIZ3" s="1624"/>
      <c r="UJA3" s="1624"/>
      <c r="UJB3" s="1624"/>
      <c r="UJC3" s="1624"/>
      <c r="UJD3" s="1624"/>
      <c r="UJE3" s="1624"/>
      <c r="UJF3" s="1624"/>
      <c r="UJG3" s="1624"/>
      <c r="UJH3" s="1624"/>
      <c r="UJI3" s="1624"/>
      <c r="UJJ3" s="1624"/>
      <c r="UJK3" s="1624"/>
      <c r="UJL3" s="1624"/>
      <c r="UJM3" s="1624"/>
      <c r="UJN3" s="1624"/>
      <c r="UJO3" s="1624"/>
      <c r="UJP3" s="1624"/>
      <c r="UJQ3" s="1624"/>
      <c r="UJR3" s="1624"/>
      <c r="UJS3" s="1624"/>
      <c r="UJT3" s="1624"/>
      <c r="UJU3" s="1624"/>
      <c r="UJV3" s="1624"/>
      <c r="UJW3" s="1624"/>
      <c r="UJX3" s="1624"/>
      <c r="UJY3" s="1624"/>
      <c r="UJZ3" s="1624"/>
      <c r="UKA3" s="1624"/>
      <c r="UKB3" s="1624"/>
      <c r="UKC3" s="1624"/>
      <c r="UKD3" s="1624"/>
      <c r="UKE3" s="1624"/>
      <c r="UKF3" s="1624"/>
      <c r="UKG3" s="1624"/>
      <c r="UKH3" s="1624"/>
      <c r="UKI3" s="1624"/>
      <c r="UKJ3" s="1624"/>
      <c r="UKK3" s="1624"/>
      <c r="UKL3" s="1624"/>
      <c r="UKM3" s="1624"/>
      <c r="UKN3" s="1624"/>
      <c r="UKO3" s="1624"/>
      <c r="UKP3" s="1624"/>
      <c r="UKQ3" s="1624"/>
      <c r="UKR3" s="1624"/>
      <c r="UKS3" s="1624"/>
      <c r="UKT3" s="1624"/>
      <c r="UKU3" s="1624"/>
      <c r="UKV3" s="1624"/>
      <c r="UKW3" s="1624"/>
      <c r="UKX3" s="1624"/>
      <c r="UKY3" s="1624"/>
      <c r="UKZ3" s="1624"/>
      <c r="ULA3" s="1624"/>
      <c r="ULB3" s="1624"/>
      <c r="ULC3" s="1624"/>
      <c r="ULD3" s="1624"/>
      <c r="ULE3" s="1624"/>
      <c r="ULF3" s="1624"/>
      <c r="ULG3" s="1624"/>
      <c r="ULH3" s="1624"/>
      <c r="ULI3" s="1624"/>
      <c r="ULJ3" s="1624"/>
      <c r="ULK3" s="1624"/>
      <c r="ULL3" s="1624"/>
      <c r="ULM3" s="1624"/>
      <c r="ULN3" s="1624"/>
      <c r="ULO3" s="1624"/>
      <c r="ULP3" s="1624"/>
      <c r="ULQ3" s="1624"/>
      <c r="ULR3" s="1624"/>
      <c r="ULS3" s="1624"/>
      <c r="ULT3" s="1624"/>
      <c r="ULU3" s="1624"/>
      <c r="ULV3" s="1624"/>
      <c r="ULW3" s="1624"/>
      <c r="ULX3" s="1624"/>
      <c r="ULY3" s="1624"/>
      <c r="ULZ3" s="1624"/>
      <c r="UMA3" s="1624"/>
      <c r="UMB3" s="1624"/>
      <c r="UMC3" s="1624"/>
      <c r="UMD3" s="1624"/>
      <c r="UME3" s="1624"/>
      <c r="UMF3" s="1624"/>
      <c r="UMG3" s="1624"/>
      <c r="UMH3" s="1624"/>
      <c r="UMI3" s="1624"/>
      <c r="UMJ3" s="1624"/>
      <c r="UMK3" s="1624"/>
      <c r="UML3" s="1624"/>
      <c r="UMM3" s="1624"/>
      <c r="UMN3" s="1624"/>
      <c r="UMO3" s="1624"/>
      <c r="UMP3" s="1624"/>
      <c r="UMQ3" s="1624"/>
      <c r="UMR3" s="1624"/>
      <c r="UMS3" s="1624"/>
      <c r="UMT3" s="1624"/>
      <c r="UMU3" s="1624"/>
      <c r="UMV3" s="1624"/>
      <c r="UMW3" s="1624"/>
      <c r="UMX3" s="1624"/>
      <c r="UMY3" s="1624"/>
      <c r="UMZ3" s="1624"/>
      <c r="UNA3" s="1624"/>
      <c r="UNB3" s="1624"/>
      <c r="UNC3" s="1624"/>
      <c r="UND3" s="1624"/>
      <c r="UNE3" s="1624"/>
      <c r="UNF3" s="1624"/>
      <c r="UNG3" s="1624"/>
      <c r="UNH3" s="1624"/>
      <c r="UNI3" s="1624"/>
      <c r="UNJ3" s="1624"/>
      <c r="UNK3" s="1624"/>
      <c r="UNL3" s="1624"/>
      <c r="UNM3" s="1624"/>
      <c r="UNN3" s="1624"/>
      <c r="UNO3" s="1624"/>
      <c r="UNP3" s="1624"/>
      <c r="UNQ3" s="1624"/>
      <c r="UNR3" s="1624"/>
      <c r="UNS3" s="1624"/>
      <c r="UNT3" s="1624"/>
      <c r="UNU3" s="1624"/>
      <c r="UNV3" s="1624"/>
      <c r="UNW3" s="1624"/>
      <c r="UNX3" s="1624"/>
      <c r="UNY3" s="1624"/>
      <c r="UNZ3" s="1624"/>
      <c r="UOA3" s="1624"/>
      <c r="UOB3" s="1624"/>
      <c r="UOC3" s="1624"/>
      <c r="UOD3" s="1624"/>
      <c r="UOE3" s="1624"/>
      <c r="UOF3" s="1624"/>
      <c r="UOG3" s="1624"/>
      <c r="UOH3" s="1624"/>
      <c r="UOI3" s="1624"/>
      <c r="UOJ3" s="1624"/>
      <c r="UOK3" s="1624"/>
      <c r="UOL3" s="1624"/>
      <c r="UOM3" s="1624"/>
      <c r="UON3" s="1624"/>
      <c r="UOO3" s="1624"/>
      <c r="UOP3" s="1624"/>
      <c r="UOQ3" s="1624"/>
      <c r="UOR3" s="1624"/>
      <c r="UOS3" s="1624"/>
      <c r="UOT3" s="1624"/>
      <c r="UOU3" s="1624"/>
      <c r="UOV3" s="1624"/>
      <c r="UOW3" s="1624"/>
      <c r="UOX3" s="1624"/>
      <c r="UOY3" s="1624"/>
      <c r="UOZ3" s="1624"/>
      <c r="UPA3" s="1624"/>
      <c r="UPB3" s="1624"/>
      <c r="UPC3" s="1624"/>
      <c r="UPD3" s="1624"/>
      <c r="UPE3" s="1624"/>
      <c r="UPF3" s="1624"/>
      <c r="UPG3" s="1624"/>
      <c r="UPH3" s="1624"/>
      <c r="UPI3" s="1624"/>
      <c r="UPJ3" s="1624"/>
      <c r="UPK3" s="1624"/>
      <c r="UPL3" s="1624"/>
      <c r="UPM3" s="1624"/>
      <c r="UPN3" s="1624"/>
      <c r="UPO3" s="1624"/>
      <c r="UPP3" s="1624"/>
      <c r="UPQ3" s="1624"/>
      <c r="UPR3" s="1624"/>
      <c r="UPS3" s="1624"/>
      <c r="UPT3" s="1624"/>
      <c r="UPU3" s="1624"/>
      <c r="UPV3" s="1624"/>
      <c r="UPW3" s="1624"/>
      <c r="UPX3" s="1624"/>
      <c r="UPY3" s="1624"/>
      <c r="UPZ3" s="1624"/>
      <c r="UQA3" s="1624"/>
      <c r="UQB3" s="1624"/>
      <c r="UQC3" s="1624"/>
      <c r="UQD3" s="1624"/>
      <c r="UQE3" s="1624"/>
      <c r="UQF3" s="1624"/>
      <c r="UQG3" s="1624"/>
      <c r="UQH3" s="1624"/>
      <c r="UQI3" s="1624"/>
      <c r="UQJ3" s="1624"/>
      <c r="UQK3" s="1624"/>
      <c r="UQL3" s="1624"/>
      <c r="UQM3" s="1624"/>
      <c r="UQN3" s="1624"/>
      <c r="UQO3" s="1624"/>
      <c r="UQP3" s="1624"/>
      <c r="UQQ3" s="1624"/>
      <c r="UQR3" s="1624"/>
      <c r="UQS3" s="1624"/>
      <c r="UQT3" s="1624"/>
      <c r="UQU3" s="1624"/>
      <c r="UQV3" s="1624"/>
      <c r="UQW3" s="1624"/>
      <c r="UQX3" s="1624"/>
      <c r="UQY3" s="1624"/>
      <c r="UQZ3" s="1624"/>
      <c r="URA3" s="1624"/>
      <c r="URB3" s="1624"/>
      <c r="URC3" s="1624"/>
      <c r="URD3" s="1624"/>
      <c r="URE3" s="1624"/>
      <c r="URF3" s="1624"/>
      <c r="URG3" s="1624"/>
      <c r="URH3" s="1624"/>
      <c r="URI3" s="1624"/>
      <c r="URJ3" s="1624"/>
      <c r="URK3" s="1624"/>
      <c r="URL3" s="1624"/>
      <c r="URM3" s="1624"/>
      <c r="URN3" s="1624"/>
      <c r="URO3" s="1624"/>
      <c r="URP3" s="1624"/>
      <c r="URQ3" s="1624"/>
      <c r="URR3" s="1624"/>
      <c r="URS3" s="1624"/>
      <c r="URT3" s="1624"/>
      <c r="URU3" s="1624"/>
      <c r="URV3" s="1624"/>
      <c r="URW3" s="1624"/>
      <c r="URX3" s="1624"/>
      <c r="URY3" s="1624"/>
      <c r="URZ3" s="1624"/>
      <c r="USA3" s="1624"/>
      <c r="USB3" s="1624"/>
      <c r="USC3" s="1624"/>
      <c r="USD3" s="1624"/>
      <c r="USE3" s="1624"/>
      <c r="USF3" s="1624"/>
      <c r="USG3" s="1624"/>
      <c r="USH3" s="1624"/>
      <c r="USI3" s="1624"/>
      <c r="USJ3" s="1624"/>
      <c r="USK3" s="1624"/>
      <c r="USL3" s="1624"/>
      <c r="USM3" s="1624"/>
      <c r="USN3" s="1624"/>
      <c r="USO3" s="1624"/>
      <c r="USP3" s="1624"/>
      <c r="USQ3" s="1624"/>
      <c r="USR3" s="1624"/>
      <c r="USS3" s="1624"/>
      <c r="UST3" s="1624"/>
      <c r="USU3" s="1624"/>
      <c r="USV3" s="1624"/>
      <c r="USW3" s="1624"/>
      <c r="USX3" s="1624"/>
      <c r="USY3" s="1624"/>
      <c r="USZ3" s="1624"/>
      <c r="UTA3" s="1624"/>
      <c r="UTB3" s="1624"/>
      <c r="UTC3" s="1624"/>
      <c r="UTD3" s="1624"/>
      <c r="UTE3" s="1624"/>
      <c r="UTF3" s="1624"/>
      <c r="UTG3" s="1624"/>
      <c r="UTH3" s="1624"/>
      <c r="UTI3" s="1624"/>
      <c r="UTJ3" s="1624"/>
      <c r="UTK3" s="1624"/>
      <c r="UTL3" s="1624"/>
      <c r="UTM3" s="1624"/>
      <c r="UTN3" s="1624"/>
      <c r="UTO3" s="1624"/>
      <c r="UTP3" s="1624"/>
      <c r="UTQ3" s="1624"/>
      <c r="UTR3" s="1624"/>
      <c r="UTS3" s="1624"/>
      <c r="UTT3" s="1624"/>
      <c r="UTU3" s="1624"/>
      <c r="UTV3" s="1624"/>
      <c r="UTW3" s="1624"/>
      <c r="UTX3" s="1624"/>
      <c r="UTY3" s="1624"/>
      <c r="UTZ3" s="1624"/>
      <c r="UUA3" s="1624"/>
      <c r="UUB3" s="1624"/>
      <c r="UUC3" s="1624"/>
      <c r="UUD3" s="1624"/>
      <c r="UUE3" s="1624"/>
      <c r="UUF3" s="1624"/>
      <c r="UUG3" s="1624"/>
      <c r="UUH3" s="1624"/>
      <c r="UUI3" s="1624"/>
      <c r="UUJ3" s="1624"/>
      <c r="UUK3" s="1624"/>
      <c r="UUL3" s="1624"/>
      <c r="UUM3" s="1624"/>
      <c r="UUN3" s="1624"/>
      <c r="UUO3" s="1624"/>
      <c r="UUP3" s="1624"/>
      <c r="UUQ3" s="1624"/>
      <c r="UUR3" s="1624"/>
      <c r="UUS3" s="1624"/>
      <c r="UUT3" s="1624"/>
      <c r="UUU3" s="1624"/>
      <c r="UUV3" s="1624"/>
      <c r="UUW3" s="1624"/>
      <c r="UUX3" s="1624"/>
      <c r="UUY3" s="1624"/>
      <c r="UUZ3" s="1624"/>
      <c r="UVA3" s="1624"/>
      <c r="UVB3" s="1624"/>
      <c r="UVC3" s="1624"/>
      <c r="UVD3" s="1624"/>
      <c r="UVE3" s="1624"/>
      <c r="UVF3" s="1624"/>
      <c r="UVG3" s="1624"/>
      <c r="UVH3" s="1624"/>
      <c r="UVI3" s="1624"/>
      <c r="UVJ3" s="1624"/>
      <c r="UVK3" s="1624"/>
      <c r="UVL3" s="1624"/>
      <c r="UVM3" s="1624"/>
      <c r="UVN3" s="1624"/>
      <c r="UVO3" s="1624"/>
      <c r="UVP3" s="1624"/>
      <c r="UVQ3" s="1624"/>
      <c r="UVR3" s="1624"/>
      <c r="UVS3" s="1624"/>
      <c r="UVT3" s="1624"/>
      <c r="UVU3" s="1624"/>
      <c r="UVV3" s="1624"/>
      <c r="UVW3" s="1624"/>
      <c r="UVX3" s="1624"/>
      <c r="UVY3" s="1624"/>
      <c r="UVZ3" s="1624"/>
      <c r="UWA3" s="1624"/>
      <c r="UWB3" s="1624"/>
      <c r="UWC3" s="1624"/>
      <c r="UWD3" s="1624"/>
      <c r="UWE3" s="1624"/>
      <c r="UWF3" s="1624"/>
      <c r="UWG3" s="1624"/>
      <c r="UWH3" s="1624"/>
      <c r="UWI3" s="1624"/>
      <c r="UWJ3" s="1624"/>
      <c r="UWK3" s="1624"/>
      <c r="UWL3" s="1624"/>
      <c r="UWM3" s="1624"/>
      <c r="UWN3" s="1624"/>
      <c r="UWO3" s="1624"/>
      <c r="UWP3" s="1624"/>
      <c r="UWQ3" s="1624"/>
      <c r="UWR3" s="1624"/>
      <c r="UWS3" s="1624"/>
      <c r="UWT3" s="1624"/>
      <c r="UWU3" s="1624"/>
      <c r="UWV3" s="1624"/>
      <c r="UWW3" s="1624"/>
      <c r="UWX3" s="1624"/>
      <c r="UWY3" s="1624"/>
      <c r="UWZ3" s="1624"/>
      <c r="UXA3" s="1624"/>
      <c r="UXB3" s="1624"/>
      <c r="UXC3" s="1624"/>
      <c r="UXD3" s="1624"/>
      <c r="UXE3" s="1624"/>
      <c r="UXF3" s="1624"/>
      <c r="UXG3" s="1624"/>
      <c r="UXH3" s="1624"/>
      <c r="UXI3" s="1624"/>
      <c r="UXJ3" s="1624"/>
      <c r="UXK3" s="1624"/>
      <c r="UXL3" s="1624"/>
      <c r="UXM3" s="1624"/>
      <c r="UXN3" s="1624"/>
      <c r="UXO3" s="1624"/>
      <c r="UXP3" s="1624"/>
      <c r="UXQ3" s="1624"/>
      <c r="UXR3" s="1624"/>
      <c r="UXS3" s="1624"/>
      <c r="UXT3" s="1624"/>
      <c r="UXU3" s="1624"/>
      <c r="UXV3" s="1624"/>
      <c r="UXW3" s="1624"/>
      <c r="UXX3" s="1624"/>
      <c r="UXY3" s="1624"/>
      <c r="UXZ3" s="1624"/>
      <c r="UYA3" s="1624"/>
      <c r="UYB3" s="1624"/>
      <c r="UYC3" s="1624"/>
      <c r="UYD3" s="1624"/>
      <c r="UYE3" s="1624"/>
      <c r="UYF3" s="1624"/>
      <c r="UYG3" s="1624"/>
      <c r="UYH3" s="1624"/>
      <c r="UYI3" s="1624"/>
      <c r="UYJ3" s="1624"/>
      <c r="UYK3" s="1624"/>
      <c r="UYL3" s="1624"/>
      <c r="UYM3" s="1624"/>
      <c r="UYN3" s="1624"/>
      <c r="UYO3" s="1624"/>
      <c r="UYP3" s="1624"/>
      <c r="UYQ3" s="1624"/>
      <c r="UYR3" s="1624"/>
      <c r="UYS3" s="1624"/>
      <c r="UYT3" s="1624"/>
      <c r="UYU3" s="1624"/>
      <c r="UYV3" s="1624"/>
      <c r="UYW3" s="1624"/>
      <c r="UYX3" s="1624"/>
      <c r="UYY3" s="1624"/>
      <c r="UYZ3" s="1624"/>
      <c r="UZA3" s="1624"/>
      <c r="UZB3" s="1624"/>
      <c r="UZC3" s="1624"/>
      <c r="UZD3" s="1624"/>
      <c r="UZE3" s="1624"/>
      <c r="UZF3" s="1624"/>
      <c r="UZG3" s="1624"/>
      <c r="UZH3" s="1624"/>
      <c r="UZI3" s="1624"/>
      <c r="UZJ3" s="1624"/>
      <c r="UZK3" s="1624"/>
      <c r="UZL3" s="1624"/>
      <c r="UZM3" s="1624"/>
      <c r="UZN3" s="1624"/>
      <c r="UZO3" s="1624"/>
      <c r="UZP3" s="1624"/>
      <c r="UZQ3" s="1624"/>
      <c r="UZR3" s="1624"/>
      <c r="UZS3" s="1624"/>
      <c r="UZT3" s="1624"/>
      <c r="UZU3" s="1624"/>
      <c r="UZV3" s="1624"/>
      <c r="UZW3" s="1624"/>
      <c r="UZX3" s="1624"/>
      <c r="UZY3" s="1624"/>
      <c r="UZZ3" s="1624"/>
      <c r="VAA3" s="1624"/>
      <c r="VAB3" s="1624"/>
      <c r="VAC3" s="1624"/>
      <c r="VAD3" s="1624"/>
      <c r="VAE3" s="1624"/>
      <c r="VAF3" s="1624"/>
      <c r="VAG3" s="1624"/>
      <c r="VAH3" s="1624"/>
      <c r="VAI3" s="1624"/>
      <c r="VAJ3" s="1624"/>
      <c r="VAK3" s="1624"/>
      <c r="VAL3" s="1624"/>
      <c r="VAM3" s="1624"/>
      <c r="VAN3" s="1624"/>
      <c r="VAO3" s="1624"/>
      <c r="VAP3" s="1624"/>
      <c r="VAQ3" s="1624"/>
      <c r="VAR3" s="1624"/>
      <c r="VAS3" s="1624"/>
      <c r="VAT3" s="1624"/>
      <c r="VAU3" s="1624"/>
      <c r="VAV3" s="1624"/>
      <c r="VAW3" s="1624"/>
      <c r="VAX3" s="1624"/>
      <c r="VAY3" s="1624"/>
      <c r="VAZ3" s="1624"/>
      <c r="VBA3" s="1624"/>
      <c r="VBB3" s="1624"/>
      <c r="VBC3" s="1624"/>
      <c r="VBD3" s="1624"/>
      <c r="VBE3" s="1624"/>
      <c r="VBF3" s="1624"/>
      <c r="VBG3" s="1624"/>
      <c r="VBH3" s="1624"/>
      <c r="VBI3" s="1624"/>
      <c r="VBJ3" s="1624"/>
      <c r="VBK3" s="1624"/>
      <c r="VBL3" s="1624"/>
      <c r="VBM3" s="1624"/>
      <c r="VBN3" s="1624"/>
      <c r="VBO3" s="1624"/>
      <c r="VBP3" s="1624"/>
      <c r="VBQ3" s="1624"/>
      <c r="VBR3" s="1624"/>
      <c r="VBS3" s="1624"/>
      <c r="VBT3" s="1624"/>
      <c r="VBU3" s="1624"/>
      <c r="VBV3" s="1624"/>
      <c r="VBW3" s="1624"/>
      <c r="VBX3" s="1624"/>
      <c r="VBY3" s="1624"/>
      <c r="VBZ3" s="1624"/>
      <c r="VCA3" s="1624"/>
      <c r="VCB3" s="1624"/>
      <c r="VCC3" s="1624"/>
      <c r="VCD3" s="1624"/>
      <c r="VCE3" s="1624"/>
      <c r="VCF3" s="1624"/>
      <c r="VCG3" s="1624"/>
      <c r="VCH3" s="1624"/>
      <c r="VCI3" s="1624"/>
      <c r="VCJ3" s="1624"/>
      <c r="VCK3" s="1624"/>
      <c r="VCL3" s="1624"/>
      <c r="VCM3" s="1624"/>
      <c r="VCN3" s="1624"/>
      <c r="VCO3" s="1624"/>
      <c r="VCP3" s="1624"/>
      <c r="VCQ3" s="1624"/>
      <c r="VCR3" s="1624"/>
      <c r="VCS3" s="1624"/>
      <c r="VCT3" s="1624"/>
      <c r="VCU3" s="1624"/>
      <c r="VCV3" s="1624"/>
      <c r="VCW3" s="1624"/>
      <c r="VCX3" s="1624"/>
      <c r="VCY3" s="1624"/>
      <c r="VCZ3" s="1624"/>
      <c r="VDA3" s="1624"/>
      <c r="VDB3" s="1624"/>
      <c r="VDC3" s="1624"/>
      <c r="VDD3" s="1624"/>
      <c r="VDE3" s="1624"/>
      <c r="VDF3" s="1624"/>
      <c r="VDG3" s="1624"/>
      <c r="VDH3" s="1624"/>
      <c r="VDI3" s="1624"/>
      <c r="VDJ3" s="1624"/>
      <c r="VDK3" s="1624"/>
      <c r="VDL3" s="1624"/>
      <c r="VDM3" s="1624"/>
      <c r="VDN3" s="1624"/>
      <c r="VDO3" s="1624"/>
      <c r="VDP3" s="1624"/>
      <c r="VDQ3" s="1624"/>
      <c r="VDR3" s="1624"/>
      <c r="VDS3" s="1624"/>
      <c r="VDT3" s="1624"/>
      <c r="VDU3" s="1624"/>
      <c r="VDV3" s="1624"/>
      <c r="VDW3" s="1624"/>
      <c r="VDX3" s="1624"/>
      <c r="VDY3" s="1624"/>
      <c r="VDZ3" s="1624"/>
      <c r="VEA3" s="1624"/>
      <c r="VEB3" s="1624"/>
      <c r="VEC3" s="1624"/>
      <c r="VED3" s="1624"/>
      <c r="VEE3" s="1624"/>
      <c r="VEF3" s="1624"/>
      <c r="VEG3" s="1624"/>
      <c r="VEH3" s="1624"/>
      <c r="VEI3" s="1624"/>
      <c r="VEJ3" s="1624"/>
      <c r="VEK3" s="1624"/>
      <c r="VEL3" s="1624"/>
      <c r="VEM3" s="1624"/>
      <c r="VEN3" s="1624"/>
      <c r="VEO3" s="1624"/>
      <c r="VEP3" s="1624"/>
      <c r="VEQ3" s="1624"/>
      <c r="VER3" s="1624"/>
      <c r="VES3" s="1624"/>
      <c r="VET3" s="1624"/>
      <c r="VEU3" s="1624"/>
      <c r="VEV3" s="1624"/>
      <c r="VEW3" s="1624"/>
      <c r="VEX3" s="1624"/>
      <c r="VEY3" s="1624"/>
      <c r="VEZ3" s="1624"/>
      <c r="VFA3" s="1624"/>
      <c r="VFB3" s="1624"/>
      <c r="VFC3" s="1624"/>
      <c r="VFD3" s="1624"/>
      <c r="VFE3" s="1624"/>
      <c r="VFF3" s="1624"/>
      <c r="VFG3" s="1624"/>
      <c r="VFH3" s="1624"/>
      <c r="VFI3" s="1624"/>
      <c r="VFJ3" s="1624"/>
      <c r="VFK3" s="1624"/>
      <c r="VFL3" s="1624"/>
      <c r="VFM3" s="1624"/>
      <c r="VFN3" s="1624"/>
      <c r="VFO3" s="1624"/>
      <c r="VFP3" s="1624"/>
      <c r="VFQ3" s="1624"/>
      <c r="VFR3" s="1624"/>
      <c r="VFS3" s="1624"/>
      <c r="VFT3" s="1624"/>
      <c r="VFU3" s="1624"/>
      <c r="VFV3" s="1624"/>
      <c r="VFW3" s="1624"/>
      <c r="VFX3" s="1624"/>
      <c r="VFY3" s="1624"/>
      <c r="VFZ3" s="1624"/>
      <c r="VGA3" s="1624"/>
      <c r="VGB3" s="1624"/>
      <c r="VGC3" s="1624"/>
      <c r="VGD3" s="1624"/>
      <c r="VGE3" s="1624"/>
      <c r="VGF3" s="1624"/>
      <c r="VGG3" s="1624"/>
      <c r="VGH3" s="1624"/>
      <c r="VGI3" s="1624"/>
      <c r="VGJ3" s="1624"/>
      <c r="VGK3" s="1624"/>
      <c r="VGL3" s="1624"/>
      <c r="VGM3" s="1624"/>
      <c r="VGN3" s="1624"/>
      <c r="VGO3" s="1624"/>
      <c r="VGP3" s="1624"/>
      <c r="VGQ3" s="1624"/>
      <c r="VGR3" s="1624"/>
      <c r="VGS3" s="1624"/>
      <c r="VGT3" s="1624"/>
      <c r="VGU3" s="1624"/>
      <c r="VGV3" s="1624"/>
      <c r="VGW3" s="1624"/>
      <c r="VGX3" s="1624"/>
      <c r="VGY3" s="1624"/>
      <c r="VGZ3" s="1624"/>
      <c r="VHA3" s="1624"/>
      <c r="VHB3" s="1624"/>
      <c r="VHC3" s="1624"/>
      <c r="VHD3" s="1624"/>
      <c r="VHE3" s="1624"/>
      <c r="VHF3" s="1624"/>
      <c r="VHG3" s="1624"/>
      <c r="VHH3" s="1624"/>
      <c r="VHI3" s="1624"/>
      <c r="VHJ3" s="1624"/>
      <c r="VHK3" s="1624"/>
      <c r="VHL3" s="1624"/>
      <c r="VHM3" s="1624"/>
      <c r="VHN3" s="1624"/>
      <c r="VHO3" s="1624"/>
      <c r="VHP3" s="1624"/>
      <c r="VHQ3" s="1624"/>
      <c r="VHR3" s="1624"/>
      <c r="VHS3" s="1624"/>
      <c r="VHT3" s="1624"/>
      <c r="VHU3" s="1624"/>
      <c r="VHV3" s="1624"/>
      <c r="VHW3" s="1624"/>
      <c r="VHX3" s="1624"/>
      <c r="VHY3" s="1624"/>
      <c r="VHZ3" s="1624"/>
      <c r="VIA3" s="1624"/>
      <c r="VIB3" s="1624"/>
      <c r="VIC3" s="1624"/>
      <c r="VID3" s="1624"/>
      <c r="VIE3" s="1624"/>
      <c r="VIF3" s="1624"/>
      <c r="VIG3" s="1624"/>
      <c r="VIH3" s="1624"/>
      <c r="VII3" s="1624"/>
      <c r="VIJ3" s="1624"/>
      <c r="VIK3" s="1624"/>
      <c r="VIL3" s="1624"/>
      <c r="VIM3" s="1624"/>
      <c r="VIN3" s="1624"/>
      <c r="VIO3" s="1624"/>
      <c r="VIP3" s="1624"/>
      <c r="VIQ3" s="1624"/>
      <c r="VIR3" s="1624"/>
      <c r="VIS3" s="1624"/>
      <c r="VIT3" s="1624"/>
      <c r="VIU3" s="1624"/>
      <c r="VIV3" s="1624"/>
      <c r="VIW3" s="1624"/>
      <c r="VIX3" s="1624"/>
      <c r="VIY3" s="1624"/>
      <c r="VIZ3" s="1624"/>
      <c r="VJA3" s="1624"/>
      <c r="VJB3" s="1624"/>
      <c r="VJC3" s="1624"/>
      <c r="VJD3" s="1624"/>
      <c r="VJE3" s="1624"/>
      <c r="VJF3" s="1624"/>
      <c r="VJG3" s="1624"/>
      <c r="VJH3" s="1624"/>
      <c r="VJI3" s="1624"/>
      <c r="VJJ3" s="1624"/>
      <c r="VJK3" s="1624"/>
      <c r="VJL3" s="1624"/>
      <c r="VJM3" s="1624"/>
      <c r="VJN3" s="1624"/>
      <c r="VJO3" s="1624"/>
      <c r="VJP3" s="1624"/>
      <c r="VJQ3" s="1624"/>
      <c r="VJR3" s="1624"/>
      <c r="VJS3" s="1624"/>
      <c r="VJT3" s="1624"/>
      <c r="VJU3" s="1624"/>
      <c r="VJV3" s="1624"/>
      <c r="VJW3" s="1624"/>
      <c r="VJX3" s="1624"/>
      <c r="VJY3" s="1624"/>
      <c r="VJZ3" s="1624"/>
      <c r="VKA3" s="1624"/>
      <c r="VKB3" s="1624"/>
      <c r="VKC3" s="1624"/>
      <c r="VKD3" s="1624"/>
      <c r="VKE3" s="1624"/>
      <c r="VKF3" s="1624"/>
      <c r="VKG3" s="1624"/>
      <c r="VKH3" s="1624"/>
      <c r="VKI3" s="1624"/>
      <c r="VKJ3" s="1624"/>
      <c r="VKK3" s="1624"/>
      <c r="VKL3" s="1624"/>
      <c r="VKM3" s="1624"/>
      <c r="VKN3" s="1624"/>
      <c r="VKO3" s="1624"/>
      <c r="VKP3" s="1624"/>
      <c r="VKQ3" s="1624"/>
      <c r="VKR3" s="1624"/>
      <c r="VKS3" s="1624"/>
      <c r="VKT3" s="1624"/>
      <c r="VKU3" s="1624"/>
      <c r="VKV3" s="1624"/>
      <c r="VKW3" s="1624"/>
      <c r="VKX3" s="1624"/>
      <c r="VKY3" s="1624"/>
      <c r="VKZ3" s="1624"/>
      <c r="VLA3" s="1624"/>
      <c r="VLB3" s="1624"/>
      <c r="VLC3" s="1624"/>
      <c r="VLD3" s="1624"/>
      <c r="VLE3" s="1624"/>
      <c r="VLF3" s="1624"/>
      <c r="VLG3" s="1624"/>
      <c r="VLH3" s="1624"/>
      <c r="VLI3" s="1624"/>
      <c r="VLJ3" s="1624"/>
      <c r="VLK3" s="1624"/>
      <c r="VLL3" s="1624"/>
      <c r="VLM3" s="1624"/>
      <c r="VLN3" s="1624"/>
      <c r="VLO3" s="1624"/>
      <c r="VLP3" s="1624"/>
      <c r="VLQ3" s="1624"/>
      <c r="VLR3" s="1624"/>
      <c r="VLS3" s="1624"/>
      <c r="VLT3" s="1624"/>
      <c r="VLU3" s="1624"/>
      <c r="VLV3" s="1624"/>
      <c r="VLW3" s="1624"/>
      <c r="VLX3" s="1624"/>
      <c r="VLY3" s="1624"/>
      <c r="VLZ3" s="1624"/>
      <c r="VMA3" s="1624"/>
      <c r="VMB3" s="1624"/>
      <c r="VMC3" s="1624"/>
      <c r="VMD3" s="1624"/>
      <c r="VME3" s="1624"/>
      <c r="VMF3" s="1624"/>
      <c r="VMG3" s="1624"/>
      <c r="VMH3" s="1624"/>
      <c r="VMI3" s="1624"/>
      <c r="VMJ3" s="1624"/>
      <c r="VMK3" s="1624"/>
      <c r="VML3" s="1624"/>
      <c r="VMM3" s="1624"/>
      <c r="VMN3" s="1624"/>
      <c r="VMO3" s="1624"/>
      <c r="VMP3" s="1624"/>
      <c r="VMQ3" s="1624"/>
      <c r="VMR3" s="1624"/>
      <c r="VMS3" s="1624"/>
      <c r="VMT3" s="1624"/>
      <c r="VMU3" s="1624"/>
      <c r="VMV3" s="1624"/>
      <c r="VMW3" s="1624"/>
      <c r="VMX3" s="1624"/>
      <c r="VMY3" s="1624"/>
      <c r="VMZ3" s="1624"/>
      <c r="VNA3" s="1624"/>
      <c r="VNB3" s="1624"/>
      <c r="VNC3" s="1624"/>
      <c r="VND3" s="1624"/>
      <c r="VNE3" s="1624"/>
      <c r="VNF3" s="1624"/>
      <c r="VNG3" s="1624"/>
      <c r="VNH3" s="1624"/>
      <c r="VNI3" s="1624"/>
      <c r="VNJ3" s="1624"/>
      <c r="VNK3" s="1624"/>
      <c r="VNL3" s="1624"/>
      <c r="VNM3" s="1624"/>
      <c r="VNN3" s="1624"/>
      <c r="VNO3" s="1624"/>
      <c r="VNP3" s="1624"/>
      <c r="VNQ3" s="1624"/>
      <c r="VNR3" s="1624"/>
      <c r="VNS3" s="1624"/>
      <c r="VNT3" s="1624"/>
      <c r="VNU3" s="1624"/>
      <c r="VNV3" s="1624"/>
      <c r="VNW3" s="1624"/>
      <c r="VNX3" s="1624"/>
      <c r="VNY3" s="1624"/>
      <c r="VNZ3" s="1624"/>
      <c r="VOA3" s="1624"/>
      <c r="VOB3" s="1624"/>
      <c r="VOC3" s="1624"/>
      <c r="VOD3" s="1624"/>
      <c r="VOE3" s="1624"/>
      <c r="VOF3" s="1624"/>
      <c r="VOG3" s="1624"/>
      <c r="VOH3" s="1624"/>
      <c r="VOI3" s="1624"/>
      <c r="VOJ3" s="1624"/>
      <c r="VOK3" s="1624"/>
      <c r="VOL3" s="1624"/>
      <c r="VOM3" s="1624"/>
      <c r="VON3" s="1624"/>
      <c r="VOO3" s="1624"/>
      <c r="VOP3" s="1624"/>
      <c r="VOQ3" s="1624"/>
      <c r="VOR3" s="1624"/>
      <c r="VOS3" s="1624"/>
      <c r="VOT3" s="1624"/>
      <c r="VOU3" s="1624"/>
      <c r="VOV3" s="1624"/>
      <c r="VOW3" s="1624"/>
      <c r="VOX3" s="1624"/>
      <c r="VOY3" s="1624"/>
      <c r="VOZ3" s="1624"/>
      <c r="VPA3" s="1624"/>
      <c r="VPB3" s="1624"/>
      <c r="VPC3" s="1624"/>
      <c r="VPD3" s="1624"/>
      <c r="VPE3" s="1624"/>
      <c r="VPF3" s="1624"/>
      <c r="VPG3" s="1624"/>
      <c r="VPH3" s="1624"/>
      <c r="VPI3" s="1624"/>
      <c r="VPJ3" s="1624"/>
      <c r="VPK3" s="1624"/>
      <c r="VPL3" s="1624"/>
      <c r="VPM3" s="1624"/>
      <c r="VPN3" s="1624"/>
      <c r="VPO3" s="1624"/>
      <c r="VPP3" s="1624"/>
      <c r="VPQ3" s="1624"/>
      <c r="VPR3" s="1624"/>
      <c r="VPS3" s="1624"/>
      <c r="VPT3" s="1624"/>
      <c r="VPU3" s="1624"/>
      <c r="VPV3" s="1624"/>
      <c r="VPW3" s="1624"/>
      <c r="VPX3" s="1624"/>
      <c r="VPY3" s="1624"/>
      <c r="VPZ3" s="1624"/>
      <c r="VQA3" s="1624"/>
      <c r="VQB3" s="1624"/>
      <c r="VQC3" s="1624"/>
      <c r="VQD3" s="1624"/>
      <c r="VQE3" s="1624"/>
      <c r="VQF3" s="1624"/>
      <c r="VQG3" s="1624"/>
      <c r="VQH3" s="1624"/>
      <c r="VQI3" s="1624"/>
      <c r="VQJ3" s="1624"/>
      <c r="VQK3" s="1624"/>
      <c r="VQL3" s="1624"/>
      <c r="VQM3" s="1624"/>
      <c r="VQN3" s="1624"/>
      <c r="VQO3" s="1624"/>
      <c r="VQP3" s="1624"/>
      <c r="VQQ3" s="1624"/>
      <c r="VQR3" s="1624"/>
      <c r="VQS3" s="1624"/>
      <c r="VQT3" s="1624"/>
      <c r="VQU3" s="1624"/>
      <c r="VQV3" s="1624"/>
      <c r="VQW3" s="1624"/>
      <c r="VQX3" s="1624"/>
      <c r="VQY3" s="1624"/>
      <c r="VQZ3" s="1624"/>
      <c r="VRA3" s="1624"/>
      <c r="VRB3" s="1624"/>
      <c r="VRC3" s="1624"/>
      <c r="VRD3" s="1624"/>
      <c r="VRE3" s="1624"/>
      <c r="VRF3" s="1624"/>
      <c r="VRG3" s="1624"/>
      <c r="VRH3" s="1624"/>
      <c r="VRI3" s="1624"/>
      <c r="VRJ3" s="1624"/>
      <c r="VRK3" s="1624"/>
      <c r="VRL3" s="1624"/>
      <c r="VRM3" s="1624"/>
      <c r="VRN3" s="1624"/>
      <c r="VRO3" s="1624"/>
      <c r="VRP3" s="1624"/>
      <c r="VRQ3" s="1624"/>
      <c r="VRR3" s="1624"/>
      <c r="VRS3" s="1624"/>
      <c r="VRT3" s="1624"/>
      <c r="VRU3" s="1624"/>
      <c r="VRV3" s="1624"/>
      <c r="VRW3" s="1624"/>
      <c r="VRX3" s="1624"/>
      <c r="VRY3" s="1624"/>
      <c r="VRZ3" s="1624"/>
      <c r="VSA3" s="1624"/>
      <c r="VSB3" s="1624"/>
      <c r="VSC3" s="1624"/>
      <c r="VSD3" s="1624"/>
      <c r="VSE3" s="1624"/>
      <c r="VSF3" s="1624"/>
      <c r="VSG3" s="1624"/>
      <c r="VSH3" s="1624"/>
      <c r="VSI3" s="1624"/>
      <c r="VSJ3" s="1624"/>
      <c r="VSK3" s="1624"/>
      <c r="VSL3" s="1624"/>
      <c r="VSM3" s="1624"/>
      <c r="VSN3" s="1624"/>
      <c r="VSO3" s="1624"/>
      <c r="VSP3" s="1624"/>
      <c r="VSQ3" s="1624"/>
      <c r="VSR3" s="1624"/>
      <c r="VSS3" s="1624"/>
      <c r="VST3" s="1624"/>
      <c r="VSU3" s="1624"/>
      <c r="VSV3" s="1624"/>
      <c r="VSW3" s="1624"/>
      <c r="VSX3" s="1624"/>
      <c r="VSY3" s="1624"/>
      <c r="VSZ3" s="1624"/>
      <c r="VTA3" s="1624"/>
      <c r="VTB3" s="1624"/>
      <c r="VTC3" s="1624"/>
      <c r="VTD3" s="1624"/>
      <c r="VTE3" s="1624"/>
      <c r="VTF3" s="1624"/>
      <c r="VTG3" s="1624"/>
      <c r="VTH3" s="1624"/>
      <c r="VTI3" s="1624"/>
      <c r="VTJ3" s="1624"/>
      <c r="VTK3" s="1624"/>
      <c r="VTL3" s="1624"/>
      <c r="VTM3" s="1624"/>
      <c r="VTN3" s="1624"/>
      <c r="VTO3" s="1624"/>
      <c r="VTP3" s="1624"/>
      <c r="VTQ3" s="1624"/>
      <c r="VTR3" s="1624"/>
      <c r="VTS3" s="1624"/>
      <c r="VTT3" s="1624"/>
      <c r="VTU3" s="1624"/>
      <c r="VTV3" s="1624"/>
      <c r="VTW3" s="1624"/>
      <c r="VTX3" s="1624"/>
      <c r="VTY3" s="1624"/>
      <c r="VTZ3" s="1624"/>
      <c r="VUA3" s="1624"/>
      <c r="VUB3" s="1624"/>
      <c r="VUC3" s="1624"/>
      <c r="VUD3" s="1624"/>
      <c r="VUE3" s="1624"/>
      <c r="VUF3" s="1624"/>
      <c r="VUG3" s="1624"/>
      <c r="VUH3" s="1624"/>
      <c r="VUI3" s="1624"/>
      <c r="VUJ3" s="1624"/>
      <c r="VUK3" s="1624"/>
      <c r="VUL3" s="1624"/>
      <c r="VUM3" s="1624"/>
      <c r="VUN3" s="1624"/>
      <c r="VUO3" s="1624"/>
      <c r="VUP3" s="1624"/>
      <c r="VUQ3" s="1624"/>
      <c r="VUR3" s="1624"/>
      <c r="VUS3" s="1624"/>
      <c r="VUT3" s="1624"/>
      <c r="VUU3" s="1624"/>
      <c r="VUV3" s="1624"/>
      <c r="VUW3" s="1624"/>
      <c r="VUX3" s="1624"/>
      <c r="VUY3" s="1624"/>
      <c r="VUZ3" s="1624"/>
      <c r="VVA3" s="1624"/>
      <c r="VVB3" s="1624"/>
      <c r="VVC3" s="1624"/>
      <c r="VVD3" s="1624"/>
      <c r="VVE3" s="1624"/>
      <c r="VVF3" s="1624"/>
      <c r="VVG3" s="1624"/>
      <c r="VVH3" s="1624"/>
      <c r="VVI3" s="1624"/>
      <c r="VVJ3" s="1624"/>
      <c r="VVK3" s="1624"/>
      <c r="VVL3" s="1624"/>
      <c r="VVM3" s="1624"/>
      <c r="VVN3" s="1624"/>
      <c r="VVO3" s="1624"/>
      <c r="VVP3" s="1624"/>
      <c r="VVQ3" s="1624"/>
      <c r="VVR3" s="1624"/>
      <c r="VVS3" s="1624"/>
      <c r="VVT3" s="1624"/>
      <c r="VVU3" s="1624"/>
      <c r="VVV3" s="1624"/>
      <c r="VVW3" s="1624"/>
      <c r="VVX3" s="1624"/>
      <c r="VVY3" s="1624"/>
      <c r="VVZ3" s="1624"/>
      <c r="VWA3" s="1624"/>
      <c r="VWB3" s="1624"/>
      <c r="VWC3" s="1624"/>
      <c r="VWD3" s="1624"/>
      <c r="VWE3" s="1624"/>
      <c r="VWF3" s="1624"/>
      <c r="VWG3" s="1624"/>
      <c r="VWH3" s="1624"/>
      <c r="VWI3" s="1624"/>
      <c r="VWJ3" s="1624"/>
      <c r="VWK3" s="1624"/>
      <c r="VWL3" s="1624"/>
      <c r="VWM3" s="1624"/>
      <c r="VWN3" s="1624"/>
      <c r="VWO3" s="1624"/>
      <c r="VWP3" s="1624"/>
      <c r="VWQ3" s="1624"/>
      <c r="VWR3" s="1624"/>
      <c r="VWS3" s="1624"/>
      <c r="VWT3" s="1624"/>
      <c r="VWU3" s="1624"/>
      <c r="VWV3" s="1624"/>
      <c r="VWW3" s="1624"/>
      <c r="VWX3" s="1624"/>
      <c r="VWY3" s="1624"/>
      <c r="VWZ3" s="1624"/>
      <c r="VXA3" s="1624"/>
      <c r="VXB3" s="1624"/>
      <c r="VXC3" s="1624"/>
      <c r="VXD3" s="1624"/>
      <c r="VXE3" s="1624"/>
      <c r="VXF3" s="1624"/>
      <c r="VXG3" s="1624"/>
      <c r="VXH3" s="1624"/>
      <c r="VXI3" s="1624"/>
      <c r="VXJ3" s="1624"/>
      <c r="VXK3" s="1624"/>
      <c r="VXL3" s="1624"/>
      <c r="VXM3" s="1624"/>
      <c r="VXN3" s="1624"/>
      <c r="VXO3" s="1624"/>
      <c r="VXP3" s="1624"/>
      <c r="VXQ3" s="1624"/>
      <c r="VXR3" s="1624"/>
      <c r="VXS3" s="1624"/>
      <c r="VXT3" s="1624"/>
      <c r="VXU3" s="1624"/>
      <c r="VXV3" s="1624"/>
      <c r="VXW3" s="1624"/>
      <c r="VXX3" s="1624"/>
      <c r="VXY3" s="1624"/>
      <c r="VXZ3" s="1624"/>
      <c r="VYA3" s="1624"/>
      <c r="VYB3" s="1624"/>
      <c r="VYC3" s="1624"/>
      <c r="VYD3" s="1624"/>
      <c r="VYE3" s="1624"/>
      <c r="VYF3" s="1624"/>
      <c r="VYG3" s="1624"/>
      <c r="VYH3" s="1624"/>
      <c r="VYI3" s="1624"/>
      <c r="VYJ3" s="1624"/>
      <c r="VYK3" s="1624"/>
      <c r="VYL3" s="1624"/>
      <c r="VYM3" s="1624"/>
      <c r="VYN3" s="1624"/>
      <c r="VYO3" s="1624"/>
      <c r="VYP3" s="1624"/>
      <c r="VYQ3" s="1624"/>
      <c r="VYR3" s="1624"/>
      <c r="VYS3" s="1624"/>
      <c r="VYT3" s="1624"/>
      <c r="VYU3" s="1624"/>
      <c r="VYV3" s="1624"/>
      <c r="VYW3" s="1624"/>
      <c r="VYX3" s="1624"/>
      <c r="VYY3" s="1624"/>
      <c r="VYZ3" s="1624"/>
      <c r="VZA3" s="1624"/>
      <c r="VZB3" s="1624"/>
      <c r="VZC3" s="1624"/>
      <c r="VZD3" s="1624"/>
      <c r="VZE3" s="1624"/>
      <c r="VZF3" s="1624"/>
      <c r="VZG3" s="1624"/>
      <c r="VZH3" s="1624"/>
      <c r="VZI3" s="1624"/>
      <c r="VZJ3" s="1624"/>
      <c r="VZK3" s="1624"/>
      <c r="VZL3" s="1624"/>
      <c r="VZM3" s="1624"/>
      <c r="VZN3" s="1624"/>
      <c r="VZO3" s="1624"/>
      <c r="VZP3" s="1624"/>
      <c r="VZQ3" s="1624"/>
      <c r="VZR3" s="1624"/>
      <c r="VZS3" s="1624"/>
      <c r="VZT3" s="1624"/>
      <c r="VZU3" s="1624"/>
      <c r="VZV3" s="1624"/>
      <c r="VZW3" s="1624"/>
      <c r="VZX3" s="1624"/>
      <c r="VZY3" s="1624"/>
      <c r="VZZ3" s="1624"/>
      <c r="WAA3" s="1624"/>
      <c r="WAB3" s="1624"/>
      <c r="WAC3" s="1624"/>
      <c r="WAD3" s="1624"/>
      <c r="WAE3" s="1624"/>
      <c r="WAF3" s="1624"/>
      <c r="WAG3" s="1624"/>
      <c r="WAH3" s="1624"/>
      <c r="WAI3" s="1624"/>
      <c r="WAJ3" s="1624"/>
      <c r="WAK3" s="1624"/>
      <c r="WAL3" s="1624"/>
      <c r="WAM3" s="1624"/>
      <c r="WAN3" s="1624"/>
      <c r="WAO3" s="1624"/>
      <c r="WAP3" s="1624"/>
      <c r="WAQ3" s="1624"/>
      <c r="WAR3" s="1624"/>
      <c r="WAS3" s="1624"/>
      <c r="WAT3" s="1624"/>
      <c r="WAU3" s="1624"/>
      <c r="WAV3" s="1624"/>
      <c r="WAW3" s="1624"/>
      <c r="WAX3" s="1624"/>
      <c r="WAY3" s="1624"/>
      <c r="WAZ3" s="1624"/>
      <c r="WBA3" s="1624"/>
      <c r="WBB3" s="1624"/>
      <c r="WBC3" s="1624"/>
      <c r="WBD3" s="1624"/>
      <c r="WBE3" s="1624"/>
      <c r="WBF3" s="1624"/>
      <c r="WBG3" s="1624"/>
      <c r="WBH3" s="1624"/>
      <c r="WBI3" s="1624"/>
      <c r="WBJ3" s="1624"/>
      <c r="WBK3" s="1624"/>
      <c r="WBL3" s="1624"/>
      <c r="WBM3" s="1624"/>
      <c r="WBN3" s="1624"/>
      <c r="WBO3" s="1624"/>
      <c r="WBP3" s="1624"/>
      <c r="WBQ3" s="1624"/>
      <c r="WBR3" s="1624"/>
      <c r="WBS3" s="1624"/>
      <c r="WBT3" s="1624"/>
      <c r="WBU3" s="1624"/>
      <c r="WBV3" s="1624"/>
      <c r="WBW3" s="1624"/>
      <c r="WBX3" s="1624"/>
      <c r="WBY3" s="1624"/>
      <c r="WBZ3" s="1624"/>
      <c r="WCA3" s="1624"/>
      <c r="WCB3" s="1624"/>
      <c r="WCC3" s="1624"/>
      <c r="WCD3" s="1624"/>
      <c r="WCE3" s="1624"/>
      <c r="WCF3" s="1624"/>
      <c r="WCG3" s="1624"/>
      <c r="WCH3" s="1624"/>
      <c r="WCI3" s="1624"/>
      <c r="WCJ3" s="1624"/>
      <c r="WCK3" s="1624"/>
      <c r="WCL3" s="1624"/>
      <c r="WCM3" s="1624"/>
      <c r="WCN3" s="1624"/>
      <c r="WCO3" s="1624"/>
      <c r="WCP3" s="1624"/>
      <c r="WCQ3" s="1624"/>
      <c r="WCR3" s="1624"/>
      <c r="WCS3" s="1624"/>
      <c r="WCT3" s="1624"/>
      <c r="WCU3" s="1624"/>
      <c r="WCV3" s="1624"/>
      <c r="WCW3" s="1624"/>
      <c r="WCX3" s="1624"/>
      <c r="WCY3" s="1624"/>
      <c r="WCZ3" s="1624"/>
      <c r="WDA3" s="1624"/>
      <c r="WDB3" s="1624"/>
      <c r="WDC3" s="1624"/>
      <c r="WDD3" s="1624"/>
      <c r="WDE3" s="1624"/>
      <c r="WDF3" s="1624"/>
      <c r="WDG3" s="1624"/>
      <c r="WDH3" s="1624"/>
      <c r="WDI3" s="1624"/>
      <c r="WDJ3" s="1624"/>
      <c r="WDK3" s="1624"/>
      <c r="WDL3" s="1624"/>
      <c r="WDM3" s="1624"/>
      <c r="WDN3" s="1624"/>
      <c r="WDO3" s="1624"/>
      <c r="WDP3" s="1624"/>
      <c r="WDQ3" s="1624"/>
      <c r="WDR3" s="1624"/>
      <c r="WDS3" s="1624"/>
      <c r="WDT3" s="1624"/>
      <c r="WDU3" s="1624"/>
      <c r="WDV3" s="1624"/>
      <c r="WDW3" s="1624"/>
      <c r="WDX3" s="1624"/>
      <c r="WDY3" s="1624"/>
      <c r="WDZ3" s="1624"/>
      <c r="WEA3" s="1624"/>
      <c r="WEB3" s="1624"/>
      <c r="WEC3" s="1624"/>
      <c r="WED3" s="1624"/>
      <c r="WEE3" s="1624"/>
      <c r="WEF3" s="1624"/>
      <c r="WEG3" s="1624"/>
      <c r="WEH3" s="1624"/>
      <c r="WEI3" s="1624"/>
      <c r="WEJ3" s="1624"/>
      <c r="WEK3" s="1624"/>
      <c r="WEL3" s="1624"/>
      <c r="WEM3" s="1624"/>
      <c r="WEN3" s="1624"/>
      <c r="WEO3" s="1624"/>
      <c r="WEP3" s="1624"/>
      <c r="WEQ3" s="1624"/>
      <c r="WER3" s="1624"/>
      <c r="WES3" s="1624"/>
      <c r="WET3" s="1624"/>
      <c r="WEU3" s="1624"/>
      <c r="WEV3" s="1624"/>
      <c r="WEW3" s="1624"/>
      <c r="WEX3" s="1624"/>
      <c r="WEY3" s="1624"/>
      <c r="WEZ3" s="1624"/>
      <c r="WFA3" s="1624"/>
      <c r="WFB3" s="1624"/>
      <c r="WFC3" s="1624"/>
      <c r="WFD3" s="1624"/>
      <c r="WFE3" s="1624"/>
      <c r="WFF3" s="1624"/>
      <c r="WFG3" s="1624"/>
      <c r="WFH3" s="1624"/>
      <c r="WFI3" s="1624"/>
      <c r="WFJ3" s="1624"/>
      <c r="WFK3" s="1624"/>
      <c r="WFL3" s="1624"/>
      <c r="WFM3" s="1624"/>
      <c r="WFN3" s="1624"/>
      <c r="WFO3" s="1624"/>
      <c r="WFP3" s="1624"/>
      <c r="WFQ3" s="1624"/>
      <c r="WFR3" s="1624"/>
      <c r="WFS3" s="1624"/>
      <c r="WFT3" s="1624"/>
      <c r="WFU3" s="1624"/>
      <c r="WFV3" s="1624"/>
      <c r="WFW3" s="1624"/>
      <c r="WFX3" s="1624"/>
      <c r="WFY3" s="1624"/>
      <c r="WFZ3" s="1624"/>
      <c r="WGA3" s="1624"/>
      <c r="WGB3" s="1624"/>
      <c r="WGC3" s="1624"/>
      <c r="WGD3" s="1624"/>
      <c r="WGE3" s="1624"/>
      <c r="WGF3" s="1624"/>
      <c r="WGG3" s="1624"/>
      <c r="WGH3" s="1624"/>
      <c r="WGI3" s="1624"/>
      <c r="WGJ3" s="1624"/>
      <c r="WGK3" s="1624"/>
      <c r="WGL3" s="1624"/>
      <c r="WGM3" s="1624"/>
      <c r="WGN3" s="1624"/>
      <c r="WGO3" s="1624"/>
      <c r="WGP3" s="1624"/>
      <c r="WGQ3" s="1624"/>
      <c r="WGR3" s="1624"/>
      <c r="WGS3" s="1624"/>
      <c r="WGT3" s="1624"/>
      <c r="WGU3" s="1624"/>
      <c r="WGV3" s="1624"/>
      <c r="WGW3" s="1624"/>
      <c r="WGX3" s="1624"/>
      <c r="WGY3" s="1624"/>
      <c r="WGZ3" s="1624"/>
      <c r="WHA3" s="1624"/>
      <c r="WHB3" s="1624"/>
      <c r="WHC3" s="1624"/>
      <c r="WHD3" s="1624"/>
      <c r="WHE3" s="1624"/>
      <c r="WHF3" s="1624"/>
      <c r="WHG3" s="1624"/>
      <c r="WHH3" s="1624"/>
      <c r="WHI3" s="1624"/>
      <c r="WHJ3" s="1624"/>
      <c r="WHK3" s="1624"/>
      <c r="WHL3" s="1624"/>
      <c r="WHM3" s="1624"/>
      <c r="WHN3" s="1624"/>
      <c r="WHO3" s="1624"/>
      <c r="WHP3" s="1624"/>
      <c r="WHQ3" s="1624"/>
      <c r="WHR3" s="1624"/>
      <c r="WHS3" s="1624"/>
      <c r="WHT3" s="1624"/>
      <c r="WHU3" s="1624"/>
      <c r="WHV3" s="1624"/>
      <c r="WHW3" s="1624"/>
      <c r="WHX3" s="1624"/>
      <c r="WHY3" s="1624"/>
      <c r="WHZ3" s="1624"/>
      <c r="WIA3" s="1624"/>
      <c r="WIB3" s="1624"/>
      <c r="WIC3" s="1624"/>
      <c r="WID3" s="1624"/>
      <c r="WIE3" s="1624"/>
      <c r="WIF3" s="1624"/>
      <c r="WIG3" s="1624"/>
      <c r="WIH3" s="1624"/>
      <c r="WII3" s="1624"/>
      <c r="WIJ3" s="1624"/>
      <c r="WIK3" s="1624"/>
      <c r="WIL3" s="1624"/>
      <c r="WIM3" s="1624"/>
      <c r="WIN3" s="1624"/>
      <c r="WIO3" s="1624"/>
      <c r="WIP3" s="1624"/>
      <c r="WIQ3" s="1624"/>
      <c r="WIR3" s="1624"/>
      <c r="WIS3" s="1624"/>
      <c r="WIT3" s="1624"/>
      <c r="WIU3" s="1624"/>
      <c r="WIV3" s="1624"/>
      <c r="WIW3" s="1624"/>
      <c r="WIX3" s="1624"/>
      <c r="WIY3" s="1624"/>
      <c r="WIZ3" s="1624"/>
      <c r="WJA3" s="1624"/>
      <c r="WJB3" s="1624"/>
      <c r="WJC3" s="1624"/>
      <c r="WJD3" s="1624"/>
      <c r="WJE3" s="1624"/>
      <c r="WJF3" s="1624"/>
      <c r="WJG3" s="1624"/>
      <c r="WJH3" s="1624"/>
      <c r="WJI3" s="1624"/>
      <c r="WJJ3" s="1624"/>
      <c r="WJK3" s="1624"/>
      <c r="WJL3" s="1624"/>
      <c r="WJM3" s="1624"/>
      <c r="WJN3" s="1624"/>
      <c r="WJO3" s="1624"/>
      <c r="WJP3" s="1624"/>
      <c r="WJQ3" s="1624"/>
      <c r="WJR3" s="1624"/>
      <c r="WJS3" s="1624"/>
      <c r="WJT3" s="1624"/>
      <c r="WJU3" s="1624"/>
      <c r="WJV3" s="1624"/>
      <c r="WJW3" s="1624"/>
      <c r="WJX3" s="1624"/>
      <c r="WJY3" s="1624"/>
      <c r="WJZ3" s="1624"/>
      <c r="WKA3" s="1624"/>
      <c r="WKB3" s="1624"/>
      <c r="WKC3" s="1624"/>
      <c r="WKD3" s="1624"/>
      <c r="WKE3" s="1624"/>
      <c r="WKF3" s="1624"/>
      <c r="WKG3" s="1624"/>
      <c r="WKH3" s="1624"/>
      <c r="WKI3" s="1624"/>
      <c r="WKJ3" s="1624"/>
      <c r="WKK3" s="1624"/>
      <c r="WKL3" s="1624"/>
      <c r="WKM3" s="1624"/>
      <c r="WKN3" s="1624"/>
      <c r="WKO3" s="1624"/>
      <c r="WKP3" s="1624"/>
      <c r="WKQ3" s="1624"/>
      <c r="WKR3" s="1624"/>
      <c r="WKS3" s="1624"/>
      <c r="WKT3" s="1624"/>
      <c r="WKU3" s="1624"/>
      <c r="WKV3" s="1624"/>
      <c r="WKW3" s="1624"/>
      <c r="WKX3" s="1624"/>
      <c r="WKY3" s="1624"/>
      <c r="WKZ3" s="1624"/>
      <c r="WLA3" s="1624"/>
      <c r="WLB3" s="1624"/>
      <c r="WLC3" s="1624"/>
      <c r="WLD3" s="1624"/>
      <c r="WLE3" s="1624"/>
      <c r="WLF3" s="1624"/>
      <c r="WLG3" s="1624"/>
      <c r="WLH3" s="1624"/>
      <c r="WLI3" s="1624"/>
      <c r="WLJ3" s="1624"/>
      <c r="WLK3" s="1624"/>
      <c r="WLL3" s="1624"/>
      <c r="WLM3" s="1624"/>
      <c r="WLN3" s="1624"/>
      <c r="WLO3" s="1624"/>
      <c r="WLP3" s="1624"/>
      <c r="WLQ3" s="1624"/>
      <c r="WLR3" s="1624"/>
      <c r="WLS3" s="1624"/>
      <c r="WLT3" s="1624"/>
      <c r="WLU3" s="1624"/>
      <c r="WLV3" s="1624"/>
      <c r="WLW3" s="1624"/>
      <c r="WLX3" s="1624"/>
      <c r="WLY3" s="1624"/>
      <c r="WLZ3" s="1624"/>
      <c r="WMA3" s="1624"/>
      <c r="WMB3" s="1624"/>
      <c r="WMC3" s="1624"/>
      <c r="WMD3" s="1624"/>
      <c r="WME3" s="1624"/>
      <c r="WMF3" s="1624"/>
      <c r="WMG3" s="1624"/>
      <c r="WMH3" s="1624"/>
      <c r="WMI3" s="1624"/>
      <c r="WMJ3" s="1624"/>
      <c r="WMK3" s="1624"/>
      <c r="WML3" s="1624"/>
      <c r="WMM3" s="1624"/>
      <c r="WMN3" s="1624"/>
      <c r="WMO3" s="1624"/>
      <c r="WMP3" s="1624"/>
      <c r="WMQ3" s="1624"/>
      <c r="WMR3" s="1624"/>
      <c r="WMS3" s="1624"/>
      <c r="WMT3" s="1624"/>
      <c r="WMU3" s="1624"/>
      <c r="WMV3" s="1624"/>
      <c r="WMW3" s="1624"/>
      <c r="WMX3" s="1624"/>
      <c r="WMY3" s="1624"/>
      <c r="WMZ3" s="1624"/>
      <c r="WNA3" s="1624"/>
      <c r="WNB3" s="1624"/>
      <c r="WNC3" s="1624"/>
      <c r="WND3" s="1624"/>
      <c r="WNE3" s="1624"/>
      <c r="WNF3" s="1624"/>
      <c r="WNG3" s="1624"/>
      <c r="WNH3" s="1624"/>
      <c r="WNI3" s="1624"/>
      <c r="WNJ3" s="1624"/>
      <c r="WNK3" s="1624"/>
      <c r="WNL3" s="1624"/>
      <c r="WNM3" s="1624"/>
      <c r="WNN3" s="1624"/>
      <c r="WNO3" s="1624"/>
      <c r="WNP3" s="1624"/>
      <c r="WNQ3" s="1624"/>
      <c r="WNR3" s="1624"/>
      <c r="WNS3" s="1624"/>
      <c r="WNT3" s="1624"/>
      <c r="WNU3" s="1624"/>
      <c r="WNV3" s="1624"/>
      <c r="WNW3" s="1624"/>
      <c r="WNX3" s="1624"/>
      <c r="WNY3" s="1624"/>
      <c r="WNZ3" s="1624"/>
      <c r="WOA3" s="1624"/>
      <c r="WOB3" s="1624"/>
      <c r="WOC3" s="1624"/>
      <c r="WOD3" s="1624"/>
      <c r="WOE3" s="1624"/>
      <c r="WOF3" s="1624"/>
      <c r="WOG3" s="1624"/>
      <c r="WOH3" s="1624"/>
      <c r="WOI3" s="1624"/>
      <c r="WOJ3" s="1624"/>
      <c r="WOK3" s="1624"/>
      <c r="WOL3" s="1624"/>
      <c r="WOM3" s="1624"/>
      <c r="WON3" s="1624"/>
      <c r="WOO3" s="1624"/>
      <c r="WOP3" s="1624"/>
      <c r="WOQ3" s="1624"/>
      <c r="WOR3" s="1624"/>
      <c r="WOS3" s="1624"/>
      <c r="WOT3" s="1624"/>
      <c r="WOU3" s="1624"/>
      <c r="WOV3" s="1624"/>
      <c r="WOW3" s="1624"/>
      <c r="WOX3" s="1624"/>
      <c r="WOY3" s="1624"/>
      <c r="WOZ3" s="1624"/>
      <c r="WPA3" s="1624"/>
      <c r="WPB3" s="1624"/>
      <c r="WPC3" s="1624"/>
      <c r="WPD3" s="1624"/>
      <c r="WPE3" s="1624"/>
      <c r="WPF3" s="1624"/>
      <c r="WPG3" s="1624"/>
      <c r="WPH3" s="1624"/>
      <c r="WPI3" s="1624"/>
      <c r="WPJ3" s="1624"/>
      <c r="WPK3" s="1624"/>
      <c r="WPL3" s="1624"/>
      <c r="WPM3" s="1624"/>
      <c r="WPN3" s="1624"/>
      <c r="WPO3" s="1624"/>
      <c r="WPP3" s="1624"/>
      <c r="WPQ3" s="1624"/>
      <c r="WPR3" s="1624"/>
      <c r="WPS3" s="1624"/>
      <c r="WPT3" s="1624"/>
      <c r="WPU3" s="1624"/>
      <c r="WPV3" s="1624"/>
      <c r="WPW3" s="1624"/>
      <c r="WPX3" s="1624"/>
      <c r="WPY3" s="1624"/>
      <c r="WPZ3" s="1624"/>
      <c r="WQA3" s="1624"/>
      <c r="WQB3" s="1624"/>
      <c r="WQC3" s="1624"/>
      <c r="WQD3" s="1624"/>
      <c r="WQE3" s="1624"/>
      <c r="WQF3" s="1624"/>
      <c r="WQG3" s="1624"/>
      <c r="WQH3" s="1624"/>
      <c r="WQI3" s="1624"/>
      <c r="WQJ3" s="1624"/>
      <c r="WQK3" s="1624"/>
      <c r="WQL3" s="1624"/>
      <c r="WQM3" s="1624"/>
      <c r="WQN3" s="1624"/>
      <c r="WQO3" s="1624"/>
      <c r="WQP3" s="1624"/>
      <c r="WQQ3" s="1624"/>
      <c r="WQR3" s="1624"/>
      <c r="WQS3" s="1624"/>
      <c r="WQT3" s="1624"/>
      <c r="WQU3" s="1624"/>
      <c r="WQV3" s="1624"/>
      <c r="WQW3" s="1624"/>
      <c r="WQX3" s="1624"/>
      <c r="WQY3" s="1624"/>
      <c r="WQZ3" s="1624"/>
      <c r="WRA3" s="1624"/>
      <c r="WRB3" s="1624"/>
      <c r="WRC3" s="1624"/>
      <c r="WRD3" s="1624"/>
      <c r="WRE3" s="1624"/>
      <c r="WRF3" s="1624"/>
      <c r="WRG3" s="1624"/>
      <c r="WRH3" s="1624"/>
      <c r="WRI3" s="1624"/>
      <c r="WRJ3" s="1624"/>
      <c r="WRK3" s="1624"/>
      <c r="WRL3" s="1624"/>
      <c r="WRM3" s="1624"/>
      <c r="WRN3" s="1624"/>
      <c r="WRO3" s="1624"/>
      <c r="WRP3" s="1624"/>
      <c r="WRQ3" s="1624"/>
      <c r="WRR3" s="1624"/>
      <c r="WRS3" s="1624"/>
      <c r="WRT3" s="1624"/>
      <c r="WRU3" s="1624"/>
      <c r="WRV3" s="1624"/>
      <c r="WRW3" s="1624"/>
      <c r="WRX3" s="1624"/>
      <c r="WRY3" s="1624"/>
      <c r="WRZ3" s="1624"/>
      <c r="WSA3" s="1624"/>
      <c r="WSB3" s="1624"/>
      <c r="WSC3" s="1624"/>
      <c r="WSD3" s="1624"/>
      <c r="WSE3" s="1624"/>
      <c r="WSF3" s="1624"/>
      <c r="WSG3" s="1624"/>
      <c r="WSH3" s="1624"/>
      <c r="WSI3" s="1624"/>
      <c r="WSJ3" s="1624"/>
      <c r="WSK3" s="1624"/>
      <c r="WSL3" s="1624"/>
      <c r="WSM3" s="1624"/>
      <c r="WSN3" s="1624"/>
      <c r="WSO3" s="1624"/>
      <c r="WSP3" s="1624"/>
      <c r="WSQ3" s="1624"/>
      <c r="WSR3" s="1624"/>
      <c r="WSS3" s="1624"/>
      <c r="WST3" s="1624"/>
      <c r="WSU3" s="1624"/>
      <c r="WSV3" s="1624"/>
      <c r="WSW3" s="1624"/>
      <c r="WSX3" s="1624"/>
      <c r="WSY3" s="1624"/>
      <c r="WSZ3" s="1624"/>
      <c r="WTA3" s="1624"/>
      <c r="WTB3" s="1624"/>
      <c r="WTC3" s="1624"/>
      <c r="WTD3" s="1624"/>
      <c r="WTE3" s="1624"/>
      <c r="WTF3" s="1624"/>
      <c r="WTG3" s="1624"/>
      <c r="WTH3" s="1624"/>
      <c r="WTI3" s="1624"/>
      <c r="WTJ3" s="1624"/>
      <c r="WTK3" s="1624"/>
      <c r="WTL3" s="1624"/>
      <c r="WTM3" s="1624"/>
      <c r="WTN3" s="1624"/>
      <c r="WTO3" s="1624"/>
      <c r="WTP3" s="1624"/>
      <c r="WTQ3" s="1624"/>
      <c r="WTR3" s="1624"/>
      <c r="WTS3" s="1624"/>
      <c r="WTT3" s="1624"/>
      <c r="WTU3" s="1624"/>
      <c r="WTV3" s="1624"/>
      <c r="WTW3" s="1624"/>
      <c r="WTX3" s="1624"/>
      <c r="WTY3" s="1624"/>
      <c r="WTZ3" s="1624"/>
      <c r="WUA3" s="1624"/>
      <c r="WUB3" s="1624"/>
      <c r="WUC3" s="1624"/>
      <c r="WUD3" s="1624"/>
      <c r="WUE3" s="1624"/>
      <c r="WUF3" s="1624"/>
      <c r="WUG3" s="1624"/>
      <c r="WUH3" s="1624"/>
      <c r="WUI3" s="1624"/>
      <c r="WUJ3" s="1624"/>
      <c r="WUK3" s="1624"/>
      <c r="WUL3" s="1624"/>
      <c r="WUM3" s="1624"/>
      <c r="WUN3" s="1624"/>
      <c r="WUO3" s="1624"/>
      <c r="WUP3" s="1624"/>
      <c r="WUQ3" s="1624"/>
      <c r="WUR3" s="1624"/>
      <c r="WUS3" s="1624"/>
      <c r="WUT3" s="1624"/>
      <c r="WUU3" s="1624"/>
      <c r="WUV3" s="1624"/>
      <c r="WUW3" s="1624"/>
      <c r="WUX3" s="1624"/>
      <c r="WUY3" s="1624"/>
      <c r="WUZ3" s="1624"/>
      <c r="WVA3" s="1624"/>
      <c r="WVB3" s="1624"/>
      <c r="WVC3" s="1624"/>
      <c r="WVD3" s="1624"/>
      <c r="WVE3" s="1624"/>
      <c r="WVF3" s="1624"/>
      <c r="WVG3" s="1624"/>
      <c r="WVH3" s="1624"/>
      <c r="WVI3" s="1624"/>
      <c r="WVJ3" s="1624"/>
      <c r="WVK3" s="1624"/>
      <c r="WVL3" s="1624"/>
      <c r="WVM3" s="1624"/>
      <c r="WVN3" s="1624"/>
      <c r="WVO3" s="1624"/>
      <c r="WVP3" s="1624"/>
      <c r="WVQ3" s="1624"/>
      <c r="WVR3" s="1624"/>
      <c r="WVS3" s="1624"/>
      <c r="WVT3" s="1624"/>
      <c r="WVU3" s="1624"/>
      <c r="WVV3" s="1624"/>
      <c r="WVW3" s="1624"/>
      <c r="WVX3" s="1624"/>
      <c r="WVY3" s="1624"/>
      <c r="WVZ3" s="1624"/>
      <c r="WWA3" s="1624"/>
      <c r="WWB3" s="1624"/>
      <c r="WWC3" s="1624"/>
      <c r="WWD3" s="1624"/>
      <c r="WWE3" s="1624"/>
      <c r="WWF3" s="1624"/>
      <c r="WWG3" s="1624"/>
      <c r="WWH3" s="1624"/>
      <c r="WWI3" s="1624"/>
      <c r="WWJ3" s="1624"/>
      <c r="WWK3" s="1624"/>
      <c r="WWL3" s="1624"/>
      <c r="WWM3" s="1624"/>
      <c r="WWN3" s="1624"/>
      <c r="WWO3" s="1624"/>
      <c r="WWP3" s="1624"/>
      <c r="WWQ3" s="1624"/>
      <c r="WWR3" s="1624"/>
      <c r="WWS3" s="1624"/>
      <c r="WWT3" s="1624"/>
      <c r="WWU3" s="1624"/>
      <c r="WWV3" s="1624"/>
      <c r="WWW3" s="1624"/>
      <c r="WWX3" s="1624"/>
      <c r="WWY3" s="1624"/>
      <c r="WWZ3" s="1624"/>
      <c r="WXA3" s="1624"/>
      <c r="WXB3" s="1624"/>
      <c r="WXC3" s="1624"/>
      <c r="WXD3" s="1624"/>
      <c r="WXE3" s="1624"/>
      <c r="WXF3" s="1624"/>
      <c r="WXG3" s="1624"/>
      <c r="WXH3" s="1624"/>
      <c r="WXI3" s="1624"/>
      <c r="WXJ3" s="1624"/>
      <c r="WXK3" s="1624"/>
      <c r="WXL3" s="1624"/>
      <c r="WXM3" s="1624"/>
      <c r="WXN3" s="1624"/>
      <c r="WXO3" s="1624"/>
      <c r="WXP3" s="1624"/>
      <c r="WXQ3" s="1624"/>
      <c r="WXR3" s="1624"/>
      <c r="WXS3" s="1624"/>
      <c r="WXT3" s="1624"/>
      <c r="WXU3" s="1624"/>
      <c r="WXV3" s="1624"/>
      <c r="WXW3" s="1624"/>
      <c r="WXX3" s="1624"/>
      <c r="WXY3" s="1624"/>
      <c r="WXZ3" s="1624"/>
      <c r="WYA3" s="1624"/>
      <c r="WYB3" s="1624"/>
      <c r="WYC3" s="1624"/>
      <c r="WYD3" s="1624"/>
      <c r="WYE3" s="1624"/>
      <c r="WYF3" s="1624"/>
      <c r="WYG3" s="1624"/>
      <c r="WYH3" s="1624"/>
      <c r="WYI3" s="1624"/>
      <c r="WYJ3" s="1624"/>
      <c r="WYK3" s="1624"/>
      <c r="WYL3" s="1624"/>
      <c r="WYM3" s="1624"/>
      <c r="WYN3" s="1624"/>
      <c r="WYO3" s="1624"/>
      <c r="WYP3" s="1624"/>
      <c r="WYQ3" s="1624"/>
      <c r="WYR3" s="1624"/>
      <c r="WYS3" s="1624"/>
      <c r="WYT3" s="1624"/>
      <c r="WYU3" s="1624"/>
      <c r="WYV3" s="1624"/>
      <c r="WYW3" s="1624"/>
      <c r="WYX3" s="1624"/>
      <c r="WYY3" s="1624"/>
      <c r="WYZ3" s="1624"/>
      <c r="WZA3" s="1624"/>
      <c r="WZB3" s="1624"/>
      <c r="WZC3" s="1624"/>
      <c r="WZD3" s="1624"/>
      <c r="WZE3" s="1624"/>
      <c r="WZF3" s="1624"/>
      <c r="WZG3" s="1624"/>
      <c r="WZH3" s="1624"/>
      <c r="WZI3" s="1624"/>
      <c r="WZJ3" s="1624"/>
      <c r="WZK3" s="1624"/>
      <c r="WZL3" s="1624"/>
      <c r="WZM3" s="1624"/>
      <c r="WZN3" s="1624"/>
      <c r="WZO3" s="1624"/>
      <c r="WZP3" s="1624"/>
      <c r="WZQ3" s="1624"/>
      <c r="WZR3" s="1624"/>
      <c r="WZS3" s="1624"/>
      <c r="WZT3" s="1624"/>
      <c r="WZU3" s="1624"/>
      <c r="WZV3" s="1624"/>
      <c r="WZW3" s="1624"/>
      <c r="WZX3" s="1624"/>
      <c r="WZY3" s="1624"/>
      <c r="WZZ3" s="1624"/>
      <c r="XAA3" s="1624"/>
      <c r="XAB3" s="1624"/>
      <c r="XAC3" s="1624"/>
      <c r="XAD3" s="1624"/>
      <c r="XAE3" s="1624"/>
      <c r="XAF3" s="1624"/>
      <c r="XAG3" s="1624"/>
      <c r="XAH3" s="1624"/>
      <c r="XAI3" s="1624"/>
      <c r="XAJ3" s="1624"/>
      <c r="XAK3" s="1624"/>
      <c r="XAL3" s="1624"/>
      <c r="XAM3" s="1624"/>
      <c r="XAN3" s="1624"/>
      <c r="XAO3" s="1624"/>
      <c r="XAP3" s="1624"/>
      <c r="XAQ3" s="1624"/>
      <c r="XAR3" s="1624"/>
      <c r="XAS3" s="1624"/>
      <c r="XAT3" s="1624"/>
      <c r="XAU3" s="1624"/>
      <c r="XAV3" s="1624"/>
      <c r="XAW3" s="1624"/>
      <c r="XAX3" s="1624"/>
      <c r="XAY3" s="1624"/>
      <c r="XAZ3" s="1624"/>
      <c r="XBA3" s="1624"/>
      <c r="XBB3" s="1624"/>
      <c r="XBC3" s="1624"/>
      <c r="XBD3" s="1624"/>
      <c r="XBE3" s="1624"/>
      <c r="XBF3" s="1624"/>
      <c r="XBG3" s="1624"/>
      <c r="XBH3" s="1624"/>
      <c r="XBI3" s="1624"/>
      <c r="XBJ3" s="1624"/>
      <c r="XBK3" s="1624"/>
      <c r="XBL3" s="1624"/>
      <c r="XBM3" s="1624"/>
      <c r="XBN3" s="1624"/>
      <c r="XBO3" s="1624"/>
      <c r="XBP3" s="1624"/>
      <c r="XBQ3" s="1624"/>
      <c r="XBR3" s="1624"/>
      <c r="XBS3" s="1624"/>
      <c r="XBT3" s="1624"/>
      <c r="XBU3" s="1624"/>
      <c r="XBV3" s="1624"/>
      <c r="XBW3" s="1624"/>
      <c r="XBX3" s="1624"/>
      <c r="XBY3" s="1624"/>
      <c r="XBZ3" s="1624"/>
      <c r="XCA3" s="1624"/>
      <c r="XCB3" s="1624"/>
      <c r="XCC3" s="1624"/>
      <c r="XCD3" s="1624"/>
      <c r="XCE3" s="1624"/>
      <c r="XCF3" s="1624"/>
      <c r="XCG3" s="1624"/>
      <c r="XCH3" s="1624"/>
      <c r="XCI3" s="1624"/>
      <c r="XCJ3" s="1624"/>
      <c r="XCK3" s="1624"/>
      <c r="XCL3" s="1624"/>
      <c r="XCM3" s="1624"/>
      <c r="XCN3" s="1624"/>
      <c r="XCO3" s="1624"/>
      <c r="XCP3" s="1624"/>
      <c r="XCQ3" s="1624"/>
      <c r="XCR3" s="1624"/>
      <c r="XCS3" s="1624"/>
      <c r="XCT3" s="1624"/>
      <c r="XCU3" s="1624"/>
      <c r="XCV3" s="1624"/>
      <c r="XCW3" s="1624"/>
      <c r="XCX3" s="1624"/>
      <c r="XCY3" s="1624"/>
      <c r="XCZ3" s="1624"/>
      <c r="XDA3" s="1624"/>
      <c r="XDB3" s="1624"/>
      <c r="XDC3" s="1624"/>
      <c r="XDD3" s="1624"/>
      <c r="XDE3" s="1624"/>
      <c r="XDF3" s="1624"/>
      <c r="XDG3" s="1624"/>
      <c r="XDH3" s="1624"/>
      <c r="XDI3" s="1624"/>
      <c r="XDJ3" s="1624"/>
      <c r="XDK3" s="1624"/>
      <c r="XDL3" s="1624"/>
      <c r="XDM3" s="1624"/>
      <c r="XDN3" s="1624"/>
      <c r="XDO3" s="1624"/>
      <c r="XDP3" s="1624"/>
      <c r="XDQ3" s="1624"/>
      <c r="XDR3" s="1624"/>
      <c r="XDS3" s="1624"/>
      <c r="XDT3" s="1624"/>
      <c r="XDU3" s="1624"/>
      <c r="XDV3" s="1624"/>
      <c r="XDW3" s="1624"/>
      <c r="XDX3" s="1624"/>
      <c r="XDY3" s="1624"/>
      <c r="XDZ3" s="1624"/>
      <c r="XEA3" s="1624"/>
      <c r="XEB3" s="1624"/>
      <c r="XEC3" s="1624"/>
      <c r="XED3" s="1624"/>
      <c r="XEE3" s="1624"/>
      <c r="XEF3" s="1624"/>
      <c r="XEG3" s="1624"/>
      <c r="XEH3" s="1624"/>
      <c r="XEI3" s="1624"/>
      <c r="XEJ3" s="1624"/>
      <c r="XEK3" s="1624"/>
      <c r="XEL3" s="1624"/>
      <c r="XEM3" s="1624"/>
      <c r="XEN3" s="1624"/>
      <c r="XEO3" s="1624"/>
      <c r="XEP3" s="1624"/>
      <c r="XEQ3" s="1624"/>
      <c r="XER3" s="1624"/>
      <c r="XES3" s="1624"/>
      <c r="XET3" s="1624"/>
      <c r="XEU3" s="1624"/>
      <c r="XEV3" s="1624"/>
      <c r="XEW3" s="1624"/>
      <c r="XEX3" s="1624"/>
      <c r="XEY3" s="1624"/>
      <c r="XEZ3" s="1624"/>
      <c r="XFA3" s="1624"/>
    </row>
    <row r="4" spans="1:16381" s="1022" customFormat="1" ht="24" customHeight="1">
      <c r="A4" s="1317"/>
      <c r="B4" s="1023"/>
      <c r="C4" s="1024"/>
      <c r="D4" s="1024"/>
      <c r="E4" s="1024"/>
      <c r="F4" s="1024"/>
      <c r="G4" s="1024"/>
      <c r="H4" s="1024"/>
      <c r="I4" s="1024"/>
      <c r="J4" s="1024"/>
      <c r="K4" s="1024"/>
      <c r="L4" s="1024"/>
      <c r="M4" s="1024"/>
      <c r="N4" s="1024"/>
      <c r="O4" s="1024"/>
      <c r="P4" s="1024"/>
      <c r="Q4" s="1024"/>
      <c r="R4" s="1024"/>
      <c r="S4" s="1024"/>
      <c r="T4" s="1024"/>
      <c r="U4" s="1024"/>
      <c r="V4" s="1024"/>
      <c r="W4" s="1024"/>
      <c r="X4" s="1024"/>
      <c r="Y4" s="1026"/>
      <c r="Z4" s="1026"/>
      <c r="AA4" s="1026"/>
      <c r="AB4" s="1026"/>
      <c r="AC4" s="1026"/>
      <c r="AD4" s="1025"/>
      <c r="AE4" s="1025"/>
      <c r="AF4" s="1024"/>
      <c r="AG4" s="1024"/>
      <c r="AH4" s="1024"/>
      <c r="AI4" s="1024"/>
      <c r="AJ4" s="1024"/>
      <c r="AK4" s="1024"/>
      <c r="AL4" s="1024"/>
      <c r="AM4" s="1024"/>
      <c r="AN4" s="1024"/>
      <c r="AO4" s="1786" t="s">
        <v>121</v>
      </c>
      <c r="AP4" s="1786"/>
      <c r="AQ4" s="1026"/>
      <c r="AR4" s="1026"/>
      <c r="AS4" s="1026"/>
      <c r="AT4" s="1026"/>
      <c r="AU4" s="1026"/>
    </row>
    <row r="5" spans="1:16381" s="1028" customFormat="1" ht="36.75" customHeight="1">
      <c r="A5" s="1787" t="s">
        <v>4</v>
      </c>
      <c r="B5" s="1787" t="s">
        <v>690</v>
      </c>
      <c r="C5" s="1628" t="s">
        <v>795</v>
      </c>
      <c r="D5" s="1629"/>
      <c r="E5" s="1629"/>
      <c r="F5" s="1629"/>
      <c r="G5" s="1629"/>
      <c r="H5" s="1629"/>
      <c r="I5" s="1629"/>
      <c r="J5" s="1629"/>
      <c r="K5" s="1629"/>
      <c r="L5" s="1629"/>
      <c r="M5" s="1629"/>
      <c r="N5" s="1629"/>
      <c r="O5" s="1629"/>
      <c r="P5" s="1630"/>
      <c r="Q5" s="1628" t="s">
        <v>796</v>
      </c>
      <c r="R5" s="1629"/>
      <c r="S5" s="1629"/>
      <c r="T5" s="1629"/>
      <c r="U5" s="1629"/>
      <c r="V5" s="1629"/>
      <c r="W5" s="1629"/>
      <c r="X5" s="1629"/>
      <c r="Y5" s="1629"/>
      <c r="Z5" s="1629"/>
      <c r="AA5" s="1629"/>
      <c r="AB5" s="1629"/>
      <c r="AC5" s="1629"/>
      <c r="AD5" s="1629"/>
      <c r="AE5" s="1629"/>
      <c r="AF5" s="1629"/>
      <c r="AG5" s="1629"/>
      <c r="AH5" s="1629"/>
      <c r="AI5" s="1629"/>
      <c r="AJ5" s="1629"/>
      <c r="AK5" s="1629"/>
      <c r="AL5" s="1629"/>
      <c r="AM5" s="1630"/>
      <c r="AN5" s="1776" t="s">
        <v>753</v>
      </c>
      <c r="AO5" s="1776" t="s">
        <v>743</v>
      </c>
      <c r="AP5" s="1776" t="s">
        <v>260</v>
      </c>
      <c r="AQ5" s="1027"/>
      <c r="AR5" s="1027"/>
      <c r="AS5" s="1027"/>
      <c r="AT5" s="1027"/>
      <c r="AU5" s="1027"/>
    </row>
    <row r="6" spans="1:16381" ht="30" customHeight="1">
      <c r="A6" s="1788"/>
      <c r="B6" s="1788"/>
      <c r="C6" s="1807" t="s">
        <v>208</v>
      </c>
      <c r="D6" s="1808"/>
      <c r="E6" s="1808"/>
      <c r="F6" s="1809"/>
      <c r="G6" s="1776" t="s">
        <v>798</v>
      </c>
      <c r="H6" s="1776" t="s">
        <v>199</v>
      </c>
      <c r="I6" s="1776" t="s">
        <v>130</v>
      </c>
      <c r="J6" s="1769" t="s">
        <v>692</v>
      </c>
      <c r="K6" s="1769"/>
      <c r="L6" s="1769" t="s">
        <v>836</v>
      </c>
      <c r="M6" s="1769"/>
      <c r="N6" s="1776" t="s">
        <v>822</v>
      </c>
      <c r="O6" s="1776" t="s">
        <v>823</v>
      </c>
      <c r="P6" s="1776" t="s">
        <v>693</v>
      </c>
      <c r="Q6" s="1776" t="s">
        <v>798</v>
      </c>
      <c r="R6" s="1776" t="s">
        <v>199</v>
      </c>
      <c r="S6" s="1769" t="s">
        <v>691</v>
      </c>
      <c r="T6" s="1769"/>
      <c r="U6" s="1769"/>
      <c r="V6" s="1769"/>
      <c r="W6" s="1769"/>
      <c r="X6" s="1769"/>
      <c r="Y6" s="1769"/>
      <c r="Z6" s="1769"/>
      <c r="AA6" s="1769"/>
      <c r="AB6" s="1769"/>
      <c r="AC6" s="1628" t="s">
        <v>694</v>
      </c>
      <c r="AD6" s="1629"/>
      <c r="AE6" s="1629"/>
      <c r="AF6" s="1769" t="s">
        <v>692</v>
      </c>
      <c r="AG6" s="1769"/>
      <c r="AH6" s="1769" t="s">
        <v>836</v>
      </c>
      <c r="AI6" s="1769"/>
      <c r="AJ6" s="1776" t="s">
        <v>822</v>
      </c>
      <c r="AK6" s="1776" t="s">
        <v>823</v>
      </c>
      <c r="AL6" s="1776" t="s">
        <v>695</v>
      </c>
      <c r="AM6" s="1776" t="s">
        <v>693</v>
      </c>
      <c r="AN6" s="1777"/>
      <c r="AO6" s="1777"/>
      <c r="AP6" s="1777"/>
      <c r="AQ6" s="1027"/>
      <c r="AR6" s="1027"/>
      <c r="AS6" s="1027"/>
      <c r="AT6" s="1027"/>
      <c r="AU6" s="1027"/>
    </row>
    <row r="7" spans="1:16381" ht="17.25" customHeight="1">
      <c r="A7" s="1788"/>
      <c r="B7" s="1788"/>
      <c r="C7" s="1810"/>
      <c r="D7" s="1811"/>
      <c r="E7" s="1811"/>
      <c r="F7" s="1812"/>
      <c r="G7" s="1777"/>
      <c r="H7" s="1777"/>
      <c r="I7" s="1777"/>
      <c r="J7" s="1776" t="s">
        <v>696</v>
      </c>
      <c r="K7" s="1776" t="s">
        <v>130</v>
      </c>
      <c r="L7" s="1776" t="s">
        <v>837</v>
      </c>
      <c r="M7" s="1776" t="s">
        <v>130</v>
      </c>
      <c r="N7" s="1777"/>
      <c r="O7" s="1777"/>
      <c r="P7" s="1777"/>
      <c r="Q7" s="1777"/>
      <c r="R7" s="1777"/>
      <c r="S7" s="1769" t="s">
        <v>175</v>
      </c>
      <c r="T7" s="1769"/>
      <c r="U7" s="1769"/>
      <c r="V7" s="1769"/>
      <c r="W7" s="1769"/>
      <c r="X7" s="1776" t="s">
        <v>130</v>
      </c>
      <c r="Y7" s="1628" t="s">
        <v>681</v>
      </c>
      <c r="Z7" s="1629"/>
      <c r="AA7" s="1629"/>
      <c r="AB7" s="1630"/>
      <c r="AC7" s="1783" t="s">
        <v>697</v>
      </c>
      <c r="AD7" s="1783" t="s">
        <v>698</v>
      </c>
      <c r="AE7" s="1783" t="s">
        <v>699</v>
      </c>
      <c r="AF7" s="1776" t="s">
        <v>696</v>
      </c>
      <c r="AG7" s="1776" t="s">
        <v>130</v>
      </c>
      <c r="AH7" s="1776" t="s">
        <v>837</v>
      </c>
      <c r="AI7" s="1776" t="s">
        <v>130</v>
      </c>
      <c r="AJ7" s="1777"/>
      <c r="AK7" s="1777"/>
      <c r="AL7" s="1777"/>
      <c r="AM7" s="1777"/>
      <c r="AN7" s="1777"/>
      <c r="AO7" s="1777"/>
      <c r="AP7" s="1777"/>
      <c r="AQ7" s="1027"/>
      <c r="AR7" s="1027"/>
      <c r="AS7" s="1027"/>
      <c r="AT7" s="1027"/>
      <c r="AU7" s="1027"/>
    </row>
    <row r="8" spans="1:16381" ht="17.25" customHeight="1">
      <c r="A8" s="1788"/>
      <c r="B8" s="1788"/>
      <c r="C8" s="1769" t="s">
        <v>177</v>
      </c>
      <c r="D8" s="1769" t="s">
        <v>681</v>
      </c>
      <c r="E8" s="1769"/>
      <c r="F8" s="1769"/>
      <c r="G8" s="1777"/>
      <c r="H8" s="1777"/>
      <c r="I8" s="1777"/>
      <c r="J8" s="1777"/>
      <c r="K8" s="1777"/>
      <c r="L8" s="1777"/>
      <c r="M8" s="1777"/>
      <c r="N8" s="1777"/>
      <c r="O8" s="1777"/>
      <c r="P8" s="1777"/>
      <c r="Q8" s="1777"/>
      <c r="R8" s="1777"/>
      <c r="S8" s="1769" t="s">
        <v>177</v>
      </c>
      <c r="T8" s="1769" t="s">
        <v>681</v>
      </c>
      <c r="U8" s="1769"/>
      <c r="V8" s="1769"/>
      <c r="W8" s="1769"/>
      <c r="X8" s="1777"/>
      <c r="Y8" s="1779" t="s">
        <v>549</v>
      </c>
      <c r="Z8" s="1780"/>
      <c r="AA8" s="1781"/>
      <c r="AB8" s="1776" t="s">
        <v>700</v>
      </c>
      <c r="AC8" s="1784"/>
      <c r="AD8" s="1784"/>
      <c r="AE8" s="1784"/>
      <c r="AF8" s="1777"/>
      <c r="AG8" s="1777"/>
      <c r="AH8" s="1777"/>
      <c r="AI8" s="1777"/>
      <c r="AJ8" s="1777"/>
      <c r="AK8" s="1777"/>
      <c r="AL8" s="1777"/>
      <c r="AM8" s="1777"/>
      <c r="AN8" s="1777"/>
      <c r="AO8" s="1777"/>
      <c r="AP8" s="1777"/>
      <c r="AQ8" s="1027"/>
      <c r="AR8" s="1027"/>
      <c r="AS8" s="1027"/>
      <c r="AT8" s="1027"/>
      <c r="AU8" s="1027"/>
    </row>
    <row r="9" spans="1:16381" s="1028" customFormat="1" ht="108.75" customHeight="1">
      <c r="A9" s="1789"/>
      <c r="B9" s="1789"/>
      <c r="C9" s="1769"/>
      <c r="D9" s="1029" t="s">
        <v>891</v>
      </c>
      <c r="E9" s="1029" t="s">
        <v>702</v>
      </c>
      <c r="F9" s="1029" t="s">
        <v>841</v>
      </c>
      <c r="G9" s="1778"/>
      <c r="H9" s="1778"/>
      <c r="I9" s="1778"/>
      <c r="J9" s="1778"/>
      <c r="K9" s="1778"/>
      <c r="L9" s="1778"/>
      <c r="M9" s="1778"/>
      <c r="N9" s="1778"/>
      <c r="O9" s="1778"/>
      <c r="P9" s="1778"/>
      <c r="Q9" s="1778"/>
      <c r="R9" s="1778"/>
      <c r="S9" s="1769"/>
      <c r="T9" s="1029" t="s">
        <v>701</v>
      </c>
      <c r="U9" s="1029" t="s">
        <v>702</v>
      </c>
      <c r="V9" s="1029" t="s">
        <v>839</v>
      </c>
      <c r="W9" s="1029" t="s">
        <v>841</v>
      </c>
      <c r="X9" s="1778"/>
      <c r="Y9" s="1029" t="s">
        <v>702</v>
      </c>
      <c r="Z9" s="1029" t="s">
        <v>838</v>
      </c>
      <c r="AA9" s="1029" t="s">
        <v>841</v>
      </c>
      <c r="AB9" s="1778"/>
      <c r="AC9" s="1785"/>
      <c r="AD9" s="1785"/>
      <c r="AE9" s="1785"/>
      <c r="AF9" s="1778"/>
      <c r="AG9" s="1778"/>
      <c r="AH9" s="1778"/>
      <c r="AI9" s="1778"/>
      <c r="AJ9" s="1778"/>
      <c r="AK9" s="1778"/>
      <c r="AL9" s="1778"/>
      <c r="AM9" s="1778"/>
      <c r="AN9" s="1778"/>
      <c r="AO9" s="1778"/>
      <c r="AP9" s="1778"/>
      <c r="AQ9" s="1027"/>
      <c r="AR9" s="1027"/>
      <c r="AS9" s="1027"/>
      <c r="AT9" s="1027"/>
      <c r="AU9" s="1027"/>
      <c r="BG9" s="1028">
        <f>2.34*4</f>
        <v>9.36</v>
      </c>
    </row>
    <row r="10" spans="1:16381" s="1037" customFormat="1" ht="19.5" customHeight="1">
      <c r="A10" s="1283" t="s">
        <v>20</v>
      </c>
      <c r="B10" s="1283" t="s">
        <v>21</v>
      </c>
      <c r="C10" s="1284">
        <v>1</v>
      </c>
      <c r="D10" s="1284">
        <v>2</v>
      </c>
      <c r="E10" s="1284">
        <v>3</v>
      </c>
      <c r="F10" s="1284">
        <v>4</v>
      </c>
      <c r="G10" s="1284"/>
      <c r="H10" s="1284"/>
      <c r="I10" s="1284">
        <v>5</v>
      </c>
      <c r="J10" s="1284">
        <v>9.3396226415094308</v>
      </c>
      <c r="K10" s="1284">
        <v>10</v>
      </c>
      <c r="L10" s="1284">
        <v>9.3396226415094308</v>
      </c>
      <c r="M10" s="1284">
        <v>10</v>
      </c>
      <c r="N10" s="1284">
        <v>10.660377358490599</v>
      </c>
      <c r="O10" s="1284">
        <v>11.320754716981099</v>
      </c>
      <c r="P10" s="1284">
        <v>11.981132075471701</v>
      </c>
      <c r="Q10" s="1284">
        <v>12.641509433962201</v>
      </c>
      <c r="R10" s="1284">
        <v>13.3018867924528</v>
      </c>
      <c r="S10" s="1284">
        <v>13.962264150943399</v>
      </c>
      <c r="T10" s="1284">
        <v>14.622641509433899</v>
      </c>
      <c r="U10" s="1284">
        <v>15.2830188679245</v>
      </c>
      <c r="V10" s="1284">
        <v>15.9433962264151</v>
      </c>
      <c r="W10" s="1284">
        <v>16.6037735849056</v>
      </c>
      <c r="X10" s="1284">
        <v>17.264150943396199</v>
      </c>
      <c r="Y10" s="1284">
        <v>17.924528301886699</v>
      </c>
      <c r="Z10" s="1284">
        <v>18.584905660377299</v>
      </c>
      <c r="AA10" s="1284">
        <v>19.245283018867902</v>
      </c>
      <c r="AB10" s="1284">
        <v>19.905660377358402</v>
      </c>
      <c r="AC10" s="1284">
        <v>20.566037735849001</v>
      </c>
      <c r="AD10" s="1284">
        <v>21.2264150943396</v>
      </c>
      <c r="AE10" s="1284">
        <v>21.8867924528301</v>
      </c>
      <c r="AF10" s="1284">
        <v>22.5471698113207</v>
      </c>
      <c r="AG10" s="1284">
        <v>23.207547169811299</v>
      </c>
      <c r="AH10" s="1284">
        <v>23.867924528301799</v>
      </c>
      <c r="AI10" s="1284">
        <v>24.528301886792399</v>
      </c>
      <c r="AJ10" s="1284">
        <v>25.188679245283002</v>
      </c>
      <c r="AK10" s="1284">
        <v>25.849056603773501</v>
      </c>
      <c r="AL10" s="1284">
        <v>26.509433962264101</v>
      </c>
      <c r="AM10" s="1284">
        <v>27.1698113207547</v>
      </c>
      <c r="AN10" s="1284">
        <v>27.8301886792452</v>
      </c>
      <c r="AO10" s="1284">
        <v>28.4905660377358</v>
      </c>
      <c r="AP10" s="1284">
        <v>29.150943396226399</v>
      </c>
      <c r="AQ10" s="1030"/>
      <c r="AR10" s="1031">
        <f>S10-E10</f>
        <v>10.962264150943399</v>
      </c>
      <c r="AS10" s="1032">
        <f t="shared" ref="AS10:AS11" si="0">ROUNDUP(AD10*10,0)</f>
        <v>213</v>
      </c>
      <c r="AT10" s="1033">
        <f t="shared" ref="AT10:AT11" si="1">ROUNDUP(SUM(Y10/2.34/4/0.4),0)</f>
        <v>5</v>
      </c>
      <c r="AU10" s="1034"/>
      <c r="AV10" s="1035"/>
      <c r="AW10" s="1036"/>
    </row>
    <row r="11" spans="1:16381" s="1048" customFormat="1" ht="27" customHeight="1">
      <c r="A11" s="1038" t="s">
        <v>20</v>
      </c>
      <c r="B11" s="1038" t="s">
        <v>1010</v>
      </c>
      <c r="C11" s="1039"/>
      <c r="D11" s="1039"/>
      <c r="E11" s="1039"/>
      <c r="F11" s="1039"/>
      <c r="G11" s="1039"/>
      <c r="H11" s="1039"/>
      <c r="I11" s="1039"/>
      <c r="J11" s="1039"/>
      <c r="K11" s="1039"/>
      <c r="L11" s="1039"/>
      <c r="M11" s="1039"/>
      <c r="N11" s="1039"/>
      <c r="O11" s="1039"/>
      <c r="P11" s="1039"/>
      <c r="Q11" s="1039"/>
      <c r="R11" s="1039"/>
      <c r="S11" s="1039"/>
      <c r="T11" s="1039"/>
      <c r="U11" s="1039"/>
      <c r="V11" s="1039"/>
      <c r="W11" s="1039"/>
      <c r="X11" s="1039"/>
      <c r="Y11" s="1039"/>
      <c r="Z11" s="1039"/>
      <c r="AA11" s="1039"/>
      <c r="AB11" s="1039"/>
      <c r="AC11" s="1039"/>
      <c r="AD11" s="1039"/>
      <c r="AE11" s="1039"/>
      <c r="AF11" s="1039"/>
      <c r="AG11" s="1039"/>
      <c r="AH11" s="1039"/>
      <c r="AI11" s="1039"/>
      <c r="AJ11" s="1039"/>
      <c r="AK11" s="1039"/>
      <c r="AL11" s="1039"/>
      <c r="AM11" s="1039"/>
      <c r="AN11" s="1039"/>
      <c r="AO11" s="1039"/>
      <c r="AP11" s="1039"/>
      <c r="AQ11" s="1040" t="e">
        <f>AN11-#REF!-Y11-#REF!-AG11-#REF!</f>
        <v>#REF!</v>
      </c>
      <c r="AR11" s="1041">
        <f>S11-E11</f>
        <v>0</v>
      </c>
      <c r="AS11" s="1042">
        <f t="shared" si="0"/>
        <v>0</v>
      </c>
      <c r="AT11" s="1043">
        <f t="shared" si="1"/>
        <v>0</v>
      </c>
      <c r="AU11" s="1044"/>
      <c r="AV11" s="1045" t="e">
        <f>C11*40%*5*1.8-#REF!</f>
        <v>#REF!</v>
      </c>
      <c r="AW11" s="1046">
        <f>S11*4*2.34*40%-Y11</f>
        <v>0</v>
      </c>
      <c r="AX11" s="1047">
        <f>S11*0.1-AD11</f>
        <v>0</v>
      </c>
      <c r="AY11" s="1047">
        <f>S11*0.05-AE11</f>
        <v>0</v>
      </c>
      <c r="BE11" s="1049"/>
      <c r="BF11" s="1044"/>
      <c r="BG11" s="1044"/>
      <c r="BH11" s="1044"/>
    </row>
    <row r="12" spans="1:16381" s="1297" customFormat="1" ht="31.5">
      <c r="A12" s="1286" t="s">
        <v>23</v>
      </c>
      <c r="B12" s="1315" t="s">
        <v>850</v>
      </c>
      <c r="C12" s="1299"/>
      <c r="D12" s="1299"/>
      <c r="E12" s="1299"/>
      <c r="F12" s="1299"/>
      <c r="G12" s="1299"/>
      <c r="H12" s="1299"/>
      <c r="I12" s="1299"/>
      <c r="J12" s="1300"/>
      <c r="K12" s="1300"/>
      <c r="L12" s="1300"/>
      <c r="M12" s="1300"/>
      <c r="N12" s="1300"/>
      <c r="O12" s="1300"/>
      <c r="P12" s="1300"/>
      <c r="Q12" s="1300"/>
      <c r="R12" s="1300"/>
      <c r="S12" s="1299"/>
      <c r="T12" s="1299"/>
      <c r="U12" s="1299"/>
      <c r="V12" s="1299"/>
      <c r="W12" s="1299"/>
      <c r="X12" s="1299"/>
      <c r="Y12" s="1299"/>
      <c r="Z12" s="1299"/>
      <c r="AA12" s="1299"/>
      <c r="AB12" s="1299"/>
      <c r="AC12" s="1291"/>
      <c r="AD12" s="1301"/>
      <c r="AE12" s="1301"/>
      <c r="AF12" s="1300"/>
      <c r="AG12" s="1300"/>
      <c r="AH12" s="1300"/>
      <c r="AI12" s="1300"/>
      <c r="AJ12" s="1300"/>
      <c r="AK12" s="1300"/>
      <c r="AL12" s="1300"/>
      <c r="AM12" s="1300"/>
      <c r="AN12" s="1300"/>
      <c r="AO12" s="1300"/>
      <c r="AP12" s="1300"/>
      <c r="AQ12" s="1292"/>
      <c r="AR12" s="1293"/>
      <c r="AS12" s="1294"/>
      <c r="AT12" s="1295"/>
      <c r="AV12" s="1047"/>
      <c r="AW12" s="1046"/>
      <c r="AX12" s="1047"/>
      <c r="AY12" s="1047"/>
      <c r="BC12" s="843"/>
      <c r="BD12" s="1308"/>
      <c r="BE12" s="1298"/>
      <c r="BF12" s="1296"/>
      <c r="BG12" s="1296"/>
      <c r="BH12" s="1296"/>
    </row>
    <row r="13" spans="1:16381" s="1297" customFormat="1" ht="53.25" customHeight="1">
      <c r="A13" s="272">
        <v>1</v>
      </c>
      <c r="B13" s="286" t="s">
        <v>851</v>
      </c>
      <c r="C13" s="1303"/>
      <c r="D13" s="1303"/>
      <c r="E13" s="1303"/>
      <c r="F13" s="1303"/>
      <c r="G13" s="1303"/>
      <c r="H13" s="1303"/>
      <c r="I13" s="1303"/>
      <c r="J13" s="1310"/>
      <c r="K13" s="1310"/>
      <c r="L13" s="1310"/>
      <c r="M13" s="1310"/>
      <c r="N13" s="1310"/>
      <c r="O13" s="1310"/>
      <c r="P13" s="1310"/>
      <c r="Q13" s="1310"/>
      <c r="R13" s="1310"/>
      <c r="S13" s="1303"/>
      <c r="T13" s="1303"/>
      <c r="U13" s="1303"/>
      <c r="V13" s="1303"/>
      <c r="W13" s="1303"/>
      <c r="X13" s="1303"/>
      <c r="Y13" s="1303"/>
      <c r="Z13" s="1303"/>
      <c r="AA13" s="1303"/>
      <c r="AB13" s="1303"/>
      <c r="AC13" s="1291"/>
      <c r="AD13" s="1314"/>
      <c r="AE13" s="1314"/>
      <c r="AF13" s="1310"/>
      <c r="AG13" s="1310"/>
      <c r="AH13" s="1310"/>
      <c r="AI13" s="1310"/>
      <c r="AJ13" s="1310"/>
      <c r="AK13" s="1310"/>
      <c r="AL13" s="1310"/>
      <c r="AM13" s="1310"/>
      <c r="AN13" s="1310"/>
      <c r="AO13" s="1310"/>
      <c r="AP13" s="1310"/>
      <c r="AQ13" s="1292"/>
      <c r="AR13" s="1312"/>
      <c r="AS13" s="1292"/>
      <c r="AT13" s="1313"/>
      <c r="AV13" s="1255"/>
      <c r="AW13" s="1254"/>
      <c r="AX13" s="1255"/>
      <c r="AY13" s="1255"/>
      <c r="BC13" s="843"/>
      <c r="BD13" s="1308"/>
      <c r="BE13" s="1298"/>
      <c r="BF13" s="1296"/>
      <c r="BG13" s="1296"/>
      <c r="BH13" s="1296"/>
    </row>
    <row r="14" spans="1:16381" s="1297" customFormat="1" ht="15.75">
      <c r="A14" s="272"/>
      <c r="B14" s="286" t="s">
        <v>213</v>
      </c>
      <c r="C14" s="1299"/>
      <c r="D14" s="1299"/>
      <c r="E14" s="1299"/>
      <c r="F14" s="1299"/>
      <c r="G14" s="1299"/>
      <c r="H14" s="1299"/>
      <c r="I14" s="1299"/>
      <c r="J14" s="1300"/>
      <c r="K14" s="1300"/>
      <c r="L14" s="1300"/>
      <c r="M14" s="1300"/>
      <c r="N14" s="1300"/>
      <c r="O14" s="1300"/>
      <c r="P14" s="1300"/>
      <c r="Q14" s="1300"/>
      <c r="R14" s="1300"/>
      <c r="S14" s="1299"/>
      <c r="T14" s="1299"/>
      <c r="U14" s="1299"/>
      <c r="V14" s="1299"/>
      <c r="W14" s="1299"/>
      <c r="X14" s="1299"/>
      <c r="Y14" s="1299"/>
      <c r="Z14" s="1299"/>
      <c r="AA14" s="1299"/>
      <c r="AB14" s="1299"/>
      <c r="AC14" s="1291"/>
      <c r="AD14" s="1301"/>
      <c r="AE14" s="1301"/>
      <c r="AF14" s="1300"/>
      <c r="AG14" s="1300"/>
      <c r="AH14" s="1300"/>
      <c r="AI14" s="1300"/>
      <c r="AJ14" s="1300"/>
      <c r="AK14" s="1300"/>
      <c r="AL14" s="1300"/>
      <c r="AM14" s="1300"/>
      <c r="AN14" s="1300"/>
      <c r="AO14" s="1300"/>
      <c r="AP14" s="1300"/>
      <c r="AQ14" s="1292"/>
      <c r="AR14" s="1293"/>
      <c r="AS14" s="1294"/>
      <c r="AT14" s="1295"/>
      <c r="AV14" s="1047"/>
      <c r="AW14" s="1046"/>
      <c r="AX14" s="1047"/>
      <c r="AY14" s="1047"/>
      <c r="BC14" s="843"/>
      <c r="BD14" s="1308"/>
      <c r="BE14" s="1298"/>
      <c r="BF14" s="1296"/>
      <c r="BG14" s="1296"/>
      <c r="BH14" s="1296"/>
    </row>
    <row r="15" spans="1:16381" s="1297" customFormat="1" ht="15.75">
      <c r="A15" s="272"/>
      <c r="B15" s="286" t="s">
        <v>216</v>
      </c>
      <c r="C15" s="1299"/>
      <c r="D15" s="1299"/>
      <c r="E15" s="1299"/>
      <c r="F15" s="1299"/>
      <c r="G15" s="1299"/>
      <c r="H15" s="1299"/>
      <c r="I15" s="1299"/>
      <c r="J15" s="1300"/>
      <c r="K15" s="1300"/>
      <c r="L15" s="1300"/>
      <c r="M15" s="1300"/>
      <c r="N15" s="1300"/>
      <c r="O15" s="1300"/>
      <c r="P15" s="1300"/>
      <c r="Q15" s="1300"/>
      <c r="R15" s="1300"/>
      <c r="S15" s="1299"/>
      <c r="T15" s="1299"/>
      <c r="U15" s="1299"/>
      <c r="V15" s="1299"/>
      <c r="W15" s="1299"/>
      <c r="X15" s="1299"/>
      <c r="Y15" s="1299"/>
      <c r="Z15" s="1299"/>
      <c r="AA15" s="1299"/>
      <c r="AB15" s="1299"/>
      <c r="AC15" s="1291"/>
      <c r="AD15" s="1301"/>
      <c r="AE15" s="1301"/>
      <c r="AF15" s="1300"/>
      <c r="AG15" s="1300"/>
      <c r="AH15" s="1300"/>
      <c r="AI15" s="1300"/>
      <c r="AJ15" s="1300"/>
      <c r="AK15" s="1300"/>
      <c r="AL15" s="1300"/>
      <c r="AM15" s="1300"/>
      <c r="AN15" s="1300"/>
      <c r="AO15" s="1300"/>
      <c r="AP15" s="1300"/>
      <c r="AQ15" s="1292"/>
      <c r="AR15" s="1293"/>
      <c r="AS15" s="1294"/>
      <c r="AT15" s="1295"/>
      <c r="AV15" s="1047"/>
      <c r="AW15" s="1046"/>
      <c r="AX15" s="1047"/>
      <c r="AY15" s="1047"/>
      <c r="BC15" s="843"/>
      <c r="BD15" s="1308"/>
      <c r="BE15" s="1298"/>
      <c r="BF15" s="1296"/>
      <c r="BG15" s="1296"/>
      <c r="BH15" s="1296"/>
    </row>
    <row r="16" spans="1:16381" s="1297" customFormat="1" ht="51.75" customHeight="1">
      <c r="A16" s="272">
        <v>2</v>
      </c>
      <c r="B16" s="286" t="s">
        <v>218</v>
      </c>
      <c r="C16" s="1299"/>
      <c r="D16" s="1299"/>
      <c r="E16" s="1299"/>
      <c r="F16" s="1299"/>
      <c r="G16" s="1299"/>
      <c r="H16" s="1299"/>
      <c r="I16" s="1299"/>
      <c r="J16" s="1300"/>
      <c r="K16" s="1300"/>
      <c r="L16" s="1300"/>
      <c r="M16" s="1300"/>
      <c r="N16" s="1300"/>
      <c r="O16" s="1300"/>
      <c r="P16" s="1300"/>
      <c r="Q16" s="1300"/>
      <c r="R16" s="1300"/>
      <c r="S16" s="1299"/>
      <c r="T16" s="1299"/>
      <c r="U16" s="1299"/>
      <c r="V16" s="1299"/>
      <c r="W16" s="1299"/>
      <c r="X16" s="1299"/>
      <c r="Y16" s="1299"/>
      <c r="Z16" s="1299"/>
      <c r="AA16" s="1299"/>
      <c r="AB16" s="1299"/>
      <c r="AC16" s="1291"/>
      <c r="AD16" s="1301"/>
      <c r="AE16" s="1301"/>
      <c r="AF16" s="1300"/>
      <c r="AG16" s="1300"/>
      <c r="AH16" s="1300"/>
      <c r="AI16" s="1300"/>
      <c r="AJ16" s="1300"/>
      <c r="AK16" s="1300"/>
      <c r="AL16" s="1300"/>
      <c r="AM16" s="1300"/>
      <c r="AN16" s="1300"/>
      <c r="AO16" s="1300"/>
      <c r="AP16" s="1300"/>
      <c r="AQ16" s="1292"/>
      <c r="AR16" s="1293"/>
      <c r="AS16" s="1294"/>
      <c r="AT16" s="1295"/>
      <c r="AV16" s="1047"/>
      <c r="AW16" s="1046"/>
      <c r="AX16" s="1047"/>
      <c r="AY16" s="1047"/>
      <c r="BC16" s="843"/>
      <c r="BD16" s="1308"/>
      <c r="BE16" s="1298"/>
      <c r="BF16" s="1296"/>
      <c r="BG16" s="1296"/>
      <c r="BH16" s="1296"/>
    </row>
    <row r="17" spans="1:60" s="1297" customFormat="1" ht="15.75">
      <c r="A17" s="272"/>
      <c r="B17" s="286" t="s">
        <v>213</v>
      </c>
      <c r="C17" s="1299"/>
      <c r="D17" s="1299"/>
      <c r="E17" s="1299"/>
      <c r="F17" s="1299"/>
      <c r="G17" s="1299"/>
      <c r="H17" s="1299"/>
      <c r="I17" s="1299"/>
      <c r="J17" s="1300"/>
      <c r="K17" s="1300"/>
      <c r="L17" s="1300"/>
      <c r="M17" s="1300"/>
      <c r="N17" s="1300"/>
      <c r="O17" s="1300"/>
      <c r="P17" s="1300"/>
      <c r="Q17" s="1300"/>
      <c r="R17" s="1300"/>
      <c r="S17" s="1299"/>
      <c r="T17" s="1299"/>
      <c r="U17" s="1299"/>
      <c r="V17" s="1299"/>
      <c r="W17" s="1299"/>
      <c r="X17" s="1299"/>
      <c r="Y17" s="1299"/>
      <c r="Z17" s="1299"/>
      <c r="AA17" s="1299"/>
      <c r="AB17" s="1299"/>
      <c r="AC17" s="1291"/>
      <c r="AD17" s="1301"/>
      <c r="AE17" s="1301"/>
      <c r="AF17" s="1300"/>
      <c r="AG17" s="1300"/>
      <c r="AH17" s="1300"/>
      <c r="AI17" s="1300"/>
      <c r="AJ17" s="1300"/>
      <c r="AK17" s="1300"/>
      <c r="AL17" s="1300"/>
      <c r="AM17" s="1300"/>
      <c r="AN17" s="1300"/>
      <c r="AO17" s="1300"/>
      <c r="AP17" s="1300"/>
      <c r="AQ17" s="1292"/>
      <c r="AR17" s="1293"/>
      <c r="AS17" s="1294"/>
      <c r="AT17" s="1295"/>
      <c r="AV17" s="1047"/>
      <c r="AW17" s="1046"/>
      <c r="AX17" s="1047"/>
      <c r="AY17" s="1047"/>
      <c r="BC17" s="843"/>
      <c r="BD17" s="1308"/>
      <c r="BE17" s="1298"/>
      <c r="BF17" s="1296"/>
      <c r="BG17" s="1296"/>
      <c r="BH17" s="1296"/>
    </row>
    <row r="18" spans="1:60" s="1297" customFormat="1" ht="15.75">
      <c r="A18" s="272"/>
      <c r="B18" s="286" t="s">
        <v>216</v>
      </c>
      <c r="C18" s="1299"/>
      <c r="D18" s="1299"/>
      <c r="E18" s="1299"/>
      <c r="F18" s="1299"/>
      <c r="G18" s="1299"/>
      <c r="H18" s="1299"/>
      <c r="I18" s="1299"/>
      <c r="J18" s="1300"/>
      <c r="K18" s="1300"/>
      <c r="L18" s="1300"/>
      <c r="M18" s="1300"/>
      <c r="N18" s="1300"/>
      <c r="O18" s="1300"/>
      <c r="P18" s="1300"/>
      <c r="Q18" s="1300"/>
      <c r="R18" s="1300"/>
      <c r="S18" s="1299"/>
      <c r="T18" s="1299"/>
      <c r="U18" s="1299"/>
      <c r="V18" s="1299"/>
      <c r="W18" s="1299"/>
      <c r="X18" s="1299"/>
      <c r="Y18" s="1299"/>
      <c r="Z18" s="1299"/>
      <c r="AA18" s="1299"/>
      <c r="AB18" s="1299"/>
      <c r="AC18" s="1291"/>
      <c r="AD18" s="1301"/>
      <c r="AE18" s="1301"/>
      <c r="AF18" s="1300"/>
      <c r="AG18" s="1300"/>
      <c r="AH18" s="1300"/>
      <c r="AI18" s="1300"/>
      <c r="AJ18" s="1300"/>
      <c r="AK18" s="1300"/>
      <c r="AL18" s="1300"/>
      <c r="AM18" s="1300"/>
      <c r="AN18" s="1300"/>
      <c r="AO18" s="1300"/>
      <c r="AP18" s="1300"/>
      <c r="AQ18" s="1292"/>
      <c r="AR18" s="1293"/>
      <c r="AS18" s="1294"/>
      <c r="AT18" s="1295"/>
      <c r="AV18" s="1047"/>
      <c r="AW18" s="1046"/>
      <c r="AX18" s="1047"/>
      <c r="AY18" s="1047"/>
      <c r="BC18" s="843"/>
      <c r="BD18" s="1308"/>
      <c r="BE18" s="1298"/>
      <c r="BF18" s="1296"/>
      <c r="BG18" s="1296"/>
      <c r="BH18" s="1296"/>
    </row>
    <row r="19" spans="1:60" s="1297" customFormat="1" ht="47.25">
      <c r="A19" s="272">
        <v>3</v>
      </c>
      <c r="B19" s="286" t="s">
        <v>858</v>
      </c>
      <c r="C19" s="1299"/>
      <c r="D19" s="1299"/>
      <c r="E19" s="1299"/>
      <c r="F19" s="1299"/>
      <c r="G19" s="1299"/>
      <c r="H19" s="1299"/>
      <c r="I19" s="1299"/>
      <c r="J19" s="1300"/>
      <c r="K19" s="1300"/>
      <c r="L19" s="1300"/>
      <c r="M19" s="1300"/>
      <c r="N19" s="1300"/>
      <c r="O19" s="1300"/>
      <c r="P19" s="1300"/>
      <c r="Q19" s="1300"/>
      <c r="R19" s="1300"/>
      <c r="S19" s="1299"/>
      <c r="T19" s="1299"/>
      <c r="U19" s="1299"/>
      <c r="V19" s="1299"/>
      <c r="W19" s="1299"/>
      <c r="X19" s="1299"/>
      <c r="Y19" s="1299"/>
      <c r="Z19" s="1299"/>
      <c r="AA19" s="1299"/>
      <c r="AB19" s="1299"/>
      <c r="AC19" s="1291"/>
      <c r="AD19" s="1301"/>
      <c r="AE19" s="1301"/>
      <c r="AF19" s="1300"/>
      <c r="AG19" s="1300"/>
      <c r="AH19" s="1300"/>
      <c r="AI19" s="1300"/>
      <c r="AJ19" s="1300"/>
      <c r="AK19" s="1300"/>
      <c r="AL19" s="1300"/>
      <c r="AM19" s="1300"/>
      <c r="AN19" s="1300"/>
      <c r="AO19" s="1300"/>
      <c r="AP19" s="1300"/>
      <c r="AQ19" s="1292"/>
      <c r="AR19" s="1293"/>
      <c r="AS19" s="1294"/>
      <c r="AT19" s="1295"/>
      <c r="AV19" s="1047"/>
      <c r="AW19" s="1046"/>
      <c r="AX19" s="1047"/>
      <c r="AY19" s="1047"/>
      <c r="BC19" s="843"/>
      <c r="BD19" s="1308"/>
      <c r="BE19" s="1298"/>
      <c r="BF19" s="1296"/>
      <c r="BG19" s="1296"/>
      <c r="BH19" s="1296"/>
    </row>
    <row r="20" spans="1:60" s="1297" customFormat="1" ht="15.75">
      <c r="A20" s="272"/>
      <c r="B20" s="286" t="s">
        <v>213</v>
      </c>
      <c r="C20" s="1299"/>
      <c r="D20" s="1299"/>
      <c r="E20" s="1299"/>
      <c r="F20" s="1299"/>
      <c r="G20" s="1299"/>
      <c r="H20" s="1299"/>
      <c r="I20" s="1299"/>
      <c r="J20" s="1300"/>
      <c r="K20" s="1300"/>
      <c r="L20" s="1300"/>
      <c r="M20" s="1300"/>
      <c r="N20" s="1300"/>
      <c r="O20" s="1300"/>
      <c r="P20" s="1300"/>
      <c r="Q20" s="1300"/>
      <c r="R20" s="1300"/>
      <c r="S20" s="1299"/>
      <c r="T20" s="1299"/>
      <c r="U20" s="1299"/>
      <c r="V20" s="1299"/>
      <c r="W20" s="1299"/>
      <c r="X20" s="1299"/>
      <c r="Y20" s="1299"/>
      <c r="Z20" s="1299"/>
      <c r="AA20" s="1299"/>
      <c r="AB20" s="1299"/>
      <c r="AC20" s="1291"/>
      <c r="AD20" s="1301"/>
      <c r="AE20" s="1301"/>
      <c r="AF20" s="1300"/>
      <c r="AG20" s="1300"/>
      <c r="AH20" s="1300"/>
      <c r="AI20" s="1300"/>
      <c r="AJ20" s="1300"/>
      <c r="AK20" s="1300"/>
      <c r="AL20" s="1300"/>
      <c r="AM20" s="1300"/>
      <c r="AN20" s="1300"/>
      <c r="AO20" s="1300"/>
      <c r="AP20" s="1300"/>
      <c r="AQ20" s="1292"/>
      <c r="AR20" s="1293"/>
      <c r="AS20" s="1294"/>
      <c r="AT20" s="1295"/>
      <c r="AV20" s="1047"/>
      <c r="AW20" s="1046"/>
      <c r="AX20" s="1047"/>
      <c r="AY20" s="1047"/>
      <c r="BC20" s="843"/>
      <c r="BD20" s="1308"/>
      <c r="BE20" s="1298"/>
      <c r="BF20" s="1296"/>
      <c r="BG20" s="1296"/>
      <c r="BH20" s="1296"/>
    </row>
    <row r="21" spans="1:60" s="1297" customFormat="1" ht="15.75">
      <c r="A21" s="272"/>
      <c r="B21" s="286" t="s">
        <v>216</v>
      </c>
      <c r="C21" s="1299"/>
      <c r="D21" s="1299"/>
      <c r="E21" s="1299"/>
      <c r="F21" s="1299"/>
      <c r="G21" s="1299"/>
      <c r="H21" s="1299"/>
      <c r="I21" s="1299"/>
      <c r="J21" s="1300"/>
      <c r="K21" s="1300"/>
      <c r="L21" s="1300"/>
      <c r="M21" s="1300"/>
      <c r="N21" s="1300"/>
      <c r="O21" s="1300"/>
      <c r="P21" s="1300"/>
      <c r="Q21" s="1300"/>
      <c r="R21" s="1300"/>
      <c r="S21" s="1299"/>
      <c r="T21" s="1299"/>
      <c r="U21" s="1299"/>
      <c r="V21" s="1299"/>
      <c r="W21" s="1299"/>
      <c r="X21" s="1299"/>
      <c r="Y21" s="1299"/>
      <c r="Z21" s="1299"/>
      <c r="AA21" s="1299"/>
      <c r="AB21" s="1299"/>
      <c r="AC21" s="1291"/>
      <c r="AD21" s="1301"/>
      <c r="AE21" s="1301"/>
      <c r="AF21" s="1300"/>
      <c r="AG21" s="1300"/>
      <c r="AH21" s="1300"/>
      <c r="AI21" s="1300"/>
      <c r="AJ21" s="1300"/>
      <c r="AK21" s="1300"/>
      <c r="AL21" s="1300"/>
      <c r="AM21" s="1300"/>
      <c r="AN21" s="1300"/>
      <c r="AO21" s="1300"/>
      <c r="AP21" s="1300"/>
      <c r="AQ21" s="1292"/>
      <c r="AR21" s="1293"/>
      <c r="AS21" s="1294"/>
      <c r="AT21" s="1295"/>
      <c r="AV21" s="1047"/>
      <c r="AW21" s="1046"/>
      <c r="AX21" s="1047"/>
      <c r="AY21" s="1047"/>
      <c r="BC21" s="843"/>
      <c r="BD21" s="1308"/>
      <c r="BE21" s="1298"/>
      <c r="BF21" s="1296"/>
      <c r="BG21" s="1296"/>
      <c r="BH21" s="1296"/>
    </row>
    <row r="22" spans="1:60" s="1297" customFormat="1" ht="63">
      <c r="A22" s="1286" t="s">
        <v>37</v>
      </c>
      <c r="B22" s="1315" t="s">
        <v>853</v>
      </c>
      <c r="C22" s="1299"/>
      <c r="D22" s="1299"/>
      <c r="E22" s="1299"/>
      <c r="F22" s="1299"/>
      <c r="G22" s="1299"/>
      <c r="H22" s="1299"/>
      <c r="I22" s="1299"/>
      <c r="J22" s="1300"/>
      <c r="K22" s="1300"/>
      <c r="L22" s="1300"/>
      <c r="M22" s="1300"/>
      <c r="N22" s="1300"/>
      <c r="O22" s="1300"/>
      <c r="P22" s="1300"/>
      <c r="Q22" s="1300"/>
      <c r="R22" s="1300"/>
      <c r="S22" s="1299"/>
      <c r="T22" s="1299"/>
      <c r="U22" s="1299"/>
      <c r="V22" s="1299"/>
      <c r="W22" s="1299"/>
      <c r="X22" s="1299"/>
      <c r="Y22" s="1299"/>
      <c r="Z22" s="1299"/>
      <c r="AA22" s="1299"/>
      <c r="AB22" s="1299"/>
      <c r="AC22" s="1291"/>
      <c r="AD22" s="1301"/>
      <c r="AE22" s="1301"/>
      <c r="AF22" s="1300"/>
      <c r="AG22" s="1300"/>
      <c r="AH22" s="1300"/>
      <c r="AI22" s="1300"/>
      <c r="AJ22" s="1300"/>
      <c r="AK22" s="1300"/>
      <c r="AL22" s="1300"/>
      <c r="AM22" s="1300"/>
      <c r="AN22" s="1300"/>
      <c r="AO22" s="1300"/>
      <c r="AP22" s="1300"/>
      <c r="AQ22" s="1292"/>
      <c r="AR22" s="1293"/>
      <c r="AS22" s="1294"/>
      <c r="AT22" s="1295"/>
      <c r="AV22" s="1047"/>
      <c r="AW22" s="1046"/>
      <c r="AX22" s="1047"/>
      <c r="AY22" s="1047"/>
      <c r="BC22" s="843"/>
      <c r="BD22" s="1308"/>
      <c r="BE22" s="1298"/>
      <c r="BF22" s="1296"/>
      <c r="BG22" s="1296"/>
      <c r="BH22" s="1296"/>
    </row>
    <row r="23" spans="1:60" s="1297" customFormat="1" ht="31.5">
      <c r="A23" s="1286" t="s">
        <v>840</v>
      </c>
      <c r="B23" s="1316" t="s">
        <v>854</v>
      </c>
      <c r="C23" s="1299"/>
      <c r="D23" s="1299"/>
      <c r="E23" s="1299"/>
      <c r="F23" s="1299"/>
      <c r="G23" s="1299"/>
      <c r="H23" s="1299"/>
      <c r="I23" s="1299"/>
      <c r="J23" s="1300"/>
      <c r="K23" s="1300"/>
      <c r="L23" s="1300"/>
      <c r="M23" s="1300"/>
      <c r="N23" s="1300"/>
      <c r="O23" s="1300"/>
      <c r="P23" s="1300"/>
      <c r="Q23" s="1300"/>
      <c r="R23" s="1300"/>
      <c r="S23" s="1299"/>
      <c r="T23" s="1299"/>
      <c r="U23" s="1299"/>
      <c r="V23" s="1299"/>
      <c r="W23" s="1299"/>
      <c r="X23" s="1299"/>
      <c r="Y23" s="1299"/>
      <c r="Z23" s="1299"/>
      <c r="AA23" s="1299"/>
      <c r="AB23" s="1299"/>
      <c r="AC23" s="1291"/>
      <c r="AD23" s="1301"/>
      <c r="AE23" s="1301"/>
      <c r="AF23" s="1300"/>
      <c r="AG23" s="1300"/>
      <c r="AH23" s="1300"/>
      <c r="AI23" s="1300"/>
      <c r="AJ23" s="1300"/>
      <c r="AK23" s="1300"/>
      <c r="AL23" s="1300"/>
      <c r="AM23" s="1300"/>
      <c r="AN23" s="1300"/>
      <c r="AO23" s="1300"/>
      <c r="AP23" s="1300"/>
      <c r="AQ23" s="1292"/>
      <c r="AR23" s="1293"/>
      <c r="AS23" s="1294"/>
      <c r="AT23" s="1295"/>
      <c r="AV23" s="1047"/>
      <c r="AW23" s="1046"/>
      <c r="AX23" s="1047"/>
      <c r="AY23" s="1047"/>
      <c r="BC23" s="843"/>
      <c r="BD23" s="1308"/>
      <c r="BE23" s="1298"/>
      <c r="BF23" s="1296"/>
      <c r="BG23" s="1296"/>
      <c r="BH23" s="1296"/>
    </row>
    <row r="24" spans="1:60" s="1297" customFormat="1" ht="15.75">
      <c r="A24" s="1286"/>
      <c r="B24" s="286" t="s">
        <v>213</v>
      </c>
      <c r="C24" s="1299"/>
      <c r="D24" s="1299"/>
      <c r="E24" s="1299"/>
      <c r="F24" s="1299"/>
      <c r="G24" s="1299"/>
      <c r="H24" s="1299"/>
      <c r="I24" s="1299"/>
      <c r="J24" s="1300"/>
      <c r="K24" s="1300"/>
      <c r="L24" s="1300"/>
      <c r="M24" s="1300"/>
      <c r="N24" s="1300"/>
      <c r="O24" s="1300"/>
      <c r="P24" s="1300"/>
      <c r="Q24" s="1300"/>
      <c r="R24" s="1300"/>
      <c r="S24" s="1299"/>
      <c r="T24" s="1299"/>
      <c r="U24" s="1299"/>
      <c r="V24" s="1299"/>
      <c r="W24" s="1299"/>
      <c r="X24" s="1299"/>
      <c r="Y24" s="1299"/>
      <c r="Z24" s="1299"/>
      <c r="AA24" s="1299"/>
      <c r="AB24" s="1299"/>
      <c r="AC24" s="1291"/>
      <c r="AD24" s="1301"/>
      <c r="AE24" s="1301"/>
      <c r="AF24" s="1300"/>
      <c r="AG24" s="1300"/>
      <c r="AH24" s="1300"/>
      <c r="AI24" s="1300"/>
      <c r="AJ24" s="1300"/>
      <c r="AK24" s="1300"/>
      <c r="AL24" s="1300"/>
      <c r="AM24" s="1300"/>
      <c r="AN24" s="1300"/>
      <c r="AO24" s="1300"/>
      <c r="AP24" s="1300"/>
      <c r="AQ24" s="1292"/>
      <c r="AR24" s="1293"/>
      <c r="AS24" s="1294"/>
      <c r="AT24" s="1295"/>
      <c r="AV24" s="1047"/>
      <c r="AW24" s="1046"/>
      <c r="AX24" s="1047"/>
      <c r="AY24" s="1047"/>
      <c r="BC24" s="843"/>
      <c r="BD24" s="1308"/>
      <c r="BE24" s="1298"/>
      <c r="BF24" s="1296"/>
      <c r="BG24" s="1296"/>
      <c r="BH24" s="1296"/>
    </row>
    <row r="25" spans="1:60" s="1297" customFormat="1" ht="15.75">
      <c r="A25" s="1286"/>
      <c r="B25" s="286" t="s">
        <v>216</v>
      </c>
      <c r="C25" s="1299"/>
      <c r="D25" s="1299"/>
      <c r="E25" s="1299"/>
      <c r="F25" s="1299"/>
      <c r="G25" s="1299"/>
      <c r="H25" s="1299"/>
      <c r="I25" s="1299"/>
      <c r="J25" s="1300"/>
      <c r="K25" s="1300"/>
      <c r="L25" s="1300"/>
      <c r="M25" s="1300"/>
      <c r="N25" s="1300"/>
      <c r="O25" s="1300"/>
      <c r="P25" s="1300"/>
      <c r="Q25" s="1300"/>
      <c r="R25" s="1300"/>
      <c r="S25" s="1299"/>
      <c r="T25" s="1299"/>
      <c r="U25" s="1299"/>
      <c r="V25" s="1299"/>
      <c r="W25" s="1299"/>
      <c r="X25" s="1299"/>
      <c r="Y25" s="1299"/>
      <c r="Z25" s="1299"/>
      <c r="AA25" s="1299"/>
      <c r="AB25" s="1299"/>
      <c r="AC25" s="1291"/>
      <c r="AD25" s="1301"/>
      <c r="AE25" s="1301"/>
      <c r="AF25" s="1300"/>
      <c r="AG25" s="1300"/>
      <c r="AH25" s="1300"/>
      <c r="AI25" s="1300"/>
      <c r="AJ25" s="1300"/>
      <c r="AK25" s="1300"/>
      <c r="AL25" s="1300"/>
      <c r="AM25" s="1300"/>
      <c r="AN25" s="1300"/>
      <c r="AO25" s="1300"/>
      <c r="AP25" s="1300"/>
      <c r="AQ25" s="1292"/>
      <c r="AR25" s="1293"/>
      <c r="AS25" s="1294"/>
      <c r="AT25" s="1295"/>
      <c r="AV25" s="1047"/>
      <c r="AW25" s="1046"/>
      <c r="AX25" s="1047"/>
      <c r="AY25" s="1047"/>
      <c r="BC25" s="843"/>
      <c r="BD25" s="1308"/>
      <c r="BE25" s="1298"/>
      <c r="BF25" s="1296"/>
      <c r="BG25" s="1296"/>
      <c r="BH25" s="1296"/>
    </row>
    <row r="26" spans="1:60" s="1297" customFormat="1" ht="31.5">
      <c r="A26" s="1286" t="s">
        <v>219</v>
      </c>
      <c r="B26" s="1316" t="s">
        <v>856</v>
      </c>
      <c r="C26" s="1299"/>
      <c r="D26" s="1299"/>
      <c r="E26" s="1299"/>
      <c r="F26" s="1299"/>
      <c r="G26" s="1299"/>
      <c r="H26" s="1299"/>
      <c r="I26" s="1299"/>
      <c r="J26" s="1300"/>
      <c r="K26" s="1300"/>
      <c r="L26" s="1300"/>
      <c r="M26" s="1300"/>
      <c r="N26" s="1300"/>
      <c r="O26" s="1300"/>
      <c r="P26" s="1300"/>
      <c r="Q26" s="1300"/>
      <c r="R26" s="1300"/>
      <c r="S26" s="1299"/>
      <c r="T26" s="1299"/>
      <c r="U26" s="1299"/>
      <c r="V26" s="1299"/>
      <c r="W26" s="1299"/>
      <c r="X26" s="1299"/>
      <c r="Y26" s="1299"/>
      <c r="Z26" s="1299"/>
      <c r="AA26" s="1299"/>
      <c r="AB26" s="1299"/>
      <c r="AC26" s="1291"/>
      <c r="AD26" s="1301"/>
      <c r="AE26" s="1301"/>
      <c r="AF26" s="1300"/>
      <c r="AG26" s="1300"/>
      <c r="AH26" s="1300"/>
      <c r="AI26" s="1300"/>
      <c r="AJ26" s="1300"/>
      <c r="AK26" s="1300"/>
      <c r="AL26" s="1300"/>
      <c r="AM26" s="1300"/>
      <c r="AN26" s="1300"/>
      <c r="AO26" s="1300"/>
      <c r="AP26" s="1300"/>
      <c r="AQ26" s="1292"/>
      <c r="AR26" s="1293"/>
      <c r="AS26" s="1294"/>
      <c r="AT26" s="1295"/>
      <c r="AV26" s="1047"/>
      <c r="AW26" s="1046"/>
      <c r="AX26" s="1047"/>
      <c r="AY26" s="1047"/>
      <c r="BC26" s="843"/>
      <c r="BD26" s="1308"/>
      <c r="BE26" s="1298"/>
      <c r="BF26" s="1296"/>
      <c r="BG26" s="1296"/>
      <c r="BH26" s="1296"/>
    </row>
    <row r="27" spans="1:60" s="1297" customFormat="1" ht="15.75">
      <c r="A27" s="1286"/>
      <c r="B27" s="286" t="s">
        <v>213</v>
      </c>
      <c r="C27" s="1299"/>
      <c r="D27" s="1299"/>
      <c r="E27" s="1299"/>
      <c r="F27" s="1299"/>
      <c r="G27" s="1299"/>
      <c r="H27" s="1299"/>
      <c r="I27" s="1299"/>
      <c r="J27" s="1300"/>
      <c r="K27" s="1300"/>
      <c r="L27" s="1300"/>
      <c r="M27" s="1300"/>
      <c r="N27" s="1300"/>
      <c r="O27" s="1300"/>
      <c r="P27" s="1300"/>
      <c r="Q27" s="1300"/>
      <c r="R27" s="1300"/>
      <c r="S27" s="1299"/>
      <c r="T27" s="1299"/>
      <c r="U27" s="1299"/>
      <c r="V27" s="1299"/>
      <c r="W27" s="1299"/>
      <c r="X27" s="1299"/>
      <c r="Y27" s="1299"/>
      <c r="Z27" s="1299"/>
      <c r="AA27" s="1299"/>
      <c r="AB27" s="1299"/>
      <c r="AC27" s="1291"/>
      <c r="AD27" s="1301"/>
      <c r="AE27" s="1301"/>
      <c r="AF27" s="1300"/>
      <c r="AG27" s="1300"/>
      <c r="AH27" s="1300"/>
      <c r="AI27" s="1300"/>
      <c r="AJ27" s="1300"/>
      <c r="AK27" s="1300"/>
      <c r="AL27" s="1300"/>
      <c r="AM27" s="1300"/>
      <c r="AN27" s="1300"/>
      <c r="AO27" s="1300"/>
      <c r="AP27" s="1300"/>
      <c r="AQ27" s="1292"/>
      <c r="AR27" s="1293"/>
      <c r="AS27" s="1294"/>
      <c r="AT27" s="1295"/>
      <c r="AV27" s="1047"/>
      <c r="AW27" s="1046"/>
      <c r="AX27" s="1047"/>
      <c r="AY27" s="1047"/>
      <c r="BC27" s="843"/>
      <c r="BD27" s="1308"/>
      <c r="BE27" s="1298"/>
      <c r="BF27" s="1296"/>
      <c r="BG27" s="1296"/>
      <c r="BH27" s="1296"/>
    </row>
    <row r="28" spans="1:60" s="1297" customFormat="1" ht="15.75">
      <c r="A28" s="1286"/>
      <c r="B28" s="286" t="s">
        <v>216</v>
      </c>
      <c r="C28" s="1299"/>
      <c r="D28" s="1299"/>
      <c r="E28" s="1299"/>
      <c r="F28" s="1299"/>
      <c r="G28" s="1299"/>
      <c r="H28" s="1299"/>
      <c r="I28" s="1299"/>
      <c r="J28" s="1300"/>
      <c r="K28" s="1300"/>
      <c r="L28" s="1300"/>
      <c r="M28" s="1300"/>
      <c r="N28" s="1300"/>
      <c r="O28" s="1300"/>
      <c r="P28" s="1300"/>
      <c r="Q28" s="1300"/>
      <c r="R28" s="1300"/>
      <c r="S28" s="1299"/>
      <c r="T28" s="1299"/>
      <c r="U28" s="1299"/>
      <c r="V28" s="1299"/>
      <c r="W28" s="1299"/>
      <c r="X28" s="1299"/>
      <c r="Y28" s="1299"/>
      <c r="Z28" s="1299"/>
      <c r="AA28" s="1299"/>
      <c r="AB28" s="1299"/>
      <c r="AC28" s="1291"/>
      <c r="AD28" s="1301"/>
      <c r="AE28" s="1301"/>
      <c r="AF28" s="1300"/>
      <c r="AG28" s="1300"/>
      <c r="AH28" s="1300"/>
      <c r="AI28" s="1300"/>
      <c r="AJ28" s="1300"/>
      <c r="AK28" s="1300"/>
      <c r="AL28" s="1300"/>
      <c r="AM28" s="1300"/>
      <c r="AN28" s="1300"/>
      <c r="AO28" s="1300"/>
      <c r="AP28" s="1300"/>
      <c r="AQ28" s="1292"/>
      <c r="AR28" s="1293"/>
      <c r="AS28" s="1294"/>
      <c r="AT28" s="1295"/>
      <c r="AV28" s="1047"/>
      <c r="AW28" s="1046"/>
      <c r="AX28" s="1047"/>
      <c r="AY28" s="1047"/>
      <c r="BC28" s="843"/>
      <c r="BD28" s="1308"/>
      <c r="BE28" s="1298"/>
      <c r="BF28" s="1296"/>
      <c r="BG28" s="1296"/>
      <c r="BH28" s="1296"/>
    </row>
    <row r="29" spans="1:60" s="1297" customFormat="1" ht="15.75">
      <c r="A29" s="1286" t="s">
        <v>840</v>
      </c>
      <c r="B29" s="1287" t="s">
        <v>855</v>
      </c>
      <c r="C29" s="1299"/>
      <c r="D29" s="1299"/>
      <c r="E29" s="1299"/>
      <c r="F29" s="1299"/>
      <c r="G29" s="1299"/>
      <c r="H29" s="1299"/>
      <c r="I29" s="1299"/>
      <c r="J29" s="1300"/>
      <c r="K29" s="1300"/>
      <c r="L29" s="1300"/>
      <c r="M29" s="1300"/>
      <c r="N29" s="1300"/>
      <c r="O29" s="1300"/>
      <c r="P29" s="1300"/>
      <c r="Q29" s="1300"/>
      <c r="R29" s="1300"/>
      <c r="S29" s="1299"/>
      <c r="T29" s="1299"/>
      <c r="U29" s="1299"/>
      <c r="V29" s="1299"/>
      <c r="W29" s="1299"/>
      <c r="X29" s="1299"/>
      <c r="Y29" s="1299"/>
      <c r="Z29" s="1299"/>
      <c r="AA29" s="1299"/>
      <c r="AB29" s="1299"/>
      <c r="AC29" s="1291"/>
      <c r="AD29" s="1301"/>
      <c r="AE29" s="1301"/>
      <c r="AF29" s="1300"/>
      <c r="AG29" s="1300"/>
      <c r="AH29" s="1300"/>
      <c r="AI29" s="1300"/>
      <c r="AJ29" s="1300"/>
      <c r="AK29" s="1300"/>
      <c r="AL29" s="1300"/>
      <c r="AM29" s="1300"/>
      <c r="AN29" s="1300"/>
      <c r="AO29" s="1300"/>
      <c r="AP29" s="1300"/>
      <c r="AQ29" s="1292"/>
      <c r="AR29" s="1293"/>
      <c r="AS29" s="1294"/>
      <c r="AT29" s="1295"/>
      <c r="AV29" s="1047"/>
      <c r="AW29" s="1046"/>
      <c r="AX29" s="1047"/>
      <c r="AY29" s="1047"/>
      <c r="BC29" s="843"/>
      <c r="BD29" s="1308"/>
      <c r="BE29" s="1298"/>
      <c r="BF29" s="1296"/>
      <c r="BG29" s="1296"/>
      <c r="BH29" s="1296"/>
    </row>
    <row r="30" spans="1:60" s="1297" customFormat="1" ht="15.75">
      <c r="A30" s="1286"/>
      <c r="B30" s="286" t="s">
        <v>213</v>
      </c>
      <c r="C30" s="1299"/>
      <c r="D30" s="1299"/>
      <c r="E30" s="1299"/>
      <c r="F30" s="1299"/>
      <c r="G30" s="1299"/>
      <c r="H30" s="1299"/>
      <c r="I30" s="1299"/>
      <c r="J30" s="1300"/>
      <c r="K30" s="1300"/>
      <c r="L30" s="1300"/>
      <c r="M30" s="1300"/>
      <c r="N30" s="1300"/>
      <c r="O30" s="1300"/>
      <c r="P30" s="1300"/>
      <c r="Q30" s="1300"/>
      <c r="R30" s="1300"/>
      <c r="S30" s="1299"/>
      <c r="T30" s="1299"/>
      <c r="U30" s="1299"/>
      <c r="V30" s="1299"/>
      <c r="W30" s="1299"/>
      <c r="X30" s="1299"/>
      <c r="Y30" s="1299"/>
      <c r="Z30" s="1299"/>
      <c r="AA30" s="1299"/>
      <c r="AB30" s="1299"/>
      <c r="AC30" s="1291"/>
      <c r="AD30" s="1301"/>
      <c r="AE30" s="1301"/>
      <c r="AF30" s="1300"/>
      <c r="AG30" s="1300"/>
      <c r="AH30" s="1300"/>
      <c r="AI30" s="1300"/>
      <c r="AJ30" s="1300"/>
      <c r="AK30" s="1300"/>
      <c r="AL30" s="1300"/>
      <c r="AM30" s="1300"/>
      <c r="AN30" s="1300"/>
      <c r="AO30" s="1300"/>
      <c r="AP30" s="1300"/>
      <c r="AQ30" s="1292"/>
      <c r="AR30" s="1293"/>
      <c r="AS30" s="1294"/>
      <c r="AT30" s="1295"/>
      <c r="AV30" s="1047"/>
      <c r="AW30" s="1046"/>
      <c r="AX30" s="1047"/>
      <c r="AY30" s="1047"/>
      <c r="BC30" s="843"/>
      <c r="BD30" s="1308"/>
      <c r="BE30" s="1298"/>
      <c r="BF30" s="1296"/>
      <c r="BG30" s="1296"/>
      <c r="BH30" s="1296"/>
    </row>
    <row r="31" spans="1:60" s="1297" customFormat="1" ht="15.75">
      <c r="A31" s="1286"/>
      <c r="B31" s="286" t="s">
        <v>216</v>
      </c>
      <c r="C31" s="1299"/>
      <c r="D31" s="1299"/>
      <c r="E31" s="1299"/>
      <c r="F31" s="1299"/>
      <c r="G31" s="1299"/>
      <c r="H31" s="1299"/>
      <c r="I31" s="1299"/>
      <c r="J31" s="1300"/>
      <c r="K31" s="1300"/>
      <c r="L31" s="1300"/>
      <c r="M31" s="1300"/>
      <c r="N31" s="1300"/>
      <c r="O31" s="1300"/>
      <c r="P31" s="1300"/>
      <c r="Q31" s="1300"/>
      <c r="R31" s="1300"/>
      <c r="S31" s="1299"/>
      <c r="T31" s="1299"/>
      <c r="U31" s="1299"/>
      <c r="V31" s="1299"/>
      <c r="W31" s="1299"/>
      <c r="X31" s="1299"/>
      <c r="Y31" s="1299"/>
      <c r="Z31" s="1299"/>
      <c r="AA31" s="1299"/>
      <c r="AB31" s="1299"/>
      <c r="AC31" s="1291"/>
      <c r="AD31" s="1301"/>
      <c r="AE31" s="1301"/>
      <c r="AF31" s="1300"/>
      <c r="AG31" s="1300"/>
      <c r="AH31" s="1300"/>
      <c r="AI31" s="1300"/>
      <c r="AJ31" s="1300"/>
      <c r="AK31" s="1300"/>
      <c r="AL31" s="1300"/>
      <c r="AM31" s="1300"/>
      <c r="AN31" s="1300"/>
      <c r="AO31" s="1300"/>
      <c r="AP31" s="1300"/>
      <c r="AQ31" s="1292"/>
      <c r="AR31" s="1293"/>
      <c r="AS31" s="1294"/>
      <c r="AT31" s="1295"/>
      <c r="AV31" s="1047"/>
      <c r="AW31" s="1046"/>
      <c r="AX31" s="1047"/>
      <c r="AY31" s="1047"/>
      <c r="BC31" s="843"/>
      <c r="BD31" s="1308"/>
      <c r="BE31" s="1298"/>
      <c r="BF31" s="1296"/>
      <c r="BG31" s="1296"/>
      <c r="BH31" s="1296"/>
    </row>
    <row r="32" spans="1:60" s="1297" customFormat="1" ht="92.25" customHeight="1">
      <c r="A32" s="1286" t="s">
        <v>55</v>
      </c>
      <c r="B32" s="212" t="s">
        <v>860</v>
      </c>
      <c r="C32" s="1303"/>
      <c r="D32" s="1303"/>
      <c r="E32" s="1303"/>
      <c r="F32" s="1303"/>
      <c r="G32" s="1303"/>
      <c r="H32" s="1303"/>
      <c r="I32" s="1303"/>
      <c r="J32" s="1310"/>
      <c r="K32" s="1310"/>
      <c r="L32" s="1310"/>
      <c r="M32" s="1310"/>
      <c r="N32" s="1310"/>
      <c r="O32" s="1310"/>
      <c r="P32" s="1310"/>
      <c r="Q32" s="1310"/>
      <c r="R32" s="1310"/>
      <c r="S32" s="1303"/>
      <c r="T32" s="1303"/>
      <c r="U32" s="1303"/>
      <c r="V32" s="1303"/>
      <c r="W32" s="1303"/>
      <c r="X32" s="1303"/>
      <c r="Y32" s="1303"/>
      <c r="Z32" s="1303"/>
      <c r="AA32" s="1303"/>
      <c r="AB32" s="1303"/>
      <c r="AC32" s="1291"/>
      <c r="AD32" s="1311"/>
      <c r="AE32" s="1311"/>
      <c r="AF32" s="1310"/>
      <c r="AG32" s="1310"/>
      <c r="AH32" s="1310"/>
      <c r="AI32" s="1310"/>
      <c r="AJ32" s="1310"/>
      <c r="AK32" s="1310"/>
      <c r="AL32" s="1310"/>
      <c r="AM32" s="1310"/>
      <c r="AN32" s="1310"/>
      <c r="AO32" s="1310"/>
      <c r="AP32" s="1310"/>
      <c r="AQ32" s="1292"/>
      <c r="AR32" s="1312"/>
      <c r="AS32" s="1292"/>
      <c r="AT32" s="1313"/>
      <c r="AV32" s="1255"/>
      <c r="AW32" s="1254"/>
      <c r="AX32" s="1255"/>
      <c r="AY32" s="1255"/>
      <c r="BC32" s="843"/>
      <c r="BD32" s="1308"/>
      <c r="BE32" s="1298"/>
      <c r="BF32" s="1296"/>
      <c r="BG32" s="1296"/>
      <c r="BH32" s="1296"/>
    </row>
    <row r="33" spans="1:60" s="1297" customFormat="1" ht="31.5">
      <c r="A33" s="1286">
        <v>1</v>
      </c>
      <c r="B33" s="286" t="s">
        <v>866</v>
      </c>
      <c r="C33" s="1299"/>
      <c r="D33" s="1299"/>
      <c r="E33" s="1299"/>
      <c r="F33" s="1299"/>
      <c r="G33" s="1299"/>
      <c r="H33" s="1299"/>
      <c r="I33" s="1299"/>
      <c r="J33" s="1300"/>
      <c r="K33" s="1300"/>
      <c r="L33" s="1300"/>
      <c r="M33" s="1300"/>
      <c r="N33" s="1300"/>
      <c r="O33" s="1300"/>
      <c r="P33" s="1300"/>
      <c r="Q33" s="1300"/>
      <c r="R33" s="1300"/>
      <c r="S33" s="1299"/>
      <c r="T33" s="1299"/>
      <c r="U33" s="1299"/>
      <c r="V33" s="1299"/>
      <c r="W33" s="1299"/>
      <c r="X33" s="1299"/>
      <c r="Y33" s="1299"/>
      <c r="Z33" s="1299"/>
      <c r="AA33" s="1299"/>
      <c r="AB33" s="1299"/>
      <c r="AC33" s="1291"/>
      <c r="AD33" s="1301"/>
      <c r="AE33" s="1301"/>
      <c r="AF33" s="1300"/>
      <c r="AG33" s="1300"/>
      <c r="AH33" s="1300"/>
      <c r="AI33" s="1300"/>
      <c r="AJ33" s="1300"/>
      <c r="AK33" s="1300"/>
      <c r="AL33" s="1300"/>
      <c r="AM33" s="1300"/>
      <c r="AN33" s="1300"/>
      <c r="AO33" s="1300"/>
      <c r="AP33" s="1300"/>
      <c r="AQ33" s="1292"/>
      <c r="AR33" s="1293"/>
      <c r="AS33" s="1294"/>
      <c r="AT33" s="1295"/>
      <c r="AV33" s="1047"/>
      <c r="AW33" s="1046"/>
      <c r="AX33" s="1047"/>
      <c r="AY33" s="1047"/>
      <c r="BC33" s="843"/>
      <c r="BD33" s="1308"/>
      <c r="BE33" s="1298"/>
      <c r="BF33" s="1296"/>
      <c r="BG33" s="1296"/>
      <c r="BH33" s="1296"/>
    </row>
    <row r="34" spans="1:60" s="1297" customFormat="1" ht="63">
      <c r="A34" s="1286"/>
      <c r="B34" s="1285" t="s">
        <v>892</v>
      </c>
      <c r="C34" s="1299"/>
      <c r="D34" s="1299"/>
      <c r="E34" s="1299"/>
      <c r="F34" s="1299"/>
      <c r="G34" s="1299"/>
      <c r="H34" s="1299"/>
      <c r="I34" s="1299"/>
      <c r="J34" s="1300"/>
      <c r="K34" s="1300"/>
      <c r="L34" s="1300"/>
      <c r="M34" s="1300"/>
      <c r="N34" s="1300"/>
      <c r="O34" s="1300"/>
      <c r="P34" s="1300"/>
      <c r="Q34" s="1300"/>
      <c r="R34" s="1300"/>
      <c r="S34" s="1299"/>
      <c r="T34" s="1299"/>
      <c r="U34" s="1299"/>
      <c r="V34" s="1299"/>
      <c r="W34" s="1299"/>
      <c r="X34" s="1299"/>
      <c r="Y34" s="1299"/>
      <c r="Z34" s="1299"/>
      <c r="AA34" s="1299"/>
      <c r="AB34" s="1299"/>
      <c r="AC34" s="1291"/>
      <c r="AD34" s="1301"/>
      <c r="AE34" s="1301"/>
      <c r="AF34" s="1300"/>
      <c r="AG34" s="1300"/>
      <c r="AH34" s="1300"/>
      <c r="AI34" s="1300"/>
      <c r="AJ34" s="1300"/>
      <c r="AK34" s="1300"/>
      <c r="AL34" s="1300"/>
      <c r="AM34" s="1300"/>
      <c r="AN34" s="1300"/>
      <c r="AO34" s="1300"/>
      <c r="AP34" s="1300"/>
      <c r="AQ34" s="1292"/>
      <c r="AR34" s="1293"/>
      <c r="AS34" s="1294"/>
      <c r="AT34" s="1295"/>
      <c r="AV34" s="1047"/>
      <c r="AW34" s="1046"/>
      <c r="AX34" s="1047"/>
      <c r="AY34" s="1047"/>
      <c r="BC34" s="843"/>
      <c r="BD34" s="1308"/>
      <c r="BE34" s="1298"/>
      <c r="BF34" s="1296"/>
      <c r="BG34" s="1296"/>
      <c r="BH34" s="1296"/>
    </row>
    <row r="35" spans="1:60" s="1297" customFormat="1" ht="47.25">
      <c r="A35" s="1286"/>
      <c r="B35" s="286" t="s">
        <v>893</v>
      </c>
      <c r="C35" s="1299"/>
      <c r="D35" s="1299"/>
      <c r="E35" s="1299"/>
      <c r="F35" s="1299"/>
      <c r="G35" s="1299"/>
      <c r="H35" s="1299"/>
      <c r="I35" s="1299"/>
      <c r="J35" s="1300"/>
      <c r="K35" s="1300"/>
      <c r="L35" s="1300"/>
      <c r="M35" s="1300"/>
      <c r="N35" s="1300"/>
      <c r="O35" s="1300"/>
      <c r="P35" s="1300"/>
      <c r="Q35" s="1300"/>
      <c r="R35" s="1300"/>
      <c r="S35" s="1299"/>
      <c r="T35" s="1299"/>
      <c r="U35" s="1299"/>
      <c r="V35" s="1299"/>
      <c r="W35" s="1299"/>
      <c r="X35" s="1299"/>
      <c r="Y35" s="1299"/>
      <c r="Z35" s="1299"/>
      <c r="AA35" s="1299"/>
      <c r="AB35" s="1299"/>
      <c r="AC35" s="1291"/>
      <c r="AD35" s="1301"/>
      <c r="AE35" s="1301"/>
      <c r="AF35" s="1300"/>
      <c r="AG35" s="1300"/>
      <c r="AH35" s="1300"/>
      <c r="AI35" s="1300"/>
      <c r="AJ35" s="1300"/>
      <c r="AK35" s="1300"/>
      <c r="AL35" s="1300"/>
      <c r="AM35" s="1300"/>
      <c r="AN35" s="1300"/>
      <c r="AO35" s="1300"/>
      <c r="AP35" s="1300"/>
      <c r="AQ35" s="1292"/>
      <c r="AR35" s="1293"/>
      <c r="AS35" s="1294"/>
      <c r="AT35" s="1295"/>
      <c r="AV35" s="1047"/>
      <c r="AW35" s="1046"/>
      <c r="AX35" s="1047"/>
      <c r="AY35" s="1047"/>
      <c r="BC35" s="843"/>
      <c r="BD35" s="1308"/>
      <c r="BE35" s="1298"/>
      <c r="BF35" s="1296"/>
      <c r="BG35" s="1296"/>
      <c r="BH35" s="1296"/>
    </row>
    <row r="36" spans="1:60" s="1048" customFormat="1" ht="30.75" customHeight="1">
      <c r="A36" s="1051"/>
      <c r="B36" s="1248" t="s">
        <v>186</v>
      </c>
      <c r="C36" s="1052"/>
      <c r="D36" s="1052"/>
      <c r="E36" s="1052"/>
      <c r="F36" s="1052"/>
      <c r="G36" s="1052"/>
      <c r="H36" s="1052"/>
      <c r="I36" s="1052"/>
      <c r="J36" s="1053"/>
      <c r="K36" s="1053"/>
      <c r="L36" s="1053"/>
      <c r="M36" s="1053"/>
      <c r="N36" s="1053"/>
      <c r="O36" s="1053"/>
      <c r="P36" s="1053"/>
      <c r="Q36" s="1053"/>
      <c r="R36" s="1053"/>
      <c r="S36" s="1052"/>
      <c r="T36" s="1052"/>
      <c r="U36" s="1052"/>
      <c r="V36" s="1052"/>
      <c r="W36" s="1052"/>
      <c r="X36" s="1052"/>
      <c r="Y36" s="1052"/>
      <c r="Z36" s="1052"/>
      <c r="AA36" s="1052"/>
      <c r="AB36" s="1052"/>
      <c r="AC36" s="1039"/>
      <c r="AD36" s="1054"/>
      <c r="AE36" s="1054"/>
      <c r="AF36" s="1053"/>
      <c r="AG36" s="1053"/>
      <c r="AH36" s="1053"/>
      <c r="AI36" s="1053"/>
      <c r="AJ36" s="1053"/>
      <c r="AK36" s="1053"/>
      <c r="AL36" s="1053"/>
      <c r="AM36" s="1053"/>
      <c r="AN36" s="1053"/>
      <c r="AO36" s="1053"/>
      <c r="AP36" s="1053"/>
      <c r="AQ36" s="1040"/>
      <c r="AR36" s="1041"/>
      <c r="AS36" s="1042"/>
      <c r="AT36" s="1043"/>
      <c r="AV36" s="1045"/>
      <c r="AW36" s="1046"/>
      <c r="AX36" s="1047"/>
      <c r="AY36" s="1047"/>
      <c r="BC36" s="842"/>
      <c r="BD36" s="1091"/>
      <c r="BE36" s="1049"/>
      <c r="BF36" s="1044"/>
      <c r="BG36" s="1044"/>
      <c r="BH36" s="1044"/>
    </row>
    <row r="37" spans="1:60" s="1048" customFormat="1" ht="30.75" customHeight="1">
      <c r="A37" s="1038"/>
      <c r="B37" s="1248" t="s">
        <v>857</v>
      </c>
      <c r="C37" s="1050"/>
      <c r="D37" s="1050"/>
      <c r="E37" s="1050"/>
      <c r="F37" s="1050"/>
      <c r="G37" s="1050"/>
      <c r="H37" s="1050"/>
      <c r="I37" s="1050"/>
      <c r="J37" s="1249"/>
      <c r="K37" s="1249"/>
      <c r="L37" s="1249"/>
      <c r="M37" s="1249"/>
      <c r="N37" s="1249"/>
      <c r="O37" s="1249"/>
      <c r="P37" s="1249"/>
      <c r="Q37" s="1249"/>
      <c r="R37" s="1249"/>
      <c r="S37" s="1050"/>
      <c r="T37" s="1050"/>
      <c r="U37" s="1050"/>
      <c r="V37" s="1050"/>
      <c r="W37" s="1050"/>
      <c r="X37" s="1050"/>
      <c r="Y37" s="1050"/>
      <c r="Z37" s="1050"/>
      <c r="AA37" s="1050"/>
      <c r="AB37" s="1050"/>
      <c r="AC37" s="1039"/>
      <c r="AD37" s="1256"/>
      <c r="AE37" s="1256"/>
      <c r="AF37" s="1249"/>
      <c r="AG37" s="1249"/>
      <c r="AH37" s="1249"/>
      <c r="AI37" s="1249"/>
      <c r="AJ37" s="1249"/>
      <c r="AK37" s="1249"/>
      <c r="AL37" s="1249"/>
      <c r="AM37" s="1249"/>
      <c r="AN37" s="1249"/>
      <c r="AO37" s="1249"/>
      <c r="AP37" s="1249"/>
      <c r="AQ37" s="1040"/>
      <c r="AR37" s="1250"/>
      <c r="AS37" s="1251"/>
      <c r="AT37" s="1252"/>
      <c r="AV37" s="1253"/>
      <c r="AW37" s="1254"/>
      <c r="AX37" s="1255"/>
      <c r="AY37" s="1255"/>
      <c r="BC37" s="842"/>
      <c r="BD37" s="1091"/>
      <c r="BE37" s="1049"/>
      <c r="BF37" s="1044"/>
      <c r="BG37" s="1044"/>
      <c r="BH37" s="1044"/>
    </row>
    <row r="38" spans="1:60" s="1297" customFormat="1" ht="25.5" customHeight="1">
      <c r="A38" s="253" t="s">
        <v>20</v>
      </c>
      <c r="B38" s="212" t="s">
        <v>842</v>
      </c>
      <c r="C38" s="1291"/>
      <c r="D38" s="1291"/>
      <c r="E38" s="1291"/>
      <c r="F38" s="1291"/>
      <c r="G38" s="1291"/>
      <c r="H38" s="1291"/>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D38" s="1291"/>
      <c r="AE38" s="1291"/>
      <c r="AF38" s="1291"/>
      <c r="AG38" s="1291"/>
      <c r="AH38" s="1291"/>
      <c r="AI38" s="1291"/>
      <c r="AJ38" s="1291"/>
      <c r="AK38" s="1291"/>
      <c r="AL38" s="1291"/>
      <c r="AM38" s="1291"/>
      <c r="AN38" s="1291"/>
      <c r="AO38" s="1291"/>
      <c r="AP38" s="1291"/>
      <c r="AQ38" s="1292"/>
      <c r="AR38" s="1293"/>
      <c r="AS38" s="1294"/>
      <c r="AT38" s="1295"/>
      <c r="AU38" s="1296"/>
      <c r="AV38" s="1047"/>
      <c r="AW38" s="1046"/>
      <c r="AX38" s="1047"/>
      <c r="AY38" s="1047"/>
      <c r="BE38" s="1298"/>
      <c r="BF38" s="1296"/>
      <c r="BG38" s="1296"/>
      <c r="BH38" s="1296"/>
    </row>
    <row r="39" spans="1:60" s="1297" customFormat="1" ht="23.25" customHeight="1">
      <c r="A39" s="253" t="s">
        <v>23</v>
      </c>
      <c r="B39" s="212" t="s">
        <v>841</v>
      </c>
      <c r="C39" s="1299"/>
      <c r="D39" s="1299"/>
      <c r="E39" s="1299"/>
      <c r="F39" s="1299"/>
      <c r="G39" s="1299"/>
      <c r="H39" s="1299"/>
      <c r="I39" s="1299"/>
      <c r="J39" s="1300"/>
      <c r="K39" s="1300"/>
      <c r="L39" s="1300"/>
      <c r="M39" s="1300"/>
      <c r="N39" s="1300"/>
      <c r="O39" s="1300"/>
      <c r="P39" s="1300"/>
      <c r="Q39" s="1300"/>
      <c r="R39" s="1300"/>
      <c r="S39" s="1299"/>
      <c r="T39" s="1299"/>
      <c r="U39" s="1299"/>
      <c r="V39" s="1299"/>
      <c r="W39" s="1299"/>
      <c r="X39" s="1299"/>
      <c r="Y39" s="1299"/>
      <c r="Z39" s="1299"/>
      <c r="AA39" s="1299"/>
      <c r="AB39" s="1299"/>
      <c r="AC39" s="1291"/>
      <c r="AD39" s="1301"/>
      <c r="AE39" s="1301"/>
      <c r="AF39" s="1300"/>
      <c r="AG39" s="1300"/>
      <c r="AH39" s="1300"/>
      <c r="AI39" s="1300"/>
      <c r="AJ39" s="1300"/>
      <c r="AK39" s="1300"/>
      <c r="AL39" s="1300"/>
      <c r="AM39" s="1300"/>
      <c r="AN39" s="1300"/>
      <c r="AO39" s="1300"/>
      <c r="AP39" s="1300"/>
      <c r="AQ39" s="1292"/>
      <c r="AR39" s="1293"/>
      <c r="AS39" s="1294"/>
      <c r="AT39" s="1295"/>
      <c r="AV39" s="1047"/>
      <c r="AW39" s="1046"/>
      <c r="AX39" s="1047"/>
      <c r="AY39" s="1047"/>
      <c r="BE39" s="1298"/>
      <c r="BF39" s="1296"/>
      <c r="BG39" s="1296"/>
      <c r="BH39" s="1296"/>
    </row>
    <row r="40" spans="1:60" s="1297" customFormat="1" ht="44.25" customHeight="1">
      <c r="A40" s="253">
        <v>1</v>
      </c>
      <c r="B40" s="212" t="s">
        <v>212</v>
      </c>
      <c r="C40" s="1299"/>
      <c r="D40" s="1299"/>
      <c r="E40" s="1299"/>
      <c r="F40" s="1299"/>
      <c r="G40" s="1299"/>
      <c r="H40" s="1299"/>
      <c r="I40" s="1299"/>
      <c r="J40" s="1300"/>
      <c r="K40" s="1300"/>
      <c r="L40" s="1300"/>
      <c r="M40" s="1300"/>
      <c r="N40" s="1300"/>
      <c r="O40" s="1300"/>
      <c r="P40" s="1300"/>
      <c r="Q40" s="1302"/>
      <c r="R40" s="1300"/>
      <c r="S40" s="1299"/>
      <c r="T40" s="1299"/>
      <c r="U40" s="1299"/>
      <c r="V40" s="1299"/>
      <c r="W40" s="1299"/>
      <c r="X40" s="1299"/>
      <c r="Y40" s="1299"/>
      <c r="Z40" s="1299"/>
      <c r="AA40" s="1299"/>
      <c r="AB40" s="1299"/>
      <c r="AC40" s="1291"/>
      <c r="AD40" s="1301"/>
      <c r="AE40" s="1301"/>
      <c r="AF40" s="1300"/>
      <c r="AG40" s="1300"/>
      <c r="AH40" s="1300"/>
      <c r="AI40" s="1300"/>
      <c r="AJ40" s="1300"/>
      <c r="AK40" s="1300"/>
      <c r="AL40" s="1300"/>
      <c r="AM40" s="1300"/>
      <c r="AN40" s="1300"/>
      <c r="AO40" s="1300"/>
      <c r="AP40" s="1300"/>
      <c r="AQ40" s="1292"/>
      <c r="AR40" s="1293"/>
      <c r="AS40" s="1294"/>
      <c r="AT40" s="1295"/>
      <c r="AV40" s="1047"/>
      <c r="AW40" s="1046"/>
      <c r="AX40" s="1047"/>
      <c r="AY40" s="1047"/>
      <c r="BE40" s="1298"/>
      <c r="BF40" s="1296"/>
      <c r="BG40" s="1296"/>
      <c r="BH40" s="1296"/>
    </row>
    <row r="41" spans="1:60" s="1297" customFormat="1" ht="15.75">
      <c r="A41" s="272"/>
      <c r="B41" s="286" t="s">
        <v>213</v>
      </c>
      <c r="C41" s="1299"/>
      <c r="D41" s="1299"/>
      <c r="E41" s="1299"/>
      <c r="F41" s="1299"/>
      <c r="G41" s="1299"/>
      <c r="H41" s="1299"/>
      <c r="I41" s="1299"/>
      <c r="J41" s="1300"/>
      <c r="K41" s="1300"/>
      <c r="L41" s="1300"/>
      <c r="M41" s="1300"/>
      <c r="N41" s="1300"/>
      <c r="O41" s="1300"/>
      <c r="P41" s="1300"/>
      <c r="Q41" s="1302"/>
      <c r="R41" s="1300"/>
      <c r="S41" s="1299"/>
      <c r="T41" s="1299"/>
      <c r="U41" s="1299"/>
      <c r="V41" s="1299"/>
      <c r="W41" s="1299"/>
      <c r="X41" s="1299"/>
      <c r="Y41" s="1299"/>
      <c r="Z41" s="1299"/>
      <c r="AA41" s="1299"/>
      <c r="AB41" s="1299"/>
      <c r="AC41" s="1291"/>
      <c r="AD41" s="1301"/>
      <c r="AE41" s="1301"/>
      <c r="AF41" s="1300"/>
      <c r="AG41" s="1300"/>
      <c r="AH41" s="1300"/>
      <c r="AI41" s="1300"/>
      <c r="AJ41" s="1300"/>
      <c r="AK41" s="1300"/>
      <c r="AL41" s="1300"/>
      <c r="AM41" s="1300"/>
      <c r="AN41" s="1300"/>
      <c r="AO41" s="1300"/>
      <c r="AP41" s="1300"/>
      <c r="AQ41" s="1292"/>
      <c r="AR41" s="1293"/>
      <c r="AS41" s="1294"/>
      <c r="AT41" s="1295"/>
      <c r="AV41" s="1047"/>
      <c r="AW41" s="1046"/>
      <c r="AX41" s="1047"/>
      <c r="AY41" s="1047"/>
      <c r="BE41" s="1298"/>
      <c r="BF41" s="1296"/>
      <c r="BG41" s="1296"/>
      <c r="BH41" s="1296"/>
    </row>
    <row r="42" spans="1:60" s="1297" customFormat="1" ht="15.75">
      <c r="A42" s="272"/>
      <c r="B42" s="286" t="s">
        <v>214</v>
      </c>
      <c r="C42" s="1299"/>
      <c r="D42" s="1299"/>
      <c r="E42" s="1299"/>
      <c r="F42" s="1299"/>
      <c r="G42" s="1299"/>
      <c r="H42" s="1299"/>
      <c r="I42" s="1299"/>
      <c r="J42" s="1300"/>
      <c r="K42" s="1300"/>
      <c r="L42" s="1300"/>
      <c r="M42" s="1300"/>
      <c r="N42" s="1300"/>
      <c r="O42" s="1300"/>
      <c r="P42" s="1300"/>
      <c r="Q42" s="1302"/>
      <c r="R42" s="1300"/>
      <c r="S42" s="1299"/>
      <c r="T42" s="1299"/>
      <c r="U42" s="1299"/>
      <c r="V42" s="1299"/>
      <c r="W42" s="1299"/>
      <c r="X42" s="1299"/>
      <c r="Y42" s="1299"/>
      <c r="Z42" s="1299"/>
      <c r="AA42" s="1299"/>
      <c r="AB42" s="1299"/>
      <c r="AC42" s="1291"/>
      <c r="AD42" s="1301"/>
      <c r="AE42" s="1301"/>
      <c r="AF42" s="1300"/>
      <c r="AG42" s="1300"/>
      <c r="AH42" s="1300"/>
      <c r="AI42" s="1300"/>
      <c r="AJ42" s="1300"/>
      <c r="AK42" s="1300"/>
      <c r="AL42" s="1300"/>
      <c r="AM42" s="1300"/>
      <c r="AN42" s="1300"/>
      <c r="AO42" s="1300"/>
      <c r="AP42" s="1300"/>
      <c r="AQ42" s="1292"/>
      <c r="AR42" s="1293"/>
      <c r="AS42" s="1294"/>
      <c r="AT42" s="1295"/>
      <c r="AV42" s="1047"/>
      <c r="AW42" s="1046"/>
      <c r="AX42" s="1047"/>
      <c r="AY42" s="1047"/>
      <c r="BE42" s="1298"/>
      <c r="BF42" s="1296"/>
      <c r="BG42" s="1296"/>
      <c r="BH42" s="1296"/>
    </row>
    <row r="43" spans="1:60" s="1297" customFormat="1" ht="31.5">
      <c r="A43" s="272">
        <v>2</v>
      </c>
      <c r="B43" s="286" t="s">
        <v>217</v>
      </c>
      <c r="C43" s="1303"/>
      <c r="D43" s="1303"/>
      <c r="E43" s="1303"/>
      <c r="F43" s="1303"/>
      <c r="G43" s="1303"/>
      <c r="H43" s="1303"/>
      <c r="I43" s="1303"/>
      <c r="J43" s="1303"/>
      <c r="K43" s="1303"/>
      <c r="L43" s="1303"/>
      <c r="M43" s="1303"/>
      <c r="N43" s="1303"/>
      <c r="O43" s="1303"/>
      <c r="P43" s="1303"/>
      <c r="Q43" s="1304"/>
      <c r="R43" s="1303"/>
      <c r="S43" s="1303"/>
      <c r="T43" s="1303"/>
      <c r="U43" s="1303"/>
      <c r="V43" s="1303"/>
      <c r="W43" s="1303"/>
      <c r="X43" s="1303"/>
      <c r="Y43" s="1303"/>
      <c r="Z43" s="1303"/>
      <c r="AA43" s="1303"/>
      <c r="AB43" s="1303"/>
      <c r="AC43" s="1303"/>
      <c r="AD43" s="1303"/>
      <c r="AE43" s="1303"/>
      <c r="AF43" s="1303"/>
      <c r="AG43" s="1303"/>
      <c r="AH43" s="1303"/>
      <c r="AI43" s="1303"/>
      <c r="AJ43" s="1303"/>
      <c r="AK43" s="1303"/>
      <c r="AL43" s="1303"/>
      <c r="AM43" s="1303"/>
      <c r="AN43" s="1303"/>
      <c r="AO43" s="1299"/>
      <c r="AP43" s="1299"/>
      <c r="AQ43" s="1292"/>
      <c r="AR43" s="1293"/>
      <c r="AS43" s="1294"/>
      <c r="AT43" s="1295"/>
      <c r="AU43" s="1296"/>
      <c r="AV43" s="1047"/>
      <c r="AW43" s="1046"/>
      <c r="AX43" s="1047"/>
      <c r="AY43" s="1047"/>
      <c r="BE43" s="1298"/>
      <c r="BF43" s="1296"/>
      <c r="BG43" s="1296"/>
      <c r="BH43" s="1296"/>
    </row>
    <row r="44" spans="1:60" s="1297" customFormat="1" ht="38.25" customHeight="1">
      <c r="A44" s="253" t="s">
        <v>37</v>
      </c>
      <c r="B44" s="212" t="s">
        <v>843</v>
      </c>
      <c r="C44" s="1303"/>
      <c r="D44" s="1303"/>
      <c r="E44" s="1303"/>
      <c r="F44" s="1303"/>
      <c r="G44" s="1303"/>
      <c r="H44" s="1303"/>
      <c r="I44" s="1303"/>
      <c r="J44" s="1303"/>
      <c r="K44" s="1303"/>
      <c r="L44" s="1303"/>
      <c r="M44" s="1303"/>
      <c r="N44" s="1303"/>
      <c r="O44" s="1303"/>
      <c r="P44" s="1303"/>
      <c r="Q44" s="1304"/>
      <c r="R44" s="1303"/>
      <c r="S44" s="1303"/>
      <c r="T44" s="1303"/>
      <c r="U44" s="1303"/>
      <c r="V44" s="1303"/>
      <c r="W44" s="1303"/>
      <c r="X44" s="1303"/>
      <c r="Y44" s="1303"/>
      <c r="Z44" s="1303"/>
      <c r="AA44" s="1303"/>
      <c r="AB44" s="1303"/>
      <c r="AC44" s="1303"/>
      <c r="AD44" s="1303"/>
      <c r="AE44" s="1303"/>
      <c r="AF44" s="1303"/>
      <c r="AG44" s="1303"/>
      <c r="AH44" s="1303"/>
      <c r="AI44" s="1303"/>
      <c r="AJ44" s="1303"/>
      <c r="AK44" s="1303"/>
      <c r="AL44" s="1303"/>
      <c r="AM44" s="1303"/>
      <c r="AN44" s="1303"/>
      <c r="AO44" s="1299"/>
      <c r="AP44" s="1299"/>
      <c r="AQ44" s="1292"/>
      <c r="AR44" s="1293"/>
      <c r="AS44" s="1294"/>
      <c r="AT44" s="1295"/>
      <c r="AU44" s="1296"/>
      <c r="AV44" s="1047"/>
      <c r="AW44" s="1046"/>
      <c r="AX44" s="1047"/>
      <c r="AY44" s="1047"/>
      <c r="BE44" s="1298"/>
      <c r="BF44" s="1296"/>
      <c r="BG44" s="1296"/>
      <c r="BH44" s="1296"/>
    </row>
    <row r="45" spans="1:60" s="1297" customFormat="1" ht="36.75" customHeight="1">
      <c r="A45" s="253">
        <v>1</v>
      </c>
      <c r="B45" s="212" t="s">
        <v>844</v>
      </c>
      <c r="C45" s="1303"/>
      <c r="D45" s="1303"/>
      <c r="E45" s="1303"/>
      <c r="F45" s="1303"/>
      <c r="G45" s="1303"/>
      <c r="H45" s="1303"/>
      <c r="I45" s="1303"/>
      <c r="J45" s="1303"/>
      <c r="K45" s="1303"/>
      <c r="L45" s="1303"/>
      <c r="M45" s="1303"/>
      <c r="N45" s="1303"/>
      <c r="O45" s="1303"/>
      <c r="P45" s="1303"/>
      <c r="Q45" s="1304"/>
      <c r="R45" s="1303"/>
      <c r="S45" s="1303"/>
      <c r="T45" s="1303"/>
      <c r="U45" s="1303"/>
      <c r="V45" s="1303"/>
      <c r="W45" s="1303"/>
      <c r="X45" s="1303"/>
      <c r="Y45" s="1303"/>
      <c r="Z45" s="1303"/>
      <c r="AA45" s="1303"/>
      <c r="AB45" s="1303"/>
      <c r="AC45" s="1303"/>
      <c r="AD45" s="1303"/>
      <c r="AE45" s="1303"/>
      <c r="AF45" s="1303"/>
      <c r="AG45" s="1303"/>
      <c r="AH45" s="1303"/>
      <c r="AI45" s="1303"/>
      <c r="AJ45" s="1303"/>
      <c r="AK45" s="1303"/>
      <c r="AL45" s="1303"/>
      <c r="AM45" s="1303"/>
      <c r="AN45" s="1303"/>
      <c r="AO45" s="1299"/>
      <c r="AP45" s="1299"/>
      <c r="AQ45" s="1292"/>
      <c r="AR45" s="1293"/>
      <c r="AS45" s="1294"/>
      <c r="AT45" s="1295"/>
      <c r="AU45" s="1296"/>
      <c r="AV45" s="1047"/>
      <c r="AW45" s="1046"/>
      <c r="AX45" s="1047"/>
      <c r="AY45" s="1047"/>
      <c r="BE45" s="1298"/>
      <c r="BF45" s="1296"/>
      <c r="BG45" s="1296"/>
      <c r="BH45" s="1296"/>
    </row>
    <row r="46" spans="1:60" s="1297" customFormat="1" ht="15.75">
      <c r="A46" s="272"/>
      <c r="B46" s="286" t="s">
        <v>215</v>
      </c>
      <c r="C46" s="1303"/>
      <c r="D46" s="1303"/>
      <c r="E46" s="1303"/>
      <c r="F46" s="1303"/>
      <c r="G46" s="1303"/>
      <c r="H46" s="1303"/>
      <c r="I46" s="1303"/>
      <c r="J46" s="1303"/>
      <c r="K46" s="1303"/>
      <c r="L46" s="1303"/>
      <c r="M46" s="1303"/>
      <c r="N46" s="1303"/>
      <c r="O46" s="1303"/>
      <c r="P46" s="1303"/>
      <c r="Q46" s="1304"/>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f>Q46*R46*W46</f>
        <v>0</v>
      </c>
      <c r="AM46" s="1303"/>
      <c r="AN46" s="1303"/>
      <c r="AO46" s="1299"/>
      <c r="AP46" s="1299"/>
      <c r="AQ46" s="1292"/>
      <c r="AR46" s="1293"/>
      <c r="AS46" s="1294"/>
      <c r="AT46" s="1295"/>
      <c r="AU46" s="1296"/>
      <c r="AV46" s="1047"/>
      <c r="AW46" s="1046"/>
      <c r="AX46" s="1047"/>
      <c r="AY46" s="1047"/>
      <c r="BE46" s="1298"/>
      <c r="BF46" s="1296"/>
      <c r="BG46" s="1296"/>
      <c r="BH46" s="1296"/>
    </row>
    <row r="47" spans="1:60" s="1297" customFormat="1" ht="15.75">
      <c r="A47" s="272"/>
      <c r="B47" s="286" t="s">
        <v>216</v>
      </c>
      <c r="C47" s="1299"/>
      <c r="D47" s="1305"/>
      <c r="E47" s="1305"/>
      <c r="F47" s="1305"/>
      <c r="G47" s="1305"/>
      <c r="H47" s="1305"/>
      <c r="I47" s="1299"/>
      <c r="J47" s="1305"/>
      <c r="K47" s="1305"/>
      <c r="L47" s="1305"/>
      <c r="M47" s="1305"/>
      <c r="N47" s="1305"/>
      <c r="O47" s="1305"/>
      <c r="P47" s="1305"/>
      <c r="Q47" s="1306"/>
      <c r="R47" s="1305"/>
      <c r="S47" s="1305"/>
      <c r="T47" s="1305"/>
      <c r="U47" s="1305"/>
      <c r="V47" s="1305"/>
      <c r="W47" s="1305"/>
      <c r="X47" s="1305"/>
      <c r="Y47" s="1305"/>
      <c r="Z47" s="1305"/>
      <c r="AA47" s="1305"/>
      <c r="AB47" s="1305"/>
      <c r="AC47" s="1305"/>
      <c r="AD47" s="1305"/>
      <c r="AE47" s="1305"/>
      <c r="AF47" s="1305"/>
      <c r="AG47" s="1305"/>
      <c r="AH47" s="1305"/>
      <c r="AI47" s="1305"/>
      <c r="AJ47" s="1305"/>
      <c r="AK47" s="1305"/>
      <c r="AL47" s="1305"/>
      <c r="AM47" s="1305"/>
      <c r="AN47" s="1305"/>
      <c r="AO47" s="1305"/>
      <c r="AP47" s="1305"/>
      <c r="AQ47" s="1292"/>
      <c r="AR47" s="1293"/>
      <c r="AS47" s="1294"/>
      <c r="AT47" s="1295"/>
      <c r="AV47" s="1047"/>
      <c r="AW47" s="1046"/>
      <c r="AX47" s="1047"/>
      <c r="AY47" s="1047"/>
      <c r="BE47" s="1298"/>
      <c r="BF47" s="1296"/>
      <c r="BG47" s="1296"/>
      <c r="BH47" s="1296"/>
    </row>
    <row r="48" spans="1:60" s="1297" customFormat="1" ht="15.75">
      <c r="A48" s="272"/>
      <c r="B48" s="286" t="s">
        <v>845</v>
      </c>
      <c r="C48" s="1299"/>
      <c r="D48" s="1299"/>
      <c r="E48" s="1299"/>
      <c r="F48" s="1299"/>
      <c r="G48" s="1299"/>
      <c r="H48" s="1299"/>
      <c r="I48" s="1299"/>
      <c r="J48" s="1300"/>
      <c r="K48" s="1300"/>
      <c r="L48" s="1300"/>
      <c r="M48" s="1300"/>
      <c r="N48" s="1300"/>
      <c r="O48" s="1300"/>
      <c r="P48" s="1300"/>
      <c r="Q48" s="1307"/>
      <c r="R48" s="1300"/>
      <c r="S48" s="1299"/>
      <c r="T48" s="1299"/>
      <c r="U48" s="1299"/>
      <c r="V48" s="1299"/>
      <c r="W48" s="1299"/>
      <c r="X48" s="1299"/>
      <c r="Y48" s="1299"/>
      <c r="Z48" s="1299"/>
      <c r="AA48" s="1299"/>
      <c r="AB48" s="1299"/>
      <c r="AC48" s="1291"/>
      <c r="AD48" s="1301"/>
      <c r="AE48" s="1301"/>
      <c r="AF48" s="1300"/>
      <c r="AG48" s="1300"/>
      <c r="AH48" s="1300"/>
      <c r="AI48" s="1300"/>
      <c r="AJ48" s="1300"/>
      <c r="AK48" s="1300"/>
      <c r="AL48" s="1300"/>
      <c r="AM48" s="1300"/>
      <c r="AN48" s="1300"/>
      <c r="AO48" s="1300"/>
      <c r="AP48" s="1300"/>
      <c r="AQ48" s="1292"/>
      <c r="AR48" s="1293"/>
      <c r="AS48" s="1294"/>
      <c r="AT48" s="1295"/>
      <c r="AV48" s="1047"/>
      <c r="AW48" s="1046"/>
      <c r="AX48" s="1047"/>
      <c r="AY48" s="1047"/>
      <c r="BC48" s="843"/>
      <c r="BD48" s="1308"/>
      <c r="BE48" s="1298"/>
      <c r="BF48" s="1296"/>
      <c r="BG48" s="1296"/>
      <c r="BH48" s="1296"/>
    </row>
    <row r="49" spans="1:60" s="1297" customFormat="1" ht="126">
      <c r="A49" s="253">
        <v>2</v>
      </c>
      <c r="B49" s="1309" t="s">
        <v>846</v>
      </c>
      <c r="C49" s="1303"/>
      <c r="D49" s="1303"/>
      <c r="E49" s="1303"/>
      <c r="F49" s="1303"/>
      <c r="G49" s="1303"/>
      <c r="H49" s="1303"/>
      <c r="I49" s="1303"/>
      <c r="J49" s="1310"/>
      <c r="K49" s="1310"/>
      <c r="L49" s="1310"/>
      <c r="M49" s="1310"/>
      <c r="N49" s="1310"/>
      <c r="O49" s="1310"/>
      <c r="P49" s="1310"/>
      <c r="Q49" s="1310"/>
      <c r="R49" s="1310"/>
      <c r="S49" s="1303"/>
      <c r="T49" s="1303"/>
      <c r="U49" s="1303"/>
      <c r="V49" s="1303"/>
      <c r="W49" s="1303"/>
      <c r="X49" s="1303"/>
      <c r="Y49" s="1303"/>
      <c r="Z49" s="1303"/>
      <c r="AA49" s="1303"/>
      <c r="AB49" s="1303"/>
      <c r="AC49" s="1291"/>
      <c r="AD49" s="1311"/>
      <c r="AE49" s="1311"/>
      <c r="AF49" s="1310"/>
      <c r="AG49" s="1310"/>
      <c r="AH49" s="1310"/>
      <c r="AI49" s="1310"/>
      <c r="AJ49" s="1310"/>
      <c r="AK49" s="1310"/>
      <c r="AL49" s="1310"/>
      <c r="AM49" s="1310"/>
      <c r="AN49" s="1310"/>
      <c r="AO49" s="1310"/>
      <c r="AP49" s="1310"/>
      <c r="AQ49" s="1292"/>
      <c r="AR49" s="1312"/>
      <c r="AS49" s="1292"/>
      <c r="AT49" s="1313"/>
      <c r="AV49" s="1255"/>
      <c r="AW49" s="1254"/>
      <c r="AX49" s="1255"/>
      <c r="AY49" s="1255"/>
      <c r="BC49" s="843"/>
      <c r="BD49" s="1308"/>
      <c r="BE49" s="1298"/>
      <c r="BF49" s="1296"/>
      <c r="BG49" s="1296"/>
      <c r="BH49" s="1296"/>
    </row>
    <row r="50" spans="1:60" s="1297" customFormat="1" ht="39.75" customHeight="1">
      <c r="A50" s="253">
        <v>3</v>
      </c>
      <c r="B50" s="212" t="s">
        <v>847</v>
      </c>
      <c r="C50" s="1299"/>
      <c r="D50" s="1299"/>
      <c r="E50" s="1299"/>
      <c r="F50" s="1299"/>
      <c r="G50" s="1299"/>
      <c r="H50" s="1299"/>
      <c r="I50" s="1299"/>
      <c r="J50" s="1300"/>
      <c r="K50" s="1300"/>
      <c r="L50" s="1300"/>
      <c r="M50" s="1300"/>
      <c r="N50" s="1300"/>
      <c r="O50" s="1300"/>
      <c r="P50" s="1300"/>
      <c r="Q50" s="1300"/>
      <c r="R50" s="1300"/>
      <c r="S50" s="1299"/>
      <c r="T50" s="1299"/>
      <c r="U50" s="1299"/>
      <c r="V50" s="1299"/>
      <c r="W50" s="1299"/>
      <c r="X50" s="1299"/>
      <c r="Y50" s="1299"/>
      <c r="Z50" s="1299"/>
      <c r="AA50" s="1299"/>
      <c r="AB50" s="1299"/>
      <c r="AC50" s="1291"/>
      <c r="AD50" s="1301"/>
      <c r="AE50" s="1301"/>
      <c r="AF50" s="1300"/>
      <c r="AG50" s="1300"/>
      <c r="AH50" s="1300"/>
      <c r="AI50" s="1300"/>
      <c r="AJ50" s="1300"/>
      <c r="AK50" s="1300"/>
      <c r="AL50" s="1300"/>
      <c r="AM50" s="1300"/>
      <c r="AN50" s="1300"/>
      <c r="AO50" s="1300"/>
      <c r="AP50" s="1300"/>
      <c r="AQ50" s="1292"/>
      <c r="AR50" s="1293"/>
      <c r="AS50" s="1294"/>
      <c r="AT50" s="1295"/>
      <c r="AV50" s="1047"/>
      <c r="AW50" s="1046"/>
      <c r="AX50" s="1047"/>
      <c r="AY50" s="1047"/>
      <c r="BC50" s="843"/>
      <c r="BD50" s="1308"/>
      <c r="BE50" s="1298"/>
      <c r="BF50" s="1296"/>
      <c r="BG50" s="1296"/>
      <c r="BH50" s="1296"/>
    </row>
    <row r="51" spans="1:60" s="1297" customFormat="1" ht="15.75">
      <c r="A51" s="272"/>
      <c r="B51" s="286" t="s">
        <v>213</v>
      </c>
      <c r="C51" s="1299"/>
      <c r="D51" s="1299"/>
      <c r="E51" s="1299"/>
      <c r="F51" s="1299"/>
      <c r="G51" s="1299"/>
      <c r="H51" s="1299"/>
      <c r="I51" s="1299"/>
      <c r="J51" s="1300"/>
      <c r="K51" s="1300"/>
      <c r="L51" s="1300"/>
      <c r="M51" s="1300"/>
      <c r="N51" s="1300"/>
      <c r="O51" s="1300"/>
      <c r="P51" s="1300"/>
      <c r="Q51" s="1300"/>
      <c r="R51" s="1300"/>
      <c r="S51" s="1299"/>
      <c r="T51" s="1299"/>
      <c r="U51" s="1299"/>
      <c r="V51" s="1299"/>
      <c r="W51" s="1299"/>
      <c r="X51" s="1299"/>
      <c r="Y51" s="1299"/>
      <c r="Z51" s="1299"/>
      <c r="AA51" s="1299"/>
      <c r="AB51" s="1299"/>
      <c r="AC51" s="1291"/>
      <c r="AD51" s="1301"/>
      <c r="AE51" s="1301"/>
      <c r="AF51" s="1300"/>
      <c r="AG51" s="1300"/>
      <c r="AH51" s="1300"/>
      <c r="AI51" s="1300"/>
      <c r="AJ51" s="1300"/>
      <c r="AK51" s="1300"/>
      <c r="AL51" s="1300"/>
      <c r="AM51" s="1300"/>
      <c r="AN51" s="1300"/>
      <c r="AO51" s="1300"/>
      <c r="AP51" s="1300"/>
      <c r="AQ51" s="1292"/>
      <c r="AR51" s="1293"/>
      <c r="AS51" s="1294"/>
      <c r="AT51" s="1295"/>
      <c r="AV51" s="1047"/>
      <c r="AW51" s="1046"/>
      <c r="AX51" s="1047"/>
      <c r="AY51" s="1047"/>
      <c r="BC51" s="843"/>
      <c r="BD51" s="1308"/>
      <c r="BE51" s="1298"/>
      <c r="BF51" s="1296"/>
      <c r="BG51" s="1296"/>
      <c r="BH51" s="1296"/>
    </row>
    <row r="52" spans="1:60" s="1297" customFormat="1" ht="15.75">
      <c r="A52" s="272"/>
      <c r="B52" s="286" t="s">
        <v>214</v>
      </c>
      <c r="C52" s="1299"/>
      <c r="D52" s="1299"/>
      <c r="E52" s="1299"/>
      <c r="F52" s="1299"/>
      <c r="G52" s="1299"/>
      <c r="H52" s="1299"/>
      <c r="I52" s="1299"/>
      <c r="J52" s="1300"/>
      <c r="K52" s="1300"/>
      <c r="L52" s="1300"/>
      <c r="M52" s="1300"/>
      <c r="N52" s="1300"/>
      <c r="O52" s="1300"/>
      <c r="P52" s="1300"/>
      <c r="Q52" s="1300"/>
      <c r="R52" s="1300"/>
      <c r="S52" s="1299"/>
      <c r="T52" s="1299"/>
      <c r="U52" s="1299"/>
      <c r="V52" s="1299"/>
      <c r="W52" s="1299"/>
      <c r="X52" s="1299"/>
      <c r="Y52" s="1299"/>
      <c r="Z52" s="1299"/>
      <c r="AA52" s="1299"/>
      <c r="AB52" s="1299"/>
      <c r="AC52" s="1291"/>
      <c r="AD52" s="1301"/>
      <c r="AE52" s="1301"/>
      <c r="AF52" s="1300"/>
      <c r="AG52" s="1300"/>
      <c r="AH52" s="1300"/>
      <c r="AI52" s="1300"/>
      <c r="AJ52" s="1300"/>
      <c r="AK52" s="1300"/>
      <c r="AL52" s="1300"/>
      <c r="AM52" s="1300"/>
      <c r="AN52" s="1300"/>
      <c r="AO52" s="1300"/>
      <c r="AP52" s="1300"/>
      <c r="AQ52" s="1292"/>
      <c r="AR52" s="1293"/>
      <c r="AS52" s="1294"/>
      <c r="AT52" s="1295"/>
      <c r="AV52" s="1047"/>
      <c r="AW52" s="1046"/>
      <c r="AX52" s="1047"/>
      <c r="AY52" s="1047"/>
      <c r="BC52" s="843"/>
      <c r="BD52" s="1308"/>
      <c r="BE52" s="1298"/>
      <c r="BF52" s="1296"/>
      <c r="BG52" s="1296"/>
      <c r="BH52" s="1296"/>
    </row>
    <row r="53" spans="1:60" s="1297" customFormat="1" ht="15.75">
      <c r="A53" s="272"/>
      <c r="B53" s="286" t="s">
        <v>845</v>
      </c>
      <c r="C53" s="1303"/>
      <c r="D53" s="1303"/>
      <c r="E53" s="1303"/>
      <c r="F53" s="1303"/>
      <c r="G53" s="1303"/>
      <c r="H53" s="1303"/>
      <c r="I53" s="1303"/>
      <c r="J53" s="1310"/>
      <c r="K53" s="1310"/>
      <c r="L53" s="1310"/>
      <c r="M53" s="1310"/>
      <c r="N53" s="1310"/>
      <c r="O53" s="1310"/>
      <c r="P53" s="1310"/>
      <c r="Q53" s="1310"/>
      <c r="R53" s="1310"/>
      <c r="S53" s="1303"/>
      <c r="T53" s="1303"/>
      <c r="U53" s="1303"/>
      <c r="V53" s="1303"/>
      <c r="W53" s="1303"/>
      <c r="X53" s="1303"/>
      <c r="Y53" s="1303"/>
      <c r="Z53" s="1303"/>
      <c r="AA53" s="1303"/>
      <c r="AB53" s="1303"/>
      <c r="AC53" s="1291"/>
      <c r="AD53" s="1311"/>
      <c r="AE53" s="1311"/>
      <c r="AF53" s="1310"/>
      <c r="AG53" s="1310"/>
      <c r="AH53" s="1310"/>
      <c r="AI53" s="1310"/>
      <c r="AJ53" s="1310"/>
      <c r="AK53" s="1310"/>
      <c r="AL53" s="1310"/>
      <c r="AM53" s="1310"/>
      <c r="AN53" s="1310"/>
      <c r="AO53" s="1310"/>
      <c r="AP53" s="1310"/>
      <c r="AQ53" s="1292"/>
      <c r="AR53" s="1312"/>
      <c r="AS53" s="1292"/>
      <c r="AT53" s="1313"/>
      <c r="AV53" s="1255"/>
      <c r="AW53" s="1254"/>
      <c r="AX53" s="1255"/>
      <c r="AY53" s="1255"/>
      <c r="BC53" s="843"/>
      <c r="BD53" s="1308"/>
      <c r="BE53" s="1298"/>
      <c r="BF53" s="1296"/>
      <c r="BG53" s="1296"/>
      <c r="BH53" s="1296"/>
    </row>
    <row r="54" spans="1:60" s="1297" customFormat="1" ht="31.5">
      <c r="A54" s="253">
        <v>4</v>
      </c>
      <c r="B54" s="1309" t="s">
        <v>848</v>
      </c>
      <c r="C54" s="1303"/>
      <c r="D54" s="1303"/>
      <c r="E54" s="1303"/>
      <c r="F54" s="1303"/>
      <c r="G54" s="1303"/>
      <c r="H54" s="1303"/>
      <c r="I54" s="1303"/>
      <c r="J54" s="1310"/>
      <c r="K54" s="1310"/>
      <c r="L54" s="1310"/>
      <c r="M54" s="1310"/>
      <c r="N54" s="1310"/>
      <c r="O54" s="1310"/>
      <c r="P54" s="1310"/>
      <c r="Q54" s="1310"/>
      <c r="R54" s="1310"/>
      <c r="S54" s="1303"/>
      <c r="T54" s="1303"/>
      <c r="U54" s="1303"/>
      <c r="V54" s="1303"/>
      <c r="W54" s="1303"/>
      <c r="X54" s="1303"/>
      <c r="Y54" s="1303"/>
      <c r="Z54" s="1303"/>
      <c r="AA54" s="1303"/>
      <c r="AB54" s="1303"/>
      <c r="AC54" s="1291"/>
      <c r="AD54" s="1314"/>
      <c r="AE54" s="1314"/>
      <c r="AF54" s="1310"/>
      <c r="AG54" s="1310"/>
      <c r="AH54" s="1310"/>
      <c r="AI54" s="1310"/>
      <c r="AJ54" s="1310"/>
      <c r="AK54" s="1310"/>
      <c r="AL54" s="1310"/>
      <c r="AM54" s="1310"/>
      <c r="AN54" s="1310"/>
      <c r="AO54" s="1310"/>
      <c r="AP54" s="1310"/>
      <c r="AQ54" s="1292"/>
      <c r="AR54" s="1312"/>
      <c r="AS54" s="1292"/>
      <c r="AT54" s="1313"/>
      <c r="AV54" s="1255"/>
      <c r="AW54" s="1254"/>
      <c r="AX54" s="1255"/>
      <c r="AY54" s="1255"/>
      <c r="BC54" s="843"/>
      <c r="BD54" s="1308"/>
      <c r="BE54" s="1298"/>
      <c r="BF54" s="1296"/>
      <c r="BG54" s="1296"/>
      <c r="BH54" s="1296"/>
    </row>
    <row r="55" spans="1:60" s="1297" customFormat="1" ht="15.75">
      <c r="A55" s="272"/>
      <c r="B55" s="286" t="s">
        <v>213</v>
      </c>
      <c r="C55" s="1299"/>
      <c r="D55" s="1299"/>
      <c r="E55" s="1299"/>
      <c r="F55" s="1299"/>
      <c r="G55" s="1299"/>
      <c r="H55" s="1299"/>
      <c r="I55" s="1299"/>
      <c r="J55" s="1300"/>
      <c r="K55" s="1300"/>
      <c r="L55" s="1300"/>
      <c r="M55" s="1300"/>
      <c r="N55" s="1300"/>
      <c r="O55" s="1300"/>
      <c r="P55" s="1300"/>
      <c r="Q55" s="1300"/>
      <c r="R55" s="1300"/>
      <c r="S55" s="1299"/>
      <c r="T55" s="1299"/>
      <c r="U55" s="1299"/>
      <c r="V55" s="1299"/>
      <c r="W55" s="1299"/>
      <c r="X55" s="1299"/>
      <c r="Y55" s="1299"/>
      <c r="Z55" s="1299"/>
      <c r="AA55" s="1299"/>
      <c r="AB55" s="1299"/>
      <c r="AC55" s="1291"/>
      <c r="AD55" s="1301"/>
      <c r="AE55" s="1301"/>
      <c r="AF55" s="1300"/>
      <c r="AG55" s="1300"/>
      <c r="AH55" s="1300"/>
      <c r="AI55" s="1300"/>
      <c r="AJ55" s="1300"/>
      <c r="AK55" s="1300"/>
      <c r="AL55" s="1300"/>
      <c r="AM55" s="1300"/>
      <c r="AN55" s="1300"/>
      <c r="AO55" s="1300"/>
      <c r="AP55" s="1300"/>
      <c r="AQ55" s="1292"/>
      <c r="AR55" s="1293"/>
      <c r="AS55" s="1294"/>
      <c r="AT55" s="1295"/>
      <c r="AV55" s="1047"/>
      <c r="AW55" s="1046"/>
      <c r="AX55" s="1047"/>
      <c r="AY55" s="1047"/>
      <c r="BC55" s="843"/>
      <c r="BD55" s="1308"/>
      <c r="BE55" s="1298"/>
      <c r="BF55" s="1296"/>
      <c r="BG55" s="1296"/>
      <c r="BH55" s="1296"/>
    </row>
    <row r="56" spans="1:60" s="1297" customFormat="1" ht="15.75">
      <c r="A56" s="272"/>
      <c r="B56" s="286" t="s">
        <v>214</v>
      </c>
      <c r="C56" s="1299"/>
      <c r="D56" s="1299"/>
      <c r="E56" s="1299"/>
      <c r="F56" s="1299"/>
      <c r="G56" s="1299"/>
      <c r="H56" s="1299"/>
      <c r="I56" s="1299"/>
      <c r="J56" s="1300"/>
      <c r="K56" s="1300"/>
      <c r="L56" s="1300"/>
      <c r="M56" s="1300"/>
      <c r="N56" s="1300"/>
      <c r="O56" s="1300"/>
      <c r="P56" s="1300"/>
      <c r="Q56" s="1300"/>
      <c r="R56" s="1300"/>
      <c r="S56" s="1299"/>
      <c r="T56" s="1299"/>
      <c r="U56" s="1299"/>
      <c r="V56" s="1299"/>
      <c r="W56" s="1299"/>
      <c r="X56" s="1299"/>
      <c r="Y56" s="1299"/>
      <c r="Z56" s="1299"/>
      <c r="AA56" s="1299"/>
      <c r="AB56" s="1299"/>
      <c r="AC56" s="1291"/>
      <c r="AD56" s="1301"/>
      <c r="AE56" s="1301"/>
      <c r="AF56" s="1300"/>
      <c r="AG56" s="1300"/>
      <c r="AH56" s="1300"/>
      <c r="AI56" s="1300"/>
      <c r="AJ56" s="1300"/>
      <c r="AK56" s="1300"/>
      <c r="AL56" s="1300"/>
      <c r="AM56" s="1300"/>
      <c r="AN56" s="1300"/>
      <c r="AO56" s="1300"/>
      <c r="AP56" s="1300"/>
      <c r="AQ56" s="1292"/>
      <c r="AR56" s="1293"/>
      <c r="AS56" s="1294"/>
      <c r="AT56" s="1295"/>
      <c r="AV56" s="1047"/>
      <c r="AW56" s="1046"/>
      <c r="AX56" s="1047"/>
      <c r="AY56" s="1047"/>
      <c r="BC56" s="843"/>
      <c r="BD56" s="1308"/>
      <c r="BE56" s="1298"/>
      <c r="BF56" s="1296"/>
      <c r="BG56" s="1296"/>
      <c r="BH56" s="1296"/>
    </row>
    <row r="57" spans="1:60" s="1297" customFormat="1" ht="15.75">
      <c r="A57" s="253" t="s">
        <v>21</v>
      </c>
      <c r="B57" s="212" t="s">
        <v>849</v>
      </c>
      <c r="C57" s="1299"/>
      <c r="D57" s="1299"/>
      <c r="E57" s="1299"/>
      <c r="F57" s="1299"/>
      <c r="G57" s="1299"/>
      <c r="H57" s="1299"/>
      <c r="I57" s="1299"/>
      <c r="J57" s="1300"/>
      <c r="K57" s="1300"/>
      <c r="L57" s="1300"/>
      <c r="M57" s="1300"/>
      <c r="N57" s="1300"/>
      <c r="O57" s="1300"/>
      <c r="P57" s="1300"/>
      <c r="Q57" s="1300"/>
      <c r="R57" s="1300"/>
      <c r="S57" s="1299"/>
      <c r="T57" s="1299"/>
      <c r="U57" s="1299"/>
      <c r="V57" s="1299"/>
      <c r="W57" s="1299"/>
      <c r="X57" s="1299"/>
      <c r="Y57" s="1299"/>
      <c r="Z57" s="1299"/>
      <c r="AA57" s="1299"/>
      <c r="AB57" s="1299"/>
      <c r="AC57" s="1291"/>
      <c r="AD57" s="1301"/>
      <c r="AE57" s="1301"/>
      <c r="AF57" s="1300"/>
      <c r="AG57" s="1300"/>
      <c r="AH57" s="1300"/>
      <c r="AI57" s="1300"/>
      <c r="AJ57" s="1300"/>
      <c r="AK57" s="1300"/>
      <c r="AL57" s="1300"/>
      <c r="AM57" s="1300"/>
      <c r="AN57" s="1300"/>
      <c r="AO57" s="1300"/>
      <c r="AP57" s="1300"/>
      <c r="AQ57" s="1292"/>
      <c r="AR57" s="1293"/>
      <c r="AS57" s="1294"/>
      <c r="AT57" s="1295"/>
      <c r="AV57" s="1047"/>
      <c r="AW57" s="1046"/>
      <c r="AX57" s="1047"/>
      <c r="AY57" s="1047"/>
      <c r="BC57" s="843"/>
      <c r="BD57" s="1308"/>
      <c r="BE57" s="1298"/>
      <c r="BF57" s="1296"/>
      <c r="BG57" s="1296"/>
      <c r="BH57" s="1296"/>
    </row>
    <row r="58" spans="1:60" s="1297" customFormat="1" ht="31.5">
      <c r="A58" s="1286" t="s">
        <v>23</v>
      </c>
      <c r="B58" s="1315" t="s">
        <v>850</v>
      </c>
      <c r="C58" s="1299"/>
      <c r="D58" s="1299"/>
      <c r="E58" s="1299"/>
      <c r="F58" s="1299"/>
      <c r="G58" s="1299"/>
      <c r="H58" s="1299"/>
      <c r="I58" s="1299"/>
      <c r="J58" s="1300"/>
      <c r="K58" s="1300"/>
      <c r="L58" s="1300"/>
      <c r="M58" s="1300"/>
      <c r="N58" s="1300"/>
      <c r="O58" s="1300"/>
      <c r="P58" s="1300"/>
      <c r="Q58" s="1300"/>
      <c r="R58" s="1300"/>
      <c r="S58" s="1299"/>
      <c r="T58" s="1299"/>
      <c r="U58" s="1299"/>
      <c r="V58" s="1299"/>
      <c r="W58" s="1299"/>
      <c r="X58" s="1299"/>
      <c r="Y58" s="1299"/>
      <c r="Z58" s="1299"/>
      <c r="AA58" s="1299"/>
      <c r="AB58" s="1299"/>
      <c r="AC58" s="1291"/>
      <c r="AD58" s="1301"/>
      <c r="AE58" s="1301"/>
      <c r="AF58" s="1300"/>
      <c r="AG58" s="1300"/>
      <c r="AH58" s="1300"/>
      <c r="AI58" s="1300"/>
      <c r="AJ58" s="1300"/>
      <c r="AK58" s="1300"/>
      <c r="AL58" s="1300"/>
      <c r="AM58" s="1300"/>
      <c r="AN58" s="1300"/>
      <c r="AO58" s="1300"/>
      <c r="AP58" s="1300"/>
      <c r="AQ58" s="1292"/>
      <c r="AR58" s="1293"/>
      <c r="AS58" s="1294"/>
      <c r="AT58" s="1295"/>
      <c r="AV58" s="1047"/>
      <c r="AW58" s="1046"/>
      <c r="AX58" s="1047"/>
      <c r="AY58" s="1047"/>
      <c r="BC58" s="843"/>
      <c r="BD58" s="1308"/>
      <c r="BE58" s="1298"/>
      <c r="BF58" s="1296"/>
      <c r="BG58" s="1296"/>
      <c r="BH58" s="1296"/>
    </row>
    <row r="59" spans="1:60" s="1297" customFormat="1" ht="53.25" customHeight="1">
      <c r="A59" s="272">
        <v>2</v>
      </c>
      <c r="B59" s="286" t="s">
        <v>851</v>
      </c>
      <c r="C59" s="1303"/>
      <c r="D59" s="1303"/>
      <c r="E59" s="1303"/>
      <c r="F59" s="1303"/>
      <c r="G59" s="1303"/>
      <c r="H59" s="1303"/>
      <c r="I59" s="1303"/>
      <c r="J59" s="1310"/>
      <c r="K59" s="1310"/>
      <c r="L59" s="1310"/>
      <c r="M59" s="1310"/>
      <c r="N59" s="1310"/>
      <c r="O59" s="1310"/>
      <c r="P59" s="1310"/>
      <c r="Q59" s="1310"/>
      <c r="R59" s="1310"/>
      <c r="S59" s="1303"/>
      <c r="T59" s="1303"/>
      <c r="U59" s="1303"/>
      <c r="V59" s="1303"/>
      <c r="W59" s="1303"/>
      <c r="X59" s="1303"/>
      <c r="Y59" s="1303"/>
      <c r="Z59" s="1303"/>
      <c r="AA59" s="1303"/>
      <c r="AB59" s="1303"/>
      <c r="AC59" s="1291"/>
      <c r="AD59" s="1314"/>
      <c r="AE59" s="1314"/>
      <c r="AF59" s="1310"/>
      <c r="AG59" s="1310"/>
      <c r="AH59" s="1310"/>
      <c r="AI59" s="1310"/>
      <c r="AJ59" s="1310"/>
      <c r="AK59" s="1310"/>
      <c r="AL59" s="1310"/>
      <c r="AM59" s="1310"/>
      <c r="AN59" s="1310"/>
      <c r="AO59" s="1310"/>
      <c r="AP59" s="1310"/>
      <c r="AQ59" s="1292"/>
      <c r="AR59" s="1312"/>
      <c r="AS59" s="1292"/>
      <c r="AT59" s="1313"/>
      <c r="AV59" s="1255"/>
      <c r="AW59" s="1254"/>
      <c r="AX59" s="1255"/>
      <c r="AY59" s="1255"/>
      <c r="BC59" s="843"/>
      <c r="BD59" s="1308"/>
      <c r="BE59" s="1298"/>
      <c r="BF59" s="1296"/>
      <c r="BG59" s="1296"/>
      <c r="BH59" s="1296"/>
    </row>
    <row r="60" spans="1:60" s="1297" customFormat="1" ht="15.75">
      <c r="A60" s="272"/>
      <c r="B60" s="286" t="s">
        <v>213</v>
      </c>
      <c r="C60" s="1299"/>
      <c r="D60" s="1299"/>
      <c r="E60" s="1299"/>
      <c r="F60" s="1299"/>
      <c r="G60" s="1299"/>
      <c r="H60" s="1299"/>
      <c r="I60" s="1299"/>
      <c r="J60" s="1300"/>
      <c r="K60" s="1300"/>
      <c r="L60" s="1300"/>
      <c r="M60" s="1300"/>
      <c r="N60" s="1300"/>
      <c r="O60" s="1300"/>
      <c r="P60" s="1300"/>
      <c r="Q60" s="1300"/>
      <c r="R60" s="1300"/>
      <c r="S60" s="1299"/>
      <c r="T60" s="1299"/>
      <c r="U60" s="1299"/>
      <c r="V60" s="1299"/>
      <c r="W60" s="1299"/>
      <c r="X60" s="1299"/>
      <c r="Y60" s="1299"/>
      <c r="Z60" s="1299"/>
      <c r="AA60" s="1299"/>
      <c r="AB60" s="1299"/>
      <c r="AC60" s="1291"/>
      <c r="AD60" s="1301"/>
      <c r="AE60" s="1301"/>
      <c r="AF60" s="1300"/>
      <c r="AG60" s="1300"/>
      <c r="AH60" s="1300"/>
      <c r="AI60" s="1300"/>
      <c r="AJ60" s="1300"/>
      <c r="AK60" s="1300"/>
      <c r="AL60" s="1300"/>
      <c r="AM60" s="1300"/>
      <c r="AN60" s="1300"/>
      <c r="AO60" s="1300"/>
      <c r="AP60" s="1300"/>
      <c r="AQ60" s="1292"/>
      <c r="AR60" s="1293"/>
      <c r="AS60" s="1294"/>
      <c r="AT60" s="1295"/>
      <c r="AV60" s="1047"/>
      <c r="AW60" s="1046"/>
      <c r="AX60" s="1047"/>
      <c r="AY60" s="1047"/>
      <c r="BC60" s="843"/>
      <c r="BD60" s="1308"/>
      <c r="BE60" s="1298"/>
      <c r="BF60" s="1296"/>
      <c r="BG60" s="1296"/>
      <c r="BH60" s="1296"/>
    </row>
    <row r="61" spans="1:60" s="1297" customFormat="1" ht="15.75">
      <c r="A61" s="272"/>
      <c r="B61" s="286" t="s">
        <v>216</v>
      </c>
      <c r="C61" s="1299"/>
      <c r="D61" s="1299"/>
      <c r="E61" s="1299"/>
      <c r="F61" s="1299"/>
      <c r="G61" s="1299"/>
      <c r="H61" s="1299"/>
      <c r="I61" s="1299"/>
      <c r="J61" s="1300"/>
      <c r="K61" s="1300"/>
      <c r="L61" s="1300"/>
      <c r="M61" s="1300"/>
      <c r="N61" s="1300"/>
      <c r="O61" s="1300"/>
      <c r="P61" s="1300"/>
      <c r="Q61" s="1300"/>
      <c r="R61" s="1300"/>
      <c r="S61" s="1299"/>
      <c r="T61" s="1299"/>
      <c r="U61" s="1299"/>
      <c r="V61" s="1299"/>
      <c r="W61" s="1299"/>
      <c r="X61" s="1299"/>
      <c r="Y61" s="1299"/>
      <c r="Z61" s="1299"/>
      <c r="AA61" s="1299"/>
      <c r="AB61" s="1299"/>
      <c r="AC61" s="1291"/>
      <c r="AD61" s="1301"/>
      <c r="AE61" s="1301"/>
      <c r="AF61" s="1300"/>
      <c r="AG61" s="1300"/>
      <c r="AH61" s="1300"/>
      <c r="AI61" s="1300"/>
      <c r="AJ61" s="1300"/>
      <c r="AK61" s="1300"/>
      <c r="AL61" s="1300"/>
      <c r="AM61" s="1300"/>
      <c r="AN61" s="1300"/>
      <c r="AO61" s="1300"/>
      <c r="AP61" s="1300"/>
      <c r="AQ61" s="1292"/>
      <c r="AR61" s="1293"/>
      <c r="AS61" s="1294"/>
      <c r="AT61" s="1295"/>
      <c r="AV61" s="1047"/>
      <c r="AW61" s="1046"/>
      <c r="AX61" s="1047"/>
      <c r="AY61" s="1047"/>
      <c r="BC61" s="843"/>
      <c r="BD61" s="1308"/>
      <c r="BE61" s="1298"/>
      <c r="BF61" s="1296"/>
      <c r="BG61" s="1296"/>
      <c r="BH61" s="1296"/>
    </row>
    <row r="62" spans="1:60" s="1297" customFormat="1" ht="51.75" customHeight="1">
      <c r="A62" s="272">
        <v>3</v>
      </c>
      <c r="B62" s="286" t="s">
        <v>218</v>
      </c>
      <c r="C62" s="1299"/>
      <c r="D62" s="1299"/>
      <c r="E62" s="1299"/>
      <c r="F62" s="1299"/>
      <c r="G62" s="1299"/>
      <c r="H62" s="1299"/>
      <c r="I62" s="1299"/>
      <c r="J62" s="1300"/>
      <c r="K62" s="1300"/>
      <c r="L62" s="1300"/>
      <c r="M62" s="1300"/>
      <c r="N62" s="1300"/>
      <c r="O62" s="1300"/>
      <c r="P62" s="1300"/>
      <c r="Q62" s="1300"/>
      <c r="R62" s="1300"/>
      <c r="S62" s="1299"/>
      <c r="T62" s="1299"/>
      <c r="U62" s="1299"/>
      <c r="V62" s="1299"/>
      <c r="W62" s="1299"/>
      <c r="X62" s="1299"/>
      <c r="Y62" s="1299"/>
      <c r="Z62" s="1299"/>
      <c r="AA62" s="1299"/>
      <c r="AB62" s="1299"/>
      <c r="AC62" s="1291"/>
      <c r="AD62" s="1301"/>
      <c r="AE62" s="1301"/>
      <c r="AF62" s="1300"/>
      <c r="AG62" s="1300"/>
      <c r="AH62" s="1300"/>
      <c r="AI62" s="1300"/>
      <c r="AJ62" s="1300"/>
      <c r="AK62" s="1300"/>
      <c r="AL62" s="1300"/>
      <c r="AM62" s="1300"/>
      <c r="AN62" s="1300"/>
      <c r="AO62" s="1300"/>
      <c r="AP62" s="1300"/>
      <c r="AQ62" s="1292"/>
      <c r="AR62" s="1293"/>
      <c r="AS62" s="1294"/>
      <c r="AT62" s="1295"/>
      <c r="AV62" s="1047"/>
      <c r="AW62" s="1046"/>
      <c r="AX62" s="1047"/>
      <c r="AY62" s="1047"/>
      <c r="BC62" s="843"/>
      <c r="BD62" s="1308"/>
      <c r="BE62" s="1298"/>
      <c r="BF62" s="1296"/>
      <c r="BG62" s="1296"/>
      <c r="BH62" s="1296"/>
    </row>
    <row r="63" spans="1:60" s="1297" customFormat="1" ht="15.75">
      <c r="A63" s="272"/>
      <c r="B63" s="286" t="s">
        <v>213</v>
      </c>
      <c r="C63" s="1299"/>
      <c r="D63" s="1299"/>
      <c r="E63" s="1299"/>
      <c r="F63" s="1299"/>
      <c r="G63" s="1299"/>
      <c r="H63" s="1299"/>
      <c r="I63" s="1299"/>
      <c r="J63" s="1300"/>
      <c r="K63" s="1300"/>
      <c r="L63" s="1300"/>
      <c r="M63" s="1300"/>
      <c r="N63" s="1300"/>
      <c r="O63" s="1300"/>
      <c r="P63" s="1300"/>
      <c r="Q63" s="1300"/>
      <c r="R63" s="1300"/>
      <c r="S63" s="1299"/>
      <c r="T63" s="1299"/>
      <c r="U63" s="1299"/>
      <c r="V63" s="1299"/>
      <c r="W63" s="1299"/>
      <c r="X63" s="1299"/>
      <c r="Y63" s="1299"/>
      <c r="Z63" s="1299"/>
      <c r="AA63" s="1299"/>
      <c r="AB63" s="1299"/>
      <c r="AC63" s="1291"/>
      <c r="AD63" s="1301"/>
      <c r="AE63" s="1301"/>
      <c r="AF63" s="1300"/>
      <c r="AG63" s="1300"/>
      <c r="AH63" s="1300"/>
      <c r="AI63" s="1300"/>
      <c r="AJ63" s="1300"/>
      <c r="AK63" s="1300"/>
      <c r="AL63" s="1300"/>
      <c r="AM63" s="1300"/>
      <c r="AN63" s="1300"/>
      <c r="AO63" s="1300"/>
      <c r="AP63" s="1300"/>
      <c r="AQ63" s="1292"/>
      <c r="AR63" s="1293"/>
      <c r="AS63" s="1294"/>
      <c r="AT63" s="1295"/>
      <c r="AV63" s="1047"/>
      <c r="AW63" s="1046"/>
      <c r="AX63" s="1047"/>
      <c r="AY63" s="1047"/>
      <c r="BC63" s="843"/>
      <c r="BD63" s="1308"/>
      <c r="BE63" s="1298"/>
      <c r="BF63" s="1296"/>
      <c r="BG63" s="1296"/>
      <c r="BH63" s="1296"/>
    </row>
    <row r="64" spans="1:60" s="1297" customFormat="1" ht="15.75">
      <c r="A64" s="272"/>
      <c r="B64" s="286" t="s">
        <v>216</v>
      </c>
      <c r="C64" s="1299"/>
      <c r="D64" s="1299"/>
      <c r="E64" s="1299"/>
      <c r="F64" s="1299"/>
      <c r="G64" s="1299"/>
      <c r="H64" s="1299"/>
      <c r="I64" s="1299"/>
      <c r="J64" s="1300"/>
      <c r="K64" s="1300"/>
      <c r="L64" s="1300"/>
      <c r="M64" s="1300"/>
      <c r="N64" s="1300"/>
      <c r="O64" s="1300"/>
      <c r="P64" s="1300"/>
      <c r="Q64" s="1300"/>
      <c r="R64" s="1300"/>
      <c r="S64" s="1299"/>
      <c r="T64" s="1299"/>
      <c r="U64" s="1299"/>
      <c r="V64" s="1299"/>
      <c r="W64" s="1299"/>
      <c r="X64" s="1299"/>
      <c r="Y64" s="1299"/>
      <c r="Z64" s="1299"/>
      <c r="AA64" s="1299"/>
      <c r="AB64" s="1299"/>
      <c r="AC64" s="1291"/>
      <c r="AD64" s="1301"/>
      <c r="AE64" s="1301"/>
      <c r="AF64" s="1300"/>
      <c r="AG64" s="1300"/>
      <c r="AH64" s="1300"/>
      <c r="AI64" s="1300"/>
      <c r="AJ64" s="1300"/>
      <c r="AK64" s="1300"/>
      <c r="AL64" s="1300"/>
      <c r="AM64" s="1300"/>
      <c r="AN64" s="1300"/>
      <c r="AO64" s="1300"/>
      <c r="AP64" s="1300"/>
      <c r="AQ64" s="1292"/>
      <c r="AR64" s="1293"/>
      <c r="AS64" s="1294"/>
      <c r="AT64" s="1295"/>
      <c r="AV64" s="1047"/>
      <c r="AW64" s="1046"/>
      <c r="AX64" s="1047"/>
      <c r="AY64" s="1047"/>
      <c r="BC64" s="843"/>
      <c r="BD64" s="1308"/>
      <c r="BE64" s="1298"/>
      <c r="BF64" s="1296"/>
      <c r="BG64" s="1296"/>
      <c r="BH64" s="1296"/>
    </row>
    <row r="65" spans="1:60" s="1297" customFormat="1" ht="31.5">
      <c r="A65" s="272">
        <v>4</v>
      </c>
      <c r="B65" s="286" t="s">
        <v>852</v>
      </c>
      <c r="C65" s="1299"/>
      <c r="D65" s="1299"/>
      <c r="E65" s="1299"/>
      <c r="F65" s="1299"/>
      <c r="G65" s="1299"/>
      <c r="H65" s="1299"/>
      <c r="I65" s="1299"/>
      <c r="J65" s="1300"/>
      <c r="K65" s="1300"/>
      <c r="L65" s="1300"/>
      <c r="M65" s="1300"/>
      <c r="N65" s="1300"/>
      <c r="O65" s="1300"/>
      <c r="P65" s="1300"/>
      <c r="Q65" s="1300"/>
      <c r="R65" s="1300"/>
      <c r="S65" s="1299"/>
      <c r="T65" s="1299"/>
      <c r="U65" s="1299"/>
      <c r="V65" s="1299"/>
      <c r="W65" s="1299"/>
      <c r="X65" s="1299"/>
      <c r="Y65" s="1299"/>
      <c r="Z65" s="1299"/>
      <c r="AA65" s="1299"/>
      <c r="AB65" s="1299"/>
      <c r="AC65" s="1291"/>
      <c r="AD65" s="1301"/>
      <c r="AE65" s="1301"/>
      <c r="AF65" s="1300"/>
      <c r="AG65" s="1300"/>
      <c r="AH65" s="1300"/>
      <c r="AI65" s="1300"/>
      <c r="AJ65" s="1300"/>
      <c r="AK65" s="1300"/>
      <c r="AL65" s="1300"/>
      <c r="AM65" s="1300"/>
      <c r="AN65" s="1300"/>
      <c r="AO65" s="1300"/>
      <c r="AP65" s="1300"/>
      <c r="AQ65" s="1292"/>
      <c r="AR65" s="1293"/>
      <c r="AS65" s="1294"/>
      <c r="AT65" s="1295"/>
      <c r="AV65" s="1047"/>
      <c r="AW65" s="1046"/>
      <c r="AX65" s="1047"/>
      <c r="AY65" s="1047"/>
      <c r="BC65" s="843"/>
      <c r="BD65" s="1308"/>
      <c r="BE65" s="1298"/>
      <c r="BF65" s="1296"/>
      <c r="BG65" s="1296"/>
      <c r="BH65" s="1296"/>
    </row>
    <row r="66" spans="1:60" s="1297" customFormat="1" ht="15.75">
      <c r="A66" s="272"/>
      <c r="B66" s="286" t="s">
        <v>213</v>
      </c>
      <c r="C66" s="1299"/>
      <c r="D66" s="1299"/>
      <c r="E66" s="1299"/>
      <c r="F66" s="1299"/>
      <c r="G66" s="1299"/>
      <c r="H66" s="1299"/>
      <c r="I66" s="1299"/>
      <c r="J66" s="1300"/>
      <c r="K66" s="1300"/>
      <c r="L66" s="1300"/>
      <c r="M66" s="1300"/>
      <c r="N66" s="1300"/>
      <c r="O66" s="1300"/>
      <c r="P66" s="1300"/>
      <c r="Q66" s="1300"/>
      <c r="R66" s="1300"/>
      <c r="S66" s="1299"/>
      <c r="T66" s="1299"/>
      <c r="U66" s="1299"/>
      <c r="V66" s="1299"/>
      <c r="W66" s="1299"/>
      <c r="X66" s="1299"/>
      <c r="Y66" s="1299"/>
      <c r="Z66" s="1299"/>
      <c r="AA66" s="1299"/>
      <c r="AB66" s="1299"/>
      <c r="AC66" s="1291"/>
      <c r="AD66" s="1301"/>
      <c r="AE66" s="1301"/>
      <c r="AF66" s="1300"/>
      <c r="AG66" s="1300"/>
      <c r="AH66" s="1300"/>
      <c r="AI66" s="1300"/>
      <c r="AJ66" s="1300"/>
      <c r="AK66" s="1300"/>
      <c r="AL66" s="1300"/>
      <c r="AM66" s="1300"/>
      <c r="AN66" s="1300"/>
      <c r="AO66" s="1300"/>
      <c r="AP66" s="1300"/>
      <c r="AQ66" s="1292"/>
      <c r="AR66" s="1293"/>
      <c r="AS66" s="1294"/>
      <c r="AT66" s="1295"/>
      <c r="AV66" s="1047"/>
      <c r="AW66" s="1046"/>
      <c r="AX66" s="1047"/>
      <c r="AY66" s="1047"/>
      <c r="BC66" s="843"/>
      <c r="BD66" s="1308"/>
      <c r="BE66" s="1298"/>
      <c r="BF66" s="1296"/>
      <c r="BG66" s="1296"/>
      <c r="BH66" s="1296"/>
    </row>
    <row r="67" spans="1:60" s="1297" customFormat="1" ht="15.75">
      <c r="A67" s="272"/>
      <c r="B67" s="286" t="s">
        <v>216</v>
      </c>
      <c r="C67" s="1299"/>
      <c r="D67" s="1299"/>
      <c r="E67" s="1299"/>
      <c r="F67" s="1299"/>
      <c r="G67" s="1299"/>
      <c r="H67" s="1299"/>
      <c r="I67" s="1299"/>
      <c r="J67" s="1300"/>
      <c r="K67" s="1300"/>
      <c r="L67" s="1300"/>
      <c r="M67" s="1300"/>
      <c r="N67" s="1300"/>
      <c r="O67" s="1300"/>
      <c r="P67" s="1300"/>
      <c r="Q67" s="1300"/>
      <c r="R67" s="1300"/>
      <c r="S67" s="1299"/>
      <c r="T67" s="1299"/>
      <c r="U67" s="1299"/>
      <c r="V67" s="1299"/>
      <c r="W67" s="1299"/>
      <c r="X67" s="1299"/>
      <c r="Y67" s="1299"/>
      <c r="Z67" s="1299"/>
      <c r="AA67" s="1299"/>
      <c r="AB67" s="1299"/>
      <c r="AC67" s="1291"/>
      <c r="AD67" s="1301"/>
      <c r="AE67" s="1301"/>
      <c r="AF67" s="1300"/>
      <c r="AG67" s="1300"/>
      <c r="AH67" s="1300"/>
      <c r="AI67" s="1300"/>
      <c r="AJ67" s="1300"/>
      <c r="AK67" s="1300"/>
      <c r="AL67" s="1300"/>
      <c r="AM67" s="1300"/>
      <c r="AN67" s="1300"/>
      <c r="AO67" s="1300"/>
      <c r="AP67" s="1300"/>
      <c r="AQ67" s="1292"/>
      <c r="AR67" s="1293"/>
      <c r="AS67" s="1294"/>
      <c r="AT67" s="1295"/>
      <c r="AV67" s="1047"/>
      <c r="AW67" s="1046"/>
      <c r="AX67" s="1047"/>
      <c r="AY67" s="1047"/>
      <c r="BC67" s="843"/>
      <c r="BD67" s="1308"/>
      <c r="BE67" s="1298"/>
      <c r="BF67" s="1296"/>
      <c r="BG67" s="1296"/>
      <c r="BH67" s="1296"/>
    </row>
    <row r="68" spans="1:60" s="1297" customFormat="1" ht="63">
      <c r="A68" s="1286" t="s">
        <v>37</v>
      </c>
      <c r="B68" s="1315" t="s">
        <v>853</v>
      </c>
      <c r="C68" s="1299"/>
      <c r="D68" s="1299"/>
      <c r="E68" s="1299"/>
      <c r="F68" s="1299"/>
      <c r="G68" s="1299"/>
      <c r="H68" s="1299"/>
      <c r="I68" s="1299"/>
      <c r="J68" s="1300"/>
      <c r="K68" s="1300"/>
      <c r="L68" s="1300"/>
      <c r="M68" s="1300"/>
      <c r="N68" s="1300"/>
      <c r="O68" s="1300"/>
      <c r="P68" s="1300"/>
      <c r="Q68" s="1300"/>
      <c r="R68" s="1300"/>
      <c r="S68" s="1299"/>
      <c r="T68" s="1299"/>
      <c r="U68" s="1299"/>
      <c r="V68" s="1299"/>
      <c r="W68" s="1299"/>
      <c r="X68" s="1299"/>
      <c r="Y68" s="1299"/>
      <c r="Z68" s="1299"/>
      <c r="AA68" s="1299"/>
      <c r="AB68" s="1299"/>
      <c r="AC68" s="1291"/>
      <c r="AD68" s="1301"/>
      <c r="AE68" s="1301"/>
      <c r="AF68" s="1300"/>
      <c r="AG68" s="1300"/>
      <c r="AH68" s="1300"/>
      <c r="AI68" s="1300"/>
      <c r="AJ68" s="1300"/>
      <c r="AK68" s="1300"/>
      <c r="AL68" s="1300"/>
      <c r="AM68" s="1300"/>
      <c r="AN68" s="1300"/>
      <c r="AO68" s="1300"/>
      <c r="AP68" s="1300"/>
      <c r="AQ68" s="1292"/>
      <c r="AR68" s="1293"/>
      <c r="AS68" s="1294"/>
      <c r="AT68" s="1295"/>
      <c r="AV68" s="1047"/>
      <c r="AW68" s="1046"/>
      <c r="AX68" s="1047"/>
      <c r="AY68" s="1047"/>
      <c r="BC68" s="843"/>
      <c r="BD68" s="1308"/>
      <c r="BE68" s="1298"/>
      <c r="BF68" s="1296"/>
      <c r="BG68" s="1296"/>
      <c r="BH68" s="1296"/>
    </row>
    <row r="69" spans="1:60" s="1297" customFormat="1" ht="31.5">
      <c r="A69" s="1286" t="s">
        <v>840</v>
      </c>
      <c r="B69" s="1316" t="s">
        <v>854</v>
      </c>
      <c r="C69" s="1299"/>
      <c r="D69" s="1299"/>
      <c r="E69" s="1299"/>
      <c r="F69" s="1299"/>
      <c r="G69" s="1299"/>
      <c r="H69" s="1299"/>
      <c r="I69" s="1299"/>
      <c r="J69" s="1300"/>
      <c r="K69" s="1300"/>
      <c r="L69" s="1300"/>
      <c r="M69" s="1300"/>
      <c r="N69" s="1300"/>
      <c r="O69" s="1300"/>
      <c r="P69" s="1300"/>
      <c r="Q69" s="1300"/>
      <c r="R69" s="1300"/>
      <c r="S69" s="1299"/>
      <c r="T69" s="1299"/>
      <c r="U69" s="1299"/>
      <c r="V69" s="1299"/>
      <c r="W69" s="1299"/>
      <c r="X69" s="1299"/>
      <c r="Y69" s="1299"/>
      <c r="Z69" s="1299"/>
      <c r="AA69" s="1299"/>
      <c r="AB69" s="1299"/>
      <c r="AC69" s="1291"/>
      <c r="AD69" s="1301"/>
      <c r="AE69" s="1301"/>
      <c r="AF69" s="1300"/>
      <c r="AG69" s="1300"/>
      <c r="AH69" s="1300"/>
      <c r="AI69" s="1300"/>
      <c r="AJ69" s="1300"/>
      <c r="AK69" s="1300"/>
      <c r="AL69" s="1300"/>
      <c r="AM69" s="1300"/>
      <c r="AN69" s="1300"/>
      <c r="AO69" s="1300"/>
      <c r="AP69" s="1300"/>
      <c r="AQ69" s="1292"/>
      <c r="AR69" s="1293"/>
      <c r="AS69" s="1294"/>
      <c r="AT69" s="1295"/>
      <c r="AV69" s="1047"/>
      <c r="AW69" s="1046"/>
      <c r="AX69" s="1047"/>
      <c r="AY69" s="1047"/>
      <c r="BC69" s="843"/>
      <c r="BD69" s="1308"/>
      <c r="BE69" s="1298"/>
      <c r="BF69" s="1296"/>
      <c r="BG69" s="1296"/>
      <c r="BH69" s="1296"/>
    </row>
    <row r="70" spans="1:60" s="1297" customFormat="1" ht="15.75">
      <c r="A70" s="1286"/>
      <c r="B70" s="286" t="s">
        <v>213</v>
      </c>
      <c r="C70" s="1299"/>
      <c r="D70" s="1299"/>
      <c r="E70" s="1299"/>
      <c r="F70" s="1299"/>
      <c r="G70" s="1299"/>
      <c r="H70" s="1299"/>
      <c r="I70" s="1299"/>
      <c r="J70" s="1300"/>
      <c r="K70" s="1300"/>
      <c r="L70" s="1300"/>
      <c r="M70" s="1300"/>
      <c r="N70" s="1300"/>
      <c r="O70" s="1300"/>
      <c r="P70" s="1300"/>
      <c r="Q70" s="1300"/>
      <c r="R70" s="1300"/>
      <c r="S70" s="1299"/>
      <c r="T70" s="1299"/>
      <c r="U70" s="1299"/>
      <c r="V70" s="1299"/>
      <c r="W70" s="1299"/>
      <c r="X70" s="1299"/>
      <c r="Y70" s="1299"/>
      <c r="Z70" s="1299"/>
      <c r="AA70" s="1299"/>
      <c r="AB70" s="1299"/>
      <c r="AC70" s="1291"/>
      <c r="AD70" s="1301"/>
      <c r="AE70" s="1301"/>
      <c r="AF70" s="1300"/>
      <c r="AG70" s="1300"/>
      <c r="AH70" s="1300"/>
      <c r="AI70" s="1300"/>
      <c r="AJ70" s="1300"/>
      <c r="AK70" s="1300"/>
      <c r="AL70" s="1300"/>
      <c r="AM70" s="1300"/>
      <c r="AN70" s="1300"/>
      <c r="AO70" s="1300"/>
      <c r="AP70" s="1300"/>
      <c r="AQ70" s="1292"/>
      <c r="AR70" s="1293"/>
      <c r="AS70" s="1294"/>
      <c r="AT70" s="1295"/>
      <c r="AV70" s="1047"/>
      <c r="AW70" s="1046"/>
      <c r="AX70" s="1047"/>
      <c r="AY70" s="1047"/>
      <c r="BC70" s="843"/>
      <c r="BD70" s="1308"/>
      <c r="BE70" s="1298"/>
      <c r="BF70" s="1296"/>
      <c r="BG70" s="1296"/>
      <c r="BH70" s="1296"/>
    </row>
    <row r="71" spans="1:60" s="1297" customFormat="1" ht="15.75">
      <c r="A71" s="1286"/>
      <c r="B71" s="286" t="s">
        <v>216</v>
      </c>
      <c r="C71" s="1299"/>
      <c r="D71" s="1299"/>
      <c r="E71" s="1299"/>
      <c r="F71" s="1299"/>
      <c r="G71" s="1299"/>
      <c r="H71" s="1299"/>
      <c r="I71" s="1299"/>
      <c r="J71" s="1300"/>
      <c r="K71" s="1300"/>
      <c r="L71" s="1300"/>
      <c r="M71" s="1300"/>
      <c r="N71" s="1300"/>
      <c r="O71" s="1300"/>
      <c r="P71" s="1300"/>
      <c r="Q71" s="1300"/>
      <c r="R71" s="1300"/>
      <c r="S71" s="1299"/>
      <c r="T71" s="1299"/>
      <c r="U71" s="1299"/>
      <c r="V71" s="1299"/>
      <c r="W71" s="1299"/>
      <c r="X71" s="1299"/>
      <c r="Y71" s="1299"/>
      <c r="Z71" s="1299"/>
      <c r="AA71" s="1299"/>
      <c r="AB71" s="1299"/>
      <c r="AC71" s="1291"/>
      <c r="AD71" s="1301"/>
      <c r="AE71" s="1301"/>
      <c r="AF71" s="1300"/>
      <c r="AG71" s="1300"/>
      <c r="AH71" s="1300"/>
      <c r="AI71" s="1300"/>
      <c r="AJ71" s="1300"/>
      <c r="AK71" s="1300"/>
      <c r="AL71" s="1300"/>
      <c r="AM71" s="1300"/>
      <c r="AN71" s="1300"/>
      <c r="AO71" s="1300"/>
      <c r="AP71" s="1300"/>
      <c r="AQ71" s="1292"/>
      <c r="AR71" s="1293"/>
      <c r="AS71" s="1294"/>
      <c r="AT71" s="1295"/>
      <c r="AV71" s="1047"/>
      <c r="AW71" s="1046"/>
      <c r="AX71" s="1047"/>
      <c r="AY71" s="1047"/>
      <c r="BC71" s="843"/>
      <c r="BD71" s="1308"/>
      <c r="BE71" s="1298"/>
      <c r="BF71" s="1296"/>
      <c r="BG71" s="1296"/>
      <c r="BH71" s="1296"/>
    </row>
    <row r="72" spans="1:60" s="1297" customFormat="1" ht="31.5">
      <c r="A72" s="1286" t="s">
        <v>219</v>
      </c>
      <c r="B72" s="1316" t="s">
        <v>856</v>
      </c>
      <c r="C72" s="1299"/>
      <c r="D72" s="1299"/>
      <c r="E72" s="1299"/>
      <c r="F72" s="1299"/>
      <c r="G72" s="1299"/>
      <c r="H72" s="1299"/>
      <c r="I72" s="1299"/>
      <c r="J72" s="1300"/>
      <c r="K72" s="1300"/>
      <c r="L72" s="1300"/>
      <c r="M72" s="1300"/>
      <c r="N72" s="1300"/>
      <c r="O72" s="1300"/>
      <c r="P72" s="1300"/>
      <c r="Q72" s="1300"/>
      <c r="R72" s="1300"/>
      <c r="S72" s="1299"/>
      <c r="T72" s="1299"/>
      <c r="U72" s="1299"/>
      <c r="V72" s="1299"/>
      <c r="W72" s="1299"/>
      <c r="X72" s="1299"/>
      <c r="Y72" s="1299"/>
      <c r="Z72" s="1299"/>
      <c r="AA72" s="1299"/>
      <c r="AB72" s="1299"/>
      <c r="AC72" s="1291"/>
      <c r="AD72" s="1301"/>
      <c r="AE72" s="1301"/>
      <c r="AF72" s="1300"/>
      <c r="AG72" s="1300"/>
      <c r="AH72" s="1300"/>
      <c r="AI72" s="1300"/>
      <c r="AJ72" s="1300"/>
      <c r="AK72" s="1300"/>
      <c r="AL72" s="1300"/>
      <c r="AM72" s="1300"/>
      <c r="AN72" s="1300"/>
      <c r="AO72" s="1300"/>
      <c r="AP72" s="1300"/>
      <c r="AQ72" s="1292"/>
      <c r="AR72" s="1293"/>
      <c r="AS72" s="1294"/>
      <c r="AT72" s="1295"/>
      <c r="AV72" s="1047"/>
      <c r="AW72" s="1046"/>
      <c r="AX72" s="1047"/>
      <c r="AY72" s="1047"/>
      <c r="BC72" s="843"/>
      <c r="BD72" s="1308"/>
      <c r="BE72" s="1298"/>
      <c r="BF72" s="1296"/>
      <c r="BG72" s="1296"/>
      <c r="BH72" s="1296"/>
    </row>
    <row r="73" spans="1:60" s="1297" customFormat="1" ht="15.75">
      <c r="A73" s="1286"/>
      <c r="B73" s="286" t="s">
        <v>213</v>
      </c>
      <c r="C73" s="1299"/>
      <c r="D73" s="1299"/>
      <c r="E73" s="1299"/>
      <c r="F73" s="1299"/>
      <c r="G73" s="1299"/>
      <c r="H73" s="1299"/>
      <c r="I73" s="1299"/>
      <c r="J73" s="1300"/>
      <c r="K73" s="1300"/>
      <c r="L73" s="1300"/>
      <c r="M73" s="1300"/>
      <c r="N73" s="1300"/>
      <c r="O73" s="1300"/>
      <c r="P73" s="1300"/>
      <c r="Q73" s="1300"/>
      <c r="R73" s="1300"/>
      <c r="S73" s="1299"/>
      <c r="T73" s="1299"/>
      <c r="U73" s="1299"/>
      <c r="V73" s="1299"/>
      <c r="W73" s="1299"/>
      <c r="X73" s="1299"/>
      <c r="Y73" s="1299"/>
      <c r="Z73" s="1299"/>
      <c r="AA73" s="1299"/>
      <c r="AB73" s="1299"/>
      <c r="AC73" s="1291"/>
      <c r="AD73" s="1301"/>
      <c r="AE73" s="1301"/>
      <c r="AF73" s="1300"/>
      <c r="AG73" s="1300"/>
      <c r="AH73" s="1300"/>
      <c r="AI73" s="1300"/>
      <c r="AJ73" s="1300"/>
      <c r="AK73" s="1300"/>
      <c r="AL73" s="1300"/>
      <c r="AM73" s="1300"/>
      <c r="AN73" s="1300"/>
      <c r="AO73" s="1300"/>
      <c r="AP73" s="1300"/>
      <c r="AQ73" s="1292"/>
      <c r="AR73" s="1293"/>
      <c r="AS73" s="1294"/>
      <c r="AT73" s="1295"/>
      <c r="AV73" s="1047"/>
      <c r="AW73" s="1046"/>
      <c r="AX73" s="1047"/>
      <c r="AY73" s="1047"/>
      <c r="BC73" s="843"/>
      <c r="BD73" s="1308"/>
      <c r="BE73" s="1298"/>
      <c r="BF73" s="1296"/>
      <c r="BG73" s="1296"/>
      <c r="BH73" s="1296"/>
    </row>
    <row r="74" spans="1:60" s="1297" customFormat="1" ht="15.75">
      <c r="A74" s="1286"/>
      <c r="B74" s="286" t="s">
        <v>216</v>
      </c>
      <c r="C74" s="1299"/>
      <c r="D74" s="1299"/>
      <c r="E74" s="1299"/>
      <c r="F74" s="1299"/>
      <c r="G74" s="1299"/>
      <c r="H74" s="1299"/>
      <c r="I74" s="1299"/>
      <c r="J74" s="1300"/>
      <c r="K74" s="1300"/>
      <c r="L74" s="1300"/>
      <c r="M74" s="1300"/>
      <c r="N74" s="1300"/>
      <c r="O74" s="1300"/>
      <c r="P74" s="1300"/>
      <c r="Q74" s="1300"/>
      <c r="R74" s="1300"/>
      <c r="S74" s="1299"/>
      <c r="T74" s="1299"/>
      <c r="U74" s="1299"/>
      <c r="V74" s="1299"/>
      <c r="W74" s="1299"/>
      <c r="X74" s="1299"/>
      <c r="Y74" s="1299"/>
      <c r="Z74" s="1299"/>
      <c r="AA74" s="1299"/>
      <c r="AB74" s="1299"/>
      <c r="AC74" s="1291"/>
      <c r="AD74" s="1301"/>
      <c r="AE74" s="1301"/>
      <c r="AF74" s="1300"/>
      <c r="AG74" s="1300"/>
      <c r="AH74" s="1300"/>
      <c r="AI74" s="1300"/>
      <c r="AJ74" s="1300"/>
      <c r="AK74" s="1300"/>
      <c r="AL74" s="1300"/>
      <c r="AM74" s="1300"/>
      <c r="AN74" s="1300"/>
      <c r="AO74" s="1300"/>
      <c r="AP74" s="1300"/>
      <c r="AQ74" s="1292"/>
      <c r="AR74" s="1293"/>
      <c r="AS74" s="1294"/>
      <c r="AT74" s="1295"/>
      <c r="AV74" s="1047"/>
      <c r="AW74" s="1046"/>
      <c r="AX74" s="1047"/>
      <c r="AY74" s="1047"/>
      <c r="BC74" s="843"/>
      <c r="BD74" s="1308"/>
      <c r="BE74" s="1298"/>
      <c r="BF74" s="1296"/>
      <c r="BG74" s="1296"/>
      <c r="BH74" s="1296"/>
    </row>
    <row r="75" spans="1:60" s="1297" customFormat="1" ht="15.75">
      <c r="A75" s="1286" t="s">
        <v>840</v>
      </c>
      <c r="B75" s="1287" t="s">
        <v>855</v>
      </c>
      <c r="C75" s="1299"/>
      <c r="D75" s="1299"/>
      <c r="E75" s="1299"/>
      <c r="F75" s="1299"/>
      <c r="G75" s="1299"/>
      <c r="H75" s="1299"/>
      <c r="I75" s="1299"/>
      <c r="J75" s="1300"/>
      <c r="K75" s="1300"/>
      <c r="L75" s="1300"/>
      <c r="M75" s="1300"/>
      <c r="N75" s="1300"/>
      <c r="O75" s="1300"/>
      <c r="P75" s="1300"/>
      <c r="Q75" s="1300"/>
      <c r="R75" s="1300"/>
      <c r="S75" s="1299"/>
      <c r="T75" s="1299"/>
      <c r="U75" s="1299"/>
      <c r="V75" s="1299"/>
      <c r="W75" s="1299"/>
      <c r="X75" s="1299"/>
      <c r="Y75" s="1299"/>
      <c r="Z75" s="1299"/>
      <c r="AA75" s="1299"/>
      <c r="AB75" s="1299"/>
      <c r="AC75" s="1291"/>
      <c r="AD75" s="1301"/>
      <c r="AE75" s="1301"/>
      <c r="AF75" s="1300"/>
      <c r="AG75" s="1300"/>
      <c r="AH75" s="1300"/>
      <c r="AI75" s="1300"/>
      <c r="AJ75" s="1300"/>
      <c r="AK75" s="1300"/>
      <c r="AL75" s="1300"/>
      <c r="AM75" s="1300"/>
      <c r="AN75" s="1300"/>
      <c r="AO75" s="1300"/>
      <c r="AP75" s="1300"/>
      <c r="AQ75" s="1292"/>
      <c r="AR75" s="1293"/>
      <c r="AS75" s="1294"/>
      <c r="AT75" s="1295"/>
      <c r="AV75" s="1047"/>
      <c r="AW75" s="1046"/>
      <c r="AX75" s="1047"/>
      <c r="AY75" s="1047"/>
      <c r="BC75" s="843"/>
      <c r="BD75" s="1308"/>
      <c r="BE75" s="1298"/>
      <c r="BF75" s="1296"/>
      <c r="BG75" s="1296"/>
      <c r="BH75" s="1296"/>
    </row>
    <row r="76" spans="1:60" s="1297" customFormat="1" ht="15.75">
      <c r="A76" s="1286"/>
      <c r="B76" s="286" t="s">
        <v>213</v>
      </c>
      <c r="C76" s="1299"/>
      <c r="D76" s="1299"/>
      <c r="E76" s="1299"/>
      <c r="F76" s="1299"/>
      <c r="G76" s="1299"/>
      <c r="H76" s="1299"/>
      <c r="I76" s="1299"/>
      <c r="J76" s="1300"/>
      <c r="K76" s="1300"/>
      <c r="L76" s="1300"/>
      <c r="M76" s="1300"/>
      <c r="N76" s="1300"/>
      <c r="O76" s="1300"/>
      <c r="P76" s="1300"/>
      <c r="Q76" s="1300"/>
      <c r="R76" s="1300"/>
      <c r="S76" s="1299"/>
      <c r="T76" s="1299"/>
      <c r="U76" s="1299"/>
      <c r="V76" s="1299"/>
      <c r="W76" s="1299"/>
      <c r="X76" s="1299"/>
      <c r="Y76" s="1299"/>
      <c r="Z76" s="1299"/>
      <c r="AA76" s="1299"/>
      <c r="AB76" s="1299"/>
      <c r="AC76" s="1291"/>
      <c r="AD76" s="1301"/>
      <c r="AE76" s="1301"/>
      <c r="AF76" s="1300"/>
      <c r="AG76" s="1300"/>
      <c r="AH76" s="1300"/>
      <c r="AI76" s="1300"/>
      <c r="AJ76" s="1300"/>
      <c r="AK76" s="1300"/>
      <c r="AL76" s="1300"/>
      <c r="AM76" s="1300"/>
      <c r="AN76" s="1300"/>
      <c r="AO76" s="1300"/>
      <c r="AP76" s="1300"/>
      <c r="AQ76" s="1292"/>
      <c r="AR76" s="1293"/>
      <c r="AS76" s="1294"/>
      <c r="AT76" s="1295"/>
      <c r="AV76" s="1047"/>
      <c r="AW76" s="1046"/>
      <c r="AX76" s="1047"/>
      <c r="AY76" s="1047"/>
      <c r="BC76" s="843"/>
      <c r="BD76" s="1308"/>
      <c r="BE76" s="1298"/>
      <c r="BF76" s="1296"/>
      <c r="BG76" s="1296"/>
      <c r="BH76" s="1296"/>
    </row>
    <row r="77" spans="1:60" s="1297" customFormat="1" ht="15.75">
      <c r="A77" s="1286"/>
      <c r="B77" s="286" t="s">
        <v>216</v>
      </c>
      <c r="C77" s="1299"/>
      <c r="D77" s="1299"/>
      <c r="E77" s="1299"/>
      <c r="F77" s="1299"/>
      <c r="G77" s="1299"/>
      <c r="H77" s="1299"/>
      <c r="I77" s="1299"/>
      <c r="J77" s="1300"/>
      <c r="K77" s="1300"/>
      <c r="L77" s="1300"/>
      <c r="M77" s="1300"/>
      <c r="N77" s="1300"/>
      <c r="O77" s="1300"/>
      <c r="P77" s="1300"/>
      <c r="Q77" s="1300"/>
      <c r="R77" s="1300"/>
      <c r="S77" s="1299"/>
      <c r="T77" s="1299"/>
      <c r="U77" s="1299"/>
      <c r="V77" s="1299"/>
      <c r="W77" s="1299"/>
      <c r="X77" s="1299"/>
      <c r="Y77" s="1299"/>
      <c r="Z77" s="1299"/>
      <c r="AA77" s="1299"/>
      <c r="AB77" s="1299"/>
      <c r="AC77" s="1291"/>
      <c r="AD77" s="1301"/>
      <c r="AE77" s="1301"/>
      <c r="AF77" s="1300"/>
      <c r="AG77" s="1300"/>
      <c r="AH77" s="1300"/>
      <c r="AI77" s="1300"/>
      <c r="AJ77" s="1300"/>
      <c r="AK77" s="1300"/>
      <c r="AL77" s="1300"/>
      <c r="AM77" s="1300"/>
      <c r="AN77" s="1300"/>
      <c r="AO77" s="1300"/>
      <c r="AP77" s="1300"/>
      <c r="AQ77" s="1292"/>
      <c r="AR77" s="1293"/>
      <c r="AS77" s="1294"/>
      <c r="AT77" s="1295"/>
      <c r="AV77" s="1047"/>
      <c r="AW77" s="1046"/>
      <c r="AX77" s="1047"/>
      <c r="AY77" s="1047"/>
      <c r="BC77" s="843"/>
      <c r="BD77" s="1308"/>
      <c r="BE77" s="1298"/>
      <c r="BF77" s="1296"/>
      <c r="BG77" s="1296"/>
      <c r="BH77" s="1296"/>
    </row>
    <row r="78" spans="1:60" s="1048" customFormat="1" ht="27" customHeight="1">
      <c r="A78" s="1038" t="s">
        <v>21</v>
      </c>
      <c r="B78" s="1038" t="s">
        <v>1011</v>
      </c>
      <c r="C78" s="1039"/>
      <c r="D78" s="1039"/>
      <c r="E78" s="1039"/>
      <c r="F78" s="1039"/>
      <c r="G78" s="1039"/>
      <c r="H78" s="1039"/>
      <c r="I78" s="1039"/>
      <c r="J78" s="1039"/>
      <c r="K78" s="1039"/>
      <c r="L78" s="1039"/>
      <c r="M78" s="1039"/>
      <c r="N78" s="1039"/>
      <c r="O78" s="1039"/>
      <c r="P78" s="1039"/>
      <c r="Q78" s="1039"/>
      <c r="R78" s="1039"/>
      <c r="S78" s="1039"/>
      <c r="T78" s="1039"/>
      <c r="U78" s="1039"/>
      <c r="V78" s="1039"/>
      <c r="W78" s="1039"/>
      <c r="X78" s="1039"/>
      <c r="Y78" s="1039"/>
      <c r="Z78" s="1039"/>
      <c r="AA78" s="1039"/>
      <c r="AB78" s="1039"/>
      <c r="AC78" s="1039"/>
      <c r="AD78" s="1039"/>
      <c r="AE78" s="1039"/>
      <c r="AF78" s="1039"/>
      <c r="AG78" s="1039"/>
      <c r="AH78" s="1039"/>
      <c r="AI78" s="1039"/>
      <c r="AJ78" s="1039"/>
      <c r="AK78" s="1039"/>
      <c r="AL78" s="1039"/>
      <c r="AM78" s="1039"/>
      <c r="AN78" s="1039"/>
      <c r="AO78" s="1039"/>
      <c r="AP78" s="1039"/>
      <c r="AQ78" s="1040" t="e">
        <f>AN78-#REF!-Y78-#REF!-AG78-#REF!</f>
        <v>#REF!</v>
      </c>
      <c r="AR78" s="1041">
        <f>S78-E78</f>
        <v>0</v>
      </c>
      <c r="AS78" s="1042">
        <f t="shared" ref="AS78" si="2">ROUNDUP(AD78*10,0)</f>
        <v>0</v>
      </c>
      <c r="AT78" s="1043">
        <f t="shared" ref="AT78" si="3">ROUNDUP(SUM(Y78/2.34/4/0.4),0)</f>
        <v>0</v>
      </c>
      <c r="AU78" s="1044"/>
      <c r="AV78" s="1045" t="e">
        <f>C78*40%*5*1.8-#REF!</f>
        <v>#REF!</v>
      </c>
      <c r="AW78" s="1046">
        <f>S78*4*2.34*40%-Y78</f>
        <v>0</v>
      </c>
      <c r="AX78" s="1047">
        <f>S78*0.1-AD78</f>
        <v>0</v>
      </c>
      <c r="AY78" s="1047">
        <f>S78*0.05-AE78</f>
        <v>0</v>
      </c>
      <c r="BE78" s="1049"/>
      <c r="BF78" s="1044"/>
      <c r="BG78" s="1044"/>
      <c r="BH78" s="1044"/>
    </row>
    <row r="79" spans="1:60" s="1297" customFormat="1" ht="31.5">
      <c r="A79" s="1286" t="s">
        <v>23</v>
      </c>
      <c r="B79" s="1315" t="s">
        <v>850</v>
      </c>
      <c r="C79" s="1299"/>
      <c r="D79" s="1299"/>
      <c r="E79" s="1299"/>
      <c r="F79" s="1299"/>
      <c r="G79" s="1299"/>
      <c r="H79" s="1299"/>
      <c r="I79" s="1299"/>
      <c r="J79" s="1300"/>
      <c r="K79" s="1300"/>
      <c r="L79" s="1300"/>
      <c r="M79" s="1300"/>
      <c r="N79" s="1300"/>
      <c r="O79" s="1300"/>
      <c r="P79" s="1300"/>
      <c r="Q79" s="1300"/>
      <c r="R79" s="1300"/>
      <c r="S79" s="1299"/>
      <c r="T79" s="1299"/>
      <c r="U79" s="1299"/>
      <c r="V79" s="1299"/>
      <c r="W79" s="1299"/>
      <c r="X79" s="1299"/>
      <c r="Y79" s="1299"/>
      <c r="Z79" s="1299"/>
      <c r="AA79" s="1299"/>
      <c r="AB79" s="1299"/>
      <c r="AC79" s="1291"/>
      <c r="AD79" s="1301"/>
      <c r="AE79" s="1301"/>
      <c r="AF79" s="1300"/>
      <c r="AG79" s="1300"/>
      <c r="AH79" s="1300"/>
      <c r="AI79" s="1300"/>
      <c r="AJ79" s="1300"/>
      <c r="AK79" s="1300"/>
      <c r="AL79" s="1300"/>
      <c r="AM79" s="1300"/>
      <c r="AN79" s="1300"/>
      <c r="AO79" s="1300"/>
      <c r="AP79" s="1300"/>
      <c r="AQ79" s="1292"/>
      <c r="AR79" s="1293"/>
      <c r="AS79" s="1294"/>
      <c r="AT79" s="1295"/>
      <c r="AV79" s="1047"/>
      <c r="AW79" s="1046"/>
      <c r="AX79" s="1047"/>
      <c r="AY79" s="1047"/>
      <c r="BC79" s="843"/>
      <c r="BD79" s="1308"/>
      <c r="BE79" s="1298"/>
      <c r="BF79" s="1296"/>
      <c r="BG79" s="1296"/>
      <c r="BH79" s="1296"/>
    </row>
    <row r="80" spans="1:60" s="1297" customFormat="1" ht="53.25" customHeight="1">
      <c r="A80" s="272">
        <v>1</v>
      </c>
      <c r="B80" s="286" t="s">
        <v>851</v>
      </c>
      <c r="C80" s="1303"/>
      <c r="D80" s="1303"/>
      <c r="E80" s="1303"/>
      <c r="F80" s="1303"/>
      <c r="G80" s="1303"/>
      <c r="H80" s="1303"/>
      <c r="I80" s="1303"/>
      <c r="J80" s="1310"/>
      <c r="K80" s="1310"/>
      <c r="L80" s="1310"/>
      <c r="M80" s="1310"/>
      <c r="N80" s="1310"/>
      <c r="O80" s="1310"/>
      <c r="P80" s="1310"/>
      <c r="Q80" s="1310"/>
      <c r="R80" s="1310"/>
      <c r="S80" s="1303"/>
      <c r="T80" s="1303"/>
      <c r="U80" s="1303"/>
      <c r="V80" s="1303"/>
      <c r="W80" s="1303"/>
      <c r="X80" s="1303"/>
      <c r="Y80" s="1303"/>
      <c r="Z80" s="1303"/>
      <c r="AA80" s="1303"/>
      <c r="AB80" s="1303"/>
      <c r="AC80" s="1291"/>
      <c r="AD80" s="1314"/>
      <c r="AE80" s="1314"/>
      <c r="AF80" s="1310"/>
      <c r="AG80" s="1310"/>
      <c r="AH80" s="1310"/>
      <c r="AI80" s="1310"/>
      <c r="AJ80" s="1310"/>
      <c r="AK80" s="1310"/>
      <c r="AL80" s="1310"/>
      <c r="AM80" s="1310"/>
      <c r="AN80" s="1310"/>
      <c r="AO80" s="1310"/>
      <c r="AP80" s="1310"/>
      <c r="AQ80" s="1292"/>
      <c r="AR80" s="1312"/>
      <c r="AS80" s="1292"/>
      <c r="AT80" s="1313"/>
      <c r="AV80" s="1255"/>
      <c r="AW80" s="1254"/>
      <c r="AX80" s="1255"/>
      <c r="AY80" s="1255"/>
      <c r="BC80" s="843"/>
      <c r="BD80" s="1308"/>
      <c r="BE80" s="1298"/>
      <c r="BF80" s="1296"/>
      <c r="BG80" s="1296"/>
      <c r="BH80" s="1296"/>
    </row>
    <row r="81" spans="1:60" s="1297" customFormat="1" ht="15.75">
      <c r="A81" s="272"/>
      <c r="B81" s="286" t="s">
        <v>213</v>
      </c>
      <c r="C81" s="1299"/>
      <c r="D81" s="1299"/>
      <c r="E81" s="1299"/>
      <c r="F81" s="1299"/>
      <c r="G81" s="1299"/>
      <c r="H81" s="1299"/>
      <c r="I81" s="1299"/>
      <c r="J81" s="1300"/>
      <c r="K81" s="1300"/>
      <c r="L81" s="1300"/>
      <c r="M81" s="1300"/>
      <c r="N81" s="1300"/>
      <c r="O81" s="1300"/>
      <c r="P81" s="1300"/>
      <c r="Q81" s="1300"/>
      <c r="R81" s="1300"/>
      <c r="S81" s="1299"/>
      <c r="T81" s="1299"/>
      <c r="U81" s="1299"/>
      <c r="V81" s="1299"/>
      <c r="W81" s="1299"/>
      <c r="X81" s="1299"/>
      <c r="Y81" s="1299"/>
      <c r="Z81" s="1299"/>
      <c r="AA81" s="1299"/>
      <c r="AB81" s="1299"/>
      <c r="AC81" s="1291"/>
      <c r="AD81" s="1301"/>
      <c r="AE81" s="1301"/>
      <c r="AF81" s="1300"/>
      <c r="AG81" s="1300"/>
      <c r="AH81" s="1300"/>
      <c r="AI81" s="1300"/>
      <c r="AJ81" s="1300"/>
      <c r="AK81" s="1300"/>
      <c r="AL81" s="1300"/>
      <c r="AM81" s="1300"/>
      <c r="AN81" s="1300"/>
      <c r="AO81" s="1300"/>
      <c r="AP81" s="1300"/>
      <c r="AQ81" s="1292"/>
      <c r="AR81" s="1293"/>
      <c r="AS81" s="1294"/>
      <c r="AT81" s="1295"/>
      <c r="AV81" s="1047"/>
      <c r="AW81" s="1046"/>
      <c r="AX81" s="1047"/>
      <c r="AY81" s="1047"/>
      <c r="BC81" s="843"/>
      <c r="BD81" s="1308"/>
      <c r="BE81" s="1298"/>
      <c r="BF81" s="1296"/>
      <c r="BG81" s="1296"/>
      <c r="BH81" s="1296"/>
    </row>
    <row r="82" spans="1:60" s="1297" customFormat="1" ht="15.75">
      <c r="A82" s="272"/>
      <c r="B82" s="286" t="s">
        <v>216</v>
      </c>
      <c r="C82" s="1299"/>
      <c r="D82" s="1299"/>
      <c r="E82" s="1299"/>
      <c r="F82" s="1299"/>
      <c r="G82" s="1299"/>
      <c r="H82" s="1299"/>
      <c r="I82" s="1299"/>
      <c r="J82" s="1300"/>
      <c r="K82" s="1300"/>
      <c r="L82" s="1300"/>
      <c r="M82" s="1300"/>
      <c r="N82" s="1300"/>
      <c r="O82" s="1300"/>
      <c r="P82" s="1300"/>
      <c r="Q82" s="1300"/>
      <c r="R82" s="1300"/>
      <c r="S82" s="1299"/>
      <c r="T82" s="1299"/>
      <c r="U82" s="1299"/>
      <c r="V82" s="1299"/>
      <c r="W82" s="1299"/>
      <c r="X82" s="1299"/>
      <c r="Y82" s="1299"/>
      <c r="Z82" s="1299"/>
      <c r="AA82" s="1299"/>
      <c r="AB82" s="1299"/>
      <c r="AC82" s="1291"/>
      <c r="AD82" s="1301"/>
      <c r="AE82" s="1301"/>
      <c r="AF82" s="1300"/>
      <c r="AG82" s="1300"/>
      <c r="AH82" s="1300"/>
      <c r="AI82" s="1300"/>
      <c r="AJ82" s="1300"/>
      <c r="AK82" s="1300"/>
      <c r="AL82" s="1300"/>
      <c r="AM82" s="1300"/>
      <c r="AN82" s="1300"/>
      <c r="AO82" s="1300"/>
      <c r="AP82" s="1300"/>
      <c r="AQ82" s="1292"/>
      <c r="AR82" s="1293"/>
      <c r="AS82" s="1294"/>
      <c r="AT82" s="1295"/>
      <c r="AV82" s="1047"/>
      <c r="AW82" s="1046"/>
      <c r="AX82" s="1047"/>
      <c r="AY82" s="1047"/>
      <c r="BC82" s="843"/>
      <c r="BD82" s="1308"/>
      <c r="BE82" s="1298"/>
      <c r="BF82" s="1296"/>
      <c r="BG82" s="1296"/>
      <c r="BH82" s="1296"/>
    </row>
    <row r="83" spans="1:60" s="1297" customFormat="1" ht="51.75" customHeight="1">
      <c r="A83" s="272">
        <v>2</v>
      </c>
      <c r="B83" s="286" t="s">
        <v>218</v>
      </c>
      <c r="C83" s="1299"/>
      <c r="D83" s="1299"/>
      <c r="E83" s="1299"/>
      <c r="F83" s="1299"/>
      <c r="G83" s="1299"/>
      <c r="H83" s="1299"/>
      <c r="I83" s="1299"/>
      <c r="J83" s="1300"/>
      <c r="K83" s="1300"/>
      <c r="L83" s="1300"/>
      <c r="M83" s="1300"/>
      <c r="N83" s="1300"/>
      <c r="O83" s="1300"/>
      <c r="P83" s="1300"/>
      <c r="Q83" s="1300"/>
      <c r="R83" s="1300"/>
      <c r="S83" s="1299"/>
      <c r="T83" s="1299"/>
      <c r="U83" s="1299"/>
      <c r="V83" s="1299"/>
      <c r="W83" s="1299"/>
      <c r="X83" s="1299"/>
      <c r="Y83" s="1299"/>
      <c r="Z83" s="1299"/>
      <c r="AA83" s="1299"/>
      <c r="AB83" s="1299"/>
      <c r="AC83" s="1291"/>
      <c r="AD83" s="1301"/>
      <c r="AE83" s="1301"/>
      <c r="AF83" s="1300"/>
      <c r="AG83" s="1300"/>
      <c r="AH83" s="1300"/>
      <c r="AI83" s="1300"/>
      <c r="AJ83" s="1300"/>
      <c r="AK83" s="1300"/>
      <c r="AL83" s="1300"/>
      <c r="AM83" s="1300"/>
      <c r="AN83" s="1300"/>
      <c r="AO83" s="1300"/>
      <c r="AP83" s="1300"/>
      <c r="AQ83" s="1292"/>
      <c r="AR83" s="1293"/>
      <c r="AS83" s="1294"/>
      <c r="AT83" s="1295"/>
      <c r="AV83" s="1047"/>
      <c r="AW83" s="1046"/>
      <c r="AX83" s="1047"/>
      <c r="AY83" s="1047"/>
      <c r="BC83" s="843"/>
      <c r="BD83" s="1308"/>
      <c r="BE83" s="1298"/>
      <c r="BF83" s="1296"/>
      <c r="BG83" s="1296"/>
      <c r="BH83" s="1296"/>
    </row>
    <row r="84" spans="1:60" s="1297" customFormat="1" ht="15.75">
      <c r="A84" s="272"/>
      <c r="B84" s="286" t="s">
        <v>213</v>
      </c>
      <c r="C84" s="1299"/>
      <c r="D84" s="1299"/>
      <c r="E84" s="1299"/>
      <c r="F84" s="1299"/>
      <c r="G84" s="1299"/>
      <c r="H84" s="1299"/>
      <c r="I84" s="1299"/>
      <c r="J84" s="1300"/>
      <c r="K84" s="1300"/>
      <c r="L84" s="1300"/>
      <c r="M84" s="1300"/>
      <c r="N84" s="1300"/>
      <c r="O84" s="1300"/>
      <c r="P84" s="1300"/>
      <c r="Q84" s="1300"/>
      <c r="R84" s="1300"/>
      <c r="S84" s="1299"/>
      <c r="T84" s="1299"/>
      <c r="U84" s="1299"/>
      <c r="V84" s="1299"/>
      <c r="W84" s="1299"/>
      <c r="X84" s="1299"/>
      <c r="Y84" s="1299"/>
      <c r="Z84" s="1299"/>
      <c r="AA84" s="1299"/>
      <c r="AB84" s="1299"/>
      <c r="AC84" s="1291"/>
      <c r="AD84" s="1301"/>
      <c r="AE84" s="1301"/>
      <c r="AF84" s="1300"/>
      <c r="AG84" s="1300"/>
      <c r="AH84" s="1300"/>
      <c r="AI84" s="1300"/>
      <c r="AJ84" s="1300"/>
      <c r="AK84" s="1300"/>
      <c r="AL84" s="1300"/>
      <c r="AM84" s="1300"/>
      <c r="AN84" s="1300"/>
      <c r="AO84" s="1300"/>
      <c r="AP84" s="1300"/>
      <c r="AQ84" s="1292"/>
      <c r="AR84" s="1293"/>
      <c r="AS84" s="1294"/>
      <c r="AT84" s="1295"/>
      <c r="AV84" s="1047"/>
      <c r="AW84" s="1046"/>
      <c r="AX84" s="1047"/>
      <c r="AY84" s="1047"/>
      <c r="BC84" s="843"/>
      <c r="BD84" s="1308"/>
      <c r="BE84" s="1298"/>
      <c r="BF84" s="1296"/>
      <c r="BG84" s="1296"/>
      <c r="BH84" s="1296"/>
    </row>
    <row r="85" spans="1:60" s="1297" customFormat="1" ht="15.75">
      <c r="A85" s="272"/>
      <c r="B85" s="286" t="s">
        <v>216</v>
      </c>
      <c r="C85" s="1299"/>
      <c r="D85" s="1299"/>
      <c r="E85" s="1299"/>
      <c r="F85" s="1299"/>
      <c r="G85" s="1299"/>
      <c r="H85" s="1299"/>
      <c r="I85" s="1299"/>
      <c r="J85" s="1300"/>
      <c r="K85" s="1300"/>
      <c r="L85" s="1300"/>
      <c r="M85" s="1300"/>
      <c r="N85" s="1300"/>
      <c r="O85" s="1300"/>
      <c r="P85" s="1300"/>
      <c r="Q85" s="1300"/>
      <c r="R85" s="1300"/>
      <c r="S85" s="1299"/>
      <c r="T85" s="1299"/>
      <c r="U85" s="1299"/>
      <c r="V85" s="1299"/>
      <c r="W85" s="1299"/>
      <c r="X85" s="1299"/>
      <c r="Y85" s="1299"/>
      <c r="Z85" s="1299"/>
      <c r="AA85" s="1299"/>
      <c r="AB85" s="1299"/>
      <c r="AC85" s="1291"/>
      <c r="AD85" s="1301"/>
      <c r="AE85" s="1301"/>
      <c r="AF85" s="1300"/>
      <c r="AG85" s="1300"/>
      <c r="AH85" s="1300"/>
      <c r="AI85" s="1300"/>
      <c r="AJ85" s="1300"/>
      <c r="AK85" s="1300"/>
      <c r="AL85" s="1300"/>
      <c r="AM85" s="1300"/>
      <c r="AN85" s="1300"/>
      <c r="AO85" s="1300"/>
      <c r="AP85" s="1300"/>
      <c r="AQ85" s="1292"/>
      <c r="AR85" s="1293"/>
      <c r="AS85" s="1294"/>
      <c r="AT85" s="1295"/>
      <c r="AV85" s="1047"/>
      <c r="AW85" s="1046"/>
      <c r="AX85" s="1047"/>
      <c r="AY85" s="1047"/>
      <c r="BC85" s="843"/>
      <c r="BD85" s="1308"/>
      <c r="BE85" s="1298"/>
      <c r="BF85" s="1296"/>
      <c r="BG85" s="1296"/>
      <c r="BH85" s="1296"/>
    </row>
    <row r="86" spans="1:60" s="1297" customFormat="1" ht="47.25">
      <c r="A86" s="272">
        <v>3</v>
      </c>
      <c r="B86" s="286" t="s">
        <v>858</v>
      </c>
      <c r="C86" s="1299"/>
      <c r="D86" s="1299"/>
      <c r="E86" s="1299"/>
      <c r="F86" s="1299"/>
      <c r="G86" s="1299"/>
      <c r="H86" s="1299"/>
      <c r="I86" s="1299"/>
      <c r="J86" s="1300"/>
      <c r="K86" s="1300"/>
      <c r="L86" s="1300"/>
      <c r="M86" s="1300"/>
      <c r="N86" s="1300"/>
      <c r="O86" s="1300"/>
      <c r="P86" s="1300"/>
      <c r="Q86" s="1300"/>
      <c r="R86" s="1300"/>
      <c r="S86" s="1299"/>
      <c r="T86" s="1299"/>
      <c r="U86" s="1299"/>
      <c r="V86" s="1299"/>
      <c r="W86" s="1299"/>
      <c r="X86" s="1299"/>
      <c r="Y86" s="1299"/>
      <c r="Z86" s="1299"/>
      <c r="AA86" s="1299"/>
      <c r="AB86" s="1299"/>
      <c r="AC86" s="1291"/>
      <c r="AD86" s="1301"/>
      <c r="AE86" s="1301"/>
      <c r="AF86" s="1300"/>
      <c r="AG86" s="1300"/>
      <c r="AH86" s="1300"/>
      <c r="AI86" s="1300"/>
      <c r="AJ86" s="1300"/>
      <c r="AK86" s="1300"/>
      <c r="AL86" s="1300"/>
      <c r="AM86" s="1300"/>
      <c r="AN86" s="1300"/>
      <c r="AO86" s="1300"/>
      <c r="AP86" s="1300"/>
      <c r="AQ86" s="1292"/>
      <c r="AR86" s="1293"/>
      <c r="AS86" s="1294"/>
      <c r="AT86" s="1295"/>
      <c r="AV86" s="1047"/>
      <c r="AW86" s="1046"/>
      <c r="AX86" s="1047"/>
      <c r="AY86" s="1047"/>
      <c r="BC86" s="843"/>
      <c r="BD86" s="1308"/>
      <c r="BE86" s="1298"/>
      <c r="BF86" s="1296"/>
      <c r="BG86" s="1296"/>
      <c r="BH86" s="1296"/>
    </row>
    <row r="87" spans="1:60" s="1297" customFormat="1" ht="15.75">
      <c r="A87" s="272"/>
      <c r="B87" s="286" t="s">
        <v>213</v>
      </c>
      <c r="C87" s="1299"/>
      <c r="D87" s="1299"/>
      <c r="E87" s="1299"/>
      <c r="F87" s="1299"/>
      <c r="G87" s="1299"/>
      <c r="H87" s="1299"/>
      <c r="I87" s="1299"/>
      <c r="J87" s="1300"/>
      <c r="K87" s="1300"/>
      <c r="L87" s="1300"/>
      <c r="M87" s="1300"/>
      <c r="N87" s="1300"/>
      <c r="O87" s="1300"/>
      <c r="P87" s="1300"/>
      <c r="Q87" s="1300"/>
      <c r="R87" s="1300"/>
      <c r="S87" s="1299"/>
      <c r="T87" s="1299"/>
      <c r="U87" s="1299"/>
      <c r="V87" s="1299"/>
      <c r="W87" s="1299"/>
      <c r="X87" s="1299"/>
      <c r="Y87" s="1299"/>
      <c r="Z87" s="1299"/>
      <c r="AA87" s="1299"/>
      <c r="AB87" s="1299"/>
      <c r="AC87" s="1291"/>
      <c r="AD87" s="1301"/>
      <c r="AE87" s="1301"/>
      <c r="AF87" s="1300"/>
      <c r="AG87" s="1300"/>
      <c r="AH87" s="1300"/>
      <c r="AI87" s="1300"/>
      <c r="AJ87" s="1300"/>
      <c r="AK87" s="1300"/>
      <c r="AL87" s="1300"/>
      <c r="AM87" s="1300"/>
      <c r="AN87" s="1300"/>
      <c r="AO87" s="1300"/>
      <c r="AP87" s="1300"/>
      <c r="AQ87" s="1292"/>
      <c r="AR87" s="1293"/>
      <c r="AS87" s="1294"/>
      <c r="AT87" s="1295"/>
      <c r="AV87" s="1047"/>
      <c r="AW87" s="1046"/>
      <c r="AX87" s="1047"/>
      <c r="AY87" s="1047"/>
      <c r="BC87" s="843"/>
      <c r="BD87" s="1308"/>
      <c r="BE87" s="1298"/>
      <c r="BF87" s="1296"/>
      <c r="BG87" s="1296"/>
      <c r="BH87" s="1296"/>
    </row>
    <row r="88" spans="1:60" s="1297" customFormat="1" ht="15.75">
      <c r="A88" s="272"/>
      <c r="B88" s="286" t="s">
        <v>216</v>
      </c>
      <c r="C88" s="1299"/>
      <c r="D88" s="1299"/>
      <c r="E88" s="1299"/>
      <c r="F88" s="1299"/>
      <c r="G88" s="1299"/>
      <c r="H88" s="1299"/>
      <c r="I88" s="1299"/>
      <c r="J88" s="1300"/>
      <c r="K88" s="1300"/>
      <c r="L88" s="1300"/>
      <c r="M88" s="1300"/>
      <c r="N88" s="1300"/>
      <c r="O88" s="1300"/>
      <c r="P88" s="1300"/>
      <c r="Q88" s="1300"/>
      <c r="R88" s="1300"/>
      <c r="S88" s="1299"/>
      <c r="T88" s="1299"/>
      <c r="U88" s="1299"/>
      <c r="V88" s="1299"/>
      <c r="W88" s="1299"/>
      <c r="X88" s="1299"/>
      <c r="Y88" s="1299"/>
      <c r="Z88" s="1299"/>
      <c r="AA88" s="1299"/>
      <c r="AB88" s="1299"/>
      <c r="AC88" s="1291"/>
      <c r="AD88" s="1301"/>
      <c r="AE88" s="1301"/>
      <c r="AF88" s="1300"/>
      <c r="AG88" s="1300"/>
      <c r="AH88" s="1300"/>
      <c r="AI88" s="1300"/>
      <c r="AJ88" s="1300"/>
      <c r="AK88" s="1300"/>
      <c r="AL88" s="1300"/>
      <c r="AM88" s="1300"/>
      <c r="AN88" s="1300"/>
      <c r="AO88" s="1300"/>
      <c r="AP88" s="1300"/>
      <c r="AQ88" s="1292"/>
      <c r="AR88" s="1293"/>
      <c r="AS88" s="1294"/>
      <c r="AT88" s="1295"/>
      <c r="AV88" s="1047"/>
      <c r="AW88" s="1046"/>
      <c r="AX88" s="1047"/>
      <c r="AY88" s="1047"/>
      <c r="BC88" s="843"/>
      <c r="BD88" s="1308"/>
      <c r="BE88" s="1298"/>
      <c r="BF88" s="1296"/>
      <c r="BG88" s="1296"/>
      <c r="BH88" s="1296"/>
    </row>
    <row r="89" spans="1:60" s="1297" customFormat="1" ht="63">
      <c r="A89" s="1286" t="s">
        <v>37</v>
      </c>
      <c r="B89" s="1315" t="s">
        <v>853</v>
      </c>
      <c r="C89" s="1299"/>
      <c r="D89" s="1299"/>
      <c r="E89" s="1299"/>
      <c r="F89" s="1299"/>
      <c r="G89" s="1299"/>
      <c r="H89" s="1299"/>
      <c r="I89" s="1299"/>
      <c r="J89" s="1300"/>
      <c r="K89" s="1300"/>
      <c r="L89" s="1300"/>
      <c r="M89" s="1300"/>
      <c r="N89" s="1300"/>
      <c r="O89" s="1300"/>
      <c r="P89" s="1300"/>
      <c r="Q89" s="1300"/>
      <c r="R89" s="1300"/>
      <c r="S89" s="1299"/>
      <c r="T89" s="1299"/>
      <c r="U89" s="1299"/>
      <c r="V89" s="1299"/>
      <c r="W89" s="1299"/>
      <c r="X89" s="1299"/>
      <c r="Y89" s="1299"/>
      <c r="Z89" s="1299"/>
      <c r="AA89" s="1299"/>
      <c r="AB89" s="1299"/>
      <c r="AC89" s="1291"/>
      <c r="AD89" s="1301"/>
      <c r="AE89" s="1301"/>
      <c r="AF89" s="1300"/>
      <c r="AG89" s="1300"/>
      <c r="AH89" s="1300"/>
      <c r="AI89" s="1300"/>
      <c r="AJ89" s="1300"/>
      <c r="AK89" s="1300"/>
      <c r="AL89" s="1300"/>
      <c r="AM89" s="1300"/>
      <c r="AN89" s="1300"/>
      <c r="AO89" s="1300"/>
      <c r="AP89" s="1300"/>
      <c r="AQ89" s="1292"/>
      <c r="AR89" s="1293"/>
      <c r="AS89" s="1294"/>
      <c r="AT89" s="1295"/>
      <c r="AV89" s="1047"/>
      <c r="AW89" s="1046"/>
      <c r="AX89" s="1047"/>
      <c r="AY89" s="1047"/>
      <c r="BC89" s="843"/>
      <c r="BD89" s="1308"/>
      <c r="BE89" s="1298"/>
      <c r="BF89" s="1296"/>
      <c r="BG89" s="1296"/>
      <c r="BH89" s="1296"/>
    </row>
    <row r="90" spans="1:60" s="1297" customFormat="1" ht="31.5">
      <c r="A90" s="1286" t="s">
        <v>840</v>
      </c>
      <c r="B90" s="1316" t="s">
        <v>854</v>
      </c>
      <c r="C90" s="1299"/>
      <c r="D90" s="1299"/>
      <c r="E90" s="1299"/>
      <c r="F90" s="1299"/>
      <c r="G90" s="1299"/>
      <c r="H90" s="1299"/>
      <c r="I90" s="1299"/>
      <c r="J90" s="1300"/>
      <c r="K90" s="1300"/>
      <c r="L90" s="1300"/>
      <c r="M90" s="1300"/>
      <c r="N90" s="1300"/>
      <c r="O90" s="1300"/>
      <c r="P90" s="1300"/>
      <c r="Q90" s="1300"/>
      <c r="R90" s="1300"/>
      <c r="S90" s="1299"/>
      <c r="T90" s="1299"/>
      <c r="U90" s="1299"/>
      <c r="V90" s="1299"/>
      <c r="W90" s="1299"/>
      <c r="X90" s="1299"/>
      <c r="Y90" s="1299"/>
      <c r="Z90" s="1299"/>
      <c r="AA90" s="1299"/>
      <c r="AB90" s="1299"/>
      <c r="AC90" s="1291"/>
      <c r="AD90" s="1301"/>
      <c r="AE90" s="1301"/>
      <c r="AF90" s="1300"/>
      <c r="AG90" s="1300"/>
      <c r="AH90" s="1300"/>
      <c r="AI90" s="1300"/>
      <c r="AJ90" s="1300"/>
      <c r="AK90" s="1300"/>
      <c r="AL90" s="1300"/>
      <c r="AM90" s="1300"/>
      <c r="AN90" s="1300"/>
      <c r="AO90" s="1300"/>
      <c r="AP90" s="1300"/>
      <c r="AQ90" s="1292"/>
      <c r="AR90" s="1293"/>
      <c r="AS90" s="1294"/>
      <c r="AT90" s="1295"/>
      <c r="AV90" s="1047"/>
      <c r="AW90" s="1046"/>
      <c r="AX90" s="1047"/>
      <c r="AY90" s="1047"/>
      <c r="BC90" s="843"/>
      <c r="BD90" s="1308"/>
      <c r="BE90" s="1298"/>
      <c r="BF90" s="1296"/>
      <c r="BG90" s="1296"/>
      <c r="BH90" s="1296"/>
    </row>
    <row r="91" spans="1:60" s="1297" customFormat="1" ht="15.75">
      <c r="A91" s="1286"/>
      <c r="B91" s="286" t="s">
        <v>213</v>
      </c>
      <c r="C91" s="1299"/>
      <c r="D91" s="1299"/>
      <c r="E91" s="1299"/>
      <c r="F91" s="1299"/>
      <c r="G91" s="1299"/>
      <c r="H91" s="1299"/>
      <c r="I91" s="1299"/>
      <c r="J91" s="1300"/>
      <c r="K91" s="1300"/>
      <c r="L91" s="1300"/>
      <c r="M91" s="1300"/>
      <c r="N91" s="1300"/>
      <c r="O91" s="1300"/>
      <c r="P91" s="1300"/>
      <c r="Q91" s="1300"/>
      <c r="R91" s="1300"/>
      <c r="S91" s="1299"/>
      <c r="T91" s="1299"/>
      <c r="U91" s="1299"/>
      <c r="V91" s="1299"/>
      <c r="W91" s="1299"/>
      <c r="X91" s="1299"/>
      <c r="Y91" s="1299"/>
      <c r="Z91" s="1299"/>
      <c r="AA91" s="1299"/>
      <c r="AB91" s="1299"/>
      <c r="AC91" s="1291"/>
      <c r="AD91" s="1301"/>
      <c r="AE91" s="1301"/>
      <c r="AF91" s="1300"/>
      <c r="AG91" s="1300"/>
      <c r="AH91" s="1300"/>
      <c r="AI91" s="1300"/>
      <c r="AJ91" s="1300"/>
      <c r="AK91" s="1300"/>
      <c r="AL91" s="1300"/>
      <c r="AM91" s="1300"/>
      <c r="AN91" s="1300"/>
      <c r="AO91" s="1300"/>
      <c r="AP91" s="1300"/>
      <c r="AQ91" s="1292"/>
      <c r="AR91" s="1293"/>
      <c r="AS91" s="1294"/>
      <c r="AT91" s="1295"/>
      <c r="AV91" s="1047"/>
      <c r="AW91" s="1046"/>
      <c r="AX91" s="1047"/>
      <c r="AY91" s="1047"/>
      <c r="BC91" s="843"/>
      <c r="BD91" s="1308"/>
      <c r="BE91" s="1298"/>
      <c r="BF91" s="1296"/>
      <c r="BG91" s="1296"/>
      <c r="BH91" s="1296"/>
    </row>
    <row r="92" spans="1:60" s="1297" customFormat="1" ht="15.75">
      <c r="A92" s="1286"/>
      <c r="B92" s="286" t="s">
        <v>216</v>
      </c>
      <c r="C92" s="1299"/>
      <c r="D92" s="1299"/>
      <c r="E92" s="1299"/>
      <c r="F92" s="1299"/>
      <c r="G92" s="1299"/>
      <c r="H92" s="1299"/>
      <c r="I92" s="1299"/>
      <c r="J92" s="1300"/>
      <c r="K92" s="1300"/>
      <c r="L92" s="1300"/>
      <c r="M92" s="1300"/>
      <c r="N92" s="1300"/>
      <c r="O92" s="1300"/>
      <c r="P92" s="1300"/>
      <c r="Q92" s="1300"/>
      <c r="R92" s="1300"/>
      <c r="S92" s="1299"/>
      <c r="T92" s="1299"/>
      <c r="U92" s="1299"/>
      <c r="V92" s="1299"/>
      <c r="W92" s="1299"/>
      <c r="X92" s="1299"/>
      <c r="Y92" s="1299"/>
      <c r="Z92" s="1299"/>
      <c r="AA92" s="1299"/>
      <c r="AB92" s="1299"/>
      <c r="AC92" s="1291"/>
      <c r="AD92" s="1301"/>
      <c r="AE92" s="1301"/>
      <c r="AF92" s="1300"/>
      <c r="AG92" s="1300"/>
      <c r="AH92" s="1300"/>
      <c r="AI92" s="1300"/>
      <c r="AJ92" s="1300"/>
      <c r="AK92" s="1300"/>
      <c r="AL92" s="1300"/>
      <c r="AM92" s="1300"/>
      <c r="AN92" s="1300"/>
      <c r="AO92" s="1300"/>
      <c r="AP92" s="1300"/>
      <c r="AQ92" s="1292"/>
      <c r="AR92" s="1293"/>
      <c r="AS92" s="1294"/>
      <c r="AT92" s="1295"/>
      <c r="AV92" s="1047"/>
      <c r="AW92" s="1046"/>
      <c r="AX92" s="1047"/>
      <c r="AY92" s="1047"/>
      <c r="BC92" s="843"/>
      <c r="BD92" s="1308"/>
      <c r="BE92" s="1298"/>
      <c r="BF92" s="1296"/>
      <c r="BG92" s="1296"/>
      <c r="BH92" s="1296"/>
    </row>
    <row r="93" spans="1:60" s="1297" customFormat="1" ht="31.5">
      <c r="A93" s="1286" t="s">
        <v>219</v>
      </c>
      <c r="B93" s="1316" t="s">
        <v>856</v>
      </c>
      <c r="C93" s="1299"/>
      <c r="D93" s="1299"/>
      <c r="E93" s="1299"/>
      <c r="F93" s="1299"/>
      <c r="G93" s="1299"/>
      <c r="H93" s="1299"/>
      <c r="I93" s="1299"/>
      <c r="J93" s="1300"/>
      <c r="K93" s="1300"/>
      <c r="L93" s="1300"/>
      <c r="M93" s="1300"/>
      <c r="N93" s="1300"/>
      <c r="O93" s="1300"/>
      <c r="P93" s="1300"/>
      <c r="Q93" s="1300"/>
      <c r="R93" s="1300"/>
      <c r="S93" s="1299"/>
      <c r="T93" s="1299"/>
      <c r="U93" s="1299"/>
      <c r="V93" s="1299"/>
      <c r="W93" s="1299"/>
      <c r="X93" s="1299"/>
      <c r="Y93" s="1299"/>
      <c r="Z93" s="1299"/>
      <c r="AA93" s="1299"/>
      <c r="AB93" s="1299"/>
      <c r="AC93" s="1291"/>
      <c r="AD93" s="1301"/>
      <c r="AE93" s="1301"/>
      <c r="AF93" s="1300"/>
      <c r="AG93" s="1300"/>
      <c r="AH93" s="1300"/>
      <c r="AI93" s="1300"/>
      <c r="AJ93" s="1300"/>
      <c r="AK93" s="1300"/>
      <c r="AL93" s="1300"/>
      <c r="AM93" s="1300"/>
      <c r="AN93" s="1300"/>
      <c r="AO93" s="1300"/>
      <c r="AP93" s="1300"/>
      <c r="AQ93" s="1292"/>
      <c r="AR93" s="1293"/>
      <c r="AS93" s="1294"/>
      <c r="AT93" s="1295"/>
      <c r="AV93" s="1047"/>
      <c r="AW93" s="1046"/>
      <c r="AX93" s="1047"/>
      <c r="AY93" s="1047"/>
      <c r="BC93" s="843"/>
      <c r="BD93" s="1308"/>
      <c r="BE93" s="1298"/>
      <c r="BF93" s="1296"/>
      <c r="BG93" s="1296"/>
      <c r="BH93" s="1296"/>
    </row>
    <row r="94" spans="1:60" s="1297" customFormat="1" ht="15.75">
      <c r="A94" s="1286"/>
      <c r="B94" s="286" t="s">
        <v>213</v>
      </c>
      <c r="C94" s="1299"/>
      <c r="D94" s="1299"/>
      <c r="E94" s="1299"/>
      <c r="F94" s="1299"/>
      <c r="G94" s="1299"/>
      <c r="H94" s="1299"/>
      <c r="I94" s="1299"/>
      <c r="J94" s="1300"/>
      <c r="K94" s="1300"/>
      <c r="L94" s="1300"/>
      <c r="M94" s="1300"/>
      <c r="N94" s="1300"/>
      <c r="O94" s="1300"/>
      <c r="P94" s="1300"/>
      <c r="Q94" s="1300"/>
      <c r="R94" s="1300"/>
      <c r="S94" s="1299"/>
      <c r="T94" s="1299"/>
      <c r="U94" s="1299"/>
      <c r="V94" s="1299"/>
      <c r="W94" s="1299"/>
      <c r="X94" s="1299"/>
      <c r="Y94" s="1299"/>
      <c r="Z94" s="1299"/>
      <c r="AA94" s="1299"/>
      <c r="AB94" s="1299"/>
      <c r="AC94" s="1291"/>
      <c r="AD94" s="1301"/>
      <c r="AE94" s="1301"/>
      <c r="AF94" s="1300"/>
      <c r="AG94" s="1300"/>
      <c r="AH94" s="1300"/>
      <c r="AI94" s="1300"/>
      <c r="AJ94" s="1300"/>
      <c r="AK94" s="1300"/>
      <c r="AL94" s="1300"/>
      <c r="AM94" s="1300"/>
      <c r="AN94" s="1300"/>
      <c r="AO94" s="1300"/>
      <c r="AP94" s="1300"/>
      <c r="AQ94" s="1292"/>
      <c r="AR94" s="1293"/>
      <c r="AS94" s="1294"/>
      <c r="AT94" s="1295"/>
      <c r="AV94" s="1047"/>
      <c r="AW94" s="1046"/>
      <c r="AX94" s="1047"/>
      <c r="AY94" s="1047"/>
      <c r="BC94" s="843"/>
      <c r="BD94" s="1308"/>
      <c r="BE94" s="1298"/>
      <c r="BF94" s="1296"/>
      <c r="BG94" s="1296"/>
      <c r="BH94" s="1296"/>
    </row>
    <row r="95" spans="1:60" s="1297" customFormat="1" ht="15.75">
      <c r="A95" s="1286"/>
      <c r="B95" s="286" t="s">
        <v>216</v>
      </c>
      <c r="C95" s="1299"/>
      <c r="D95" s="1299"/>
      <c r="E95" s="1299"/>
      <c r="F95" s="1299"/>
      <c r="G95" s="1299"/>
      <c r="H95" s="1299"/>
      <c r="I95" s="1299"/>
      <c r="J95" s="1300"/>
      <c r="K95" s="1300"/>
      <c r="L95" s="1300"/>
      <c r="M95" s="1300"/>
      <c r="N95" s="1300"/>
      <c r="O95" s="1300"/>
      <c r="P95" s="1300"/>
      <c r="Q95" s="1300"/>
      <c r="R95" s="1300"/>
      <c r="S95" s="1299"/>
      <c r="T95" s="1299"/>
      <c r="U95" s="1299"/>
      <c r="V95" s="1299"/>
      <c r="W95" s="1299"/>
      <c r="X95" s="1299"/>
      <c r="Y95" s="1299"/>
      <c r="Z95" s="1299"/>
      <c r="AA95" s="1299"/>
      <c r="AB95" s="1299"/>
      <c r="AC95" s="1291"/>
      <c r="AD95" s="1301"/>
      <c r="AE95" s="1301"/>
      <c r="AF95" s="1300"/>
      <c r="AG95" s="1300"/>
      <c r="AH95" s="1300"/>
      <c r="AI95" s="1300"/>
      <c r="AJ95" s="1300"/>
      <c r="AK95" s="1300"/>
      <c r="AL95" s="1300"/>
      <c r="AM95" s="1300"/>
      <c r="AN95" s="1300"/>
      <c r="AO95" s="1300"/>
      <c r="AP95" s="1300"/>
      <c r="AQ95" s="1292"/>
      <c r="AR95" s="1293"/>
      <c r="AS95" s="1294"/>
      <c r="AT95" s="1295"/>
      <c r="AV95" s="1047"/>
      <c r="AW95" s="1046"/>
      <c r="AX95" s="1047"/>
      <c r="AY95" s="1047"/>
      <c r="BC95" s="843"/>
      <c r="BD95" s="1308"/>
      <c r="BE95" s="1298"/>
      <c r="BF95" s="1296"/>
      <c r="BG95" s="1296"/>
      <c r="BH95" s="1296"/>
    </row>
    <row r="96" spans="1:60" s="1297" customFormat="1" ht="15.75">
      <c r="A96" s="1286" t="s">
        <v>840</v>
      </c>
      <c r="B96" s="1287" t="s">
        <v>855</v>
      </c>
      <c r="C96" s="1299"/>
      <c r="D96" s="1299"/>
      <c r="E96" s="1299"/>
      <c r="F96" s="1299"/>
      <c r="G96" s="1299"/>
      <c r="H96" s="1299"/>
      <c r="I96" s="1299"/>
      <c r="J96" s="1300"/>
      <c r="K96" s="1300"/>
      <c r="L96" s="1300"/>
      <c r="M96" s="1300"/>
      <c r="N96" s="1300"/>
      <c r="O96" s="1300"/>
      <c r="P96" s="1300"/>
      <c r="Q96" s="1300"/>
      <c r="R96" s="1300"/>
      <c r="S96" s="1299"/>
      <c r="T96" s="1299"/>
      <c r="U96" s="1299"/>
      <c r="V96" s="1299"/>
      <c r="W96" s="1299"/>
      <c r="X96" s="1299"/>
      <c r="Y96" s="1299"/>
      <c r="Z96" s="1299"/>
      <c r="AA96" s="1299"/>
      <c r="AB96" s="1299"/>
      <c r="AC96" s="1291"/>
      <c r="AD96" s="1301"/>
      <c r="AE96" s="1301"/>
      <c r="AF96" s="1300"/>
      <c r="AG96" s="1300"/>
      <c r="AH96" s="1300"/>
      <c r="AI96" s="1300"/>
      <c r="AJ96" s="1300"/>
      <c r="AK96" s="1300"/>
      <c r="AL96" s="1300"/>
      <c r="AM96" s="1300"/>
      <c r="AN96" s="1300"/>
      <c r="AO96" s="1300"/>
      <c r="AP96" s="1300"/>
      <c r="AQ96" s="1292"/>
      <c r="AR96" s="1293"/>
      <c r="AS96" s="1294"/>
      <c r="AT96" s="1295"/>
      <c r="AV96" s="1047"/>
      <c r="AW96" s="1046"/>
      <c r="AX96" s="1047"/>
      <c r="AY96" s="1047"/>
      <c r="BC96" s="843"/>
      <c r="BD96" s="1308"/>
      <c r="BE96" s="1298"/>
      <c r="BF96" s="1296"/>
      <c r="BG96" s="1296"/>
      <c r="BH96" s="1296"/>
    </row>
    <row r="97" spans="1:60" s="1297" customFormat="1" ht="15.75">
      <c r="A97" s="1286"/>
      <c r="B97" s="286" t="s">
        <v>213</v>
      </c>
      <c r="C97" s="1299"/>
      <c r="D97" s="1299"/>
      <c r="E97" s="1299"/>
      <c r="F97" s="1299"/>
      <c r="G97" s="1299"/>
      <c r="H97" s="1299"/>
      <c r="I97" s="1299"/>
      <c r="J97" s="1300"/>
      <c r="K97" s="1300"/>
      <c r="L97" s="1300"/>
      <c r="M97" s="1300"/>
      <c r="N97" s="1300"/>
      <c r="O97" s="1300"/>
      <c r="P97" s="1300"/>
      <c r="Q97" s="1300"/>
      <c r="R97" s="1300"/>
      <c r="S97" s="1299"/>
      <c r="T97" s="1299"/>
      <c r="U97" s="1299"/>
      <c r="V97" s="1299"/>
      <c r="W97" s="1299"/>
      <c r="X97" s="1299"/>
      <c r="Y97" s="1299"/>
      <c r="Z97" s="1299"/>
      <c r="AA97" s="1299"/>
      <c r="AB97" s="1299"/>
      <c r="AC97" s="1291"/>
      <c r="AD97" s="1301"/>
      <c r="AE97" s="1301"/>
      <c r="AF97" s="1300"/>
      <c r="AG97" s="1300"/>
      <c r="AH97" s="1300"/>
      <c r="AI97" s="1300"/>
      <c r="AJ97" s="1300"/>
      <c r="AK97" s="1300"/>
      <c r="AL97" s="1300"/>
      <c r="AM97" s="1300"/>
      <c r="AN97" s="1300"/>
      <c r="AO97" s="1300"/>
      <c r="AP97" s="1300"/>
      <c r="AQ97" s="1292"/>
      <c r="AR97" s="1293"/>
      <c r="AS97" s="1294"/>
      <c r="AT97" s="1295"/>
      <c r="AV97" s="1047"/>
      <c r="AW97" s="1046"/>
      <c r="AX97" s="1047"/>
      <c r="AY97" s="1047"/>
      <c r="BC97" s="843"/>
      <c r="BD97" s="1308"/>
      <c r="BE97" s="1298"/>
      <c r="BF97" s="1296"/>
      <c r="BG97" s="1296"/>
      <c r="BH97" s="1296"/>
    </row>
    <row r="98" spans="1:60" s="1297" customFormat="1" ht="15.75">
      <c r="A98" s="1286"/>
      <c r="B98" s="286" t="s">
        <v>216</v>
      </c>
      <c r="C98" s="1299"/>
      <c r="D98" s="1299"/>
      <c r="E98" s="1299"/>
      <c r="F98" s="1299"/>
      <c r="G98" s="1299"/>
      <c r="H98" s="1299"/>
      <c r="I98" s="1299"/>
      <c r="J98" s="1300"/>
      <c r="K98" s="1300"/>
      <c r="L98" s="1300"/>
      <c r="M98" s="1300"/>
      <c r="N98" s="1300"/>
      <c r="O98" s="1300"/>
      <c r="P98" s="1300"/>
      <c r="Q98" s="1300"/>
      <c r="R98" s="1300"/>
      <c r="S98" s="1299"/>
      <c r="T98" s="1299"/>
      <c r="U98" s="1299"/>
      <c r="V98" s="1299"/>
      <c r="W98" s="1299"/>
      <c r="X98" s="1299"/>
      <c r="Y98" s="1299"/>
      <c r="Z98" s="1299"/>
      <c r="AA98" s="1299"/>
      <c r="AB98" s="1299"/>
      <c r="AC98" s="1291"/>
      <c r="AD98" s="1301"/>
      <c r="AE98" s="1301"/>
      <c r="AF98" s="1300"/>
      <c r="AG98" s="1300"/>
      <c r="AH98" s="1300"/>
      <c r="AI98" s="1300"/>
      <c r="AJ98" s="1300"/>
      <c r="AK98" s="1300"/>
      <c r="AL98" s="1300"/>
      <c r="AM98" s="1300"/>
      <c r="AN98" s="1300"/>
      <c r="AO98" s="1300"/>
      <c r="AP98" s="1300"/>
      <c r="AQ98" s="1292"/>
      <c r="AR98" s="1293"/>
      <c r="AS98" s="1294"/>
      <c r="AT98" s="1295"/>
      <c r="AV98" s="1047"/>
      <c r="AW98" s="1046"/>
      <c r="AX98" s="1047"/>
      <c r="AY98" s="1047"/>
      <c r="BC98" s="843"/>
      <c r="BD98" s="1308"/>
      <c r="BE98" s="1298"/>
      <c r="BF98" s="1296"/>
      <c r="BG98" s="1296"/>
      <c r="BH98" s="1296"/>
    </row>
    <row r="99" spans="1:60" s="1297" customFormat="1" ht="92.25" customHeight="1">
      <c r="A99" s="1286" t="s">
        <v>55</v>
      </c>
      <c r="B99" s="212" t="s">
        <v>860</v>
      </c>
      <c r="C99" s="1303"/>
      <c r="D99" s="1303"/>
      <c r="E99" s="1303"/>
      <c r="F99" s="1303"/>
      <c r="G99" s="1303"/>
      <c r="H99" s="1303"/>
      <c r="I99" s="1303"/>
      <c r="J99" s="1310"/>
      <c r="K99" s="1310"/>
      <c r="L99" s="1310"/>
      <c r="M99" s="1310"/>
      <c r="N99" s="1310"/>
      <c r="O99" s="1310"/>
      <c r="P99" s="1310"/>
      <c r="Q99" s="1310"/>
      <c r="R99" s="1310"/>
      <c r="S99" s="1303"/>
      <c r="T99" s="1303"/>
      <c r="U99" s="1303"/>
      <c r="V99" s="1303"/>
      <c r="W99" s="1303"/>
      <c r="X99" s="1303"/>
      <c r="Y99" s="1303"/>
      <c r="Z99" s="1303"/>
      <c r="AA99" s="1303"/>
      <c r="AB99" s="1303"/>
      <c r="AC99" s="1291"/>
      <c r="AD99" s="1311"/>
      <c r="AE99" s="1311"/>
      <c r="AF99" s="1310"/>
      <c r="AG99" s="1310"/>
      <c r="AH99" s="1310"/>
      <c r="AI99" s="1310"/>
      <c r="AJ99" s="1310"/>
      <c r="AK99" s="1310"/>
      <c r="AL99" s="1310"/>
      <c r="AM99" s="1310"/>
      <c r="AN99" s="1310"/>
      <c r="AO99" s="1310"/>
      <c r="AP99" s="1310"/>
      <c r="AQ99" s="1292"/>
      <c r="AR99" s="1312"/>
      <c r="AS99" s="1292"/>
      <c r="AT99" s="1313"/>
      <c r="AV99" s="1255"/>
      <c r="AW99" s="1254"/>
      <c r="AX99" s="1255"/>
      <c r="AY99" s="1255"/>
      <c r="BC99" s="843"/>
      <c r="BD99" s="1308"/>
      <c r="BE99" s="1298"/>
      <c r="BF99" s="1296"/>
      <c r="BG99" s="1296"/>
      <c r="BH99" s="1296"/>
    </row>
    <row r="100" spans="1:60" s="1297" customFormat="1" ht="31.5">
      <c r="A100" s="1286">
        <v>1</v>
      </c>
      <c r="B100" s="286" t="s">
        <v>866</v>
      </c>
      <c r="C100" s="1299"/>
      <c r="D100" s="1299"/>
      <c r="E100" s="1299"/>
      <c r="F100" s="1299"/>
      <c r="G100" s="1299"/>
      <c r="H100" s="1299"/>
      <c r="I100" s="1299"/>
      <c r="J100" s="1300"/>
      <c r="K100" s="1300"/>
      <c r="L100" s="1300"/>
      <c r="M100" s="1300"/>
      <c r="N100" s="1300"/>
      <c r="O100" s="1300"/>
      <c r="P100" s="1300"/>
      <c r="Q100" s="1300"/>
      <c r="R100" s="1300"/>
      <c r="S100" s="1299"/>
      <c r="T100" s="1299"/>
      <c r="U100" s="1299"/>
      <c r="V100" s="1299"/>
      <c r="W100" s="1299"/>
      <c r="X100" s="1299"/>
      <c r="Y100" s="1299"/>
      <c r="Z100" s="1299"/>
      <c r="AA100" s="1299"/>
      <c r="AB100" s="1299"/>
      <c r="AC100" s="1291"/>
      <c r="AD100" s="1301"/>
      <c r="AE100" s="1301"/>
      <c r="AF100" s="1300"/>
      <c r="AG100" s="1300"/>
      <c r="AH100" s="1300"/>
      <c r="AI100" s="1300"/>
      <c r="AJ100" s="1300"/>
      <c r="AK100" s="1300"/>
      <c r="AL100" s="1300"/>
      <c r="AM100" s="1300"/>
      <c r="AN100" s="1300"/>
      <c r="AO100" s="1300"/>
      <c r="AP100" s="1300"/>
      <c r="AQ100" s="1292"/>
      <c r="AR100" s="1293"/>
      <c r="AS100" s="1294"/>
      <c r="AT100" s="1295"/>
      <c r="AV100" s="1047"/>
      <c r="AW100" s="1046"/>
      <c r="AX100" s="1047"/>
      <c r="AY100" s="1047"/>
      <c r="BC100" s="843"/>
      <c r="BD100" s="1308"/>
      <c r="BE100" s="1298"/>
      <c r="BF100" s="1296"/>
      <c r="BG100" s="1296"/>
      <c r="BH100" s="1296"/>
    </row>
    <row r="101" spans="1:60" s="1297" customFormat="1" ht="63">
      <c r="A101" s="1286"/>
      <c r="B101" s="1285" t="s">
        <v>892</v>
      </c>
      <c r="C101" s="1299"/>
      <c r="D101" s="1299"/>
      <c r="E101" s="1299"/>
      <c r="F101" s="1299"/>
      <c r="G101" s="1299"/>
      <c r="H101" s="1299"/>
      <c r="I101" s="1299"/>
      <c r="J101" s="1300"/>
      <c r="K101" s="1300"/>
      <c r="L101" s="1300"/>
      <c r="M101" s="1300"/>
      <c r="N101" s="1300"/>
      <c r="O101" s="1300"/>
      <c r="P101" s="1300"/>
      <c r="Q101" s="1300"/>
      <c r="R101" s="1300"/>
      <c r="S101" s="1299"/>
      <c r="T101" s="1299"/>
      <c r="U101" s="1299"/>
      <c r="V101" s="1299"/>
      <c r="W101" s="1299"/>
      <c r="X101" s="1299"/>
      <c r="Y101" s="1299"/>
      <c r="Z101" s="1299"/>
      <c r="AA101" s="1299"/>
      <c r="AB101" s="1299"/>
      <c r="AC101" s="1291"/>
      <c r="AD101" s="1301"/>
      <c r="AE101" s="1301"/>
      <c r="AF101" s="1300"/>
      <c r="AG101" s="1300"/>
      <c r="AH101" s="1300"/>
      <c r="AI101" s="1300"/>
      <c r="AJ101" s="1300"/>
      <c r="AK101" s="1300"/>
      <c r="AL101" s="1300"/>
      <c r="AM101" s="1300"/>
      <c r="AN101" s="1300"/>
      <c r="AO101" s="1300"/>
      <c r="AP101" s="1300"/>
      <c r="AQ101" s="1292"/>
      <c r="AR101" s="1293"/>
      <c r="AS101" s="1294"/>
      <c r="AT101" s="1295"/>
      <c r="AV101" s="1047"/>
      <c r="AW101" s="1046"/>
      <c r="AX101" s="1047"/>
      <c r="AY101" s="1047"/>
      <c r="BC101" s="843"/>
      <c r="BD101" s="1308"/>
      <c r="BE101" s="1298"/>
      <c r="BF101" s="1296"/>
      <c r="BG101" s="1296"/>
      <c r="BH101" s="1296"/>
    </row>
    <row r="102" spans="1:60" s="1297" customFormat="1" ht="47.25">
      <c r="A102" s="1286"/>
      <c r="B102" s="286" t="s">
        <v>893</v>
      </c>
      <c r="C102" s="1299"/>
      <c r="D102" s="1299"/>
      <c r="E102" s="1299"/>
      <c r="F102" s="1299"/>
      <c r="G102" s="1299"/>
      <c r="H102" s="1299"/>
      <c r="I102" s="1299"/>
      <c r="J102" s="1300"/>
      <c r="K102" s="1300"/>
      <c r="L102" s="1300"/>
      <c r="M102" s="1300"/>
      <c r="N102" s="1300"/>
      <c r="O102" s="1300"/>
      <c r="P102" s="1300"/>
      <c r="Q102" s="1300"/>
      <c r="R102" s="1300"/>
      <c r="S102" s="1299"/>
      <c r="T102" s="1299"/>
      <c r="U102" s="1299"/>
      <c r="V102" s="1299"/>
      <c r="W102" s="1299"/>
      <c r="X102" s="1299"/>
      <c r="Y102" s="1299"/>
      <c r="Z102" s="1299"/>
      <c r="AA102" s="1299"/>
      <c r="AB102" s="1299"/>
      <c r="AC102" s="1291"/>
      <c r="AD102" s="1301"/>
      <c r="AE102" s="1301"/>
      <c r="AF102" s="1300"/>
      <c r="AG102" s="1300"/>
      <c r="AH102" s="1300"/>
      <c r="AI102" s="1300"/>
      <c r="AJ102" s="1300"/>
      <c r="AK102" s="1300"/>
      <c r="AL102" s="1300"/>
      <c r="AM102" s="1300"/>
      <c r="AN102" s="1300"/>
      <c r="AO102" s="1300"/>
      <c r="AP102" s="1300"/>
      <c r="AQ102" s="1292"/>
      <c r="AR102" s="1293"/>
      <c r="AS102" s="1294"/>
      <c r="AT102" s="1295"/>
      <c r="AV102" s="1047"/>
      <c r="AW102" s="1046"/>
      <c r="AX102" s="1047"/>
      <c r="AY102" s="1047"/>
      <c r="BC102" s="843"/>
      <c r="BD102" s="1308"/>
      <c r="BE102" s="1298"/>
      <c r="BF102" s="1296"/>
      <c r="BG102" s="1296"/>
      <c r="BH102" s="1296"/>
    </row>
    <row r="103" spans="1:60" s="1048" customFormat="1" ht="30.75" customHeight="1">
      <c r="A103" s="1051"/>
      <c r="B103" s="1248" t="s">
        <v>186</v>
      </c>
      <c r="C103" s="1052"/>
      <c r="D103" s="1052"/>
      <c r="E103" s="1052"/>
      <c r="F103" s="1052"/>
      <c r="G103" s="1052"/>
      <c r="H103" s="1052"/>
      <c r="I103" s="1052"/>
      <c r="J103" s="1053"/>
      <c r="K103" s="1053"/>
      <c r="L103" s="1053"/>
      <c r="M103" s="1053"/>
      <c r="N103" s="1053"/>
      <c r="O103" s="1053"/>
      <c r="P103" s="1053"/>
      <c r="Q103" s="1053"/>
      <c r="R103" s="1053"/>
      <c r="S103" s="1052"/>
      <c r="T103" s="1052"/>
      <c r="U103" s="1052"/>
      <c r="V103" s="1052"/>
      <c r="W103" s="1052"/>
      <c r="X103" s="1052"/>
      <c r="Y103" s="1052"/>
      <c r="Z103" s="1052"/>
      <c r="AA103" s="1052"/>
      <c r="AB103" s="1052"/>
      <c r="AC103" s="1039"/>
      <c r="AD103" s="1054"/>
      <c r="AE103" s="1054"/>
      <c r="AF103" s="1053"/>
      <c r="AG103" s="1053"/>
      <c r="AH103" s="1053"/>
      <c r="AI103" s="1053"/>
      <c r="AJ103" s="1053"/>
      <c r="AK103" s="1053"/>
      <c r="AL103" s="1053"/>
      <c r="AM103" s="1053"/>
      <c r="AN103" s="1053"/>
      <c r="AO103" s="1053"/>
      <c r="AP103" s="1053"/>
      <c r="AQ103" s="1040"/>
      <c r="AR103" s="1041"/>
      <c r="AS103" s="1042"/>
      <c r="AT103" s="1043"/>
      <c r="AV103" s="1045"/>
      <c r="AW103" s="1046"/>
      <c r="AX103" s="1047"/>
      <c r="AY103" s="1047"/>
      <c r="BC103" s="842"/>
      <c r="BD103" s="1091"/>
      <c r="BE103" s="1049"/>
      <c r="BF103" s="1044"/>
      <c r="BG103" s="1044"/>
      <c r="BH103" s="1044"/>
    </row>
    <row r="104" spans="1:60" s="1048" customFormat="1" ht="30.75" customHeight="1">
      <c r="A104" s="1038"/>
      <c r="B104" s="1248" t="s">
        <v>857</v>
      </c>
      <c r="C104" s="1050"/>
      <c r="D104" s="1050"/>
      <c r="E104" s="1050"/>
      <c r="F104" s="1050"/>
      <c r="G104" s="1050"/>
      <c r="H104" s="1050"/>
      <c r="I104" s="1050"/>
      <c r="J104" s="1249"/>
      <c r="K104" s="1249"/>
      <c r="L104" s="1249"/>
      <c r="M104" s="1249"/>
      <c r="N104" s="1249"/>
      <c r="O104" s="1249"/>
      <c r="P104" s="1249"/>
      <c r="Q104" s="1249"/>
      <c r="R104" s="1249"/>
      <c r="S104" s="1050"/>
      <c r="T104" s="1050"/>
      <c r="U104" s="1050"/>
      <c r="V104" s="1050"/>
      <c r="W104" s="1050"/>
      <c r="X104" s="1050"/>
      <c r="Y104" s="1050"/>
      <c r="Z104" s="1050"/>
      <c r="AA104" s="1050"/>
      <c r="AB104" s="1050"/>
      <c r="AC104" s="1039"/>
      <c r="AD104" s="1256"/>
      <c r="AE104" s="1256"/>
      <c r="AF104" s="1249"/>
      <c r="AG104" s="1249"/>
      <c r="AH104" s="1249"/>
      <c r="AI104" s="1249"/>
      <c r="AJ104" s="1249"/>
      <c r="AK104" s="1249"/>
      <c r="AL104" s="1249"/>
      <c r="AM104" s="1249"/>
      <c r="AN104" s="1249"/>
      <c r="AO104" s="1249"/>
      <c r="AP104" s="1249"/>
      <c r="AQ104" s="1040"/>
      <c r="AR104" s="1250"/>
      <c r="AS104" s="1251"/>
      <c r="AT104" s="1252"/>
      <c r="AV104" s="1253"/>
      <c r="AW104" s="1254"/>
      <c r="AX104" s="1255"/>
      <c r="AY104" s="1255"/>
      <c r="BC104" s="842"/>
      <c r="BD104" s="1091"/>
      <c r="BE104" s="1049"/>
      <c r="BF104" s="1044"/>
      <c r="BG104" s="1044"/>
      <c r="BH104" s="1044"/>
    </row>
    <row r="105" spans="1:60" s="1297" customFormat="1" ht="25.5" customHeight="1">
      <c r="A105" s="253" t="s">
        <v>20</v>
      </c>
      <c r="B105" s="212" t="s">
        <v>842</v>
      </c>
      <c r="C105" s="1291"/>
      <c r="D105" s="1291"/>
      <c r="E105" s="1291"/>
      <c r="F105" s="1291"/>
      <c r="G105" s="1291"/>
      <c r="H105" s="1291"/>
      <c r="I105" s="1291"/>
      <c r="J105" s="1291"/>
      <c r="K105" s="1291"/>
      <c r="L105" s="1291"/>
      <c r="M105" s="1291"/>
      <c r="N105" s="1291"/>
      <c r="O105" s="1291"/>
      <c r="P105" s="1291"/>
      <c r="Q105" s="1291"/>
      <c r="R105" s="1291"/>
      <c r="S105" s="1291"/>
      <c r="T105" s="1291"/>
      <c r="U105" s="1291"/>
      <c r="V105" s="1291"/>
      <c r="W105" s="1291"/>
      <c r="X105" s="1291"/>
      <c r="Y105" s="1291"/>
      <c r="Z105" s="1291"/>
      <c r="AA105" s="1291"/>
      <c r="AB105" s="1291"/>
      <c r="AC105" s="1291"/>
      <c r="AD105" s="1291"/>
      <c r="AE105" s="1291"/>
      <c r="AF105" s="1291"/>
      <c r="AG105" s="1291"/>
      <c r="AH105" s="1291"/>
      <c r="AI105" s="1291"/>
      <c r="AJ105" s="1291"/>
      <c r="AK105" s="1291"/>
      <c r="AL105" s="1291"/>
      <c r="AM105" s="1291"/>
      <c r="AN105" s="1291"/>
      <c r="AO105" s="1291"/>
      <c r="AP105" s="1291"/>
      <c r="AQ105" s="1292"/>
      <c r="AR105" s="1293"/>
      <c r="AS105" s="1294"/>
      <c r="AT105" s="1295"/>
      <c r="AU105" s="1296"/>
      <c r="AV105" s="1047"/>
      <c r="AW105" s="1046"/>
      <c r="AX105" s="1047"/>
      <c r="AY105" s="1047"/>
      <c r="BE105" s="1298"/>
      <c r="BF105" s="1296"/>
      <c r="BG105" s="1296"/>
      <c r="BH105" s="1296"/>
    </row>
    <row r="106" spans="1:60" s="1297" customFormat="1" ht="23.25" customHeight="1">
      <c r="A106" s="253" t="s">
        <v>23</v>
      </c>
      <c r="B106" s="212" t="s">
        <v>841</v>
      </c>
      <c r="C106" s="1299"/>
      <c r="D106" s="1299"/>
      <c r="E106" s="1299"/>
      <c r="F106" s="1299"/>
      <c r="G106" s="1299"/>
      <c r="H106" s="1299"/>
      <c r="I106" s="1299"/>
      <c r="J106" s="1300"/>
      <c r="K106" s="1300"/>
      <c r="L106" s="1300"/>
      <c r="M106" s="1300"/>
      <c r="N106" s="1300"/>
      <c r="O106" s="1300"/>
      <c r="P106" s="1300"/>
      <c r="Q106" s="1300"/>
      <c r="R106" s="1300"/>
      <c r="S106" s="1299"/>
      <c r="T106" s="1299"/>
      <c r="U106" s="1299"/>
      <c r="V106" s="1299"/>
      <c r="W106" s="1299"/>
      <c r="X106" s="1299"/>
      <c r="Y106" s="1299"/>
      <c r="Z106" s="1299"/>
      <c r="AA106" s="1299"/>
      <c r="AB106" s="1299"/>
      <c r="AC106" s="1291"/>
      <c r="AD106" s="1301"/>
      <c r="AE106" s="1301"/>
      <c r="AF106" s="1300"/>
      <c r="AG106" s="1300"/>
      <c r="AH106" s="1300"/>
      <c r="AI106" s="1300"/>
      <c r="AJ106" s="1300"/>
      <c r="AK106" s="1300"/>
      <c r="AL106" s="1300"/>
      <c r="AM106" s="1300"/>
      <c r="AN106" s="1300"/>
      <c r="AO106" s="1300"/>
      <c r="AP106" s="1300"/>
      <c r="AQ106" s="1292"/>
      <c r="AR106" s="1293"/>
      <c r="AS106" s="1294"/>
      <c r="AT106" s="1295"/>
      <c r="AV106" s="1047"/>
      <c r="AW106" s="1046"/>
      <c r="AX106" s="1047"/>
      <c r="AY106" s="1047"/>
      <c r="BE106" s="1298"/>
      <c r="BF106" s="1296"/>
      <c r="BG106" s="1296"/>
      <c r="BH106" s="1296"/>
    </row>
    <row r="107" spans="1:60" s="1297" customFormat="1" ht="44.25" customHeight="1">
      <c r="A107" s="253">
        <v>1</v>
      </c>
      <c r="B107" s="212" t="s">
        <v>212</v>
      </c>
      <c r="C107" s="1299"/>
      <c r="D107" s="1299"/>
      <c r="E107" s="1299"/>
      <c r="F107" s="1299"/>
      <c r="G107" s="1299"/>
      <c r="H107" s="1299"/>
      <c r="I107" s="1299"/>
      <c r="J107" s="1300"/>
      <c r="K107" s="1300"/>
      <c r="L107" s="1300"/>
      <c r="M107" s="1300"/>
      <c r="N107" s="1300"/>
      <c r="O107" s="1300"/>
      <c r="P107" s="1300"/>
      <c r="Q107" s="1302"/>
      <c r="R107" s="1300"/>
      <c r="S107" s="1299"/>
      <c r="T107" s="1299"/>
      <c r="U107" s="1299"/>
      <c r="V107" s="1299"/>
      <c r="W107" s="1299"/>
      <c r="X107" s="1299"/>
      <c r="Y107" s="1299"/>
      <c r="Z107" s="1299"/>
      <c r="AA107" s="1299"/>
      <c r="AB107" s="1299"/>
      <c r="AC107" s="1291"/>
      <c r="AD107" s="1301"/>
      <c r="AE107" s="1301"/>
      <c r="AF107" s="1300"/>
      <c r="AG107" s="1300"/>
      <c r="AH107" s="1300"/>
      <c r="AI107" s="1300"/>
      <c r="AJ107" s="1300"/>
      <c r="AK107" s="1300"/>
      <c r="AL107" s="1300"/>
      <c r="AM107" s="1300"/>
      <c r="AN107" s="1300"/>
      <c r="AO107" s="1300"/>
      <c r="AP107" s="1300"/>
      <c r="AQ107" s="1292"/>
      <c r="AR107" s="1293"/>
      <c r="AS107" s="1294"/>
      <c r="AT107" s="1295"/>
      <c r="AV107" s="1047"/>
      <c r="AW107" s="1046"/>
      <c r="AX107" s="1047"/>
      <c r="AY107" s="1047"/>
      <c r="BE107" s="1298"/>
      <c r="BF107" s="1296"/>
      <c r="BG107" s="1296"/>
      <c r="BH107" s="1296"/>
    </row>
    <row r="108" spans="1:60" s="1297" customFormat="1" ht="15.75">
      <c r="A108" s="272"/>
      <c r="B108" s="286" t="s">
        <v>213</v>
      </c>
      <c r="C108" s="1299"/>
      <c r="D108" s="1299"/>
      <c r="E108" s="1299"/>
      <c r="F108" s="1299"/>
      <c r="G108" s="1299"/>
      <c r="H108" s="1299"/>
      <c r="I108" s="1299"/>
      <c r="J108" s="1300"/>
      <c r="K108" s="1300"/>
      <c r="L108" s="1300"/>
      <c r="M108" s="1300"/>
      <c r="N108" s="1300"/>
      <c r="O108" s="1300"/>
      <c r="P108" s="1300"/>
      <c r="Q108" s="1302"/>
      <c r="R108" s="1300"/>
      <c r="S108" s="1299"/>
      <c r="T108" s="1299"/>
      <c r="U108" s="1299"/>
      <c r="V108" s="1299"/>
      <c r="W108" s="1299"/>
      <c r="X108" s="1299"/>
      <c r="Y108" s="1299"/>
      <c r="Z108" s="1299"/>
      <c r="AA108" s="1299"/>
      <c r="AB108" s="1299"/>
      <c r="AC108" s="1291"/>
      <c r="AD108" s="1301"/>
      <c r="AE108" s="1301"/>
      <c r="AF108" s="1300"/>
      <c r="AG108" s="1300"/>
      <c r="AH108" s="1300"/>
      <c r="AI108" s="1300"/>
      <c r="AJ108" s="1300"/>
      <c r="AK108" s="1300"/>
      <c r="AL108" s="1300"/>
      <c r="AM108" s="1300"/>
      <c r="AN108" s="1300"/>
      <c r="AO108" s="1300"/>
      <c r="AP108" s="1300"/>
      <c r="AQ108" s="1292"/>
      <c r="AR108" s="1293"/>
      <c r="AS108" s="1294"/>
      <c r="AT108" s="1295"/>
      <c r="AV108" s="1047"/>
      <c r="AW108" s="1046"/>
      <c r="AX108" s="1047"/>
      <c r="AY108" s="1047"/>
      <c r="BE108" s="1298"/>
      <c r="BF108" s="1296"/>
      <c r="BG108" s="1296"/>
      <c r="BH108" s="1296"/>
    </row>
    <row r="109" spans="1:60" s="1297" customFormat="1" ht="15.75">
      <c r="A109" s="272"/>
      <c r="B109" s="286" t="s">
        <v>214</v>
      </c>
      <c r="C109" s="1299"/>
      <c r="D109" s="1299"/>
      <c r="E109" s="1299"/>
      <c r="F109" s="1299"/>
      <c r="G109" s="1299"/>
      <c r="H109" s="1299"/>
      <c r="I109" s="1299"/>
      <c r="J109" s="1300"/>
      <c r="K109" s="1300"/>
      <c r="L109" s="1300"/>
      <c r="M109" s="1300"/>
      <c r="N109" s="1300"/>
      <c r="O109" s="1300"/>
      <c r="P109" s="1300"/>
      <c r="Q109" s="1302"/>
      <c r="R109" s="1300"/>
      <c r="S109" s="1299"/>
      <c r="T109" s="1299"/>
      <c r="U109" s="1299"/>
      <c r="V109" s="1299"/>
      <c r="W109" s="1299"/>
      <c r="X109" s="1299"/>
      <c r="Y109" s="1299"/>
      <c r="Z109" s="1299"/>
      <c r="AA109" s="1299"/>
      <c r="AB109" s="1299"/>
      <c r="AC109" s="1291"/>
      <c r="AD109" s="1301"/>
      <c r="AE109" s="1301"/>
      <c r="AF109" s="1300"/>
      <c r="AG109" s="1300"/>
      <c r="AH109" s="1300"/>
      <c r="AI109" s="1300"/>
      <c r="AJ109" s="1300"/>
      <c r="AK109" s="1300"/>
      <c r="AL109" s="1300"/>
      <c r="AM109" s="1300"/>
      <c r="AN109" s="1300"/>
      <c r="AO109" s="1300"/>
      <c r="AP109" s="1300"/>
      <c r="AQ109" s="1292"/>
      <c r="AR109" s="1293"/>
      <c r="AS109" s="1294"/>
      <c r="AT109" s="1295"/>
      <c r="AV109" s="1047"/>
      <c r="AW109" s="1046"/>
      <c r="AX109" s="1047"/>
      <c r="AY109" s="1047"/>
      <c r="BE109" s="1298"/>
      <c r="BF109" s="1296"/>
      <c r="BG109" s="1296"/>
      <c r="BH109" s="1296"/>
    </row>
    <row r="110" spans="1:60" s="1297" customFormat="1" ht="31.5">
      <c r="A110" s="272">
        <v>2</v>
      </c>
      <c r="B110" s="286" t="s">
        <v>217</v>
      </c>
      <c r="C110" s="1303"/>
      <c r="D110" s="1303"/>
      <c r="E110" s="1303"/>
      <c r="F110" s="1303"/>
      <c r="G110" s="1303"/>
      <c r="H110" s="1303"/>
      <c r="I110" s="1303"/>
      <c r="J110" s="1303"/>
      <c r="K110" s="1303"/>
      <c r="L110" s="1303"/>
      <c r="M110" s="1303"/>
      <c r="N110" s="1303"/>
      <c r="O110" s="1303"/>
      <c r="P110" s="1303"/>
      <c r="Q110" s="1304"/>
      <c r="R110" s="1303"/>
      <c r="S110" s="1303"/>
      <c r="T110" s="1303"/>
      <c r="U110" s="1303"/>
      <c r="V110" s="1303"/>
      <c r="W110" s="1303"/>
      <c r="X110" s="1303"/>
      <c r="Y110" s="1303"/>
      <c r="Z110" s="1303"/>
      <c r="AA110" s="1303"/>
      <c r="AB110" s="1303"/>
      <c r="AC110" s="1303"/>
      <c r="AD110" s="1303"/>
      <c r="AE110" s="1303"/>
      <c r="AF110" s="1303"/>
      <c r="AG110" s="1303"/>
      <c r="AH110" s="1303"/>
      <c r="AI110" s="1303"/>
      <c r="AJ110" s="1303"/>
      <c r="AK110" s="1303"/>
      <c r="AL110" s="1303"/>
      <c r="AM110" s="1303"/>
      <c r="AN110" s="1303"/>
      <c r="AO110" s="1299"/>
      <c r="AP110" s="1299"/>
      <c r="AQ110" s="1292"/>
      <c r="AR110" s="1293"/>
      <c r="AS110" s="1294"/>
      <c r="AT110" s="1295"/>
      <c r="AU110" s="1296"/>
      <c r="AV110" s="1047"/>
      <c r="AW110" s="1046"/>
      <c r="AX110" s="1047"/>
      <c r="AY110" s="1047"/>
      <c r="BE110" s="1298"/>
      <c r="BF110" s="1296"/>
      <c r="BG110" s="1296"/>
      <c r="BH110" s="1296"/>
    </row>
    <row r="111" spans="1:60" s="1297" customFormat="1" ht="38.25" customHeight="1">
      <c r="A111" s="253" t="s">
        <v>37</v>
      </c>
      <c r="B111" s="212" t="s">
        <v>843</v>
      </c>
      <c r="C111" s="1303"/>
      <c r="D111" s="1303"/>
      <c r="E111" s="1303"/>
      <c r="F111" s="1303"/>
      <c r="G111" s="1303"/>
      <c r="H111" s="1303"/>
      <c r="I111" s="1303"/>
      <c r="J111" s="1303"/>
      <c r="K111" s="1303"/>
      <c r="L111" s="1303"/>
      <c r="M111" s="1303"/>
      <c r="N111" s="1303"/>
      <c r="O111" s="1303"/>
      <c r="P111" s="1303"/>
      <c r="Q111" s="1304"/>
      <c r="R111" s="1303"/>
      <c r="S111" s="1303"/>
      <c r="T111" s="1303"/>
      <c r="U111" s="1303"/>
      <c r="V111" s="1303"/>
      <c r="W111" s="1303"/>
      <c r="X111" s="1303"/>
      <c r="Y111" s="1303"/>
      <c r="Z111" s="1303"/>
      <c r="AA111" s="1303"/>
      <c r="AB111" s="1303"/>
      <c r="AC111" s="1303"/>
      <c r="AD111" s="1303"/>
      <c r="AE111" s="1303"/>
      <c r="AF111" s="1303"/>
      <c r="AG111" s="1303"/>
      <c r="AH111" s="1303"/>
      <c r="AI111" s="1303"/>
      <c r="AJ111" s="1303"/>
      <c r="AK111" s="1303"/>
      <c r="AL111" s="1303"/>
      <c r="AM111" s="1303"/>
      <c r="AN111" s="1303"/>
      <c r="AO111" s="1299"/>
      <c r="AP111" s="1299"/>
      <c r="AQ111" s="1292"/>
      <c r="AR111" s="1293"/>
      <c r="AS111" s="1294"/>
      <c r="AT111" s="1295"/>
      <c r="AU111" s="1296"/>
      <c r="AV111" s="1047"/>
      <c r="AW111" s="1046"/>
      <c r="AX111" s="1047"/>
      <c r="AY111" s="1047"/>
      <c r="BE111" s="1298"/>
      <c r="BF111" s="1296"/>
      <c r="BG111" s="1296"/>
      <c r="BH111" s="1296"/>
    </row>
    <row r="112" spans="1:60" s="1297" customFormat="1" ht="36.75" customHeight="1">
      <c r="A112" s="253">
        <v>1</v>
      </c>
      <c r="B112" s="212" t="s">
        <v>844</v>
      </c>
      <c r="C112" s="1303"/>
      <c r="D112" s="1303"/>
      <c r="E112" s="1303"/>
      <c r="F112" s="1303"/>
      <c r="G112" s="1303"/>
      <c r="H112" s="1303"/>
      <c r="I112" s="1303"/>
      <c r="J112" s="1303"/>
      <c r="K112" s="1303"/>
      <c r="L112" s="1303"/>
      <c r="M112" s="1303"/>
      <c r="N112" s="1303"/>
      <c r="O112" s="1303"/>
      <c r="P112" s="1303"/>
      <c r="Q112" s="1304"/>
      <c r="R112" s="1303"/>
      <c r="S112" s="1303"/>
      <c r="T112" s="1303"/>
      <c r="U112" s="1303"/>
      <c r="V112" s="1303"/>
      <c r="W112" s="1303"/>
      <c r="X112" s="1303"/>
      <c r="Y112" s="1303"/>
      <c r="Z112" s="1303"/>
      <c r="AA112" s="1303"/>
      <c r="AB112" s="1303"/>
      <c r="AC112" s="1303"/>
      <c r="AD112" s="1303"/>
      <c r="AE112" s="1303"/>
      <c r="AF112" s="1303"/>
      <c r="AG112" s="1303"/>
      <c r="AH112" s="1303"/>
      <c r="AI112" s="1303"/>
      <c r="AJ112" s="1303"/>
      <c r="AK112" s="1303"/>
      <c r="AL112" s="1303"/>
      <c r="AM112" s="1303"/>
      <c r="AN112" s="1303"/>
      <c r="AO112" s="1299"/>
      <c r="AP112" s="1299"/>
      <c r="AQ112" s="1292"/>
      <c r="AR112" s="1293"/>
      <c r="AS112" s="1294"/>
      <c r="AT112" s="1295"/>
      <c r="AU112" s="1296"/>
      <c r="AV112" s="1047"/>
      <c r="AW112" s="1046"/>
      <c r="AX112" s="1047"/>
      <c r="AY112" s="1047"/>
      <c r="BE112" s="1298"/>
      <c r="BF112" s="1296"/>
      <c r="BG112" s="1296"/>
      <c r="BH112" s="1296"/>
    </row>
    <row r="113" spans="1:60" s="1297" customFormat="1" ht="15.75">
      <c r="A113" s="272"/>
      <c r="B113" s="286" t="s">
        <v>215</v>
      </c>
      <c r="C113" s="1303"/>
      <c r="D113" s="1303"/>
      <c r="E113" s="1303"/>
      <c r="F113" s="1303"/>
      <c r="G113" s="1303"/>
      <c r="H113" s="1303"/>
      <c r="I113" s="1303"/>
      <c r="J113" s="1303"/>
      <c r="K113" s="1303"/>
      <c r="L113" s="1303"/>
      <c r="M113" s="1303"/>
      <c r="N113" s="1303"/>
      <c r="O113" s="1303"/>
      <c r="P113" s="1303"/>
      <c r="Q113" s="1304"/>
      <c r="R113" s="1303"/>
      <c r="S113" s="1303"/>
      <c r="T113" s="1303"/>
      <c r="U113" s="1303"/>
      <c r="V113" s="1303"/>
      <c r="W113" s="1303"/>
      <c r="X113" s="1303"/>
      <c r="Y113" s="1303"/>
      <c r="Z113" s="1303"/>
      <c r="AA113" s="1303"/>
      <c r="AB113" s="1303"/>
      <c r="AC113" s="1303"/>
      <c r="AD113" s="1303"/>
      <c r="AE113" s="1303"/>
      <c r="AF113" s="1303"/>
      <c r="AG113" s="1303"/>
      <c r="AH113" s="1303"/>
      <c r="AI113" s="1303"/>
      <c r="AJ113" s="1303"/>
      <c r="AK113" s="1303"/>
      <c r="AL113" s="1303">
        <f>Q113*R113*W113</f>
        <v>0</v>
      </c>
      <c r="AM113" s="1303"/>
      <c r="AN113" s="1303"/>
      <c r="AO113" s="1299"/>
      <c r="AP113" s="1299"/>
      <c r="AQ113" s="1292"/>
      <c r="AR113" s="1293"/>
      <c r="AS113" s="1294"/>
      <c r="AT113" s="1295"/>
      <c r="AU113" s="1296"/>
      <c r="AV113" s="1047"/>
      <c r="AW113" s="1046"/>
      <c r="AX113" s="1047"/>
      <c r="AY113" s="1047"/>
      <c r="BE113" s="1298"/>
      <c r="BF113" s="1296"/>
      <c r="BG113" s="1296"/>
      <c r="BH113" s="1296"/>
    </row>
    <row r="114" spans="1:60" s="1297" customFormat="1" ht="15.75">
      <c r="A114" s="272"/>
      <c r="B114" s="286" t="s">
        <v>216</v>
      </c>
      <c r="C114" s="1299"/>
      <c r="D114" s="1305"/>
      <c r="E114" s="1305"/>
      <c r="F114" s="1305"/>
      <c r="G114" s="1305"/>
      <c r="H114" s="1305"/>
      <c r="I114" s="1299"/>
      <c r="J114" s="1305"/>
      <c r="K114" s="1305"/>
      <c r="L114" s="1305"/>
      <c r="M114" s="1305"/>
      <c r="N114" s="1305"/>
      <c r="O114" s="1305"/>
      <c r="P114" s="1305"/>
      <c r="Q114" s="1306"/>
      <c r="R114" s="1305"/>
      <c r="S114" s="1305"/>
      <c r="T114" s="1305"/>
      <c r="U114" s="1305"/>
      <c r="V114" s="1305"/>
      <c r="W114" s="1305"/>
      <c r="X114" s="1305"/>
      <c r="Y114" s="1305"/>
      <c r="Z114" s="1305"/>
      <c r="AA114" s="1305"/>
      <c r="AB114" s="1305"/>
      <c r="AC114" s="1305"/>
      <c r="AD114" s="1305"/>
      <c r="AE114" s="1305"/>
      <c r="AF114" s="1305"/>
      <c r="AG114" s="1305"/>
      <c r="AH114" s="1305"/>
      <c r="AI114" s="1305"/>
      <c r="AJ114" s="1305"/>
      <c r="AK114" s="1305"/>
      <c r="AL114" s="1305"/>
      <c r="AM114" s="1305"/>
      <c r="AN114" s="1305"/>
      <c r="AO114" s="1305"/>
      <c r="AP114" s="1305"/>
      <c r="AQ114" s="1292"/>
      <c r="AR114" s="1293"/>
      <c r="AS114" s="1294"/>
      <c r="AT114" s="1295"/>
      <c r="AV114" s="1047"/>
      <c r="AW114" s="1046"/>
      <c r="AX114" s="1047"/>
      <c r="AY114" s="1047"/>
      <c r="BE114" s="1298"/>
      <c r="BF114" s="1296"/>
      <c r="BG114" s="1296"/>
      <c r="BH114" s="1296"/>
    </row>
    <row r="115" spans="1:60" s="1297" customFormat="1" ht="15.75">
      <c r="A115" s="272"/>
      <c r="B115" s="286" t="s">
        <v>845</v>
      </c>
      <c r="C115" s="1299"/>
      <c r="D115" s="1299"/>
      <c r="E115" s="1299"/>
      <c r="F115" s="1299"/>
      <c r="G115" s="1299"/>
      <c r="H115" s="1299"/>
      <c r="I115" s="1299"/>
      <c r="J115" s="1300"/>
      <c r="K115" s="1300"/>
      <c r="L115" s="1300"/>
      <c r="M115" s="1300"/>
      <c r="N115" s="1300"/>
      <c r="O115" s="1300"/>
      <c r="P115" s="1300"/>
      <c r="Q115" s="1307"/>
      <c r="R115" s="1300"/>
      <c r="S115" s="1299"/>
      <c r="T115" s="1299"/>
      <c r="U115" s="1299"/>
      <c r="V115" s="1299"/>
      <c r="W115" s="1299"/>
      <c r="X115" s="1299"/>
      <c r="Y115" s="1299"/>
      <c r="Z115" s="1299"/>
      <c r="AA115" s="1299"/>
      <c r="AB115" s="1299"/>
      <c r="AC115" s="1291"/>
      <c r="AD115" s="1301"/>
      <c r="AE115" s="1301"/>
      <c r="AF115" s="1300"/>
      <c r="AG115" s="1300"/>
      <c r="AH115" s="1300"/>
      <c r="AI115" s="1300"/>
      <c r="AJ115" s="1300"/>
      <c r="AK115" s="1300"/>
      <c r="AL115" s="1300"/>
      <c r="AM115" s="1300"/>
      <c r="AN115" s="1300"/>
      <c r="AO115" s="1300"/>
      <c r="AP115" s="1300"/>
      <c r="AQ115" s="1292"/>
      <c r="AR115" s="1293"/>
      <c r="AS115" s="1294"/>
      <c r="AT115" s="1295"/>
      <c r="AV115" s="1047"/>
      <c r="AW115" s="1046"/>
      <c r="AX115" s="1047"/>
      <c r="AY115" s="1047"/>
      <c r="BC115" s="843"/>
      <c r="BD115" s="1308"/>
      <c r="BE115" s="1298"/>
      <c r="BF115" s="1296"/>
      <c r="BG115" s="1296"/>
      <c r="BH115" s="1296"/>
    </row>
    <row r="116" spans="1:60" s="1297" customFormat="1" ht="126">
      <c r="A116" s="253">
        <v>2</v>
      </c>
      <c r="B116" s="1309" t="s">
        <v>846</v>
      </c>
      <c r="C116" s="1303"/>
      <c r="D116" s="1303"/>
      <c r="E116" s="1303"/>
      <c r="F116" s="1303"/>
      <c r="G116" s="1303"/>
      <c r="H116" s="1303"/>
      <c r="I116" s="1303"/>
      <c r="J116" s="1310"/>
      <c r="K116" s="1310"/>
      <c r="L116" s="1310"/>
      <c r="M116" s="1310"/>
      <c r="N116" s="1310"/>
      <c r="O116" s="1310"/>
      <c r="P116" s="1310"/>
      <c r="Q116" s="1310"/>
      <c r="R116" s="1310"/>
      <c r="S116" s="1303"/>
      <c r="T116" s="1303"/>
      <c r="U116" s="1303"/>
      <c r="V116" s="1303"/>
      <c r="W116" s="1303"/>
      <c r="X116" s="1303"/>
      <c r="Y116" s="1303"/>
      <c r="Z116" s="1303"/>
      <c r="AA116" s="1303"/>
      <c r="AB116" s="1303"/>
      <c r="AC116" s="1291"/>
      <c r="AD116" s="1311"/>
      <c r="AE116" s="1311"/>
      <c r="AF116" s="1310"/>
      <c r="AG116" s="1310"/>
      <c r="AH116" s="1310"/>
      <c r="AI116" s="1310"/>
      <c r="AJ116" s="1310"/>
      <c r="AK116" s="1310"/>
      <c r="AL116" s="1310"/>
      <c r="AM116" s="1310"/>
      <c r="AN116" s="1310"/>
      <c r="AO116" s="1310"/>
      <c r="AP116" s="1310"/>
      <c r="AQ116" s="1292"/>
      <c r="AR116" s="1312"/>
      <c r="AS116" s="1292"/>
      <c r="AT116" s="1313"/>
      <c r="AV116" s="1255"/>
      <c r="AW116" s="1254"/>
      <c r="AX116" s="1255"/>
      <c r="AY116" s="1255"/>
      <c r="BC116" s="843"/>
      <c r="BD116" s="1308"/>
      <c r="BE116" s="1298"/>
      <c r="BF116" s="1296"/>
      <c r="BG116" s="1296"/>
      <c r="BH116" s="1296"/>
    </row>
    <row r="117" spans="1:60" s="1297" customFormat="1" ht="39.75" customHeight="1">
      <c r="A117" s="253">
        <v>3</v>
      </c>
      <c r="B117" s="212" t="s">
        <v>847</v>
      </c>
      <c r="C117" s="1299"/>
      <c r="D117" s="1299"/>
      <c r="E117" s="1299"/>
      <c r="F117" s="1299"/>
      <c r="G117" s="1299"/>
      <c r="H117" s="1299"/>
      <c r="I117" s="1299"/>
      <c r="J117" s="1300"/>
      <c r="K117" s="1300"/>
      <c r="L117" s="1300"/>
      <c r="M117" s="1300"/>
      <c r="N117" s="1300"/>
      <c r="O117" s="1300"/>
      <c r="P117" s="1300"/>
      <c r="Q117" s="1300"/>
      <c r="R117" s="1300"/>
      <c r="S117" s="1299"/>
      <c r="T117" s="1299"/>
      <c r="U117" s="1299"/>
      <c r="V117" s="1299"/>
      <c r="W117" s="1299"/>
      <c r="X117" s="1299"/>
      <c r="Y117" s="1299"/>
      <c r="Z117" s="1299"/>
      <c r="AA117" s="1299"/>
      <c r="AB117" s="1299"/>
      <c r="AC117" s="1291"/>
      <c r="AD117" s="1301"/>
      <c r="AE117" s="1301"/>
      <c r="AF117" s="1300"/>
      <c r="AG117" s="1300"/>
      <c r="AH117" s="1300"/>
      <c r="AI117" s="1300"/>
      <c r="AJ117" s="1300"/>
      <c r="AK117" s="1300"/>
      <c r="AL117" s="1300"/>
      <c r="AM117" s="1300"/>
      <c r="AN117" s="1300"/>
      <c r="AO117" s="1300"/>
      <c r="AP117" s="1300"/>
      <c r="AQ117" s="1292"/>
      <c r="AR117" s="1293"/>
      <c r="AS117" s="1294"/>
      <c r="AT117" s="1295"/>
      <c r="AV117" s="1047"/>
      <c r="AW117" s="1046"/>
      <c r="AX117" s="1047"/>
      <c r="AY117" s="1047"/>
      <c r="BC117" s="843"/>
      <c r="BD117" s="1308"/>
      <c r="BE117" s="1298"/>
      <c r="BF117" s="1296"/>
      <c r="BG117" s="1296"/>
      <c r="BH117" s="1296"/>
    </row>
    <row r="118" spans="1:60" s="1297" customFormat="1" ht="15.75">
      <c r="A118" s="272"/>
      <c r="B118" s="286" t="s">
        <v>213</v>
      </c>
      <c r="C118" s="1299"/>
      <c r="D118" s="1299"/>
      <c r="E118" s="1299"/>
      <c r="F118" s="1299"/>
      <c r="G118" s="1299"/>
      <c r="H118" s="1299"/>
      <c r="I118" s="1299"/>
      <c r="J118" s="1300"/>
      <c r="K118" s="1300"/>
      <c r="L118" s="1300"/>
      <c r="M118" s="1300"/>
      <c r="N118" s="1300"/>
      <c r="O118" s="1300"/>
      <c r="P118" s="1300"/>
      <c r="Q118" s="1300"/>
      <c r="R118" s="1300"/>
      <c r="S118" s="1299"/>
      <c r="T118" s="1299"/>
      <c r="U118" s="1299"/>
      <c r="V118" s="1299"/>
      <c r="W118" s="1299"/>
      <c r="X118" s="1299"/>
      <c r="Y118" s="1299"/>
      <c r="Z118" s="1299"/>
      <c r="AA118" s="1299"/>
      <c r="AB118" s="1299"/>
      <c r="AC118" s="1291"/>
      <c r="AD118" s="1301"/>
      <c r="AE118" s="1301"/>
      <c r="AF118" s="1300"/>
      <c r="AG118" s="1300"/>
      <c r="AH118" s="1300"/>
      <c r="AI118" s="1300"/>
      <c r="AJ118" s="1300"/>
      <c r="AK118" s="1300"/>
      <c r="AL118" s="1300"/>
      <c r="AM118" s="1300"/>
      <c r="AN118" s="1300"/>
      <c r="AO118" s="1300"/>
      <c r="AP118" s="1300"/>
      <c r="AQ118" s="1292"/>
      <c r="AR118" s="1293"/>
      <c r="AS118" s="1294"/>
      <c r="AT118" s="1295"/>
      <c r="AV118" s="1047"/>
      <c r="AW118" s="1046"/>
      <c r="AX118" s="1047"/>
      <c r="AY118" s="1047"/>
      <c r="BC118" s="843"/>
      <c r="BD118" s="1308"/>
      <c r="BE118" s="1298"/>
      <c r="BF118" s="1296"/>
      <c r="BG118" s="1296"/>
      <c r="BH118" s="1296"/>
    </row>
    <row r="119" spans="1:60" s="1297" customFormat="1" ht="15.75">
      <c r="A119" s="272"/>
      <c r="B119" s="286" t="s">
        <v>214</v>
      </c>
      <c r="C119" s="1299"/>
      <c r="D119" s="1299"/>
      <c r="E119" s="1299"/>
      <c r="F119" s="1299"/>
      <c r="G119" s="1299"/>
      <c r="H119" s="1299"/>
      <c r="I119" s="1299"/>
      <c r="J119" s="1300"/>
      <c r="K119" s="1300"/>
      <c r="L119" s="1300"/>
      <c r="M119" s="1300"/>
      <c r="N119" s="1300"/>
      <c r="O119" s="1300"/>
      <c r="P119" s="1300"/>
      <c r="Q119" s="1300"/>
      <c r="R119" s="1300"/>
      <c r="S119" s="1299"/>
      <c r="T119" s="1299"/>
      <c r="U119" s="1299"/>
      <c r="V119" s="1299"/>
      <c r="W119" s="1299"/>
      <c r="X119" s="1299"/>
      <c r="Y119" s="1299"/>
      <c r="Z119" s="1299"/>
      <c r="AA119" s="1299"/>
      <c r="AB119" s="1299"/>
      <c r="AC119" s="1291"/>
      <c r="AD119" s="1301"/>
      <c r="AE119" s="1301"/>
      <c r="AF119" s="1300"/>
      <c r="AG119" s="1300"/>
      <c r="AH119" s="1300"/>
      <c r="AI119" s="1300"/>
      <c r="AJ119" s="1300"/>
      <c r="AK119" s="1300"/>
      <c r="AL119" s="1300"/>
      <c r="AM119" s="1300"/>
      <c r="AN119" s="1300"/>
      <c r="AO119" s="1300"/>
      <c r="AP119" s="1300"/>
      <c r="AQ119" s="1292"/>
      <c r="AR119" s="1293"/>
      <c r="AS119" s="1294"/>
      <c r="AT119" s="1295"/>
      <c r="AV119" s="1047"/>
      <c r="AW119" s="1046"/>
      <c r="AX119" s="1047"/>
      <c r="AY119" s="1047"/>
      <c r="BC119" s="843"/>
      <c r="BD119" s="1308"/>
      <c r="BE119" s="1298"/>
      <c r="BF119" s="1296"/>
      <c r="BG119" s="1296"/>
      <c r="BH119" s="1296"/>
    </row>
    <row r="120" spans="1:60" s="1297" customFormat="1" ht="15.75">
      <c r="A120" s="272"/>
      <c r="B120" s="286" t="s">
        <v>845</v>
      </c>
      <c r="C120" s="1303"/>
      <c r="D120" s="1303"/>
      <c r="E120" s="1303"/>
      <c r="F120" s="1303"/>
      <c r="G120" s="1303"/>
      <c r="H120" s="1303"/>
      <c r="I120" s="1303"/>
      <c r="J120" s="1310"/>
      <c r="K120" s="1310"/>
      <c r="L120" s="1310"/>
      <c r="M120" s="1310"/>
      <c r="N120" s="1310"/>
      <c r="O120" s="1310"/>
      <c r="P120" s="1310"/>
      <c r="Q120" s="1310"/>
      <c r="R120" s="1310"/>
      <c r="S120" s="1303"/>
      <c r="T120" s="1303"/>
      <c r="U120" s="1303"/>
      <c r="V120" s="1303"/>
      <c r="W120" s="1303"/>
      <c r="X120" s="1303"/>
      <c r="Y120" s="1303"/>
      <c r="Z120" s="1303"/>
      <c r="AA120" s="1303"/>
      <c r="AB120" s="1303"/>
      <c r="AC120" s="1291"/>
      <c r="AD120" s="1311"/>
      <c r="AE120" s="1311"/>
      <c r="AF120" s="1310"/>
      <c r="AG120" s="1310"/>
      <c r="AH120" s="1310"/>
      <c r="AI120" s="1310"/>
      <c r="AJ120" s="1310"/>
      <c r="AK120" s="1310"/>
      <c r="AL120" s="1310"/>
      <c r="AM120" s="1310"/>
      <c r="AN120" s="1310"/>
      <c r="AO120" s="1310"/>
      <c r="AP120" s="1310"/>
      <c r="AQ120" s="1292"/>
      <c r="AR120" s="1312"/>
      <c r="AS120" s="1292"/>
      <c r="AT120" s="1313"/>
      <c r="AV120" s="1255"/>
      <c r="AW120" s="1254"/>
      <c r="AX120" s="1255"/>
      <c r="AY120" s="1255"/>
      <c r="BC120" s="843"/>
      <c r="BD120" s="1308"/>
      <c r="BE120" s="1298"/>
      <c r="BF120" s="1296"/>
      <c r="BG120" s="1296"/>
      <c r="BH120" s="1296"/>
    </row>
    <row r="121" spans="1:60" s="1297" customFormat="1" ht="31.5">
      <c r="A121" s="253">
        <v>4</v>
      </c>
      <c r="B121" s="1309" t="s">
        <v>848</v>
      </c>
      <c r="C121" s="1303"/>
      <c r="D121" s="1303"/>
      <c r="E121" s="1303"/>
      <c r="F121" s="1303"/>
      <c r="G121" s="1303"/>
      <c r="H121" s="1303"/>
      <c r="I121" s="1303"/>
      <c r="J121" s="1310"/>
      <c r="K121" s="1310"/>
      <c r="L121" s="1310"/>
      <c r="M121" s="1310"/>
      <c r="N121" s="1310"/>
      <c r="O121" s="1310"/>
      <c r="P121" s="1310"/>
      <c r="Q121" s="1310"/>
      <c r="R121" s="1310"/>
      <c r="S121" s="1303"/>
      <c r="T121" s="1303"/>
      <c r="U121" s="1303"/>
      <c r="V121" s="1303"/>
      <c r="W121" s="1303"/>
      <c r="X121" s="1303"/>
      <c r="Y121" s="1303"/>
      <c r="Z121" s="1303"/>
      <c r="AA121" s="1303"/>
      <c r="AB121" s="1303"/>
      <c r="AC121" s="1291"/>
      <c r="AD121" s="1314"/>
      <c r="AE121" s="1314"/>
      <c r="AF121" s="1310"/>
      <c r="AG121" s="1310"/>
      <c r="AH121" s="1310"/>
      <c r="AI121" s="1310"/>
      <c r="AJ121" s="1310"/>
      <c r="AK121" s="1310"/>
      <c r="AL121" s="1310"/>
      <c r="AM121" s="1310"/>
      <c r="AN121" s="1310"/>
      <c r="AO121" s="1310"/>
      <c r="AP121" s="1310"/>
      <c r="AQ121" s="1292"/>
      <c r="AR121" s="1312"/>
      <c r="AS121" s="1292"/>
      <c r="AT121" s="1313"/>
      <c r="AV121" s="1255"/>
      <c r="AW121" s="1254"/>
      <c r="AX121" s="1255"/>
      <c r="AY121" s="1255"/>
      <c r="BC121" s="843"/>
      <c r="BD121" s="1308"/>
      <c r="BE121" s="1298"/>
      <c r="BF121" s="1296"/>
      <c r="BG121" s="1296"/>
      <c r="BH121" s="1296"/>
    </row>
    <row r="122" spans="1:60" s="1297" customFormat="1" ht="15.75">
      <c r="A122" s="272"/>
      <c r="B122" s="286" t="s">
        <v>213</v>
      </c>
      <c r="C122" s="1299"/>
      <c r="D122" s="1299"/>
      <c r="E122" s="1299"/>
      <c r="F122" s="1299"/>
      <c r="G122" s="1299"/>
      <c r="H122" s="1299"/>
      <c r="I122" s="1299"/>
      <c r="J122" s="1300"/>
      <c r="K122" s="1300"/>
      <c r="L122" s="1300"/>
      <c r="M122" s="1300"/>
      <c r="N122" s="1300"/>
      <c r="O122" s="1300"/>
      <c r="P122" s="1300"/>
      <c r="Q122" s="1300"/>
      <c r="R122" s="1300"/>
      <c r="S122" s="1299"/>
      <c r="T122" s="1299"/>
      <c r="U122" s="1299"/>
      <c r="V122" s="1299"/>
      <c r="W122" s="1299"/>
      <c r="X122" s="1299"/>
      <c r="Y122" s="1299"/>
      <c r="Z122" s="1299"/>
      <c r="AA122" s="1299"/>
      <c r="AB122" s="1299"/>
      <c r="AC122" s="1291"/>
      <c r="AD122" s="1301"/>
      <c r="AE122" s="1301"/>
      <c r="AF122" s="1300"/>
      <c r="AG122" s="1300"/>
      <c r="AH122" s="1300"/>
      <c r="AI122" s="1300"/>
      <c r="AJ122" s="1300"/>
      <c r="AK122" s="1300"/>
      <c r="AL122" s="1300"/>
      <c r="AM122" s="1300"/>
      <c r="AN122" s="1300"/>
      <c r="AO122" s="1300"/>
      <c r="AP122" s="1300"/>
      <c r="AQ122" s="1292"/>
      <c r="AR122" s="1293"/>
      <c r="AS122" s="1294"/>
      <c r="AT122" s="1295"/>
      <c r="AV122" s="1047"/>
      <c r="AW122" s="1046"/>
      <c r="AX122" s="1047"/>
      <c r="AY122" s="1047"/>
      <c r="BC122" s="843"/>
      <c r="BD122" s="1308"/>
      <c r="BE122" s="1298"/>
      <c r="BF122" s="1296"/>
      <c r="BG122" s="1296"/>
      <c r="BH122" s="1296"/>
    </row>
    <row r="123" spans="1:60" s="1297" customFormat="1" ht="15.75">
      <c r="A123" s="272"/>
      <c r="B123" s="286" t="s">
        <v>214</v>
      </c>
      <c r="C123" s="1299"/>
      <c r="D123" s="1299"/>
      <c r="E123" s="1299"/>
      <c r="F123" s="1299"/>
      <c r="G123" s="1299"/>
      <c r="H123" s="1299"/>
      <c r="I123" s="1299"/>
      <c r="J123" s="1300"/>
      <c r="K123" s="1300"/>
      <c r="L123" s="1300"/>
      <c r="M123" s="1300"/>
      <c r="N123" s="1300"/>
      <c r="O123" s="1300"/>
      <c r="P123" s="1300"/>
      <c r="Q123" s="1300"/>
      <c r="R123" s="1300"/>
      <c r="S123" s="1299"/>
      <c r="T123" s="1299"/>
      <c r="U123" s="1299"/>
      <c r="V123" s="1299"/>
      <c r="W123" s="1299"/>
      <c r="X123" s="1299"/>
      <c r="Y123" s="1299"/>
      <c r="Z123" s="1299"/>
      <c r="AA123" s="1299"/>
      <c r="AB123" s="1299"/>
      <c r="AC123" s="1291"/>
      <c r="AD123" s="1301"/>
      <c r="AE123" s="1301"/>
      <c r="AF123" s="1300"/>
      <c r="AG123" s="1300"/>
      <c r="AH123" s="1300"/>
      <c r="AI123" s="1300"/>
      <c r="AJ123" s="1300"/>
      <c r="AK123" s="1300"/>
      <c r="AL123" s="1300"/>
      <c r="AM123" s="1300"/>
      <c r="AN123" s="1300"/>
      <c r="AO123" s="1300"/>
      <c r="AP123" s="1300"/>
      <c r="AQ123" s="1292"/>
      <c r="AR123" s="1293"/>
      <c r="AS123" s="1294"/>
      <c r="AT123" s="1295"/>
      <c r="AV123" s="1047"/>
      <c r="AW123" s="1046"/>
      <c r="AX123" s="1047"/>
      <c r="AY123" s="1047"/>
      <c r="BC123" s="843"/>
      <c r="BD123" s="1308"/>
      <c r="BE123" s="1298"/>
      <c r="BF123" s="1296"/>
      <c r="BG123" s="1296"/>
      <c r="BH123" s="1296"/>
    </row>
    <row r="124" spans="1:60" s="1297" customFormat="1" ht="15.75">
      <c r="A124" s="253" t="s">
        <v>21</v>
      </c>
      <c r="B124" s="212" t="s">
        <v>849</v>
      </c>
      <c r="C124" s="1299"/>
      <c r="D124" s="1299"/>
      <c r="E124" s="1299"/>
      <c r="F124" s="1299"/>
      <c r="G124" s="1299"/>
      <c r="H124" s="1299"/>
      <c r="I124" s="1299"/>
      <c r="J124" s="1300"/>
      <c r="K124" s="1300"/>
      <c r="L124" s="1300"/>
      <c r="M124" s="1300"/>
      <c r="N124" s="1300"/>
      <c r="O124" s="1300"/>
      <c r="P124" s="1300"/>
      <c r="Q124" s="1300"/>
      <c r="R124" s="1300"/>
      <c r="S124" s="1299"/>
      <c r="T124" s="1299"/>
      <c r="U124" s="1299"/>
      <c r="V124" s="1299"/>
      <c r="W124" s="1299"/>
      <c r="X124" s="1299"/>
      <c r="Y124" s="1299"/>
      <c r="Z124" s="1299"/>
      <c r="AA124" s="1299"/>
      <c r="AB124" s="1299"/>
      <c r="AC124" s="1291"/>
      <c r="AD124" s="1301"/>
      <c r="AE124" s="1301"/>
      <c r="AF124" s="1300"/>
      <c r="AG124" s="1300"/>
      <c r="AH124" s="1300"/>
      <c r="AI124" s="1300"/>
      <c r="AJ124" s="1300"/>
      <c r="AK124" s="1300"/>
      <c r="AL124" s="1300"/>
      <c r="AM124" s="1300"/>
      <c r="AN124" s="1300"/>
      <c r="AO124" s="1300"/>
      <c r="AP124" s="1300"/>
      <c r="AQ124" s="1292"/>
      <c r="AR124" s="1293"/>
      <c r="AS124" s="1294"/>
      <c r="AT124" s="1295"/>
      <c r="AV124" s="1047"/>
      <c r="AW124" s="1046"/>
      <c r="AX124" s="1047"/>
      <c r="AY124" s="1047"/>
      <c r="BC124" s="843"/>
      <c r="BD124" s="1308"/>
      <c r="BE124" s="1298"/>
      <c r="BF124" s="1296"/>
      <c r="BG124" s="1296"/>
      <c r="BH124" s="1296"/>
    </row>
    <row r="125" spans="1:60" s="1297" customFormat="1" ht="31.5">
      <c r="A125" s="1286" t="s">
        <v>23</v>
      </c>
      <c r="B125" s="1315" t="s">
        <v>850</v>
      </c>
      <c r="C125" s="1299"/>
      <c r="D125" s="1299"/>
      <c r="E125" s="1299"/>
      <c r="F125" s="1299"/>
      <c r="G125" s="1299"/>
      <c r="H125" s="1299"/>
      <c r="I125" s="1299"/>
      <c r="J125" s="1300"/>
      <c r="K125" s="1300"/>
      <c r="L125" s="1300"/>
      <c r="M125" s="1300"/>
      <c r="N125" s="1300"/>
      <c r="O125" s="1300"/>
      <c r="P125" s="1300"/>
      <c r="Q125" s="1300"/>
      <c r="R125" s="1300"/>
      <c r="S125" s="1299"/>
      <c r="T125" s="1299"/>
      <c r="U125" s="1299"/>
      <c r="V125" s="1299"/>
      <c r="W125" s="1299"/>
      <c r="X125" s="1299"/>
      <c r="Y125" s="1299"/>
      <c r="Z125" s="1299"/>
      <c r="AA125" s="1299"/>
      <c r="AB125" s="1299"/>
      <c r="AC125" s="1291"/>
      <c r="AD125" s="1301"/>
      <c r="AE125" s="1301"/>
      <c r="AF125" s="1300"/>
      <c r="AG125" s="1300"/>
      <c r="AH125" s="1300"/>
      <c r="AI125" s="1300"/>
      <c r="AJ125" s="1300"/>
      <c r="AK125" s="1300"/>
      <c r="AL125" s="1300"/>
      <c r="AM125" s="1300"/>
      <c r="AN125" s="1300"/>
      <c r="AO125" s="1300"/>
      <c r="AP125" s="1300"/>
      <c r="AQ125" s="1292"/>
      <c r="AR125" s="1293"/>
      <c r="AS125" s="1294"/>
      <c r="AT125" s="1295"/>
      <c r="AV125" s="1047"/>
      <c r="AW125" s="1046"/>
      <c r="AX125" s="1047"/>
      <c r="AY125" s="1047"/>
      <c r="BC125" s="843"/>
      <c r="BD125" s="1308"/>
      <c r="BE125" s="1298"/>
      <c r="BF125" s="1296"/>
      <c r="BG125" s="1296"/>
      <c r="BH125" s="1296"/>
    </row>
    <row r="126" spans="1:60" s="1297" customFormat="1" ht="53.25" customHeight="1">
      <c r="A126" s="272">
        <v>2</v>
      </c>
      <c r="B126" s="286" t="s">
        <v>851</v>
      </c>
      <c r="C126" s="1303"/>
      <c r="D126" s="1303"/>
      <c r="E126" s="1303"/>
      <c r="F126" s="1303"/>
      <c r="G126" s="1303"/>
      <c r="H126" s="1303"/>
      <c r="I126" s="1303"/>
      <c r="J126" s="1310"/>
      <c r="K126" s="1310"/>
      <c r="L126" s="1310"/>
      <c r="M126" s="1310"/>
      <c r="N126" s="1310"/>
      <c r="O126" s="1310"/>
      <c r="P126" s="1310"/>
      <c r="Q126" s="1310"/>
      <c r="R126" s="1310"/>
      <c r="S126" s="1303"/>
      <c r="T126" s="1303"/>
      <c r="U126" s="1303"/>
      <c r="V126" s="1303"/>
      <c r="W126" s="1303"/>
      <c r="X126" s="1303"/>
      <c r="Y126" s="1303"/>
      <c r="Z126" s="1303"/>
      <c r="AA126" s="1303"/>
      <c r="AB126" s="1303"/>
      <c r="AC126" s="1291"/>
      <c r="AD126" s="1314"/>
      <c r="AE126" s="1314"/>
      <c r="AF126" s="1310"/>
      <c r="AG126" s="1310"/>
      <c r="AH126" s="1310"/>
      <c r="AI126" s="1310"/>
      <c r="AJ126" s="1310"/>
      <c r="AK126" s="1310"/>
      <c r="AL126" s="1310"/>
      <c r="AM126" s="1310"/>
      <c r="AN126" s="1310"/>
      <c r="AO126" s="1310"/>
      <c r="AP126" s="1310"/>
      <c r="AQ126" s="1292"/>
      <c r="AR126" s="1312"/>
      <c r="AS126" s="1292"/>
      <c r="AT126" s="1313"/>
      <c r="AV126" s="1255"/>
      <c r="AW126" s="1254"/>
      <c r="AX126" s="1255"/>
      <c r="AY126" s="1255"/>
      <c r="BC126" s="843"/>
      <c r="BD126" s="1308"/>
      <c r="BE126" s="1298"/>
      <c r="BF126" s="1296"/>
      <c r="BG126" s="1296"/>
      <c r="BH126" s="1296"/>
    </row>
    <row r="127" spans="1:60" s="1297" customFormat="1" ht="15.75">
      <c r="A127" s="272"/>
      <c r="B127" s="286" t="s">
        <v>213</v>
      </c>
      <c r="C127" s="1299"/>
      <c r="D127" s="1299"/>
      <c r="E127" s="1299"/>
      <c r="F127" s="1299"/>
      <c r="G127" s="1299"/>
      <c r="H127" s="1299"/>
      <c r="I127" s="1299"/>
      <c r="J127" s="1300"/>
      <c r="K127" s="1300"/>
      <c r="L127" s="1300"/>
      <c r="M127" s="1300"/>
      <c r="N127" s="1300"/>
      <c r="O127" s="1300"/>
      <c r="P127" s="1300"/>
      <c r="Q127" s="1300"/>
      <c r="R127" s="1300"/>
      <c r="S127" s="1299"/>
      <c r="T127" s="1299"/>
      <c r="U127" s="1299"/>
      <c r="V127" s="1299"/>
      <c r="W127" s="1299"/>
      <c r="X127" s="1299"/>
      <c r="Y127" s="1299"/>
      <c r="Z127" s="1299"/>
      <c r="AA127" s="1299"/>
      <c r="AB127" s="1299"/>
      <c r="AC127" s="1291"/>
      <c r="AD127" s="1301"/>
      <c r="AE127" s="1301"/>
      <c r="AF127" s="1300"/>
      <c r="AG127" s="1300"/>
      <c r="AH127" s="1300"/>
      <c r="AI127" s="1300"/>
      <c r="AJ127" s="1300"/>
      <c r="AK127" s="1300"/>
      <c r="AL127" s="1300"/>
      <c r="AM127" s="1300"/>
      <c r="AN127" s="1300"/>
      <c r="AO127" s="1300"/>
      <c r="AP127" s="1300"/>
      <c r="AQ127" s="1292"/>
      <c r="AR127" s="1293"/>
      <c r="AS127" s="1294"/>
      <c r="AT127" s="1295"/>
      <c r="AV127" s="1047"/>
      <c r="AW127" s="1046"/>
      <c r="AX127" s="1047"/>
      <c r="AY127" s="1047"/>
      <c r="BC127" s="843"/>
      <c r="BD127" s="1308"/>
      <c r="BE127" s="1298"/>
      <c r="BF127" s="1296"/>
      <c r="BG127" s="1296"/>
      <c r="BH127" s="1296"/>
    </row>
    <row r="128" spans="1:60" s="1297" customFormat="1" ht="15.75">
      <c r="A128" s="272"/>
      <c r="B128" s="286" t="s">
        <v>216</v>
      </c>
      <c r="C128" s="1299"/>
      <c r="D128" s="1299"/>
      <c r="E128" s="1299"/>
      <c r="F128" s="1299"/>
      <c r="G128" s="1299"/>
      <c r="H128" s="1299"/>
      <c r="I128" s="1299"/>
      <c r="J128" s="1300"/>
      <c r="K128" s="1300"/>
      <c r="L128" s="1300"/>
      <c r="M128" s="1300"/>
      <c r="N128" s="1300"/>
      <c r="O128" s="1300"/>
      <c r="P128" s="1300"/>
      <c r="Q128" s="1300"/>
      <c r="R128" s="1300"/>
      <c r="S128" s="1299"/>
      <c r="T128" s="1299"/>
      <c r="U128" s="1299"/>
      <c r="V128" s="1299"/>
      <c r="W128" s="1299"/>
      <c r="X128" s="1299"/>
      <c r="Y128" s="1299"/>
      <c r="Z128" s="1299"/>
      <c r="AA128" s="1299"/>
      <c r="AB128" s="1299"/>
      <c r="AC128" s="1291"/>
      <c r="AD128" s="1301"/>
      <c r="AE128" s="1301"/>
      <c r="AF128" s="1300"/>
      <c r="AG128" s="1300"/>
      <c r="AH128" s="1300"/>
      <c r="AI128" s="1300"/>
      <c r="AJ128" s="1300"/>
      <c r="AK128" s="1300"/>
      <c r="AL128" s="1300"/>
      <c r="AM128" s="1300"/>
      <c r="AN128" s="1300"/>
      <c r="AO128" s="1300"/>
      <c r="AP128" s="1300"/>
      <c r="AQ128" s="1292"/>
      <c r="AR128" s="1293"/>
      <c r="AS128" s="1294"/>
      <c r="AT128" s="1295"/>
      <c r="AV128" s="1047"/>
      <c r="AW128" s="1046"/>
      <c r="AX128" s="1047"/>
      <c r="AY128" s="1047"/>
      <c r="BC128" s="843"/>
      <c r="BD128" s="1308"/>
      <c r="BE128" s="1298"/>
      <c r="BF128" s="1296"/>
      <c r="BG128" s="1296"/>
      <c r="BH128" s="1296"/>
    </row>
    <row r="129" spans="1:60" s="1297" customFormat="1" ht="51.75" customHeight="1">
      <c r="A129" s="272">
        <v>3</v>
      </c>
      <c r="B129" s="286" t="s">
        <v>218</v>
      </c>
      <c r="C129" s="1299"/>
      <c r="D129" s="1299"/>
      <c r="E129" s="1299"/>
      <c r="F129" s="1299"/>
      <c r="G129" s="1299"/>
      <c r="H129" s="1299"/>
      <c r="I129" s="1299"/>
      <c r="J129" s="1300"/>
      <c r="K129" s="1300"/>
      <c r="L129" s="1300"/>
      <c r="M129" s="1300"/>
      <c r="N129" s="1300"/>
      <c r="O129" s="1300"/>
      <c r="P129" s="1300"/>
      <c r="Q129" s="1300"/>
      <c r="R129" s="1300"/>
      <c r="S129" s="1299"/>
      <c r="T129" s="1299"/>
      <c r="U129" s="1299"/>
      <c r="V129" s="1299"/>
      <c r="W129" s="1299"/>
      <c r="X129" s="1299"/>
      <c r="Y129" s="1299"/>
      <c r="Z129" s="1299"/>
      <c r="AA129" s="1299"/>
      <c r="AB129" s="1299"/>
      <c r="AC129" s="1291"/>
      <c r="AD129" s="1301"/>
      <c r="AE129" s="1301"/>
      <c r="AF129" s="1300"/>
      <c r="AG129" s="1300"/>
      <c r="AH129" s="1300"/>
      <c r="AI129" s="1300"/>
      <c r="AJ129" s="1300"/>
      <c r="AK129" s="1300"/>
      <c r="AL129" s="1300"/>
      <c r="AM129" s="1300"/>
      <c r="AN129" s="1300"/>
      <c r="AO129" s="1300"/>
      <c r="AP129" s="1300"/>
      <c r="AQ129" s="1292"/>
      <c r="AR129" s="1293"/>
      <c r="AS129" s="1294"/>
      <c r="AT129" s="1295"/>
      <c r="AV129" s="1047"/>
      <c r="AW129" s="1046"/>
      <c r="AX129" s="1047"/>
      <c r="AY129" s="1047"/>
      <c r="BC129" s="843"/>
      <c r="BD129" s="1308"/>
      <c r="BE129" s="1298"/>
      <c r="BF129" s="1296"/>
      <c r="BG129" s="1296"/>
      <c r="BH129" s="1296"/>
    </row>
    <row r="130" spans="1:60" s="1297" customFormat="1" ht="15.75">
      <c r="A130" s="272"/>
      <c r="B130" s="286" t="s">
        <v>213</v>
      </c>
      <c r="C130" s="1299"/>
      <c r="D130" s="1299"/>
      <c r="E130" s="1299"/>
      <c r="F130" s="1299"/>
      <c r="G130" s="1299"/>
      <c r="H130" s="1299"/>
      <c r="I130" s="1299"/>
      <c r="J130" s="1300"/>
      <c r="K130" s="1300"/>
      <c r="L130" s="1300"/>
      <c r="M130" s="1300"/>
      <c r="N130" s="1300"/>
      <c r="O130" s="1300"/>
      <c r="P130" s="1300"/>
      <c r="Q130" s="1300"/>
      <c r="R130" s="1300"/>
      <c r="S130" s="1299"/>
      <c r="T130" s="1299"/>
      <c r="U130" s="1299"/>
      <c r="V130" s="1299"/>
      <c r="W130" s="1299"/>
      <c r="X130" s="1299"/>
      <c r="Y130" s="1299"/>
      <c r="Z130" s="1299"/>
      <c r="AA130" s="1299"/>
      <c r="AB130" s="1299"/>
      <c r="AC130" s="1291"/>
      <c r="AD130" s="1301"/>
      <c r="AE130" s="1301"/>
      <c r="AF130" s="1300"/>
      <c r="AG130" s="1300"/>
      <c r="AH130" s="1300"/>
      <c r="AI130" s="1300"/>
      <c r="AJ130" s="1300"/>
      <c r="AK130" s="1300"/>
      <c r="AL130" s="1300"/>
      <c r="AM130" s="1300"/>
      <c r="AN130" s="1300"/>
      <c r="AO130" s="1300"/>
      <c r="AP130" s="1300"/>
      <c r="AQ130" s="1292"/>
      <c r="AR130" s="1293"/>
      <c r="AS130" s="1294"/>
      <c r="AT130" s="1295"/>
      <c r="AV130" s="1047"/>
      <c r="AW130" s="1046"/>
      <c r="AX130" s="1047"/>
      <c r="AY130" s="1047"/>
      <c r="BC130" s="843"/>
      <c r="BD130" s="1308"/>
      <c r="BE130" s="1298"/>
      <c r="BF130" s="1296"/>
      <c r="BG130" s="1296"/>
      <c r="BH130" s="1296"/>
    </row>
    <row r="131" spans="1:60" s="1297" customFormat="1" ht="15.75">
      <c r="A131" s="272"/>
      <c r="B131" s="286" t="s">
        <v>216</v>
      </c>
      <c r="C131" s="1299"/>
      <c r="D131" s="1299"/>
      <c r="E131" s="1299"/>
      <c r="F131" s="1299"/>
      <c r="G131" s="1299"/>
      <c r="H131" s="1299"/>
      <c r="I131" s="1299"/>
      <c r="J131" s="1300"/>
      <c r="K131" s="1300"/>
      <c r="L131" s="1300"/>
      <c r="M131" s="1300"/>
      <c r="N131" s="1300"/>
      <c r="O131" s="1300"/>
      <c r="P131" s="1300"/>
      <c r="Q131" s="1300"/>
      <c r="R131" s="1300"/>
      <c r="S131" s="1299"/>
      <c r="T131" s="1299"/>
      <c r="U131" s="1299"/>
      <c r="V131" s="1299"/>
      <c r="W131" s="1299"/>
      <c r="X131" s="1299"/>
      <c r="Y131" s="1299"/>
      <c r="Z131" s="1299"/>
      <c r="AA131" s="1299"/>
      <c r="AB131" s="1299"/>
      <c r="AC131" s="1291"/>
      <c r="AD131" s="1301"/>
      <c r="AE131" s="1301"/>
      <c r="AF131" s="1300"/>
      <c r="AG131" s="1300"/>
      <c r="AH131" s="1300"/>
      <c r="AI131" s="1300"/>
      <c r="AJ131" s="1300"/>
      <c r="AK131" s="1300"/>
      <c r="AL131" s="1300"/>
      <c r="AM131" s="1300"/>
      <c r="AN131" s="1300"/>
      <c r="AO131" s="1300"/>
      <c r="AP131" s="1300"/>
      <c r="AQ131" s="1292"/>
      <c r="AR131" s="1293"/>
      <c r="AS131" s="1294"/>
      <c r="AT131" s="1295"/>
      <c r="AV131" s="1047"/>
      <c r="AW131" s="1046"/>
      <c r="AX131" s="1047"/>
      <c r="AY131" s="1047"/>
      <c r="BC131" s="843"/>
      <c r="BD131" s="1308"/>
      <c r="BE131" s="1298"/>
      <c r="BF131" s="1296"/>
      <c r="BG131" s="1296"/>
      <c r="BH131" s="1296"/>
    </row>
    <row r="132" spans="1:60" s="1297" customFormat="1" ht="31.5">
      <c r="A132" s="272">
        <v>4</v>
      </c>
      <c r="B132" s="286" t="s">
        <v>852</v>
      </c>
      <c r="C132" s="1299"/>
      <c r="D132" s="1299"/>
      <c r="E132" s="1299"/>
      <c r="F132" s="1299"/>
      <c r="G132" s="1299"/>
      <c r="H132" s="1299"/>
      <c r="I132" s="1299"/>
      <c r="J132" s="1300"/>
      <c r="K132" s="1300"/>
      <c r="L132" s="1300"/>
      <c r="M132" s="1300"/>
      <c r="N132" s="1300"/>
      <c r="O132" s="1300"/>
      <c r="P132" s="1300"/>
      <c r="Q132" s="1300"/>
      <c r="R132" s="1300"/>
      <c r="S132" s="1299"/>
      <c r="T132" s="1299"/>
      <c r="U132" s="1299"/>
      <c r="V132" s="1299"/>
      <c r="W132" s="1299"/>
      <c r="X132" s="1299"/>
      <c r="Y132" s="1299"/>
      <c r="Z132" s="1299"/>
      <c r="AA132" s="1299"/>
      <c r="AB132" s="1299"/>
      <c r="AC132" s="1291"/>
      <c r="AD132" s="1301"/>
      <c r="AE132" s="1301"/>
      <c r="AF132" s="1300"/>
      <c r="AG132" s="1300"/>
      <c r="AH132" s="1300"/>
      <c r="AI132" s="1300"/>
      <c r="AJ132" s="1300"/>
      <c r="AK132" s="1300"/>
      <c r="AL132" s="1300"/>
      <c r="AM132" s="1300"/>
      <c r="AN132" s="1300"/>
      <c r="AO132" s="1300"/>
      <c r="AP132" s="1300"/>
      <c r="AQ132" s="1292"/>
      <c r="AR132" s="1293"/>
      <c r="AS132" s="1294"/>
      <c r="AT132" s="1295"/>
      <c r="AV132" s="1047"/>
      <c r="AW132" s="1046"/>
      <c r="AX132" s="1047"/>
      <c r="AY132" s="1047"/>
      <c r="BC132" s="843"/>
      <c r="BD132" s="1308"/>
      <c r="BE132" s="1298"/>
      <c r="BF132" s="1296"/>
      <c r="BG132" s="1296"/>
      <c r="BH132" s="1296"/>
    </row>
    <row r="133" spans="1:60" s="1297" customFormat="1" ht="15.75">
      <c r="A133" s="272"/>
      <c r="B133" s="286" t="s">
        <v>213</v>
      </c>
      <c r="C133" s="1299"/>
      <c r="D133" s="1299"/>
      <c r="E133" s="1299"/>
      <c r="F133" s="1299"/>
      <c r="G133" s="1299"/>
      <c r="H133" s="1299"/>
      <c r="I133" s="1299"/>
      <c r="J133" s="1300"/>
      <c r="K133" s="1300"/>
      <c r="L133" s="1300"/>
      <c r="M133" s="1300"/>
      <c r="N133" s="1300"/>
      <c r="O133" s="1300"/>
      <c r="P133" s="1300"/>
      <c r="Q133" s="1300"/>
      <c r="R133" s="1300"/>
      <c r="S133" s="1299"/>
      <c r="T133" s="1299"/>
      <c r="U133" s="1299"/>
      <c r="V133" s="1299"/>
      <c r="W133" s="1299"/>
      <c r="X133" s="1299"/>
      <c r="Y133" s="1299"/>
      <c r="Z133" s="1299"/>
      <c r="AA133" s="1299"/>
      <c r="AB133" s="1299"/>
      <c r="AC133" s="1291"/>
      <c r="AD133" s="1301"/>
      <c r="AE133" s="1301"/>
      <c r="AF133" s="1300"/>
      <c r="AG133" s="1300"/>
      <c r="AH133" s="1300"/>
      <c r="AI133" s="1300"/>
      <c r="AJ133" s="1300"/>
      <c r="AK133" s="1300"/>
      <c r="AL133" s="1300"/>
      <c r="AM133" s="1300"/>
      <c r="AN133" s="1300"/>
      <c r="AO133" s="1300"/>
      <c r="AP133" s="1300"/>
      <c r="AQ133" s="1292"/>
      <c r="AR133" s="1293"/>
      <c r="AS133" s="1294"/>
      <c r="AT133" s="1295"/>
      <c r="AV133" s="1047"/>
      <c r="AW133" s="1046"/>
      <c r="AX133" s="1047"/>
      <c r="AY133" s="1047"/>
      <c r="BC133" s="843"/>
      <c r="BD133" s="1308"/>
      <c r="BE133" s="1298"/>
      <c r="BF133" s="1296"/>
      <c r="BG133" s="1296"/>
      <c r="BH133" s="1296"/>
    </row>
    <row r="134" spans="1:60" s="1297" customFormat="1" ht="15.75">
      <c r="A134" s="272"/>
      <c r="B134" s="286" t="s">
        <v>216</v>
      </c>
      <c r="C134" s="1299"/>
      <c r="D134" s="1299"/>
      <c r="E134" s="1299"/>
      <c r="F134" s="1299"/>
      <c r="G134" s="1299"/>
      <c r="H134" s="1299"/>
      <c r="I134" s="1299"/>
      <c r="J134" s="1300"/>
      <c r="K134" s="1300"/>
      <c r="L134" s="1300"/>
      <c r="M134" s="1300"/>
      <c r="N134" s="1300"/>
      <c r="O134" s="1300"/>
      <c r="P134" s="1300"/>
      <c r="Q134" s="1300"/>
      <c r="R134" s="1300"/>
      <c r="S134" s="1299"/>
      <c r="T134" s="1299"/>
      <c r="U134" s="1299"/>
      <c r="V134" s="1299"/>
      <c r="W134" s="1299"/>
      <c r="X134" s="1299"/>
      <c r="Y134" s="1299"/>
      <c r="Z134" s="1299"/>
      <c r="AA134" s="1299"/>
      <c r="AB134" s="1299"/>
      <c r="AC134" s="1291"/>
      <c r="AD134" s="1301"/>
      <c r="AE134" s="1301"/>
      <c r="AF134" s="1300"/>
      <c r="AG134" s="1300"/>
      <c r="AH134" s="1300"/>
      <c r="AI134" s="1300"/>
      <c r="AJ134" s="1300"/>
      <c r="AK134" s="1300"/>
      <c r="AL134" s="1300"/>
      <c r="AM134" s="1300"/>
      <c r="AN134" s="1300"/>
      <c r="AO134" s="1300"/>
      <c r="AP134" s="1300"/>
      <c r="AQ134" s="1292"/>
      <c r="AR134" s="1293"/>
      <c r="AS134" s="1294"/>
      <c r="AT134" s="1295"/>
      <c r="AV134" s="1047"/>
      <c r="AW134" s="1046"/>
      <c r="AX134" s="1047"/>
      <c r="AY134" s="1047"/>
      <c r="BC134" s="843"/>
      <c r="BD134" s="1308"/>
      <c r="BE134" s="1298"/>
      <c r="BF134" s="1296"/>
      <c r="BG134" s="1296"/>
      <c r="BH134" s="1296"/>
    </row>
    <row r="135" spans="1:60" s="1297" customFormat="1" ht="63">
      <c r="A135" s="1286" t="s">
        <v>37</v>
      </c>
      <c r="B135" s="1315" t="s">
        <v>853</v>
      </c>
      <c r="C135" s="1299"/>
      <c r="D135" s="1299"/>
      <c r="E135" s="1299"/>
      <c r="F135" s="1299"/>
      <c r="G135" s="1299"/>
      <c r="H135" s="1299"/>
      <c r="I135" s="1299"/>
      <c r="J135" s="1300"/>
      <c r="K135" s="1300"/>
      <c r="L135" s="1300"/>
      <c r="M135" s="1300"/>
      <c r="N135" s="1300"/>
      <c r="O135" s="1300"/>
      <c r="P135" s="1300"/>
      <c r="Q135" s="1300"/>
      <c r="R135" s="1300"/>
      <c r="S135" s="1299"/>
      <c r="T135" s="1299"/>
      <c r="U135" s="1299"/>
      <c r="V135" s="1299"/>
      <c r="W135" s="1299"/>
      <c r="X135" s="1299"/>
      <c r="Y135" s="1299"/>
      <c r="Z135" s="1299"/>
      <c r="AA135" s="1299"/>
      <c r="AB135" s="1299"/>
      <c r="AC135" s="1291"/>
      <c r="AD135" s="1301"/>
      <c r="AE135" s="1301"/>
      <c r="AF135" s="1300"/>
      <c r="AG135" s="1300"/>
      <c r="AH135" s="1300"/>
      <c r="AI135" s="1300"/>
      <c r="AJ135" s="1300"/>
      <c r="AK135" s="1300"/>
      <c r="AL135" s="1300"/>
      <c r="AM135" s="1300"/>
      <c r="AN135" s="1300"/>
      <c r="AO135" s="1300"/>
      <c r="AP135" s="1300"/>
      <c r="AQ135" s="1292"/>
      <c r="AR135" s="1293"/>
      <c r="AS135" s="1294"/>
      <c r="AT135" s="1295"/>
      <c r="AV135" s="1047"/>
      <c r="AW135" s="1046"/>
      <c r="AX135" s="1047"/>
      <c r="AY135" s="1047"/>
      <c r="BC135" s="843"/>
      <c r="BD135" s="1308"/>
      <c r="BE135" s="1298"/>
      <c r="BF135" s="1296"/>
      <c r="BG135" s="1296"/>
      <c r="BH135" s="1296"/>
    </row>
    <row r="136" spans="1:60" s="1297" customFormat="1" ht="31.5">
      <c r="A136" s="1286" t="s">
        <v>840</v>
      </c>
      <c r="B136" s="1316" t="s">
        <v>854</v>
      </c>
      <c r="C136" s="1299"/>
      <c r="D136" s="1299"/>
      <c r="E136" s="1299"/>
      <c r="F136" s="1299"/>
      <c r="G136" s="1299"/>
      <c r="H136" s="1299"/>
      <c r="I136" s="1299"/>
      <c r="J136" s="1300"/>
      <c r="K136" s="1300"/>
      <c r="L136" s="1300"/>
      <c r="M136" s="1300"/>
      <c r="N136" s="1300"/>
      <c r="O136" s="1300"/>
      <c r="P136" s="1300"/>
      <c r="Q136" s="1300"/>
      <c r="R136" s="1300"/>
      <c r="S136" s="1299"/>
      <c r="T136" s="1299"/>
      <c r="U136" s="1299"/>
      <c r="V136" s="1299"/>
      <c r="W136" s="1299"/>
      <c r="X136" s="1299"/>
      <c r="Y136" s="1299"/>
      <c r="Z136" s="1299"/>
      <c r="AA136" s="1299"/>
      <c r="AB136" s="1299"/>
      <c r="AC136" s="1291"/>
      <c r="AD136" s="1301"/>
      <c r="AE136" s="1301"/>
      <c r="AF136" s="1300"/>
      <c r="AG136" s="1300"/>
      <c r="AH136" s="1300"/>
      <c r="AI136" s="1300"/>
      <c r="AJ136" s="1300"/>
      <c r="AK136" s="1300"/>
      <c r="AL136" s="1300"/>
      <c r="AM136" s="1300"/>
      <c r="AN136" s="1300"/>
      <c r="AO136" s="1300"/>
      <c r="AP136" s="1300"/>
      <c r="AQ136" s="1292"/>
      <c r="AR136" s="1293"/>
      <c r="AS136" s="1294"/>
      <c r="AT136" s="1295"/>
      <c r="AV136" s="1047"/>
      <c r="AW136" s="1046"/>
      <c r="AX136" s="1047"/>
      <c r="AY136" s="1047"/>
      <c r="BC136" s="843"/>
      <c r="BD136" s="1308"/>
      <c r="BE136" s="1298"/>
      <c r="BF136" s="1296"/>
      <c r="BG136" s="1296"/>
      <c r="BH136" s="1296"/>
    </row>
    <row r="137" spans="1:60" s="1297" customFormat="1" ht="15.75">
      <c r="A137" s="1286"/>
      <c r="B137" s="286" t="s">
        <v>213</v>
      </c>
      <c r="C137" s="1299"/>
      <c r="D137" s="1299"/>
      <c r="E137" s="1299"/>
      <c r="F137" s="1299"/>
      <c r="G137" s="1299"/>
      <c r="H137" s="1299"/>
      <c r="I137" s="1299"/>
      <c r="J137" s="1300"/>
      <c r="K137" s="1300"/>
      <c r="L137" s="1300"/>
      <c r="M137" s="1300"/>
      <c r="N137" s="1300"/>
      <c r="O137" s="1300"/>
      <c r="P137" s="1300"/>
      <c r="Q137" s="1300"/>
      <c r="R137" s="1300"/>
      <c r="S137" s="1299"/>
      <c r="T137" s="1299"/>
      <c r="U137" s="1299"/>
      <c r="V137" s="1299"/>
      <c r="W137" s="1299"/>
      <c r="X137" s="1299"/>
      <c r="Y137" s="1299"/>
      <c r="Z137" s="1299"/>
      <c r="AA137" s="1299"/>
      <c r="AB137" s="1299"/>
      <c r="AC137" s="1291"/>
      <c r="AD137" s="1301"/>
      <c r="AE137" s="1301"/>
      <c r="AF137" s="1300"/>
      <c r="AG137" s="1300"/>
      <c r="AH137" s="1300"/>
      <c r="AI137" s="1300"/>
      <c r="AJ137" s="1300"/>
      <c r="AK137" s="1300"/>
      <c r="AL137" s="1300"/>
      <c r="AM137" s="1300"/>
      <c r="AN137" s="1300"/>
      <c r="AO137" s="1300"/>
      <c r="AP137" s="1300"/>
      <c r="AQ137" s="1292"/>
      <c r="AR137" s="1293"/>
      <c r="AS137" s="1294"/>
      <c r="AT137" s="1295"/>
      <c r="AV137" s="1047"/>
      <c r="AW137" s="1046"/>
      <c r="AX137" s="1047"/>
      <c r="AY137" s="1047"/>
      <c r="BC137" s="843"/>
      <c r="BD137" s="1308"/>
      <c r="BE137" s="1298"/>
      <c r="BF137" s="1296"/>
      <c r="BG137" s="1296"/>
      <c r="BH137" s="1296"/>
    </row>
    <row r="138" spans="1:60" s="1297" customFormat="1" ht="15.75">
      <c r="A138" s="1286"/>
      <c r="B138" s="286" t="s">
        <v>216</v>
      </c>
      <c r="C138" s="1299"/>
      <c r="D138" s="1299"/>
      <c r="E138" s="1299"/>
      <c r="F138" s="1299"/>
      <c r="G138" s="1299"/>
      <c r="H138" s="1299"/>
      <c r="I138" s="1299"/>
      <c r="J138" s="1300"/>
      <c r="K138" s="1300"/>
      <c r="L138" s="1300"/>
      <c r="M138" s="1300"/>
      <c r="N138" s="1300"/>
      <c r="O138" s="1300"/>
      <c r="P138" s="1300"/>
      <c r="Q138" s="1300"/>
      <c r="R138" s="1300"/>
      <c r="S138" s="1299"/>
      <c r="T138" s="1299"/>
      <c r="U138" s="1299"/>
      <c r="V138" s="1299"/>
      <c r="W138" s="1299"/>
      <c r="X138" s="1299"/>
      <c r="Y138" s="1299"/>
      <c r="Z138" s="1299"/>
      <c r="AA138" s="1299"/>
      <c r="AB138" s="1299"/>
      <c r="AC138" s="1291"/>
      <c r="AD138" s="1301"/>
      <c r="AE138" s="1301"/>
      <c r="AF138" s="1300"/>
      <c r="AG138" s="1300"/>
      <c r="AH138" s="1300"/>
      <c r="AI138" s="1300"/>
      <c r="AJ138" s="1300"/>
      <c r="AK138" s="1300"/>
      <c r="AL138" s="1300"/>
      <c r="AM138" s="1300"/>
      <c r="AN138" s="1300"/>
      <c r="AO138" s="1300"/>
      <c r="AP138" s="1300"/>
      <c r="AQ138" s="1292"/>
      <c r="AR138" s="1293"/>
      <c r="AS138" s="1294"/>
      <c r="AT138" s="1295"/>
      <c r="AV138" s="1047"/>
      <c r="AW138" s="1046"/>
      <c r="AX138" s="1047"/>
      <c r="AY138" s="1047"/>
      <c r="BC138" s="843"/>
      <c r="BD138" s="1308"/>
      <c r="BE138" s="1298"/>
      <c r="BF138" s="1296"/>
      <c r="BG138" s="1296"/>
      <c r="BH138" s="1296"/>
    </row>
    <row r="139" spans="1:60" s="1297" customFormat="1" ht="31.5">
      <c r="A139" s="1286" t="s">
        <v>219</v>
      </c>
      <c r="B139" s="1316" t="s">
        <v>856</v>
      </c>
      <c r="C139" s="1299"/>
      <c r="D139" s="1299"/>
      <c r="E139" s="1299"/>
      <c r="F139" s="1299"/>
      <c r="G139" s="1299"/>
      <c r="H139" s="1299"/>
      <c r="I139" s="1299"/>
      <c r="J139" s="1300"/>
      <c r="K139" s="1300"/>
      <c r="L139" s="1300"/>
      <c r="M139" s="1300"/>
      <c r="N139" s="1300"/>
      <c r="O139" s="1300"/>
      <c r="P139" s="1300"/>
      <c r="Q139" s="1300"/>
      <c r="R139" s="1300"/>
      <c r="S139" s="1299"/>
      <c r="T139" s="1299"/>
      <c r="U139" s="1299"/>
      <c r="V139" s="1299"/>
      <c r="W139" s="1299"/>
      <c r="X139" s="1299"/>
      <c r="Y139" s="1299"/>
      <c r="Z139" s="1299"/>
      <c r="AA139" s="1299"/>
      <c r="AB139" s="1299"/>
      <c r="AC139" s="1291"/>
      <c r="AD139" s="1301"/>
      <c r="AE139" s="1301"/>
      <c r="AF139" s="1300"/>
      <c r="AG139" s="1300"/>
      <c r="AH139" s="1300"/>
      <c r="AI139" s="1300"/>
      <c r="AJ139" s="1300"/>
      <c r="AK139" s="1300"/>
      <c r="AL139" s="1300"/>
      <c r="AM139" s="1300"/>
      <c r="AN139" s="1300"/>
      <c r="AO139" s="1300"/>
      <c r="AP139" s="1300"/>
      <c r="AQ139" s="1292"/>
      <c r="AR139" s="1293"/>
      <c r="AS139" s="1294"/>
      <c r="AT139" s="1295"/>
      <c r="AV139" s="1047"/>
      <c r="AW139" s="1046"/>
      <c r="AX139" s="1047"/>
      <c r="AY139" s="1047"/>
      <c r="BC139" s="843"/>
      <c r="BD139" s="1308"/>
      <c r="BE139" s="1298"/>
      <c r="BF139" s="1296"/>
      <c r="BG139" s="1296"/>
      <c r="BH139" s="1296"/>
    </row>
    <row r="140" spans="1:60" s="1297" customFormat="1" ht="15.75">
      <c r="A140" s="1286"/>
      <c r="B140" s="286" t="s">
        <v>213</v>
      </c>
      <c r="C140" s="1299"/>
      <c r="D140" s="1299"/>
      <c r="E140" s="1299"/>
      <c r="F140" s="1299"/>
      <c r="G140" s="1299"/>
      <c r="H140" s="1299"/>
      <c r="I140" s="1299"/>
      <c r="J140" s="1300"/>
      <c r="K140" s="1300"/>
      <c r="L140" s="1300"/>
      <c r="M140" s="1300"/>
      <c r="N140" s="1300"/>
      <c r="O140" s="1300"/>
      <c r="P140" s="1300"/>
      <c r="Q140" s="1300"/>
      <c r="R140" s="1300"/>
      <c r="S140" s="1299"/>
      <c r="T140" s="1299"/>
      <c r="U140" s="1299"/>
      <c r="V140" s="1299"/>
      <c r="W140" s="1299"/>
      <c r="X140" s="1299"/>
      <c r="Y140" s="1299"/>
      <c r="Z140" s="1299"/>
      <c r="AA140" s="1299"/>
      <c r="AB140" s="1299"/>
      <c r="AC140" s="1291"/>
      <c r="AD140" s="1301"/>
      <c r="AE140" s="1301"/>
      <c r="AF140" s="1300"/>
      <c r="AG140" s="1300"/>
      <c r="AH140" s="1300"/>
      <c r="AI140" s="1300"/>
      <c r="AJ140" s="1300"/>
      <c r="AK140" s="1300"/>
      <c r="AL140" s="1300"/>
      <c r="AM140" s="1300"/>
      <c r="AN140" s="1300"/>
      <c r="AO140" s="1300"/>
      <c r="AP140" s="1300"/>
      <c r="AQ140" s="1292"/>
      <c r="AR140" s="1293"/>
      <c r="AS140" s="1294"/>
      <c r="AT140" s="1295"/>
      <c r="AV140" s="1047"/>
      <c r="AW140" s="1046"/>
      <c r="AX140" s="1047"/>
      <c r="AY140" s="1047"/>
      <c r="BC140" s="843"/>
      <c r="BD140" s="1308"/>
      <c r="BE140" s="1298"/>
      <c r="BF140" s="1296"/>
      <c r="BG140" s="1296"/>
      <c r="BH140" s="1296"/>
    </row>
    <row r="141" spans="1:60" s="1297" customFormat="1" ht="15.75">
      <c r="A141" s="1286"/>
      <c r="B141" s="286" t="s">
        <v>216</v>
      </c>
      <c r="C141" s="1299"/>
      <c r="D141" s="1299"/>
      <c r="E141" s="1299"/>
      <c r="F141" s="1299"/>
      <c r="G141" s="1299"/>
      <c r="H141" s="1299"/>
      <c r="I141" s="1299"/>
      <c r="J141" s="1300"/>
      <c r="K141" s="1300"/>
      <c r="L141" s="1300"/>
      <c r="M141" s="1300"/>
      <c r="N141" s="1300"/>
      <c r="O141" s="1300"/>
      <c r="P141" s="1300"/>
      <c r="Q141" s="1300"/>
      <c r="R141" s="1300"/>
      <c r="S141" s="1299"/>
      <c r="T141" s="1299"/>
      <c r="U141" s="1299"/>
      <c r="V141" s="1299"/>
      <c r="W141" s="1299"/>
      <c r="X141" s="1299"/>
      <c r="Y141" s="1299"/>
      <c r="Z141" s="1299"/>
      <c r="AA141" s="1299"/>
      <c r="AB141" s="1299"/>
      <c r="AC141" s="1291"/>
      <c r="AD141" s="1301"/>
      <c r="AE141" s="1301"/>
      <c r="AF141" s="1300"/>
      <c r="AG141" s="1300"/>
      <c r="AH141" s="1300"/>
      <c r="AI141" s="1300"/>
      <c r="AJ141" s="1300"/>
      <c r="AK141" s="1300"/>
      <c r="AL141" s="1300"/>
      <c r="AM141" s="1300"/>
      <c r="AN141" s="1300"/>
      <c r="AO141" s="1300"/>
      <c r="AP141" s="1300"/>
      <c r="AQ141" s="1292"/>
      <c r="AR141" s="1293"/>
      <c r="AS141" s="1294"/>
      <c r="AT141" s="1295"/>
      <c r="AV141" s="1047"/>
      <c r="AW141" s="1046"/>
      <c r="AX141" s="1047"/>
      <c r="AY141" s="1047"/>
      <c r="BC141" s="843"/>
      <c r="BD141" s="1308"/>
      <c r="BE141" s="1298"/>
      <c r="BF141" s="1296"/>
      <c r="BG141" s="1296"/>
      <c r="BH141" s="1296"/>
    </row>
    <row r="142" spans="1:60" s="1297" customFormat="1" ht="15.75">
      <c r="A142" s="1286" t="s">
        <v>840</v>
      </c>
      <c r="B142" s="1287" t="s">
        <v>855</v>
      </c>
      <c r="C142" s="1299"/>
      <c r="D142" s="1299"/>
      <c r="E142" s="1299"/>
      <c r="F142" s="1299"/>
      <c r="G142" s="1299"/>
      <c r="H142" s="1299"/>
      <c r="I142" s="1299"/>
      <c r="J142" s="1300"/>
      <c r="K142" s="1300"/>
      <c r="L142" s="1300"/>
      <c r="M142" s="1300"/>
      <c r="N142" s="1300"/>
      <c r="O142" s="1300"/>
      <c r="P142" s="1300"/>
      <c r="Q142" s="1300"/>
      <c r="R142" s="1300"/>
      <c r="S142" s="1299"/>
      <c r="T142" s="1299"/>
      <c r="U142" s="1299"/>
      <c r="V142" s="1299"/>
      <c r="W142" s="1299"/>
      <c r="X142" s="1299"/>
      <c r="Y142" s="1299"/>
      <c r="Z142" s="1299"/>
      <c r="AA142" s="1299"/>
      <c r="AB142" s="1299"/>
      <c r="AC142" s="1291"/>
      <c r="AD142" s="1301"/>
      <c r="AE142" s="1301"/>
      <c r="AF142" s="1300"/>
      <c r="AG142" s="1300"/>
      <c r="AH142" s="1300"/>
      <c r="AI142" s="1300"/>
      <c r="AJ142" s="1300"/>
      <c r="AK142" s="1300"/>
      <c r="AL142" s="1300"/>
      <c r="AM142" s="1300"/>
      <c r="AN142" s="1300"/>
      <c r="AO142" s="1300"/>
      <c r="AP142" s="1300"/>
      <c r="AQ142" s="1292"/>
      <c r="AR142" s="1293"/>
      <c r="AS142" s="1294"/>
      <c r="AT142" s="1295"/>
      <c r="AV142" s="1047"/>
      <c r="AW142" s="1046"/>
      <c r="AX142" s="1047"/>
      <c r="AY142" s="1047"/>
      <c r="BC142" s="843"/>
      <c r="BD142" s="1308"/>
      <c r="BE142" s="1298"/>
      <c r="BF142" s="1296"/>
      <c r="BG142" s="1296"/>
      <c r="BH142" s="1296"/>
    </row>
    <row r="143" spans="1:60" s="1297" customFormat="1" ht="15.75">
      <c r="A143" s="1286"/>
      <c r="B143" s="286" t="s">
        <v>213</v>
      </c>
      <c r="C143" s="1299"/>
      <c r="D143" s="1299"/>
      <c r="E143" s="1299"/>
      <c r="F143" s="1299"/>
      <c r="G143" s="1299"/>
      <c r="H143" s="1299"/>
      <c r="I143" s="1299"/>
      <c r="J143" s="1300"/>
      <c r="K143" s="1300"/>
      <c r="L143" s="1300"/>
      <c r="M143" s="1300"/>
      <c r="N143" s="1300"/>
      <c r="O143" s="1300"/>
      <c r="P143" s="1300"/>
      <c r="Q143" s="1300"/>
      <c r="R143" s="1300"/>
      <c r="S143" s="1299"/>
      <c r="T143" s="1299"/>
      <c r="U143" s="1299"/>
      <c r="V143" s="1299"/>
      <c r="W143" s="1299"/>
      <c r="X143" s="1299"/>
      <c r="Y143" s="1299"/>
      <c r="Z143" s="1299"/>
      <c r="AA143" s="1299"/>
      <c r="AB143" s="1299"/>
      <c r="AC143" s="1291"/>
      <c r="AD143" s="1301"/>
      <c r="AE143" s="1301"/>
      <c r="AF143" s="1300"/>
      <c r="AG143" s="1300"/>
      <c r="AH143" s="1300"/>
      <c r="AI143" s="1300"/>
      <c r="AJ143" s="1300"/>
      <c r="AK143" s="1300"/>
      <c r="AL143" s="1300"/>
      <c r="AM143" s="1300"/>
      <c r="AN143" s="1300"/>
      <c r="AO143" s="1300"/>
      <c r="AP143" s="1300"/>
      <c r="AQ143" s="1292"/>
      <c r="AR143" s="1293"/>
      <c r="AS143" s="1294"/>
      <c r="AT143" s="1295"/>
      <c r="AV143" s="1047"/>
      <c r="AW143" s="1046"/>
      <c r="AX143" s="1047"/>
      <c r="AY143" s="1047"/>
      <c r="BC143" s="843"/>
      <c r="BD143" s="1308"/>
      <c r="BE143" s="1298"/>
      <c r="BF143" s="1296"/>
      <c r="BG143" s="1296"/>
      <c r="BH143" s="1296"/>
    </row>
    <row r="144" spans="1:60" s="1297" customFormat="1" ht="15.75">
      <c r="A144" s="1286"/>
      <c r="B144" s="286" t="s">
        <v>216</v>
      </c>
      <c r="C144" s="1299"/>
      <c r="D144" s="1299"/>
      <c r="E144" s="1299"/>
      <c r="F144" s="1299"/>
      <c r="G144" s="1299"/>
      <c r="H144" s="1299"/>
      <c r="I144" s="1299"/>
      <c r="J144" s="1300"/>
      <c r="K144" s="1300"/>
      <c r="L144" s="1300"/>
      <c r="M144" s="1300"/>
      <c r="N144" s="1300"/>
      <c r="O144" s="1300"/>
      <c r="P144" s="1300"/>
      <c r="Q144" s="1300"/>
      <c r="R144" s="1300"/>
      <c r="S144" s="1299"/>
      <c r="T144" s="1299"/>
      <c r="U144" s="1299"/>
      <c r="V144" s="1299"/>
      <c r="W144" s="1299"/>
      <c r="X144" s="1299"/>
      <c r="Y144" s="1299"/>
      <c r="Z144" s="1299"/>
      <c r="AA144" s="1299"/>
      <c r="AB144" s="1299"/>
      <c r="AC144" s="1291"/>
      <c r="AD144" s="1301"/>
      <c r="AE144" s="1301"/>
      <c r="AF144" s="1300"/>
      <c r="AG144" s="1300"/>
      <c r="AH144" s="1300"/>
      <c r="AI144" s="1300"/>
      <c r="AJ144" s="1300"/>
      <c r="AK144" s="1300"/>
      <c r="AL144" s="1300"/>
      <c r="AM144" s="1300"/>
      <c r="AN144" s="1300"/>
      <c r="AO144" s="1300"/>
      <c r="AP144" s="1300"/>
      <c r="AQ144" s="1292"/>
      <c r="AR144" s="1293"/>
      <c r="AS144" s="1294"/>
      <c r="AT144" s="1295"/>
      <c r="AV144" s="1047"/>
      <c r="AW144" s="1046"/>
      <c r="AX144" s="1047"/>
      <c r="AY144" s="1047"/>
      <c r="BC144" s="843"/>
      <c r="BD144" s="1308"/>
      <c r="BE144" s="1298"/>
      <c r="BF144" s="1296"/>
      <c r="BG144" s="1296"/>
      <c r="BH144" s="1296"/>
    </row>
  </sheetData>
  <mergeCells count="414">
    <mergeCell ref="AP5:AP9"/>
    <mergeCell ref="L6:M6"/>
    <mergeCell ref="N6:N9"/>
    <mergeCell ref="O6:O9"/>
    <mergeCell ref="P6:P9"/>
    <mergeCell ref="Q6:Q9"/>
    <mergeCell ref="R6:R9"/>
    <mergeCell ref="S6:AB6"/>
    <mergeCell ref="AN1:AP1"/>
    <mergeCell ref="A2:AP2"/>
    <mergeCell ref="A3:AP3"/>
    <mergeCell ref="AO4:AP4"/>
    <mergeCell ref="A5:A9"/>
    <mergeCell ref="B5:B9"/>
    <mergeCell ref="C5:P5"/>
    <mergeCell ref="Q5:AM5"/>
    <mergeCell ref="AN5:AN9"/>
    <mergeCell ref="AO5:AO9"/>
    <mergeCell ref="AC7:AC9"/>
    <mergeCell ref="AD7:AD9"/>
    <mergeCell ref="AE7:AE9"/>
    <mergeCell ref="Y8:AA8"/>
    <mergeCell ref="AB8:AB9"/>
    <mergeCell ref="AM6:AM9"/>
    <mergeCell ref="AC6:AE6"/>
    <mergeCell ref="AF6:AG6"/>
    <mergeCell ref="AH6:AI6"/>
    <mergeCell ref="AJ6:AJ9"/>
    <mergeCell ref="AK6:AK9"/>
    <mergeCell ref="AL6:AL9"/>
    <mergeCell ref="AF7:AF9"/>
    <mergeCell ref="AG7:AG9"/>
    <mergeCell ref="AH7:AH9"/>
    <mergeCell ref="AI7:AI9"/>
    <mergeCell ref="C8:C9"/>
    <mergeCell ref="D8:F8"/>
    <mergeCell ref="S8:S9"/>
    <mergeCell ref="T8:W8"/>
    <mergeCell ref="J7:J9"/>
    <mergeCell ref="K7:K9"/>
    <mergeCell ref="S7:W7"/>
    <mergeCell ref="X7:X9"/>
    <mergeCell ref="Y7:AB7"/>
    <mergeCell ref="L7:L9"/>
    <mergeCell ref="M7:M9"/>
    <mergeCell ref="LA3:MS3"/>
    <mergeCell ref="MT3:OL3"/>
    <mergeCell ref="OM3:QE3"/>
    <mergeCell ref="QF3:RX3"/>
    <mergeCell ref="RY3:TQ3"/>
    <mergeCell ref="TR3:VJ3"/>
    <mergeCell ref="AQ3:CI3"/>
    <mergeCell ref="CJ3:EB3"/>
    <mergeCell ref="EC3:FU3"/>
    <mergeCell ref="FV3:HN3"/>
    <mergeCell ref="HO3:JG3"/>
    <mergeCell ref="JH3:KZ3"/>
    <mergeCell ref="AFU3:AHM3"/>
    <mergeCell ref="AHN3:AJF3"/>
    <mergeCell ref="AJG3:AKY3"/>
    <mergeCell ref="AKZ3:AMR3"/>
    <mergeCell ref="AMS3:AOK3"/>
    <mergeCell ref="AOL3:AQD3"/>
    <mergeCell ref="VK3:XC3"/>
    <mergeCell ref="XD3:YV3"/>
    <mergeCell ref="YW3:AAO3"/>
    <mergeCell ref="AAP3:ACH3"/>
    <mergeCell ref="ACI3:AEA3"/>
    <mergeCell ref="AEB3:AFT3"/>
    <mergeCell ref="BAO3:BCG3"/>
    <mergeCell ref="BCH3:BDZ3"/>
    <mergeCell ref="BEA3:BFS3"/>
    <mergeCell ref="BFT3:BHL3"/>
    <mergeCell ref="BHM3:BJE3"/>
    <mergeCell ref="BJF3:BKX3"/>
    <mergeCell ref="AQE3:ARW3"/>
    <mergeCell ref="ARX3:ATP3"/>
    <mergeCell ref="ATQ3:AVI3"/>
    <mergeCell ref="AVJ3:AXB3"/>
    <mergeCell ref="AXC3:AYU3"/>
    <mergeCell ref="AYV3:BAN3"/>
    <mergeCell ref="BVI3:BXA3"/>
    <mergeCell ref="BXB3:BYT3"/>
    <mergeCell ref="BYU3:CAM3"/>
    <mergeCell ref="CAN3:CCF3"/>
    <mergeCell ref="CCG3:CDY3"/>
    <mergeCell ref="CDZ3:CFR3"/>
    <mergeCell ref="BKY3:BMQ3"/>
    <mergeCell ref="BMR3:BOJ3"/>
    <mergeCell ref="BOK3:BQC3"/>
    <mergeCell ref="BQD3:BRV3"/>
    <mergeCell ref="BRW3:BTO3"/>
    <mergeCell ref="BTP3:BVH3"/>
    <mergeCell ref="CQC3:CRU3"/>
    <mergeCell ref="CRV3:CTN3"/>
    <mergeCell ref="CTO3:CVG3"/>
    <mergeCell ref="CVH3:CWZ3"/>
    <mergeCell ref="CXA3:CYS3"/>
    <mergeCell ref="CYT3:DAL3"/>
    <mergeCell ref="CFS3:CHK3"/>
    <mergeCell ref="CHL3:CJD3"/>
    <mergeCell ref="CJE3:CKW3"/>
    <mergeCell ref="CKX3:CMP3"/>
    <mergeCell ref="CMQ3:COI3"/>
    <mergeCell ref="COJ3:CQB3"/>
    <mergeCell ref="DKW3:DMO3"/>
    <mergeCell ref="DMP3:DOH3"/>
    <mergeCell ref="DOI3:DQA3"/>
    <mergeCell ref="DQB3:DRT3"/>
    <mergeCell ref="DRU3:DTM3"/>
    <mergeCell ref="DTN3:DVF3"/>
    <mergeCell ref="DAM3:DCE3"/>
    <mergeCell ref="DCF3:DDX3"/>
    <mergeCell ref="DDY3:DFQ3"/>
    <mergeCell ref="DFR3:DHJ3"/>
    <mergeCell ref="DHK3:DJC3"/>
    <mergeCell ref="DJD3:DKV3"/>
    <mergeCell ref="EFQ3:EHI3"/>
    <mergeCell ref="EHJ3:EJB3"/>
    <mergeCell ref="EJC3:EKU3"/>
    <mergeCell ref="EKV3:EMN3"/>
    <mergeCell ref="EMO3:EOG3"/>
    <mergeCell ref="EOH3:EPZ3"/>
    <mergeCell ref="DVG3:DWY3"/>
    <mergeCell ref="DWZ3:DYR3"/>
    <mergeCell ref="DYS3:EAK3"/>
    <mergeCell ref="EAL3:ECD3"/>
    <mergeCell ref="ECE3:EDW3"/>
    <mergeCell ref="EDX3:EFP3"/>
    <mergeCell ref="FAK3:FCC3"/>
    <mergeCell ref="FCD3:FDV3"/>
    <mergeCell ref="FDW3:FFO3"/>
    <mergeCell ref="FFP3:FHH3"/>
    <mergeCell ref="FHI3:FJA3"/>
    <mergeCell ref="FJB3:FKT3"/>
    <mergeCell ref="EQA3:ERS3"/>
    <mergeCell ref="ERT3:ETL3"/>
    <mergeCell ref="ETM3:EVE3"/>
    <mergeCell ref="EVF3:EWX3"/>
    <mergeCell ref="EWY3:EYQ3"/>
    <mergeCell ref="EYR3:FAJ3"/>
    <mergeCell ref="FVE3:FWW3"/>
    <mergeCell ref="FWX3:FYP3"/>
    <mergeCell ref="FYQ3:GAI3"/>
    <mergeCell ref="GAJ3:GCB3"/>
    <mergeCell ref="GCC3:GDU3"/>
    <mergeCell ref="GDV3:GFN3"/>
    <mergeCell ref="FKU3:FMM3"/>
    <mergeCell ref="FMN3:FOF3"/>
    <mergeCell ref="FOG3:FPY3"/>
    <mergeCell ref="FPZ3:FRR3"/>
    <mergeCell ref="FRS3:FTK3"/>
    <mergeCell ref="FTL3:FVD3"/>
    <mergeCell ref="GPY3:GRQ3"/>
    <mergeCell ref="GRR3:GTJ3"/>
    <mergeCell ref="GTK3:GVC3"/>
    <mergeCell ref="GVD3:GWV3"/>
    <mergeCell ref="GWW3:GYO3"/>
    <mergeCell ref="GYP3:HAH3"/>
    <mergeCell ref="GFO3:GHG3"/>
    <mergeCell ref="GHH3:GIZ3"/>
    <mergeCell ref="GJA3:GKS3"/>
    <mergeCell ref="GKT3:GML3"/>
    <mergeCell ref="GMM3:GOE3"/>
    <mergeCell ref="GOF3:GPX3"/>
    <mergeCell ref="HKS3:HMK3"/>
    <mergeCell ref="HML3:HOD3"/>
    <mergeCell ref="HOE3:HPW3"/>
    <mergeCell ref="HPX3:HRP3"/>
    <mergeCell ref="HRQ3:HTI3"/>
    <mergeCell ref="HTJ3:HVB3"/>
    <mergeCell ref="HAI3:HCA3"/>
    <mergeCell ref="HCB3:HDT3"/>
    <mergeCell ref="HDU3:HFM3"/>
    <mergeCell ref="HFN3:HHF3"/>
    <mergeCell ref="HHG3:HIY3"/>
    <mergeCell ref="HIZ3:HKR3"/>
    <mergeCell ref="IFM3:IHE3"/>
    <mergeCell ref="IHF3:IIX3"/>
    <mergeCell ref="IIY3:IKQ3"/>
    <mergeCell ref="IKR3:IMJ3"/>
    <mergeCell ref="IMK3:IOC3"/>
    <mergeCell ref="IOD3:IPV3"/>
    <mergeCell ref="HVC3:HWU3"/>
    <mergeCell ref="HWV3:HYN3"/>
    <mergeCell ref="HYO3:IAG3"/>
    <mergeCell ref="IAH3:IBZ3"/>
    <mergeCell ref="ICA3:IDS3"/>
    <mergeCell ref="IDT3:IFL3"/>
    <mergeCell ref="JAG3:JBY3"/>
    <mergeCell ref="JBZ3:JDR3"/>
    <mergeCell ref="JDS3:JFK3"/>
    <mergeCell ref="JFL3:JHD3"/>
    <mergeCell ref="JHE3:JIW3"/>
    <mergeCell ref="JIX3:JKP3"/>
    <mergeCell ref="IPW3:IRO3"/>
    <mergeCell ref="IRP3:ITH3"/>
    <mergeCell ref="ITI3:IVA3"/>
    <mergeCell ref="IVB3:IWT3"/>
    <mergeCell ref="IWU3:IYM3"/>
    <mergeCell ref="IYN3:JAF3"/>
    <mergeCell ref="JVA3:JWS3"/>
    <mergeCell ref="JWT3:JYL3"/>
    <mergeCell ref="JYM3:KAE3"/>
    <mergeCell ref="KAF3:KBX3"/>
    <mergeCell ref="KBY3:KDQ3"/>
    <mergeCell ref="KDR3:KFJ3"/>
    <mergeCell ref="JKQ3:JMI3"/>
    <mergeCell ref="JMJ3:JOB3"/>
    <mergeCell ref="JOC3:JPU3"/>
    <mergeCell ref="JPV3:JRN3"/>
    <mergeCell ref="JRO3:JTG3"/>
    <mergeCell ref="JTH3:JUZ3"/>
    <mergeCell ref="KPU3:KRM3"/>
    <mergeCell ref="KRN3:KTF3"/>
    <mergeCell ref="KTG3:KUY3"/>
    <mergeCell ref="KUZ3:KWR3"/>
    <mergeCell ref="KWS3:KYK3"/>
    <mergeCell ref="KYL3:LAD3"/>
    <mergeCell ref="KFK3:KHC3"/>
    <mergeCell ref="KHD3:KIV3"/>
    <mergeCell ref="KIW3:KKO3"/>
    <mergeCell ref="KKP3:KMH3"/>
    <mergeCell ref="KMI3:KOA3"/>
    <mergeCell ref="KOB3:KPT3"/>
    <mergeCell ref="LKO3:LMG3"/>
    <mergeCell ref="LMH3:LNZ3"/>
    <mergeCell ref="LOA3:LPS3"/>
    <mergeCell ref="LPT3:LRL3"/>
    <mergeCell ref="LRM3:LTE3"/>
    <mergeCell ref="LTF3:LUX3"/>
    <mergeCell ref="LAE3:LBW3"/>
    <mergeCell ref="LBX3:LDP3"/>
    <mergeCell ref="LDQ3:LFI3"/>
    <mergeCell ref="LFJ3:LHB3"/>
    <mergeCell ref="LHC3:LIU3"/>
    <mergeCell ref="LIV3:LKN3"/>
    <mergeCell ref="MFI3:MHA3"/>
    <mergeCell ref="MHB3:MIT3"/>
    <mergeCell ref="MIU3:MKM3"/>
    <mergeCell ref="MKN3:MMF3"/>
    <mergeCell ref="MMG3:MNY3"/>
    <mergeCell ref="MNZ3:MPR3"/>
    <mergeCell ref="LUY3:LWQ3"/>
    <mergeCell ref="LWR3:LYJ3"/>
    <mergeCell ref="LYK3:MAC3"/>
    <mergeCell ref="MAD3:MBV3"/>
    <mergeCell ref="MBW3:MDO3"/>
    <mergeCell ref="MDP3:MFH3"/>
    <mergeCell ref="NAC3:NBU3"/>
    <mergeCell ref="NBV3:NDN3"/>
    <mergeCell ref="NDO3:NFG3"/>
    <mergeCell ref="NFH3:NGZ3"/>
    <mergeCell ref="NHA3:NIS3"/>
    <mergeCell ref="NIT3:NKL3"/>
    <mergeCell ref="MPS3:MRK3"/>
    <mergeCell ref="MRL3:MTD3"/>
    <mergeCell ref="MTE3:MUW3"/>
    <mergeCell ref="MUX3:MWP3"/>
    <mergeCell ref="MWQ3:MYI3"/>
    <mergeCell ref="MYJ3:NAB3"/>
    <mergeCell ref="NUW3:NWO3"/>
    <mergeCell ref="NWP3:NYH3"/>
    <mergeCell ref="NYI3:OAA3"/>
    <mergeCell ref="OAB3:OBT3"/>
    <mergeCell ref="OBU3:ODM3"/>
    <mergeCell ref="ODN3:OFF3"/>
    <mergeCell ref="NKM3:NME3"/>
    <mergeCell ref="NMF3:NNX3"/>
    <mergeCell ref="NNY3:NPQ3"/>
    <mergeCell ref="NPR3:NRJ3"/>
    <mergeCell ref="NRK3:NTC3"/>
    <mergeCell ref="NTD3:NUV3"/>
    <mergeCell ref="OPQ3:ORI3"/>
    <mergeCell ref="ORJ3:OTB3"/>
    <mergeCell ref="OTC3:OUU3"/>
    <mergeCell ref="OUV3:OWN3"/>
    <mergeCell ref="OWO3:OYG3"/>
    <mergeCell ref="OYH3:OZZ3"/>
    <mergeCell ref="OFG3:OGY3"/>
    <mergeCell ref="OGZ3:OIR3"/>
    <mergeCell ref="OIS3:OKK3"/>
    <mergeCell ref="OKL3:OMD3"/>
    <mergeCell ref="OME3:ONW3"/>
    <mergeCell ref="ONX3:OPP3"/>
    <mergeCell ref="PKK3:PMC3"/>
    <mergeCell ref="PMD3:PNV3"/>
    <mergeCell ref="PNW3:PPO3"/>
    <mergeCell ref="PPP3:PRH3"/>
    <mergeCell ref="PRI3:PTA3"/>
    <mergeCell ref="PTB3:PUT3"/>
    <mergeCell ref="PAA3:PBS3"/>
    <mergeCell ref="PBT3:PDL3"/>
    <mergeCell ref="PDM3:PFE3"/>
    <mergeCell ref="PFF3:PGX3"/>
    <mergeCell ref="PGY3:PIQ3"/>
    <mergeCell ref="PIR3:PKJ3"/>
    <mergeCell ref="QFE3:QGW3"/>
    <mergeCell ref="QGX3:QIP3"/>
    <mergeCell ref="QIQ3:QKI3"/>
    <mergeCell ref="QKJ3:QMB3"/>
    <mergeCell ref="QMC3:QNU3"/>
    <mergeCell ref="QNV3:QPN3"/>
    <mergeCell ref="PUU3:PWM3"/>
    <mergeCell ref="PWN3:PYF3"/>
    <mergeCell ref="PYG3:PZY3"/>
    <mergeCell ref="PZZ3:QBR3"/>
    <mergeCell ref="QBS3:QDK3"/>
    <mergeCell ref="QDL3:QFD3"/>
    <mergeCell ref="QZY3:RBQ3"/>
    <mergeCell ref="RBR3:RDJ3"/>
    <mergeCell ref="RDK3:RFC3"/>
    <mergeCell ref="RFD3:RGV3"/>
    <mergeCell ref="RGW3:RIO3"/>
    <mergeCell ref="RIP3:RKH3"/>
    <mergeCell ref="QPO3:QRG3"/>
    <mergeCell ref="QRH3:QSZ3"/>
    <mergeCell ref="QTA3:QUS3"/>
    <mergeCell ref="QUT3:QWL3"/>
    <mergeCell ref="QWM3:QYE3"/>
    <mergeCell ref="QYF3:QZX3"/>
    <mergeCell ref="RUS3:RWK3"/>
    <mergeCell ref="RWL3:RYD3"/>
    <mergeCell ref="RYE3:RZW3"/>
    <mergeCell ref="RZX3:SBP3"/>
    <mergeCell ref="SBQ3:SDI3"/>
    <mergeCell ref="SDJ3:SFB3"/>
    <mergeCell ref="RKI3:RMA3"/>
    <mergeCell ref="RMB3:RNT3"/>
    <mergeCell ref="RNU3:RPM3"/>
    <mergeCell ref="RPN3:RRF3"/>
    <mergeCell ref="RRG3:RSY3"/>
    <mergeCell ref="RSZ3:RUR3"/>
    <mergeCell ref="SPM3:SRE3"/>
    <mergeCell ref="SRF3:SSX3"/>
    <mergeCell ref="SSY3:SUQ3"/>
    <mergeCell ref="SUR3:SWJ3"/>
    <mergeCell ref="SWK3:SYC3"/>
    <mergeCell ref="SYD3:SZV3"/>
    <mergeCell ref="SFC3:SGU3"/>
    <mergeCell ref="SGV3:SIN3"/>
    <mergeCell ref="SIO3:SKG3"/>
    <mergeCell ref="SKH3:SLZ3"/>
    <mergeCell ref="SMA3:SNS3"/>
    <mergeCell ref="SNT3:SPL3"/>
    <mergeCell ref="TKG3:TLY3"/>
    <mergeCell ref="TLZ3:TNR3"/>
    <mergeCell ref="TNS3:TPK3"/>
    <mergeCell ref="TPL3:TRD3"/>
    <mergeCell ref="TRE3:TSW3"/>
    <mergeCell ref="TSX3:TUP3"/>
    <mergeCell ref="SZW3:TBO3"/>
    <mergeCell ref="TBP3:TDH3"/>
    <mergeCell ref="TDI3:TFA3"/>
    <mergeCell ref="TFB3:TGT3"/>
    <mergeCell ref="TGU3:TIM3"/>
    <mergeCell ref="TIN3:TKF3"/>
    <mergeCell ref="UFA3:UGS3"/>
    <mergeCell ref="UGT3:UIL3"/>
    <mergeCell ref="UIM3:UKE3"/>
    <mergeCell ref="UKF3:ULX3"/>
    <mergeCell ref="ULY3:UNQ3"/>
    <mergeCell ref="UNR3:UPJ3"/>
    <mergeCell ref="TUQ3:TWI3"/>
    <mergeCell ref="TWJ3:TYB3"/>
    <mergeCell ref="TYC3:TZU3"/>
    <mergeCell ref="TZV3:UBN3"/>
    <mergeCell ref="UBO3:UDG3"/>
    <mergeCell ref="UDH3:UEZ3"/>
    <mergeCell ref="UZU3:VBM3"/>
    <mergeCell ref="VBN3:VDF3"/>
    <mergeCell ref="VDG3:VEY3"/>
    <mergeCell ref="VEZ3:VGR3"/>
    <mergeCell ref="VGS3:VIK3"/>
    <mergeCell ref="VIL3:VKD3"/>
    <mergeCell ref="UPK3:URC3"/>
    <mergeCell ref="URD3:USV3"/>
    <mergeCell ref="USW3:UUO3"/>
    <mergeCell ref="UUP3:UWH3"/>
    <mergeCell ref="UWI3:UYA3"/>
    <mergeCell ref="UYB3:UZT3"/>
    <mergeCell ref="VZT3:WBL3"/>
    <mergeCell ref="WBM3:WDE3"/>
    <mergeCell ref="WDF3:WEX3"/>
    <mergeCell ref="VKE3:VLW3"/>
    <mergeCell ref="VLX3:VNP3"/>
    <mergeCell ref="VNQ3:VPI3"/>
    <mergeCell ref="VPJ3:VRB3"/>
    <mergeCell ref="VRC3:VSU3"/>
    <mergeCell ref="VSV3:VUN3"/>
    <mergeCell ref="WZS3:XBK3"/>
    <mergeCell ref="XBL3:XDD3"/>
    <mergeCell ref="XDE3:XEW3"/>
    <mergeCell ref="XEX3:XFA3"/>
    <mergeCell ref="C6:F7"/>
    <mergeCell ref="G6:G9"/>
    <mergeCell ref="H6:H9"/>
    <mergeCell ref="I6:I9"/>
    <mergeCell ref="J6:K6"/>
    <mergeCell ref="WPI3:WRA3"/>
    <mergeCell ref="WRB3:WST3"/>
    <mergeCell ref="WSU3:WUM3"/>
    <mergeCell ref="WUN3:WWF3"/>
    <mergeCell ref="WWG3:WXY3"/>
    <mergeCell ref="WXZ3:WZR3"/>
    <mergeCell ref="WEY3:WGQ3"/>
    <mergeCell ref="WGR3:WIJ3"/>
    <mergeCell ref="WIK3:WKC3"/>
    <mergeCell ref="WKD3:WLV3"/>
    <mergeCell ref="WLW3:WNO3"/>
    <mergeCell ref="WNP3:WPH3"/>
    <mergeCell ref="VUO3:VWG3"/>
    <mergeCell ref="VWH3:VXZ3"/>
    <mergeCell ref="VYA3:VZS3"/>
  </mergeCells>
  <printOptions horizontalCentered="1"/>
  <pageMargins left="0.47244094488188981" right="0.39370078740157483" top="0.35433070866141736" bottom="0.39370078740157483" header="0.23622047244094491" footer="0.19685039370078741"/>
  <pageSetup paperSize="9" scale="37" firstPageNumber="25" fitToHeight="0" orientation="landscape" useFirstPageNumber="1" r:id="rId1"/>
  <headerFooter>
    <oddHeader>&amp;C&amp;P</oddHeader>
    <oddFooter>&amp;C&amp;P</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8E52A-B528-42F4-B877-3B49E2C53BC4}">
  <sheetPr>
    <tabColor theme="0"/>
  </sheetPr>
  <dimension ref="A1:U51"/>
  <sheetViews>
    <sheetView zoomScale="55" zoomScaleNormal="55" workbookViewId="0">
      <pane xSplit="2" ySplit="9" topLeftCell="C10" activePane="bottomRight" state="frozen"/>
      <selection activeCell="Q8" sqref="Q8"/>
      <selection pane="topRight" activeCell="Q8" sqref="Q8"/>
      <selection pane="bottomLeft" activeCell="Q8" sqref="Q8"/>
      <selection pane="bottomRight" activeCell="A3" sqref="A3:U3"/>
    </sheetView>
  </sheetViews>
  <sheetFormatPr defaultColWidth="8.75" defaultRowHeight="15.75"/>
  <cols>
    <col min="1" max="1" width="4.75" style="1324" customWidth="1"/>
    <col min="2" max="2" width="53.5" style="1324" customWidth="1"/>
    <col min="3" max="3" width="7.25" style="1324" customWidth="1"/>
    <col min="4" max="4" width="8.75" style="1324" customWidth="1"/>
    <col min="5" max="5" width="7.125" style="1324" customWidth="1"/>
    <col min="6" max="6" width="6.75" style="1324" customWidth="1"/>
    <col min="7" max="8" width="8.75" style="1324" customWidth="1"/>
    <col min="9" max="9" width="9.5" style="1324" customWidth="1"/>
    <col min="10" max="10" width="6.375" style="1324" customWidth="1"/>
    <col min="11" max="11" width="10.75" style="1324" customWidth="1"/>
    <col min="12" max="12" width="7.25" style="1324" customWidth="1"/>
    <col min="13" max="13" width="8.75" style="1324" customWidth="1"/>
    <col min="14" max="14" width="7.125" style="1324" customWidth="1"/>
    <col min="15" max="15" width="6.75" style="1324" customWidth="1"/>
    <col min="16" max="17" width="8.75" style="1324" customWidth="1"/>
    <col min="18" max="18" width="9.5" style="1324" customWidth="1"/>
    <col min="19" max="19" width="7.5" style="1324" customWidth="1"/>
    <col min="20" max="20" width="10.75" style="1324" customWidth="1"/>
    <col min="21" max="21" width="14.125" style="1324" customWidth="1"/>
    <col min="22" max="255" width="8.125" style="1324" customWidth="1"/>
    <col min="256" max="256" width="40.625" style="1324" customWidth="1"/>
    <col min="257" max="16384" width="8.75" style="1324"/>
  </cols>
  <sheetData>
    <row r="1" spans="1:21" ht="25.15" customHeight="1">
      <c r="A1" s="1814"/>
      <c r="B1" s="1814"/>
      <c r="I1" s="1818" t="s">
        <v>884</v>
      </c>
      <c r="J1" s="1818"/>
      <c r="K1" s="1818"/>
      <c r="L1" s="1818"/>
      <c r="M1" s="1818"/>
      <c r="N1" s="1818"/>
      <c r="O1" s="1818"/>
      <c r="P1" s="1818"/>
      <c r="Q1" s="1818"/>
      <c r="R1" s="1818"/>
      <c r="S1" s="1818"/>
      <c r="T1" s="1818"/>
      <c r="U1" s="1818"/>
    </row>
    <row r="2" spans="1:21" ht="39" customHeight="1">
      <c r="A2" s="1815" t="s">
        <v>880</v>
      </c>
      <c r="B2" s="1815"/>
      <c r="C2" s="1815"/>
      <c r="D2" s="1815"/>
      <c r="E2" s="1815"/>
      <c r="F2" s="1815"/>
      <c r="G2" s="1815"/>
      <c r="H2" s="1815"/>
      <c r="I2" s="1815"/>
      <c r="J2" s="1815"/>
      <c r="K2" s="1815"/>
      <c r="L2" s="1815"/>
      <c r="M2" s="1815"/>
      <c r="N2" s="1815"/>
      <c r="O2" s="1815"/>
      <c r="P2" s="1815"/>
      <c r="Q2" s="1815"/>
      <c r="R2" s="1815"/>
      <c r="S2" s="1815"/>
      <c r="T2" s="1815"/>
      <c r="U2" s="1815"/>
    </row>
    <row r="3" spans="1:21" ht="36" customHeight="1">
      <c r="A3" s="1816"/>
      <c r="B3" s="1816"/>
      <c r="C3" s="1816"/>
      <c r="D3" s="1816"/>
      <c r="E3" s="1816"/>
      <c r="F3" s="1816"/>
      <c r="G3" s="1816"/>
      <c r="H3" s="1816"/>
      <c r="I3" s="1816"/>
      <c r="J3" s="1816"/>
      <c r="K3" s="1816"/>
      <c r="L3" s="1816"/>
      <c r="M3" s="1816"/>
      <c r="N3" s="1816"/>
      <c r="O3" s="1816"/>
      <c r="P3" s="1816"/>
      <c r="Q3" s="1816"/>
      <c r="R3" s="1816"/>
      <c r="S3" s="1816"/>
      <c r="T3" s="1816"/>
      <c r="U3" s="1816"/>
    </row>
    <row r="4" spans="1:21" ht="39.75" customHeight="1">
      <c r="I4" s="1817" t="s">
        <v>863</v>
      </c>
      <c r="J4" s="1817"/>
      <c r="K4" s="1817"/>
      <c r="L4" s="1817"/>
      <c r="M4" s="1817"/>
      <c r="N4" s="1817"/>
      <c r="O4" s="1817"/>
      <c r="P4" s="1817"/>
      <c r="Q4" s="1817"/>
      <c r="R4" s="1817"/>
      <c r="S4" s="1817"/>
      <c r="T4" s="1817"/>
      <c r="U4" s="1817"/>
    </row>
    <row r="5" spans="1:21" ht="39.75" customHeight="1">
      <c r="A5" s="1813" t="s">
        <v>4</v>
      </c>
      <c r="B5" s="1813" t="s">
        <v>208</v>
      </c>
      <c r="C5" s="1823" t="s">
        <v>1000</v>
      </c>
      <c r="D5" s="1823"/>
      <c r="E5" s="1823"/>
      <c r="F5" s="1823"/>
      <c r="G5" s="1823"/>
      <c r="H5" s="1823"/>
      <c r="I5" s="1823"/>
      <c r="J5" s="1823"/>
      <c r="K5" s="1823"/>
      <c r="L5" s="1823" t="s">
        <v>1001</v>
      </c>
      <c r="M5" s="1823"/>
      <c r="N5" s="1823"/>
      <c r="O5" s="1823"/>
      <c r="P5" s="1823"/>
      <c r="Q5" s="1823"/>
      <c r="R5" s="1823"/>
      <c r="S5" s="1823"/>
      <c r="T5" s="1823"/>
      <c r="U5" s="1813" t="s">
        <v>14</v>
      </c>
    </row>
    <row r="6" spans="1:21" s="1402" customFormat="1" ht="48.75" customHeight="1">
      <c r="A6" s="1813"/>
      <c r="B6" s="1813"/>
      <c r="C6" s="1813" t="s">
        <v>879</v>
      </c>
      <c r="D6" s="1813"/>
      <c r="E6" s="1813" t="s">
        <v>878</v>
      </c>
      <c r="F6" s="1813"/>
      <c r="G6" s="1813"/>
      <c r="H6" s="1813" t="s">
        <v>877</v>
      </c>
      <c r="I6" s="1813" t="s">
        <v>123</v>
      </c>
      <c r="J6" s="1813" t="s">
        <v>917</v>
      </c>
      <c r="K6" s="1813" t="s">
        <v>918</v>
      </c>
      <c r="L6" s="1813" t="s">
        <v>879</v>
      </c>
      <c r="M6" s="1813"/>
      <c r="N6" s="1813" t="s">
        <v>878</v>
      </c>
      <c r="O6" s="1813"/>
      <c r="P6" s="1813"/>
      <c r="Q6" s="1813" t="s">
        <v>877</v>
      </c>
      <c r="R6" s="1813" t="s">
        <v>123</v>
      </c>
      <c r="S6" s="1813" t="s">
        <v>917</v>
      </c>
      <c r="T6" s="1813" t="s">
        <v>918</v>
      </c>
      <c r="U6" s="1813"/>
    </row>
    <row r="7" spans="1:21" s="1402" customFormat="1" ht="46.5" customHeight="1">
      <c r="A7" s="1813"/>
      <c r="B7" s="1813"/>
      <c r="C7" s="1813" t="s">
        <v>208</v>
      </c>
      <c r="D7" s="1813" t="s">
        <v>130</v>
      </c>
      <c r="E7" s="1813" t="s">
        <v>208</v>
      </c>
      <c r="F7" s="1813" t="s">
        <v>349</v>
      </c>
      <c r="G7" s="1813" t="s">
        <v>130</v>
      </c>
      <c r="H7" s="1821"/>
      <c r="I7" s="1813"/>
      <c r="J7" s="1813"/>
      <c r="K7" s="1821"/>
      <c r="L7" s="1813" t="s">
        <v>208</v>
      </c>
      <c r="M7" s="1813" t="s">
        <v>130</v>
      </c>
      <c r="N7" s="1813" t="s">
        <v>208</v>
      </c>
      <c r="O7" s="1813" t="s">
        <v>349</v>
      </c>
      <c r="P7" s="1813" t="s">
        <v>130</v>
      </c>
      <c r="Q7" s="1821"/>
      <c r="R7" s="1813"/>
      <c r="S7" s="1813"/>
      <c r="T7" s="1821"/>
      <c r="U7" s="1813"/>
    </row>
    <row r="8" spans="1:21" s="1402" customFormat="1" ht="29.25" customHeight="1">
      <c r="A8" s="1813"/>
      <c r="B8" s="1813"/>
      <c r="C8" s="1813"/>
      <c r="D8" s="1813"/>
      <c r="E8" s="1813"/>
      <c r="F8" s="1813"/>
      <c r="G8" s="1813"/>
      <c r="H8" s="1821"/>
      <c r="I8" s="1813"/>
      <c r="J8" s="1813"/>
      <c r="K8" s="1821"/>
      <c r="L8" s="1813"/>
      <c r="M8" s="1813"/>
      <c r="N8" s="1813"/>
      <c r="O8" s="1813"/>
      <c r="P8" s="1813"/>
      <c r="Q8" s="1821"/>
      <c r="R8" s="1813"/>
      <c r="S8" s="1813"/>
      <c r="T8" s="1821"/>
      <c r="U8" s="1813"/>
    </row>
    <row r="9" spans="1:21" s="1400" customFormat="1" ht="18.75" customHeight="1">
      <c r="A9" s="1401" t="s">
        <v>20</v>
      </c>
      <c r="B9" s="1401" t="s">
        <v>21</v>
      </c>
      <c r="C9" s="1401">
        <v>3</v>
      </c>
      <c r="D9" s="1401">
        <v>4</v>
      </c>
      <c r="E9" s="1401">
        <v>5</v>
      </c>
      <c r="F9" s="1401">
        <v>6</v>
      </c>
      <c r="G9" s="1401">
        <v>7</v>
      </c>
      <c r="H9" s="1401">
        <v>8</v>
      </c>
      <c r="I9" s="1401">
        <v>15</v>
      </c>
      <c r="J9" s="1401"/>
      <c r="K9" s="1401">
        <v>16</v>
      </c>
      <c r="L9" s="1401">
        <v>3</v>
      </c>
      <c r="M9" s="1401">
        <v>4</v>
      </c>
      <c r="N9" s="1401">
        <v>5</v>
      </c>
      <c r="O9" s="1401">
        <v>6</v>
      </c>
      <c r="P9" s="1401">
        <v>7</v>
      </c>
      <c r="Q9" s="1401">
        <v>8</v>
      </c>
      <c r="R9" s="1401">
        <v>15</v>
      </c>
      <c r="S9" s="1401"/>
      <c r="T9" s="1401">
        <v>16</v>
      </c>
      <c r="U9" s="1401">
        <v>17</v>
      </c>
    </row>
    <row r="10" spans="1:21" s="1357" customFormat="1" ht="24.75" customHeight="1">
      <c r="A10" s="1399"/>
      <c r="B10" s="1399" t="s">
        <v>177</v>
      </c>
      <c r="C10" s="1397"/>
      <c r="D10" s="1398"/>
      <c r="E10" s="1397"/>
      <c r="F10" s="1394"/>
      <c r="G10" s="1395"/>
      <c r="H10" s="1394"/>
      <c r="I10" s="1395"/>
      <c r="J10" s="1395"/>
      <c r="K10" s="1394"/>
      <c r="L10" s="1397"/>
      <c r="M10" s="1398"/>
      <c r="N10" s="1397"/>
      <c r="O10" s="1394"/>
      <c r="P10" s="1395"/>
      <c r="Q10" s="1394"/>
      <c r="R10" s="1395"/>
      <c r="S10" s="1395"/>
      <c r="T10" s="1394"/>
      <c r="U10" s="1394"/>
    </row>
    <row r="11" spans="1:21" s="1336" customFormat="1" ht="66.75" customHeight="1">
      <c r="A11" s="1442"/>
      <c r="B11" s="1443" t="s">
        <v>882</v>
      </c>
      <c r="C11" s="1444"/>
      <c r="D11" s="1445"/>
      <c r="E11" s="1444"/>
      <c r="F11" s="1444"/>
      <c r="G11" s="1445"/>
      <c r="H11" s="1444"/>
      <c r="I11" s="1446"/>
      <c r="J11" s="1446"/>
      <c r="K11" s="1447"/>
      <c r="L11" s="1444"/>
      <c r="M11" s="1445"/>
      <c r="N11" s="1444"/>
      <c r="O11" s="1444"/>
      <c r="P11" s="1445"/>
      <c r="Q11" s="1444"/>
      <c r="R11" s="1446"/>
      <c r="S11" s="1446"/>
      <c r="T11" s="1447"/>
      <c r="U11" s="1448"/>
    </row>
    <row r="12" spans="1:21" s="1336" customFormat="1" ht="54.75" customHeight="1">
      <c r="A12" s="1442"/>
      <c r="B12" s="1443" t="s">
        <v>881</v>
      </c>
      <c r="C12" s="1444"/>
      <c r="D12" s="1445"/>
      <c r="E12" s="1444"/>
      <c r="F12" s="1444"/>
      <c r="G12" s="1445"/>
      <c r="H12" s="1444"/>
      <c r="I12" s="1446"/>
      <c r="J12" s="1446"/>
      <c r="K12" s="1447"/>
      <c r="L12" s="1444"/>
      <c r="M12" s="1445"/>
      <c r="N12" s="1444"/>
      <c r="O12" s="1444"/>
      <c r="P12" s="1445"/>
      <c r="Q12" s="1444"/>
      <c r="R12" s="1446"/>
      <c r="S12" s="1446"/>
      <c r="T12" s="1447"/>
      <c r="U12" s="1448"/>
    </row>
    <row r="13" spans="1:21" s="1336" customFormat="1" ht="24.75" customHeight="1">
      <c r="A13" s="1442"/>
      <c r="B13" s="1443" t="s">
        <v>872</v>
      </c>
      <c r="C13" s="1444"/>
      <c r="D13" s="1445"/>
      <c r="E13" s="1444"/>
      <c r="F13" s="1444"/>
      <c r="G13" s="1445"/>
      <c r="H13" s="1447"/>
      <c r="I13" s="1446"/>
      <c r="J13" s="1446"/>
      <c r="K13" s="1447"/>
      <c r="L13" s="1444"/>
      <c r="M13" s="1445"/>
      <c r="N13" s="1444"/>
      <c r="O13" s="1444"/>
      <c r="P13" s="1445"/>
      <c r="Q13" s="1447"/>
      <c r="R13" s="1446"/>
      <c r="S13" s="1446"/>
      <c r="T13" s="1447"/>
      <c r="U13" s="1448"/>
    </row>
    <row r="14" spans="1:21" s="1336" customFormat="1" ht="26.25" customHeight="1">
      <c r="A14" s="1442"/>
      <c r="B14" s="1443" t="s">
        <v>871</v>
      </c>
      <c r="C14" s="1444"/>
      <c r="D14" s="1445"/>
      <c r="E14" s="1444"/>
      <c r="F14" s="1444"/>
      <c r="G14" s="1445"/>
      <c r="H14" s="1447"/>
      <c r="I14" s="1446"/>
      <c r="J14" s="1446"/>
      <c r="K14" s="1447"/>
      <c r="L14" s="1444"/>
      <c r="M14" s="1445"/>
      <c r="N14" s="1444"/>
      <c r="O14" s="1444"/>
      <c r="P14" s="1445"/>
      <c r="Q14" s="1447"/>
      <c r="R14" s="1446"/>
      <c r="S14" s="1446"/>
      <c r="T14" s="1447"/>
      <c r="U14" s="1448"/>
    </row>
    <row r="15" spans="1:21" s="1336" customFormat="1" ht="26.25" customHeight="1">
      <c r="A15" s="1442"/>
      <c r="B15" s="1443" t="s">
        <v>919</v>
      </c>
      <c r="C15" s="1444"/>
      <c r="D15" s="1445"/>
      <c r="E15" s="1444"/>
      <c r="F15" s="1444"/>
      <c r="G15" s="1445"/>
      <c r="H15" s="1447"/>
      <c r="I15" s="1446"/>
      <c r="J15" s="1446"/>
      <c r="K15" s="1447"/>
      <c r="L15" s="1444"/>
      <c r="M15" s="1445"/>
      <c r="N15" s="1444"/>
      <c r="O15" s="1444"/>
      <c r="P15" s="1445"/>
      <c r="Q15" s="1447"/>
      <c r="R15" s="1446"/>
      <c r="S15" s="1446"/>
      <c r="T15" s="1447"/>
      <c r="U15" s="1448"/>
    </row>
    <row r="16" spans="1:21" s="1357" customFormat="1" ht="24.75" customHeight="1">
      <c r="A16" s="1399"/>
      <c r="B16" s="1399" t="s">
        <v>186</v>
      </c>
      <c r="C16" s="1397"/>
      <c r="D16" s="1398"/>
      <c r="E16" s="1397"/>
      <c r="F16" s="1394"/>
      <c r="G16" s="1395"/>
      <c r="H16" s="1394"/>
      <c r="I16" s="1395"/>
      <c r="J16" s="1395"/>
      <c r="K16" s="1394"/>
      <c r="L16" s="1397"/>
      <c r="M16" s="1398"/>
      <c r="N16" s="1397"/>
      <c r="O16" s="1394"/>
      <c r="P16" s="1395"/>
      <c r="Q16" s="1394"/>
      <c r="R16" s="1395"/>
      <c r="S16" s="1395"/>
      <c r="T16" s="1394"/>
      <c r="U16" s="1394"/>
    </row>
    <row r="17" spans="1:21" s="1357" customFormat="1" ht="24.75" customHeight="1">
      <c r="A17" s="1399">
        <v>1</v>
      </c>
      <c r="B17" s="1399" t="s">
        <v>883</v>
      </c>
      <c r="C17" s="1397"/>
      <c r="D17" s="1398"/>
      <c r="E17" s="1397"/>
      <c r="F17" s="1394"/>
      <c r="G17" s="1395"/>
      <c r="H17" s="1394"/>
      <c r="I17" s="1395"/>
      <c r="J17" s="1395"/>
      <c r="K17" s="1394"/>
      <c r="L17" s="1397"/>
      <c r="M17" s="1398"/>
      <c r="N17" s="1397"/>
      <c r="O17" s="1394"/>
      <c r="P17" s="1395"/>
      <c r="Q17" s="1394"/>
      <c r="R17" s="1395"/>
      <c r="S17" s="1395"/>
      <c r="T17" s="1394"/>
      <c r="U17" s="1394"/>
    </row>
    <row r="18" spans="1:21" s="1336" customFormat="1" ht="66.75" customHeight="1">
      <c r="A18" s="1442"/>
      <c r="B18" s="1443" t="s">
        <v>882</v>
      </c>
      <c r="C18" s="1444"/>
      <c r="D18" s="1445"/>
      <c r="E18" s="1444"/>
      <c r="F18" s="1444"/>
      <c r="G18" s="1445"/>
      <c r="H18" s="1444"/>
      <c r="I18" s="1446"/>
      <c r="J18" s="1446"/>
      <c r="K18" s="1447"/>
      <c r="L18" s="1444"/>
      <c r="M18" s="1445"/>
      <c r="N18" s="1444"/>
      <c r="O18" s="1444"/>
      <c r="P18" s="1445"/>
      <c r="Q18" s="1444"/>
      <c r="R18" s="1446"/>
      <c r="S18" s="1446"/>
      <c r="T18" s="1447"/>
      <c r="U18" s="1448"/>
    </row>
    <row r="19" spans="1:21" s="1336" customFormat="1" ht="54.75" customHeight="1">
      <c r="A19" s="1442"/>
      <c r="B19" s="1443" t="s">
        <v>881</v>
      </c>
      <c r="C19" s="1444"/>
      <c r="D19" s="1445"/>
      <c r="E19" s="1444"/>
      <c r="F19" s="1444"/>
      <c r="G19" s="1445"/>
      <c r="H19" s="1444"/>
      <c r="I19" s="1446"/>
      <c r="J19" s="1446"/>
      <c r="K19" s="1447"/>
      <c r="L19" s="1444"/>
      <c r="M19" s="1445"/>
      <c r="N19" s="1444"/>
      <c r="O19" s="1444"/>
      <c r="P19" s="1445"/>
      <c r="Q19" s="1444"/>
      <c r="R19" s="1446"/>
      <c r="S19" s="1446"/>
      <c r="T19" s="1447"/>
      <c r="U19" s="1448"/>
    </row>
    <row r="20" spans="1:21" s="1336" customFormat="1" ht="24.75" customHeight="1">
      <c r="A20" s="1442"/>
      <c r="B20" s="1443" t="s">
        <v>872</v>
      </c>
      <c r="C20" s="1444"/>
      <c r="D20" s="1445"/>
      <c r="E20" s="1444"/>
      <c r="F20" s="1444"/>
      <c r="G20" s="1445"/>
      <c r="H20" s="1447"/>
      <c r="I20" s="1446"/>
      <c r="J20" s="1446"/>
      <c r="K20" s="1447"/>
      <c r="L20" s="1444"/>
      <c r="M20" s="1445"/>
      <c r="N20" s="1444"/>
      <c r="O20" s="1444"/>
      <c r="P20" s="1445"/>
      <c r="Q20" s="1447"/>
      <c r="R20" s="1446"/>
      <c r="S20" s="1446"/>
      <c r="T20" s="1447"/>
      <c r="U20" s="1448"/>
    </row>
    <row r="21" spans="1:21" s="1336" customFormat="1" ht="24.75" customHeight="1">
      <c r="A21" s="1442"/>
      <c r="B21" s="1443" t="s">
        <v>871</v>
      </c>
      <c r="C21" s="1444"/>
      <c r="D21" s="1445"/>
      <c r="E21" s="1444"/>
      <c r="F21" s="1444"/>
      <c r="G21" s="1445"/>
      <c r="H21" s="1447"/>
      <c r="I21" s="1446"/>
      <c r="J21" s="1446"/>
      <c r="K21" s="1447"/>
      <c r="L21" s="1444"/>
      <c r="M21" s="1445"/>
      <c r="N21" s="1444"/>
      <c r="O21" s="1444"/>
      <c r="P21" s="1445"/>
      <c r="Q21" s="1447"/>
      <c r="R21" s="1446"/>
      <c r="S21" s="1446"/>
      <c r="T21" s="1447"/>
      <c r="U21" s="1448"/>
    </row>
    <row r="22" spans="1:21" ht="30" customHeight="1">
      <c r="A22" s="1449"/>
      <c r="B22" s="1450" t="s">
        <v>920</v>
      </c>
      <c r="C22" s="1444"/>
      <c r="D22" s="1447"/>
      <c r="E22" s="1444"/>
      <c r="F22" s="1451"/>
      <c r="G22" s="1446"/>
      <c r="H22" s="1447"/>
      <c r="I22" s="1452"/>
      <c r="J22" s="1452"/>
      <c r="K22" s="1453"/>
      <c r="L22" s="1444"/>
      <c r="M22" s="1447"/>
      <c r="N22" s="1444"/>
      <c r="O22" s="1451"/>
      <c r="P22" s="1446"/>
      <c r="Q22" s="1447"/>
      <c r="R22" s="1452"/>
      <c r="S22" s="1452"/>
      <c r="T22" s="1453"/>
      <c r="U22" s="1447"/>
    </row>
    <row r="23" spans="1:21">
      <c r="I23" s="1822"/>
      <c r="J23" s="1822"/>
      <c r="K23" s="1822"/>
      <c r="L23" s="1822"/>
      <c r="M23" s="1822"/>
      <c r="N23" s="1822"/>
      <c r="O23" s="1822"/>
      <c r="P23" s="1822"/>
      <c r="Q23" s="1822"/>
      <c r="R23" s="1822"/>
      <c r="S23" s="1822"/>
      <c r="T23" s="1822"/>
      <c r="U23" s="1822"/>
    </row>
    <row r="24" spans="1:21">
      <c r="I24" s="1819"/>
      <c r="J24" s="1819"/>
      <c r="K24" s="1819"/>
      <c r="L24" s="1819"/>
      <c r="M24" s="1819"/>
      <c r="N24" s="1819"/>
      <c r="O24" s="1819"/>
      <c r="P24" s="1819"/>
      <c r="Q24" s="1819"/>
      <c r="R24" s="1819"/>
      <c r="S24" s="1819"/>
      <c r="T24" s="1819"/>
      <c r="U24" s="1819"/>
    </row>
    <row r="25" spans="1:21">
      <c r="I25" s="1819"/>
      <c r="J25" s="1819"/>
      <c r="K25" s="1819"/>
      <c r="L25" s="1819"/>
      <c r="M25" s="1819"/>
      <c r="N25" s="1819"/>
      <c r="O25" s="1819"/>
      <c r="P25" s="1819"/>
      <c r="Q25" s="1819"/>
      <c r="R25" s="1819"/>
      <c r="S25" s="1819"/>
      <c r="T25" s="1819"/>
      <c r="U25" s="1819"/>
    </row>
    <row r="26" spans="1:21">
      <c r="I26" s="1820"/>
      <c r="J26" s="1820"/>
      <c r="K26" s="1820"/>
      <c r="L26" s="1820"/>
      <c r="M26" s="1820"/>
      <c r="N26" s="1820"/>
      <c r="O26" s="1820"/>
      <c r="P26" s="1820"/>
      <c r="Q26" s="1820"/>
      <c r="R26" s="1820"/>
      <c r="S26" s="1820"/>
      <c r="T26" s="1820"/>
      <c r="U26" s="1820"/>
    </row>
    <row r="51" spans="6:15">
      <c r="F51" s="1324">
        <f>C51-D51-E51</f>
        <v>0</v>
      </c>
      <c r="O51" s="1324">
        <f>L51-M51-N51</f>
        <v>0</v>
      </c>
    </row>
  </sheetData>
  <mergeCells count="36">
    <mergeCell ref="P7:P8"/>
    <mergeCell ref="C6:D6"/>
    <mergeCell ref="C7:C8"/>
    <mergeCell ref="D7:D8"/>
    <mergeCell ref="I24:U24"/>
    <mergeCell ref="I25:U25"/>
    <mergeCell ref="I26:U26"/>
    <mergeCell ref="G7:G8"/>
    <mergeCell ref="H6:H8"/>
    <mergeCell ref="I6:I8"/>
    <mergeCell ref="K6:K8"/>
    <mergeCell ref="I23:U23"/>
    <mergeCell ref="J6:J8"/>
    <mergeCell ref="U5:U8"/>
    <mergeCell ref="E6:G6"/>
    <mergeCell ref="E7:E8"/>
    <mergeCell ref="F7:F8"/>
    <mergeCell ref="C5:K5"/>
    <mergeCell ref="L5:T5"/>
    <mergeCell ref="L6:M6"/>
    <mergeCell ref="B5:B8"/>
    <mergeCell ref="A5:A8"/>
    <mergeCell ref="A1:B1"/>
    <mergeCell ref="A2:U2"/>
    <mergeCell ref="A3:U3"/>
    <mergeCell ref="I4:U4"/>
    <mergeCell ref="I1:U1"/>
    <mergeCell ref="N6:P6"/>
    <mergeCell ref="Q6:Q8"/>
    <mergeCell ref="R6:R8"/>
    <mergeCell ref="S6:S8"/>
    <mergeCell ref="T6:T8"/>
    <mergeCell ref="L7:L8"/>
    <mergeCell ref="M7:M8"/>
    <mergeCell ref="N7:N8"/>
    <mergeCell ref="O7:O8"/>
  </mergeCells>
  <printOptions horizontalCentered="1"/>
  <pageMargins left="0.11811023622047245" right="0" top="0.15748031496062992" bottom="0.15748031496062992" header="0.31496062992125984" footer="0.31496062992125984"/>
  <pageSetup paperSize="9" scale="60" firstPageNumber="27" orientation="landscape" useFirstPageNumber="1" r:id="rId1"/>
  <headerFooter>
    <oddHeader>&amp;C&amp;P</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CF7FD-AE35-4302-B5AA-98D941156876}">
  <dimension ref="A1:BI698"/>
  <sheetViews>
    <sheetView zoomScale="80" zoomScaleNormal="80" workbookViewId="0">
      <pane ySplit="6" topLeftCell="A16" activePane="bottomLeft" state="frozen"/>
      <selection activeCell="F11" sqref="F11"/>
      <selection pane="bottomLeft" activeCell="A2" sqref="A2:H2"/>
    </sheetView>
  </sheetViews>
  <sheetFormatPr defaultColWidth="9" defaultRowHeight="15.75"/>
  <cols>
    <col min="1" max="1" width="5" style="283" customWidth="1"/>
    <col min="2" max="2" width="38" style="273" customWidth="1"/>
    <col min="3" max="3" width="9.875" style="332" customWidth="1"/>
    <col min="4" max="4" width="7.75" style="273" customWidth="1"/>
    <col min="5" max="5" width="7.5" style="273" customWidth="1"/>
    <col min="6" max="6" width="9.625" style="332" customWidth="1"/>
    <col min="7" max="7" width="14" style="332" customWidth="1"/>
    <col min="8" max="8" width="8.875" style="273" customWidth="1"/>
    <col min="9" max="9" width="9" style="273" hidden="1" customWidth="1"/>
    <col min="10" max="10" width="21.875" style="273" hidden="1" customWidth="1"/>
    <col min="11" max="11" width="9" style="273" hidden="1" customWidth="1"/>
    <col min="12" max="12" width="9" style="273" customWidth="1"/>
    <col min="13" max="19" width="9" style="273"/>
    <col min="20" max="21" width="5" style="273" customWidth="1"/>
    <col min="22" max="25" width="9" style="273"/>
    <col min="26" max="26" width="5" style="273" customWidth="1"/>
    <col min="27" max="16384" width="9" style="273"/>
  </cols>
  <sheetData>
    <row r="1" spans="1:14">
      <c r="A1" s="1760"/>
      <c r="B1" s="1760"/>
      <c r="E1" s="1752" t="s">
        <v>725</v>
      </c>
      <c r="F1" s="1752"/>
      <c r="G1" s="1752"/>
      <c r="H1" s="1752"/>
    </row>
    <row r="2" spans="1:14" ht="53.25" customHeight="1">
      <c r="A2" s="1760" t="s">
        <v>513</v>
      </c>
      <c r="B2" s="1760"/>
      <c r="C2" s="1760"/>
      <c r="D2" s="1760"/>
      <c r="E2" s="1760"/>
      <c r="F2" s="1760"/>
      <c r="G2" s="1760"/>
      <c r="H2" s="1760"/>
      <c r="I2" s="335"/>
      <c r="J2" s="335"/>
      <c r="K2" s="335"/>
      <c r="L2" s="335"/>
      <c r="M2" s="335"/>
      <c r="N2" s="335"/>
    </row>
    <row r="3" spans="1:14" ht="53.25" customHeight="1">
      <c r="A3" s="1770" t="s">
        <v>722</v>
      </c>
      <c r="B3" s="1770"/>
      <c r="C3" s="1770"/>
      <c r="D3" s="1770"/>
      <c r="E3" s="1770"/>
      <c r="F3" s="1770"/>
      <c r="G3" s="1770"/>
      <c r="H3" s="1770"/>
      <c r="I3" s="335"/>
      <c r="J3" s="335"/>
      <c r="K3" s="335"/>
      <c r="L3" s="335"/>
      <c r="M3" s="335"/>
      <c r="N3" s="335"/>
    </row>
    <row r="4" spans="1:14" ht="21" customHeight="1">
      <c r="E4" s="1824" t="s">
        <v>174</v>
      </c>
      <c r="F4" s="1824"/>
      <c r="G4" s="1824"/>
      <c r="H4" s="1824"/>
    </row>
    <row r="5" spans="1:14" ht="112.5" customHeight="1">
      <c r="A5" s="253" t="s">
        <v>4</v>
      </c>
      <c r="B5" s="253" t="s">
        <v>181</v>
      </c>
      <c r="C5" s="254" t="s">
        <v>6</v>
      </c>
      <c r="D5" s="253" t="s">
        <v>129</v>
      </c>
      <c r="E5" s="253" t="s">
        <v>184</v>
      </c>
      <c r="F5" s="254" t="s">
        <v>235</v>
      </c>
      <c r="G5" s="1193" t="s">
        <v>350</v>
      </c>
      <c r="H5" s="1213" t="s">
        <v>351</v>
      </c>
      <c r="J5" s="336"/>
    </row>
    <row r="6" spans="1:14" s="337" customFormat="1" ht="11.25" customHeight="1">
      <c r="A6" s="1197" t="s">
        <v>20</v>
      </c>
      <c r="B6" s="1198" t="s">
        <v>21</v>
      </c>
      <c r="C6" s="1199">
        <v>1</v>
      </c>
      <c r="D6" s="1198">
        <v>2</v>
      </c>
      <c r="E6" s="1198">
        <v>3</v>
      </c>
      <c r="F6" s="1199" t="s">
        <v>211</v>
      </c>
      <c r="G6" s="1214">
        <v>5</v>
      </c>
      <c r="H6" s="1214">
        <v>6</v>
      </c>
    </row>
    <row r="7" spans="1:14" s="339" customFormat="1" ht="15.75" customHeight="1">
      <c r="A7" s="272"/>
      <c r="B7" s="282" t="s">
        <v>17</v>
      </c>
      <c r="C7" s="351">
        <f>C21</f>
        <v>3776</v>
      </c>
      <c r="D7" s="282"/>
      <c r="E7" s="282"/>
      <c r="F7" s="1205">
        <f>F8+F21</f>
        <v>57028.058716</v>
      </c>
      <c r="G7" s="1214"/>
      <c r="H7" s="1214"/>
      <c r="I7" s="339">
        <v>1</v>
      </c>
    </row>
    <row r="8" spans="1:14" s="315" customFormat="1" ht="15.75" customHeight="1">
      <c r="A8" s="1206">
        <v>1</v>
      </c>
      <c r="B8" s="1207" t="s">
        <v>236</v>
      </c>
      <c r="C8" s="1208">
        <f>C9+C10+C13+C16+C20</f>
        <v>3784</v>
      </c>
      <c r="D8" s="1207"/>
      <c r="E8" s="1207"/>
      <c r="F8" s="1208">
        <f>F9+F10+F13+F16+F20</f>
        <v>29629.102554999998</v>
      </c>
      <c r="G8" s="1214"/>
      <c r="H8" s="1214"/>
      <c r="I8" s="343">
        <v>2</v>
      </c>
    </row>
    <row r="9" spans="1:14">
      <c r="A9" s="1209" t="s">
        <v>226</v>
      </c>
      <c r="B9" s="333" t="s">
        <v>237</v>
      </c>
      <c r="C9" s="1210">
        <f>SUMIF($I$34:$I$5564,$I9,C$34:C$5564)</f>
        <v>705</v>
      </c>
      <c r="D9" s="333">
        <v>0.70199999999999996</v>
      </c>
      <c r="E9" s="333">
        <v>6</v>
      </c>
      <c r="F9" s="1210">
        <f>SUMIF($I$34:$I$5564,$I9,F$34:F$5564)</f>
        <v>3671.1539999999995</v>
      </c>
      <c r="G9" s="1210"/>
      <c r="H9" s="333"/>
      <c r="I9" s="339">
        <v>3</v>
      </c>
      <c r="J9" s="332">
        <f>F9+F22</f>
        <v>6691.4919999999984</v>
      </c>
    </row>
    <row r="10" spans="1:14">
      <c r="A10" s="1209" t="s">
        <v>226</v>
      </c>
      <c r="B10" s="333" t="s">
        <v>238</v>
      </c>
      <c r="C10" s="1210">
        <f t="shared" ref="C10:C20" si="0">SUMIF($I$34:$I$5564,$I10,C$34:C$5564)</f>
        <v>1490</v>
      </c>
      <c r="D10" s="333">
        <v>1.4039999999999999</v>
      </c>
      <c r="E10" s="333">
        <v>6</v>
      </c>
      <c r="F10" s="1210">
        <f t="shared" ref="F10:F20" si="1">SUMIF($I$34:$I$5564,$I10,F$34:F$5564)</f>
        <v>12075.072126999998</v>
      </c>
      <c r="G10" s="1210"/>
      <c r="H10" s="333"/>
      <c r="I10" s="339">
        <v>4</v>
      </c>
      <c r="J10" s="332">
        <f>F10+F23</f>
        <v>22417.560126999997</v>
      </c>
    </row>
    <row r="11" spans="1:14">
      <c r="A11" s="1209" t="s">
        <v>239</v>
      </c>
      <c r="B11" s="333" t="s">
        <v>240</v>
      </c>
      <c r="C11" s="1210">
        <f t="shared" si="0"/>
        <v>718</v>
      </c>
      <c r="D11" s="333">
        <v>0</v>
      </c>
      <c r="E11" s="333">
        <v>0</v>
      </c>
      <c r="F11" s="1210">
        <f t="shared" si="1"/>
        <v>4191.7919999999995</v>
      </c>
      <c r="G11" s="1210"/>
      <c r="H11" s="333"/>
      <c r="I11" s="339">
        <v>5</v>
      </c>
    </row>
    <row r="12" spans="1:14">
      <c r="A12" s="1209" t="s">
        <v>239</v>
      </c>
      <c r="B12" s="333" t="s">
        <v>241</v>
      </c>
      <c r="C12" s="1210">
        <f t="shared" si="0"/>
        <v>772</v>
      </c>
      <c r="D12" s="333">
        <v>1.4039999999999999</v>
      </c>
      <c r="E12" s="333">
        <v>6</v>
      </c>
      <c r="F12" s="1210">
        <f t="shared" si="1"/>
        <v>7883.2801270000009</v>
      </c>
      <c r="G12" s="1210"/>
      <c r="H12" s="333"/>
      <c r="I12" s="339">
        <v>6</v>
      </c>
    </row>
    <row r="13" spans="1:14">
      <c r="A13" s="1209" t="s">
        <v>226</v>
      </c>
      <c r="B13" s="333" t="s">
        <v>242</v>
      </c>
      <c r="C13" s="1210">
        <f t="shared" si="0"/>
        <v>1144</v>
      </c>
      <c r="D13" s="333">
        <v>1.4039999999999999</v>
      </c>
      <c r="E13" s="333">
        <v>6</v>
      </c>
      <c r="F13" s="1210">
        <f t="shared" si="1"/>
        <v>8999.978000000001</v>
      </c>
      <c r="G13" s="1210"/>
      <c r="H13" s="333"/>
      <c r="I13" s="339">
        <v>7</v>
      </c>
      <c r="J13" s="332">
        <f>F13+F26</f>
        <v>17769.205000000002</v>
      </c>
    </row>
    <row r="14" spans="1:14">
      <c r="A14" s="1209" t="s">
        <v>239</v>
      </c>
      <c r="B14" s="333" t="s">
        <v>240</v>
      </c>
      <c r="C14" s="1210">
        <f t="shared" si="0"/>
        <v>590</v>
      </c>
      <c r="D14" s="333">
        <v>0</v>
      </c>
      <c r="E14" s="333">
        <v>0</v>
      </c>
      <c r="F14" s="1210">
        <f t="shared" si="1"/>
        <v>3322.6279999999997</v>
      </c>
      <c r="G14" s="1210"/>
      <c r="H14" s="333"/>
      <c r="I14" s="339">
        <v>8</v>
      </c>
    </row>
    <row r="15" spans="1:14">
      <c r="A15" s="1209" t="s">
        <v>239</v>
      </c>
      <c r="B15" s="333" t="s">
        <v>241</v>
      </c>
      <c r="C15" s="1210">
        <f t="shared" si="0"/>
        <v>554</v>
      </c>
      <c r="D15" s="333">
        <v>1.4039999999999999</v>
      </c>
      <c r="E15" s="333">
        <v>6</v>
      </c>
      <c r="F15" s="1210">
        <f t="shared" si="1"/>
        <v>5677.3499999999995</v>
      </c>
      <c r="G15" s="1210"/>
      <c r="H15" s="333"/>
      <c r="I15" s="339">
        <v>9</v>
      </c>
    </row>
    <row r="16" spans="1:14">
      <c r="A16" s="1209" t="s">
        <v>226</v>
      </c>
      <c r="B16" s="333" t="s">
        <v>630</v>
      </c>
      <c r="C16" s="1210">
        <f>C17+C18+C19</f>
        <v>438</v>
      </c>
      <c r="D16" s="333"/>
      <c r="E16" s="333"/>
      <c r="F16" s="1210">
        <f>SUM(F17:F19)</f>
        <v>4791.8984280000004</v>
      </c>
      <c r="G16" s="1210"/>
      <c r="H16" s="333"/>
      <c r="I16" s="339"/>
      <c r="J16" s="332">
        <f>F16+F29</f>
        <v>9842.1115890000001</v>
      </c>
    </row>
    <row r="17" spans="1:10">
      <c r="A17" s="1209"/>
      <c r="B17" s="333" t="s">
        <v>240</v>
      </c>
      <c r="C17" s="1210">
        <f t="shared" si="0"/>
        <v>105</v>
      </c>
      <c r="D17" s="1211">
        <f>2.34*100%</f>
        <v>2.34</v>
      </c>
      <c r="E17" s="333">
        <v>6</v>
      </c>
      <c r="F17" s="1210">
        <f t="shared" si="1"/>
        <v>564.86657100000002</v>
      </c>
      <c r="G17" s="1210"/>
      <c r="H17" s="333"/>
      <c r="I17" s="339">
        <v>19</v>
      </c>
    </row>
    <row r="18" spans="1:10">
      <c r="A18" s="1209"/>
      <c r="B18" s="333" t="s">
        <v>241</v>
      </c>
      <c r="C18" s="1210">
        <f t="shared" si="0"/>
        <v>39</v>
      </c>
      <c r="D18" s="1211"/>
      <c r="E18" s="333"/>
      <c r="F18" s="1210">
        <f t="shared" si="1"/>
        <v>300.79524400000003</v>
      </c>
      <c r="G18" s="1210"/>
      <c r="H18" s="333"/>
      <c r="I18" s="339">
        <v>20</v>
      </c>
    </row>
    <row r="19" spans="1:10">
      <c r="A19" s="1209"/>
      <c r="B19" s="333" t="s">
        <v>631</v>
      </c>
      <c r="C19" s="1210">
        <f t="shared" si="0"/>
        <v>294</v>
      </c>
      <c r="D19" s="1211"/>
      <c r="E19" s="333"/>
      <c r="F19" s="1210">
        <f t="shared" si="1"/>
        <v>3926.236613</v>
      </c>
      <c r="G19" s="1210"/>
      <c r="H19" s="333"/>
      <c r="I19" s="339">
        <v>21</v>
      </c>
    </row>
    <row r="20" spans="1:10">
      <c r="A20" s="1209" t="s">
        <v>219</v>
      </c>
      <c r="B20" s="333" t="s">
        <v>484</v>
      </c>
      <c r="C20" s="1210">
        <f t="shared" si="0"/>
        <v>7</v>
      </c>
      <c r="D20" s="1211">
        <f>2.34*100%</f>
        <v>2.34</v>
      </c>
      <c r="E20" s="333">
        <v>6</v>
      </c>
      <c r="F20" s="1210">
        <f t="shared" si="1"/>
        <v>91</v>
      </c>
      <c r="G20" s="1210"/>
      <c r="H20" s="333"/>
      <c r="I20" s="339">
        <v>22</v>
      </c>
      <c r="J20" s="332">
        <f>F20+F33</f>
        <v>307.69</v>
      </c>
    </row>
    <row r="21" spans="1:10" s="315" customFormat="1">
      <c r="A21" s="1206">
        <v>2</v>
      </c>
      <c r="B21" s="1207" t="s">
        <v>243</v>
      </c>
      <c r="C21" s="1208">
        <f>C22+C23+C26+C29+C33</f>
        <v>3776</v>
      </c>
      <c r="D21" s="1207"/>
      <c r="E21" s="1207"/>
      <c r="F21" s="1208">
        <f>F22+F23+F26+F29+F33</f>
        <v>27398.956160999998</v>
      </c>
      <c r="G21" s="1208"/>
      <c r="H21" s="1207"/>
      <c r="I21" s="343">
        <v>10</v>
      </c>
    </row>
    <row r="22" spans="1:10">
      <c r="A22" s="1209" t="s">
        <v>226</v>
      </c>
      <c r="B22" s="333" t="s">
        <v>237</v>
      </c>
      <c r="C22" s="1210">
        <f>SUMIF($I$34:$I$5564,$I22,C$34:C$5564)</f>
        <v>706</v>
      </c>
      <c r="D22" s="333">
        <v>0.70199999999999996</v>
      </c>
      <c r="E22" s="333">
        <v>6</v>
      </c>
      <c r="F22" s="1210">
        <f>SUMIF($I$34:$I$5564,$I22,F$34:F$5564)</f>
        <v>3020.3379999999993</v>
      </c>
      <c r="G22" s="1210"/>
      <c r="H22" s="333"/>
      <c r="I22" s="339">
        <v>11</v>
      </c>
    </row>
    <row r="23" spans="1:10">
      <c r="A23" s="1209" t="s">
        <v>226</v>
      </c>
      <c r="B23" s="333" t="s">
        <v>238</v>
      </c>
      <c r="C23" s="1210">
        <f t="shared" ref="C23:C33" si="2">SUMIF($I$34:$I$5564,$I23,C$34:C$5564)</f>
        <v>1362</v>
      </c>
      <c r="D23" s="333">
        <v>1.4039999999999999</v>
      </c>
      <c r="E23" s="333">
        <v>6</v>
      </c>
      <c r="F23" s="1210">
        <f t="shared" ref="F23:F33" si="3">SUMIF($I$34:$I$5564,$I23,F$34:F$5564)</f>
        <v>10342.487999999999</v>
      </c>
      <c r="G23" s="1210"/>
      <c r="H23" s="333"/>
      <c r="I23" s="339">
        <v>12</v>
      </c>
    </row>
    <row r="24" spans="1:10">
      <c r="A24" s="1209" t="s">
        <v>239</v>
      </c>
      <c r="B24" s="333" t="s">
        <v>240</v>
      </c>
      <c r="C24" s="1210">
        <f t="shared" si="2"/>
        <v>701</v>
      </c>
      <c r="D24" s="333">
        <v>0</v>
      </c>
      <c r="E24" s="333">
        <v>0</v>
      </c>
      <c r="F24" s="1210">
        <f t="shared" si="3"/>
        <v>3526.3679999999999</v>
      </c>
      <c r="G24" s="1210"/>
      <c r="H24" s="333"/>
      <c r="I24" s="339">
        <v>13</v>
      </c>
    </row>
    <row r="25" spans="1:10">
      <c r="A25" s="1209" t="s">
        <v>239</v>
      </c>
      <c r="B25" s="333" t="s">
        <v>241</v>
      </c>
      <c r="C25" s="1210">
        <f t="shared" si="2"/>
        <v>661</v>
      </c>
      <c r="D25" s="333">
        <v>1.4039999999999999</v>
      </c>
      <c r="E25" s="333">
        <v>6</v>
      </c>
      <c r="F25" s="1210">
        <f t="shared" si="3"/>
        <v>6816.1200000000008</v>
      </c>
      <c r="G25" s="1210"/>
      <c r="H25" s="333"/>
      <c r="I25" s="339">
        <v>14</v>
      </c>
    </row>
    <row r="26" spans="1:10">
      <c r="A26" s="1209" t="s">
        <v>226</v>
      </c>
      <c r="B26" s="333" t="s">
        <v>242</v>
      </c>
      <c r="C26" s="1210">
        <f t="shared" si="2"/>
        <v>1204</v>
      </c>
      <c r="D26" s="333">
        <v>1.4039999999999999</v>
      </c>
      <c r="E26" s="333">
        <v>6</v>
      </c>
      <c r="F26" s="1210">
        <f t="shared" si="3"/>
        <v>8769.2270000000008</v>
      </c>
      <c r="G26" s="1210"/>
      <c r="H26" s="333"/>
      <c r="I26" s="339">
        <v>15</v>
      </c>
    </row>
    <row r="27" spans="1:10">
      <c r="A27" s="1209" t="s">
        <v>239</v>
      </c>
      <c r="B27" s="333" t="s">
        <v>240</v>
      </c>
      <c r="C27" s="1210">
        <f t="shared" si="2"/>
        <v>641</v>
      </c>
      <c r="D27" s="333">
        <v>0</v>
      </c>
      <c r="E27" s="333">
        <v>0</v>
      </c>
      <c r="F27" s="1210">
        <f t="shared" si="3"/>
        <v>3209.6659999999993</v>
      </c>
      <c r="G27" s="1210"/>
      <c r="H27" s="333"/>
      <c r="I27" s="339">
        <v>16</v>
      </c>
    </row>
    <row r="28" spans="1:10">
      <c r="A28" s="1209" t="s">
        <v>239</v>
      </c>
      <c r="B28" s="333" t="s">
        <v>241</v>
      </c>
      <c r="C28" s="1210">
        <f t="shared" si="2"/>
        <v>563</v>
      </c>
      <c r="D28" s="333">
        <v>1.4039999999999999</v>
      </c>
      <c r="E28" s="333">
        <v>6</v>
      </c>
      <c r="F28" s="1210">
        <f t="shared" si="3"/>
        <v>5559.5609999999997</v>
      </c>
      <c r="G28" s="1210"/>
      <c r="H28" s="333"/>
      <c r="I28" s="339">
        <v>17</v>
      </c>
    </row>
    <row r="29" spans="1:10">
      <c r="A29" s="1209" t="s">
        <v>226</v>
      </c>
      <c r="B29" s="333" t="s">
        <v>630</v>
      </c>
      <c r="C29" s="1210">
        <f>C30+C31+C32</f>
        <v>495</v>
      </c>
      <c r="D29" s="1211"/>
      <c r="E29" s="333"/>
      <c r="F29" s="1210">
        <f>F30+F31+F32</f>
        <v>5050.2131609999997</v>
      </c>
      <c r="G29" s="1210"/>
      <c r="H29" s="333"/>
      <c r="I29" s="339"/>
    </row>
    <row r="30" spans="1:10">
      <c r="A30" s="1209"/>
      <c r="B30" s="333" t="s">
        <v>240</v>
      </c>
      <c r="C30" s="1210">
        <f t="shared" si="2"/>
        <v>108</v>
      </c>
      <c r="D30" s="1211">
        <f>2.34*100%</f>
        <v>2.34</v>
      </c>
      <c r="E30" s="333">
        <v>6</v>
      </c>
      <c r="F30" s="1210">
        <f t="shared" si="3"/>
        <v>585.34420599999999</v>
      </c>
      <c r="G30" s="1210"/>
      <c r="H30" s="333"/>
      <c r="I30" s="339">
        <v>23</v>
      </c>
    </row>
    <row r="31" spans="1:10">
      <c r="A31" s="1209"/>
      <c r="B31" s="333" t="s">
        <v>241</v>
      </c>
      <c r="C31" s="1210">
        <f t="shared" si="2"/>
        <v>51</v>
      </c>
      <c r="D31" s="1211"/>
      <c r="E31" s="333"/>
      <c r="F31" s="1210">
        <f t="shared" si="3"/>
        <v>342.256955</v>
      </c>
      <c r="G31" s="1210"/>
      <c r="H31" s="333"/>
      <c r="I31" s="339">
        <v>24</v>
      </c>
    </row>
    <row r="32" spans="1:10">
      <c r="A32" s="1209"/>
      <c r="B32" s="333" t="s">
        <v>631</v>
      </c>
      <c r="C32" s="1210">
        <f t="shared" si="2"/>
        <v>336</v>
      </c>
      <c r="D32" s="1211"/>
      <c r="E32" s="333"/>
      <c r="F32" s="1210">
        <f t="shared" si="3"/>
        <v>4122.6120000000001</v>
      </c>
      <c r="G32" s="1210"/>
      <c r="H32" s="333"/>
      <c r="I32" s="339">
        <v>25</v>
      </c>
    </row>
    <row r="33" spans="1:9" ht="18" customHeight="1">
      <c r="A33" s="1209" t="s">
        <v>219</v>
      </c>
      <c r="B33" s="333" t="s">
        <v>484</v>
      </c>
      <c r="C33" s="1210">
        <f t="shared" si="2"/>
        <v>9</v>
      </c>
      <c r="D33" s="1211">
        <f>2.34*100%</f>
        <v>2.34</v>
      </c>
      <c r="E33" s="333">
        <v>6</v>
      </c>
      <c r="F33" s="1210">
        <f t="shared" si="3"/>
        <v>216.69</v>
      </c>
      <c r="G33" s="1210"/>
      <c r="H33" s="333"/>
      <c r="I33" s="339">
        <v>26</v>
      </c>
    </row>
    <row r="34" spans="1:9" s="339" customFormat="1" hidden="1">
      <c r="A34" s="1200"/>
      <c r="B34" s="1201" t="s">
        <v>629</v>
      </c>
      <c r="C34" s="1202">
        <f>C35+C41</f>
        <v>793</v>
      </c>
      <c r="D34" s="1201"/>
      <c r="E34" s="1201"/>
      <c r="F34" s="1203">
        <f>F35+F41</f>
        <v>9990.4415889999982</v>
      </c>
      <c r="G34" s="1203"/>
      <c r="H34" s="1204"/>
      <c r="I34" s="339">
        <v>1</v>
      </c>
    </row>
    <row r="35" spans="1:9" s="315" customFormat="1" hidden="1">
      <c r="A35" s="340">
        <v>1</v>
      </c>
      <c r="B35" s="341" t="s">
        <v>236</v>
      </c>
      <c r="C35" s="342">
        <f>C36+C40</f>
        <v>445</v>
      </c>
      <c r="D35" s="341"/>
      <c r="E35" s="341"/>
      <c r="F35" s="342">
        <f>F36+F40</f>
        <v>4882.8984279999995</v>
      </c>
      <c r="G35" s="342"/>
      <c r="H35" s="341"/>
      <c r="I35" s="343">
        <v>2</v>
      </c>
    </row>
    <row r="36" spans="1:9" hidden="1">
      <c r="A36" s="344" t="s">
        <v>226</v>
      </c>
      <c r="B36" s="345" t="s">
        <v>630</v>
      </c>
      <c r="C36" s="346">
        <f>SUM(C37:C39)</f>
        <v>438</v>
      </c>
      <c r="D36" s="345"/>
      <c r="E36" s="345"/>
      <c r="F36" s="346">
        <f>F39+F37+F38</f>
        <v>4791.8984279999995</v>
      </c>
      <c r="G36" s="346"/>
      <c r="H36" s="345"/>
      <c r="I36" s="339"/>
    </row>
    <row r="37" spans="1:9" hidden="1">
      <c r="A37" s="344"/>
      <c r="B37" s="345" t="s">
        <v>240</v>
      </c>
      <c r="C37" s="346">
        <v>105</v>
      </c>
      <c r="D37" s="345"/>
      <c r="E37" s="345"/>
      <c r="F37" s="346">
        <v>564.86657100000002</v>
      </c>
      <c r="G37" s="346"/>
      <c r="H37" s="345"/>
      <c r="I37" s="339">
        <v>19</v>
      </c>
    </row>
    <row r="38" spans="1:9" hidden="1">
      <c r="A38" s="344"/>
      <c r="B38" s="345" t="s">
        <v>241</v>
      </c>
      <c r="C38" s="346">
        <v>39</v>
      </c>
      <c r="D38" s="345"/>
      <c r="E38" s="345"/>
      <c r="F38" s="346">
        <v>300.79524400000003</v>
      </c>
      <c r="G38" s="346"/>
      <c r="H38" s="345"/>
      <c r="I38" s="339">
        <v>20</v>
      </c>
    </row>
    <row r="39" spans="1:9" hidden="1">
      <c r="A39" s="344" t="s">
        <v>239</v>
      </c>
      <c r="B39" s="345" t="s">
        <v>632</v>
      </c>
      <c r="C39" s="346">
        <v>294</v>
      </c>
      <c r="D39" s="345"/>
      <c r="E39" s="345"/>
      <c r="F39" s="346">
        <v>3926.236613</v>
      </c>
      <c r="G39" s="346"/>
      <c r="H39" s="345"/>
      <c r="I39" s="339">
        <v>21</v>
      </c>
    </row>
    <row r="40" spans="1:9" hidden="1">
      <c r="A40" s="344" t="s">
        <v>219</v>
      </c>
      <c r="B40" s="345" t="s">
        <v>484</v>
      </c>
      <c r="C40" s="346">
        <v>7</v>
      </c>
      <c r="D40" s="345">
        <f>2.34*100%</f>
        <v>2.34</v>
      </c>
      <c r="E40" s="345">
        <v>6</v>
      </c>
      <c r="F40" s="346">
        <v>91</v>
      </c>
      <c r="G40" s="346"/>
      <c r="H40" s="345"/>
      <c r="I40" s="339">
        <v>22</v>
      </c>
    </row>
    <row r="41" spans="1:9" hidden="1">
      <c r="A41" s="344">
        <v>2</v>
      </c>
      <c r="B41" s="345" t="s">
        <v>243</v>
      </c>
      <c r="C41" s="346">
        <f>C42+C46</f>
        <v>348</v>
      </c>
      <c r="D41" s="345"/>
      <c r="E41" s="345"/>
      <c r="F41" s="346">
        <f>F42+F46</f>
        <v>5107.5431609999996</v>
      </c>
      <c r="G41" s="346"/>
      <c r="H41" s="345"/>
      <c r="I41" s="343">
        <v>10</v>
      </c>
    </row>
    <row r="42" spans="1:9" hidden="1">
      <c r="A42" s="344" t="s">
        <v>226</v>
      </c>
      <c r="B42" s="345" t="s">
        <v>630</v>
      </c>
      <c r="C42" s="346">
        <f>C45+C46</f>
        <v>342</v>
      </c>
      <c r="D42" s="345"/>
      <c r="E42" s="345"/>
      <c r="F42" s="346">
        <f>F43+F44+F45</f>
        <v>5050.2131609999997</v>
      </c>
      <c r="G42" s="346"/>
      <c r="H42" s="345"/>
      <c r="I42" s="339"/>
    </row>
    <row r="43" spans="1:9" hidden="1">
      <c r="A43" s="344"/>
      <c r="B43" s="345" t="s">
        <v>240</v>
      </c>
      <c r="C43" s="346">
        <v>108</v>
      </c>
      <c r="D43" s="345"/>
      <c r="E43" s="345"/>
      <c r="F43" s="346">
        <v>585.34420599999999</v>
      </c>
      <c r="G43" s="346"/>
      <c r="H43" s="345"/>
      <c r="I43" s="339">
        <v>23</v>
      </c>
    </row>
    <row r="44" spans="1:9" hidden="1">
      <c r="A44" s="344"/>
      <c r="B44" s="345" t="s">
        <v>241</v>
      </c>
      <c r="C44" s="346">
        <v>51</v>
      </c>
      <c r="D44" s="875"/>
      <c r="E44" s="345"/>
      <c r="F44" s="346">
        <v>342.256955</v>
      </c>
      <c r="G44" s="346"/>
      <c r="H44" s="345"/>
      <c r="I44" s="339">
        <v>24</v>
      </c>
    </row>
    <row r="45" spans="1:9" hidden="1">
      <c r="A45" s="344"/>
      <c r="B45" s="345" t="s">
        <v>632</v>
      </c>
      <c r="C45" s="346">
        <v>336</v>
      </c>
      <c r="D45" s="875">
        <f>2.34*40%</f>
        <v>0.93599999999999994</v>
      </c>
      <c r="E45" s="345">
        <v>6</v>
      </c>
      <c r="F45" s="346">
        <v>4122.6120000000001</v>
      </c>
      <c r="G45" s="346"/>
      <c r="H45" s="345"/>
      <c r="I45" s="339">
        <v>25</v>
      </c>
    </row>
    <row r="46" spans="1:9" hidden="1">
      <c r="A46" s="344" t="s">
        <v>219</v>
      </c>
      <c r="B46" s="345" t="s">
        <v>484</v>
      </c>
      <c r="C46" s="346">
        <v>6</v>
      </c>
      <c r="D46" s="875">
        <f>2.34*0.6</f>
        <v>1.4039999999999999</v>
      </c>
      <c r="E46" s="345">
        <v>6</v>
      </c>
      <c r="F46" s="346">
        <v>57.33</v>
      </c>
      <c r="G46" s="346"/>
      <c r="H46" s="345"/>
      <c r="I46" s="339">
        <v>26</v>
      </c>
    </row>
    <row r="47" spans="1:9" s="654" customFormat="1" ht="17.100000000000001" hidden="1" customHeight="1">
      <c r="A47" s="650"/>
      <c r="B47" s="651" t="s">
        <v>83</v>
      </c>
      <c r="C47" s="652">
        <f>C56</f>
        <v>0</v>
      </c>
      <c r="D47" s="653"/>
      <c r="E47" s="653"/>
      <c r="F47" s="652">
        <f>F56+F48</f>
        <v>42.12</v>
      </c>
      <c r="G47" s="652"/>
      <c r="H47" s="651"/>
      <c r="I47" s="654">
        <v>1</v>
      </c>
    </row>
    <row r="48" spans="1:9" s="623" customFormat="1" hidden="1">
      <c r="A48" s="655">
        <v>1</v>
      </c>
      <c r="B48" s="656" t="s">
        <v>236</v>
      </c>
      <c r="C48" s="652">
        <f t="shared" ref="C48:F48" si="4">C49+C50+C53</f>
        <v>7</v>
      </c>
      <c r="D48" s="657"/>
      <c r="E48" s="653"/>
      <c r="F48" s="652">
        <f t="shared" si="4"/>
        <v>42.12</v>
      </c>
      <c r="G48" s="652"/>
      <c r="H48" s="658"/>
      <c r="I48" s="654">
        <v>2</v>
      </c>
    </row>
    <row r="49" spans="1:9" s="623" customFormat="1" hidden="1">
      <c r="A49" s="659" t="s">
        <v>226</v>
      </c>
      <c r="B49" s="658" t="s">
        <v>237</v>
      </c>
      <c r="C49" s="660">
        <v>2</v>
      </c>
      <c r="D49" s="661">
        <f>2.34*30%</f>
        <v>0.70199999999999996</v>
      </c>
      <c r="E49" s="658">
        <v>6</v>
      </c>
      <c r="F49" s="660">
        <v>8.4239999999999995</v>
      </c>
      <c r="G49" s="660"/>
      <c r="H49" s="658"/>
      <c r="I49" s="654">
        <v>3</v>
      </c>
    </row>
    <row r="50" spans="1:9" s="623" customFormat="1" hidden="1">
      <c r="A50" s="659" t="s">
        <v>226</v>
      </c>
      <c r="B50" s="658" t="s">
        <v>238</v>
      </c>
      <c r="C50" s="660">
        <f>C51+C52</f>
        <v>0</v>
      </c>
      <c r="D50" s="661"/>
      <c r="E50" s="658"/>
      <c r="F50" s="660">
        <f t="shared" ref="F50" si="5">F51+F52</f>
        <v>0</v>
      </c>
      <c r="G50" s="660"/>
      <c r="H50" s="658"/>
      <c r="I50" s="654">
        <v>4</v>
      </c>
    </row>
    <row r="51" spans="1:9" s="623" customFormat="1" hidden="1">
      <c r="A51" s="659" t="s">
        <v>239</v>
      </c>
      <c r="B51" s="658" t="s">
        <v>240</v>
      </c>
      <c r="C51" s="660">
        <v>0</v>
      </c>
      <c r="D51" s="661">
        <f>2.34*40%</f>
        <v>0.93599999999999994</v>
      </c>
      <c r="E51" s="658">
        <v>6</v>
      </c>
      <c r="F51" s="660">
        <v>0</v>
      </c>
      <c r="G51" s="660"/>
      <c r="H51" s="658"/>
      <c r="I51" s="654">
        <v>5</v>
      </c>
    </row>
    <row r="52" spans="1:9" s="623" customFormat="1" hidden="1">
      <c r="A52" s="659" t="s">
        <v>239</v>
      </c>
      <c r="B52" s="658" t="s">
        <v>241</v>
      </c>
      <c r="C52" s="660">
        <v>0</v>
      </c>
      <c r="D52" s="661">
        <f>2.34*0.6</f>
        <v>1.4039999999999999</v>
      </c>
      <c r="E52" s="658">
        <v>6</v>
      </c>
      <c r="F52" s="660">
        <f t="shared" ref="F52" si="6">ROUND(C52*D52*E52,0)</f>
        <v>0</v>
      </c>
      <c r="G52" s="660"/>
      <c r="H52" s="658"/>
      <c r="I52" s="654">
        <v>6</v>
      </c>
    </row>
    <row r="53" spans="1:9" s="623" customFormat="1" hidden="1">
      <c r="A53" s="659" t="s">
        <v>226</v>
      </c>
      <c r="B53" s="658" t="s">
        <v>242</v>
      </c>
      <c r="C53" s="660">
        <f>C54+C55</f>
        <v>5</v>
      </c>
      <c r="D53" s="661"/>
      <c r="E53" s="658"/>
      <c r="F53" s="660">
        <f t="shared" ref="F53" si="7">F54+F55</f>
        <v>33.695999999999998</v>
      </c>
      <c r="G53" s="660"/>
      <c r="H53" s="658"/>
      <c r="I53" s="654">
        <v>7</v>
      </c>
    </row>
    <row r="54" spans="1:9" s="623" customFormat="1" hidden="1">
      <c r="A54" s="659" t="s">
        <v>239</v>
      </c>
      <c r="B54" s="658" t="s">
        <v>240</v>
      </c>
      <c r="C54" s="660">
        <v>5</v>
      </c>
      <c r="D54" s="661">
        <f>2.34*40%</f>
        <v>0.93599999999999994</v>
      </c>
      <c r="E54" s="658">
        <v>6</v>
      </c>
      <c r="F54" s="660">
        <v>33.695999999999998</v>
      </c>
      <c r="G54" s="660"/>
      <c r="H54" s="658"/>
      <c r="I54" s="654">
        <v>8</v>
      </c>
    </row>
    <row r="55" spans="1:9" s="623" customFormat="1" hidden="1">
      <c r="A55" s="659" t="s">
        <v>239</v>
      </c>
      <c r="B55" s="658" t="s">
        <v>241</v>
      </c>
      <c r="C55" s="660">
        <v>0</v>
      </c>
      <c r="D55" s="661">
        <f>2.34*0.6</f>
        <v>1.4039999999999999</v>
      </c>
      <c r="E55" s="658">
        <v>6</v>
      </c>
      <c r="F55" s="660">
        <f t="shared" ref="F55:F57" si="8">ROUND(C55*D55*E55,0)</f>
        <v>0</v>
      </c>
      <c r="G55" s="660"/>
      <c r="H55" s="658"/>
      <c r="I55" s="654">
        <v>9</v>
      </c>
    </row>
    <row r="56" spans="1:9" s="623" customFormat="1" hidden="1">
      <c r="A56" s="655">
        <v>2</v>
      </c>
      <c r="B56" s="656" t="s">
        <v>243</v>
      </c>
      <c r="C56" s="652">
        <f>C57+C58+C61</f>
        <v>0</v>
      </c>
      <c r="D56" s="657"/>
      <c r="E56" s="653"/>
      <c r="F56" s="652">
        <f t="shared" ref="F56" si="9">F57+F58+F61</f>
        <v>0</v>
      </c>
      <c r="G56" s="652"/>
      <c r="H56" s="658"/>
      <c r="I56" s="654">
        <v>10</v>
      </c>
    </row>
    <row r="57" spans="1:9" s="623" customFormat="1" hidden="1">
      <c r="A57" s="659" t="s">
        <v>226</v>
      </c>
      <c r="B57" s="658" t="s">
        <v>237</v>
      </c>
      <c r="C57" s="660">
        <v>0</v>
      </c>
      <c r="D57" s="661">
        <f>2.34*30%</f>
        <v>0.70199999999999996</v>
      </c>
      <c r="E57" s="658">
        <v>6</v>
      </c>
      <c r="F57" s="660">
        <f t="shared" si="8"/>
        <v>0</v>
      </c>
      <c r="G57" s="660"/>
      <c r="H57" s="658"/>
      <c r="I57" s="654">
        <v>11</v>
      </c>
    </row>
    <row r="58" spans="1:9" s="623" customFormat="1" hidden="1">
      <c r="A58" s="659" t="s">
        <v>226</v>
      </c>
      <c r="B58" s="658" t="s">
        <v>238</v>
      </c>
      <c r="C58" s="660">
        <f>C59+C60</f>
        <v>0</v>
      </c>
      <c r="D58" s="661"/>
      <c r="E58" s="658"/>
      <c r="F58" s="660">
        <f t="shared" ref="F58" si="10">F59+F60</f>
        <v>0</v>
      </c>
      <c r="G58" s="660"/>
      <c r="H58" s="658"/>
      <c r="I58" s="654">
        <v>12</v>
      </c>
    </row>
    <row r="59" spans="1:9" s="623" customFormat="1" hidden="1">
      <c r="A59" s="659" t="s">
        <v>239</v>
      </c>
      <c r="B59" s="658" t="s">
        <v>240</v>
      </c>
      <c r="C59" s="660">
        <v>0</v>
      </c>
      <c r="D59" s="661">
        <f>2.34*40%</f>
        <v>0.93599999999999994</v>
      </c>
      <c r="E59" s="658">
        <v>6</v>
      </c>
      <c r="F59" s="660">
        <v>0</v>
      </c>
      <c r="G59" s="660"/>
      <c r="H59" s="658"/>
      <c r="I59" s="654">
        <v>13</v>
      </c>
    </row>
    <row r="60" spans="1:9" s="623" customFormat="1" hidden="1">
      <c r="A60" s="659" t="s">
        <v>239</v>
      </c>
      <c r="B60" s="658" t="s">
        <v>241</v>
      </c>
      <c r="C60" s="660">
        <v>0</v>
      </c>
      <c r="D60" s="661">
        <f>2.34*0.6</f>
        <v>1.4039999999999999</v>
      </c>
      <c r="E60" s="658">
        <v>6</v>
      </c>
      <c r="F60" s="660">
        <f t="shared" ref="F60:F63" si="11">ROUND(C60*D60*E60,0)</f>
        <v>0</v>
      </c>
      <c r="G60" s="660"/>
      <c r="H60" s="658"/>
      <c r="I60" s="654">
        <v>14</v>
      </c>
    </row>
    <row r="61" spans="1:9" s="623" customFormat="1" hidden="1">
      <c r="A61" s="659" t="s">
        <v>226</v>
      </c>
      <c r="B61" s="658" t="s">
        <v>242</v>
      </c>
      <c r="C61" s="660">
        <f>C62+C63</f>
        <v>0</v>
      </c>
      <c r="D61" s="661"/>
      <c r="E61" s="658"/>
      <c r="F61" s="660">
        <f t="shared" ref="F61" si="12">F62+F63</f>
        <v>0</v>
      </c>
      <c r="G61" s="660"/>
      <c r="H61" s="658"/>
      <c r="I61" s="654">
        <v>15</v>
      </c>
    </row>
    <row r="62" spans="1:9" s="623" customFormat="1" hidden="1">
      <c r="A62" s="659" t="s">
        <v>239</v>
      </c>
      <c r="B62" s="658" t="s">
        <v>240</v>
      </c>
      <c r="C62" s="660">
        <v>0</v>
      </c>
      <c r="D62" s="661">
        <f>2.34*40%</f>
        <v>0.93599999999999994</v>
      </c>
      <c r="E62" s="658">
        <v>6</v>
      </c>
      <c r="F62" s="660">
        <f t="shared" si="11"/>
        <v>0</v>
      </c>
      <c r="G62" s="660"/>
      <c r="H62" s="658"/>
      <c r="I62" s="654">
        <v>16</v>
      </c>
    </row>
    <row r="63" spans="1:9" s="623" customFormat="1" hidden="1">
      <c r="A63" s="659" t="s">
        <v>239</v>
      </c>
      <c r="B63" s="658" t="s">
        <v>241</v>
      </c>
      <c r="C63" s="660">
        <v>0</v>
      </c>
      <c r="D63" s="661">
        <f>2.34*0.6</f>
        <v>1.4039999999999999</v>
      </c>
      <c r="E63" s="662">
        <v>6</v>
      </c>
      <c r="F63" s="663">
        <f t="shared" si="11"/>
        <v>0</v>
      </c>
      <c r="G63" s="663"/>
      <c r="H63" s="662"/>
      <c r="I63" s="654">
        <v>17</v>
      </c>
    </row>
    <row r="64" spans="1:9" s="501" customFormat="1" hidden="1">
      <c r="A64" s="497"/>
      <c r="B64" s="498" t="s">
        <v>84</v>
      </c>
      <c r="C64" s="499">
        <f>C73</f>
        <v>3</v>
      </c>
      <c r="D64" s="500"/>
      <c r="E64" s="500"/>
      <c r="F64" s="499">
        <f>F73+F65</f>
        <v>28.635999999999999</v>
      </c>
      <c r="G64" s="499"/>
      <c r="H64" s="498"/>
      <c r="I64" s="501">
        <v>1</v>
      </c>
    </row>
    <row r="65" spans="1:9" s="470" customFormat="1" hidden="1">
      <c r="A65" s="497">
        <v>1</v>
      </c>
      <c r="B65" s="502" t="s">
        <v>236</v>
      </c>
      <c r="C65" s="499">
        <f>C66+C67+C70</f>
        <v>2</v>
      </c>
      <c r="D65" s="503"/>
      <c r="E65" s="500"/>
      <c r="F65" s="499">
        <f>F66+F67+F70</f>
        <v>12.635999999999999</v>
      </c>
      <c r="G65" s="499"/>
      <c r="H65" s="504"/>
      <c r="I65" s="505">
        <v>2</v>
      </c>
    </row>
    <row r="66" spans="1:9" s="470" customFormat="1" hidden="1">
      <c r="A66" s="506" t="s">
        <v>226</v>
      </c>
      <c r="B66" s="504" t="s">
        <v>237</v>
      </c>
      <c r="C66" s="507">
        <v>1</v>
      </c>
      <c r="D66" s="508">
        <f>2.34*30%</f>
        <v>0.70199999999999996</v>
      </c>
      <c r="E66" s="504">
        <v>6</v>
      </c>
      <c r="F66" s="507">
        <v>4.2119999999999997</v>
      </c>
      <c r="G66" s="507"/>
      <c r="H66" s="504"/>
      <c r="I66" s="505">
        <v>3</v>
      </c>
    </row>
    <row r="67" spans="1:9" s="470" customFormat="1" hidden="1">
      <c r="A67" s="506" t="s">
        <v>226</v>
      </c>
      <c r="B67" s="504" t="s">
        <v>238</v>
      </c>
      <c r="C67" s="507">
        <f>C68+C69</f>
        <v>1</v>
      </c>
      <c r="D67" s="508"/>
      <c r="E67" s="504">
        <f t="shared" ref="E67:F67" si="13">E68+E69</f>
        <v>12</v>
      </c>
      <c r="F67" s="507">
        <f t="shared" si="13"/>
        <v>8.4239999999999995</v>
      </c>
      <c r="G67" s="507"/>
      <c r="H67" s="504"/>
      <c r="I67" s="505">
        <v>4</v>
      </c>
    </row>
    <row r="68" spans="1:9" s="470" customFormat="1" hidden="1">
      <c r="A68" s="506" t="s">
        <v>239</v>
      </c>
      <c r="B68" s="504" t="s">
        <v>240</v>
      </c>
      <c r="C68" s="507">
        <v>1</v>
      </c>
      <c r="D68" s="508">
        <f>2.34*40%</f>
        <v>0.93599999999999994</v>
      </c>
      <c r="E68" s="504">
        <v>6</v>
      </c>
      <c r="F68" s="507">
        <v>8.4239999999999995</v>
      </c>
      <c r="G68" s="507"/>
      <c r="H68" s="504"/>
      <c r="I68" s="505">
        <v>5</v>
      </c>
    </row>
    <row r="69" spans="1:9" s="470" customFormat="1" hidden="1">
      <c r="A69" s="506" t="s">
        <v>239</v>
      </c>
      <c r="B69" s="504" t="s">
        <v>241</v>
      </c>
      <c r="C69" s="507"/>
      <c r="D69" s="508">
        <f>2.34*0.6</f>
        <v>1.4039999999999999</v>
      </c>
      <c r="E69" s="504">
        <v>6</v>
      </c>
      <c r="F69" s="507">
        <f t="shared" ref="F69" si="14">ROUND(C69*D69*E69,0)</f>
        <v>0</v>
      </c>
      <c r="G69" s="507"/>
      <c r="H69" s="504"/>
      <c r="I69" s="505">
        <v>6</v>
      </c>
    </row>
    <row r="70" spans="1:9" s="470" customFormat="1" hidden="1">
      <c r="A70" s="506" t="s">
        <v>226</v>
      </c>
      <c r="B70" s="504" t="s">
        <v>242</v>
      </c>
      <c r="C70" s="507">
        <f>C71+C72</f>
        <v>0</v>
      </c>
      <c r="D70" s="508"/>
      <c r="E70" s="504">
        <f t="shared" ref="E70:F70" si="15">E71+E72</f>
        <v>6</v>
      </c>
      <c r="F70" s="507">
        <f t="shared" si="15"/>
        <v>0</v>
      </c>
      <c r="G70" s="507"/>
      <c r="H70" s="504"/>
      <c r="I70" s="505">
        <v>7</v>
      </c>
    </row>
    <row r="71" spans="1:9" s="470" customFormat="1" hidden="1">
      <c r="A71" s="506" t="s">
        <v>239</v>
      </c>
      <c r="B71" s="504" t="s">
        <v>240</v>
      </c>
      <c r="C71" s="507"/>
      <c r="D71" s="508">
        <f>2.34*40%</f>
        <v>0.93599999999999994</v>
      </c>
      <c r="E71" s="504"/>
      <c r="F71" s="507">
        <f t="shared" ref="F71:F72" si="16">ROUND(C71*D71*E71,0)</f>
        <v>0</v>
      </c>
      <c r="G71" s="507"/>
      <c r="H71" s="504"/>
      <c r="I71" s="505">
        <v>8</v>
      </c>
    </row>
    <row r="72" spans="1:9" s="470" customFormat="1" hidden="1">
      <c r="A72" s="506" t="s">
        <v>239</v>
      </c>
      <c r="B72" s="504" t="s">
        <v>241</v>
      </c>
      <c r="C72" s="507"/>
      <c r="D72" s="508">
        <f>2.34*0.6</f>
        <v>1.4039999999999999</v>
      </c>
      <c r="E72" s="504">
        <v>6</v>
      </c>
      <c r="F72" s="507">
        <f t="shared" si="16"/>
        <v>0</v>
      </c>
      <c r="G72" s="507"/>
      <c r="H72" s="504"/>
      <c r="I72" s="505">
        <v>9</v>
      </c>
    </row>
    <row r="73" spans="1:9" s="470" customFormat="1" hidden="1">
      <c r="A73" s="497">
        <v>2</v>
      </c>
      <c r="B73" s="502" t="s">
        <v>243</v>
      </c>
      <c r="C73" s="499">
        <f>C74+C75+C78</f>
        <v>3</v>
      </c>
      <c r="D73" s="503"/>
      <c r="E73" s="500"/>
      <c r="F73" s="499">
        <f>F74+F75+F78</f>
        <v>16</v>
      </c>
      <c r="G73" s="499"/>
      <c r="H73" s="504"/>
      <c r="I73" s="505">
        <v>10</v>
      </c>
    </row>
    <row r="74" spans="1:9" s="470" customFormat="1" hidden="1">
      <c r="A74" s="506" t="s">
        <v>226</v>
      </c>
      <c r="B74" s="504" t="s">
        <v>237</v>
      </c>
      <c r="C74" s="507">
        <v>2</v>
      </c>
      <c r="D74" s="508">
        <f>2.34*30%</f>
        <v>0.70199999999999996</v>
      </c>
      <c r="E74" s="504">
        <v>6</v>
      </c>
      <c r="F74" s="507">
        <f>ROUND(C74*D74*E74,0)</f>
        <v>8</v>
      </c>
      <c r="G74" s="507"/>
      <c r="H74" s="504"/>
      <c r="I74" s="505">
        <v>11</v>
      </c>
    </row>
    <row r="75" spans="1:9" s="470" customFormat="1" hidden="1">
      <c r="A75" s="506" t="s">
        <v>226</v>
      </c>
      <c r="B75" s="504" t="s">
        <v>238</v>
      </c>
      <c r="C75" s="507">
        <f>C76+C77</f>
        <v>0</v>
      </c>
      <c r="D75" s="508"/>
      <c r="E75" s="504">
        <f t="shared" ref="E75:F75" si="17">E76+E77</f>
        <v>6</v>
      </c>
      <c r="F75" s="507">
        <f t="shared" si="17"/>
        <v>0</v>
      </c>
      <c r="G75" s="507"/>
      <c r="H75" s="504"/>
      <c r="I75" s="505">
        <v>12</v>
      </c>
    </row>
    <row r="76" spans="1:9" s="470" customFormat="1" hidden="1">
      <c r="A76" s="506" t="s">
        <v>239</v>
      </c>
      <c r="B76" s="504" t="s">
        <v>240</v>
      </c>
      <c r="C76" s="507"/>
      <c r="D76" s="508">
        <f>2.34*40%</f>
        <v>0.93599999999999994</v>
      </c>
      <c r="E76" s="504"/>
      <c r="F76" s="507">
        <f t="shared" ref="F76:F79" si="18">ROUND(C76*D76*E76,0)</f>
        <v>0</v>
      </c>
      <c r="G76" s="507"/>
      <c r="H76" s="504"/>
      <c r="I76" s="505">
        <v>13</v>
      </c>
    </row>
    <row r="77" spans="1:9" s="470" customFormat="1" hidden="1">
      <c r="A77" s="506" t="s">
        <v>239</v>
      </c>
      <c r="B77" s="504" t="s">
        <v>241</v>
      </c>
      <c r="C77" s="507"/>
      <c r="D77" s="508">
        <f>2.34*0.6</f>
        <v>1.4039999999999999</v>
      </c>
      <c r="E77" s="504">
        <v>6</v>
      </c>
      <c r="F77" s="507">
        <f t="shared" si="18"/>
        <v>0</v>
      </c>
      <c r="G77" s="507"/>
      <c r="H77" s="504"/>
      <c r="I77" s="505">
        <v>14</v>
      </c>
    </row>
    <row r="78" spans="1:9" s="470" customFormat="1" hidden="1">
      <c r="A78" s="506" t="s">
        <v>226</v>
      </c>
      <c r="B78" s="504" t="s">
        <v>242</v>
      </c>
      <c r="C78" s="507">
        <f>C79+C80</f>
        <v>1</v>
      </c>
      <c r="D78" s="508"/>
      <c r="E78" s="504">
        <f t="shared" ref="E78:F78" si="19">E79+E80</f>
        <v>6</v>
      </c>
      <c r="F78" s="507">
        <f t="shared" si="19"/>
        <v>8</v>
      </c>
      <c r="G78" s="507"/>
      <c r="H78" s="504"/>
      <c r="I78" s="505">
        <v>15</v>
      </c>
    </row>
    <row r="79" spans="1:9" s="470" customFormat="1" hidden="1">
      <c r="A79" s="506" t="s">
        <v>239</v>
      </c>
      <c r="B79" s="504" t="s">
        <v>240</v>
      </c>
      <c r="C79" s="507"/>
      <c r="D79" s="508">
        <f>2.34*40%</f>
        <v>0.93599999999999994</v>
      </c>
      <c r="E79" s="504"/>
      <c r="F79" s="507">
        <f t="shared" si="18"/>
        <v>0</v>
      </c>
      <c r="G79" s="507"/>
      <c r="H79" s="504"/>
      <c r="I79" s="505">
        <v>16</v>
      </c>
    </row>
    <row r="80" spans="1:9" s="470" customFormat="1" hidden="1">
      <c r="A80" s="509" t="s">
        <v>239</v>
      </c>
      <c r="B80" s="510" t="s">
        <v>241</v>
      </c>
      <c r="C80" s="511">
        <v>1</v>
      </c>
      <c r="D80" s="508">
        <f>2.34*0.6</f>
        <v>1.4039999999999999</v>
      </c>
      <c r="E80" s="510">
        <v>6</v>
      </c>
      <c r="F80" s="511">
        <f>ROUND(C80*D80*E80,0)</f>
        <v>8</v>
      </c>
      <c r="G80" s="511"/>
      <c r="H80" s="510"/>
      <c r="I80" s="505">
        <v>17</v>
      </c>
    </row>
    <row r="81" spans="1:9" s="654" customFormat="1" ht="17.100000000000001" hidden="1" customHeight="1">
      <c r="A81" s="650"/>
      <c r="B81" s="651" t="s">
        <v>85</v>
      </c>
      <c r="C81" s="652">
        <f>C90</f>
        <v>1</v>
      </c>
      <c r="D81" s="653"/>
      <c r="E81" s="653"/>
      <c r="F81" s="652">
        <f>F90+F82</f>
        <v>11.231999999999999</v>
      </c>
      <c r="G81" s="652"/>
      <c r="H81" s="651"/>
      <c r="I81" s="654">
        <v>1</v>
      </c>
    </row>
    <row r="82" spans="1:9" s="623" customFormat="1" hidden="1">
      <c r="A82" s="655">
        <v>1</v>
      </c>
      <c r="B82" s="656" t="s">
        <v>236</v>
      </c>
      <c r="C82" s="652">
        <f>C83+C84+C87</f>
        <v>1</v>
      </c>
      <c r="D82" s="657"/>
      <c r="E82" s="653"/>
      <c r="F82" s="652">
        <f t="shared" ref="F82" si="20">F83+F84+F87</f>
        <v>5.6159999999999997</v>
      </c>
      <c r="G82" s="652"/>
      <c r="H82" s="658"/>
      <c r="I82" s="654">
        <v>2</v>
      </c>
    </row>
    <row r="83" spans="1:9" s="623" customFormat="1" hidden="1">
      <c r="A83" s="659" t="s">
        <v>226</v>
      </c>
      <c r="B83" s="658" t="s">
        <v>237</v>
      </c>
      <c r="C83" s="660"/>
      <c r="D83" s="661">
        <f>2.34*30%</f>
        <v>0.70199999999999996</v>
      </c>
      <c r="E83" s="658">
        <v>6</v>
      </c>
      <c r="F83" s="660">
        <f t="shared" ref="F83:F86" si="21">ROUND(C83*D83*E83,0)</f>
        <v>0</v>
      </c>
      <c r="G83" s="660"/>
      <c r="H83" s="658"/>
      <c r="I83" s="654">
        <v>3</v>
      </c>
    </row>
    <row r="84" spans="1:9" s="623" customFormat="1" hidden="1">
      <c r="A84" s="659" t="s">
        <v>226</v>
      </c>
      <c r="B84" s="658" t="s">
        <v>238</v>
      </c>
      <c r="C84" s="660">
        <f t="shared" ref="C84:F84" si="22">C85+C86</f>
        <v>0</v>
      </c>
      <c r="D84" s="661"/>
      <c r="E84" s="658"/>
      <c r="F84" s="660">
        <f t="shared" si="22"/>
        <v>0</v>
      </c>
      <c r="G84" s="660"/>
      <c r="H84" s="658"/>
      <c r="I84" s="654">
        <v>4</v>
      </c>
    </row>
    <row r="85" spans="1:9" s="623" customFormat="1" hidden="1">
      <c r="A85" s="659" t="s">
        <v>239</v>
      </c>
      <c r="B85" s="658" t="s">
        <v>240</v>
      </c>
      <c r="C85" s="660"/>
      <c r="D85" s="661">
        <f>2.34*40%</f>
        <v>0.93599999999999994</v>
      </c>
      <c r="E85" s="658">
        <v>6</v>
      </c>
      <c r="F85" s="660">
        <f t="shared" si="21"/>
        <v>0</v>
      </c>
      <c r="G85" s="660"/>
      <c r="H85" s="658"/>
      <c r="I85" s="654">
        <v>5</v>
      </c>
    </row>
    <row r="86" spans="1:9" s="623" customFormat="1" hidden="1">
      <c r="A86" s="659" t="s">
        <v>239</v>
      </c>
      <c r="B86" s="658" t="s">
        <v>241</v>
      </c>
      <c r="C86" s="660"/>
      <c r="D86" s="661">
        <f>2.34*0.6</f>
        <v>1.4039999999999999</v>
      </c>
      <c r="E86" s="658">
        <v>6</v>
      </c>
      <c r="F86" s="660">
        <f t="shared" si="21"/>
        <v>0</v>
      </c>
      <c r="G86" s="660"/>
      <c r="H86" s="658"/>
      <c r="I86" s="654">
        <v>6</v>
      </c>
    </row>
    <row r="87" spans="1:9" s="623" customFormat="1" hidden="1">
      <c r="A87" s="659" t="s">
        <v>226</v>
      </c>
      <c r="B87" s="658" t="s">
        <v>242</v>
      </c>
      <c r="C87" s="660">
        <f t="shared" ref="C87" si="23">C88+C89</f>
        <v>1</v>
      </c>
      <c r="D87" s="661"/>
      <c r="E87" s="658"/>
      <c r="F87" s="660">
        <f>F88+F89</f>
        <v>5.6159999999999997</v>
      </c>
      <c r="G87" s="660"/>
      <c r="H87" s="658"/>
      <c r="I87" s="654">
        <v>7</v>
      </c>
    </row>
    <row r="88" spans="1:9" s="623" customFormat="1" hidden="1">
      <c r="A88" s="659" t="s">
        <v>239</v>
      </c>
      <c r="B88" s="658" t="s">
        <v>240</v>
      </c>
      <c r="C88" s="660">
        <v>1</v>
      </c>
      <c r="D88" s="661">
        <f>2.34*40%</f>
        <v>0.93599999999999994</v>
      </c>
      <c r="E88" s="658">
        <v>6</v>
      </c>
      <c r="F88" s="660">
        <v>5.6159999999999997</v>
      </c>
      <c r="G88" s="660"/>
      <c r="H88" s="658"/>
      <c r="I88" s="654">
        <v>8</v>
      </c>
    </row>
    <row r="89" spans="1:9" s="623" customFormat="1" hidden="1">
      <c r="A89" s="659" t="s">
        <v>239</v>
      </c>
      <c r="B89" s="658" t="s">
        <v>241</v>
      </c>
      <c r="C89" s="660"/>
      <c r="D89" s="661">
        <f>2.34*0.6</f>
        <v>1.4039999999999999</v>
      </c>
      <c r="E89" s="658">
        <v>6</v>
      </c>
      <c r="F89" s="660">
        <f t="shared" ref="F89:F91" si="24">ROUND(C89*D89*E89,0)</f>
        <v>0</v>
      </c>
      <c r="G89" s="660"/>
      <c r="H89" s="658"/>
      <c r="I89" s="654">
        <v>9</v>
      </c>
    </row>
    <row r="90" spans="1:9" s="623" customFormat="1" hidden="1">
      <c r="A90" s="655">
        <v>2</v>
      </c>
      <c r="B90" s="656" t="s">
        <v>243</v>
      </c>
      <c r="C90" s="652">
        <f t="shared" ref="C90:F90" si="25">C91+C92+C95</f>
        <v>1</v>
      </c>
      <c r="D90" s="657"/>
      <c r="E90" s="653"/>
      <c r="F90" s="652">
        <f t="shared" si="25"/>
        <v>5.6159999999999997</v>
      </c>
      <c r="G90" s="652"/>
      <c r="H90" s="658"/>
      <c r="I90" s="654">
        <v>10</v>
      </c>
    </row>
    <row r="91" spans="1:9" s="623" customFormat="1" hidden="1">
      <c r="A91" s="659" t="s">
        <v>226</v>
      </c>
      <c r="B91" s="658" t="s">
        <v>237</v>
      </c>
      <c r="C91" s="660"/>
      <c r="D91" s="661">
        <f>2.34*30%</f>
        <v>0.70199999999999996</v>
      </c>
      <c r="E91" s="658">
        <v>6</v>
      </c>
      <c r="F91" s="660">
        <f t="shared" si="24"/>
        <v>0</v>
      </c>
      <c r="G91" s="660"/>
      <c r="H91" s="658"/>
      <c r="I91" s="654">
        <v>11</v>
      </c>
    </row>
    <row r="92" spans="1:9" s="623" customFormat="1" hidden="1">
      <c r="A92" s="659" t="s">
        <v>226</v>
      </c>
      <c r="B92" s="658" t="s">
        <v>238</v>
      </c>
      <c r="C92" s="660">
        <f t="shared" ref="C92:F92" si="26">C93+C94</f>
        <v>0</v>
      </c>
      <c r="D92" s="661"/>
      <c r="E92" s="658"/>
      <c r="F92" s="660">
        <f t="shared" si="26"/>
        <v>0</v>
      </c>
      <c r="G92" s="660"/>
      <c r="H92" s="658"/>
      <c r="I92" s="654">
        <v>12</v>
      </c>
    </row>
    <row r="93" spans="1:9" s="623" customFormat="1" hidden="1">
      <c r="A93" s="659" t="s">
        <v>239</v>
      </c>
      <c r="B93" s="658" t="s">
        <v>240</v>
      </c>
      <c r="C93" s="660"/>
      <c r="D93" s="661">
        <f>2.34*40%</f>
        <v>0.93599999999999994</v>
      </c>
      <c r="E93" s="658">
        <v>6</v>
      </c>
      <c r="F93" s="660">
        <f t="shared" ref="F93:F97" si="27">ROUND(C93*D93*E93,0)</f>
        <v>0</v>
      </c>
      <c r="G93" s="660"/>
      <c r="H93" s="658"/>
      <c r="I93" s="654">
        <v>13</v>
      </c>
    </row>
    <row r="94" spans="1:9" s="623" customFormat="1" hidden="1">
      <c r="A94" s="659" t="s">
        <v>239</v>
      </c>
      <c r="B94" s="658" t="s">
        <v>241</v>
      </c>
      <c r="C94" s="660"/>
      <c r="D94" s="661">
        <f>2.34*0.6</f>
        <v>1.4039999999999999</v>
      </c>
      <c r="E94" s="658">
        <v>6</v>
      </c>
      <c r="F94" s="660">
        <f t="shared" si="27"/>
        <v>0</v>
      </c>
      <c r="G94" s="660"/>
      <c r="H94" s="658"/>
      <c r="I94" s="654">
        <v>14</v>
      </c>
    </row>
    <row r="95" spans="1:9" s="623" customFormat="1" hidden="1">
      <c r="A95" s="659" t="s">
        <v>226</v>
      </c>
      <c r="B95" s="658" t="s">
        <v>242</v>
      </c>
      <c r="C95" s="660">
        <f t="shared" ref="C95:F95" si="28">C96+C97</f>
        <v>1</v>
      </c>
      <c r="D95" s="661"/>
      <c r="E95" s="658"/>
      <c r="F95" s="660">
        <f t="shared" si="28"/>
        <v>5.6159999999999997</v>
      </c>
      <c r="G95" s="660"/>
      <c r="H95" s="658"/>
      <c r="I95" s="654">
        <v>15</v>
      </c>
    </row>
    <row r="96" spans="1:9" s="623" customFormat="1" hidden="1">
      <c r="A96" s="659" t="s">
        <v>239</v>
      </c>
      <c r="B96" s="658" t="s">
        <v>240</v>
      </c>
      <c r="C96" s="660">
        <v>1</v>
      </c>
      <c r="D96" s="661">
        <f>2.34*40%</f>
        <v>0.93599999999999994</v>
      </c>
      <c r="E96" s="658">
        <v>6</v>
      </c>
      <c r="F96" s="660">
        <v>5.6159999999999997</v>
      </c>
      <c r="G96" s="660"/>
      <c r="H96" s="658"/>
      <c r="I96" s="654">
        <v>16</v>
      </c>
    </row>
    <row r="97" spans="1:9" s="623" customFormat="1" hidden="1">
      <c r="A97" s="659" t="s">
        <v>239</v>
      </c>
      <c r="B97" s="658" t="s">
        <v>241</v>
      </c>
      <c r="C97" s="660"/>
      <c r="D97" s="661">
        <f>2.34*0.6</f>
        <v>1.4039999999999999</v>
      </c>
      <c r="E97" s="662">
        <v>6</v>
      </c>
      <c r="F97" s="663">
        <f t="shared" si="27"/>
        <v>0</v>
      </c>
      <c r="G97" s="663"/>
      <c r="H97" s="662"/>
      <c r="I97" s="654">
        <v>17</v>
      </c>
    </row>
    <row r="98" spans="1:9" s="654" customFormat="1" ht="17.100000000000001" hidden="1" customHeight="1">
      <c r="A98" s="650"/>
      <c r="B98" s="651" t="s">
        <v>86</v>
      </c>
      <c r="C98" s="652">
        <f>C107</f>
        <v>4</v>
      </c>
      <c r="D98" s="653"/>
      <c r="E98" s="653"/>
      <c r="F98" s="652">
        <f>F107+F99</f>
        <v>37.44</v>
      </c>
      <c r="G98" s="652"/>
      <c r="H98" s="651"/>
      <c r="I98" s="654">
        <v>1</v>
      </c>
    </row>
    <row r="99" spans="1:9" s="623" customFormat="1" hidden="1">
      <c r="A99" s="655">
        <v>1</v>
      </c>
      <c r="B99" s="656" t="s">
        <v>236</v>
      </c>
      <c r="C99" s="652">
        <f t="shared" ref="C99:F99" si="29">C100+C101+C104</f>
        <v>3</v>
      </c>
      <c r="D99" s="657"/>
      <c r="E99" s="653"/>
      <c r="F99" s="652">
        <f t="shared" si="29"/>
        <v>16.847999999999999</v>
      </c>
      <c r="G99" s="652"/>
      <c r="H99" s="658"/>
      <c r="I99" s="654">
        <v>2</v>
      </c>
    </row>
    <row r="100" spans="1:9" s="623" customFormat="1" hidden="1">
      <c r="A100" s="659" t="s">
        <v>226</v>
      </c>
      <c r="B100" s="658" t="s">
        <v>237</v>
      </c>
      <c r="C100" s="660"/>
      <c r="D100" s="661">
        <f>2.34*30%</f>
        <v>0.70199999999999996</v>
      </c>
      <c r="E100" s="658">
        <v>6</v>
      </c>
      <c r="F100" s="660">
        <f t="shared" ref="F100:F103" si="30">ROUND(C100*D100*E100,0)</f>
        <v>0</v>
      </c>
      <c r="G100" s="660"/>
      <c r="H100" s="658"/>
      <c r="I100" s="654">
        <v>3</v>
      </c>
    </row>
    <row r="101" spans="1:9" s="623" customFormat="1" hidden="1">
      <c r="A101" s="659" t="s">
        <v>226</v>
      </c>
      <c r="B101" s="658" t="s">
        <v>238</v>
      </c>
      <c r="C101" s="660">
        <f t="shared" ref="C101:F101" si="31">C102+C103</f>
        <v>2</v>
      </c>
      <c r="D101" s="661"/>
      <c r="E101" s="658"/>
      <c r="F101" s="660">
        <f t="shared" si="31"/>
        <v>11.231999999999999</v>
      </c>
      <c r="G101" s="660"/>
      <c r="H101" s="658"/>
      <c r="I101" s="654">
        <v>4</v>
      </c>
    </row>
    <row r="102" spans="1:9" s="623" customFormat="1" hidden="1">
      <c r="A102" s="659" t="s">
        <v>239</v>
      </c>
      <c r="B102" s="658" t="s">
        <v>240</v>
      </c>
      <c r="C102" s="660">
        <v>2</v>
      </c>
      <c r="D102" s="661">
        <f>2.34*40%</f>
        <v>0.93599999999999994</v>
      </c>
      <c r="E102" s="658">
        <v>6</v>
      </c>
      <c r="F102" s="660">
        <v>11.231999999999999</v>
      </c>
      <c r="G102" s="660"/>
      <c r="H102" s="658"/>
      <c r="I102" s="654">
        <v>5</v>
      </c>
    </row>
    <row r="103" spans="1:9" s="623" customFormat="1" hidden="1">
      <c r="A103" s="659" t="s">
        <v>239</v>
      </c>
      <c r="B103" s="658" t="s">
        <v>241</v>
      </c>
      <c r="C103" s="660"/>
      <c r="D103" s="661">
        <f>2.34*0.6</f>
        <v>1.4039999999999999</v>
      </c>
      <c r="E103" s="658">
        <v>6</v>
      </c>
      <c r="F103" s="660">
        <f t="shared" si="30"/>
        <v>0</v>
      </c>
      <c r="G103" s="660"/>
      <c r="H103" s="658"/>
      <c r="I103" s="654">
        <v>6</v>
      </c>
    </row>
    <row r="104" spans="1:9" s="623" customFormat="1" hidden="1">
      <c r="A104" s="659" t="s">
        <v>226</v>
      </c>
      <c r="B104" s="658" t="s">
        <v>242</v>
      </c>
      <c r="C104" s="660">
        <f t="shared" ref="C104:F104" si="32">C105+C106</f>
        <v>1</v>
      </c>
      <c r="D104" s="661"/>
      <c r="E104" s="658"/>
      <c r="F104" s="660">
        <f t="shared" si="32"/>
        <v>5.6159999999999997</v>
      </c>
      <c r="G104" s="660"/>
      <c r="H104" s="658"/>
      <c r="I104" s="654">
        <v>7</v>
      </c>
    </row>
    <row r="105" spans="1:9" s="623" customFormat="1" hidden="1">
      <c r="A105" s="659" t="s">
        <v>239</v>
      </c>
      <c r="B105" s="658" t="s">
        <v>240</v>
      </c>
      <c r="C105" s="660">
        <v>1</v>
      </c>
      <c r="D105" s="661">
        <f>2.34*40%</f>
        <v>0.93599999999999994</v>
      </c>
      <c r="E105" s="658">
        <v>6</v>
      </c>
      <c r="F105" s="660">
        <v>5.6159999999999997</v>
      </c>
      <c r="G105" s="660"/>
      <c r="H105" s="658"/>
      <c r="I105" s="654">
        <v>8</v>
      </c>
    </row>
    <row r="106" spans="1:9" s="623" customFormat="1" hidden="1">
      <c r="A106" s="659" t="s">
        <v>239</v>
      </c>
      <c r="B106" s="658" t="s">
        <v>241</v>
      </c>
      <c r="C106" s="660"/>
      <c r="D106" s="661">
        <f>2.34*0.6</f>
        <v>1.4039999999999999</v>
      </c>
      <c r="E106" s="658">
        <v>6</v>
      </c>
      <c r="F106" s="660">
        <f t="shared" ref="F106:F108" si="33">ROUND(C106*D106*E106,0)</f>
        <v>0</v>
      </c>
      <c r="G106" s="660"/>
      <c r="H106" s="658"/>
      <c r="I106" s="654">
        <v>9</v>
      </c>
    </row>
    <row r="107" spans="1:9" s="623" customFormat="1" hidden="1">
      <c r="A107" s="655">
        <v>2</v>
      </c>
      <c r="B107" s="656" t="s">
        <v>243</v>
      </c>
      <c r="C107" s="652">
        <f t="shared" ref="C107:F107" si="34">C108+C109+C112</f>
        <v>4</v>
      </c>
      <c r="D107" s="657"/>
      <c r="E107" s="653"/>
      <c r="F107" s="652">
        <f t="shared" si="34"/>
        <v>20.591999999999999</v>
      </c>
      <c r="G107" s="652"/>
      <c r="H107" s="658"/>
      <c r="I107" s="654">
        <v>10</v>
      </c>
    </row>
    <row r="108" spans="1:9" s="623" customFormat="1" hidden="1">
      <c r="A108" s="659" t="s">
        <v>226</v>
      </c>
      <c r="B108" s="658" t="s">
        <v>237</v>
      </c>
      <c r="C108" s="660"/>
      <c r="D108" s="661">
        <f>2.34*30%</f>
        <v>0.70199999999999996</v>
      </c>
      <c r="E108" s="658">
        <v>6</v>
      </c>
      <c r="F108" s="660">
        <f t="shared" si="33"/>
        <v>0</v>
      </c>
      <c r="G108" s="660"/>
      <c r="H108" s="658"/>
      <c r="I108" s="654">
        <v>11</v>
      </c>
    </row>
    <row r="109" spans="1:9" s="623" customFormat="1" hidden="1">
      <c r="A109" s="659" t="s">
        <v>226</v>
      </c>
      <c r="B109" s="658" t="s">
        <v>238</v>
      </c>
      <c r="C109" s="660">
        <f t="shared" ref="C109" si="35">C110+C111</f>
        <v>3</v>
      </c>
      <c r="D109" s="661"/>
      <c r="E109" s="658"/>
      <c r="F109" s="660">
        <f>F110+F111</f>
        <v>14.976000000000001</v>
      </c>
      <c r="G109" s="660"/>
      <c r="H109" s="658"/>
      <c r="I109" s="654">
        <v>12</v>
      </c>
    </row>
    <row r="110" spans="1:9" s="623" customFormat="1" hidden="1">
      <c r="A110" s="659" t="s">
        <v>239</v>
      </c>
      <c r="B110" s="658" t="s">
        <v>240</v>
      </c>
      <c r="C110" s="660">
        <v>3</v>
      </c>
      <c r="D110" s="661">
        <f>2.34*40%</f>
        <v>0.93599999999999994</v>
      </c>
      <c r="E110" s="658">
        <v>6</v>
      </c>
      <c r="F110" s="660">
        <v>14.976000000000001</v>
      </c>
      <c r="G110" s="660"/>
      <c r="H110" s="658"/>
      <c r="I110" s="654">
        <v>13</v>
      </c>
    </row>
    <row r="111" spans="1:9" s="623" customFormat="1" hidden="1">
      <c r="A111" s="659" t="s">
        <v>239</v>
      </c>
      <c r="B111" s="658" t="s">
        <v>241</v>
      </c>
      <c r="C111" s="660"/>
      <c r="D111" s="661">
        <f>2.34*0.6</f>
        <v>1.4039999999999999</v>
      </c>
      <c r="E111" s="658">
        <v>6</v>
      </c>
      <c r="F111" s="660">
        <f t="shared" ref="F111:F114" si="36">ROUND(C111*D111*E111,0)</f>
        <v>0</v>
      </c>
      <c r="G111" s="660"/>
      <c r="H111" s="658"/>
      <c r="I111" s="654">
        <v>14</v>
      </c>
    </row>
    <row r="112" spans="1:9" s="623" customFormat="1" hidden="1">
      <c r="A112" s="659" t="s">
        <v>226</v>
      </c>
      <c r="B112" s="658" t="s">
        <v>242</v>
      </c>
      <c r="C112" s="660">
        <f t="shared" ref="C112:F112" si="37">C113+C114</f>
        <v>1</v>
      </c>
      <c r="D112" s="661"/>
      <c r="E112" s="658"/>
      <c r="F112" s="660">
        <f t="shared" si="37"/>
        <v>5.6159999999999997</v>
      </c>
      <c r="G112" s="660"/>
      <c r="H112" s="658"/>
      <c r="I112" s="654">
        <v>15</v>
      </c>
    </row>
    <row r="113" spans="1:9" s="623" customFormat="1" hidden="1">
      <c r="A113" s="659" t="s">
        <v>239</v>
      </c>
      <c r="B113" s="658" t="s">
        <v>240</v>
      </c>
      <c r="C113" s="660">
        <v>1</v>
      </c>
      <c r="D113" s="661">
        <f>2.34*40%</f>
        <v>0.93599999999999994</v>
      </c>
      <c r="E113" s="658">
        <v>6</v>
      </c>
      <c r="F113" s="660">
        <v>5.6159999999999997</v>
      </c>
      <c r="G113" s="660"/>
      <c r="H113" s="658"/>
      <c r="I113" s="654">
        <v>16</v>
      </c>
    </row>
    <row r="114" spans="1:9" s="623" customFormat="1" hidden="1">
      <c r="A114" s="659" t="s">
        <v>239</v>
      </c>
      <c r="B114" s="658" t="s">
        <v>241</v>
      </c>
      <c r="C114" s="660"/>
      <c r="D114" s="661">
        <f>2.34*0.6</f>
        <v>1.4039999999999999</v>
      </c>
      <c r="E114" s="662">
        <v>6</v>
      </c>
      <c r="F114" s="663">
        <f t="shared" si="36"/>
        <v>0</v>
      </c>
      <c r="G114" s="663"/>
      <c r="H114" s="662"/>
      <c r="I114" s="654">
        <v>17</v>
      </c>
    </row>
    <row r="115" spans="1:9" s="505" customFormat="1" ht="17.100000000000001" hidden="1" customHeight="1">
      <c r="A115" s="543"/>
      <c r="B115" s="498" t="s">
        <v>87</v>
      </c>
      <c r="C115" s="499">
        <f>C124</f>
        <v>0</v>
      </c>
      <c r="D115" s="500"/>
      <c r="E115" s="500"/>
      <c r="F115" s="499">
        <f>F124+F116</f>
        <v>0</v>
      </c>
      <c r="G115" s="499"/>
      <c r="H115" s="498"/>
      <c r="I115" s="505">
        <v>1</v>
      </c>
    </row>
    <row r="116" spans="1:9" s="470" customFormat="1" hidden="1">
      <c r="A116" s="497">
        <v>1</v>
      </c>
      <c r="B116" s="502" t="s">
        <v>236</v>
      </c>
      <c r="C116" s="499">
        <f t="shared" ref="C116:F116" si="38">C117+C118+C121</f>
        <v>0</v>
      </c>
      <c r="D116" s="503"/>
      <c r="E116" s="500"/>
      <c r="F116" s="499">
        <f t="shared" si="38"/>
        <v>0</v>
      </c>
      <c r="G116" s="499"/>
      <c r="H116" s="504"/>
      <c r="I116" s="505">
        <v>2</v>
      </c>
    </row>
    <row r="117" spans="1:9" s="470" customFormat="1" hidden="1">
      <c r="A117" s="506" t="s">
        <v>226</v>
      </c>
      <c r="B117" s="504" t="s">
        <v>237</v>
      </c>
      <c r="C117" s="507"/>
      <c r="D117" s="508">
        <f>2.34*30%</f>
        <v>0.70199999999999996</v>
      </c>
      <c r="E117" s="504">
        <v>6</v>
      </c>
      <c r="F117" s="507">
        <f t="shared" ref="F117:F120" si="39">ROUND(C117*D117*E117,0)</f>
        <v>0</v>
      </c>
      <c r="G117" s="507"/>
      <c r="H117" s="504"/>
      <c r="I117" s="505">
        <v>3</v>
      </c>
    </row>
    <row r="118" spans="1:9" s="470" customFormat="1" hidden="1">
      <c r="A118" s="506" t="s">
        <v>226</v>
      </c>
      <c r="B118" s="504" t="s">
        <v>238</v>
      </c>
      <c r="C118" s="507">
        <f t="shared" ref="C118:F118" si="40">C119+C120</f>
        <v>0</v>
      </c>
      <c r="D118" s="508"/>
      <c r="E118" s="504"/>
      <c r="F118" s="507">
        <f t="shared" si="40"/>
        <v>0</v>
      </c>
      <c r="G118" s="507"/>
      <c r="H118" s="504"/>
      <c r="I118" s="505">
        <v>4</v>
      </c>
    </row>
    <row r="119" spans="1:9" s="470" customFormat="1" hidden="1">
      <c r="A119" s="506" t="s">
        <v>239</v>
      </c>
      <c r="B119" s="504" t="s">
        <v>240</v>
      </c>
      <c r="C119" s="507"/>
      <c r="D119" s="508">
        <f>2.34*40%</f>
        <v>0.93599999999999994</v>
      </c>
      <c r="E119" s="504">
        <v>6</v>
      </c>
      <c r="F119" s="507">
        <f t="shared" si="39"/>
        <v>0</v>
      </c>
      <c r="G119" s="507"/>
      <c r="H119" s="504"/>
      <c r="I119" s="505">
        <v>5</v>
      </c>
    </row>
    <row r="120" spans="1:9" s="470" customFormat="1" hidden="1">
      <c r="A120" s="506" t="s">
        <v>239</v>
      </c>
      <c r="B120" s="504" t="s">
        <v>241</v>
      </c>
      <c r="C120" s="507"/>
      <c r="D120" s="508">
        <f>2.34*0.6</f>
        <v>1.4039999999999999</v>
      </c>
      <c r="E120" s="504">
        <v>6</v>
      </c>
      <c r="F120" s="507">
        <f t="shared" si="39"/>
        <v>0</v>
      </c>
      <c r="G120" s="507"/>
      <c r="H120" s="504"/>
      <c r="I120" s="505">
        <v>6</v>
      </c>
    </row>
    <row r="121" spans="1:9" s="470" customFormat="1" hidden="1">
      <c r="A121" s="506" t="s">
        <v>226</v>
      </c>
      <c r="B121" s="504" t="s">
        <v>242</v>
      </c>
      <c r="C121" s="507">
        <f t="shared" ref="C121:F121" si="41">C122+C123</f>
        <v>0</v>
      </c>
      <c r="D121" s="508"/>
      <c r="E121" s="504"/>
      <c r="F121" s="507">
        <f t="shared" si="41"/>
        <v>0</v>
      </c>
      <c r="G121" s="507"/>
      <c r="H121" s="504"/>
      <c r="I121" s="505">
        <v>7</v>
      </c>
    </row>
    <row r="122" spans="1:9" s="470" customFormat="1" hidden="1">
      <c r="A122" s="506" t="s">
        <v>239</v>
      </c>
      <c r="B122" s="504" t="s">
        <v>240</v>
      </c>
      <c r="C122" s="507"/>
      <c r="D122" s="508">
        <f>2.34*40%</f>
        <v>0.93599999999999994</v>
      </c>
      <c r="E122" s="504">
        <v>6</v>
      </c>
      <c r="F122" s="507">
        <f t="shared" ref="F122:F125" si="42">ROUND(C122*D122*E122,0)</f>
        <v>0</v>
      </c>
      <c r="G122" s="507"/>
      <c r="H122" s="504"/>
      <c r="I122" s="505">
        <v>8</v>
      </c>
    </row>
    <row r="123" spans="1:9" s="470" customFormat="1" hidden="1">
      <c r="A123" s="506" t="s">
        <v>239</v>
      </c>
      <c r="B123" s="504" t="s">
        <v>241</v>
      </c>
      <c r="C123" s="507"/>
      <c r="D123" s="508">
        <f>2.34*0.6</f>
        <v>1.4039999999999999</v>
      </c>
      <c r="E123" s="504">
        <v>6</v>
      </c>
      <c r="F123" s="507">
        <f t="shared" si="42"/>
        <v>0</v>
      </c>
      <c r="G123" s="507"/>
      <c r="H123" s="504"/>
      <c r="I123" s="505">
        <v>9</v>
      </c>
    </row>
    <row r="124" spans="1:9" s="470" customFormat="1" hidden="1">
      <c r="A124" s="497">
        <v>2</v>
      </c>
      <c r="B124" s="502" t="s">
        <v>243</v>
      </c>
      <c r="C124" s="499">
        <f t="shared" ref="C124:F124" si="43">C125+C126+C129</f>
        <v>0</v>
      </c>
      <c r="D124" s="503"/>
      <c r="E124" s="500"/>
      <c r="F124" s="499">
        <f t="shared" si="43"/>
        <v>0</v>
      </c>
      <c r="G124" s="499"/>
      <c r="H124" s="504"/>
      <c r="I124" s="505">
        <v>10</v>
      </c>
    </row>
    <row r="125" spans="1:9" s="470" customFormat="1" hidden="1">
      <c r="A125" s="506" t="s">
        <v>226</v>
      </c>
      <c r="B125" s="504" t="s">
        <v>237</v>
      </c>
      <c r="C125" s="507"/>
      <c r="D125" s="508">
        <f>2.34*30%</f>
        <v>0.70199999999999996</v>
      </c>
      <c r="E125" s="504">
        <v>6</v>
      </c>
      <c r="F125" s="507">
        <f t="shared" si="42"/>
        <v>0</v>
      </c>
      <c r="G125" s="507"/>
      <c r="H125" s="504"/>
      <c r="I125" s="505">
        <v>11</v>
      </c>
    </row>
    <row r="126" spans="1:9" s="470" customFormat="1" hidden="1">
      <c r="A126" s="506" t="s">
        <v>226</v>
      </c>
      <c r="B126" s="504" t="s">
        <v>238</v>
      </c>
      <c r="C126" s="507">
        <f t="shared" ref="C126:F126" si="44">C127+C128</f>
        <v>0</v>
      </c>
      <c r="D126" s="508"/>
      <c r="E126" s="504"/>
      <c r="F126" s="507">
        <f t="shared" si="44"/>
        <v>0</v>
      </c>
      <c r="G126" s="507"/>
      <c r="H126" s="504"/>
      <c r="I126" s="505">
        <v>12</v>
      </c>
    </row>
    <row r="127" spans="1:9" s="470" customFormat="1" hidden="1">
      <c r="A127" s="506" t="s">
        <v>239</v>
      </c>
      <c r="B127" s="504" t="s">
        <v>240</v>
      </c>
      <c r="C127" s="507"/>
      <c r="D127" s="508">
        <f>2.34*40%</f>
        <v>0.93599999999999994</v>
      </c>
      <c r="E127" s="504">
        <v>6</v>
      </c>
      <c r="F127" s="507">
        <f t="shared" ref="F127:F131" si="45">ROUND(C127*D127*E127,0)</f>
        <v>0</v>
      </c>
      <c r="G127" s="507"/>
      <c r="H127" s="504"/>
      <c r="I127" s="505">
        <v>13</v>
      </c>
    </row>
    <row r="128" spans="1:9" s="470" customFormat="1" hidden="1">
      <c r="A128" s="506" t="s">
        <v>239</v>
      </c>
      <c r="B128" s="504" t="s">
        <v>241</v>
      </c>
      <c r="C128" s="507"/>
      <c r="D128" s="508">
        <f>2.34*0.6</f>
        <v>1.4039999999999999</v>
      </c>
      <c r="E128" s="504">
        <v>6</v>
      </c>
      <c r="F128" s="507">
        <f t="shared" si="45"/>
        <v>0</v>
      </c>
      <c r="G128" s="507"/>
      <c r="H128" s="504"/>
      <c r="I128" s="505">
        <v>14</v>
      </c>
    </row>
    <row r="129" spans="1:9" s="470" customFormat="1" hidden="1">
      <c r="A129" s="506" t="s">
        <v>226</v>
      </c>
      <c r="B129" s="504" t="s">
        <v>242</v>
      </c>
      <c r="C129" s="507">
        <f t="shared" ref="C129:F129" si="46">C130+C131</f>
        <v>0</v>
      </c>
      <c r="D129" s="508"/>
      <c r="E129" s="504"/>
      <c r="F129" s="507">
        <f t="shared" si="46"/>
        <v>0</v>
      </c>
      <c r="G129" s="507"/>
      <c r="H129" s="504"/>
      <c r="I129" s="505">
        <v>15</v>
      </c>
    </row>
    <row r="130" spans="1:9" s="470" customFormat="1" hidden="1">
      <c r="A130" s="506" t="s">
        <v>239</v>
      </c>
      <c r="B130" s="504" t="s">
        <v>240</v>
      </c>
      <c r="C130" s="507"/>
      <c r="D130" s="508">
        <f>2.34*40%</f>
        <v>0.93599999999999994</v>
      </c>
      <c r="E130" s="504">
        <v>6</v>
      </c>
      <c r="F130" s="507">
        <f t="shared" si="45"/>
        <v>0</v>
      </c>
      <c r="G130" s="507"/>
      <c r="H130" s="504"/>
      <c r="I130" s="505">
        <v>16</v>
      </c>
    </row>
    <row r="131" spans="1:9" s="470" customFormat="1" hidden="1">
      <c r="A131" s="506" t="s">
        <v>239</v>
      </c>
      <c r="B131" s="504" t="s">
        <v>241</v>
      </c>
      <c r="C131" s="507"/>
      <c r="D131" s="508">
        <f>2.34*0.6</f>
        <v>1.4039999999999999</v>
      </c>
      <c r="E131" s="510">
        <v>6</v>
      </c>
      <c r="F131" s="511">
        <f t="shared" si="45"/>
        <v>0</v>
      </c>
      <c r="G131" s="511"/>
      <c r="H131" s="510"/>
      <c r="I131" s="505">
        <v>17</v>
      </c>
    </row>
    <row r="132" spans="1:9" s="505" customFormat="1" ht="16.5" hidden="1" customHeight="1">
      <c r="A132" s="543"/>
      <c r="B132" s="498" t="s">
        <v>88</v>
      </c>
      <c r="C132" s="499"/>
      <c r="D132" s="500"/>
      <c r="E132" s="500"/>
      <c r="F132" s="499"/>
      <c r="G132" s="499"/>
      <c r="H132" s="498"/>
      <c r="I132" s="505">
        <v>1</v>
      </c>
    </row>
    <row r="133" spans="1:9" s="470" customFormat="1" hidden="1">
      <c r="A133" s="497">
        <v>1</v>
      </c>
      <c r="B133" s="502" t="s">
        <v>236</v>
      </c>
      <c r="C133" s="499"/>
      <c r="D133" s="503"/>
      <c r="E133" s="500"/>
      <c r="F133" s="499"/>
      <c r="G133" s="499"/>
      <c r="H133" s="504"/>
      <c r="I133" s="505">
        <v>2</v>
      </c>
    </row>
    <row r="134" spans="1:9" s="470" customFormat="1" hidden="1">
      <c r="A134" s="506" t="s">
        <v>226</v>
      </c>
      <c r="B134" s="504" t="s">
        <v>237</v>
      </c>
      <c r="C134" s="507"/>
      <c r="D134" s="508"/>
      <c r="E134" s="504"/>
      <c r="F134" s="507"/>
      <c r="G134" s="507"/>
      <c r="H134" s="504"/>
      <c r="I134" s="505">
        <v>3</v>
      </c>
    </row>
    <row r="135" spans="1:9" s="470" customFormat="1" hidden="1">
      <c r="A135" s="506" t="s">
        <v>226</v>
      </c>
      <c r="B135" s="504" t="s">
        <v>238</v>
      </c>
      <c r="C135" s="507"/>
      <c r="D135" s="508"/>
      <c r="E135" s="504"/>
      <c r="F135" s="507"/>
      <c r="G135" s="507"/>
      <c r="H135" s="504"/>
      <c r="I135" s="505">
        <v>4</v>
      </c>
    </row>
    <row r="136" spans="1:9" s="470" customFormat="1" hidden="1">
      <c r="A136" s="506" t="s">
        <v>239</v>
      </c>
      <c r="B136" s="504" t="s">
        <v>240</v>
      </c>
      <c r="C136" s="507"/>
      <c r="D136" s="508"/>
      <c r="E136" s="504"/>
      <c r="F136" s="507"/>
      <c r="G136" s="507"/>
      <c r="H136" s="504"/>
      <c r="I136" s="505">
        <v>5</v>
      </c>
    </row>
    <row r="137" spans="1:9" s="470" customFormat="1" hidden="1">
      <c r="A137" s="506" t="s">
        <v>239</v>
      </c>
      <c r="B137" s="504" t="s">
        <v>241</v>
      </c>
      <c r="C137" s="507"/>
      <c r="D137" s="508"/>
      <c r="E137" s="504"/>
      <c r="F137" s="507"/>
      <c r="G137" s="507"/>
      <c r="H137" s="504"/>
      <c r="I137" s="505">
        <v>6</v>
      </c>
    </row>
    <row r="138" spans="1:9" s="470" customFormat="1" hidden="1">
      <c r="A138" s="506" t="s">
        <v>226</v>
      </c>
      <c r="B138" s="504" t="s">
        <v>242</v>
      </c>
      <c r="C138" s="507"/>
      <c r="D138" s="508"/>
      <c r="E138" s="504"/>
      <c r="F138" s="507"/>
      <c r="G138" s="507"/>
      <c r="H138" s="504"/>
      <c r="I138" s="505">
        <v>7</v>
      </c>
    </row>
    <row r="139" spans="1:9" s="470" customFormat="1" hidden="1">
      <c r="A139" s="506" t="s">
        <v>239</v>
      </c>
      <c r="B139" s="504" t="s">
        <v>240</v>
      </c>
      <c r="C139" s="507"/>
      <c r="D139" s="508"/>
      <c r="E139" s="504"/>
      <c r="F139" s="507"/>
      <c r="G139" s="507"/>
      <c r="H139" s="504"/>
      <c r="I139" s="505">
        <v>8</v>
      </c>
    </row>
    <row r="140" spans="1:9" s="470" customFormat="1" hidden="1">
      <c r="A140" s="506" t="s">
        <v>239</v>
      </c>
      <c r="B140" s="504" t="s">
        <v>241</v>
      </c>
      <c r="C140" s="507"/>
      <c r="D140" s="508"/>
      <c r="E140" s="504"/>
      <c r="F140" s="507"/>
      <c r="G140" s="507"/>
      <c r="H140" s="504"/>
      <c r="I140" s="505">
        <v>9</v>
      </c>
    </row>
    <row r="141" spans="1:9" s="470" customFormat="1" hidden="1">
      <c r="A141" s="497">
        <v>2</v>
      </c>
      <c r="B141" s="502" t="s">
        <v>243</v>
      </c>
      <c r="C141" s="499"/>
      <c r="D141" s="503"/>
      <c r="E141" s="500"/>
      <c r="F141" s="499"/>
      <c r="G141" s="499"/>
      <c r="H141" s="504"/>
      <c r="I141" s="505">
        <v>10</v>
      </c>
    </row>
    <row r="142" spans="1:9" s="470" customFormat="1" hidden="1">
      <c r="A142" s="506" t="s">
        <v>226</v>
      </c>
      <c r="B142" s="504" t="s">
        <v>237</v>
      </c>
      <c r="C142" s="507"/>
      <c r="D142" s="508"/>
      <c r="E142" s="504"/>
      <c r="F142" s="507"/>
      <c r="G142" s="507"/>
      <c r="H142" s="504"/>
      <c r="I142" s="505">
        <v>11</v>
      </c>
    </row>
    <row r="143" spans="1:9" s="470" customFormat="1" hidden="1">
      <c r="A143" s="506" t="s">
        <v>226</v>
      </c>
      <c r="B143" s="504" t="s">
        <v>238</v>
      </c>
      <c r="C143" s="507"/>
      <c r="D143" s="508"/>
      <c r="E143" s="504"/>
      <c r="F143" s="507"/>
      <c r="G143" s="507"/>
      <c r="H143" s="504"/>
      <c r="I143" s="505">
        <v>12</v>
      </c>
    </row>
    <row r="144" spans="1:9" s="470" customFormat="1" hidden="1">
      <c r="A144" s="506" t="s">
        <v>239</v>
      </c>
      <c r="B144" s="504" t="s">
        <v>240</v>
      </c>
      <c r="C144" s="507"/>
      <c r="D144" s="508"/>
      <c r="E144" s="504"/>
      <c r="F144" s="507"/>
      <c r="G144" s="507"/>
      <c r="H144" s="504"/>
      <c r="I144" s="505">
        <v>13</v>
      </c>
    </row>
    <row r="145" spans="1:9" s="470" customFormat="1" hidden="1">
      <c r="A145" s="506" t="s">
        <v>239</v>
      </c>
      <c r="B145" s="504" t="s">
        <v>241</v>
      </c>
      <c r="C145" s="507"/>
      <c r="D145" s="508"/>
      <c r="E145" s="504"/>
      <c r="F145" s="507"/>
      <c r="G145" s="507"/>
      <c r="H145" s="504"/>
      <c r="I145" s="505">
        <v>14</v>
      </c>
    </row>
    <row r="146" spans="1:9" s="470" customFormat="1" hidden="1">
      <c r="A146" s="506" t="s">
        <v>226</v>
      </c>
      <c r="B146" s="504" t="s">
        <v>242</v>
      </c>
      <c r="C146" s="507"/>
      <c r="D146" s="508"/>
      <c r="E146" s="504"/>
      <c r="F146" s="507"/>
      <c r="G146" s="507"/>
      <c r="H146" s="504"/>
      <c r="I146" s="505">
        <v>15</v>
      </c>
    </row>
    <row r="147" spans="1:9" s="470" customFormat="1" hidden="1">
      <c r="A147" s="506" t="s">
        <v>239</v>
      </c>
      <c r="B147" s="504" t="s">
        <v>240</v>
      </c>
      <c r="C147" s="507"/>
      <c r="D147" s="508"/>
      <c r="E147" s="504"/>
      <c r="F147" s="507"/>
      <c r="G147" s="507"/>
      <c r="H147" s="504"/>
      <c r="I147" s="505">
        <v>16</v>
      </c>
    </row>
    <row r="148" spans="1:9" s="470" customFormat="1" hidden="1">
      <c r="A148" s="506" t="s">
        <v>239</v>
      </c>
      <c r="B148" s="504" t="s">
        <v>241</v>
      </c>
      <c r="C148" s="507"/>
      <c r="D148" s="508"/>
      <c r="E148" s="510"/>
      <c r="F148" s="511"/>
      <c r="G148" s="511"/>
      <c r="H148" s="510"/>
      <c r="I148" s="505">
        <v>17</v>
      </c>
    </row>
    <row r="149" spans="1:9" s="505" customFormat="1" ht="17.100000000000001" hidden="1" customHeight="1">
      <c r="A149" s="543"/>
      <c r="B149" s="498" t="s">
        <v>89</v>
      </c>
      <c r="C149" s="499">
        <f>C158</f>
        <v>0</v>
      </c>
      <c r="D149" s="500"/>
      <c r="E149" s="500"/>
      <c r="F149" s="499">
        <f>F158+F150</f>
        <v>0</v>
      </c>
      <c r="G149" s="499"/>
      <c r="H149" s="498"/>
      <c r="I149" s="505">
        <v>1</v>
      </c>
    </row>
    <row r="150" spans="1:9" s="470" customFormat="1" hidden="1">
      <c r="A150" s="497">
        <v>1</v>
      </c>
      <c r="B150" s="502" t="s">
        <v>236</v>
      </c>
      <c r="C150" s="499">
        <f t="shared" ref="C150:F150" si="47">C151+C152+C155</f>
        <v>0</v>
      </c>
      <c r="D150" s="503"/>
      <c r="E150" s="500"/>
      <c r="F150" s="499">
        <f t="shared" si="47"/>
        <v>0</v>
      </c>
      <c r="G150" s="499"/>
      <c r="H150" s="504"/>
      <c r="I150" s="505">
        <v>2</v>
      </c>
    </row>
    <row r="151" spans="1:9" s="470" customFormat="1" hidden="1">
      <c r="A151" s="506" t="s">
        <v>226</v>
      </c>
      <c r="B151" s="504" t="s">
        <v>237</v>
      </c>
      <c r="C151" s="507"/>
      <c r="D151" s="508">
        <f>2.34*30%</f>
        <v>0.70199999999999996</v>
      </c>
      <c r="E151" s="504">
        <v>6</v>
      </c>
      <c r="F151" s="507">
        <f t="shared" ref="F151:F154" si="48">ROUND(C151*D151*E151,0)</f>
        <v>0</v>
      </c>
      <c r="G151" s="507"/>
      <c r="H151" s="504"/>
      <c r="I151" s="505">
        <v>3</v>
      </c>
    </row>
    <row r="152" spans="1:9" s="470" customFormat="1" hidden="1">
      <c r="A152" s="506" t="s">
        <v>226</v>
      </c>
      <c r="B152" s="504" t="s">
        <v>238</v>
      </c>
      <c r="C152" s="507">
        <f t="shared" ref="C152:F152" si="49">C153+C154</f>
        <v>0</v>
      </c>
      <c r="D152" s="508"/>
      <c r="E152" s="504"/>
      <c r="F152" s="507">
        <f t="shared" si="49"/>
        <v>0</v>
      </c>
      <c r="G152" s="507"/>
      <c r="H152" s="504"/>
      <c r="I152" s="505">
        <v>4</v>
      </c>
    </row>
    <row r="153" spans="1:9" s="470" customFormat="1" hidden="1">
      <c r="A153" s="506" t="s">
        <v>239</v>
      </c>
      <c r="B153" s="504" t="s">
        <v>240</v>
      </c>
      <c r="C153" s="507"/>
      <c r="D153" s="508">
        <f>2.34*40%</f>
        <v>0.93599999999999994</v>
      </c>
      <c r="E153" s="504">
        <v>6</v>
      </c>
      <c r="F153" s="507">
        <f t="shared" si="48"/>
        <v>0</v>
      </c>
      <c r="G153" s="507"/>
      <c r="H153" s="504"/>
      <c r="I153" s="505">
        <v>5</v>
      </c>
    </row>
    <row r="154" spans="1:9" s="470" customFormat="1" hidden="1">
      <c r="A154" s="506" t="s">
        <v>239</v>
      </c>
      <c r="B154" s="504" t="s">
        <v>241</v>
      </c>
      <c r="C154" s="507"/>
      <c r="D154" s="508">
        <f>2.34*0.6</f>
        <v>1.4039999999999999</v>
      </c>
      <c r="E154" s="504">
        <v>6</v>
      </c>
      <c r="F154" s="507">
        <f t="shared" si="48"/>
        <v>0</v>
      </c>
      <c r="G154" s="507"/>
      <c r="H154" s="504"/>
      <c r="I154" s="505">
        <v>6</v>
      </c>
    </row>
    <row r="155" spans="1:9" s="470" customFormat="1" hidden="1">
      <c r="A155" s="506" t="s">
        <v>226</v>
      </c>
      <c r="B155" s="504" t="s">
        <v>242</v>
      </c>
      <c r="C155" s="507">
        <f t="shared" ref="C155:F155" si="50">C156+C157</f>
        <v>0</v>
      </c>
      <c r="D155" s="508"/>
      <c r="E155" s="504"/>
      <c r="F155" s="507">
        <f t="shared" si="50"/>
        <v>0</v>
      </c>
      <c r="G155" s="507"/>
      <c r="H155" s="504"/>
      <c r="I155" s="505">
        <v>7</v>
      </c>
    </row>
    <row r="156" spans="1:9" s="470" customFormat="1" hidden="1">
      <c r="A156" s="506" t="s">
        <v>239</v>
      </c>
      <c r="B156" s="504" t="s">
        <v>240</v>
      </c>
      <c r="C156" s="507"/>
      <c r="D156" s="508">
        <f>2.34*40%</f>
        <v>0.93599999999999994</v>
      </c>
      <c r="E156" s="504">
        <v>6</v>
      </c>
      <c r="F156" s="507">
        <f t="shared" ref="F156:F159" si="51">ROUND(C156*D156*E156,0)</f>
        <v>0</v>
      </c>
      <c r="G156" s="507"/>
      <c r="H156" s="504"/>
      <c r="I156" s="505">
        <v>8</v>
      </c>
    </row>
    <row r="157" spans="1:9" s="470" customFormat="1" hidden="1">
      <c r="A157" s="506" t="s">
        <v>239</v>
      </c>
      <c r="B157" s="504" t="s">
        <v>241</v>
      </c>
      <c r="C157" s="507"/>
      <c r="D157" s="508">
        <f>2.34*0.6</f>
        <v>1.4039999999999999</v>
      </c>
      <c r="E157" s="504">
        <v>6</v>
      </c>
      <c r="F157" s="507">
        <f t="shared" si="51"/>
        <v>0</v>
      </c>
      <c r="G157" s="507"/>
      <c r="H157" s="504"/>
      <c r="I157" s="505">
        <v>9</v>
      </c>
    </row>
    <row r="158" spans="1:9" s="470" customFormat="1" hidden="1">
      <c r="A158" s="497">
        <v>2</v>
      </c>
      <c r="B158" s="502" t="s">
        <v>243</v>
      </c>
      <c r="C158" s="499">
        <f>C159+C160+C163</f>
        <v>0</v>
      </c>
      <c r="D158" s="503"/>
      <c r="E158" s="500"/>
      <c r="F158" s="499">
        <f t="shared" ref="F158" si="52">F159+F160+F163</f>
        <v>0</v>
      </c>
      <c r="G158" s="499"/>
      <c r="H158" s="504"/>
      <c r="I158" s="505">
        <v>10</v>
      </c>
    </row>
    <row r="159" spans="1:9" s="470" customFormat="1" hidden="1">
      <c r="A159" s="506" t="s">
        <v>226</v>
      </c>
      <c r="B159" s="504" t="s">
        <v>237</v>
      </c>
      <c r="C159" s="507"/>
      <c r="D159" s="508">
        <f>2.34*30%</f>
        <v>0.70199999999999996</v>
      </c>
      <c r="E159" s="504">
        <v>6</v>
      </c>
      <c r="F159" s="507">
        <f t="shared" si="51"/>
        <v>0</v>
      </c>
      <c r="G159" s="507"/>
      <c r="H159" s="504"/>
      <c r="I159" s="505">
        <v>11</v>
      </c>
    </row>
    <row r="160" spans="1:9" s="470" customFormat="1" hidden="1">
      <c r="A160" s="506" t="s">
        <v>226</v>
      </c>
      <c r="B160" s="504" t="s">
        <v>238</v>
      </c>
      <c r="C160" s="507">
        <f t="shared" ref="C160:F160" si="53">C161+C162</f>
        <v>0</v>
      </c>
      <c r="D160" s="508"/>
      <c r="E160" s="504"/>
      <c r="F160" s="507">
        <f t="shared" si="53"/>
        <v>0</v>
      </c>
      <c r="G160" s="507"/>
      <c r="H160" s="504"/>
      <c r="I160" s="505">
        <v>12</v>
      </c>
    </row>
    <row r="161" spans="1:9" s="470" customFormat="1" hidden="1">
      <c r="A161" s="506" t="s">
        <v>239</v>
      </c>
      <c r="B161" s="504" t="s">
        <v>240</v>
      </c>
      <c r="C161" s="507"/>
      <c r="D161" s="508">
        <f>2.34*40%</f>
        <v>0.93599999999999994</v>
      </c>
      <c r="E161" s="504">
        <v>6</v>
      </c>
      <c r="F161" s="507">
        <f t="shared" ref="F161:F165" si="54">ROUND(C161*D161*E161,0)</f>
        <v>0</v>
      </c>
      <c r="G161" s="507"/>
      <c r="H161" s="504"/>
      <c r="I161" s="505">
        <v>13</v>
      </c>
    </row>
    <row r="162" spans="1:9" s="470" customFormat="1" hidden="1">
      <c r="A162" s="506" t="s">
        <v>239</v>
      </c>
      <c r="B162" s="504" t="s">
        <v>241</v>
      </c>
      <c r="C162" s="507"/>
      <c r="D162" s="508">
        <f>2.34*0.6</f>
        <v>1.4039999999999999</v>
      </c>
      <c r="E162" s="504">
        <v>6</v>
      </c>
      <c r="F162" s="507">
        <f t="shared" si="54"/>
        <v>0</v>
      </c>
      <c r="G162" s="507"/>
      <c r="H162" s="504"/>
      <c r="I162" s="505">
        <v>14</v>
      </c>
    </row>
    <row r="163" spans="1:9" s="470" customFormat="1" hidden="1">
      <c r="A163" s="506" t="s">
        <v>226</v>
      </c>
      <c r="B163" s="504" t="s">
        <v>242</v>
      </c>
      <c r="C163" s="507">
        <f t="shared" ref="C163:F163" si="55">C164+C165</f>
        <v>0</v>
      </c>
      <c r="D163" s="508"/>
      <c r="E163" s="504"/>
      <c r="F163" s="507">
        <f t="shared" si="55"/>
        <v>0</v>
      </c>
      <c r="G163" s="507"/>
      <c r="H163" s="504"/>
      <c r="I163" s="505">
        <v>15</v>
      </c>
    </row>
    <row r="164" spans="1:9" s="470" customFormat="1" hidden="1">
      <c r="A164" s="506" t="s">
        <v>239</v>
      </c>
      <c r="B164" s="504" t="s">
        <v>240</v>
      </c>
      <c r="C164" s="507"/>
      <c r="D164" s="508">
        <f>2.34*40%</f>
        <v>0.93599999999999994</v>
      </c>
      <c r="E164" s="504">
        <v>6</v>
      </c>
      <c r="F164" s="507">
        <f t="shared" si="54"/>
        <v>0</v>
      </c>
      <c r="G164" s="507"/>
      <c r="H164" s="504"/>
      <c r="I164" s="505">
        <v>16</v>
      </c>
    </row>
    <row r="165" spans="1:9" s="470" customFormat="1" hidden="1">
      <c r="A165" s="506" t="s">
        <v>239</v>
      </c>
      <c r="B165" s="504" t="s">
        <v>241</v>
      </c>
      <c r="C165" s="507"/>
      <c r="D165" s="508">
        <f>2.34*0.6</f>
        <v>1.4039999999999999</v>
      </c>
      <c r="E165" s="510">
        <v>6</v>
      </c>
      <c r="F165" s="511">
        <f t="shared" si="54"/>
        <v>0</v>
      </c>
      <c r="G165" s="511"/>
      <c r="H165" s="510"/>
      <c r="I165" s="505">
        <v>17</v>
      </c>
    </row>
    <row r="166" spans="1:9" s="505" customFormat="1" ht="17.100000000000001" hidden="1" customHeight="1">
      <c r="A166" s="543"/>
      <c r="B166" s="498" t="s">
        <v>90</v>
      </c>
      <c r="C166" s="499">
        <f>C175</f>
        <v>0</v>
      </c>
      <c r="D166" s="500"/>
      <c r="E166" s="500"/>
      <c r="F166" s="499">
        <f>F175+F167</f>
        <v>0</v>
      </c>
      <c r="G166" s="499"/>
      <c r="H166" s="498"/>
      <c r="I166" s="505">
        <v>1</v>
      </c>
    </row>
    <row r="167" spans="1:9" s="470" customFormat="1" hidden="1">
      <c r="A167" s="497">
        <v>1</v>
      </c>
      <c r="B167" s="502" t="s">
        <v>236</v>
      </c>
      <c r="C167" s="499">
        <f t="shared" ref="C167:F167" si="56">C168+C169+C172</f>
        <v>0</v>
      </c>
      <c r="D167" s="503"/>
      <c r="E167" s="500"/>
      <c r="F167" s="499">
        <f t="shared" si="56"/>
        <v>0</v>
      </c>
      <c r="G167" s="499"/>
      <c r="H167" s="504"/>
      <c r="I167" s="505">
        <v>2</v>
      </c>
    </row>
    <row r="168" spans="1:9" s="470" customFormat="1" hidden="1">
      <c r="A168" s="506" t="s">
        <v>226</v>
      </c>
      <c r="B168" s="504" t="s">
        <v>237</v>
      </c>
      <c r="C168" s="507"/>
      <c r="D168" s="508">
        <f>2.34*30%</f>
        <v>0.70199999999999996</v>
      </c>
      <c r="E168" s="504">
        <v>6</v>
      </c>
      <c r="F168" s="507">
        <f>ROUND(C168*D168*E168,0)</f>
        <v>0</v>
      </c>
      <c r="G168" s="507"/>
      <c r="H168" s="504"/>
      <c r="I168" s="505">
        <v>3</v>
      </c>
    </row>
    <row r="169" spans="1:9" s="470" customFormat="1" hidden="1">
      <c r="A169" s="506" t="s">
        <v>226</v>
      </c>
      <c r="B169" s="504" t="s">
        <v>238</v>
      </c>
      <c r="C169" s="507">
        <f>C170+C171</f>
        <v>0</v>
      </c>
      <c r="D169" s="508"/>
      <c r="E169" s="504"/>
      <c r="F169" s="507">
        <f t="shared" ref="F169" si="57">F170+F171</f>
        <v>0</v>
      </c>
      <c r="G169" s="507"/>
      <c r="H169" s="504"/>
      <c r="I169" s="505">
        <v>4</v>
      </c>
    </row>
    <row r="170" spans="1:9" s="470" customFormat="1" hidden="1">
      <c r="A170" s="506" t="s">
        <v>239</v>
      </c>
      <c r="B170" s="504" t="s">
        <v>240</v>
      </c>
      <c r="C170" s="507"/>
      <c r="D170" s="508">
        <f>2.34*40%</f>
        <v>0.93599999999999994</v>
      </c>
      <c r="E170" s="504">
        <v>6</v>
      </c>
      <c r="F170" s="507">
        <f>ROUND(C170*D170*E170,0)</f>
        <v>0</v>
      </c>
      <c r="G170" s="507"/>
      <c r="H170" s="504"/>
      <c r="I170" s="505">
        <v>5</v>
      </c>
    </row>
    <row r="171" spans="1:9" s="470" customFormat="1" hidden="1">
      <c r="A171" s="506" t="s">
        <v>239</v>
      </c>
      <c r="B171" s="504" t="s">
        <v>241</v>
      </c>
      <c r="C171" s="507"/>
      <c r="D171" s="508">
        <f>2.34*0.6</f>
        <v>1.4039999999999999</v>
      </c>
      <c r="E171" s="504">
        <v>6</v>
      </c>
      <c r="F171" s="507">
        <f>ROUND(C171*D171*E171,0)</f>
        <v>0</v>
      </c>
      <c r="G171" s="507"/>
      <c r="H171" s="504"/>
      <c r="I171" s="505">
        <v>6</v>
      </c>
    </row>
    <row r="172" spans="1:9" s="470" customFormat="1" hidden="1">
      <c r="A172" s="506" t="s">
        <v>226</v>
      </c>
      <c r="B172" s="504" t="s">
        <v>242</v>
      </c>
      <c r="C172" s="507">
        <f t="shared" ref="C172:F172" si="58">C173+C174</f>
        <v>0</v>
      </c>
      <c r="D172" s="508"/>
      <c r="E172" s="504"/>
      <c r="F172" s="507">
        <f t="shared" si="58"/>
        <v>0</v>
      </c>
      <c r="G172" s="507"/>
      <c r="H172" s="504"/>
      <c r="I172" s="505">
        <v>7</v>
      </c>
    </row>
    <row r="173" spans="1:9" s="470" customFormat="1" hidden="1">
      <c r="A173" s="506" t="s">
        <v>239</v>
      </c>
      <c r="B173" s="504" t="s">
        <v>240</v>
      </c>
      <c r="C173" s="507"/>
      <c r="D173" s="508">
        <f>2.34*40%</f>
        <v>0.93599999999999994</v>
      </c>
      <c r="E173" s="504">
        <v>6</v>
      </c>
      <c r="F173" s="507">
        <f>ROUND(C173*D173*E173,0)</f>
        <v>0</v>
      </c>
      <c r="G173" s="507"/>
      <c r="H173" s="504"/>
      <c r="I173" s="505">
        <v>8</v>
      </c>
    </row>
    <row r="174" spans="1:9" s="470" customFormat="1" hidden="1">
      <c r="A174" s="506" t="s">
        <v>239</v>
      </c>
      <c r="B174" s="504" t="s">
        <v>241</v>
      </c>
      <c r="C174" s="507"/>
      <c r="D174" s="508">
        <f>2.34*0.6</f>
        <v>1.4039999999999999</v>
      </c>
      <c r="E174" s="504">
        <v>6</v>
      </c>
      <c r="F174" s="507">
        <f>ROUND(C174*D174*E174,0)</f>
        <v>0</v>
      </c>
      <c r="G174" s="507"/>
      <c r="H174" s="504"/>
      <c r="I174" s="505">
        <v>9</v>
      </c>
    </row>
    <row r="175" spans="1:9" s="470" customFormat="1" hidden="1">
      <c r="A175" s="497">
        <v>2</v>
      </c>
      <c r="B175" s="502" t="s">
        <v>243</v>
      </c>
      <c r="C175" s="499">
        <f t="shared" ref="C175:F175" si="59">C176+C177+C180</f>
        <v>0</v>
      </c>
      <c r="D175" s="503"/>
      <c r="E175" s="500"/>
      <c r="F175" s="499">
        <f t="shared" si="59"/>
        <v>0</v>
      </c>
      <c r="G175" s="499"/>
      <c r="H175" s="504"/>
      <c r="I175" s="505">
        <v>10</v>
      </c>
    </row>
    <row r="176" spans="1:9" s="470" customFormat="1" hidden="1">
      <c r="A176" s="506" t="s">
        <v>226</v>
      </c>
      <c r="B176" s="504" t="s">
        <v>237</v>
      </c>
      <c r="C176" s="507"/>
      <c r="D176" s="508">
        <f>2.34*30%</f>
        <v>0.70199999999999996</v>
      </c>
      <c r="E176" s="504">
        <v>6</v>
      </c>
      <c r="F176" s="507">
        <f>ROUND(C176*D176*E176,0)</f>
        <v>0</v>
      </c>
      <c r="G176" s="507"/>
      <c r="H176" s="504"/>
      <c r="I176" s="505">
        <v>11</v>
      </c>
    </row>
    <row r="177" spans="1:9" s="470" customFormat="1" hidden="1">
      <c r="A177" s="506" t="s">
        <v>226</v>
      </c>
      <c r="B177" s="504" t="s">
        <v>238</v>
      </c>
      <c r="C177" s="507">
        <f t="shared" ref="C177:F177" si="60">C178+C179</f>
        <v>0</v>
      </c>
      <c r="D177" s="508"/>
      <c r="E177" s="504"/>
      <c r="F177" s="507">
        <f t="shared" si="60"/>
        <v>0</v>
      </c>
      <c r="G177" s="507"/>
      <c r="H177" s="504"/>
      <c r="I177" s="505">
        <v>12</v>
      </c>
    </row>
    <row r="178" spans="1:9" s="470" customFormat="1" hidden="1">
      <c r="A178" s="506" t="s">
        <v>239</v>
      </c>
      <c r="B178" s="504" t="s">
        <v>240</v>
      </c>
      <c r="C178" s="507"/>
      <c r="D178" s="508">
        <f>2.34*40%</f>
        <v>0.93599999999999994</v>
      </c>
      <c r="E178" s="504">
        <v>6</v>
      </c>
      <c r="F178" s="507">
        <f>ROUND(C178*D178*E178,0)</f>
        <v>0</v>
      </c>
      <c r="G178" s="507"/>
      <c r="H178" s="504"/>
      <c r="I178" s="505">
        <v>13</v>
      </c>
    </row>
    <row r="179" spans="1:9" s="470" customFormat="1" hidden="1">
      <c r="A179" s="506" t="s">
        <v>239</v>
      </c>
      <c r="B179" s="504" t="s">
        <v>241</v>
      </c>
      <c r="C179" s="507"/>
      <c r="D179" s="508">
        <f>2.34*0.6</f>
        <v>1.4039999999999999</v>
      </c>
      <c r="E179" s="504">
        <v>6</v>
      </c>
      <c r="F179" s="507">
        <f>ROUND(C179*D179*E179,0)</f>
        <v>0</v>
      </c>
      <c r="G179" s="507"/>
      <c r="H179" s="504"/>
      <c r="I179" s="505">
        <v>14</v>
      </c>
    </row>
    <row r="180" spans="1:9" s="470" customFormat="1" hidden="1">
      <c r="A180" s="506" t="s">
        <v>226</v>
      </c>
      <c r="B180" s="504" t="s">
        <v>242</v>
      </c>
      <c r="C180" s="507">
        <f t="shared" ref="C180:F180" si="61">C181+C182</f>
        <v>0</v>
      </c>
      <c r="D180" s="508"/>
      <c r="E180" s="504"/>
      <c r="F180" s="507">
        <f t="shared" si="61"/>
        <v>0</v>
      </c>
      <c r="G180" s="507"/>
      <c r="H180" s="504"/>
      <c r="I180" s="505">
        <v>15</v>
      </c>
    </row>
    <row r="181" spans="1:9" s="470" customFormat="1" hidden="1">
      <c r="A181" s="506" t="s">
        <v>239</v>
      </c>
      <c r="B181" s="504" t="s">
        <v>240</v>
      </c>
      <c r="C181" s="507"/>
      <c r="D181" s="508">
        <f>2.34*40%</f>
        <v>0.93599999999999994</v>
      </c>
      <c r="E181" s="504">
        <v>6</v>
      </c>
      <c r="F181" s="507">
        <f t="shared" ref="F181:F182" si="62">ROUND(C181*D181*E181,0)</f>
        <v>0</v>
      </c>
      <c r="G181" s="507"/>
      <c r="H181" s="504"/>
      <c r="I181" s="505">
        <v>16</v>
      </c>
    </row>
    <row r="182" spans="1:9" s="470" customFormat="1" hidden="1">
      <c r="A182" s="506" t="s">
        <v>239</v>
      </c>
      <c r="B182" s="504" t="s">
        <v>241</v>
      </c>
      <c r="C182" s="507"/>
      <c r="D182" s="508">
        <f>2.34*0.6</f>
        <v>1.4039999999999999</v>
      </c>
      <c r="E182" s="510">
        <v>6</v>
      </c>
      <c r="F182" s="511">
        <f t="shared" si="62"/>
        <v>0</v>
      </c>
      <c r="G182" s="511"/>
      <c r="H182" s="510"/>
      <c r="I182" s="505">
        <v>17</v>
      </c>
    </row>
    <row r="183" spans="1:9" s="505" customFormat="1" ht="17.100000000000001" hidden="1" customHeight="1">
      <c r="A183" s="543"/>
      <c r="B183" s="498" t="s">
        <v>91</v>
      </c>
      <c r="C183" s="499">
        <f>C192</f>
        <v>55</v>
      </c>
      <c r="D183" s="500"/>
      <c r="E183" s="500"/>
      <c r="F183" s="499">
        <f>F192+F184</f>
        <v>739.33200000000011</v>
      </c>
      <c r="G183" s="499"/>
      <c r="H183" s="498"/>
      <c r="I183" s="505">
        <v>1</v>
      </c>
    </row>
    <row r="184" spans="1:9" s="470" customFormat="1" hidden="1">
      <c r="A184" s="497">
        <v>1</v>
      </c>
      <c r="B184" s="502" t="s">
        <v>236</v>
      </c>
      <c r="C184" s="499">
        <f t="shared" ref="C184:F184" si="63">C185+C186+C189</f>
        <v>57</v>
      </c>
      <c r="D184" s="503"/>
      <c r="E184" s="500"/>
      <c r="F184" s="499">
        <f t="shared" si="63"/>
        <v>428.05600000000004</v>
      </c>
      <c r="G184" s="499"/>
      <c r="H184" s="504"/>
      <c r="I184" s="505">
        <v>2</v>
      </c>
    </row>
    <row r="185" spans="1:9" s="470" customFormat="1" hidden="1">
      <c r="A185" s="506" t="s">
        <v>226</v>
      </c>
      <c r="B185" s="504" t="s">
        <v>237</v>
      </c>
      <c r="C185" s="507">
        <v>8</v>
      </c>
      <c r="D185" s="508">
        <f>2.34*30%</f>
        <v>0.70199999999999996</v>
      </c>
      <c r="E185" s="504">
        <v>6</v>
      </c>
      <c r="F185" s="507">
        <f>ROUND(C185*D185*E185,0)</f>
        <v>34</v>
      </c>
      <c r="G185" s="507"/>
      <c r="H185" s="504"/>
      <c r="I185" s="505">
        <v>3</v>
      </c>
    </row>
    <row r="186" spans="1:9" s="470" customFormat="1" hidden="1">
      <c r="A186" s="506" t="s">
        <v>226</v>
      </c>
      <c r="B186" s="504" t="s">
        <v>238</v>
      </c>
      <c r="C186" s="507">
        <f t="shared" ref="C186:F186" si="64">C187+C188</f>
        <v>28</v>
      </c>
      <c r="D186" s="508"/>
      <c r="E186" s="504"/>
      <c r="F186" s="507">
        <f t="shared" si="64"/>
        <v>258.33600000000001</v>
      </c>
      <c r="G186" s="507"/>
      <c r="H186" s="504"/>
      <c r="I186" s="505">
        <v>4</v>
      </c>
    </row>
    <row r="187" spans="1:9" s="470" customFormat="1" hidden="1">
      <c r="A187" s="506" t="s">
        <v>239</v>
      </c>
      <c r="B187" s="504" t="s">
        <v>240</v>
      </c>
      <c r="C187" s="507">
        <v>4</v>
      </c>
      <c r="D187" s="508">
        <f>2.34*40%</f>
        <v>0.93599999999999994</v>
      </c>
      <c r="E187" s="504">
        <v>6</v>
      </c>
      <c r="F187" s="507">
        <v>22.463999999999999</v>
      </c>
      <c r="G187" s="507"/>
      <c r="H187" s="504"/>
      <c r="I187" s="505">
        <v>5</v>
      </c>
    </row>
    <row r="188" spans="1:9" s="470" customFormat="1" hidden="1">
      <c r="A188" s="506" t="s">
        <v>239</v>
      </c>
      <c r="B188" s="504" t="s">
        <v>241</v>
      </c>
      <c r="C188" s="507">
        <v>24</v>
      </c>
      <c r="D188" s="508">
        <f>2.34*0.6</f>
        <v>1.4039999999999999</v>
      </c>
      <c r="E188" s="504">
        <v>6</v>
      </c>
      <c r="F188" s="507">
        <v>235.87200000000001</v>
      </c>
      <c r="G188" s="507"/>
      <c r="H188" s="504"/>
      <c r="I188" s="505">
        <v>6</v>
      </c>
    </row>
    <row r="189" spans="1:9" s="470" customFormat="1" hidden="1">
      <c r="A189" s="506" t="s">
        <v>226</v>
      </c>
      <c r="B189" s="504" t="s">
        <v>242</v>
      </c>
      <c r="C189" s="507">
        <f t="shared" ref="C189:F189" si="65">C190+C191</f>
        <v>21</v>
      </c>
      <c r="D189" s="508"/>
      <c r="E189" s="504"/>
      <c r="F189" s="507">
        <f t="shared" si="65"/>
        <v>135.72</v>
      </c>
      <c r="G189" s="507"/>
      <c r="H189" s="504"/>
      <c r="I189" s="505">
        <v>7</v>
      </c>
    </row>
    <row r="190" spans="1:9" s="470" customFormat="1" hidden="1">
      <c r="A190" s="506" t="s">
        <v>239</v>
      </c>
      <c r="B190" s="504" t="s">
        <v>240</v>
      </c>
      <c r="C190" s="507">
        <v>21</v>
      </c>
      <c r="D190" s="508">
        <f>2.34*40%</f>
        <v>0.93599999999999994</v>
      </c>
      <c r="E190" s="504">
        <v>6</v>
      </c>
      <c r="F190" s="507">
        <v>135.72</v>
      </c>
      <c r="G190" s="507"/>
      <c r="H190" s="504"/>
      <c r="I190" s="505">
        <v>8</v>
      </c>
    </row>
    <row r="191" spans="1:9" s="470" customFormat="1" hidden="1">
      <c r="A191" s="506" t="s">
        <v>239</v>
      </c>
      <c r="B191" s="504" t="s">
        <v>241</v>
      </c>
      <c r="C191" s="507"/>
      <c r="D191" s="508">
        <f>2.34*0.6</f>
        <v>1.4039999999999999</v>
      </c>
      <c r="E191" s="504">
        <v>6</v>
      </c>
      <c r="F191" s="507">
        <f t="shared" ref="F191" si="66">ROUND(C191*D191*E191,0)</f>
        <v>0</v>
      </c>
      <c r="G191" s="507"/>
      <c r="H191" s="504"/>
      <c r="I191" s="505">
        <v>9</v>
      </c>
    </row>
    <row r="192" spans="1:9" s="470" customFormat="1" hidden="1">
      <c r="A192" s="497">
        <v>2</v>
      </c>
      <c r="B192" s="502" t="s">
        <v>243</v>
      </c>
      <c r="C192" s="499">
        <f t="shared" ref="C192:F192" si="67">C193+C194+C197</f>
        <v>55</v>
      </c>
      <c r="D192" s="503"/>
      <c r="E192" s="500"/>
      <c r="F192" s="499">
        <f t="shared" si="67"/>
        <v>311.27600000000001</v>
      </c>
      <c r="G192" s="499"/>
      <c r="H192" s="504"/>
      <c r="I192" s="505">
        <v>10</v>
      </c>
    </row>
    <row r="193" spans="1:9" s="470" customFormat="1" hidden="1">
      <c r="A193" s="506" t="s">
        <v>226</v>
      </c>
      <c r="B193" s="504" t="s">
        <v>237</v>
      </c>
      <c r="C193" s="507">
        <v>9</v>
      </c>
      <c r="D193" s="508">
        <f>2.34*30%</f>
        <v>0.70199999999999996</v>
      </c>
      <c r="E193" s="504">
        <v>6</v>
      </c>
      <c r="F193" s="507">
        <v>36.56</v>
      </c>
      <c r="G193" s="507"/>
      <c r="H193" s="504"/>
      <c r="I193" s="505">
        <v>11</v>
      </c>
    </row>
    <row r="194" spans="1:9" s="470" customFormat="1" hidden="1">
      <c r="A194" s="506" t="s">
        <v>226</v>
      </c>
      <c r="B194" s="504" t="s">
        <v>238</v>
      </c>
      <c r="C194" s="507">
        <f t="shared" ref="C194:F194" si="68">C195+C196</f>
        <v>27</v>
      </c>
      <c r="D194" s="508"/>
      <c r="E194" s="504"/>
      <c r="F194" s="507">
        <f t="shared" si="68"/>
        <v>183.92400000000001</v>
      </c>
      <c r="G194" s="507"/>
      <c r="H194" s="504"/>
      <c r="I194" s="505">
        <v>12</v>
      </c>
    </row>
    <row r="195" spans="1:9" s="470" customFormat="1" hidden="1">
      <c r="A195" s="506" t="s">
        <v>239</v>
      </c>
      <c r="B195" s="504" t="s">
        <v>240</v>
      </c>
      <c r="C195" s="507">
        <v>4</v>
      </c>
      <c r="D195" s="508">
        <f>2.34*40%</f>
        <v>0.93599999999999994</v>
      </c>
      <c r="E195" s="504">
        <v>6</v>
      </c>
      <c r="F195" s="507">
        <v>22.463999999999999</v>
      </c>
      <c r="G195" s="507"/>
      <c r="H195" s="504"/>
      <c r="I195" s="505">
        <v>13</v>
      </c>
    </row>
    <row r="196" spans="1:9" s="470" customFormat="1" hidden="1">
      <c r="A196" s="506" t="s">
        <v>239</v>
      </c>
      <c r="B196" s="504" t="s">
        <v>241</v>
      </c>
      <c r="C196" s="507">
        <v>23</v>
      </c>
      <c r="D196" s="508">
        <f>2.34*0.6</f>
        <v>1.4039999999999999</v>
      </c>
      <c r="E196" s="504">
        <v>6</v>
      </c>
      <c r="F196" s="507">
        <v>161.46</v>
      </c>
      <c r="G196" s="507"/>
      <c r="H196" s="504"/>
      <c r="I196" s="505">
        <v>14</v>
      </c>
    </row>
    <row r="197" spans="1:9" s="470" customFormat="1" hidden="1">
      <c r="A197" s="506" t="s">
        <v>226</v>
      </c>
      <c r="B197" s="504" t="s">
        <v>242</v>
      </c>
      <c r="C197" s="507">
        <f t="shared" ref="C197:F197" si="69">C198+C199</f>
        <v>19</v>
      </c>
      <c r="D197" s="508"/>
      <c r="E197" s="504"/>
      <c r="F197" s="507">
        <f t="shared" si="69"/>
        <v>90.792000000000002</v>
      </c>
      <c r="G197" s="507"/>
      <c r="H197" s="504"/>
      <c r="I197" s="505">
        <v>15</v>
      </c>
    </row>
    <row r="198" spans="1:9" s="470" customFormat="1" hidden="1">
      <c r="A198" s="506" t="s">
        <v>239</v>
      </c>
      <c r="B198" s="504" t="s">
        <v>240</v>
      </c>
      <c r="C198" s="507">
        <v>19</v>
      </c>
      <c r="D198" s="508">
        <f>2.34*40%</f>
        <v>0.93599999999999994</v>
      </c>
      <c r="E198" s="504">
        <v>6</v>
      </c>
      <c r="F198" s="507">
        <v>90.792000000000002</v>
      </c>
      <c r="G198" s="507"/>
      <c r="H198" s="504"/>
      <c r="I198" s="505">
        <v>16</v>
      </c>
    </row>
    <row r="199" spans="1:9" s="470" customFormat="1" hidden="1">
      <c r="A199" s="506" t="s">
        <v>239</v>
      </c>
      <c r="B199" s="504" t="s">
        <v>241</v>
      </c>
      <c r="C199" s="507"/>
      <c r="D199" s="508">
        <f>2.34*0.6</f>
        <v>1.4039999999999999</v>
      </c>
      <c r="E199" s="510">
        <v>6</v>
      </c>
      <c r="F199" s="511">
        <f t="shared" ref="F199" si="70">ROUND(C199*D199*E199,0)</f>
        <v>0</v>
      </c>
      <c r="G199" s="511"/>
      <c r="H199" s="510"/>
      <c r="I199" s="505">
        <v>17</v>
      </c>
    </row>
    <row r="200" spans="1:9" s="505" customFormat="1" ht="17.100000000000001" hidden="1" customHeight="1">
      <c r="A200" s="543"/>
      <c r="B200" s="498" t="s">
        <v>92</v>
      </c>
      <c r="C200" s="499">
        <f>C209</f>
        <v>108</v>
      </c>
      <c r="D200" s="500"/>
      <c r="E200" s="500"/>
      <c r="F200" s="499">
        <f>F209+F201</f>
        <v>1121.5619999999999</v>
      </c>
      <c r="G200" s="499"/>
      <c r="H200" s="498"/>
      <c r="I200" s="505">
        <v>1</v>
      </c>
    </row>
    <row r="201" spans="1:9" s="470" customFormat="1" hidden="1">
      <c r="A201" s="497">
        <v>1</v>
      </c>
      <c r="B201" s="502" t="s">
        <v>236</v>
      </c>
      <c r="C201" s="499">
        <f t="shared" ref="C201:F201" si="71">C202+C203+C206</f>
        <v>109</v>
      </c>
      <c r="D201" s="503"/>
      <c r="E201" s="500"/>
      <c r="F201" s="499">
        <f t="shared" si="71"/>
        <v>710.42399999999998</v>
      </c>
      <c r="G201" s="499"/>
      <c r="H201" s="504"/>
      <c r="I201" s="505">
        <v>2</v>
      </c>
    </row>
    <row r="202" spans="1:9" s="470" customFormat="1" hidden="1">
      <c r="A202" s="506" t="s">
        <v>226</v>
      </c>
      <c r="B202" s="504" t="s">
        <v>237</v>
      </c>
      <c r="C202" s="507">
        <v>32</v>
      </c>
      <c r="D202" s="508">
        <f>2.34*30%</f>
        <v>0.70199999999999996</v>
      </c>
      <c r="E202" s="504">
        <v>6</v>
      </c>
      <c r="F202" s="507">
        <v>146.01599999999999</v>
      </c>
      <c r="G202" s="507"/>
      <c r="H202" s="504"/>
      <c r="I202" s="505">
        <v>3</v>
      </c>
    </row>
    <row r="203" spans="1:9" s="470" customFormat="1" hidden="1">
      <c r="A203" s="506" t="s">
        <v>226</v>
      </c>
      <c r="B203" s="504" t="s">
        <v>238</v>
      </c>
      <c r="C203" s="507">
        <f t="shared" ref="C203:F203" si="72">C204+C205</f>
        <v>50</v>
      </c>
      <c r="D203" s="508"/>
      <c r="E203" s="504"/>
      <c r="F203" s="507">
        <f t="shared" si="72"/>
        <v>365.04</v>
      </c>
      <c r="G203" s="507"/>
      <c r="H203" s="504"/>
      <c r="I203" s="505">
        <v>4</v>
      </c>
    </row>
    <row r="204" spans="1:9" s="470" customFormat="1" hidden="1">
      <c r="A204" s="506" t="s">
        <v>239</v>
      </c>
      <c r="B204" s="504" t="s">
        <v>240</v>
      </c>
      <c r="C204" s="507">
        <v>50</v>
      </c>
      <c r="D204" s="508">
        <f>2.34*40%</f>
        <v>0.93599999999999994</v>
      </c>
      <c r="E204" s="504">
        <v>6</v>
      </c>
      <c r="F204" s="507">
        <v>365.04</v>
      </c>
      <c r="G204" s="507"/>
      <c r="H204" s="504"/>
      <c r="I204" s="505">
        <v>5</v>
      </c>
    </row>
    <row r="205" spans="1:9" s="470" customFormat="1" hidden="1">
      <c r="A205" s="506" t="s">
        <v>239</v>
      </c>
      <c r="B205" s="504" t="s">
        <v>241</v>
      </c>
      <c r="C205" s="507"/>
      <c r="D205" s="508">
        <f>2.34*0.6</f>
        <v>1.4039999999999999</v>
      </c>
      <c r="E205" s="504">
        <v>6</v>
      </c>
      <c r="F205" s="507">
        <f t="shared" ref="F205" si="73">ROUND(C205*D205*E205,0)</f>
        <v>0</v>
      </c>
      <c r="G205" s="507"/>
      <c r="H205" s="504"/>
      <c r="I205" s="505">
        <v>6</v>
      </c>
    </row>
    <row r="206" spans="1:9" s="470" customFormat="1" hidden="1">
      <c r="A206" s="506" t="s">
        <v>226</v>
      </c>
      <c r="B206" s="504" t="s">
        <v>242</v>
      </c>
      <c r="C206" s="507">
        <f t="shared" ref="C206:F206" si="74">C207+C208</f>
        <v>27</v>
      </c>
      <c r="D206" s="508"/>
      <c r="E206" s="504"/>
      <c r="F206" s="507">
        <f t="shared" si="74"/>
        <v>199.36799999999999</v>
      </c>
      <c r="G206" s="507"/>
      <c r="H206" s="504"/>
      <c r="I206" s="505">
        <v>7</v>
      </c>
    </row>
    <row r="207" spans="1:9" s="470" customFormat="1" hidden="1">
      <c r="A207" s="506" t="s">
        <v>239</v>
      </c>
      <c r="B207" s="504" t="s">
        <v>240</v>
      </c>
      <c r="C207" s="507">
        <v>27</v>
      </c>
      <c r="D207" s="508">
        <f>2.34*40%</f>
        <v>0.93599999999999994</v>
      </c>
      <c r="E207" s="504">
        <v>6</v>
      </c>
      <c r="F207" s="507">
        <v>199.36799999999999</v>
      </c>
      <c r="G207" s="507"/>
      <c r="H207" s="504"/>
      <c r="I207" s="505">
        <v>8</v>
      </c>
    </row>
    <row r="208" spans="1:9" s="470" customFormat="1" hidden="1">
      <c r="A208" s="506" t="s">
        <v>239</v>
      </c>
      <c r="B208" s="504" t="s">
        <v>241</v>
      </c>
      <c r="C208" s="507"/>
      <c r="D208" s="508">
        <f>2.34*0.6</f>
        <v>1.4039999999999999</v>
      </c>
      <c r="E208" s="504">
        <v>6</v>
      </c>
      <c r="F208" s="507">
        <f t="shared" ref="F208" si="75">ROUND(C208*D208*E208,0)</f>
        <v>0</v>
      </c>
      <c r="G208" s="507"/>
      <c r="H208" s="504"/>
      <c r="I208" s="505">
        <v>9</v>
      </c>
    </row>
    <row r="209" spans="1:9" s="470" customFormat="1" hidden="1">
      <c r="A209" s="497">
        <v>2</v>
      </c>
      <c r="B209" s="502" t="s">
        <v>243</v>
      </c>
      <c r="C209" s="499">
        <f t="shared" ref="C209:F209" si="76">C210+C211+C214</f>
        <v>108</v>
      </c>
      <c r="D209" s="503"/>
      <c r="E209" s="500"/>
      <c r="F209" s="499">
        <f t="shared" si="76"/>
        <v>411.13799999999998</v>
      </c>
      <c r="G209" s="499"/>
      <c r="H209" s="504"/>
      <c r="I209" s="505">
        <v>10</v>
      </c>
    </row>
    <row r="210" spans="1:9" s="470" customFormat="1" hidden="1">
      <c r="A210" s="506" t="s">
        <v>226</v>
      </c>
      <c r="B210" s="504" t="s">
        <v>237</v>
      </c>
      <c r="C210" s="507">
        <v>29</v>
      </c>
      <c r="D210" s="508">
        <f>2.34*30%</f>
        <v>0.70199999999999996</v>
      </c>
      <c r="E210" s="504">
        <v>6</v>
      </c>
      <c r="F210" s="507">
        <v>103.194</v>
      </c>
      <c r="G210" s="507"/>
      <c r="H210" s="504"/>
      <c r="I210" s="505">
        <v>11</v>
      </c>
    </row>
    <row r="211" spans="1:9" s="470" customFormat="1" hidden="1">
      <c r="A211" s="506" t="s">
        <v>226</v>
      </c>
      <c r="B211" s="504" t="s">
        <v>238</v>
      </c>
      <c r="C211" s="507">
        <f t="shared" ref="C211:F211" si="77">C212+C213</f>
        <v>53</v>
      </c>
      <c r="D211" s="508"/>
      <c r="E211" s="504"/>
      <c r="F211" s="507">
        <f t="shared" si="77"/>
        <v>207.792</v>
      </c>
      <c r="G211" s="507"/>
      <c r="H211" s="504"/>
      <c r="I211" s="505">
        <v>12</v>
      </c>
    </row>
    <row r="212" spans="1:9" s="470" customFormat="1" hidden="1">
      <c r="A212" s="506" t="s">
        <v>239</v>
      </c>
      <c r="B212" s="504" t="s">
        <v>240</v>
      </c>
      <c r="C212" s="507">
        <v>53</v>
      </c>
      <c r="D212" s="508">
        <f>2.34*40%</f>
        <v>0.93599999999999994</v>
      </c>
      <c r="E212" s="504">
        <v>6</v>
      </c>
      <c r="F212" s="507">
        <v>207.792</v>
      </c>
      <c r="G212" s="507"/>
      <c r="H212" s="504"/>
      <c r="I212" s="505">
        <v>13</v>
      </c>
    </row>
    <row r="213" spans="1:9" s="470" customFormat="1" hidden="1">
      <c r="A213" s="506" t="s">
        <v>239</v>
      </c>
      <c r="B213" s="504" t="s">
        <v>241</v>
      </c>
      <c r="C213" s="507"/>
      <c r="D213" s="508">
        <f>2.34*0.6</f>
        <v>1.4039999999999999</v>
      </c>
      <c r="E213" s="504">
        <v>6</v>
      </c>
      <c r="F213" s="507">
        <f t="shared" ref="F213:F216" si="78">ROUND(C213*D213*E213,0)</f>
        <v>0</v>
      </c>
      <c r="G213" s="507"/>
      <c r="H213" s="504"/>
      <c r="I213" s="505">
        <v>14</v>
      </c>
    </row>
    <row r="214" spans="1:9" s="470" customFormat="1" hidden="1">
      <c r="A214" s="506" t="s">
        <v>226</v>
      </c>
      <c r="B214" s="504" t="s">
        <v>242</v>
      </c>
      <c r="C214" s="507">
        <f t="shared" ref="C214:F214" si="79">C215+C216</f>
        <v>26</v>
      </c>
      <c r="D214" s="508"/>
      <c r="E214" s="504"/>
      <c r="F214" s="507">
        <f t="shared" si="79"/>
        <v>100.152</v>
      </c>
      <c r="G214" s="507"/>
      <c r="H214" s="504"/>
      <c r="I214" s="505">
        <v>15</v>
      </c>
    </row>
    <row r="215" spans="1:9" s="470" customFormat="1" hidden="1">
      <c r="A215" s="506" t="s">
        <v>239</v>
      </c>
      <c r="B215" s="504" t="s">
        <v>240</v>
      </c>
      <c r="C215" s="507">
        <v>26</v>
      </c>
      <c r="D215" s="508">
        <f>2.34*40%</f>
        <v>0.93599999999999994</v>
      </c>
      <c r="E215" s="504">
        <v>6</v>
      </c>
      <c r="F215" s="507">
        <v>100.152</v>
      </c>
      <c r="G215" s="507"/>
      <c r="H215" s="504"/>
      <c r="I215" s="505">
        <v>16</v>
      </c>
    </row>
    <row r="216" spans="1:9" s="470" customFormat="1" hidden="1">
      <c r="A216" s="506" t="s">
        <v>239</v>
      </c>
      <c r="B216" s="504" t="s">
        <v>241</v>
      </c>
      <c r="C216" s="507"/>
      <c r="D216" s="508">
        <f>2.34*0.6</f>
        <v>1.4039999999999999</v>
      </c>
      <c r="E216" s="510">
        <v>6</v>
      </c>
      <c r="F216" s="511">
        <f t="shared" si="78"/>
        <v>0</v>
      </c>
      <c r="G216" s="511"/>
      <c r="H216" s="510"/>
      <c r="I216" s="505">
        <v>17</v>
      </c>
    </row>
    <row r="217" spans="1:9" s="387" customFormat="1" ht="17.100000000000001" hidden="1" customHeight="1">
      <c r="A217" s="427"/>
      <c r="B217" s="428" t="s">
        <v>93</v>
      </c>
      <c r="C217" s="429">
        <f>C226</f>
        <v>1</v>
      </c>
      <c r="D217" s="430"/>
      <c r="E217" s="430"/>
      <c r="F217" s="429">
        <f>F226+F218</f>
        <v>12</v>
      </c>
      <c r="G217" s="429"/>
      <c r="H217" s="428"/>
      <c r="I217" s="387">
        <v>1</v>
      </c>
    </row>
    <row r="218" spans="1:9" s="382" customFormat="1" hidden="1">
      <c r="A218" s="431">
        <v>1</v>
      </c>
      <c r="B218" s="432" t="s">
        <v>236</v>
      </c>
      <c r="C218" s="429">
        <f t="shared" ref="C218:F218" si="80">C219+C220+C223</f>
        <v>1</v>
      </c>
      <c r="D218" s="433"/>
      <c r="E218" s="430"/>
      <c r="F218" s="429">
        <f t="shared" si="80"/>
        <v>6</v>
      </c>
      <c r="G218" s="429"/>
      <c r="H218" s="91"/>
      <c r="I218" s="387">
        <v>2</v>
      </c>
    </row>
    <row r="219" spans="1:9" s="382" customFormat="1" hidden="1">
      <c r="A219" s="384" t="s">
        <v>226</v>
      </c>
      <c r="B219" s="91" t="s">
        <v>237</v>
      </c>
      <c r="C219" s="385"/>
      <c r="D219" s="386">
        <f>2.34*30%</f>
        <v>0.70199999999999996</v>
      </c>
      <c r="E219" s="91">
        <v>6</v>
      </c>
      <c r="F219" s="385">
        <f t="shared" ref="F219:F222" si="81">ROUND(C219*D219*E219,0)</f>
        <v>0</v>
      </c>
      <c r="G219" s="385"/>
      <c r="H219" s="91"/>
      <c r="I219" s="387">
        <v>3</v>
      </c>
    </row>
    <row r="220" spans="1:9" s="382" customFormat="1" hidden="1">
      <c r="A220" s="384" t="s">
        <v>226</v>
      </c>
      <c r="B220" s="91" t="s">
        <v>238</v>
      </c>
      <c r="C220" s="385">
        <f t="shared" ref="C220:F220" si="82">C221+C222</f>
        <v>1</v>
      </c>
      <c r="D220" s="386"/>
      <c r="E220" s="91"/>
      <c r="F220" s="385">
        <f t="shared" si="82"/>
        <v>6</v>
      </c>
      <c r="G220" s="385"/>
      <c r="H220" s="91"/>
      <c r="I220" s="387">
        <v>4</v>
      </c>
    </row>
    <row r="221" spans="1:9" s="382" customFormat="1" hidden="1">
      <c r="A221" s="384" t="s">
        <v>239</v>
      </c>
      <c r="B221" s="91" t="s">
        <v>240</v>
      </c>
      <c r="C221" s="385">
        <v>1</v>
      </c>
      <c r="D221" s="386">
        <f>2.34*40%</f>
        <v>0.93599999999999994</v>
      </c>
      <c r="E221" s="91">
        <v>6</v>
      </c>
      <c r="F221" s="385">
        <f t="shared" si="81"/>
        <v>6</v>
      </c>
      <c r="G221" s="385"/>
      <c r="H221" s="91"/>
      <c r="I221" s="387">
        <v>5</v>
      </c>
    </row>
    <row r="222" spans="1:9" s="382" customFormat="1" hidden="1">
      <c r="A222" s="384" t="s">
        <v>239</v>
      </c>
      <c r="B222" s="91" t="s">
        <v>241</v>
      </c>
      <c r="C222" s="385"/>
      <c r="D222" s="386">
        <f>2.34*0.6</f>
        <v>1.4039999999999999</v>
      </c>
      <c r="E222" s="91">
        <v>6</v>
      </c>
      <c r="F222" s="385">
        <f t="shared" si="81"/>
        <v>0</v>
      </c>
      <c r="G222" s="385"/>
      <c r="H222" s="91"/>
      <c r="I222" s="387">
        <v>6</v>
      </c>
    </row>
    <row r="223" spans="1:9" s="382" customFormat="1" hidden="1">
      <c r="A223" s="384" t="s">
        <v>226</v>
      </c>
      <c r="B223" s="91" t="s">
        <v>242</v>
      </c>
      <c r="C223" s="385">
        <f t="shared" ref="C223:F223" si="83">C224+C225</f>
        <v>0</v>
      </c>
      <c r="D223" s="386"/>
      <c r="E223" s="91"/>
      <c r="F223" s="385">
        <f t="shared" si="83"/>
        <v>0</v>
      </c>
      <c r="G223" s="385"/>
      <c r="H223" s="91"/>
      <c r="I223" s="387">
        <v>7</v>
      </c>
    </row>
    <row r="224" spans="1:9" s="382" customFormat="1" hidden="1">
      <c r="A224" s="384" t="s">
        <v>239</v>
      </c>
      <c r="B224" s="91" t="s">
        <v>240</v>
      </c>
      <c r="C224" s="385"/>
      <c r="D224" s="386">
        <f>2.34*40%</f>
        <v>0.93599999999999994</v>
      </c>
      <c r="E224" s="91">
        <v>6</v>
      </c>
      <c r="F224" s="385">
        <f t="shared" ref="F224:F227" si="84">ROUND(C224*D224*E224,0)</f>
        <v>0</v>
      </c>
      <c r="G224" s="385"/>
      <c r="H224" s="91"/>
      <c r="I224" s="387">
        <v>8</v>
      </c>
    </row>
    <row r="225" spans="1:9" s="382" customFormat="1" hidden="1">
      <c r="A225" s="384" t="s">
        <v>239</v>
      </c>
      <c r="B225" s="91" t="s">
        <v>241</v>
      </c>
      <c r="C225" s="385"/>
      <c r="D225" s="386">
        <f>2.34*0.6</f>
        <v>1.4039999999999999</v>
      </c>
      <c r="E225" s="91">
        <v>6</v>
      </c>
      <c r="F225" s="385">
        <f t="shared" si="84"/>
        <v>0</v>
      </c>
      <c r="G225" s="385"/>
      <c r="H225" s="91"/>
      <c r="I225" s="387">
        <v>9</v>
      </c>
    </row>
    <row r="226" spans="1:9" s="382" customFormat="1" hidden="1">
      <c r="A226" s="431">
        <v>2</v>
      </c>
      <c r="B226" s="432" t="s">
        <v>243</v>
      </c>
      <c r="C226" s="429">
        <f t="shared" ref="C226:F226" si="85">C227+C228+C231</f>
        <v>1</v>
      </c>
      <c r="D226" s="433"/>
      <c r="E226" s="430"/>
      <c r="F226" s="429">
        <f t="shared" si="85"/>
        <v>6</v>
      </c>
      <c r="G226" s="429"/>
      <c r="H226" s="91"/>
      <c r="I226" s="387">
        <v>10</v>
      </c>
    </row>
    <row r="227" spans="1:9" s="382" customFormat="1" hidden="1">
      <c r="A227" s="384" t="s">
        <v>226</v>
      </c>
      <c r="B227" s="91" t="s">
        <v>237</v>
      </c>
      <c r="C227" s="385"/>
      <c r="D227" s="386">
        <f>2.34*30%</f>
        <v>0.70199999999999996</v>
      </c>
      <c r="E227" s="91">
        <v>6</v>
      </c>
      <c r="F227" s="385">
        <f t="shared" si="84"/>
        <v>0</v>
      </c>
      <c r="G227" s="385"/>
      <c r="H227" s="91"/>
      <c r="I227" s="387">
        <v>11</v>
      </c>
    </row>
    <row r="228" spans="1:9" s="382" customFormat="1" hidden="1">
      <c r="A228" s="384" t="s">
        <v>226</v>
      </c>
      <c r="B228" s="91" t="s">
        <v>238</v>
      </c>
      <c r="C228" s="385">
        <f t="shared" ref="C228:F228" si="86">C229+C230</f>
        <v>1</v>
      </c>
      <c r="D228" s="386"/>
      <c r="E228" s="91"/>
      <c r="F228" s="385">
        <f t="shared" si="86"/>
        <v>6</v>
      </c>
      <c r="G228" s="385"/>
      <c r="H228" s="91"/>
      <c r="I228" s="387">
        <v>12</v>
      </c>
    </row>
    <row r="229" spans="1:9" s="382" customFormat="1" hidden="1">
      <c r="A229" s="384" t="s">
        <v>239</v>
      </c>
      <c r="B229" s="91" t="s">
        <v>240</v>
      </c>
      <c r="C229" s="385">
        <v>1</v>
      </c>
      <c r="D229" s="386">
        <f>2.34*40%</f>
        <v>0.93599999999999994</v>
      </c>
      <c r="E229" s="91">
        <v>6</v>
      </c>
      <c r="F229" s="385">
        <f t="shared" ref="F229:F233" si="87">ROUND(C229*D229*E229,0)</f>
        <v>6</v>
      </c>
      <c r="G229" s="385"/>
      <c r="H229" s="91"/>
      <c r="I229" s="387">
        <v>13</v>
      </c>
    </row>
    <row r="230" spans="1:9" s="382" customFormat="1" hidden="1">
      <c r="A230" s="384" t="s">
        <v>239</v>
      </c>
      <c r="B230" s="91" t="s">
        <v>241</v>
      </c>
      <c r="C230" s="385"/>
      <c r="D230" s="386">
        <f>2.34*0.6</f>
        <v>1.4039999999999999</v>
      </c>
      <c r="E230" s="91">
        <v>6</v>
      </c>
      <c r="F230" s="385">
        <f t="shared" si="87"/>
        <v>0</v>
      </c>
      <c r="G230" s="385"/>
      <c r="H230" s="91"/>
      <c r="I230" s="387">
        <v>14</v>
      </c>
    </row>
    <row r="231" spans="1:9" s="382" customFormat="1" hidden="1">
      <c r="A231" s="384" t="s">
        <v>226</v>
      </c>
      <c r="B231" s="91" t="s">
        <v>242</v>
      </c>
      <c r="C231" s="385">
        <f t="shared" ref="C231:F231" si="88">C232+C233</f>
        <v>0</v>
      </c>
      <c r="D231" s="386"/>
      <c r="E231" s="91"/>
      <c r="F231" s="385">
        <f t="shared" si="88"/>
        <v>0</v>
      </c>
      <c r="G231" s="385"/>
      <c r="H231" s="91"/>
      <c r="I231" s="387">
        <v>15</v>
      </c>
    </row>
    <row r="232" spans="1:9" s="382" customFormat="1" hidden="1">
      <c r="A232" s="384" t="s">
        <v>239</v>
      </c>
      <c r="B232" s="91" t="s">
        <v>240</v>
      </c>
      <c r="C232" s="385"/>
      <c r="D232" s="386">
        <f>2.34*40%</f>
        <v>0.93599999999999994</v>
      </c>
      <c r="E232" s="91">
        <v>6</v>
      </c>
      <c r="F232" s="385">
        <f t="shared" si="87"/>
        <v>0</v>
      </c>
      <c r="G232" s="385"/>
      <c r="H232" s="91"/>
      <c r="I232" s="387">
        <v>16</v>
      </c>
    </row>
    <row r="233" spans="1:9" s="382" customFormat="1" hidden="1">
      <c r="A233" s="384" t="s">
        <v>239</v>
      </c>
      <c r="B233" s="91" t="s">
        <v>241</v>
      </c>
      <c r="C233" s="385"/>
      <c r="D233" s="386">
        <f>2.34*0.6</f>
        <v>1.4039999999999999</v>
      </c>
      <c r="E233" s="434">
        <v>6</v>
      </c>
      <c r="F233" s="435">
        <f t="shared" si="87"/>
        <v>0</v>
      </c>
      <c r="G233" s="435"/>
      <c r="H233" s="434"/>
      <c r="I233" s="387">
        <v>17</v>
      </c>
    </row>
    <row r="234" spans="1:9" s="505" customFormat="1" ht="17.100000000000001" hidden="1" customHeight="1">
      <c r="A234" s="543"/>
      <c r="B234" s="498" t="s">
        <v>94</v>
      </c>
      <c r="C234" s="499">
        <f>C243</f>
        <v>514</v>
      </c>
      <c r="D234" s="500"/>
      <c r="E234" s="500"/>
      <c r="F234" s="499">
        <f>F243+F235</f>
        <v>5345.9639999999999</v>
      </c>
      <c r="G234" s="499"/>
      <c r="H234" s="498"/>
      <c r="I234" s="505">
        <v>1</v>
      </c>
    </row>
    <row r="235" spans="1:9" s="470" customFormat="1" hidden="1">
      <c r="A235" s="497">
        <v>1</v>
      </c>
      <c r="B235" s="502" t="s">
        <v>236</v>
      </c>
      <c r="C235" s="499">
        <f t="shared" ref="C235:F235" si="89">C236+C237+C240</f>
        <v>524</v>
      </c>
      <c r="D235" s="503"/>
      <c r="E235" s="500"/>
      <c r="F235" s="499">
        <f t="shared" si="89"/>
        <v>3163.9139999999998</v>
      </c>
      <c r="G235" s="499"/>
      <c r="H235" s="504"/>
      <c r="I235" s="505">
        <v>2</v>
      </c>
    </row>
    <row r="236" spans="1:9" s="470" customFormat="1" hidden="1">
      <c r="A236" s="506" t="s">
        <v>226</v>
      </c>
      <c r="B236" s="504" t="s">
        <v>237</v>
      </c>
      <c r="C236" s="507">
        <v>144</v>
      </c>
      <c r="D236" s="508">
        <f>2.34*30%</f>
        <v>0.70199999999999996</v>
      </c>
      <c r="E236" s="504">
        <v>6</v>
      </c>
      <c r="F236" s="507">
        <v>604.42200000000003</v>
      </c>
      <c r="G236" s="507"/>
      <c r="H236" s="504"/>
      <c r="I236" s="505">
        <v>3</v>
      </c>
    </row>
    <row r="237" spans="1:9" s="470" customFormat="1" hidden="1">
      <c r="A237" s="506" t="s">
        <v>226</v>
      </c>
      <c r="B237" s="504" t="s">
        <v>238</v>
      </c>
      <c r="C237" s="507">
        <f t="shared" ref="C237:F237" si="90">C238+C239</f>
        <v>210</v>
      </c>
      <c r="D237" s="508"/>
      <c r="E237" s="504"/>
      <c r="F237" s="507">
        <f t="shared" si="90"/>
        <v>1411.9559999999999</v>
      </c>
      <c r="G237" s="507"/>
      <c r="H237" s="504"/>
      <c r="I237" s="505">
        <v>4</v>
      </c>
    </row>
    <row r="238" spans="1:9" s="470" customFormat="1" hidden="1">
      <c r="A238" s="506" t="s">
        <v>239</v>
      </c>
      <c r="B238" s="504" t="s">
        <v>240</v>
      </c>
      <c r="C238" s="507">
        <v>199</v>
      </c>
      <c r="D238" s="508">
        <f>2.34*40%</f>
        <v>0.93599999999999994</v>
      </c>
      <c r="E238" s="504">
        <v>6</v>
      </c>
      <c r="F238" s="507">
        <v>1303.848</v>
      </c>
      <c r="G238" s="507"/>
      <c r="H238" s="504"/>
      <c r="I238" s="505">
        <v>5</v>
      </c>
    </row>
    <row r="239" spans="1:9" s="470" customFormat="1" hidden="1">
      <c r="A239" s="506" t="s">
        <v>239</v>
      </c>
      <c r="B239" s="504" t="s">
        <v>241</v>
      </c>
      <c r="C239" s="507">
        <v>11</v>
      </c>
      <c r="D239" s="508">
        <f>2.34*0.6</f>
        <v>1.4039999999999999</v>
      </c>
      <c r="E239" s="504">
        <v>6</v>
      </c>
      <c r="F239" s="507">
        <v>108.108</v>
      </c>
      <c r="G239" s="507"/>
      <c r="H239" s="504"/>
      <c r="I239" s="505">
        <v>6</v>
      </c>
    </row>
    <row r="240" spans="1:9" s="470" customFormat="1" hidden="1">
      <c r="A240" s="506" t="s">
        <v>226</v>
      </c>
      <c r="B240" s="504" t="s">
        <v>242</v>
      </c>
      <c r="C240" s="507">
        <f t="shared" ref="C240:F240" si="91">C241+C242</f>
        <v>170</v>
      </c>
      <c r="D240" s="508"/>
      <c r="E240" s="504"/>
      <c r="F240" s="507">
        <f t="shared" si="91"/>
        <v>1147.5360000000001</v>
      </c>
      <c r="G240" s="507"/>
      <c r="H240" s="504"/>
      <c r="I240" s="505">
        <v>7</v>
      </c>
    </row>
    <row r="241" spans="1:9" s="470" customFormat="1" hidden="1">
      <c r="A241" s="506" t="s">
        <v>239</v>
      </c>
      <c r="B241" s="504" t="s">
        <v>240</v>
      </c>
      <c r="C241" s="507">
        <v>135</v>
      </c>
      <c r="D241" s="508">
        <f>2.34*40%</f>
        <v>0.93599999999999994</v>
      </c>
      <c r="E241" s="504">
        <v>6</v>
      </c>
      <c r="F241" s="507">
        <v>830.23199999999997</v>
      </c>
      <c r="G241" s="507"/>
      <c r="H241" s="504"/>
      <c r="I241" s="505">
        <v>8</v>
      </c>
    </row>
    <row r="242" spans="1:9" s="470" customFormat="1" hidden="1">
      <c r="A242" s="506" t="s">
        <v>239</v>
      </c>
      <c r="B242" s="504" t="s">
        <v>241</v>
      </c>
      <c r="C242" s="507">
        <v>35</v>
      </c>
      <c r="D242" s="508">
        <f>2.34*0.6</f>
        <v>1.4039999999999999</v>
      </c>
      <c r="E242" s="504">
        <v>6</v>
      </c>
      <c r="F242" s="507">
        <v>317.30399999999997</v>
      </c>
      <c r="G242" s="507"/>
      <c r="H242" s="504"/>
      <c r="I242" s="505">
        <v>9</v>
      </c>
    </row>
    <row r="243" spans="1:9" s="470" customFormat="1" hidden="1">
      <c r="A243" s="497">
        <v>2</v>
      </c>
      <c r="B243" s="502" t="s">
        <v>243</v>
      </c>
      <c r="C243" s="499">
        <f t="shared" ref="C243:F243" si="92">C244+C245+C248</f>
        <v>514</v>
      </c>
      <c r="D243" s="503"/>
      <c r="E243" s="500"/>
      <c r="F243" s="499">
        <f t="shared" si="92"/>
        <v>2182.0499999999997</v>
      </c>
      <c r="G243" s="499"/>
      <c r="H243" s="504"/>
      <c r="I243" s="505">
        <v>10</v>
      </c>
    </row>
    <row r="244" spans="1:9" s="470" customFormat="1" hidden="1">
      <c r="A244" s="506" t="s">
        <v>226</v>
      </c>
      <c r="B244" s="504" t="s">
        <v>237</v>
      </c>
      <c r="C244" s="507">
        <v>130</v>
      </c>
      <c r="D244" s="508">
        <f>2.34*30%</f>
        <v>0.70199999999999996</v>
      </c>
      <c r="E244" s="504">
        <v>6</v>
      </c>
      <c r="F244" s="507">
        <v>291.33</v>
      </c>
      <c r="G244" s="507"/>
      <c r="H244" s="504"/>
      <c r="I244" s="505">
        <v>11</v>
      </c>
    </row>
    <row r="245" spans="1:9" s="470" customFormat="1" hidden="1">
      <c r="A245" s="506" t="s">
        <v>226</v>
      </c>
      <c r="B245" s="504" t="s">
        <v>238</v>
      </c>
      <c r="C245" s="507">
        <f t="shared" ref="C245:F245" si="93">C246+C247</f>
        <v>204</v>
      </c>
      <c r="D245" s="508"/>
      <c r="E245" s="504"/>
      <c r="F245" s="507">
        <f t="shared" si="93"/>
        <v>957.06</v>
      </c>
      <c r="G245" s="507"/>
      <c r="H245" s="504"/>
      <c r="I245" s="505">
        <v>12</v>
      </c>
    </row>
    <row r="246" spans="1:9" s="470" customFormat="1" hidden="1">
      <c r="A246" s="506" t="s">
        <v>239</v>
      </c>
      <c r="B246" s="504" t="s">
        <v>240</v>
      </c>
      <c r="C246" s="507">
        <v>203</v>
      </c>
      <c r="D246" s="508">
        <f>2.34*40%</f>
        <v>0.93599999999999994</v>
      </c>
      <c r="E246" s="504">
        <v>6</v>
      </c>
      <c r="F246" s="507">
        <v>950.04</v>
      </c>
      <c r="G246" s="507"/>
      <c r="H246" s="504"/>
      <c r="I246" s="505">
        <v>13</v>
      </c>
    </row>
    <row r="247" spans="1:9" s="470" customFormat="1" hidden="1">
      <c r="A247" s="506" t="s">
        <v>239</v>
      </c>
      <c r="B247" s="504" t="s">
        <v>241</v>
      </c>
      <c r="C247" s="507">
        <v>1</v>
      </c>
      <c r="D247" s="508">
        <f>2.34*0.6</f>
        <v>1.4039999999999999</v>
      </c>
      <c r="E247" s="504">
        <v>6</v>
      </c>
      <c r="F247" s="507">
        <v>7.02</v>
      </c>
      <c r="G247" s="507"/>
      <c r="H247" s="504"/>
      <c r="I247" s="505">
        <v>14</v>
      </c>
    </row>
    <row r="248" spans="1:9" s="470" customFormat="1" hidden="1">
      <c r="A248" s="506" t="s">
        <v>226</v>
      </c>
      <c r="B248" s="504" t="s">
        <v>242</v>
      </c>
      <c r="C248" s="507">
        <f t="shared" ref="C248:F248" si="94">C249+C250</f>
        <v>180</v>
      </c>
      <c r="D248" s="508"/>
      <c r="E248" s="504"/>
      <c r="F248" s="507">
        <f t="shared" si="94"/>
        <v>933.66</v>
      </c>
      <c r="G248" s="507"/>
      <c r="H248" s="504"/>
      <c r="I248" s="505">
        <v>15</v>
      </c>
    </row>
    <row r="249" spans="1:9" s="470" customFormat="1" hidden="1">
      <c r="A249" s="506" t="s">
        <v>239</v>
      </c>
      <c r="B249" s="504" t="s">
        <v>240</v>
      </c>
      <c r="C249" s="507">
        <v>141</v>
      </c>
      <c r="D249" s="508">
        <f>2.34*40%</f>
        <v>0.93599999999999994</v>
      </c>
      <c r="E249" s="504">
        <v>6</v>
      </c>
      <c r="F249" s="507">
        <v>659.88</v>
      </c>
      <c r="G249" s="507"/>
      <c r="H249" s="504"/>
      <c r="I249" s="505">
        <v>16</v>
      </c>
    </row>
    <row r="250" spans="1:9" s="470" customFormat="1" hidden="1">
      <c r="A250" s="506" t="s">
        <v>239</v>
      </c>
      <c r="B250" s="504" t="s">
        <v>241</v>
      </c>
      <c r="C250" s="507">
        <v>39</v>
      </c>
      <c r="D250" s="508">
        <f>2.34*0.6</f>
        <v>1.4039999999999999</v>
      </c>
      <c r="E250" s="510">
        <v>6</v>
      </c>
      <c r="F250" s="511">
        <v>273.77999999999997</v>
      </c>
      <c r="G250" s="511"/>
      <c r="H250" s="510"/>
      <c r="I250" s="505">
        <v>17</v>
      </c>
    </row>
    <row r="251" spans="1:9" s="654" customFormat="1" ht="17.100000000000001" hidden="1" customHeight="1">
      <c r="A251" s="650"/>
      <c r="B251" s="651" t="s">
        <v>95</v>
      </c>
      <c r="C251" s="652">
        <f>C260</f>
        <v>50</v>
      </c>
      <c r="D251" s="653"/>
      <c r="E251" s="653"/>
      <c r="F251" s="652">
        <f>F260+F252</f>
        <v>437.11199999999997</v>
      </c>
      <c r="G251" s="652"/>
      <c r="H251" s="651"/>
      <c r="I251" s="654">
        <v>1</v>
      </c>
    </row>
    <row r="252" spans="1:9" s="623" customFormat="1" hidden="1">
      <c r="A252" s="655">
        <v>1</v>
      </c>
      <c r="B252" s="656" t="s">
        <v>236</v>
      </c>
      <c r="C252" s="652">
        <f t="shared" ref="C252:F252" si="95">C253+C254+C257</f>
        <v>45</v>
      </c>
      <c r="D252" s="657"/>
      <c r="E252" s="653"/>
      <c r="F252" s="652">
        <f t="shared" si="95"/>
        <v>205.68600000000001</v>
      </c>
      <c r="G252" s="652"/>
      <c r="H252" s="658"/>
      <c r="I252" s="654">
        <v>2</v>
      </c>
    </row>
    <row r="253" spans="1:9" s="623" customFormat="1" hidden="1">
      <c r="A253" s="659" t="s">
        <v>226</v>
      </c>
      <c r="B253" s="658" t="s">
        <v>237</v>
      </c>
      <c r="C253" s="660">
        <v>11</v>
      </c>
      <c r="D253" s="661">
        <f>2.34*30%</f>
        <v>0.70199999999999996</v>
      </c>
      <c r="E253" s="658">
        <v>6</v>
      </c>
      <c r="F253" s="660">
        <v>42.822000000000003</v>
      </c>
      <c r="G253" s="660"/>
      <c r="H253" s="658"/>
      <c r="I253" s="654">
        <v>3</v>
      </c>
    </row>
    <row r="254" spans="1:9" s="623" customFormat="1" hidden="1">
      <c r="A254" s="659" t="s">
        <v>226</v>
      </c>
      <c r="B254" s="658" t="s">
        <v>238</v>
      </c>
      <c r="C254" s="660">
        <f t="shared" ref="C254:F254" si="96">C255+C256</f>
        <v>15</v>
      </c>
      <c r="D254" s="661"/>
      <c r="E254" s="658"/>
      <c r="F254" s="660">
        <f t="shared" si="96"/>
        <v>72.072000000000003</v>
      </c>
      <c r="G254" s="660"/>
      <c r="H254" s="658"/>
      <c r="I254" s="654">
        <v>4</v>
      </c>
    </row>
    <row r="255" spans="1:9" s="623" customFormat="1" hidden="1">
      <c r="A255" s="659" t="s">
        <v>239</v>
      </c>
      <c r="B255" s="658" t="s">
        <v>240</v>
      </c>
      <c r="C255" s="660">
        <v>15</v>
      </c>
      <c r="D255" s="661">
        <f>2.34*40%</f>
        <v>0.93599999999999994</v>
      </c>
      <c r="E255" s="658">
        <v>6</v>
      </c>
      <c r="F255" s="660">
        <v>72.072000000000003</v>
      </c>
      <c r="G255" s="660"/>
      <c r="H255" s="658"/>
      <c r="I255" s="654">
        <v>5</v>
      </c>
    </row>
    <row r="256" spans="1:9" s="623" customFormat="1" hidden="1">
      <c r="A256" s="659" t="s">
        <v>239</v>
      </c>
      <c r="B256" s="658" t="s">
        <v>241</v>
      </c>
      <c r="C256" s="660"/>
      <c r="D256" s="661">
        <f>2.34*0.6</f>
        <v>1.4039999999999999</v>
      </c>
      <c r="E256" s="658">
        <v>6</v>
      </c>
      <c r="F256" s="660">
        <f t="shared" ref="F256" si="97">ROUND(C256*D256*E256,0)</f>
        <v>0</v>
      </c>
      <c r="G256" s="660"/>
      <c r="H256" s="658"/>
      <c r="I256" s="654">
        <v>6</v>
      </c>
    </row>
    <row r="257" spans="1:9" s="623" customFormat="1" hidden="1">
      <c r="A257" s="659" t="s">
        <v>226</v>
      </c>
      <c r="B257" s="658" t="s">
        <v>242</v>
      </c>
      <c r="C257" s="660">
        <f t="shared" ref="C257:F257" si="98">C258+C259</f>
        <v>19</v>
      </c>
      <c r="D257" s="661"/>
      <c r="E257" s="658"/>
      <c r="F257" s="660">
        <f t="shared" si="98"/>
        <v>90.792000000000002</v>
      </c>
      <c r="G257" s="660"/>
      <c r="H257" s="658"/>
      <c r="I257" s="654">
        <v>7</v>
      </c>
    </row>
    <row r="258" spans="1:9" s="623" customFormat="1" hidden="1">
      <c r="A258" s="659" t="s">
        <v>239</v>
      </c>
      <c r="B258" s="658" t="s">
        <v>240</v>
      </c>
      <c r="C258" s="660">
        <v>19</v>
      </c>
      <c r="D258" s="661">
        <f>2.34*40%</f>
        <v>0.93599999999999994</v>
      </c>
      <c r="E258" s="658">
        <v>6</v>
      </c>
      <c r="F258" s="660">
        <v>90.792000000000002</v>
      </c>
      <c r="G258" s="660"/>
      <c r="H258" s="658"/>
      <c r="I258" s="654">
        <v>8</v>
      </c>
    </row>
    <row r="259" spans="1:9" s="623" customFormat="1" hidden="1">
      <c r="A259" s="659" t="s">
        <v>239</v>
      </c>
      <c r="B259" s="658" t="s">
        <v>241</v>
      </c>
      <c r="C259" s="660"/>
      <c r="D259" s="661">
        <f>2.34*0.6</f>
        <v>1.4039999999999999</v>
      </c>
      <c r="E259" s="658">
        <v>6</v>
      </c>
      <c r="F259" s="660">
        <f t="shared" ref="F259" si="99">ROUND(C259*D259*E259,0)</f>
        <v>0</v>
      </c>
      <c r="G259" s="660"/>
      <c r="H259" s="658"/>
      <c r="I259" s="654">
        <v>9</v>
      </c>
    </row>
    <row r="260" spans="1:9" s="623" customFormat="1" hidden="1">
      <c r="A260" s="655">
        <v>2</v>
      </c>
      <c r="B260" s="656" t="s">
        <v>243</v>
      </c>
      <c r="C260" s="652">
        <f t="shared" ref="C260:F260" si="100">C261+C262+C265</f>
        <v>50</v>
      </c>
      <c r="D260" s="657"/>
      <c r="E260" s="653"/>
      <c r="F260" s="652">
        <f t="shared" si="100"/>
        <v>231.42599999999999</v>
      </c>
      <c r="G260" s="652"/>
      <c r="H260" s="658"/>
      <c r="I260" s="654">
        <v>10</v>
      </c>
    </row>
    <row r="261" spans="1:9" s="623" customFormat="1" hidden="1">
      <c r="A261" s="659" t="s">
        <v>226</v>
      </c>
      <c r="B261" s="658" t="s">
        <v>237</v>
      </c>
      <c r="C261" s="660">
        <v>12</v>
      </c>
      <c r="D261" s="661">
        <f>2.34*30%</f>
        <v>0.70199999999999996</v>
      </c>
      <c r="E261" s="658">
        <v>6</v>
      </c>
      <c r="F261" s="660">
        <v>33.695999999999998</v>
      </c>
      <c r="G261" s="660"/>
      <c r="H261" s="658"/>
      <c r="I261" s="654">
        <v>11</v>
      </c>
    </row>
    <row r="262" spans="1:9" s="623" customFormat="1" hidden="1">
      <c r="A262" s="659" t="s">
        <v>226</v>
      </c>
      <c r="B262" s="658" t="s">
        <v>238</v>
      </c>
      <c r="C262" s="660">
        <f t="shared" ref="C262:F262" si="101">C263+C264</f>
        <v>22</v>
      </c>
      <c r="D262" s="661"/>
      <c r="E262" s="658"/>
      <c r="F262" s="660">
        <f t="shared" si="101"/>
        <v>120.744</v>
      </c>
      <c r="G262" s="660"/>
      <c r="H262" s="658"/>
      <c r="I262" s="654">
        <v>12</v>
      </c>
    </row>
    <row r="263" spans="1:9" s="623" customFormat="1" hidden="1">
      <c r="A263" s="659" t="s">
        <v>239</v>
      </c>
      <c r="B263" s="658" t="s">
        <v>240</v>
      </c>
      <c r="C263" s="660">
        <v>22</v>
      </c>
      <c r="D263" s="661">
        <f>2.34*40%</f>
        <v>0.93599999999999994</v>
      </c>
      <c r="E263" s="658">
        <v>6</v>
      </c>
      <c r="F263" s="660">
        <v>120.744</v>
      </c>
      <c r="G263" s="660"/>
      <c r="H263" s="658"/>
      <c r="I263" s="654">
        <v>13</v>
      </c>
    </row>
    <row r="264" spans="1:9" s="623" customFormat="1" hidden="1">
      <c r="A264" s="659" t="s">
        <v>239</v>
      </c>
      <c r="B264" s="658" t="s">
        <v>241</v>
      </c>
      <c r="C264" s="660"/>
      <c r="D264" s="661">
        <f>2.34*0.6</f>
        <v>1.4039999999999999</v>
      </c>
      <c r="E264" s="658">
        <v>6</v>
      </c>
      <c r="F264" s="660">
        <f t="shared" ref="F264:F267" si="102">ROUND(C264*D264*E264,0)</f>
        <v>0</v>
      </c>
      <c r="G264" s="660"/>
      <c r="H264" s="658"/>
      <c r="I264" s="654">
        <v>14</v>
      </c>
    </row>
    <row r="265" spans="1:9" s="623" customFormat="1" hidden="1">
      <c r="A265" s="659" t="s">
        <v>226</v>
      </c>
      <c r="B265" s="658" t="s">
        <v>242</v>
      </c>
      <c r="C265" s="660">
        <f t="shared" ref="C265:F265" si="103">C266+C267</f>
        <v>16</v>
      </c>
      <c r="D265" s="661"/>
      <c r="E265" s="658"/>
      <c r="F265" s="660">
        <f t="shared" si="103"/>
        <v>76.986000000000004</v>
      </c>
      <c r="G265" s="660"/>
      <c r="H265" s="658"/>
      <c r="I265" s="654">
        <v>15</v>
      </c>
    </row>
    <row r="266" spans="1:9" s="623" customFormat="1" hidden="1">
      <c r="A266" s="659" t="s">
        <v>239</v>
      </c>
      <c r="B266" s="658" t="s">
        <v>240</v>
      </c>
      <c r="C266" s="660">
        <v>16</v>
      </c>
      <c r="D266" s="661">
        <f>2.34*40%</f>
        <v>0.93599999999999994</v>
      </c>
      <c r="E266" s="658">
        <v>6</v>
      </c>
      <c r="F266" s="660">
        <v>76.986000000000004</v>
      </c>
      <c r="G266" s="660"/>
      <c r="H266" s="658"/>
      <c r="I266" s="654">
        <v>16</v>
      </c>
    </row>
    <row r="267" spans="1:9" s="623" customFormat="1" hidden="1">
      <c r="A267" s="659" t="s">
        <v>239</v>
      </c>
      <c r="B267" s="658" t="s">
        <v>241</v>
      </c>
      <c r="C267" s="660"/>
      <c r="D267" s="661">
        <f>2.34*0.6</f>
        <v>1.4039999999999999</v>
      </c>
      <c r="E267" s="662">
        <v>6</v>
      </c>
      <c r="F267" s="663">
        <f t="shared" si="102"/>
        <v>0</v>
      </c>
      <c r="G267" s="663"/>
      <c r="H267" s="662"/>
      <c r="I267" s="654">
        <v>17</v>
      </c>
    </row>
    <row r="268" spans="1:9" s="387" customFormat="1" ht="17.100000000000001" hidden="1" customHeight="1">
      <c r="A268" s="427"/>
      <c r="B268" s="428" t="s">
        <v>96</v>
      </c>
      <c r="C268" s="429">
        <f>C277</f>
        <v>33</v>
      </c>
      <c r="D268" s="430"/>
      <c r="E268" s="430"/>
      <c r="F268" s="429">
        <f>F277+F269</f>
        <v>236.40199999999999</v>
      </c>
      <c r="G268" s="429"/>
      <c r="H268" s="428"/>
      <c r="I268" s="387">
        <v>1</v>
      </c>
    </row>
    <row r="269" spans="1:9" s="382" customFormat="1" hidden="1">
      <c r="A269" s="431">
        <v>1</v>
      </c>
      <c r="B269" s="432" t="s">
        <v>236</v>
      </c>
      <c r="C269" s="429">
        <f t="shared" ref="C269" si="104">C270+C271+C274</f>
        <v>22</v>
      </c>
      <c r="D269" s="433"/>
      <c r="E269" s="430"/>
      <c r="F269" s="429">
        <f>F270+F271+F274</f>
        <v>99.512</v>
      </c>
      <c r="G269" s="429"/>
      <c r="H269" s="91"/>
      <c r="I269" s="387">
        <v>2</v>
      </c>
    </row>
    <row r="270" spans="1:9" s="382" customFormat="1" hidden="1">
      <c r="A270" s="384" t="s">
        <v>226</v>
      </c>
      <c r="B270" s="91" t="s">
        <v>237</v>
      </c>
      <c r="C270" s="385">
        <v>7</v>
      </c>
      <c r="D270" s="386">
        <f>2.34*30%</f>
        <v>0.70199999999999996</v>
      </c>
      <c r="E270" s="91">
        <v>6</v>
      </c>
      <c r="F270" s="385">
        <v>28.08</v>
      </c>
      <c r="G270" s="385"/>
      <c r="H270" s="91"/>
      <c r="I270" s="387">
        <v>3</v>
      </c>
    </row>
    <row r="271" spans="1:9" s="382" customFormat="1" hidden="1">
      <c r="A271" s="384" t="s">
        <v>226</v>
      </c>
      <c r="B271" s="91" t="s">
        <v>238</v>
      </c>
      <c r="C271" s="385">
        <f t="shared" ref="C271:F271" si="105">C272+C273</f>
        <v>9</v>
      </c>
      <c r="D271" s="386"/>
      <c r="E271" s="91"/>
      <c r="F271" s="385">
        <f t="shared" si="105"/>
        <v>44.927999999999997</v>
      </c>
      <c r="G271" s="385"/>
      <c r="H271" s="91"/>
      <c r="I271" s="387">
        <v>4</v>
      </c>
    </row>
    <row r="272" spans="1:9" s="382" customFormat="1" hidden="1">
      <c r="A272" s="384" t="s">
        <v>239</v>
      </c>
      <c r="B272" s="91" t="s">
        <v>240</v>
      </c>
      <c r="C272" s="385">
        <v>9</v>
      </c>
      <c r="D272" s="386">
        <f>2.34*40%</f>
        <v>0.93599999999999994</v>
      </c>
      <c r="E272" s="91">
        <v>6</v>
      </c>
      <c r="F272" s="385">
        <v>44.927999999999997</v>
      </c>
      <c r="G272" s="385"/>
      <c r="H272" s="91"/>
      <c r="I272" s="387">
        <v>5</v>
      </c>
    </row>
    <row r="273" spans="1:9" s="382" customFormat="1" hidden="1">
      <c r="A273" s="384" t="s">
        <v>239</v>
      </c>
      <c r="B273" s="91" t="s">
        <v>241</v>
      </c>
      <c r="C273" s="385">
        <v>0</v>
      </c>
      <c r="D273" s="386">
        <f>2.34*0.6</f>
        <v>1.4039999999999999</v>
      </c>
      <c r="E273" s="91">
        <v>6</v>
      </c>
      <c r="F273" s="385">
        <f t="shared" ref="F273" si="106">ROUND(C273*D273*E273,0)</f>
        <v>0</v>
      </c>
      <c r="G273" s="385"/>
      <c r="H273" s="91"/>
      <c r="I273" s="387">
        <v>6</v>
      </c>
    </row>
    <row r="274" spans="1:9" s="382" customFormat="1" hidden="1">
      <c r="A274" s="384" t="s">
        <v>226</v>
      </c>
      <c r="B274" s="91" t="s">
        <v>242</v>
      </c>
      <c r="C274" s="385">
        <f t="shared" ref="C274:F274" si="107">C275+C276</f>
        <v>6</v>
      </c>
      <c r="D274" s="386"/>
      <c r="E274" s="91"/>
      <c r="F274" s="385">
        <f t="shared" si="107"/>
        <v>26.504000000000001</v>
      </c>
      <c r="G274" s="385"/>
      <c r="H274" s="91"/>
      <c r="I274" s="387">
        <v>7</v>
      </c>
    </row>
    <row r="275" spans="1:9" s="382" customFormat="1" hidden="1">
      <c r="A275" s="384" t="s">
        <v>239</v>
      </c>
      <c r="B275" s="91" t="s">
        <v>240</v>
      </c>
      <c r="C275" s="385">
        <v>6</v>
      </c>
      <c r="D275" s="386">
        <f>2.34*40%</f>
        <v>0.93599999999999994</v>
      </c>
      <c r="E275" s="91">
        <v>6</v>
      </c>
      <c r="F275" s="385">
        <v>26.504000000000001</v>
      </c>
      <c r="G275" s="385"/>
      <c r="H275" s="91"/>
      <c r="I275" s="387">
        <v>8</v>
      </c>
    </row>
    <row r="276" spans="1:9" s="382" customFormat="1" hidden="1">
      <c r="A276" s="384" t="s">
        <v>239</v>
      </c>
      <c r="B276" s="91" t="s">
        <v>241</v>
      </c>
      <c r="C276" s="385">
        <v>0</v>
      </c>
      <c r="D276" s="386">
        <f>2.34*0.6</f>
        <v>1.4039999999999999</v>
      </c>
      <c r="E276" s="91">
        <v>6</v>
      </c>
      <c r="F276" s="385">
        <f t="shared" ref="F276" si="108">ROUND(C276*D276*E276,0)</f>
        <v>0</v>
      </c>
      <c r="G276" s="385"/>
      <c r="H276" s="91"/>
      <c r="I276" s="387">
        <v>9</v>
      </c>
    </row>
    <row r="277" spans="1:9" s="382" customFormat="1" hidden="1">
      <c r="A277" s="431">
        <v>2</v>
      </c>
      <c r="B277" s="432" t="s">
        <v>243</v>
      </c>
      <c r="C277" s="429">
        <f t="shared" ref="C277:F277" si="109">C278+C279+C282</f>
        <v>33</v>
      </c>
      <c r="D277" s="433"/>
      <c r="E277" s="430"/>
      <c r="F277" s="429">
        <f t="shared" si="109"/>
        <v>136.88999999999999</v>
      </c>
      <c r="G277" s="429"/>
      <c r="H277" s="91"/>
      <c r="I277" s="387">
        <v>10</v>
      </c>
    </row>
    <row r="278" spans="1:9" s="382" customFormat="1" hidden="1">
      <c r="A278" s="384" t="s">
        <v>226</v>
      </c>
      <c r="B278" s="91" t="s">
        <v>237</v>
      </c>
      <c r="C278" s="385">
        <v>10</v>
      </c>
      <c r="D278" s="386">
        <f>2.34*30%</f>
        <v>0.70199999999999996</v>
      </c>
      <c r="E278" s="91">
        <v>6</v>
      </c>
      <c r="F278" s="385">
        <v>32.994</v>
      </c>
      <c r="G278" s="385"/>
      <c r="H278" s="91"/>
      <c r="I278" s="387">
        <v>11</v>
      </c>
    </row>
    <row r="279" spans="1:9" s="382" customFormat="1" hidden="1">
      <c r="A279" s="384" t="s">
        <v>226</v>
      </c>
      <c r="B279" s="91" t="s">
        <v>238</v>
      </c>
      <c r="C279" s="385">
        <f t="shared" ref="C279:F279" si="110">C280+C281</f>
        <v>12</v>
      </c>
      <c r="D279" s="386"/>
      <c r="E279" s="91"/>
      <c r="F279" s="385">
        <f t="shared" si="110"/>
        <v>63.648000000000003</v>
      </c>
      <c r="G279" s="385"/>
      <c r="H279" s="91"/>
      <c r="I279" s="387">
        <v>12</v>
      </c>
    </row>
    <row r="280" spans="1:9" s="382" customFormat="1" hidden="1">
      <c r="A280" s="384" t="s">
        <v>239</v>
      </c>
      <c r="B280" s="91" t="s">
        <v>240</v>
      </c>
      <c r="C280" s="385">
        <v>12</v>
      </c>
      <c r="D280" s="386">
        <f>2.34*40%</f>
        <v>0.93599999999999994</v>
      </c>
      <c r="E280" s="91">
        <v>6</v>
      </c>
      <c r="F280" s="385">
        <v>63.648000000000003</v>
      </c>
      <c r="G280" s="385"/>
      <c r="H280" s="91"/>
      <c r="I280" s="387">
        <v>13</v>
      </c>
    </row>
    <row r="281" spans="1:9" s="382" customFormat="1" hidden="1">
      <c r="A281" s="384" t="s">
        <v>239</v>
      </c>
      <c r="B281" s="91" t="s">
        <v>241</v>
      </c>
      <c r="C281" s="385">
        <v>0</v>
      </c>
      <c r="D281" s="386">
        <f>2.34*0.6</f>
        <v>1.4039999999999999</v>
      </c>
      <c r="E281" s="91">
        <v>6</v>
      </c>
      <c r="F281" s="385">
        <v>0</v>
      </c>
      <c r="G281" s="385"/>
      <c r="H281" s="91"/>
      <c r="I281" s="387">
        <v>14</v>
      </c>
    </row>
    <row r="282" spans="1:9" s="382" customFormat="1" hidden="1">
      <c r="A282" s="384" t="s">
        <v>226</v>
      </c>
      <c r="B282" s="91" t="s">
        <v>242</v>
      </c>
      <c r="C282" s="385">
        <f t="shared" ref="C282:F282" si="111">C283+C284</f>
        <v>11</v>
      </c>
      <c r="D282" s="386"/>
      <c r="E282" s="91"/>
      <c r="F282" s="385">
        <f t="shared" si="111"/>
        <v>40.247999999999998</v>
      </c>
      <c r="G282" s="385"/>
      <c r="H282" s="91"/>
      <c r="I282" s="387">
        <v>15</v>
      </c>
    </row>
    <row r="283" spans="1:9" s="382" customFormat="1" hidden="1">
      <c r="A283" s="384" t="s">
        <v>239</v>
      </c>
      <c r="B283" s="91" t="s">
        <v>240</v>
      </c>
      <c r="C283" s="385">
        <v>11</v>
      </c>
      <c r="D283" s="386">
        <f>2.34*40%</f>
        <v>0.93599999999999994</v>
      </c>
      <c r="E283" s="91">
        <v>6</v>
      </c>
      <c r="F283" s="385">
        <v>40.247999999999998</v>
      </c>
      <c r="G283" s="385"/>
      <c r="H283" s="91"/>
      <c r="I283" s="387">
        <v>16</v>
      </c>
    </row>
    <row r="284" spans="1:9" s="382" customFormat="1" hidden="1">
      <c r="A284" s="384" t="s">
        <v>239</v>
      </c>
      <c r="B284" s="91" t="s">
        <v>241</v>
      </c>
      <c r="C284" s="385">
        <v>0</v>
      </c>
      <c r="D284" s="386">
        <f>2.34*0.6</f>
        <v>1.4039999999999999</v>
      </c>
      <c r="E284" s="434">
        <v>6</v>
      </c>
      <c r="F284" s="435">
        <f t="shared" ref="F284" si="112">ROUND(C284*D284*E284,0)</f>
        <v>0</v>
      </c>
      <c r="G284" s="435"/>
      <c r="H284" s="434"/>
      <c r="I284" s="387">
        <v>17</v>
      </c>
    </row>
    <row r="285" spans="1:9" s="654" customFormat="1" ht="17.100000000000001" hidden="1" customHeight="1">
      <c r="A285" s="650"/>
      <c r="B285" s="651" t="s">
        <v>97</v>
      </c>
      <c r="C285" s="652">
        <f>C294</f>
        <v>2</v>
      </c>
      <c r="D285" s="653"/>
      <c r="E285" s="653"/>
      <c r="F285" s="652">
        <f>F294+F286</f>
        <v>24.02</v>
      </c>
      <c r="G285" s="652"/>
      <c r="H285" s="651"/>
      <c r="I285" s="654">
        <v>1</v>
      </c>
    </row>
    <row r="286" spans="1:9" s="623" customFormat="1" hidden="1">
      <c r="A286" s="655">
        <v>1</v>
      </c>
      <c r="B286" s="656" t="s">
        <v>236</v>
      </c>
      <c r="C286" s="652">
        <f>C287+C288+C291</f>
        <v>2</v>
      </c>
      <c r="D286" s="657"/>
      <c r="E286" s="653"/>
      <c r="F286" s="652">
        <f t="shared" ref="F286" si="113">F287+F288+F291</f>
        <v>17</v>
      </c>
      <c r="G286" s="652"/>
      <c r="H286" s="658"/>
      <c r="I286" s="654">
        <v>2</v>
      </c>
    </row>
    <row r="287" spans="1:9" s="623" customFormat="1" hidden="1">
      <c r="A287" s="659" t="s">
        <v>226</v>
      </c>
      <c r="B287" s="658" t="s">
        <v>237</v>
      </c>
      <c r="C287" s="660"/>
      <c r="D287" s="661">
        <f>2.34*30%</f>
        <v>0.70199999999999996</v>
      </c>
      <c r="E287" s="658">
        <v>6</v>
      </c>
      <c r="F287" s="660">
        <f t="shared" ref="F287:F289" si="114">ROUND(C287*D287*E287,0)</f>
        <v>0</v>
      </c>
      <c r="G287" s="660"/>
      <c r="H287" s="658"/>
      <c r="I287" s="654">
        <v>3</v>
      </c>
    </row>
    <row r="288" spans="1:9" s="623" customFormat="1" hidden="1">
      <c r="A288" s="659" t="s">
        <v>226</v>
      </c>
      <c r="B288" s="658" t="s">
        <v>238</v>
      </c>
      <c r="C288" s="660">
        <f t="shared" ref="C288:F288" si="115">C289+C290</f>
        <v>2</v>
      </c>
      <c r="D288" s="661"/>
      <c r="E288" s="658"/>
      <c r="F288" s="660">
        <f t="shared" si="115"/>
        <v>17</v>
      </c>
      <c r="G288" s="660"/>
      <c r="H288" s="658"/>
      <c r="I288" s="654">
        <v>4</v>
      </c>
    </row>
    <row r="289" spans="1:10" s="623" customFormat="1" hidden="1">
      <c r="A289" s="659" t="s">
        <v>239</v>
      </c>
      <c r="B289" s="658" t="s">
        <v>240</v>
      </c>
      <c r="C289" s="660"/>
      <c r="D289" s="661">
        <f>2.34*40%</f>
        <v>0.93599999999999994</v>
      </c>
      <c r="E289" s="658">
        <v>6</v>
      </c>
      <c r="F289" s="660">
        <f t="shared" si="114"/>
        <v>0</v>
      </c>
      <c r="G289" s="660"/>
      <c r="H289" s="658"/>
      <c r="I289" s="654">
        <v>5</v>
      </c>
    </row>
    <row r="290" spans="1:10" s="623" customFormat="1" hidden="1">
      <c r="A290" s="659" t="s">
        <v>239</v>
      </c>
      <c r="B290" s="658" t="s">
        <v>241</v>
      </c>
      <c r="C290" s="660">
        <v>2</v>
      </c>
      <c r="D290" s="661">
        <f>2.34*0.6</f>
        <v>1.4039999999999999</v>
      </c>
      <c r="E290" s="658">
        <v>6</v>
      </c>
      <c r="F290" s="660">
        <f>ROUND(C290*D290*E290,0)</f>
        <v>17</v>
      </c>
      <c r="G290" s="660"/>
      <c r="H290" s="658"/>
      <c r="I290" s="654">
        <v>6</v>
      </c>
    </row>
    <row r="291" spans="1:10" s="623" customFormat="1" hidden="1">
      <c r="A291" s="659" t="s">
        <v>226</v>
      </c>
      <c r="B291" s="658" t="s">
        <v>242</v>
      </c>
      <c r="C291" s="660">
        <f t="shared" ref="C291:F291" si="116">C292+C293</f>
        <v>0</v>
      </c>
      <c r="D291" s="661"/>
      <c r="E291" s="658"/>
      <c r="F291" s="660">
        <f t="shared" si="116"/>
        <v>0</v>
      </c>
      <c r="G291" s="660"/>
      <c r="H291" s="658"/>
      <c r="I291" s="654">
        <v>7</v>
      </c>
    </row>
    <row r="292" spans="1:10" s="623" customFormat="1" hidden="1">
      <c r="A292" s="659" t="s">
        <v>239</v>
      </c>
      <c r="B292" s="658" t="s">
        <v>240</v>
      </c>
      <c r="C292" s="660"/>
      <c r="D292" s="661">
        <f>2.34*40%</f>
        <v>0.93599999999999994</v>
      </c>
      <c r="E292" s="658">
        <v>6</v>
      </c>
      <c r="F292" s="660">
        <f t="shared" ref="F292:F293" si="117">ROUND(C292*D292*E292,0)</f>
        <v>0</v>
      </c>
      <c r="G292" s="660"/>
      <c r="H292" s="658"/>
      <c r="I292" s="654">
        <v>8</v>
      </c>
    </row>
    <row r="293" spans="1:10" s="623" customFormat="1" hidden="1">
      <c r="A293" s="659" t="s">
        <v>239</v>
      </c>
      <c r="B293" s="658" t="s">
        <v>241</v>
      </c>
      <c r="C293" s="660"/>
      <c r="D293" s="661">
        <f>2.34*0.6</f>
        <v>1.4039999999999999</v>
      </c>
      <c r="E293" s="658">
        <v>6</v>
      </c>
      <c r="F293" s="660">
        <f t="shared" si="117"/>
        <v>0</v>
      </c>
      <c r="G293" s="660"/>
      <c r="H293" s="658"/>
      <c r="I293" s="654">
        <v>9</v>
      </c>
    </row>
    <row r="294" spans="1:10" s="623" customFormat="1" hidden="1">
      <c r="A294" s="655">
        <v>2</v>
      </c>
      <c r="B294" s="656" t="s">
        <v>243</v>
      </c>
      <c r="C294" s="652">
        <f t="shared" ref="C294:F294" si="118">C295+C296+C299</f>
        <v>2</v>
      </c>
      <c r="D294" s="657"/>
      <c r="E294" s="653"/>
      <c r="F294" s="652">
        <f t="shared" si="118"/>
        <v>7.02</v>
      </c>
      <c r="G294" s="652"/>
      <c r="H294" s="658"/>
      <c r="I294" s="654">
        <v>10</v>
      </c>
    </row>
    <row r="295" spans="1:10" s="623" customFormat="1" hidden="1">
      <c r="A295" s="659" t="s">
        <v>226</v>
      </c>
      <c r="B295" s="658" t="s">
        <v>237</v>
      </c>
      <c r="C295" s="660">
        <v>2</v>
      </c>
      <c r="D295" s="661">
        <f>2.34*30%</f>
        <v>0.70199999999999996</v>
      </c>
      <c r="E295" s="658">
        <v>6</v>
      </c>
      <c r="F295" s="660">
        <v>7.02</v>
      </c>
      <c r="G295" s="660"/>
      <c r="H295" s="658"/>
      <c r="I295" s="654">
        <v>11</v>
      </c>
    </row>
    <row r="296" spans="1:10" s="623" customFormat="1" hidden="1">
      <c r="A296" s="659" t="s">
        <v>226</v>
      </c>
      <c r="B296" s="658" t="s">
        <v>238</v>
      </c>
      <c r="C296" s="660">
        <f t="shared" ref="C296:F296" si="119">C297+C298</f>
        <v>0</v>
      </c>
      <c r="D296" s="661"/>
      <c r="E296" s="658"/>
      <c r="F296" s="660">
        <f t="shared" si="119"/>
        <v>0</v>
      </c>
      <c r="G296" s="660"/>
      <c r="H296" s="658"/>
      <c r="I296" s="654">
        <v>12</v>
      </c>
    </row>
    <row r="297" spans="1:10" s="623" customFormat="1" hidden="1">
      <c r="A297" s="659" t="s">
        <v>239</v>
      </c>
      <c r="B297" s="658" t="s">
        <v>240</v>
      </c>
      <c r="C297" s="660"/>
      <c r="D297" s="661">
        <f>2.34*40%</f>
        <v>0.93599999999999994</v>
      </c>
      <c r="E297" s="658">
        <v>6</v>
      </c>
      <c r="F297" s="660">
        <f t="shared" ref="F297:F301" si="120">ROUND(C297*D297*E297,0)</f>
        <v>0</v>
      </c>
      <c r="G297" s="660"/>
      <c r="H297" s="658"/>
      <c r="I297" s="654">
        <v>13</v>
      </c>
    </row>
    <row r="298" spans="1:10" s="623" customFormat="1" hidden="1">
      <c r="A298" s="659" t="s">
        <v>239</v>
      </c>
      <c r="B298" s="658" t="s">
        <v>241</v>
      </c>
      <c r="C298" s="660"/>
      <c r="D298" s="661">
        <f>2.34*0.6</f>
        <v>1.4039999999999999</v>
      </c>
      <c r="E298" s="658">
        <v>6</v>
      </c>
      <c r="F298" s="660">
        <f t="shared" si="120"/>
        <v>0</v>
      </c>
      <c r="G298" s="660"/>
      <c r="H298" s="658"/>
      <c r="I298" s="654">
        <v>14</v>
      </c>
    </row>
    <row r="299" spans="1:10" s="623" customFormat="1" hidden="1">
      <c r="A299" s="659" t="s">
        <v>226</v>
      </c>
      <c r="B299" s="658" t="s">
        <v>242</v>
      </c>
      <c r="C299" s="660">
        <f t="shared" ref="C299:F299" si="121">C300+C301</f>
        <v>0</v>
      </c>
      <c r="D299" s="661"/>
      <c r="E299" s="658"/>
      <c r="F299" s="660">
        <f t="shared" si="121"/>
        <v>0</v>
      </c>
      <c r="G299" s="660"/>
      <c r="H299" s="658"/>
      <c r="I299" s="654">
        <v>15</v>
      </c>
    </row>
    <row r="300" spans="1:10" s="623" customFormat="1" hidden="1">
      <c r="A300" s="659" t="s">
        <v>239</v>
      </c>
      <c r="B300" s="658" t="s">
        <v>240</v>
      </c>
      <c r="C300" s="660"/>
      <c r="D300" s="661">
        <f>2.34*40%</f>
        <v>0.93599999999999994</v>
      </c>
      <c r="E300" s="658">
        <v>6</v>
      </c>
      <c r="F300" s="660">
        <f t="shared" si="120"/>
        <v>0</v>
      </c>
      <c r="G300" s="660"/>
      <c r="H300" s="658"/>
      <c r="I300" s="654">
        <v>16</v>
      </c>
    </row>
    <row r="301" spans="1:10" s="623" customFormat="1" hidden="1">
      <c r="A301" s="659" t="s">
        <v>239</v>
      </c>
      <c r="B301" s="658" t="s">
        <v>241</v>
      </c>
      <c r="C301" s="660"/>
      <c r="D301" s="661">
        <f>2.34*0.6</f>
        <v>1.4039999999999999</v>
      </c>
      <c r="E301" s="662">
        <v>6</v>
      </c>
      <c r="F301" s="663">
        <f t="shared" si="120"/>
        <v>0</v>
      </c>
      <c r="G301" s="663"/>
      <c r="H301" s="662"/>
      <c r="I301" s="654">
        <v>17</v>
      </c>
    </row>
    <row r="302" spans="1:10" s="654" customFormat="1" ht="17.100000000000001" hidden="1" customHeight="1">
      <c r="A302" s="650"/>
      <c r="B302" s="651" t="s">
        <v>98</v>
      </c>
      <c r="C302" s="652">
        <f>C311</f>
        <v>2</v>
      </c>
      <c r="D302" s="653"/>
      <c r="E302" s="653"/>
      <c r="F302" s="652">
        <f>F311+F303</f>
        <v>37.591999999999999</v>
      </c>
      <c r="G302" s="652"/>
      <c r="H302" s="651"/>
      <c r="I302" s="654">
        <v>1</v>
      </c>
    </row>
    <row r="303" spans="1:10" s="623" customFormat="1" hidden="1">
      <c r="A303" s="655">
        <v>1</v>
      </c>
      <c r="B303" s="656" t="s">
        <v>236</v>
      </c>
      <c r="C303" s="652">
        <f t="shared" ref="C303:F303" si="122">C304+C305+C308</f>
        <v>4</v>
      </c>
      <c r="D303" s="657"/>
      <c r="E303" s="653"/>
      <c r="F303" s="652">
        <f t="shared" si="122"/>
        <v>26.671999999999997</v>
      </c>
      <c r="G303" s="652"/>
      <c r="H303" s="658"/>
      <c r="I303" s="654">
        <v>2</v>
      </c>
    </row>
    <row r="304" spans="1:10" s="623" customFormat="1" hidden="1">
      <c r="A304" s="659" t="s">
        <v>226</v>
      </c>
      <c r="B304" s="658" t="s">
        <v>237</v>
      </c>
      <c r="C304" s="660">
        <v>2</v>
      </c>
      <c r="D304" s="661">
        <f>2.34*30%</f>
        <v>0.70199999999999996</v>
      </c>
      <c r="E304" s="658">
        <v>6</v>
      </c>
      <c r="F304" s="660">
        <v>15.44</v>
      </c>
      <c r="G304" s="660"/>
      <c r="H304" s="658"/>
      <c r="I304" s="654">
        <v>3</v>
      </c>
      <c r="J304" s="654"/>
    </row>
    <row r="305" spans="1:9" s="623" customFormat="1" hidden="1">
      <c r="A305" s="659" t="s">
        <v>226</v>
      </c>
      <c r="B305" s="658" t="s">
        <v>238</v>
      </c>
      <c r="C305" s="660">
        <f t="shared" ref="C305:F305" si="123">C306+C307</f>
        <v>1</v>
      </c>
      <c r="D305" s="661"/>
      <c r="E305" s="658"/>
      <c r="F305" s="660">
        <f t="shared" si="123"/>
        <v>5.6159999999999997</v>
      </c>
      <c r="G305" s="660"/>
      <c r="H305" s="658"/>
      <c r="I305" s="654">
        <v>4</v>
      </c>
    </row>
    <row r="306" spans="1:9" s="623" customFormat="1" hidden="1">
      <c r="A306" s="659" t="s">
        <v>239</v>
      </c>
      <c r="B306" s="658" t="s">
        <v>240</v>
      </c>
      <c r="C306" s="660">
        <v>1</v>
      </c>
      <c r="D306" s="661">
        <f>2.34*40%</f>
        <v>0.93599999999999994</v>
      </c>
      <c r="E306" s="658">
        <v>6</v>
      </c>
      <c r="F306" s="660">
        <v>5.6159999999999997</v>
      </c>
      <c r="G306" s="660"/>
      <c r="H306" s="658"/>
      <c r="I306" s="654">
        <v>5</v>
      </c>
    </row>
    <row r="307" spans="1:9" s="623" customFormat="1" hidden="1">
      <c r="A307" s="659" t="s">
        <v>239</v>
      </c>
      <c r="B307" s="658" t="s">
        <v>241</v>
      </c>
      <c r="C307" s="660"/>
      <c r="D307" s="661">
        <f>2.34*0.6</f>
        <v>1.4039999999999999</v>
      </c>
      <c r="E307" s="658">
        <v>6</v>
      </c>
      <c r="F307" s="660">
        <f t="shared" ref="F307" si="124">ROUND(C307*D307*E307,0)</f>
        <v>0</v>
      </c>
      <c r="G307" s="660"/>
      <c r="H307" s="658"/>
      <c r="I307" s="654">
        <v>6</v>
      </c>
    </row>
    <row r="308" spans="1:9" s="623" customFormat="1" hidden="1">
      <c r="A308" s="659" t="s">
        <v>226</v>
      </c>
      <c r="B308" s="658" t="s">
        <v>242</v>
      </c>
      <c r="C308" s="660">
        <f t="shared" ref="C308:F308" si="125">C309+C310</f>
        <v>1</v>
      </c>
      <c r="D308" s="661"/>
      <c r="E308" s="658"/>
      <c r="F308" s="660">
        <f t="shared" si="125"/>
        <v>5.6159999999999997</v>
      </c>
      <c r="G308" s="660"/>
      <c r="H308" s="658"/>
      <c r="I308" s="654">
        <v>7</v>
      </c>
    </row>
    <row r="309" spans="1:9" s="623" customFormat="1" hidden="1">
      <c r="A309" s="659" t="s">
        <v>239</v>
      </c>
      <c r="B309" s="658" t="s">
        <v>240</v>
      </c>
      <c r="C309" s="660">
        <v>1</v>
      </c>
      <c r="D309" s="661">
        <f>2.34*40%</f>
        <v>0.93599999999999994</v>
      </c>
      <c r="E309" s="658">
        <v>6</v>
      </c>
      <c r="F309" s="660">
        <v>5.6159999999999997</v>
      </c>
      <c r="G309" s="660"/>
      <c r="H309" s="658"/>
      <c r="I309" s="654">
        <v>8</v>
      </c>
    </row>
    <row r="310" spans="1:9" s="623" customFormat="1" hidden="1">
      <c r="A310" s="659" t="s">
        <v>239</v>
      </c>
      <c r="B310" s="658" t="s">
        <v>241</v>
      </c>
      <c r="C310" s="660"/>
      <c r="D310" s="661">
        <f>2.34*0.6</f>
        <v>1.4039999999999999</v>
      </c>
      <c r="E310" s="658">
        <v>6</v>
      </c>
      <c r="F310" s="660">
        <f t="shared" ref="F310:F312" si="126">ROUND(C310*D310*E310,0)</f>
        <v>0</v>
      </c>
      <c r="G310" s="660"/>
      <c r="H310" s="658"/>
      <c r="I310" s="654">
        <v>9</v>
      </c>
    </row>
    <row r="311" spans="1:9" s="623" customFormat="1" hidden="1">
      <c r="A311" s="655">
        <v>2</v>
      </c>
      <c r="B311" s="656" t="s">
        <v>243</v>
      </c>
      <c r="C311" s="652">
        <f t="shared" ref="C311:F311" si="127">C312+C313+C316</f>
        <v>2</v>
      </c>
      <c r="D311" s="657"/>
      <c r="E311" s="653"/>
      <c r="F311" s="652">
        <f t="shared" si="127"/>
        <v>10.92</v>
      </c>
      <c r="G311" s="652"/>
      <c r="H311" s="658"/>
      <c r="I311" s="654">
        <v>10</v>
      </c>
    </row>
    <row r="312" spans="1:9" s="623" customFormat="1" hidden="1">
      <c r="A312" s="659" t="s">
        <v>226</v>
      </c>
      <c r="B312" s="658" t="s">
        <v>237</v>
      </c>
      <c r="C312" s="660">
        <v>0</v>
      </c>
      <c r="D312" s="661">
        <f>2.34*30%</f>
        <v>0.70199999999999996</v>
      </c>
      <c r="E312" s="658">
        <v>6</v>
      </c>
      <c r="F312" s="660">
        <f t="shared" si="126"/>
        <v>0</v>
      </c>
      <c r="G312" s="660"/>
      <c r="H312" s="658"/>
      <c r="I312" s="654">
        <v>11</v>
      </c>
    </row>
    <row r="313" spans="1:9" s="623" customFormat="1" hidden="1">
      <c r="A313" s="659" t="s">
        <v>226</v>
      </c>
      <c r="B313" s="658" t="s">
        <v>238</v>
      </c>
      <c r="C313" s="660">
        <f t="shared" ref="C313:F313" si="128">C314+C315</f>
        <v>1</v>
      </c>
      <c r="D313" s="661"/>
      <c r="E313" s="658"/>
      <c r="F313" s="660">
        <f t="shared" si="128"/>
        <v>5.5359999999999996</v>
      </c>
      <c r="G313" s="660"/>
      <c r="H313" s="658"/>
      <c r="I313" s="654">
        <v>12</v>
      </c>
    </row>
    <row r="314" spans="1:9" s="623" customFormat="1" hidden="1">
      <c r="A314" s="659" t="s">
        <v>239</v>
      </c>
      <c r="B314" s="658" t="s">
        <v>240</v>
      </c>
      <c r="C314" s="660">
        <v>1</v>
      </c>
      <c r="D314" s="661">
        <f>2.34*40%</f>
        <v>0.93599999999999994</v>
      </c>
      <c r="E314" s="658">
        <v>6</v>
      </c>
      <c r="F314" s="660">
        <v>5.5359999999999996</v>
      </c>
      <c r="G314" s="660"/>
      <c r="H314" s="658"/>
      <c r="I314" s="654">
        <v>13</v>
      </c>
    </row>
    <row r="315" spans="1:9" s="623" customFormat="1" hidden="1">
      <c r="A315" s="659" t="s">
        <v>239</v>
      </c>
      <c r="B315" s="658" t="s">
        <v>241</v>
      </c>
      <c r="C315" s="660">
        <v>0</v>
      </c>
      <c r="D315" s="661">
        <f>2.34*0.6</f>
        <v>1.4039999999999999</v>
      </c>
      <c r="E315" s="658">
        <v>6</v>
      </c>
      <c r="F315" s="660">
        <f t="shared" ref="F315:F318" si="129">ROUND(C315*D315*E315,0)</f>
        <v>0</v>
      </c>
      <c r="G315" s="660"/>
      <c r="H315" s="658"/>
      <c r="I315" s="654">
        <v>14</v>
      </c>
    </row>
    <row r="316" spans="1:9" s="623" customFormat="1" hidden="1">
      <c r="A316" s="659" t="s">
        <v>226</v>
      </c>
      <c r="B316" s="658" t="s">
        <v>242</v>
      </c>
      <c r="C316" s="660">
        <f t="shared" ref="C316:F316" si="130">C317+C318</f>
        <v>1</v>
      </c>
      <c r="D316" s="661"/>
      <c r="E316" s="658"/>
      <c r="F316" s="660">
        <f t="shared" si="130"/>
        <v>5.3840000000000003</v>
      </c>
      <c r="G316" s="660"/>
      <c r="H316" s="658"/>
      <c r="I316" s="654">
        <v>15</v>
      </c>
    </row>
    <row r="317" spans="1:9" s="623" customFormat="1" hidden="1">
      <c r="A317" s="659" t="s">
        <v>239</v>
      </c>
      <c r="B317" s="658" t="s">
        <v>240</v>
      </c>
      <c r="C317" s="660">
        <v>1</v>
      </c>
      <c r="D317" s="661">
        <f>2.34*40%</f>
        <v>0.93599999999999994</v>
      </c>
      <c r="E317" s="658">
        <v>6</v>
      </c>
      <c r="F317" s="660">
        <v>5.3840000000000003</v>
      </c>
      <c r="G317" s="660"/>
      <c r="H317" s="658"/>
      <c r="I317" s="654">
        <v>16</v>
      </c>
    </row>
    <row r="318" spans="1:9" s="623" customFormat="1" hidden="1">
      <c r="A318" s="659" t="s">
        <v>239</v>
      </c>
      <c r="B318" s="658" t="s">
        <v>241</v>
      </c>
      <c r="C318" s="660">
        <v>0</v>
      </c>
      <c r="D318" s="661">
        <f>2.34*0.6</f>
        <v>1.4039999999999999</v>
      </c>
      <c r="E318" s="662">
        <v>6</v>
      </c>
      <c r="F318" s="663">
        <f t="shared" si="129"/>
        <v>0</v>
      </c>
      <c r="G318" s="663"/>
      <c r="H318" s="662"/>
      <c r="I318" s="654">
        <v>17</v>
      </c>
    </row>
    <row r="319" spans="1:9" s="505" customFormat="1" ht="17.100000000000001" hidden="1" customHeight="1">
      <c r="A319" s="543"/>
      <c r="B319" s="498" t="s">
        <v>99</v>
      </c>
      <c r="C319" s="499">
        <f>C328</f>
        <v>1</v>
      </c>
      <c r="D319" s="500"/>
      <c r="E319" s="500"/>
      <c r="F319" s="499">
        <f>F328+F320</f>
        <v>11.231999999999999</v>
      </c>
      <c r="G319" s="499"/>
      <c r="H319" s="498"/>
      <c r="I319" s="505">
        <v>1</v>
      </c>
    </row>
    <row r="320" spans="1:9" s="470" customFormat="1" hidden="1">
      <c r="A320" s="497">
        <v>1</v>
      </c>
      <c r="B320" s="502" t="s">
        <v>236</v>
      </c>
      <c r="C320" s="499">
        <f t="shared" ref="C320:F320" si="131">C321+C322+C325</f>
        <v>1</v>
      </c>
      <c r="D320" s="503"/>
      <c r="E320" s="500"/>
      <c r="F320" s="499">
        <f t="shared" si="131"/>
        <v>5.6159999999999997</v>
      </c>
      <c r="G320" s="499"/>
      <c r="H320" s="504"/>
      <c r="I320" s="505">
        <v>2</v>
      </c>
    </row>
    <row r="321" spans="1:9" s="470" customFormat="1" hidden="1">
      <c r="A321" s="506" t="s">
        <v>226</v>
      </c>
      <c r="B321" s="504" t="s">
        <v>237</v>
      </c>
      <c r="C321" s="507"/>
      <c r="D321" s="508">
        <f>2.34*30%</f>
        <v>0.70199999999999996</v>
      </c>
      <c r="E321" s="504">
        <v>6</v>
      </c>
      <c r="F321" s="507">
        <f t="shared" ref="F321:F324" si="132">ROUND(C321*D321*E321,0)</f>
        <v>0</v>
      </c>
      <c r="G321" s="507"/>
      <c r="H321" s="504"/>
      <c r="I321" s="505">
        <v>3</v>
      </c>
    </row>
    <row r="322" spans="1:9" s="470" customFormat="1" hidden="1">
      <c r="A322" s="506" t="s">
        <v>226</v>
      </c>
      <c r="B322" s="504" t="s">
        <v>238</v>
      </c>
      <c r="C322" s="507">
        <f t="shared" ref="C322:F322" si="133">C323+C324</f>
        <v>0</v>
      </c>
      <c r="D322" s="508"/>
      <c r="E322" s="504"/>
      <c r="F322" s="507">
        <f t="shared" si="133"/>
        <v>0</v>
      </c>
      <c r="G322" s="507"/>
      <c r="H322" s="504"/>
      <c r="I322" s="505">
        <v>4</v>
      </c>
    </row>
    <row r="323" spans="1:9" s="470" customFormat="1" hidden="1">
      <c r="A323" s="506" t="s">
        <v>239</v>
      </c>
      <c r="B323" s="504" t="s">
        <v>240</v>
      </c>
      <c r="C323" s="507">
        <v>0</v>
      </c>
      <c r="D323" s="508">
        <f>2.34*40%</f>
        <v>0.93599999999999994</v>
      </c>
      <c r="E323" s="504">
        <v>6</v>
      </c>
      <c r="F323" s="507">
        <f t="shared" si="132"/>
        <v>0</v>
      </c>
      <c r="G323" s="507"/>
      <c r="H323" s="504"/>
      <c r="I323" s="505">
        <v>5</v>
      </c>
    </row>
    <row r="324" spans="1:9" s="470" customFormat="1" hidden="1">
      <c r="A324" s="506" t="s">
        <v>239</v>
      </c>
      <c r="B324" s="504" t="s">
        <v>241</v>
      </c>
      <c r="C324" s="507">
        <v>0</v>
      </c>
      <c r="D324" s="508">
        <f>2.34*0.6</f>
        <v>1.4039999999999999</v>
      </c>
      <c r="E324" s="504">
        <v>6</v>
      </c>
      <c r="F324" s="507">
        <f t="shared" si="132"/>
        <v>0</v>
      </c>
      <c r="G324" s="507"/>
      <c r="H324" s="504"/>
      <c r="I324" s="505">
        <v>6</v>
      </c>
    </row>
    <row r="325" spans="1:9" s="470" customFormat="1" hidden="1">
      <c r="A325" s="506" t="s">
        <v>226</v>
      </c>
      <c r="B325" s="504" t="s">
        <v>242</v>
      </c>
      <c r="C325" s="507">
        <f t="shared" ref="C325:F325" si="134">C326+C327</f>
        <v>1</v>
      </c>
      <c r="D325" s="508"/>
      <c r="E325" s="504"/>
      <c r="F325" s="507">
        <f t="shared" si="134"/>
        <v>5.6159999999999997</v>
      </c>
      <c r="G325" s="507"/>
      <c r="H325" s="504"/>
      <c r="I325" s="505">
        <v>7</v>
      </c>
    </row>
    <row r="326" spans="1:9" s="470" customFormat="1" hidden="1">
      <c r="A326" s="506" t="s">
        <v>239</v>
      </c>
      <c r="B326" s="504" t="s">
        <v>240</v>
      </c>
      <c r="C326" s="507">
        <v>1</v>
      </c>
      <c r="D326" s="508">
        <f>2.34*40%</f>
        <v>0.93599999999999994</v>
      </c>
      <c r="E326" s="504">
        <v>6</v>
      </c>
      <c r="F326" s="507">
        <v>5.6159999999999997</v>
      </c>
      <c r="G326" s="507"/>
      <c r="H326" s="504"/>
      <c r="I326" s="505">
        <v>8</v>
      </c>
    </row>
    <row r="327" spans="1:9" s="470" customFormat="1" hidden="1">
      <c r="A327" s="506" t="s">
        <v>239</v>
      </c>
      <c r="B327" s="504" t="s">
        <v>241</v>
      </c>
      <c r="C327" s="507"/>
      <c r="D327" s="508">
        <f>2.34*0.6</f>
        <v>1.4039999999999999</v>
      </c>
      <c r="E327" s="504">
        <v>6</v>
      </c>
      <c r="F327" s="507">
        <f t="shared" ref="F327:F329" si="135">ROUND(C327*D327*E327,0)</f>
        <v>0</v>
      </c>
      <c r="G327" s="507"/>
      <c r="H327" s="504"/>
      <c r="I327" s="505">
        <v>9</v>
      </c>
    </row>
    <row r="328" spans="1:9" s="470" customFormat="1" hidden="1">
      <c r="A328" s="497">
        <v>2</v>
      </c>
      <c r="B328" s="502" t="s">
        <v>243</v>
      </c>
      <c r="C328" s="499">
        <f t="shared" ref="C328:F328" si="136">C329+C330+C333</f>
        <v>1</v>
      </c>
      <c r="D328" s="503"/>
      <c r="E328" s="500"/>
      <c r="F328" s="499">
        <f t="shared" si="136"/>
        <v>5.6159999999999997</v>
      </c>
      <c r="G328" s="499"/>
      <c r="H328" s="504"/>
      <c r="I328" s="505">
        <v>10</v>
      </c>
    </row>
    <row r="329" spans="1:9" s="470" customFormat="1" hidden="1">
      <c r="A329" s="506" t="s">
        <v>226</v>
      </c>
      <c r="B329" s="504" t="s">
        <v>237</v>
      </c>
      <c r="C329" s="507"/>
      <c r="D329" s="508">
        <f>2.34*30%</f>
        <v>0.70199999999999996</v>
      </c>
      <c r="E329" s="504">
        <v>6</v>
      </c>
      <c r="F329" s="507">
        <f t="shared" si="135"/>
        <v>0</v>
      </c>
      <c r="G329" s="507"/>
      <c r="H329" s="504"/>
      <c r="I329" s="505">
        <v>11</v>
      </c>
    </row>
    <row r="330" spans="1:9" s="470" customFormat="1" hidden="1">
      <c r="A330" s="506" t="s">
        <v>226</v>
      </c>
      <c r="B330" s="504" t="s">
        <v>238</v>
      </c>
      <c r="C330" s="507">
        <f t="shared" ref="C330:F330" si="137">C331+C332</f>
        <v>0</v>
      </c>
      <c r="D330" s="508"/>
      <c r="E330" s="504"/>
      <c r="F330" s="507">
        <f t="shared" si="137"/>
        <v>0</v>
      </c>
      <c r="G330" s="507"/>
      <c r="H330" s="504"/>
      <c r="I330" s="505">
        <v>12</v>
      </c>
    </row>
    <row r="331" spans="1:9" s="470" customFormat="1" hidden="1">
      <c r="A331" s="506" t="s">
        <v>239</v>
      </c>
      <c r="B331" s="504" t="s">
        <v>240</v>
      </c>
      <c r="C331" s="507">
        <v>0</v>
      </c>
      <c r="D331" s="508">
        <f>2.34*40%</f>
        <v>0.93599999999999994</v>
      </c>
      <c r="E331" s="504">
        <v>6</v>
      </c>
      <c r="F331" s="507">
        <f t="shared" ref="F331:F335" si="138">ROUND(C331*D331*E331,0)</f>
        <v>0</v>
      </c>
      <c r="G331" s="507"/>
      <c r="H331" s="504"/>
      <c r="I331" s="505">
        <v>13</v>
      </c>
    </row>
    <row r="332" spans="1:9" s="470" customFormat="1" hidden="1">
      <c r="A332" s="506" t="s">
        <v>239</v>
      </c>
      <c r="B332" s="504" t="s">
        <v>241</v>
      </c>
      <c r="C332" s="507">
        <v>0</v>
      </c>
      <c r="D332" s="508">
        <f>2.34*0.6</f>
        <v>1.4039999999999999</v>
      </c>
      <c r="E332" s="504">
        <v>6</v>
      </c>
      <c r="F332" s="507">
        <f t="shared" si="138"/>
        <v>0</v>
      </c>
      <c r="G332" s="507"/>
      <c r="H332" s="504"/>
      <c r="I332" s="505">
        <v>14</v>
      </c>
    </row>
    <row r="333" spans="1:9" s="470" customFormat="1" hidden="1">
      <c r="A333" s="506" t="s">
        <v>226</v>
      </c>
      <c r="B333" s="504" t="s">
        <v>242</v>
      </c>
      <c r="C333" s="507">
        <f t="shared" ref="C333:F333" si="139">C334+C335</f>
        <v>1</v>
      </c>
      <c r="D333" s="508"/>
      <c r="E333" s="504"/>
      <c r="F333" s="507">
        <f t="shared" si="139"/>
        <v>5.6159999999999997</v>
      </c>
      <c r="G333" s="507"/>
      <c r="H333" s="504"/>
      <c r="I333" s="505">
        <v>15</v>
      </c>
    </row>
    <row r="334" spans="1:9" s="470" customFormat="1" hidden="1">
      <c r="A334" s="506" t="s">
        <v>239</v>
      </c>
      <c r="B334" s="504" t="s">
        <v>240</v>
      </c>
      <c r="C334" s="507">
        <v>1</v>
      </c>
      <c r="D334" s="508">
        <f>2.34*40%</f>
        <v>0.93599999999999994</v>
      </c>
      <c r="E334" s="504">
        <v>6</v>
      </c>
      <c r="F334" s="507">
        <v>5.6159999999999997</v>
      </c>
      <c r="G334" s="507"/>
      <c r="H334" s="504"/>
      <c r="I334" s="505">
        <v>16</v>
      </c>
    </row>
    <row r="335" spans="1:9" s="470" customFormat="1" hidden="1">
      <c r="A335" s="506" t="s">
        <v>239</v>
      </c>
      <c r="B335" s="504" t="s">
        <v>241</v>
      </c>
      <c r="C335" s="507">
        <v>0</v>
      </c>
      <c r="D335" s="508">
        <f>2.34*0.6</f>
        <v>1.4039999999999999</v>
      </c>
      <c r="E335" s="510">
        <v>6</v>
      </c>
      <c r="F335" s="511">
        <f t="shared" si="138"/>
        <v>0</v>
      </c>
      <c r="G335" s="511"/>
      <c r="H335" s="510"/>
      <c r="I335" s="505">
        <v>17</v>
      </c>
    </row>
    <row r="336" spans="1:9" s="505" customFormat="1" ht="17.100000000000001" hidden="1" customHeight="1">
      <c r="A336" s="543"/>
      <c r="B336" s="498" t="s">
        <v>100</v>
      </c>
      <c r="C336" s="499">
        <f>C345</f>
        <v>2</v>
      </c>
      <c r="D336" s="500"/>
      <c r="E336" s="500"/>
      <c r="F336" s="499">
        <f>F345+F337</f>
        <v>19.058</v>
      </c>
      <c r="G336" s="499"/>
      <c r="H336" s="498"/>
      <c r="I336" s="505">
        <v>1</v>
      </c>
    </row>
    <row r="337" spans="1:9" s="470" customFormat="1" hidden="1">
      <c r="A337" s="497">
        <v>1</v>
      </c>
      <c r="B337" s="502" t="s">
        <v>236</v>
      </c>
      <c r="C337" s="499">
        <f t="shared" ref="C337:F337" si="140">C338+C339+C342</f>
        <v>3</v>
      </c>
      <c r="D337" s="503"/>
      <c r="E337" s="500"/>
      <c r="F337" s="499">
        <f t="shared" si="140"/>
        <v>17.654</v>
      </c>
      <c r="G337" s="499"/>
      <c r="H337" s="504"/>
      <c r="I337" s="505">
        <v>2</v>
      </c>
    </row>
    <row r="338" spans="1:9" s="470" customFormat="1" hidden="1">
      <c r="A338" s="506" t="s">
        <v>226</v>
      </c>
      <c r="B338" s="504" t="s">
        <v>237</v>
      </c>
      <c r="C338" s="507">
        <v>2</v>
      </c>
      <c r="D338" s="508">
        <f>2.34*30%</f>
        <v>0.70199999999999996</v>
      </c>
      <c r="E338" s="504">
        <v>6</v>
      </c>
      <c r="F338" s="507">
        <v>11.1</v>
      </c>
      <c r="G338" s="507"/>
      <c r="H338" s="504"/>
      <c r="I338" s="505">
        <v>3</v>
      </c>
    </row>
    <row r="339" spans="1:9" s="470" customFormat="1" hidden="1">
      <c r="A339" s="506" t="s">
        <v>226</v>
      </c>
      <c r="B339" s="504" t="s">
        <v>238</v>
      </c>
      <c r="C339" s="507">
        <f t="shared" ref="C339:F339" si="141">C340+C341</f>
        <v>0</v>
      </c>
      <c r="D339" s="508"/>
      <c r="E339" s="504"/>
      <c r="F339" s="507">
        <f t="shared" si="141"/>
        <v>0</v>
      </c>
      <c r="G339" s="507"/>
      <c r="H339" s="504"/>
      <c r="I339" s="505">
        <v>4</v>
      </c>
    </row>
    <row r="340" spans="1:9" s="470" customFormat="1" hidden="1">
      <c r="A340" s="506" t="s">
        <v>239</v>
      </c>
      <c r="B340" s="504" t="s">
        <v>240</v>
      </c>
      <c r="C340" s="507"/>
      <c r="D340" s="508">
        <f>2.34*40%</f>
        <v>0.93599999999999994</v>
      </c>
      <c r="E340" s="504">
        <v>6</v>
      </c>
      <c r="F340" s="507">
        <f t="shared" ref="F340:F343" si="142">ROUND(C340*D340*E340,0)</f>
        <v>0</v>
      </c>
      <c r="G340" s="507"/>
      <c r="H340" s="504"/>
      <c r="I340" s="505">
        <v>5</v>
      </c>
    </row>
    <row r="341" spans="1:9" s="470" customFormat="1" hidden="1">
      <c r="A341" s="506" t="s">
        <v>239</v>
      </c>
      <c r="B341" s="504" t="s">
        <v>241</v>
      </c>
      <c r="C341" s="507"/>
      <c r="D341" s="508">
        <f>2.34*0.6</f>
        <v>1.4039999999999999</v>
      </c>
      <c r="E341" s="504">
        <v>6</v>
      </c>
      <c r="F341" s="507">
        <f t="shared" si="142"/>
        <v>0</v>
      </c>
      <c r="G341" s="507"/>
      <c r="H341" s="504"/>
      <c r="I341" s="505">
        <v>6</v>
      </c>
    </row>
    <row r="342" spans="1:9" s="470" customFormat="1" hidden="1">
      <c r="A342" s="506" t="s">
        <v>226</v>
      </c>
      <c r="B342" s="504" t="s">
        <v>242</v>
      </c>
      <c r="C342" s="507">
        <f t="shared" ref="C342:F342" si="143">C343+C344</f>
        <v>1</v>
      </c>
      <c r="D342" s="508"/>
      <c r="E342" s="504"/>
      <c r="F342" s="507">
        <f t="shared" si="143"/>
        <v>6.5540000000000003</v>
      </c>
      <c r="G342" s="507"/>
      <c r="H342" s="504"/>
      <c r="I342" s="505">
        <v>7</v>
      </c>
    </row>
    <row r="343" spans="1:9" s="470" customFormat="1" hidden="1">
      <c r="A343" s="506" t="s">
        <v>239</v>
      </c>
      <c r="B343" s="504" t="s">
        <v>240</v>
      </c>
      <c r="C343" s="507"/>
      <c r="D343" s="508">
        <f>2.34*40%</f>
        <v>0.93599999999999994</v>
      </c>
      <c r="E343" s="504">
        <v>6</v>
      </c>
      <c r="F343" s="507">
        <f t="shared" si="142"/>
        <v>0</v>
      </c>
      <c r="G343" s="507"/>
      <c r="H343" s="504"/>
      <c r="I343" s="505">
        <v>8</v>
      </c>
    </row>
    <row r="344" spans="1:9" s="470" customFormat="1" hidden="1">
      <c r="A344" s="506" t="s">
        <v>239</v>
      </c>
      <c r="B344" s="504" t="s">
        <v>241</v>
      </c>
      <c r="C344" s="507">
        <v>1</v>
      </c>
      <c r="D344" s="508">
        <f>2.34*0.6</f>
        <v>1.4039999999999999</v>
      </c>
      <c r="E344" s="504">
        <v>6</v>
      </c>
      <c r="F344" s="507">
        <v>6.5540000000000003</v>
      </c>
      <c r="G344" s="507"/>
      <c r="H344" s="504"/>
      <c r="I344" s="505">
        <v>9</v>
      </c>
    </row>
    <row r="345" spans="1:9" s="470" customFormat="1" hidden="1">
      <c r="A345" s="497">
        <v>2</v>
      </c>
      <c r="B345" s="502" t="s">
        <v>243</v>
      </c>
      <c r="C345" s="499">
        <f t="shared" ref="C345:F345" si="144">C346+C347+C350</f>
        <v>2</v>
      </c>
      <c r="D345" s="503"/>
      <c r="E345" s="500"/>
      <c r="F345" s="499">
        <f t="shared" si="144"/>
        <v>1.4039999999999999</v>
      </c>
      <c r="G345" s="499"/>
      <c r="H345" s="504"/>
      <c r="I345" s="505">
        <v>10</v>
      </c>
    </row>
    <row r="346" spans="1:9" s="470" customFormat="1" hidden="1">
      <c r="A346" s="506" t="s">
        <v>226</v>
      </c>
      <c r="B346" s="504" t="s">
        <v>237</v>
      </c>
      <c r="C346" s="507">
        <v>2</v>
      </c>
      <c r="D346" s="508">
        <f>2.34*30%</f>
        <v>0.70199999999999996</v>
      </c>
      <c r="E346" s="504">
        <v>6</v>
      </c>
      <c r="F346" s="507">
        <v>1.4039999999999999</v>
      </c>
      <c r="G346" s="507"/>
      <c r="H346" s="504"/>
      <c r="I346" s="505">
        <v>11</v>
      </c>
    </row>
    <row r="347" spans="1:9" s="470" customFormat="1" hidden="1">
      <c r="A347" s="506" t="s">
        <v>226</v>
      </c>
      <c r="B347" s="504" t="s">
        <v>238</v>
      </c>
      <c r="C347" s="507">
        <f t="shared" ref="C347:F347" si="145">C348+C349</f>
        <v>0</v>
      </c>
      <c r="D347" s="508"/>
      <c r="E347" s="504"/>
      <c r="F347" s="507">
        <f t="shared" si="145"/>
        <v>0</v>
      </c>
      <c r="G347" s="507"/>
      <c r="H347" s="504"/>
      <c r="I347" s="505">
        <v>12</v>
      </c>
    </row>
    <row r="348" spans="1:9" s="470" customFormat="1" hidden="1">
      <c r="A348" s="506" t="s">
        <v>239</v>
      </c>
      <c r="B348" s="504" t="s">
        <v>240</v>
      </c>
      <c r="C348" s="507"/>
      <c r="D348" s="508">
        <f>2.34*40%</f>
        <v>0.93599999999999994</v>
      </c>
      <c r="E348" s="504">
        <v>6</v>
      </c>
      <c r="F348" s="507">
        <f t="shared" ref="F348:F349" si="146">ROUND(C348*D348*E348,0)</f>
        <v>0</v>
      </c>
      <c r="G348" s="507"/>
      <c r="H348" s="504"/>
      <c r="I348" s="505">
        <v>13</v>
      </c>
    </row>
    <row r="349" spans="1:9" s="470" customFormat="1" hidden="1">
      <c r="A349" s="506" t="s">
        <v>239</v>
      </c>
      <c r="B349" s="504" t="s">
        <v>241</v>
      </c>
      <c r="C349" s="507"/>
      <c r="D349" s="508">
        <f>2.34*0.6</f>
        <v>1.4039999999999999</v>
      </c>
      <c r="E349" s="504">
        <v>6</v>
      </c>
      <c r="F349" s="507">
        <f t="shared" si="146"/>
        <v>0</v>
      </c>
      <c r="G349" s="507"/>
      <c r="H349" s="504"/>
      <c r="I349" s="505">
        <v>14</v>
      </c>
    </row>
    <row r="350" spans="1:9" s="470" customFormat="1" hidden="1">
      <c r="A350" s="506" t="s">
        <v>226</v>
      </c>
      <c r="B350" s="504" t="s">
        <v>242</v>
      </c>
      <c r="C350" s="507">
        <f t="shared" ref="C350:F350" si="147">C351+C352</f>
        <v>0</v>
      </c>
      <c r="D350" s="508"/>
      <c r="E350" s="504"/>
      <c r="F350" s="507">
        <f t="shared" si="147"/>
        <v>0</v>
      </c>
      <c r="G350" s="507"/>
      <c r="H350" s="504"/>
      <c r="I350" s="505">
        <v>15</v>
      </c>
    </row>
    <row r="351" spans="1:9" s="470" customFormat="1" hidden="1">
      <c r="A351" s="506" t="s">
        <v>239</v>
      </c>
      <c r="B351" s="504" t="s">
        <v>240</v>
      </c>
      <c r="C351" s="507"/>
      <c r="D351" s="508">
        <f>2.34*40%</f>
        <v>0.93599999999999994</v>
      </c>
      <c r="E351" s="504">
        <v>6</v>
      </c>
      <c r="F351" s="507">
        <f t="shared" ref="F351:F352" si="148">ROUND(C351*D351*E351,0)</f>
        <v>0</v>
      </c>
      <c r="G351" s="507"/>
      <c r="H351" s="504"/>
      <c r="I351" s="505">
        <v>16</v>
      </c>
    </row>
    <row r="352" spans="1:9" s="470" customFormat="1" hidden="1">
      <c r="A352" s="506" t="s">
        <v>239</v>
      </c>
      <c r="B352" s="504" t="s">
        <v>241</v>
      </c>
      <c r="C352" s="507"/>
      <c r="D352" s="508">
        <f>2.34*0.6</f>
        <v>1.4039999999999999</v>
      </c>
      <c r="E352" s="510">
        <v>6</v>
      </c>
      <c r="F352" s="511">
        <f t="shared" si="148"/>
        <v>0</v>
      </c>
      <c r="G352" s="511"/>
      <c r="H352" s="510"/>
      <c r="I352" s="505">
        <v>17</v>
      </c>
    </row>
    <row r="353" spans="1:9" s="505" customFormat="1" ht="17.100000000000001" hidden="1" customHeight="1">
      <c r="A353" s="543"/>
      <c r="B353" s="498" t="s">
        <v>101</v>
      </c>
      <c r="C353" s="499">
        <f>C362</f>
        <v>7</v>
      </c>
      <c r="D353" s="500"/>
      <c r="E353" s="500"/>
      <c r="F353" s="499">
        <f>F362+F354</f>
        <v>66.036000000000001</v>
      </c>
      <c r="G353" s="499"/>
      <c r="H353" s="498"/>
      <c r="I353" s="505">
        <v>1</v>
      </c>
    </row>
    <row r="354" spans="1:9" s="470" customFormat="1" hidden="1">
      <c r="A354" s="497">
        <v>1</v>
      </c>
      <c r="B354" s="502" t="s">
        <v>236</v>
      </c>
      <c r="C354" s="499">
        <f t="shared" ref="C354:F354" si="149">C355+C356+C359</f>
        <v>9</v>
      </c>
      <c r="D354" s="503"/>
      <c r="E354" s="500"/>
      <c r="F354" s="499">
        <f t="shared" si="149"/>
        <v>37.488</v>
      </c>
      <c r="G354" s="499"/>
      <c r="H354" s="504"/>
      <c r="I354" s="505">
        <v>2</v>
      </c>
    </row>
    <row r="355" spans="1:9" s="470" customFormat="1" hidden="1">
      <c r="A355" s="506" t="s">
        <v>226</v>
      </c>
      <c r="B355" s="504" t="s">
        <v>237</v>
      </c>
      <c r="C355" s="507">
        <v>4</v>
      </c>
      <c r="D355" s="508">
        <f>2.34*30%</f>
        <v>0.70199999999999996</v>
      </c>
      <c r="E355" s="504">
        <v>6</v>
      </c>
      <c r="F355" s="507">
        <v>13.151999999999999</v>
      </c>
      <c r="G355" s="507"/>
      <c r="H355" s="504"/>
      <c r="I355" s="505">
        <v>3</v>
      </c>
    </row>
    <row r="356" spans="1:9" s="470" customFormat="1" hidden="1">
      <c r="A356" s="506" t="s">
        <v>226</v>
      </c>
      <c r="B356" s="504" t="s">
        <v>238</v>
      </c>
      <c r="C356" s="507">
        <f t="shared" ref="C356:F356" si="150">C357+C358</f>
        <v>5</v>
      </c>
      <c r="D356" s="508"/>
      <c r="E356" s="504"/>
      <c r="F356" s="507">
        <f t="shared" si="150"/>
        <v>24.335999999999999</v>
      </c>
      <c r="G356" s="507"/>
      <c r="H356" s="504"/>
      <c r="I356" s="505">
        <v>4</v>
      </c>
    </row>
    <row r="357" spans="1:9" s="470" customFormat="1" hidden="1">
      <c r="A357" s="506" t="s">
        <v>239</v>
      </c>
      <c r="B357" s="504" t="s">
        <v>240</v>
      </c>
      <c r="C357" s="507">
        <v>5</v>
      </c>
      <c r="D357" s="508">
        <f>2.34*40%</f>
        <v>0.93599999999999994</v>
      </c>
      <c r="E357" s="504">
        <v>6</v>
      </c>
      <c r="F357" s="507">
        <v>24.335999999999999</v>
      </c>
      <c r="G357" s="507"/>
      <c r="H357" s="504"/>
      <c r="I357" s="505">
        <v>5</v>
      </c>
    </row>
    <row r="358" spans="1:9" s="470" customFormat="1" hidden="1">
      <c r="A358" s="506" t="s">
        <v>239</v>
      </c>
      <c r="B358" s="504" t="s">
        <v>241</v>
      </c>
      <c r="C358" s="507"/>
      <c r="D358" s="508">
        <f>2.34*0.6</f>
        <v>1.4039999999999999</v>
      </c>
      <c r="E358" s="504">
        <v>6</v>
      </c>
      <c r="F358" s="507">
        <f t="shared" ref="F358:F361" si="151">ROUND(C358*D358*E358,0)</f>
        <v>0</v>
      </c>
      <c r="G358" s="507"/>
      <c r="H358" s="504"/>
      <c r="I358" s="505">
        <v>6</v>
      </c>
    </row>
    <row r="359" spans="1:9" s="470" customFormat="1" hidden="1">
      <c r="A359" s="506" t="s">
        <v>226</v>
      </c>
      <c r="B359" s="504" t="s">
        <v>242</v>
      </c>
      <c r="C359" s="507">
        <f t="shared" ref="C359:F359" si="152">C360+C361</f>
        <v>0</v>
      </c>
      <c r="D359" s="508"/>
      <c r="E359" s="504"/>
      <c r="F359" s="507">
        <f t="shared" si="152"/>
        <v>0</v>
      </c>
      <c r="G359" s="507"/>
      <c r="H359" s="504"/>
      <c r="I359" s="505">
        <v>7</v>
      </c>
    </row>
    <row r="360" spans="1:9" s="470" customFormat="1" hidden="1">
      <c r="A360" s="506" t="s">
        <v>239</v>
      </c>
      <c r="B360" s="504" t="s">
        <v>240</v>
      </c>
      <c r="C360" s="507"/>
      <c r="D360" s="508">
        <f>2.34*40%</f>
        <v>0.93599999999999994</v>
      </c>
      <c r="E360" s="504">
        <v>6</v>
      </c>
      <c r="F360" s="507">
        <f t="shared" si="151"/>
        <v>0</v>
      </c>
      <c r="G360" s="507"/>
      <c r="H360" s="504"/>
      <c r="I360" s="505">
        <v>8</v>
      </c>
    </row>
    <row r="361" spans="1:9" s="470" customFormat="1" hidden="1">
      <c r="A361" s="506" t="s">
        <v>239</v>
      </c>
      <c r="B361" s="504" t="s">
        <v>241</v>
      </c>
      <c r="C361" s="507"/>
      <c r="D361" s="508">
        <f>2.34*0.6</f>
        <v>1.4039999999999999</v>
      </c>
      <c r="E361" s="504">
        <v>6</v>
      </c>
      <c r="F361" s="507">
        <f t="shared" si="151"/>
        <v>0</v>
      </c>
      <c r="G361" s="507"/>
      <c r="H361" s="504"/>
      <c r="I361" s="505">
        <v>9</v>
      </c>
    </row>
    <row r="362" spans="1:9" s="470" customFormat="1" hidden="1">
      <c r="A362" s="497">
        <v>2</v>
      </c>
      <c r="B362" s="502" t="s">
        <v>243</v>
      </c>
      <c r="C362" s="499">
        <f t="shared" ref="C362:F362" si="153">C363+C364+C367</f>
        <v>7</v>
      </c>
      <c r="D362" s="503"/>
      <c r="E362" s="500"/>
      <c r="F362" s="499">
        <f t="shared" si="153"/>
        <v>28.548000000000002</v>
      </c>
      <c r="G362" s="499"/>
      <c r="H362" s="504"/>
      <c r="I362" s="505">
        <v>10</v>
      </c>
    </row>
    <row r="363" spans="1:9" s="470" customFormat="1" hidden="1">
      <c r="A363" s="506" t="s">
        <v>226</v>
      </c>
      <c r="B363" s="504" t="s">
        <v>237</v>
      </c>
      <c r="C363" s="507">
        <v>3</v>
      </c>
      <c r="D363" s="508">
        <f>2.34*30%</f>
        <v>0.70199999999999996</v>
      </c>
      <c r="E363" s="504">
        <v>6</v>
      </c>
      <c r="F363" s="507">
        <v>12.635999999999999</v>
      </c>
      <c r="G363" s="507"/>
      <c r="H363" s="504"/>
      <c r="I363" s="505">
        <v>11</v>
      </c>
    </row>
    <row r="364" spans="1:9" s="470" customFormat="1" hidden="1">
      <c r="A364" s="506" t="s">
        <v>226</v>
      </c>
      <c r="B364" s="504" t="s">
        <v>238</v>
      </c>
      <c r="C364" s="507">
        <f>C365+C366</f>
        <v>0</v>
      </c>
      <c r="D364" s="508"/>
      <c r="E364" s="504"/>
      <c r="F364" s="507">
        <f t="shared" ref="F364" si="154">F365+F366</f>
        <v>0</v>
      </c>
      <c r="G364" s="507"/>
      <c r="H364" s="504"/>
      <c r="I364" s="505">
        <v>12</v>
      </c>
    </row>
    <row r="365" spans="1:9" s="470" customFormat="1" hidden="1">
      <c r="A365" s="506" t="s">
        <v>239</v>
      </c>
      <c r="B365" s="504" t="s">
        <v>240</v>
      </c>
      <c r="C365" s="507"/>
      <c r="D365" s="508">
        <f>2.34*40%</f>
        <v>0.93599999999999994</v>
      </c>
      <c r="E365" s="504">
        <v>6</v>
      </c>
      <c r="F365" s="507">
        <f t="shared" ref="F365:F366" si="155">ROUND(C365*D365*E365,0)</f>
        <v>0</v>
      </c>
      <c r="G365" s="507"/>
      <c r="H365" s="504"/>
      <c r="I365" s="505">
        <v>13</v>
      </c>
    </row>
    <row r="366" spans="1:9" s="470" customFormat="1" hidden="1">
      <c r="A366" s="506" t="s">
        <v>239</v>
      </c>
      <c r="B366" s="504" t="s">
        <v>241</v>
      </c>
      <c r="C366" s="507"/>
      <c r="D366" s="508">
        <f>2.34*0.6</f>
        <v>1.4039999999999999</v>
      </c>
      <c r="E366" s="504">
        <v>6</v>
      </c>
      <c r="F366" s="507">
        <f t="shared" si="155"/>
        <v>0</v>
      </c>
      <c r="G366" s="507"/>
      <c r="H366" s="504"/>
      <c r="I366" s="505">
        <v>14</v>
      </c>
    </row>
    <row r="367" spans="1:9" s="470" customFormat="1" hidden="1">
      <c r="A367" s="506" t="s">
        <v>226</v>
      </c>
      <c r="B367" s="504" t="s">
        <v>242</v>
      </c>
      <c r="C367" s="507">
        <f>C368+C369</f>
        <v>4</v>
      </c>
      <c r="D367" s="508"/>
      <c r="E367" s="504"/>
      <c r="F367" s="507">
        <f t="shared" ref="F367" si="156">F368+F369</f>
        <v>15.912000000000001</v>
      </c>
      <c r="G367" s="507"/>
      <c r="H367" s="504"/>
      <c r="I367" s="505">
        <v>15</v>
      </c>
    </row>
    <row r="368" spans="1:9" s="470" customFormat="1" hidden="1">
      <c r="A368" s="506" t="s">
        <v>239</v>
      </c>
      <c r="B368" s="504" t="s">
        <v>240</v>
      </c>
      <c r="C368" s="507">
        <v>4</v>
      </c>
      <c r="D368" s="508">
        <f>2.34*40%</f>
        <v>0.93599999999999994</v>
      </c>
      <c r="E368" s="504">
        <v>6</v>
      </c>
      <c r="F368" s="507">
        <v>15.912000000000001</v>
      </c>
      <c r="G368" s="507"/>
      <c r="H368" s="504"/>
      <c r="I368" s="505">
        <v>16</v>
      </c>
    </row>
    <row r="369" spans="1:9" s="470" customFormat="1" hidden="1">
      <c r="A369" s="506" t="s">
        <v>239</v>
      </c>
      <c r="B369" s="504" t="s">
        <v>241</v>
      </c>
      <c r="C369" s="507"/>
      <c r="D369" s="508">
        <f>2.34*0.6</f>
        <v>1.4039999999999999</v>
      </c>
      <c r="E369" s="510">
        <v>6</v>
      </c>
      <c r="F369" s="511">
        <f t="shared" ref="F369:F372" si="157">ROUND(C369*D369*E369,0)</f>
        <v>0</v>
      </c>
      <c r="G369" s="511"/>
      <c r="H369" s="510"/>
      <c r="I369" s="505">
        <v>17</v>
      </c>
    </row>
    <row r="370" spans="1:9" s="505" customFormat="1" ht="17.100000000000001" hidden="1" customHeight="1">
      <c r="A370" s="543"/>
      <c r="B370" s="498" t="s">
        <v>102</v>
      </c>
      <c r="C370" s="499">
        <f>C379</f>
        <v>0</v>
      </c>
      <c r="D370" s="500"/>
      <c r="E370" s="500"/>
      <c r="F370" s="499">
        <f>F379+F371</f>
        <v>0</v>
      </c>
      <c r="G370" s="499"/>
      <c r="H370" s="498"/>
      <c r="I370" s="505">
        <v>1</v>
      </c>
    </row>
    <row r="371" spans="1:9" s="470" customFormat="1" hidden="1">
      <c r="A371" s="497">
        <v>1</v>
      </c>
      <c r="B371" s="502" t="s">
        <v>236</v>
      </c>
      <c r="C371" s="499">
        <f t="shared" ref="C371:F371" si="158">C372+C373+C376</f>
        <v>0</v>
      </c>
      <c r="D371" s="503"/>
      <c r="E371" s="500"/>
      <c r="F371" s="499">
        <f t="shared" si="158"/>
        <v>0</v>
      </c>
      <c r="G371" s="499"/>
      <c r="H371" s="504"/>
      <c r="I371" s="505">
        <v>2</v>
      </c>
    </row>
    <row r="372" spans="1:9" s="470" customFormat="1" hidden="1">
      <c r="A372" s="506" t="s">
        <v>226</v>
      </c>
      <c r="B372" s="504" t="s">
        <v>237</v>
      </c>
      <c r="C372" s="507"/>
      <c r="D372" s="508">
        <f>2.34*30%</f>
        <v>0.70199999999999996</v>
      </c>
      <c r="E372" s="504">
        <v>6</v>
      </c>
      <c r="F372" s="507">
        <f t="shared" si="157"/>
        <v>0</v>
      </c>
      <c r="G372" s="507"/>
      <c r="H372" s="504"/>
      <c r="I372" s="505">
        <v>3</v>
      </c>
    </row>
    <row r="373" spans="1:9" s="470" customFormat="1" hidden="1">
      <c r="A373" s="506" t="s">
        <v>226</v>
      </c>
      <c r="B373" s="504" t="s">
        <v>238</v>
      </c>
      <c r="C373" s="507">
        <f t="shared" ref="C373:F373" si="159">C374+C375</f>
        <v>0</v>
      </c>
      <c r="D373" s="508"/>
      <c r="E373" s="504"/>
      <c r="F373" s="507">
        <f t="shared" si="159"/>
        <v>0</v>
      </c>
      <c r="G373" s="507"/>
      <c r="H373" s="504"/>
      <c r="I373" s="505">
        <v>4</v>
      </c>
    </row>
    <row r="374" spans="1:9" s="470" customFormat="1" hidden="1">
      <c r="A374" s="506" t="s">
        <v>239</v>
      </c>
      <c r="B374" s="504" t="s">
        <v>240</v>
      </c>
      <c r="C374" s="507"/>
      <c r="D374" s="508">
        <f>2.34*40%</f>
        <v>0.93599999999999994</v>
      </c>
      <c r="E374" s="504">
        <v>6</v>
      </c>
      <c r="F374" s="507">
        <f t="shared" ref="F374:F378" si="160">ROUND(C374*D374*E374,0)</f>
        <v>0</v>
      </c>
      <c r="G374" s="507"/>
      <c r="H374" s="504"/>
      <c r="I374" s="505">
        <v>5</v>
      </c>
    </row>
    <row r="375" spans="1:9" s="470" customFormat="1" hidden="1">
      <c r="A375" s="506" t="s">
        <v>239</v>
      </c>
      <c r="B375" s="504" t="s">
        <v>241</v>
      </c>
      <c r="C375" s="507"/>
      <c r="D375" s="508">
        <f>2.34*0.6</f>
        <v>1.4039999999999999</v>
      </c>
      <c r="E375" s="504">
        <v>6</v>
      </c>
      <c r="F375" s="507">
        <f t="shared" si="160"/>
        <v>0</v>
      </c>
      <c r="G375" s="507"/>
      <c r="H375" s="504"/>
      <c r="I375" s="505">
        <v>6</v>
      </c>
    </row>
    <row r="376" spans="1:9" s="470" customFormat="1" hidden="1">
      <c r="A376" s="506" t="s">
        <v>226</v>
      </c>
      <c r="B376" s="504" t="s">
        <v>242</v>
      </c>
      <c r="C376" s="507">
        <f t="shared" ref="C376:F376" si="161">C377+C378</f>
        <v>0</v>
      </c>
      <c r="D376" s="508"/>
      <c r="E376" s="504"/>
      <c r="F376" s="507">
        <f t="shared" si="161"/>
        <v>0</v>
      </c>
      <c r="G376" s="507"/>
      <c r="H376" s="504"/>
      <c r="I376" s="505">
        <v>7</v>
      </c>
    </row>
    <row r="377" spans="1:9" s="470" customFormat="1" hidden="1">
      <c r="A377" s="506" t="s">
        <v>239</v>
      </c>
      <c r="B377" s="504" t="s">
        <v>240</v>
      </c>
      <c r="C377" s="507"/>
      <c r="D377" s="508">
        <f>2.34*40%</f>
        <v>0.93599999999999994</v>
      </c>
      <c r="E377" s="504">
        <v>6</v>
      </c>
      <c r="F377" s="507">
        <f t="shared" si="160"/>
        <v>0</v>
      </c>
      <c r="G377" s="507"/>
      <c r="H377" s="504"/>
      <c r="I377" s="505">
        <v>8</v>
      </c>
    </row>
    <row r="378" spans="1:9" s="470" customFormat="1" hidden="1">
      <c r="A378" s="506" t="s">
        <v>239</v>
      </c>
      <c r="B378" s="504" t="s">
        <v>241</v>
      </c>
      <c r="C378" s="507"/>
      <c r="D378" s="508">
        <f>2.34*0.6</f>
        <v>1.4039999999999999</v>
      </c>
      <c r="E378" s="504">
        <v>6</v>
      </c>
      <c r="F378" s="507">
        <f t="shared" si="160"/>
        <v>0</v>
      </c>
      <c r="G378" s="507"/>
      <c r="H378" s="504"/>
      <c r="I378" s="505">
        <v>9</v>
      </c>
    </row>
    <row r="379" spans="1:9" s="470" customFormat="1" hidden="1">
      <c r="A379" s="497">
        <v>2</v>
      </c>
      <c r="B379" s="502" t="s">
        <v>243</v>
      </c>
      <c r="C379" s="499">
        <f t="shared" ref="C379:F379" si="162">C380+C381+C384</f>
        <v>0</v>
      </c>
      <c r="D379" s="503"/>
      <c r="E379" s="500"/>
      <c r="F379" s="499">
        <f t="shared" si="162"/>
        <v>0</v>
      </c>
      <c r="G379" s="499"/>
      <c r="H379" s="504"/>
      <c r="I379" s="505">
        <v>10</v>
      </c>
    </row>
    <row r="380" spans="1:9" s="470" customFormat="1" hidden="1">
      <c r="A380" s="506" t="s">
        <v>226</v>
      </c>
      <c r="B380" s="504" t="s">
        <v>237</v>
      </c>
      <c r="C380" s="507"/>
      <c r="D380" s="508">
        <f>2.34*30%</f>
        <v>0.70199999999999996</v>
      </c>
      <c r="E380" s="504">
        <v>6</v>
      </c>
      <c r="F380" s="507">
        <f t="shared" ref="F380:F383" si="163">ROUND(C380*D380*E380,0)</f>
        <v>0</v>
      </c>
      <c r="G380" s="507"/>
      <c r="H380" s="504"/>
      <c r="I380" s="505">
        <v>11</v>
      </c>
    </row>
    <row r="381" spans="1:9" s="470" customFormat="1" hidden="1">
      <c r="A381" s="506" t="s">
        <v>226</v>
      </c>
      <c r="B381" s="504" t="s">
        <v>238</v>
      </c>
      <c r="C381" s="507">
        <f t="shared" ref="C381:F381" si="164">C382+C383</f>
        <v>0</v>
      </c>
      <c r="D381" s="508"/>
      <c r="E381" s="504"/>
      <c r="F381" s="507">
        <f t="shared" si="164"/>
        <v>0</v>
      </c>
      <c r="G381" s="507"/>
      <c r="H381" s="504"/>
      <c r="I381" s="505">
        <v>12</v>
      </c>
    </row>
    <row r="382" spans="1:9" s="470" customFormat="1" hidden="1">
      <c r="A382" s="506" t="s">
        <v>239</v>
      </c>
      <c r="B382" s="504" t="s">
        <v>240</v>
      </c>
      <c r="C382" s="507"/>
      <c r="D382" s="508">
        <f>2.34*40%</f>
        <v>0.93599999999999994</v>
      </c>
      <c r="E382" s="504">
        <v>6</v>
      </c>
      <c r="F382" s="507">
        <f t="shared" si="163"/>
        <v>0</v>
      </c>
      <c r="G382" s="507"/>
      <c r="H382" s="504"/>
      <c r="I382" s="505">
        <v>13</v>
      </c>
    </row>
    <row r="383" spans="1:9" s="470" customFormat="1" hidden="1">
      <c r="A383" s="506" t="s">
        <v>239</v>
      </c>
      <c r="B383" s="504" t="s">
        <v>241</v>
      </c>
      <c r="C383" s="507"/>
      <c r="D383" s="508">
        <f>2.34*0.6</f>
        <v>1.4039999999999999</v>
      </c>
      <c r="E383" s="504">
        <v>6</v>
      </c>
      <c r="F383" s="507">
        <f t="shared" si="163"/>
        <v>0</v>
      </c>
      <c r="G383" s="507"/>
      <c r="H383" s="504"/>
      <c r="I383" s="505">
        <v>14</v>
      </c>
    </row>
    <row r="384" spans="1:9" s="470" customFormat="1" hidden="1">
      <c r="A384" s="506" t="s">
        <v>226</v>
      </c>
      <c r="B384" s="504" t="s">
        <v>242</v>
      </c>
      <c r="C384" s="507">
        <f t="shared" ref="C384:F384" si="165">C385+C386</f>
        <v>0</v>
      </c>
      <c r="D384" s="508"/>
      <c r="E384" s="504"/>
      <c r="F384" s="507">
        <f t="shared" si="165"/>
        <v>0</v>
      </c>
      <c r="G384" s="507"/>
      <c r="H384" s="504"/>
      <c r="I384" s="505">
        <v>15</v>
      </c>
    </row>
    <row r="385" spans="1:9" s="470" customFormat="1" hidden="1">
      <c r="A385" s="506" t="s">
        <v>239</v>
      </c>
      <c r="B385" s="504" t="s">
        <v>240</v>
      </c>
      <c r="C385" s="507"/>
      <c r="D385" s="508">
        <f>2.34*40%</f>
        <v>0.93599999999999994</v>
      </c>
      <c r="E385" s="504">
        <v>6</v>
      </c>
      <c r="F385" s="507">
        <f t="shared" ref="F385:F386" si="166">ROUND(C385*D385*E385,0)</f>
        <v>0</v>
      </c>
      <c r="G385" s="507"/>
      <c r="H385" s="504"/>
      <c r="I385" s="505">
        <v>16</v>
      </c>
    </row>
    <row r="386" spans="1:9" s="470" customFormat="1" hidden="1">
      <c r="A386" s="506" t="s">
        <v>239</v>
      </c>
      <c r="B386" s="504" t="s">
        <v>241</v>
      </c>
      <c r="C386" s="507"/>
      <c r="D386" s="508">
        <f>2.34*0.6</f>
        <v>1.4039999999999999</v>
      </c>
      <c r="E386" s="510">
        <v>6</v>
      </c>
      <c r="F386" s="511">
        <f t="shared" si="166"/>
        <v>0</v>
      </c>
      <c r="G386" s="511"/>
      <c r="H386" s="510"/>
      <c r="I386" s="505">
        <v>17</v>
      </c>
    </row>
    <row r="387" spans="1:9" s="505" customFormat="1" ht="17.100000000000001" hidden="1" customHeight="1">
      <c r="A387" s="543"/>
      <c r="B387" s="498" t="s">
        <v>244</v>
      </c>
      <c r="C387" s="499">
        <f>C396</f>
        <v>2</v>
      </c>
      <c r="D387" s="500"/>
      <c r="E387" s="500"/>
      <c r="F387" s="499">
        <f>F396+F388</f>
        <v>13.103999999999999</v>
      </c>
      <c r="G387" s="499"/>
      <c r="H387" s="498"/>
      <c r="I387" s="505">
        <v>1</v>
      </c>
    </row>
    <row r="388" spans="1:9" s="470" customFormat="1" hidden="1">
      <c r="A388" s="497">
        <v>1</v>
      </c>
      <c r="B388" s="502" t="s">
        <v>236</v>
      </c>
      <c r="C388" s="499">
        <f t="shared" ref="C388:F388" si="167">C389+C390+C393</f>
        <v>2</v>
      </c>
      <c r="D388" s="503"/>
      <c r="E388" s="500"/>
      <c r="F388" s="499">
        <f t="shared" si="167"/>
        <v>8.8919999999999995</v>
      </c>
      <c r="G388" s="499"/>
      <c r="H388" s="504"/>
      <c r="I388" s="505">
        <v>2</v>
      </c>
    </row>
    <row r="389" spans="1:9" s="470" customFormat="1" hidden="1">
      <c r="A389" s="506" t="s">
        <v>226</v>
      </c>
      <c r="B389" s="504" t="s">
        <v>237</v>
      </c>
      <c r="C389" s="507">
        <v>1</v>
      </c>
      <c r="D389" s="508">
        <f>2.34*30%</f>
        <v>0.70199999999999996</v>
      </c>
      <c r="E389" s="504">
        <v>6</v>
      </c>
      <c r="F389" s="507">
        <v>4.2119999999999997</v>
      </c>
      <c r="G389" s="507"/>
      <c r="H389" s="504"/>
      <c r="I389" s="505">
        <v>3</v>
      </c>
    </row>
    <row r="390" spans="1:9" s="470" customFormat="1" hidden="1">
      <c r="A390" s="506" t="s">
        <v>226</v>
      </c>
      <c r="B390" s="504" t="s">
        <v>238</v>
      </c>
      <c r="C390" s="507">
        <f t="shared" ref="C390:F390" si="168">C391+C392</f>
        <v>1</v>
      </c>
      <c r="D390" s="508"/>
      <c r="E390" s="504"/>
      <c r="F390" s="507">
        <f t="shared" si="168"/>
        <v>4.68</v>
      </c>
      <c r="G390" s="507"/>
      <c r="H390" s="504"/>
      <c r="I390" s="505">
        <v>4</v>
      </c>
    </row>
    <row r="391" spans="1:9" s="470" customFormat="1" hidden="1">
      <c r="A391" s="506" t="s">
        <v>239</v>
      </c>
      <c r="B391" s="504" t="s">
        <v>240</v>
      </c>
      <c r="C391" s="507">
        <v>1</v>
      </c>
      <c r="D391" s="508">
        <f>2.34*40%</f>
        <v>0.93599999999999994</v>
      </c>
      <c r="E391" s="504">
        <v>6</v>
      </c>
      <c r="F391" s="507">
        <v>4.68</v>
      </c>
      <c r="G391" s="507"/>
      <c r="H391" s="504"/>
      <c r="I391" s="505">
        <v>5</v>
      </c>
    </row>
    <row r="392" spans="1:9" s="470" customFormat="1" hidden="1">
      <c r="A392" s="506" t="s">
        <v>239</v>
      </c>
      <c r="B392" s="504" t="s">
        <v>241</v>
      </c>
      <c r="C392" s="507">
        <v>0</v>
      </c>
      <c r="D392" s="508">
        <f>2.34*0.6</f>
        <v>1.4039999999999999</v>
      </c>
      <c r="E392" s="504">
        <v>6</v>
      </c>
      <c r="F392" s="507">
        <f t="shared" ref="F392:F395" si="169">ROUND(C392*D392*E392,0)</f>
        <v>0</v>
      </c>
      <c r="G392" s="507"/>
      <c r="H392" s="504"/>
      <c r="I392" s="505">
        <v>6</v>
      </c>
    </row>
    <row r="393" spans="1:9" s="470" customFormat="1" hidden="1">
      <c r="A393" s="506" t="s">
        <v>226</v>
      </c>
      <c r="B393" s="504" t="s">
        <v>242</v>
      </c>
      <c r="C393" s="507">
        <f t="shared" ref="C393:F393" si="170">C394+C395</f>
        <v>0</v>
      </c>
      <c r="D393" s="508"/>
      <c r="E393" s="504"/>
      <c r="F393" s="507">
        <f t="shared" si="170"/>
        <v>0</v>
      </c>
      <c r="G393" s="507"/>
      <c r="H393" s="504"/>
      <c r="I393" s="505">
        <v>7</v>
      </c>
    </row>
    <row r="394" spans="1:9" s="470" customFormat="1" hidden="1">
      <c r="A394" s="506" t="s">
        <v>239</v>
      </c>
      <c r="B394" s="504" t="s">
        <v>240</v>
      </c>
      <c r="C394" s="507">
        <v>0</v>
      </c>
      <c r="D394" s="508">
        <f>2.34*40%</f>
        <v>0.93599999999999994</v>
      </c>
      <c r="E394" s="504">
        <v>6</v>
      </c>
      <c r="F394" s="507">
        <f t="shared" si="169"/>
        <v>0</v>
      </c>
      <c r="G394" s="507"/>
      <c r="H394" s="504"/>
      <c r="I394" s="505">
        <v>8</v>
      </c>
    </row>
    <row r="395" spans="1:9" s="470" customFormat="1" hidden="1">
      <c r="A395" s="506" t="s">
        <v>239</v>
      </c>
      <c r="B395" s="504" t="s">
        <v>241</v>
      </c>
      <c r="C395" s="507">
        <v>0</v>
      </c>
      <c r="D395" s="508">
        <f>2.34*0.6</f>
        <v>1.4039999999999999</v>
      </c>
      <c r="E395" s="504">
        <v>6</v>
      </c>
      <c r="F395" s="507">
        <f t="shared" si="169"/>
        <v>0</v>
      </c>
      <c r="G395" s="507"/>
      <c r="H395" s="504"/>
      <c r="I395" s="505">
        <v>9</v>
      </c>
    </row>
    <row r="396" spans="1:9" s="470" customFormat="1" hidden="1">
      <c r="A396" s="497">
        <v>2</v>
      </c>
      <c r="B396" s="502" t="s">
        <v>243</v>
      </c>
      <c r="C396" s="499">
        <f t="shared" ref="C396:F396" si="171">C397+C398+C401</f>
        <v>2</v>
      </c>
      <c r="D396" s="503"/>
      <c r="E396" s="500"/>
      <c r="F396" s="499">
        <f t="shared" si="171"/>
        <v>4.2119999999999997</v>
      </c>
      <c r="G396" s="499"/>
      <c r="H396" s="504"/>
      <c r="I396" s="505">
        <v>10</v>
      </c>
    </row>
    <row r="397" spans="1:9" s="470" customFormat="1" hidden="1">
      <c r="A397" s="506" t="s">
        <v>226</v>
      </c>
      <c r="B397" s="504" t="s">
        <v>237</v>
      </c>
      <c r="C397" s="507">
        <v>1</v>
      </c>
      <c r="D397" s="508">
        <f>2.34*30%</f>
        <v>0.70199999999999996</v>
      </c>
      <c r="E397" s="504">
        <v>6</v>
      </c>
      <c r="F397" s="507">
        <v>1.4039999999999999</v>
      </c>
      <c r="G397" s="507"/>
      <c r="H397" s="504"/>
      <c r="I397" s="505">
        <v>11</v>
      </c>
    </row>
    <row r="398" spans="1:9" s="470" customFormat="1" hidden="1">
      <c r="A398" s="506" t="s">
        <v>226</v>
      </c>
      <c r="B398" s="504" t="s">
        <v>238</v>
      </c>
      <c r="C398" s="507">
        <f>C399+C400</f>
        <v>1</v>
      </c>
      <c r="D398" s="508"/>
      <c r="E398" s="504"/>
      <c r="F398" s="507">
        <f t="shared" ref="F398" si="172">F399+F400</f>
        <v>2.8079999999999998</v>
      </c>
      <c r="G398" s="507"/>
      <c r="H398" s="504"/>
      <c r="I398" s="505">
        <v>12</v>
      </c>
    </row>
    <row r="399" spans="1:9" s="470" customFormat="1" hidden="1">
      <c r="A399" s="506" t="s">
        <v>239</v>
      </c>
      <c r="B399" s="504" t="s">
        <v>240</v>
      </c>
      <c r="C399" s="507">
        <v>1</v>
      </c>
      <c r="D399" s="508">
        <f>2.34*40%</f>
        <v>0.93599999999999994</v>
      </c>
      <c r="E399" s="504">
        <v>6</v>
      </c>
      <c r="F399" s="507">
        <v>2.8079999999999998</v>
      </c>
      <c r="G399" s="507"/>
      <c r="H399" s="504"/>
      <c r="I399" s="505">
        <v>13</v>
      </c>
    </row>
    <row r="400" spans="1:9" s="470" customFormat="1" hidden="1">
      <c r="A400" s="506" t="s">
        <v>239</v>
      </c>
      <c r="B400" s="504" t="s">
        <v>241</v>
      </c>
      <c r="C400" s="507">
        <v>0</v>
      </c>
      <c r="D400" s="508">
        <f>2.34*0.6</f>
        <v>1.4039999999999999</v>
      </c>
      <c r="E400" s="504">
        <v>6</v>
      </c>
      <c r="F400" s="507">
        <f t="shared" ref="F400" si="173">ROUND(C400*D400*E400,0)</f>
        <v>0</v>
      </c>
      <c r="G400" s="507"/>
      <c r="H400" s="504"/>
      <c r="I400" s="505">
        <v>14</v>
      </c>
    </row>
    <row r="401" spans="1:9" s="470" customFormat="1" hidden="1">
      <c r="A401" s="506" t="s">
        <v>226</v>
      </c>
      <c r="B401" s="504" t="s">
        <v>242</v>
      </c>
      <c r="C401" s="507">
        <f t="shared" ref="C401:F401" si="174">C402+C403</f>
        <v>0</v>
      </c>
      <c r="D401" s="508"/>
      <c r="E401" s="504"/>
      <c r="F401" s="507">
        <f t="shared" si="174"/>
        <v>0</v>
      </c>
      <c r="G401" s="507"/>
      <c r="H401" s="504"/>
      <c r="I401" s="505">
        <v>15</v>
      </c>
    </row>
    <row r="402" spans="1:9" s="470" customFormat="1" hidden="1">
      <c r="A402" s="506" t="s">
        <v>239</v>
      </c>
      <c r="B402" s="504" t="s">
        <v>240</v>
      </c>
      <c r="C402" s="507">
        <v>0</v>
      </c>
      <c r="D402" s="508">
        <f>2.34*40%</f>
        <v>0.93599999999999994</v>
      </c>
      <c r="E402" s="504">
        <v>6</v>
      </c>
      <c r="F402" s="507">
        <f t="shared" ref="F402:F403" si="175">ROUND(C402*D402*E402,0)</f>
        <v>0</v>
      </c>
      <c r="G402" s="507"/>
      <c r="H402" s="504"/>
      <c r="I402" s="505">
        <v>16</v>
      </c>
    </row>
    <row r="403" spans="1:9" s="470" customFormat="1" hidden="1">
      <c r="A403" s="506" t="s">
        <v>239</v>
      </c>
      <c r="B403" s="504" t="s">
        <v>241</v>
      </c>
      <c r="C403" s="507">
        <v>0</v>
      </c>
      <c r="D403" s="508">
        <f>2.34*0.6</f>
        <v>1.4039999999999999</v>
      </c>
      <c r="E403" s="510">
        <v>6</v>
      </c>
      <c r="F403" s="511">
        <f t="shared" si="175"/>
        <v>0</v>
      </c>
      <c r="G403" s="511"/>
      <c r="H403" s="510"/>
      <c r="I403" s="505">
        <v>17</v>
      </c>
    </row>
    <row r="404" spans="1:9" s="505" customFormat="1" ht="17.100000000000001" hidden="1" customHeight="1">
      <c r="A404" s="543"/>
      <c r="B404" s="498" t="s">
        <v>104</v>
      </c>
      <c r="C404" s="499">
        <f>C413</f>
        <v>223</v>
      </c>
      <c r="D404" s="500"/>
      <c r="E404" s="500"/>
      <c r="F404" s="499">
        <f>F413+F405</f>
        <v>2285.4780000000001</v>
      </c>
      <c r="G404" s="499"/>
      <c r="H404" s="498"/>
      <c r="I404" s="505">
        <v>1</v>
      </c>
    </row>
    <row r="405" spans="1:9" s="470" customFormat="1" hidden="1">
      <c r="A405" s="497">
        <v>1</v>
      </c>
      <c r="B405" s="502" t="s">
        <v>236</v>
      </c>
      <c r="C405" s="499">
        <f t="shared" ref="C405:F405" si="176">C406+C407+C410</f>
        <v>231</v>
      </c>
      <c r="D405" s="503"/>
      <c r="E405" s="500"/>
      <c r="F405" s="499">
        <f t="shared" si="176"/>
        <v>1162.0439999999999</v>
      </c>
      <c r="G405" s="499"/>
      <c r="H405" s="504"/>
      <c r="I405" s="505">
        <v>2</v>
      </c>
    </row>
    <row r="406" spans="1:9" s="470" customFormat="1" hidden="1">
      <c r="A406" s="506" t="s">
        <v>226</v>
      </c>
      <c r="B406" s="504" t="s">
        <v>237</v>
      </c>
      <c r="C406" s="507">
        <v>42</v>
      </c>
      <c r="D406" s="508">
        <f>2.34*30%</f>
        <v>0.70199999999999996</v>
      </c>
      <c r="E406" s="504">
        <v>6</v>
      </c>
      <c r="F406" s="507">
        <v>141.804</v>
      </c>
      <c r="G406" s="507"/>
      <c r="H406" s="504"/>
      <c r="I406" s="505">
        <v>3</v>
      </c>
    </row>
    <row r="407" spans="1:9" s="470" customFormat="1" hidden="1">
      <c r="A407" s="506" t="s">
        <v>226</v>
      </c>
      <c r="B407" s="504" t="s">
        <v>238</v>
      </c>
      <c r="C407" s="507">
        <f t="shared" ref="C407:F407" si="177">C408+C409</f>
        <v>103</v>
      </c>
      <c r="D407" s="508"/>
      <c r="E407" s="504"/>
      <c r="F407" s="507">
        <f t="shared" si="177"/>
        <v>564.40800000000002</v>
      </c>
      <c r="G407" s="507"/>
      <c r="H407" s="504"/>
      <c r="I407" s="505">
        <v>4</v>
      </c>
    </row>
    <row r="408" spans="1:9" s="470" customFormat="1" hidden="1">
      <c r="A408" s="506" t="s">
        <v>239</v>
      </c>
      <c r="B408" s="504" t="s">
        <v>240</v>
      </c>
      <c r="C408" s="507">
        <v>103</v>
      </c>
      <c r="D408" s="508">
        <f>2.34*40%</f>
        <v>0.93599999999999994</v>
      </c>
      <c r="E408" s="504">
        <v>6</v>
      </c>
      <c r="F408" s="507">
        <v>564.40800000000002</v>
      </c>
      <c r="G408" s="507"/>
      <c r="H408" s="504"/>
      <c r="I408" s="505">
        <v>5</v>
      </c>
    </row>
    <row r="409" spans="1:9" s="470" customFormat="1" hidden="1">
      <c r="A409" s="506" t="s">
        <v>239</v>
      </c>
      <c r="B409" s="504" t="s">
        <v>241</v>
      </c>
      <c r="C409" s="507">
        <v>0</v>
      </c>
      <c r="D409" s="508">
        <f>2.34*0.6</f>
        <v>1.4039999999999999</v>
      </c>
      <c r="E409" s="504">
        <v>6</v>
      </c>
      <c r="F409" s="507">
        <f t="shared" ref="F409:F412" si="178">ROUND(C409*D409*E409,0)</f>
        <v>0</v>
      </c>
      <c r="G409" s="507"/>
      <c r="H409" s="504"/>
      <c r="I409" s="505">
        <v>6</v>
      </c>
    </row>
    <row r="410" spans="1:9" s="470" customFormat="1" hidden="1">
      <c r="A410" s="506" t="s">
        <v>226</v>
      </c>
      <c r="B410" s="504" t="s">
        <v>242</v>
      </c>
      <c r="C410" s="507">
        <f t="shared" ref="C410:F410" si="179">C411+C412</f>
        <v>86</v>
      </c>
      <c r="D410" s="508"/>
      <c r="E410" s="504"/>
      <c r="F410" s="507">
        <f t="shared" si="179"/>
        <v>455.83199999999999</v>
      </c>
      <c r="G410" s="507"/>
      <c r="H410" s="504"/>
      <c r="I410" s="505">
        <v>7</v>
      </c>
    </row>
    <row r="411" spans="1:9" s="470" customFormat="1" hidden="1">
      <c r="A411" s="506" t="s">
        <v>239</v>
      </c>
      <c r="B411" s="504" t="s">
        <v>240</v>
      </c>
      <c r="C411" s="507">
        <v>86</v>
      </c>
      <c r="D411" s="508">
        <f>2.34*40%</f>
        <v>0.93599999999999994</v>
      </c>
      <c r="E411" s="504">
        <v>6</v>
      </c>
      <c r="F411" s="507">
        <v>455.83199999999999</v>
      </c>
      <c r="G411" s="507"/>
      <c r="H411" s="504"/>
      <c r="I411" s="505">
        <v>8</v>
      </c>
    </row>
    <row r="412" spans="1:9" s="470" customFormat="1" hidden="1">
      <c r="A412" s="506" t="s">
        <v>239</v>
      </c>
      <c r="B412" s="504" t="s">
        <v>241</v>
      </c>
      <c r="C412" s="507">
        <v>0</v>
      </c>
      <c r="D412" s="508">
        <f>2.34*0.6</f>
        <v>1.4039999999999999</v>
      </c>
      <c r="E412" s="504">
        <v>6</v>
      </c>
      <c r="F412" s="507">
        <f t="shared" si="178"/>
        <v>0</v>
      </c>
      <c r="G412" s="507"/>
      <c r="H412" s="504"/>
      <c r="I412" s="505">
        <v>9</v>
      </c>
    </row>
    <row r="413" spans="1:9" s="470" customFormat="1" hidden="1">
      <c r="A413" s="497">
        <v>2</v>
      </c>
      <c r="B413" s="502" t="s">
        <v>243</v>
      </c>
      <c r="C413" s="499">
        <f t="shared" ref="C413:F413" si="180">C414+C415+C418</f>
        <v>223</v>
      </c>
      <c r="D413" s="503"/>
      <c r="E413" s="500"/>
      <c r="F413" s="499">
        <f t="shared" si="180"/>
        <v>1123.434</v>
      </c>
      <c r="G413" s="499"/>
      <c r="H413" s="504"/>
      <c r="I413" s="505">
        <v>10</v>
      </c>
    </row>
    <row r="414" spans="1:9" s="470" customFormat="1" hidden="1">
      <c r="A414" s="506" t="s">
        <v>226</v>
      </c>
      <c r="B414" s="504" t="s">
        <v>237</v>
      </c>
      <c r="C414" s="507">
        <v>48</v>
      </c>
      <c r="D414" s="508">
        <f>2.34*30%</f>
        <v>0.70199999999999996</v>
      </c>
      <c r="E414" s="504">
        <v>6</v>
      </c>
      <c r="F414" s="507">
        <v>193.05</v>
      </c>
      <c r="G414" s="507"/>
      <c r="H414" s="504"/>
      <c r="I414" s="505">
        <v>11</v>
      </c>
    </row>
    <row r="415" spans="1:9" s="470" customFormat="1" hidden="1">
      <c r="A415" s="506" t="s">
        <v>226</v>
      </c>
      <c r="B415" s="504" t="s">
        <v>238</v>
      </c>
      <c r="C415" s="507">
        <f t="shared" ref="C415:F415" si="181">C416+C417</f>
        <v>102</v>
      </c>
      <c r="D415" s="508"/>
      <c r="E415" s="504"/>
      <c r="F415" s="507">
        <f t="shared" si="181"/>
        <v>546.62400000000002</v>
      </c>
      <c r="G415" s="507"/>
      <c r="H415" s="504"/>
      <c r="I415" s="505">
        <v>12</v>
      </c>
    </row>
    <row r="416" spans="1:9" s="470" customFormat="1" hidden="1">
      <c r="A416" s="506" t="s">
        <v>239</v>
      </c>
      <c r="B416" s="504" t="s">
        <v>240</v>
      </c>
      <c r="C416" s="507">
        <v>102</v>
      </c>
      <c r="D416" s="508">
        <f>2.34*40%</f>
        <v>0.93599999999999994</v>
      </c>
      <c r="E416" s="504">
        <v>6</v>
      </c>
      <c r="F416" s="507">
        <v>546.62400000000002</v>
      </c>
      <c r="G416" s="507"/>
      <c r="H416" s="504"/>
      <c r="I416" s="505">
        <v>13</v>
      </c>
    </row>
    <row r="417" spans="1:9" s="470" customFormat="1" hidden="1">
      <c r="A417" s="506" t="s">
        <v>239</v>
      </c>
      <c r="B417" s="504" t="s">
        <v>241</v>
      </c>
      <c r="C417" s="507">
        <v>0</v>
      </c>
      <c r="D417" s="508">
        <f>2.34*0.6</f>
        <v>1.4039999999999999</v>
      </c>
      <c r="E417" s="504">
        <v>6</v>
      </c>
      <c r="F417" s="507">
        <f t="shared" ref="F417" si="182">ROUND(C417*D417*E417,0)</f>
        <v>0</v>
      </c>
      <c r="G417" s="507"/>
      <c r="H417" s="504"/>
      <c r="I417" s="505">
        <v>14</v>
      </c>
    </row>
    <row r="418" spans="1:9" s="470" customFormat="1" hidden="1">
      <c r="A418" s="506" t="s">
        <v>226</v>
      </c>
      <c r="B418" s="504" t="s">
        <v>242</v>
      </c>
      <c r="C418" s="507">
        <f t="shared" ref="C418:F418" si="183">C419+C420</f>
        <v>73</v>
      </c>
      <c r="D418" s="508"/>
      <c r="E418" s="504"/>
      <c r="F418" s="507">
        <f t="shared" si="183"/>
        <v>383.76</v>
      </c>
      <c r="G418" s="507"/>
      <c r="H418" s="504"/>
      <c r="I418" s="505">
        <v>15</v>
      </c>
    </row>
    <row r="419" spans="1:9" s="470" customFormat="1" hidden="1">
      <c r="A419" s="506" t="s">
        <v>239</v>
      </c>
      <c r="B419" s="504" t="s">
        <v>240</v>
      </c>
      <c r="C419" s="507">
        <v>73</v>
      </c>
      <c r="D419" s="508">
        <f>2.34*40%</f>
        <v>0.93599999999999994</v>
      </c>
      <c r="E419" s="504">
        <v>6</v>
      </c>
      <c r="F419" s="507">
        <v>383.76</v>
      </c>
      <c r="G419" s="507"/>
      <c r="H419" s="504"/>
      <c r="I419" s="505">
        <v>16</v>
      </c>
    </row>
    <row r="420" spans="1:9" s="470" customFormat="1" hidden="1">
      <c r="A420" s="506" t="s">
        <v>239</v>
      </c>
      <c r="B420" s="504" t="s">
        <v>241</v>
      </c>
      <c r="C420" s="507">
        <v>0</v>
      </c>
      <c r="D420" s="508">
        <f>2.34*0.6</f>
        <v>1.4039999999999999</v>
      </c>
      <c r="E420" s="510">
        <v>6</v>
      </c>
      <c r="F420" s="511">
        <f t="shared" ref="F420" si="184">ROUND(C420*D420*E420,0)</f>
        <v>0</v>
      </c>
      <c r="G420" s="511"/>
      <c r="H420" s="510"/>
      <c r="I420" s="505">
        <v>17</v>
      </c>
    </row>
    <row r="421" spans="1:9" s="505" customFormat="1" ht="17.100000000000001" hidden="1" customHeight="1">
      <c r="A421" s="543"/>
      <c r="B421" s="498" t="s">
        <v>105</v>
      </c>
      <c r="C421" s="499">
        <f>C430</f>
        <v>668</v>
      </c>
      <c r="D421" s="500"/>
      <c r="E421" s="500"/>
      <c r="F421" s="499">
        <f>F430+F422</f>
        <v>6705.7379999999994</v>
      </c>
      <c r="G421" s="499"/>
      <c r="H421" s="498"/>
      <c r="I421" s="505">
        <v>1</v>
      </c>
    </row>
    <row r="422" spans="1:9" s="470" customFormat="1" hidden="1">
      <c r="A422" s="497">
        <v>1</v>
      </c>
      <c r="B422" s="502" t="s">
        <v>236</v>
      </c>
      <c r="C422" s="499">
        <f t="shared" ref="C422" si="185">C423+C424+C427</f>
        <v>690</v>
      </c>
      <c r="D422" s="503"/>
      <c r="E422" s="500"/>
      <c r="F422" s="499">
        <f>F423+F424+F427</f>
        <v>3473.2619999999997</v>
      </c>
      <c r="G422" s="499"/>
      <c r="H422" s="504"/>
      <c r="I422" s="505">
        <v>2</v>
      </c>
    </row>
    <row r="423" spans="1:9" s="470" customFormat="1" hidden="1">
      <c r="A423" s="506" t="s">
        <v>226</v>
      </c>
      <c r="B423" s="504" t="s">
        <v>237</v>
      </c>
      <c r="C423" s="507">
        <v>155</v>
      </c>
      <c r="D423" s="508">
        <f>2.34*30%</f>
        <v>0.70199999999999996</v>
      </c>
      <c r="E423" s="504">
        <v>6</v>
      </c>
      <c r="F423" s="507">
        <v>591.78599999999994</v>
      </c>
      <c r="G423" s="507"/>
      <c r="H423" s="504"/>
      <c r="I423" s="505">
        <v>3</v>
      </c>
    </row>
    <row r="424" spans="1:9" s="470" customFormat="1" hidden="1">
      <c r="A424" s="506" t="s">
        <v>226</v>
      </c>
      <c r="B424" s="504" t="s">
        <v>238</v>
      </c>
      <c r="C424" s="507">
        <f>C425+C426</f>
        <v>269</v>
      </c>
      <c r="D424" s="508"/>
      <c r="E424" s="504"/>
      <c r="F424" s="507">
        <f t="shared" ref="F424" si="186">F425+F426</f>
        <v>1451.7360000000001</v>
      </c>
      <c r="G424" s="507"/>
      <c r="H424" s="504"/>
      <c r="I424" s="505">
        <v>4</v>
      </c>
    </row>
    <row r="425" spans="1:9" s="470" customFormat="1" hidden="1">
      <c r="A425" s="506" t="s">
        <v>239</v>
      </c>
      <c r="B425" s="504" t="s">
        <v>240</v>
      </c>
      <c r="C425" s="507">
        <v>269</v>
      </c>
      <c r="D425" s="508">
        <f>2.34*40%</f>
        <v>0.93599999999999994</v>
      </c>
      <c r="E425" s="504">
        <v>6</v>
      </c>
      <c r="F425" s="507">
        <v>1451.7360000000001</v>
      </c>
      <c r="G425" s="507"/>
      <c r="H425" s="504"/>
      <c r="I425" s="505">
        <v>5</v>
      </c>
    </row>
    <row r="426" spans="1:9" s="470" customFormat="1" hidden="1">
      <c r="A426" s="506" t="s">
        <v>239</v>
      </c>
      <c r="B426" s="504" t="s">
        <v>241</v>
      </c>
      <c r="C426" s="507">
        <v>0</v>
      </c>
      <c r="D426" s="508">
        <f>2.34*0.6</f>
        <v>1.4039999999999999</v>
      </c>
      <c r="E426" s="504">
        <v>6</v>
      </c>
      <c r="F426" s="507">
        <f t="shared" ref="F426:F429" si="187">ROUND(C426*D426*E426,0)</f>
        <v>0</v>
      </c>
      <c r="G426" s="507"/>
      <c r="H426" s="504"/>
      <c r="I426" s="505">
        <v>6</v>
      </c>
    </row>
    <row r="427" spans="1:9" s="470" customFormat="1" hidden="1">
      <c r="A427" s="506" t="s">
        <v>226</v>
      </c>
      <c r="B427" s="504" t="s">
        <v>242</v>
      </c>
      <c r="C427" s="507">
        <f t="shared" ref="C427:F427" si="188">C428+C429</f>
        <v>266</v>
      </c>
      <c r="D427" s="508"/>
      <c r="E427" s="504"/>
      <c r="F427" s="507">
        <f t="shared" si="188"/>
        <v>1429.74</v>
      </c>
      <c r="G427" s="507"/>
      <c r="H427" s="504"/>
      <c r="I427" s="505">
        <v>7</v>
      </c>
    </row>
    <row r="428" spans="1:9" s="470" customFormat="1" hidden="1">
      <c r="A428" s="506" t="s">
        <v>239</v>
      </c>
      <c r="B428" s="504" t="s">
        <v>240</v>
      </c>
      <c r="C428" s="507">
        <v>266</v>
      </c>
      <c r="D428" s="508">
        <f>2.34*40%</f>
        <v>0.93599999999999994</v>
      </c>
      <c r="E428" s="504">
        <v>6</v>
      </c>
      <c r="F428" s="507">
        <v>1429.74</v>
      </c>
      <c r="G428" s="507"/>
      <c r="H428" s="504"/>
      <c r="I428" s="505">
        <v>8</v>
      </c>
    </row>
    <row r="429" spans="1:9" s="470" customFormat="1" hidden="1">
      <c r="A429" s="506" t="s">
        <v>239</v>
      </c>
      <c r="B429" s="504" t="s">
        <v>241</v>
      </c>
      <c r="C429" s="507"/>
      <c r="D429" s="508">
        <f>2.34*0.6</f>
        <v>1.4039999999999999</v>
      </c>
      <c r="E429" s="504">
        <v>6</v>
      </c>
      <c r="F429" s="507">
        <f t="shared" si="187"/>
        <v>0</v>
      </c>
      <c r="G429" s="507"/>
      <c r="H429" s="504"/>
      <c r="I429" s="505">
        <v>9</v>
      </c>
    </row>
    <row r="430" spans="1:9" s="470" customFormat="1" hidden="1">
      <c r="A430" s="497">
        <v>2</v>
      </c>
      <c r="B430" s="502" t="s">
        <v>243</v>
      </c>
      <c r="C430" s="499">
        <f>C431+C432+C435+C438</f>
        <v>668</v>
      </c>
      <c r="D430" s="503"/>
      <c r="E430" s="500"/>
      <c r="F430" s="499">
        <f>F431+F432+F435+F438</f>
        <v>3232.4759999999997</v>
      </c>
      <c r="G430" s="499"/>
      <c r="H430" s="504"/>
      <c r="I430" s="505">
        <v>10</v>
      </c>
    </row>
    <row r="431" spans="1:9" s="470" customFormat="1" hidden="1">
      <c r="A431" s="506" t="s">
        <v>226</v>
      </c>
      <c r="B431" s="504" t="s">
        <v>237</v>
      </c>
      <c r="C431" s="507">
        <v>154</v>
      </c>
      <c r="D431" s="508">
        <f>2.34*30%</f>
        <v>0.70199999999999996</v>
      </c>
      <c r="E431" s="504">
        <v>6</v>
      </c>
      <c r="F431" s="507">
        <v>537.73199999999997</v>
      </c>
      <c r="G431" s="507"/>
      <c r="H431" s="504"/>
      <c r="I431" s="505">
        <v>11</v>
      </c>
    </row>
    <row r="432" spans="1:9" s="470" customFormat="1" hidden="1">
      <c r="A432" s="506" t="s">
        <v>226</v>
      </c>
      <c r="B432" s="504" t="s">
        <v>238</v>
      </c>
      <c r="C432" s="507">
        <f t="shared" ref="C432:F432" si="189">C433+C434</f>
        <v>250</v>
      </c>
      <c r="D432" s="508"/>
      <c r="E432" s="504"/>
      <c r="F432" s="507">
        <f t="shared" si="189"/>
        <v>1321.6320000000001</v>
      </c>
      <c r="G432" s="507"/>
      <c r="H432" s="504"/>
      <c r="I432" s="505">
        <v>12</v>
      </c>
    </row>
    <row r="433" spans="1:39" s="470" customFormat="1" hidden="1">
      <c r="A433" s="506" t="s">
        <v>239</v>
      </c>
      <c r="B433" s="504" t="s">
        <v>240</v>
      </c>
      <c r="C433" s="507">
        <v>250</v>
      </c>
      <c r="D433" s="508">
        <f>2.34*40%</f>
        <v>0.93599999999999994</v>
      </c>
      <c r="E433" s="504">
        <v>6</v>
      </c>
      <c r="F433" s="507">
        <v>1321.6320000000001</v>
      </c>
      <c r="G433" s="507"/>
      <c r="H433" s="504"/>
      <c r="I433" s="505">
        <v>13</v>
      </c>
    </row>
    <row r="434" spans="1:39" s="470" customFormat="1" hidden="1">
      <c r="A434" s="506" t="s">
        <v>239</v>
      </c>
      <c r="B434" s="504" t="s">
        <v>241</v>
      </c>
      <c r="C434" s="507"/>
      <c r="D434" s="508">
        <f>2.34*0.6</f>
        <v>1.4039999999999999</v>
      </c>
      <c r="E434" s="504">
        <v>6</v>
      </c>
      <c r="F434" s="507">
        <f t="shared" ref="F434" si="190">ROUND(C434*D434*E434,0)</f>
        <v>0</v>
      </c>
      <c r="G434" s="507"/>
      <c r="H434" s="504"/>
      <c r="I434" s="505">
        <v>14</v>
      </c>
    </row>
    <row r="435" spans="1:39" s="470" customFormat="1" hidden="1">
      <c r="A435" s="506" t="s">
        <v>226</v>
      </c>
      <c r="B435" s="504" t="s">
        <v>242</v>
      </c>
      <c r="C435" s="507">
        <f>C436+C437</f>
        <v>263</v>
      </c>
      <c r="D435" s="508"/>
      <c r="E435" s="504"/>
      <c r="F435" s="507">
        <f>F436+F437</f>
        <v>1359.0719999999999</v>
      </c>
      <c r="G435" s="507"/>
      <c r="H435" s="504"/>
      <c r="I435" s="505">
        <v>15</v>
      </c>
    </row>
    <row r="436" spans="1:39" s="470" customFormat="1" hidden="1">
      <c r="A436" s="506" t="s">
        <v>239</v>
      </c>
      <c r="B436" s="504" t="s">
        <v>240</v>
      </c>
      <c r="C436" s="507">
        <v>263</v>
      </c>
      <c r="D436" s="508">
        <f>2.34*40%</f>
        <v>0.93599999999999994</v>
      </c>
      <c r="E436" s="504">
        <v>6</v>
      </c>
      <c r="F436" s="507">
        <v>1359.0719999999999</v>
      </c>
      <c r="G436" s="507"/>
      <c r="H436" s="504"/>
      <c r="I436" s="505">
        <v>16</v>
      </c>
    </row>
    <row r="437" spans="1:39" s="470" customFormat="1" hidden="1">
      <c r="A437" s="506" t="s">
        <v>239</v>
      </c>
      <c r="B437" s="504" t="s">
        <v>241</v>
      </c>
      <c r="C437" s="507"/>
      <c r="D437" s="508">
        <f>2.34*0.6</f>
        <v>1.4039999999999999</v>
      </c>
      <c r="E437" s="510">
        <v>6</v>
      </c>
      <c r="F437" s="511">
        <f t="shared" ref="F437" si="191">ROUND(C437*D437*E437,0)</f>
        <v>0</v>
      </c>
      <c r="G437" s="511"/>
      <c r="H437" s="510"/>
      <c r="I437" s="505">
        <v>17</v>
      </c>
    </row>
    <row r="438" spans="1:39" s="589" customFormat="1" hidden="1">
      <c r="A438" s="593" t="s">
        <v>219</v>
      </c>
      <c r="B438" s="594" t="s">
        <v>484</v>
      </c>
      <c r="C438" s="590">
        <v>1</v>
      </c>
      <c r="D438" s="595">
        <v>2.34</v>
      </c>
      <c r="E438" s="594">
        <v>6</v>
      </c>
      <c r="F438" s="590">
        <v>14.04</v>
      </c>
      <c r="G438" s="590"/>
      <c r="H438" s="594"/>
      <c r="I438" s="596">
        <v>26</v>
      </c>
      <c r="M438" s="470"/>
      <c r="N438" s="470"/>
      <c r="O438" s="470"/>
      <c r="P438" s="470"/>
      <c r="Q438" s="470"/>
      <c r="R438" s="470"/>
      <c r="S438" s="470"/>
      <c r="T438" s="470"/>
      <c r="U438" s="470"/>
      <c r="V438" s="470"/>
      <c r="W438" s="470"/>
      <c r="X438" s="470"/>
      <c r="Y438" s="470"/>
      <c r="Z438" s="470"/>
      <c r="AA438" s="470"/>
      <c r="AB438" s="470"/>
      <c r="AC438" s="470"/>
      <c r="AD438" s="470"/>
      <c r="AE438" s="470"/>
      <c r="AF438" s="470"/>
      <c r="AG438" s="470"/>
      <c r="AH438" s="470"/>
      <c r="AI438" s="470"/>
      <c r="AJ438" s="470"/>
      <c r="AK438" s="470"/>
      <c r="AL438" s="470"/>
      <c r="AM438" s="470"/>
    </row>
    <row r="439" spans="1:39" s="654" customFormat="1" ht="17.100000000000001" hidden="1" customHeight="1">
      <c r="A439" s="650"/>
      <c r="B439" s="651" t="s">
        <v>106</v>
      </c>
      <c r="C439" s="652">
        <f>C448</f>
        <v>4</v>
      </c>
      <c r="D439" s="653"/>
      <c r="E439" s="653"/>
      <c r="F439" s="652">
        <f>F448+F440</f>
        <v>37.44</v>
      </c>
      <c r="G439" s="652"/>
      <c r="H439" s="651"/>
      <c r="I439" s="654">
        <v>1</v>
      </c>
      <c r="M439" s="623"/>
      <c r="N439" s="623"/>
      <c r="O439" s="623"/>
      <c r="P439" s="623"/>
      <c r="Q439" s="623"/>
      <c r="R439" s="623"/>
      <c r="S439" s="623"/>
      <c r="T439" s="623"/>
      <c r="U439" s="623"/>
      <c r="V439" s="623"/>
      <c r="W439" s="623"/>
      <c r="X439" s="623"/>
      <c r="Y439" s="623"/>
      <c r="Z439" s="623"/>
      <c r="AA439" s="623"/>
      <c r="AB439" s="623"/>
      <c r="AC439" s="623"/>
      <c r="AD439" s="623"/>
      <c r="AE439" s="623"/>
      <c r="AF439" s="623"/>
      <c r="AG439" s="623"/>
      <c r="AH439" s="623"/>
      <c r="AI439" s="623"/>
      <c r="AJ439" s="623"/>
      <c r="AK439" s="623"/>
      <c r="AL439" s="623"/>
      <c r="AM439" s="623"/>
    </row>
    <row r="440" spans="1:39" s="623" customFormat="1" hidden="1">
      <c r="A440" s="655">
        <v>1</v>
      </c>
      <c r="B440" s="656" t="s">
        <v>236</v>
      </c>
      <c r="C440" s="652">
        <f t="shared" ref="C440:F440" si="192">C441+C442+C445</f>
        <v>5</v>
      </c>
      <c r="D440" s="657"/>
      <c r="E440" s="653"/>
      <c r="F440" s="652">
        <f t="shared" si="192"/>
        <v>20.123999999999999</v>
      </c>
      <c r="G440" s="652"/>
      <c r="H440" s="658"/>
      <c r="I440" s="654">
        <v>2</v>
      </c>
    </row>
    <row r="441" spans="1:39" s="623" customFormat="1" hidden="1">
      <c r="A441" s="659" t="s">
        <v>226</v>
      </c>
      <c r="B441" s="658" t="s">
        <v>237</v>
      </c>
      <c r="C441" s="660">
        <v>2</v>
      </c>
      <c r="D441" s="661">
        <f>2.34*30%</f>
        <v>0.70199999999999996</v>
      </c>
      <c r="E441" s="658">
        <v>6</v>
      </c>
      <c r="F441" s="660">
        <v>7.02</v>
      </c>
      <c r="G441" s="660"/>
      <c r="H441" s="658"/>
      <c r="I441" s="654">
        <v>3</v>
      </c>
    </row>
    <row r="442" spans="1:39" s="623" customFormat="1" hidden="1">
      <c r="A442" s="659" t="s">
        <v>226</v>
      </c>
      <c r="B442" s="658" t="s">
        <v>238</v>
      </c>
      <c r="C442" s="660">
        <f t="shared" ref="C442:F442" si="193">C443+C444</f>
        <v>2</v>
      </c>
      <c r="D442" s="661"/>
      <c r="E442" s="658"/>
      <c r="F442" s="660">
        <f t="shared" si="193"/>
        <v>9.36</v>
      </c>
      <c r="G442" s="660"/>
      <c r="H442" s="658"/>
      <c r="I442" s="654">
        <v>4</v>
      </c>
    </row>
    <row r="443" spans="1:39" s="623" customFormat="1" hidden="1">
      <c r="A443" s="659" t="s">
        <v>239</v>
      </c>
      <c r="B443" s="658" t="s">
        <v>240</v>
      </c>
      <c r="C443" s="660">
        <v>2</v>
      </c>
      <c r="D443" s="661">
        <f>2.34*40%</f>
        <v>0.93599999999999994</v>
      </c>
      <c r="E443" s="658">
        <v>6</v>
      </c>
      <c r="F443" s="660">
        <v>9.36</v>
      </c>
      <c r="G443" s="660"/>
      <c r="H443" s="658"/>
      <c r="I443" s="654">
        <v>5</v>
      </c>
    </row>
    <row r="444" spans="1:39" s="623" customFormat="1" hidden="1">
      <c r="A444" s="659" t="s">
        <v>239</v>
      </c>
      <c r="B444" s="658" t="s">
        <v>241</v>
      </c>
      <c r="C444" s="660">
        <v>0</v>
      </c>
      <c r="D444" s="661">
        <f>2.34*0.6</f>
        <v>1.4039999999999999</v>
      </c>
      <c r="E444" s="658">
        <v>6</v>
      </c>
      <c r="F444" s="660">
        <f t="shared" ref="F444:F447" si="194">ROUND(C444*D444*E444,0)</f>
        <v>0</v>
      </c>
      <c r="G444" s="660"/>
      <c r="H444" s="658"/>
      <c r="I444" s="654">
        <v>6</v>
      </c>
    </row>
    <row r="445" spans="1:39" s="623" customFormat="1" hidden="1">
      <c r="A445" s="659" t="s">
        <v>226</v>
      </c>
      <c r="B445" s="658" t="s">
        <v>242</v>
      </c>
      <c r="C445" s="660">
        <f t="shared" ref="C445:F445" si="195">C446+C447</f>
        <v>1</v>
      </c>
      <c r="D445" s="661"/>
      <c r="E445" s="658"/>
      <c r="F445" s="660">
        <f t="shared" si="195"/>
        <v>3.7440000000000002</v>
      </c>
      <c r="G445" s="660"/>
      <c r="H445" s="658"/>
      <c r="I445" s="654">
        <v>7</v>
      </c>
    </row>
    <row r="446" spans="1:39" s="623" customFormat="1" hidden="1">
      <c r="A446" s="659" t="s">
        <v>239</v>
      </c>
      <c r="B446" s="658" t="s">
        <v>240</v>
      </c>
      <c r="C446" s="660">
        <v>1</v>
      </c>
      <c r="D446" s="661">
        <f>2.34*40%</f>
        <v>0.93599999999999994</v>
      </c>
      <c r="E446" s="658">
        <v>6</v>
      </c>
      <c r="F446" s="660">
        <v>3.7440000000000002</v>
      </c>
      <c r="G446" s="660"/>
      <c r="H446" s="658"/>
      <c r="I446" s="654">
        <v>8</v>
      </c>
    </row>
    <row r="447" spans="1:39" s="623" customFormat="1" hidden="1">
      <c r="A447" s="659" t="s">
        <v>239</v>
      </c>
      <c r="B447" s="658" t="s">
        <v>241</v>
      </c>
      <c r="C447" s="660">
        <v>0</v>
      </c>
      <c r="D447" s="661">
        <f>2.34*0.6</f>
        <v>1.4039999999999999</v>
      </c>
      <c r="E447" s="658">
        <v>6</v>
      </c>
      <c r="F447" s="660">
        <f t="shared" si="194"/>
        <v>0</v>
      </c>
      <c r="G447" s="660"/>
      <c r="H447" s="658"/>
      <c r="I447" s="654">
        <v>9</v>
      </c>
    </row>
    <row r="448" spans="1:39" s="623" customFormat="1" hidden="1">
      <c r="A448" s="655">
        <v>2</v>
      </c>
      <c r="B448" s="656" t="s">
        <v>243</v>
      </c>
      <c r="C448" s="652">
        <f t="shared" ref="C448:F448" si="196">C449+C450+C453</f>
        <v>4</v>
      </c>
      <c r="D448" s="657"/>
      <c r="E448" s="653"/>
      <c r="F448" s="652">
        <f t="shared" si="196"/>
        <v>17.315999999999999</v>
      </c>
      <c r="G448" s="652"/>
      <c r="H448" s="658"/>
      <c r="I448" s="654">
        <v>10</v>
      </c>
    </row>
    <row r="449" spans="1:9" s="623" customFormat="1" hidden="1">
      <c r="A449" s="659" t="s">
        <v>226</v>
      </c>
      <c r="B449" s="658" t="s">
        <v>237</v>
      </c>
      <c r="C449" s="660">
        <v>1</v>
      </c>
      <c r="D449" s="661">
        <f>2.34*30%</f>
        <v>0.70199999999999996</v>
      </c>
      <c r="E449" s="658">
        <v>6</v>
      </c>
      <c r="F449" s="660">
        <v>4.2119999999999997</v>
      </c>
      <c r="G449" s="660"/>
      <c r="H449" s="658"/>
      <c r="I449" s="654">
        <v>11</v>
      </c>
    </row>
    <row r="450" spans="1:9" s="623" customFormat="1" hidden="1">
      <c r="A450" s="659" t="s">
        <v>226</v>
      </c>
      <c r="B450" s="658" t="s">
        <v>238</v>
      </c>
      <c r="C450" s="660">
        <f t="shared" ref="C450:F450" si="197">C451+C452</f>
        <v>3</v>
      </c>
      <c r="D450" s="661"/>
      <c r="E450" s="658"/>
      <c r="F450" s="660">
        <f t="shared" si="197"/>
        <v>13.103999999999999</v>
      </c>
      <c r="G450" s="660"/>
      <c r="H450" s="658"/>
      <c r="I450" s="654">
        <v>12</v>
      </c>
    </row>
    <row r="451" spans="1:9" s="623" customFormat="1" hidden="1">
      <c r="A451" s="659" t="s">
        <v>239</v>
      </c>
      <c r="B451" s="658" t="s">
        <v>240</v>
      </c>
      <c r="C451" s="660">
        <v>3</v>
      </c>
      <c r="D451" s="661">
        <f>2.34*40%</f>
        <v>0.93599999999999994</v>
      </c>
      <c r="E451" s="658">
        <v>6</v>
      </c>
      <c r="F451" s="660">
        <v>13.103999999999999</v>
      </c>
      <c r="G451" s="660"/>
      <c r="H451" s="658"/>
      <c r="I451" s="654">
        <v>13</v>
      </c>
    </row>
    <row r="452" spans="1:9" s="623" customFormat="1" hidden="1">
      <c r="A452" s="659" t="s">
        <v>239</v>
      </c>
      <c r="B452" s="658" t="s">
        <v>241</v>
      </c>
      <c r="C452" s="660">
        <v>0</v>
      </c>
      <c r="D452" s="661">
        <f>2.34*0.6</f>
        <v>1.4039999999999999</v>
      </c>
      <c r="E452" s="658">
        <v>6</v>
      </c>
      <c r="F452" s="660">
        <f t="shared" ref="F452" si="198">ROUND(C452*D452*E452,0)</f>
        <v>0</v>
      </c>
      <c r="G452" s="660"/>
      <c r="H452" s="658"/>
      <c r="I452" s="654">
        <v>14</v>
      </c>
    </row>
    <row r="453" spans="1:9" s="623" customFormat="1" hidden="1">
      <c r="A453" s="659" t="s">
        <v>226</v>
      </c>
      <c r="B453" s="658" t="s">
        <v>242</v>
      </c>
      <c r="C453" s="660">
        <f t="shared" ref="C453:F453" si="199">C454+C455</f>
        <v>0</v>
      </c>
      <c r="D453" s="661"/>
      <c r="E453" s="658"/>
      <c r="F453" s="660">
        <f t="shared" si="199"/>
        <v>0</v>
      </c>
      <c r="G453" s="660"/>
      <c r="H453" s="658"/>
      <c r="I453" s="654">
        <v>15</v>
      </c>
    </row>
    <row r="454" spans="1:9" s="623" customFormat="1" hidden="1">
      <c r="A454" s="659" t="s">
        <v>239</v>
      </c>
      <c r="B454" s="658" t="s">
        <v>240</v>
      </c>
      <c r="C454" s="660">
        <v>0</v>
      </c>
      <c r="D454" s="661">
        <f>2.34*40%</f>
        <v>0.93599999999999994</v>
      </c>
      <c r="E454" s="658">
        <v>6</v>
      </c>
      <c r="F454" s="660">
        <f t="shared" ref="F454:F455" si="200">ROUND(C454*D454*E454,0)</f>
        <v>0</v>
      </c>
      <c r="G454" s="660"/>
      <c r="H454" s="658"/>
      <c r="I454" s="654">
        <v>16</v>
      </c>
    </row>
    <row r="455" spans="1:9" s="623" customFormat="1" hidden="1">
      <c r="A455" s="659" t="s">
        <v>239</v>
      </c>
      <c r="B455" s="658" t="s">
        <v>241</v>
      </c>
      <c r="C455" s="660">
        <v>0</v>
      </c>
      <c r="D455" s="661">
        <f>2.34*0.6</f>
        <v>1.4039999999999999</v>
      </c>
      <c r="E455" s="662">
        <v>6</v>
      </c>
      <c r="F455" s="663">
        <f t="shared" si="200"/>
        <v>0</v>
      </c>
      <c r="G455" s="663"/>
      <c r="H455" s="662"/>
      <c r="I455" s="654">
        <v>17</v>
      </c>
    </row>
    <row r="456" spans="1:9" s="505" customFormat="1" ht="17.100000000000001" hidden="1" customHeight="1">
      <c r="A456" s="543"/>
      <c r="B456" s="498" t="s">
        <v>107</v>
      </c>
      <c r="C456" s="499">
        <f>C465</f>
        <v>0</v>
      </c>
      <c r="D456" s="500"/>
      <c r="E456" s="500"/>
      <c r="F456" s="499">
        <f>F465+F457</f>
        <v>9.36</v>
      </c>
      <c r="G456" s="499"/>
      <c r="H456" s="498"/>
      <c r="I456" s="505">
        <v>1</v>
      </c>
    </row>
    <row r="457" spans="1:9" s="470" customFormat="1" hidden="1">
      <c r="A457" s="497">
        <v>1</v>
      </c>
      <c r="B457" s="502" t="s">
        <v>236</v>
      </c>
      <c r="C457" s="499">
        <f t="shared" ref="C457:F457" si="201">C458+C459+C462</f>
        <v>3</v>
      </c>
      <c r="D457" s="503"/>
      <c r="E457" s="500"/>
      <c r="F457" s="499">
        <f t="shared" si="201"/>
        <v>9.36</v>
      </c>
      <c r="G457" s="499"/>
      <c r="H457" s="504"/>
      <c r="I457" s="505">
        <v>2</v>
      </c>
    </row>
    <row r="458" spans="1:9" s="470" customFormat="1" hidden="1">
      <c r="A458" s="506" t="s">
        <v>226</v>
      </c>
      <c r="B458" s="504" t="s">
        <v>237</v>
      </c>
      <c r="C458" s="507">
        <v>2</v>
      </c>
      <c r="D458" s="508">
        <f>2.34*30%</f>
        <v>0.70199999999999996</v>
      </c>
      <c r="E458" s="504">
        <v>4</v>
      </c>
      <c r="F458" s="507">
        <v>5.6159999999999997</v>
      </c>
      <c r="G458" s="507"/>
      <c r="H458" s="504"/>
      <c r="I458" s="505">
        <v>3</v>
      </c>
    </row>
    <row r="459" spans="1:9" s="470" customFormat="1" hidden="1">
      <c r="A459" s="506" t="s">
        <v>226</v>
      </c>
      <c r="B459" s="504" t="s">
        <v>238</v>
      </c>
      <c r="C459" s="507">
        <f t="shared" ref="C459:F459" si="202">C460+C461</f>
        <v>1</v>
      </c>
      <c r="D459" s="508"/>
      <c r="E459" s="504"/>
      <c r="F459" s="507">
        <f t="shared" si="202"/>
        <v>3.7440000000000002</v>
      </c>
      <c r="G459" s="507"/>
      <c r="H459" s="504"/>
      <c r="I459" s="505">
        <v>4</v>
      </c>
    </row>
    <row r="460" spans="1:9" s="470" customFormat="1" hidden="1">
      <c r="A460" s="506" t="s">
        <v>239</v>
      </c>
      <c r="B460" s="504" t="s">
        <v>240</v>
      </c>
      <c r="C460" s="507">
        <v>1</v>
      </c>
      <c r="D460" s="508">
        <f>2.34*40%</f>
        <v>0.93599999999999994</v>
      </c>
      <c r="E460" s="504">
        <v>4</v>
      </c>
      <c r="F460" s="507">
        <v>3.7440000000000002</v>
      </c>
      <c r="G460" s="507"/>
      <c r="H460" s="504"/>
      <c r="I460" s="505">
        <v>5</v>
      </c>
    </row>
    <row r="461" spans="1:9" s="470" customFormat="1" hidden="1">
      <c r="A461" s="506" t="s">
        <v>239</v>
      </c>
      <c r="B461" s="504" t="s">
        <v>241</v>
      </c>
      <c r="C461" s="507"/>
      <c r="D461" s="508">
        <f>2.34*0.6</f>
        <v>1.4039999999999999</v>
      </c>
      <c r="E461" s="504">
        <v>6</v>
      </c>
      <c r="F461" s="507">
        <f t="shared" ref="F461:F464" si="203">ROUND(C461*D461*E461,0)</f>
        <v>0</v>
      </c>
      <c r="G461" s="507"/>
      <c r="H461" s="504"/>
      <c r="I461" s="505">
        <v>6</v>
      </c>
    </row>
    <row r="462" spans="1:9" s="470" customFormat="1" hidden="1">
      <c r="A462" s="506" t="s">
        <v>226</v>
      </c>
      <c r="B462" s="504" t="s">
        <v>242</v>
      </c>
      <c r="C462" s="507">
        <f t="shared" ref="C462:F462" si="204">C463+C464</f>
        <v>0</v>
      </c>
      <c r="D462" s="508"/>
      <c r="E462" s="504"/>
      <c r="F462" s="507">
        <f t="shared" si="204"/>
        <v>0</v>
      </c>
      <c r="G462" s="507"/>
      <c r="H462" s="504"/>
      <c r="I462" s="505">
        <v>7</v>
      </c>
    </row>
    <row r="463" spans="1:9" s="470" customFormat="1" hidden="1">
      <c r="A463" s="506" t="s">
        <v>239</v>
      </c>
      <c r="B463" s="504" t="s">
        <v>240</v>
      </c>
      <c r="C463" s="507"/>
      <c r="D463" s="508">
        <f>2.34*40%</f>
        <v>0.93599999999999994</v>
      </c>
      <c r="E463" s="504">
        <v>6</v>
      </c>
      <c r="F463" s="507">
        <f t="shared" si="203"/>
        <v>0</v>
      </c>
      <c r="G463" s="507"/>
      <c r="H463" s="504"/>
      <c r="I463" s="505">
        <v>8</v>
      </c>
    </row>
    <row r="464" spans="1:9" s="470" customFormat="1" hidden="1">
      <c r="A464" s="506" t="s">
        <v>239</v>
      </c>
      <c r="B464" s="504" t="s">
        <v>241</v>
      </c>
      <c r="C464" s="507"/>
      <c r="D464" s="508">
        <f>2.34*0.6</f>
        <v>1.4039999999999999</v>
      </c>
      <c r="E464" s="504">
        <v>6</v>
      </c>
      <c r="F464" s="507">
        <f t="shared" si="203"/>
        <v>0</v>
      </c>
      <c r="G464" s="507"/>
      <c r="H464" s="504"/>
      <c r="I464" s="505">
        <v>9</v>
      </c>
    </row>
    <row r="465" spans="1:9" s="470" customFormat="1" hidden="1">
      <c r="A465" s="497">
        <v>2</v>
      </c>
      <c r="B465" s="502" t="s">
        <v>243</v>
      </c>
      <c r="C465" s="499">
        <f t="shared" ref="C465" si="205">C466+C467+C470</f>
        <v>0</v>
      </c>
      <c r="D465" s="503"/>
      <c r="E465" s="500"/>
      <c r="F465" s="499">
        <f>F466+F467+F470</f>
        <v>0</v>
      </c>
      <c r="G465" s="499"/>
      <c r="H465" s="504"/>
      <c r="I465" s="505">
        <v>10</v>
      </c>
    </row>
    <row r="466" spans="1:9" s="470" customFormat="1" hidden="1">
      <c r="A466" s="506" t="s">
        <v>226</v>
      </c>
      <c r="B466" s="504" t="s">
        <v>237</v>
      </c>
      <c r="C466" s="507"/>
      <c r="D466" s="508">
        <f>2.34*30%</f>
        <v>0.70199999999999996</v>
      </c>
      <c r="E466" s="504">
        <v>6</v>
      </c>
      <c r="F466" s="507">
        <f t="shared" ref="F466:F469" si="206">ROUND(C466*D466*E466,0)</f>
        <v>0</v>
      </c>
      <c r="G466" s="507"/>
      <c r="H466" s="504"/>
      <c r="I466" s="505">
        <v>11</v>
      </c>
    </row>
    <row r="467" spans="1:9" s="470" customFormat="1" hidden="1">
      <c r="A467" s="506" t="s">
        <v>226</v>
      </c>
      <c r="B467" s="504" t="s">
        <v>238</v>
      </c>
      <c r="C467" s="507">
        <f t="shared" ref="C467:F467" si="207">C468+C469</f>
        <v>0</v>
      </c>
      <c r="D467" s="508"/>
      <c r="E467" s="504"/>
      <c r="F467" s="507">
        <f t="shared" si="207"/>
        <v>0</v>
      </c>
      <c r="G467" s="507"/>
      <c r="H467" s="504"/>
      <c r="I467" s="505">
        <v>12</v>
      </c>
    </row>
    <row r="468" spans="1:9" s="470" customFormat="1" hidden="1">
      <c r="A468" s="506" t="s">
        <v>239</v>
      </c>
      <c r="B468" s="504" t="s">
        <v>240</v>
      </c>
      <c r="C468" s="507"/>
      <c r="D468" s="508">
        <f>2.34*40%</f>
        <v>0.93599999999999994</v>
      </c>
      <c r="E468" s="504">
        <v>6</v>
      </c>
      <c r="F468" s="507">
        <f t="shared" si="206"/>
        <v>0</v>
      </c>
      <c r="G468" s="507"/>
      <c r="H468" s="504"/>
      <c r="I468" s="505">
        <v>13</v>
      </c>
    </row>
    <row r="469" spans="1:9" s="470" customFormat="1" hidden="1">
      <c r="A469" s="506" t="s">
        <v>239</v>
      </c>
      <c r="B469" s="504" t="s">
        <v>241</v>
      </c>
      <c r="C469" s="507"/>
      <c r="D469" s="508">
        <f>2.34*0.6</f>
        <v>1.4039999999999999</v>
      </c>
      <c r="E469" s="504">
        <v>6</v>
      </c>
      <c r="F469" s="507">
        <f t="shared" si="206"/>
        <v>0</v>
      </c>
      <c r="G469" s="507"/>
      <c r="H469" s="504"/>
      <c r="I469" s="505">
        <v>14</v>
      </c>
    </row>
    <row r="470" spans="1:9" s="470" customFormat="1" hidden="1">
      <c r="A470" s="506" t="s">
        <v>226</v>
      </c>
      <c r="B470" s="504" t="s">
        <v>242</v>
      </c>
      <c r="C470" s="507">
        <f t="shared" ref="C470:F470" si="208">C471+C472</f>
        <v>0</v>
      </c>
      <c r="D470" s="508"/>
      <c r="E470" s="504"/>
      <c r="F470" s="507">
        <f t="shared" si="208"/>
        <v>0</v>
      </c>
      <c r="G470" s="507"/>
      <c r="H470" s="504"/>
      <c r="I470" s="505">
        <v>15</v>
      </c>
    </row>
    <row r="471" spans="1:9" s="470" customFormat="1" hidden="1">
      <c r="A471" s="506" t="s">
        <v>239</v>
      </c>
      <c r="B471" s="504" t="s">
        <v>240</v>
      </c>
      <c r="C471" s="507"/>
      <c r="D471" s="508">
        <f>2.34*40%</f>
        <v>0.93599999999999994</v>
      </c>
      <c r="E471" s="504">
        <v>6</v>
      </c>
      <c r="F471" s="507">
        <f t="shared" ref="F471:F472" si="209">ROUND(C471*D471*E471,0)</f>
        <v>0</v>
      </c>
      <c r="G471" s="507"/>
      <c r="H471" s="504"/>
      <c r="I471" s="505">
        <v>16</v>
      </c>
    </row>
    <row r="472" spans="1:9" s="470" customFormat="1" hidden="1">
      <c r="A472" s="506" t="s">
        <v>239</v>
      </c>
      <c r="B472" s="504" t="s">
        <v>241</v>
      </c>
      <c r="C472" s="507"/>
      <c r="D472" s="508">
        <f>2.34*0.6</f>
        <v>1.4039999999999999</v>
      </c>
      <c r="E472" s="510">
        <v>6</v>
      </c>
      <c r="F472" s="511">
        <f t="shared" si="209"/>
        <v>0</v>
      </c>
      <c r="G472" s="511"/>
      <c r="H472" s="510"/>
      <c r="I472" s="505">
        <v>17</v>
      </c>
    </row>
    <row r="473" spans="1:9" s="505" customFormat="1" ht="17.100000000000001" hidden="1" customHeight="1">
      <c r="A473" s="543"/>
      <c r="B473" s="498" t="s">
        <v>108</v>
      </c>
      <c r="C473" s="499">
        <f>C482</f>
        <v>3</v>
      </c>
      <c r="D473" s="500"/>
      <c r="E473" s="500"/>
      <c r="F473" s="499">
        <f>F482+F474</f>
        <v>30.887999999999998</v>
      </c>
      <c r="G473" s="499"/>
      <c r="H473" s="498"/>
      <c r="I473" s="505">
        <v>1</v>
      </c>
    </row>
    <row r="474" spans="1:9" s="470" customFormat="1" hidden="1">
      <c r="A474" s="497">
        <v>1</v>
      </c>
      <c r="B474" s="502" t="s">
        <v>236</v>
      </c>
      <c r="C474" s="499">
        <f t="shared" ref="C474:F474" si="210">C475+C476+C479</f>
        <v>3</v>
      </c>
      <c r="D474" s="503"/>
      <c r="E474" s="500"/>
      <c r="F474" s="499">
        <f t="shared" si="210"/>
        <v>15.443999999999999</v>
      </c>
      <c r="G474" s="499"/>
      <c r="H474" s="504"/>
      <c r="I474" s="505">
        <v>2</v>
      </c>
    </row>
    <row r="475" spans="1:9" s="470" customFormat="1" hidden="1">
      <c r="A475" s="506" t="s">
        <v>226</v>
      </c>
      <c r="B475" s="504" t="s">
        <v>237</v>
      </c>
      <c r="C475" s="507">
        <v>1</v>
      </c>
      <c r="D475" s="508">
        <f>2.34*30%</f>
        <v>0.70199999999999996</v>
      </c>
      <c r="E475" s="504">
        <v>6</v>
      </c>
      <c r="F475" s="507">
        <v>4.2119999999999997</v>
      </c>
      <c r="G475" s="507"/>
      <c r="H475" s="504"/>
      <c r="I475" s="505">
        <v>3</v>
      </c>
    </row>
    <row r="476" spans="1:9" s="470" customFormat="1" hidden="1">
      <c r="A476" s="506" t="s">
        <v>226</v>
      </c>
      <c r="B476" s="504" t="s">
        <v>238</v>
      </c>
      <c r="C476" s="507">
        <f t="shared" ref="C476:F476" si="211">C477+C478</f>
        <v>2</v>
      </c>
      <c r="D476" s="508"/>
      <c r="E476" s="504"/>
      <c r="F476" s="507">
        <f t="shared" si="211"/>
        <v>11.231999999999999</v>
      </c>
      <c r="G476" s="507"/>
      <c r="H476" s="504"/>
      <c r="I476" s="505">
        <v>4</v>
      </c>
    </row>
    <row r="477" spans="1:9" s="470" customFormat="1" hidden="1">
      <c r="A477" s="506" t="s">
        <v>239</v>
      </c>
      <c r="B477" s="504" t="s">
        <v>240</v>
      </c>
      <c r="C477" s="507">
        <v>2</v>
      </c>
      <c r="D477" s="508">
        <f>2.34*40%</f>
        <v>0.93599999999999994</v>
      </c>
      <c r="E477" s="504">
        <v>6</v>
      </c>
      <c r="F477" s="507">
        <v>11.231999999999999</v>
      </c>
      <c r="G477" s="507"/>
      <c r="H477" s="504"/>
      <c r="I477" s="505">
        <v>5</v>
      </c>
    </row>
    <row r="478" spans="1:9" s="470" customFormat="1" hidden="1">
      <c r="A478" s="506" t="s">
        <v>239</v>
      </c>
      <c r="B478" s="504" t="s">
        <v>241</v>
      </c>
      <c r="C478" s="507"/>
      <c r="D478" s="508">
        <f>2.34*0.6</f>
        <v>1.4039999999999999</v>
      </c>
      <c r="E478" s="504">
        <v>6</v>
      </c>
      <c r="F478" s="507">
        <f t="shared" ref="F478:F481" si="212">ROUND(C478*D478*E478,0)</f>
        <v>0</v>
      </c>
      <c r="G478" s="507"/>
      <c r="H478" s="504"/>
      <c r="I478" s="505">
        <v>6</v>
      </c>
    </row>
    <row r="479" spans="1:9" s="470" customFormat="1" hidden="1">
      <c r="A479" s="506" t="s">
        <v>226</v>
      </c>
      <c r="B479" s="504" t="s">
        <v>242</v>
      </c>
      <c r="C479" s="507">
        <f t="shared" ref="C479:F479" si="213">C480+C481</f>
        <v>0</v>
      </c>
      <c r="D479" s="508"/>
      <c r="E479" s="504"/>
      <c r="F479" s="507">
        <f t="shared" si="213"/>
        <v>0</v>
      </c>
      <c r="G479" s="507"/>
      <c r="H479" s="504"/>
      <c r="I479" s="505">
        <v>7</v>
      </c>
    </row>
    <row r="480" spans="1:9" s="470" customFormat="1" hidden="1">
      <c r="A480" s="506" t="s">
        <v>239</v>
      </c>
      <c r="B480" s="504" t="s">
        <v>240</v>
      </c>
      <c r="C480" s="507">
        <v>0</v>
      </c>
      <c r="D480" s="508">
        <f>2.34*40%</f>
        <v>0.93599999999999994</v>
      </c>
      <c r="E480" s="504">
        <v>6</v>
      </c>
      <c r="F480" s="507">
        <f t="shared" si="212"/>
        <v>0</v>
      </c>
      <c r="G480" s="507"/>
      <c r="H480" s="504"/>
      <c r="I480" s="505">
        <v>8</v>
      </c>
    </row>
    <row r="481" spans="1:9" s="470" customFormat="1" hidden="1">
      <c r="A481" s="506" t="s">
        <v>239</v>
      </c>
      <c r="B481" s="504" t="s">
        <v>241</v>
      </c>
      <c r="C481" s="507">
        <v>0</v>
      </c>
      <c r="D481" s="508">
        <f>2.34*0.6</f>
        <v>1.4039999999999999</v>
      </c>
      <c r="E481" s="504">
        <v>6</v>
      </c>
      <c r="F481" s="507">
        <f t="shared" si="212"/>
        <v>0</v>
      </c>
      <c r="G481" s="507"/>
      <c r="H481" s="504"/>
      <c r="I481" s="505">
        <v>9</v>
      </c>
    </row>
    <row r="482" spans="1:9" s="470" customFormat="1" hidden="1">
      <c r="A482" s="497">
        <v>2</v>
      </c>
      <c r="B482" s="502" t="s">
        <v>243</v>
      </c>
      <c r="C482" s="499">
        <f t="shared" ref="C482:F482" si="214">C483+C484+C487</f>
        <v>3</v>
      </c>
      <c r="D482" s="503"/>
      <c r="E482" s="500"/>
      <c r="F482" s="499">
        <f t="shared" si="214"/>
        <v>15.443999999999999</v>
      </c>
      <c r="G482" s="499"/>
      <c r="H482" s="504"/>
      <c r="I482" s="505">
        <v>10</v>
      </c>
    </row>
    <row r="483" spans="1:9" s="470" customFormat="1" hidden="1">
      <c r="A483" s="506" t="s">
        <v>226</v>
      </c>
      <c r="B483" s="504" t="s">
        <v>237</v>
      </c>
      <c r="C483" s="507">
        <v>1</v>
      </c>
      <c r="D483" s="508">
        <f>2.34*30%</f>
        <v>0.70199999999999996</v>
      </c>
      <c r="E483" s="504">
        <v>6</v>
      </c>
      <c r="F483" s="507">
        <v>4.2119999999999997</v>
      </c>
      <c r="G483" s="507"/>
      <c r="H483" s="504"/>
      <c r="I483" s="505">
        <v>11</v>
      </c>
    </row>
    <row r="484" spans="1:9" s="470" customFormat="1" hidden="1">
      <c r="A484" s="506" t="s">
        <v>226</v>
      </c>
      <c r="B484" s="504" t="s">
        <v>238</v>
      </c>
      <c r="C484" s="507">
        <f t="shared" ref="C484:F484" si="215">C485+C486</f>
        <v>2</v>
      </c>
      <c r="D484" s="508"/>
      <c r="E484" s="504"/>
      <c r="F484" s="507">
        <f t="shared" si="215"/>
        <v>11.231999999999999</v>
      </c>
      <c r="G484" s="507"/>
      <c r="H484" s="504"/>
      <c r="I484" s="505">
        <v>12</v>
      </c>
    </row>
    <row r="485" spans="1:9" s="470" customFormat="1" hidden="1">
      <c r="A485" s="506" t="s">
        <v>239</v>
      </c>
      <c r="B485" s="504" t="s">
        <v>240</v>
      </c>
      <c r="C485" s="507">
        <v>2</v>
      </c>
      <c r="D485" s="508">
        <f>2.34*40%</f>
        <v>0.93599999999999994</v>
      </c>
      <c r="E485" s="504">
        <v>6</v>
      </c>
      <c r="F485" s="507">
        <v>11.231999999999999</v>
      </c>
      <c r="G485" s="507"/>
      <c r="H485" s="504"/>
      <c r="I485" s="505">
        <v>13</v>
      </c>
    </row>
    <row r="486" spans="1:9" s="470" customFormat="1" hidden="1">
      <c r="A486" s="506" t="s">
        <v>239</v>
      </c>
      <c r="B486" s="504" t="s">
        <v>241</v>
      </c>
      <c r="C486" s="507"/>
      <c r="D486" s="508">
        <f>2.34*0.6</f>
        <v>1.4039999999999999</v>
      </c>
      <c r="E486" s="504">
        <v>6</v>
      </c>
      <c r="F486" s="507">
        <f t="shared" ref="F486" si="216">ROUND(C486*D486*E486,0)</f>
        <v>0</v>
      </c>
      <c r="G486" s="507"/>
      <c r="H486" s="504"/>
      <c r="I486" s="505">
        <v>14</v>
      </c>
    </row>
    <row r="487" spans="1:9" s="470" customFormat="1" hidden="1">
      <c r="A487" s="506" t="s">
        <v>226</v>
      </c>
      <c r="B487" s="504" t="s">
        <v>242</v>
      </c>
      <c r="C487" s="507">
        <f t="shared" ref="C487:F487" si="217">C488+C489</f>
        <v>0</v>
      </c>
      <c r="D487" s="508"/>
      <c r="E487" s="504"/>
      <c r="F487" s="507">
        <f t="shared" si="217"/>
        <v>0</v>
      </c>
      <c r="G487" s="507"/>
      <c r="H487" s="504"/>
      <c r="I487" s="505">
        <v>15</v>
      </c>
    </row>
    <row r="488" spans="1:9" s="470" customFormat="1" hidden="1">
      <c r="A488" s="506" t="s">
        <v>239</v>
      </c>
      <c r="B488" s="504" t="s">
        <v>240</v>
      </c>
      <c r="C488" s="507">
        <v>0</v>
      </c>
      <c r="D488" s="508">
        <f>2.34*40%</f>
        <v>0.93599999999999994</v>
      </c>
      <c r="E488" s="504">
        <v>6</v>
      </c>
      <c r="F488" s="507">
        <f t="shared" ref="F488:F489" si="218">ROUND(C488*D488*E488,0)</f>
        <v>0</v>
      </c>
      <c r="G488" s="507"/>
      <c r="H488" s="504"/>
      <c r="I488" s="505">
        <v>16</v>
      </c>
    </row>
    <row r="489" spans="1:9" s="470" customFormat="1" hidden="1">
      <c r="A489" s="506" t="s">
        <v>239</v>
      </c>
      <c r="B489" s="504" t="s">
        <v>241</v>
      </c>
      <c r="C489" s="507">
        <v>0</v>
      </c>
      <c r="D489" s="508">
        <f>2.34*0.6</f>
        <v>1.4039999999999999</v>
      </c>
      <c r="E489" s="510">
        <v>6</v>
      </c>
      <c r="F489" s="511">
        <f t="shared" si="218"/>
        <v>0</v>
      </c>
      <c r="G489" s="511"/>
      <c r="H489" s="510"/>
      <c r="I489" s="505">
        <v>17</v>
      </c>
    </row>
    <row r="490" spans="1:9" s="505" customFormat="1" ht="17.100000000000001" hidden="1" customHeight="1">
      <c r="A490" s="543"/>
      <c r="B490" s="498" t="s">
        <v>109</v>
      </c>
      <c r="C490" s="499">
        <f>C499</f>
        <v>359</v>
      </c>
      <c r="D490" s="500"/>
      <c r="E490" s="500"/>
      <c r="F490" s="499">
        <f>F499+F491</f>
        <v>5350.4939999999997</v>
      </c>
      <c r="G490" s="499"/>
      <c r="H490" s="498"/>
      <c r="I490" s="505">
        <v>1</v>
      </c>
    </row>
    <row r="491" spans="1:9" s="470" customFormat="1" hidden="1">
      <c r="A491" s="497">
        <v>1</v>
      </c>
      <c r="B491" s="502" t="s">
        <v>236</v>
      </c>
      <c r="C491" s="499">
        <f t="shared" ref="C491:F491" si="219">C492+C493+C496</f>
        <v>372</v>
      </c>
      <c r="D491" s="503"/>
      <c r="E491" s="500"/>
      <c r="F491" s="499">
        <f t="shared" si="219"/>
        <v>2169.1799999999998</v>
      </c>
      <c r="G491" s="499"/>
      <c r="H491" s="504"/>
      <c r="I491" s="505">
        <v>2</v>
      </c>
    </row>
    <row r="492" spans="1:9" s="470" customFormat="1" hidden="1">
      <c r="A492" s="506" t="s">
        <v>226</v>
      </c>
      <c r="B492" s="504" t="s">
        <v>237</v>
      </c>
      <c r="C492" s="507">
        <v>84</v>
      </c>
      <c r="D492" s="508">
        <f>2.34*30%</f>
        <v>0.70199999999999996</v>
      </c>
      <c r="E492" s="504">
        <v>6</v>
      </c>
      <c r="F492" s="507">
        <v>289.22399999999999</v>
      </c>
      <c r="G492" s="507"/>
      <c r="H492" s="504"/>
      <c r="I492" s="505">
        <v>3</v>
      </c>
    </row>
    <row r="493" spans="1:9" s="470" customFormat="1" hidden="1">
      <c r="A493" s="506" t="s">
        <v>226</v>
      </c>
      <c r="B493" s="504" t="s">
        <v>238</v>
      </c>
      <c r="C493" s="507">
        <f t="shared" ref="C493" si="220">C494+C495</f>
        <v>171</v>
      </c>
      <c r="D493" s="508"/>
      <c r="E493" s="504"/>
      <c r="F493" s="507">
        <f>F494+F495</f>
        <v>1200.42</v>
      </c>
      <c r="G493" s="507"/>
      <c r="H493" s="504"/>
      <c r="I493" s="505">
        <v>4</v>
      </c>
    </row>
    <row r="494" spans="1:9" s="470" customFormat="1" hidden="1">
      <c r="A494" s="506" t="s">
        <v>239</v>
      </c>
      <c r="B494" s="504" t="s">
        <v>240</v>
      </c>
      <c r="C494" s="507"/>
      <c r="D494" s="508">
        <f>2.34*40%</f>
        <v>0.93599999999999994</v>
      </c>
      <c r="E494" s="504">
        <v>6</v>
      </c>
      <c r="F494" s="507">
        <f t="shared" ref="F494:F497" si="221">ROUND(C494*D494*E494,0)</f>
        <v>0</v>
      </c>
      <c r="G494" s="507"/>
      <c r="H494" s="504"/>
      <c r="I494" s="505">
        <v>5</v>
      </c>
    </row>
    <row r="495" spans="1:9" s="470" customFormat="1" hidden="1">
      <c r="A495" s="506" t="s">
        <v>239</v>
      </c>
      <c r="B495" s="504" t="s">
        <v>241</v>
      </c>
      <c r="C495" s="507">
        <v>171</v>
      </c>
      <c r="D495" s="508">
        <f>2.34*0.6</f>
        <v>1.4039999999999999</v>
      </c>
      <c r="E495" s="504">
        <v>6</v>
      </c>
      <c r="F495" s="507">
        <v>1200.42</v>
      </c>
      <c r="G495" s="507"/>
      <c r="H495" s="504"/>
      <c r="I495" s="505">
        <v>6</v>
      </c>
    </row>
    <row r="496" spans="1:9" s="470" customFormat="1" hidden="1">
      <c r="A496" s="506" t="s">
        <v>226</v>
      </c>
      <c r="B496" s="504" t="s">
        <v>242</v>
      </c>
      <c r="C496" s="507">
        <f t="shared" ref="C496:F496" si="222">C497+C498</f>
        <v>117</v>
      </c>
      <c r="D496" s="508"/>
      <c r="E496" s="504"/>
      <c r="F496" s="507">
        <f t="shared" si="222"/>
        <v>679.53599999999994</v>
      </c>
      <c r="G496" s="507"/>
      <c r="H496" s="504"/>
      <c r="I496" s="505">
        <v>7</v>
      </c>
    </row>
    <row r="497" spans="1:10" s="470" customFormat="1" hidden="1">
      <c r="A497" s="506" t="s">
        <v>239</v>
      </c>
      <c r="B497" s="504" t="s">
        <v>240</v>
      </c>
      <c r="C497" s="507"/>
      <c r="D497" s="508">
        <f>2.34*40%</f>
        <v>0.93599999999999994</v>
      </c>
      <c r="E497" s="504">
        <v>6</v>
      </c>
      <c r="F497" s="507">
        <f t="shared" si="221"/>
        <v>0</v>
      </c>
      <c r="G497" s="507"/>
      <c r="H497" s="504"/>
      <c r="I497" s="505">
        <v>8</v>
      </c>
    </row>
    <row r="498" spans="1:10" s="470" customFormat="1" hidden="1">
      <c r="A498" s="506" t="s">
        <v>239</v>
      </c>
      <c r="B498" s="504" t="s">
        <v>241</v>
      </c>
      <c r="C498" s="507">
        <v>117</v>
      </c>
      <c r="D498" s="508">
        <f>2.34*0.6</f>
        <v>1.4039999999999999</v>
      </c>
      <c r="E498" s="504">
        <v>6</v>
      </c>
      <c r="F498" s="507">
        <v>679.53599999999994</v>
      </c>
      <c r="G498" s="507"/>
      <c r="H498" s="504"/>
      <c r="I498" s="505">
        <v>9</v>
      </c>
    </row>
    <row r="499" spans="1:10" s="470" customFormat="1" hidden="1">
      <c r="A499" s="497">
        <v>2</v>
      </c>
      <c r="B499" s="502" t="s">
        <v>243</v>
      </c>
      <c r="C499" s="499">
        <f>C500+C501+C504</f>
        <v>359</v>
      </c>
      <c r="D499" s="503"/>
      <c r="E499" s="500"/>
      <c r="F499" s="499">
        <f t="shared" ref="F499" si="223">F500+F501+F504</f>
        <v>3181.3139999999999</v>
      </c>
      <c r="G499" s="499"/>
      <c r="H499" s="504"/>
      <c r="I499" s="505">
        <v>10</v>
      </c>
    </row>
    <row r="500" spans="1:10" s="470" customFormat="1" hidden="1">
      <c r="A500" s="506" t="s">
        <v>226</v>
      </c>
      <c r="B500" s="504" t="s">
        <v>237</v>
      </c>
      <c r="C500" s="507">
        <v>84</v>
      </c>
      <c r="D500" s="508">
        <f>2.34*30%</f>
        <v>0.70199999999999996</v>
      </c>
      <c r="E500" s="504">
        <v>6</v>
      </c>
      <c r="F500" s="507">
        <v>365.04</v>
      </c>
      <c r="G500" s="507"/>
      <c r="H500" s="504"/>
      <c r="I500" s="505">
        <v>11</v>
      </c>
    </row>
    <row r="501" spans="1:10" s="470" customFormat="1" hidden="1">
      <c r="A501" s="506" t="s">
        <v>226</v>
      </c>
      <c r="B501" s="504" t="s">
        <v>238</v>
      </c>
      <c r="C501" s="507">
        <f t="shared" ref="C501:F501" si="224">C502+C503</f>
        <v>153</v>
      </c>
      <c r="D501" s="508"/>
      <c r="E501" s="504"/>
      <c r="F501" s="507">
        <f t="shared" si="224"/>
        <v>1562.6579999999999</v>
      </c>
      <c r="G501" s="507"/>
      <c r="H501" s="504"/>
      <c r="I501" s="505">
        <v>12</v>
      </c>
    </row>
    <row r="502" spans="1:10" s="470" customFormat="1" hidden="1">
      <c r="A502" s="506" t="s">
        <v>239</v>
      </c>
      <c r="B502" s="504" t="s">
        <v>240</v>
      </c>
      <c r="C502" s="507">
        <v>1</v>
      </c>
      <c r="D502" s="508">
        <f>2.34*40%</f>
        <v>0.93599999999999994</v>
      </c>
      <c r="E502" s="504">
        <v>6</v>
      </c>
      <c r="F502" s="507">
        <v>3.7440000000000002</v>
      </c>
      <c r="G502" s="507"/>
      <c r="H502" s="504"/>
      <c r="I502" s="505">
        <v>13</v>
      </c>
    </row>
    <row r="503" spans="1:10" s="470" customFormat="1" hidden="1">
      <c r="A503" s="506" t="s">
        <v>239</v>
      </c>
      <c r="B503" s="504" t="s">
        <v>241</v>
      </c>
      <c r="C503" s="507">
        <v>152</v>
      </c>
      <c r="D503" s="508">
        <f>2.34*0.6</f>
        <v>1.4039999999999999</v>
      </c>
      <c r="E503" s="504">
        <v>6</v>
      </c>
      <c r="F503" s="507">
        <v>1558.914</v>
      </c>
      <c r="G503" s="507"/>
      <c r="H503" s="504"/>
      <c r="I503" s="505">
        <v>14</v>
      </c>
    </row>
    <row r="504" spans="1:10" s="470" customFormat="1" hidden="1">
      <c r="A504" s="506" t="s">
        <v>226</v>
      </c>
      <c r="B504" s="504" t="s">
        <v>242</v>
      </c>
      <c r="C504" s="507">
        <f t="shared" ref="C504:F504" si="225">C505+C506</f>
        <v>122</v>
      </c>
      <c r="D504" s="508"/>
      <c r="E504" s="504"/>
      <c r="F504" s="507">
        <f t="shared" si="225"/>
        <v>1253.616</v>
      </c>
      <c r="G504" s="507"/>
      <c r="H504" s="504"/>
      <c r="I504" s="505">
        <v>15</v>
      </c>
    </row>
    <row r="505" spans="1:10" s="470" customFormat="1" hidden="1">
      <c r="A505" s="506" t="s">
        <v>239</v>
      </c>
      <c r="B505" s="504" t="s">
        <v>240</v>
      </c>
      <c r="C505" s="507"/>
      <c r="D505" s="508">
        <f>2.34*40%</f>
        <v>0.93599999999999994</v>
      </c>
      <c r="E505" s="504">
        <v>6</v>
      </c>
      <c r="F505" s="507">
        <f t="shared" ref="F505" si="226">ROUND(C505*D505*E505,0)</f>
        <v>0</v>
      </c>
      <c r="G505" s="507"/>
      <c r="H505" s="504"/>
      <c r="I505" s="505">
        <v>16</v>
      </c>
    </row>
    <row r="506" spans="1:10" s="470" customFormat="1" hidden="1">
      <c r="A506" s="506" t="s">
        <v>239</v>
      </c>
      <c r="B506" s="504" t="s">
        <v>241</v>
      </c>
      <c r="C506" s="507">
        <v>122</v>
      </c>
      <c r="D506" s="508">
        <f>2.34*0.6</f>
        <v>1.4039999999999999</v>
      </c>
      <c r="E506" s="510">
        <v>6</v>
      </c>
      <c r="F506" s="511">
        <v>1253.616</v>
      </c>
      <c r="G506" s="511"/>
      <c r="H506" s="510"/>
      <c r="I506" s="505">
        <v>17</v>
      </c>
    </row>
    <row r="507" spans="1:10" s="505" customFormat="1" ht="17.100000000000001" hidden="1" customHeight="1">
      <c r="A507" s="543"/>
      <c r="B507" s="498" t="s">
        <v>110</v>
      </c>
      <c r="C507" s="499">
        <f>C516</f>
        <v>216</v>
      </c>
      <c r="D507" s="500"/>
      <c r="E507" s="500"/>
      <c r="F507" s="499">
        <f>F516+F508</f>
        <v>2607.3180000000002</v>
      </c>
      <c r="G507" s="499"/>
      <c r="H507" s="498"/>
      <c r="I507" s="505">
        <v>1</v>
      </c>
      <c r="J507" s="599">
        <f>F507-2607</f>
        <v>0.318000000000211</v>
      </c>
    </row>
    <row r="508" spans="1:10" s="470" customFormat="1" hidden="1">
      <c r="A508" s="497">
        <v>1</v>
      </c>
      <c r="B508" s="502" t="s">
        <v>236</v>
      </c>
      <c r="C508" s="499">
        <f>C509+C510+C513</f>
        <v>171</v>
      </c>
      <c r="D508" s="503"/>
      <c r="E508" s="500"/>
      <c r="F508" s="499">
        <f t="shared" ref="F508" si="227">F509+F510+F513</f>
        <v>1220.596</v>
      </c>
      <c r="G508" s="499"/>
      <c r="H508" s="504"/>
      <c r="I508" s="505">
        <v>2</v>
      </c>
    </row>
    <row r="509" spans="1:10" s="470" customFormat="1" hidden="1">
      <c r="A509" s="506" t="s">
        <v>226</v>
      </c>
      <c r="B509" s="504" t="s">
        <v>237</v>
      </c>
      <c r="C509" s="507">
        <v>44</v>
      </c>
      <c r="D509" s="508">
        <f>2.34*30%</f>
        <v>0.70199999999999996</v>
      </c>
      <c r="E509" s="504">
        <v>6</v>
      </c>
      <c r="F509" s="507">
        <v>169.88399999999999</v>
      </c>
      <c r="G509" s="507"/>
      <c r="H509" s="504"/>
      <c r="I509" s="505">
        <v>3</v>
      </c>
      <c r="J509" s="470">
        <f>C509*D509*E509</f>
        <v>185.32799999999997</v>
      </c>
    </row>
    <row r="510" spans="1:10" s="470" customFormat="1" hidden="1">
      <c r="A510" s="506" t="s">
        <v>226</v>
      </c>
      <c r="B510" s="504" t="s">
        <v>238</v>
      </c>
      <c r="C510" s="507">
        <f t="shared" ref="C510:F510" si="228">C511+C512</f>
        <v>62</v>
      </c>
      <c r="D510" s="508"/>
      <c r="E510" s="504"/>
      <c r="F510" s="507">
        <f t="shared" si="228"/>
        <v>543.4</v>
      </c>
      <c r="G510" s="507"/>
      <c r="H510" s="504"/>
      <c r="I510" s="505">
        <v>4</v>
      </c>
      <c r="J510" s="470">
        <f t="shared" ref="J510:J523" si="229">C510*D510*E510</f>
        <v>0</v>
      </c>
    </row>
    <row r="511" spans="1:10" s="470" customFormat="1" hidden="1">
      <c r="A511" s="506" t="s">
        <v>239</v>
      </c>
      <c r="B511" s="504" t="s">
        <v>240</v>
      </c>
      <c r="C511" s="507">
        <v>5</v>
      </c>
      <c r="D511" s="508">
        <f>2.34*40%</f>
        <v>0.93599999999999994</v>
      </c>
      <c r="E511" s="504">
        <v>6</v>
      </c>
      <c r="F511" s="507">
        <v>23.4</v>
      </c>
      <c r="G511" s="507"/>
      <c r="H511" s="504"/>
      <c r="I511" s="505">
        <v>5</v>
      </c>
      <c r="J511" s="470">
        <f t="shared" si="229"/>
        <v>28.08</v>
      </c>
    </row>
    <row r="512" spans="1:10" s="470" customFormat="1" hidden="1">
      <c r="A512" s="506" t="s">
        <v>239</v>
      </c>
      <c r="B512" s="504" t="s">
        <v>241</v>
      </c>
      <c r="C512" s="507">
        <v>57</v>
      </c>
      <c r="D512" s="508">
        <f>2.34*0.6</f>
        <v>1.4039999999999999</v>
      </c>
      <c r="E512" s="504">
        <v>6</v>
      </c>
      <c r="F512" s="507">
        <f>480+40</f>
        <v>520</v>
      </c>
      <c r="G512" s="507"/>
      <c r="H512" s="504"/>
      <c r="I512" s="505">
        <v>6</v>
      </c>
      <c r="J512" s="470">
        <f t="shared" si="229"/>
        <v>480.16799999999995</v>
      </c>
    </row>
    <row r="513" spans="1:10" s="470" customFormat="1" hidden="1">
      <c r="A513" s="506" t="s">
        <v>226</v>
      </c>
      <c r="B513" s="504" t="s">
        <v>242</v>
      </c>
      <c r="C513" s="507">
        <f t="shared" ref="C513:F513" si="230">C514+C515</f>
        <v>65</v>
      </c>
      <c r="D513" s="508"/>
      <c r="E513" s="504"/>
      <c r="F513" s="507">
        <f t="shared" si="230"/>
        <v>507.31199999999995</v>
      </c>
      <c r="G513" s="507"/>
      <c r="H513" s="504"/>
      <c r="I513" s="505">
        <v>7</v>
      </c>
      <c r="J513" s="470">
        <f t="shared" si="229"/>
        <v>0</v>
      </c>
    </row>
    <row r="514" spans="1:10" s="470" customFormat="1" hidden="1">
      <c r="A514" s="506" t="s">
        <v>239</v>
      </c>
      <c r="B514" s="504" t="s">
        <v>240</v>
      </c>
      <c r="C514" s="507">
        <v>1</v>
      </c>
      <c r="D514" s="508">
        <f>2.34*40%</f>
        <v>0.93599999999999994</v>
      </c>
      <c r="E514" s="504">
        <v>6</v>
      </c>
      <c r="F514" s="507">
        <v>4.68</v>
      </c>
      <c r="G514" s="507"/>
      <c r="H514" s="504"/>
      <c r="I514" s="505">
        <v>8</v>
      </c>
      <c r="J514" s="470">
        <f t="shared" si="229"/>
        <v>5.6159999999999997</v>
      </c>
    </row>
    <row r="515" spans="1:10" s="470" customFormat="1" hidden="1">
      <c r="A515" s="506" t="s">
        <v>239</v>
      </c>
      <c r="B515" s="504" t="s">
        <v>241</v>
      </c>
      <c r="C515" s="507">
        <f>21+43</f>
        <v>64</v>
      </c>
      <c r="D515" s="508">
        <f>2.34*0.6</f>
        <v>1.4039999999999999</v>
      </c>
      <c r="E515" s="504">
        <v>6</v>
      </c>
      <c r="F515" s="507">
        <f>147.42+355.212</f>
        <v>502.63199999999995</v>
      </c>
      <c r="G515" s="507"/>
      <c r="H515" s="504"/>
      <c r="I515" s="505">
        <v>9</v>
      </c>
      <c r="J515" s="470">
        <f t="shared" si="229"/>
        <v>539.13599999999997</v>
      </c>
    </row>
    <row r="516" spans="1:10" s="470" customFormat="1" hidden="1">
      <c r="A516" s="497">
        <v>2</v>
      </c>
      <c r="B516" s="502" t="s">
        <v>243</v>
      </c>
      <c r="C516" s="499">
        <f>C517+C518+C521</f>
        <v>216</v>
      </c>
      <c r="D516" s="503"/>
      <c r="E516" s="500"/>
      <c r="F516" s="499">
        <f>F517+F518+F521</f>
        <v>1386.722</v>
      </c>
      <c r="G516" s="499"/>
      <c r="H516" s="504"/>
      <c r="I516" s="505">
        <v>10</v>
      </c>
      <c r="J516" s="470">
        <f t="shared" si="229"/>
        <v>0</v>
      </c>
    </row>
    <row r="517" spans="1:10" s="470" customFormat="1" hidden="1">
      <c r="A517" s="506" t="s">
        <v>226</v>
      </c>
      <c r="B517" s="504" t="s">
        <v>237</v>
      </c>
      <c r="C517" s="507">
        <v>37</v>
      </c>
      <c r="D517" s="508">
        <f>2.34*30%</f>
        <v>0.70199999999999996</v>
      </c>
      <c r="E517" s="504">
        <v>6</v>
      </c>
      <c r="F517" s="507">
        <v>136.88999999999999</v>
      </c>
      <c r="G517" s="507"/>
      <c r="H517" s="504"/>
      <c r="I517" s="505">
        <v>11</v>
      </c>
      <c r="J517" s="470">
        <f t="shared" si="229"/>
        <v>155.84399999999999</v>
      </c>
    </row>
    <row r="518" spans="1:10" s="470" customFormat="1" hidden="1">
      <c r="A518" s="506" t="s">
        <v>226</v>
      </c>
      <c r="B518" s="504" t="s">
        <v>238</v>
      </c>
      <c r="C518" s="507">
        <f t="shared" ref="C518:F518" si="231">C519+C520</f>
        <v>69</v>
      </c>
      <c r="D518" s="508"/>
      <c r="E518" s="504"/>
      <c r="F518" s="507">
        <f t="shared" si="231"/>
        <v>530.86400000000003</v>
      </c>
      <c r="G518" s="507"/>
      <c r="H518" s="504"/>
      <c r="I518" s="505">
        <v>12</v>
      </c>
      <c r="J518" s="470">
        <f t="shared" si="229"/>
        <v>0</v>
      </c>
    </row>
    <row r="519" spans="1:10" s="470" customFormat="1" hidden="1">
      <c r="A519" s="506" t="s">
        <v>239</v>
      </c>
      <c r="B519" s="504" t="s">
        <v>240</v>
      </c>
      <c r="C519" s="507">
        <v>3</v>
      </c>
      <c r="D519" s="508">
        <f>2.34*40%</f>
        <v>0.93599999999999994</v>
      </c>
      <c r="E519" s="504">
        <v>6</v>
      </c>
      <c r="F519" s="507">
        <v>17</v>
      </c>
      <c r="G519" s="507"/>
      <c r="H519" s="504"/>
      <c r="I519" s="505">
        <v>13</v>
      </c>
      <c r="J519" s="470">
        <f t="shared" si="229"/>
        <v>16.847999999999999</v>
      </c>
    </row>
    <row r="520" spans="1:10" s="470" customFormat="1" hidden="1">
      <c r="A520" s="506" t="s">
        <v>239</v>
      </c>
      <c r="B520" s="504" t="s">
        <v>241</v>
      </c>
      <c r="C520" s="507">
        <v>66</v>
      </c>
      <c r="D520" s="508">
        <f>2.34*0.6</f>
        <v>1.4039999999999999</v>
      </c>
      <c r="E520" s="504">
        <v>6</v>
      </c>
      <c r="F520" s="507">
        <f>508.248+5.616</f>
        <v>513.86400000000003</v>
      </c>
      <c r="G520" s="507"/>
      <c r="H520" s="504"/>
      <c r="I520" s="505">
        <v>14</v>
      </c>
      <c r="J520" s="470">
        <f t="shared" si="229"/>
        <v>555.98399999999992</v>
      </c>
    </row>
    <row r="521" spans="1:10" s="470" customFormat="1" hidden="1">
      <c r="A521" s="506" t="s">
        <v>226</v>
      </c>
      <c r="B521" s="504" t="s">
        <v>242</v>
      </c>
      <c r="C521" s="507">
        <f t="shared" ref="C521:F521" si="232">C522+C523</f>
        <v>110</v>
      </c>
      <c r="D521" s="508"/>
      <c r="E521" s="504"/>
      <c r="F521" s="507">
        <f t="shared" si="232"/>
        <v>718.96799999999996</v>
      </c>
      <c r="G521" s="507"/>
      <c r="H521" s="504"/>
      <c r="I521" s="505">
        <v>15</v>
      </c>
      <c r="J521" s="470">
        <f t="shared" si="229"/>
        <v>0</v>
      </c>
    </row>
    <row r="522" spans="1:10" s="470" customFormat="1" hidden="1">
      <c r="A522" s="506" t="s">
        <v>239</v>
      </c>
      <c r="B522" s="504" t="s">
        <v>240</v>
      </c>
      <c r="C522" s="507">
        <v>55</v>
      </c>
      <c r="D522" s="508">
        <f>2.34*40%</f>
        <v>0.93599999999999994</v>
      </c>
      <c r="E522" s="504">
        <v>6</v>
      </c>
      <c r="F522" s="507">
        <v>309</v>
      </c>
      <c r="G522" s="507"/>
      <c r="H522" s="504"/>
      <c r="I522" s="505">
        <v>16</v>
      </c>
      <c r="J522" s="470">
        <f t="shared" si="229"/>
        <v>308.88</v>
      </c>
    </row>
    <row r="523" spans="1:10" s="470" customFormat="1" hidden="1">
      <c r="A523" s="506" t="s">
        <v>239</v>
      </c>
      <c r="B523" s="504" t="s">
        <v>241</v>
      </c>
      <c r="C523" s="507">
        <v>55</v>
      </c>
      <c r="D523" s="508">
        <f>2.34*0.6</f>
        <v>1.4039999999999999</v>
      </c>
      <c r="E523" s="510">
        <v>6</v>
      </c>
      <c r="F523" s="511">
        <f>11.232+398.736</f>
        <v>409.96799999999996</v>
      </c>
      <c r="G523" s="511"/>
      <c r="H523" s="510"/>
      <c r="I523" s="505">
        <v>17</v>
      </c>
      <c r="J523" s="470">
        <f t="shared" si="229"/>
        <v>463.32</v>
      </c>
    </row>
    <row r="524" spans="1:10" s="654" customFormat="1" ht="17.100000000000001" hidden="1" customHeight="1">
      <c r="A524" s="650"/>
      <c r="B524" s="651" t="s">
        <v>111</v>
      </c>
      <c r="C524" s="652">
        <f>C533</f>
        <v>0</v>
      </c>
      <c r="D524" s="653"/>
      <c r="E524" s="653"/>
      <c r="F524" s="652">
        <f>F533+F525</f>
        <v>0</v>
      </c>
      <c r="G524" s="652"/>
      <c r="H524" s="651"/>
      <c r="I524" s="654">
        <v>1</v>
      </c>
    </row>
    <row r="525" spans="1:10" s="623" customFormat="1" hidden="1">
      <c r="A525" s="655">
        <v>1</v>
      </c>
      <c r="B525" s="656" t="s">
        <v>236</v>
      </c>
      <c r="C525" s="652">
        <f t="shared" ref="C525:F525" si="233">C526+C527+C530</f>
        <v>0</v>
      </c>
      <c r="D525" s="657"/>
      <c r="E525" s="653"/>
      <c r="F525" s="652">
        <f t="shared" si="233"/>
        <v>0</v>
      </c>
      <c r="G525" s="652"/>
      <c r="H525" s="658"/>
      <c r="I525" s="654">
        <v>2</v>
      </c>
    </row>
    <row r="526" spans="1:10" s="623" customFormat="1" hidden="1">
      <c r="A526" s="659" t="s">
        <v>226</v>
      </c>
      <c r="B526" s="658" t="s">
        <v>237</v>
      </c>
      <c r="C526" s="660">
        <v>0</v>
      </c>
      <c r="D526" s="661">
        <f>2.34*30%</f>
        <v>0.70199999999999996</v>
      </c>
      <c r="E526" s="658">
        <v>6</v>
      </c>
      <c r="F526" s="660">
        <v>0</v>
      </c>
      <c r="G526" s="660"/>
      <c r="H526" s="658"/>
      <c r="I526" s="654">
        <v>3</v>
      </c>
    </row>
    <row r="527" spans="1:10" s="623" customFormat="1" hidden="1">
      <c r="A527" s="659" t="s">
        <v>226</v>
      </c>
      <c r="B527" s="658" t="s">
        <v>238</v>
      </c>
      <c r="C527" s="660">
        <f t="shared" ref="C527:F527" si="234">C528+C529</f>
        <v>0</v>
      </c>
      <c r="D527" s="661"/>
      <c r="E527" s="658"/>
      <c r="F527" s="660">
        <f t="shared" si="234"/>
        <v>0</v>
      </c>
      <c r="G527" s="660"/>
      <c r="H527" s="658"/>
      <c r="I527" s="654">
        <v>4</v>
      </c>
    </row>
    <row r="528" spans="1:10" s="623" customFormat="1" hidden="1">
      <c r="A528" s="659" t="s">
        <v>239</v>
      </c>
      <c r="B528" s="658" t="s">
        <v>240</v>
      </c>
      <c r="C528" s="660"/>
      <c r="D528" s="661">
        <f>2.34*40%</f>
        <v>0.93599999999999994</v>
      </c>
      <c r="E528" s="658">
        <v>6</v>
      </c>
      <c r="F528" s="660">
        <f t="shared" ref="F528:F532" si="235">ROUND(C528*D528*E528,0)</f>
        <v>0</v>
      </c>
      <c r="G528" s="660"/>
      <c r="H528" s="658"/>
      <c r="I528" s="654">
        <v>5</v>
      </c>
    </row>
    <row r="529" spans="1:9" s="623" customFormat="1" hidden="1">
      <c r="A529" s="659" t="s">
        <v>239</v>
      </c>
      <c r="B529" s="658" t="s">
        <v>241</v>
      </c>
      <c r="C529" s="660"/>
      <c r="D529" s="661">
        <f>2.34*0.6</f>
        <v>1.4039999999999999</v>
      </c>
      <c r="E529" s="658">
        <v>6</v>
      </c>
      <c r="F529" s="660">
        <f t="shared" si="235"/>
        <v>0</v>
      </c>
      <c r="G529" s="660"/>
      <c r="H529" s="658"/>
      <c r="I529" s="654">
        <v>6</v>
      </c>
    </row>
    <row r="530" spans="1:9" s="623" customFormat="1" hidden="1">
      <c r="A530" s="659" t="s">
        <v>226</v>
      </c>
      <c r="B530" s="658" t="s">
        <v>242</v>
      </c>
      <c r="C530" s="660">
        <f t="shared" ref="C530:F530" si="236">C531+C532</f>
        <v>0</v>
      </c>
      <c r="D530" s="661"/>
      <c r="E530" s="658"/>
      <c r="F530" s="660">
        <f t="shared" si="236"/>
        <v>0</v>
      </c>
      <c r="G530" s="660"/>
      <c r="H530" s="658"/>
      <c r="I530" s="654">
        <v>7</v>
      </c>
    </row>
    <row r="531" spans="1:9" s="623" customFormat="1" hidden="1">
      <c r="A531" s="659" t="s">
        <v>239</v>
      </c>
      <c r="B531" s="658" t="s">
        <v>240</v>
      </c>
      <c r="C531" s="660"/>
      <c r="D531" s="661">
        <f>2.34*40%</f>
        <v>0.93599999999999994</v>
      </c>
      <c r="E531" s="658">
        <v>6</v>
      </c>
      <c r="F531" s="660">
        <f t="shared" si="235"/>
        <v>0</v>
      </c>
      <c r="G531" s="660"/>
      <c r="H531" s="658"/>
      <c r="I531" s="654">
        <v>8</v>
      </c>
    </row>
    <row r="532" spans="1:9" s="623" customFormat="1" hidden="1">
      <c r="A532" s="659" t="s">
        <v>239</v>
      </c>
      <c r="B532" s="658" t="s">
        <v>241</v>
      </c>
      <c r="C532" s="660"/>
      <c r="D532" s="661">
        <f>2.34*0.6</f>
        <v>1.4039999999999999</v>
      </c>
      <c r="E532" s="658">
        <v>6</v>
      </c>
      <c r="F532" s="660">
        <f t="shared" si="235"/>
        <v>0</v>
      </c>
      <c r="G532" s="660"/>
      <c r="H532" s="658"/>
      <c r="I532" s="654">
        <v>9</v>
      </c>
    </row>
    <row r="533" spans="1:9" s="623" customFormat="1" hidden="1">
      <c r="A533" s="655">
        <v>2</v>
      </c>
      <c r="B533" s="656" t="s">
        <v>243</v>
      </c>
      <c r="C533" s="652">
        <f t="shared" ref="C533:F533" si="237">C534+C535+C538</f>
        <v>0</v>
      </c>
      <c r="D533" s="657"/>
      <c r="E533" s="653"/>
      <c r="F533" s="652">
        <f t="shared" si="237"/>
        <v>0</v>
      </c>
      <c r="G533" s="652"/>
      <c r="H533" s="658"/>
      <c r="I533" s="654">
        <v>10</v>
      </c>
    </row>
    <row r="534" spans="1:9" s="623" customFormat="1" hidden="1">
      <c r="A534" s="659" t="s">
        <v>226</v>
      </c>
      <c r="B534" s="658" t="s">
        <v>237</v>
      </c>
      <c r="C534" s="660"/>
      <c r="D534" s="661">
        <f>2.34*30%</f>
        <v>0.70199999999999996</v>
      </c>
      <c r="E534" s="658">
        <v>6</v>
      </c>
      <c r="F534" s="660">
        <f t="shared" ref="F534:F537" si="238">ROUND(C534*D534*E534,0)</f>
        <v>0</v>
      </c>
      <c r="G534" s="660"/>
      <c r="H534" s="658"/>
      <c r="I534" s="654">
        <v>11</v>
      </c>
    </row>
    <row r="535" spans="1:9" s="623" customFormat="1" hidden="1">
      <c r="A535" s="659" t="s">
        <v>226</v>
      </c>
      <c r="B535" s="658" t="s">
        <v>238</v>
      </c>
      <c r="C535" s="660">
        <f t="shared" ref="C535:F535" si="239">C536+C537</f>
        <v>0</v>
      </c>
      <c r="D535" s="661"/>
      <c r="E535" s="658"/>
      <c r="F535" s="660">
        <f t="shared" si="239"/>
        <v>0</v>
      </c>
      <c r="G535" s="660"/>
      <c r="H535" s="658"/>
      <c r="I535" s="654">
        <v>12</v>
      </c>
    </row>
    <row r="536" spans="1:9" s="623" customFormat="1" hidden="1">
      <c r="A536" s="659" t="s">
        <v>239</v>
      </c>
      <c r="B536" s="658" t="s">
        <v>240</v>
      </c>
      <c r="C536" s="660"/>
      <c r="D536" s="661">
        <f>2.34*40%</f>
        <v>0.93599999999999994</v>
      </c>
      <c r="E536" s="658">
        <v>6</v>
      </c>
      <c r="F536" s="660">
        <f t="shared" si="238"/>
        <v>0</v>
      </c>
      <c r="G536" s="660"/>
      <c r="H536" s="658"/>
      <c r="I536" s="654">
        <v>13</v>
      </c>
    </row>
    <row r="537" spans="1:9" s="623" customFormat="1" hidden="1">
      <c r="A537" s="659" t="s">
        <v>239</v>
      </c>
      <c r="B537" s="658" t="s">
        <v>241</v>
      </c>
      <c r="C537" s="660"/>
      <c r="D537" s="661">
        <f>2.34*0.6</f>
        <v>1.4039999999999999</v>
      </c>
      <c r="E537" s="658">
        <v>6</v>
      </c>
      <c r="F537" s="660">
        <f t="shared" si="238"/>
        <v>0</v>
      </c>
      <c r="G537" s="660"/>
      <c r="H537" s="658"/>
      <c r="I537" s="654">
        <v>14</v>
      </c>
    </row>
    <row r="538" spans="1:9" s="623" customFormat="1" hidden="1">
      <c r="A538" s="659" t="s">
        <v>226</v>
      </c>
      <c r="B538" s="658" t="s">
        <v>242</v>
      </c>
      <c r="C538" s="660">
        <f t="shared" ref="C538:F538" si="240">C539+C540</f>
        <v>0</v>
      </c>
      <c r="D538" s="661"/>
      <c r="E538" s="658"/>
      <c r="F538" s="660">
        <f t="shared" si="240"/>
        <v>0</v>
      </c>
      <c r="G538" s="660"/>
      <c r="H538" s="658"/>
      <c r="I538" s="654">
        <v>15</v>
      </c>
    </row>
    <row r="539" spans="1:9" s="623" customFormat="1" hidden="1">
      <c r="A539" s="659" t="s">
        <v>239</v>
      </c>
      <c r="B539" s="658" t="s">
        <v>240</v>
      </c>
      <c r="C539" s="660"/>
      <c r="D539" s="661">
        <f>2.34*40%</f>
        <v>0.93599999999999994</v>
      </c>
      <c r="E539" s="658">
        <v>6</v>
      </c>
      <c r="F539" s="660">
        <f t="shared" ref="F539:F540" si="241">ROUND(C539*D539*E539,0)</f>
        <v>0</v>
      </c>
      <c r="G539" s="660"/>
      <c r="H539" s="658"/>
      <c r="I539" s="654">
        <v>16</v>
      </c>
    </row>
    <row r="540" spans="1:9" s="623" customFormat="1" hidden="1">
      <c r="A540" s="659" t="s">
        <v>239</v>
      </c>
      <c r="B540" s="658" t="s">
        <v>241</v>
      </c>
      <c r="C540" s="660"/>
      <c r="D540" s="661">
        <f>2.34*0.6</f>
        <v>1.4039999999999999</v>
      </c>
      <c r="E540" s="662">
        <v>6</v>
      </c>
      <c r="F540" s="663">
        <f t="shared" si="241"/>
        <v>0</v>
      </c>
      <c r="G540" s="663"/>
      <c r="H540" s="662"/>
      <c r="I540" s="654">
        <v>17</v>
      </c>
    </row>
    <row r="541" spans="1:9" s="654" customFormat="1" ht="17.100000000000001" hidden="1" customHeight="1">
      <c r="A541" s="650"/>
      <c r="B541" s="651" t="s">
        <v>112</v>
      </c>
      <c r="C541" s="652">
        <f>C550</f>
        <v>0</v>
      </c>
      <c r="D541" s="653"/>
      <c r="E541" s="653"/>
      <c r="F541" s="652">
        <f>F550+F542</f>
        <v>6544.8061269999998</v>
      </c>
      <c r="G541" s="652"/>
      <c r="H541" s="651"/>
      <c r="I541" s="654">
        <v>1</v>
      </c>
    </row>
    <row r="542" spans="1:9" s="623" customFormat="1" hidden="1">
      <c r="A542" s="655">
        <v>1</v>
      </c>
      <c r="B542" s="656" t="s">
        <v>236</v>
      </c>
      <c r="C542" s="652">
        <f t="shared" ref="C542:F542" si="242">C543+C544+C547</f>
        <v>0</v>
      </c>
      <c r="D542" s="657"/>
      <c r="E542" s="653"/>
      <c r="F542" s="652">
        <f t="shared" si="242"/>
        <v>3344.8981269999995</v>
      </c>
      <c r="G542" s="652"/>
      <c r="H542" s="658"/>
      <c r="I542" s="654">
        <v>2</v>
      </c>
    </row>
    <row r="543" spans="1:9" s="623" customFormat="1" hidden="1">
      <c r="A543" s="659" t="s">
        <v>226</v>
      </c>
      <c r="B543" s="658" t="s">
        <v>237</v>
      </c>
      <c r="C543" s="660"/>
      <c r="D543" s="661">
        <f>2.34*30%</f>
        <v>0.70199999999999996</v>
      </c>
      <c r="E543" s="658">
        <v>6</v>
      </c>
      <c r="F543" s="660">
        <v>439.452</v>
      </c>
      <c r="G543" s="660"/>
      <c r="H543" s="658"/>
      <c r="I543" s="654">
        <v>3</v>
      </c>
    </row>
    <row r="544" spans="1:9" s="623" customFormat="1" hidden="1">
      <c r="A544" s="659" t="s">
        <v>226</v>
      </c>
      <c r="B544" s="658" t="s">
        <v>238</v>
      </c>
      <c r="C544" s="660">
        <f t="shared" ref="C544:F544" si="243">C545+C546</f>
        <v>0</v>
      </c>
      <c r="D544" s="661"/>
      <c r="E544" s="658"/>
      <c r="F544" s="660">
        <f t="shared" si="243"/>
        <v>1718.6481269999999</v>
      </c>
      <c r="G544" s="660"/>
      <c r="H544" s="658"/>
      <c r="I544" s="654">
        <v>4</v>
      </c>
    </row>
    <row r="545" spans="1:9" s="623" customFormat="1" hidden="1">
      <c r="A545" s="659" t="s">
        <v>239</v>
      </c>
      <c r="B545" s="658" t="s">
        <v>240</v>
      </c>
      <c r="C545" s="660"/>
      <c r="D545" s="661">
        <f>2.34*40%</f>
        <v>0.93599999999999994</v>
      </c>
      <c r="E545" s="658">
        <v>6</v>
      </c>
      <c r="F545" s="660">
        <f t="shared" ref="F545:F548" si="244">ROUND(C545*D545*E545,0)</f>
        <v>0</v>
      </c>
      <c r="G545" s="660"/>
      <c r="H545" s="658"/>
      <c r="I545" s="654">
        <v>5</v>
      </c>
    </row>
    <row r="546" spans="1:9" s="623" customFormat="1" hidden="1">
      <c r="A546" s="659" t="s">
        <v>239</v>
      </c>
      <c r="B546" s="658" t="s">
        <v>241</v>
      </c>
      <c r="C546" s="660"/>
      <c r="D546" s="661">
        <f>2.34*0.6</f>
        <v>1.4039999999999999</v>
      </c>
      <c r="E546" s="658">
        <v>6</v>
      </c>
      <c r="F546" s="660">
        <v>1718.6481269999999</v>
      </c>
      <c r="G546" s="660"/>
      <c r="H546" s="658"/>
      <c r="I546" s="654">
        <v>6</v>
      </c>
    </row>
    <row r="547" spans="1:9" s="623" customFormat="1" hidden="1">
      <c r="A547" s="659" t="s">
        <v>226</v>
      </c>
      <c r="B547" s="658" t="s">
        <v>242</v>
      </c>
      <c r="C547" s="660">
        <f t="shared" ref="C547:F547" si="245">C548+C549</f>
        <v>0</v>
      </c>
      <c r="D547" s="661"/>
      <c r="E547" s="658"/>
      <c r="F547" s="660">
        <f t="shared" si="245"/>
        <v>1186.798</v>
      </c>
      <c r="G547" s="660"/>
      <c r="H547" s="658"/>
      <c r="I547" s="654">
        <v>7</v>
      </c>
    </row>
    <row r="548" spans="1:9" s="623" customFormat="1" hidden="1">
      <c r="A548" s="659" t="s">
        <v>239</v>
      </c>
      <c r="B548" s="658" t="s">
        <v>240</v>
      </c>
      <c r="C548" s="660"/>
      <c r="D548" s="661">
        <f>2.34*40%</f>
        <v>0.93599999999999994</v>
      </c>
      <c r="E548" s="658">
        <v>6</v>
      </c>
      <c r="F548" s="660">
        <f t="shared" si="244"/>
        <v>0</v>
      </c>
      <c r="G548" s="660"/>
      <c r="H548" s="658"/>
      <c r="I548" s="654">
        <v>8</v>
      </c>
    </row>
    <row r="549" spans="1:9" s="623" customFormat="1" hidden="1">
      <c r="A549" s="659" t="s">
        <v>239</v>
      </c>
      <c r="B549" s="658" t="s">
        <v>241</v>
      </c>
      <c r="C549" s="660"/>
      <c r="D549" s="661">
        <f>2.34*0.6</f>
        <v>1.4039999999999999</v>
      </c>
      <c r="E549" s="658">
        <v>6</v>
      </c>
      <c r="F549" s="660">
        <v>1186.798</v>
      </c>
      <c r="G549" s="660"/>
      <c r="H549" s="658"/>
      <c r="I549" s="654">
        <v>9</v>
      </c>
    </row>
    <row r="550" spans="1:9" s="623" customFormat="1" hidden="1">
      <c r="A550" s="655">
        <v>2</v>
      </c>
      <c r="B550" s="656" t="s">
        <v>243</v>
      </c>
      <c r="C550" s="652">
        <f t="shared" ref="C550:F550" si="246">C551+C552+C555</f>
        <v>0</v>
      </c>
      <c r="D550" s="657"/>
      <c r="E550" s="653"/>
      <c r="F550" s="652">
        <f t="shared" si="246"/>
        <v>3199.9079999999999</v>
      </c>
      <c r="G550" s="652"/>
      <c r="H550" s="658"/>
      <c r="I550" s="654">
        <v>10</v>
      </c>
    </row>
    <row r="551" spans="1:9" s="623" customFormat="1" hidden="1">
      <c r="A551" s="659" t="s">
        <v>226</v>
      </c>
      <c r="B551" s="658" t="s">
        <v>237</v>
      </c>
      <c r="C551" s="660"/>
      <c r="D551" s="661">
        <f>2.34*30%</f>
        <v>0.70199999999999996</v>
      </c>
      <c r="E551" s="658">
        <v>6</v>
      </c>
      <c r="F551" s="660">
        <v>402.94799999999998</v>
      </c>
      <c r="G551" s="660"/>
      <c r="H551" s="658"/>
      <c r="I551" s="654">
        <v>11</v>
      </c>
    </row>
    <row r="552" spans="1:9" s="623" customFormat="1" hidden="1">
      <c r="A552" s="659" t="s">
        <v>226</v>
      </c>
      <c r="B552" s="658" t="s">
        <v>238</v>
      </c>
      <c r="C552" s="660">
        <f t="shared" ref="C552:F552" si="247">C553+C554</f>
        <v>0</v>
      </c>
      <c r="D552" s="661"/>
      <c r="E552" s="658"/>
      <c r="F552" s="660">
        <f t="shared" si="247"/>
        <v>1594.0650000000001</v>
      </c>
      <c r="G552" s="660"/>
      <c r="H552" s="658"/>
      <c r="I552" s="654">
        <v>12</v>
      </c>
    </row>
    <row r="553" spans="1:9" s="623" customFormat="1" hidden="1">
      <c r="A553" s="659" t="s">
        <v>239</v>
      </c>
      <c r="B553" s="658" t="s">
        <v>240</v>
      </c>
      <c r="C553" s="660"/>
      <c r="D553" s="661">
        <f>2.34*40%</f>
        <v>0.93599999999999994</v>
      </c>
      <c r="E553" s="658">
        <v>6</v>
      </c>
      <c r="F553" s="660">
        <f t="shared" ref="F553" si="248">ROUND(C553*D553*E553,0)</f>
        <v>0</v>
      </c>
      <c r="G553" s="660"/>
      <c r="H553" s="658"/>
      <c r="I553" s="654">
        <v>13</v>
      </c>
    </row>
    <row r="554" spans="1:9" s="623" customFormat="1" hidden="1">
      <c r="A554" s="659" t="s">
        <v>239</v>
      </c>
      <c r="B554" s="658" t="s">
        <v>241</v>
      </c>
      <c r="C554" s="660"/>
      <c r="D554" s="661">
        <f>2.34*0.6</f>
        <v>1.4039999999999999</v>
      </c>
      <c r="E554" s="658">
        <v>6</v>
      </c>
      <c r="F554" s="660">
        <v>1594.0650000000001</v>
      </c>
      <c r="G554" s="660"/>
      <c r="H554" s="658"/>
      <c r="I554" s="654">
        <v>14</v>
      </c>
    </row>
    <row r="555" spans="1:9" s="623" customFormat="1" hidden="1">
      <c r="A555" s="659" t="s">
        <v>226</v>
      </c>
      <c r="B555" s="658" t="s">
        <v>242</v>
      </c>
      <c r="C555" s="660">
        <f t="shared" ref="C555:F555" si="249">C556+C557</f>
        <v>0</v>
      </c>
      <c r="D555" s="661"/>
      <c r="E555" s="658"/>
      <c r="F555" s="660">
        <f t="shared" si="249"/>
        <v>1202.895</v>
      </c>
      <c r="G555" s="660"/>
      <c r="H555" s="658"/>
      <c r="I555" s="654">
        <v>15</v>
      </c>
    </row>
    <row r="556" spans="1:9" s="623" customFormat="1" hidden="1">
      <c r="A556" s="659" t="s">
        <v>239</v>
      </c>
      <c r="B556" s="658" t="s">
        <v>240</v>
      </c>
      <c r="C556" s="660"/>
      <c r="D556" s="661">
        <f>2.34*40%</f>
        <v>0.93599999999999994</v>
      </c>
      <c r="E556" s="658">
        <v>6</v>
      </c>
      <c r="F556" s="660">
        <f t="shared" ref="F556" si="250">ROUND(C556*D556*E556,0)</f>
        <v>0</v>
      </c>
      <c r="G556" s="660"/>
      <c r="H556" s="658"/>
      <c r="I556" s="654">
        <v>16</v>
      </c>
    </row>
    <row r="557" spans="1:9" s="623" customFormat="1" hidden="1">
      <c r="A557" s="659" t="s">
        <v>239</v>
      </c>
      <c r="B557" s="658" t="s">
        <v>241</v>
      </c>
      <c r="C557" s="660"/>
      <c r="D557" s="661">
        <f>2.34*0.6</f>
        <v>1.4039999999999999</v>
      </c>
      <c r="E557" s="662">
        <v>6</v>
      </c>
      <c r="F557" s="663">
        <v>1202.895</v>
      </c>
      <c r="G557" s="663"/>
      <c r="H557" s="662"/>
      <c r="I557" s="654">
        <v>17</v>
      </c>
    </row>
    <row r="558" spans="1:9" s="505" customFormat="1" ht="17.100000000000001" hidden="1" customHeight="1">
      <c r="A558" s="543"/>
      <c r="B558" s="498" t="s">
        <v>113</v>
      </c>
      <c r="C558" s="499">
        <f>C567</f>
        <v>445</v>
      </c>
      <c r="D558" s="500"/>
      <c r="E558" s="500"/>
      <c r="F558" s="499">
        <f>F567+F559</f>
        <v>6502.9809999999998</v>
      </c>
      <c r="G558" s="499"/>
      <c r="H558" s="498"/>
      <c r="I558" s="505">
        <v>1</v>
      </c>
    </row>
    <row r="559" spans="1:9" s="470" customFormat="1" hidden="1">
      <c r="A559" s="497">
        <v>1</v>
      </c>
      <c r="B559" s="502" t="s">
        <v>236</v>
      </c>
      <c r="C559" s="499">
        <f t="shared" ref="C559" si="251">C560+C561+C564</f>
        <v>539</v>
      </c>
      <c r="D559" s="503"/>
      <c r="E559" s="500"/>
      <c r="F559" s="499">
        <f>F560+F561+F564</f>
        <v>4373.3919999999998</v>
      </c>
      <c r="G559" s="499"/>
      <c r="H559" s="504"/>
      <c r="I559" s="505">
        <v>2</v>
      </c>
    </row>
    <row r="560" spans="1:9" s="470" customFormat="1" hidden="1">
      <c r="A560" s="506" t="s">
        <v>226</v>
      </c>
      <c r="B560" s="504" t="s">
        <v>237</v>
      </c>
      <c r="C560" s="507">
        <v>96</v>
      </c>
      <c r="D560" s="508">
        <f>2.34*30%</f>
        <v>0.70199999999999996</v>
      </c>
      <c r="E560" s="504">
        <v>6</v>
      </c>
      <c r="F560" s="507">
        <v>512.17200000000003</v>
      </c>
      <c r="G560" s="507"/>
      <c r="H560" s="504"/>
      <c r="I560" s="505">
        <v>3</v>
      </c>
    </row>
    <row r="561" spans="1:9" s="470" customFormat="1" hidden="1">
      <c r="A561" s="506" t="s">
        <v>226</v>
      </c>
      <c r="B561" s="504" t="s">
        <v>238</v>
      </c>
      <c r="C561" s="507">
        <f t="shared" ref="C561:F561" si="252">C562+C563</f>
        <v>274</v>
      </c>
      <c r="D561" s="508"/>
      <c r="E561" s="504"/>
      <c r="F561" s="507">
        <f t="shared" si="252"/>
        <v>2174.9699999999998</v>
      </c>
      <c r="G561" s="507"/>
      <c r="H561" s="504"/>
      <c r="I561" s="505">
        <v>4</v>
      </c>
    </row>
    <row r="562" spans="1:9" s="470" customFormat="1" hidden="1">
      <c r="A562" s="506" t="s">
        <v>239</v>
      </c>
      <c r="B562" s="504" t="s">
        <v>240</v>
      </c>
      <c r="C562" s="507"/>
      <c r="D562" s="508">
        <f>2.34*40%</f>
        <v>0.93599999999999994</v>
      </c>
      <c r="E562" s="504">
        <v>6</v>
      </c>
      <c r="F562" s="507">
        <f t="shared" ref="F562:F565" si="253">ROUND(C562*D562*E562,0)</f>
        <v>0</v>
      </c>
      <c r="G562" s="507"/>
      <c r="H562" s="504"/>
      <c r="I562" s="505">
        <v>5</v>
      </c>
    </row>
    <row r="563" spans="1:9" s="470" customFormat="1" hidden="1">
      <c r="A563" s="506" t="s">
        <v>239</v>
      </c>
      <c r="B563" s="504" t="s">
        <v>241</v>
      </c>
      <c r="C563" s="507">
        <v>274</v>
      </c>
      <c r="D563" s="508">
        <f>2.34*0.6</f>
        <v>1.4039999999999999</v>
      </c>
      <c r="E563" s="504">
        <v>6</v>
      </c>
      <c r="F563" s="507">
        <v>2174.9699999999998</v>
      </c>
      <c r="G563" s="507"/>
      <c r="H563" s="504"/>
      <c r="I563" s="505">
        <v>6</v>
      </c>
    </row>
    <row r="564" spans="1:9" s="470" customFormat="1" hidden="1">
      <c r="A564" s="506" t="s">
        <v>226</v>
      </c>
      <c r="B564" s="504" t="s">
        <v>242</v>
      </c>
      <c r="C564" s="507">
        <f t="shared" ref="C564:F564" si="254">C565+C566</f>
        <v>169</v>
      </c>
      <c r="D564" s="508"/>
      <c r="E564" s="504"/>
      <c r="F564" s="507">
        <f t="shared" si="254"/>
        <v>1686.25</v>
      </c>
      <c r="G564" s="507"/>
      <c r="H564" s="504"/>
      <c r="I564" s="505">
        <v>7</v>
      </c>
    </row>
    <row r="565" spans="1:9" s="470" customFormat="1" hidden="1">
      <c r="A565" s="506" t="s">
        <v>239</v>
      </c>
      <c r="B565" s="504" t="s">
        <v>240</v>
      </c>
      <c r="C565" s="507">
        <v>0</v>
      </c>
      <c r="D565" s="508">
        <f>2.34*40%</f>
        <v>0.93599999999999994</v>
      </c>
      <c r="E565" s="504">
        <v>6</v>
      </c>
      <c r="F565" s="507">
        <f t="shared" si="253"/>
        <v>0</v>
      </c>
      <c r="G565" s="507"/>
      <c r="H565" s="504"/>
      <c r="I565" s="505">
        <v>8</v>
      </c>
    </row>
    <row r="566" spans="1:9" s="470" customFormat="1" hidden="1">
      <c r="A566" s="506" t="s">
        <v>239</v>
      </c>
      <c r="B566" s="504" t="s">
        <v>241</v>
      </c>
      <c r="C566" s="507">
        <v>169</v>
      </c>
      <c r="D566" s="508">
        <f>2.34*0.6</f>
        <v>1.4039999999999999</v>
      </c>
      <c r="E566" s="504">
        <v>6</v>
      </c>
      <c r="F566" s="507">
        <v>1686.25</v>
      </c>
      <c r="G566" s="507"/>
      <c r="H566" s="504"/>
      <c r="I566" s="505">
        <v>9</v>
      </c>
    </row>
    <row r="567" spans="1:9" s="470" customFormat="1" hidden="1">
      <c r="A567" s="497">
        <v>2</v>
      </c>
      <c r="B567" s="502" t="s">
        <v>243</v>
      </c>
      <c r="C567" s="499">
        <f t="shared" ref="C567" si="255">C568+C569+C572</f>
        <v>445</v>
      </c>
      <c r="D567" s="503"/>
      <c r="E567" s="500"/>
      <c r="F567" s="499">
        <f>F568+F569+F572</f>
        <v>2129.5889999999999</v>
      </c>
      <c r="G567" s="499"/>
      <c r="H567" s="504"/>
      <c r="I567" s="505">
        <v>10</v>
      </c>
    </row>
    <row r="568" spans="1:9" s="470" customFormat="1" hidden="1">
      <c r="A568" s="506" t="s">
        <v>226</v>
      </c>
      <c r="B568" s="504" t="s">
        <v>237</v>
      </c>
      <c r="C568" s="507">
        <v>85</v>
      </c>
      <c r="D568" s="508">
        <f>2.34*30%</f>
        <v>0.70199999999999996</v>
      </c>
      <c r="E568" s="504">
        <v>6</v>
      </c>
      <c r="F568" s="507">
        <v>237.27600000000001</v>
      </c>
      <c r="G568" s="507"/>
      <c r="H568" s="504"/>
      <c r="I568" s="505">
        <v>11</v>
      </c>
    </row>
    <row r="569" spans="1:9" s="470" customFormat="1" hidden="1">
      <c r="A569" s="506" t="s">
        <v>226</v>
      </c>
      <c r="B569" s="504" t="s">
        <v>238</v>
      </c>
      <c r="C569" s="507">
        <f t="shared" ref="C569:F569" si="256">C570+C571</f>
        <v>181</v>
      </c>
      <c r="D569" s="508"/>
      <c r="E569" s="504"/>
      <c r="F569" s="507">
        <f t="shared" si="256"/>
        <v>905.173</v>
      </c>
      <c r="G569" s="507"/>
      <c r="H569" s="504"/>
      <c r="I569" s="505">
        <v>12</v>
      </c>
    </row>
    <row r="570" spans="1:9" s="470" customFormat="1" hidden="1">
      <c r="A570" s="506" t="s">
        <v>239</v>
      </c>
      <c r="B570" s="504" t="s">
        <v>240</v>
      </c>
      <c r="C570" s="507">
        <v>0</v>
      </c>
      <c r="D570" s="508">
        <f>2.34*40%</f>
        <v>0.93599999999999994</v>
      </c>
      <c r="E570" s="504">
        <v>6</v>
      </c>
      <c r="F570" s="507">
        <f t="shared" ref="F570" si="257">ROUND(C570*D570*E570,0)</f>
        <v>0</v>
      </c>
      <c r="G570" s="507"/>
      <c r="H570" s="504"/>
      <c r="I570" s="505">
        <v>13</v>
      </c>
    </row>
    <row r="571" spans="1:9" s="470" customFormat="1" hidden="1">
      <c r="A571" s="506" t="s">
        <v>239</v>
      </c>
      <c r="B571" s="504" t="s">
        <v>241</v>
      </c>
      <c r="C571" s="507">
        <v>181</v>
      </c>
      <c r="D571" s="508">
        <f>2.34*0.6</f>
        <v>1.4039999999999999</v>
      </c>
      <c r="E571" s="504">
        <v>6</v>
      </c>
      <c r="F571" s="507">
        <v>905.173</v>
      </c>
      <c r="G571" s="507"/>
      <c r="H571" s="504"/>
      <c r="I571" s="505">
        <v>14</v>
      </c>
    </row>
    <row r="572" spans="1:9" s="470" customFormat="1" hidden="1">
      <c r="A572" s="506" t="s">
        <v>226</v>
      </c>
      <c r="B572" s="504" t="s">
        <v>242</v>
      </c>
      <c r="C572" s="507">
        <f t="shared" ref="C572:F572" si="258">C573+C574</f>
        <v>179</v>
      </c>
      <c r="D572" s="508"/>
      <c r="E572" s="504"/>
      <c r="F572" s="507">
        <f t="shared" si="258"/>
        <v>987.14</v>
      </c>
      <c r="G572" s="507"/>
      <c r="H572" s="504"/>
      <c r="I572" s="505">
        <v>15</v>
      </c>
    </row>
    <row r="573" spans="1:9" s="470" customFormat="1" hidden="1">
      <c r="A573" s="506" t="s">
        <v>239</v>
      </c>
      <c r="B573" s="504" t="s">
        <v>240</v>
      </c>
      <c r="C573" s="507">
        <v>0</v>
      </c>
      <c r="D573" s="508">
        <f>2.34*40%</f>
        <v>0.93599999999999994</v>
      </c>
      <c r="E573" s="504">
        <v>6</v>
      </c>
      <c r="F573" s="507">
        <f>ROUND(C573*D573*E573,0)</f>
        <v>0</v>
      </c>
      <c r="G573" s="507"/>
      <c r="H573" s="504"/>
      <c r="I573" s="505">
        <v>16</v>
      </c>
    </row>
    <row r="574" spans="1:9" s="470" customFormat="1" hidden="1">
      <c r="A574" s="506" t="s">
        <v>239</v>
      </c>
      <c r="B574" s="504" t="s">
        <v>241</v>
      </c>
      <c r="C574" s="507">
        <v>179</v>
      </c>
      <c r="D574" s="508">
        <f>2.34*0.6</f>
        <v>1.4039999999999999</v>
      </c>
      <c r="E574" s="510">
        <v>6</v>
      </c>
      <c r="F574" s="511">
        <v>987.14</v>
      </c>
      <c r="G574" s="511"/>
      <c r="H574" s="510"/>
      <c r="I574" s="505">
        <v>17</v>
      </c>
    </row>
    <row r="575" spans="1:9" s="505" customFormat="1" ht="18" hidden="1" customHeight="1">
      <c r="A575" s="543"/>
      <c r="B575" s="498" t="s">
        <v>114</v>
      </c>
      <c r="C575" s="499">
        <f>C584</f>
        <v>89</v>
      </c>
      <c r="D575" s="500"/>
      <c r="E575" s="500"/>
      <c r="F575" s="499">
        <f>F584+F576</f>
        <v>1202.5260000000001</v>
      </c>
      <c r="G575" s="499"/>
      <c r="H575" s="498"/>
      <c r="I575" s="505">
        <v>1</v>
      </c>
    </row>
    <row r="576" spans="1:9" s="470" customFormat="1" hidden="1">
      <c r="A576" s="497">
        <v>1</v>
      </c>
      <c r="B576" s="502" t="s">
        <v>236</v>
      </c>
      <c r="C576" s="499">
        <f t="shared" ref="C576:F576" si="259">C577+C578+C581</f>
        <v>75</v>
      </c>
      <c r="D576" s="503"/>
      <c r="E576" s="500"/>
      <c r="F576" s="499">
        <f t="shared" si="259"/>
        <v>595.99800000000005</v>
      </c>
      <c r="G576" s="499"/>
      <c r="H576" s="504"/>
      <c r="I576" s="505">
        <v>2</v>
      </c>
    </row>
    <row r="577" spans="1:9" s="470" customFormat="1" hidden="1">
      <c r="A577" s="506" t="s">
        <v>226</v>
      </c>
      <c r="B577" s="504" t="s">
        <v>237</v>
      </c>
      <c r="C577" s="507">
        <v>8</v>
      </c>
      <c r="D577" s="508">
        <f>2.34*30%</f>
        <v>0.70199999999999996</v>
      </c>
      <c r="E577" s="504">
        <v>6</v>
      </c>
      <c r="F577" s="507">
        <v>87.75</v>
      </c>
      <c r="G577" s="507"/>
      <c r="H577" s="504"/>
      <c r="I577" s="505">
        <v>3</v>
      </c>
    </row>
    <row r="578" spans="1:9" s="470" customFormat="1" hidden="1">
      <c r="A578" s="506" t="s">
        <v>226</v>
      </c>
      <c r="B578" s="504" t="s">
        <v>238</v>
      </c>
      <c r="C578" s="507">
        <f t="shared" ref="C578:F578" si="260">C579+C580</f>
        <v>43</v>
      </c>
      <c r="D578" s="508"/>
      <c r="E578" s="504"/>
      <c r="F578" s="507">
        <f t="shared" si="260"/>
        <v>328.536</v>
      </c>
      <c r="G578" s="507"/>
      <c r="H578" s="504"/>
      <c r="I578" s="505">
        <v>4</v>
      </c>
    </row>
    <row r="579" spans="1:9" s="470" customFormat="1" hidden="1">
      <c r="A579" s="506" t="s">
        <v>239</v>
      </c>
      <c r="B579" s="504" t="s">
        <v>240</v>
      </c>
      <c r="C579" s="507">
        <v>11</v>
      </c>
      <c r="D579" s="508">
        <f>2.34*40%</f>
        <v>0.93599999999999994</v>
      </c>
      <c r="E579" s="504">
        <v>6</v>
      </c>
      <c r="F579" s="507">
        <v>61.776000000000003</v>
      </c>
      <c r="G579" s="507"/>
      <c r="H579" s="504"/>
      <c r="I579" s="505">
        <v>5</v>
      </c>
    </row>
    <row r="580" spans="1:9" s="470" customFormat="1" hidden="1">
      <c r="A580" s="506" t="s">
        <v>239</v>
      </c>
      <c r="B580" s="504" t="s">
        <v>241</v>
      </c>
      <c r="C580" s="507">
        <v>32</v>
      </c>
      <c r="D580" s="508">
        <f>2.34*0.6</f>
        <v>1.4039999999999999</v>
      </c>
      <c r="E580" s="504">
        <v>6</v>
      </c>
      <c r="F580" s="507">
        <v>266.76</v>
      </c>
      <c r="G580" s="507"/>
      <c r="H580" s="504"/>
      <c r="I580" s="505">
        <v>6</v>
      </c>
    </row>
    <row r="581" spans="1:9" s="470" customFormat="1" hidden="1">
      <c r="A581" s="506" t="s">
        <v>226</v>
      </c>
      <c r="B581" s="504" t="s">
        <v>242</v>
      </c>
      <c r="C581" s="507">
        <f t="shared" ref="C581:F581" si="261">C582+C583</f>
        <v>24</v>
      </c>
      <c r="D581" s="508"/>
      <c r="E581" s="504"/>
      <c r="F581" s="507">
        <f t="shared" si="261"/>
        <v>179.71199999999999</v>
      </c>
      <c r="G581" s="507"/>
      <c r="H581" s="504"/>
      <c r="I581" s="505">
        <v>7</v>
      </c>
    </row>
    <row r="582" spans="1:9" s="470" customFormat="1" hidden="1">
      <c r="A582" s="506" t="s">
        <v>239</v>
      </c>
      <c r="B582" s="504" t="s">
        <v>240</v>
      </c>
      <c r="C582" s="507">
        <v>1</v>
      </c>
      <c r="D582" s="508">
        <f>2.34*40%</f>
        <v>0.93599999999999994</v>
      </c>
      <c r="E582" s="504">
        <v>6</v>
      </c>
      <c r="F582" s="507">
        <v>5.6159999999999997</v>
      </c>
      <c r="G582" s="507"/>
      <c r="H582" s="504"/>
      <c r="I582" s="505">
        <v>8</v>
      </c>
    </row>
    <row r="583" spans="1:9" s="470" customFormat="1" hidden="1">
      <c r="A583" s="506" t="s">
        <v>239</v>
      </c>
      <c r="B583" s="504" t="s">
        <v>241</v>
      </c>
      <c r="C583" s="507">
        <v>23</v>
      </c>
      <c r="D583" s="508">
        <f>2.34*0.6</f>
        <v>1.4039999999999999</v>
      </c>
      <c r="E583" s="504">
        <v>5</v>
      </c>
      <c r="F583" s="507">
        <v>174.096</v>
      </c>
      <c r="G583" s="507"/>
      <c r="H583" s="504"/>
      <c r="I583" s="505">
        <v>9</v>
      </c>
    </row>
    <row r="584" spans="1:9" s="470" customFormat="1" hidden="1">
      <c r="A584" s="497">
        <v>2</v>
      </c>
      <c r="B584" s="502" t="s">
        <v>243</v>
      </c>
      <c r="C584" s="499">
        <f t="shared" ref="C584:F584" si="262">C585+C586+C589</f>
        <v>89</v>
      </c>
      <c r="D584" s="503"/>
      <c r="E584" s="500"/>
      <c r="F584" s="499">
        <f t="shared" si="262"/>
        <v>606.52800000000002</v>
      </c>
      <c r="G584" s="499"/>
      <c r="H584" s="504"/>
      <c r="I584" s="505">
        <v>10</v>
      </c>
    </row>
    <row r="585" spans="1:9" s="470" customFormat="1" hidden="1">
      <c r="A585" s="506" t="s">
        <v>226</v>
      </c>
      <c r="B585" s="504" t="s">
        <v>237</v>
      </c>
      <c r="C585" s="507">
        <v>19</v>
      </c>
      <c r="D585" s="508">
        <f>2.34*30%</f>
        <v>0.70199999999999996</v>
      </c>
      <c r="E585" s="504">
        <v>6</v>
      </c>
      <c r="F585" s="507">
        <v>77.22</v>
      </c>
      <c r="G585" s="507"/>
      <c r="H585" s="504"/>
      <c r="I585" s="505">
        <v>11</v>
      </c>
    </row>
    <row r="586" spans="1:9" s="470" customFormat="1" hidden="1">
      <c r="A586" s="506" t="s">
        <v>226</v>
      </c>
      <c r="B586" s="504" t="s">
        <v>238</v>
      </c>
      <c r="C586" s="507">
        <f t="shared" ref="C586:F586" si="263">C587+C588</f>
        <v>44</v>
      </c>
      <c r="D586" s="508"/>
      <c r="E586" s="504"/>
      <c r="F586" s="507">
        <f t="shared" si="263"/>
        <v>335.08800000000002</v>
      </c>
      <c r="G586" s="507"/>
      <c r="H586" s="504"/>
      <c r="I586" s="505">
        <v>12</v>
      </c>
    </row>
    <row r="587" spans="1:9" s="470" customFormat="1" hidden="1">
      <c r="A587" s="506" t="s">
        <v>239</v>
      </c>
      <c r="B587" s="504" t="s">
        <v>240</v>
      </c>
      <c r="C587" s="507">
        <v>9</v>
      </c>
      <c r="D587" s="508">
        <f>2.34*40%</f>
        <v>0.93599999999999994</v>
      </c>
      <c r="E587" s="504">
        <v>6</v>
      </c>
      <c r="F587" s="507">
        <v>54.287999999999997</v>
      </c>
      <c r="G587" s="507"/>
      <c r="H587" s="504"/>
      <c r="I587" s="505">
        <v>13</v>
      </c>
    </row>
    <row r="588" spans="1:9" s="470" customFormat="1" hidden="1">
      <c r="A588" s="506" t="s">
        <v>239</v>
      </c>
      <c r="B588" s="504" t="s">
        <v>241</v>
      </c>
      <c r="C588" s="507">
        <v>35</v>
      </c>
      <c r="D588" s="508">
        <f>2.34*0.6</f>
        <v>1.4039999999999999</v>
      </c>
      <c r="E588" s="504">
        <v>6</v>
      </c>
      <c r="F588" s="507">
        <v>280.8</v>
      </c>
      <c r="G588" s="507"/>
      <c r="H588" s="504"/>
      <c r="I588" s="505">
        <v>14</v>
      </c>
    </row>
    <row r="589" spans="1:9" s="470" customFormat="1" hidden="1">
      <c r="A589" s="506" t="s">
        <v>226</v>
      </c>
      <c r="B589" s="504" t="s">
        <v>242</v>
      </c>
      <c r="C589" s="507">
        <f t="shared" ref="C589:F589" si="264">C590+C591</f>
        <v>26</v>
      </c>
      <c r="D589" s="508"/>
      <c r="E589" s="504"/>
      <c r="F589" s="507">
        <f t="shared" si="264"/>
        <v>194.22</v>
      </c>
      <c r="G589" s="507"/>
      <c r="H589" s="504"/>
      <c r="I589" s="505">
        <v>15</v>
      </c>
    </row>
    <row r="590" spans="1:9" s="470" customFormat="1" hidden="1">
      <c r="A590" s="506" t="s">
        <v>239</v>
      </c>
      <c r="B590" s="504" t="s">
        <v>240</v>
      </c>
      <c r="C590" s="507">
        <v>4</v>
      </c>
      <c r="D590" s="508">
        <f>2.34*40%</f>
        <v>0.93599999999999994</v>
      </c>
      <c r="E590" s="504">
        <v>6</v>
      </c>
      <c r="F590" s="507">
        <v>15.912000000000001</v>
      </c>
      <c r="G590" s="507"/>
      <c r="H590" s="504"/>
      <c r="I590" s="505">
        <v>16</v>
      </c>
    </row>
    <row r="591" spans="1:9" s="470" customFormat="1" hidden="1">
      <c r="A591" s="506" t="s">
        <v>239</v>
      </c>
      <c r="B591" s="504" t="s">
        <v>241</v>
      </c>
      <c r="C591" s="507">
        <v>22</v>
      </c>
      <c r="D591" s="508">
        <f>2.34*0.6</f>
        <v>1.4039999999999999</v>
      </c>
      <c r="E591" s="510">
        <v>6</v>
      </c>
      <c r="F591" s="511">
        <v>178.30799999999999</v>
      </c>
      <c r="G591" s="511"/>
      <c r="H591" s="510"/>
      <c r="I591" s="505">
        <v>17</v>
      </c>
    </row>
    <row r="592" spans="1:9" s="505" customFormat="1" ht="17.100000000000001" hidden="1" customHeight="1">
      <c r="A592" s="543"/>
      <c r="B592" s="498" t="s">
        <v>115</v>
      </c>
      <c r="C592" s="499">
        <f>C601</f>
        <v>216</v>
      </c>
      <c r="D592" s="500"/>
      <c r="E592" s="500"/>
      <c r="F592" s="499">
        <f>F601+F593</f>
        <v>2844.0419999999999</v>
      </c>
      <c r="G592" s="499"/>
      <c r="H592" s="498"/>
      <c r="I592" s="505">
        <v>1</v>
      </c>
    </row>
    <row r="593" spans="1:9" s="470" customFormat="1" hidden="1">
      <c r="A593" s="497">
        <v>1</v>
      </c>
      <c r="B593" s="502" t="s">
        <v>236</v>
      </c>
      <c r="C593" s="499">
        <f t="shared" ref="C593:F593" si="265">C594+C595+C598</f>
        <v>204</v>
      </c>
      <c r="D593" s="503"/>
      <c r="E593" s="500"/>
      <c r="F593" s="499">
        <f t="shared" si="265"/>
        <v>1178.19</v>
      </c>
      <c r="G593" s="499"/>
      <c r="H593" s="504"/>
      <c r="I593" s="505">
        <v>2</v>
      </c>
    </row>
    <row r="594" spans="1:9" s="470" customFormat="1" hidden="1">
      <c r="A594" s="506" t="s">
        <v>226</v>
      </c>
      <c r="B594" s="504" t="s">
        <v>237</v>
      </c>
      <c r="C594" s="507">
        <v>45</v>
      </c>
      <c r="D594" s="508">
        <f>2.34*30%</f>
        <v>0.70199999999999996</v>
      </c>
      <c r="E594" s="504">
        <v>6</v>
      </c>
      <c r="F594" s="507">
        <v>166.374</v>
      </c>
      <c r="G594" s="507"/>
      <c r="H594" s="504"/>
      <c r="I594" s="505">
        <v>3</v>
      </c>
    </row>
    <row r="595" spans="1:9" s="470" customFormat="1" hidden="1">
      <c r="A595" s="506" t="s">
        <v>226</v>
      </c>
      <c r="B595" s="504" t="s">
        <v>238</v>
      </c>
      <c r="C595" s="507">
        <f t="shared" ref="C595:F595" si="266">C596+C597</f>
        <v>98</v>
      </c>
      <c r="D595" s="508"/>
      <c r="E595" s="504"/>
      <c r="F595" s="507">
        <f t="shared" si="266"/>
        <v>625.71600000000001</v>
      </c>
      <c r="G595" s="507"/>
      <c r="H595" s="504"/>
      <c r="I595" s="505">
        <v>4</v>
      </c>
    </row>
    <row r="596" spans="1:9" s="470" customFormat="1" hidden="1">
      <c r="A596" s="506" t="s">
        <v>239</v>
      </c>
      <c r="B596" s="504" t="s">
        <v>240</v>
      </c>
      <c r="C596" s="507">
        <v>37</v>
      </c>
      <c r="D596" s="508">
        <f>2.34*40%</f>
        <v>0.93599999999999994</v>
      </c>
      <c r="E596" s="504">
        <v>6</v>
      </c>
      <c r="F596" s="507">
        <v>197.49600000000001</v>
      </c>
      <c r="G596" s="507"/>
      <c r="H596" s="504"/>
      <c r="I596" s="505">
        <v>5</v>
      </c>
    </row>
    <row r="597" spans="1:9" s="470" customFormat="1" hidden="1">
      <c r="A597" s="506" t="s">
        <v>239</v>
      </c>
      <c r="B597" s="504" t="s">
        <v>241</v>
      </c>
      <c r="C597" s="507">
        <v>61</v>
      </c>
      <c r="D597" s="508">
        <f>2.34*0.6</f>
        <v>1.4039999999999999</v>
      </c>
      <c r="E597" s="504">
        <v>6</v>
      </c>
      <c r="F597" s="507">
        <v>428.22</v>
      </c>
      <c r="G597" s="507"/>
      <c r="H597" s="504"/>
      <c r="I597" s="505">
        <v>6</v>
      </c>
    </row>
    <row r="598" spans="1:9" s="470" customFormat="1" hidden="1">
      <c r="A598" s="506" t="s">
        <v>226</v>
      </c>
      <c r="B598" s="504" t="s">
        <v>242</v>
      </c>
      <c r="C598" s="507">
        <f t="shared" ref="C598:F598" si="267">C599+C600</f>
        <v>61</v>
      </c>
      <c r="D598" s="508"/>
      <c r="E598" s="504"/>
      <c r="F598" s="507">
        <f t="shared" si="267"/>
        <v>386.1</v>
      </c>
      <c r="G598" s="507"/>
      <c r="H598" s="504"/>
      <c r="I598" s="505">
        <v>7</v>
      </c>
    </row>
    <row r="599" spans="1:9" s="470" customFormat="1" hidden="1">
      <c r="A599" s="506" t="s">
        <v>239</v>
      </c>
      <c r="B599" s="504" t="s">
        <v>240</v>
      </c>
      <c r="C599" s="507">
        <v>18</v>
      </c>
      <c r="D599" s="508">
        <f>2.34*40%</f>
        <v>0.93599999999999994</v>
      </c>
      <c r="E599" s="504">
        <v>6</v>
      </c>
      <c r="F599" s="507">
        <v>84.24</v>
      </c>
      <c r="G599" s="507"/>
      <c r="H599" s="504"/>
      <c r="I599" s="505">
        <v>8</v>
      </c>
    </row>
    <row r="600" spans="1:9" s="470" customFormat="1" hidden="1">
      <c r="A600" s="506" t="s">
        <v>239</v>
      </c>
      <c r="B600" s="504" t="s">
        <v>241</v>
      </c>
      <c r="C600" s="507">
        <v>43</v>
      </c>
      <c r="D600" s="508">
        <f>2.34*0.6</f>
        <v>1.4039999999999999</v>
      </c>
      <c r="E600" s="504">
        <v>6</v>
      </c>
      <c r="F600" s="507">
        <v>301.86</v>
      </c>
      <c r="G600" s="507"/>
      <c r="H600" s="504"/>
      <c r="I600" s="505">
        <v>9</v>
      </c>
    </row>
    <row r="601" spans="1:9" s="470" customFormat="1" hidden="1">
      <c r="A601" s="497">
        <v>2</v>
      </c>
      <c r="B601" s="502" t="s">
        <v>243</v>
      </c>
      <c r="C601" s="499">
        <f t="shared" ref="C601" si="268">C602+C603+C606</f>
        <v>216</v>
      </c>
      <c r="D601" s="503"/>
      <c r="E601" s="500"/>
      <c r="F601" s="499">
        <f>F602+F603+F606+F609</f>
        <v>1665.8519999999999</v>
      </c>
      <c r="G601" s="499"/>
      <c r="H601" s="504"/>
      <c r="I601" s="505">
        <v>10</v>
      </c>
    </row>
    <row r="602" spans="1:9" s="470" customFormat="1" hidden="1">
      <c r="A602" s="506" t="s">
        <v>226</v>
      </c>
      <c r="B602" s="504" t="s">
        <v>237</v>
      </c>
      <c r="C602" s="507">
        <v>54</v>
      </c>
      <c r="D602" s="508">
        <f>2.34*30%</f>
        <v>0.70199999999999996</v>
      </c>
      <c r="E602" s="504">
        <v>6</v>
      </c>
      <c r="F602" s="507">
        <v>223.23599999999999</v>
      </c>
      <c r="G602" s="507"/>
      <c r="H602" s="504"/>
      <c r="I602" s="505">
        <v>11</v>
      </c>
    </row>
    <row r="603" spans="1:9" s="470" customFormat="1" hidden="1">
      <c r="A603" s="506" t="s">
        <v>226</v>
      </c>
      <c r="B603" s="504" t="s">
        <v>238</v>
      </c>
      <c r="C603" s="507">
        <f t="shared" ref="C603:F603" si="269">C604+C605</f>
        <v>93</v>
      </c>
      <c r="D603" s="508"/>
      <c r="E603" s="504"/>
      <c r="F603" s="507">
        <f t="shared" si="269"/>
        <v>737.56799999999998</v>
      </c>
      <c r="G603" s="507"/>
      <c r="H603" s="504"/>
      <c r="I603" s="505">
        <v>12</v>
      </c>
    </row>
    <row r="604" spans="1:9" s="470" customFormat="1" hidden="1">
      <c r="A604" s="506" t="s">
        <v>239</v>
      </c>
      <c r="B604" s="504" t="s">
        <v>240</v>
      </c>
      <c r="C604" s="507">
        <v>31</v>
      </c>
      <c r="D604" s="508">
        <f>2.34*40%</f>
        <v>0.93599999999999994</v>
      </c>
      <c r="E604" s="504">
        <v>6</v>
      </c>
      <c r="F604" s="507">
        <v>164.73599999999999</v>
      </c>
      <c r="G604" s="507"/>
      <c r="H604" s="504"/>
      <c r="I604" s="505">
        <v>13</v>
      </c>
    </row>
    <row r="605" spans="1:9" s="470" customFormat="1" hidden="1">
      <c r="A605" s="506" t="s">
        <v>239</v>
      </c>
      <c r="B605" s="504" t="s">
        <v>241</v>
      </c>
      <c r="C605" s="507">
        <v>62</v>
      </c>
      <c r="D605" s="508">
        <f>2.34*0.6</f>
        <v>1.4039999999999999</v>
      </c>
      <c r="E605" s="504">
        <v>6</v>
      </c>
      <c r="F605" s="507">
        <v>572.83199999999999</v>
      </c>
      <c r="G605" s="507"/>
      <c r="H605" s="504"/>
      <c r="I605" s="505">
        <v>14</v>
      </c>
    </row>
    <row r="606" spans="1:9" s="470" customFormat="1" hidden="1">
      <c r="A606" s="506" t="s">
        <v>226</v>
      </c>
      <c r="B606" s="504" t="s">
        <v>242</v>
      </c>
      <c r="C606" s="507">
        <f t="shared" ref="C606:F606" si="270">C607+C608</f>
        <v>69</v>
      </c>
      <c r="D606" s="508"/>
      <c r="E606" s="504"/>
      <c r="F606" s="507">
        <f t="shared" si="270"/>
        <v>559.72799999999995</v>
      </c>
      <c r="G606" s="507"/>
      <c r="H606" s="504"/>
      <c r="I606" s="505">
        <v>15</v>
      </c>
    </row>
    <row r="607" spans="1:9" s="470" customFormat="1" hidden="1">
      <c r="A607" s="506" t="s">
        <v>239</v>
      </c>
      <c r="B607" s="504" t="s">
        <v>240</v>
      </c>
      <c r="C607" s="507">
        <v>25</v>
      </c>
      <c r="D607" s="508">
        <f>2.34*40%</f>
        <v>0.93599999999999994</v>
      </c>
      <c r="E607" s="504">
        <v>6</v>
      </c>
      <c r="F607" s="507">
        <v>135.72</v>
      </c>
      <c r="G607" s="507"/>
      <c r="H607" s="504"/>
      <c r="I607" s="505">
        <v>16</v>
      </c>
    </row>
    <row r="608" spans="1:9" s="470" customFormat="1" hidden="1">
      <c r="A608" s="506" t="s">
        <v>239</v>
      </c>
      <c r="B608" s="504" t="s">
        <v>241</v>
      </c>
      <c r="C608" s="507">
        <v>44</v>
      </c>
      <c r="D608" s="508">
        <f>2.34*0.6</f>
        <v>1.4039999999999999</v>
      </c>
      <c r="E608" s="510">
        <v>6</v>
      </c>
      <c r="F608" s="511">
        <v>424.00799999999998</v>
      </c>
      <c r="G608" s="511"/>
      <c r="H608" s="510"/>
      <c r="I608" s="505">
        <v>17</v>
      </c>
    </row>
    <row r="609" spans="1:61" s="589" customFormat="1" hidden="1">
      <c r="A609" s="593" t="s">
        <v>219</v>
      </c>
      <c r="B609" s="594" t="s">
        <v>487</v>
      </c>
      <c r="C609" s="590">
        <v>2</v>
      </c>
      <c r="D609" s="595">
        <v>2.34</v>
      </c>
      <c r="E609" s="612">
        <v>12</v>
      </c>
      <c r="F609" s="611">
        <v>145.32</v>
      </c>
      <c r="G609" s="1212"/>
      <c r="H609" s="612"/>
      <c r="I609" s="596">
        <v>26</v>
      </c>
      <c r="M609" s="470"/>
      <c r="N609" s="470"/>
      <c r="O609" s="470"/>
      <c r="P609" s="470"/>
      <c r="Q609" s="470"/>
      <c r="R609" s="470"/>
      <c r="S609" s="470"/>
      <c r="T609" s="470"/>
      <c r="U609" s="470"/>
      <c r="V609" s="470"/>
      <c r="W609" s="470"/>
      <c r="X609" s="470"/>
      <c r="Y609" s="470"/>
      <c r="Z609" s="470"/>
      <c r="AA609" s="470"/>
      <c r="AB609" s="470"/>
      <c r="AC609" s="470"/>
      <c r="AD609" s="470"/>
      <c r="AE609" s="470"/>
      <c r="AF609" s="470"/>
      <c r="AG609" s="470"/>
      <c r="AH609" s="470"/>
      <c r="AI609" s="470"/>
      <c r="AJ609" s="470"/>
      <c r="AK609" s="470"/>
      <c r="AL609" s="470"/>
      <c r="AM609" s="470"/>
      <c r="AN609" s="470"/>
      <c r="AO609" s="470"/>
      <c r="AP609" s="470"/>
      <c r="AQ609" s="470"/>
      <c r="AR609" s="470"/>
      <c r="AS609" s="470"/>
      <c r="AT609" s="470"/>
      <c r="AU609" s="470"/>
      <c r="AV609" s="470"/>
      <c r="AW609" s="470"/>
      <c r="AX609" s="470"/>
      <c r="AY609" s="470"/>
      <c r="AZ609" s="470"/>
      <c r="BA609" s="470"/>
      <c r="BB609" s="470"/>
      <c r="BC609" s="470"/>
      <c r="BD609" s="470"/>
      <c r="BE609" s="470"/>
      <c r="BF609" s="470"/>
      <c r="BG609" s="470"/>
      <c r="BH609" s="470"/>
      <c r="BI609" s="470"/>
    </row>
    <row r="610" spans="1:61" s="505" customFormat="1" ht="17.100000000000001" hidden="1" customHeight="1">
      <c r="A610" s="543"/>
      <c r="B610" s="498" t="s">
        <v>116</v>
      </c>
      <c r="C610" s="499">
        <f>C619</f>
        <v>227</v>
      </c>
      <c r="D610" s="500"/>
      <c r="E610" s="500"/>
      <c r="F610" s="499">
        <f>F619+F611</f>
        <v>4491.8119999999999</v>
      </c>
      <c r="G610" s="499"/>
      <c r="H610" s="498"/>
      <c r="I610" s="505">
        <v>1</v>
      </c>
      <c r="M610" s="470"/>
      <c r="N610" s="470"/>
      <c r="O610" s="470"/>
      <c r="P610" s="470"/>
      <c r="Q610" s="470"/>
      <c r="R610" s="470"/>
      <c r="S610" s="470"/>
      <c r="T610" s="470"/>
      <c r="U610" s="470"/>
      <c r="V610" s="470"/>
      <c r="W610" s="470"/>
      <c r="X610" s="470"/>
      <c r="Y610" s="470"/>
      <c r="Z610" s="470"/>
      <c r="AA610" s="470"/>
      <c r="AB610" s="470"/>
      <c r="AC610" s="470"/>
      <c r="AD610" s="470"/>
      <c r="AE610" s="470"/>
      <c r="AF610" s="470"/>
      <c r="AG610" s="470"/>
      <c r="AH610" s="470"/>
      <c r="AI610" s="470"/>
      <c r="AJ610" s="470"/>
      <c r="AK610" s="470"/>
      <c r="AL610" s="470"/>
      <c r="AM610" s="470"/>
      <c r="AN610" s="470"/>
      <c r="AO610" s="470"/>
      <c r="AP610" s="470"/>
      <c r="AQ610" s="470"/>
      <c r="AR610" s="470"/>
      <c r="AS610" s="470"/>
      <c r="AT610" s="470"/>
      <c r="AU610" s="470"/>
      <c r="AV610" s="470"/>
      <c r="AW610" s="470"/>
      <c r="AX610" s="470"/>
      <c r="AY610" s="470"/>
      <c r="AZ610" s="470"/>
      <c r="BA610" s="470"/>
      <c r="BB610" s="470"/>
      <c r="BC610" s="470"/>
      <c r="BD610" s="470"/>
      <c r="BE610" s="470"/>
      <c r="BF610" s="470"/>
      <c r="BG610" s="470"/>
      <c r="BH610" s="470"/>
      <c r="BI610" s="470"/>
    </row>
    <row r="611" spans="1:61" s="470" customFormat="1" hidden="1">
      <c r="A611" s="497">
        <v>1</v>
      </c>
      <c r="B611" s="502" t="s">
        <v>236</v>
      </c>
      <c r="C611" s="499">
        <f>C612+C613+C616</f>
        <v>228</v>
      </c>
      <c r="D611" s="503"/>
      <c r="E611" s="500"/>
      <c r="F611" s="499">
        <f t="shared" ref="F611" si="271">F612+F613+F616</f>
        <v>2263.1959999999999</v>
      </c>
      <c r="G611" s="499"/>
      <c r="H611" s="504"/>
      <c r="I611" s="505">
        <v>2</v>
      </c>
    </row>
    <row r="612" spans="1:61" s="470" customFormat="1" hidden="1">
      <c r="A612" s="506" t="s">
        <v>226</v>
      </c>
      <c r="B612" s="504" t="s">
        <v>237</v>
      </c>
      <c r="C612" s="507"/>
      <c r="D612" s="508">
        <f>2.34*30%</f>
        <v>0.70199999999999996</v>
      </c>
      <c r="E612" s="504">
        <v>6</v>
      </c>
      <c r="F612" s="507">
        <v>327.834</v>
      </c>
      <c r="G612" s="507"/>
      <c r="H612" s="504"/>
      <c r="I612" s="505">
        <v>3</v>
      </c>
    </row>
    <row r="613" spans="1:61" s="470" customFormat="1" hidden="1">
      <c r="A613" s="506" t="s">
        <v>226</v>
      </c>
      <c r="B613" s="504" t="s">
        <v>238</v>
      </c>
      <c r="C613" s="507">
        <f t="shared" ref="C613:F613" si="272">C614+C615</f>
        <v>134</v>
      </c>
      <c r="D613" s="508"/>
      <c r="E613" s="504"/>
      <c r="F613" s="507">
        <f t="shared" si="272"/>
        <v>1177.202</v>
      </c>
      <c r="G613" s="507"/>
      <c r="H613" s="504"/>
      <c r="I613" s="505">
        <v>4</v>
      </c>
    </row>
    <row r="614" spans="1:61" s="470" customFormat="1" hidden="1">
      <c r="A614" s="506" t="s">
        <v>239</v>
      </c>
      <c r="B614" s="504" t="s">
        <v>240</v>
      </c>
      <c r="C614" s="507">
        <v>0</v>
      </c>
      <c r="D614" s="508">
        <f>2.34*40%</f>
        <v>0.93599999999999994</v>
      </c>
      <c r="E614" s="504">
        <v>6</v>
      </c>
      <c r="F614" s="507">
        <f t="shared" ref="F614:F617" si="273">ROUND(C614*D614*E614,0)</f>
        <v>0</v>
      </c>
      <c r="G614" s="507"/>
      <c r="H614" s="504"/>
      <c r="I614" s="505">
        <v>5</v>
      </c>
    </row>
    <row r="615" spans="1:61" s="470" customFormat="1" hidden="1">
      <c r="A615" s="506" t="s">
        <v>239</v>
      </c>
      <c r="B615" s="504" t="s">
        <v>241</v>
      </c>
      <c r="C615" s="507">
        <v>134</v>
      </c>
      <c r="D615" s="508">
        <f>2.34*0.6</f>
        <v>1.4039999999999999</v>
      </c>
      <c r="E615" s="504">
        <v>6</v>
      </c>
      <c r="F615" s="507">
        <v>1177.202</v>
      </c>
      <c r="G615" s="507"/>
      <c r="H615" s="504"/>
      <c r="I615" s="505">
        <v>6</v>
      </c>
    </row>
    <row r="616" spans="1:61" s="470" customFormat="1" hidden="1">
      <c r="A616" s="506" t="s">
        <v>226</v>
      </c>
      <c r="B616" s="504" t="s">
        <v>242</v>
      </c>
      <c r="C616" s="507">
        <f t="shared" ref="C616:F616" si="274">C617+C618</f>
        <v>94</v>
      </c>
      <c r="D616" s="508"/>
      <c r="E616" s="504"/>
      <c r="F616" s="507">
        <f t="shared" si="274"/>
        <v>758.16</v>
      </c>
      <c r="G616" s="507"/>
      <c r="H616" s="504"/>
      <c r="I616" s="505">
        <v>7</v>
      </c>
    </row>
    <row r="617" spans="1:61" s="470" customFormat="1" hidden="1">
      <c r="A617" s="506" t="s">
        <v>239</v>
      </c>
      <c r="B617" s="504" t="s">
        <v>240</v>
      </c>
      <c r="C617" s="507">
        <v>0</v>
      </c>
      <c r="D617" s="508">
        <f>2.34*40%</f>
        <v>0.93599999999999994</v>
      </c>
      <c r="E617" s="504">
        <v>6</v>
      </c>
      <c r="F617" s="507">
        <f t="shared" si="273"/>
        <v>0</v>
      </c>
      <c r="G617" s="507"/>
      <c r="H617" s="504"/>
      <c r="I617" s="505">
        <v>8</v>
      </c>
    </row>
    <row r="618" spans="1:61" s="470" customFormat="1" hidden="1">
      <c r="A618" s="506" t="s">
        <v>239</v>
      </c>
      <c r="B618" s="504" t="s">
        <v>241</v>
      </c>
      <c r="C618" s="507">
        <v>94</v>
      </c>
      <c r="D618" s="508">
        <f>2.34*0.6</f>
        <v>1.4039999999999999</v>
      </c>
      <c r="E618" s="504">
        <v>6</v>
      </c>
      <c r="F618" s="507">
        <v>758.16</v>
      </c>
      <c r="G618" s="507"/>
      <c r="H618" s="504"/>
      <c r="I618" s="505">
        <v>9</v>
      </c>
    </row>
    <row r="619" spans="1:61" s="470" customFormat="1" hidden="1">
      <c r="A619" s="497">
        <v>2</v>
      </c>
      <c r="B619" s="502" t="s">
        <v>243</v>
      </c>
      <c r="C619" s="499">
        <f>C620+C621+C624+C627</f>
        <v>227</v>
      </c>
      <c r="D619" s="503"/>
      <c r="E619" s="500"/>
      <c r="F619" s="499">
        <f>F620+F621+F624+F627</f>
        <v>2228.616</v>
      </c>
      <c r="G619" s="499"/>
      <c r="H619" s="504"/>
      <c r="I619" s="505">
        <v>10</v>
      </c>
    </row>
    <row r="620" spans="1:61" s="470" customFormat="1" hidden="1">
      <c r="A620" s="506" t="s">
        <v>226</v>
      </c>
      <c r="B620" s="504" t="s">
        <v>237</v>
      </c>
      <c r="C620" s="507"/>
      <c r="D620" s="508">
        <f>2.34*30%</f>
        <v>0.70199999999999996</v>
      </c>
      <c r="E620" s="504">
        <v>6</v>
      </c>
      <c r="F620" s="507">
        <v>296.24400000000003</v>
      </c>
      <c r="G620" s="507"/>
      <c r="H620" s="504"/>
      <c r="I620" s="505">
        <v>11</v>
      </c>
    </row>
    <row r="621" spans="1:61" s="470" customFormat="1" hidden="1">
      <c r="A621" s="506" t="s">
        <v>226</v>
      </c>
      <c r="B621" s="504" t="s">
        <v>238</v>
      </c>
      <c r="C621" s="507">
        <f t="shared" ref="C621:F621" si="275">C622+C623</f>
        <v>136</v>
      </c>
      <c r="D621" s="508"/>
      <c r="E621" s="504"/>
      <c r="F621" s="507">
        <f t="shared" si="275"/>
        <v>1185.912</v>
      </c>
      <c r="G621" s="507"/>
      <c r="H621" s="504"/>
      <c r="I621" s="505">
        <v>12</v>
      </c>
    </row>
    <row r="622" spans="1:61" s="470" customFormat="1" hidden="1">
      <c r="A622" s="506" t="s">
        <v>239</v>
      </c>
      <c r="B622" s="504" t="s">
        <v>240</v>
      </c>
      <c r="C622" s="507"/>
      <c r="D622" s="508">
        <f>2.34*40%</f>
        <v>0.93599999999999994</v>
      </c>
      <c r="E622" s="504">
        <v>6</v>
      </c>
      <c r="F622" s="507">
        <f t="shared" ref="F622" si="276">ROUND(C622*D622*E622,0)</f>
        <v>0</v>
      </c>
      <c r="G622" s="507"/>
      <c r="H622" s="504"/>
      <c r="I622" s="505">
        <v>13</v>
      </c>
    </row>
    <row r="623" spans="1:61" s="470" customFormat="1" hidden="1">
      <c r="A623" s="506" t="s">
        <v>239</v>
      </c>
      <c r="B623" s="504" t="s">
        <v>241</v>
      </c>
      <c r="C623" s="507">
        <v>136</v>
      </c>
      <c r="D623" s="508">
        <f>2.34*0.6</f>
        <v>1.4039999999999999</v>
      </c>
      <c r="E623" s="504">
        <v>6</v>
      </c>
      <c r="F623" s="507">
        <v>1185.912</v>
      </c>
      <c r="G623" s="507"/>
      <c r="H623" s="504"/>
      <c r="I623" s="505">
        <v>14</v>
      </c>
    </row>
    <row r="624" spans="1:61" s="470" customFormat="1" hidden="1">
      <c r="A624" s="506" t="s">
        <v>226</v>
      </c>
      <c r="B624" s="504" t="s">
        <v>242</v>
      </c>
      <c r="C624" s="507">
        <f t="shared" ref="C624:F624" si="277">C625+C626</f>
        <v>91</v>
      </c>
      <c r="D624" s="508"/>
      <c r="E624" s="504"/>
      <c r="F624" s="507">
        <f t="shared" si="277"/>
        <v>746.46</v>
      </c>
      <c r="G624" s="507"/>
      <c r="H624" s="504"/>
      <c r="I624" s="505">
        <v>15</v>
      </c>
    </row>
    <row r="625" spans="1:9" s="470" customFormat="1" hidden="1">
      <c r="A625" s="506" t="s">
        <v>239</v>
      </c>
      <c r="B625" s="504" t="s">
        <v>240</v>
      </c>
      <c r="C625" s="507">
        <v>0</v>
      </c>
      <c r="D625" s="508">
        <f>2.34*40%</f>
        <v>0.93599999999999994</v>
      </c>
      <c r="E625" s="504">
        <v>6</v>
      </c>
      <c r="F625" s="507">
        <f>ROUND(C625*D625*E625,0)</f>
        <v>0</v>
      </c>
      <c r="G625" s="507"/>
      <c r="H625" s="504"/>
      <c r="I625" s="505">
        <v>16</v>
      </c>
    </row>
    <row r="626" spans="1:9" s="470" customFormat="1" hidden="1">
      <c r="A626" s="506" t="s">
        <v>239</v>
      </c>
      <c r="B626" s="504" t="s">
        <v>241</v>
      </c>
      <c r="C626" s="507">
        <v>91</v>
      </c>
      <c r="D626" s="508">
        <f>2.34*0.6</f>
        <v>1.4039999999999999</v>
      </c>
      <c r="E626" s="510">
        <v>6</v>
      </c>
      <c r="F626" s="511">
        <v>746.46</v>
      </c>
      <c r="G626" s="511"/>
      <c r="H626" s="510"/>
      <c r="I626" s="505">
        <v>17</v>
      </c>
    </row>
    <row r="627" spans="1:9" s="470" customFormat="1" hidden="1">
      <c r="A627" s="506" t="s">
        <v>219</v>
      </c>
      <c r="B627" s="504" t="s">
        <v>487</v>
      </c>
      <c r="C627" s="507"/>
      <c r="D627" s="508"/>
      <c r="E627" s="613"/>
      <c r="F627" s="574"/>
      <c r="G627" s="574"/>
      <c r="H627" s="613"/>
      <c r="I627" s="505">
        <v>18</v>
      </c>
    </row>
    <row r="628" spans="1:9" s="654" customFormat="1" ht="18" hidden="1" customHeight="1">
      <c r="A628" s="650"/>
      <c r="B628" s="651" t="s">
        <v>117</v>
      </c>
      <c r="C628" s="652">
        <f>C637</f>
        <v>8</v>
      </c>
      <c r="D628" s="653"/>
      <c r="E628" s="653"/>
      <c r="F628" s="652">
        <f>F637+F629</f>
        <v>91.961999999999989</v>
      </c>
      <c r="G628" s="652"/>
      <c r="H628" s="651"/>
      <c r="I628" s="654">
        <v>1</v>
      </c>
    </row>
    <row r="629" spans="1:9" s="623" customFormat="1" hidden="1">
      <c r="A629" s="655">
        <v>1</v>
      </c>
      <c r="B629" s="656" t="s">
        <v>236</v>
      </c>
      <c r="C629" s="652">
        <f t="shared" ref="C629:F629" si="278">C630+C631+C634</f>
        <v>6</v>
      </c>
      <c r="D629" s="657"/>
      <c r="E629" s="653"/>
      <c r="F629" s="652">
        <f t="shared" si="278"/>
        <v>45.629999999999995</v>
      </c>
      <c r="G629" s="652"/>
      <c r="H629" s="658"/>
      <c r="I629" s="654">
        <v>2</v>
      </c>
    </row>
    <row r="630" spans="1:9" s="623" customFormat="1" hidden="1">
      <c r="A630" s="659" t="s">
        <v>226</v>
      </c>
      <c r="B630" s="658" t="s">
        <v>237</v>
      </c>
      <c r="C630" s="660">
        <v>1</v>
      </c>
      <c r="D630" s="661">
        <f>2.34*30%</f>
        <v>0.70199999999999996</v>
      </c>
      <c r="E630" s="658">
        <v>6</v>
      </c>
      <c r="F630" s="660">
        <v>7.7220000000000004</v>
      </c>
      <c r="G630" s="660"/>
      <c r="H630" s="658"/>
      <c r="I630" s="654">
        <v>3</v>
      </c>
    </row>
    <row r="631" spans="1:9" s="623" customFormat="1" hidden="1">
      <c r="A631" s="659" t="s">
        <v>226</v>
      </c>
      <c r="B631" s="658" t="s">
        <v>238</v>
      </c>
      <c r="C631" s="660">
        <f t="shared" ref="C631:F631" si="279">C632+C633</f>
        <v>2</v>
      </c>
      <c r="D631" s="661"/>
      <c r="E631" s="658"/>
      <c r="F631" s="660">
        <f t="shared" si="279"/>
        <v>12.635999999999999</v>
      </c>
      <c r="G631" s="660"/>
      <c r="H631" s="658"/>
      <c r="I631" s="654">
        <v>4</v>
      </c>
    </row>
    <row r="632" spans="1:9" s="623" customFormat="1" hidden="1">
      <c r="A632" s="659" t="s">
        <v>239</v>
      </c>
      <c r="B632" s="658" t="s">
        <v>240</v>
      </c>
      <c r="C632" s="660">
        <v>0</v>
      </c>
      <c r="D632" s="661">
        <f>2.34*40%</f>
        <v>0.93599999999999994</v>
      </c>
      <c r="E632" s="658">
        <v>6</v>
      </c>
      <c r="F632" s="660">
        <f t="shared" ref="F632:F635" si="280">ROUND(C632*D632*E632,0)</f>
        <v>0</v>
      </c>
      <c r="G632" s="660"/>
      <c r="H632" s="658"/>
      <c r="I632" s="654">
        <v>5</v>
      </c>
    </row>
    <row r="633" spans="1:9" s="623" customFormat="1" hidden="1">
      <c r="A633" s="659" t="s">
        <v>239</v>
      </c>
      <c r="B633" s="658" t="s">
        <v>241</v>
      </c>
      <c r="C633" s="660">
        <v>2</v>
      </c>
      <c r="D633" s="661">
        <f>2.34*0.6</f>
        <v>1.4039999999999999</v>
      </c>
      <c r="E633" s="658">
        <v>6</v>
      </c>
      <c r="F633" s="660">
        <v>12.635999999999999</v>
      </c>
      <c r="G633" s="660"/>
      <c r="H633" s="658"/>
      <c r="I633" s="654">
        <v>6</v>
      </c>
    </row>
    <row r="634" spans="1:9" s="623" customFormat="1" hidden="1">
      <c r="A634" s="659" t="s">
        <v>226</v>
      </c>
      <c r="B634" s="658" t="s">
        <v>242</v>
      </c>
      <c r="C634" s="660">
        <f t="shared" ref="C634:F634" si="281">C635+C636</f>
        <v>3</v>
      </c>
      <c r="D634" s="661"/>
      <c r="E634" s="658"/>
      <c r="F634" s="660">
        <f t="shared" si="281"/>
        <v>25.271999999999998</v>
      </c>
      <c r="G634" s="660"/>
      <c r="H634" s="658"/>
      <c r="I634" s="654">
        <v>7</v>
      </c>
    </row>
    <row r="635" spans="1:9" s="623" customFormat="1" hidden="1">
      <c r="A635" s="659" t="s">
        <v>239</v>
      </c>
      <c r="B635" s="658" t="s">
        <v>240</v>
      </c>
      <c r="C635" s="660">
        <v>0</v>
      </c>
      <c r="D635" s="661">
        <f>2.34*40%</f>
        <v>0.93599999999999994</v>
      </c>
      <c r="E635" s="658">
        <v>6</v>
      </c>
      <c r="F635" s="660">
        <f t="shared" si="280"/>
        <v>0</v>
      </c>
      <c r="G635" s="660"/>
      <c r="H635" s="658"/>
      <c r="I635" s="654">
        <v>8</v>
      </c>
    </row>
    <row r="636" spans="1:9" s="623" customFormat="1" hidden="1">
      <c r="A636" s="659" t="s">
        <v>239</v>
      </c>
      <c r="B636" s="658" t="s">
        <v>241</v>
      </c>
      <c r="C636" s="660">
        <v>3</v>
      </c>
      <c r="D636" s="661">
        <f>2.34*0.6</f>
        <v>1.4039999999999999</v>
      </c>
      <c r="E636" s="658">
        <v>6</v>
      </c>
      <c r="F636" s="660">
        <v>25.271999999999998</v>
      </c>
      <c r="G636" s="660"/>
      <c r="H636" s="658"/>
      <c r="I636" s="654">
        <v>9</v>
      </c>
    </row>
    <row r="637" spans="1:9" s="623" customFormat="1" hidden="1">
      <c r="A637" s="655">
        <v>2</v>
      </c>
      <c r="B637" s="656" t="s">
        <v>243</v>
      </c>
      <c r="C637" s="652">
        <f t="shared" ref="C637:F637" si="282">C638+C639+C642</f>
        <v>8</v>
      </c>
      <c r="D637" s="657"/>
      <c r="E637" s="653"/>
      <c r="F637" s="652">
        <f t="shared" si="282"/>
        <v>46.332000000000001</v>
      </c>
      <c r="G637" s="652"/>
      <c r="H637" s="658"/>
      <c r="I637" s="654">
        <v>10</v>
      </c>
    </row>
    <row r="638" spans="1:9" s="623" customFormat="1" hidden="1">
      <c r="A638" s="659" t="s">
        <v>226</v>
      </c>
      <c r="B638" s="658" t="s">
        <v>237</v>
      </c>
      <c r="C638" s="660">
        <v>3</v>
      </c>
      <c r="D638" s="661">
        <f>2.34*30%</f>
        <v>0.70199999999999996</v>
      </c>
      <c r="E638" s="658">
        <v>6</v>
      </c>
      <c r="F638" s="660">
        <v>9.8279999999999994</v>
      </c>
      <c r="G638" s="660"/>
      <c r="H638" s="658"/>
      <c r="I638" s="654">
        <v>11</v>
      </c>
    </row>
    <row r="639" spans="1:9" s="623" customFormat="1" hidden="1">
      <c r="A639" s="659" t="s">
        <v>226</v>
      </c>
      <c r="B639" s="658" t="s">
        <v>238</v>
      </c>
      <c r="C639" s="660">
        <f t="shared" ref="C639:F639" si="283">C640+C641</f>
        <v>1</v>
      </c>
      <c r="D639" s="661"/>
      <c r="E639" s="658"/>
      <c r="F639" s="660">
        <f t="shared" si="283"/>
        <v>5.6159999999999997</v>
      </c>
      <c r="G639" s="660"/>
      <c r="H639" s="658"/>
      <c r="I639" s="654">
        <v>12</v>
      </c>
    </row>
    <row r="640" spans="1:9" s="623" customFormat="1" hidden="1">
      <c r="A640" s="659" t="s">
        <v>239</v>
      </c>
      <c r="B640" s="658" t="s">
        <v>240</v>
      </c>
      <c r="C640" s="660">
        <v>0</v>
      </c>
      <c r="D640" s="661">
        <f>2.34*40%</f>
        <v>0.93599999999999994</v>
      </c>
      <c r="E640" s="658">
        <v>6</v>
      </c>
      <c r="F640" s="660">
        <f t="shared" ref="F640" si="284">ROUND(C640*D640*E640,0)</f>
        <v>0</v>
      </c>
      <c r="G640" s="660"/>
      <c r="H640" s="658"/>
      <c r="I640" s="654">
        <v>13</v>
      </c>
    </row>
    <row r="641" spans="1:9" s="623" customFormat="1" hidden="1">
      <c r="A641" s="659" t="s">
        <v>239</v>
      </c>
      <c r="B641" s="658" t="s">
        <v>241</v>
      </c>
      <c r="C641" s="660">
        <v>1</v>
      </c>
      <c r="D641" s="661">
        <f>2.34*0.6</f>
        <v>1.4039999999999999</v>
      </c>
      <c r="E641" s="658">
        <v>6</v>
      </c>
      <c r="F641" s="660">
        <v>5.6159999999999997</v>
      </c>
      <c r="G641" s="660"/>
      <c r="H641" s="658"/>
      <c r="I641" s="654">
        <v>14</v>
      </c>
    </row>
    <row r="642" spans="1:9" s="623" customFormat="1" hidden="1">
      <c r="A642" s="659" t="s">
        <v>226</v>
      </c>
      <c r="B642" s="658" t="s">
        <v>242</v>
      </c>
      <c r="C642" s="660">
        <f t="shared" ref="C642:F642" si="285">C643+C644</f>
        <v>4</v>
      </c>
      <c r="D642" s="661"/>
      <c r="E642" s="658"/>
      <c r="F642" s="660">
        <f t="shared" si="285"/>
        <v>30.888000000000002</v>
      </c>
      <c r="G642" s="660"/>
      <c r="H642" s="658"/>
      <c r="I642" s="654">
        <v>15</v>
      </c>
    </row>
    <row r="643" spans="1:9" s="623" customFormat="1" hidden="1">
      <c r="A643" s="659" t="s">
        <v>239</v>
      </c>
      <c r="B643" s="658" t="s">
        <v>240</v>
      </c>
      <c r="C643" s="660">
        <v>0</v>
      </c>
      <c r="D643" s="661">
        <f>2.34*40%</f>
        <v>0.93599999999999994</v>
      </c>
      <c r="E643" s="658">
        <v>6</v>
      </c>
      <c r="F643" s="660">
        <f t="shared" ref="F643" si="286">ROUND(C643*D643*E643,0)</f>
        <v>0</v>
      </c>
      <c r="G643" s="660"/>
      <c r="H643" s="658"/>
      <c r="I643" s="654">
        <v>16</v>
      </c>
    </row>
    <row r="644" spans="1:9" s="623" customFormat="1" hidden="1">
      <c r="A644" s="659" t="s">
        <v>239</v>
      </c>
      <c r="B644" s="658" t="s">
        <v>241</v>
      </c>
      <c r="C644" s="660">
        <v>4</v>
      </c>
      <c r="D644" s="661">
        <f>2.34*0.6</f>
        <v>1.4039999999999999</v>
      </c>
      <c r="E644" s="662">
        <v>6</v>
      </c>
      <c r="F644" s="663">
        <v>30.888000000000002</v>
      </c>
      <c r="G644" s="663"/>
      <c r="H644" s="662"/>
      <c r="I644" s="654">
        <v>17</v>
      </c>
    </row>
    <row r="645" spans="1:9" s="654" customFormat="1" ht="18" hidden="1" customHeight="1">
      <c r="A645" s="650"/>
      <c r="B645" s="651" t="s">
        <v>118</v>
      </c>
      <c r="C645" s="652">
        <f>C654</f>
        <v>23</v>
      </c>
      <c r="D645" s="653"/>
      <c r="E645" s="653"/>
      <c r="F645" s="652">
        <f>F654+F646</f>
        <v>39.305999999999997</v>
      </c>
      <c r="G645" s="652"/>
      <c r="H645" s="651"/>
      <c r="I645" s="654">
        <v>1</v>
      </c>
    </row>
    <row r="646" spans="1:9" s="623" customFormat="1" hidden="1">
      <c r="A646" s="655">
        <v>1</v>
      </c>
      <c r="B646" s="656" t="s">
        <v>236</v>
      </c>
      <c r="C646" s="652">
        <f t="shared" ref="C646:F646" si="287">C647+C648+C651</f>
        <v>11</v>
      </c>
      <c r="D646" s="657"/>
      <c r="E646" s="653"/>
      <c r="F646" s="652">
        <f t="shared" si="287"/>
        <v>14.04</v>
      </c>
      <c r="G646" s="652"/>
      <c r="H646" s="658"/>
      <c r="I646" s="654">
        <v>2</v>
      </c>
    </row>
    <row r="647" spans="1:9" s="623" customFormat="1" hidden="1">
      <c r="A647" s="659" t="s">
        <v>226</v>
      </c>
      <c r="B647" s="658" t="s">
        <v>237</v>
      </c>
      <c r="C647" s="660">
        <v>8</v>
      </c>
      <c r="D647" s="661">
        <f>2.34*30%</f>
        <v>0.70199999999999996</v>
      </c>
      <c r="E647" s="658">
        <v>6</v>
      </c>
      <c r="F647" s="660">
        <v>0</v>
      </c>
      <c r="G647" s="660"/>
      <c r="H647" s="658"/>
      <c r="I647" s="654">
        <v>3</v>
      </c>
    </row>
    <row r="648" spans="1:9" s="623" customFormat="1" hidden="1">
      <c r="A648" s="659" t="s">
        <v>226</v>
      </c>
      <c r="B648" s="658" t="s">
        <v>238</v>
      </c>
      <c r="C648" s="660">
        <f t="shared" ref="C648:F648" si="288">C649+C650</f>
        <v>1</v>
      </c>
      <c r="D648" s="661"/>
      <c r="E648" s="658"/>
      <c r="F648" s="660">
        <f t="shared" si="288"/>
        <v>0</v>
      </c>
      <c r="G648" s="660"/>
      <c r="H648" s="658"/>
      <c r="I648" s="654">
        <v>4</v>
      </c>
    </row>
    <row r="649" spans="1:9" s="623" customFormat="1" hidden="1">
      <c r="A649" s="659" t="s">
        <v>239</v>
      </c>
      <c r="B649" s="658" t="s">
        <v>240</v>
      </c>
      <c r="C649" s="660"/>
      <c r="D649" s="661">
        <f>2.34*40%</f>
        <v>0.93599999999999994</v>
      </c>
      <c r="E649" s="658">
        <v>6</v>
      </c>
      <c r="F649" s="660">
        <f t="shared" ref="F649:F652" si="289">ROUND(C649*D649*E649,0)</f>
        <v>0</v>
      </c>
      <c r="G649" s="660"/>
      <c r="H649" s="658"/>
      <c r="I649" s="654">
        <v>5</v>
      </c>
    </row>
    <row r="650" spans="1:9" s="623" customFormat="1" hidden="1">
      <c r="A650" s="659" t="s">
        <v>239</v>
      </c>
      <c r="B650" s="658" t="s">
        <v>241</v>
      </c>
      <c r="C650" s="660">
        <v>1</v>
      </c>
      <c r="D650" s="661">
        <f>2.34*0.6</f>
        <v>1.4039999999999999</v>
      </c>
      <c r="E650" s="658">
        <v>6</v>
      </c>
      <c r="F650" s="660">
        <v>0</v>
      </c>
      <c r="G650" s="660"/>
      <c r="H650" s="658"/>
      <c r="I650" s="654">
        <v>6</v>
      </c>
    </row>
    <row r="651" spans="1:9" s="623" customFormat="1" hidden="1">
      <c r="A651" s="659" t="s">
        <v>226</v>
      </c>
      <c r="B651" s="658" t="s">
        <v>242</v>
      </c>
      <c r="C651" s="660">
        <f t="shared" ref="C651:F651" si="290">C652+C653</f>
        <v>2</v>
      </c>
      <c r="D651" s="661"/>
      <c r="E651" s="658"/>
      <c r="F651" s="660">
        <f t="shared" si="290"/>
        <v>14.04</v>
      </c>
      <c r="G651" s="660"/>
      <c r="H651" s="658"/>
      <c r="I651" s="654">
        <v>7</v>
      </c>
    </row>
    <row r="652" spans="1:9" s="623" customFormat="1" hidden="1">
      <c r="A652" s="659" t="s">
        <v>239</v>
      </c>
      <c r="B652" s="658" t="s">
        <v>240</v>
      </c>
      <c r="C652" s="660"/>
      <c r="D652" s="661">
        <f>2.34*40%</f>
        <v>0.93599999999999994</v>
      </c>
      <c r="E652" s="658">
        <v>6</v>
      </c>
      <c r="F652" s="660">
        <f t="shared" si="289"/>
        <v>0</v>
      </c>
      <c r="G652" s="660"/>
      <c r="H652" s="658"/>
      <c r="I652" s="654">
        <v>8</v>
      </c>
    </row>
    <row r="653" spans="1:9" s="623" customFormat="1" hidden="1">
      <c r="A653" s="659" t="s">
        <v>239</v>
      </c>
      <c r="B653" s="658" t="s">
        <v>241</v>
      </c>
      <c r="C653" s="660">
        <v>2</v>
      </c>
      <c r="D653" s="661">
        <f>2.34*0.6</f>
        <v>1.4039999999999999</v>
      </c>
      <c r="E653" s="658">
        <v>6</v>
      </c>
      <c r="F653" s="660">
        <v>14.04</v>
      </c>
      <c r="G653" s="660"/>
      <c r="H653" s="658"/>
      <c r="I653" s="654">
        <v>9</v>
      </c>
    </row>
    <row r="654" spans="1:9" s="623" customFormat="1" hidden="1">
      <c r="A654" s="655">
        <v>2</v>
      </c>
      <c r="B654" s="656" t="s">
        <v>243</v>
      </c>
      <c r="C654" s="652">
        <f t="shared" ref="C654:F654" si="291">C655+C656+C659</f>
        <v>23</v>
      </c>
      <c r="D654" s="657"/>
      <c r="E654" s="653"/>
      <c r="F654" s="652">
        <f t="shared" si="291"/>
        <v>25.265999999999998</v>
      </c>
      <c r="G654" s="652"/>
      <c r="H654" s="658"/>
      <c r="I654" s="654">
        <v>10</v>
      </c>
    </row>
    <row r="655" spans="1:9" s="623" customFormat="1" hidden="1">
      <c r="A655" s="659" t="s">
        <v>226</v>
      </c>
      <c r="B655" s="658" t="s">
        <v>237</v>
      </c>
      <c r="C655" s="660">
        <v>19</v>
      </c>
      <c r="D655" s="661">
        <f>2.34*30%</f>
        <v>0.70199999999999996</v>
      </c>
      <c r="E655" s="658">
        <v>6</v>
      </c>
      <c r="F655" s="660">
        <v>0</v>
      </c>
      <c r="G655" s="660"/>
      <c r="H655" s="658"/>
      <c r="I655" s="654">
        <v>11</v>
      </c>
    </row>
    <row r="656" spans="1:9" s="623" customFormat="1" hidden="1">
      <c r="A656" s="659" t="s">
        <v>226</v>
      </c>
      <c r="B656" s="658" t="s">
        <v>238</v>
      </c>
      <c r="C656" s="660">
        <f t="shared" ref="C656:F656" si="292">C657+C658</f>
        <v>1</v>
      </c>
      <c r="D656" s="661"/>
      <c r="E656" s="658"/>
      <c r="F656" s="660">
        <f t="shared" si="292"/>
        <v>5.6159999999999997</v>
      </c>
      <c r="G656" s="660"/>
      <c r="H656" s="658"/>
      <c r="I656" s="654">
        <v>12</v>
      </c>
    </row>
    <row r="657" spans="1:9" s="623" customFormat="1" hidden="1">
      <c r="A657" s="659" t="s">
        <v>239</v>
      </c>
      <c r="B657" s="658" t="s">
        <v>240</v>
      </c>
      <c r="C657" s="660"/>
      <c r="D657" s="661">
        <f>2.34*40%</f>
        <v>0.93599999999999994</v>
      </c>
      <c r="E657" s="658">
        <v>6</v>
      </c>
      <c r="F657" s="660">
        <f t="shared" ref="F657" si="293">ROUND(C657*D657*E657,0)</f>
        <v>0</v>
      </c>
      <c r="G657" s="660"/>
      <c r="H657" s="658"/>
      <c r="I657" s="654">
        <v>13</v>
      </c>
    </row>
    <row r="658" spans="1:9" s="623" customFormat="1" hidden="1">
      <c r="A658" s="659" t="s">
        <v>239</v>
      </c>
      <c r="B658" s="658" t="s">
        <v>241</v>
      </c>
      <c r="C658" s="660">
        <v>1</v>
      </c>
      <c r="D658" s="661">
        <f>2.34*0.6</f>
        <v>1.4039999999999999</v>
      </c>
      <c r="E658" s="658">
        <v>6</v>
      </c>
      <c r="F658" s="660">
        <v>5.6159999999999997</v>
      </c>
      <c r="G658" s="660"/>
      <c r="H658" s="658"/>
      <c r="I658" s="654">
        <v>14</v>
      </c>
    </row>
    <row r="659" spans="1:9" s="623" customFormat="1" hidden="1">
      <c r="A659" s="659" t="s">
        <v>226</v>
      </c>
      <c r="B659" s="658" t="s">
        <v>242</v>
      </c>
      <c r="C659" s="660">
        <f t="shared" ref="C659:F659" si="294">C660+C661</f>
        <v>3</v>
      </c>
      <c r="D659" s="661"/>
      <c r="E659" s="658"/>
      <c r="F659" s="660">
        <f t="shared" si="294"/>
        <v>19.649999999999999</v>
      </c>
      <c r="G659" s="660"/>
      <c r="H659" s="658"/>
      <c r="I659" s="654">
        <v>15</v>
      </c>
    </row>
    <row r="660" spans="1:9" s="623" customFormat="1" hidden="1">
      <c r="A660" s="659" t="s">
        <v>239</v>
      </c>
      <c r="B660" s="658" t="s">
        <v>240</v>
      </c>
      <c r="C660" s="660">
        <v>0</v>
      </c>
      <c r="D660" s="661">
        <f>2.34*40%</f>
        <v>0.93599999999999994</v>
      </c>
      <c r="E660" s="658">
        <v>6</v>
      </c>
      <c r="F660" s="660">
        <f>ROUND(C660*D660*E660,0)</f>
        <v>0</v>
      </c>
      <c r="G660" s="660"/>
      <c r="H660" s="658"/>
      <c r="I660" s="654">
        <v>16</v>
      </c>
    </row>
    <row r="661" spans="1:9" s="623" customFormat="1" hidden="1">
      <c r="A661" s="659" t="s">
        <v>239</v>
      </c>
      <c r="B661" s="658" t="s">
        <v>241</v>
      </c>
      <c r="C661" s="660">
        <v>3</v>
      </c>
      <c r="D661" s="661">
        <f>2.34*0.6</f>
        <v>1.4039999999999999</v>
      </c>
      <c r="E661" s="662">
        <v>6</v>
      </c>
      <c r="F661" s="663">
        <v>19.649999999999999</v>
      </c>
      <c r="G661" s="663"/>
      <c r="H661" s="662"/>
      <c r="I661" s="654">
        <v>17</v>
      </c>
    </row>
    <row r="662" spans="1:9" s="505" customFormat="1" ht="18" hidden="1" customHeight="1">
      <c r="A662" s="543"/>
      <c r="B662" s="498" t="s">
        <v>119</v>
      </c>
      <c r="C662" s="499">
        <f>C671</f>
        <v>2</v>
      </c>
      <c r="D662" s="500"/>
      <c r="E662" s="500"/>
      <c r="F662" s="499">
        <f>F671+F663</f>
        <v>32</v>
      </c>
      <c r="G662" s="499"/>
      <c r="H662" s="498"/>
      <c r="I662" s="505">
        <v>1</v>
      </c>
    </row>
    <row r="663" spans="1:9" s="470" customFormat="1" hidden="1">
      <c r="A663" s="497">
        <v>1</v>
      </c>
      <c r="B663" s="502" t="s">
        <v>236</v>
      </c>
      <c r="C663" s="499">
        <f t="shared" ref="C663:F663" si="295">C664+C665+C668</f>
        <v>2</v>
      </c>
      <c r="D663" s="503"/>
      <c r="E663" s="500"/>
      <c r="F663" s="499">
        <f t="shared" si="295"/>
        <v>16</v>
      </c>
      <c r="G663" s="499"/>
      <c r="H663" s="504"/>
      <c r="I663" s="505">
        <v>2</v>
      </c>
    </row>
    <row r="664" spans="1:9" s="470" customFormat="1" hidden="1">
      <c r="A664" s="506" t="s">
        <v>226</v>
      </c>
      <c r="B664" s="504" t="s">
        <v>237</v>
      </c>
      <c r="C664" s="507"/>
      <c r="D664" s="508">
        <f>2.34*30%</f>
        <v>0.70199999999999996</v>
      </c>
      <c r="E664" s="504">
        <v>6</v>
      </c>
      <c r="F664" s="507">
        <f>ROUND(C664*D664*E664,0)</f>
        <v>0</v>
      </c>
      <c r="G664" s="507"/>
      <c r="H664" s="504"/>
      <c r="I664" s="505">
        <v>3</v>
      </c>
    </row>
    <row r="665" spans="1:9" s="470" customFormat="1" hidden="1">
      <c r="A665" s="506" t="s">
        <v>226</v>
      </c>
      <c r="B665" s="504" t="s">
        <v>238</v>
      </c>
      <c r="C665" s="507">
        <f t="shared" ref="C665:F665" si="296">C666+C667</f>
        <v>1</v>
      </c>
      <c r="D665" s="508"/>
      <c r="E665" s="504"/>
      <c r="F665" s="507">
        <f t="shared" si="296"/>
        <v>8</v>
      </c>
      <c r="G665" s="507"/>
      <c r="H665" s="504"/>
      <c r="I665" s="505">
        <v>4</v>
      </c>
    </row>
    <row r="666" spans="1:9" s="470" customFormat="1" hidden="1">
      <c r="A666" s="506" t="s">
        <v>239</v>
      </c>
      <c r="B666" s="504" t="s">
        <v>240</v>
      </c>
      <c r="C666" s="507"/>
      <c r="D666" s="508">
        <f>2.34*40%</f>
        <v>0.93599999999999994</v>
      </c>
      <c r="E666" s="504">
        <v>6</v>
      </c>
      <c r="F666" s="507">
        <f t="shared" ref="F666:F669" si="297">ROUND(C666*D666*E666,0)</f>
        <v>0</v>
      </c>
      <c r="G666" s="507"/>
      <c r="H666" s="504"/>
      <c r="I666" s="505">
        <v>5</v>
      </c>
    </row>
    <row r="667" spans="1:9" s="470" customFormat="1" hidden="1">
      <c r="A667" s="506" t="s">
        <v>239</v>
      </c>
      <c r="B667" s="504" t="s">
        <v>241</v>
      </c>
      <c r="C667" s="507">
        <v>1</v>
      </c>
      <c r="D667" s="508">
        <f>2.34*0.6</f>
        <v>1.4039999999999999</v>
      </c>
      <c r="E667" s="504">
        <v>6</v>
      </c>
      <c r="F667" s="507">
        <f>ROUND(C667*D667*E667,0)</f>
        <v>8</v>
      </c>
      <c r="G667" s="507"/>
      <c r="H667" s="504"/>
      <c r="I667" s="505">
        <v>6</v>
      </c>
    </row>
    <row r="668" spans="1:9" s="470" customFormat="1" hidden="1">
      <c r="A668" s="506" t="s">
        <v>226</v>
      </c>
      <c r="B668" s="504" t="s">
        <v>242</v>
      </c>
      <c r="C668" s="507">
        <f t="shared" ref="C668:F668" si="298">C669+C670</f>
        <v>1</v>
      </c>
      <c r="D668" s="508"/>
      <c r="E668" s="504"/>
      <c r="F668" s="507">
        <f t="shared" si="298"/>
        <v>8</v>
      </c>
      <c r="G668" s="507"/>
      <c r="H668" s="504"/>
      <c r="I668" s="505">
        <v>7</v>
      </c>
    </row>
    <row r="669" spans="1:9" s="470" customFormat="1" hidden="1">
      <c r="A669" s="506" t="s">
        <v>239</v>
      </c>
      <c r="B669" s="504" t="s">
        <v>240</v>
      </c>
      <c r="C669" s="507"/>
      <c r="D669" s="508">
        <f>2.34*40%</f>
        <v>0.93599999999999994</v>
      </c>
      <c r="E669" s="504">
        <v>6</v>
      </c>
      <c r="F669" s="507">
        <f t="shared" si="297"/>
        <v>0</v>
      </c>
      <c r="G669" s="507"/>
      <c r="H669" s="504"/>
      <c r="I669" s="505">
        <v>8</v>
      </c>
    </row>
    <row r="670" spans="1:9" s="470" customFormat="1" hidden="1">
      <c r="A670" s="506" t="s">
        <v>239</v>
      </c>
      <c r="B670" s="504" t="s">
        <v>241</v>
      </c>
      <c r="C670" s="507">
        <v>1</v>
      </c>
      <c r="D670" s="508">
        <f>2.34*0.6</f>
        <v>1.4039999999999999</v>
      </c>
      <c r="E670" s="504">
        <v>6</v>
      </c>
      <c r="F670" s="507">
        <f>ROUND(C670*D670*E670,0)</f>
        <v>8</v>
      </c>
      <c r="G670" s="507"/>
      <c r="H670" s="504"/>
      <c r="I670" s="505">
        <v>9</v>
      </c>
    </row>
    <row r="671" spans="1:9" s="470" customFormat="1" hidden="1">
      <c r="A671" s="497">
        <v>2</v>
      </c>
      <c r="B671" s="502" t="s">
        <v>243</v>
      </c>
      <c r="C671" s="499">
        <f t="shared" ref="C671:F671" si="299">C672+C673+C676</f>
        <v>2</v>
      </c>
      <c r="D671" s="503"/>
      <c r="E671" s="500"/>
      <c r="F671" s="499">
        <f t="shared" si="299"/>
        <v>16</v>
      </c>
      <c r="G671" s="499"/>
      <c r="H671" s="504"/>
      <c r="I671" s="505">
        <v>10</v>
      </c>
    </row>
    <row r="672" spans="1:9" s="470" customFormat="1" hidden="1">
      <c r="A672" s="506" t="s">
        <v>226</v>
      </c>
      <c r="B672" s="504" t="s">
        <v>237</v>
      </c>
      <c r="C672" s="507"/>
      <c r="D672" s="508">
        <f>2.34*30%</f>
        <v>0.70199999999999996</v>
      </c>
      <c r="E672" s="504">
        <v>6</v>
      </c>
      <c r="F672" s="507">
        <f t="shared" ref="F672:F674" si="300">ROUND(C672*D672*E672,0)</f>
        <v>0</v>
      </c>
      <c r="G672" s="507"/>
      <c r="H672" s="504"/>
      <c r="I672" s="505">
        <v>11</v>
      </c>
    </row>
    <row r="673" spans="1:9" s="470" customFormat="1" hidden="1">
      <c r="A673" s="506" t="s">
        <v>226</v>
      </c>
      <c r="B673" s="504" t="s">
        <v>238</v>
      </c>
      <c r="C673" s="507">
        <f t="shared" ref="C673:F673" si="301">C674+C675</f>
        <v>1</v>
      </c>
      <c r="D673" s="508"/>
      <c r="E673" s="504"/>
      <c r="F673" s="507">
        <f t="shared" si="301"/>
        <v>8</v>
      </c>
      <c r="G673" s="507"/>
      <c r="H673" s="504"/>
      <c r="I673" s="505">
        <v>12</v>
      </c>
    </row>
    <row r="674" spans="1:9" s="470" customFormat="1" hidden="1">
      <c r="A674" s="506" t="s">
        <v>239</v>
      </c>
      <c r="B674" s="504" t="s">
        <v>240</v>
      </c>
      <c r="C674" s="507"/>
      <c r="D674" s="508">
        <f>2.34*40%</f>
        <v>0.93599999999999994</v>
      </c>
      <c r="E674" s="504">
        <v>6</v>
      </c>
      <c r="F674" s="507">
        <f t="shared" si="300"/>
        <v>0</v>
      </c>
      <c r="G674" s="507"/>
      <c r="H674" s="504"/>
      <c r="I674" s="505">
        <v>13</v>
      </c>
    </row>
    <row r="675" spans="1:9" s="470" customFormat="1" hidden="1">
      <c r="A675" s="506" t="s">
        <v>239</v>
      </c>
      <c r="B675" s="504" t="s">
        <v>241</v>
      </c>
      <c r="C675" s="507">
        <v>1</v>
      </c>
      <c r="D675" s="508">
        <f>2.34*0.6</f>
        <v>1.4039999999999999</v>
      </c>
      <c r="E675" s="504">
        <v>6</v>
      </c>
      <c r="F675" s="507">
        <f>ROUND(C675*D675*E675,0)</f>
        <v>8</v>
      </c>
      <c r="G675" s="507"/>
      <c r="H675" s="504"/>
      <c r="I675" s="505">
        <v>14</v>
      </c>
    </row>
    <row r="676" spans="1:9" s="470" customFormat="1" hidden="1">
      <c r="A676" s="506" t="s">
        <v>226</v>
      </c>
      <c r="B676" s="504" t="s">
        <v>242</v>
      </c>
      <c r="C676" s="507">
        <f t="shared" ref="C676:F676" si="302">C677+C678</f>
        <v>1</v>
      </c>
      <c r="D676" s="508"/>
      <c r="E676" s="504"/>
      <c r="F676" s="507">
        <f t="shared" si="302"/>
        <v>8</v>
      </c>
      <c r="G676" s="507"/>
      <c r="H676" s="504"/>
      <c r="I676" s="505">
        <v>15</v>
      </c>
    </row>
    <row r="677" spans="1:9" s="470" customFormat="1" hidden="1">
      <c r="A677" s="506" t="s">
        <v>239</v>
      </c>
      <c r="B677" s="504" t="s">
        <v>240</v>
      </c>
      <c r="C677" s="507"/>
      <c r="D677" s="508">
        <f>2.34*40%</f>
        <v>0.93599999999999994</v>
      </c>
      <c r="E677" s="504">
        <v>6</v>
      </c>
      <c r="F677" s="507">
        <f t="shared" ref="F677" si="303">ROUND(C677*D677*E677,0)</f>
        <v>0</v>
      </c>
      <c r="G677" s="507"/>
      <c r="H677" s="504"/>
      <c r="I677" s="505">
        <v>16</v>
      </c>
    </row>
    <row r="678" spans="1:9" s="470" customFormat="1" hidden="1">
      <c r="A678" s="506" t="s">
        <v>239</v>
      </c>
      <c r="B678" s="504" t="s">
        <v>241</v>
      </c>
      <c r="C678" s="507">
        <v>1</v>
      </c>
      <c r="D678" s="508">
        <f>2.34*0.6</f>
        <v>1.4039999999999999</v>
      </c>
      <c r="E678" s="510">
        <v>6</v>
      </c>
      <c r="F678" s="511">
        <f>ROUND(C678*D678*E678,0)</f>
        <v>8</v>
      </c>
      <c r="G678" s="511"/>
      <c r="H678" s="510"/>
      <c r="I678" s="505">
        <v>17</v>
      </c>
    </row>
    <row r="679" spans="1:9" s="654" customFormat="1" ht="18" hidden="1" customHeight="1">
      <c r="A679" s="650"/>
      <c r="B679" s="651" t="s">
        <v>120</v>
      </c>
      <c r="C679" s="652">
        <f>C688</f>
        <v>5</v>
      </c>
      <c r="D679" s="653"/>
      <c r="E679" s="653"/>
      <c r="F679" s="652">
        <f>F688+F680</f>
        <v>78.623999999999995</v>
      </c>
      <c r="G679" s="652"/>
      <c r="H679" s="651"/>
      <c r="I679" s="654">
        <v>1</v>
      </c>
    </row>
    <row r="680" spans="1:9" s="623" customFormat="1" hidden="1">
      <c r="A680" s="655">
        <v>1</v>
      </c>
      <c r="B680" s="656" t="s">
        <v>236</v>
      </c>
      <c r="C680" s="652">
        <f t="shared" ref="C680:F680" si="304">C681+C682+C685</f>
        <v>7</v>
      </c>
      <c r="D680" s="657"/>
      <c r="E680" s="653"/>
      <c r="F680" s="652">
        <f t="shared" si="304"/>
        <v>40.716000000000001</v>
      </c>
      <c r="G680" s="652"/>
      <c r="H680" s="658"/>
      <c r="I680" s="654">
        <v>2</v>
      </c>
    </row>
    <row r="681" spans="1:9" s="623" customFormat="1" hidden="1">
      <c r="A681" s="659" t="s">
        <v>226</v>
      </c>
      <c r="B681" s="658" t="s">
        <v>237</v>
      </c>
      <c r="C681" s="660">
        <v>3</v>
      </c>
      <c r="D681" s="661">
        <f>2.34*30%</f>
        <v>0.70199999999999996</v>
      </c>
      <c r="E681" s="658">
        <v>6</v>
      </c>
      <c r="F681" s="660">
        <v>8.4239999999999995</v>
      </c>
      <c r="G681" s="660"/>
      <c r="H681" s="658"/>
      <c r="I681" s="654">
        <v>3</v>
      </c>
    </row>
    <row r="682" spans="1:9" s="623" customFormat="1" hidden="1">
      <c r="A682" s="659" t="s">
        <v>226</v>
      </c>
      <c r="B682" s="658" t="s">
        <v>238</v>
      </c>
      <c r="C682" s="660">
        <f t="shared" ref="C682:F682" si="305">C683+C684</f>
        <v>2</v>
      </c>
      <c r="D682" s="661"/>
      <c r="E682" s="658"/>
      <c r="F682" s="660">
        <f t="shared" si="305"/>
        <v>15.444000000000001</v>
      </c>
      <c r="G682" s="660"/>
      <c r="H682" s="658"/>
      <c r="I682" s="654">
        <v>4</v>
      </c>
    </row>
    <row r="683" spans="1:9" s="623" customFormat="1" hidden="1">
      <c r="A683" s="659" t="s">
        <v>239</v>
      </c>
      <c r="B683" s="658" t="s">
        <v>240</v>
      </c>
      <c r="C683" s="660">
        <v>0</v>
      </c>
      <c r="D683" s="661">
        <f>2.34*40%</f>
        <v>0.93599999999999994</v>
      </c>
      <c r="E683" s="658">
        <v>6</v>
      </c>
      <c r="F683" s="660">
        <f t="shared" ref="F683:F686" si="306">ROUND(C683*D683*E683,0)</f>
        <v>0</v>
      </c>
      <c r="G683" s="660"/>
      <c r="H683" s="658"/>
      <c r="I683" s="654">
        <v>5</v>
      </c>
    </row>
    <row r="684" spans="1:9" s="623" customFormat="1" hidden="1">
      <c r="A684" s="659" t="s">
        <v>239</v>
      </c>
      <c r="B684" s="658" t="s">
        <v>241</v>
      </c>
      <c r="C684" s="660">
        <v>2</v>
      </c>
      <c r="D684" s="661">
        <f>2.34*0.6</f>
        <v>1.4039999999999999</v>
      </c>
      <c r="E684" s="658">
        <v>6</v>
      </c>
      <c r="F684" s="660">
        <v>15.444000000000001</v>
      </c>
      <c r="G684" s="660"/>
      <c r="H684" s="658"/>
      <c r="I684" s="654">
        <v>6</v>
      </c>
    </row>
    <row r="685" spans="1:9" s="623" customFormat="1" hidden="1">
      <c r="A685" s="659" t="s">
        <v>226</v>
      </c>
      <c r="B685" s="658" t="s">
        <v>242</v>
      </c>
      <c r="C685" s="660">
        <f t="shared" ref="C685:F685" si="307">C686+C687</f>
        <v>2</v>
      </c>
      <c r="D685" s="661"/>
      <c r="E685" s="658"/>
      <c r="F685" s="660">
        <f t="shared" si="307"/>
        <v>16.847999999999999</v>
      </c>
      <c r="G685" s="660"/>
      <c r="H685" s="658"/>
      <c r="I685" s="654">
        <v>7</v>
      </c>
    </row>
    <row r="686" spans="1:9" s="623" customFormat="1" hidden="1">
      <c r="A686" s="659" t="s">
        <v>239</v>
      </c>
      <c r="B686" s="658" t="s">
        <v>240</v>
      </c>
      <c r="C686" s="660">
        <v>0</v>
      </c>
      <c r="D686" s="661">
        <f>2.34*40%</f>
        <v>0.93599999999999994</v>
      </c>
      <c r="E686" s="658">
        <v>6</v>
      </c>
      <c r="F686" s="660">
        <f t="shared" si="306"/>
        <v>0</v>
      </c>
      <c r="G686" s="660"/>
      <c r="H686" s="658"/>
      <c r="I686" s="654">
        <v>8</v>
      </c>
    </row>
    <row r="687" spans="1:9" s="623" customFormat="1" hidden="1">
      <c r="A687" s="659" t="s">
        <v>239</v>
      </c>
      <c r="B687" s="658" t="s">
        <v>241</v>
      </c>
      <c r="C687" s="660">
        <v>2</v>
      </c>
      <c r="D687" s="661">
        <f>2.34*0.6</f>
        <v>1.4039999999999999</v>
      </c>
      <c r="E687" s="658">
        <v>6</v>
      </c>
      <c r="F687" s="660">
        <v>16.847999999999999</v>
      </c>
      <c r="G687" s="660"/>
      <c r="H687" s="658"/>
      <c r="I687" s="654">
        <v>9</v>
      </c>
    </row>
    <row r="688" spans="1:9" s="623" customFormat="1" hidden="1">
      <c r="A688" s="655">
        <v>2</v>
      </c>
      <c r="B688" s="656" t="s">
        <v>243</v>
      </c>
      <c r="C688" s="652">
        <f t="shared" ref="C688:F688" si="308">C689+C690+C693</f>
        <v>5</v>
      </c>
      <c r="D688" s="657"/>
      <c r="E688" s="653"/>
      <c r="F688" s="652">
        <f t="shared" si="308"/>
        <v>37.908000000000001</v>
      </c>
      <c r="G688" s="652"/>
      <c r="H688" s="658"/>
      <c r="I688" s="654">
        <v>10</v>
      </c>
    </row>
    <row r="689" spans="1:9" s="623" customFormat="1" hidden="1">
      <c r="A689" s="659" t="s">
        <v>226</v>
      </c>
      <c r="B689" s="658" t="s">
        <v>237</v>
      </c>
      <c r="C689" s="660">
        <v>1</v>
      </c>
      <c r="D689" s="661">
        <f>2.34*30%</f>
        <v>0.70199999999999996</v>
      </c>
      <c r="E689" s="658">
        <v>6</v>
      </c>
      <c r="F689" s="660">
        <v>4.2119999999999997</v>
      </c>
      <c r="G689" s="660"/>
      <c r="H689" s="658"/>
      <c r="I689" s="654">
        <v>11</v>
      </c>
    </row>
    <row r="690" spans="1:9" s="623" customFormat="1" hidden="1">
      <c r="A690" s="659" t="s">
        <v>226</v>
      </c>
      <c r="B690" s="658" t="s">
        <v>238</v>
      </c>
      <c r="C690" s="660">
        <f t="shared" ref="C690:F690" si="309">C691+C692</f>
        <v>2</v>
      </c>
      <c r="D690" s="661"/>
      <c r="E690" s="658"/>
      <c r="F690" s="660">
        <f t="shared" si="309"/>
        <v>16.847999999999999</v>
      </c>
      <c r="G690" s="660"/>
      <c r="H690" s="658"/>
      <c r="I690" s="654">
        <v>12</v>
      </c>
    </row>
    <row r="691" spans="1:9" s="623" customFormat="1" hidden="1">
      <c r="A691" s="659" t="s">
        <v>239</v>
      </c>
      <c r="B691" s="658" t="s">
        <v>240</v>
      </c>
      <c r="C691" s="660">
        <v>0</v>
      </c>
      <c r="D691" s="661">
        <f>2.34*40%</f>
        <v>0.93599999999999994</v>
      </c>
      <c r="E691" s="658">
        <v>6</v>
      </c>
      <c r="F691" s="660">
        <f t="shared" ref="F691" si="310">ROUND(C691*D691*E691,0)</f>
        <v>0</v>
      </c>
      <c r="G691" s="660"/>
      <c r="H691" s="658"/>
      <c r="I691" s="654">
        <v>13</v>
      </c>
    </row>
    <row r="692" spans="1:9" s="623" customFormat="1" hidden="1">
      <c r="A692" s="659" t="s">
        <v>239</v>
      </c>
      <c r="B692" s="658" t="s">
        <v>241</v>
      </c>
      <c r="C692" s="660">
        <v>2</v>
      </c>
      <c r="D692" s="661">
        <f>2.34*0.6</f>
        <v>1.4039999999999999</v>
      </c>
      <c r="E692" s="658">
        <v>6</v>
      </c>
      <c r="F692" s="660">
        <v>16.847999999999999</v>
      </c>
      <c r="G692" s="660"/>
      <c r="H692" s="658"/>
      <c r="I692" s="654">
        <v>14</v>
      </c>
    </row>
    <row r="693" spans="1:9" s="623" customFormat="1" hidden="1">
      <c r="A693" s="659" t="s">
        <v>226</v>
      </c>
      <c r="B693" s="658" t="s">
        <v>242</v>
      </c>
      <c r="C693" s="660">
        <f t="shared" ref="C693:F693" si="311">C694+C695</f>
        <v>2</v>
      </c>
      <c r="D693" s="661"/>
      <c r="E693" s="658"/>
      <c r="F693" s="660">
        <f t="shared" si="311"/>
        <v>16.847999999999999</v>
      </c>
      <c r="G693" s="660"/>
      <c r="H693" s="658"/>
      <c r="I693" s="654">
        <v>15</v>
      </c>
    </row>
    <row r="694" spans="1:9" s="623" customFormat="1" hidden="1">
      <c r="A694" s="659" t="s">
        <v>239</v>
      </c>
      <c r="B694" s="658" t="s">
        <v>240</v>
      </c>
      <c r="C694" s="660">
        <v>0</v>
      </c>
      <c r="D694" s="661">
        <f>2.34*40%</f>
        <v>0.93599999999999994</v>
      </c>
      <c r="E694" s="658">
        <v>6</v>
      </c>
      <c r="F694" s="660">
        <f>ROUND(C694*D694*E694,0)</f>
        <v>0</v>
      </c>
      <c r="G694" s="660"/>
      <c r="H694" s="658"/>
      <c r="I694" s="654">
        <v>16</v>
      </c>
    </row>
    <row r="695" spans="1:9" s="623" customFormat="1" hidden="1">
      <c r="A695" s="659" t="s">
        <v>239</v>
      </c>
      <c r="B695" s="658" t="s">
        <v>241</v>
      </c>
      <c r="C695" s="660">
        <v>2</v>
      </c>
      <c r="D695" s="661">
        <f>2.34*0.6</f>
        <v>1.4039999999999999</v>
      </c>
      <c r="E695" s="662">
        <v>6</v>
      </c>
      <c r="F695" s="663">
        <v>16.847999999999999</v>
      </c>
      <c r="G695" s="663"/>
      <c r="H695" s="662"/>
      <c r="I695" s="654">
        <v>17</v>
      </c>
    </row>
    <row r="696" spans="1:9" s="470" customFormat="1" hidden="1">
      <c r="A696" s="466"/>
      <c r="C696" s="496"/>
      <c r="F696" s="496"/>
      <c r="G696" s="496"/>
    </row>
    <row r="697" spans="1:9" s="470" customFormat="1" hidden="1">
      <c r="A697" s="466"/>
      <c r="C697" s="496"/>
      <c r="F697" s="496"/>
      <c r="G697" s="496"/>
    </row>
    <row r="698" spans="1:9" hidden="1"/>
  </sheetData>
  <autoFilter ref="I1:I697" xr:uid="{00000000-0001-0000-0900-000000000000}"/>
  <mergeCells count="5">
    <mergeCell ref="A1:B1"/>
    <mergeCell ref="E1:H1"/>
    <mergeCell ref="A2:H2"/>
    <mergeCell ref="A3:H3"/>
    <mergeCell ref="E4:H4"/>
  </mergeCells>
  <pageMargins left="0.70866141732283472" right="0.31496062992125984" top="0.74803149606299213" bottom="0.74803149606299213" header="0.31496062992125984" footer="0.31496062992125984"/>
  <pageSetup paperSize="9" scale="85" firstPageNumber="29" orientation="portrait" useFirstPageNumber="1" r:id="rId1"/>
  <headerFooter>
    <oddHeader>&amp;C&amp;P</oddHead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7940-6B46-4CEA-87C5-52BD3525D86F}">
  <sheetPr>
    <tabColor theme="0"/>
  </sheetPr>
  <dimension ref="A1:BU19"/>
  <sheetViews>
    <sheetView zoomScale="70" zoomScaleNormal="70" workbookViewId="0">
      <selection sqref="A1:I22"/>
    </sheetView>
  </sheetViews>
  <sheetFormatPr defaultColWidth="8.75" defaultRowHeight="15.75"/>
  <cols>
    <col min="1" max="1" width="4.625" style="1321" customWidth="1"/>
    <col min="2" max="2" width="27.125" style="1319" customWidth="1"/>
    <col min="3" max="3" width="11.75" style="1320" customWidth="1"/>
    <col min="4" max="4" width="13.125" style="1320" customWidth="1"/>
    <col min="5" max="6" width="11.75" style="1320" customWidth="1"/>
    <col min="7" max="7" width="14.75" style="1320" bestFit="1" customWidth="1"/>
    <col min="8" max="8" width="11.5" style="1320" customWidth="1"/>
    <col min="9" max="9" width="11" style="1320" customWidth="1"/>
    <col min="10" max="10" width="33.125" style="1319" customWidth="1"/>
    <col min="11" max="69" width="0" style="1319" hidden="1" customWidth="1"/>
    <col min="70" max="16384" width="8.75" style="1319"/>
  </cols>
  <sheetData>
    <row r="1" spans="1:73" ht="28.5" customHeight="1">
      <c r="A1" s="1318"/>
      <c r="G1" s="1827"/>
      <c r="H1" s="1827"/>
      <c r="K1" s="1319" t="s">
        <v>862</v>
      </c>
      <c r="L1" s="1319">
        <v>2.34</v>
      </c>
      <c r="M1" s="1319">
        <v>2.34</v>
      </c>
    </row>
    <row r="2" spans="1:73" ht="42" customHeight="1">
      <c r="A2" s="1828" t="s">
        <v>885</v>
      </c>
      <c r="B2" s="1828"/>
      <c r="C2" s="1828"/>
      <c r="D2" s="1828"/>
      <c r="E2" s="1828"/>
      <c r="F2" s="1828"/>
      <c r="G2" s="1828"/>
      <c r="H2" s="1828"/>
      <c r="I2" s="1828"/>
      <c r="J2" s="1826" t="s">
        <v>1002</v>
      </c>
    </row>
    <row r="3" spans="1:73" ht="38.25" customHeight="1">
      <c r="A3" s="1829"/>
      <c r="B3" s="1829"/>
      <c r="C3" s="1829"/>
      <c r="D3" s="1829"/>
      <c r="E3" s="1829"/>
      <c r="F3" s="1829"/>
      <c r="G3" s="1829"/>
      <c r="H3" s="1829"/>
      <c r="I3" s="1829"/>
      <c r="J3" s="1826"/>
    </row>
    <row r="4" spans="1:73" ht="39" customHeight="1">
      <c r="G4" s="1831" t="s">
        <v>863</v>
      </c>
      <c r="H4" s="1831"/>
      <c r="I4" s="1831"/>
      <c r="J4" s="1826"/>
    </row>
    <row r="5" spans="1:73" ht="33" customHeight="1">
      <c r="A5" s="1830" t="s">
        <v>4</v>
      </c>
      <c r="B5" s="1830" t="s">
        <v>122</v>
      </c>
      <c r="C5" s="1825" t="s">
        <v>989</v>
      </c>
      <c r="D5" s="1825"/>
      <c r="E5" s="1825"/>
      <c r="F5" s="1825"/>
      <c r="G5" s="1825"/>
      <c r="H5" s="1825" t="s">
        <v>987</v>
      </c>
      <c r="I5" s="1825"/>
      <c r="K5" s="1319">
        <v>1000000</v>
      </c>
      <c r="L5" s="1319" t="s">
        <v>349</v>
      </c>
      <c r="M5" s="1319" t="s">
        <v>128</v>
      </c>
    </row>
    <row r="6" spans="1:73" ht="57" customHeight="1">
      <c r="A6" s="1830"/>
      <c r="B6" s="1830"/>
      <c r="C6" s="1825" t="s">
        <v>795</v>
      </c>
      <c r="D6" s="1825"/>
      <c r="E6" s="1825" t="s">
        <v>796</v>
      </c>
      <c r="F6" s="1825"/>
      <c r="G6" s="1825" t="s">
        <v>17</v>
      </c>
      <c r="H6" s="1825"/>
      <c r="I6" s="1825"/>
    </row>
    <row r="7" spans="1:73" ht="35.450000000000003" customHeight="1">
      <c r="A7" s="1830"/>
      <c r="B7" s="1830"/>
      <c r="C7" s="1534" t="s">
        <v>255</v>
      </c>
      <c r="D7" s="1534" t="s">
        <v>370</v>
      </c>
      <c r="E7" s="1534" t="s">
        <v>255</v>
      </c>
      <c r="F7" s="1534" t="s">
        <v>370</v>
      </c>
      <c r="G7" s="1825"/>
      <c r="H7" s="1534" t="s">
        <v>255</v>
      </c>
      <c r="I7" s="1534" t="s">
        <v>370</v>
      </c>
    </row>
    <row r="8" spans="1:73" s="1069" customFormat="1">
      <c r="A8" s="1066" t="s">
        <v>20</v>
      </c>
      <c r="B8" s="1066" t="s">
        <v>21</v>
      </c>
      <c r="C8" s="1535">
        <v>1</v>
      </c>
      <c r="D8" s="1535">
        <v>2</v>
      </c>
      <c r="E8" s="1535">
        <v>3</v>
      </c>
      <c r="F8" s="1535">
        <v>4</v>
      </c>
      <c r="G8" s="1535">
        <v>5</v>
      </c>
      <c r="H8" s="1535">
        <v>6</v>
      </c>
      <c r="I8" s="1535" t="s">
        <v>263</v>
      </c>
    </row>
    <row r="9" spans="1:73" s="1322" customFormat="1" ht="21" customHeight="1">
      <c r="A9" s="1454"/>
      <c r="B9" s="1455" t="s">
        <v>864</v>
      </c>
      <c r="C9" s="1456">
        <f>C10</f>
        <v>0</v>
      </c>
      <c r="D9" s="1456">
        <f>D10</f>
        <v>0</v>
      </c>
      <c r="E9" s="1456">
        <f>E10</f>
        <v>0</v>
      </c>
      <c r="F9" s="1456">
        <f>F10</f>
        <v>0</v>
      </c>
      <c r="G9" s="1456">
        <f>G10</f>
        <v>0</v>
      </c>
      <c r="H9" s="1456"/>
      <c r="I9" s="1456"/>
    </row>
    <row r="10" spans="1:73" s="1322" customFormat="1" ht="21" customHeight="1">
      <c r="A10" s="1454" t="s">
        <v>23</v>
      </c>
      <c r="B10" s="1455" t="s">
        <v>530</v>
      </c>
      <c r="C10" s="1456">
        <f>SUM(C11:C19)</f>
        <v>0</v>
      </c>
      <c r="D10" s="1456">
        <f>SUM(D11:D19)</f>
        <v>0</v>
      </c>
      <c r="E10" s="1456">
        <f>SUM(E11:E19)</f>
        <v>0</v>
      </c>
      <c r="F10" s="1456">
        <f>SUM(F11:F19)</f>
        <v>0</v>
      </c>
      <c r="G10" s="1456">
        <f>SUM(G11:G19)</f>
        <v>0</v>
      </c>
      <c r="H10" s="1456"/>
      <c r="I10" s="1456"/>
    </row>
    <row r="11" spans="1:73" ht="21" customHeight="1">
      <c r="A11" s="1457"/>
      <c r="B11" s="1458" t="s">
        <v>865</v>
      </c>
      <c r="C11" s="1459"/>
      <c r="D11" s="1459"/>
      <c r="E11" s="1459"/>
      <c r="F11" s="1459"/>
      <c r="G11" s="1459"/>
      <c r="H11" s="1459"/>
      <c r="I11" s="1459"/>
      <c r="L11" s="1319">
        <f>2.34*80%</f>
        <v>1.8719999999999999</v>
      </c>
      <c r="M11" s="1319">
        <v>6</v>
      </c>
      <c r="O11" s="1319">
        <f>C11*L11*M11-D11</f>
        <v>0</v>
      </c>
      <c r="P11" s="1319">
        <f t="shared" ref="P11:P12" si="0">+E11*L11*M11-F11</f>
        <v>0</v>
      </c>
      <c r="BT11" s="1323"/>
      <c r="BU11" s="1323"/>
    </row>
    <row r="12" spans="1:73" ht="21" customHeight="1">
      <c r="A12" s="1457"/>
      <c r="B12" s="1458" t="s">
        <v>865</v>
      </c>
      <c r="C12" s="1459"/>
      <c r="D12" s="1459"/>
      <c r="E12" s="1459"/>
      <c r="F12" s="1459"/>
      <c r="G12" s="1459"/>
      <c r="H12" s="1459"/>
      <c r="I12" s="1459"/>
      <c r="L12" s="1319">
        <f t="shared" ref="L12" si="1">2.34*80%</f>
        <v>1.8719999999999999</v>
      </c>
      <c r="M12" s="1319">
        <v>6</v>
      </c>
      <c r="O12" s="1319">
        <f t="shared" ref="O12" si="2">C12*L12*M12-D12</f>
        <v>0</v>
      </c>
      <c r="P12" s="1319">
        <f t="shared" si="0"/>
        <v>0</v>
      </c>
      <c r="BT12" s="1323"/>
      <c r="BU12" s="1323"/>
    </row>
    <row r="13" spans="1:73" ht="21" customHeight="1">
      <c r="A13" s="1457"/>
      <c r="B13" s="1458"/>
      <c r="C13" s="1459"/>
      <c r="D13" s="1459"/>
      <c r="E13" s="1459"/>
      <c r="F13" s="1459"/>
      <c r="G13" s="1459"/>
      <c r="H13" s="1459"/>
      <c r="I13" s="1459"/>
      <c r="BT13" s="1323"/>
      <c r="BU13" s="1323"/>
    </row>
    <row r="14" spans="1:73" ht="21" customHeight="1">
      <c r="A14" s="1457"/>
      <c r="B14" s="1458"/>
      <c r="C14" s="1459"/>
      <c r="D14" s="1459"/>
      <c r="E14" s="1459"/>
      <c r="F14" s="1459"/>
      <c r="G14" s="1459"/>
      <c r="H14" s="1459"/>
      <c r="I14" s="1459"/>
      <c r="BT14" s="1323"/>
      <c r="BU14" s="1323"/>
    </row>
    <row r="15" spans="1:73" ht="21" customHeight="1">
      <c r="A15" s="1457"/>
      <c r="B15" s="1458"/>
      <c r="C15" s="1459"/>
      <c r="D15" s="1459"/>
      <c r="E15" s="1459"/>
      <c r="F15" s="1459"/>
      <c r="G15" s="1459"/>
      <c r="H15" s="1459"/>
      <c r="I15" s="1459"/>
      <c r="BT15" s="1323"/>
      <c r="BU15" s="1323"/>
    </row>
    <row r="16" spans="1:73" ht="21" customHeight="1">
      <c r="A16" s="1457"/>
      <c r="B16" s="1458"/>
      <c r="C16" s="1459"/>
      <c r="D16" s="1459"/>
      <c r="E16" s="1459"/>
      <c r="F16" s="1459"/>
      <c r="G16" s="1459"/>
      <c r="H16" s="1459"/>
      <c r="I16" s="1459"/>
      <c r="BT16" s="1323"/>
      <c r="BU16" s="1323"/>
    </row>
    <row r="17" spans="1:73" ht="21" customHeight="1">
      <c r="A17" s="1457"/>
      <c r="B17" s="1458"/>
      <c r="C17" s="1459"/>
      <c r="D17" s="1459"/>
      <c r="E17" s="1459"/>
      <c r="F17" s="1459"/>
      <c r="G17" s="1459"/>
      <c r="H17" s="1459"/>
      <c r="I17" s="1459"/>
      <c r="BT17" s="1323"/>
      <c r="BU17" s="1323"/>
    </row>
    <row r="18" spans="1:73" ht="21" customHeight="1">
      <c r="A18" s="1457"/>
      <c r="B18" s="1458"/>
      <c r="C18" s="1459"/>
      <c r="D18" s="1459"/>
      <c r="E18" s="1459"/>
      <c r="F18" s="1459"/>
      <c r="G18" s="1459"/>
      <c r="H18" s="1459"/>
      <c r="I18" s="1459"/>
      <c r="BT18" s="1323"/>
      <c r="BU18" s="1323"/>
    </row>
    <row r="19" spans="1:73" ht="21" customHeight="1">
      <c r="A19" s="1457"/>
      <c r="B19" s="1458"/>
      <c r="C19" s="1459"/>
      <c r="D19" s="1459"/>
      <c r="E19" s="1459"/>
      <c r="F19" s="1459"/>
      <c r="G19" s="1459"/>
      <c r="H19" s="1459"/>
      <c r="I19" s="1459"/>
      <c r="BT19" s="1323"/>
      <c r="BU19" s="1323"/>
    </row>
  </sheetData>
  <mergeCells count="12">
    <mergeCell ref="G1:H1"/>
    <mergeCell ref="A2:I2"/>
    <mergeCell ref="A3:I3"/>
    <mergeCell ref="A5:A7"/>
    <mergeCell ref="B5:B7"/>
    <mergeCell ref="G4:I4"/>
    <mergeCell ref="H5:I6"/>
    <mergeCell ref="J2:J4"/>
    <mergeCell ref="C5:G5"/>
    <mergeCell ref="E6:F6"/>
    <mergeCell ref="C6:D6"/>
    <mergeCell ref="G6:G7"/>
  </mergeCells>
  <printOptions horizontalCentered="1"/>
  <pageMargins left="0.74803149606299213" right="0.74803149606299213" top="0.59055118110236227" bottom="0.59055118110236227" header="0.51181102362204722" footer="0.51181102362204722"/>
  <pageSetup paperSize="9" firstPageNumber="28" orientation="landscape" useFirstPageNumber="1" r:id="rId1"/>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659F-9B9D-470F-B49C-9703C3735BA9}">
  <dimension ref="A1:L82"/>
  <sheetViews>
    <sheetView zoomScale="85" zoomScaleNormal="85" workbookViewId="0">
      <pane ySplit="7" topLeftCell="A56" activePane="bottomLeft" state="frozen"/>
      <selection pane="bottomLeft" activeCell="C5" sqref="C5:E5"/>
    </sheetView>
  </sheetViews>
  <sheetFormatPr defaultColWidth="9" defaultRowHeight="14.25"/>
  <cols>
    <col min="1" max="1" width="5.875" style="799" customWidth="1"/>
    <col min="2" max="2" width="45.375" style="800" customWidth="1"/>
    <col min="3" max="3" width="10.125" style="840" customWidth="1"/>
    <col min="4" max="4" width="12.25" style="840" customWidth="1"/>
    <col min="5" max="8" width="10.125" style="840" customWidth="1"/>
    <col min="9" max="9" width="11.625" style="841" customWidth="1"/>
    <col min="10" max="10" width="0" style="801" hidden="1" customWidth="1"/>
    <col min="11" max="11" width="13.375" style="801" customWidth="1"/>
    <col min="12" max="16384" width="9" style="801"/>
  </cols>
  <sheetData>
    <row r="1" spans="1:12" ht="15.75">
      <c r="C1" s="1658"/>
      <c r="D1" s="1658"/>
      <c r="E1" s="1658"/>
      <c r="F1" s="1658"/>
      <c r="G1" s="1658"/>
      <c r="H1" s="1658"/>
      <c r="I1" s="1658"/>
    </row>
    <row r="2" spans="1:12" ht="27" customHeight="1">
      <c r="A2" s="1659" t="s">
        <v>524</v>
      </c>
      <c r="B2" s="1659"/>
      <c r="C2" s="1659"/>
      <c r="D2" s="1659"/>
      <c r="E2" s="1659"/>
      <c r="F2" s="1659"/>
      <c r="G2" s="1659"/>
      <c r="H2" s="1659"/>
      <c r="I2" s="1659"/>
    </row>
    <row r="3" spans="1:12" ht="15.75">
      <c r="A3" s="1660"/>
      <c r="B3" s="1660"/>
      <c r="C3" s="1660"/>
      <c r="D3" s="1660"/>
      <c r="E3" s="1660"/>
      <c r="F3" s="1660"/>
      <c r="G3" s="1660"/>
      <c r="H3" s="1660"/>
      <c r="I3" s="1660"/>
    </row>
    <row r="4" spans="1:12" ht="15">
      <c r="C4" s="802"/>
      <c r="D4" s="802"/>
      <c r="E4" s="802"/>
      <c r="F4" s="1661" t="s">
        <v>174</v>
      </c>
      <c r="G4" s="1661"/>
      <c r="H4" s="1661"/>
      <c r="I4" s="1661"/>
    </row>
    <row r="5" spans="1:12" ht="29.25" customHeight="1">
      <c r="A5" s="1662" t="s">
        <v>4</v>
      </c>
      <c r="B5" s="1662" t="s">
        <v>5</v>
      </c>
      <c r="C5" s="1665" t="s">
        <v>525</v>
      </c>
      <c r="D5" s="1666"/>
      <c r="E5" s="1666"/>
      <c r="F5" s="1665" t="s">
        <v>526</v>
      </c>
      <c r="G5" s="1666"/>
      <c r="H5" s="1667"/>
      <c r="I5" s="1662" t="s">
        <v>527</v>
      </c>
      <c r="J5" s="801" t="s">
        <v>633</v>
      </c>
    </row>
    <row r="6" spans="1:12" ht="51" customHeight="1">
      <c r="A6" s="1663"/>
      <c r="B6" s="1663"/>
      <c r="C6" s="1668" t="s">
        <v>17</v>
      </c>
      <c r="D6" s="1670" t="s">
        <v>528</v>
      </c>
      <c r="E6" s="1671" t="s">
        <v>529</v>
      </c>
      <c r="F6" s="1670" t="s">
        <v>17</v>
      </c>
      <c r="G6" s="1670" t="s">
        <v>530</v>
      </c>
      <c r="H6" s="1670" t="s">
        <v>531</v>
      </c>
      <c r="I6" s="1663"/>
    </row>
    <row r="7" spans="1:12" ht="29.25" customHeight="1">
      <c r="A7" s="1664"/>
      <c r="B7" s="1664"/>
      <c r="C7" s="1669"/>
      <c r="D7" s="1669"/>
      <c r="E7" s="1672"/>
      <c r="F7" s="1669"/>
      <c r="G7" s="1669"/>
      <c r="H7" s="1669"/>
      <c r="I7" s="1664"/>
    </row>
    <row r="8" spans="1:12">
      <c r="A8" s="803" t="s">
        <v>20</v>
      </c>
      <c r="B8" s="804" t="s">
        <v>21</v>
      </c>
      <c r="C8" s="805">
        <v>3</v>
      </c>
      <c r="D8" s="805">
        <v>4</v>
      </c>
      <c r="E8" s="805">
        <v>5</v>
      </c>
      <c r="F8" s="805" t="s">
        <v>532</v>
      </c>
      <c r="G8" s="805">
        <v>7</v>
      </c>
      <c r="H8" s="805">
        <v>8</v>
      </c>
      <c r="I8" s="803" t="s">
        <v>533</v>
      </c>
    </row>
    <row r="9" spans="1:12" ht="15">
      <c r="A9" s="806"/>
      <c r="B9" s="807" t="s">
        <v>177</v>
      </c>
      <c r="C9" s="808" t="e">
        <f>C10+C79</f>
        <v>#REF!</v>
      </c>
      <c r="D9" s="808" t="e">
        <f t="shared" ref="D9:H9" si="0">D10+D79</f>
        <v>#REF!</v>
      </c>
      <c r="E9" s="808" t="e">
        <f t="shared" si="0"/>
        <v>#REF!</v>
      </c>
      <c r="F9" s="808" t="e">
        <f t="shared" si="0"/>
        <v>#REF!</v>
      </c>
      <c r="G9" s="808">
        <f t="shared" si="0"/>
        <v>591249.69609329023</v>
      </c>
      <c r="H9" s="808" t="e">
        <f t="shared" si="0"/>
        <v>#REF!</v>
      </c>
      <c r="I9" s="808" t="e">
        <f>I10+I79</f>
        <v>#REF!</v>
      </c>
      <c r="J9" s="808">
        <v>63104.524169709766</v>
      </c>
      <c r="K9" s="812" t="e">
        <f>I9+#REF!</f>
        <v>#REF!</v>
      </c>
      <c r="L9" s="812" t="e">
        <f>K9-#REF!</f>
        <v>#REF!</v>
      </c>
    </row>
    <row r="10" spans="1:12" ht="25.5">
      <c r="A10" s="806" t="s">
        <v>23</v>
      </c>
      <c r="B10" s="810" t="s">
        <v>534</v>
      </c>
      <c r="C10" s="811">
        <v>1187995</v>
      </c>
      <c r="D10" s="811">
        <v>971383</v>
      </c>
      <c r="E10" s="811">
        <v>216612</v>
      </c>
      <c r="F10" s="811">
        <v>1126261.4392392903</v>
      </c>
      <c r="G10" s="811">
        <v>591249.69609329023</v>
      </c>
      <c r="H10" s="811">
        <v>536393.83125499997</v>
      </c>
      <c r="I10" s="811">
        <v>61733.560760709697</v>
      </c>
      <c r="J10" s="808">
        <v>63104.524169709766</v>
      </c>
      <c r="K10" s="809"/>
    </row>
    <row r="11" spans="1:12" ht="15">
      <c r="A11" s="806">
        <v>1</v>
      </c>
      <c r="B11" s="810" t="s">
        <v>535</v>
      </c>
      <c r="C11" s="811">
        <v>557490</v>
      </c>
      <c r="D11" s="811">
        <v>469893</v>
      </c>
      <c r="E11" s="811">
        <v>87597</v>
      </c>
      <c r="F11" s="811">
        <v>528885.56830129027</v>
      </c>
      <c r="G11" s="811">
        <v>136840.29554929031</v>
      </c>
      <c r="H11" s="811">
        <v>390741.94556599995</v>
      </c>
      <c r="I11" s="811">
        <v>28604.431698709723</v>
      </c>
      <c r="J11" s="808">
        <v>29975.395107709701</v>
      </c>
    </row>
    <row r="12" spans="1:12" ht="38.25">
      <c r="A12" s="806" t="s">
        <v>39</v>
      </c>
      <c r="B12" s="810" t="s">
        <v>536</v>
      </c>
      <c r="C12" s="811">
        <v>143355</v>
      </c>
      <c r="D12" s="811">
        <v>142704</v>
      </c>
      <c r="E12" s="811">
        <v>651</v>
      </c>
      <c r="F12" s="811">
        <v>123202.59765</v>
      </c>
      <c r="G12" s="811">
        <v>22395.373149999999</v>
      </c>
      <c r="H12" s="811">
        <v>100807.22449999997</v>
      </c>
      <c r="I12" s="808">
        <v>20152.402350000018</v>
      </c>
      <c r="J12" s="808">
        <v>23379.638350000001</v>
      </c>
      <c r="K12" s="1183" t="e">
        <f>F12-#REF!</f>
        <v>#REF!</v>
      </c>
    </row>
    <row r="13" spans="1:12" ht="51">
      <c r="A13" s="813" t="s">
        <v>226</v>
      </c>
      <c r="B13" s="814" t="s">
        <v>537</v>
      </c>
      <c r="C13" s="815"/>
      <c r="D13" s="815">
        <v>0</v>
      </c>
      <c r="E13" s="815"/>
      <c r="F13" s="815">
        <v>24126.80445</v>
      </c>
      <c r="G13" s="815">
        <v>15285.958549999999</v>
      </c>
      <c r="H13" s="815">
        <v>8840.8459000000021</v>
      </c>
      <c r="I13" s="808"/>
      <c r="J13" s="815">
        <v>0</v>
      </c>
    </row>
    <row r="14" spans="1:12" s="852" customFormat="1" ht="15.75">
      <c r="A14" s="848"/>
      <c r="B14" s="849" t="s">
        <v>538</v>
      </c>
      <c r="C14" s="850"/>
      <c r="D14" s="850">
        <v>0</v>
      </c>
      <c r="E14" s="850"/>
      <c r="F14" s="850">
        <v>22732.085500000001</v>
      </c>
      <c r="G14" s="850">
        <v>14883.652999999998</v>
      </c>
      <c r="H14" s="850">
        <v>7848.4324999999999</v>
      </c>
      <c r="I14" s="851"/>
      <c r="J14" s="850">
        <v>0</v>
      </c>
    </row>
    <row r="15" spans="1:12" s="852" customFormat="1" ht="15.75">
      <c r="A15" s="848"/>
      <c r="B15" s="849" t="s">
        <v>539</v>
      </c>
      <c r="C15" s="850"/>
      <c r="D15" s="850">
        <v>0</v>
      </c>
      <c r="E15" s="850"/>
      <c r="F15" s="850">
        <v>1226.3889500000005</v>
      </c>
      <c r="G15" s="850">
        <v>328.86455000000001</v>
      </c>
      <c r="H15" s="850">
        <v>897.52440000000047</v>
      </c>
      <c r="I15" s="851"/>
      <c r="J15" s="850">
        <v>0</v>
      </c>
    </row>
    <row r="16" spans="1:12" s="852" customFormat="1" ht="15.75">
      <c r="A16" s="848"/>
      <c r="B16" s="849" t="s">
        <v>540</v>
      </c>
      <c r="C16" s="850"/>
      <c r="D16" s="850">
        <v>0</v>
      </c>
      <c r="E16" s="850"/>
      <c r="F16" s="850">
        <v>168.32999999999998</v>
      </c>
      <c r="G16" s="850">
        <v>73.441000000000003</v>
      </c>
      <c r="H16" s="850">
        <v>94.888999999999982</v>
      </c>
      <c r="I16" s="851"/>
      <c r="J16" s="850">
        <v>0</v>
      </c>
    </row>
    <row r="17" spans="1:10" ht="15">
      <c r="A17" s="813" t="s">
        <v>226</v>
      </c>
      <c r="B17" s="814" t="s">
        <v>170</v>
      </c>
      <c r="C17" s="815"/>
      <c r="D17" s="815">
        <v>0</v>
      </c>
      <c r="E17" s="815"/>
      <c r="F17" s="815">
        <v>99075.793199999971</v>
      </c>
      <c r="G17" s="815">
        <v>7109.4146000000001</v>
      </c>
      <c r="H17" s="815">
        <v>91966.378599999967</v>
      </c>
      <c r="I17" s="808"/>
      <c r="J17" s="815">
        <v>0</v>
      </c>
    </row>
    <row r="18" spans="1:10" ht="25.5">
      <c r="A18" s="806" t="s">
        <v>42</v>
      </c>
      <c r="B18" s="810" t="s">
        <v>541</v>
      </c>
      <c r="C18" s="811">
        <v>41423</v>
      </c>
      <c r="D18" s="811">
        <v>50311</v>
      </c>
      <c r="E18" s="811">
        <v>-8888</v>
      </c>
      <c r="F18" s="811">
        <v>27277</v>
      </c>
      <c r="G18" s="811"/>
      <c r="H18" s="811">
        <v>27277</v>
      </c>
      <c r="I18" s="808">
        <v>14146</v>
      </c>
      <c r="J18" s="808">
        <v>3253.2831230000011</v>
      </c>
    </row>
    <row r="19" spans="1:10" ht="15">
      <c r="A19" s="816" t="s">
        <v>226</v>
      </c>
      <c r="B19" s="817" t="s">
        <v>542</v>
      </c>
      <c r="C19" s="815"/>
      <c r="D19" s="815">
        <v>0</v>
      </c>
      <c r="E19" s="815"/>
      <c r="F19" s="815">
        <v>23221</v>
      </c>
      <c r="G19" s="815"/>
      <c r="H19" s="815">
        <v>23221</v>
      </c>
      <c r="I19" s="808"/>
      <c r="J19" s="815">
        <v>0</v>
      </c>
    </row>
    <row r="20" spans="1:10" ht="15">
      <c r="A20" s="816" t="s">
        <v>226</v>
      </c>
      <c r="B20" s="817" t="s">
        <v>543</v>
      </c>
      <c r="C20" s="815"/>
      <c r="D20" s="815">
        <v>0</v>
      </c>
      <c r="E20" s="815"/>
      <c r="F20" s="815">
        <v>1195</v>
      </c>
      <c r="G20" s="815"/>
      <c r="H20" s="815">
        <v>1195</v>
      </c>
      <c r="I20" s="808"/>
      <c r="J20" s="815">
        <v>0</v>
      </c>
    </row>
    <row r="21" spans="1:10" ht="15">
      <c r="A21" s="816" t="s">
        <v>226</v>
      </c>
      <c r="B21" s="817" t="s">
        <v>544</v>
      </c>
      <c r="C21" s="815"/>
      <c r="D21" s="815">
        <v>0</v>
      </c>
      <c r="E21" s="815"/>
      <c r="F21" s="815">
        <v>2861</v>
      </c>
      <c r="G21" s="815"/>
      <c r="H21" s="815">
        <v>2861</v>
      </c>
      <c r="I21" s="808"/>
      <c r="J21" s="815">
        <v>0</v>
      </c>
    </row>
    <row r="22" spans="1:10" ht="45" customHeight="1">
      <c r="A22" s="1185" t="s">
        <v>45</v>
      </c>
      <c r="B22" s="810" t="s">
        <v>545</v>
      </c>
      <c r="C22" s="1186">
        <v>13939</v>
      </c>
      <c r="D22" s="1186">
        <v>11857</v>
      </c>
      <c r="E22" s="1186">
        <v>2082</v>
      </c>
      <c r="F22" s="1186">
        <v>14340.380901999995</v>
      </c>
      <c r="G22" s="1186">
        <v>173.35200000000003</v>
      </c>
      <c r="H22" s="1186">
        <v>14167.028901999995</v>
      </c>
      <c r="I22" s="1187">
        <v>-401.38090199999533</v>
      </c>
      <c r="J22" s="1187">
        <v>5429.7306980000003</v>
      </c>
    </row>
    <row r="23" spans="1:10" ht="15">
      <c r="A23" s="813" t="s">
        <v>226</v>
      </c>
      <c r="B23" s="814" t="s">
        <v>546</v>
      </c>
      <c r="C23" s="815"/>
      <c r="D23" s="815">
        <v>0</v>
      </c>
      <c r="E23" s="815"/>
      <c r="F23" s="815">
        <v>13870.476301999995</v>
      </c>
      <c r="G23" s="815">
        <v>170.35200000000003</v>
      </c>
      <c r="H23" s="815">
        <v>13700.124301999995</v>
      </c>
      <c r="I23" s="808"/>
      <c r="J23" s="815">
        <v>0</v>
      </c>
    </row>
    <row r="24" spans="1:10" ht="15">
      <c r="A24" s="813" t="s">
        <v>226</v>
      </c>
      <c r="B24" s="814" t="s">
        <v>547</v>
      </c>
      <c r="C24" s="815"/>
      <c r="D24" s="815">
        <v>0</v>
      </c>
      <c r="E24" s="815"/>
      <c r="F24" s="815">
        <v>469.90460000000002</v>
      </c>
      <c r="G24" s="815">
        <v>3</v>
      </c>
      <c r="H24" s="815">
        <v>466.90460000000002</v>
      </c>
      <c r="I24" s="808"/>
      <c r="J24" s="815">
        <v>0</v>
      </c>
    </row>
    <row r="25" spans="1:10" ht="38.25">
      <c r="A25" s="806" t="s">
        <v>48</v>
      </c>
      <c r="B25" s="810" t="s">
        <v>548</v>
      </c>
      <c r="C25" s="811">
        <v>222692</v>
      </c>
      <c r="D25" s="811">
        <v>155439</v>
      </c>
      <c r="E25" s="811">
        <v>67253</v>
      </c>
      <c r="F25" s="811">
        <v>226870.353454</v>
      </c>
      <c r="G25" s="811">
        <v>35763.203478000003</v>
      </c>
      <c r="H25" s="811">
        <v>191107.14997599999</v>
      </c>
      <c r="I25" s="808">
        <v>-4178.3534539999964</v>
      </c>
      <c r="J25" s="808">
        <v>3486.9737179999938</v>
      </c>
    </row>
    <row r="26" spans="1:10" ht="15">
      <c r="A26" s="816" t="s">
        <v>226</v>
      </c>
      <c r="B26" s="817" t="s">
        <v>549</v>
      </c>
      <c r="C26" s="815"/>
      <c r="D26" s="815">
        <v>0</v>
      </c>
      <c r="E26" s="815"/>
      <c r="F26" s="815">
        <v>207900.79010099999</v>
      </c>
      <c r="G26" s="815">
        <v>30004.174180000002</v>
      </c>
      <c r="H26" s="815">
        <v>177896.61592099999</v>
      </c>
      <c r="I26" s="808"/>
      <c r="J26" s="815">
        <v>0</v>
      </c>
    </row>
    <row r="27" spans="1:10" ht="15">
      <c r="A27" s="816" t="s">
        <v>226</v>
      </c>
      <c r="B27" s="817" t="s">
        <v>550</v>
      </c>
      <c r="C27" s="815"/>
      <c r="D27" s="815">
        <v>0</v>
      </c>
      <c r="E27" s="815"/>
      <c r="F27" s="815">
        <v>3684.6827039999994</v>
      </c>
      <c r="G27" s="815">
        <v>3496.8557039999996</v>
      </c>
      <c r="H27" s="815">
        <v>187.82699999999977</v>
      </c>
      <c r="I27" s="808"/>
      <c r="J27" s="815">
        <v>0</v>
      </c>
    </row>
    <row r="28" spans="1:10" ht="25.5">
      <c r="A28" s="816" t="s">
        <v>226</v>
      </c>
      <c r="B28" s="817" t="s">
        <v>551</v>
      </c>
      <c r="C28" s="815"/>
      <c r="D28" s="815">
        <v>0</v>
      </c>
      <c r="E28" s="815"/>
      <c r="F28" s="815">
        <v>3086.3661059999995</v>
      </c>
      <c r="G28" s="815">
        <v>498</v>
      </c>
      <c r="H28" s="815">
        <v>2588.3661059999995</v>
      </c>
      <c r="I28" s="808"/>
      <c r="J28" s="815">
        <v>0</v>
      </c>
    </row>
    <row r="29" spans="1:10" ht="15">
      <c r="A29" s="816" t="s">
        <v>226</v>
      </c>
      <c r="B29" s="817" t="s">
        <v>552</v>
      </c>
      <c r="C29" s="815"/>
      <c r="D29" s="815">
        <v>0</v>
      </c>
      <c r="E29" s="815"/>
      <c r="F29" s="815">
        <v>12198.514542999998</v>
      </c>
      <c r="G29" s="815">
        <v>1764.1735940000001</v>
      </c>
      <c r="H29" s="815">
        <v>10434.340948999998</v>
      </c>
      <c r="I29" s="808"/>
      <c r="J29" s="815">
        <v>0</v>
      </c>
    </row>
    <row r="30" spans="1:10" ht="48" customHeight="1">
      <c r="A30" s="806" t="s">
        <v>553</v>
      </c>
      <c r="B30" s="810" t="s">
        <v>554</v>
      </c>
      <c r="C30" s="811"/>
      <c r="D30" s="811">
        <v>1341</v>
      </c>
      <c r="E30" s="811">
        <v>-1341</v>
      </c>
      <c r="F30" s="811">
        <v>0</v>
      </c>
      <c r="G30" s="811"/>
      <c r="H30" s="811"/>
      <c r="I30" s="808">
        <v>0</v>
      </c>
      <c r="J30" s="811">
        <v>0</v>
      </c>
    </row>
    <row r="31" spans="1:10" ht="44.25" customHeight="1">
      <c r="A31" s="806" t="s">
        <v>555</v>
      </c>
      <c r="B31" s="818" t="s">
        <v>556</v>
      </c>
      <c r="C31" s="811">
        <v>20226</v>
      </c>
      <c r="D31" s="811">
        <v>13027</v>
      </c>
      <c r="E31" s="811">
        <v>7199</v>
      </c>
      <c r="F31" s="811">
        <v>11275.708000000001</v>
      </c>
      <c r="G31" s="811">
        <v>11275.708000000001</v>
      </c>
      <c r="H31" s="811"/>
      <c r="I31" s="808">
        <v>8950.2919999999995</v>
      </c>
      <c r="J31" s="808">
        <v>8950.2919999999995</v>
      </c>
    </row>
    <row r="32" spans="1:10" ht="15">
      <c r="A32" s="813" t="s">
        <v>226</v>
      </c>
      <c r="B32" s="814" t="s">
        <v>557</v>
      </c>
      <c r="C32" s="815"/>
      <c r="D32" s="815">
        <v>0</v>
      </c>
      <c r="E32" s="815"/>
      <c r="F32" s="815">
        <v>10965.708000000001</v>
      </c>
      <c r="G32" s="815">
        <v>10965.708000000001</v>
      </c>
      <c r="H32" s="815"/>
      <c r="I32" s="808"/>
      <c r="J32" s="815">
        <v>0</v>
      </c>
    </row>
    <row r="33" spans="1:10" ht="15">
      <c r="A33" s="816"/>
      <c r="B33" s="817" t="s">
        <v>558</v>
      </c>
      <c r="C33" s="815"/>
      <c r="D33" s="815">
        <v>0</v>
      </c>
      <c r="E33" s="815"/>
      <c r="F33" s="815">
        <v>10853.387999999999</v>
      </c>
      <c r="G33" s="815">
        <v>10853.387999999999</v>
      </c>
      <c r="H33" s="815"/>
      <c r="I33" s="808"/>
      <c r="J33" s="815">
        <v>0</v>
      </c>
    </row>
    <row r="34" spans="1:10" ht="15">
      <c r="A34" s="816"/>
      <c r="B34" s="817" t="s">
        <v>559</v>
      </c>
      <c r="C34" s="815"/>
      <c r="D34" s="815">
        <v>0</v>
      </c>
      <c r="E34" s="815"/>
      <c r="F34" s="815">
        <v>53.352000000000004</v>
      </c>
      <c r="G34" s="815">
        <v>53.352000000000004</v>
      </c>
      <c r="H34" s="815"/>
      <c r="I34" s="808"/>
      <c r="J34" s="815">
        <v>0</v>
      </c>
    </row>
    <row r="35" spans="1:10" ht="15">
      <c r="A35" s="816"/>
      <c r="B35" s="817" t="s">
        <v>560</v>
      </c>
      <c r="C35" s="815"/>
      <c r="D35" s="815">
        <v>0</v>
      </c>
      <c r="E35" s="815"/>
      <c r="F35" s="815">
        <v>58.967999999999996</v>
      </c>
      <c r="G35" s="815">
        <v>58.967999999999996</v>
      </c>
      <c r="H35" s="815"/>
      <c r="I35" s="808"/>
      <c r="J35" s="815">
        <v>0</v>
      </c>
    </row>
    <row r="36" spans="1:10" ht="38.25">
      <c r="A36" s="813" t="s">
        <v>226</v>
      </c>
      <c r="B36" s="814" t="s">
        <v>561</v>
      </c>
      <c r="C36" s="815"/>
      <c r="D36" s="815">
        <v>0</v>
      </c>
      <c r="E36" s="815"/>
      <c r="F36" s="815">
        <v>310</v>
      </c>
      <c r="G36" s="815">
        <v>310</v>
      </c>
      <c r="H36" s="815"/>
      <c r="I36" s="808"/>
      <c r="J36" s="815">
        <v>0</v>
      </c>
    </row>
    <row r="37" spans="1:10" ht="25.5">
      <c r="A37" s="806" t="s">
        <v>562</v>
      </c>
      <c r="B37" s="810" t="s">
        <v>563</v>
      </c>
      <c r="C37" s="811">
        <v>58519</v>
      </c>
      <c r="D37" s="811">
        <v>37906</v>
      </c>
      <c r="E37" s="811">
        <v>20613</v>
      </c>
      <c r="F37" s="811">
        <v>54937.347332290301</v>
      </c>
      <c r="G37" s="811">
        <v>54937.347332290323</v>
      </c>
      <c r="H37" s="811"/>
      <c r="I37" s="808">
        <v>3581.652667709699</v>
      </c>
      <c r="J37" s="808">
        <v>3581.6526677096772</v>
      </c>
    </row>
    <row r="38" spans="1:10" ht="15">
      <c r="A38" s="816"/>
      <c r="B38" s="817" t="s">
        <v>564</v>
      </c>
      <c r="C38" s="815"/>
      <c r="D38" s="815">
        <v>0</v>
      </c>
      <c r="E38" s="815"/>
      <c r="F38" s="815">
        <v>0</v>
      </c>
      <c r="G38" s="815"/>
      <c r="H38" s="815"/>
      <c r="I38" s="808">
        <v>0</v>
      </c>
      <c r="J38" s="815">
        <v>0</v>
      </c>
    </row>
    <row r="39" spans="1:10" ht="15">
      <c r="A39" s="816"/>
      <c r="B39" s="817" t="s">
        <v>565</v>
      </c>
      <c r="C39" s="815"/>
      <c r="D39" s="815">
        <v>0</v>
      </c>
      <c r="E39" s="815"/>
      <c r="F39" s="815">
        <v>0</v>
      </c>
      <c r="G39" s="815"/>
      <c r="H39" s="815"/>
      <c r="I39" s="808">
        <v>0</v>
      </c>
      <c r="J39" s="815">
        <v>0</v>
      </c>
    </row>
    <row r="40" spans="1:10" ht="15">
      <c r="A40" s="816"/>
      <c r="B40" s="817" t="s">
        <v>566</v>
      </c>
      <c r="C40" s="815"/>
      <c r="D40" s="815">
        <v>0</v>
      </c>
      <c r="E40" s="815"/>
      <c r="F40" s="815">
        <v>0</v>
      </c>
      <c r="G40" s="815"/>
      <c r="H40" s="815"/>
      <c r="I40" s="808">
        <v>0</v>
      </c>
      <c r="J40" s="815">
        <v>0</v>
      </c>
    </row>
    <row r="41" spans="1:10" ht="38.25">
      <c r="A41" s="806" t="s">
        <v>567</v>
      </c>
      <c r="B41" s="810" t="s">
        <v>568</v>
      </c>
      <c r="C41" s="811">
        <v>57336</v>
      </c>
      <c r="D41" s="811">
        <v>57308</v>
      </c>
      <c r="E41" s="811">
        <v>28</v>
      </c>
      <c r="F41" s="811">
        <v>57077.594085999997</v>
      </c>
      <c r="G41" s="811">
        <v>9990.441589</v>
      </c>
      <c r="H41" s="811">
        <v>47087.152496999995</v>
      </c>
      <c r="I41" s="808">
        <v>258.40591400000267</v>
      </c>
      <c r="J41" s="808">
        <v>-4201.5885720000078</v>
      </c>
    </row>
    <row r="42" spans="1:10" ht="15">
      <c r="A42" s="816"/>
      <c r="B42" s="817" t="s">
        <v>569</v>
      </c>
      <c r="C42" s="815"/>
      <c r="D42" s="815">
        <v>0</v>
      </c>
      <c r="E42" s="815"/>
      <c r="F42" s="815">
        <v>6703.9959999999992</v>
      </c>
      <c r="G42" s="815"/>
      <c r="H42" s="815">
        <v>6703.9959999999992</v>
      </c>
      <c r="I42" s="808"/>
      <c r="J42" s="815">
        <v>0</v>
      </c>
    </row>
    <row r="43" spans="1:10" ht="15">
      <c r="A43" s="816"/>
      <c r="B43" s="817" t="s">
        <v>570</v>
      </c>
      <c r="C43" s="815"/>
      <c r="D43" s="815">
        <v>0</v>
      </c>
      <c r="E43" s="815"/>
      <c r="F43" s="815">
        <v>40383.156496999996</v>
      </c>
      <c r="G43" s="815"/>
      <c r="H43" s="815">
        <v>40383.156496999996</v>
      </c>
      <c r="I43" s="808"/>
      <c r="J43" s="815">
        <v>0</v>
      </c>
    </row>
    <row r="44" spans="1:10" ht="15">
      <c r="A44" s="816"/>
      <c r="B44" s="817" t="s">
        <v>571</v>
      </c>
      <c r="C44" s="815"/>
      <c r="D44" s="815">
        <v>0</v>
      </c>
      <c r="E44" s="815"/>
      <c r="F44" s="815">
        <v>9842.1115890000001</v>
      </c>
      <c r="G44" s="815">
        <v>9842.1115890000001</v>
      </c>
      <c r="H44" s="815"/>
      <c r="I44" s="808"/>
      <c r="J44" s="815">
        <v>0</v>
      </c>
    </row>
    <row r="45" spans="1:10" ht="15">
      <c r="A45" s="816"/>
      <c r="B45" s="817" t="s">
        <v>572</v>
      </c>
      <c r="C45" s="815"/>
      <c r="D45" s="815">
        <v>0</v>
      </c>
      <c r="E45" s="815"/>
      <c r="F45" s="815">
        <v>148.32999999999998</v>
      </c>
      <c r="G45" s="815">
        <v>148.32999999999998</v>
      </c>
      <c r="H45" s="815"/>
      <c r="I45" s="808"/>
      <c r="J45" s="815">
        <v>0</v>
      </c>
    </row>
    <row r="46" spans="1:10" ht="38.25">
      <c r="A46" s="806" t="s">
        <v>573</v>
      </c>
      <c r="B46" s="810" t="s">
        <v>574</v>
      </c>
      <c r="C46" s="811"/>
      <c r="D46" s="811">
        <v>0</v>
      </c>
      <c r="E46" s="811">
        <v>0</v>
      </c>
      <c r="F46" s="811">
        <v>2304.87</v>
      </c>
      <c r="G46" s="811">
        <v>2304.87</v>
      </c>
      <c r="H46" s="811"/>
      <c r="I46" s="808">
        <v>-2304.87</v>
      </c>
      <c r="J46" s="808">
        <v>-2304.87</v>
      </c>
    </row>
    <row r="47" spans="1:10" ht="15">
      <c r="A47" s="816"/>
      <c r="B47" s="817" t="s">
        <v>575</v>
      </c>
      <c r="C47" s="815"/>
      <c r="D47" s="815">
        <v>0</v>
      </c>
      <c r="E47" s="815"/>
      <c r="F47" s="815">
        <v>0</v>
      </c>
      <c r="G47" s="815"/>
      <c r="H47" s="815"/>
      <c r="I47" s="808">
        <v>0</v>
      </c>
      <c r="J47" s="815">
        <v>0</v>
      </c>
    </row>
    <row r="48" spans="1:10" ht="15">
      <c r="A48" s="816"/>
      <c r="B48" s="817" t="s">
        <v>576</v>
      </c>
      <c r="C48" s="815"/>
      <c r="D48" s="815">
        <v>0</v>
      </c>
      <c r="E48" s="815"/>
      <c r="F48" s="815">
        <v>0</v>
      </c>
      <c r="G48" s="815"/>
      <c r="H48" s="815"/>
      <c r="I48" s="808">
        <v>0</v>
      </c>
      <c r="J48" s="815">
        <v>0</v>
      </c>
    </row>
    <row r="49" spans="1:10" ht="25.5">
      <c r="A49" s="806" t="s">
        <v>577</v>
      </c>
      <c r="B49" s="810" t="s">
        <v>578</v>
      </c>
      <c r="C49" s="811"/>
      <c r="D49" s="811">
        <v>0</v>
      </c>
      <c r="E49" s="811">
        <v>0</v>
      </c>
      <c r="F49" s="811">
        <v>11599.716877000003</v>
      </c>
      <c r="G49" s="811"/>
      <c r="H49" s="811">
        <v>10296.389691000002</v>
      </c>
      <c r="I49" s="808">
        <v>-11599.716877000003</v>
      </c>
      <c r="J49" s="808">
        <v>-11599.716877000003</v>
      </c>
    </row>
    <row r="50" spans="1:10" ht="15">
      <c r="A50" s="816" t="s">
        <v>226</v>
      </c>
      <c r="B50" s="817" t="s">
        <v>187</v>
      </c>
      <c r="C50" s="815"/>
      <c r="D50" s="815">
        <v>0</v>
      </c>
      <c r="E50" s="815"/>
      <c r="F50" s="815">
        <v>0</v>
      </c>
      <c r="G50" s="815"/>
      <c r="H50" s="815">
        <v>8020.6216910000021</v>
      </c>
      <c r="I50" s="808">
        <v>0</v>
      </c>
      <c r="J50" s="815">
        <v>0</v>
      </c>
    </row>
    <row r="51" spans="1:10" ht="15">
      <c r="A51" s="816" t="s">
        <v>226</v>
      </c>
      <c r="B51" s="817" t="s">
        <v>170</v>
      </c>
      <c r="C51" s="815"/>
      <c r="D51" s="815"/>
      <c r="E51" s="815"/>
      <c r="F51" s="815"/>
      <c r="G51" s="815"/>
      <c r="H51" s="815">
        <v>136.80000000000001</v>
      </c>
      <c r="I51" s="808"/>
      <c r="J51" s="815"/>
    </row>
    <row r="52" spans="1:10" ht="15">
      <c r="A52" s="816" t="s">
        <v>226</v>
      </c>
      <c r="B52" s="817" t="s">
        <v>614</v>
      </c>
      <c r="C52" s="815"/>
      <c r="D52" s="815"/>
      <c r="E52" s="815"/>
      <c r="F52" s="815"/>
      <c r="G52" s="815"/>
      <c r="H52" s="815">
        <v>2138.9680000000003</v>
      </c>
      <c r="I52" s="808"/>
      <c r="J52" s="815"/>
    </row>
    <row r="53" spans="1:10" ht="15">
      <c r="A53" s="816" t="s">
        <v>226</v>
      </c>
      <c r="B53" s="817" t="s">
        <v>615</v>
      </c>
      <c r="C53" s="815"/>
      <c r="D53" s="815">
        <v>0</v>
      </c>
      <c r="E53" s="815"/>
      <c r="F53" s="815">
        <v>0</v>
      </c>
      <c r="G53" s="815"/>
      <c r="H53" s="815"/>
      <c r="I53" s="808">
        <v>0</v>
      </c>
      <c r="J53" s="815">
        <v>0</v>
      </c>
    </row>
    <row r="54" spans="1:10" ht="38.25">
      <c r="A54" s="806">
        <v>2</v>
      </c>
      <c r="B54" s="810" t="s">
        <v>579</v>
      </c>
      <c r="C54" s="811">
        <v>456446</v>
      </c>
      <c r="D54" s="811">
        <v>305497</v>
      </c>
      <c r="E54" s="811">
        <v>150949</v>
      </c>
      <c r="F54" s="811">
        <v>462138.41122599994</v>
      </c>
      <c r="G54" s="811">
        <v>452189.37318799994</v>
      </c>
      <c r="H54" s="811">
        <v>11343.527399999999</v>
      </c>
      <c r="I54" s="811">
        <v>-5692.4112259999965</v>
      </c>
      <c r="J54" s="808">
        <v>-5692.4112259999383</v>
      </c>
    </row>
    <row r="55" spans="1:10" ht="25.5">
      <c r="A55" s="806" t="s">
        <v>227</v>
      </c>
      <c r="B55" s="810" t="s">
        <v>580</v>
      </c>
      <c r="C55" s="811">
        <v>293863</v>
      </c>
      <c r="D55" s="811">
        <v>193353</v>
      </c>
      <c r="E55" s="811">
        <v>100510</v>
      </c>
      <c r="F55" s="811">
        <v>292536.09637799999</v>
      </c>
      <c r="G55" s="811">
        <v>292967.18594999996</v>
      </c>
      <c r="H55" s="811"/>
      <c r="I55" s="808">
        <v>1326.9036220000125</v>
      </c>
      <c r="J55" s="811">
        <v>1326.9036220000125</v>
      </c>
    </row>
    <row r="56" spans="1:10" ht="15">
      <c r="A56" s="806" t="s">
        <v>581</v>
      </c>
      <c r="B56" s="810" t="s">
        <v>582</v>
      </c>
      <c r="C56" s="811">
        <v>6515</v>
      </c>
      <c r="D56" s="811">
        <v>21175</v>
      </c>
      <c r="E56" s="811">
        <v>-14660</v>
      </c>
      <c r="F56" s="811">
        <v>4983.8292000000001</v>
      </c>
      <c r="G56" s="811"/>
      <c r="H56" s="811">
        <v>4983.8292000000001</v>
      </c>
      <c r="I56" s="808">
        <v>1531.1707999999999</v>
      </c>
      <c r="J56" s="811">
        <v>1531.1707999999999</v>
      </c>
    </row>
    <row r="57" spans="1:10" ht="15">
      <c r="A57" s="806" t="s">
        <v>583</v>
      </c>
      <c r="B57" s="810" t="s">
        <v>584</v>
      </c>
      <c r="C57" s="811">
        <v>68348</v>
      </c>
      <c r="D57" s="811">
        <v>49082</v>
      </c>
      <c r="E57" s="811">
        <v>19266</v>
      </c>
      <c r="F57" s="811">
        <v>115890.13516000001</v>
      </c>
      <c r="G57" s="811">
        <v>115890.13516000001</v>
      </c>
      <c r="H57" s="811"/>
      <c r="I57" s="808">
        <v>-47542.135160000005</v>
      </c>
      <c r="J57" s="811">
        <v>-47542.135160000005</v>
      </c>
    </row>
    <row r="58" spans="1:10" ht="15">
      <c r="A58" s="806" t="s">
        <v>585</v>
      </c>
      <c r="B58" s="810" t="s">
        <v>586</v>
      </c>
      <c r="C58" s="811">
        <v>6375</v>
      </c>
      <c r="D58" s="811">
        <v>5929</v>
      </c>
      <c r="E58" s="811">
        <v>446</v>
      </c>
      <c r="F58" s="811">
        <v>6829</v>
      </c>
      <c r="G58" s="811">
        <v>6828.6726000000008</v>
      </c>
      <c r="H58" s="811"/>
      <c r="I58" s="808">
        <v>-454</v>
      </c>
      <c r="J58" s="811">
        <v>-454</v>
      </c>
    </row>
    <row r="59" spans="1:10" ht="25.5">
      <c r="A59" s="806" t="s">
        <v>587</v>
      </c>
      <c r="B59" s="810" t="s">
        <v>588</v>
      </c>
      <c r="C59" s="819">
        <v>7459</v>
      </c>
      <c r="D59" s="819">
        <v>6895</v>
      </c>
      <c r="E59" s="819">
        <v>564</v>
      </c>
      <c r="F59" s="819">
        <v>5458.2474000000002</v>
      </c>
      <c r="G59" s="819"/>
      <c r="H59" s="820">
        <v>6359.6981999999989</v>
      </c>
      <c r="I59" s="808">
        <v>2000.7525999999998</v>
      </c>
      <c r="J59" s="819">
        <v>2000.7525999999998</v>
      </c>
    </row>
    <row r="60" spans="1:10" ht="25.5">
      <c r="A60" s="806" t="s">
        <v>589</v>
      </c>
      <c r="B60" s="810" t="s">
        <v>590</v>
      </c>
      <c r="C60" s="811">
        <v>13046</v>
      </c>
      <c r="D60" s="811">
        <v>29063</v>
      </c>
      <c r="E60" s="811">
        <v>-16017</v>
      </c>
      <c r="F60" s="811">
        <v>11291</v>
      </c>
      <c r="G60" s="821">
        <v>11291.14869</v>
      </c>
      <c r="H60" s="811"/>
      <c r="I60" s="808">
        <v>1755</v>
      </c>
      <c r="J60" s="811">
        <v>1755</v>
      </c>
    </row>
    <row r="61" spans="1:10" ht="15">
      <c r="A61" s="813" t="s">
        <v>226</v>
      </c>
      <c r="B61" s="814" t="s">
        <v>591</v>
      </c>
      <c r="C61" s="815">
        <v>12943</v>
      </c>
      <c r="D61" s="815">
        <v>0</v>
      </c>
      <c r="E61" s="815"/>
      <c r="F61" s="815">
        <v>0</v>
      </c>
      <c r="G61" s="815"/>
      <c r="H61" s="815"/>
      <c r="I61" s="808">
        <v>12943</v>
      </c>
      <c r="J61" s="815">
        <v>12943</v>
      </c>
    </row>
    <row r="62" spans="1:10" ht="15">
      <c r="A62" s="816"/>
      <c r="B62" s="817" t="s">
        <v>592</v>
      </c>
      <c r="C62" s="815"/>
      <c r="D62" s="815">
        <v>0</v>
      </c>
      <c r="E62" s="815"/>
      <c r="F62" s="815">
        <v>0</v>
      </c>
      <c r="G62" s="815"/>
      <c r="H62" s="815"/>
      <c r="I62" s="808">
        <v>0</v>
      </c>
      <c r="J62" s="815">
        <v>0</v>
      </c>
    </row>
    <row r="63" spans="1:10" ht="15">
      <c r="A63" s="816"/>
      <c r="B63" s="817" t="s">
        <v>593</v>
      </c>
      <c r="C63" s="815"/>
      <c r="D63" s="815">
        <v>0</v>
      </c>
      <c r="E63" s="815"/>
      <c r="F63" s="815">
        <v>0</v>
      </c>
      <c r="G63" s="815"/>
      <c r="H63" s="815"/>
      <c r="I63" s="808">
        <v>0</v>
      </c>
      <c r="J63" s="815">
        <v>0</v>
      </c>
    </row>
    <row r="64" spans="1:10" ht="15">
      <c r="A64" s="813" t="s">
        <v>226</v>
      </c>
      <c r="B64" s="814" t="s">
        <v>594</v>
      </c>
      <c r="C64" s="815">
        <v>103</v>
      </c>
      <c r="D64" s="815">
        <v>0</v>
      </c>
      <c r="E64" s="815"/>
      <c r="F64" s="815">
        <v>0</v>
      </c>
      <c r="G64" s="815"/>
      <c r="H64" s="815"/>
      <c r="I64" s="808">
        <v>103</v>
      </c>
      <c r="J64" s="815">
        <v>103</v>
      </c>
    </row>
    <row r="65" spans="1:11" ht="15">
      <c r="A65" s="806" t="s">
        <v>595</v>
      </c>
      <c r="B65" s="810" t="s">
        <v>596</v>
      </c>
      <c r="C65" s="811">
        <v>4</v>
      </c>
      <c r="D65" s="811">
        <v>0</v>
      </c>
      <c r="E65" s="811">
        <v>4</v>
      </c>
      <c r="F65" s="811">
        <v>4</v>
      </c>
      <c r="G65" s="811">
        <v>4.3166000000000002</v>
      </c>
      <c r="H65" s="811"/>
      <c r="I65" s="808">
        <v>0</v>
      </c>
      <c r="J65" s="811">
        <v>0</v>
      </c>
    </row>
    <row r="66" spans="1:11" ht="51.75" customHeight="1">
      <c r="A66" s="806" t="s">
        <v>597</v>
      </c>
      <c r="B66" s="810" t="s">
        <v>598</v>
      </c>
      <c r="C66" s="811">
        <v>60836</v>
      </c>
      <c r="D66" s="811">
        <v>0</v>
      </c>
      <c r="E66" s="811">
        <v>60836</v>
      </c>
      <c r="F66" s="811">
        <v>25146.103088</v>
      </c>
      <c r="G66" s="811">
        <v>25146.103088</v>
      </c>
      <c r="H66" s="811"/>
      <c r="I66" s="808">
        <v>35689.896911999997</v>
      </c>
      <c r="J66" s="811">
        <v>35689.896911999997</v>
      </c>
      <c r="K66" s="812">
        <v>456.02735600000005</v>
      </c>
    </row>
    <row r="67" spans="1:11" ht="15">
      <c r="A67" s="806" t="s">
        <v>599</v>
      </c>
      <c r="B67" s="810" t="s">
        <v>600</v>
      </c>
      <c r="C67" s="811"/>
      <c r="D67" s="811"/>
      <c r="E67" s="811"/>
      <c r="F67" s="811"/>
      <c r="G67" s="811">
        <v>61.811099999999996</v>
      </c>
      <c r="H67" s="811"/>
      <c r="I67" s="808">
        <v>0</v>
      </c>
      <c r="J67" s="811">
        <v>0</v>
      </c>
      <c r="K67" s="812"/>
    </row>
    <row r="68" spans="1:11">
      <c r="A68" s="806">
        <v>3</v>
      </c>
      <c r="B68" s="810" t="s">
        <v>601</v>
      </c>
      <c r="C68" s="811">
        <v>174059</v>
      </c>
      <c r="D68" s="811">
        <v>195993</v>
      </c>
      <c r="E68" s="811">
        <v>-21934</v>
      </c>
      <c r="F68" s="811">
        <v>135237.45971200001</v>
      </c>
      <c r="G68" s="811">
        <v>2220.0273560000001</v>
      </c>
      <c r="H68" s="811">
        <v>134308.358289</v>
      </c>
      <c r="I68" s="811">
        <v>38821.540287999989</v>
      </c>
      <c r="J68" s="811">
        <v>38821.540287999989</v>
      </c>
    </row>
    <row r="69" spans="1:11" s="824" customFormat="1" ht="36.75" customHeight="1">
      <c r="A69" s="822" t="s">
        <v>311</v>
      </c>
      <c r="B69" s="823" t="s">
        <v>602</v>
      </c>
      <c r="C69" s="821">
        <v>150900</v>
      </c>
      <c r="D69" s="821">
        <v>171498</v>
      </c>
      <c r="E69" s="821">
        <v>-20598</v>
      </c>
      <c r="F69" s="821">
        <v>104870.08971200002</v>
      </c>
      <c r="G69" s="821">
        <v>2220.0273560000001</v>
      </c>
      <c r="H69" s="821">
        <v>105055.988289</v>
      </c>
      <c r="I69" s="808">
        <v>46029.910287999985</v>
      </c>
      <c r="J69" s="821">
        <v>46029.910287999985</v>
      </c>
    </row>
    <row r="70" spans="1:11" ht="38.25">
      <c r="A70" s="806" t="s">
        <v>315</v>
      </c>
      <c r="B70" s="810" t="s">
        <v>603</v>
      </c>
      <c r="C70" s="811">
        <v>19658</v>
      </c>
      <c r="D70" s="811">
        <v>24495</v>
      </c>
      <c r="E70" s="811">
        <v>-4837</v>
      </c>
      <c r="F70" s="811">
        <v>14975</v>
      </c>
      <c r="G70" s="811"/>
      <c r="H70" s="811">
        <v>14216</v>
      </c>
      <c r="I70" s="808">
        <v>4683</v>
      </c>
      <c r="J70" s="811">
        <v>4683</v>
      </c>
    </row>
    <row r="71" spans="1:11" ht="15">
      <c r="A71" s="816" t="s">
        <v>226</v>
      </c>
      <c r="B71" s="817" t="s">
        <v>360</v>
      </c>
      <c r="C71" s="815"/>
      <c r="D71" s="815">
        <v>0</v>
      </c>
      <c r="E71" s="815"/>
      <c r="F71" s="815">
        <v>0</v>
      </c>
      <c r="G71" s="815"/>
      <c r="H71" s="815"/>
      <c r="I71" s="808">
        <v>0</v>
      </c>
      <c r="J71" s="815">
        <v>0</v>
      </c>
    </row>
    <row r="72" spans="1:11" ht="15">
      <c r="A72" s="816" t="s">
        <v>226</v>
      </c>
      <c r="B72" s="817" t="s">
        <v>361</v>
      </c>
      <c r="C72" s="815"/>
      <c r="D72" s="815">
        <v>0</v>
      </c>
      <c r="E72" s="815"/>
      <c r="F72" s="815">
        <v>0</v>
      </c>
      <c r="G72" s="815"/>
      <c r="H72" s="815"/>
      <c r="I72" s="808">
        <v>0</v>
      </c>
      <c r="J72" s="815">
        <v>0</v>
      </c>
    </row>
    <row r="73" spans="1:11" ht="25.5">
      <c r="A73" s="813" t="s">
        <v>226</v>
      </c>
      <c r="B73" s="814" t="s">
        <v>362</v>
      </c>
      <c r="C73" s="815"/>
      <c r="D73" s="815">
        <v>0</v>
      </c>
      <c r="E73" s="815"/>
      <c r="F73" s="815">
        <v>0</v>
      </c>
      <c r="G73" s="815"/>
      <c r="H73" s="815"/>
      <c r="I73" s="808">
        <v>0</v>
      </c>
      <c r="J73" s="815">
        <v>0</v>
      </c>
    </row>
    <row r="74" spans="1:11" ht="55.5" customHeight="1">
      <c r="A74" s="806" t="s">
        <v>321</v>
      </c>
      <c r="B74" s="810" t="s">
        <v>604</v>
      </c>
      <c r="C74" s="811">
        <v>3501</v>
      </c>
      <c r="D74" s="811">
        <v>0</v>
      </c>
      <c r="E74" s="811">
        <v>3501</v>
      </c>
      <c r="F74" s="811">
        <v>0</v>
      </c>
      <c r="G74" s="811"/>
      <c r="H74" s="811"/>
      <c r="I74" s="808">
        <v>3501</v>
      </c>
      <c r="J74" s="811">
        <v>3501</v>
      </c>
    </row>
    <row r="75" spans="1:11" ht="15">
      <c r="A75" s="813" t="s">
        <v>226</v>
      </c>
      <c r="B75" s="825" t="s">
        <v>605</v>
      </c>
      <c r="C75" s="815"/>
      <c r="D75" s="815">
        <v>0</v>
      </c>
      <c r="E75" s="815"/>
      <c r="F75" s="815">
        <v>0</v>
      </c>
      <c r="G75" s="815"/>
      <c r="H75" s="815"/>
      <c r="I75" s="808">
        <v>0</v>
      </c>
      <c r="J75" s="815">
        <v>0</v>
      </c>
    </row>
    <row r="76" spans="1:11" ht="15">
      <c r="A76" s="813" t="s">
        <v>226</v>
      </c>
      <c r="B76" s="825" t="s">
        <v>606</v>
      </c>
      <c r="C76" s="815"/>
      <c r="D76" s="815">
        <v>0</v>
      </c>
      <c r="E76" s="815"/>
      <c r="F76" s="815">
        <v>0</v>
      </c>
      <c r="G76" s="815"/>
      <c r="H76" s="815"/>
      <c r="I76" s="808">
        <v>0</v>
      </c>
      <c r="J76" s="815">
        <v>0</v>
      </c>
    </row>
    <row r="77" spans="1:11" ht="15">
      <c r="A77" s="813" t="s">
        <v>226</v>
      </c>
      <c r="B77" s="826" t="s">
        <v>607</v>
      </c>
      <c r="C77" s="815"/>
      <c r="D77" s="815">
        <v>0</v>
      </c>
      <c r="E77" s="815"/>
      <c r="F77" s="815">
        <v>0</v>
      </c>
      <c r="G77" s="815"/>
      <c r="H77" s="815"/>
      <c r="I77" s="808">
        <v>0</v>
      </c>
      <c r="J77" s="815">
        <v>0</v>
      </c>
    </row>
    <row r="78" spans="1:11" s="831" customFormat="1" ht="28.5">
      <c r="A78" s="827" t="s">
        <v>608</v>
      </c>
      <c r="B78" s="828" t="s">
        <v>609</v>
      </c>
      <c r="C78" s="829"/>
      <c r="D78" s="829"/>
      <c r="E78" s="829"/>
      <c r="F78" s="830">
        <v>15392.37</v>
      </c>
      <c r="G78" s="829"/>
      <c r="H78" s="829">
        <v>15036.37</v>
      </c>
      <c r="I78" s="808">
        <v>-15392.369999999999</v>
      </c>
      <c r="J78" s="830">
        <v>-15392.369999999999</v>
      </c>
    </row>
    <row r="79" spans="1:11">
      <c r="A79" s="832"/>
      <c r="B79" s="833" t="s">
        <v>610</v>
      </c>
      <c r="C79" s="834" t="e">
        <f>C80</f>
        <v>#REF!</v>
      </c>
      <c r="D79" s="834" t="e">
        <f>D80</f>
        <v>#REF!</v>
      </c>
      <c r="E79" s="834" t="e">
        <f>E80</f>
        <v>#REF!</v>
      </c>
      <c r="F79" s="834" t="e">
        <f>F80</f>
        <v>#REF!</v>
      </c>
      <c r="G79" s="834"/>
      <c r="H79" s="834" t="e">
        <f>H80</f>
        <v>#REF!</v>
      </c>
      <c r="I79" s="834" t="e">
        <f>I80</f>
        <v>#REF!</v>
      </c>
      <c r="J79" s="834">
        <v>0</v>
      </c>
    </row>
    <row r="80" spans="1:11" ht="15">
      <c r="A80" s="835">
        <v>1</v>
      </c>
      <c r="B80" s="836" t="s">
        <v>612</v>
      </c>
      <c r="C80" s="815" t="e">
        <f>D80+E80</f>
        <v>#REF!</v>
      </c>
      <c r="D80" s="815" t="e">
        <f>#REF!</f>
        <v>#REF!</v>
      </c>
      <c r="E80" s="815" t="e">
        <f>#REF!</f>
        <v>#REF!</v>
      </c>
      <c r="F80" s="815" t="e">
        <f>H80+G80</f>
        <v>#REF!</v>
      </c>
      <c r="G80" s="815"/>
      <c r="H80" s="815" t="e">
        <f>#REF!</f>
        <v>#REF!</v>
      </c>
      <c r="I80" s="808" t="e">
        <f>C80-F80</f>
        <v>#REF!</v>
      </c>
      <c r="J80" s="815">
        <v>0</v>
      </c>
    </row>
    <row r="81" spans="1:10" ht="38.25">
      <c r="A81" s="835">
        <v>2</v>
      </c>
      <c r="B81" s="836" t="s">
        <v>611</v>
      </c>
      <c r="C81" s="815"/>
      <c r="D81" s="815"/>
      <c r="E81" s="815"/>
      <c r="F81" s="815">
        <v>0</v>
      </c>
      <c r="G81" s="815"/>
      <c r="H81" s="815"/>
      <c r="I81" s="808">
        <v>0</v>
      </c>
      <c r="J81" s="815">
        <v>0</v>
      </c>
    </row>
    <row r="82" spans="1:10" ht="38.25">
      <c r="A82" s="816">
        <v>3</v>
      </c>
      <c r="B82" s="837" t="s">
        <v>57</v>
      </c>
      <c r="C82" s="838"/>
      <c r="D82" s="838"/>
      <c r="E82" s="838"/>
      <c r="F82" s="815">
        <v>0</v>
      </c>
      <c r="G82" s="838"/>
      <c r="H82" s="839"/>
      <c r="I82" s="808">
        <v>0</v>
      </c>
      <c r="J82" s="815">
        <v>0</v>
      </c>
    </row>
  </sheetData>
  <mergeCells count="15">
    <mergeCell ref="C1:I1"/>
    <mergeCell ref="A2:I2"/>
    <mergeCell ref="A3:I3"/>
    <mergeCell ref="F4:I4"/>
    <mergeCell ref="A5:A7"/>
    <mergeCell ref="B5:B7"/>
    <mergeCell ref="C5:E5"/>
    <mergeCell ref="F5:H5"/>
    <mergeCell ref="I5:I7"/>
    <mergeCell ref="C6:C7"/>
    <mergeCell ref="D6:D7"/>
    <mergeCell ref="E6:E7"/>
    <mergeCell ref="F6:F7"/>
    <mergeCell ref="G6:G7"/>
    <mergeCell ref="H6:H7"/>
  </mergeCells>
  <printOptions horizontalCentered="1"/>
  <pageMargins left="0.31496062992126" right="0.31496062992126" top="0.35433070866141703" bottom="0.35433070866141703" header="0.31496062992126" footer="0.31496062992126"/>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279B-5945-4123-8687-11F19B6B9AFB}">
  <sheetPr>
    <tabColor theme="0"/>
  </sheetPr>
  <dimension ref="A1:AH55"/>
  <sheetViews>
    <sheetView zoomScale="70" zoomScaleNormal="70" workbookViewId="0">
      <pane xSplit="2" ySplit="9" topLeftCell="C16" activePane="bottomRight" state="frozen"/>
      <selection activeCell="Q8" sqref="Q8"/>
      <selection pane="topRight" activeCell="Q8" sqref="Q8"/>
      <selection pane="bottomLeft" activeCell="Q8" sqref="Q8"/>
      <selection pane="bottomRight" activeCell="AB21" sqref="AB21"/>
    </sheetView>
  </sheetViews>
  <sheetFormatPr defaultColWidth="8.75" defaultRowHeight="15.75"/>
  <cols>
    <col min="1" max="1" width="4.75" style="1324" customWidth="1"/>
    <col min="2" max="2" width="39" style="1324" customWidth="1"/>
    <col min="3" max="4" width="6.25" style="1324" customWidth="1"/>
    <col min="5" max="5" width="7.25" style="1324" customWidth="1"/>
    <col min="6" max="6" width="8.75" style="1324" customWidth="1"/>
    <col min="7" max="7" width="7.125" style="1324" customWidth="1"/>
    <col min="8" max="8" width="6.75" style="1324" customWidth="1"/>
    <col min="9" max="9" width="8.75" style="1324" customWidth="1"/>
    <col min="10" max="10" width="8.25" style="1324" customWidth="1"/>
    <col min="11" max="11" width="7.25" style="1324" customWidth="1"/>
    <col min="12" max="12" width="7.75" style="1324" customWidth="1"/>
    <col min="13" max="13" width="8" style="1324" customWidth="1"/>
    <col min="14" max="14" width="7.25" style="1324" customWidth="1"/>
    <col min="15" max="15" width="8" style="1324" customWidth="1"/>
    <col min="16" max="16" width="9.25" style="1324" customWidth="1"/>
    <col min="17" max="17" width="9.5" style="1324" customWidth="1"/>
    <col min="18" max="19" width="6.25" style="1324" customWidth="1"/>
    <col min="20" max="20" width="7.25" style="1324" customWidth="1"/>
    <col min="21" max="21" width="8.75" style="1324" customWidth="1"/>
    <col min="22" max="22" width="7.125" style="1324" customWidth="1"/>
    <col min="23" max="23" width="6.75" style="1324" customWidth="1"/>
    <col min="24" max="24" width="8.75" style="1324" customWidth="1"/>
    <col min="25" max="25" width="8.25" style="1324" customWidth="1"/>
    <col min="26" max="26" width="7.25" style="1324" customWidth="1"/>
    <col min="27" max="27" width="7.75" style="1324" customWidth="1"/>
    <col min="28" max="28" width="8" style="1324" customWidth="1"/>
    <col min="29" max="29" width="7.25" style="1324" customWidth="1"/>
    <col min="30" max="30" width="8" style="1324" customWidth="1"/>
    <col min="31" max="31" width="9.25" style="1324" customWidth="1"/>
    <col min="32" max="32" width="9.5" style="1324" customWidth="1"/>
    <col min="33" max="33" width="10.75" style="1324" hidden="1" customWidth="1"/>
    <col min="34" max="34" width="10" style="1324" hidden="1" customWidth="1"/>
    <col min="35" max="268" width="8.125" style="1324" customWidth="1"/>
    <col min="269" max="269" width="40.625" style="1324" customWidth="1"/>
    <col min="270" max="16384" width="8.75" style="1324"/>
  </cols>
  <sheetData>
    <row r="1" spans="1:34" ht="25.15" customHeight="1">
      <c r="A1" s="1814"/>
      <c r="B1" s="1814"/>
      <c r="C1" s="1404"/>
      <c r="L1" s="1403"/>
      <c r="M1" s="1403"/>
      <c r="O1" s="1403"/>
      <c r="P1" s="1403"/>
      <c r="Q1" s="1818" t="s">
        <v>1003</v>
      </c>
      <c r="R1" s="1818"/>
      <c r="S1" s="1818"/>
      <c r="T1" s="1818"/>
      <c r="U1" s="1818"/>
      <c r="V1" s="1818"/>
      <c r="W1" s="1818"/>
      <c r="X1" s="1818"/>
      <c r="Y1" s="1818"/>
      <c r="Z1" s="1818"/>
      <c r="AA1" s="1818"/>
      <c r="AB1" s="1818"/>
      <c r="AC1" s="1818"/>
      <c r="AD1" s="1818"/>
      <c r="AE1" s="1818"/>
      <c r="AF1" s="1818"/>
      <c r="AG1" s="1818"/>
      <c r="AH1" s="1818"/>
    </row>
    <row r="2" spans="1:34" ht="67.5" customHeight="1">
      <c r="A2" s="1815" t="s">
        <v>980</v>
      </c>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row>
    <row r="3" spans="1:34" ht="36" customHeight="1">
      <c r="A3" s="1816"/>
      <c r="B3" s="1816"/>
      <c r="C3" s="1816"/>
      <c r="D3" s="1816"/>
      <c r="E3" s="1816"/>
      <c r="F3" s="1816"/>
      <c r="G3" s="1816"/>
      <c r="H3" s="1816"/>
      <c r="I3" s="1816"/>
      <c r="J3" s="1816"/>
      <c r="K3" s="1816"/>
      <c r="L3" s="1816"/>
      <c r="M3" s="1816"/>
      <c r="N3" s="1816"/>
      <c r="O3" s="1816"/>
      <c r="P3" s="1816"/>
      <c r="Q3" s="1816"/>
      <c r="R3" s="1816"/>
      <c r="S3" s="1816"/>
      <c r="T3" s="1816"/>
      <c r="U3" s="1816"/>
      <c r="V3" s="1816"/>
      <c r="W3" s="1816"/>
      <c r="X3" s="1816"/>
      <c r="Y3" s="1816"/>
      <c r="Z3" s="1816"/>
      <c r="AA3" s="1816"/>
      <c r="AB3" s="1816"/>
      <c r="AC3" s="1816"/>
      <c r="AD3" s="1816"/>
      <c r="AE3" s="1816"/>
      <c r="AF3" s="1816"/>
      <c r="AG3" s="1816"/>
      <c r="AH3" s="1816"/>
    </row>
    <row r="4" spans="1:34" ht="39.75" customHeight="1">
      <c r="K4" s="1536"/>
      <c r="L4" s="1536"/>
      <c r="M4" s="1536"/>
      <c r="N4" s="1536"/>
      <c r="O4" s="1536"/>
      <c r="P4" s="1536"/>
      <c r="Q4" s="1817" t="s">
        <v>863</v>
      </c>
      <c r="R4" s="1817"/>
      <c r="S4" s="1817"/>
      <c r="T4" s="1817"/>
      <c r="U4" s="1817"/>
      <c r="V4" s="1817"/>
      <c r="W4" s="1817"/>
      <c r="X4" s="1817"/>
      <c r="Y4" s="1817"/>
      <c r="Z4" s="1817"/>
      <c r="AA4" s="1817"/>
      <c r="AB4" s="1817"/>
      <c r="AC4" s="1817"/>
      <c r="AD4" s="1817"/>
      <c r="AE4" s="1817"/>
      <c r="AF4" s="1817"/>
      <c r="AG4" s="1836"/>
      <c r="AH4" s="1836"/>
    </row>
    <row r="5" spans="1:34" ht="39.75" customHeight="1">
      <c r="A5" s="1813" t="s">
        <v>4</v>
      </c>
      <c r="B5" s="1813" t="s">
        <v>208</v>
      </c>
      <c r="C5" s="1823" t="s">
        <v>989</v>
      </c>
      <c r="D5" s="1823"/>
      <c r="E5" s="1823"/>
      <c r="F5" s="1823"/>
      <c r="G5" s="1823"/>
      <c r="H5" s="1823"/>
      <c r="I5" s="1823"/>
      <c r="J5" s="1823"/>
      <c r="K5" s="1823"/>
      <c r="L5" s="1823"/>
      <c r="M5" s="1823"/>
      <c r="N5" s="1823"/>
      <c r="O5" s="1823"/>
      <c r="P5" s="1823"/>
      <c r="Q5" s="1823"/>
      <c r="R5" s="1823" t="s">
        <v>987</v>
      </c>
      <c r="S5" s="1823"/>
      <c r="T5" s="1823"/>
      <c r="U5" s="1823"/>
      <c r="V5" s="1823"/>
      <c r="W5" s="1823"/>
      <c r="X5" s="1823"/>
      <c r="Y5" s="1823"/>
      <c r="Z5" s="1823"/>
      <c r="AA5" s="1823"/>
      <c r="AB5" s="1823"/>
      <c r="AC5" s="1823"/>
      <c r="AD5" s="1823"/>
      <c r="AE5" s="1823"/>
      <c r="AF5" s="1823"/>
      <c r="AG5" s="1530"/>
      <c r="AH5" s="1530"/>
    </row>
    <row r="6" spans="1:34" s="1402" customFormat="1" ht="48.75" customHeight="1">
      <c r="A6" s="1813"/>
      <c r="B6" s="1813"/>
      <c r="C6" s="1832" t="s">
        <v>981</v>
      </c>
      <c r="D6" s="1832" t="s">
        <v>982</v>
      </c>
      <c r="E6" s="1813" t="s">
        <v>879</v>
      </c>
      <c r="F6" s="1813"/>
      <c r="G6" s="1813" t="s">
        <v>878</v>
      </c>
      <c r="H6" s="1813"/>
      <c r="I6" s="1813"/>
      <c r="J6" s="1813" t="s">
        <v>877</v>
      </c>
      <c r="K6" s="1813" t="s">
        <v>983</v>
      </c>
      <c r="L6" s="1813"/>
      <c r="M6" s="1813"/>
      <c r="N6" s="1813" t="s">
        <v>984</v>
      </c>
      <c r="O6" s="1813"/>
      <c r="P6" s="1813"/>
      <c r="Q6" s="1813" t="s">
        <v>123</v>
      </c>
      <c r="R6" s="1832" t="s">
        <v>1006</v>
      </c>
      <c r="S6" s="1832" t="s">
        <v>982</v>
      </c>
      <c r="T6" s="1813" t="s">
        <v>879</v>
      </c>
      <c r="U6" s="1813"/>
      <c r="V6" s="1813" t="s">
        <v>878</v>
      </c>
      <c r="W6" s="1813"/>
      <c r="X6" s="1813"/>
      <c r="Y6" s="1813" t="s">
        <v>877</v>
      </c>
      <c r="Z6" s="1813" t="s">
        <v>1004</v>
      </c>
      <c r="AA6" s="1813"/>
      <c r="AB6" s="1813"/>
      <c r="AC6" s="1813" t="s">
        <v>1005</v>
      </c>
      <c r="AD6" s="1813"/>
      <c r="AE6" s="1813"/>
      <c r="AF6" s="1813" t="s">
        <v>123</v>
      </c>
      <c r="AG6" s="1834" t="s">
        <v>350</v>
      </c>
      <c r="AH6" s="1813" t="s">
        <v>351</v>
      </c>
    </row>
    <row r="7" spans="1:34" s="1402" customFormat="1" ht="46.5" customHeight="1">
      <c r="A7" s="1813"/>
      <c r="B7" s="1813"/>
      <c r="C7" s="1833"/>
      <c r="D7" s="1833"/>
      <c r="E7" s="1813" t="s">
        <v>208</v>
      </c>
      <c r="F7" s="1813" t="s">
        <v>130</v>
      </c>
      <c r="G7" s="1813" t="s">
        <v>208</v>
      </c>
      <c r="H7" s="1813" t="s">
        <v>349</v>
      </c>
      <c r="I7" s="1813" t="s">
        <v>130</v>
      </c>
      <c r="J7" s="1821"/>
      <c r="K7" s="1813" t="s">
        <v>255</v>
      </c>
      <c r="L7" s="1813" t="s">
        <v>617</v>
      </c>
      <c r="M7" s="1813" t="s">
        <v>876</v>
      </c>
      <c r="N7" s="1813" t="s">
        <v>255</v>
      </c>
      <c r="O7" s="1813" t="s">
        <v>617</v>
      </c>
      <c r="P7" s="1813" t="s">
        <v>876</v>
      </c>
      <c r="Q7" s="1813"/>
      <c r="R7" s="1833"/>
      <c r="S7" s="1833"/>
      <c r="T7" s="1813" t="s">
        <v>208</v>
      </c>
      <c r="U7" s="1813" t="s">
        <v>130</v>
      </c>
      <c r="V7" s="1813" t="s">
        <v>208</v>
      </c>
      <c r="W7" s="1813" t="s">
        <v>349</v>
      </c>
      <c r="X7" s="1813" t="s">
        <v>130</v>
      </c>
      <c r="Y7" s="1821"/>
      <c r="Z7" s="1813" t="s">
        <v>255</v>
      </c>
      <c r="AA7" s="1813" t="s">
        <v>617</v>
      </c>
      <c r="AB7" s="1813" t="s">
        <v>876</v>
      </c>
      <c r="AC7" s="1813" t="s">
        <v>255</v>
      </c>
      <c r="AD7" s="1813" t="s">
        <v>617</v>
      </c>
      <c r="AE7" s="1813" t="s">
        <v>876</v>
      </c>
      <c r="AF7" s="1813"/>
      <c r="AG7" s="1835"/>
      <c r="AH7" s="1821"/>
    </row>
    <row r="8" spans="1:34" s="1402" customFormat="1" ht="29.25" customHeight="1">
      <c r="A8" s="1813"/>
      <c r="B8" s="1813"/>
      <c r="C8" s="1833"/>
      <c r="D8" s="1833"/>
      <c r="E8" s="1813"/>
      <c r="F8" s="1813"/>
      <c r="G8" s="1813"/>
      <c r="H8" s="1813"/>
      <c r="I8" s="1813"/>
      <c r="J8" s="1821"/>
      <c r="K8" s="1813"/>
      <c r="L8" s="1813"/>
      <c r="M8" s="1813"/>
      <c r="N8" s="1813"/>
      <c r="O8" s="1813"/>
      <c r="P8" s="1813"/>
      <c r="Q8" s="1813"/>
      <c r="R8" s="1833"/>
      <c r="S8" s="1833"/>
      <c r="T8" s="1813"/>
      <c r="U8" s="1813"/>
      <c r="V8" s="1813"/>
      <c r="W8" s="1813"/>
      <c r="X8" s="1813"/>
      <c r="Y8" s="1821"/>
      <c r="Z8" s="1813"/>
      <c r="AA8" s="1813"/>
      <c r="AB8" s="1813"/>
      <c r="AC8" s="1813"/>
      <c r="AD8" s="1813"/>
      <c r="AE8" s="1813"/>
      <c r="AF8" s="1813"/>
      <c r="AG8" s="1835"/>
      <c r="AH8" s="1821"/>
    </row>
    <row r="9" spans="1:34" s="1400" customFormat="1" ht="18.75" customHeight="1">
      <c r="A9" s="1401" t="s">
        <v>20</v>
      </c>
      <c r="B9" s="1401" t="s">
        <v>21</v>
      </c>
      <c r="C9" s="1401">
        <v>1</v>
      </c>
      <c r="D9" s="1401">
        <v>2</v>
      </c>
      <c r="E9" s="1401">
        <v>3</v>
      </c>
      <c r="F9" s="1401">
        <v>4</v>
      </c>
      <c r="G9" s="1401">
        <v>5</v>
      </c>
      <c r="H9" s="1401">
        <v>6</v>
      </c>
      <c r="I9" s="1401">
        <v>7</v>
      </c>
      <c r="J9" s="1401">
        <v>8</v>
      </c>
      <c r="K9" s="1401">
        <v>9</v>
      </c>
      <c r="L9" s="1401">
        <v>10</v>
      </c>
      <c r="M9" s="1401">
        <v>11</v>
      </c>
      <c r="N9" s="1401">
        <v>12</v>
      </c>
      <c r="O9" s="1401">
        <v>13</v>
      </c>
      <c r="P9" s="1401">
        <v>14</v>
      </c>
      <c r="Q9" s="1401">
        <v>15</v>
      </c>
      <c r="R9" s="1401">
        <v>1</v>
      </c>
      <c r="S9" s="1401">
        <v>2</v>
      </c>
      <c r="T9" s="1401">
        <v>3</v>
      </c>
      <c r="U9" s="1401">
        <v>4</v>
      </c>
      <c r="V9" s="1401">
        <v>5</v>
      </c>
      <c r="W9" s="1401">
        <v>6</v>
      </c>
      <c r="X9" s="1401">
        <v>7</v>
      </c>
      <c r="Y9" s="1401">
        <v>8</v>
      </c>
      <c r="Z9" s="1401">
        <v>9</v>
      </c>
      <c r="AA9" s="1401">
        <v>10</v>
      </c>
      <c r="AB9" s="1401">
        <v>11</v>
      </c>
      <c r="AC9" s="1401">
        <v>12</v>
      </c>
      <c r="AD9" s="1401">
        <v>13</v>
      </c>
      <c r="AE9" s="1401">
        <v>14</v>
      </c>
      <c r="AF9" s="1401">
        <v>15</v>
      </c>
      <c r="AG9" s="1401">
        <v>16</v>
      </c>
      <c r="AH9" s="1401">
        <v>17</v>
      </c>
    </row>
    <row r="10" spans="1:34" s="1357" customFormat="1" ht="24.75" customHeight="1">
      <c r="A10" s="1399"/>
      <c r="B10" s="1399" t="s">
        <v>177</v>
      </c>
      <c r="C10" s="1399"/>
      <c r="D10" s="1399"/>
      <c r="E10" s="1397"/>
      <c r="F10" s="1398"/>
      <c r="G10" s="1397"/>
      <c r="H10" s="1394"/>
      <c r="I10" s="1395"/>
      <c r="J10" s="1394"/>
      <c r="K10" s="1396"/>
      <c r="L10" s="1394"/>
      <c r="M10" s="1395"/>
      <c r="N10" s="1396"/>
      <c r="O10" s="1394"/>
      <c r="P10" s="1395"/>
      <c r="Q10" s="1395"/>
      <c r="R10" s="1399"/>
      <c r="S10" s="1399"/>
      <c r="T10" s="1397"/>
      <c r="U10" s="1398"/>
      <c r="V10" s="1397"/>
      <c r="W10" s="1394"/>
      <c r="X10" s="1395"/>
      <c r="Y10" s="1394"/>
      <c r="Z10" s="1396"/>
      <c r="AA10" s="1394"/>
      <c r="AB10" s="1395"/>
      <c r="AC10" s="1396"/>
      <c r="AD10" s="1394"/>
      <c r="AE10" s="1395"/>
      <c r="AF10" s="1395"/>
      <c r="AG10" s="1394"/>
      <c r="AH10" s="1394"/>
    </row>
    <row r="11" spans="1:34" s="1375" customFormat="1" ht="24.75" customHeight="1">
      <c r="A11" s="1393" t="s">
        <v>226</v>
      </c>
      <c r="B11" s="1392" t="s">
        <v>875</v>
      </c>
      <c r="C11" s="1391"/>
      <c r="D11" s="1391"/>
      <c r="E11" s="1390"/>
      <c r="F11" s="1389"/>
      <c r="G11" s="1390"/>
      <c r="H11" s="1390"/>
      <c r="I11" s="1389"/>
      <c r="J11" s="1390"/>
      <c r="K11" s="1390"/>
      <c r="L11" s="1390"/>
      <c r="M11" s="1389"/>
      <c r="N11" s="1390"/>
      <c r="O11" s="1390"/>
      <c r="P11" s="1389"/>
      <c r="Q11" s="1389"/>
      <c r="R11" s="1391"/>
      <c r="S11" s="1391"/>
      <c r="T11" s="1390"/>
      <c r="U11" s="1389"/>
      <c r="V11" s="1390"/>
      <c r="W11" s="1390"/>
      <c r="X11" s="1389"/>
      <c r="Y11" s="1390"/>
      <c r="Z11" s="1390"/>
      <c r="AA11" s="1390"/>
      <c r="AB11" s="1389"/>
      <c r="AC11" s="1390"/>
      <c r="AD11" s="1390"/>
      <c r="AE11" s="1389"/>
      <c r="AF11" s="1389"/>
      <c r="AG11" s="1388"/>
      <c r="AH11" s="1387"/>
    </row>
    <row r="12" spans="1:34" s="1336" customFormat="1" ht="24.75" customHeight="1">
      <c r="A12" s="1386"/>
      <c r="B12" s="1385" t="s">
        <v>558</v>
      </c>
      <c r="C12" s="1352"/>
      <c r="D12" s="1352"/>
      <c r="E12" s="1347"/>
      <c r="F12" s="1343"/>
      <c r="G12" s="1347"/>
      <c r="H12" s="1371"/>
      <c r="I12" s="1384"/>
      <c r="J12" s="1371"/>
      <c r="K12" s="1348"/>
      <c r="L12" s="1348"/>
      <c r="M12" s="1346"/>
      <c r="N12" s="1348"/>
      <c r="O12" s="1348"/>
      <c r="P12" s="1346"/>
      <c r="Q12" s="1346"/>
      <c r="R12" s="1352"/>
      <c r="S12" s="1352"/>
      <c r="T12" s="1347"/>
      <c r="U12" s="1343"/>
      <c r="V12" s="1347"/>
      <c r="W12" s="1371"/>
      <c r="X12" s="1384"/>
      <c r="Y12" s="1371"/>
      <c r="Z12" s="1348"/>
      <c r="AA12" s="1348"/>
      <c r="AB12" s="1346"/>
      <c r="AC12" s="1348"/>
      <c r="AD12" s="1348"/>
      <c r="AE12" s="1346"/>
      <c r="AF12" s="1346"/>
      <c r="AG12" s="1371"/>
      <c r="AH12" s="1370"/>
    </row>
    <row r="13" spans="1:34" s="1336" customFormat="1" ht="24.75" customHeight="1">
      <c r="A13" s="1386"/>
      <c r="B13" s="1385" t="s">
        <v>559</v>
      </c>
      <c r="C13" s="1352"/>
      <c r="D13" s="1352"/>
      <c r="E13" s="1347"/>
      <c r="F13" s="1343"/>
      <c r="G13" s="1347"/>
      <c r="H13" s="1371"/>
      <c r="I13" s="1384"/>
      <c r="J13" s="1371"/>
      <c r="K13" s="1348"/>
      <c r="L13" s="1348"/>
      <c r="M13" s="1346"/>
      <c r="N13" s="1348"/>
      <c r="O13" s="1348"/>
      <c r="P13" s="1346"/>
      <c r="Q13" s="1346"/>
      <c r="R13" s="1352"/>
      <c r="S13" s="1352"/>
      <c r="T13" s="1347"/>
      <c r="U13" s="1343"/>
      <c r="V13" s="1347"/>
      <c r="W13" s="1371"/>
      <c r="X13" s="1384"/>
      <c r="Y13" s="1371"/>
      <c r="Z13" s="1348"/>
      <c r="AA13" s="1348"/>
      <c r="AB13" s="1346"/>
      <c r="AC13" s="1348"/>
      <c r="AD13" s="1348"/>
      <c r="AE13" s="1346"/>
      <c r="AF13" s="1346"/>
      <c r="AG13" s="1371"/>
      <c r="AH13" s="1370"/>
    </row>
    <row r="14" spans="1:34" s="1336" customFormat="1" ht="24.75" customHeight="1">
      <c r="A14" s="1386"/>
      <c r="B14" s="1385" t="s">
        <v>560</v>
      </c>
      <c r="C14" s="1352"/>
      <c r="D14" s="1352"/>
      <c r="E14" s="1347"/>
      <c r="F14" s="1343"/>
      <c r="G14" s="1347"/>
      <c r="H14" s="1371"/>
      <c r="I14" s="1384"/>
      <c r="J14" s="1371"/>
      <c r="K14" s="1348"/>
      <c r="L14" s="1348"/>
      <c r="M14" s="1346"/>
      <c r="N14" s="1348"/>
      <c r="O14" s="1348"/>
      <c r="P14" s="1346"/>
      <c r="Q14" s="1346"/>
      <c r="R14" s="1352"/>
      <c r="S14" s="1352"/>
      <c r="T14" s="1347"/>
      <c r="U14" s="1343"/>
      <c r="V14" s="1347"/>
      <c r="W14" s="1371"/>
      <c r="X14" s="1384"/>
      <c r="Y14" s="1371"/>
      <c r="Z14" s="1348"/>
      <c r="AA14" s="1348"/>
      <c r="AB14" s="1346"/>
      <c r="AC14" s="1348"/>
      <c r="AD14" s="1348"/>
      <c r="AE14" s="1346"/>
      <c r="AF14" s="1346"/>
      <c r="AG14" s="1371"/>
      <c r="AH14" s="1370"/>
    </row>
    <row r="15" spans="1:34" s="1375" customFormat="1" ht="29.25" customHeight="1">
      <c r="A15" s="1383" t="s">
        <v>226</v>
      </c>
      <c r="B15" s="1382" t="s">
        <v>874</v>
      </c>
      <c r="C15" s="1379"/>
      <c r="D15" s="1379"/>
      <c r="E15" s="1381"/>
      <c r="F15" s="1380"/>
      <c r="G15" s="1379"/>
      <c r="H15" s="1379"/>
      <c r="I15" s="1380"/>
      <c r="J15" s="1379"/>
      <c r="K15" s="1379"/>
      <c r="L15" s="1379"/>
      <c r="M15" s="1379"/>
      <c r="N15" s="1379"/>
      <c r="O15" s="1379"/>
      <c r="P15" s="1379"/>
      <c r="Q15" s="1378"/>
      <c r="R15" s="1379"/>
      <c r="S15" s="1379"/>
      <c r="T15" s="1381"/>
      <c r="U15" s="1380"/>
      <c r="V15" s="1379"/>
      <c r="W15" s="1379"/>
      <c r="X15" s="1380"/>
      <c r="Y15" s="1379"/>
      <c r="Z15" s="1379"/>
      <c r="AA15" s="1379"/>
      <c r="AB15" s="1379"/>
      <c r="AC15" s="1379"/>
      <c r="AD15" s="1379"/>
      <c r="AE15" s="1379"/>
      <c r="AF15" s="1378"/>
      <c r="AG15" s="1377"/>
      <c r="AH15" s="1376"/>
    </row>
    <row r="16" spans="1:34" s="1336" customFormat="1" ht="31.5">
      <c r="A16" s="1374"/>
      <c r="B16" s="1373" t="s">
        <v>873</v>
      </c>
      <c r="C16" s="1352"/>
      <c r="D16" s="1352"/>
      <c r="E16" s="1347"/>
      <c r="F16" s="1343"/>
      <c r="G16" s="1347"/>
      <c r="H16" s="1347"/>
      <c r="I16" s="1343"/>
      <c r="J16" s="1347"/>
      <c r="K16" s="1347"/>
      <c r="L16" s="1347"/>
      <c r="M16" s="1347"/>
      <c r="N16" s="1347"/>
      <c r="O16" s="1347"/>
      <c r="P16" s="1347"/>
      <c r="Q16" s="1346"/>
      <c r="R16" s="1352"/>
      <c r="S16" s="1352"/>
      <c r="T16" s="1347"/>
      <c r="U16" s="1343"/>
      <c r="V16" s="1347"/>
      <c r="W16" s="1347"/>
      <c r="X16" s="1343"/>
      <c r="Y16" s="1347"/>
      <c r="Z16" s="1347"/>
      <c r="AA16" s="1347"/>
      <c r="AB16" s="1347"/>
      <c r="AC16" s="1347"/>
      <c r="AD16" s="1347"/>
      <c r="AE16" s="1347"/>
      <c r="AF16" s="1346"/>
      <c r="AG16" s="1371"/>
      <c r="AH16" s="1370"/>
    </row>
    <row r="17" spans="1:34" s="1336" customFormat="1" ht="24.75" customHeight="1">
      <c r="A17" s="1374"/>
      <c r="B17" s="1373" t="s">
        <v>872</v>
      </c>
      <c r="C17" s="1352"/>
      <c r="D17" s="1352"/>
      <c r="E17" s="1347"/>
      <c r="F17" s="1343"/>
      <c r="G17" s="1347"/>
      <c r="H17" s="1347"/>
      <c r="I17" s="1343"/>
      <c r="J17" s="1371"/>
      <c r="K17" s="1348"/>
      <c r="L17" s="1371"/>
      <c r="M17" s="1372"/>
      <c r="N17" s="1348"/>
      <c r="O17" s="1371"/>
      <c r="P17" s="1372"/>
      <c r="Q17" s="1346"/>
      <c r="R17" s="1352"/>
      <c r="S17" s="1352"/>
      <c r="T17" s="1347"/>
      <c r="U17" s="1343"/>
      <c r="V17" s="1347"/>
      <c r="W17" s="1347"/>
      <c r="X17" s="1343"/>
      <c r="Y17" s="1371"/>
      <c r="Z17" s="1348"/>
      <c r="AA17" s="1371"/>
      <c r="AB17" s="1372"/>
      <c r="AC17" s="1348"/>
      <c r="AD17" s="1371"/>
      <c r="AE17" s="1372"/>
      <c r="AF17" s="1346"/>
      <c r="AG17" s="1371"/>
      <c r="AH17" s="1370"/>
    </row>
    <row r="18" spans="1:34" s="1336" customFormat="1" ht="24.75" customHeight="1">
      <c r="A18" s="1374"/>
      <c r="B18" s="1373" t="s">
        <v>871</v>
      </c>
      <c r="C18" s="1352"/>
      <c r="D18" s="1352"/>
      <c r="E18" s="1347"/>
      <c r="F18" s="1343"/>
      <c r="G18" s="1347"/>
      <c r="H18" s="1347"/>
      <c r="I18" s="1343"/>
      <c r="J18" s="1371"/>
      <c r="K18" s="1348"/>
      <c r="L18" s="1371"/>
      <c r="M18" s="1372"/>
      <c r="N18" s="1348"/>
      <c r="O18" s="1371"/>
      <c r="P18" s="1372"/>
      <c r="Q18" s="1346"/>
      <c r="R18" s="1352"/>
      <c r="S18" s="1352"/>
      <c r="T18" s="1347"/>
      <c r="U18" s="1343"/>
      <c r="V18" s="1347"/>
      <c r="W18" s="1347"/>
      <c r="X18" s="1343"/>
      <c r="Y18" s="1371"/>
      <c r="Z18" s="1348"/>
      <c r="AA18" s="1371"/>
      <c r="AB18" s="1372"/>
      <c r="AC18" s="1348"/>
      <c r="AD18" s="1371"/>
      <c r="AE18" s="1372"/>
      <c r="AF18" s="1346"/>
      <c r="AG18" s="1371"/>
      <c r="AH18" s="1370"/>
    </row>
    <row r="19" spans="1:34" s="1357" customFormat="1" ht="24.75" customHeight="1">
      <c r="A19" s="1340"/>
      <c r="B19" s="1340" t="s">
        <v>186</v>
      </c>
      <c r="C19" s="1340"/>
      <c r="D19" s="1340"/>
      <c r="E19" s="1364"/>
      <c r="F19" s="1361"/>
      <c r="G19" s="1364"/>
      <c r="H19" s="1368"/>
      <c r="I19" s="1363"/>
      <c r="J19" s="1368"/>
      <c r="K19" s="1362"/>
      <c r="L19" s="1368"/>
      <c r="M19" s="1369"/>
      <c r="N19" s="1362"/>
      <c r="O19" s="1368"/>
      <c r="P19" s="1369"/>
      <c r="Q19" s="1346"/>
      <c r="R19" s="1340"/>
      <c r="S19" s="1340"/>
      <c r="T19" s="1364"/>
      <c r="U19" s="1361"/>
      <c r="V19" s="1364"/>
      <c r="W19" s="1368"/>
      <c r="X19" s="1363"/>
      <c r="Y19" s="1368"/>
      <c r="Z19" s="1362"/>
      <c r="AA19" s="1368"/>
      <c r="AB19" s="1369"/>
      <c r="AC19" s="1362"/>
      <c r="AD19" s="1368"/>
      <c r="AE19" s="1369"/>
      <c r="AF19" s="1346"/>
      <c r="AG19" s="1368"/>
      <c r="AH19" s="1367"/>
    </row>
    <row r="20" spans="1:34" s="1336" customFormat="1" ht="48.6" customHeight="1">
      <c r="A20" s="1340" t="s">
        <v>23</v>
      </c>
      <c r="B20" s="1366" t="s">
        <v>870</v>
      </c>
      <c r="C20" s="1366"/>
      <c r="D20" s="1365"/>
      <c r="E20" s="1364"/>
      <c r="F20" s="1361"/>
      <c r="G20" s="1364"/>
      <c r="H20" s="1361"/>
      <c r="I20" s="1363"/>
      <c r="J20" s="1363"/>
      <c r="K20" s="1362"/>
      <c r="L20" s="1361"/>
      <c r="M20" s="1355"/>
      <c r="N20" s="1362"/>
      <c r="O20" s="1361"/>
      <c r="P20" s="1355"/>
      <c r="Q20" s="1338"/>
      <c r="R20" s="1366"/>
      <c r="S20" s="1365"/>
      <c r="T20" s="1364"/>
      <c r="U20" s="1361"/>
      <c r="V20" s="1364"/>
      <c r="W20" s="1361"/>
      <c r="X20" s="1363"/>
      <c r="Y20" s="1363"/>
      <c r="Z20" s="1362"/>
      <c r="AA20" s="1361"/>
      <c r="AB20" s="1355"/>
      <c r="AC20" s="1362"/>
      <c r="AD20" s="1361"/>
      <c r="AE20" s="1355"/>
      <c r="AF20" s="1338"/>
      <c r="AG20" s="1361"/>
      <c r="AH20" s="1361"/>
    </row>
    <row r="21" spans="1:34" s="1336" customFormat="1" ht="22.5" customHeight="1">
      <c r="A21" s="1352"/>
      <c r="B21" s="1353" t="s">
        <v>867</v>
      </c>
      <c r="C21" s="1352"/>
      <c r="D21" s="1352"/>
      <c r="E21" s="1347"/>
      <c r="F21" s="1343"/>
      <c r="G21" s="1347"/>
      <c r="H21" s="1359"/>
      <c r="I21" s="1346"/>
      <c r="J21" s="1343"/>
      <c r="K21" s="1348"/>
      <c r="L21" s="1347"/>
      <c r="M21" s="1343"/>
      <c r="N21" s="1348"/>
      <c r="O21" s="1347"/>
      <c r="P21" s="1343"/>
      <c r="Q21" s="1345"/>
      <c r="R21" s="1352"/>
      <c r="S21" s="1352"/>
      <c r="T21" s="1347"/>
      <c r="U21" s="1343"/>
      <c r="V21" s="1347"/>
      <c r="W21" s="1359"/>
      <c r="X21" s="1346"/>
      <c r="Y21" s="1343"/>
      <c r="Z21" s="1348"/>
      <c r="AA21" s="1347"/>
      <c r="AB21" s="1343"/>
      <c r="AC21" s="1348"/>
      <c r="AD21" s="1347"/>
      <c r="AE21" s="1343"/>
      <c r="AF21" s="1345"/>
      <c r="AG21" s="1343"/>
      <c r="AH21" s="1343"/>
    </row>
    <row r="22" spans="1:34" s="1357" customFormat="1" ht="22.5" customHeight="1">
      <c r="A22" s="1352"/>
      <c r="B22" s="1353" t="s">
        <v>867</v>
      </c>
      <c r="C22" s="1352"/>
      <c r="D22" s="1360"/>
      <c r="E22" s="1347"/>
      <c r="F22" s="1343"/>
      <c r="G22" s="1347"/>
      <c r="H22" s="1359"/>
      <c r="I22" s="1346"/>
      <c r="J22" s="1343"/>
      <c r="K22" s="1347"/>
      <c r="L22" s="1347"/>
      <c r="M22" s="1358"/>
      <c r="N22" s="1347"/>
      <c r="O22" s="1347"/>
      <c r="P22" s="1358"/>
      <c r="Q22" s="1345"/>
      <c r="R22" s="1352"/>
      <c r="S22" s="1360"/>
      <c r="T22" s="1347"/>
      <c r="U22" s="1343"/>
      <c r="V22" s="1347"/>
      <c r="W22" s="1359"/>
      <c r="X22" s="1346"/>
      <c r="Y22" s="1343"/>
      <c r="Z22" s="1347"/>
      <c r="AA22" s="1347"/>
      <c r="AB22" s="1358"/>
      <c r="AC22" s="1347"/>
      <c r="AD22" s="1347"/>
      <c r="AE22" s="1358"/>
      <c r="AF22" s="1345"/>
      <c r="AG22" s="1343"/>
      <c r="AH22" s="1343"/>
    </row>
    <row r="23" spans="1:34" s="1336" customFormat="1" ht="105" customHeight="1">
      <c r="A23" s="1340" t="s">
        <v>37</v>
      </c>
      <c r="B23" s="1342" t="s">
        <v>869</v>
      </c>
      <c r="C23" s="1340"/>
      <c r="D23" s="1340"/>
      <c r="E23" s="1340"/>
      <c r="F23" s="1342"/>
      <c r="G23" s="1340"/>
      <c r="H23" s="1337"/>
      <c r="I23" s="1337"/>
      <c r="J23" s="1342"/>
      <c r="K23" s="1340"/>
      <c r="L23" s="1340"/>
      <c r="M23" s="1356"/>
      <c r="N23" s="1340"/>
      <c r="O23" s="1340"/>
      <c r="P23" s="1355"/>
      <c r="Q23" s="1338"/>
      <c r="R23" s="1340"/>
      <c r="S23" s="1340"/>
      <c r="T23" s="1340"/>
      <c r="U23" s="1342"/>
      <c r="V23" s="1340"/>
      <c r="W23" s="1337"/>
      <c r="X23" s="1337"/>
      <c r="Y23" s="1342"/>
      <c r="Z23" s="1340"/>
      <c r="AA23" s="1340"/>
      <c r="AB23" s="1356"/>
      <c r="AC23" s="1340"/>
      <c r="AD23" s="1340"/>
      <c r="AE23" s="1355"/>
      <c r="AF23" s="1338"/>
      <c r="AG23" s="1342"/>
      <c r="AH23" s="1342"/>
    </row>
    <row r="24" spans="1:34" s="1336" customFormat="1" ht="27" customHeight="1">
      <c r="A24" s="1354"/>
      <c r="B24" s="1353" t="s">
        <v>867</v>
      </c>
      <c r="C24" s="1352"/>
      <c r="D24" s="1352"/>
      <c r="E24" s="1347"/>
      <c r="F24" s="1343"/>
      <c r="G24" s="1347"/>
      <c r="H24" s="1351"/>
      <c r="I24" s="1346"/>
      <c r="J24" s="1350"/>
      <c r="K24" s="1347"/>
      <c r="L24" s="1347"/>
      <c r="M24" s="1349"/>
      <c r="N24" s="1348"/>
      <c r="O24" s="1347"/>
      <c r="P24" s="1346"/>
      <c r="Q24" s="1345"/>
      <c r="R24" s="1352"/>
      <c r="S24" s="1352"/>
      <c r="T24" s="1347"/>
      <c r="U24" s="1343"/>
      <c r="V24" s="1347"/>
      <c r="W24" s="1351"/>
      <c r="X24" s="1346"/>
      <c r="Y24" s="1350"/>
      <c r="Z24" s="1347"/>
      <c r="AA24" s="1347"/>
      <c r="AB24" s="1349"/>
      <c r="AC24" s="1348"/>
      <c r="AD24" s="1347"/>
      <c r="AE24" s="1346"/>
      <c r="AF24" s="1345"/>
      <c r="AG24" s="1344"/>
      <c r="AH24" s="1343"/>
    </row>
    <row r="25" spans="1:34" s="1336" customFormat="1" ht="73.150000000000006" customHeight="1">
      <c r="A25" s="1340" t="s">
        <v>55</v>
      </c>
      <c r="B25" s="1342" t="s">
        <v>868</v>
      </c>
      <c r="C25" s="1340"/>
      <c r="D25" s="1340"/>
      <c r="E25" s="1340"/>
      <c r="F25" s="1337"/>
      <c r="G25" s="1340"/>
      <c r="H25" s="1337"/>
      <c r="I25" s="1338"/>
      <c r="J25" s="1337"/>
      <c r="K25" s="1340"/>
      <c r="L25" s="1340"/>
      <c r="M25" s="1339"/>
      <c r="N25" s="1341"/>
      <c r="O25" s="1340"/>
      <c r="P25" s="1339"/>
      <c r="Q25" s="1338"/>
      <c r="R25" s="1340"/>
      <c r="S25" s="1340"/>
      <c r="T25" s="1340"/>
      <c r="U25" s="1337"/>
      <c r="V25" s="1340"/>
      <c r="W25" s="1337"/>
      <c r="X25" s="1338"/>
      <c r="Y25" s="1337"/>
      <c r="Z25" s="1340"/>
      <c r="AA25" s="1340"/>
      <c r="AB25" s="1339"/>
      <c r="AC25" s="1341"/>
      <c r="AD25" s="1340"/>
      <c r="AE25" s="1339"/>
      <c r="AF25" s="1338"/>
      <c r="AG25" s="1337"/>
      <c r="AH25" s="1337"/>
    </row>
    <row r="26" spans="1:34" ht="30" customHeight="1">
      <c r="A26" s="1335"/>
      <c r="B26" s="1334" t="s">
        <v>867</v>
      </c>
      <c r="C26" s="1333"/>
      <c r="D26" s="1333"/>
      <c r="E26" s="1329"/>
      <c r="F26" s="1325"/>
      <c r="G26" s="1329"/>
      <c r="H26" s="1332"/>
      <c r="I26" s="1331"/>
      <c r="J26" s="1325"/>
      <c r="K26" s="1329"/>
      <c r="L26" s="1329"/>
      <c r="M26" s="1328"/>
      <c r="N26" s="1330"/>
      <c r="O26" s="1329"/>
      <c r="P26" s="1328"/>
      <c r="Q26" s="1327"/>
      <c r="R26" s="1333"/>
      <c r="S26" s="1333"/>
      <c r="T26" s="1329"/>
      <c r="U26" s="1325"/>
      <c r="V26" s="1329"/>
      <c r="W26" s="1332"/>
      <c r="X26" s="1331"/>
      <c r="Y26" s="1325"/>
      <c r="Z26" s="1329"/>
      <c r="AA26" s="1329"/>
      <c r="AB26" s="1328"/>
      <c r="AC26" s="1330"/>
      <c r="AD26" s="1329"/>
      <c r="AE26" s="1328"/>
      <c r="AF26" s="1327"/>
      <c r="AG26" s="1326"/>
      <c r="AH26" s="1325"/>
    </row>
    <row r="27" spans="1:34">
      <c r="Q27" s="1822"/>
      <c r="R27" s="1822"/>
      <c r="S27" s="1822"/>
      <c r="T27" s="1822"/>
      <c r="U27" s="1822"/>
      <c r="V27" s="1822"/>
      <c r="W27" s="1822"/>
      <c r="X27" s="1822"/>
      <c r="Y27" s="1822"/>
      <c r="Z27" s="1822"/>
      <c r="AA27" s="1822"/>
      <c r="AB27" s="1822"/>
      <c r="AC27" s="1822"/>
      <c r="AD27" s="1822"/>
      <c r="AE27" s="1822"/>
      <c r="AF27" s="1822"/>
      <c r="AG27" s="1822"/>
      <c r="AH27" s="1822"/>
    </row>
    <row r="28" spans="1:34">
      <c r="Q28" s="1819"/>
      <c r="R28" s="1819"/>
      <c r="S28" s="1819"/>
      <c r="T28" s="1819"/>
      <c r="U28" s="1819"/>
      <c r="V28" s="1819"/>
      <c r="W28" s="1819"/>
      <c r="X28" s="1819"/>
      <c r="Y28" s="1819"/>
      <c r="Z28" s="1819"/>
      <c r="AA28" s="1819"/>
      <c r="AB28" s="1819"/>
      <c r="AC28" s="1819"/>
      <c r="AD28" s="1819"/>
      <c r="AE28" s="1819"/>
      <c r="AF28" s="1819"/>
      <c r="AG28" s="1819"/>
      <c r="AH28" s="1819"/>
    </row>
    <row r="29" spans="1:34">
      <c r="Q29" s="1819"/>
      <c r="R29" s="1819"/>
      <c r="S29" s="1819"/>
      <c r="T29" s="1819"/>
      <c r="U29" s="1819"/>
      <c r="V29" s="1819"/>
      <c r="W29" s="1819"/>
      <c r="X29" s="1819"/>
      <c r="Y29" s="1819"/>
      <c r="Z29" s="1819"/>
      <c r="AA29" s="1819"/>
      <c r="AB29" s="1819"/>
      <c r="AC29" s="1819"/>
      <c r="AD29" s="1819"/>
      <c r="AE29" s="1819"/>
      <c r="AF29" s="1819"/>
      <c r="AG29" s="1819"/>
      <c r="AH29" s="1819"/>
    </row>
    <row r="30" spans="1:34">
      <c r="Q30" s="1820"/>
      <c r="R30" s="1820"/>
      <c r="S30" s="1820"/>
      <c r="T30" s="1820"/>
      <c r="U30" s="1820"/>
      <c r="V30" s="1820"/>
      <c r="W30" s="1820"/>
      <c r="X30" s="1820"/>
      <c r="Y30" s="1820"/>
      <c r="Z30" s="1820"/>
      <c r="AA30" s="1820"/>
      <c r="AB30" s="1820"/>
      <c r="AC30" s="1820"/>
      <c r="AD30" s="1820"/>
      <c r="AE30" s="1820"/>
      <c r="AF30" s="1820"/>
      <c r="AG30" s="1820"/>
      <c r="AH30" s="1820"/>
    </row>
    <row r="55" spans="8:23">
      <c r="H55" s="1324">
        <f>E55-F55-G55</f>
        <v>0</v>
      </c>
      <c r="W55" s="1324">
        <f>T55-U55-V55</f>
        <v>0</v>
      </c>
    </row>
  </sheetData>
  <mergeCells count="53">
    <mergeCell ref="A1:B1"/>
    <mergeCell ref="Q1:AH1"/>
    <mergeCell ref="A2:AH2"/>
    <mergeCell ref="A3:AH3"/>
    <mergeCell ref="Q4:AH4"/>
    <mergeCell ref="Q27:AH27"/>
    <mergeCell ref="Q28:AH28"/>
    <mergeCell ref="Q29:AH29"/>
    <mergeCell ref="Q30:AH30"/>
    <mergeCell ref="I7:I8"/>
    <mergeCell ref="K7:K8"/>
    <mergeCell ref="L7:L8"/>
    <mergeCell ref="M7:M8"/>
    <mergeCell ref="N7:N8"/>
    <mergeCell ref="O7:O8"/>
    <mergeCell ref="J6:J8"/>
    <mergeCell ref="K6:M6"/>
    <mergeCell ref="N6:P6"/>
    <mergeCell ref="Q6:Q8"/>
    <mergeCell ref="AG6:AG8"/>
    <mergeCell ref="AH6:AH8"/>
    <mergeCell ref="AE7:AE8"/>
    <mergeCell ref="C5:Q5"/>
    <mergeCell ref="R5:AF5"/>
    <mergeCell ref="R6:R8"/>
    <mergeCell ref="S6:S8"/>
    <mergeCell ref="T6:U6"/>
    <mergeCell ref="V6:X6"/>
    <mergeCell ref="Y6:Y8"/>
    <mergeCell ref="Z6:AB6"/>
    <mergeCell ref="AC6:AE6"/>
    <mergeCell ref="AF6:AF8"/>
    <mergeCell ref="T7:T8"/>
    <mergeCell ref="U7:U8"/>
    <mergeCell ref="V7:V8"/>
    <mergeCell ref="W7:W8"/>
    <mergeCell ref="X7:X8"/>
    <mergeCell ref="A5:A8"/>
    <mergeCell ref="AA7:AA8"/>
    <mergeCell ref="AB7:AB8"/>
    <mergeCell ref="AC7:AC8"/>
    <mergeCell ref="AD7:AD8"/>
    <mergeCell ref="Z7:Z8"/>
    <mergeCell ref="P7:P8"/>
    <mergeCell ref="C6:C8"/>
    <mergeCell ref="D6:D8"/>
    <mergeCell ref="E6:F6"/>
    <mergeCell ref="G6:I6"/>
    <mergeCell ref="E7:E8"/>
    <mergeCell ref="F7:F8"/>
    <mergeCell ref="G7:G8"/>
    <mergeCell ref="H7:H8"/>
    <mergeCell ref="B5:B8"/>
  </mergeCells>
  <printOptions horizontalCentered="1"/>
  <pageMargins left="0.31496062992125984" right="0.19685039370078741" top="0.15748031496062992" bottom="0.15748031496062992" header="0.31496062992125984" footer="0.31496062992125984"/>
  <pageSetup paperSize="9" scale="48" firstPageNumber="27" orientation="landscape" useFirstPageNumber="1" r:id="rId1"/>
  <headerFooter>
    <oddHeader>&amp;C&amp;P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29"/>
  <sheetViews>
    <sheetView zoomScale="80" zoomScaleNormal="80" workbookViewId="0">
      <pane ySplit="4" topLeftCell="A5" activePane="bottomLeft" state="frozen"/>
      <selection activeCell="Q8" sqref="Q8"/>
      <selection pane="bottomLeft" activeCell="C5" sqref="C5:K5"/>
    </sheetView>
  </sheetViews>
  <sheetFormatPr defaultColWidth="9" defaultRowHeight="15.75"/>
  <cols>
    <col min="1" max="1" width="5" style="283" customWidth="1"/>
    <col min="2" max="2" width="41.5" style="1261" customWidth="1"/>
    <col min="3" max="3" width="7.375" style="332" customWidth="1"/>
    <col min="4" max="4" width="7.75" style="273" customWidth="1"/>
    <col min="5" max="6" width="9.625" style="332" customWidth="1"/>
    <col min="7" max="7" width="7.75" style="332" customWidth="1"/>
    <col min="8" max="8" width="7.625" style="332" customWidth="1"/>
    <col min="9" max="9" width="11.5" style="332" customWidth="1"/>
    <col min="10" max="10" width="8.875" style="332" customWidth="1"/>
    <col min="11" max="11" width="9.625" style="332" customWidth="1"/>
    <col min="12" max="12" width="8" style="332" customWidth="1"/>
    <col min="13" max="13" width="7.625" style="332" customWidth="1"/>
    <col min="14" max="14" width="9.625" style="332" customWidth="1"/>
    <col min="15" max="15" width="12.25" style="332" customWidth="1"/>
    <col min="16" max="16" width="18.375" style="332" customWidth="1"/>
    <col min="17" max="17" width="9" style="273" customWidth="1"/>
    <col min="18" max="18" width="21.875" style="273" customWidth="1"/>
    <col min="19" max="20" width="9" style="273" customWidth="1"/>
    <col min="21" max="27" width="9" style="273"/>
    <col min="28" max="29" width="5" style="273" customWidth="1"/>
    <col min="30" max="33" width="9" style="273"/>
    <col min="34" max="34" width="5" style="273" customWidth="1"/>
    <col min="35" max="16384" width="9" style="273"/>
  </cols>
  <sheetData>
    <row r="1" spans="1:22">
      <c r="A1" s="1760"/>
      <c r="B1" s="1760"/>
      <c r="E1" s="1840" t="s">
        <v>804</v>
      </c>
      <c r="F1" s="1840"/>
      <c r="G1" s="1840"/>
      <c r="H1" s="1840"/>
      <c r="I1" s="1840"/>
      <c r="J1" s="1840"/>
      <c r="K1" s="1840"/>
      <c r="L1" s="1840"/>
      <c r="M1" s="1840"/>
      <c r="N1" s="1840"/>
      <c r="O1" s="1840"/>
      <c r="P1" s="1840"/>
    </row>
    <row r="2" spans="1:22" ht="53.25" customHeight="1">
      <c r="A2" s="1760" t="s">
        <v>807</v>
      </c>
      <c r="B2" s="1760"/>
      <c r="C2" s="1760"/>
      <c r="D2" s="1760"/>
      <c r="E2" s="1760"/>
      <c r="F2" s="1760"/>
      <c r="G2" s="1760"/>
      <c r="H2" s="1760"/>
      <c r="I2" s="1760"/>
      <c r="J2" s="1760"/>
      <c r="K2" s="1760"/>
      <c r="L2" s="1760"/>
      <c r="M2" s="1760"/>
      <c r="N2" s="1760"/>
      <c r="O2" s="1760"/>
      <c r="P2" s="1760"/>
      <c r="Q2" s="335"/>
      <c r="R2" s="335"/>
      <c r="S2" s="335"/>
      <c r="T2" s="335"/>
      <c r="U2" s="335"/>
      <c r="V2" s="335"/>
    </row>
    <row r="3" spans="1:22">
      <c r="A3" s="1770"/>
      <c r="B3" s="1770"/>
      <c r="C3" s="1770"/>
      <c r="D3" s="1770"/>
      <c r="E3" s="1770"/>
      <c r="F3" s="1770"/>
      <c r="G3" s="1770"/>
      <c r="H3" s="1770"/>
      <c r="I3" s="1770"/>
      <c r="J3" s="1770"/>
      <c r="K3" s="1770"/>
      <c r="L3" s="1770"/>
      <c r="M3" s="1770"/>
      <c r="N3" s="1770"/>
      <c r="O3" s="1770"/>
      <c r="P3" s="1232"/>
      <c r="Q3" s="335"/>
      <c r="R3" s="335"/>
      <c r="S3" s="335"/>
      <c r="T3" s="335"/>
      <c r="U3" s="335"/>
      <c r="V3" s="335"/>
    </row>
    <row r="4" spans="1:22" s="337" customFormat="1" ht="23.25" customHeight="1">
      <c r="A4" s="1215"/>
      <c r="B4" s="1259"/>
      <c r="C4" s="1216"/>
      <c r="D4" s="1217"/>
      <c r="E4" s="1216"/>
      <c r="F4" s="1216"/>
      <c r="G4" s="1216"/>
      <c r="H4" s="1217"/>
      <c r="I4" s="1216"/>
      <c r="J4" s="1216"/>
      <c r="K4" s="1841" t="s">
        <v>730</v>
      </c>
      <c r="L4" s="1841"/>
      <c r="M4" s="1841"/>
      <c r="N4" s="1841"/>
      <c r="O4" s="1841"/>
      <c r="P4" s="1841"/>
    </row>
    <row r="5" spans="1:22" s="337" customFormat="1" ht="23.25" customHeight="1">
      <c r="A5" s="1704" t="s">
        <v>4</v>
      </c>
      <c r="B5" s="1842" t="s">
        <v>330</v>
      </c>
      <c r="C5" s="1844" t="s">
        <v>989</v>
      </c>
      <c r="D5" s="1844"/>
      <c r="E5" s="1844"/>
      <c r="F5" s="1844"/>
      <c r="G5" s="1844"/>
      <c r="H5" s="1844"/>
      <c r="I5" s="1844"/>
      <c r="J5" s="1844"/>
      <c r="K5" s="1844"/>
      <c r="L5" s="1842" t="s">
        <v>987</v>
      </c>
      <c r="M5" s="1842"/>
      <c r="N5" s="1842"/>
      <c r="O5" s="1842"/>
      <c r="P5" s="1842" t="s">
        <v>14</v>
      </c>
    </row>
    <row r="6" spans="1:22" s="339" customFormat="1" ht="37.5" customHeight="1">
      <c r="A6" s="1704"/>
      <c r="B6" s="1842"/>
      <c r="C6" s="1842" t="s">
        <v>741</v>
      </c>
      <c r="D6" s="1842"/>
      <c r="E6" s="1842"/>
      <c r="F6" s="1842"/>
      <c r="G6" s="1842" t="s">
        <v>985</v>
      </c>
      <c r="H6" s="1842"/>
      <c r="I6" s="1842"/>
      <c r="J6" s="1842"/>
      <c r="K6" s="1843" t="s">
        <v>753</v>
      </c>
      <c r="L6" s="1842"/>
      <c r="M6" s="1842"/>
      <c r="N6" s="1842"/>
      <c r="O6" s="1842"/>
      <c r="P6" s="1842"/>
    </row>
    <row r="7" spans="1:22" s="315" customFormat="1" ht="66.75" customHeight="1">
      <c r="A7" s="1704"/>
      <c r="B7" s="1842"/>
      <c r="C7" s="1218" t="s">
        <v>208</v>
      </c>
      <c r="D7" s="1220" t="s">
        <v>349</v>
      </c>
      <c r="E7" s="1218" t="s">
        <v>617</v>
      </c>
      <c r="F7" s="1221" t="s">
        <v>370</v>
      </c>
      <c r="G7" s="1218" t="s">
        <v>208</v>
      </c>
      <c r="H7" s="1220" t="s">
        <v>349</v>
      </c>
      <c r="I7" s="1218" t="s">
        <v>617</v>
      </c>
      <c r="J7" s="1219" t="s">
        <v>370</v>
      </c>
      <c r="K7" s="1843"/>
      <c r="L7" s="1218" t="s">
        <v>208</v>
      </c>
      <c r="M7" s="1220" t="s">
        <v>349</v>
      </c>
      <c r="N7" s="1218" t="s">
        <v>617</v>
      </c>
      <c r="O7" s="1219" t="s">
        <v>370</v>
      </c>
      <c r="P7" s="1842"/>
      <c r="Q7" s="343"/>
    </row>
    <row r="8" spans="1:22">
      <c r="A8" s="1222" t="s">
        <v>20</v>
      </c>
      <c r="B8" s="1260" t="s">
        <v>21</v>
      </c>
      <c r="C8" s="1222">
        <v>1</v>
      </c>
      <c r="D8" s="1222">
        <v>2</v>
      </c>
      <c r="E8" s="1222">
        <v>3</v>
      </c>
      <c r="F8" s="1224" t="s">
        <v>211</v>
      </c>
      <c r="G8" s="1222">
        <v>5</v>
      </c>
      <c r="H8" s="1222">
        <v>6</v>
      </c>
      <c r="I8" s="1222">
        <v>7</v>
      </c>
      <c r="J8" s="1222" t="s">
        <v>731</v>
      </c>
      <c r="K8" s="1222">
        <v>9</v>
      </c>
      <c r="L8" s="1222">
        <v>10</v>
      </c>
      <c r="M8" s="1222">
        <v>11</v>
      </c>
      <c r="N8" s="1223">
        <v>12</v>
      </c>
      <c r="O8" s="1223">
        <v>13</v>
      </c>
      <c r="P8" s="1223">
        <v>14</v>
      </c>
      <c r="Q8" s="339"/>
      <c r="R8" s="332"/>
    </row>
    <row r="9" spans="1:22">
      <c r="A9" s="1093"/>
      <c r="B9" s="1092" t="s">
        <v>131</v>
      </c>
      <c r="C9" s="1093">
        <f t="shared" ref="C9:J9" si="0">SUM(C10:C16)</f>
        <v>0</v>
      </c>
      <c r="D9" s="1093">
        <f t="shared" si="0"/>
        <v>0</v>
      </c>
      <c r="E9" s="1093">
        <f t="shared" si="0"/>
        <v>30</v>
      </c>
      <c r="F9" s="1093">
        <f t="shared" si="0"/>
        <v>0</v>
      </c>
      <c r="G9" s="1093">
        <f t="shared" si="0"/>
        <v>0</v>
      </c>
      <c r="H9" s="1139">
        <f t="shared" si="0"/>
        <v>9.1959999999999997</v>
      </c>
      <c r="I9" s="1093">
        <f t="shared" si="0"/>
        <v>28</v>
      </c>
      <c r="J9" s="1093">
        <f t="shared" si="0"/>
        <v>0</v>
      </c>
      <c r="K9" s="1093">
        <f>SUM(K10:K16)</f>
        <v>0</v>
      </c>
      <c r="L9" s="1093"/>
      <c r="M9" s="1093"/>
      <c r="N9" s="1093"/>
      <c r="O9" s="1093"/>
      <c r="P9" s="1093"/>
      <c r="Q9" s="339"/>
      <c r="R9" s="332"/>
    </row>
    <row r="10" spans="1:22" ht="32.25" customHeight="1">
      <c r="A10" s="1093"/>
      <c r="B10" s="1236" t="s">
        <v>808</v>
      </c>
      <c r="C10" s="1139"/>
      <c r="D10" s="1225"/>
      <c r="E10" s="1139">
        <v>6</v>
      </c>
      <c r="F10" s="1139"/>
      <c r="G10" s="1139"/>
      <c r="H10" s="1258">
        <v>0.75900000000000001</v>
      </c>
      <c r="I10" s="1139">
        <v>4</v>
      </c>
      <c r="J10" s="1139"/>
      <c r="K10" s="1139">
        <f>F10+J10</f>
        <v>0</v>
      </c>
      <c r="L10" s="1139"/>
      <c r="M10" s="1139"/>
      <c r="N10" s="1139"/>
      <c r="O10" s="1139"/>
      <c r="P10" s="1837" t="s">
        <v>766</v>
      </c>
      <c r="Q10" s="339"/>
    </row>
    <row r="11" spans="1:22" ht="32.25" customHeight="1">
      <c r="A11" s="1226"/>
      <c r="B11" s="1236" t="s">
        <v>809</v>
      </c>
      <c r="C11" s="1139"/>
      <c r="D11" s="1225"/>
      <c r="E11" s="1139">
        <v>6</v>
      </c>
      <c r="F11" s="1139"/>
      <c r="G11" s="1139"/>
      <c r="H11" s="1258">
        <v>1.012</v>
      </c>
      <c r="I11" s="1139">
        <v>4</v>
      </c>
      <c r="J11" s="1139"/>
      <c r="K11" s="1139">
        <f t="shared" ref="K11:K16" si="1">F11+J11</f>
        <v>0</v>
      </c>
      <c r="L11" s="1139"/>
      <c r="M11" s="1139"/>
      <c r="N11" s="1139"/>
      <c r="O11" s="1139"/>
      <c r="P11" s="1838"/>
      <c r="Q11" s="339"/>
      <c r="R11" s="332"/>
    </row>
    <row r="12" spans="1:22" ht="32.25" customHeight="1">
      <c r="A12" s="1227"/>
      <c r="B12" s="1236" t="s">
        <v>810</v>
      </c>
      <c r="C12" s="1139"/>
      <c r="D12" s="1225"/>
      <c r="E12" s="1139">
        <v>6</v>
      </c>
      <c r="F12" s="1139"/>
      <c r="G12" s="1139"/>
      <c r="H12" s="1258">
        <v>1.518</v>
      </c>
      <c r="I12" s="1139">
        <v>4</v>
      </c>
      <c r="J12" s="1139"/>
      <c r="K12" s="1139">
        <f t="shared" si="1"/>
        <v>0</v>
      </c>
      <c r="L12" s="1139"/>
      <c r="M12" s="1139"/>
      <c r="N12" s="1139"/>
      <c r="O12" s="1139"/>
      <c r="P12" s="1838"/>
      <c r="Q12" s="339"/>
    </row>
    <row r="13" spans="1:22" ht="32.25" customHeight="1">
      <c r="A13" s="1227"/>
      <c r="B13" s="1236" t="s">
        <v>811</v>
      </c>
      <c r="C13" s="1139"/>
      <c r="D13" s="1225"/>
      <c r="E13" s="1139">
        <v>6</v>
      </c>
      <c r="F13" s="1139"/>
      <c r="G13" s="1139">
        <f>G14+G15</f>
        <v>0</v>
      </c>
      <c r="H13" s="1258"/>
      <c r="I13" s="1139">
        <v>4</v>
      </c>
      <c r="J13" s="1139">
        <f>J14+J15</f>
        <v>0</v>
      </c>
      <c r="K13" s="1139">
        <f t="shared" si="1"/>
        <v>0</v>
      </c>
      <c r="L13" s="1139"/>
      <c r="M13" s="1139"/>
      <c r="N13" s="1139"/>
      <c r="O13" s="1139"/>
      <c r="P13" s="1838"/>
      <c r="Q13" s="339"/>
    </row>
    <row r="14" spans="1:22" ht="32.25" customHeight="1">
      <c r="A14" s="1227"/>
      <c r="B14" s="1236" t="s">
        <v>813</v>
      </c>
      <c r="C14" s="1139"/>
      <c r="D14" s="1225"/>
      <c r="E14" s="1139"/>
      <c r="F14" s="1139"/>
      <c r="G14" s="1139"/>
      <c r="H14" s="1258">
        <v>0.75900000000000001</v>
      </c>
      <c r="I14" s="1139">
        <v>4</v>
      </c>
      <c r="J14" s="1139"/>
      <c r="K14" s="1139">
        <f t="shared" si="1"/>
        <v>0</v>
      </c>
      <c r="L14" s="1139"/>
      <c r="M14" s="1139"/>
      <c r="N14" s="1139"/>
      <c r="O14" s="1139"/>
      <c r="P14" s="1838"/>
      <c r="Q14" s="339"/>
    </row>
    <row r="15" spans="1:22" ht="32.25" customHeight="1">
      <c r="A15" s="1227"/>
      <c r="B15" s="1236" t="s">
        <v>814</v>
      </c>
      <c r="C15" s="1139"/>
      <c r="D15" s="1225"/>
      <c r="E15" s="1139"/>
      <c r="F15" s="1139"/>
      <c r="G15" s="1139"/>
      <c r="H15" s="1258">
        <v>1.518</v>
      </c>
      <c r="I15" s="1139">
        <v>4</v>
      </c>
      <c r="J15" s="1139"/>
      <c r="K15" s="1139">
        <f t="shared" si="1"/>
        <v>0</v>
      </c>
      <c r="L15" s="1139"/>
      <c r="M15" s="1139"/>
      <c r="N15" s="1139"/>
      <c r="O15" s="1139"/>
      <c r="P15" s="1838"/>
      <c r="Q15" s="339"/>
    </row>
    <row r="16" spans="1:22" ht="32.25" customHeight="1">
      <c r="A16" s="1227"/>
      <c r="B16" s="1236" t="s">
        <v>812</v>
      </c>
      <c r="C16" s="1139"/>
      <c r="D16" s="1228"/>
      <c r="E16" s="1139">
        <v>6</v>
      </c>
      <c r="F16" s="1139"/>
      <c r="G16" s="1139"/>
      <c r="H16" s="1258">
        <v>3.63</v>
      </c>
      <c r="I16" s="1139">
        <v>4</v>
      </c>
      <c r="J16" s="1139"/>
      <c r="K16" s="1139">
        <f t="shared" si="1"/>
        <v>0</v>
      </c>
      <c r="L16" s="1139"/>
      <c r="M16" s="1139"/>
      <c r="N16" s="1139"/>
      <c r="O16" s="1139"/>
      <c r="P16" s="1839"/>
      <c r="Q16" s="339"/>
      <c r="R16" s="332"/>
    </row>
    <row r="17" spans="1:18">
      <c r="A17" s="1227"/>
      <c r="B17" s="1262" t="s">
        <v>800</v>
      </c>
      <c r="C17" s="1139"/>
      <c r="D17" s="1228"/>
      <c r="E17" s="1139"/>
      <c r="F17" s="1139"/>
      <c r="G17" s="1139"/>
      <c r="H17" s="1263"/>
      <c r="I17" s="1139"/>
      <c r="J17" s="1139"/>
      <c r="K17" s="1139"/>
      <c r="L17" s="1139"/>
      <c r="M17" s="1139"/>
      <c r="N17" s="1139"/>
      <c r="O17" s="1139"/>
      <c r="P17" s="1139"/>
      <c r="Q17" s="339"/>
      <c r="R17" s="332"/>
    </row>
    <row r="18" spans="1:18" s="339" customFormat="1">
      <c r="A18" s="272"/>
      <c r="B18" s="282" t="s">
        <v>186</v>
      </c>
      <c r="C18" s="351"/>
      <c r="D18" s="282"/>
      <c r="E18" s="1205"/>
      <c r="F18" s="1205"/>
      <c r="G18" s="1205"/>
      <c r="H18" s="1264"/>
      <c r="I18" s="1205"/>
      <c r="J18" s="1205"/>
      <c r="K18" s="1205"/>
      <c r="L18" s="1205"/>
      <c r="M18" s="1205"/>
      <c r="N18" s="1205"/>
      <c r="O18" s="1205"/>
      <c r="P18" s="1205"/>
    </row>
    <row r="19" spans="1:18" s="339" customFormat="1">
      <c r="A19" s="272">
        <v>1</v>
      </c>
      <c r="B19" s="1265" t="s">
        <v>805</v>
      </c>
      <c r="C19" s="351"/>
      <c r="D19" s="282"/>
      <c r="E19" s="1205"/>
      <c r="F19" s="1205"/>
      <c r="G19" s="1205"/>
      <c r="H19" s="1264"/>
      <c r="I19" s="1205"/>
      <c r="J19" s="1205"/>
      <c r="K19" s="1205"/>
      <c r="L19" s="1205"/>
      <c r="M19" s="1205"/>
      <c r="N19" s="1205"/>
      <c r="O19" s="1205"/>
      <c r="P19" s="1205"/>
    </row>
    <row r="20" spans="1:18" ht="32.25" customHeight="1">
      <c r="A20" s="1093"/>
      <c r="B20" s="1236" t="s">
        <v>808</v>
      </c>
      <c r="C20" s="1139"/>
      <c r="D20" s="1225"/>
      <c r="E20" s="1139">
        <v>6</v>
      </c>
      <c r="F20" s="1139"/>
      <c r="G20" s="1139"/>
      <c r="H20" s="1258">
        <v>0.75900000000000001</v>
      </c>
      <c r="I20" s="1139">
        <v>4</v>
      </c>
      <c r="J20" s="1139"/>
      <c r="K20" s="1139">
        <f>F20+J20</f>
        <v>0</v>
      </c>
      <c r="L20" s="1139"/>
      <c r="M20" s="1139"/>
      <c r="N20" s="1139"/>
      <c r="O20" s="1139"/>
      <c r="P20" s="1837"/>
      <c r="Q20" s="339"/>
    </row>
    <row r="21" spans="1:18" ht="32.25" customHeight="1">
      <c r="A21" s="1226"/>
      <c r="B21" s="1236" t="s">
        <v>809</v>
      </c>
      <c r="C21" s="1139"/>
      <c r="D21" s="1225"/>
      <c r="E21" s="1139">
        <v>6</v>
      </c>
      <c r="F21" s="1139"/>
      <c r="G21" s="1139"/>
      <c r="H21" s="1258">
        <v>1.012</v>
      </c>
      <c r="I21" s="1139">
        <v>4</v>
      </c>
      <c r="J21" s="1139"/>
      <c r="K21" s="1139">
        <f t="shared" ref="K21:K26" si="2">F21+J21</f>
        <v>0</v>
      </c>
      <c r="L21" s="1139"/>
      <c r="M21" s="1139"/>
      <c r="N21" s="1139"/>
      <c r="O21" s="1139"/>
      <c r="P21" s="1838"/>
      <c r="Q21" s="339"/>
      <c r="R21" s="332"/>
    </row>
    <row r="22" spans="1:18" ht="32.25" customHeight="1">
      <c r="A22" s="1227"/>
      <c r="B22" s="1236" t="s">
        <v>810</v>
      </c>
      <c r="C22" s="1139"/>
      <c r="D22" s="1225"/>
      <c r="E22" s="1139">
        <v>6</v>
      </c>
      <c r="F22" s="1139"/>
      <c r="G22" s="1139"/>
      <c r="H22" s="1258">
        <v>1.518</v>
      </c>
      <c r="I22" s="1139">
        <v>4</v>
      </c>
      <c r="J22" s="1139"/>
      <c r="K22" s="1139">
        <f t="shared" si="2"/>
        <v>0</v>
      </c>
      <c r="L22" s="1139"/>
      <c r="M22" s="1139"/>
      <c r="N22" s="1139"/>
      <c r="O22" s="1139"/>
      <c r="P22" s="1838"/>
      <c r="Q22" s="339"/>
    </row>
    <row r="23" spans="1:18" ht="32.25" customHeight="1">
      <c r="A23" s="1227"/>
      <c r="B23" s="1236" t="s">
        <v>811</v>
      </c>
      <c r="C23" s="1139"/>
      <c r="D23" s="1225"/>
      <c r="E23" s="1139">
        <v>6</v>
      </c>
      <c r="F23" s="1139"/>
      <c r="G23" s="1139">
        <f>G24+G25</f>
        <v>0</v>
      </c>
      <c r="H23" s="1258"/>
      <c r="I23" s="1139">
        <v>4</v>
      </c>
      <c r="J23" s="1139">
        <f>J24+J25</f>
        <v>0</v>
      </c>
      <c r="K23" s="1139">
        <f t="shared" si="2"/>
        <v>0</v>
      </c>
      <c r="L23" s="1139"/>
      <c r="M23" s="1139"/>
      <c r="N23" s="1139"/>
      <c r="O23" s="1139"/>
      <c r="P23" s="1838"/>
      <c r="Q23" s="339"/>
    </row>
    <row r="24" spans="1:18" ht="32.25" customHeight="1">
      <c r="A24" s="1227"/>
      <c r="B24" s="1236" t="s">
        <v>813</v>
      </c>
      <c r="C24" s="1139"/>
      <c r="D24" s="1225"/>
      <c r="E24" s="1139"/>
      <c r="F24" s="1139"/>
      <c r="G24" s="1139"/>
      <c r="H24" s="1258">
        <v>0.75900000000000001</v>
      </c>
      <c r="I24" s="1139">
        <v>4</v>
      </c>
      <c r="J24" s="1139"/>
      <c r="K24" s="1139">
        <f t="shared" si="2"/>
        <v>0</v>
      </c>
      <c r="L24" s="1139"/>
      <c r="M24" s="1139"/>
      <c r="N24" s="1139"/>
      <c r="O24" s="1139"/>
      <c r="P24" s="1838"/>
      <c r="Q24" s="339"/>
    </row>
    <row r="25" spans="1:18" ht="32.25" customHeight="1">
      <c r="A25" s="1227"/>
      <c r="B25" s="1236" t="s">
        <v>814</v>
      </c>
      <c r="C25" s="1139"/>
      <c r="D25" s="1225"/>
      <c r="E25" s="1139"/>
      <c r="F25" s="1139"/>
      <c r="G25" s="1139"/>
      <c r="H25" s="1258">
        <v>1.518</v>
      </c>
      <c r="I25" s="1139">
        <v>4</v>
      </c>
      <c r="J25" s="1139"/>
      <c r="K25" s="1139">
        <f t="shared" si="2"/>
        <v>0</v>
      </c>
      <c r="L25" s="1139"/>
      <c r="M25" s="1139"/>
      <c r="N25" s="1139"/>
      <c r="O25" s="1139"/>
      <c r="P25" s="1838"/>
      <c r="Q25" s="339"/>
    </row>
    <row r="26" spans="1:18" ht="32.25" customHeight="1">
      <c r="A26" s="1227"/>
      <c r="B26" s="1236" t="s">
        <v>812</v>
      </c>
      <c r="C26" s="1139"/>
      <c r="D26" s="1228"/>
      <c r="E26" s="1139">
        <v>6</v>
      </c>
      <c r="F26" s="1139"/>
      <c r="G26" s="1139"/>
      <c r="H26" s="1258">
        <v>3.63</v>
      </c>
      <c r="I26" s="1139">
        <v>4</v>
      </c>
      <c r="J26" s="1139"/>
      <c r="K26" s="1139">
        <f t="shared" si="2"/>
        <v>0</v>
      </c>
      <c r="L26" s="1139"/>
      <c r="M26" s="1139"/>
      <c r="N26" s="1139"/>
      <c r="O26" s="1139"/>
      <c r="P26" s="1839"/>
      <c r="Q26" s="339"/>
      <c r="R26" s="332"/>
    </row>
    <row r="27" spans="1:18">
      <c r="A27" s="1227"/>
      <c r="B27" s="1262" t="s">
        <v>800</v>
      </c>
      <c r="C27" s="1139"/>
      <c r="D27" s="1228"/>
      <c r="E27" s="1139"/>
      <c r="F27" s="1139"/>
      <c r="G27" s="1139"/>
      <c r="H27" s="1263"/>
      <c r="I27" s="1139"/>
      <c r="J27" s="1139"/>
      <c r="K27" s="1139"/>
      <c r="L27" s="1139"/>
      <c r="M27" s="1139"/>
      <c r="N27" s="1139"/>
      <c r="O27" s="1139"/>
      <c r="P27" s="1139"/>
      <c r="Q27" s="339"/>
      <c r="R27" s="332"/>
    </row>
    <row r="28" spans="1:18" s="299" customFormat="1">
      <c r="A28" s="253">
        <v>2</v>
      </c>
      <c r="B28" s="1265" t="s">
        <v>805</v>
      </c>
      <c r="C28" s="351"/>
      <c r="D28" s="1266"/>
      <c r="E28" s="351"/>
      <c r="F28" s="351"/>
      <c r="G28" s="351"/>
      <c r="H28" s="1210"/>
      <c r="I28" s="351"/>
      <c r="J28" s="351"/>
      <c r="K28" s="351"/>
      <c r="L28" s="351"/>
      <c r="M28" s="351"/>
      <c r="N28" s="351"/>
      <c r="O28" s="351"/>
      <c r="P28" s="351"/>
    </row>
    <row r="29" spans="1:18">
      <c r="A29" s="272"/>
      <c r="B29" s="1267" t="s">
        <v>815</v>
      </c>
      <c r="C29" s="1210"/>
      <c r="D29" s="333"/>
      <c r="E29" s="1210"/>
      <c r="F29" s="1210"/>
      <c r="G29" s="1210"/>
      <c r="H29" s="1210"/>
      <c r="I29" s="1210"/>
      <c r="J29" s="1210"/>
      <c r="K29" s="1210"/>
      <c r="L29" s="1210"/>
      <c r="M29" s="1210"/>
      <c r="N29" s="1210"/>
      <c r="O29" s="1210"/>
      <c r="P29" s="1210"/>
    </row>
  </sheetData>
  <autoFilter ref="Q1:Q27" xr:uid="{00000000-0001-0000-0900-000000000000}"/>
  <mergeCells count="15">
    <mergeCell ref="A1:B1"/>
    <mergeCell ref="A3:O3"/>
    <mergeCell ref="C5:K5"/>
    <mergeCell ref="B5:B7"/>
    <mergeCell ref="A5:A7"/>
    <mergeCell ref="L5:O6"/>
    <mergeCell ref="A2:P2"/>
    <mergeCell ref="P20:P26"/>
    <mergeCell ref="E1:P1"/>
    <mergeCell ref="K4:P4"/>
    <mergeCell ref="C6:F6"/>
    <mergeCell ref="G6:J6"/>
    <mergeCell ref="K6:K7"/>
    <mergeCell ref="P5:P7"/>
    <mergeCell ref="P10:P16"/>
  </mergeCells>
  <pageMargins left="0.51181102362204722" right="0.31496062992125984" top="0.15748031496062992" bottom="0.15748031496062992" header="0.31496062992125984" footer="0.31496062992125984"/>
  <pageSetup paperSize="9" scale="70" firstPageNumber="29" orientation="landscape" useFirstPageNumber="1" r:id="rId1"/>
  <headerFooter>
    <oddHeader>&amp;C&amp;P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1380E-4602-4CF1-9C00-BDCE4CA7FBEC}">
  <sheetPr>
    <tabColor theme="0"/>
  </sheetPr>
  <dimension ref="A1:Q17"/>
  <sheetViews>
    <sheetView zoomScale="70" zoomScaleNormal="70" workbookViewId="0">
      <selection activeCell="A3" sqref="A3:O3"/>
    </sheetView>
  </sheetViews>
  <sheetFormatPr defaultColWidth="8.75" defaultRowHeight="15.75"/>
  <cols>
    <col min="1" max="1" width="4.75" style="857" customWidth="1"/>
    <col min="2" max="2" width="41.25" style="857" customWidth="1"/>
    <col min="3" max="3" width="13.125" style="857" customWidth="1"/>
    <col min="4" max="4" width="10.75" style="857" customWidth="1"/>
    <col min="5" max="5" width="10.25" style="857" customWidth="1"/>
    <col min="6" max="6" width="13.625" style="855" customWidth="1"/>
    <col min="7" max="7" width="12.25" style="857" customWidth="1"/>
    <col min="8" max="8" width="11.375" style="857" customWidth="1"/>
    <col min="9" max="9" width="13.5" style="857" customWidth="1"/>
    <col min="10" max="10" width="11.75" style="857" customWidth="1"/>
    <col min="11" max="11" width="10" style="857" customWidth="1"/>
    <col min="12" max="16384" width="8.75" style="857"/>
  </cols>
  <sheetData>
    <row r="1" spans="1:17" ht="16.5">
      <c r="A1" s="854"/>
      <c r="B1" s="855"/>
      <c r="C1" s="856"/>
      <c r="D1" s="856"/>
      <c r="E1" s="856"/>
      <c r="F1" s="856"/>
      <c r="G1" s="1847" t="s">
        <v>726</v>
      </c>
      <c r="H1" s="1847"/>
      <c r="I1" s="1847"/>
      <c r="J1" s="1847"/>
      <c r="K1" s="1847"/>
    </row>
    <row r="2" spans="1:17" ht="43.15" customHeight="1">
      <c r="A2" s="1719" t="s">
        <v>618</v>
      </c>
      <c r="B2" s="1719"/>
      <c r="C2" s="1719"/>
      <c r="D2" s="1719"/>
      <c r="E2" s="1719"/>
      <c r="F2" s="1719"/>
      <c r="G2" s="1719"/>
      <c r="H2" s="1719"/>
      <c r="I2" s="1719"/>
      <c r="J2" s="1719"/>
      <c r="K2" s="1719"/>
    </row>
    <row r="3" spans="1:17" ht="36" customHeight="1">
      <c r="A3" s="1848" t="s">
        <v>732</v>
      </c>
      <c r="B3" s="1848"/>
      <c r="C3" s="1848"/>
      <c r="D3" s="1848"/>
      <c r="E3" s="1848"/>
      <c r="F3" s="1848"/>
      <c r="G3" s="1848"/>
      <c r="H3" s="1848"/>
      <c r="I3" s="1848"/>
      <c r="J3" s="1848"/>
      <c r="K3" s="1848"/>
    </row>
    <row r="4" spans="1:17" ht="15.75" customHeight="1">
      <c r="C4" s="859"/>
      <c r="D4" s="859"/>
      <c r="E4" s="859"/>
      <c r="F4" s="859"/>
      <c r="G4" s="1849" t="s">
        <v>508</v>
      </c>
      <c r="H4" s="1849"/>
      <c r="I4" s="1849"/>
      <c r="J4" s="1849"/>
      <c r="K4" s="1849"/>
    </row>
    <row r="5" spans="1:17" s="858" customFormat="1" ht="22.15" customHeight="1">
      <c r="A5" s="1846" t="s">
        <v>4</v>
      </c>
      <c r="B5" s="1846" t="s">
        <v>616</v>
      </c>
      <c r="C5" s="1846" t="s">
        <v>254</v>
      </c>
      <c r="D5" s="1846"/>
      <c r="E5" s="1846"/>
      <c r="F5" s="1846"/>
      <c r="G5" s="1846"/>
      <c r="H5" s="1846"/>
      <c r="I5" s="1846" t="s">
        <v>729</v>
      </c>
      <c r="J5" s="1846" t="s">
        <v>350</v>
      </c>
      <c r="K5" s="1846" t="s">
        <v>351</v>
      </c>
    </row>
    <row r="6" spans="1:17" s="858" customFormat="1" ht="23.45" customHeight="1">
      <c r="A6" s="1846"/>
      <c r="B6" s="1846"/>
      <c r="C6" s="1846" t="s">
        <v>255</v>
      </c>
      <c r="D6" s="1846" t="s">
        <v>176</v>
      </c>
      <c r="E6" s="1846" t="s">
        <v>619</v>
      </c>
      <c r="F6" s="1846" t="s">
        <v>370</v>
      </c>
      <c r="G6" s="1846" t="s">
        <v>620</v>
      </c>
      <c r="H6" s="1846"/>
      <c r="I6" s="1846"/>
      <c r="J6" s="1846"/>
      <c r="K6" s="1846"/>
      <c r="O6" s="860"/>
    </row>
    <row r="7" spans="1:17" s="858" customFormat="1" ht="27" customHeight="1">
      <c r="A7" s="1846"/>
      <c r="B7" s="1846"/>
      <c r="C7" s="1846"/>
      <c r="D7" s="1846"/>
      <c r="E7" s="1846"/>
      <c r="F7" s="1846"/>
      <c r="G7" s="1846" t="s">
        <v>621</v>
      </c>
      <c r="H7" s="1846" t="s">
        <v>622</v>
      </c>
      <c r="I7" s="1846"/>
      <c r="J7" s="1846"/>
      <c r="K7" s="1846"/>
    </row>
    <row r="8" spans="1:17" s="858" customFormat="1" ht="44.25" customHeight="1">
      <c r="A8" s="1846"/>
      <c r="B8" s="1846"/>
      <c r="C8" s="1846"/>
      <c r="D8" s="1846"/>
      <c r="E8" s="1846"/>
      <c r="F8" s="1846"/>
      <c r="G8" s="1846"/>
      <c r="H8" s="1846"/>
      <c r="I8" s="1846"/>
      <c r="J8" s="1846"/>
      <c r="K8" s="1846"/>
    </row>
    <row r="9" spans="1:17" s="862" customFormat="1" ht="30" customHeight="1">
      <c r="A9" s="861" t="s">
        <v>20</v>
      </c>
      <c r="B9" s="861" t="s">
        <v>21</v>
      </c>
      <c r="C9" s="861">
        <v>1</v>
      </c>
      <c r="D9" s="861">
        <f t="shared" ref="D9:K9" si="0">C9+1</f>
        <v>2</v>
      </c>
      <c r="E9" s="861">
        <f t="shared" si="0"/>
        <v>3</v>
      </c>
      <c r="F9" s="861">
        <f t="shared" si="0"/>
        <v>4</v>
      </c>
      <c r="G9" s="861">
        <f t="shared" si="0"/>
        <v>5</v>
      </c>
      <c r="H9" s="861">
        <f t="shared" si="0"/>
        <v>6</v>
      </c>
      <c r="I9" s="861">
        <f t="shared" si="0"/>
        <v>7</v>
      </c>
      <c r="J9" s="861">
        <f t="shared" si="0"/>
        <v>8</v>
      </c>
      <c r="K9" s="861">
        <f t="shared" si="0"/>
        <v>9</v>
      </c>
    </row>
    <row r="10" spans="1:17" s="864" customFormat="1" ht="33.6" customHeight="1">
      <c r="A10" s="846"/>
      <c r="B10" s="846" t="s">
        <v>177</v>
      </c>
      <c r="C10" s="863"/>
      <c r="D10" s="863"/>
      <c r="E10" s="863"/>
      <c r="F10" s="863">
        <f>F11+F12</f>
        <v>2304.87</v>
      </c>
      <c r="G10" s="863">
        <f>G11+G12</f>
        <v>660.48</v>
      </c>
      <c r="H10" s="863">
        <f>H11+H12</f>
        <v>1644.3899999999999</v>
      </c>
      <c r="I10" s="863">
        <f>I11+I12</f>
        <v>2304.87</v>
      </c>
      <c r="J10" s="863" t="e">
        <f>#REF!</f>
        <v>#REF!</v>
      </c>
      <c r="K10" s="863" t="e">
        <f>I10-J10</f>
        <v>#REF!</v>
      </c>
      <c r="N10" s="865"/>
      <c r="O10" s="865"/>
      <c r="P10" s="865"/>
      <c r="Q10" s="865"/>
    </row>
    <row r="11" spans="1:17" s="868" customFormat="1" ht="35.450000000000003" hidden="1" customHeight="1">
      <c r="A11" s="846" t="s">
        <v>23</v>
      </c>
      <c r="B11" s="843" t="s">
        <v>623</v>
      </c>
      <c r="C11" s="866"/>
      <c r="D11" s="866"/>
      <c r="E11" s="866"/>
      <c r="F11" s="863"/>
      <c r="G11" s="866"/>
      <c r="H11" s="866"/>
      <c r="I11" s="863"/>
      <c r="J11" s="863"/>
      <c r="K11" s="863"/>
      <c r="L11" s="867"/>
      <c r="N11" s="867"/>
    </row>
    <row r="12" spans="1:17" s="868" customFormat="1" ht="67.150000000000006" customHeight="1">
      <c r="A12" s="846" t="s">
        <v>23</v>
      </c>
      <c r="B12" s="842" t="s">
        <v>624</v>
      </c>
      <c r="C12" s="869">
        <f>C13+C16</f>
        <v>67</v>
      </c>
      <c r="D12" s="869"/>
      <c r="E12" s="869"/>
      <c r="F12" s="870">
        <f t="shared" ref="F12:I12" si="1">F13+F16</f>
        <v>2304.87</v>
      </c>
      <c r="G12" s="870">
        <f t="shared" si="1"/>
        <v>660.48</v>
      </c>
      <c r="H12" s="870">
        <f t="shared" si="1"/>
        <v>1644.3899999999999</v>
      </c>
      <c r="I12" s="870">
        <f t="shared" si="1"/>
        <v>2304.87</v>
      </c>
      <c r="J12" s="870"/>
      <c r="K12" s="870"/>
      <c r="L12" s="867"/>
      <c r="N12" s="867"/>
    </row>
    <row r="13" spans="1:17" ht="42" customHeight="1">
      <c r="A13" s="861">
        <v>1</v>
      </c>
      <c r="B13" s="844" t="s">
        <v>625</v>
      </c>
      <c r="C13" s="871">
        <f t="shared" ref="C13:K13" si="2">SUM(C14:C15)</f>
        <v>37</v>
      </c>
      <c r="D13" s="872">
        <f t="shared" si="2"/>
        <v>2.6880000000000002</v>
      </c>
      <c r="E13" s="866">
        <f t="shared" si="2"/>
        <v>10</v>
      </c>
      <c r="F13" s="866">
        <f t="shared" si="2"/>
        <v>1706.0700000000002</v>
      </c>
      <c r="G13" s="866">
        <f t="shared" si="2"/>
        <v>497.28</v>
      </c>
      <c r="H13" s="866">
        <f t="shared" si="2"/>
        <v>1208.79</v>
      </c>
      <c r="I13" s="866">
        <f>SUM(I14:I15)</f>
        <v>1706.0700000000002</v>
      </c>
      <c r="J13" s="866">
        <f t="shared" si="2"/>
        <v>0</v>
      </c>
      <c r="K13" s="866">
        <f t="shared" si="2"/>
        <v>0</v>
      </c>
    </row>
    <row r="14" spans="1:17" ht="42.6" customHeight="1">
      <c r="A14" s="873"/>
      <c r="B14" s="874" t="s">
        <v>626</v>
      </c>
      <c r="C14" s="1845">
        <v>37</v>
      </c>
      <c r="D14" s="872">
        <v>1.3280000000000001</v>
      </c>
      <c r="E14" s="866">
        <v>5</v>
      </c>
      <c r="F14" s="866">
        <f>G14+H14</f>
        <v>917.23</v>
      </c>
      <c r="G14" s="866">
        <f>(C14*D14*E14)</f>
        <v>245.68</v>
      </c>
      <c r="H14" s="866">
        <f>C14*E14*3.63</f>
        <v>671.55</v>
      </c>
      <c r="I14" s="866">
        <f>F14</f>
        <v>917.23</v>
      </c>
      <c r="J14" s="866"/>
      <c r="K14" s="866"/>
    </row>
    <row r="15" spans="1:17" ht="44.45" customHeight="1">
      <c r="A15" s="873"/>
      <c r="B15" s="844" t="s">
        <v>627</v>
      </c>
      <c r="C15" s="1845"/>
      <c r="D15" s="872">
        <v>1.36</v>
      </c>
      <c r="E15" s="866">
        <v>5</v>
      </c>
      <c r="F15" s="866">
        <f>G15+H15</f>
        <v>788.84</v>
      </c>
      <c r="G15" s="866">
        <f>(37*D15*E15)</f>
        <v>251.6</v>
      </c>
      <c r="H15" s="866">
        <f>37*4*3.63</f>
        <v>537.24</v>
      </c>
      <c r="I15" s="866">
        <f>F15</f>
        <v>788.84</v>
      </c>
      <c r="J15" s="866"/>
      <c r="K15" s="866"/>
    </row>
    <row r="16" spans="1:17" ht="43.15" customHeight="1">
      <c r="A16" s="861">
        <v>2</v>
      </c>
      <c r="B16" s="844" t="s">
        <v>628</v>
      </c>
      <c r="C16" s="871">
        <f t="shared" ref="C16:I16" si="3">C17</f>
        <v>30</v>
      </c>
      <c r="D16" s="872">
        <f t="shared" si="3"/>
        <v>1.36</v>
      </c>
      <c r="E16" s="866">
        <f t="shared" si="3"/>
        <v>4</v>
      </c>
      <c r="F16" s="866">
        <f t="shared" si="3"/>
        <v>598.79999999999995</v>
      </c>
      <c r="G16" s="866">
        <f t="shared" si="3"/>
        <v>163.20000000000002</v>
      </c>
      <c r="H16" s="866">
        <f t="shared" si="3"/>
        <v>435.59999999999997</v>
      </c>
      <c r="I16" s="866">
        <f t="shared" si="3"/>
        <v>598.79999999999995</v>
      </c>
      <c r="J16" s="866"/>
      <c r="K16" s="866"/>
    </row>
    <row r="17" spans="1:11" ht="57.6" customHeight="1">
      <c r="A17" s="873"/>
      <c r="B17" s="844" t="s">
        <v>627</v>
      </c>
      <c r="C17" s="871">
        <v>30</v>
      </c>
      <c r="D17" s="872">
        <v>1.36</v>
      </c>
      <c r="E17" s="866">
        <v>4</v>
      </c>
      <c r="F17" s="866">
        <f>G17+H17</f>
        <v>598.79999999999995</v>
      </c>
      <c r="G17" s="866">
        <f>(C17*D17*E17)</f>
        <v>163.20000000000002</v>
      </c>
      <c r="H17" s="866">
        <f>C17*4*3.63</f>
        <v>435.59999999999997</v>
      </c>
      <c r="I17" s="866">
        <f>F17</f>
        <v>598.79999999999995</v>
      </c>
      <c r="J17" s="866"/>
      <c r="K17" s="866"/>
    </row>
  </sheetData>
  <mergeCells count="18">
    <mergeCell ref="A2:K2"/>
    <mergeCell ref="G1:K1"/>
    <mergeCell ref="A3:K3"/>
    <mergeCell ref="G4:K4"/>
    <mergeCell ref="A5:A8"/>
    <mergeCell ref="B5:B8"/>
    <mergeCell ref="C14:C15"/>
    <mergeCell ref="K5:K8"/>
    <mergeCell ref="C6:C8"/>
    <mergeCell ref="D6:D8"/>
    <mergeCell ref="E6:E8"/>
    <mergeCell ref="F6:F8"/>
    <mergeCell ref="G6:H6"/>
    <mergeCell ref="G7:G8"/>
    <mergeCell ref="H7:H8"/>
    <mergeCell ref="C5:H5"/>
    <mergeCell ref="I5:I8"/>
    <mergeCell ref="J5:J8"/>
  </mergeCells>
  <printOptions horizontalCentered="1"/>
  <pageMargins left="0.51181102362204722" right="0.31496062992125984" top="0.74803149606299213" bottom="0.74803149606299213" header="0.31496062992125984" footer="0.31496062992125984"/>
  <pageSetup paperSize="9" scale="80" firstPageNumber="30" orientation="landscape" useFirstPageNumber="1" r:id="rId1"/>
  <headerFooter>
    <oddHeader>&amp;C&amp;P</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887BD-B5E2-49DD-903C-13F8E5F5BF50}">
  <dimension ref="A1:AG42"/>
  <sheetViews>
    <sheetView topLeftCell="A10" zoomScale="70" zoomScaleNormal="70" workbookViewId="0">
      <selection activeCell="A2" sqref="A2:AE2"/>
    </sheetView>
  </sheetViews>
  <sheetFormatPr defaultRowHeight="15.75"/>
  <cols>
    <col min="1" max="1" width="6" customWidth="1"/>
    <col min="2" max="2" width="24.125" customWidth="1"/>
    <col min="3" max="3" width="6.625" customWidth="1"/>
    <col min="4" max="4" width="6.5" customWidth="1"/>
    <col min="5" max="5" width="9.375" customWidth="1"/>
    <col min="6" max="6" width="5.875" customWidth="1"/>
    <col min="7" max="7" width="8.5" customWidth="1"/>
    <col min="8" max="8" width="7.125" customWidth="1"/>
    <col min="9" max="11" width="9" customWidth="1"/>
    <col min="12" max="12" width="6.875" customWidth="1"/>
    <col min="13" max="13" width="6.375" customWidth="1"/>
    <col min="14" max="14" width="9.5" customWidth="1"/>
    <col min="15" max="15" width="8.5" customWidth="1"/>
    <col min="16" max="16" width="9.75" customWidth="1"/>
    <col min="21" max="22" width="0" hidden="1" customWidth="1"/>
    <col min="23" max="23" width="8.125" customWidth="1"/>
    <col min="24" max="24" width="6.875" customWidth="1"/>
    <col min="26" max="26" width="9" customWidth="1"/>
    <col min="28" max="28" width="6.875" customWidth="1"/>
    <col min="32" max="33" width="0" hidden="1" customWidth="1"/>
  </cols>
  <sheetData>
    <row r="1" spans="1:33" ht="25.5" customHeight="1">
      <c r="A1" s="1014"/>
      <c r="B1" s="1014"/>
      <c r="C1" s="1014"/>
      <c r="D1" s="1014"/>
      <c r="E1" s="1015"/>
      <c r="F1" s="1015"/>
      <c r="G1" s="1015"/>
      <c r="H1" s="1015"/>
      <c r="I1" s="1015"/>
      <c r="J1" s="1016"/>
      <c r="K1" s="1016"/>
      <c r="L1" s="1016"/>
      <c r="M1" s="1016"/>
      <c r="N1" s="1017"/>
      <c r="O1" s="1015"/>
      <c r="P1" s="1015"/>
      <c r="Q1" s="1015"/>
      <c r="R1" s="1015"/>
      <c r="S1" s="1015"/>
      <c r="T1" s="1015"/>
      <c r="U1" s="1015"/>
      <c r="V1" s="1015"/>
      <c r="W1" s="1623"/>
      <c r="X1" s="1623"/>
      <c r="Y1" s="1623"/>
      <c r="Z1" s="1623"/>
      <c r="AD1" s="1623" t="s">
        <v>50</v>
      </c>
      <c r="AE1" s="1623"/>
      <c r="AF1" s="1623"/>
      <c r="AG1" s="1623"/>
    </row>
    <row r="2" spans="1:33" ht="59.25" customHeight="1">
      <c r="A2" s="1624" t="s">
        <v>1007</v>
      </c>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row>
    <row r="3" spans="1:33" ht="16.5">
      <c r="A3" s="1634"/>
      <c r="B3" s="1634"/>
      <c r="C3" s="1634"/>
      <c r="D3" s="1634"/>
      <c r="E3" s="1634"/>
      <c r="F3" s="1634"/>
      <c r="G3" s="1634"/>
      <c r="H3" s="1634"/>
      <c r="I3" s="1634"/>
      <c r="J3" s="1634"/>
      <c r="K3" s="1634"/>
      <c r="L3" s="1634"/>
      <c r="M3" s="1634"/>
      <c r="N3" s="1634"/>
      <c r="O3" s="1634"/>
      <c r="P3" s="1634"/>
      <c r="Q3" s="1634"/>
      <c r="R3" s="1634"/>
      <c r="S3" s="1634"/>
      <c r="T3" s="1634"/>
      <c r="U3" s="1634"/>
      <c r="V3" s="1634"/>
      <c r="W3" s="1634"/>
      <c r="X3" s="1634"/>
      <c r="Y3" s="1634"/>
      <c r="AC3" s="1625" t="s">
        <v>508</v>
      </c>
      <c r="AD3" s="1625"/>
      <c r="AE3" s="1625"/>
    </row>
    <row r="4" spans="1:33" s="2" customFormat="1" ht="31.5" customHeight="1">
      <c r="A4" s="1627" t="s">
        <v>4</v>
      </c>
      <c r="B4" s="1626" t="s">
        <v>690</v>
      </c>
      <c r="C4" s="1628" t="s">
        <v>989</v>
      </c>
      <c r="D4" s="1629"/>
      <c r="E4" s="1629"/>
      <c r="F4" s="1629"/>
      <c r="G4" s="1629"/>
      <c r="H4" s="1629"/>
      <c r="I4" s="1629"/>
      <c r="J4" s="1629"/>
      <c r="K4" s="1629"/>
      <c r="L4" s="1629"/>
      <c r="M4" s="1629"/>
      <c r="N4" s="1629"/>
      <c r="O4" s="1629"/>
      <c r="P4" s="1629"/>
      <c r="Q4" s="1629"/>
      <c r="R4" s="1629"/>
      <c r="S4" s="1629"/>
      <c r="T4" s="1630"/>
      <c r="U4" s="87"/>
      <c r="V4" s="87"/>
      <c r="W4" s="1627" t="s">
        <v>987</v>
      </c>
      <c r="X4" s="1627"/>
      <c r="Y4" s="1627"/>
      <c r="Z4" s="1627"/>
      <c r="AA4" s="1627"/>
      <c r="AB4" s="1627"/>
      <c r="AC4" s="1627"/>
      <c r="AD4" s="1627"/>
      <c r="AE4" s="1627"/>
      <c r="AF4" s="87"/>
      <c r="AG4" s="87"/>
    </row>
    <row r="5" spans="1:33" s="2" customFormat="1" ht="30.75" customHeight="1">
      <c r="A5" s="1627"/>
      <c r="B5" s="1626"/>
      <c r="C5" s="1631" t="s">
        <v>129</v>
      </c>
      <c r="D5" s="1631" t="s">
        <v>199</v>
      </c>
      <c r="E5" s="1627" t="s">
        <v>741</v>
      </c>
      <c r="F5" s="1627"/>
      <c r="G5" s="1627"/>
      <c r="H5" s="1627"/>
      <c r="I5" s="1627"/>
      <c r="J5" s="1627"/>
      <c r="K5" s="1627"/>
      <c r="L5" s="1627" t="s">
        <v>742</v>
      </c>
      <c r="M5" s="1627"/>
      <c r="N5" s="1627"/>
      <c r="O5" s="1627"/>
      <c r="P5" s="1627"/>
      <c r="Q5" s="1627"/>
      <c r="R5" s="1627"/>
      <c r="S5" s="1627"/>
      <c r="T5" s="1627"/>
      <c r="U5" s="1635" t="s">
        <v>615</v>
      </c>
      <c r="V5" s="1635"/>
      <c r="W5" s="1627"/>
      <c r="X5" s="1627"/>
      <c r="Y5" s="1627"/>
      <c r="Z5" s="1627"/>
      <c r="AA5" s="1627"/>
      <c r="AB5" s="1627"/>
      <c r="AC5" s="1627"/>
      <c r="AD5" s="1627"/>
      <c r="AE5" s="1627"/>
      <c r="AF5" s="87"/>
      <c r="AG5" s="87"/>
    </row>
    <row r="6" spans="1:33" s="2" customFormat="1" ht="33.75" customHeight="1">
      <c r="A6" s="1627"/>
      <c r="B6" s="1626"/>
      <c r="C6" s="1632"/>
      <c r="D6" s="1632"/>
      <c r="E6" s="1627" t="s">
        <v>208</v>
      </c>
      <c r="F6" s="1627"/>
      <c r="G6" s="1627"/>
      <c r="H6" s="1626" t="s">
        <v>130</v>
      </c>
      <c r="I6" s="1627" t="s">
        <v>620</v>
      </c>
      <c r="J6" s="1627"/>
      <c r="K6" s="1627"/>
      <c r="L6" s="1626" t="s">
        <v>129</v>
      </c>
      <c r="M6" s="1626" t="s">
        <v>199</v>
      </c>
      <c r="N6" s="1627" t="s">
        <v>208</v>
      </c>
      <c r="O6" s="1627"/>
      <c r="P6" s="1627"/>
      <c r="Q6" s="1626" t="s">
        <v>130</v>
      </c>
      <c r="R6" s="1627" t="s">
        <v>620</v>
      </c>
      <c r="S6" s="1627"/>
      <c r="T6" s="1627"/>
      <c r="U6" s="1626" t="s">
        <v>707</v>
      </c>
      <c r="V6" s="1627" t="s">
        <v>130</v>
      </c>
      <c r="W6" s="1626" t="s">
        <v>129</v>
      </c>
      <c r="X6" s="1626" t="s">
        <v>199</v>
      </c>
      <c r="Y6" s="1627" t="s">
        <v>208</v>
      </c>
      <c r="Z6" s="1627"/>
      <c r="AA6" s="1627"/>
      <c r="AB6" s="1626" t="s">
        <v>130</v>
      </c>
      <c r="AC6" s="1627" t="s">
        <v>620</v>
      </c>
      <c r="AD6" s="1627"/>
      <c r="AE6" s="1627"/>
      <c r="AF6" s="87"/>
      <c r="AG6" s="87"/>
    </row>
    <row r="7" spans="1:33" s="2" customFormat="1" ht="169.5" customHeight="1">
      <c r="A7" s="1627"/>
      <c r="B7" s="1626"/>
      <c r="C7" s="1633"/>
      <c r="D7" s="1633"/>
      <c r="E7" s="86" t="s">
        <v>704</v>
      </c>
      <c r="F7" s="86" t="s">
        <v>705</v>
      </c>
      <c r="G7" s="86" t="s">
        <v>706</v>
      </c>
      <c r="H7" s="1626"/>
      <c r="I7" s="86" t="s">
        <v>614</v>
      </c>
      <c r="J7" s="86" t="s">
        <v>703</v>
      </c>
      <c r="K7" s="86" t="s">
        <v>170</v>
      </c>
      <c r="L7" s="1626"/>
      <c r="M7" s="1626"/>
      <c r="N7" s="86" t="s">
        <v>704</v>
      </c>
      <c r="O7" s="86" t="s">
        <v>705</v>
      </c>
      <c r="P7" s="86" t="s">
        <v>706</v>
      </c>
      <c r="Q7" s="1626"/>
      <c r="R7" s="86" t="s">
        <v>614</v>
      </c>
      <c r="S7" s="86" t="s">
        <v>703</v>
      </c>
      <c r="T7" s="86" t="s">
        <v>170</v>
      </c>
      <c r="U7" s="1626"/>
      <c r="V7" s="1627"/>
      <c r="W7" s="1626"/>
      <c r="X7" s="1626"/>
      <c r="Y7" s="86" t="s">
        <v>704</v>
      </c>
      <c r="Z7" s="86" t="s">
        <v>705</v>
      </c>
      <c r="AA7" s="86" t="s">
        <v>706</v>
      </c>
      <c r="AB7" s="1626"/>
      <c r="AC7" s="86" t="s">
        <v>614</v>
      </c>
      <c r="AD7" s="86" t="s">
        <v>703</v>
      </c>
      <c r="AE7" s="86" t="s">
        <v>170</v>
      </c>
      <c r="AF7" s="87"/>
      <c r="AG7" s="87"/>
    </row>
    <row r="8" spans="1:33" s="2" customFormat="1" ht="28.5" customHeight="1">
      <c r="A8" s="1547"/>
      <c r="B8" s="1548" t="s">
        <v>17</v>
      </c>
      <c r="C8" s="1548"/>
      <c r="D8" s="1548"/>
      <c r="E8" s="1549"/>
      <c r="F8" s="1549"/>
      <c r="G8" s="1549"/>
      <c r="H8" s="1549"/>
      <c r="I8" s="1549"/>
      <c r="J8" s="1549"/>
      <c r="K8" s="1549"/>
      <c r="L8" s="1549"/>
      <c r="M8" s="1549"/>
      <c r="N8" s="1550"/>
      <c r="O8" s="1550"/>
      <c r="P8" s="1550"/>
      <c r="Q8" s="1550"/>
      <c r="R8" s="1550"/>
      <c r="S8" s="1550"/>
      <c r="T8" s="1550"/>
      <c r="U8" s="1550"/>
      <c r="V8" s="1550"/>
      <c r="W8" s="1550"/>
      <c r="X8" s="1549"/>
      <c r="Y8" s="1549"/>
      <c r="Z8" s="1549"/>
      <c r="AA8" s="1549"/>
      <c r="AB8" s="1549"/>
      <c r="AC8" s="1549"/>
      <c r="AD8" s="1549"/>
      <c r="AE8" s="1549"/>
    </row>
    <row r="9" spans="1:33" s="2" customFormat="1" ht="28.5">
      <c r="A9" s="258" t="s">
        <v>23</v>
      </c>
      <c r="B9" s="259" t="s">
        <v>474</v>
      </c>
      <c r="C9" s="259"/>
      <c r="D9" s="259"/>
      <c r="E9" s="87"/>
      <c r="F9" s="87"/>
      <c r="G9" s="87"/>
      <c r="H9" s="87"/>
      <c r="I9" s="87"/>
      <c r="J9" s="87"/>
      <c r="K9" s="87"/>
      <c r="L9" s="87"/>
      <c r="M9" s="87"/>
      <c r="N9" s="103"/>
      <c r="O9" s="103"/>
      <c r="P9" s="103"/>
      <c r="Q9" s="103"/>
      <c r="R9" s="103"/>
      <c r="S9" s="103"/>
      <c r="T9" s="103"/>
      <c r="U9" s="103"/>
      <c r="V9" s="103"/>
      <c r="W9" s="103"/>
      <c r="X9" s="87"/>
      <c r="Y9" s="87"/>
      <c r="Z9" s="87"/>
      <c r="AA9" s="87"/>
      <c r="AB9" s="87"/>
      <c r="AC9" s="87"/>
      <c r="AD9" s="87"/>
      <c r="AE9" s="87"/>
    </row>
    <row r="10" spans="1:33" s="1269" customFormat="1" ht="30">
      <c r="A10" s="310">
        <v>1</v>
      </c>
      <c r="B10" s="311" t="s">
        <v>217</v>
      </c>
      <c r="C10" s="311"/>
      <c r="D10" s="311"/>
      <c r="E10" s="1238"/>
      <c r="F10" s="1238"/>
      <c r="G10" s="1238"/>
      <c r="H10" s="1238"/>
      <c r="I10" s="1238"/>
      <c r="J10" s="1238"/>
      <c r="K10" s="1238"/>
      <c r="L10" s="1238"/>
      <c r="M10" s="1238"/>
      <c r="N10" s="1268"/>
      <c r="O10" s="1268"/>
      <c r="P10" s="1268"/>
      <c r="Q10" s="1268"/>
      <c r="R10" s="1268"/>
      <c r="S10" s="1268"/>
      <c r="T10" s="1268"/>
      <c r="U10" s="1268"/>
      <c r="V10" s="1268"/>
      <c r="W10" s="1268"/>
      <c r="X10" s="1238"/>
      <c r="Y10" s="1238"/>
      <c r="Z10" s="1238"/>
      <c r="AA10" s="1238"/>
      <c r="AB10" s="1238"/>
      <c r="AC10" s="1238"/>
      <c r="AD10" s="1238"/>
      <c r="AE10" s="1238"/>
    </row>
    <row r="11" spans="1:33" s="1269" customFormat="1" ht="45">
      <c r="A11" s="316">
        <v>2</v>
      </c>
      <c r="B11" s="311" t="s">
        <v>475</v>
      </c>
      <c r="C11" s="311"/>
      <c r="D11" s="311"/>
      <c r="E11" s="1238"/>
      <c r="F11" s="1238"/>
      <c r="G11" s="1238"/>
      <c r="H11" s="1238"/>
      <c r="I11" s="1238"/>
      <c r="J11" s="1238"/>
      <c r="K11" s="1238"/>
      <c r="L11" s="1238"/>
      <c r="M11" s="1238"/>
      <c r="N11" s="1268"/>
      <c r="O11" s="1268"/>
      <c r="P11" s="1268"/>
      <c r="Q11" s="1268"/>
      <c r="R11" s="1268"/>
      <c r="S11" s="1268"/>
      <c r="T11" s="1268"/>
      <c r="U11" s="1268"/>
      <c r="V11" s="1268"/>
      <c r="W11" s="1268"/>
      <c r="X11" s="1238"/>
      <c r="Y11" s="1238"/>
      <c r="Z11" s="1238"/>
      <c r="AA11" s="1238"/>
      <c r="AB11" s="1238"/>
      <c r="AC11" s="1238"/>
      <c r="AD11" s="1238"/>
      <c r="AE11" s="1238"/>
    </row>
    <row r="12" spans="1:33" s="1269" customFormat="1">
      <c r="A12" s="317"/>
      <c r="B12" s="318" t="s">
        <v>213</v>
      </c>
      <c r="C12" s="318"/>
      <c r="D12" s="318"/>
      <c r="E12" s="1238"/>
      <c r="F12" s="1238"/>
      <c r="G12" s="1238"/>
      <c r="H12" s="1238"/>
      <c r="I12" s="1238"/>
      <c r="J12" s="1238"/>
      <c r="K12" s="1238"/>
      <c r="L12" s="1238"/>
      <c r="M12" s="1238"/>
      <c r="N12" s="1268"/>
      <c r="O12" s="1268"/>
      <c r="P12" s="1268"/>
      <c r="Q12" s="1268"/>
      <c r="R12" s="1268"/>
      <c r="S12" s="1268"/>
      <c r="T12" s="1268"/>
      <c r="U12" s="1268"/>
      <c r="V12" s="1268"/>
      <c r="W12" s="1268"/>
      <c r="X12" s="1238"/>
      <c r="Y12" s="1238"/>
      <c r="Z12" s="1238"/>
      <c r="AA12" s="1238"/>
      <c r="AB12" s="1238"/>
      <c r="AC12" s="1238"/>
      <c r="AD12" s="1238"/>
      <c r="AE12" s="1238"/>
    </row>
    <row r="13" spans="1:33" s="1269" customFormat="1">
      <c r="A13" s="317"/>
      <c r="B13" s="318" t="s">
        <v>216</v>
      </c>
      <c r="C13" s="318"/>
      <c r="D13" s="318"/>
      <c r="E13" s="1238"/>
      <c r="F13" s="1238"/>
      <c r="G13" s="1238"/>
      <c r="H13" s="1238"/>
      <c r="I13" s="1238"/>
      <c r="J13" s="1238"/>
      <c r="K13" s="1238"/>
      <c r="L13" s="1238"/>
      <c r="M13" s="1238"/>
      <c r="N13" s="1268"/>
      <c r="O13" s="1268"/>
      <c r="P13" s="1268"/>
      <c r="Q13" s="1268"/>
      <c r="R13" s="1268"/>
      <c r="S13" s="1268"/>
      <c r="T13" s="1268"/>
      <c r="U13" s="1268"/>
      <c r="V13" s="1268"/>
      <c r="W13" s="1268"/>
      <c r="X13" s="1238"/>
      <c r="Y13" s="1238"/>
      <c r="Z13" s="1238"/>
      <c r="AA13" s="1238"/>
      <c r="AB13" s="1238"/>
      <c r="AC13" s="1238"/>
      <c r="AD13" s="1238"/>
      <c r="AE13" s="1238"/>
    </row>
    <row r="14" spans="1:33" s="1269" customFormat="1" ht="45">
      <c r="A14" s="310">
        <v>3</v>
      </c>
      <c r="B14" s="311" t="s">
        <v>218</v>
      </c>
      <c r="C14" s="311"/>
      <c r="D14" s="311"/>
      <c r="E14" s="1238"/>
      <c r="F14" s="1238"/>
      <c r="G14" s="1238"/>
      <c r="H14" s="1238"/>
      <c r="I14" s="1238"/>
      <c r="J14" s="1238"/>
      <c r="K14" s="1238"/>
      <c r="L14" s="1238"/>
      <c r="M14" s="1238"/>
      <c r="N14" s="1268"/>
      <c r="O14" s="1268"/>
      <c r="P14" s="1268"/>
      <c r="Q14" s="1268"/>
      <c r="R14" s="1268"/>
      <c r="S14" s="1268"/>
      <c r="T14" s="1268"/>
      <c r="U14" s="1268"/>
      <c r="V14" s="1268"/>
      <c r="W14" s="1268"/>
      <c r="X14" s="1238"/>
      <c r="Y14" s="1238"/>
      <c r="Z14" s="1238"/>
      <c r="AA14" s="1238"/>
      <c r="AB14" s="1238"/>
      <c r="AC14" s="1238"/>
      <c r="AD14" s="1238"/>
      <c r="AE14" s="1238"/>
    </row>
    <row r="15" spans="1:33" s="1269" customFormat="1">
      <c r="A15" s="317"/>
      <c r="B15" s="318" t="s">
        <v>213</v>
      </c>
      <c r="C15" s="318"/>
      <c r="D15" s="318"/>
      <c r="E15" s="1238"/>
      <c r="F15" s="1238"/>
      <c r="G15" s="1238"/>
      <c r="H15" s="1238"/>
      <c r="I15" s="1238"/>
      <c r="J15" s="1238"/>
      <c r="K15" s="1238"/>
      <c r="L15" s="1238"/>
      <c r="M15" s="1238"/>
      <c r="N15" s="1268"/>
      <c r="O15" s="1268"/>
      <c r="P15" s="1268"/>
      <c r="Q15" s="1268"/>
      <c r="R15" s="1268"/>
      <c r="S15" s="1268"/>
      <c r="T15" s="1268"/>
      <c r="U15" s="1268"/>
      <c r="V15" s="1268"/>
      <c r="W15" s="1268"/>
      <c r="X15" s="1238"/>
      <c r="Y15" s="1238"/>
      <c r="Z15" s="1238"/>
      <c r="AA15" s="1238"/>
      <c r="AB15" s="1238"/>
      <c r="AC15" s="1238"/>
      <c r="AD15" s="1238"/>
      <c r="AE15" s="1238"/>
    </row>
    <row r="16" spans="1:33" s="1274" customFormat="1">
      <c r="A16" s="317"/>
      <c r="B16" s="318" t="s">
        <v>216</v>
      </c>
      <c r="C16" s="318"/>
      <c r="D16" s="318"/>
      <c r="E16" s="1272"/>
      <c r="F16" s="1272"/>
      <c r="G16" s="1272"/>
      <c r="H16" s="1272"/>
      <c r="I16" s="1272"/>
      <c r="J16" s="1272"/>
      <c r="K16" s="1272"/>
      <c r="L16" s="1272"/>
      <c r="M16" s="1272"/>
      <c r="N16" s="1273"/>
      <c r="O16" s="1273"/>
      <c r="P16" s="1273"/>
      <c r="Q16" s="1273"/>
      <c r="R16" s="1273"/>
      <c r="S16" s="1273"/>
      <c r="T16" s="1273"/>
      <c r="U16" s="1273"/>
      <c r="V16" s="1273"/>
      <c r="W16" s="1273"/>
      <c r="X16" s="1272"/>
      <c r="Y16" s="1272"/>
      <c r="Z16" s="1272"/>
      <c r="AA16" s="1272"/>
      <c r="AB16" s="1272"/>
      <c r="AC16" s="1272"/>
      <c r="AD16" s="1272"/>
      <c r="AE16" s="1272"/>
    </row>
    <row r="17" spans="1:31" s="1274" customFormat="1" ht="45">
      <c r="A17" s="310">
        <v>4</v>
      </c>
      <c r="B17" s="311" t="s">
        <v>476</v>
      </c>
      <c r="C17" s="311"/>
      <c r="D17" s="311"/>
      <c r="E17" s="1272"/>
      <c r="F17" s="1272"/>
      <c r="G17" s="1272"/>
      <c r="H17" s="1272"/>
      <c r="I17" s="1272"/>
      <c r="J17" s="1272"/>
      <c r="K17" s="1272"/>
      <c r="L17" s="1272"/>
      <c r="M17" s="1272"/>
      <c r="N17" s="1273"/>
      <c r="O17" s="1273"/>
      <c r="P17" s="1273"/>
      <c r="Q17" s="1273"/>
      <c r="R17" s="1273"/>
      <c r="S17" s="1273"/>
      <c r="T17" s="1273"/>
      <c r="U17" s="1273"/>
      <c r="V17" s="1273"/>
      <c r="W17" s="1273"/>
      <c r="X17" s="1272"/>
      <c r="Y17" s="1272"/>
      <c r="Z17" s="1272"/>
      <c r="AA17" s="1272"/>
      <c r="AB17" s="1272"/>
      <c r="AC17" s="1272"/>
      <c r="AD17" s="1272"/>
      <c r="AE17" s="1272"/>
    </row>
    <row r="18" spans="1:31" s="1269" customFormat="1">
      <c r="A18" s="317"/>
      <c r="B18" s="318" t="s">
        <v>213</v>
      </c>
      <c r="C18" s="318"/>
      <c r="D18" s="318"/>
      <c r="E18" s="1238"/>
      <c r="F18" s="1238"/>
      <c r="G18" s="1238"/>
      <c r="H18" s="1238"/>
      <c r="I18" s="1238"/>
      <c r="J18" s="1238"/>
      <c r="K18" s="1238"/>
      <c r="L18" s="1238"/>
      <c r="M18" s="1238"/>
      <c r="N18" s="1268"/>
      <c r="O18" s="1268"/>
      <c r="P18" s="1268"/>
      <c r="Q18" s="1268"/>
      <c r="R18" s="1268"/>
      <c r="S18" s="1268"/>
      <c r="T18" s="1268"/>
      <c r="U18" s="1268"/>
      <c r="V18" s="1268"/>
      <c r="W18" s="1268"/>
      <c r="X18" s="1238"/>
      <c r="Y18" s="1238"/>
      <c r="Z18" s="1238"/>
      <c r="AA18" s="1238"/>
      <c r="AB18" s="1238"/>
      <c r="AC18" s="1238"/>
      <c r="AD18" s="1238"/>
      <c r="AE18" s="1238"/>
    </row>
    <row r="19" spans="1:31" s="1274" customFormat="1">
      <c r="A19" s="317"/>
      <c r="B19" s="318" t="s">
        <v>216</v>
      </c>
      <c r="C19" s="318"/>
      <c r="D19" s="318"/>
      <c r="E19" s="1272"/>
      <c r="F19" s="1272"/>
      <c r="G19" s="1272"/>
      <c r="H19" s="1272"/>
      <c r="I19" s="1272"/>
      <c r="J19" s="1272"/>
      <c r="K19" s="1272"/>
      <c r="L19" s="1272"/>
      <c r="M19" s="1272"/>
      <c r="N19" s="1273"/>
      <c r="O19" s="1273"/>
      <c r="P19" s="1273"/>
      <c r="Q19" s="1273"/>
      <c r="R19" s="1273"/>
      <c r="S19" s="1273"/>
      <c r="T19" s="1273"/>
      <c r="U19" s="1273"/>
      <c r="V19" s="1273"/>
      <c r="W19" s="1273"/>
      <c r="X19" s="1272"/>
      <c r="Y19" s="1272"/>
      <c r="Z19" s="1272"/>
      <c r="AA19" s="1272"/>
      <c r="AB19" s="1272"/>
      <c r="AC19" s="1272"/>
      <c r="AD19" s="1272"/>
      <c r="AE19" s="1272"/>
    </row>
    <row r="20" spans="1:31" s="1274" customFormat="1" ht="45">
      <c r="A20" s="310">
        <v>5</v>
      </c>
      <c r="B20" s="260" t="s">
        <v>477</v>
      </c>
      <c r="C20" s="260"/>
      <c r="D20" s="260"/>
      <c r="E20" s="1272"/>
      <c r="F20" s="1272"/>
      <c r="G20" s="1272"/>
      <c r="H20" s="1272"/>
      <c r="I20" s="1272"/>
      <c r="J20" s="1272"/>
      <c r="K20" s="1272"/>
      <c r="L20" s="1272"/>
      <c r="M20" s="1272"/>
      <c r="N20" s="1273"/>
      <c r="O20" s="1273"/>
      <c r="P20" s="1273"/>
      <c r="Q20" s="1273"/>
      <c r="R20" s="1273"/>
      <c r="S20" s="1273"/>
      <c r="T20" s="1273"/>
      <c r="U20" s="1273"/>
      <c r="V20" s="1273"/>
      <c r="W20" s="1273"/>
      <c r="X20" s="1272"/>
      <c r="Y20" s="1272"/>
      <c r="Z20" s="1272"/>
      <c r="AA20" s="1272"/>
      <c r="AB20" s="1272"/>
      <c r="AC20" s="1272"/>
      <c r="AD20" s="1272"/>
      <c r="AE20" s="1272"/>
    </row>
    <row r="21" spans="1:31" s="1274" customFormat="1" ht="15">
      <c r="A21" s="304"/>
      <c r="B21" s="318" t="s">
        <v>213</v>
      </c>
      <c r="C21" s="318"/>
      <c r="D21" s="318"/>
      <c r="E21" s="1272"/>
      <c r="F21" s="1272"/>
      <c r="G21" s="1272"/>
      <c r="H21" s="1272"/>
      <c r="I21" s="1272"/>
      <c r="J21" s="1272"/>
      <c r="K21" s="1272"/>
      <c r="L21" s="1272"/>
      <c r="M21" s="1272"/>
      <c r="N21" s="1273"/>
      <c r="O21" s="1273"/>
      <c r="P21" s="1273"/>
      <c r="Q21" s="1273"/>
      <c r="R21" s="1273"/>
      <c r="S21" s="1273"/>
      <c r="T21" s="1273"/>
      <c r="U21" s="1273"/>
      <c r="V21" s="1273"/>
      <c r="W21" s="1273"/>
      <c r="X21" s="1272"/>
      <c r="Y21" s="1272"/>
      <c r="Z21" s="1272"/>
      <c r="AA21" s="1272"/>
      <c r="AB21" s="1272"/>
      <c r="AC21" s="1272"/>
      <c r="AD21" s="1272"/>
      <c r="AE21" s="1272"/>
    </row>
    <row r="22" spans="1:31" s="1274" customFormat="1" ht="15">
      <c r="A22" s="304"/>
      <c r="B22" s="318" t="s">
        <v>216</v>
      </c>
      <c r="C22" s="318"/>
      <c r="D22" s="318"/>
      <c r="E22" s="1272"/>
      <c r="F22" s="1272"/>
      <c r="G22" s="1272"/>
      <c r="H22" s="1272"/>
      <c r="I22" s="1272"/>
      <c r="J22" s="1272"/>
      <c r="K22" s="1272"/>
      <c r="L22" s="1272"/>
      <c r="M22" s="1272"/>
      <c r="N22" s="1273"/>
      <c r="O22" s="1273"/>
      <c r="P22" s="1273"/>
      <c r="Q22" s="1273"/>
      <c r="R22" s="1273"/>
      <c r="S22" s="1273"/>
      <c r="T22" s="1273"/>
      <c r="U22" s="1273"/>
      <c r="V22" s="1273"/>
      <c r="W22" s="1273"/>
      <c r="X22" s="1272"/>
      <c r="Y22" s="1272"/>
      <c r="Z22" s="1272"/>
      <c r="AA22" s="1272"/>
      <c r="AB22" s="1272"/>
      <c r="AC22" s="1272"/>
      <c r="AD22" s="1272"/>
      <c r="AE22" s="1272"/>
    </row>
    <row r="23" spans="1:31" s="1274" customFormat="1" ht="28.5">
      <c r="A23" s="304" t="s">
        <v>37</v>
      </c>
      <c r="B23" s="321" t="s">
        <v>479</v>
      </c>
      <c r="C23" s="321"/>
      <c r="D23" s="321"/>
      <c r="E23" s="1272"/>
      <c r="F23" s="1272"/>
      <c r="G23" s="1272"/>
      <c r="H23" s="1272"/>
      <c r="I23" s="1272"/>
      <c r="J23" s="1272"/>
      <c r="K23" s="1272"/>
      <c r="L23" s="1272"/>
      <c r="M23" s="1272"/>
      <c r="N23" s="1273"/>
      <c r="O23" s="1273"/>
      <c r="P23" s="1273"/>
      <c r="Q23" s="1273"/>
      <c r="R23" s="1273"/>
      <c r="S23" s="1273"/>
      <c r="T23" s="1273"/>
      <c r="U23" s="1273"/>
      <c r="V23" s="1273"/>
      <c r="W23" s="1273"/>
      <c r="X23" s="1272"/>
      <c r="Y23" s="1272"/>
      <c r="Z23" s="1272"/>
      <c r="AA23" s="1272"/>
      <c r="AB23" s="1272"/>
      <c r="AC23" s="1272"/>
      <c r="AD23" s="1272"/>
      <c r="AE23" s="1272"/>
    </row>
    <row r="24" spans="1:31" s="1274" customFormat="1" ht="30">
      <c r="A24" s="310">
        <v>1</v>
      </c>
      <c r="B24" s="311" t="s">
        <v>480</v>
      </c>
      <c r="C24" s="311"/>
      <c r="D24" s="311"/>
      <c r="E24" s="1272"/>
      <c r="F24" s="1272"/>
      <c r="G24" s="1272"/>
      <c r="H24" s="1272"/>
      <c r="I24" s="1272"/>
      <c r="J24" s="1272"/>
      <c r="K24" s="1272"/>
      <c r="L24" s="1272"/>
      <c r="M24" s="1272"/>
      <c r="N24" s="1273"/>
      <c r="O24" s="1273"/>
      <c r="P24" s="1273"/>
      <c r="Q24" s="1273"/>
      <c r="R24" s="1273"/>
      <c r="S24" s="1273"/>
      <c r="T24" s="1273"/>
      <c r="U24" s="1273"/>
      <c r="V24" s="1273"/>
      <c r="W24" s="1273"/>
      <c r="X24" s="1272"/>
      <c r="Y24" s="1272"/>
      <c r="Z24" s="1272"/>
      <c r="AA24" s="1272"/>
      <c r="AB24" s="1272"/>
      <c r="AC24" s="1272"/>
      <c r="AD24" s="1272"/>
      <c r="AE24" s="1272"/>
    </row>
    <row r="25" spans="1:31" s="1274" customFormat="1" ht="15">
      <c r="A25" s="304"/>
      <c r="B25" s="318" t="s">
        <v>481</v>
      </c>
      <c r="C25" s="318"/>
      <c r="D25" s="318"/>
      <c r="E25" s="1272"/>
      <c r="F25" s="1272"/>
      <c r="G25" s="1272"/>
      <c r="H25" s="1272"/>
      <c r="I25" s="1272"/>
      <c r="J25" s="1272"/>
      <c r="K25" s="1272"/>
      <c r="L25" s="1272"/>
      <c r="M25" s="1272"/>
      <c r="N25" s="1273"/>
      <c r="O25" s="1273"/>
      <c r="P25" s="1273"/>
      <c r="Q25" s="1273"/>
      <c r="R25" s="1273"/>
      <c r="S25" s="1273"/>
      <c r="T25" s="1273"/>
      <c r="U25" s="1273"/>
      <c r="V25" s="1273"/>
      <c r="W25" s="1273"/>
      <c r="X25" s="1272"/>
      <c r="Y25" s="1272"/>
      <c r="Z25" s="1272"/>
      <c r="AA25" s="1272"/>
      <c r="AB25" s="1272"/>
      <c r="AC25" s="1272"/>
      <c r="AD25" s="1272"/>
      <c r="AE25" s="1272"/>
    </row>
    <row r="26" spans="1:31" s="1274" customFormat="1" ht="30">
      <c r="A26" s="310">
        <v>2</v>
      </c>
      <c r="B26" s="311" t="s">
        <v>482</v>
      </c>
      <c r="C26" s="311"/>
      <c r="D26" s="311"/>
      <c r="E26" s="1272"/>
      <c r="F26" s="1272"/>
      <c r="G26" s="1272"/>
      <c r="H26" s="1272"/>
      <c r="I26" s="1272"/>
      <c r="J26" s="1272"/>
      <c r="K26" s="1272"/>
      <c r="L26" s="1272"/>
      <c r="M26" s="1272"/>
      <c r="N26" s="1273"/>
      <c r="O26" s="1273"/>
      <c r="P26" s="1273"/>
      <c r="Q26" s="1273"/>
      <c r="R26" s="1273"/>
      <c r="S26" s="1273"/>
      <c r="T26" s="1273"/>
      <c r="U26" s="1273"/>
      <c r="V26" s="1273"/>
      <c r="W26" s="1273"/>
      <c r="X26" s="1272"/>
      <c r="Y26" s="1272"/>
      <c r="Z26" s="1272"/>
      <c r="AA26" s="1272"/>
      <c r="AB26" s="1272"/>
      <c r="AC26" s="1272"/>
      <c r="AD26" s="1272"/>
      <c r="AE26" s="1272"/>
    </row>
    <row r="27" spans="1:31" s="1274" customFormat="1" ht="15">
      <c r="A27" s="304"/>
      <c r="B27" s="318" t="s">
        <v>213</v>
      </c>
      <c r="C27" s="318"/>
      <c r="D27" s="318"/>
      <c r="E27" s="1272"/>
      <c r="F27" s="1272"/>
      <c r="G27" s="1272"/>
      <c r="H27" s="1272"/>
      <c r="I27" s="1272"/>
      <c r="J27" s="1272"/>
      <c r="K27" s="1272"/>
      <c r="L27" s="1272"/>
      <c r="M27" s="1272"/>
      <c r="N27" s="1273"/>
      <c r="O27" s="1273"/>
      <c r="P27" s="1273"/>
      <c r="Q27" s="1273"/>
      <c r="R27" s="1273"/>
      <c r="S27" s="1273"/>
      <c r="T27" s="1273"/>
      <c r="U27" s="1273"/>
      <c r="V27" s="1273"/>
      <c r="W27" s="1273"/>
      <c r="X27" s="1272"/>
      <c r="Y27" s="1272"/>
      <c r="Z27" s="1272"/>
      <c r="AA27" s="1272"/>
      <c r="AB27" s="1272"/>
      <c r="AC27" s="1272"/>
      <c r="AD27" s="1272"/>
      <c r="AE27" s="1272"/>
    </row>
    <row r="28" spans="1:31">
      <c r="A28" s="304"/>
      <c r="B28" s="318" t="s">
        <v>216</v>
      </c>
      <c r="C28" s="318"/>
      <c r="D28" s="318"/>
      <c r="E28" s="88"/>
      <c r="F28" s="88"/>
      <c r="G28" s="88"/>
      <c r="H28" s="88"/>
      <c r="I28" s="88"/>
      <c r="J28" s="88"/>
      <c r="K28" s="88"/>
      <c r="L28" s="88"/>
      <c r="M28" s="88"/>
      <c r="N28" s="111"/>
      <c r="O28" s="111"/>
      <c r="P28" s="111"/>
      <c r="Q28" s="1056"/>
      <c r="R28" s="1056"/>
      <c r="S28" s="1056"/>
      <c r="T28" s="1056"/>
      <c r="U28" s="1056"/>
      <c r="V28" s="1056"/>
      <c r="W28" s="1056"/>
      <c r="X28" s="141"/>
      <c r="Y28" s="141"/>
      <c r="Z28" s="141"/>
      <c r="AA28" s="141"/>
      <c r="AB28" s="141"/>
      <c r="AC28" s="141"/>
      <c r="AD28" s="141"/>
      <c r="AE28" s="141"/>
    </row>
    <row r="29" spans="1:31" s="2" customFormat="1" ht="30">
      <c r="A29" s="310">
        <v>3</v>
      </c>
      <c r="B29" s="311" t="s">
        <v>212</v>
      </c>
      <c r="C29" s="311"/>
      <c r="D29" s="311"/>
      <c r="E29" s="87"/>
      <c r="F29" s="87"/>
      <c r="G29" s="87"/>
      <c r="H29" s="87"/>
      <c r="I29" s="87"/>
      <c r="J29" s="87"/>
      <c r="K29" s="87"/>
      <c r="L29" s="87"/>
      <c r="M29" s="87"/>
      <c r="N29" s="103"/>
      <c r="O29" s="103"/>
      <c r="P29" s="103"/>
      <c r="Q29" s="103"/>
      <c r="R29" s="103"/>
      <c r="S29" s="103"/>
      <c r="T29" s="103"/>
      <c r="U29" s="103"/>
      <c r="V29" s="103"/>
      <c r="W29" s="103"/>
      <c r="X29" s="87"/>
      <c r="Y29" s="87"/>
      <c r="Z29" s="87"/>
      <c r="AA29" s="87"/>
      <c r="AB29" s="87"/>
      <c r="AC29" s="87"/>
      <c r="AD29" s="87"/>
      <c r="AE29" s="87"/>
    </row>
    <row r="30" spans="1:31" s="1269" customFormat="1">
      <c r="A30" s="317"/>
      <c r="B30" s="318" t="s">
        <v>213</v>
      </c>
      <c r="C30" s="318"/>
      <c r="D30" s="318"/>
      <c r="E30" s="1238"/>
      <c r="F30" s="1238"/>
      <c r="G30" s="1238"/>
      <c r="H30" s="1238"/>
      <c r="I30" s="1238"/>
      <c r="J30" s="1238"/>
      <c r="K30" s="1238"/>
      <c r="L30" s="1238"/>
      <c r="M30" s="1238"/>
      <c r="N30" s="1268"/>
      <c r="O30" s="1268"/>
      <c r="P30" s="1268"/>
      <c r="Q30" s="1268"/>
      <c r="R30" s="1268"/>
      <c r="S30" s="1268"/>
      <c r="T30" s="1268"/>
      <c r="U30" s="1268"/>
      <c r="V30" s="1268"/>
      <c r="W30" s="1268"/>
      <c r="X30" s="1238"/>
      <c r="Y30" s="1238"/>
      <c r="Z30" s="1238"/>
      <c r="AA30" s="1238"/>
      <c r="AB30" s="1238"/>
      <c r="AC30" s="1238"/>
      <c r="AD30" s="1238"/>
      <c r="AE30" s="1238"/>
    </row>
    <row r="31" spans="1:31" s="1269" customFormat="1">
      <c r="A31" s="317"/>
      <c r="B31" s="318" t="s">
        <v>216</v>
      </c>
      <c r="C31" s="318"/>
      <c r="D31" s="318"/>
      <c r="E31" s="1238"/>
      <c r="F31" s="1238"/>
      <c r="G31" s="1238"/>
      <c r="H31" s="1238"/>
      <c r="I31" s="1238"/>
      <c r="J31" s="1238"/>
      <c r="K31" s="1238"/>
      <c r="L31" s="1238"/>
      <c r="M31" s="1238"/>
      <c r="N31" s="1268"/>
      <c r="O31" s="1268"/>
      <c r="P31" s="1268"/>
      <c r="Q31" s="1268"/>
      <c r="R31" s="1268"/>
      <c r="S31" s="1268"/>
      <c r="T31" s="1268"/>
      <c r="U31" s="1268"/>
      <c r="V31" s="1268"/>
      <c r="W31" s="1268"/>
      <c r="X31" s="1238"/>
      <c r="Y31" s="1238"/>
      <c r="Z31" s="1238"/>
      <c r="AA31" s="1238"/>
      <c r="AB31" s="1238"/>
      <c r="AC31" s="1238"/>
      <c r="AD31" s="1238"/>
      <c r="AE31" s="1238"/>
    </row>
    <row r="32" spans="1:31" s="1269" customFormat="1" ht="15">
      <c r="A32" s="310">
        <v>4</v>
      </c>
      <c r="B32" s="311" t="s">
        <v>170</v>
      </c>
      <c r="C32" s="311"/>
      <c r="D32" s="311"/>
      <c r="E32" s="1238"/>
      <c r="F32" s="1238"/>
      <c r="G32" s="1238"/>
      <c r="H32" s="1238"/>
      <c r="I32" s="1238"/>
      <c r="J32" s="1238"/>
      <c r="K32" s="1238"/>
      <c r="L32" s="1238"/>
      <c r="M32" s="1238"/>
      <c r="N32" s="1268"/>
      <c r="O32" s="1268"/>
      <c r="P32" s="1268"/>
      <c r="Q32" s="1268"/>
      <c r="R32" s="1268"/>
      <c r="S32" s="1268"/>
      <c r="T32" s="1268"/>
      <c r="U32" s="1268"/>
      <c r="V32" s="1268"/>
      <c r="W32" s="1268"/>
      <c r="X32" s="1238"/>
      <c r="Y32" s="1238"/>
      <c r="Z32" s="1238"/>
      <c r="AA32" s="1238"/>
      <c r="AB32" s="1238"/>
      <c r="AC32" s="1238"/>
      <c r="AD32" s="1238"/>
      <c r="AE32" s="1238"/>
    </row>
    <row r="33" spans="1:31" s="1269" customFormat="1">
      <c r="A33" s="317"/>
      <c r="B33" s="318" t="s">
        <v>213</v>
      </c>
      <c r="C33" s="318"/>
      <c r="D33" s="318"/>
      <c r="E33" s="1238"/>
      <c r="F33" s="1238"/>
      <c r="G33" s="1238"/>
      <c r="H33" s="1238"/>
      <c r="I33" s="1238"/>
      <c r="J33" s="1238"/>
      <c r="K33" s="1238"/>
      <c r="L33" s="1238"/>
      <c r="M33" s="1238"/>
      <c r="N33" s="1268"/>
      <c r="O33" s="1268"/>
      <c r="P33" s="1268"/>
      <c r="Q33" s="1268"/>
      <c r="R33" s="1268"/>
      <c r="S33" s="1268"/>
      <c r="T33" s="1268"/>
      <c r="U33" s="1268"/>
      <c r="V33" s="1268"/>
      <c r="W33" s="1268"/>
      <c r="X33" s="1238"/>
      <c r="Y33" s="1238"/>
      <c r="Z33" s="1238"/>
      <c r="AA33" s="1238"/>
      <c r="AB33" s="1238"/>
      <c r="AC33" s="1238"/>
      <c r="AD33" s="1238"/>
      <c r="AE33" s="1238"/>
    </row>
    <row r="34" spans="1:31" s="1269" customFormat="1">
      <c r="A34" s="317"/>
      <c r="B34" s="318" t="s">
        <v>216</v>
      </c>
      <c r="C34" s="318"/>
      <c r="D34" s="318"/>
      <c r="E34" s="1238"/>
      <c r="F34" s="1238"/>
      <c r="G34" s="1238"/>
      <c r="H34" s="1238"/>
      <c r="I34" s="1238"/>
      <c r="J34" s="1238"/>
      <c r="K34" s="1238"/>
      <c r="L34" s="1238"/>
      <c r="M34" s="1238"/>
      <c r="N34" s="1268"/>
      <c r="O34" s="1268"/>
      <c r="P34" s="1268"/>
      <c r="Q34" s="1268"/>
      <c r="R34" s="1268"/>
      <c r="S34" s="1268"/>
      <c r="T34" s="1268"/>
      <c r="U34" s="1268"/>
      <c r="V34" s="1268"/>
      <c r="W34" s="1268"/>
      <c r="X34" s="1238"/>
      <c r="Y34" s="1238"/>
      <c r="Z34" s="1238"/>
      <c r="AA34" s="1238"/>
      <c r="AB34" s="1238"/>
      <c r="AC34" s="1238"/>
      <c r="AD34" s="1238"/>
      <c r="AE34" s="1238"/>
    </row>
    <row r="35" spans="1:31" s="1269" customFormat="1" ht="12.75">
      <c r="A35" s="1489"/>
      <c r="B35" s="1491"/>
      <c r="C35" s="1491"/>
      <c r="D35" s="1491"/>
      <c r="E35" s="1238"/>
      <c r="F35" s="1238"/>
      <c r="G35" s="1238"/>
      <c r="H35" s="1238"/>
      <c r="I35" s="1238"/>
      <c r="J35" s="1238"/>
      <c r="K35" s="1238"/>
      <c r="L35" s="1238"/>
      <c r="M35" s="1238"/>
      <c r="N35" s="1268"/>
      <c r="O35" s="1268"/>
      <c r="P35" s="1268"/>
      <c r="Q35" s="1268"/>
      <c r="R35" s="1268"/>
      <c r="S35" s="1268"/>
      <c r="T35" s="1268"/>
      <c r="U35" s="1268"/>
      <c r="V35" s="1268"/>
      <c r="W35" s="1268"/>
      <c r="X35" s="1238"/>
      <c r="Y35" s="1238"/>
      <c r="Z35" s="1238"/>
      <c r="AA35" s="1238"/>
      <c r="AB35" s="1238"/>
      <c r="AC35" s="1238"/>
      <c r="AD35" s="1238"/>
      <c r="AE35" s="1238"/>
    </row>
    <row r="36" spans="1:31" s="1274" customFormat="1" ht="12.75" hidden="1">
      <c r="A36" s="1489"/>
      <c r="B36" s="1490"/>
      <c r="C36" s="1490"/>
      <c r="D36" s="1490"/>
      <c r="E36" s="1272"/>
      <c r="F36" s="1272"/>
      <c r="G36" s="1272"/>
      <c r="H36" s="1272"/>
      <c r="I36" s="1272"/>
      <c r="J36" s="1272"/>
      <c r="K36" s="1272"/>
      <c r="L36" s="1272"/>
      <c r="M36" s="1272"/>
      <c r="N36" s="1273"/>
      <c r="O36" s="1273"/>
      <c r="P36" s="1273"/>
      <c r="Q36" s="1273"/>
      <c r="R36" s="1273"/>
      <c r="S36" s="1273"/>
      <c r="T36" s="1273"/>
      <c r="U36" s="1273"/>
      <c r="V36" s="1273"/>
      <c r="W36" s="1273"/>
      <c r="X36" s="1272"/>
      <c r="Y36" s="1272"/>
      <c r="Z36" s="1272"/>
      <c r="AA36" s="1272"/>
      <c r="AB36" s="1272"/>
      <c r="AC36" s="1272"/>
      <c r="AD36" s="1272"/>
      <c r="AE36" s="1272"/>
    </row>
    <row r="37" spans="1:31" s="1274" customFormat="1" ht="12.75" hidden="1">
      <c r="A37" s="1489"/>
      <c r="B37" s="1490"/>
      <c r="C37" s="1490"/>
      <c r="D37" s="1490"/>
      <c r="E37" s="1272"/>
      <c r="F37" s="1272"/>
      <c r="G37" s="1272"/>
      <c r="H37" s="1272"/>
      <c r="I37" s="1272"/>
      <c r="J37" s="1272"/>
      <c r="K37" s="1272"/>
      <c r="L37" s="1272"/>
      <c r="M37" s="1272"/>
      <c r="N37" s="1273"/>
      <c r="O37" s="1273"/>
      <c r="P37" s="1273"/>
      <c r="Q37" s="1273"/>
      <c r="R37" s="1273"/>
      <c r="S37" s="1273"/>
      <c r="T37" s="1273"/>
      <c r="U37" s="1273"/>
      <c r="V37" s="1273"/>
      <c r="W37" s="1273"/>
      <c r="X37" s="1272"/>
      <c r="Y37" s="1272"/>
      <c r="Z37" s="1272"/>
      <c r="AA37" s="1272"/>
      <c r="AB37" s="1272"/>
      <c r="AC37" s="1272"/>
      <c r="AD37" s="1272"/>
      <c r="AE37" s="1272"/>
    </row>
    <row r="38" spans="1:31" hidden="1">
      <c r="A38" s="426"/>
      <c r="B38" s="426"/>
      <c r="C38" s="426"/>
      <c r="D38" s="426"/>
      <c r="E38" s="88"/>
      <c r="F38" s="88"/>
      <c r="G38" s="88"/>
      <c r="H38" s="88"/>
      <c r="I38" s="88"/>
      <c r="J38" s="88"/>
      <c r="K38" s="88"/>
      <c r="L38" s="88"/>
      <c r="M38" s="88"/>
      <c r="N38" s="88"/>
      <c r="O38" s="88"/>
      <c r="P38" s="88"/>
      <c r="Q38" s="88"/>
      <c r="R38" s="88"/>
      <c r="S38" s="88"/>
      <c r="T38" s="88"/>
      <c r="U38" s="88"/>
      <c r="V38" s="88"/>
      <c r="W38" s="141"/>
      <c r="X38" s="88"/>
      <c r="Y38" s="88"/>
      <c r="Z38" s="88"/>
      <c r="AA38" s="88"/>
      <c r="AB38" s="88"/>
      <c r="AC38" s="88"/>
      <c r="AD38" s="88"/>
      <c r="AE38" s="88"/>
    </row>
    <row r="39" spans="1:31" hidden="1">
      <c r="A39" s="426"/>
      <c r="B39" s="426"/>
      <c r="C39" s="426"/>
      <c r="D39" s="426"/>
      <c r="E39" s="88"/>
      <c r="F39" s="88"/>
      <c r="G39" s="88"/>
      <c r="H39" s="88"/>
      <c r="I39" s="88"/>
      <c r="J39" s="88"/>
      <c r="K39" s="88"/>
      <c r="L39" s="88"/>
      <c r="M39" s="88"/>
      <c r="N39" s="88"/>
      <c r="O39" s="88"/>
      <c r="P39" s="88"/>
      <c r="Q39" s="88"/>
      <c r="R39" s="88"/>
      <c r="S39" s="88"/>
      <c r="T39" s="88"/>
      <c r="U39" s="88"/>
      <c r="V39" s="88"/>
      <c r="W39" s="141"/>
      <c r="X39" s="88"/>
      <c r="Y39" s="88"/>
      <c r="Z39" s="1549"/>
      <c r="AA39" s="1549"/>
      <c r="AB39" s="1549"/>
      <c r="AC39" s="1549"/>
      <c r="AD39" s="1549"/>
      <c r="AE39" s="1549"/>
    </row>
    <row r="40" spans="1:31" hidden="1">
      <c r="A40" s="426"/>
      <c r="B40" s="1488"/>
      <c r="C40" s="1488"/>
      <c r="D40" s="1488"/>
      <c r="E40" s="88"/>
      <c r="F40" s="88"/>
      <c r="G40" s="88"/>
      <c r="H40" s="88"/>
      <c r="I40" s="88"/>
      <c r="J40" s="88"/>
      <c r="K40" s="88"/>
      <c r="L40" s="88"/>
      <c r="M40" s="88"/>
      <c r="N40" s="88"/>
      <c r="O40" s="88"/>
      <c r="P40" s="88"/>
      <c r="Q40" s="88"/>
      <c r="R40" s="88"/>
      <c r="S40" s="88"/>
      <c r="T40" s="88"/>
      <c r="U40" s="88"/>
      <c r="V40" s="88"/>
      <c r="W40" s="88"/>
      <c r="X40" s="88"/>
      <c r="Y40" s="88"/>
      <c r="Z40" s="87"/>
      <c r="AA40" s="87"/>
      <c r="AB40" s="87"/>
      <c r="AC40" s="87"/>
      <c r="AD40" s="87"/>
      <c r="AE40" s="87"/>
    </row>
    <row r="41" spans="1:31" hidden="1">
      <c r="A41" s="426"/>
      <c r="B41" s="426"/>
      <c r="C41" s="426"/>
      <c r="D41" s="426"/>
      <c r="E41" s="88"/>
      <c r="F41" s="88"/>
      <c r="G41" s="88"/>
      <c r="H41" s="88"/>
      <c r="I41" s="88"/>
      <c r="J41" s="88"/>
      <c r="K41" s="88"/>
      <c r="L41" s="88"/>
      <c r="M41" s="88"/>
      <c r="N41" s="88"/>
      <c r="O41" s="88"/>
      <c r="P41" s="88"/>
      <c r="Q41" s="88"/>
      <c r="R41" s="88"/>
      <c r="S41" s="88"/>
      <c r="T41" s="88"/>
      <c r="U41" s="88"/>
      <c r="V41" s="88"/>
      <c r="W41" s="88"/>
      <c r="X41" s="88"/>
      <c r="Y41" s="88"/>
      <c r="Z41" s="1238"/>
      <c r="AA41" s="1238"/>
      <c r="AB41" s="1238"/>
      <c r="AC41" s="1238"/>
      <c r="AD41" s="1238"/>
      <c r="AE41" s="1238"/>
    </row>
    <row r="42" spans="1:31" hidden="1"/>
  </sheetData>
  <mergeCells count="29">
    <mergeCell ref="AB6:AB7"/>
    <mergeCell ref="AC6:AE6"/>
    <mergeCell ref="W4:AE5"/>
    <mergeCell ref="W1:Z1"/>
    <mergeCell ref="N6:P6"/>
    <mergeCell ref="L5:T5"/>
    <mergeCell ref="L6:L7"/>
    <mergeCell ref="M6:M7"/>
    <mergeCell ref="Q6:Q7"/>
    <mergeCell ref="R6:T6"/>
    <mergeCell ref="U6:U7"/>
    <mergeCell ref="V6:V7"/>
    <mergeCell ref="U5:V5"/>
    <mergeCell ref="AD1:AG1"/>
    <mergeCell ref="A2:AE2"/>
    <mergeCell ref="AC3:AE3"/>
    <mergeCell ref="B4:B7"/>
    <mergeCell ref="A4:A7"/>
    <mergeCell ref="C4:T4"/>
    <mergeCell ref="C5:C7"/>
    <mergeCell ref="D5:D7"/>
    <mergeCell ref="A3:Y3"/>
    <mergeCell ref="E6:G6"/>
    <mergeCell ref="H6:H7"/>
    <mergeCell ref="I6:K6"/>
    <mergeCell ref="E5:K5"/>
    <mergeCell ref="W6:W7"/>
    <mergeCell ref="X6:X7"/>
    <mergeCell ref="Y6:AA6"/>
  </mergeCells>
  <printOptions horizontalCentered="1"/>
  <pageMargins left="0.51181102362204722" right="0.31496062992125984" top="0.74803149606299213" bottom="0.74803149606299213" header="0.31496062992125984" footer="0.31496062992125984"/>
  <pageSetup paperSize="9" scale="50" firstPageNumber="31" orientation="landscape" useFirstPageNumber="1" r:id="rId1"/>
  <headerFooter>
    <oddHeader>&amp;C&amp;P</oddHead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F9EA-EEBF-44A5-B11C-D06CE3D1D6A4}">
  <dimension ref="A2:M1059"/>
  <sheetViews>
    <sheetView zoomScale="85" zoomScaleNormal="85" workbookViewId="0">
      <pane ySplit="6" topLeftCell="A79" activePane="bottomLeft" state="frozen"/>
      <selection pane="bottomLeft" activeCell="F112" sqref="F112"/>
    </sheetView>
  </sheetViews>
  <sheetFormatPr defaultColWidth="9" defaultRowHeight="15.75"/>
  <cols>
    <col min="1" max="1" width="5.625" style="322" customWidth="1"/>
    <col min="2" max="2" width="44.875" style="322" customWidth="1"/>
    <col min="3" max="3" width="9" style="323"/>
    <col min="4" max="5" width="9" style="322"/>
    <col min="6" max="6" width="9" style="323"/>
    <col min="7" max="7" width="7.125" style="289" hidden="1" customWidth="1"/>
    <col min="8" max="11" width="0" style="273" hidden="1" customWidth="1"/>
    <col min="12" max="16384" width="9" style="273"/>
  </cols>
  <sheetData>
    <row r="2" spans="1:8" ht="42.75" customHeight="1">
      <c r="A2" s="1852" t="s">
        <v>511</v>
      </c>
      <c r="B2" s="1852"/>
      <c r="C2" s="1852"/>
      <c r="D2" s="1852"/>
      <c r="E2" s="1852"/>
      <c r="F2" s="1852"/>
    </row>
    <row r="3" spans="1:8">
      <c r="A3" s="1850"/>
      <c r="B3" s="1850"/>
      <c r="C3" s="1850"/>
      <c r="D3" s="1850"/>
      <c r="E3" s="1850"/>
      <c r="F3" s="1850"/>
    </row>
    <row r="4" spans="1:8">
      <c r="A4" s="301"/>
      <c r="B4" s="302"/>
      <c r="C4" s="303"/>
      <c r="D4" s="1853" t="s">
        <v>174</v>
      </c>
      <c r="E4" s="1853"/>
      <c r="F4" s="1853"/>
    </row>
    <row r="5" spans="1:8">
      <c r="A5" s="1851" t="s">
        <v>4</v>
      </c>
      <c r="B5" s="1851" t="s">
        <v>181</v>
      </c>
      <c r="C5" s="1851" t="s">
        <v>510</v>
      </c>
      <c r="D5" s="1851"/>
      <c r="E5" s="1851"/>
      <c r="F5" s="1851"/>
    </row>
    <row r="6" spans="1:8" ht="36.75" customHeight="1">
      <c r="A6" s="1851"/>
      <c r="B6" s="1851"/>
      <c r="C6" s="305" t="s">
        <v>6</v>
      </c>
      <c r="D6" s="304" t="s">
        <v>129</v>
      </c>
      <c r="E6" s="304" t="s">
        <v>209</v>
      </c>
      <c r="F6" s="305" t="s">
        <v>185</v>
      </c>
    </row>
    <row r="7" spans="1:8" s="299" customFormat="1">
      <c r="A7" s="306"/>
      <c r="B7" s="307" t="s">
        <v>17</v>
      </c>
      <c r="C7" s="308">
        <f>C8+C22</f>
        <v>23185</v>
      </c>
      <c r="D7" s="306"/>
      <c r="E7" s="306"/>
      <c r="F7" s="308">
        <f>F8+F22</f>
        <v>12598.626407000003</v>
      </c>
      <c r="G7" s="309">
        <v>1</v>
      </c>
    </row>
    <row r="8" spans="1:8" s="299" customFormat="1">
      <c r="A8" s="258" t="s">
        <v>23</v>
      </c>
      <c r="B8" s="259" t="s">
        <v>474</v>
      </c>
      <c r="C8" s="308">
        <f>C9+C10+C13+C16+C19</f>
        <v>11329</v>
      </c>
      <c r="D8" s="306"/>
      <c r="E8" s="306"/>
      <c r="F8" s="308">
        <f t="shared" ref="F8" si="0">F9+F10+F13+F16+F19</f>
        <v>1631.7844160000002</v>
      </c>
      <c r="G8" s="309">
        <v>2</v>
      </c>
    </row>
    <row r="9" spans="1:8" s="315" customFormat="1">
      <c r="A9" s="310">
        <v>1</v>
      </c>
      <c r="B9" s="311" t="s">
        <v>217</v>
      </c>
      <c r="C9" s="312">
        <f>SUMIF($G$34:$G$5000,$G9,C$34:C$5000)</f>
        <v>3325</v>
      </c>
      <c r="D9" s="313">
        <v>1.35</v>
      </c>
      <c r="E9" s="313">
        <v>1</v>
      </c>
      <c r="F9" s="312">
        <f>SUMIF($G$34:$G$5000,$G9,F$34:F$5000)</f>
        <v>692.09690999999998</v>
      </c>
      <c r="G9" s="314">
        <v>3</v>
      </c>
      <c r="H9" s="273" t="s">
        <v>491</v>
      </c>
    </row>
    <row r="10" spans="1:8" s="315" customFormat="1" ht="30">
      <c r="A10" s="316">
        <v>2</v>
      </c>
      <c r="B10" s="311" t="s">
        <v>475</v>
      </c>
      <c r="C10" s="312">
        <f>C12+C11</f>
        <v>3459</v>
      </c>
      <c r="D10" s="313"/>
      <c r="E10" s="313"/>
      <c r="F10" s="312">
        <f>F12+F11</f>
        <v>79.270108999999991</v>
      </c>
      <c r="G10" s="314">
        <v>4</v>
      </c>
    </row>
    <row r="11" spans="1:8">
      <c r="A11" s="317"/>
      <c r="B11" s="318" t="s">
        <v>213</v>
      </c>
      <c r="C11" s="319">
        <f>SUMIF($G$34:$G$5000,$G11,C$34:C$5000)</f>
        <v>0</v>
      </c>
      <c r="D11" s="320"/>
      <c r="E11" s="320"/>
      <c r="F11" s="319">
        <f>SUMIF($G$34:$G$5000,$G11,F$34:F$5000)</f>
        <v>0</v>
      </c>
      <c r="G11" s="289">
        <v>5</v>
      </c>
    </row>
    <row r="12" spans="1:8">
      <c r="A12" s="317"/>
      <c r="B12" s="318" t="s">
        <v>216</v>
      </c>
      <c r="C12" s="319">
        <f>SUMIF($G$34:$G$5000,$G12,C$34:C$5000)</f>
        <v>3459</v>
      </c>
      <c r="D12" s="320">
        <f>5*2280/1000000</f>
        <v>1.14E-2</v>
      </c>
      <c r="E12" s="320">
        <v>2</v>
      </c>
      <c r="F12" s="319">
        <f>SUMIF($G$34:$G$5000,$G12,F$34:F$5000)</f>
        <v>79.270108999999991</v>
      </c>
      <c r="G12" s="289">
        <v>6</v>
      </c>
    </row>
    <row r="13" spans="1:8" s="315" customFormat="1" ht="30">
      <c r="A13" s="310">
        <v>3</v>
      </c>
      <c r="B13" s="311" t="s">
        <v>218</v>
      </c>
      <c r="C13" s="312">
        <f>C15+C14</f>
        <v>2137</v>
      </c>
      <c r="D13" s="313"/>
      <c r="E13" s="313"/>
      <c r="F13" s="312">
        <f>F15+F14</f>
        <v>41.991080000000004</v>
      </c>
      <c r="G13" s="314">
        <v>7</v>
      </c>
    </row>
    <row r="14" spans="1:8">
      <c r="A14" s="317"/>
      <c r="B14" s="318" t="s">
        <v>213</v>
      </c>
      <c r="C14" s="319">
        <f>SUMIF($G$34:$G$5000,$G14,C$34:C$5000)</f>
        <v>0</v>
      </c>
      <c r="D14" s="320"/>
      <c r="E14" s="320"/>
      <c r="F14" s="319">
        <f>SUMIF($G$34:$G$5000,$G14,F$34:F$5000)</f>
        <v>0</v>
      </c>
      <c r="G14" s="314">
        <v>8</v>
      </c>
    </row>
    <row r="15" spans="1:8">
      <c r="A15" s="317"/>
      <c r="B15" s="318" t="s">
        <v>216</v>
      </c>
      <c r="C15" s="319">
        <f>SUMIF($G$34:$G$5000,$G15,C$34:C$5000)</f>
        <v>2137</v>
      </c>
      <c r="D15" s="320">
        <f>11110/1000000</f>
        <v>1.111E-2</v>
      </c>
      <c r="E15" s="320">
        <v>2</v>
      </c>
      <c r="F15" s="319">
        <f>SUMIF($G$34:$G$5000,$G15,F$34:F$5000)</f>
        <v>41.991080000000004</v>
      </c>
      <c r="G15" s="314">
        <v>9</v>
      </c>
    </row>
    <row r="16" spans="1:8" s="315" customFormat="1" ht="30">
      <c r="A16" s="310">
        <v>4</v>
      </c>
      <c r="B16" s="311" t="s">
        <v>476</v>
      </c>
      <c r="C16" s="312">
        <f>C18+C17</f>
        <v>221</v>
      </c>
      <c r="D16" s="313"/>
      <c r="E16" s="313"/>
      <c r="F16" s="312">
        <f>F18+F17</f>
        <v>74.400000000000006</v>
      </c>
      <c r="G16" s="314">
        <v>10</v>
      </c>
    </row>
    <row r="17" spans="1:8">
      <c r="A17" s="317"/>
      <c r="B17" s="318" t="s">
        <v>213</v>
      </c>
      <c r="C17" s="319">
        <f>SUMIF($G$34:$G$5000,$G17,C$34:C$5000)</f>
        <v>0</v>
      </c>
      <c r="D17" s="320"/>
      <c r="E17" s="320"/>
      <c r="F17" s="319">
        <f>SUMIF($G$34:$G$5000,$G17,F$34:F$5000)</f>
        <v>0</v>
      </c>
      <c r="G17" s="309">
        <v>11</v>
      </c>
    </row>
    <row r="18" spans="1:8">
      <c r="A18" s="317"/>
      <c r="B18" s="318" t="s">
        <v>216</v>
      </c>
      <c r="C18" s="319">
        <f>SUMIF($G$34:$G$5000,$G18,C$34:C$5000)</f>
        <v>221</v>
      </c>
      <c r="D18" s="320">
        <v>0.7</v>
      </c>
      <c r="E18" s="320">
        <v>2</v>
      </c>
      <c r="F18" s="319">
        <f>SUMIF($G$34:$G$5000,$G18,F$34:F$5000)</f>
        <v>74.400000000000006</v>
      </c>
      <c r="G18" s="309">
        <v>12</v>
      </c>
    </row>
    <row r="19" spans="1:8" s="315" customFormat="1" ht="30">
      <c r="A19" s="310">
        <v>5</v>
      </c>
      <c r="B19" s="260" t="s">
        <v>477</v>
      </c>
      <c r="C19" s="312">
        <f>C21+C20</f>
        <v>2187</v>
      </c>
      <c r="D19" s="313"/>
      <c r="E19" s="313"/>
      <c r="F19" s="312">
        <f>F20+F21</f>
        <v>744.02631700000018</v>
      </c>
      <c r="G19" s="314">
        <v>17</v>
      </c>
    </row>
    <row r="20" spans="1:8">
      <c r="A20" s="304"/>
      <c r="B20" s="318" t="s">
        <v>213</v>
      </c>
      <c r="C20" s="319">
        <f>SUMIF($G$34:$G$5000,$G20,C$34:C$5000)</f>
        <v>214</v>
      </c>
      <c r="D20" s="320">
        <v>3.9</v>
      </c>
      <c r="E20" s="320"/>
      <c r="F20" s="319">
        <f>SUMIF($G$34:$G$5000,$G20,F$34:F$5000)</f>
        <v>39</v>
      </c>
      <c r="G20" s="314">
        <v>18</v>
      </c>
    </row>
    <row r="21" spans="1:8">
      <c r="A21" s="304"/>
      <c r="B21" s="318" t="s">
        <v>216</v>
      </c>
      <c r="C21" s="319">
        <f>SUMIF($G$34:$G$5000,$G21,C$34:C$5000)</f>
        <v>1973</v>
      </c>
      <c r="D21" s="320">
        <v>3.9</v>
      </c>
      <c r="E21" s="320">
        <v>2</v>
      </c>
      <c r="F21" s="319">
        <f>SUMIF($G$34:$G$5000,$G21,F$34:F$5000)</f>
        <v>705.02631700000018</v>
      </c>
      <c r="G21" s="314">
        <v>19</v>
      </c>
    </row>
    <row r="22" spans="1:8" s="299" customFormat="1">
      <c r="A22" s="304" t="s">
        <v>37</v>
      </c>
      <c r="B22" s="321" t="s">
        <v>479</v>
      </c>
      <c r="C22" s="308">
        <f>C23+C25+C28+C31</f>
        <v>11856</v>
      </c>
      <c r="D22" s="306"/>
      <c r="E22" s="306"/>
      <c r="F22" s="308">
        <f>F23+F25+F28+F31</f>
        <v>10966.841991000003</v>
      </c>
      <c r="G22" s="314">
        <v>20</v>
      </c>
    </row>
    <row r="23" spans="1:8" s="315" customFormat="1">
      <c r="A23" s="310">
        <v>1</v>
      </c>
      <c r="B23" s="311" t="s">
        <v>480</v>
      </c>
      <c r="C23" s="312">
        <f>C24</f>
        <v>0</v>
      </c>
      <c r="D23" s="313"/>
      <c r="E23" s="313"/>
      <c r="F23" s="312">
        <f>F24</f>
        <v>0</v>
      </c>
      <c r="G23" s="314">
        <v>21</v>
      </c>
    </row>
    <row r="24" spans="1:8">
      <c r="A24" s="304"/>
      <c r="B24" s="318" t="s">
        <v>481</v>
      </c>
      <c r="C24" s="319">
        <f>SUMIF($G$34:$G$5000,$G24,C$34:C$5000)</f>
        <v>0</v>
      </c>
      <c r="D24" s="320">
        <v>28.08</v>
      </c>
      <c r="E24" s="320">
        <v>1</v>
      </c>
      <c r="F24" s="319">
        <f>SUMIF($G$34:$G$5000,$G24,F$34:F$5000)</f>
        <v>0</v>
      </c>
      <c r="G24" s="314">
        <v>22</v>
      </c>
      <c r="H24" s="273" t="s">
        <v>491</v>
      </c>
    </row>
    <row r="25" spans="1:8" s="315" customFormat="1">
      <c r="A25" s="310">
        <v>2</v>
      </c>
      <c r="B25" s="311" t="s">
        <v>482</v>
      </c>
      <c r="C25" s="312">
        <f>C27</f>
        <v>1115</v>
      </c>
      <c r="D25" s="313">
        <f t="shared" ref="D25:E25" si="1">D27</f>
        <v>0.96</v>
      </c>
      <c r="E25" s="313">
        <f t="shared" si="1"/>
        <v>2</v>
      </c>
      <c r="F25" s="312">
        <f>F27+F26</f>
        <v>2268.7326000000003</v>
      </c>
      <c r="G25" s="314">
        <v>23</v>
      </c>
      <c r="H25" s="273" t="s">
        <v>491</v>
      </c>
    </row>
    <row r="26" spans="1:8">
      <c r="A26" s="304"/>
      <c r="B26" s="318" t="s">
        <v>213</v>
      </c>
      <c r="C26" s="319">
        <f>SUMIF($G$34:$G$5000,$G26,C$34:C$5000)</f>
        <v>18</v>
      </c>
      <c r="D26" s="320">
        <v>0.96</v>
      </c>
      <c r="E26" s="320"/>
      <c r="F26" s="319">
        <f>SUMIF($G$34:$G$5000,$G26,F$34:F$5000)</f>
        <v>86.693200000000004</v>
      </c>
      <c r="G26" s="314">
        <v>24</v>
      </c>
    </row>
    <row r="27" spans="1:8">
      <c r="A27" s="304"/>
      <c r="B27" s="318" t="s">
        <v>216</v>
      </c>
      <c r="C27" s="319">
        <f>SUMIF($G$34:$G$5000,$G27,C$34:C$5000)</f>
        <v>1115</v>
      </c>
      <c r="D27" s="320">
        <v>0.96</v>
      </c>
      <c r="E27" s="320">
        <v>2</v>
      </c>
      <c r="F27" s="319">
        <f>SUMIF($G$34:$G$5000,$G27,F$34:F$5000)</f>
        <v>2182.0394000000001</v>
      </c>
      <c r="G27" s="314">
        <v>25</v>
      </c>
    </row>
    <row r="28" spans="1:8" s="315" customFormat="1">
      <c r="A28" s="310">
        <v>3</v>
      </c>
      <c r="B28" s="311" t="s">
        <v>212</v>
      </c>
      <c r="C28" s="312">
        <f>C30+C29</f>
        <v>10280</v>
      </c>
      <c r="D28" s="313"/>
      <c r="E28" s="313"/>
      <c r="F28" s="312">
        <f>F29+F30</f>
        <v>8547.2096910000018</v>
      </c>
      <c r="G28" s="314">
        <v>26</v>
      </c>
    </row>
    <row r="29" spans="1:8">
      <c r="A29" s="317"/>
      <c r="B29" s="318" t="s">
        <v>213</v>
      </c>
      <c r="C29" s="319">
        <f>SUMIF($G$34:$G$5000,$G29,C$34:C$5000)</f>
        <v>290</v>
      </c>
      <c r="D29" s="320">
        <v>0.36</v>
      </c>
      <c r="E29" s="320"/>
      <c r="F29" s="319">
        <f>SUMIF($G$34:$G$5000,$G29,F$34:F$5000)</f>
        <v>136.4</v>
      </c>
      <c r="G29" s="314">
        <v>27</v>
      </c>
    </row>
    <row r="30" spans="1:8">
      <c r="A30" s="317"/>
      <c r="B30" s="318" t="s">
        <v>216</v>
      </c>
      <c r="C30" s="319">
        <f>SUMIF($G$34:$G$5000,$G30,C$34:C$5000)</f>
        <v>9990</v>
      </c>
      <c r="D30" s="320">
        <v>0.36</v>
      </c>
      <c r="E30" s="320">
        <v>2</v>
      </c>
      <c r="F30" s="319">
        <f>SUMIF($G$34:$G$5000,$G30,F$34:F$5000)</f>
        <v>8410.8096910000022</v>
      </c>
      <c r="G30" s="314">
        <v>28</v>
      </c>
    </row>
    <row r="31" spans="1:8" s="315" customFormat="1">
      <c r="A31" s="310">
        <v>4</v>
      </c>
      <c r="B31" s="311" t="s">
        <v>170</v>
      </c>
      <c r="C31" s="312">
        <f>C33+C32</f>
        <v>461</v>
      </c>
      <c r="D31" s="313"/>
      <c r="E31" s="313"/>
      <c r="F31" s="312">
        <f>F32+F33</f>
        <v>150.8997</v>
      </c>
      <c r="G31" s="314">
        <v>29</v>
      </c>
    </row>
    <row r="32" spans="1:8">
      <c r="A32" s="317"/>
      <c r="B32" s="318" t="s">
        <v>213</v>
      </c>
      <c r="C32" s="319">
        <f>SUMIF($G$34:$G$5000,$G32,C$34:C$5000)</f>
        <v>18</v>
      </c>
      <c r="D32" s="320">
        <v>0.15</v>
      </c>
      <c r="E32" s="320"/>
      <c r="F32" s="319">
        <f>SUMIF($G$34:$G$5000,$G32,F$34:F$5000)</f>
        <v>13.333</v>
      </c>
      <c r="G32" s="314">
        <v>30</v>
      </c>
    </row>
    <row r="33" spans="1:8">
      <c r="A33" s="317"/>
      <c r="B33" s="318" t="s">
        <v>216</v>
      </c>
      <c r="C33" s="319">
        <f>SUMIF($G$34:$G$5000,$G33,C$34:C$5000)</f>
        <v>443</v>
      </c>
      <c r="D33" s="320">
        <v>0.15</v>
      </c>
      <c r="E33" s="320">
        <v>2</v>
      </c>
      <c r="F33" s="319">
        <f>SUMIF($G$34:$G$5000,$G33,F$34:F$5000)</f>
        <v>137.5667</v>
      </c>
      <c r="G33" s="314">
        <v>31</v>
      </c>
    </row>
    <row r="34" spans="1:8" s="299" customFormat="1">
      <c r="A34" s="306"/>
      <c r="B34" s="307" t="s">
        <v>83</v>
      </c>
      <c r="C34" s="308">
        <f>C35+C49</f>
        <v>0</v>
      </c>
      <c r="D34" s="306"/>
      <c r="E34" s="306"/>
      <c r="F34" s="308">
        <f>F35+F49</f>
        <v>0</v>
      </c>
      <c r="G34" s="309">
        <v>1</v>
      </c>
    </row>
    <row r="35" spans="1:8" s="299" customFormat="1">
      <c r="A35" s="258" t="s">
        <v>23</v>
      </c>
      <c r="B35" s="259" t="s">
        <v>474</v>
      </c>
      <c r="C35" s="308">
        <f>C36+C37+C40+C43+C46</f>
        <v>0</v>
      </c>
      <c r="D35" s="306"/>
      <c r="E35" s="306"/>
      <c r="F35" s="308">
        <f>F36+F37+F40+F43+F46</f>
        <v>0</v>
      </c>
      <c r="G35" s="309">
        <v>2</v>
      </c>
    </row>
    <row r="36" spans="1:8" s="315" customFormat="1">
      <c r="A36" s="310">
        <v>1</v>
      </c>
      <c r="B36" s="311" t="s">
        <v>217</v>
      </c>
      <c r="C36" s="312"/>
      <c r="D36" s="313">
        <v>1.35</v>
      </c>
      <c r="E36" s="313">
        <v>1</v>
      </c>
      <c r="F36" s="312"/>
      <c r="G36" s="314">
        <v>3</v>
      </c>
      <c r="H36" s="273" t="s">
        <v>491</v>
      </c>
    </row>
    <row r="37" spans="1:8" s="315" customFormat="1" ht="30">
      <c r="A37" s="316">
        <v>2</v>
      </c>
      <c r="B37" s="311" t="s">
        <v>475</v>
      </c>
      <c r="C37" s="312">
        <f>C39+C38</f>
        <v>0</v>
      </c>
      <c r="D37" s="313"/>
      <c r="E37" s="313"/>
      <c r="F37" s="312">
        <f>F39+F38</f>
        <v>0</v>
      </c>
      <c r="G37" s="314">
        <v>4</v>
      </c>
    </row>
    <row r="38" spans="1:8">
      <c r="A38" s="317"/>
      <c r="B38" s="318" t="s">
        <v>213</v>
      </c>
      <c r="C38" s="319"/>
      <c r="D38" s="320"/>
      <c r="E38" s="320"/>
      <c r="F38" s="319"/>
      <c r="G38" s="289">
        <v>5</v>
      </c>
    </row>
    <row r="39" spans="1:8">
      <c r="A39" s="317"/>
      <c r="B39" s="318" t="s">
        <v>216</v>
      </c>
      <c r="C39" s="319">
        <f>C36</f>
        <v>0</v>
      </c>
      <c r="D39" s="320">
        <f>5*2280/1000000</f>
        <v>1.14E-2</v>
      </c>
      <c r="E39" s="320">
        <v>2</v>
      </c>
      <c r="F39" s="319">
        <f>ROUND(C39*D39*E39,0)</f>
        <v>0</v>
      </c>
      <c r="G39" s="289">
        <v>6</v>
      </c>
    </row>
    <row r="40" spans="1:8" s="315" customFormat="1" ht="30">
      <c r="A40" s="310">
        <v>3</v>
      </c>
      <c r="B40" s="311" t="s">
        <v>218</v>
      </c>
      <c r="C40" s="312">
        <f>C42+C41</f>
        <v>0</v>
      </c>
      <c r="D40" s="313"/>
      <c r="E40" s="313"/>
      <c r="F40" s="312">
        <f>F42+F41</f>
        <v>0</v>
      </c>
      <c r="G40" s="314">
        <v>7</v>
      </c>
    </row>
    <row r="41" spans="1:8">
      <c r="A41" s="317"/>
      <c r="B41" s="318" t="s">
        <v>213</v>
      </c>
      <c r="C41" s="319"/>
      <c r="D41" s="320"/>
      <c r="E41" s="320"/>
      <c r="F41" s="319"/>
      <c r="G41" s="314">
        <v>8</v>
      </c>
    </row>
    <row r="42" spans="1:8">
      <c r="A42" s="317"/>
      <c r="B42" s="318" t="s">
        <v>216</v>
      </c>
      <c r="C42" s="319">
        <f>C36</f>
        <v>0</v>
      </c>
      <c r="D42" s="320">
        <f>11110/1000000</f>
        <v>1.111E-2</v>
      </c>
      <c r="E42" s="320">
        <v>2</v>
      </c>
      <c r="F42" s="319">
        <f>ROUND(C42*D42*E42,0)</f>
        <v>0</v>
      </c>
      <c r="G42" s="314">
        <v>9</v>
      </c>
    </row>
    <row r="43" spans="1:8" s="315" customFormat="1" ht="30">
      <c r="A43" s="310">
        <v>4</v>
      </c>
      <c r="B43" s="311" t="s">
        <v>476</v>
      </c>
      <c r="C43" s="312">
        <f>C45+C44</f>
        <v>0</v>
      </c>
      <c r="D43" s="313"/>
      <c r="E43" s="313"/>
      <c r="F43" s="312">
        <f>F45+F44</f>
        <v>0</v>
      </c>
      <c r="G43" s="314">
        <v>10</v>
      </c>
    </row>
    <row r="44" spans="1:8">
      <c r="A44" s="317"/>
      <c r="B44" s="318" t="s">
        <v>213</v>
      </c>
      <c r="C44" s="319"/>
      <c r="D44" s="320"/>
      <c r="E44" s="320"/>
      <c r="F44" s="319">
        <f>ROUND(C44*D44*E44,0)</f>
        <v>0</v>
      </c>
      <c r="G44" s="309">
        <v>11</v>
      </c>
    </row>
    <row r="45" spans="1:8">
      <c r="A45" s="317"/>
      <c r="B45" s="318" t="s">
        <v>216</v>
      </c>
      <c r="C45" s="319"/>
      <c r="D45" s="320">
        <v>0.7</v>
      </c>
      <c r="E45" s="320">
        <v>2</v>
      </c>
      <c r="F45" s="319">
        <f>ROUND(C45*D45*E45,0)</f>
        <v>0</v>
      </c>
      <c r="G45" s="309">
        <v>12</v>
      </c>
    </row>
    <row r="46" spans="1:8" s="315" customFormat="1" ht="30">
      <c r="A46" s="310">
        <v>5</v>
      </c>
      <c r="B46" s="260" t="s">
        <v>477</v>
      </c>
      <c r="C46" s="312">
        <f>C48+C47</f>
        <v>0</v>
      </c>
      <c r="D46" s="313"/>
      <c r="E46" s="313"/>
      <c r="F46" s="312">
        <f>F47+F48</f>
        <v>0</v>
      </c>
      <c r="G46" s="314">
        <v>17</v>
      </c>
    </row>
    <row r="47" spans="1:8">
      <c r="A47" s="304"/>
      <c r="B47" s="318" t="s">
        <v>213</v>
      </c>
      <c r="C47" s="319"/>
      <c r="D47" s="320">
        <v>3.9</v>
      </c>
      <c r="E47" s="320"/>
      <c r="F47" s="319">
        <f>ROUND(C47*D47*E47,0)</f>
        <v>0</v>
      </c>
      <c r="G47" s="314">
        <v>18</v>
      </c>
    </row>
    <row r="48" spans="1:8">
      <c r="A48" s="304"/>
      <c r="B48" s="318" t="s">
        <v>216</v>
      </c>
      <c r="C48" s="319"/>
      <c r="D48" s="320">
        <v>3.9</v>
      </c>
      <c r="E48" s="320">
        <v>2</v>
      </c>
      <c r="F48" s="319">
        <f>ROUND(C48*D48*E48,0)</f>
        <v>0</v>
      </c>
      <c r="G48" s="314">
        <v>19</v>
      </c>
    </row>
    <row r="49" spans="1:8" s="299" customFormat="1">
      <c r="A49" s="304" t="s">
        <v>37</v>
      </c>
      <c r="B49" s="321" t="s">
        <v>479</v>
      </c>
      <c r="C49" s="308">
        <f>C50+C52+C55+C58</f>
        <v>0</v>
      </c>
      <c r="D49" s="306"/>
      <c r="E49" s="306"/>
      <c r="F49" s="308">
        <f>F50+F52+F55+F58</f>
        <v>0</v>
      </c>
      <c r="G49" s="314">
        <v>20</v>
      </c>
    </row>
    <row r="50" spans="1:8" s="315" customFormat="1">
      <c r="A50" s="310">
        <v>1</v>
      </c>
      <c r="B50" s="311" t="s">
        <v>480</v>
      </c>
      <c r="C50" s="312">
        <f>C51</f>
        <v>0</v>
      </c>
      <c r="D50" s="313"/>
      <c r="E50" s="313"/>
      <c r="F50" s="312">
        <f>F51</f>
        <v>0</v>
      </c>
      <c r="G50" s="314">
        <v>21</v>
      </c>
    </row>
    <row r="51" spans="1:8">
      <c r="A51" s="304"/>
      <c r="B51" s="318" t="s">
        <v>481</v>
      </c>
      <c r="C51" s="319"/>
      <c r="D51" s="320">
        <v>28.08</v>
      </c>
      <c r="E51" s="320">
        <v>1</v>
      </c>
      <c r="F51" s="319">
        <f t="shared" ref="F51" si="2">ROUND(C51*D51*E51,0)</f>
        <v>0</v>
      </c>
      <c r="G51" s="314">
        <v>22</v>
      </c>
      <c r="H51" s="273" t="s">
        <v>491</v>
      </c>
    </row>
    <row r="52" spans="1:8" s="315" customFormat="1">
      <c r="A52" s="310">
        <v>2</v>
      </c>
      <c r="B52" s="311" t="s">
        <v>482</v>
      </c>
      <c r="C52" s="312">
        <f>C54</f>
        <v>0</v>
      </c>
      <c r="D52" s="313">
        <f t="shared" ref="D52:E52" si="3">D54</f>
        <v>0.96</v>
      </c>
      <c r="E52" s="313">
        <f t="shared" si="3"/>
        <v>2</v>
      </c>
      <c r="F52" s="312">
        <f>F54+F53</f>
        <v>0</v>
      </c>
      <c r="G52" s="314">
        <v>23</v>
      </c>
      <c r="H52" s="273" t="s">
        <v>491</v>
      </c>
    </row>
    <row r="53" spans="1:8">
      <c r="A53" s="304"/>
      <c r="B53" s="318" t="s">
        <v>213</v>
      </c>
      <c r="C53" s="319"/>
      <c r="D53" s="320">
        <v>0.96</v>
      </c>
      <c r="E53" s="320"/>
      <c r="F53" s="319">
        <f>ROUND(C53*D53*E53,0)</f>
        <v>0</v>
      </c>
      <c r="G53" s="314">
        <v>24</v>
      </c>
    </row>
    <row r="54" spans="1:8">
      <c r="A54" s="304"/>
      <c r="B54" s="318" t="s">
        <v>216</v>
      </c>
      <c r="C54" s="319"/>
      <c r="D54" s="320">
        <v>0.96</v>
      </c>
      <c r="E54" s="320">
        <v>2</v>
      </c>
      <c r="F54" s="319">
        <f>ROUND(C54*D54*E54,0)</f>
        <v>0</v>
      </c>
      <c r="G54" s="314">
        <v>25</v>
      </c>
    </row>
    <row r="55" spans="1:8" s="315" customFormat="1">
      <c r="A55" s="310">
        <v>3</v>
      </c>
      <c r="B55" s="311" t="s">
        <v>212</v>
      </c>
      <c r="C55" s="312">
        <f>C57+C56</f>
        <v>0</v>
      </c>
      <c r="D55" s="313"/>
      <c r="E55" s="313"/>
      <c r="F55" s="312">
        <f>F56+F57</f>
        <v>0</v>
      </c>
      <c r="G55" s="314">
        <v>26</v>
      </c>
    </row>
    <row r="56" spans="1:8">
      <c r="A56" s="317"/>
      <c r="B56" s="318" t="s">
        <v>213</v>
      </c>
      <c r="C56" s="319"/>
      <c r="D56" s="320">
        <v>0.36</v>
      </c>
      <c r="E56" s="320"/>
      <c r="F56" s="319">
        <f>ROUND(C56*D56*E56,0)</f>
        <v>0</v>
      </c>
      <c r="G56" s="314">
        <v>27</v>
      </c>
    </row>
    <row r="57" spans="1:8">
      <c r="A57" s="317"/>
      <c r="B57" s="318" t="s">
        <v>216</v>
      </c>
      <c r="C57" s="319">
        <f>C39</f>
        <v>0</v>
      </c>
      <c r="D57" s="320">
        <v>0.36</v>
      </c>
      <c r="E57" s="320">
        <v>2</v>
      </c>
      <c r="F57" s="319">
        <f>ROUND(C57*D57*E57,0)</f>
        <v>0</v>
      </c>
      <c r="G57" s="314">
        <v>28</v>
      </c>
    </row>
    <row r="58" spans="1:8" s="315" customFormat="1">
      <c r="A58" s="310">
        <v>4</v>
      </c>
      <c r="B58" s="311" t="s">
        <v>170</v>
      </c>
      <c r="C58" s="312">
        <f>C60+C59</f>
        <v>0</v>
      </c>
      <c r="D58" s="313"/>
      <c r="E58" s="313"/>
      <c r="F58" s="312">
        <f>F59+F60</f>
        <v>0</v>
      </c>
      <c r="G58" s="314">
        <v>29</v>
      </c>
    </row>
    <row r="59" spans="1:8">
      <c r="A59" s="317"/>
      <c r="B59" s="318" t="s">
        <v>213</v>
      </c>
      <c r="C59" s="319"/>
      <c r="D59" s="320">
        <v>0.15</v>
      </c>
      <c r="E59" s="320"/>
      <c r="F59" s="319">
        <f>ROUND(C59*D59*E59,0)</f>
        <v>0</v>
      </c>
      <c r="G59" s="314">
        <v>30</v>
      </c>
    </row>
    <row r="60" spans="1:8">
      <c r="A60" s="317"/>
      <c r="B60" s="318" t="s">
        <v>216</v>
      </c>
      <c r="C60" s="319"/>
      <c r="D60" s="320">
        <v>0.15</v>
      </c>
      <c r="E60" s="320">
        <v>2</v>
      </c>
      <c r="F60" s="319">
        <f>ROUND(C60*D60*E60,0)</f>
        <v>0</v>
      </c>
      <c r="G60" s="314">
        <v>31</v>
      </c>
    </row>
    <row r="61" spans="1:8" s="475" customFormat="1">
      <c r="A61" s="471"/>
      <c r="B61" s="472" t="s">
        <v>84</v>
      </c>
      <c r="C61" s="473">
        <f>C62+C76</f>
        <v>0</v>
      </c>
      <c r="D61" s="471"/>
      <c r="E61" s="471"/>
      <c r="F61" s="473">
        <f t="shared" ref="F61" si="4">F62+F76</f>
        <v>0</v>
      </c>
      <c r="G61" s="474">
        <v>1</v>
      </c>
    </row>
    <row r="62" spans="1:8" s="475" customFormat="1">
      <c r="A62" s="476" t="s">
        <v>23</v>
      </c>
      <c r="B62" s="477" t="s">
        <v>474</v>
      </c>
      <c r="C62" s="473">
        <f>C63+C64+C67+C70+C73</f>
        <v>0</v>
      </c>
      <c r="D62" s="471"/>
      <c r="E62" s="471"/>
      <c r="F62" s="473">
        <f t="shared" ref="F62" si="5">F63+F64+F67+F70+F73</f>
        <v>0</v>
      </c>
      <c r="G62" s="474">
        <v>2</v>
      </c>
    </row>
    <row r="63" spans="1:8" s="483" customFormat="1">
      <c r="A63" s="478">
        <v>1</v>
      </c>
      <c r="B63" s="479" t="s">
        <v>217</v>
      </c>
      <c r="C63" s="480">
        <v>0</v>
      </c>
      <c r="D63" s="481">
        <v>1.35</v>
      </c>
      <c r="E63" s="481">
        <v>1</v>
      </c>
      <c r="F63" s="480"/>
      <c r="G63" s="482">
        <v>3</v>
      </c>
      <c r="H63" s="470" t="s">
        <v>491</v>
      </c>
    </row>
    <row r="64" spans="1:8" s="483" customFormat="1" ht="30">
      <c r="A64" s="484">
        <v>2</v>
      </c>
      <c r="B64" s="479" t="s">
        <v>475</v>
      </c>
      <c r="C64" s="480">
        <f>C66+C65</f>
        <v>0</v>
      </c>
      <c r="D64" s="481"/>
      <c r="E64" s="481"/>
      <c r="F64" s="480">
        <f>F66+F65</f>
        <v>0</v>
      </c>
      <c r="G64" s="482">
        <v>4</v>
      </c>
    </row>
    <row r="65" spans="1:8" s="470" customFormat="1">
      <c r="A65" s="485"/>
      <c r="B65" s="486" t="s">
        <v>213</v>
      </c>
      <c r="C65" s="487"/>
      <c r="D65" s="488"/>
      <c r="E65" s="488"/>
      <c r="F65" s="487"/>
      <c r="G65" s="469">
        <v>5</v>
      </c>
    </row>
    <row r="66" spans="1:8" s="470" customFormat="1">
      <c r="A66" s="485"/>
      <c r="B66" s="486" t="s">
        <v>216</v>
      </c>
      <c r="C66" s="487">
        <v>0</v>
      </c>
      <c r="D66" s="488">
        <f>5*2280/1000000</f>
        <v>1.14E-2</v>
      </c>
      <c r="E66" s="488">
        <v>2</v>
      </c>
      <c r="F66" s="487">
        <f>ROUND(C66*D66*E66,0)</f>
        <v>0</v>
      </c>
      <c r="G66" s="469">
        <v>6</v>
      </c>
    </row>
    <row r="67" spans="1:8" s="483" customFormat="1" ht="30">
      <c r="A67" s="478">
        <v>3</v>
      </c>
      <c r="B67" s="479" t="s">
        <v>218</v>
      </c>
      <c r="C67" s="480">
        <f>C69+C68</f>
        <v>0</v>
      </c>
      <c r="D67" s="481"/>
      <c r="E67" s="481"/>
      <c r="F67" s="480">
        <f>F69+F68</f>
        <v>0</v>
      </c>
      <c r="G67" s="482">
        <v>7</v>
      </c>
    </row>
    <row r="68" spans="1:8" s="470" customFormat="1">
      <c r="A68" s="485"/>
      <c r="B68" s="486" t="s">
        <v>213</v>
      </c>
      <c r="C68" s="487"/>
      <c r="D68" s="488"/>
      <c r="E68" s="488"/>
      <c r="F68" s="487"/>
      <c r="G68" s="482">
        <v>8</v>
      </c>
    </row>
    <row r="69" spans="1:8" s="470" customFormat="1">
      <c r="A69" s="485"/>
      <c r="B69" s="486" t="s">
        <v>216</v>
      </c>
      <c r="C69" s="487">
        <v>0</v>
      </c>
      <c r="D69" s="488">
        <f>11110/1000000</f>
        <v>1.111E-2</v>
      </c>
      <c r="E69" s="488">
        <v>2</v>
      </c>
      <c r="F69" s="487">
        <f>ROUND(C69*D69*E69,0)</f>
        <v>0</v>
      </c>
      <c r="G69" s="482">
        <v>9</v>
      </c>
    </row>
    <row r="70" spans="1:8" s="483" customFormat="1" ht="30">
      <c r="A70" s="478">
        <v>4</v>
      </c>
      <c r="B70" s="479" t="s">
        <v>476</v>
      </c>
      <c r="C70" s="480">
        <f>C72+C71</f>
        <v>0</v>
      </c>
      <c r="D70" s="481"/>
      <c r="E70" s="481"/>
      <c r="F70" s="480">
        <f>F72+F71</f>
        <v>0</v>
      </c>
      <c r="G70" s="482">
        <v>10</v>
      </c>
    </row>
    <row r="71" spans="1:8" s="470" customFormat="1">
      <c r="A71" s="485"/>
      <c r="B71" s="486" t="s">
        <v>213</v>
      </c>
      <c r="C71" s="487"/>
      <c r="D71" s="488"/>
      <c r="E71" s="488"/>
      <c r="F71" s="487">
        <f>ROUND(C71*D71*E71,0)</f>
        <v>0</v>
      </c>
      <c r="G71" s="474">
        <v>11</v>
      </c>
    </row>
    <row r="72" spans="1:8" s="470" customFormat="1">
      <c r="A72" s="485"/>
      <c r="B72" s="486" t="s">
        <v>216</v>
      </c>
      <c r="C72" s="487"/>
      <c r="D72" s="488">
        <v>0.7</v>
      </c>
      <c r="E72" s="488">
        <v>2</v>
      </c>
      <c r="F72" s="487">
        <f>ROUND(C72*D72*E72,0)</f>
        <v>0</v>
      </c>
      <c r="G72" s="474">
        <v>12</v>
      </c>
    </row>
    <row r="73" spans="1:8" s="483" customFormat="1" ht="30">
      <c r="A73" s="478">
        <v>5</v>
      </c>
      <c r="B73" s="489" t="s">
        <v>477</v>
      </c>
      <c r="C73" s="480">
        <f>C75+C74</f>
        <v>0</v>
      </c>
      <c r="D73" s="481"/>
      <c r="E73" s="481"/>
      <c r="F73" s="480">
        <f>F74+F75</f>
        <v>0</v>
      </c>
      <c r="G73" s="482">
        <v>17</v>
      </c>
    </row>
    <row r="74" spans="1:8" s="470" customFormat="1">
      <c r="A74" s="490"/>
      <c r="B74" s="486" t="s">
        <v>213</v>
      </c>
      <c r="C74" s="487"/>
      <c r="D74" s="488">
        <v>3.9</v>
      </c>
      <c r="E74" s="488"/>
      <c r="F74" s="487">
        <f>ROUND(C74*D74*E74,0)</f>
        <v>0</v>
      </c>
      <c r="G74" s="482">
        <v>18</v>
      </c>
    </row>
    <row r="75" spans="1:8" s="470" customFormat="1">
      <c r="A75" s="490"/>
      <c r="B75" s="486" t="s">
        <v>216</v>
      </c>
      <c r="C75" s="487"/>
      <c r="D75" s="488">
        <v>3.9</v>
      </c>
      <c r="E75" s="488">
        <v>2</v>
      </c>
      <c r="F75" s="487">
        <f>ROUND(C75*D75*E75,0)</f>
        <v>0</v>
      </c>
      <c r="G75" s="482">
        <v>19</v>
      </c>
    </row>
    <row r="76" spans="1:8" s="475" customFormat="1">
      <c r="A76" s="490" t="s">
        <v>37</v>
      </c>
      <c r="B76" s="491" t="s">
        <v>479</v>
      </c>
      <c r="C76" s="473">
        <f>C77+C79+C82+C85</f>
        <v>0</v>
      </c>
      <c r="D76" s="471"/>
      <c r="E76" s="471"/>
      <c r="F76" s="473">
        <f>F77+F79+F82+F85</f>
        <v>0</v>
      </c>
      <c r="G76" s="482">
        <v>20</v>
      </c>
    </row>
    <row r="77" spans="1:8" s="483" customFormat="1">
      <c r="A77" s="478">
        <v>1</v>
      </c>
      <c r="B77" s="479" t="s">
        <v>480</v>
      </c>
      <c r="C77" s="480">
        <f>C78</f>
        <v>0</v>
      </c>
      <c r="D77" s="481"/>
      <c r="E77" s="481"/>
      <c r="F77" s="480">
        <f>F78</f>
        <v>0</v>
      </c>
      <c r="G77" s="482">
        <v>21</v>
      </c>
    </row>
    <row r="78" spans="1:8" s="470" customFormat="1">
      <c r="A78" s="490"/>
      <c r="B78" s="486" t="s">
        <v>481</v>
      </c>
      <c r="C78" s="487"/>
      <c r="D78" s="488">
        <v>28.08</v>
      </c>
      <c r="E78" s="488">
        <v>1</v>
      </c>
      <c r="F78" s="487">
        <f t="shared" ref="F78" si="6">ROUND(C78*D78*E78,0)</f>
        <v>0</v>
      </c>
      <c r="G78" s="482">
        <v>22</v>
      </c>
      <c r="H78" s="470" t="s">
        <v>491</v>
      </c>
    </row>
    <row r="79" spans="1:8" s="483" customFormat="1">
      <c r="A79" s="478">
        <v>2</v>
      </c>
      <c r="B79" s="479" t="s">
        <v>482</v>
      </c>
      <c r="C79" s="480">
        <f>C81</f>
        <v>0</v>
      </c>
      <c r="D79" s="481">
        <f t="shared" ref="D79:E79" si="7">D81</f>
        <v>0.96</v>
      </c>
      <c r="E79" s="481">
        <f t="shared" si="7"/>
        <v>2</v>
      </c>
      <c r="F79" s="480">
        <f>F81+F80</f>
        <v>0</v>
      </c>
      <c r="G79" s="482">
        <v>23</v>
      </c>
      <c r="H79" s="470" t="s">
        <v>491</v>
      </c>
    </row>
    <row r="80" spans="1:8" s="470" customFormat="1">
      <c r="A80" s="490"/>
      <c r="B80" s="486" t="s">
        <v>213</v>
      </c>
      <c r="C80" s="487"/>
      <c r="D80" s="488">
        <v>0.96</v>
      </c>
      <c r="E80" s="488"/>
      <c r="F80" s="487">
        <f>ROUND(C80*D80*E80,0)</f>
        <v>0</v>
      </c>
      <c r="G80" s="482">
        <v>24</v>
      </c>
    </row>
    <row r="81" spans="1:8" s="470" customFormat="1">
      <c r="A81" s="490"/>
      <c r="B81" s="486" t="s">
        <v>216</v>
      </c>
      <c r="C81" s="487"/>
      <c r="D81" s="488">
        <v>0.96</v>
      </c>
      <c r="E81" s="488">
        <v>2</v>
      </c>
      <c r="F81" s="487">
        <f>ROUND(C81*D81*E81,0)</f>
        <v>0</v>
      </c>
      <c r="G81" s="482">
        <v>25</v>
      </c>
    </row>
    <row r="82" spans="1:8" s="483" customFormat="1">
      <c r="A82" s="478">
        <v>3</v>
      </c>
      <c r="B82" s="479" t="s">
        <v>212</v>
      </c>
      <c r="C82" s="480">
        <f>C84+C83</f>
        <v>0</v>
      </c>
      <c r="D82" s="481"/>
      <c r="E82" s="481"/>
      <c r="F82" s="480">
        <f>F83+F84</f>
        <v>0</v>
      </c>
      <c r="G82" s="482">
        <v>26</v>
      </c>
    </row>
    <row r="83" spans="1:8" s="470" customFormat="1">
      <c r="A83" s="485"/>
      <c r="B83" s="486" t="s">
        <v>213</v>
      </c>
      <c r="C83" s="487"/>
      <c r="D83" s="488">
        <v>0.36</v>
      </c>
      <c r="E83" s="488"/>
      <c r="F83" s="487">
        <f>ROUND(C83*D83*E83,0)</f>
        <v>0</v>
      </c>
      <c r="G83" s="482">
        <v>27</v>
      </c>
    </row>
    <row r="84" spans="1:8" s="470" customFormat="1">
      <c r="A84" s="485"/>
      <c r="B84" s="486" t="s">
        <v>216</v>
      </c>
      <c r="C84" s="487">
        <f>C63</f>
        <v>0</v>
      </c>
      <c r="D84" s="488">
        <v>0.36</v>
      </c>
      <c r="E84" s="488">
        <v>2</v>
      </c>
      <c r="F84" s="487">
        <f>ROUND(C84*D84*E84,0)</f>
        <v>0</v>
      </c>
      <c r="G84" s="482">
        <v>28</v>
      </c>
    </row>
    <row r="85" spans="1:8" s="483" customFormat="1">
      <c r="A85" s="478">
        <v>4</v>
      </c>
      <c r="B85" s="479" t="s">
        <v>170</v>
      </c>
      <c r="C85" s="480">
        <f>C87+C86</f>
        <v>0</v>
      </c>
      <c r="D85" s="481"/>
      <c r="E85" s="481"/>
      <c r="F85" s="480">
        <f>F86+F87</f>
        <v>0</v>
      </c>
      <c r="G85" s="482">
        <v>29</v>
      </c>
    </row>
    <row r="86" spans="1:8" s="470" customFormat="1">
      <c r="A86" s="485"/>
      <c r="B86" s="486" t="s">
        <v>213</v>
      </c>
      <c r="C86" s="487"/>
      <c r="D86" s="488">
        <v>0.15</v>
      </c>
      <c r="E86" s="488"/>
      <c r="F86" s="487">
        <f>ROUND(C86*D86*E86,0)</f>
        <v>0</v>
      </c>
      <c r="G86" s="482">
        <v>30</v>
      </c>
    </row>
    <row r="87" spans="1:8" s="470" customFormat="1">
      <c r="A87" s="485"/>
      <c r="B87" s="486" t="s">
        <v>216</v>
      </c>
      <c r="C87" s="487"/>
      <c r="D87" s="488">
        <v>0.15</v>
      </c>
      <c r="E87" s="488">
        <v>2</v>
      </c>
      <c r="F87" s="487">
        <f>ROUND(C87*D87*E87,0)</f>
        <v>0</v>
      </c>
      <c r="G87" s="482">
        <v>31</v>
      </c>
    </row>
    <row r="88" spans="1:8" s="628" customFormat="1">
      <c r="A88" s="624"/>
      <c r="B88" s="625" t="s">
        <v>85</v>
      </c>
      <c r="C88" s="626">
        <f>C89+C103</f>
        <v>165</v>
      </c>
      <c r="D88" s="624"/>
      <c r="E88" s="624"/>
      <c r="F88" s="626">
        <f t="shared" ref="F88" si="8">F89+F103</f>
        <v>111</v>
      </c>
      <c r="G88" s="627">
        <v>1</v>
      </c>
    </row>
    <row r="89" spans="1:8" s="628" customFormat="1">
      <c r="A89" s="629" t="s">
        <v>23</v>
      </c>
      <c r="B89" s="630" t="s">
        <v>474</v>
      </c>
      <c r="C89" s="626">
        <f>C90+C91+C94+C97+C100</f>
        <v>2</v>
      </c>
      <c r="D89" s="624"/>
      <c r="E89" s="624"/>
      <c r="F89" s="626">
        <f t="shared" ref="F89" si="9">F90+F91+F94+F97+F100</f>
        <v>2.8</v>
      </c>
      <c r="G89" s="627">
        <v>2</v>
      </c>
    </row>
    <row r="90" spans="1:8" s="636" customFormat="1">
      <c r="A90" s="631">
        <v>1</v>
      </c>
      <c r="B90" s="632" t="s">
        <v>217</v>
      </c>
      <c r="C90" s="633">
        <v>0</v>
      </c>
      <c r="D90" s="634">
        <v>1.35</v>
      </c>
      <c r="E90" s="634">
        <v>1</v>
      </c>
      <c r="F90" s="633"/>
      <c r="G90" s="635">
        <v>3</v>
      </c>
      <c r="H90" s="623" t="s">
        <v>491</v>
      </c>
    </row>
    <row r="91" spans="1:8" s="636" customFormat="1" ht="30">
      <c r="A91" s="637">
        <v>2</v>
      </c>
      <c r="B91" s="632" t="s">
        <v>475</v>
      </c>
      <c r="C91" s="633">
        <f>C93+C92</f>
        <v>0</v>
      </c>
      <c r="D91" s="634"/>
      <c r="E91" s="634"/>
      <c r="F91" s="633">
        <f>F93+F92</f>
        <v>0</v>
      </c>
      <c r="G91" s="635">
        <v>4</v>
      </c>
    </row>
    <row r="92" spans="1:8" s="623" customFormat="1">
      <c r="A92" s="638"/>
      <c r="B92" s="639" t="s">
        <v>213</v>
      </c>
      <c r="C92" s="640">
        <v>0</v>
      </c>
      <c r="D92" s="641"/>
      <c r="E92" s="641"/>
      <c r="F92" s="640"/>
      <c r="G92" s="622">
        <v>5</v>
      </c>
    </row>
    <row r="93" spans="1:8" s="623" customFormat="1">
      <c r="A93" s="638"/>
      <c r="B93" s="639" t="s">
        <v>216</v>
      </c>
      <c r="C93" s="640">
        <f>C90</f>
        <v>0</v>
      </c>
      <c r="D93" s="641">
        <f>5*2280/1000000</f>
        <v>1.14E-2</v>
      </c>
      <c r="E93" s="641">
        <v>2</v>
      </c>
      <c r="F93" s="640">
        <f>ROUND(C93*D93*E93,0)</f>
        <v>0</v>
      </c>
      <c r="G93" s="622">
        <v>6</v>
      </c>
    </row>
    <row r="94" spans="1:8" s="636" customFormat="1" ht="30">
      <c r="A94" s="631">
        <v>3</v>
      </c>
      <c r="B94" s="632" t="s">
        <v>218</v>
      </c>
      <c r="C94" s="633">
        <f>C96+C95</f>
        <v>0</v>
      </c>
      <c r="D94" s="634"/>
      <c r="E94" s="634"/>
      <c r="F94" s="633">
        <f>F96+F95</f>
        <v>0</v>
      </c>
      <c r="G94" s="635">
        <v>7</v>
      </c>
    </row>
    <row r="95" spans="1:8" s="623" customFormat="1">
      <c r="A95" s="638"/>
      <c r="B95" s="639" t="s">
        <v>213</v>
      </c>
      <c r="C95" s="640">
        <v>0</v>
      </c>
      <c r="D95" s="641"/>
      <c r="E95" s="641"/>
      <c r="F95" s="640"/>
      <c r="G95" s="635">
        <v>8</v>
      </c>
    </row>
    <row r="96" spans="1:8" s="623" customFormat="1">
      <c r="A96" s="638"/>
      <c r="B96" s="639" t="s">
        <v>216</v>
      </c>
      <c r="C96" s="640">
        <f>C90</f>
        <v>0</v>
      </c>
      <c r="D96" s="641">
        <f>11110/1000000</f>
        <v>1.111E-2</v>
      </c>
      <c r="E96" s="641">
        <v>2</v>
      </c>
      <c r="F96" s="640">
        <f>ROUND(C96*D96*E96,0)</f>
        <v>0</v>
      </c>
      <c r="G96" s="635">
        <v>9</v>
      </c>
    </row>
    <row r="97" spans="1:12" s="636" customFormat="1" ht="30">
      <c r="A97" s="631">
        <v>4</v>
      </c>
      <c r="B97" s="632" t="s">
        <v>476</v>
      </c>
      <c r="C97" s="633">
        <f>C99+C98</f>
        <v>2</v>
      </c>
      <c r="D97" s="634"/>
      <c r="E97" s="634"/>
      <c r="F97" s="633">
        <f>F99+F98</f>
        <v>2.8</v>
      </c>
      <c r="G97" s="635">
        <v>10</v>
      </c>
    </row>
    <row r="98" spans="1:12" s="623" customFormat="1">
      <c r="A98" s="638"/>
      <c r="B98" s="639" t="s">
        <v>213</v>
      </c>
      <c r="C98" s="640">
        <v>0</v>
      </c>
      <c r="D98" s="641"/>
      <c r="E98" s="641"/>
      <c r="F98" s="640">
        <f>ROUND(C98*D98*E98,0)</f>
        <v>0</v>
      </c>
      <c r="G98" s="627">
        <v>11</v>
      </c>
    </row>
    <row r="99" spans="1:12" s="623" customFormat="1">
      <c r="A99" s="638"/>
      <c r="B99" s="639" t="s">
        <v>216</v>
      </c>
      <c r="C99" s="640">
        <v>2</v>
      </c>
      <c r="D99" s="641">
        <v>0.7</v>
      </c>
      <c r="E99" s="641">
        <v>2</v>
      </c>
      <c r="F99" s="640">
        <v>2.8</v>
      </c>
      <c r="G99" s="627">
        <v>12</v>
      </c>
    </row>
    <row r="100" spans="1:12" s="636" customFormat="1" ht="30">
      <c r="A100" s="631">
        <v>5</v>
      </c>
      <c r="B100" s="642" t="s">
        <v>477</v>
      </c>
      <c r="C100" s="633">
        <f>C102+C101</f>
        <v>0</v>
      </c>
      <c r="D100" s="634"/>
      <c r="E100" s="634"/>
      <c r="F100" s="633">
        <f>F101+F102</f>
        <v>0</v>
      </c>
      <c r="G100" s="635">
        <v>17</v>
      </c>
    </row>
    <row r="101" spans="1:12" s="623" customFormat="1">
      <c r="A101" s="643"/>
      <c r="B101" s="639" t="s">
        <v>213</v>
      </c>
      <c r="C101" s="640">
        <v>0</v>
      </c>
      <c r="D101" s="641">
        <v>3.9</v>
      </c>
      <c r="E101" s="641"/>
      <c r="F101" s="640">
        <f>ROUND(C101*D101*E101,0)</f>
        <v>0</v>
      </c>
      <c r="G101" s="635">
        <v>18</v>
      </c>
    </row>
    <row r="102" spans="1:12" s="623" customFormat="1">
      <c r="A102" s="643"/>
      <c r="B102" s="639" t="s">
        <v>216</v>
      </c>
      <c r="C102" s="640">
        <v>0</v>
      </c>
      <c r="D102" s="641">
        <v>3.9</v>
      </c>
      <c r="E102" s="641">
        <v>2</v>
      </c>
      <c r="F102" s="640">
        <f>ROUND(C102*D102*E102,0)</f>
        <v>0</v>
      </c>
      <c r="G102" s="635">
        <v>19</v>
      </c>
    </row>
    <row r="103" spans="1:12" s="628" customFormat="1">
      <c r="A103" s="643" t="s">
        <v>37</v>
      </c>
      <c r="B103" s="644" t="s">
        <v>479</v>
      </c>
      <c r="C103" s="626">
        <f>C104+C106+C109+C112</f>
        <v>163</v>
      </c>
      <c r="D103" s="624"/>
      <c r="E103" s="624"/>
      <c r="F103" s="626">
        <f>F104+F106+F109+F112</f>
        <v>108.2</v>
      </c>
      <c r="G103" s="635">
        <v>20</v>
      </c>
    </row>
    <row r="104" spans="1:12" s="636" customFormat="1">
      <c r="A104" s="631">
        <v>1</v>
      </c>
      <c r="B104" s="632" t="s">
        <v>480</v>
      </c>
      <c r="C104" s="633">
        <f>C105</f>
        <v>0</v>
      </c>
      <c r="D104" s="634"/>
      <c r="E104" s="634"/>
      <c r="F104" s="633">
        <f>F105</f>
        <v>0</v>
      </c>
      <c r="G104" s="635">
        <v>21</v>
      </c>
    </row>
    <row r="105" spans="1:12" s="623" customFormat="1">
      <c r="A105" s="643"/>
      <c r="B105" s="639" t="s">
        <v>481</v>
      </c>
      <c r="C105" s="640">
        <v>0</v>
      </c>
      <c r="D105" s="641">
        <v>28.08</v>
      </c>
      <c r="E105" s="641">
        <v>1</v>
      </c>
      <c r="F105" s="640">
        <f t="shared" ref="F105" si="10">ROUND(C105*D105*E105,0)</f>
        <v>0</v>
      </c>
      <c r="G105" s="635">
        <v>22</v>
      </c>
      <c r="H105" s="623" t="s">
        <v>491</v>
      </c>
    </row>
    <row r="106" spans="1:12" s="636" customFormat="1">
      <c r="A106" s="631">
        <v>2</v>
      </c>
      <c r="B106" s="632" t="s">
        <v>482</v>
      </c>
      <c r="C106" s="633">
        <f>C108</f>
        <v>0</v>
      </c>
      <c r="D106" s="634">
        <f t="shared" ref="D106:E106" si="11">D108</f>
        <v>0.96</v>
      </c>
      <c r="E106" s="634">
        <f t="shared" si="11"/>
        <v>2</v>
      </c>
      <c r="F106" s="633">
        <f>F108+F107</f>
        <v>0</v>
      </c>
      <c r="G106" s="635">
        <v>23</v>
      </c>
      <c r="H106" s="623" t="s">
        <v>491</v>
      </c>
    </row>
    <row r="107" spans="1:12" s="623" customFormat="1">
      <c r="A107" s="643"/>
      <c r="B107" s="639" t="s">
        <v>213</v>
      </c>
      <c r="C107" s="640">
        <v>0</v>
      </c>
      <c r="D107" s="641">
        <v>0.96</v>
      </c>
      <c r="E107" s="641"/>
      <c r="F107" s="640">
        <f>ROUND(C107*D107*E107,0)</f>
        <v>0</v>
      </c>
      <c r="G107" s="635">
        <v>24</v>
      </c>
    </row>
    <row r="108" spans="1:12" s="623" customFormat="1">
      <c r="A108" s="643"/>
      <c r="B108" s="639" t="s">
        <v>216</v>
      </c>
      <c r="C108" s="640">
        <v>0</v>
      </c>
      <c r="D108" s="641">
        <v>0.96</v>
      </c>
      <c r="E108" s="641">
        <v>2</v>
      </c>
      <c r="F108" s="640">
        <f>ROUND(C108*D108*E108,0)</f>
        <v>0</v>
      </c>
      <c r="G108" s="635">
        <v>25</v>
      </c>
    </row>
    <row r="109" spans="1:12" s="636" customFormat="1">
      <c r="A109" s="631">
        <v>3</v>
      </c>
      <c r="B109" s="632" t="s">
        <v>212</v>
      </c>
      <c r="C109" s="633">
        <f>C111+C110</f>
        <v>139</v>
      </c>
      <c r="D109" s="634"/>
      <c r="E109" s="634"/>
      <c r="F109" s="633">
        <f>F110+F111</f>
        <v>101</v>
      </c>
      <c r="G109" s="635">
        <v>26</v>
      </c>
    </row>
    <row r="110" spans="1:12" s="623" customFormat="1">
      <c r="A110" s="638"/>
      <c r="B110" s="639" t="s">
        <v>213</v>
      </c>
      <c r="C110" s="640">
        <v>0</v>
      </c>
      <c r="D110" s="641">
        <v>0.36</v>
      </c>
      <c r="E110" s="641"/>
      <c r="F110" s="640">
        <f>ROUND(C110*D110*E110,0)</f>
        <v>0</v>
      </c>
      <c r="G110" s="635">
        <v>27</v>
      </c>
    </row>
    <row r="111" spans="1:12" s="623" customFormat="1">
      <c r="A111" s="638"/>
      <c r="B111" s="639" t="s">
        <v>216</v>
      </c>
      <c r="C111" s="640">
        <v>139</v>
      </c>
      <c r="D111" s="641">
        <v>0.36</v>
      </c>
      <c r="E111" s="641">
        <v>2</v>
      </c>
      <c r="F111" s="640">
        <v>101</v>
      </c>
      <c r="G111" s="635">
        <v>28</v>
      </c>
      <c r="L111" s="623">
        <f>C111*D111*E111</f>
        <v>100.08</v>
      </c>
    </row>
    <row r="112" spans="1:12" s="636" customFormat="1">
      <c r="A112" s="631">
        <v>4</v>
      </c>
      <c r="B112" s="632" t="s">
        <v>170</v>
      </c>
      <c r="C112" s="633">
        <f>C114+C113</f>
        <v>24</v>
      </c>
      <c r="D112" s="634"/>
      <c r="E112" s="634"/>
      <c r="F112" s="633">
        <f>F113+F114</f>
        <v>7.2</v>
      </c>
      <c r="G112" s="635">
        <v>29</v>
      </c>
      <c r="L112" s="623">
        <f t="shared" ref="L112:L115" si="12">C112*D112*E112</f>
        <v>0</v>
      </c>
    </row>
    <row r="113" spans="1:12" s="623" customFormat="1">
      <c r="A113" s="638"/>
      <c r="B113" s="639" t="s">
        <v>213</v>
      </c>
      <c r="C113" s="640">
        <v>0</v>
      </c>
      <c r="D113" s="641">
        <v>0.15</v>
      </c>
      <c r="E113" s="641"/>
      <c r="F113" s="640">
        <f>ROUND(C113*D113*E113,0)</f>
        <v>0</v>
      </c>
      <c r="G113" s="635">
        <v>30</v>
      </c>
      <c r="L113" s="623">
        <f t="shared" si="12"/>
        <v>0</v>
      </c>
    </row>
    <row r="114" spans="1:12" s="623" customFormat="1">
      <c r="A114" s="638"/>
      <c r="B114" s="639" t="s">
        <v>216</v>
      </c>
      <c r="C114" s="640">
        <v>24</v>
      </c>
      <c r="D114" s="641">
        <v>0.15</v>
      </c>
      <c r="E114" s="641">
        <v>2</v>
      </c>
      <c r="F114" s="640">
        <v>7.2</v>
      </c>
      <c r="G114" s="635">
        <v>31</v>
      </c>
      <c r="L114" s="623">
        <f t="shared" si="12"/>
        <v>7.1999999999999993</v>
      </c>
    </row>
    <row r="115" spans="1:12" s="628" customFormat="1">
      <c r="A115" s="624"/>
      <c r="B115" s="625" t="s">
        <v>86</v>
      </c>
      <c r="C115" s="626">
        <f>C116+C130</f>
        <v>0</v>
      </c>
      <c r="D115" s="624"/>
      <c r="E115" s="624"/>
      <c r="F115" s="626">
        <f t="shared" ref="F115" si="13">F116+F130</f>
        <v>0</v>
      </c>
      <c r="G115" s="627">
        <v>1</v>
      </c>
      <c r="L115" s="623">
        <f t="shared" si="12"/>
        <v>0</v>
      </c>
    </row>
    <row r="116" spans="1:12" s="628" customFormat="1">
      <c r="A116" s="629" t="s">
        <v>23</v>
      </c>
      <c r="B116" s="630" t="s">
        <v>474</v>
      </c>
      <c r="C116" s="626">
        <f>C117+C118+C121+C124+C127</f>
        <v>0</v>
      </c>
      <c r="D116" s="624"/>
      <c r="E116" s="624"/>
      <c r="F116" s="626">
        <f t="shared" ref="F116" si="14">F117+F118+F121+F124+F127</f>
        <v>0</v>
      </c>
      <c r="G116" s="627">
        <v>2</v>
      </c>
    </row>
    <row r="117" spans="1:12" s="636" customFormat="1">
      <c r="A117" s="631">
        <v>1</v>
      </c>
      <c r="B117" s="632" t="s">
        <v>217</v>
      </c>
      <c r="C117" s="633"/>
      <c r="D117" s="634">
        <v>1.35</v>
      </c>
      <c r="E117" s="634">
        <v>1</v>
      </c>
      <c r="F117" s="633"/>
      <c r="G117" s="635">
        <v>3</v>
      </c>
      <c r="H117" s="623" t="s">
        <v>491</v>
      </c>
    </row>
    <row r="118" spans="1:12" s="636" customFormat="1" ht="30">
      <c r="A118" s="637">
        <v>2</v>
      </c>
      <c r="B118" s="632" t="s">
        <v>475</v>
      </c>
      <c r="C118" s="633">
        <f>C120+C119</f>
        <v>0</v>
      </c>
      <c r="D118" s="634"/>
      <c r="E118" s="634"/>
      <c r="F118" s="633">
        <f>F120+F119</f>
        <v>0</v>
      </c>
      <c r="G118" s="635">
        <v>4</v>
      </c>
    </row>
    <row r="119" spans="1:12" s="623" customFormat="1">
      <c r="A119" s="638"/>
      <c r="B119" s="639" t="s">
        <v>213</v>
      </c>
      <c r="C119" s="640"/>
      <c r="D119" s="641"/>
      <c r="E119" s="641"/>
      <c r="F119" s="640"/>
      <c r="G119" s="622">
        <v>5</v>
      </c>
    </row>
    <row r="120" spans="1:12" s="623" customFormat="1">
      <c r="A120" s="638"/>
      <c r="B120" s="639" t="s">
        <v>216</v>
      </c>
      <c r="C120" s="640">
        <f>C117</f>
        <v>0</v>
      </c>
      <c r="D120" s="641">
        <f>5*2280/1000000</f>
        <v>1.14E-2</v>
      </c>
      <c r="E120" s="641">
        <v>2</v>
      </c>
      <c r="F120" s="640">
        <f>ROUND(C120*D120*E120,0)</f>
        <v>0</v>
      </c>
      <c r="G120" s="622">
        <v>6</v>
      </c>
    </row>
    <row r="121" spans="1:12" s="636" customFormat="1" ht="30">
      <c r="A121" s="631">
        <v>3</v>
      </c>
      <c r="B121" s="632" t="s">
        <v>218</v>
      </c>
      <c r="C121" s="633">
        <f>C123+C122</f>
        <v>0</v>
      </c>
      <c r="D121" s="634"/>
      <c r="E121" s="634"/>
      <c r="F121" s="633">
        <f>F123+F122</f>
        <v>0</v>
      </c>
      <c r="G121" s="635">
        <v>7</v>
      </c>
    </row>
    <row r="122" spans="1:12" s="623" customFormat="1">
      <c r="A122" s="638"/>
      <c r="B122" s="639" t="s">
        <v>213</v>
      </c>
      <c r="C122" s="640"/>
      <c r="D122" s="641"/>
      <c r="E122" s="641"/>
      <c r="F122" s="640"/>
      <c r="G122" s="635">
        <v>8</v>
      </c>
    </row>
    <row r="123" spans="1:12" s="623" customFormat="1">
      <c r="A123" s="638"/>
      <c r="B123" s="639" t="s">
        <v>216</v>
      </c>
      <c r="C123" s="640">
        <f>C117</f>
        <v>0</v>
      </c>
      <c r="D123" s="641">
        <f>11110/1000000</f>
        <v>1.111E-2</v>
      </c>
      <c r="E123" s="641">
        <v>2</v>
      </c>
      <c r="F123" s="640">
        <f>ROUND(C123*D123*E123,0)</f>
        <v>0</v>
      </c>
      <c r="G123" s="635">
        <v>9</v>
      </c>
    </row>
    <row r="124" spans="1:12" s="636" customFormat="1" ht="30">
      <c r="A124" s="631">
        <v>4</v>
      </c>
      <c r="B124" s="632" t="s">
        <v>476</v>
      </c>
      <c r="C124" s="633">
        <f>C126+C125</f>
        <v>0</v>
      </c>
      <c r="D124" s="634"/>
      <c r="E124" s="634"/>
      <c r="F124" s="633">
        <f>F126+F125</f>
        <v>0</v>
      </c>
      <c r="G124" s="635">
        <v>10</v>
      </c>
    </row>
    <row r="125" spans="1:12" s="623" customFormat="1">
      <c r="A125" s="638"/>
      <c r="B125" s="639" t="s">
        <v>213</v>
      </c>
      <c r="C125" s="640"/>
      <c r="D125" s="641"/>
      <c r="E125" s="641"/>
      <c r="F125" s="640">
        <f>ROUND(C125*D125*E125,0)</f>
        <v>0</v>
      </c>
      <c r="G125" s="627">
        <v>11</v>
      </c>
    </row>
    <row r="126" spans="1:12" s="623" customFormat="1">
      <c r="A126" s="638"/>
      <c r="B126" s="639" t="s">
        <v>216</v>
      </c>
      <c r="C126" s="640"/>
      <c r="D126" s="641">
        <v>0.7</v>
      </c>
      <c r="E126" s="641">
        <v>2</v>
      </c>
      <c r="F126" s="640">
        <f>ROUND(C126*D126*E126,0)</f>
        <v>0</v>
      </c>
      <c r="G126" s="627">
        <v>12</v>
      </c>
    </row>
    <row r="127" spans="1:12" s="636" customFormat="1" ht="30">
      <c r="A127" s="631">
        <v>5</v>
      </c>
      <c r="B127" s="642" t="s">
        <v>477</v>
      </c>
      <c r="C127" s="633">
        <f>C129+C128</f>
        <v>0</v>
      </c>
      <c r="D127" s="634"/>
      <c r="E127" s="634"/>
      <c r="F127" s="633">
        <f>F128+F129</f>
        <v>0</v>
      </c>
      <c r="G127" s="635">
        <v>17</v>
      </c>
    </row>
    <row r="128" spans="1:12" s="623" customFormat="1">
      <c r="A128" s="643"/>
      <c r="B128" s="639" t="s">
        <v>213</v>
      </c>
      <c r="C128" s="640"/>
      <c r="D128" s="641">
        <v>3.9</v>
      </c>
      <c r="E128" s="641"/>
      <c r="F128" s="640">
        <f>ROUND(C128*D128*E128,0)</f>
        <v>0</v>
      </c>
      <c r="G128" s="635">
        <v>18</v>
      </c>
    </row>
    <row r="129" spans="1:8" s="623" customFormat="1">
      <c r="A129" s="643"/>
      <c r="B129" s="639" t="s">
        <v>216</v>
      </c>
      <c r="C129" s="640"/>
      <c r="D129" s="641">
        <v>3.9</v>
      </c>
      <c r="E129" s="641">
        <v>2</v>
      </c>
      <c r="F129" s="640">
        <f>ROUND(C129*D129*E129,0)</f>
        <v>0</v>
      </c>
      <c r="G129" s="635">
        <v>19</v>
      </c>
    </row>
    <row r="130" spans="1:8" s="628" customFormat="1">
      <c r="A130" s="643" t="s">
        <v>37</v>
      </c>
      <c r="B130" s="644" t="s">
        <v>479</v>
      </c>
      <c r="C130" s="626">
        <f>C131+C133+C136+C139</f>
        <v>0</v>
      </c>
      <c r="D130" s="624"/>
      <c r="E130" s="624"/>
      <c r="F130" s="626">
        <f>F131+F133+F136+F139</f>
        <v>0</v>
      </c>
      <c r="G130" s="635">
        <v>20</v>
      </c>
    </row>
    <row r="131" spans="1:8" s="636" customFormat="1">
      <c r="A131" s="631">
        <v>1</v>
      </c>
      <c r="B131" s="632" t="s">
        <v>480</v>
      </c>
      <c r="C131" s="633">
        <f>C132</f>
        <v>0</v>
      </c>
      <c r="D131" s="634"/>
      <c r="E131" s="634"/>
      <c r="F131" s="633">
        <f>F132</f>
        <v>0</v>
      </c>
      <c r="G131" s="635">
        <v>21</v>
      </c>
    </row>
    <row r="132" spans="1:8" s="623" customFormat="1">
      <c r="A132" s="643"/>
      <c r="B132" s="639" t="s">
        <v>481</v>
      </c>
      <c r="C132" s="640"/>
      <c r="D132" s="641">
        <v>28.08</v>
      </c>
      <c r="E132" s="641">
        <v>1</v>
      </c>
      <c r="F132" s="640">
        <f t="shared" ref="F132" si="15">ROUND(C132*D132*E132,0)</f>
        <v>0</v>
      </c>
      <c r="G132" s="635">
        <v>22</v>
      </c>
      <c r="H132" s="623" t="s">
        <v>491</v>
      </c>
    </row>
    <row r="133" spans="1:8" s="636" customFormat="1">
      <c r="A133" s="631">
        <v>2</v>
      </c>
      <c r="B133" s="632" t="s">
        <v>482</v>
      </c>
      <c r="C133" s="633">
        <f>C135</f>
        <v>0</v>
      </c>
      <c r="D133" s="634">
        <f t="shared" ref="D133:E133" si="16">D135</f>
        <v>0.96</v>
      </c>
      <c r="E133" s="634">
        <f t="shared" si="16"/>
        <v>2</v>
      </c>
      <c r="F133" s="633">
        <f>F135+F134</f>
        <v>0</v>
      </c>
      <c r="G133" s="635">
        <v>23</v>
      </c>
      <c r="H133" s="623" t="s">
        <v>491</v>
      </c>
    </row>
    <row r="134" spans="1:8" s="623" customFormat="1">
      <c r="A134" s="643"/>
      <c r="B134" s="639" t="s">
        <v>213</v>
      </c>
      <c r="C134" s="640"/>
      <c r="D134" s="641">
        <v>0.96</v>
      </c>
      <c r="E134" s="641"/>
      <c r="F134" s="640">
        <f>ROUND(C134*D134*E134,0)</f>
        <v>0</v>
      </c>
      <c r="G134" s="635">
        <v>24</v>
      </c>
    </row>
    <row r="135" spans="1:8" s="623" customFormat="1">
      <c r="A135" s="643"/>
      <c r="B135" s="639" t="s">
        <v>216</v>
      </c>
      <c r="C135" s="640"/>
      <c r="D135" s="641">
        <v>0.96</v>
      </c>
      <c r="E135" s="641">
        <v>2</v>
      </c>
      <c r="F135" s="640">
        <f>ROUND(C135*D135*E135,0)</f>
        <v>0</v>
      </c>
      <c r="G135" s="635">
        <v>25</v>
      </c>
    </row>
    <row r="136" spans="1:8" s="636" customFormat="1">
      <c r="A136" s="631">
        <v>3</v>
      </c>
      <c r="B136" s="632" t="s">
        <v>212</v>
      </c>
      <c r="C136" s="633">
        <f>C138+C137</f>
        <v>0</v>
      </c>
      <c r="D136" s="634"/>
      <c r="E136" s="634"/>
      <c r="F136" s="633">
        <f>F137+F138</f>
        <v>0</v>
      </c>
      <c r="G136" s="635">
        <v>26</v>
      </c>
    </row>
    <row r="137" spans="1:8" s="623" customFormat="1">
      <c r="A137" s="638"/>
      <c r="B137" s="639" t="s">
        <v>213</v>
      </c>
      <c r="C137" s="640"/>
      <c r="D137" s="641">
        <v>0.36</v>
      </c>
      <c r="E137" s="641"/>
      <c r="F137" s="640">
        <f>ROUND(C137*D137*E137,0)</f>
        <v>0</v>
      </c>
      <c r="G137" s="635">
        <v>27</v>
      </c>
    </row>
    <row r="138" spans="1:8" s="623" customFormat="1">
      <c r="A138" s="638"/>
      <c r="B138" s="639" t="s">
        <v>216</v>
      </c>
      <c r="C138" s="640">
        <f>C117</f>
        <v>0</v>
      </c>
      <c r="D138" s="641">
        <v>0.36</v>
      </c>
      <c r="E138" s="641">
        <v>2</v>
      </c>
      <c r="F138" s="640">
        <f>ROUND(C138*D138*E138,0)</f>
        <v>0</v>
      </c>
      <c r="G138" s="635">
        <v>28</v>
      </c>
    </row>
    <row r="139" spans="1:8" s="636" customFormat="1">
      <c r="A139" s="631">
        <v>4</v>
      </c>
      <c r="B139" s="632" t="s">
        <v>170</v>
      </c>
      <c r="C139" s="633">
        <f>C141+C140</f>
        <v>0</v>
      </c>
      <c r="D139" s="634"/>
      <c r="E139" s="634"/>
      <c r="F139" s="633">
        <f>F140+F141</f>
        <v>0</v>
      </c>
      <c r="G139" s="635">
        <v>29</v>
      </c>
    </row>
    <row r="140" spans="1:8" s="623" customFormat="1">
      <c r="A140" s="638"/>
      <c r="B140" s="639" t="s">
        <v>213</v>
      </c>
      <c r="C140" s="640"/>
      <c r="D140" s="641">
        <v>0.15</v>
      </c>
      <c r="E140" s="641"/>
      <c r="F140" s="640">
        <f>ROUND(C140*D140*E140,0)</f>
        <v>0</v>
      </c>
      <c r="G140" s="635">
        <v>30</v>
      </c>
    </row>
    <row r="141" spans="1:8" s="623" customFormat="1">
      <c r="A141" s="638"/>
      <c r="B141" s="639" t="s">
        <v>216</v>
      </c>
      <c r="C141" s="640"/>
      <c r="D141" s="641">
        <v>0.15</v>
      </c>
      <c r="E141" s="641">
        <v>2</v>
      </c>
      <c r="F141" s="640">
        <f>ROUND(C141*D141*E141,0)</f>
        <v>0</v>
      </c>
      <c r="G141" s="635">
        <v>31</v>
      </c>
    </row>
    <row r="142" spans="1:8" s="475" customFormat="1">
      <c r="A142" s="471"/>
      <c r="B142" s="472" t="s">
        <v>87</v>
      </c>
      <c r="C142" s="473">
        <f>C143+C157</f>
        <v>226</v>
      </c>
      <c r="D142" s="471"/>
      <c r="E142" s="471"/>
      <c r="F142" s="473">
        <f t="shared" ref="F142" si="17">F143+F157</f>
        <v>207.88</v>
      </c>
      <c r="G142" s="474">
        <v>1</v>
      </c>
    </row>
    <row r="143" spans="1:8" s="475" customFormat="1">
      <c r="A143" s="476" t="s">
        <v>23</v>
      </c>
      <c r="B143" s="477" t="s">
        <v>474</v>
      </c>
      <c r="C143" s="473">
        <f>C144+C145+C148+C151+C154</f>
        <v>0</v>
      </c>
      <c r="D143" s="471"/>
      <c r="E143" s="471"/>
      <c r="F143" s="473">
        <f t="shared" ref="F143" si="18">F144+F145+F148+F151+F154</f>
        <v>0</v>
      </c>
      <c r="G143" s="474">
        <v>2</v>
      </c>
    </row>
    <row r="144" spans="1:8" s="483" customFormat="1">
      <c r="A144" s="478">
        <v>1</v>
      </c>
      <c r="B144" s="479" t="s">
        <v>217</v>
      </c>
      <c r="C144" s="480"/>
      <c r="D144" s="481">
        <v>1.35</v>
      </c>
      <c r="E144" s="481">
        <v>1</v>
      </c>
      <c r="F144" s="480"/>
      <c r="G144" s="482">
        <v>3</v>
      </c>
      <c r="H144" s="470" t="s">
        <v>491</v>
      </c>
    </row>
    <row r="145" spans="1:8" s="483" customFormat="1" ht="30">
      <c r="A145" s="484">
        <v>2</v>
      </c>
      <c r="B145" s="479" t="s">
        <v>475</v>
      </c>
      <c r="C145" s="480">
        <f>C147+C146</f>
        <v>0</v>
      </c>
      <c r="D145" s="481"/>
      <c r="E145" s="481"/>
      <c r="F145" s="480">
        <f>F147+F146</f>
        <v>0</v>
      </c>
      <c r="G145" s="482">
        <v>4</v>
      </c>
    </row>
    <row r="146" spans="1:8" s="470" customFormat="1">
      <c r="A146" s="485"/>
      <c r="B146" s="486" t="s">
        <v>213</v>
      </c>
      <c r="C146" s="487"/>
      <c r="D146" s="488"/>
      <c r="E146" s="488"/>
      <c r="F146" s="487"/>
      <c r="G146" s="469">
        <v>5</v>
      </c>
    </row>
    <row r="147" spans="1:8" s="470" customFormat="1">
      <c r="A147" s="485"/>
      <c r="B147" s="486" t="s">
        <v>216</v>
      </c>
      <c r="C147" s="487">
        <f>C144</f>
        <v>0</v>
      </c>
      <c r="D147" s="488">
        <f>5*2280/1000000</f>
        <v>1.14E-2</v>
      </c>
      <c r="E147" s="488">
        <v>2</v>
      </c>
      <c r="F147" s="487">
        <f>ROUND(C147*D147*E147,0)</f>
        <v>0</v>
      </c>
      <c r="G147" s="469">
        <v>6</v>
      </c>
    </row>
    <row r="148" spans="1:8" s="483" customFormat="1" ht="30">
      <c r="A148" s="478">
        <v>3</v>
      </c>
      <c r="B148" s="479" t="s">
        <v>218</v>
      </c>
      <c r="C148" s="480">
        <f>C150+C149</f>
        <v>0</v>
      </c>
      <c r="D148" s="481"/>
      <c r="E148" s="481"/>
      <c r="F148" s="480">
        <f>F150+F149</f>
        <v>0</v>
      </c>
      <c r="G148" s="482">
        <v>7</v>
      </c>
    </row>
    <row r="149" spans="1:8" s="470" customFormat="1">
      <c r="A149" s="485"/>
      <c r="B149" s="486" t="s">
        <v>213</v>
      </c>
      <c r="C149" s="487"/>
      <c r="D149" s="488"/>
      <c r="E149" s="488"/>
      <c r="F149" s="487"/>
      <c r="G149" s="482">
        <v>8</v>
      </c>
    </row>
    <row r="150" spans="1:8" s="470" customFormat="1">
      <c r="A150" s="485"/>
      <c r="B150" s="486" t="s">
        <v>216</v>
      </c>
      <c r="C150" s="487">
        <f>C144</f>
        <v>0</v>
      </c>
      <c r="D150" s="488">
        <f>11110/1000000</f>
        <v>1.111E-2</v>
      </c>
      <c r="E150" s="488">
        <v>2</v>
      </c>
      <c r="F150" s="487">
        <f>ROUND(C150*D150*E150,0)</f>
        <v>0</v>
      </c>
      <c r="G150" s="482">
        <v>9</v>
      </c>
    </row>
    <row r="151" spans="1:8" s="483" customFormat="1" ht="30">
      <c r="A151" s="478">
        <v>4</v>
      </c>
      <c r="B151" s="479" t="s">
        <v>476</v>
      </c>
      <c r="C151" s="480">
        <f>C153+C152</f>
        <v>0</v>
      </c>
      <c r="D151" s="481"/>
      <c r="E151" s="481"/>
      <c r="F151" s="480">
        <f>F153+F152</f>
        <v>0</v>
      </c>
      <c r="G151" s="482">
        <v>10</v>
      </c>
    </row>
    <row r="152" spans="1:8" s="470" customFormat="1">
      <c r="A152" s="485"/>
      <c r="B152" s="486" t="s">
        <v>213</v>
      </c>
      <c r="C152" s="487"/>
      <c r="D152" s="488"/>
      <c r="E152" s="488"/>
      <c r="F152" s="487">
        <f>ROUND(C152*D152*E152,0)</f>
        <v>0</v>
      </c>
      <c r="G152" s="474">
        <v>11</v>
      </c>
    </row>
    <row r="153" spans="1:8" s="470" customFormat="1">
      <c r="A153" s="485"/>
      <c r="B153" s="486" t="s">
        <v>216</v>
      </c>
      <c r="C153" s="487"/>
      <c r="D153" s="488">
        <v>0.7</v>
      </c>
      <c r="E153" s="488">
        <v>2</v>
      </c>
      <c r="F153" s="487">
        <f>ROUND(C153*D153*E153,0)</f>
        <v>0</v>
      </c>
      <c r="G153" s="474">
        <v>12</v>
      </c>
    </row>
    <row r="154" spans="1:8" s="483" customFormat="1" ht="30">
      <c r="A154" s="478">
        <v>5</v>
      </c>
      <c r="B154" s="489" t="s">
        <v>477</v>
      </c>
      <c r="C154" s="480">
        <f>C156+C155</f>
        <v>0</v>
      </c>
      <c r="D154" s="481"/>
      <c r="E154" s="481"/>
      <c r="F154" s="480">
        <f>F155+F156</f>
        <v>0</v>
      </c>
      <c r="G154" s="482">
        <v>17</v>
      </c>
    </row>
    <row r="155" spans="1:8" s="470" customFormat="1">
      <c r="A155" s="490"/>
      <c r="B155" s="486" t="s">
        <v>213</v>
      </c>
      <c r="C155" s="487"/>
      <c r="D155" s="488">
        <v>3.9</v>
      </c>
      <c r="E155" s="488"/>
      <c r="F155" s="487">
        <f>ROUND(C155*D155*E155,0)</f>
        <v>0</v>
      </c>
      <c r="G155" s="482">
        <v>18</v>
      </c>
    </row>
    <row r="156" spans="1:8" s="470" customFormat="1">
      <c r="A156" s="490"/>
      <c r="B156" s="486" t="s">
        <v>216</v>
      </c>
      <c r="C156" s="487"/>
      <c r="D156" s="488">
        <v>3.9</v>
      </c>
      <c r="E156" s="488">
        <v>2</v>
      </c>
      <c r="F156" s="487">
        <f>ROUND(C156*D156*E156,0)</f>
        <v>0</v>
      </c>
      <c r="G156" s="482">
        <v>19</v>
      </c>
    </row>
    <row r="157" spans="1:8" s="475" customFormat="1">
      <c r="A157" s="490" t="s">
        <v>37</v>
      </c>
      <c r="B157" s="491" t="s">
        <v>479</v>
      </c>
      <c r="C157" s="473">
        <f>C158+C160+C163+C166</f>
        <v>226</v>
      </c>
      <c r="D157" s="471"/>
      <c r="E157" s="471"/>
      <c r="F157" s="473">
        <f>F158+F160+F163+F166</f>
        <v>207.88</v>
      </c>
      <c r="G157" s="482">
        <v>20</v>
      </c>
    </row>
    <row r="158" spans="1:8" s="483" customFormat="1">
      <c r="A158" s="478">
        <v>1</v>
      </c>
      <c r="B158" s="479" t="s">
        <v>480</v>
      </c>
      <c r="C158" s="480">
        <f>C159</f>
        <v>0</v>
      </c>
      <c r="D158" s="481"/>
      <c r="E158" s="481"/>
      <c r="F158" s="480">
        <f>F159</f>
        <v>0</v>
      </c>
      <c r="G158" s="482">
        <v>21</v>
      </c>
    </row>
    <row r="159" spans="1:8" s="470" customFormat="1">
      <c r="A159" s="490"/>
      <c r="B159" s="486" t="s">
        <v>481</v>
      </c>
      <c r="C159" s="487"/>
      <c r="D159" s="488">
        <v>28.08</v>
      </c>
      <c r="E159" s="488">
        <v>1</v>
      </c>
      <c r="F159" s="487">
        <f t="shared" ref="F159" si="19">ROUND(C159*D159*E159,0)</f>
        <v>0</v>
      </c>
      <c r="G159" s="482">
        <v>22</v>
      </c>
      <c r="H159" s="470" t="s">
        <v>491</v>
      </c>
    </row>
    <row r="160" spans="1:8" s="483" customFormat="1">
      <c r="A160" s="478">
        <v>2</v>
      </c>
      <c r="B160" s="479" t="s">
        <v>482</v>
      </c>
      <c r="C160" s="480">
        <f>C162</f>
        <v>52</v>
      </c>
      <c r="D160" s="481">
        <f t="shared" ref="D160:E160" si="20">D162</f>
        <v>0.96</v>
      </c>
      <c r="E160" s="481">
        <f t="shared" si="20"/>
        <v>2</v>
      </c>
      <c r="F160" s="480">
        <f>F162+F161</f>
        <v>98.88</v>
      </c>
      <c r="G160" s="482">
        <v>23</v>
      </c>
      <c r="H160" s="470" t="s">
        <v>491</v>
      </c>
    </row>
    <row r="161" spans="1:8" s="470" customFormat="1">
      <c r="A161" s="490"/>
      <c r="B161" s="486" t="s">
        <v>213</v>
      </c>
      <c r="C161" s="487">
        <v>0</v>
      </c>
      <c r="D161" s="488">
        <v>0.96</v>
      </c>
      <c r="E161" s="488"/>
      <c r="F161" s="487">
        <f>ROUND(C161*D161*E161,0)</f>
        <v>0</v>
      </c>
      <c r="G161" s="482">
        <v>24</v>
      </c>
    </row>
    <row r="162" spans="1:8" s="470" customFormat="1">
      <c r="A162" s="490"/>
      <c r="B162" s="486" t="s">
        <v>216</v>
      </c>
      <c r="C162" s="487">
        <v>52</v>
      </c>
      <c r="D162" s="488">
        <v>0.96</v>
      </c>
      <c r="E162" s="488">
        <v>2</v>
      </c>
      <c r="F162" s="487">
        <v>98.88</v>
      </c>
      <c r="G162" s="482">
        <v>25</v>
      </c>
    </row>
    <row r="163" spans="1:8" s="483" customFormat="1">
      <c r="A163" s="478">
        <v>3</v>
      </c>
      <c r="B163" s="479" t="s">
        <v>212</v>
      </c>
      <c r="C163" s="480">
        <f>C165+C164</f>
        <v>136</v>
      </c>
      <c r="D163" s="481"/>
      <c r="E163" s="481"/>
      <c r="F163" s="480">
        <f>F164+F165</f>
        <v>98</v>
      </c>
      <c r="G163" s="482">
        <v>26</v>
      </c>
    </row>
    <row r="164" spans="1:8" s="470" customFormat="1">
      <c r="A164" s="485"/>
      <c r="B164" s="486" t="s">
        <v>213</v>
      </c>
      <c r="C164" s="487">
        <v>0</v>
      </c>
      <c r="D164" s="488">
        <v>0.36</v>
      </c>
      <c r="E164" s="488"/>
      <c r="F164" s="487">
        <f>ROUND(C164*D164*E164,0)</f>
        <v>0</v>
      </c>
      <c r="G164" s="482">
        <v>27</v>
      </c>
    </row>
    <row r="165" spans="1:8" s="470" customFormat="1">
      <c r="A165" s="485"/>
      <c r="B165" s="486" t="s">
        <v>216</v>
      </c>
      <c r="C165" s="487">
        <v>136</v>
      </c>
      <c r="D165" s="488">
        <v>0.36</v>
      </c>
      <c r="E165" s="488">
        <v>2</v>
      </c>
      <c r="F165" s="487">
        <f>ROUND(C165*D165*E165,0)</f>
        <v>98</v>
      </c>
      <c r="G165" s="482">
        <v>28</v>
      </c>
    </row>
    <row r="166" spans="1:8" s="483" customFormat="1">
      <c r="A166" s="478">
        <v>4</v>
      </c>
      <c r="B166" s="479" t="s">
        <v>170</v>
      </c>
      <c r="C166" s="480">
        <f>C168+C167</f>
        <v>38</v>
      </c>
      <c r="D166" s="481"/>
      <c r="E166" s="481"/>
      <c r="F166" s="480">
        <f>F167+F168</f>
        <v>11</v>
      </c>
      <c r="G166" s="482">
        <v>29</v>
      </c>
    </row>
    <row r="167" spans="1:8" s="470" customFormat="1">
      <c r="A167" s="485"/>
      <c r="B167" s="486" t="s">
        <v>213</v>
      </c>
      <c r="C167" s="487">
        <v>0</v>
      </c>
      <c r="D167" s="488">
        <v>0.15</v>
      </c>
      <c r="E167" s="488"/>
      <c r="F167" s="487">
        <f>ROUND(C167*D167*E167,0)</f>
        <v>0</v>
      </c>
      <c r="G167" s="482">
        <v>30</v>
      </c>
    </row>
    <row r="168" spans="1:8" s="470" customFormat="1">
      <c r="A168" s="485"/>
      <c r="B168" s="486" t="s">
        <v>216</v>
      </c>
      <c r="C168" s="487">
        <v>38</v>
      </c>
      <c r="D168" s="488">
        <v>0.15</v>
      </c>
      <c r="E168" s="488">
        <v>2</v>
      </c>
      <c r="F168" s="487">
        <f>ROUND(C168*D168*E168,0)</f>
        <v>11</v>
      </c>
      <c r="G168" s="482">
        <v>31</v>
      </c>
    </row>
    <row r="169" spans="1:8" s="475" customFormat="1">
      <c r="A169" s="471"/>
      <c r="B169" s="472" t="s">
        <v>88</v>
      </c>
      <c r="C169" s="473"/>
      <c r="D169" s="471"/>
      <c r="E169" s="471"/>
      <c r="F169" s="473"/>
      <c r="G169" s="474">
        <v>1</v>
      </c>
    </row>
    <row r="170" spans="1:8" s="475" customFormat="1">
      <c r="A170" s="476" t="s">
        <v>23</v>
      </c>
      <c r="B170" s="477" t="s">
        <v>474</v>
      </c>
      <c r="C170" s="473"/>
      <c r="D170" s="471"/>
      <c r="E170" s="471"/>
      <c r="F170" s="473"/>
      <c r="G170" s="474">
        <v>2</v>
      </c>
    </row>
    <row r="171" spans="1:8" s="483" customFormat="1">
      <c r="A171" s="478">
        <v>1</v>
      </c>
      <c r="B171" s="479" t="s">
        <v>217</v>
      </c>
      <c r="C171" s="480"/>
      <c r="D171" s="481"/>
      <c r="E171" s="481"/>
      <c r="F171" s="480"/>
      <c r="G171" s="482">
        <v>3</v>
      </c>
      <c r="H171" s="470" t="s">
        <v>491</v>
      </c>
    </row>
    <row r="172" spans="1:8" s="483" customFormat="1" ht="30">
      <c r="A172" s="484">
        <v>2</v>
      </c>
      <c r="B172" s="479" t="s">
        <v>475</v>
      </c>
      <c r="C172" s="480"/>
      <c r="D172" s="481"/>
      <c r="E172" s="481"/>
      <c r="F172" s="480"/>
      <c r="G172" s="482">
        <v>4</v>
      </c>
    </row>
    <row r="173" spans="1:8" s="470" customFormat="1">
      <c r="A173" s="485"/>
      <c r="B173" s="486" t="s">
        <v>213</v>
      </c>
      <c r="C173" s="487"/>
      <c r="D173" s="488"/>
      <c r="E173" s="488"/>
      <c r="F173" s="487"/>
      <c r="G173" s="469">
        <v>5</v>
      </c>
    </row>
    <row r="174" spans="1:8" s="470" customFormat="1">
      <c r="A174" s="485"/>
      <c r="B174" s="486" t="s">
        <v>216</v>
      </c>
      <c r="C174" s="487"/>
      <c r="D174" s="488"/>
      <c r="E174" s="488"/>
      <c r="F174" s="487"/>
      <c r="G174" s="469">
        <v>6</v>
      </c>
    </row>
    <row r="175" spans="1:8" s="483" customFormat="1" ht="30">
      <c r="A175" s="478">
        <v>3</v>
      </c>
      <c r="B175" s="479" t="s">
        <v>218</v>
      </c>
      <c r="C175" s="480"/>
      <c r="D175" s="481"/>
      <c r="E175" s="481"/>
      <c r="F175" s="480"/>
      <c r="G175" s="482">
        <v>7</v>
      </c>
    </row>
    <row r="176" spans="1:8" s="470" customFormat="1">
      <c r="A176" s="485"/>
      <c r="B176" s="486" t="s">
        <v>213</v>
      </c>
      <c r="C176" s="487"/>
      <c r="D176" s="488"/>
      <c r="E176" s="488"/>
      <c r="F176" s="487"/>
      <c r="G176" s="482">
        <v>8</v>
      </c>
    </row>
    <row r="177" spans="1:8" s="470" customFormat="1">
      <c r="A177" s="485"/>
      <c r="B177" s="486" t="s">
        <v>216</v>
      </c>
      <c r="C177" s="487"/>
      <c r="D177" s="488"/>
      <c r="E177" s="488"/>
      <c r="F177" s="487"/>
      <c r="G177" s="482">
        <v>9</v>
      </c>
    </row>
    <row r="178" spans="1:8" s="483" customFormat="1" ht="30">
      <c r="A178" s="478">
        <v>4</v>
      </c>
      <c r="B178" s="479" t="s">
        <v>476</v>
      </c>
      <c r="C178" s="480"/>
      <c r="D178" s="481"/>
      <c r="E178" s="481"/>
      <c r="F178" s="480"/>
      <c r="G178" s="482">
        <v>10</v>
      </c>
    </row>
    <row r="179" spans="1:8" s="470" customFormat="1">
      <c r="A179" s="485"/>
      <c r="B179" s="486" t="s">
        <v>213</v>
      </c>
      <c r="C179" s="487"/>
      <c r="D179" s="488"/>
      <c r="E179" s="488"/>
      <c r="F179" s="487"/>
      <c r="G179" s="474">
        <v>11</v>
      </c>
    </row>
    <row r="180" spans="1:8" s="470" customFormat="1">
      <c r="A180" s="485"/>
      <c r="B180" s="486" t="s">
        <v>216</v>
      </c>
      <c r="C180" s="487"/>
      <c r="D180" s="488"/>
      <c r="E180" s="488"/>
      <c r="F180" s="487"/>
      <c r="G180" s="474">
        <v>12</v>
      </c>
    </row>
    <row r="181" spans="1:8" s="483" customFormat="1" ht="30">
      <c r="A181" s="478">
        <v>5</v>
      </c>
      <c r="B181" s="489" t="s">
        <v>477</v>
      </c>
      <c r="C181" s="480"/>
      <c r="D181" s="481"/>
      <c r="E181" s="481"/>
      <c r="F181" s="480"/>
      <c r="G181" s="482">
        <v>17</v>
      </c>
    </row>
    <row r="182" spans="1:8" s="470" customFormat="1">
      <c r="A182" s="490"/>
      <c r="B182" s="486" t="s">
        <v>213</v>
      </c>
      <c r="C182" s="487"/>
      <c r="D182" s="488"/>
      <c r="E182" s="488"/>
      <c r="F182" s="487"/>
      <c r="G182" s="482">
        <v>18</v>
      </c>
    </row>
    <row r="183" spans="1:8" s="470" customFormat="1">
      <c r="A183" s="490"/>
      <c r="B183" s="486" t="s">
        <v>216</v>
      </c>
      <c r="C183" s="487"/>
      <c r="D183" s="488"/>
      <c r="E183" s="488"/>
      <c r="F183" s="487"/>
      <c r="G183" s="482">
        <v>19</v>
      </c>
    </row>
    <row r="184" spans="1:8" s="475" customFormat="1">
      <c r="A184" s="490" t="s">
        <v>37</v>
      </c>
      <c r="B184" s="491" t="s">
        <v>479</v>
      </c>
      <c r="C184" s="473"/>
      <c r="D184" s="471"/>
      <c r="E184" s="471"/>
      <c r="F184" s="473"/>
      <c r="G184" s="482">
        <v>20</v>
      </c>
    </row>
    <row r="185" spans="1:8" s="483" customFormat="1">
      <c r="A185" s="478">
        <v>1</v>
      </c>
      <c r="B185" s="479" t="s">
        <v>480</v>
      </c>
      <c r="C185" s="480"/>
      <c r="D185" s="481"/>
      <c r="E185" s="481"/>
      <c r="F185" s="480"/>
      <c r="G185" s="482">
        <v>21</v>
      </c>
    </row>
    <row r="186" spans="1:8" s="470" customFormat="1">
      <c r="A186" s="490"/>
      <c r="B186" s="486" t="s">
        <v>481</v>
      </c>
      <c r="C186" s="487"/>
      <c r="D186" s="488"/>
      <c r="E186" s="488"/>
      <c r="F186" s="487"/>
      <c r="G186" s="482">
        <v>22</v>
      </c>
      <c r="H186" s="470" t="s">
        <v>491</v>
      </c>
    </row>
    <row r="187" spans="1:8" s="483" customFormat="1">
      <c r="A187" s="478">
        <v>2</v>
      </c>
      <c r="B187" s="479" t="s">
        <v>482</v>
      </c>
      <c r="C187" s="480"/>
      <c r="D187" s="481"/>
      <c r="E187" s="481"/>
      <c r="F187" s="480"/>
      <c r="G187" s="482">
        <v>23</v>
      </c>
      <c r="H187" s="470" t="s">
        <v>491</v>
      </c>
    </row>
    <row r="188" spans="1:8" s="470" customFormat="1">
      <c r="A188" s="490"/>
      <c r="B188" s="486" t="s">
        <v>213</v>
      </c>
      <c r="C188" s="487"/>
      <c r="D188" s="488"/>
      <c r="E188" s="488"/>
      <c r="F188" s="487"/>
      <c r="G188" s="482">
        <v>24</v>
      </c>
    </row>
    <row r="189" spans="1:8" s="470" customFormat="1">
      <c r="A189" s="490"/>
      <c r="B189" s="486" t="s">
        <v>216</v>
      </c>
      <c r="C189" s="487"/>
      <c r="D189" s="488"/>
      <c r="E189" s="488"/>
      <c r="F189" s="487"/>
      <c r="G189" s="482">
        <v>25</v>
      </c>
    </row>
    <row r="190" spans="1:8" s="483" customFormat="1">
      <c r="A190" s="478">
        <v>3</v>
      </c>
      <c r="B190" s="479" t="s">
        <v>212</v>
      </c>
      <c r="C190" s="480"/>
      <c r="D190" s="481"/>
      <c r="E190" s="481"/>
      <c r="F190" s="480"/>
      <c r="G190" s="482">
        <v>26</v>
      </c>
    </row>
    <row r="191" spans="1:8" s="470" customFormat="1">
      <c r="A191" s="485"/>
      <c r="B191" s="486" t="s">
        <v>213</v>
      </c>
      <c r="C191" s="487"/>
      <c r="D191" s="488"/>
      <c r="E191" s="488"/>
      <c r="F191" s="487"/>
      <c r="G191" s="482">
        <v>27</v>
      </c>
    </row>
    <row r="192" spans="1:8" s="470" customFormat="1">
      <c r="A192" s="485"/>
      <c r="B192" s="486" t="s">
        <v>216</v>
      </c>
      <c r="C192" s="487"/>
      <c r="D192" s="488"/>
      <c r="E192" s="488"/>
      <c r="F192" s="487"/>
      <c r="G192" s="482">
        <v>28</v>
      </c>
    </row>
    <row r="193" spans="1:12" s="483" customFormat="1">
      <c r="A193" s="478">
        <v>4</v>
      </c>
      <c r="B193" s="479" t="s">
        <v>170</v>
      </c>
      <c r="C193" s="480"/>
      <c r="D193" s="481"/>
      <c r="E193" s="481"/>
      <c r="F193" s="480"/>
      <c r="G193" s="482">
        <v>29</v>
      </c>
    </row>
    <row r="194" spans="1:12" s="470" customFormat="1">
      <c r="A194" s="485"/>
      <c r="B194" s="486" t="s">
        <v>213</v>
      </c>
      <c r="C194" s="487"/>
      <c r="D194" s="488"/>
      <c r="E194" s="488"/>
      <c r="F194" s="487"/>
      <c r="G194" s="482">
        <v>30</v>
      </c>
    </row>
    <row r="195" spans="1:12" s="470" customFormat="1">
      <c r="A195" s="485"/>
      <c r="B195" s="486" t="s">
        <v>216</v>
      </c>
      <c r="C195" s="487"/>
      <c r="D195" s="488"/>
      <c r="E195" s="488"/>
      <c r="F195" s="487"/>
      <c r="G195" s="482">
        <v>31</v>
      </c>
    </row>
    <row r="196" spans="1:12" s="475" customFormat="1">
      <c r="A196" s="471"/>
      <c r="B196" s="472" t="s">
        <v>89</v>
      </c>
      <c r="C196" s="473">
        <f>C197+C211</f>
        <v>1277</v>
      </c>
      <c r="D196" s="471"/>
      <c r="E196" s="471"/>
      <c r="F196" s="473">
        <f t="shared" ref="F196" si="21">F197+F211</f>
        <v>557.56665199999998</v>
      </c>
      <c r="G196" s="474">
        <v>1</v>
      </c>
    </row>
    <row r="197" spans="1:12" s="475" customFormat="1">
      <c r="A197" s="476" t="s">
        <v>23</v>
      </c>
      <c r="B197" s="477" t="s">
        <v>474</v>
      </c>
      <c r="C197" s="473">
        <f>C198+C199+C202+C205+C208</f>
        <v>841</v>
      </c>
      <c r="D197" s="471"/>
      <c r="E197" s="471"/>
      <c r="F197" s="473">
        <f t="shared" ref="F197" si="22">F198+F199+F202+F205+F208</f>
        <v>59.559752000000003</v>
      </c>
      <c r="G197" s="474">
        <v>2</v>
      </c>
    </row>
    <row r="198" spans="1:12" s="483" customFormat="1">
      <c r="A198" s="478">
        <v>1</v>
      </c>
      <c r="B198" s="479" t="s">
        <v>217</v>
      </c>
      <c r="C198" s="480">
        <f>'3. MN (105)'!F56</f>
        <v>456</v>
      </c>
      <c r="D198" s="481">
        <v>1.35</v>
      </c>
      <c r="E198" s="481">
        <v>1</v>
      </c>
      <c r="F198" s="480"/>
      <c r="G198" s="482">
        <v>3</v>
      </c>
      <c r="H198" s="470" t="s">
        <v>491</v>
      </c>
      <c r="L198" s="483">
        <f>C198*D198*E198</f>
        <v>615.6</v>
      </c>
    </row>
    <row r="199" spans="1:12" s="483" customFormat="1" ht="30">
      <c r="A199" s="484">
        <v>2</v>
      </c>
      <c r="B199" s="479" t="s">
        <v>475</v>
      </c>
      <c r="C199" s="480">
        <f>C201+C200</f>
        <v>172</v>
      </c>
      <c r="D199" s="481"/>
      <c r="E199" s="481"/>
      <c r="F199" s="480">
        <f>F201+F200</f>
        <v>4</v>
      </c>
      <c r="G199" s="482">
        <v>4</v>
      </c>
      <c r="L199" s="483">
        <f t="shared" ref="L199:L222" si="23">C199*D199*E199</f>
        <v>0</v>
      </c>
    </row>
    <row r="200" spans="1:12" s="470" customFormat="1">
      <c r="A200" s="485"/>
      <c r="B200" s="486" t="s">
        <v>213</v>
      </c>
      <c r="C200" s="487"/>
      <c r="D200" s="488"/>
      <c r="E200" s="488"/>
      <c r="F200" s="487"/>
      <c r="G200" s="469">
        <v>5</v>
      </c>
      <c r="L200" s="483">
        <f t="shared" si="23"/>
        <v>0</v>
      </c>
    </row>
    <row r="201" spans="1:12" s="470" customFormat="1">
      <c r="A201" s="485"/>
      <c r="B201" s="486" t="s">
        <v>216</v>
      </c>
      <c r="C201" s="487">
        <v>172</v>
      </c>
      <c r="D201" s="488">
        <f>5*2280/1000000</f>
        <v>1.14E-2</v>
      </c>
      <c r="E201" s="488">
        <v>2</v>
      </c>
      <c r="F201" s="487">
        <f>ROUND(C201*D201*E201,0)</f>
        <v>4</v>
      </c>
      <c r="G201" s="469">
        <v>6</v>
      </c>
      <c r="L201" s="483">
        <f t="shared" si="23"/>
        <v>3.9216000000000002</v>
      </c>
    </row>
    <row r="202" spans="1:12" s="483" customFormat="1" ht="30">
      <c r="A202" s="478">
        <v>3</v>
      </c>
      <c r="B202" s="479" t="s">
        <v>218</v>
      </c>
      <c r="C202" s="480">
        <f>C204+C203</f>
        <v>39</v>
      </c>
      <c r="D202" s="481"/>
      <c r="E202" s="481"/>
      <c r="F202" s="480">
        <f>F204+F203</f>
        <v>1</v>
      </c>
      <c r="G202" s="482">
        <v>7</v>
      </c>
      <c r="L202" s="483">
        <f t="shared" si="23"/>
        <v>0</v>
      </c>
    </row>
    <row r="203" spans="1:12" s="470" customFormat="1">
      <c r="A203" s="485"/>
      <c r="B203" s="486" t="s">
        <v>213</v>
      </c>
      <c r="C203" s="487"/>
      <c r="D203" s="488"/>
      <c r="E203" s="488"/>
      <c r="F203" s="487"/>
      <c r="G203" s="482">
        <v>8</v>
      </c>
      <c r="L203" s="483">
        <f t="shared" si="23"/>
        <v>0</v>
      </c>
    </row>
    <row r="204" spans="1:12" s="470" customFormat="1">
      <c r="A204" s="485"/>
      <c r="B204" s="486" t="s">
        <v>216</v>
      </c>
      <c r="C204" s="487">
        <v>39</v>
      </c>
      <c r="D204" s="488">
        <f>11110/1000000</f>
        <v>1.111E-2</v>
      </c>
      <c r="E204" s="488">
        <v>2</v>
      </c>
      <c r="F204" s="487">
        <f>ROUND(C204*D204*E204,0)</f>
        <v>1</v>
      </c>
      <c r="G204" s="482">
        <v>9</v>
      </c>
      <c r="L204" s="483">
        <f t="shared" si="23"/>
        <v>0.86658000000000002</v>
      </c>
    </row>
    <row r="205" spans="1:12" s="483" customFormat="1" ht="30">
      <c r="A205" s="478">
        <v>4</v>
      </c>
      <c r="B205" s="479" t="s">
        <v>476</v>
      </c>
      <c r="C205" s="480">
        <f>C207+C206</f>
        <v>2</v>
      </c>
      <c r="D205" s="481"/>
      <c r="E205" s="481"/>
      <c r="F205" s="480">
        <f>F207+F206</f>
        <v>3</v>
      </c>
      <c r="G205" s="482">
        <v>10</v>
      </c>
      <c r="L205" s="483">
        <f t="shared" si="23"/>
        <v>0</v>
      </c>
    </row>
    <row r="206" spans="1:12" s="470" customFormat="1">
      <c r="A206" s="485"/>
      <c r="B206" s="486" t="s">
        <v>213</v>
      </c>
      <c r="C206" s="487"/>
      <c r="D206" s="488"/>
      <c r="E206" s="488"/>
      <c r="F206" s="487">
        <f>ROUND(C206*D206*E206,0)</f>
        <v>0</v>
      </c>
      <c r="G206" s="474">
        <v>11</v>
      </c>
      <c r="L206" s="483">
        <f t="shared" si="23"/>
        <v>0</v>
      </c>
    </row>
    <row r="207" spans="1:12" s="470" customFormat="1">
      <c r="A207" s="485"/>
      <c r="B207" s="486" t="s">
        <v>216</v>
      </c>
      <c r="C207" s="487">
        <v>2</v>
      </c>
      <c r="D207" s="488">
        <v>0.7</v>
      </c>
      <c r="E207" s="488">
        <v>2</v>
      </c>
      <c r="F207" s="487">
        <f>ROUND(C207*D207*E207,0)</f>
        <v>3</v>
      </c>
      <c r="G207" s="474">
        <v>12</v>
      </c>
      <c r="L207" s="483">
        <f t="shared" si="23"/>
        <v>2.8</v>
      </c>
    </row>
    <row r="208" spans="1:12" s="483" customFormat="1" ht="30">
      <c r="A208" s="478">
        <v>5</v>
      </c>
      <c r="B208" s="489" t="s">
        <v>477</v>
      </c>
      <c r="C208" s="480">
        <f>C210+C209</f>
        <v>172</v>
      </c>
      <c r="D208" s="481"/>
      <c r="E208" s="481"/>
      <c r="F208" s="480">
        <f>F209+F210</f>
        <v>51.559752000000003</v>
      </c>
      <c r="G208" s="482">
        <v>17</v>
      </c>
      <c r="L208" s="483">
        <f t="shared" si="23"/>
        <v>0</v>
      </c>
    </row>
    <row r="209" spans="1:12" s="470" customFormat="1">
      <c r="A209" s="490"/>
      <c r="B209" s="486" t="s">
        <v>213</v>
      </c>
      <c r="C209" s="487"/>
      <c r="D209" s="488">
        <v>3.9</v>
      </c>
      <c r="E209" s="488"/>
      <c r="F209" s="487">
        <f>ROUND(C209*D209*E209,0)</f>
        <v>0</v>
      </c>
      <c r="G209" s="482">
        <v>18</v>
      </c>
      <c r="L209" s="483">
        <f t="shared" si="23"/>
        <v>0</v>
      </c>
    </row>
    <row r="210" spans="1:12" s="470" customFormat="1">
      <c r="A210" s="490"/>
      <c r="B210" s="486" t="s">
        <v>216</v>
      </c>
      <c r="C210" s="487">
        <v>172</v>
      </c>
      <c r="D210" s="488">
        <v>3.9</v>
      </c>
      <c r="E210" s="488">
        <v>2</v>
      </c>
      <c r="F210" s="487">
        <v>51.559752000000003</v>
      </c>
      <c r="G210" s="482">
        <v>19</v>
      </c>
      <c r="L210" s="483">
        <f t="shared" si="23"/>
        <v>1341.6</v>
      </c>
    </row>
    <row r="211" spans="1:12" s="475" customFormat="1">
      <c r="A211" s="490" t="s">
        <v>37</v>
      </c>
      <c r="B211" s="491" t="s">
        <v>479</v>
      </c>
      <c r="C211" s="473">
        <f>C212+C214+C217+C220</f>
        <v>436</v>
      </c>
      <c r="D211" s="471"/>
      <c r="E211" s="471"/>
      <c r="F211" s="473">
        <f>F212+F214+F217+F220</f>
        <v>498.00689999999997</v>
      </c>
      <c r="G211" s="482">
        <v>20</v>
      </c>
      <c r="L211" s="483">
        <f t="shared" si="23"/>
        <v>0</v>
      </c>
    </row>
    <row r="212" spans="1:12" s="483" customFormat="1">
      <c r="A212" s="478">
        <v>1</v>
      </c>
      <c r="B212" s="479" t="s">
        <v>480</v>
      </c>
      <c r="C212" s="480">
        <f>C213</f>
        <v>0</v>
      </c>
      <c r="D212" s="481"/>
      <c r="E212" s="481"/>
      <c r="F212" s="480">
        <f>F213</f>
        <v>0</v>
      </c>
      <c r="G212" s="482">
        <v>21</v>
      </c>
      <c r="L212" s="483">
        <f t="shared" si="23"/>
        <v>0</v>
      </c>
    </row>
    <row r="213" spans="1:12" s="470" customFormat="1">
      <c r="A213" s="490"/>
      <c r="B213" s="486" t="s">
        <v>481</v>
      </c>
      <c r="C213" s="487">
        <v>0</v>
      </c>
      <c r="D213" s="488">
        <v>28.08</v>
      </c>
      <c r="E213" s="488">
        <v>1</v>
      </c>
      <c r="F213" s="487">
        <f t="shared" ref="F213" si="24">ROUND(C213*D213*E213,0)</f>
        <v>0</v>
      </c>
      <c r="G213" s="482">
        <v>22</v>
      </c>
      <c r="H213" s="470" t="s">
        <v>491</v>
      </c>
      <c r="L213" s="483">
        <f t="shared" si="23"/>
        <v>0</v>
      </c>
    </row>
    <row r="214" spans="1:12" s="483" customFormat="1">
      <c r="A214" s="478">
        <v>2</v>
      </c>
      <c r="B214" s="479" t="s">
        <v>482</v>
      </c>
      <c r="C214" s="480">
        <f>C216</f>
        <v>118</v>
      </c>
      <c r="D214" s="481">
        <f t="shared" ref="D214:E214" si="25">D216</f>
        <v>0.96</v>
      </c>
      <c r="E214" s="481">
        <f t="shared" si="25"/>
        <v>2</v>
      </c>
      <c r="F214" s="480">
        <f>F216+F215</f>
        <v>224.64</v>
      </c>
      <c r="G214" s="482">
        <v>23</v>
      </c>
      <c r="H214" s="470" t="s">
        <v>491</v>
      </c>
      <c r="L214" s="483">
        <f t="shared" si="23"/>
        <v>226.56</v>
      </c>
    </row>
    <row r="215" spans="1:12" s="470" customFormat="1">
      <c r="A215" s="490"/>
      <c r="B215" s="486" t="s">
        <v>213</v>
      </c>
      <c r="C215" s="487"/>
      <c r="D215" s="488">
        <v>0.96</v>
      </c>
      <c r="E215" s="488"/>
      <c r="F215" s="487">
        <f>ROUND(C215*D215*E215,0)</f>
        <v>0</v>
      </c>
      <c r="G215" s="482">
        <v>24</v>
      </c>
      <c r="L215" s="483">
        <f t="shared" si="23"/>
        <v>0</v>
      </c>
    </row>
    <row r="216" spans="1:12" s="470" customFormat="1">
      <c r="A216" s="490"/>
      <c r="B216" s="486" t="s">
        <v>216</v>
      </c>
      <c r="C216" s="487">
        <v>118</v>
      </c>
      <c r="D216" s="488">
        <v>0.96</v>
      </c>
      <c r="E216" s="488">
        <v>2</v>
      </c>
      <c r="F216" s="487">
        <v>224.64</v>
      </c>
      <c r="G216" s="482">
        <v>25</v>
      </c>
      <c r="L216" s="483">
        <f t="shared" si="23"/>
        <v>226.56</v>
      </c>
    </row>
    <row r="217" spans="1:12" s="483" customFormat="1">
      <c r="A217" s="478">
        <v>3</v>
      </c>
      <c r="B217" s="479" t="s">
        <v>212</v>
      </c>
      <c r="C217" s="480">
        <f>C219+C218</f>
        <v>305</v>
      </c>
      <c r="D217" s="481"/>
      <c r="E217" s="481"/>
      <c r="F217" s="480">
        <f>F218+F219</f>
        <v>269.36689999999999</v>
      </c>
      <c r="G217" s="482">
        <v>26</v>
      </c>
      <c r="L217" s="483">
        <f t="shared" si="23"/>
        <v>0</v>
      </c>
    </row>
    <row r="218" spans="1:12" s="470" customFormat="1">
      <c r="A218" s="485"/>
      <c r="B218" s="486" t="s">
        <v>213</v>
      </c>
      <c r="C218" s="487"/>
      <c r="D218" s="488">
        <v>0.36</v>
      </c>
      <c r="E218" s="488"/>
      <c r="F218" s="487">
        <f>ROUND(C218*D218*E218,0)</f>
        <v>0</v>
      </c>
      <c r="G218" s="482">
        <v>27</v>
      </c>
      <c r="L218" s="483">
        <f t="shared" si="23"/>
        <v>0</v>
      </c>
    </row>
    <row r="219" spans="1:12" s="470" customFormat="1">
      <c r="A219" s="485"/>
      <c r="B219" s="486" t="s">
        <v>216</v>
      </c>
      <c r="C219" s="487">
        <v>305</v>
      </c>
      <c r="D219" s="488">
        <v>0.36</v>
      </c>
      <c r="E219" s="488">
        <v>2</v>
      </c>
      <c r="F219" s="487">
        <f>59+210.3669</f>
        <v>269.36689999999999</v>
      </c>
      <c r="G219" s="482">
        <v>28</v>
      </c>
      <c r="L219" s="483">
        <f t="shared" si="23"/>
        <v>219.6</v>
      </c>
    </row>
    <row r="220" spans="1:12" s="483" customFormat="1">
      <c r="A220" s="478">
        <v>4</v>
      </c>
      <c r="B220" s="479" t="s">
        <v>170</v>
      </c>
      <c r="C220" s="480">
        <f>C222+C221</f>
        <v>13</v>
      </c>
      <c r="D220" s="481"/>
      <c r="E220" s="481"/>
      <c r="F220" s="480">
        <f>F221+F222</f>
        <v>4</v>
      </c>
      <c r="G220" s="482">
        <v>29</v>
      </c>
      <c r="L220" s="483">
        <f t="shared" si="23"/>
        <v>0</v>
      </c>
    </row>
    <row r="221" spans="1:12" s="470" customFormat="1">
      <c r="A221" s="485"/>
      <c r="B221" s="486" t="s">
        <v>213</v>
      </c>
      <c r="C221" s="487"/>
      <c r="D221" s="488">
        <v>0.15</v>
      </c>
      <c r="E221" s="488"/>
      <c r="F221" s="487">
        <f>ROUND(C221*D221*E221,0)</f>
        <v>0</v>
      </c>
      <c r="G221" s="482">
        <v>30</v>
      </c>
      <c r="L221" s="483">
        <f t="shared" si="23"/>
        <v>0</v>
      </c>
    </row>
    <row r="222" spans="1:12" s="470" customFormat="1">
      <c r="A222" s="485"/>
      <c r="B222" s="486" t="s">
        <v>216</v>
      </c>
      <c r="C222" s="487">
        <v>13</v>
      </c>
      <c r="D222" s="488">
        <v>0.15</v>
      </c>
      <c r="E222" s="488">
        <v>2</v>
      </c>
      <c r="F222" s="487">
        <f>ROUND(C222*D222*E222,0)</f>
        <v>4</v>
      </c>
      <c r="G222" s="482">
        <v>31</v>
      </c>
      <c r="L222" s="483">
        <f t="shared" si="23"/>
        <v>3.9</v>
      </c>
    </row>
    <row r="223" spans="1:12" s="475" customFormat="1">
      <c r="A223" s="471"/>
      <c r="B223" s="472" t="s">
        <v>90</v>
      </c>
      <c r="C223" s="473">
        <f>C224+C238</f>
        <v>154</v>
      </c>
      <c r="D223" s="471"/>
      <c r="E223" s="471"/>
      <c r="F223" s="473">
        <f>F224+F238</f>
        <v>174</v>
      </c>
      <c r="G223" s="474">
        <v>1</v>
      </c>
    </row>
    <row r="224" spans="1:12" s="475" customFormat="1">
      <c r="A224" s="476" t="s">
        <v>23</v>
      </c>
      <c r="B224" s="477" t="s">
        <v>474</v>
      </c>
      <c r="C224" s="473">
        <f>C225+C226+C229+C232+C235</f>
        <v>0</v>
      </c>
      <c r="D224" s="471"/>
      <c r="E224" s="471"/>
      <c r="F224" s="473">
        <f t="shared" ref="F224" si="26">F225+F226+F229+F232+F235</f>
        <v>0</v>
      </c>
      <c r="G224" s="474">
        <v>2</v>
      </c>
    </row>
    <row r="225" spans="1:8" s="483" customFormat="1">
      <c r="A225" s="478">
        <v>1</v>
      </c>
      <c r="B225" s="479" t="s">
        <v>217</v>
      </c>
      <c r="C225" s="480">
        <v>0</v>
      </c>
      <c r="D225" s="481">
        <v>1.35</v>
      </c>
      <c r="E225" s="481">
        <v>1</v>
      </c>
      <c r="F225" s="480"/>
      <c r="G225" s="482">
        <v>3</v>
      </c>
      <c r="H225" s="470" t="s">
        <v>491</v>
      </c>
    </row>
    <row r="226" spans="1:8" s="483" customFormat="1" ht="30">
      <c r="A226" s="484">
        <v>2</v>
      </c>
      <c r="B226" s="479" t="s">
        <v>475</v>
      </c>
      <c r="C226" s="480">
        <f>C228+C227</f>
        <v>0</v>
      </c>
      <c r="D226" s="481"/>
      <c r="E226" s="481"/>
      <c r="F226" s="480">
        <f>F228+F227</f>
        <v>0</v>
      </c>
      <c r="G226" s="482">
        <v>4</v>
      </c>
    </row>
    <row r="227" spans="1:8" s="470" customFormat="1">
      <c r="A227" s="485"/>
      <c r="B227" s="486" t="s">
        <v>213</v>
      </c>
      <c r="C227" s="487"/>
      <c r="D227" s="488"/>
      <c r="E227" s="488"/>
      <c r="F227" s="487"/>
      <c r="G227" s="469">
        <v>5</v>
      </c>
    </row>
    <row r="228" spans="1:8" s="470" customFormat="1">
      <c r="A228" s="485"/>
      <c r="B228" s="486" t="s">
        <v>216</v>
      </c>
      <c r="C228" s="487">
        <v>0</v>
      </c>
      <c r="D228" s="488">
        <f>5*2280/1000000</f>
        <v>1.14E-2</v>
      </c>
      <c r="E228" s="488">
        <v>2</v>
      </c>
      <c r="F228" s="487">
        <f>ROUND(C228*D228*E228,0)</f>
        <v>0</v>
      </c>
      <c r="G228" s="469">
        <v>6</v>
      </c>
    </row>
    <row r="229" spans="1:8" s="483" customFormat="1" ht="30">
      <c r="A229" s="478">
        <v>3</v>
      </c>
      <c r="B229" s="479" t="s">
        <v>218</v>
      </c>
      <c r="C229" s="480">
        <f>C231+C230</f>
        <v>0</v>
      </c>
      <c r="D229" s="481"/>
      <c r="E229" s="481"/>
      <c r="F229" s="480">
        <f>F231+F230</f>
        <v>0</v>
      </c>
      <c r="G229" s="482">
        <v>7</v>
      </c>
    </row>
    <row r="230" spans="1:8" s="470" customFormat="1">
      <c r="A230" s="485"/>
      <c r="B230" s="486" t="s">
        <v>213</v>
      </c>
      <c r="C230" s="487">
        <v>0</v>
      </c>
      <c r="D230" s="488"/>
      <c r="E230" s="488"/>
      <c r="F230" s="487"/>
      <c r="G230" s="482">
        <v>8</v>
      </c>
    </row>
    <row r="231" spans="1:8" s="470" customFormat="1">
      <c r="A231" s="485"/>
      <c r="B231" s="486" t="s">
        <v>216</v>
      </c>
      <c r="C231" s="487">
        <v>0</v>
      </c>
      <c r="D231" s="488">
        <f>11110/1000000</f>
        <v>1.111E-2</v>
      </c>
      <c r="E231" s="488">
        <v>2</v>
      </c>
      <c r="F231" s="487">
        <f>ROUND(C231*D231*E231,0)</f>
        <v>0</v>
      </c>
      <c r="G231" s="482">
        <v>9</v>
      </c>
    </row>
    <row r="232" spans="1:8" s="483" customFormat="1" ht="30">
      <c r="A232" s="478">
        <v>4</v>
      </c>
      <c r="B232" s="479" t="s">
        <v>476</v>
      </c>
      <c r="C232" s="480">
        <f>C234+C233</f>
        <v>0</v>
      </c>
      <c r="D232" s="481"/>
      <c r="E232" s="481"/>
      <c r="F232" s="480">
        <f>F234+F233</f>
        <v>0</v>
      </c>
      <c r="G232" s="482">
        <v>10</v>
      </c>
    </row>
    <row r="233" spans="1:8" s="470" customFormat="1">
      <c r="A233" s="485"/>
      <c r="B233" s="486" t="s">
        <v>213</v>
      </c>
      <c r="C233" s="487">
        <v>0</v>
      </c>
      <c r="D233" s="488"/>
      <c r="E233" s="488"/>
      <c r="F233" s="487">
        <f>ROUND(C233*D233*E233,0)</f>
        <v>0</v>
      </c>
      <c r="G233" s="474">
        <v>11</v>
      </c>
    </row>
    <row r="234" spans="1:8" s="470" customFormat="1">
      <c r="A234" s="485"/>
      <c r="B234" s="486" t="s">
        <v>216</v>
      </c>
      <c r="C234" s="487">
        <v>0</v>
      </c>
      <c r="D234" s="488">
        <v>0.7</v>
      </c>
      <c r="E234" s="488">
        <v>2</v>
      </c>
      <c r="F234" s="487">
        <f>ROUND(C234*D234*E234,0)</f>
        <v>0</v>
      </c>
      <c r="G234" s="474">
        <v>12</v>
      </c>
    </row>
    <row r="235" spans="1:8" s="483" customFormat="1" ht="30">
      <c r="A235" s="478">
        <v>5</v>
      </c>
      <c r="B235" s="489" t="s">
        <v>477</v>
      </c>
      <c r="C235" s="480">
        <f>C237+C236</f>
        <v>0</v>
      </c>
      <c r="D235" s="481"/>
      <c r="E235" s="481"/>
      <c r="F235" s="480">
        <f>F236+F237</f>
        <v>0</v>
      </c>
      <c r="G235" s="482">
        <v>17</v>
      </c>
    </row>
    <row r="236" spans="1:8" s="470" customFormat="1">
      <c r="A236" s="490"/>
      <c r="B236" s="486" t="s">
        <v>213</v>
      </c>
      <c r="C236" s="487">
        <v>0</v>
      </c>
      <c r="D236" s="488">
        <v>3.9</v>
      </c>
      <c r="E236" s="488"/>
      <c r="F236" s="487">
        <f>ROUND(C236*D236*E236,0)</f>
        <v>0</v>
      </c>
      <c r="G236" s="482">
        <v>18</v>
      </c>
    </row>
    <row r="237" spans="1:8" s="470" customFormat="1">
      <c r="A237" s="490"/>
      <c r="B237" s="486" t="s">
        <v>216</v>
      </c>
      <c r="C237" s="487">
        <v>0</v>
      </c>
      <c r="D237" s="488">
        <v>3.9</v>
      </c>
      <c r="E237" s="488">
        <v>2</v>
      </c>
      <c r="F237" s="487">
        <f>ROUND(C237*D237*E237,0)</f>
        <v>0</v>
      </c>
      <c r="G237" s="482">
        <v>19</v>
      </c>
    </row>
    <row r="238" spans="1:8" s="475" customFormat="1">
      <c r="A238" s="490" t="s">
        <v>37</v>
      </c>
      <c r="B238" s="491" t="s">
        <v>479</v>
      </c>
      <c r="C238" s="473">
        <f>C239+C241+C244+C247</f>
        <v>154</v>
      </c>
      <c r="D238" s="471"/>
      <c r="E238" s="471"/>
      <c r="F238" s="473">
        <f>F239+F241+F244+F247</f>
        <v>174</v>
      </c>
      <c r="G238" s="482">
        <v>20</v>
      </c>
    </row>
    <row r="239" spans="1:8" s="483" customFormat="1">
      <c r="A239" s="478">
        <v>1</v>
      </c>
      <c r="B239" s="479" t="s">
        <v>480</v>
      </c>
      <c r="C239" s="480">
        <f>C240</f>
        <v>0</v>
      </c>
      <c r="D239" s="481"/>
      <c r="E239" s="481"/>
      <c r="F239" s="480">
        <f>F240</f>
        <v>0</v>
      </c>
      <c r="G239" s="482">
        <v>21</v>
      </c>
    </row>
    <row r="240" spans="1:8" s="470" customFormat="1">
      <c r="A240" s="490"/>
      <c r="B240" s="486" t="s">
        <v>481</v>
      </c>
      <c r="C240" s="487">
        <v>0</v>
      </c>
      <c r="D240" s="488">
        <v>28.08</v>
      </c>
      <c r="E240" s="488">
        <v>1</v>
      </c>
      <c r="F240" s="487">
        <f t="shared" ref="F240" si="27">ROUND(C240*D240*E240,0)</f>
        <v>0</v>
      </c>
      <c r="G240" s="482">
        <v>22</v>
      </c>
      <c r="H240" s="470" t="s">
        <v>491</v>
      </c>
    </row>
    <row r="241" spans="1:8" s="483" customFormat="1">
      <c r="A241" s="478">
        <v>2</v>
      </c>
      <c r="B241" s="479" t="s">
        <v>482</v>
      </c>
      <c r="C241" s="480">
        <f>C243</f>
        <v>61</v>
      </c>
      <c r="D241" s="481">
        <f t="shared" ref="D241:E241" si="28">D243</f>
        <v>0.96</v>
      </c>
      <c r="E241" s="481">
        <f t="shared" si="28"/>
        <v>2</v>
      </c>
      <c r="F241" s="480">
        <f>F243+F242</f>
        <v>117</v>
      </c>
      <c r="G241" s="482">
        <v>23</v>
      </c>
      <c r="H241" s="470" t="s">
        <v>491</v>
      </c>
    </row>
    <row r="242" spans="1:8" s="470" customFormat="1">
      <c r="A242" s="490"/>
      <c r="B242" s="486" t="s">
        <v>213</v>
      </c>
      <c r="C242" s="487">
        <v>0</v>
      </c>
      <c r="D242" s="488">
        <v>0.96</v>
      </c>
      <c r="E242" s="488"/>
      <c r="F242" s="487">
        <f>ROUND(C242*D242*E242,0)</f>
        <v>0</v>
      </c>
      <c r="G242" s="482">
        <v>24</v>
      </c>
    </row>
    <row r="243" spans="1:8" s="470" customFormat="1">
      <c r="A243" s="490"/>
      <c r="B243" s="486" t="s">
        <v>216</v>
      </c>
      <c r="C243" s="487">
        <v>61</v>
      </c>
      <c r="D243" s="488">
        <v>0.96</v>
      </c>
      <c r="E243" s="488">
        <v>2</v>
      </c>
      <c r="F243" s="487">
        <f>ROUND(C243*D243*E243,0)</f>
        <v>117</v>
      </c>
      <c r="G243" s="482">
        <v>25</v>
      </c>
    </row>
    <row r="244" spans="1:8" s="483" customFormat="1">
      <c r="A244" s="478">
        <v>3</v>
      </c>
      <c r="B244" s="479" t="s">
        <v>212</v>
      </c>
      <c r="C244" s="480">
        <f>C246+C245</f>
        <v>70</v>
      </c>
      <c r="D244" s="481"/>
      <c r="E244" s="481"/>
      <c r="F244" s="480">
        <f>F245+F246</f>
        <v>50</v>
      </c>
      <c r="G244" s="482">
        <v>26</v>
      </c>
    </row>
    <row r="245" spans="1:8" s="470" customFormat="1">
      <c r="A245" s="485"/>
      <c r="B245" s="486" t="s">
        <v>213</v>
      </c>
      <c r="C245" s="487">
        <v>0</v>
      </c>
      <c r="D245" s="488">
        <v>0.36</v>
      </c>
      <c r="E245" s="488"/>
      <c r="F245" s="487">
        <f>ROUND(C245*D245*E245,0)</f>
        <v>0</v>
      </c>
      <c r="G245" s="482">
        <v>27</v>
      </c>
    </row>
    <row r="246" spans="1:8" s="470" customFormat="1">
      <c r="A246" s="485"/>
      <c r="B246" s="486" t="s">
        <v>216</v>
      </c>
      <c r="C246" s="487">
        <v>70</v>
      </c>
      <c r="D246" s="488">
        <v>0.36</v>
      </c>
      <c r="E246" s="488">
        <v>2</v>
      </c>
      <c r="F246" s="487">
        <f>ROUND(C246*D246*E246,0)</f>
        <v>50</v>
      </c>
      <c r="G246" s="482">
        <v>28</v>
      </c>
    </row>
    <row r="247" spans="1:8" s="483" customFormat="1">
      <c r="A247" s="478">
        <v>4</v>
      </c>
      <c r="B247" s="479" t="s">
        <v>170</v>
      </c>
      <c r="C247" s="480">
        <f>C249+C248</f>
        <v>23</v>
      </c>
      <c r="D247" s="481"/>
      <c r="E247" s="481"/>
      <c r="F247" s="480">
        <f>F248+F249</f>
        <v>7</v>
      </c>
      <c r="G247" s="482">
        <v>29</v>
      </c>
    </row>
    <row r="248" spans="1:8" s="470" customFormat="1">
      <c r="A248" s="485"/>
      <c r="B248" s="486" t="s">
        <v>213</v>
      </c>
      <c r="C248" s="487">
        <v>0</v>
      </c>
      <c r="D248" s="488">
        <v>0.15</v>
      </c>
      <c r="E248" s="488"/>
      <c r="F248" s="487">
        <f>ROUND(C248*D248*E248,0)</f>
        <v>0</v>
      </c>
      <c r="G248" s="482">
        <v>30</v>
      </c>
    </row>
    <row r="249" spans="1:8" s="470" customFormat="1">
      <c r="A249" s="485"/>
      <c r="B249" s="486" t="s">
        <v>216</v>
      </c>
      <c r="C249" s="487">
        <v>23</v>
      </c>
      <c r="D249" s="488">
        <v>0.15</v>
      </c>
      <c r="E249" s="488">
        <v>2</v>
      </c>
      <c r="F249" s="487">
        <f>ROUND(C249*D249*E249,0)</f>
        <v>7</v>
      </c>
      <c r="G249" s="482">
        <v>31</v>
      </c>
    </row>
    <row r="250" spans="1:8" s="475" customFormat="1">
      <c r="A250" s="471"/>
      <c r="B250" s="472" t="s">
        <v>91</v>
      </c>
      <c r="C250" s="473">
        <f>C251+C265</f>
        <v>267</v>
      </c>
      <c r="D250" s="471"/>
      <c r="E250" s="471"/>
      <c r="F250" s="473">
        <f t="shared" ref="F250" si="29">F251+F265</f>
        <v>294.87555100000003</v>
      </c>
      <c r="G250" s="474">
        <v>1</v>
      </c>
    </row>
    <row r="251" spans="1:8" s="475" customFormat="1">
      <c r="A251" s="476" t="s">
        <v>23</v>
      </c>
      <c r="B251" s="477" t="s">
        <v>474</v>
      </c>
      <c r="C251" s="473">
        <f>C252+C253+C256+C259+C262</f>
        <v>4</v>
      </c>
      <c r="D251" s="471"/>
      <c r="E251" s="471"/>
      <c r="F251" s="473">
        <f t="shared" ref="F251" si="30">F252+F253+F256+F259+F262</f>
        <v>31</v>
      </c>
      <c r="G251" s="474">
        <v>2</v>
      </c>
    </row>
    <row r="252" spans="1:8" s="483" customFormat="1">
      <c r="A252" s="478">
        <v>1</v>
      </c>
      <c r="B252" s="479" t="s">
        <v>217</v>
      </c>
      <c r="C252" s="480">
        <v>0</v>
      </c>
      <c r="D252" s="481">
        <v>1.35</v>
      </c>
      <c r="E252" s="481">
        <v>1</v>
      </c>
      <c r="F252" s="480"/>
      <c r="G252" s="482">
        <v>3</v>
      </c>
      <c r="H252" s="470" t="s">
        <v>491</v>
      </c>
    </row>
    <row r="253" spans="1:8" s="483" customFormat="1" ht="30">
      <c r="A253" s="484">
        <v>2</v>
      </c>
      <c r="B253" s="479" t="s">
        <v>475</v>
      </c>
      <c r="C253" s="480">
        <f>C255+C254</f>
        <v>0</v>
      </c>
      <c r="D253" s="481"/>
      <c r="E253" s="481"/>
      <c r="F253" s="480">
        <f>F255+F254</f>
        <v>0</v>
      </c>
      <c r="G253" s="482">
        <v>4</v>
      </c>
    </row>
    <row r="254" spans="1:8" s="470" customFormat="1">
      <c r="A254" s="485"/>
      <c r="B254" s="486" t="s">
        <v>213</v>
      </c>
      <c r="C254" s="487"/>
      <c r="D254" s="488"/>
      <c r="E254" s="488"/>
      <c r="F254" s="487"/>
      <c r="G254" s="469">
        <v>5</v>
      </c>
    </row>
    <row r="255" spans="1:8" s="470" customFormat="1">
      <c r="A255" s="485"/>
      <c r="B255" s="486" t="s">
        <v>216</v>
      </c>
      <c r="C255" s="487">
        <f>C252</f>
        <v>0</v>
      </c>
      <c r="D255" s="488">
        <f>5*2280/1000000</f>
        <v>1.14E-2</v>
      </c>
      <c r="E255" s="488">
        <v>2</v>
      </c>
      <c r="F255" s="487">
        <f>ROUND(C255*D255*E255,0)</f>
        <v>0</v>
      </c>
      <c r="G255" s="469">
        <v>6</v>
      </c>
    </row>
    <row r="256" spans="1:8" s="483" customFormat="1" ht="30">
      <c r="A256" s="478">
        <v>3</v>
      </c>
      <c r="B256" s="479" t="s">
        <v>218</v>
      </c>
      <c r="C256" s="480">
        <f>C258+C257</f>
        <v>0</v>
      </c>
      <c r="D256" s="481"/>
      <c r="E256" s="481"/>
      <c r="F256" s="480">
        <f>F258+F257</f>
        <v>0</v>
      </c>
      <c r="G256" s="482">
        <v>7</v>
      </c>
    </row>
    <row r="257" spans="1:8" s="470" customFormat="1">
      <c r="A257" s="485"/>
      <c r="B257" s="486" t="s">
        <v>213</v>
      </c>
      <c r="C257" s="487"/>
      <c r="D257" s="488"/>
      <c r="E257" s="488"/>
      <c r="F257" s="487"/>
      <c r="G257" s="482">
        <v>8</v>
      </c>
    </row>
    <row r="258" spans="1:8" s="470" customFormat="1">
      <c r="A258" s="485"/>
      <c r="B258" s="486" t="s">
        <v>216</v>
      </c>
      <c r="C258" s="487">
        <f>C252</f>
        <v>0</v>
      </c>
      <c r="D258" s="488">
        <f>11110/1000000</f>
        <v>1.111E-2</v>
      </c>
      <c r="E258" s="488">
        <v>2</v>
      </c>
      <c r="F258" s="487">
        <f>ROUND(C258*D258*E258,0)</f>
        <v>0</v>
      </c>
      <c r="G258" s="482">
        <v>9</v>
      </c>
    </row>
    <row r="259" spans="1:8" s="483" customFormat="1" ht="30">
      <c r="A259" s="478">
        <v>4</v>
      </c>
      <c r="B259" s="479" t="s">
        <v>476</v>
      </c>
      <c r="C259" s="480">
        <f>C261+C260</f>
        <v>0</v>
      </c>
      <c r="D259" s="481"/>
      <c r="E259" s="481"/>
      <c r="F259" s="480">
        <f>F261+F260</f>
        <v>0</v>
      </c>
      <c r="G259" s="482">
        <v>10</v>
      </c>
    </row>
    <row r="260" spans="1:8" s="470" customFormat="1">
      <c r="A260" s="485"/>
      <c r="B260" s="486" t="s">
        <v>213</v>
      </c>
      <c r="C260" s="487"/>
      <c r="D260" s="488"/>
      <c r="E260" s="488"/>
      <c r="F260" s="487">
        <f>ROUND(C260*D260*E260,0)</f>
        <v>0</v>
      </c>
      <c r="G260" s="474">
        <v>11</v>
      </c>
    </row>
    <row r="261" spans="1:8" s="470" customFormat="1">
      <c r="A261" s="485"/>
      <c r="B261" s="486" t="s">
        <v>216</v>
      </c>
      <c r="C261" s="487"/>
      <c r="D261" s="488">
        <v>0.7</v>
      </c>
      <c r="E261" s="488">
        <v>2</v>
      </c>
      <c r="F261" s="487">
        <f>ROUND(C261*D261*E261,0)</f>
        <v>0</v>
      </c>
      <c r="G261" s="474">
        <v>12</v>
      </c>
    </row>
    <row r="262" spans="1:8" s="483" customFormat="1" ht="30">
      <c r="A262" s="478">
        <v>5</v>
      </c>
      <c r="B262" s="489" t="s">
        <v>477</v>
      </c>
      <c r="C262" s="480">
        <f>C264+C263</f>
        <v>4</v>
      </c>
      <c r="D262" s="481"/>
      <c r="E262" s="481"/>
      <c r="F262" s="480">
        <f>F263+F264</f>
        <v>31</v>
      </c>
      <c r="G262" s="482">
        <v>17</v>
      </c>
    </row>
    <row r="263" spans="1:8" s="470" customFormat="1">
      <c r="A263" s="490"/>
      <c r="B263" s="486" t="s">
        <v>213</v>
      </c>
      <c r="C263" s="487"/>
      <c r="D263" s="488">
        <v>3.9</v>
      </c>
      <c r="E263" s="488"/>
      <c r="F263" s="487">
        <f>ROUND(C263*D263*E263,0)</f>
        <v>0</v>
      </c>
      <c r="G263" s="482">
        <v>18</v>
      </c>
    </row>
    <row r="264" spans="1:8" s="470" customFormat="1">
      <c r="A264" s="490"/>
      <c r="B264" s="486" t="s">
        <v>216</v>
      </c>
      <c r="C264" s="487">
        <v>4</v>
      </c>
      <c r="D264" s="488">
        <v>3.9</v>
      </c>
      <c r="E264" s="488">
        <v>2</v>
      </c>
      <c r="F264" s="487">
        <f>ROUND(C264*D264*E264,0)</f>
        <v>31</v>
      </c>
      <c r="G264" s="482">
        <v>19</v>
      </c>
    </row>
    <row r="265" spans="1:8" s="475" customFormat="1">
      <c r="A265" s="490" t="s">
        <v>37</v>
      </c>
      <c r="B265" s="491" t="s">
        <v>479</v>
      </c>
      <c r="C265" s="473">
        <f>C266+C268+C271+C274</f>
        <v>263</v>
      </c>
      <c r="D265" s="471"/>
      <c r="E265" s="471"/>
      <c r="F265" s="473">
        <f>F266+F268+F271+F274</f>
        <v>263.87555100000003</v>
      </c>
      <c r="G265" s="482">
        <v>20</v>
      </c>
    </row>
    <row r="266" spans="1:8" s="483" customFormat="1">
      <c r="A266" s="478">
        <v>1</v>
      </c>
      <c r="B266" s="479" t="s">
        <v>480</v>
      </c>
      <c r="C266" s="480">
        <f>C267</f>
        <v>0</v>
      </c>
      <c r="D266" s="481"/>
      <c r="E266" s="481"/>
      <c r="F266" s="480">
        <f>F267</f>
        <v>0</v>
      </c>
      <c r="G266" s="482">
        <v>21</v>
      </c>
    </row>
    <row r="267" spans="1:8" s="470" customFormat="1">
      <c r="A267" s="490"/>
      <c r="B267" s="486" t="s">
        <v>481</v>
      </c>
      <c r="C267" s="487"/>
      <c r="D267" s="488">
        <v>28.08</v>
      </c>
      <c r="E267" s="488">
        <v>1</v>
      </c>
      <c r="F267" s="487">
        <f t="shared" ref="F267" si="31">ROUND(C267*D267*E267,0)</f>
        <v>0</v>
      </c>
      <c r="G267" s="482">
        <v>22</v>
      </c>
      <c r="H267" s="470" t="s">
        <v>491</v>
      </c>
    </row>
    <row r="268" spans="1:8" s="483" customFormat="1">
      <c r="A268" s="478">
        <v>2</v>
      </c>
      <c r="B268" s="479" t="s">
        <v>482</v>
      </c>
      <c r="C268" s="480">
        <f>C270</f>
        <v>44</v>
      </c>
      <c r="D268" s="481">
        <f t="shared" ref="D268:E268" si="32">D270</f>
        <v>0.96</v>
      </c>
      <c r="E268" s="481">
        <f t="shared" si="32"/>
        <v>2</v>
      </c>
      <c r="F268" s="480">
        <f>F270+F269</f>
        <v>115.48</v>
      </c>
      <c r="G268" s="482">
        <v>23</v>
      </c>
      <c r="H268" s="470" t="s">
        <v>491</v>
      </c>
    </row>
    <row r="269" spans="1:8" s="470" customFormat="1">
      <c r="A269" s="490"/>
      <c r="B269" s="486" t="s">
        <v>213</v>
      </c>
      <c r="C269" s="487"/>
      <c r="D269" s="488">
        <v>0.96</v>
      </c>
      <c r="E269" s="488"/>
      <c r="F269" s="487">
        <f>ROUND(C269*D269*E269,0)</f>
        <v>0</v>
      </c>
      <c r="G269" s="482">
        <v>24</v>
      </c>
    </row>
    <row r="270" spans="1:8" s="470" customFormat="1">
      <c r="A270" s="490"/>
      <c r="B270" s="486" t="s">
        <v>216</v>
      </c>
      <c r="C270" s="487">
        <v>44</v>
      </c>
      <c r="D270" s="488">
        <v>0.96</v>
      </c>
      <c r="E270" s="488">
        <v>2</v>
      </c>
      <c r="F270" s="487">
        <f>31+84.48</f>
        <v>115.48</v>
      </c>
      <c r="G270" s="482">
        <v>25</v>
      </c>
    </row>
    <row r="271" spans="1:8" s="483" customFormat="1">
      <c r="A271" s="478">
        <v>3</v>
      </c>
      <c r="B271" s="479" t="s">
        <v>212</v>
      </c>
      <c r="C271" s="480">
        <f>C273+C272</f>
        <v>219</v>
      </c>
      <c r="D271" s="481"/>
      <c r="E271" s="481"/>
      <c r="F271" s="480">
        <f>F272+F273</f>
        <v>148.39555100000001</v>
      </c>
      <c r="G271" s="482">
        <v>26</v>
      </c>
    </row>
    <row r="272" spans="1:8" s="470" customFormat="1">
      <c r="A272" s="485"/>
      <c r="B272" s="486" t="s">
        <v>213</v>
      </c>
      <c r="C272" s="487"/>
      <c r="D272" s="488">
        <v>0.36</v>
      </c>
      <c r="E272" s="488"/>
      <c r="F272" s="487">
        <f>ROUND(C272*D272*E272,0)</f>
        <v>0</v>
      </c>
      <c r="G272" s="482">
        <v>27</v>
      </c>
    </row>
    <row r="273" spans="1:13" s="470" customFormat="1">
      <c r="A273" s="485"/>
      <c r="B273" s="486" t="s">
        <v>216</v>
      </c>
      <c r="C273" s="487">
        <v>219</v>
      </c>
      <c r="D273" s="488">
        <v>0.36</v>
      </c>
      <c r="E273" s="488">
        <v>2</v>
      </c>
      <c r="F273" s="487">
        <v>148.39555100000001</v>
      </c>
      <c r="G273" s="482">
        <v>28</v>
      </c>
    </row>
    <row r="274" spans="1:13" s="483" customFormat="1">
      <c r="A274" s="478">
        <v>4</v>
      </c>
      <c r="B274" s="479" t="s">
        <v>170</v>
      </c>
      <c r="C274" s="480">
        <f>C276+C275</f>
        <v>0</v>
      </c>
      <c r="D274" s="481"/>
      <c r="E274" s="481"/>
      <c r="F274" s="480">
        <f>F275+F276</f>
        <v>0</v>
      </c>
      <c r="G274" s="482">
        <v>29</v>
      </c>
    </row>
    <row r="275" spans="1:13" s="470" customFormat="1">
      <c r="A275" s="485"/>
      <c r="B275" s="486" t="s">
        <v>213</v>
      </c>
      <c r="C275" s="487">
        <v>0</v>
      </c>
      <c r="D275" s="488">
        <v>0.15</v>
      </c>
      <c r="E275" s="488"/>
      <c r="F275" s="487">
        <f>ROUND(C275*D275*E275,0)</f>
        <v>0</v>
      </c>
      <c r="G275" s="482">
        <v>30</v>
      </c>
    </row>
    <row r="276" spans="1:13" s="470" customFormat="1">
      <c r="A276" s="485"/>
      <c r="B276" s="486" t="s">
        <v>216</v>
      </c>
      <c r="C276" s="487">
        <v>0</v>
      </c>
      <c r="D276" s="488">
        <v>0.15</v>
      </c>
      <c r="E276" s="488">
        <v>2</v>
      </c>
      <c r="F276" s="487">
        <f>ROUND(C276*D276*E276,0)</f>
        <v>0</v>
      </c>
      <c r="G276" s="482">
        <v>31</v>
      </c>
      <c r="M276" s="470" t="s">
        <v>522</v>
      </c>
    </row>
    <row r="277" spans="1:13" s="475" customFormat="1">
      <c r="A277" s="471"/>
      <c r="B277" s="472" t="s">
        <v>92</v>
      </c>
      <c r="C277" s="473">
        <f>C278+C292</f>
        <v>356</v>
      </c>
      <c r="D277" s="471"/>
      <c r="E277" s="471"/>
      <c r="F277" s="473">
        <f t="shared" ref="F277" si="33">F278+F292</f>
        <v>361.23293200000001</v>
      </c>
      <c r="G277" s="474">
        <v>1</v>
      </c>
    </row>
    <row r="278" spans="1:13" s="475" customFormat="1">
      <c r="A278" s="476" t="s">
        <v>23</v>
      </c>
      <c r="B278" s="477" t="s">
        <v>474</v>
      </c>
      <c r="C278" s="473">
        <f>C279+C280+C283+C286+C289</f>
        <v>0</v>
      </c>
      <c r="D278" s="471"/>
      <c r="E278" s="471"/>
      <c r="F278" s="473">
        <f t="shared" ref="F278" si="34">F279+F280+F283+F286+F289</f>
        <v>7.3929320000000001</v>
      </c>
      <c r="G278" s="474">
        <v>2</v>
      </c>
    </row>
    <row r="279" spans="1:13" s="483" customFormat="1">
      <c r="A279" s="478">
        <v>1</v>
      </c>
      <c r="B279" s="479" t="s">
        <v>217</v>
      </c>
      <c r="C279" s="480">
        <v>0</v>
      </c>
      <c r="D279" s="481">
        <v>1.35</v>
      </c>
      <c r="E279" s="481">
        <v>1</v>
      </c>
      <c r="F279" s="480"/>
      <c r="G279" s="482">
        <v>3</v>
      </c>
      <c r="H279" s="470" t="s">
        <v>491</v>
      </c>
    </row>
    <row r="280" spans="1:13" s="483" customFormat="1" ht="30">
      <c r="A280" s="484">
        <v>2</v>
      </c>
      <c r="B280" s="479" t="s">
        <v>475</v>
      </c>
      <c r="C280" s="480">
        <f>C282+C281</f>
        <v>0</v>
      </c>
      <c r="D280" s="481"/>
      <c r="E280" s="481"/>
      <c r="F280" s="480">
        <f>F282+F281</f>
        <v>5.9929319999999997</v>
      </c>
      <c r="G280" s="482">
        <v>4</v>
      </c>
    </row>
    <row r="281" spans="1:13" s="470" customFormat="1">
      <c r="A281" s="485"/>
      <c r="B281" s="486" t="s">
        <v>213</v>
      </c>
      <c r="C281" s="487"/>
      <c r="D281" s="488"/>
      <c r="E281" s="488"/>
      <c r="F281" s="487"/>
      <c r="G281" s="469">
        <v>5</v>
      </c>
    </row>
    <row r="282" spans="1:13" s="470" customFormat="1">
      <c r="A282" s="485"/>
      <c r="B282" s="486" t="s">
        <v>216</v>
      </c>
      <c r="C282" s="487">
        <f>C279</f>
        <v>0</v>
      </c>
      <c r="D282" s="488">
        <f>5*2280/1000000</f>
        <v>1.14E-2</v>
      </c>
      <c r="E282" s="488">
        <v>2</v>
      </c>
      <c r="F282" s="487">
        <v>5.9929319999999997</v>
      </c>
      <c r="G282" s="469">
        <v>6</v>
      </c>
    </row>
    <row r="283" spans="1:13" s="483" customFormat="1" ht="30">
      <c r="A283" s="478">
        <v>3</v>
      </c>
      <c r="B283" s="479" t="s">
        <v>218</v>
      </c>
      <c r="C283" s="480">
        <f>C285+C284</f>
        <v>0</v>
      </c>
      <c r="D283" s="481"/>
      <c r="E283" s="481"/>
      <c r="F283" s="480">
        <f>F285+F284</f>
        <v>0</v>
      </c>
      <c r="G283" s="482">
        <v>7</v>
      </c>
    </row>
    <row r="284" spans="1:13" s="470" customFormat="1">
      <c r="A284" s="485"/>
      <c r="B284" s="486" t="s">
        <v>213</v>
      </c>
      <c r="C284" s="487"/>
      <c r="D284" s="488"/>
      <c r="E284" s="488"/>
      <c r="F284" s="487"/>
      <c r="G284" s="482">
        <v>8</v>
      </c>
    </row>
    <row r="285" spans="1:13" s="470" customFormat="1">
      <c r="A285" s="485"/>
      <c r="B285" s="486" t="s">
        <v>216</v>
      </c>
      <c r="C285" s="487">
        <f>C279</f>
        <v>0</v>
      </c>
      <c r="D285" s="488">
        <f>11110/1000000</f>
        <v>1.111E-2</v>
      </c>
      <c r="E285" s="488">
        <v>2</v>
      </c>
      <c r="F285" s="487">
        <f>ROUND(C285*D285*E285,0)</f>
        <v>0</v>
      </c>
      <c r="G285" s="482">
        <v>9</v>
      </c>
    </row>
    <row r="286" spans="1:13" s="483" customFormat="1" ht="30">
      <c r="A286" s="478">
        <v>4</v>
      </c>
      <c r="B286" s="479" t="s">
        <v>476</v>
      </c>
      <c r="C286" s="480">
        <f>C288+C287</f>
        <v>0</v>
      </c>
      <c r="D286" s="481"/>
      <c r="E286" s="481"/>
      <c r="F286" s="480">
        <f>F288+F287</f>
        <v>1.4</v>
      </c>
      <c r="G286" s="482">
        <v>10</v>
      </c>
    </row>
    <row r="287" spans="1:13" s="470" customFormat="1">
      <c r="A287" s="485"/>
      <c r="B287" s="486" t="s">
        <v>213</v>
      </c>
      <c r="C287" s="487"/>
      <c r="D287" s="488"/>
      <c r="E287" s="488"/>
      <c r="F287" s="487">
        <f>ROUND(C287*D287*E287,0)</f>
        <v>0</v>
      </c>
      <c r="G287" s="474">
        <v>11</v>
      </c>
    </row>
    <row r="288" spans="1:13" s="470" customFormat="1">
      <c r="A288" s="485"/>
      <c r="B288" s="486" t="s">
        <v>216</v>
      </c>
      <c r="C288" s="487"/>
      <c r="D288" s="488">
        <v>0.7</v>
      </c>
      <c r="E288" s="488">
        <v>2</v>
      </c>
      <c r="F288" s="487">
        <v>1.4</v>
      </c>
      <c r="G288" s="474">
        <v>12</v>
      </c>
    </row>
    <row r="289" spans="1:12" s="483" customFormat="1" ht="30">
      <c r="A289" s="478">
        <v>5</v>
      </c>
      <c r="B289" s="489" t="s">
        <v>477</v>
      </c>
      <c r="C289" s="480">
        <f>C291+C290</f>
        <v>0</v>
      </c>
      <c r="D289" s="481"/>
      <c r="E289" s="481"/>
      <c r="F289" s="480">
        <f>F290+F291</f>
        <v>0</v>
      </c>
      <c r="G289" s="482">
        <v>17</v>
      </c>
    </row>
    <row r="290" spans="1:12" s="470" customFormat="1">
      <c r="A290" s="490"/>
      <c r="B290" s="486" t="s">
        <v>213</v>
      </c>
      <c r="C290" s="487"/>
      <c r="D290" s="488">
        <v>3.9</v>
      </c>
      <c r="E290" s="488"/>
      <c r="F290" s="487">
        <f>ROUND(C290*D290*E290,0)</f>
        <v>0</v>
      </c>
      <c r="G290" s="482">
        <v>18</v>
      </c>
    </row>
    <row r="291" spans="1:12" s="470" customFormat="1">
      <c r="A291" s="490"/>
      <c r="B291" s="486" t="s">
        <v>216</v>
      </c>
      <c r="C291" s="487"/>
      <c r="D291" s="488">
        <v>3.9</v>
      </c>
      <c r="E291" s="488">
        <v>2</v>
      </c>
      <c r="F291" s="487">
        <f>ROUND(C291*D291*E291,0)</f>
        <v>0</v>
      </c>
      <c r="G291" s="482">
        <v>19</v>
      </c>
    </row>
    <row r="292" spans="1:12" s="475" customFormat="1">
      <c r="A292" s="490" t="s">
        <v>37</v>
      </c>
      <c r="B292" s="491" t="s">
        <v>479</v>
      </c>
      <c r="C292" s="473">
        <f>C293+C295+C298+C301</f>
        <v>356</v>
      </c>
      <c r="D292" s="471"/>
      <c r="E292" s="471"/>
      <c r="F292" s="473">
        <f>F293+F295+F298+F301</f>
        <v>353.84000000000003</v>
      </c>
      <c r="G292" s="482">
        <v>20</v>
      </c>
    </row>
    <row r="293" spans="1:12" s="483" customFormat="1">
      <c r="A293" s="478">
        <v>1</v>
      </c>
      <c r="B293" s="479" t="s">
        <v>480</v>
      </c>
      <c r="C293" s="480">
        <f>C294</f>
        <v>0</v>
      </c>
      <c r="D293" s="481"/>
      <c r="E293" s="481"/>
      <c r="F293" s="480">
        <f>F294</f>
        <v>0</v>
      </c>
      <c r="G293" s="482">
        <v>21</v>
      </c>
    </row>
    <row r="294" spans="1:12" s="470" customFormat="1">
      <c r="A294" s="490"/>
      <c r="B294" s="486" t="s">
        <v>481</v>
      </c>
      <c r="C294" s="487"/>
      <c r="D294" s="488">
        <v>28.08</v>
      </c>
      <c r="E294" s="488">
        <v>1</v>
      </c>
      <c r="F294" s="487">
        <f t="shared" ref="F294" si="35">ROUND(C294*D294*E294,0)</f>
        <v>0</v>
      </c>
      <c r="G294" s="482">
        <v>22</v>
      </c>
      <c r="H294" s="470" t="s">
        <v>491</v>
      </c>
    </row>
    <row r="295" spans="1:12" s="483" customFormat="1">
      <c r="A295" s="478">
        <v>2</v>
      </c>
      <c r="B295" s="479" t="s">
        <v>482</v>
      </c>
      <c r="C295" s="480">
        <f>C297</f>
        <v>49</v>
      </c>
      <c r="D295" s="481">
        <f t="shared" ref="D295:E295" si="36">D297</f>
        <v>0.96</v>
      </c>
      <c r="E295" s="481">
        <f t="shared" si="36"/>
        <v>2</v>
      </c>
      <c r="F295" s="480">
        <f>F297+F296</f>
        <v>100.12</v>
      </c>
      <c r="G295" s="482">
        <v>23</v>
      </c>
      <c r="H295" s="470" t="s">
        <v>491</v>
      </c>
    </row>
    <row r="296" spans="1:12" s="470" customFormat="1">
      <c r="A296" s="490"/>
      <c r="B296" s="486" t="s">
        <v>213</v>
      </c>
      <c r="C296" s="487"/>
      <c r="D296" s="488">
        <v>0.96</v>
      </c>
      <c r="E296" s="488"/>
      <c r="F296" s="487">
        <f>ROUND(C296*D296*E296,0)</f>
        <v>0</v>
      </c>
      <c r="G296" s="482">
        <v>24</v>
      </c>
    </row>
    <row r="297" spans="1:12" s="470" customFormat="1">
      <c r="A297" s="490"/>
      <c r="B297" s="486" t="s">
        <v>216</v>
      </c>
      <c r="C297" s="487">
        <v>49</v>
      </c>
      <c r="D297" s="488">
        <v>0.96</v>
      </c>
      <c r="E297" s="488">
        <v>2</v>
      </c>
      <c r="F297" s="487">
        <f>93.12+7</f>
        <v>100.12</v>
      </c>
      <c r="G297" s="482">
        <v>25</v>
      </c>
      <c r="L297" s="470">
        <f>F297/E297/D297</f>
        <v>52.145833333333336</v>
      </c>
    </row>
    <row r="298" spans="1:12" s="483" customFormat="1">
      <c r="A298" s="478">
        <v>3</v>
      </c>
      <c r="B298" s="479" t="s">
        <v>212</v>
      </c>
      <c r="C298" s="480">
        <f>C300+C299</f>
        <v>307</v>
      </c>
      <c r="D298" s="481"/>
      <c r="E298" s="481"/>
      <c r="F298" s="480">
        <f>F299+F300</f>
        <v>253.72</v>
      </c>
      <c r="G298" s="482">
        <v>26</v>
      </c>
    </row>
    <row r="299" spans="1:12" s="470" customFormat="1">
      <c r="A299" s="485"/>
      <c r="B299" s="486" t="s">
        <v>213</v>
      </c>
      <c r="C299" s="487"/>
      <c r="D299" s="488">
        <v>0.36</v>
      </c>
      <c r="E299" s="488"/>
      <c r="F299" s="487">
        <f>ROUND(C299*D299*E299,0)</f>
        <v>0</v>
      </c>
      <c r="G299" s="482">
        <v>27</v>
      </c>
    </row>
    <row r="300" spans="1:12" s="470" customFormat="1">
      <c r="A300" s="485"/>
      <c r="B300" s="486" t="s">
        <v>216</v>
      </c>
      <c r="C300" s="487">
        <v>307</v>
      </c>
      <c r="D300" s="488">
        <v>0.36</v>
      </c>
      <c r="E300" s="488">
        <v>2</v>
      </c>
      <c r="F300" s="487">
        <v>253.72</v>
      </c>
      <c r="G300" s="482">
        <v>28</v>
      </c>
    </row>
    <row r="301" spans="1:12" s="483" customFormat="1">
      <c r="A301" s="478">
        <v>4</v>
      </c>
      <c r="B301" s="479" t="s">
        <v>170</v>
      </c>
      <c r="C301" s="480">
        <f>C303+C302</f>
        <v>0</v>
      </c>
      <c r="D301" s="481"/>
      <c r="E301" s="481"/>
      <c r="F301" s="480">
        <f>F302+F303</f>
        <v>0</v>
      </c>
      <c r="G301" s="482">
        <v>29</v>
      </c>
    </row>
    <row r="302" spans="1:12" s="470" customFormat="1">
      <c r="A302" s="485"/>
      <c r="B302" s="486" t="s">
        <v>213</v>
      </c>
      <c r="C302" s="487">
        <v>0</v>
      </c>
      <c r="D302" s="488">
        <v>0.15</v>
      </c>
      <c r="E302" s="488"/>
      <c r="F302" s="487">
        <f>ROUND(C302*D302*E302,0)</f>
        <v>0</v>
      </c>
      <c r="G302" s="482">
        <v>30</v>
      </c>
    </row>
    <row r="303" spans="1:12" s="470" customFormat="1">
      <c r="A303" s="485"/>
      <c r="B303" s="486" t="s">
        <v>216</v>
      </c>
      <c r="C303" s="487">
        <v>0</v>
      </c>
      <c r="D303" s="488">
        <v>0.15</v>
      </c>
      <c r="E303" s="488">
        <v>2</v>
      </c>
      <c r="F303" s="487">
        <f>ROUND(C303*D303*E303,0)</f>
        <v>0</v>
      </c>
      <c r="G303" s="482">
        <v>31</v>
      </c>
    </row>
    <row r="304" spans="1:12" s="383" customFormat="1">
      <c r="A304" s="420"/>
      <c r="B304" s="732" t="s">
        <v>93</v>
      </c>
      <c r="C304" s="733">
        <f>C305+C319</f>
        <v>2596</v>
      </c>
      <c r="D304" s="420"/>
      <c r="E304" s="420"/>
      <c r="F304" s="733">
        <f t="shared" ref="F304" si="37">F305+F319</f>
        <v>451</v>
      </c>
      <c r="G304" s="734">
        <v>1</v>
      </c>
    </row>
    <row r="305" spans="1:8" s="383" customFormat="1">
      <c r="A305" s="421" t="s">
        <v>23</v>
      </c>
      <c r="B305" s="735" t="s">
        <v>474</v>
      </c>
      <c r="C305" s="733">
        <f>C306+C307+C310+C313+C316</f>
        <v>1947</v>
      </c>
      <c r="D305" s="420"/>
      <c r="E305" s="420"/>
      <c r="F305" s="733">
        <f t="shared" ref="F305" si="38">F306+F307+F310+F313+F316</f>
        <v>29</v>
      </c>
      <c r="G305" s="734">
        <v>2</v>
      </c>
    </row>
    <row r="306" spans="1:8" s="741" customFormat="1">
      <c r="A306" s="736">
        <v>1</v>
      </c>
      <c r="B306" s="737" t="s">
        <v>217</v>
      </c>
      <c r="C306" s="738">
        <f>'3. MN (105)'!F60</f>
        <v>649</v>
      </c>
      <c r="D306" s="739">
        <v>1.35</v>
      </c>
      <c r="E306" s="739">
        <v>1</v>
      </c>
      <c r="F306" s="738"/>
      <c r="G306" s="740">
        <v>3</v>
      </c>
      <c r="H306" s="382" t="s">
        <v>491</v>
      </c>
    </row>
    <row r="307" spans="1:8" s="741" customFormat="1" ht="30">
      <c r="A307" s="742">
        <v>2</v>
      </c>
      <c r="B307" s="737" t="s">
        <v>475</v>
      </c>
      <c r="C307" s="738">
        <f>C309+C308</f>
        <v>649</v>
      </c>
      <c r="D307" s="739"/>
      <c r="E307" s="739"/>
      <c r="F307" s="738">
        <f>F309+F308</f>
        <v>15</v>
      </c>
      <c r="G307" s="740">
        <v>4</v>
      </c>
    </row>
    <row r="308" spans="1:8" s="382" customFormat="1">
      <c r="A308" s="422"/>
      <c r="B308" s="743" t="s">
        <v>213</v>
      </c>
      <c r="C308" s="744"/>
      <c r="D308" s="423"/>
      <c r="E308" s="423"/>
      <c r="F308" s="744"/>
      <c r="G308" s="418">
        <v>5</v>
      </c>
    </row>
    <row r="309" spans="1:8" s="382" customFormat="1">
      <c r="A309" s="422"/>
      <c r="B309" s="743" t="s">
        <v>216</v>
      </c>
      <c r="C309" s="744">
        <f>C306</f>
        <v>649</v>
      </c>
      <c r="D309" s="423">
        <f>5*2280/1000000</f>
        <v>1.14E-2</v>
      </c>
      <c r="E309" s="423">
        <v>2</v>
      </c>
      <c r="F309" s="744">
        <f>ROUND(C309*D309*E309,0)</f>
        <v>15</v>
      </c>
      <c r="G309" s="418">
        <v>6</v>
      </c>
    </row>
    <row r="310" spans="1:8" s="741" customFormat="1" ht="30">
      <c r="A310" s="736">
        <v>3</v>
      </c>
      <c r="B310" s="737" t="s">
        <v>218</v>
      </c>
      <c r="C310" s="738">
        <f>C312+C311</f>
        <v>649</v>
      </c>
      <c r="D310" s="739"/>
      <c r="E310" s="739"/>
      <c r="F310" s="738">
        <f>F312+F311</f>
        <v>14</v>
      </c>
      <c r="G310" s="740">
        <v>7</v>
      </c>
    </row>
    <row r="311" spans="1:8" s="382" customFormat="1">
      <c r="A311" s="422"/>
      <c r="B311" s="743" t="s">
        <v>213</v>
      </c>
      <c r="C311" s="744"/>
      <c r="D311" s="423"/>
      <c r="E311" s="423"/>
      <c r="F311" s="744"/>
      <c r="G311" s="740">
        <v>8</v>
      </c>
    </row>
    <row r="312" spans="1:8" s="382" customFormat="1">
      <c r="A312" s="422"/>
      <c r="B312" s="743" t="s">
        <v>216</v>
      </c>
      <c r="C312" s="744">
        <f>C306</f>
        <v>649</v>
      </c>
      <c r="D312" s="423">
        <f>11110/1000000</f>
        <v>1.111E-2</v>
      </c>
      <c r="E312" s="423">
        <v>2</v>
      </c>
      <c r="F312" s="744">
        <f>ROUND(C312*D312*E312,0)</f>
        <v>14</v>
      </c>
      <c r="G312" s="740">
        <v>9</v>
      </c>
    </row>
    <row r="313" spans="1:8" s="741" customFormat="1" ht="30">
      <c r="A313" s="736">
        <v>4</v>
      </c>
      <c r="B313" s="737" t="s">
        <v>476</v>
      </c>
      <c r="C313" s="738">
        <f>C315+C314</f>
        <v>0</v>
      </c>
      <c r="D313" s="739"/>
      <c r="E313" s="739"/>
      <c r="F313" s="738">
        <f>F315+F314</f>
        <v>0</v>
      </c>
      <c r="G313" s="740">
        <v>10</v>
      </c>
    </row>
    <row r="314" spans="1:8" s="382" customFormat="1">
      <c r="A314" s="422"/>
      <c r="B314" s="743" t="s">
        <v>213</v>
      </c>
      <c r="C314" s="744"/>
      <c r="D314" s="423"/>
      <c r="E314" s="423"/>
      <c r="F314" s="744">
        <f>ROUND(C314*D314*E314,0)</f>
        <v>0</v>
      </c>
      <c r="G314" s="734">
        <v>11</v>
      </c>
    </row>
    <row r="315" spans="1:8" s="382" customFormat="1">
      <c r="A315" s="422"/>
      <c r="B315" s="743" t="s">
        <v>216</v>
      </c>
      <c r="C315" s="744"/>
      <c r="D315" s="423">
        <v>0.7</v>
      </c>
      <c r="E315" s="423">
        <v>2</v>
      </c>
      <c r="F315" s="744">
        <f>ROUND(C315*D315*E315,0)</f>
        <v>0</v>
      </c>
      <c r="G315" s="734">
        <v>12</v>
      </c>
    </row>
    <row r="316" spans="1:8" s="741" customFormat="1" ht="30">
      <c r="A316" s="736">
        <v>5</v>
      </c>
      <c r="B316" s="745" t="s">
        <v>477</v>
      </c>
      <c r="C316" s="738">
        <f>C318+C317</f>
        <v>0</v>
      </c>
      <c r="D316" s="739"/>
      <c r="E316" s="739"/>
      <c r="F316" s="738">
        <f>F317+F318</f>
        <v>0</v>
      </c>
      <c r="G316" s="740">
        <v>17</v>
      </c>
    </row>
    <row r="317" spans="1:8" s="382" customFormat="1">
      <c r="A317" s="746"/>
      <c r="B317" s="743" t="s">
        <v>213</v>
      </c>
      <c r="C317" s="744"/>
      <c r="D317" s="423">
        <v>3.9</v>
      </c>
      <c r="E317" s="423"/>
      <c r="F317" s="744">
        <f>ROUND(C317*D317*E317,0)</f>
        <v>0</v>
      </c>
      <c r="G317" s="740">
        <v>18</v>
      </c>
    </row>
    <row r="318" spans="1:8" s="382" customFormat="1">
      <c r="A318" s="746"/>
      <c r="B318" s="743" t="s">
        <v>216</v>
      </c>
      <c r="C318" s="744"/>
      <c r="D318" s="423">
        <v>3.9</v>
      </c>
      <c r="E318" s="423">
        <v>2</v>
      </c>
      <c r="F318" s="744">
        <f>ROUND(C318*D318*E318,0)</f>
        <v>0</v>
      </c>
      <c r="G318" s="740">
        <v>19</v>
      </c>
    </row>
    <row r="319" spans="1:8" s="383" customFormat="1">
      <c r="A319" s="746" t="s">
        <v>37</v>
      </c>
      <c r="B319" s="747" t="s">
        <v>479</v>
      </c>
      <c r="C319" s="733">
        <f>C320+C322+C325+C328</f>
        <v>649</v>
      </c>
      <c r="D319" s="420"/>
      <c r="E319" s="420"/>
      <c r="F319" s="733">
        <f>F320+F322+F325+F328</f>
        <v>422</v>
      </c>
      <c r="G319" s="740">
        <v>20</v>
      </c>
    </row>
    <row r="320" spans="1:8" s="741" customFormat="1">
      <c r="A320" s="736">
        <v>1</v>
      </c>
      <c r="B320" s="737" t="s">
        <v>480</v>
      </c>
      <c r="C320" s="738">
        <f>C321</f>
        <v>0</v>
      </c>
      <c r="D320" s="739"/>
      <c r="E320" s="739"/>
      <c r="F320" s="738">
        <f>F321</f>
        <v>0</v>
      </c>
      <c r="G320" s="740">
        <v>21</v>
      </c>
    </row>
    <row r="321" spans="1:8" s="382" customFormat="1">
      <c r="A321" s="746"/>
      <c r="B321" s="743" t="s">
        <v>481</v>
      </c>
      <c r="C321" s="744"/>
      <c r="D321" s="423">
        <v>28.08</v>
      </c>
      <c r="E321" s="423">
        <v>1</v>
      </c>
      <c r="F321" s="744">
        <f t="shared" ref="F321" si="39">ROUND(C321*D321*E321,0)</f>
        <v>0</v>
      </c>
      <c r="G321" s="740">
        <v>22</v>
      </c>
      <c r="H321" s="382" t="s">
        <v>491</v>
      </c>
    </row>
    <row r="322" spans="1:8" s="741" customFormat="1">
      <c r="A322" s="736">
        <v>2</v>
      </c>
      <c r="B322" s="737" t="s">
        <v>482</v>
      </c>
      <c r="C322" s="738">
        <f>C324</f>
        <v>0</v>
      </c>
      <c r="D322" s="739">
        <f t="shared" ref="D322:E322" si="40">D324</f>
        <v>0.96</v>
      </c>
      <c r="E322" s="739">
        <f t="shared" si="40"/>
        <v>2</v>
      </c>
      <c r="F322" s="738">
        <f>F324+F323</f>
        <v>0</v>
      </c>
      <c r="G322" s="740">
        <v>23</v>
      </c>
      <c r="H322" s="382" t="s">
        <v>491</v>
      </c>
    </row>
    <row r="323" spans="1:8" s="382" customFormat="1">
      <c r="A323" s="746"/>
      <c r="B323" s="743" t="s">
        <v>213</v>
      </c>
      <c r="C323" s="744"/>
      <c r="D323" s="423">
        <v>0.96</v>
      </c>
      <c r="E323" s="423"/>
      <c r="F323" s="744">
        <f>ROUND(C323*D323*E323,0)</f>
        <v>0</v>
      </c>
      <c r="G323" s="740">
        <v>24</v>
      </c>
    </row>
    <row r="324" spans="1:8" s="382" customFormat="1">
      <c r="A324" s="746"/>
      <c r="B324" s="743" t="s">
        <v>216</v>
      </c>
      <c r="C324" s="744"/>
      <c r="D324" s="423">
        <v>0.96</v>
      </c>
      <c r="E324" s="423">
        <v>2</v>
      </c>
      <c r="F324" s="744">
        <f>ROUND(C324*D324*E324,0)</f>
        <v>0</v>
      </c>
      <c r="G324" s="740">
        <v>25</v>
      </c>
    </row>
    <row r="325" spans="1:8" s="741" customFormat="1">
      <c r="A325" s="736">
        <v>3</v>
      </c>
      <c r="B325" s="737" t="s">
        <v>212</v>
      </c>
      <c r="C325" s="738">
        <f>C327+C326</f>
        <v>649</v>
      </c>
      <c r="D325" s="739"/>
      <c r="E325" s="739"/>
      <c r="F325" s="738">
        <f>F326+F327</f>
        <v>422</v>
      </c>
      <c r="G325" s="740">
        <v>26</v>
      </c>
    </row>
    <row r="326" spans="1:8" s="382" customFormat="1">
      <c r="A326" s="422"/>
      <c r="B326" s="743" t="s">
        <v>213</v>
      </c>
      <c r="C326" s="744"/>
      <c r="D326" s="423">
        <v>0.36</v>
      </c>
      <c r="E326" s="423"/>
      <c r="F326" s="744">
        <f>ROUND(C326*D326*E326,0)</f>
        <v>0</v>
      </c>
      <c r="G326" s="740">
        <v>27</v>
      </c>
    </row>
    <row r="327" spans="1:8" s="382" customFormat="1">
      <c r="A327" s="422"/>
      <c r="B327" s="743" t="s">
        <v>216</v>
      </c>
      <c r="C327" s="744">
        <f>C306</f>
        <v>649</v>
      </c>
      <c r="D327" s="423">
        <v>0.36</v>
      </c>
      <c r="E327" s="423">
        <v>2</v>
      </c>
      <c r="F327" s="744">
        <f>ROUND(C327*D327*E327,0)-45</f>
        <v>422</v>
      </c>
      <c r="G327" s="740">
        <v>28</v>
      </c>
    </row>
    <row r="328" spans="1:8" s="741" customFormat="1">
      <c r="A328" s="736">
        <v>4</v>
      </c>
      <c r="B328" s="737" t="s">
        <v>170</v>
      </c>
      <c r="C328" s="738">
        <f>C330+C329</f>
        <v>0</v>
      </c>
      <c r="D328" s="739"/>
      <c r="E328" s="739"/>
      <c r="F328" s="738">
        <f>F329+F330</f>
        <v>0</v>
      </c>
      <c r="G328" s="740">
        <v>29</v>
      </c>
    </row>
    <row r="329" spans="1:8" s="382" customFormat="1">
      <c r="A329" s="422"/>
      <c r="B329" s="743" t="s">
        <v>213</v>
      </c>
      <c r="C329" s="744"/>
      <c r="D329" s="423">
        <v>0.15</v>
      </c>
      <c r="E329" s="423"/>
      <c r="F329" s="744">
        <f>ROUND(C329*D329*E329,0)</f>
        <v>0</v>
      </c>
      <c r="G329" s="740">
        <v>30</v>
      </c>
    </row>
    <row r="330" spans="1:8" s="382" customFormat="1">
      <c r="A330" s="422"/>
      <c r="B330" s="743" t="s">
        <v>216</v>
      </c>
      <c r="C330" s="744"/>
      <c r="D330" s="423">
        <v>0.15</v>
      </c>
      <c r="E330" s="423">
        <v>2</v>
      </c>
      <c r="F330" s="744">
        <f>ROUND(C330*D330*E330,0)</f>
        <v>0</v>
      </c>
      <c r="G330" s="740">
        <v>31</v>
      </c>
    </row>
    <row r="331" spans="1:8" s="475" customFormat="1">
      <c r="A331" s="471"/>
      <c r="B331" s="472" t="s">
        <v>94</v>
      </c>
      <c r="C331" s="473">
        <f>C332+C346</f>
        <v>351</v>
      </c>
      <c r="D331" s="471"/>
      <c r="E331" s="471"/>
      <c r="F331" s="473">
        <f t="shared" ref="F331" si="41">F332+F346</f>
        <v>190.14647499999998</v>
      </c>
      <c r="G331" s="474">
        <v>1</v>
      </c>
    </row>
    <row r="332" spans="1:8" s="475" customFormat="1">
      <c r="A332" s="476" t="s">
        <v>23</v>
      </c>
      <c r="B332" s="477" t="s">
        <v>474</v>
      </c>
      <c r="C332" s="473">
        <f>C333+C334+C337+C340+C343</f>
        <v>15</v>
      </c>
      <c r="D332" s="471"/>
      <c r="E332" s="471"/>
      <c r="F332" s="473">
        <f t="shared" ref="F332" si="42">F333+F334+F337+F340+F343</f>
        <v>4.5999999999999996</v>
      </c>
      <c r="G332" s="474">
        <v>2</v>
      </c>
    </row>
    <row r="333" spans="1:8" s="483" customFormat="1">
      <c r="A333" s="478">
        <v>1</v>
      </c>
      <c r="B333" s="479" t="s">
        <v>217</v>
      </c>
      <c r="C333" s="480">
        <v>15</v>
      </c>
      <c r="D333" s="481">
        <v>1.35</v>
      </c>
      <c r="E333" s="481">
        <v>1</v>
      </c>
      <c r="F333" s="480">
        <v>4.5999999999999996</v>
      </c>
      <c r="G333" s="482">
        <v>3</v>
      </c>
      <c r="H333" s="470" t="s">
        <v>491</v>
      </c>
    </row>
    <row r="334" spans="1:8" s="483" customFormat="1" ht="30">
      <c r="A334" s="484">
        <v>2</v>
      </c>
      <c r="B334" s="479" t="s">
        <v>475</v>
      </c>
      <c r="C334" s="480">
        <f>C336+C335</f>
        <v>0</v>
      </c>
      <c r="D334" s="481"/>
      <c r="E334" s="481"/>
      <c r="F334" s="480">
        <f>F336+F335</f>
        <v>0</v>
      </c>
      <c r="G334" s="482">
        <v>4</v>
      </c>
    </row>
    <row r="335" spans="1:8" s="470" customFormat="1">
      <c r="A335" s="485"/>
      <c r="B335" s="486" t="s">
        <v>213</v>
      </c>
      <c r="C335" s="487"/>
      <c r="D335" s="488"/>
      <c r="E335" s="488"/>
      <c r="F335" s="487"/>
      <c r="G335" s="469">
        <v>5</v>
      </c>
    </row>
    <row r="336" spans="1:8" s="470" customFormat="1">
      <c r="A336" s="485"/>
      <c r="B336" s="486" t="s">
        <v>216</v>
      </c>
      <c r="C336" s="487"/>
      <c r="D336" s="488">
        <f>5*2280/1000000</f>
        <v>1.14E-2</v>
      </c>
      <c r="E336" s="488">
        <v>2</v>
      </c>
      <c r="F336" s="487">
        <f>ROUND(C336*D336*E336,0)</f>
        <v>0</v>
      </c>
      <c r="G336" s="469">
        <v>6</v>
      </c>
    </row>
    <row r="337" spans="1:8" s="483" customFormat="1" ht="30">
      <c r="A337" s="478">
        <v>3</v>
      </c>
      <c r="B337" s="479" t="s">
        <v>218</v>
      </c>
      <c r="C337" s="480">
        <f>C339+C338</f>
        <v>0</v>
      </c>
      <c r="D337" s="481"/>
      <c r="E337" s="481"/>
      <c r="F337" s="480">
        <f>F339+F338</f>
        <v>0</v>
      </c>
      <c r="G337" s="482">
        <v>7</v>
      </c>
    </row>
    <row r="338" spans="1:8" s="470" customFormat="1">
      <c r="A338" s="485"/>
      <c r="B338" s="486" t="s">
        <v>213</v>
      </c>
      <c r="C338" s="487"/>
      <c r="D338" s="488"/>
      <c r="E338" s="488"/>
      <c r="F338" s="487"/>
      <c r="G338" s="482">
        <v>8</v>
      </c>
    </row>
    <row r="339" spans="1:8" s="470" customFormat="1">
      <c r="A339" s="485"/>
      <c r="B339" s="486" t="s">
        <v>216</v>
      </c>
      <c r="C339" s="487"/>
      <c r="D339" s="488">
        <f>11110/1000000</f>
        <v>1.111E-2</v>
      </c>
      <c r="E339" s="488">
        <v>2</v>
      </c>
      <c r="F339" s="487">
        <f>ROUND(C339*D339*E339,0)</f>
        <v>0</v>
      </c>
      <c r="G339" s="482">
        <v>9</v>
      </c>
    </row>
    <row r="340" spans="1:8" s="483" customFormat="1" ht="30">
      <c r="A340" s="478">
        <v>4</v>
      </c>
      <c r="B340" s="479" t="s">
        <v>476</v>
      </c>
      <c r="C340" s="480">
        <f>C342+C341</f>
        <v>0</v>
      </c>
      <c r="D340" s="481"/>
      <c r="E340" s="481"/>
      <c r="F340" s="480">
        <f>F342+F341</f>
        <v>0</v>
      </c>
      <c r="G340" s="482">
        <v>10</v>
      </c>
    </row>
    <row r="341" spans="1:8" s="470" customFormat="1">
      <c r="A341" s="485"/>
      <c r="B341" s="486" t="s">
        <v>213</v>
      </c>
      <c r="C341" s="487"/>
      <c r="D341" s="488"/>
      <c r="E341" s="488"/>
      <c r="F341" s="487">
        <f>ROUND(C341*D341*E341,0)</f>
        <v>0</v>
      </c>
      <c r="G341" s="474">
        <v>11</v>
      </c>
    </row>
    <row r="342" spans="1:8" s="470" customFormat="1">
      <c r="A342" s="485"/>
      <c r="B342" s="486" t="s">
        <v>216</v>
      </c>
      <c r="C342" s="487"/>
      <c r="D342" s="488">
        <v>0.7</v>
      </c>
      <c r="E342" s="488">
        <v>2</v>
      </c>
      <c r="F342" s="487">
        <f>ROUND(C342*D342*E342,0)</f>
        <v>0</v>
      </c>
      <c r="G342" s="474">
        <v>12</v>
      </c>
    </row>
    <row r="343" spans="1:8" s="483" customFormat="1" ht="30">
      <c r="A343" s="478">
        <v>5</v>
      </c>
      <c r="B343" s="489" t="s">
        <v>477</v>
      </c>
      <c r="C343" s="480">
        <f>C345+C344</f>
        <v>0</v>
      </c>
      <c r="D343" s="481"/>
      <c r="E343" s="481"/>
      <c r="F343" s="480">
        <f>F344+F345</f>
        <v>0</v>
      </c>
      <c r="G343" s="482">
        <v>17</v>
      </c>
    </row>
    <row r="344" spans="1:8" s="470" customFormat="1">
      <c r="A344" s="490"/>
      <c r="B344" s="486" t="s">
        <v>213</v>
      </c>
      <c r="C344" s="487"/>
      <c r="D344" s="488">
        <v>3.9</v>
      </c>
      <c r="E344" s="488"/>
      <c r="F344" s="487">
        <f>ROUND(C344*D344*E344,0)</f>
        <v>0</v>
      </c>
      <c r="G344" s="482">
        <v>18</v>
      </c>
    </row>
    <row r="345" spans="1:8" s="470" customFormat="1">
      <c r="A345" s="490"/>
      <c r="B345" s="486" t="s">
        <v>216</v>
      </c>
      <c r="C345" s="487"/>
      <c r="D345" s="488">
        <v>3.9</v>
      </c>
      <c r="E345" s="488">
        <v>2</v>
      </c>
      <c r="F345" s="487">
        <f>ROUND(C345*D345*E345,0)</f>
        <v>0</v>
      </c>
      <c r="G345" s="482">
        <v>19</v>
      </c>
    </row>
    <row r="346" spans="1:8" s="475" customFormat="1">
      <c r="A346" s="490" t="s">
        <v>37</v>
      </c>
      <c r="B346" s="491" t="s">
        <v>479</v>
      </c>
      <c r="C346" s="473">
        <f>C347+C349+C352+C355</f>
        <v>336</v>
      </c>
      <c r="D346" s="471"/>
      <c r="E346" s="471"/>
      <c r="F346" s="473">
        <f>F347+F349+F352+F355</f>
        <v>185.54647499999999</v>
      </c>
      <c r="G346" s="482">
        <v>20</v>
      </c>
    </row>
    <row r="347" spans="1:8" s="483" customFormat="1">
      <c r="A347" s="478">
        <v>1</v>
      </c>
      <c r="B347" s="479" t="s">
        <v>480</v>
      </c>
      <c r="C347" s="480">
        <f>C348</f>
        <v>0</v>
      </c>
      <c r="D347" s="481"/>
      <c r="E347" s="481"/>
      <c r="F347" s="480">
        <f>F348</f>
        <v>0</v>
      </c>
      <c r="G347" s="482">
        <v>21</v>
      </c>
    </row>
    <row r="348" spans="1:8" s="470" customFormat="1">
      <c r="A348" s="490"/>
      <c r="B348" s="486" t="s">
        <v>481</v>
      </c>
      <c r="C348" s="487"/>
      <c r="D348" s="488">
        <v>28.08</v>
      </c>
      <c r="E348" s="488">
        <v>1</v>
      </c>
      <c r="F348" s="487">
        <f t="shared" ref="F348" si="43">ROUND(C348*D348*E348,0)</f>
        <v>0</v>
      </c>
      <c r="G348" s="482">
        <v>22</v>
      </c>
      <c r="H348" s="470" t="s">
        <v>491</v>
      </c>
    </row>
    <row r="349" spans="1:8" s="483" customFormat="1">
      <c r="A349" s="478">
        <v>2</v>
      </c>
      <c r="B349" s="479" t="s">
        <v>482</v>
      </c>
      <c r="C349" s="480">
        <f>C351</f>
        <v>0</v>
      </c>
      <c r="D349" s="481">
        <f t="shared" ref="D349:E349" si="44">D351</f>
        <v>0.96</v>
      </c>
      <c r="E349" s="481">
        <f t="shared" si="44"/>
        <v>2</v>
      </c>
      <c r="F349" s="480">
        <f>F351+F350</f>
        <v>0</v>
      </c>
      <c r="G349" s="482">
        <v>23</v>
      </c>
      <c r="H349" s="470" t="s">
        <v>491</v>
      </c>
    </row>
    <row r="350" spans="1:8" s="470" customFormat="1">
      <c r="A350" s="490"/>
      <c r="B350" s="486" t="s">
        <v>213</v>
      </c>
      <c r="C350" s="487"/>
      <c r="D350" s="488">
        <v>0.96</v>
      </c>
      <c r="E350" s="488"/>
      <c r="F350" s="487">
        <f>ROUND(C350*D350*E350,0)</f>
        <v>0</v>
      </c>
      <c r="G350" s="482">
        <v>24</v>
      </c>
    </row>
    <row r="351" spans="1:8" s="470" customFormat="1">
      <c r="A351" s="490"/>
      <c r="B351" s="486" t="s">
        <v>216</v>
      </c>
      <c r="C351" s="487"/>
      <c r="D351" s="488">
        <v>0.96</v>
      </c>
      <c r="E351" s="488">
        <v>2</v>
      </c>
      <c r="F351" s="487">
        <f>ROUND(C351*D351*E351,0)</f>
        <v>0</v>
      </c>
      <c r="G351" s="482">
        <v>25</v>
      </c>
    </row>
    <row r="352" spans="1:8" s="483" customFormat="1">
      <c r="A352" s="478">
        <v>3</v>
      </c>
      <c r="B352" s="479" t="s">
        <v>212</v>
      </c>
      <c r="C352" s="480">
        <f>C354+C353</f>
        <v>336</v>
      </c>
      <c r="D352" s="481"/>
      <c r="E352" s="481"/>
      <c r="F352" s="480">
        <f>F353+F354</f>
        <v>185.54647499999999</v>
      </c>
      <c r="G352" s="482">
        <v>26</v>
      </c>
    </row>
    <row r="353" spans="1:8" s="470" customFormat="1">
      <c r="A353" s="485"/>
      <c r="B353" s="486" t="s">
        <v>213</v>
      </c>
      <c r="C353" s="487"/>
      <c r="D353" s="488">
        <v>0.36</v>
      </c>
      <c r="E353" s="488"/>
      <c r="F353" s="487">
        <f>ROUND(C353*D353*E353,0)</f>
        <v>0</v>
      </c>
      <c r="G353" s="482">
        <v>27</v>
      </c>
    </row>
    <row r="354" spans="1:8" s="470" customFormat="1">
      <c r="A354" s="485"/>
      <c r="B354" s="486" t="s">
        <v>216</v>
      </c>
      <c r="C354" s="487">
        <v>336</v>
      </c>
      <c r="D354" s="488">
        <v>0.36</v>
      </c>
      <c r="E354" s="488">
        <v>2</v>
      </c>
      <c r="F354" s="487">
        <f>180.546475+5</f>
        <v>185.54647499999999</v>
      </c>
      <c r="G354" s="482">
        <v>28</v>
      </c>
    </row>
    <row r="355" spans="1:8" s="483" customFormat="1">
      <c r="A355" s="478">
        <v>4</v>
      </c>
      <c r="B355" s="479" t="s">
        <v>170</v>
      </c>
      <c r="C355" s="480">
        <f>C357+C356</f>
        <v>0</v>
      </c>
      <c r="D355" s="481"/>
      <c r="E355" s="481"/>
      <c r="F355" s="480">
        <f>F356+F357</f>
        <v>0</v>
      </c>
      <c r="G355" s="482">
        <v>29</v>
      </c>
    </row>
    <row r="356" spans="1:8" s="470" customFormat="1">
      <c r="A356" s="485"/>
      <c r="B356" s="486" t="s">
        <v>213</v>
      </c>
      <c r="C356" s="487"/>
      <c r="D356" s="488">
        <v>0.15</v>
      </c>
      <c r="E356" s="488"/>
      <c r="F356" s="487">
        <f>ROUND(C356*D356*E356,0)</f>
        <v>0</v>
      </c>
      <c r="G356" s="482">
        <v>30</v>
      </c>
    </row>
    <row r="357" spans="1:8" s="470" customFormat="1">
      <c r="A357" s="485"/>
      <c r="B357" s="486" t="s">
        <v>216</v>
      </c>
      <c r="C357" s="487"/>
      <c r="D357" s="488">
        <v>0.15</v>
      </c>
      <c r="E357" s="488">
        <v>2</v>
      </c>
      <c r="F357" s="487">
        <f>ROUND(C357*D357*E357,0)</f>
        <v>0</v>
      </c>
      <c r="G357" s="482">
        <v>31</v>
      </c>
    </row>
    <row r="358" spans="1:8" s="628" customFormat="1">
      <c r="A358" s="624"/>
      <c r="B358" s="625" t="s">
        <v>95</v>
      </c>
      <c r="C358" s="626">
        <f>C359+C373</f>
        <v>802</v>
      </c>
      <c r="D358" s="624"/>
      <c r="E358" s="624"/>
      <c r="F358" s="626">
        <f t="shared" ref="F358" si="45">F359+F373</f>
        <v>651.51099999999997</v>
      </c>
      <c r="G358" s="627">
        <v>1</v>
      </c>
    </row>
    <row r="359" spans="1:8" s="628" customFormat="1">
      <c r="A359" s="629" t="s">
        <v>23</v>
      </c>
      <c r="B359" s="630" t="s">
        <v>474</v>
      </c>
      <c r="C359" s="626">
        <f>C360+C361+C364+C367+C370</f>
        <v>348</v>
      </c>
      <c r="D359" s="624"/>
      <c r="E359" s="624"/>
      <c r="F359" s="626">
        <f t="shared" ref="F359" si="46">F360+F361+F364+F367+F370</f>
        <v>92.040999999999997</v>
      </c>
      <c r="G359" s="627">
        <v>2</v>
      </c>
    </row>
    <row r="360" spans="1:8" s="636" customFormat="1">
      <c r="A360" s="631">
        <v>1</v>
      </c>
      <c r="B360" s="632" t="s">
        <v>217</v>
      </c>
      <c r="C360" s="633">
        <v>129</v>
      </c>
      <c r="D360" s="634">
        <v>1.35</v>
      </c>
      <c r="E360" s="634">
        <v>1</v>
      </c>
      <c r="F360" s="633">
        <v>46.040999999999997</v>
      </c>
      <c r="G360" s="635">
        <v>3</v>
      </c>
      <c r="H360" s="623" t="s">
        <v>491</v>
      </c>
    </row>
    <row r="361" spans="1:8" s="636" customFormat="1" ht="30">
      <c r="A361" s="637">
        <v>2</v>
      </c>
      <c r="B361" s="632" t="s">
        <v>475</v>
      </c>
      <c r="C361" s="633">
        <f>C363+C362</f>
        <v>0</v>
      </c>
      <c r="D361" s="634"/>
      <c r="E361" s="634"/>
      <c r="F361" s="633">
        <f>F363+F362</f>
        <v>0</v>
      </c>
      <c r="G361" s="635">
        <v>4</v>
      </c>
    </row>
    <row r="362" spans="1:8" s="623" customFormat="1">
      <c r="A362" s="638"/>
      <c r="B362" s="639" t="s">
        <v>213</v>
      </c>
      <c r="C362" s="640"/>
      <c r="D362" s="641"/>
      <c r="E362" s="641"/>
      <c r="F362" s="640"/>
      <c r="G362" s="622">
        <v>5</v>
      </c>
    </row>
    <row r="363" spans="1:8" s="623" customFormat="1">
      <c r="A363" s="638"/>
      <c r="B363" s="639" t="s">
        <v>216</v>
      </c>
      <c r="C363" s="640"/>
      <c r="D363" s="641">
        <f>5*2280/1000000</f>
        <v>1.14E-2</v>
      </c>
      <c r="E363" s="641">
        <v>2</v>
      </c>
      <c r="F363" s="640">
        <f>ROUND(C363*D363*E363,0)</f>
        <v>0</v>
      </c>
      <c r="G363" s="622">
        <v>6</v>
      </c>
    </row>
    <row r="364" spans="1:8" s="636" customFormat="1" ht="30">
      <c r="A364" s="631">
        <v>3</v>
      </c>
      <c r="B364" s="632" t="s">
        <v>218</v>
      </c>
      <c r="C364" s="633">
        <f>C366+C365</f>
        <v>0</v>
      </c>
      <c r="D364" s="634"/>
      <c r="E364" s="634"/>
      <c r="F364" s="633">
        <f>F366+F365</f>
        <v>0</v>
      </c>
      <c r="G364" s="635">
        <v>7</v>
      </c>
    </row>
    <row r="365" spans="1:8" s="623" customFormat="1">
      <c r="A365" s="638"/>
      <c r="B365" s="639" t="s">
        <v>213</v>
      </c>
      <c r="C365" s="640"/>
      <c r="D365" s="641"/>
      <c r="E365" s="641"/>
      <c r="F365" s="640"/>
      <c r="G365" s="635">
        <v>8</v>
      </c>
    </row>
    <row r="366" spans="1:8" s="623" customFormat="1">
      <c r="A366" s="638"/>
      <c r="B366" s="639" t="s">
        <v>216</v>
      </c>
      <c r="C366" s="640">
        <v>0</v>
      </c>
      <c r="D366" s="641">
        <f>11110/1000000</f>
        <v>1.111E-2</v>
      </c>
      <c r="E366" s="641">
        <v>2</v>
      </c>
      <c r="F366" s="640">
        <v>0</v>
      </c>
      <c r="G366" s="635">
        <v>9</v>
      </c>
    </row>
    <row r="367" spans="1:8" s="636" customFormat="1" ht="30">
      <c r="A367" s="631">
        <v>4</v>
      </c>
      <c r="B367" s="632" t="s">
        <v>476</v>
      </c>
      <c r="C367" s="633">
        <f>C369+C368</f>
        <v>5</v>
      </c>
      <c r="D367" s="634"/>
      <c r="E367" s="634"/>
      <c r="F367" s="633">
        <f>F369+F368</f>
        <v>7</v>
      </c>
      <c r="G367" s="635">
        <v>10</v>
      </c>
    </row>
    <row r="368" spans="1:8" s="623" customFormat="1">
      <c r="A368" s="638"/>
      <c r="B368" s="639" t="s">
        <v>213</v>
      </c>
      <c r="C368" s="640"/>
      <c r="D368" s="641"/>
      <c r="E368" s="641"/>
      <c r="F368" s="640">
        <f>ROUND(C368*D368*E368,0)</f>
        <v>0</v>
      </c>
      <c r="G368" s="627">
        <v>11</v>
      </c>
    </row>
    <row r="369" spans="1:8" s="623" customFormat="1">
      <c r="A369" s="638"/>
      <c r="B369" s="639" t="s">
        <v>216</v>
      </c>
      <c r="C369" s="640">
        <v>5</v>
      </c>
      <c r="D369" s="641">
        <v>0.7</v>
      </c>
      <c r="E369" s="641">
        <v>2</v>
      </c>
      <c r="F369" s="640">
        <v>7</v>
      </c>
      <c r="G369" s="627">
        <v>12</v>
      </c>
    </row>
    <row r="370" spans="1:8" s="636" customFormat="1" ht="30">
      <c r="A370" s="631">
        <v>5</v>
      </c>
      <c r="B370" s="642" t="s">
        <v>477</v>
      </c>
      <c r="C370" s="633">
        <f>C372+C371</f>
        <v>214</v>
      </c>
      <c r="D370" s="634"/>
      <c r="E370" s="634"/>
      <c r="F370" s="633">
        <f>F371+F372</f>
        <v>39</v>
      </c>
      <c r="G370" s="635">
        <v>17</v>
      </c>
    </row>
    <row r="371" spans="1:8" s="623" customFormat="1">
      <c r="A371" s="643"/>
      <c r="B371" s="639" t="s">
        <v>213</v>
      </c>
      <c r="C371" s="640">
        <v>214</v>
      </c>
      <c r="D371" s="641">
        <v>3.9</v>
      </c>
      <c r="E371" s="641"/>
      <c r="F371" s="640">
        <v>39</v>
      </c>
      <c r="G371" s="635">
        <v>18</v>
      </c>
    </row>
    <row r="372" spans="1:8" s="623" customFormat="1">
      <c r="A372" s="643"/>
      <c r="B372" s="639" t="s">
        <v>216</v>
      </c>
      <c r="C372" s="640"/>
      <c r="D372" s="641">
        <v>3.9</v>
      </c>
      <c r="E372" s="641">
        <v>2</v>
      </c>
      <c r="F372" s="640">
        <f>ROUND(C372*D372*E372,0)</f>
        <v>0</v>
      </c>
      <c r="G372" s="635">
        <v>19</v>
      </c>
    </row>
    <row r="373" spans="1:8" s="628" customFormat="1">
      <c r="A373" s="643" t="s">
        <v>37</v>
      </c>
      <c r="B373" s="644" t="s">
        <v>479</v>
      </c>
      <c r="C373" s="626">
        <f>C374+C376+C379+C382</f>
        <v>454</v>
      </c>
      <c r="D373" s="624"/>
      <c r="E373" s="624"/>
      <c r="F373" s="626">
        <f>F374+F376+F379+F382</f>
        <v>559.47</v>
      </c>
      <c r="G373" s="635">
        <v>20</v>
      </c>
    </row>
    <row r="374" spans="1:8" s="636" customFormat="1">
      <c r="A374" s="631">
        <v>1</v>
      </c>
      <c r="B374" s="632" t="s">
        <v>480</v>
      </c>
      <c r="C374" s="633">
        <f>C375</f>
        <v>0</v>
      </c>
      <c r="D374" s="634"/>
      <c r="E374" s="634"/>
      <c r="F374" s="633">
        <f>F375</f>
        <v>0</v>
      </c>
      <c r="G374" s="635">
        <v>21</v>
      </c>
    </row>
    <row r="375" spans="1:8" s="623" customFormat="1">
      <c r="A375" s="643"/>
      <c r="B375" s="639" t="s">
        <v>481</v>
      </c>
      <c r="C375" s="640"/>
      <c r="D375" s="641">
        <v>28.08</v>
      </c>
      <c r="E375" s="641">
        <v>1</v>
      </c>
      <c r="F375" s="640">
        <f t="shared" ref="F375" si="47">ROUND(C375*D375*E375,0)</f>
        <v>0</v>
      </c>
      <c r="G375" s="635">
        <v>22</v>
      </c>
      <c r="H375" s="623" t="s">
        <v>491</v>
      </c>
    </row>
    <row r="376" spans="1:8" s="636" customFormat="1">
      <c r="A376" s="631">
        <v>2</v>
      </c>
      <c r="B376" s="632" t="s">
        <v>482</v>
      </c>
      <c r="C376" s="633">
        <f>C378</f>
        <v>140</v>
      </c>
      <c r="D376" s="634">
        <f t="shared" ref="D376:E376" si="48">D378</f>
        <v>0.96</v>
      </c>
      <c r="E376" s="634">
        <f t="shared" si="48"/>
        <v>2</v>
      </c>
      <c r="F376" s="633">
        <f>F378+F377</f>
        <v>265.92</v>
      </c>
      <c r="G376" s="635">
        <v>23</v>
      </c>
      <c r="H376" s="623" t="s">
        <v>491</v>
      </c>
    </row>
    <row r="377" spans="1:8" s="623" customFormat="1">
      <c r="A377" s="643"/>
      <c r="B377" s="639" t="s">
        <v>213</v>
      </c>
      <c r="C377" s="640"/>
      <c r="D377" s="641">
        <v>0.96</v>
      </c>
      <c r="E377" s="641"/>
      <c r="F377" s="640">
        <f>ROUND(C377*D377*E377,0)</f>
        <v>0</v>
      </c>
      <c r="G377" s="635">
        <v>24</v>
      </c>
    </row>
    <row r="378" spans="1:8" s="623" customFormat="1">
      <c r="A378" s="643"/>
      <c r="B378" s="639" t="s">
        <v>216</v>
      </c>
      <c r="C378" s="640">
        <v>140</v>
      </c>
      <c r="D378" s="641">
        <v>0.96</v>
      </c>
      <c r="E378" s="641">
        <v>2</v>
      </c>
      <c r="F378" s="640">
        <v>265.92</v>
      </c>
      <c r="G378" s="635">
        <v>25</v>
      </c>
    </row>
    <row r="379" spans="1:8" s="636" customFormat="1">
      <c r="A379" s="631">
        <v>3</v>
      </c>
      <c r="B379" s="632" t="s">
        <v>212</v>
      </c>
      <c r="C379" s="633">
        <f>C381+C380</f>
        <v>256</v>
      </c>
      <c r="D379" s="634"/>
      <c r="E379" s="634"/>
      <c r="F379" s="633">
        <f>F380+F381</f>
        <v>276</v>
      </c>
      <c r="G379" s="635">
        <v>26</v>
      </c>
    </row>
    <row r="380" spans="1:8" s="623" customFormat="1">
      <c r="A380" s="638"/>
      <c r="B380" s="639" t="s">
        <v>213</v>
      </c>
      <c r="C380" s="640"/>
      <c r="D380" s="641">
        <v>0.36</v>
      </c>
      <c r="E380" s="641"/>
      <c r="F380" s="640">
        <f>ROUND(C380*D380*E380,0)</f>
        <v>0</v>
      </c>
      <c r="G380" s="635">
        <v>27</v>
      </c>
    </row>
    <row r="381" spans="1:8" s="623" customFormat="1">
      <c r="A381" s="638"/>
      <c r="B381" s="639" t="s">
        <v>216</v>
      </c>
      <c r="C381" s="640">
        <v>256</v>
      </c>
      <c r="D381" s="641">
        <v>0.36</v>
      </c>
      <c r="E381" s="641">
        <v>2</v>
      </c>
      <c r="F381" s="640">
        <f>ROUND(C381*D381*E381,0)+92</f>
        <v>276</v>
      </c>
      <c r="G381" s="635">
        <v>28</v>
      </c>
    </row>
    <row r="382" spans="1:8" s="636" customFormat="1">
      <c r="A382" s="631">
        <v>4</v>
      </c>
      <c r="B382" s="632" t="s">
        <v>170</v>
      </c>
      <c r="C382" s="633">
        <f>C384+C383</f>
        <v>58</v>
      </c>
      <c r="D382" s="634"/>
      <c r="E382" s="634"/>
      <c r="F382" s="633">
        <f>F383+F384</f>
        <v>17.55</v>
      </c>
      <c r="G382" s="635">
        <v>29</v>
      </c>
    </row>
    <row r="383" spans="1:8" s="623" customFormat="1">
      <c r="A383" s="638"/>
      <c r="B383" s="639" t="s">
        <v>213</v>
      </c>
      <c r="C383" s="640"/>
      <c r="D383" s="641">
        <v>0.15</v>
      </c>
      <c r="E383" s="641"/>
      <c r="F383" s="640">
        <f>ROUND(C383*D383*E383,0)</f>
        <v>0</v>
      </c>
      <c r="G383" s="635">
        <v>30</v>
      </c>
    </row>
    <row r="384" spans="1:8" s="623" customFormat="1">
      <c r="A384" s="638"/>
      <c r="B384" s="639" t="s">
        <v>216</v>
      </c>
      <c r="C384" s="640">
        <v>58</v>
      </c>
      <c r="D384" s="641">
        <v>0.15</v>
      </c>
      <c r="E384" s="641">
        <v>2</v>
      </c>
      <c r="F384" s="640">
        <v>17.55</v>
      </c>
      <c r="G384" s="635">
        <v>31</v>
      </c>
    </row>
    <row r="385" spans="1:8" s="383" customFormat="1">
      <c r="A385" s="420"/>
      <c r="B385" s="732" t="s">
        <v>96</v>
      </c>
      <c r="C385" s="733">
        <f>C386+C400</f>
        <v>2014</v>
      </c>
      <c r="D385" s="420"/>
      <c r="E385" s="420"/>
      <c r="F385" s="733">
        <f t="shared" ref="F385" si="49">F386+F400</f>
        <v>745.12472099999991</v>
      </c>
      <c r="G385" s="734">
        <v>1</v>
      </c>
    </row>
    <row r="386" spans="1:8" s="383" customFormat="1">
      <c r="A386" s="421" t="s">
        <v>23</v>
      </c>
      <c r="B386" s="735" t="s">
        <v>474</v>
      </c>
      <c r="C386" s="733">
        <f>C387+C388+C391+C394+C397</f>
        <v>1702</v>
      </c>
      <c r="D386" s="420"/>
      <c r="E386" s="420"/>
      <c r="F386" s="733">
        <f t="shared" ref="F386" si="50">F387+F388+F391+F394+F397</f>
        <v>292.36472099999997</v>
      </c>
      <c r="G386" s="734">
        <v>2</v>
      </c>
    </row>
    <row r="387" spans="1:8" s="741" customFormat="1">
      <c r="A387" s="736">
        <v>1</v>
      </c>
      <c r="B387" s="737" t="s">
        <v>217</v>
      </c>
      <c r="C387" s="738">
        <v>192</v>
      </c>
      <c r="D387" s="739">
        <v>1.35</v>
      </c>
      <c r="E387" s="739">
        <v>1</v>
      </c>
      <c r="F387" s="738">
        <v>150</v>
      </c>
      <c r="G387" s="740">
        <v>3</v>
      </c>
      <c r="H387" s="382" t="s">
        <v>491</v>
      </c>
    </row>
    <row r="388" spans="1:8" s="741" customFormat="1" ht="30">
      <c r="A388" s="742">
        <v>2</v>
      </c>
      <c r="B388" s="737" t="s">
        <v>475</v>
      </c>
      <c r="C388" s="738">
        <f>C390+C389</f>
        <v>703</v>
      </c>
      <c r="D388" s="739"/>
      <c r="E388" s="739"/>
      <c r="F388" s="738">
        <f>F390+F389</f>
        <v>10.576051</v>
      </c>
      <c r="G388" s="740">
        <v>4</v>
      </c>
    </row>
    <row r="389" spans="1:8" s="382" customFormat="1">
      <c r="A389" s="422"/>
      <c r="B389" s="743" t="s">
        <v>213</v>
      </c>
      <c r="C389" s="744">
        <v>0</v>
      </c>
      <c r="D389" s="423"/>
      <c r="E389" s="423"/>
      <c r="F389" s="744"/>
      <c r="G389" s="418">
        <v>5</v>
      </c>
    </row>
    <row r="390" spans="1:8" s="382" customFormat="1">
      <c r="A390" s="422"/>
      <c r="B390" s="743" t="s">
        <v>216</v>
      </c>
      <c r="C390" s="744">
        <v>703</v>
      </c>
      <c r="D390" s="423">
        <f>5*2280/1000000</f>
        <v>1.14E-2</v>
      </c>
      <c r="E390" s="423">
        <v>2</v>
      </c>
      <c r="F390" s="744">
        <v>10.576051</v>
      </c>
      <c r="G390" s="418">
        <v>6</v>
      </c>
    </row>
    <row r="391" spans="1:8" s="741" customFormat="1" ht="30">
      <c r="A391" s="736">
        <v>3</v>
      </c>
      <c r="B391" s="737" t="s">
        <v>218</v>
      </c>
      <c r="C391" s="738">
        <f>C393+C392</f>
        <v>615</v>
      </c>
      <c r="D391" s="739"/>
      <c r="E391" s="739"/>
      <c r="F391" s="738">
        <f>F393+F392</f>
        <v>8.3910800000000005</v>
      </c>
      <c r="G391" s="740">
        <v>7</v>
      </c>
    </row>
    <row r="392" spans="1:8" s="382" customFormat="1">
      <c r="A392" s="422"/>
      <c r="B392" s="743" t="s">
        <v>213</v>
      </c>
      <c r="C392" s="744">
        <v>0</v>
      </c>
      <c r="D392" s="423"/>
      <c r="E392" s="423"/>
      <c r="F392" s="744"/>
      <c r="G392" s="740">
        <v>8</v>
      </c>
    </row>
    <row r="393" spans="1:8" s="382" customFormat="1">
      <c r="A393" s="422"/>
      <c r="B393" s="743" t="s">
        <v>216</v>
      </c>
      <c r="C393" s="744">
        <v>615</v>
      </c>
      <c r="D393" s="423">
        <f>11110/1000000</f>
        <v>1.111E-2</v>
      </c>
      <c r="E393" s="423">
        <v>2</v>
      </c>
      <c r="F393" s="744">
        <v>8.3910800000000005</v>
      </c>
      <c r="G393" s="740">
        <v>9</v>
      </c>
    </row>
    <row r="394" spans="1:8" s="741" customFormat="1" ht="30">
      <c r="A394" s="736">
        <v>4</v>
      </c>
      <c r="B394" s="737" t="s">
        <v>476</v>
      </c>
      <c r="C394" s="738">
        <f>C396+C395</f>
        <v>177</v>
      </c>
      <c r="D394" s="739"/>
      <c r="E394" s="739"/>
      <c r="F394" s="738">
        <f>F396+F395</f>
        <v>12.6</v>
      </c>
      <c r="G394" s="740">
        <v>10</v>
      </c>
    </row>
    <row r="395" spans="1:8" s="382" customFormat="1">
      <c r="A395" s="422"/>
      <c r="B395" s="743" t="s">
        <v>213</v>
      </c>
      <c r="C395" s="744">
        <v>0</v>
      </c>
      <c r="D395" s="423"/>
      <c r="E395" s="423"/>
      <c r="F395" s="744">
        <f>ROUND(C395*D395*E395,0)</f>
        <v>0</v>
      </c>
      <c r="G395" s="734">
        <v>11</v>
      </c>
    </row>
    <row r="396" spans="1:8" s="382" customFormat="1">
      <c r="A396" s="422"/>
      <c r="B396" s="743" t="s">
        <v>216</v>
      </c>
      <c r="C396" s="744">
        <v>177</v>
      </c>
      <c r="D396" s="423">
        <v>0.7</v>
      </c>
      <c r="E396" s="423">
        <v>2</v>
      </c>
      <c r="F396" s="744">
        <v>12.6</v>
      </c>
      <c r="G396" s="734">
        <v>12</v>
      </c>
    </row>
    <row r="397" spans="1:8" s="741" customFormat="1" ht="30">
      <c r="A397" s="736">
        <v>5</v>
      </c>
      <c r="B397" s="745" t="s">
        <v>477</v>
      </c>
      <c r="C397" s="738">
        <f>C399+C398</f>
        <v>15</v>
      </c>
      <c r="D397" s="739"/>
      <c r="E397" s="739"/>
      <c r="F397" s="738">
        <f>F398+F399</f>
        <v>110.79759</v>
      </c>
      <c r="G397" s="740">
        <v>17</v>
      </c>
    </row>
    <row r="398" spans="1:8" s="382" customFormat="1">
      <c r="A398" s="746"/>
      <c r="B398" s="743" t="s">
        <v>213</v>
      </c>
      <c r="C398" s="744">
        <v>0</v>
      </c>
      <c r="D398" s="423">
        <v>3.9</v>
      </c>
      <c r="E398" s="423"/>
      <c r="F398" s="744">
        <f>ROUND(C398*D398*E398,0)</f>
        <v>0</v>
      </c>
      <c r="G398" s="740">
        <v>18</v>
      </c>
    </row>
    <row r="399" spans="1:8" s="382" customFormat="1">
      <c r="A399" s="746"/>
      <c r="B399" s="743" t="s">
        <v>216</v>
      </c>
      <c r="C399" s="744">
        <v>15</v>
      </c>
      <c r="D399" s="423">
        <v>3.9</v>
      </c>
      <c r="E399" s="423">
        <v>2</v>
      </c>
      <c r="F399" s="744">
        <v>110.79759</v>
      </c>
      <c r="G399" s="740">
        <v>19</v>
      </c>
    </row>
    <row r="400" spans="1:8" s="383" customFormat="1">
      <c r="A400" s="746" t="s">
        <v>37</v>
      </c>
      <c r="B400" s="747" t="s">
        <v>479</v>
      </c>
      <c r="C400" s="733">
        <f>C401+C403+C406+C409</f>
        <v>312</v>
      </c>
      <c r="D400" s="420"/>
      <c r="E400" s="420"/>
      <c r="F400" s="733">
        <f>F401+F403+F406+F409</f>
        <v>452.76</v>
      </c>
      <c r="G400" s="740">
        <v>20</v>
      </c>
    </row>
    <row r="401" spans="1:8" s="741" customFormat="1">
      <c r="A401" s="736">
        <v>1</v>
      </c>
      <c r="B401" s="737" t="s">
        <v>480</v>
      </c>
      <c r="C401" s="738">
        <f>C402</f>
        <v>0</v>
      </c>
      <c r="D401" s="739"/>
      <c r="E401" s="739"/>
      <c r="F401" s="738">
        <f>F402</f>
        <v>0</v>
      </c>
      <c r="G401" s="740">
        <v>21</v>
      </c>
    </row>
    <row r="402" spans="1:8" s="382" customFormat="1">
      <c r="A402" s="746"/>
      <c r="B402" s="743" t="s">
        <v>481</v>
      </c>
      <c r="C402" s="744">
        <v>0</v>
      </c>
      <c r="D402" s="423">
        <v>28.08</v>
      </c>
      <c r="E402" s="423">
        <v>1</v>
      </c>
      <c r="F402" s="744">
        <f t="shared" ref="F402" si="51">ROUND(C402*D402*E402,0)</f>
        <v>0</v>
      </c>
      <c r="G402" s="740">
        <v>22</v>
      </c>
      <c r="H402" s="382" t="s">
        <v>491</v>
      </c>
    </row>
    <row r="403" spans="1:8" s="741" customFormat="1">
      <c r="A403" s="736">
        <v>2</v>
      </c>
      <c r="B403" s="737" t="s">
        <v>482</v>
      </c>
      <c r="C403" s="738">
        <f>C405</f>
        <v>106</v>
      </c>
      <c r="D403" s="739">
        <f t="shared" ref="D403:E403" si="52">D405</f>
        <v>0.96</v>
      </c>
      <c r="E403" s="739">
        <f t="shared" si="52"/>
        <v>2</v>
      </c>
      <c r="F403" s="738">
        <f>F405+F404</f>
        <v>190.32</v>
      </c>
      <c r="G403" s="740">
        <v>23</v>
      </c>
      <c r="H403" s="382" t="s">
        <v>491</v>
      </c>
    </row>
    <row r="404" spans="1:8" s="382" customFormat="1">
      <c r="A404" s="746"/>
      <c r="B404" s="743" t="s">
        <v>213</v>
      </c>
      <c r="C404" s="744">
        <v>0</v>
      </c>
      <c r="D404" s="423">
        <v>0.96</v>
      </c>
      <c r="E404" s="423"/>
      <c r="F404" s="744">
        <f>ROUND(C404*D404*E404,0)</f>
        <v>0</v>
      </c>
      <c r="G404" s="740">
        <v>24</v>
      </c>
    </row>
    <row r="405" spans="1:8" s="382" customFormat="1">
      <c r="A405" s="746"/>
      <c r="B405" s="743" t="s">
        <v>216</v>
      </c>
      <c r="C405" s="744">
        <v>106</v>
      </c>
      <c r="D405" s="423">
        <v>0.96</v>
      </c>
      <c r="E405" s="423">
        <v>2</v>
      </c>
      <c r="F405" s="744">
        <v>190.32</v>
      </c>
      <c r="G405" s="740">
        <v>25</v>
      </c>
    </row>
    <row r="406" spans="1:8" s="741" customFormat="1">
      <c r="A406" s="736">
        <v>3</v>
      </c>
      <c r="B406" s="737" t="s">
        <v>212</v>
      </c>
      <c r="C406" s="738">
        <f>C408+C407</f>
        <v>192</v>
      </c>
      <c r="D406" s="739"/>
      <c r="E406" s="739"/>
      <c r="F406" s="738">
        <f>F407+F408</f>
        <v>258.24</v>
      </c>
      <c r="G406" s="740">
        <v>26</v>
      </c>
    </row>
    <row r="407" spans="1:8" s="382" customFormat="1">
      <c r="A407" s="422"/>
      <c r="B407" s="743" t="s">
        <v>213</v>
      </c>
      <c r="C407" s="744"/>
      <c r="D407" s="423">
        <v>0.36</v>
      </c>
      <c r="E407" s="423"/>
      <c r="F407" s="744">
        <f>ROUND(C407*D407*E407,0)</f>
        <v>0</v>
      </c>
      <c r="G407" s="740">
        <v>27</v>
      </c>
    </row>
    <row r="408" spans="1:8" s="382" customFormat="1">
      <c r="A408" s="422"/>
      <c r="B408" s="743" t="s">
        <v>216</v>
      </c>
      <c r="C408" s="744">
        <f>C387</f>
        <v>192</v>
      </c>
      <c r="D408" s="423">
        <v>0.36</v>
      </c>
      <c r="E408" s="423">
        <v>2</v>
      </c>
      <c r="F408" s="744">
        <f>120+138.24</f>
        <v>258.24</v>
      </c>
      <c r="G408" s="740">
        <v>28</v>
      </c>
    </row>
    <row r="409" spans="1:8" s="741" customFormat="1">
      <c r="A409" s="736">
        <v>4</v>
      </c>
      <c r="B409" s="737" t="s">
        <v>170</v>
      </c>
      <c r="C409" s="738">
        <f>C411+C410</f>
        <v>14</v>
      </c>
      <c r="D409" s="739"/>
      <c r="E409" s="739"/>
      <c r="F409" s="738">
        <f>F410+F411</f>
        <v>4.2</v>
      </c>
      <c r="G409" s="740">
        <v>29</v>
      </c>
    </row>
    <row r="410" spans="1:8" s="382" customFormat="1">
      <c r="A410" s="422"/>
      <c r="B410" s="743" t="s">
        <v>213</v>
      </c>
      <c r="C410" s="744"/>
      <c r="D410" s="423">
        <v>0.15</v>
      </c>
      <c r="E410" s="423"/>
      <c r="F410" s="744">
        <f>ROUND(C410*D410*E410,0)</f>
        <v>0</v>
      </c>
      <c r="G410" s="740">
        <v>30</v>
      </c>
    </row>
    <row r="411" spans="1:8" s="382" customFormat="1">
      <c r="A411" s="422"/>
      <c r="B411" s="743" t="s">
        <v>216</v>
      </c>
      <c r="C411" s="744">
        <v>14</v>
      </c>
      <c r="D411" s="423">
        <v>0.15</v>
      </c>
      <c r="E411" s="423">
        <v>2</v>
      </c>
      <c r="F411" s="744">
        <v>4.2</v>
      </c>
      <c r="G411" s="740">
        <v>31</v>
      </c>
    </row>
    <row r="412" spans="1:8" s="628" customFormat="1">
      <c r="A412" s="624"/>
      <c r="B412" s="625" t="s">
        <v>97</v>
      </c>
      <c r="C412" s="626">
        <f>C413+C427</f>
        <v>1442</v>
      </c>
      <c r="D412" s="624"/>
      <c r="E412" s="624"/>
      <c r="F412" s="626">
        <f>F413+F427</f>
        <v>575.45467900000006</v>
      </c>
      <c r="G412" s="627">
        <v>1</v>
      </c>
    </row>
    <row r="413" spans="1:8" s="628" customFormat="1">
      <c r="A413" s="629" t="s">
        <v>23</v>
      </c>
      <c r="B413" s="630" t="s">
        <v>474</v>
      </c>
      <c r="C413" s="626">
        <f>C414+C415+C418+C421+C424</f>
        <v>906</v>
      </c>
      <c r="D413" s="624"/>
      <c r="E413" s="624"/>
      <c r="F413" s="626">
        <f t="shared" ref="F413" si="53">F414+F415+F418+F421+F424</f>
        <v>95.374679</v>
      </c>
      <c r="G413" s="627">
        <v>2</v>
      </c>
    </row>
    <row r="414" spans="1:8" s="636" customFormat="1">
      <c r="A414" s="631">
        <v>1</v>
      </c>
      <c r="B414" s="632" t="s">
        <v>217</v>
      </c>
      <c r="C414" s="633"/>
      <c r="D414" s="634">
        <v>1.35</v>
      </c>
      <c r="E414" s="634">
        <v>1</v>
      </c>
      <c r="F414" s="633"/>
      <c r="G414" s="635">
        <v>3</v>
      </c>
      <c r="H414" s="623" t="s">
        <v>491</v>
      </c>
    </row>
    <row r="415" spans="1:8" s="636" customFormat="1" ht="30">
      <c r="A415" s="637">
        <v>2</v>
      </c>
      <c r="B415" s="632" t="s">
        <v>475</v>
      </c>
      <c r="C415" s="633">
        <f>C417+C416</f>
        <v>437</v>
      </c>
      <c r="D415" s="634"/>
      <c r="E415" s="634"/>
      <c r="F415" s="633">
        <f>F417+F416</f>
        <v>9.9644000000000013</v>
      </c>
      <c r="G415" s="635">
        <v>4</v>
      </c>
    </row>
    <row r="416" spans="1:8" s="623" customFormat="1">
      <c r="A416" s="638"/>
      <c r="B416" s="639" t="s">
        <v>213</v>
      </c>
      <c r="C416" s="640"/>
      <c r="D416" s="641"/>
      <c r="E416" s="641"/>
      <c r="F416" s="640"/>
      <c r="G416" s="622">
        <v>5</v>
      </c>
    </row>
    <row r="417" spans="1:8" s="623" customFormat="1">
      <c r="A417" s="638"/>
      <c r="B417" s="639" t="s">
        <v>216</v>
      </c>
      <c r="C417" s="640">
        <f>217+220</f>
        <v>437</v>
      </c>
      <c r="D417" s="641">
        <f>5*2280/1000000</f>
        <v>1.14E-2</v>
      </c>
      <c r="E417" s="641">
        <v>2</v>
      </c>
      <c r="F417" s="640">
        <f>4.948+5.0164</f>
        <v>9.9644000000000013</v>
      </c>
      <c r="G417" s="622">
        <v>6</v>
      </c>
    </row>
    <row r="418" spans="1:8" s="636" customFormat="1" ht="30">
      <c r="A418" s="631">
        <v>3</v>
      </c>
      <c r="B418" s="632" t="s">
        <v>218</v>
      </c>
      <c r="C418" s="633">
        <f>C420+C419</f>
        <v>0</v>
      </c>
      <c r="D418" s="634"/>
      <c r="E418" s="634"/>
      <c r="F418" s="633">
        <f>F420+F419</f>
        <v>0</v>
      </c>
      <c r="G418" s="635">
        <v>7</v>
      </c>
    </row>
    <row r="419" spans="1:8" s="623" customFormat="1">
      <c r="A419" s="638"/>
      <c r="B419" s="639" t="s">
        <v>213</v>
      </c>
      <c r="C419" s="640">
        <v>0</v>
      </c>
      <c r="D419" s="641"/>
      <c r="E419" s="641"/>
      <c r="F419" s="640"/>
      <c r="G419" s="635">
        <v>8</v>
      </c>
    </row>
    <row r="420" spans="1:8" s="623" customFormat="1">
      <c r="A420" s="638"/>
      <c r="B420" s="639" t="s">
        <v>216</v>
      </c>
      <c r="C420" s="640">
        <v>0</v>
      </c>
      <c r="D420" s="641">
        <f>11110/1000000</f>
        <v>1.111E-2</v>
      </c>
      <c r="E420" s="641">
        <v>2</v>
      </c>
      <c r="F420" s="640">
        <f>ROUND(C420*D420*E420,0)</f>
        <v>0</v>
      </c>
      <c r="G420" s="635">
        <v>9</v>
      </c>
    </row>
    <row r="421" spans="1:8" s="636" customFormat="1" ht="30">
      <c r="A421" s="631">
        <v>4</v>
      </c>
      <c r="B421" s="632" t="s">
        <v>476</v>
      </c>
      <c r="C421" s="633">
        <f>C423+C422</f>
        <v>0</v>
      </c>
      <c r="D421" s="634"/>
      <c r="E421" s="634"/>
      <c r="F421" s="633">
        <f>F423+F422</f>
        <v>0</v>
      </c>
      <c r="G421" s="635">
        <v>10</v>
      </c>
    </row>
    <row r="422" spans="1:8" s="623" customFormat="1">
      <c r="A422" s="638"/>
      <c r="B422" s="639" t="s">
        <v>213</v>
      </c>
      <c r="C422" s="640">
        <v>0</v>
      </c>
      <c r="D422" s="641"/>
      <c r="E422" s="641"/>
      <c r="F422" s="640">
        <f>ROUND(C422*D422*E422,0)</f>
        <v>0</v>
      </c>
      <c r="G422" s="627">
        <v>11</v>
      </c>
    </row>
    <row r="423" spans="1:8" s="623" customFormat="1">
      <c r="A423" s="638"/>
      <c r="B423" s="639" t="s">
        <v>216</v>
      </c>
      <c r="C423" s="640">
        <v>0</v>
      </c>
      <c r="D423" s="641">
        <v>0.7</v>
      </c>
      <c r="E423" s="641">
        <v>2</v>
      </c>
      <c r="F423" s="640">
        <f>ROUND(C423*D423*E423,0)</f>
        <v>0</v>
      </c>
      <c r="G423" s="627">
        <v>12</v>
      </c>
    </row>
    <row r="424" spans="1:8" s="636" customFormat="1" ht="30">
      <c r="A424" s="631">
        <v>5</v>
      </c>
      <c r="B424" s="642" t="s">
        <v>477</v>
      </c>
      <c r="C424" s="633">
        <f>C426+C425</f>
        <v>469</v>
      </c>
      <c r="D424" s="634"/>
      <c r="E424" s="634"/>
      <c r="F424" s="633">
        <f>F425+F426</f>
        <v>85.410279000000003</v>
      </c>
      <c r="G424" s="635">
        <v>17</v>
      </c>
    </row>
    <row r="425" spans="1:8" s="623" customFormat="1">
      <c r="A425" s="643"/>
      <c r="B425" s="639" t="s">
        <v>213</v>
      </c>
      <c r="C425" s="640">
        <v>0</v>
      </c>
      <c r="D425" s="641">
        <v>3.9</v>
      </c>
      <c r="E425" s="641"/>
      <c r="F425" s="640">
        <f>ROUND(C425*D425*E425,0)</f>
        <v>0</v>
      </c>
      <c r="G425" s="635">
        <v>18</v>
      </c>
    </row>
    <row r="426" spans="1:8" s="623" customFormat="1">
      <c r="A426" s="643"/>
      <c r="B426" s="639" t="s">
        <v>216</v>
      </c>
      <c r="C426" s="640">
        <f>97+217+155</f>
        <v>469</v>
      </c>
      <c r="D426" s="641">
        <v>3.9</v>
      </c>
      <c r="E426" s="641">
        <v>2</v>
      </c>
      <c r="F426" s="640">
        <f>15.210279+39+31.2</f>
        <v>85.410279000000003</v>
      </c>
      <c r="G426" s="635">
        <v>19</v>
      </c>
    </row>
    <row r="427" spans="1:8" s="628" customFormat="1">
      <c r="A427" s="643" t="s">
        <v>37</v>
      </c>
      <c r="B427" s="644" t="s">
        <v>479</v>
      </c>
      <c r="C427" s="626">
        <f>C428+C430+C433+C436</f>
        <v>536</v>
      </c>
      <c r="D427" s="624"/>
      <c r="E427" s="624"/>
      <c r="F427" s="626">
        <f>F428+F430+F433+F436</f>
        <v>480.08000000000004</v>
      </c>
      <c r="G427" s="635">
        <v>20</v>
      </c>
    </row>
    <row r="428" spans="1:8" s="636" customFormat="1">
      <c r="A428" s="631">
        <v>1</v>
      </c>
      <c r="B428" s="632" t="s">
        <v>480</v>
      </c>
      <c r="C428" s="633">
        <f>C429</f>
        <v>0</v>
      </c>
      <c r="D428" s="634"/>
      <c r="E428" s="634"/>
      <c r="F428" s="633">
        <f>F429</f>
        <v>0</v>
      </c>
      <c r="G428" s="635">
        <v>21</v>
      </c>
    </row>
    <row r="429" spans="1:8" s="623" customFormat="1">
      <c r="A429" s="643"/>
      <c r="B429" s="639" t="s">
        <v>481</v>
      </c>
      <c r="C429" s="640"/>
      <c r="D429" s="641">
        <v>28.08</v>
      </c>
      <c r="E429" s="641">
        <v>1</v>
      </c>
      <c r="F429" s="640">
        <f t="shared" ref="F429" si="54">ROUND(C429*D429*E429,0)</f>
        <v>0</v>
      </c>
      <c r="G429" s="635">
        <v>22</v>
      </c>
      <c r="H429" s="623" t="s">
        <v>491</v>
      </c>
    </row>
    <row r="430" spans="1:8" s="636" customFormat="1">
      <c r="A430" s="631">
        <v>2</v>
      </c>
      <c r="B430" s="632" t="s">
        <v>482</v>
      </c>
      <c r="C430" s="633">
        <f>C432</f>
        <v>0</v>
      </c>
      <c r="D430" s="634">
        <f t="shared" ref="D430:E430" si="55">D432</f>
        <v>0.96</v>
      </c>
      <c r="E430" s="634">
        <f t="shared" si="55"/>
        <v>2</v>
      </c>
      <c r="F430" s="633">
        <f>F432+F431</f>
        <v>0</v>
      </c>
      <c r="G430" s="635">
        <v>23</v>
      </c>
      <c r="H430" s="623" t="s">
        <v>491</v>
      </c>
    </row>
    <row r="431" spans="1:8" s="623" customFormat="1">
      <c r="A431" s="643"/>
      <c r="B431" s="639" t="s">
        <v>213</v>
      </c>
      <c r="C431" s="640"/>
      <c r="D431" s="641">
        <v>0.96</v>
      </c>
      <c r="E431" s="641"/>
      <c r="F431" s="640">
        <f>ROUND(C431*D431*E431,0)</f>
        <v>0</v>
      </c>
      <c r="G431" s="635">
        <v>24</v>
      </c>
    </row>
    <row r="432" spans="1:8" s="623" customFormat="1">
      <c r="A432" s="643"/>
      <c r="B432" s="639" t="s">
        <v>216</v>
      </c>
      <c r="C432" s="640"/>
      <c r="D432" s="641">
        <v>0.96</v>
      </c>
      <c r="E432" s="641">
        <v>2</v>
      </c>
      <c r="F432" s="640">
        <f>ROUND(C432*D432*E432,0)</f>
        <v>0</v>
      </c>
      <c r="G432" s="635">
        <v>25</v>
      </c>
    </row>
    <row r="433" spans="1:8" s="636" customFormat="1">
      <c r="A433" s="631">
        <v>3</v>
      </c>
      <c r="B433" s="632" t="s">
        <v>212</v>
      </c>
      <c r="C433" s="633">
        <f>C435+C434</f>
        <v>534</v>
      </c>
      <c r="D433" s="634"/>
      <c r="E433" s="634"/>
      <c r="F433" s="633">
        <f>F434+F435</f>
        <v>479.48</v>
      </c>
      <c r="G433" s="635">
        <v>26</v>
      </c>
    </row>
    <row r="434" spans="1:8" s="623" customFormat="1">
      <c r="A434" s="638"/>
      <c r="B434" s="639" t="s">
        <v>213</v>
      </c>
      <c r="C434" s="640"/>
      <c r="D434" s="641">
        <v>0.36</v>
      </c>
      <c r="E434" s="641"/>
      <c r="F434" s="640">
        <f>ROUND(C434*D434*E434,0)</f>
        <v>0</v>
      </c>
      <c r="G434" s="635">
        <v>27</v>
      </c>
    </row>
    <row r="435" spans="1:8" s="623" customFormat="1">
      <c r="A435" s="638"/>
      <c r="B435" s="639" t="s">
        <v>216</v>
      </c>
      <c r="C435" s="640">
        <f>97+217+220</f>
        <v>534</v>
      </c>
      <c r="D435" s="641">
        <v>0.36</v>
      </c>
      <c r="E435" s="641">
        <v>2</v>
      </c>
      <c r="F435" s="640">
        <f>69.84+156.24+158.4+95</f>
        <v>479.48</v>
      </c>
      <c r="G435" s="635">
        <v>28</v>
      </c>
    </row>
    <row r="436" spans="1:8" s="636" customFormat="1">
      <c r="A436" s="631">
        <v>4</v>
      </c>
      <c r="B436" s="632" t="s">
        <v>170</v>
      </c>
      <c r="C436" s="633">
        <f>C438+C437</f>
        <v>2</v>
      </c>
      <c r="D436" s="634"/>
      <c r="E436" s="634"/>
      <c r="F436" s="633">
        <f>F437+F438</f>
        <v>0.6</v>
      </c>
      <c r="G436" s="635">
        <v>29</v>
      </c>
    </row>
    <row r="437" spans="1:8" s="623" customFormat="1">
      <c r="A437" s="638"/>
      <c r="B437" s="639" t="s">
        <v>213</v>
      </c>
      <c r="C437" s="640"/>
      <c r="D437" s="641">
        <v>0.15</v>
      </c>
      <c r="E437" s="641"/>
      <c r="F437" s="640">
        <f>ROUND(C437*D437*E437,0)</f>
        <v>0</v>
      </c>
      <c r="G437" s="635">
        <v>30</v>
      </c>
    </row>
    <row r="438" spans="1:8" s="623" customFormat="1">
      <c r="A438" s="638"/>
      <c r="B438" s="639" t="s">
        <v>216</v>
      </c>
      <c r="C438" s="640">
        <v>2</v>
      </c>
      <c r="D438" s="641">
        <v>0.15</v>
      </c>
      <c r="E438" s="641">
        <v>2</v>
      </c>
      <c r="F438" s="640">
        <v>0.6</v>
      </c>
      <c r="G438" s="635">
        <v>31</v>
      </c>
    </row>
    <row r="439" spans="1:8" s="628" customFormat="1">
      <c r="A439" s="624"/>
      <c r="B439" s="625" t="s">
        <v>98</v>
      </c>
      <c r="C439" s="626">
        <f>C440+C454</f>
        <v>206</v>
      </c>
      <c r="D439" s="624"/>
      <c r="E439" s="624"/>
      <c r="F439" s="626">
        <f>F440+F454</f>
        <v>424.52430000000004</v>
      </c>
      <c r="G439" s="627">
        <v>1</v>
      </c>
    </row>
    <row r="440" spans="1:8" s="628" customFormat="1">
      <c r="A440" s="629" t="s">
        <v>23</v>
      </c>
      <c r="B440" s="630" t="s">
        <v>474</v>
      </c>
      <c r="C440" s="626">
        <f>C441+C442+C445+C448+C451</f>
        <v>0</v>
      </c>
      <c r="D440" s="624"/>
      <c r="E440" s="624"/>
      <c r="F440" s="626">
        <f t="shared" ref="F440" si="56">F441+F442+F445+F448+F451</f>
        <v>0</v>
      </c>
      <c r="G440" s="627">
        <v>2</v>
      </c>
    </row>
    <row r="441" spans="1:8" s="636" customFormat="1">
      <c r="A441" s="631">
        <v>1</v>
      </c>
      <c r="B441" s="632" t="s">
        <v>217</v>
      </c>
      <c r="C441" s="633">
        <v>0</v>
      </c>
      <c r="D441" s="634">
        <v>1.35</v>
      </c>
      <c r="E441" s="634">
        <v>1</v>
      </c>
      <c r="F441" s="633"/>
      <c r="G441" s="635">
        <v>3</v>
      </c>
      <c r="H441" s="623" t="s">
        <v>491</v>
      </c>
    </row>
    <row r="442" spans="1:8" s="636" customFormat="1" ht="30">
      <c r="A442" s="637">
        <v>2</v>
      </c>
      <c r="B442" s="632" t="s">
        <v>475</v>
      </c>
      <c r="C442" s="633">
        <f>C444+C443</f>
        <v>0</v>
      </c>
      <c r="D442" s="634"/>
      <c r="E442" s="634"/>
      <c r="F442" s="633">
        <f>F444+F443</f>
        <v>0</v>
      </c>
      <c r="G442" s="635">
        <v>4</v>
      </c>
    </row>
    <row r="443" spans="1:8" s="623" customFormat="1">
      <c r="A443" s="638"/>
      <c r="B443" s="639" t="s">
        <v>213</v>
      </c>
      <c r="C443" s="640"/>
      <c r="D443" s="641"/>
      <c r="E443" s="641"/>
      <c r="F443" s="640"/>
      <c r="G443" s="622">
        <v>5</v>
      </c>
    </row>
    <row r="444" spans="1:8" s="623" customFormat="1">
      <c r="A444" s="638"/>
      <c r="B444" s="639" t="s">
        <v>216</v>
      </c>
      <c r="C444" s="640">
        <f>C441</f>
        <v>0</v>
      </c>
      <c r="D444" s="641">
        <f>5*2280/1000000</f>
        <v>1.14E-2</v>
      </c>
      <c r="E444" s="641">
        <v>2</v>
      </c>
      <c r="F444" s="640">
        <f>ROUND(C444*D444*E444,0)</f>
        <v>0</v>
      </c>
      <c r="G444" s="622">
        <v>6</v>
      </c>
    </row>
    <row r="445" spans="1:8" s="636" customFormat="1" ht="30">
      <c r="A445" s="631">
        <v>3</v>
      </c>
      <c r="B445" s="632" t="s">
        <v>218</v>
      </c>
      <c r="C445" s="633">
        <f>C447+C446</f>
        <v>0</v>
      </c>
      <c r="D445" s="634"/>
      <c r="E445" s="634"/>
      <c r="F445" s="633">
        <f>F447+F446</f>
        <v>0</v>
      </c>
      <c r="G445" s="635">
        <v>7</v>
      </c>
    </row>
    <row r="446" spans="1:8" s="623" customFormat="1">
      <c r="A446" s="638"/>
      <c r="B446" s="639" t="s">
        <v>213</v>
      </c>
      <c r="C446" s="640"/>
      <c r="D446" s="641"/>
      <c r="E446" s="641"/>
      <c r="F446" s="640"/>
      <c r="G446" s="635">
        <v>8</v>
      </c>
    </row>
    <row r="447" spans="1:8" s="623" customFormat="1">
      <c r="A447" s="638"/>
      <c r="B447" s="639" t="s">
        <v>216</v>
      </c>
      <c r="C447" s="640">
        <f>C441</f>
        <v>0</v>
      </c>
      <c r="D447" s="641">
        <f>11110/1000000</f>
        <v>1.111E-2</v>
      </c>
      <c r="E447" s="641">
        <v>2</v>
      </c>
      <c r="F447" s="640">
        <f>ROUND(C447*D447*E447,0)</f>
        <v>0</v>
      </c>
      <c r="G447" s="635">
        <v>9</v>
      </c>
    </row>
    <row r="448" spans="1:8" s="636" customFormat="1" ht="30">
      <c r="A448" s="631">
        <v>4</v>
      </c>
      <c r="B448" s="632" t="s">
        <v>476</v>
      </c>
      <c r="C448" s="633">
        <f>C450+C449</f>
        <v>0</v>
      </c>
      <c r="D448" s="634"/>
      <c r="E448" s="634"/>
      <c r="F448" s="633">
        <f>F450+F449</f>
        <v>0</v>
      </c>
      <c r="G448" s="635">
        <v>10</v>
      </c>
    </row>
    <row r="449" spans="1:8" s="623" customFormat="1">
      <c r="A449" s="638"/>
      <c r="B449" s="639" t="s">
        <v>213</v>
      </c>
      <c r="C449" s="640"/>
      <c r="D449" s="641"/>
      <c r="E449" s="641"/>
      <c r="F449" s="640">
        <f>ROUND(C449*D449*E449,0)</f>
        <v>0</v>
      </c>
      <c r="G449" s="627">
        <v>11</v>
      </c>
    </row>
    <row r="450" spans="1:8" s="623" customFormat="1">
      <c r="A450" s="638"/>
      <c r="B450" s="639" t="s">
        <v>216</v>
      </c>
      <c r="C450" s="640"/>
      <c r="D450" s="641">
        <v>0.7</v>
      </c>
      <c r="E450" s="641">
        <v>2</v>
      </c>
      <c r="F450" s="640">
        <f>ROUND(C450*D450*E450,0)</f>
        <v>0</v>
      </c>
      <c r="G450" s="627">
        <v>12</v>
      </c>
    </row>
    <row r="451" spans="1:8" s="636" customFormat="1" ht="30">
      <c r="A451" s="631">
        <v>5</v>
      </c>
      <c r="B451" s="642" t="s">
        <v>477</v>
      </c>
      <c r="C451" s="633">
        <f>C453+C452</f>
        <v>0</v>
      </c>
      <c r="D451" s="634"/>
      <c r="E451" s="634"/>
      <c r="F451" s="633">
        <f>F452+F453</f>
        <v>0</v>
      </c>
      <c r="G451" s="635">
        <v>17</v>
      </c>
    </row>
    <row r="452" spans="1:8" s="623" customFormat="1">
      <c r="A452" s="643"/>
      <c r="B452" s="639" t="s">
        <v>213</v>
      </c>
      <c r="C452" s="640"/>
      <c r="D452" s="641">
        <v>3.9</v>
      </c>
      <c r="E452" s="641"/>
      <c r="F452" s="640">
        <f>ROUND(C452*D452*E452,0)</f>
        <v>0</v>
      </c>
      <c r="G452" s="635">
        <v>18</v>
      </c>
    </row>
    <row r="453" spans="1:8" s="623" customFormat="1">
      <c r="A453" s="643"/>
      <c r="B453" s="639" t="s">
        <v>216</v>
      </c>
      <c r="C453" s="640"/>
      <c r="D453" s="641">
        <v>3.9</v>
      </c>
      <c r="E453" s="641">
        <v>2</v>
      </c>
      <c r="F453" s="640">
        <f>ROUND(C453*D453*E453,0)</f>
        <v>0</v>
      </c>
      <c r="G453" s="635">
        <v>19</v>
      </c>
    </row>
    <row r="454" spans="1:8" s="628" customFormat="1">
      <c r="A454" s="643" t="s">
        <v>37</v>
      </c>
      <c r="B454" s="644" t="s">
        <v>479</v>
      </c>
      <c r="C454" s="626">
        <f>C455+C457+C460+C463</f>
        <v>206</v>
      </c>
      <c r="D454" s="624"/>
      <c r="E454" s="624"/>
      <c r="F454" s="626">
        <f>F455+F457+F460+F463</f>
        <v>424.52430000000004</v>
      </c>
      <c r="G454" s="635">
        <v>20</v>
      </c>
    </row>
    <row r="455" spans="1:8" s="636" customFormat="1">
      <c r="A455" s="631">
        <v>1</v>
      </c>
      <c r="B455" s="632" t="s">
        <v>480</v>
      </c>
      <c r="C455" s="633">
        <f>C456</f>
        <v>0</v>
      </c>
      <c r="D455" s="634"/>
      <c r="E455" s="634"/>
      <c r="F455" s="633">
        <f>F456</f>
        <v>0</v>
      </c>
      <c r="G455" s="635">
        <v>21</v>
      </c>
    </row>
    <row r="456" spans="1:8" s="623" customFormat="1">
      <c r="A456" s="643"/>
      <c r="B456" s="639" t="s">
        <v>481</v>
      </c>
      <c r="C456" s="640">
        <v>0</v>
      </c>
      <c r="D456" s="641">
        <v>28.08</v>
      </c>
      <c r="E456" s="641">
        <v>1</v>
      </c>
      <c r="F456" s="640">
        <f t="shared" ref="F456" si="57">ROUND(C456*D456*E456,0)</f>
        <v>0</v>
      </c>
      <c r="G456" s="635">
        <v>22</v>
      </c>
      <c r="H456" s="623" t="s">
        <v>491</v>
      </c>
    </row>
    <row r="457" spans="1:8" s="636" customFormat="1">
      <c r="A457" s="631">
        <v>2</v>
      </c>
      <c r="B457" s="632" t="s">
        <v>482</v>
      </c>
      <c r="C457" s="633">
        <f>C459</f>
        <v>18</v>
      </c>
      <c r="D457" s="634">
        <f t="shared" ref="D457:E457" si="58">D459</f>
        <v>0.96</v>
      </c>
      <c r="E457" s="634">
        <f t="shared" si="58"/>
        <v>2</v>
      </c>
      <c r="F457" s="633">
        <f>F459+F458</f>
        <v>155.00460000000001</v>
      </c>
      <c r="G457" s="635">
        <v>23</v>
      </c>
      <c r="H457" s="623" t="s">
        <v>491</v>
      </c>
    </row>
    <row r="458" spans="1:8" s="623" customFormat="1">
      <c r="A458" s="643"/>
      <c r="B458" s="639" t="s">
        <v>213</v>
      </c>
      <c r="C458" s="640">
        <v>18</v>
      </c>
      <c r="D458" s="641">
        <v>0.96</v>
      </c>
      <c r="E458" s="641"/>
      <c r="F458" s="640">
        <v>86.693200000000004</v>
      </c>
      <c r="G458" s="635">
        <v>24</v>
      </c>
    </row>
    <row r="459" spans="1:8" s="623" customFormat="1">
      <c r="A459" s="643"/>
      <c r="B459" s="639" t="s">
        <v>216</v>
      </c>
      <c r="C459" s="640">
        <v>18</v>
      </c>
      <c r="D459" s="641">
        <v>0.96</v>
      </c>
      <c r="E459" s="641">
        <v>2</v>
      </c>
      <c r="F459" s="640">
        <f>-1+69.3114</f>
        <v>68.311400000000006</v>
      </c>
      <c r="G459" s="635">
        <v>25</v>
      </c>
    </row>
    <row r="460" spans="1:8" s="636" customFormat="1">
      <c r="A460" s="631">
        <v>3</v>
      </c>
      <c r="B460" s="632" t="s">
        <v>212</v>
      </c>
      <c r="C460" s="633">
        <f>C462+C461</f>
        <v>152</v>
      </c>
      <c r="D460" s="634"/>
      <c r="E460" s="634"/>
      <c r="F460" s="633">
        <f>F461+F462</f>
        <v>245.52</v>
      </c>
      <c r="G460" s="635">
        <v>26</v>
      </c>
    </row>
    <row r="461" spans="1:8" s="623" customFormat="1">
      <c r="A461" s="638"/>
      <c r="B461" s="639" t="s">
        <v>213</v>
      </c>
      <c r="C461" s="640">
        <v>76</v>
      </c>
      <c r="D461" s="641">
        <v>0.36</v>
      </c>
      <c r="E461" s="641"/>
      <c r="F461" s="640">
        <v>136.4</v>
      </c>
      <c r="G461" s="635">
        <v>27</v>
      </c>
    </row>
    <row r="462" spans="1:8" s="623" customFormat="1">
      <c r="A462" s="638"/>
      <c r="B462" s="639" t="s">
        <v>216</v>
      </c>
      <c r="C462" s="640">
        <v>76</v>
      </c>
      <c r="D462" s="641">
        <v>0.36</v>
      </c>
      <c r="E462" s="641">
        <v>2</v>
      </c>
      <c r="F462" s="640">
        <v>109.12</v>
      </c>
      <c r="G462" s="635">
        <v>28</v>
      </c>
    </row>
    <row r="463" spans="1:8" s="636" customFormat="1">
      <c r="A463" s="631">
        <v>4</v>
      </c>
      <c r="B463" s="632" t="s">
        <v>170</v>
      </c>
      <c r="C463" s="633">
        <f>C465+C464</f>
        <v>36</v>
      </c>
      <c r="D463" s="634"/>
      <c r="E463" s="634"/>
      <c r="F463" s="633">
        <f>F464+F465</f>
        <v>23.999700000000001</v>
      </c>
      <c r="G463" s="635">
        <v>29</v>
      </c>
    </row>
    <row r="464" spans="1:8" s="623" customFormat="1">
      <c r="A464" s="638"/>
      <c r="B464" s="639" t="s">
        <v>213</v>
      </c>
      <c r="C464" s="640">
        <v>18</v>
      </c>
      <c r="D464" s="641">
        <v>0.15</v>
      </c>
      <c r="E464" s="641"/>
      <c r="F464" s="640">
        <v>13.333</v>
      </c>
      <c r="G464" s="635">
        <v>30</v>
      </c>
    </row>
    <row r="465" spans="1:8" s="623" customFormat="1">
      <c r="A465" s="638"/>
      <c r="B465" s="639" t="s">
        <v>216</v>
      </c>
      <c r="C465" s="640">
        <v>18</v>
      </c>
      <c r="D465" s="641">
        <v>0.15</v>
      </c>
      <c r="E465" s="641">
        <v>2</v>
      </c>
      <c r="F465" s="640">
        <v>10.666700000000001</v>
      </c>
      <c r="G465" s="635">
        <v>31</v>
      </c>
    </row>
    <row r="466" spans="1:8" s="475" customFormat="1">
      <c r="A466" s="471"/>
      <c r="B466" s="472" t="s">
        <v>99</v>
      </c>
      <c r="C466" s="473">
        <f>C467+C481</f>
        <v>2466</v>
      </c>
      <c r="D466" s="471"/>
      <c r="E466" s="471"/>
      <c r="F466" s="473">
        <f t="shared" ref="F466" si="59">F467+F481</f>
        <v>405.08</v>
      </c>
      <c r="G466" s="474">
        <v>1</v>
      </c>
    </row>
    <row r="467" spans="1:8" s="475" customFormat="1">
      <c r="A467" s="476" t="s">
        <v>23</v>
      </c>
      <c r="B467" s="477" t="s">
        <v>474</v>
      </c>
      <c r="C467" s="473">
        <f>C468+C469+C472+C475+C478</f>
        <v>1978</v>
      </c>
      <c r="D467" s="471"/>
      <c r="E467" s="471"/>
      <c r="F467" s="473">
        <f>F468+F469+F472+F475+F478</f>
        <v>52.4</v>
      </c>
      <c r="G467" s="474">
        <v>2</v>
      </c>
    </row>
    <row r="468" spans="1:8" s="483" customFormat="1">
      <c r="A468" s="478">
        <v>1</v>
      </c>
      <c r="B468" s="479" t="s">
        <v>217</v>
      </c>
      <c r="C468" s="480">
        <f>'3. MN (105)'!F66</f>
        <v>654</v>
      </c>
      <c r="D468" s="481">
        <v>1.35</v>
      </c>
      <c r="E468" s="481">
        <v>1</v>
      </c>
      <c r="F468" s="480"/>
      <c r="G468" s="482">
        <v>3</v>
      </c>
      <c r="H468" s="470" t="s">
        <v>491</v>
      </c>
    </row>
    <row r="469" spans="1:8" s="483" customFormat="1" ht="30">
      <c r="A469" s="484">
        <v>2</v>
      </c>
      <c r="B469" s="479" t="s">
        <v>475</v>
      </c>
      <c r="C469" s="480">
        <f>C471+C470</f>
        <v>654</v>
      </c>
      <c r="D469" s="481"/>
      <c r="E469" s="481"/>
      <c r="F469" s="480">
        <f>F471+F470</f>
        <v>15</v>
      </c>
      <c r="G469" s="482">
        <v>4</v>
      </c>
    </row>
    <row r="470" spans="1:8" s="470" customFormat="1">
      <c r="A470" s="485"/>
      <c r="B470" s="486" t="s">
        <v>213</v>
      </c>
      <c r="C470" s="487">
        <v>0</v>
      </c>
      <c r="D470" s="488"/>
      <c r="E470" s="488"/>
      <c r="F470" s="487"/>
      <c r="G470" s="469">
        <v>5</v>
      </c>
    </row>
    <row r="471" spans="1:8" s="470" customFormat="1">
      <c r="A471" s="485"/>
      <c r="B471" s="486" t="s">
        <v>216</v>
      </c>
      <c r="C471" s="487">
        <f>C468</f>
        <v>654</v>
      </c>
      <c r="D471" s="488">
        <f>5*2280/1000000</f>
        <v>1.14E-2</v>
      </c>
      <c r="E471" s="488">
        <v>2</v>
      </c>
      <c r="F471" s="487">
        <f>ROUND(C471*D471*E471,0)</f>
        <v>15</v>
      </c>
      <c r="G471" s="469">
        <v>6</v>
      </c>
    </row>
    <row r="472" spans="1:8" s="483" customFormat="1" ht="30">
      <c r="A472" s="478">
        <v>3</v>
      </c>
      <c r="B472" s="479" t="s">
        <v>218</v>
      </c>
      <c r="C472" s="480">
        <f>C474+C473</f>
        <v>654</v>
      </c>
      <c r="D472" s="481"/>
      <c r="E472" s="481"/>
      <c r="F472" s="480">
        <f>F474+F473</f>
        <v>15</v>
      </c>
      <c r="G472" s="482">
        <v>7</v>
      </c>
    </row>
    <row r="473" spans="1:8" s="470" customFormat="1">
      <c r="A473" s="485"/>
      <c r="B473" s="486" t="s">
        <v>213</v>
      </c>
      <c r="C473" s="487">
        <v>0</v>
      </c>
      <c r="D473" s="488"/>
      <c r="E473" s="488"/>
      <c r="F473" s="487"/>
      <c r="G473" s="482">
        <v>8</v>
      </c>
    </row>
    <row r="474" spans="1:8" s="470" customFormat="1">
      <c r="A474" s="485"/>
      <c r="B474" s="486" t="s">
        <v>216</v>
      </c>
      <c r="C474" s="487">
        <f>C468</f>
        <v>654</v>
      </c>
      <c r="D474" s="488">
        <f>11110/1000000</f>
        <v>1.111E-2</v>
      </c>
      <c r="E474" s="488">
        <v>2</v>
      </c>
      <c r="F474" s="487">
        <f>ROUND(C474*D474*E474,0)</f>
        <v>15</v>
      </c>
      <c r="G474" s="482">
        <v>9</v>
      </c>
    </row>
    <row r="475" spans="1:8" s="483" customFormat="1" ht="30">
      <c r="A475" s="478">
        <v>4</v>
      </c>
      <c r="B475" s="479" t="s">
        <v>476</v>
      </c>
      <c r="C475" s="480">
        <f>C477+C476</f>
        <v>16</v>
      </c>
      <c r="D475" s="481"/>
      <c r="E475" s="481"/>
      <c r="F475" s="480">
        <f>F477+F476</f>
        <v>22.4</v>
      </c>
      <c r="G475" s="482">
        <v>10</v>
      </c>
    </row>
    <row r="476" spans="1:8" s="470" customFormat="1">
      <c r="A476" s="485"/>
      <c r="B476" s="486" t="s">
        <v>213</v>
      </c>
      <c r="C476" s="487">
        <v>0</v>
      </c>
      <c r="D476" s="488"/>
      <c r="E476" s="488"/>
      <c r="F476" s="487">
        <f>ROUND(C476*D476*E476,0)</f>
        <v>0</v>
      </c>
      <c r="G476" s="474">
        <v>11</v>
      </c>
    </row>
    <row r="477" spans="1:8" s="470" customFormat="1">
      <c r="A477" s="485"/>
      <c r="B477" s="486" t="s">
        <v>216</v>
      </c>
      <c r="C477" s="487">
        <v>16</v>
      </c>
      <c r="D477" s="488">
        <v>0.7</v>
      </c>
      <c r="E477" s="488">
        <v>2</v>
      </c>
      <c r="F477" s="487">
        <v>22.4</v>
      </c>
      <c r="G477" s="474">
        <v>12</v>
      </c>
    </row>
    <row r="478" spans="1:8" s="483" customFormat="1" ht="30">
      <c r="A478" s="478">
        <v>5</v>
      </c>
      <c r="B478" s="489" t="s">
        <v>477</v>
      </c>
      <c r="C478" s="480">
        <f>C480+C479</f>
        <v>0</v>
      </c>
      <c r="D478" s="481"/>
      <c r="E478" s="481"/>
      <c r="F478" s="480">
        <f>F479+F480</f>
        <v>0</v>
      </c>
      <c r="G478" s="482">
        <v>17</v>
      </c>
    </row>
    <row r="479" spans="1:8" s="470" customFormat="1">
      <c r="A479" s="490"/>
      <c r="B479" s="486" t="s">
        <v>213</v>
      </c>
      <c r="C479" s="487">
        <v>0</v>
      </c>
      <c r="D479" s="488">
        <v>3.9</v>
      </c>
      <c r="E479" s="488"/>
      <c r="F479" s="487">
        <f>ROUND(C479*D479*E479,0)</f>
        <v>0</v>
      </c>
      <c r="G479" s="482">
        <v>18</v>
      </c>
    </row>
    <row r="480" spans="1:8" s="470" customFormat="1">
      <c r="A480" s="490"/>
      <c r="B480" s="486" t="s">
        <v>216</v>
      </c>
      <c r="C480" s="487">
        <v>0</v>
      </c>
      <c r="D480" s="488">
        <v>3.9</v>
      </c>
      <c r="E480" s="488">
        <v>2</v>
      </c>
      <c r="F480" s="487">
        <f>ROUND(C480*D480*E480,0)</f>
        <v>0</v>
      </c>
      <c r="G480" s="482">
        <v>19</v>
      </c>
    </row>
    <row r="481" spans="1:12" s="475" customFormat="1">
      <c r="A481" s="490" t="s">
        <v>37</v>
      </c>
      <c r="B481" s="491" t="s">
        <v>479</v>
      </c>
      <c r="C481" s="473">
        <f>C482+C484+C487+C490</f>
        <v>488</v>
      </c>
      <c r="D481" s="471"/>
      <c r="E481" s="471"/>
      <c r="F481" s="473">
        <f>F482+F484+F487+F490</f>
        <v>352.68</v>
      </c>
      <c r="G481" s="482">
        <v>20</v>
      </c>
    </row>
    <row r="482" spans="1:12" s="483" customFormat="1">
      <c r="A482" s="478">
        <v>1</v>
      </c>
      <c r="B482" s="479" t="s">
        <v>480</v>
      </c>
      <c r="C482" s="480">
        <f>C483</f>
        <v>0</v>
      </c>
      <c r="D482" s="481"/>
      <c r="E482" s="481"/>
      <c r="F482" s="480">
        <f>F483</f>
        <v>0</v>
      </c>
      <c r="G482" s="482">
        <v>21</v>
      </c>
    </row>
    <row r="483" spans="1:12" s="470" customFormat="1">
      <c r="A483" s="490"/>
      <c r="B483" s="486" t="s">
        <v>481</v>
      </c>
      <c r="C483" s="487"/>
      <c r="D483" s="488">
        <v>28.08</v>
      </c>
      <c r="E483" s="488">
        <v>1</v>
      </c>
      <c r="F483" s="487">
        <f t="shared" ref="F483" si="60">ROUND(C483*D483*E483,0)</f>
        <v>0</v>
      </c>
      <c r="G483" s="482">
        <v>22</v>
      </c>
      <c r="H483" s="470" t="s">
        <v>491</v>
      </c>
    </row>
    <row r="484" spans="1:12" s="483" customFormat="1">
      <c r="A484" s="478">
        <v>2</v>
      </c>
      <c r="B484" s="479" t="s">
        <v>482</v>
      </c>
      <c r="C484" s="480">
        <f>C486</f>
        <v>42</v>
      </c>
      <c r="D484" s="481">
        <f t="shared" ref="D484:E484" si="61">D486</f>
        <v>0.96</v>
      </c>
      <c r="E484" s="481">
        <f t="shared" si="61"/>
        <v>2</v>
      </c>
      <c r="F484" s="480">
        <f>F486+F485</f>
        <v>79.680000000000007</v>
      </c>
      <c r="G484" s="482">
        <v>23</v>
      </c>
      <c r="H484" s="470" t="s">
        <v>491</v>
      </c>
    </row>
    <row r="485" spans="1:12" s="470" customFormat="1">
      <c r="A485" s="490"/>
      <c r="B485" s="486" t="s">
        <v>213</v>
      </c>
      <c r="C485" s="487"/>
      <c r="D485" s="488">
        <v>0.96</v>
      </c>
      <c r="E485" s="488"/>
      <c r="F485" s="487">
        <f>ROUND(C485*D485*E485,0)</f>
        <v>0</v>
      </c>
      <c r="G485" s="482">
        <v>24</v>
      </c>
    </row>
    <row r="486" spans="1:12" s="470" customFormat="1">
      <c r="A486" s="490"/>
      <c r="B486" s="486" t="s">
        <v>216</v>
      </c>
      <c r="C486" s="487">
        <v>42</v>
      </c>
      <c r="D486" s="488">
        <v>0.96</v>
      </c>
      <c r="E486" s="488">
        <v>2</v>
      </c>
      <c r="F486" s="487">
        <v>79.680000000000007</v>
      </c>
      <c r="G486" s="482">
        <v>25</v>
      </c>
    </row>
    <row r="487" spans="1:12" s="483" customFormat="1">
      <c r="A487" s="478">
        <v>3</v>
      </c>
      <c r="B487" s="479" t="s">
        <v>212</v>
      </c>
      <c r="C487" s="480">
        <f>C489+C488</f>
        <v>446</v>
      </c>
      <c r="D487" s="481"/>
      <c r="E487" s="481"/>
      <c r="F487" s="480">
        <f>F488+F489</f>
        <v>270</v>
      </c>
      <c r="G487" s="482">
        <v>26</v>
      </c>
    </row>
    <row r="488" spans="1:12" s="470" customFormat="1">
      <c r="A488" s="485"/>
      <c r="B488" s="486" t="s">
        <v>213</v>
      </c>
      <c r="C488" s="487">
        <v>214</v>
      </c>
      <c r="D488" s="488">
        <v>0.36</v>
      </c>
      <c r="E488" s="488">
        <v>1</v>
      </c>
      <c r="F488" s="487"/>
      <c r="G488" s="482">
        <v>27</v>
      </c>
      <c r="L488" s="470">
        <f>C489*D489*E489</f>
        <v>167.04</v>
      </c>
    </row>
    <row r="489" spans="1:12" s="470" customFormat="1">
      <c r="A489" s="485"/>
      <c r="B489" s="486" t="s">
        <v>216</v>
      </c>
      <c r="C489" s="487">
        <v>232</v>
      </c>
      <c r="D489" s="488">
        <v>0.36</v>
      </c>
      <c r="E489" s="488">
        <v>2</v>
      </c>
      <c r="F489" s="487">
        <f>167+103</f>
        <v>270</v>
      </c>
      <c r="G489" s="482">
        <v>28</v>
      </c>
      <c r="L489" s="470">
        <f>C490*D490*E490</f>
        <v>0</v>
      </c>
    </row>
    <row r="490" spans="1:12" s="483" customFormat="1">
      <c r="A490" s="478">
        <v>4</v>
      </c>
      <c r="B490" s="479" t="s">
        <v>170</v>
      </c>
      <c r="C490" s="480">
        <f>C492+C491</f>
        <v>0</v>
      </c>
      <c r="D490" s="481"/>
      <c r="E490" s="481"/>
      <c r="F490" s="480">
        <v>3</v>
      </c>
      <c r="G490" s="482">
        <v>29</v>
      </c>
    </row>
    <row r="491" spans="1:12" s="470" customFormat="1">
      <c r="A491" s="485"/>
      <c r="B491" s="486" t="s">
        <v>213</v>
      </c>
      <c r="C491" s="487"/>
      <c r="D491" s="488">
        <v>0.15</v>
      </c>
      <c r="E491" s="488"/>
      <c r="F491" s="487">
        <f>ROUND(C491*D491*E491,0)</f>
        <v>0</v>
      </c>
      <c r="G491" s="482">
        <v>30</v>
      </c>
    </row>
    <row r="492" spans="1:12" s="470" customFormat="1">
      <c r="A492" s="485"/>
      <c r="B492" s="486" t="s">
        <v>216</v>
      </c>
      <c r="C492" s="487"/>
      <c r="D492" s="488">
        <v>0.15</v>
      </c>
      <c r="E492" s="488">
        <v>2</v>
      </c>
      <c r="F492" s="487">
        <f>ROUND(C492*D492*E492,0)</f>
        <v>0</v>
      </c>
      <c r="G492" s="482">
        <v>31</v>
      </c>
    </row>
    <row r="493" spans="1:12" s="475" customFormat="1">
      <c r="A493" s="471"/>
      <c r="B493" s="472" t="s">
        <v>100</v>
      </c>
      <c r="C493" s="473">
        <f>C494+C508</f>
        <v>1011</v>
      </c>
      <c r="D493" s="471"/>
      <c r="E493" s="471"/>
      <c r="F493" s="473">
        <f t="shared" ref="F493" si="62">F494+F508</f>
        <v>645.85281699999996</v>
      </c>
      <c r="G493" s="474">
        <v>1</v>
      </c>
    </row>
    <row r="494" spans="1:12" s="475" customFormat="1">
      <c r="A494" s="476" t="s">
        <v>23</v>
      </c>
      <c r="B494" s="477" t="s">
        <v>474</v>
      </c>
      <c r="C494" s="473">
        <f>C495+C496+C499+C502+C505</f>
        <v>189</v>
      </c>
      <c r="D494" s="471"/>
      <c r="E494" s="471"/>
      <c r="F494" s="473">
        <f t="shared" ref="F494" si="63">F495+F496+F499+F502+F505</f>
        <v>5.4176169999999999</v>
      </c>
      <c r="G494" s="474">
        <v>2</v>
      </c>
    </row>
    <row r="495" spans="1:12" s="483" customFormat="1">
      <c r="A495" s="478">
        <v>1</v>
      </c>
      <c r="B495" s="479" t="s">
        <v>217</v>
      </c>
      <c r="C495" s="480"/>
      <c r="D495" s="481">
        <v>1.35</v>
      </c>
      <c r="E495" s="481">
        <v>1</v>
      </c>
      <c r="F495" s="480"/>
      <c r="G495" s="482">
        <v>3</v>
      </c>
      <c r="H495" s="470" t="s">
        <v>491</v>
      </c>
    </row>
    <row r="496" spans="1:12" s="483" customFormat="1" ht="30">
      <c r="A496" s="484">
        <v>2</v>
      </c>
      <c r="B496" s="479" t="s">
        <v>475</v>
      </c>
      <c r="C496" s="480">
        <f>C498+C497</f>
        <v>189</v>
      </c>
      <c r="D496" s="481"/>
      <c r="E496" s="481"/>
      <c r="F496" s="480">
        <f>F498+F497</f>
        <v>5.4176169999999999</v>
      </c>
      <c r="G496" s="482">
        <v>4</v>
      </c>
    </row>
    <row r="497" spans="1:8" s="470" customFormat="1">
      <c r="A497" s="485"/>
      <c r="B497" s="486" t="s">
        <v>213</v>
      </c>
      <c r="C497" s="487"/>
      <c r="D497" s="488"/>
      <c r="E497" s="488"/>
      <c r="F497" s="487"/>
      <c r="G497" s="469">
        <v>5</v>
      </c>
    </row>
    <row r="498" spans="1:8" s="470" customFormat="1">
      <c r="A498" s="485"/>
      <c r="B498" s="486" t="s">
        <v>216</v>
      </c>
      <c r="C498" s="487">
        <v>189</v>
      </c>
      <c r="D498" s="488">
        <f>5*2280/1000000</f>
        <v>1.14E-2</v>
      </c>
      <c r="E498" s="488">
        <v>4</v>
      </c>
      <c r="F498" s="487">
        <v>5.4176169999999999</v>
      </c>
      <c r="G498" s="469">
        <v>6</v>
      </c>
    </row>
    <row r="499" spans="1:8" s="483" customFormat="1" ht="30">
      <c r="A499" s="478">
        <v>3</v>
      </c>
      <c r="B499" s="479" t="s">
        <v>218</v>
      </c>
      <c r="C499" s="480">
        <f>C501+C500</f>
        <v>0</v>
      </c>
      <c r="D499" s="481"/>
      <c r="E499" s="481"/>
      <c r="F499" s="480">
        <f>F501+F500</f>
        <v>0</v>
      </c>
      <c r="G499" s="482">
        <v>7</v>
      </c>
    </row>
    <row r="500" spans="1:8" s="470" customFormat="1">
      <c r="A500" s="485"/>
      <c r="B500" s="486" t="s">
        <v>213</v>
      </c>
      <c r="C500" s="487"/>
      <c r="D500" s="488"/>
      <c r="E500" s="488"/>
      <c r="F500" s="487"/>
      <c r="G500" s="482">
        <v>8</v>
      </c>
    </row>
    <row r="501" spans="1:8" s="470" customFormat="1">
      <c r="A501" s="485"/>
      <c r="B501" s="486" t="s">
        <v>216</v>
      </c>
      <c r="C501" s="487">
        <f>C495</f>
        <v>0</v>
      </c>
      <c r="D501" s="488">
        <f>11110/1000000</f>
        <v>1.111E-2</v>
      </c>
      <c r="E501" s="488">
        <v>2</v>
      </c>
      <c r="F501" s="487">
        <f>ROUND(C501*D501*E501,0)</f>
        <v>0</v>
      </c>
      <c r="G501" s="482">
        <v>9</v>
      </c>
    </row>
    <row r="502" spans="1:8" s="483" customFormat="1" ht="30">
      <c r="A502" s="478">
        <v>4</v>
      </c>
      <c r="B502" s="479" t="s">
        <v>476</v>
      </c>
      <c r="C502" s="480">
        <f>C504+C503</f>
        <v>0</v>
      </c>
      <c r="D502" s="481"/>
      <c r="E502" s="481"/>
      <c r="F502" s="480">
        <f>F504+F503</f>
        <v>0</v>
      </c>
      <c r="G502" s="482">
        <v>10</v>
      </c>
    </row>
    <row r="503" spans="1:8" s="470" customFormat="1">
      <c r="A503" s="485"/>
      <c r="B503" s="486" t="s">
        <v>213</v>
      </c>
      <c r="C503" s="487"/>
      <c r="D503" s="488"/>
      <c r="E503" s="488"/>
      <c r="F503" s="487">
        <f>ROUND(C503*D503*E503,0)</f>
        <v>0</v>
      </c>
      <c r="G503" s="474">
        <v>11</v>
      </c>
    </row>
    <row r="504" spans="1:8" s="470" customFormat="1">
      <c r="A504" s="485"/>
      <c r="B504" s="486" t="s">
        <v>216</v>
      </c>
      <c r="C504" s="487"/>
      <c r="D504" s="488">
        <v>0.7</v>
      </c>
      <c r="E504" s="488">
        <v>2</v>
      </c>
      <c r="F504" s="487">
        <f>ROUND(C504*D504*E504,0)</f>
        <v>0</v>
      </c>
      <c r="G504" s="474">
        <v>12</v>
      </c>
    </row>
    <row r="505" spans="1:8" s="483" customFormat="1" ht="30">
      <c r="A505" s="478">
        <v>5</v>
      </c>
      <c r="B505" s="489" t="s">
        <v>477</v>
      </c>
      <c r="C505" s="480">
        <f>C507+C506</f>
        <v>0</v>
      </c>
      <c r="D505" s="481"/>
      <c r="E505" s="481"/>
      <c r="F505" s="480">
        <f>F506+F507</f>
        <v>0</v>
      </c>
      <c r="G505" s="482">
        <v>17</v>
      </c>
    </row>
    <row r="506" spans="1:8" s="470" customFormat="1">
      <c r="A506" s="490"/>
      <c r="B506" s="486" t="s">
        <v>213</v>
      </c>
      <c r="C506" s="487"/>
      <c r="D506" s="488">
        <v>3.9</v>
      </c>
      <c r="E506" s="488"/>
      <c r="F506" s="487">
        <f>ROUND(C506*D506*E506,0)</f>
        <v>0</v>
      </c>
      <c r="G506" s="482">
        <v>18</v>
      </c>
    </row>
    <row r="507" spans="1:8" s="470" customFormat="1">
      <c r="A507" s="490"/>
      <c r="B507" s="486" t="s">
        <v>216</v>
      </c>
      <c r="C507" s="487"/>
      <c r="D507" s="488">
        <v>3.9</v>
      </c>
      <c r="E507" s="488">
        <v>2</v>
      </c>
      <c r="F507" s="487">
        <f>ROUND(C507*D507*E507,0)</f>
        <v>0</v>
      </c>
      <c r="G507" s="482">
        <v>19</v>
      </c>
    </row>
    <row r="508" spans="1:8" s="475" customFormat="1">
      <c r="A508" s="490" t="s">
        <v>37</v>
      </c>
      <c r="B508" s="491" t="s">
        <v>479</v>
      </c>
      <c r="C508" s="473">
        <f>C509+C511+C514+C517</f>
        <v>822</v>
      </c>
      <c r="D508" s="471"/>
      <c r="E508" s="471"/>
      <c r="F508" s="473">
        <f>F509+F511+F514+F517</f>
        <v>640.43520000000001</v>
      </c>
      <c r="G508" s="482">
        <v>20</v>
      </c>
    </row>
    <row r="509" spans="1:8" s="483" customFormat="1">
      <c r="A509" s="478">
        <v>1</v>
      </c>
      <c r="B509" s="479" t="s">
        <v>480</v>
      </c>
      <c r="C509" s="480">
        <f>C510</f>
        <v>0</v>
      </c>
      <c r="D509" s="481"/>
      <c r="E509" s="481"/>
      <c r="F509" s="480">
        <f>F510</f>
        <v>0</v>
      </c>
      <c r="G509" s="482">
        <v>21</v>
      </c>
    </row>
    <row r="510" spans="1:8" s="470" customFormat="1">
      <c r="A510" s="490"/>
      <c r="B510" s="486" t="s">
        <v>481</v>
      </c>
      <c r="C510" s="487"/>
      <c r="D510" s="488">
        <v>28.08</v>
      </c>
      <c r="E510" s="488">
        <v>1</v>
      </c>
      <c r="F510" s="487">
        <f t="shared" ref="F510" si="64">ROUND(C510*D510*E510,0)</f>
        <v>0</v>
      </c>
      <c r="G510" s="482">
        <v>22</v>
      </c>
      <c r="H510" s="470" t="s">
        <v>491</v>
      </c>
    </row>
    <row r="511" spans="1:8" s="483" customFormat="1">
      <c r="A511" s="478">
        <v>2</v>
      </c>
      <c r="B511" s="479" t="s">
        <v>482</v>
      </c>
      <c r="C511" s="480">
        <f>C513</f>
        <v>0</v>
      </c>
      <c r="D511" s="481">
        <f t="shared" ref="D511:E511" si="65">D513</f>
        <v>0.96</v>
      </c>
      <c r="E511" s="481">
        <f t="shared" si="65"/>
        <v>2</v>
      </c>
      <c r="F511" s="480">
        <f>F513+F512</f>
        <v>0</v>
      </c>
      <c r="G511" s="482">
        <v>23</v>
      </c>
      <c r="H511" s="470" t="s">
        <v>491</v>
      </c>
    </row>
    <row r="512" spans="1:8" s="470" customFormat="1">
      <c r="A512" s="490"/>
      <c r="B512" s="486" t="s">
        <v>213</v>
      </c>
      <c r="C512" s="487"/>
      <c r="D512" s="488">
        <v>0.96</v>
      </c>
      <c r="E512" s="488"/>
      <c r="F512" s="487">
        <f>ROUND(C512*D512*E512,0)</f>
        <v>0</v>
      </c>
      <c r="G512" s="482">
        <v>24</v>
      </c>
    </row>
    <row r="513" spans="1:8" s="470" customFormat="1">
      <c r="A513" s="490"/>
      <c r="B513" s="486" t="s">
        <v>216</v>
      </c>
      <c r="C513" s="487"/>
      <c r="D513" s="488">
        <v>0.96</v>
      </c>
      <c r="E513" s="488">
        <v>2</v>
      </c>
      <c r="F513" s="487">
        <f>ROUND(C513*D513*E513,0)</f>
        <v>0</v>
      </c>
      <c r="G513" s="482">
        <v>25</v>
      </c>
    </row>
    <row r="514" spans="1:8" s="483" customFormat="1">
      <c r="A514" s="478">
        <v>3</v>
      </c>
      <c r="B514" s="479" t="s">
        <v>212</v>
      </c>
      <c r="C514" s="480">
        <f>C516+C515</f>
        <v>822</v>
      </c>
      <c r="D514" s="481"/>
      <c r="E514" s="481"/>
      <c r="F514" s="480">
        <f>F515+F516</f>
        <v>640.43520000000001</v>
      </c>
      <c r="G514" s="482">
        <v>26</v>
      </c>
    </row>
    <row r="515" spans="1:8" s="470" customFormat="1">
      <c r="A515" s="485"/>
      <c r="B515" s="486" t="s">
        <v>213</v>
      </c>
      <c r="C515" s="487"/>
      <c r="D515" s="488">
        <v>0.36</v>
      </c>
      <c r="E515" s="488"/>
      <c r="F515" s="487">
        <f>ROUND(C515*D515*E515,0)</f>
        <v>0</v>
      </c>
      <c r="G515" s="482">
        <v>27</v>
      </c>
    </row>
    <row r="516" spans="1:8" s="470" customFormat="1">
      <c r="A516" s="485"/>
      <c r="B516" s="486" t="s">
        <v>216</v>
      </c>
      <c r="C516" s="487">
        <v>822</v>
      </c>
      <c r="D516" s="488">
        <v>0.36</v>
      </c>
      <c r="E516" s="488">
        <v>4</v>
      </c>
      <c r="F516" s="487">
        <f>5+635.4352</f>
        <v>640.43520000000001</v>
      </c>
      <c r="G516" s="482">
        <v>28</v>
      </c>
    </row>
    <row r="517" spans="1:8" s="483" customFormat="1">
      <c r="A517" s="478">
        <v>4</v>
      </c>
      <c r="B517" s="479" t="s">
        <v>170</v>
      </c>
      <c r="C517" s="480">
        <f>C519+C518</f>
        <v>0</v>
      </c>
      <c r="D517" s="481"/>
      <c r="E517" s="481"/>
      <c r="F517" s="480">
        <f>F518+F519</f>
        <v>0</v>
      </c>
      <c r="G517" s="482">
        <v>29</v>
      </c>
    </row>
    <row r="518" spans="1:8" s="470" customFormat="1">
      <c r="A518" s="485"/>
      <c r="B518" s="486" t="s">
        <v>213</v>
      </c>
      <c r="C518" s="487"/>
      <c r="D518" s="488">
        <v>0.15</v>
      </c>
      <c r="E518" s="488"/>
      <c r="F518" s="487">
        <f>ROUND(C518*D518*E518,0)</f>
        <v>0</v>
      </c>
      <c r="G518" s="482">
        <v>30</v>
      </c>
    </row>
    <row r="519" spans="1:8" s="470" customFormat="1">
      <c r="A519" s="485"/>
      <c r="B519" s="486" t="s">
        <v>216</v>
      </c>
      <c r="C519" s="487"/>
      <c r="D519" s="488">
        <v>0.15</v>
      </c>
      <c r="E519" s="488">
        <v>2</v>
      </c>
      <c r="F519" s="487">
        <f>ROUND(C519*D519*E519,0)</f>
        <v>0</v>
      </c>
      <c r="G519" s="482">
        <v>31</v>
      </c>
    </row>
    <row r="520" spans="1:8" s="475" customFormat="1">
      <c r="A520" s="471"/>
      <c r="B520" s="472" t="s">
        <v>101</v>
      </c>
      <c r="C520" s="473">
        <f>C521+C535</f>
        <v>1226</v>
      </c>
      <c r="D520" s="471"/>
      <c r="E520" s="471"/>
      <c r="F520" s="473">
        <f>F521+F535</f>
        <v>391.74898200000001</v>
      </c>
      <c r="G520" s="474">
        <v>1</v>
      </c>
    </row>
    <row r="521" spans="1:8" s="475" customFormat="1">
      <c r="A521" s="476" t="s">
        <v>23</v>
      </c>
      <c r="B521" s="477" t="s">
        <v>474</v>
      </c>
      <c r="C521" s="473">
        <f>C522+C523+C526+C529+C532</f>
        <v>716</v>
      </c>
      <c r="D521" s="471"/>
      <c r="E521" s="471"/>
      <c r="F521" s="473">
        <f t="shared" ref="F521" si="66">F522+F523+F526+F529+F532</f>
        <v>74.628982000000008</v>
      </c>
      <c r="G521" s="474">
        <v>2</v>
      </c>
    </row>
    <row r="522" spans="1:8" s="483" customFormat="1">
      <c r="A522" s="478">
        <v>1</v>
      </c>
      <c r="B522" s="479" t="s">
        <v>217</v>
      </c>
      <c r="C522" s="480">
        <v>3</v>
      </c>
      <c r="D522" s="481">
        <v>1.35</v>
      </c>
      <c r="E522" s="481">
        <v>2</v>
      </c>
      <c r="F522" s="480">
        <v>0.9</v>
      </c>
      <c r="G522" s="482">
        <v>3</v>
      </c>
      <c r="H522" s="470" t="s">
        <v>491</v>
      </c>
    </row>
    <row r="523" spans="1:8" s="483" customFormat="1" ht="30">
      <c r="A523" s="484">
        <v>2</v>
      </c>
      <c r="B523" s="479" t="s">
        <v>475</v>
      </c>
      <c r="C523" s="480">
        <f>C525+C524</f>
        <v>355</v>
      </c>
      <c r="D523" s="481"/>
      <c r="E523" s="481"/>
      <c r="F523" s="480">
        <f>F525+F524</f>
        <v>9.5039999999999996</v>
      </c>
      <c r="G523" s="482">
        <v>4</v>
      </c>
    </row>
    <row r="524" spans="1:8" s="470" customFormat="1">
      <c r="A524" s="485"/>
      <c r="B524" s="486" t="s">
        <v>213</v>
      </c>
      <c r="C524" s="487"/>
      <c r="D524" s="488"/>
      <c r="E524" s="488"/>
      <c r="F524" s="487"/>
      <c r="G524" s="469">
        <v>5</v>
      </c>
    </row>
    <row r="525" spans="1:8" s="470" customFormat="1">
      <c r="A525" s="485"/>
      <c r="B525" s="486" t="s">
        <v>216</v>
      </c>
      <c r="C525" s="487">
        <v>355</v>
      </c>
      <c r="D525" s="488">
        <f>5*2280/1000000</f>
        <v>1.14E-2</v>
      </c>
      <c r="E525" s="488">
        <v>2</v>
      </c>
      <c r="F525" s="487">
        <v>9.5039999999999996</v>
      </c>
      <c r="G525" s="469">
        <v>6</v>
      </c>
    </row>
    <row r="526" spans="1:8" s="483" customFormat="1" ht="30">
      <c r="A526" s="478">
        <v>3</v>
      </c>
      <c r="B526" s="479" t="s">
        <v>218</v>
      </c>
      <c r="C526" s="480">
        <f>C528+C527</f>
        <v>0</v>
      </c>
      <c r="D526" s="481"/>
      <c r="E526" s="481"/>
      <c r="F526" s="480">
        <f>F528+F527</f>
        <v>0</v>
      </c>
      <c r="G526" s="482">
        <v>7</v>
      </c>
    </row>
    <row r="527" spans="1:8" s="470" customFormat="1">
      <c r="A527" s="485"/>
      <c r="B527" s="486" t="s">
        <v>213</v>
      </c>
      <c r="C527" s="487"/>
      <c r="D527" s="488"/>
      <c r="E527" s="488"/>
      <c r="F527" s="487"/>
      <c r="G527" s="482">
        <v>8</v>
      </c>
    </row>
    <row r="528" spans="1:8" s="470" customFormat="1">
      <c r="A528" s="485"/>
      <c r="B528" s="486" t="s">
        <v>216</v>
      </c>
      <c r="C528" s="487">
        <v>0</v>
      </c>
      <c r="D528" s="488">
        <f>11110/1000000</f>
        <v>1.111E-2</v>
      </c>
      <c r="E528" s="488">
        <v>2</v>
      </c>
      <c r="F528" s="487">
        <f>ROUND(C528*D528*E528,0)</f>
        <v>0</v>
      </c>
      <c r="G528" s="482">
        <v>9</v>
      </c>
    </row>
    <row r="529" spans="1:12" s="483" customFormat="1" ht="30">
      <c r="A529" s="478">
        <v>4</v>
      </c>
      <c r="B529" s="479" t="s">
        <v>476</v>
      </c>
      <c r="C529" s="480">
        <f>C531+C530</f>
        <v>3</v>
      </c>
      <c r="D529" s="481"/>
      <c r="E529" s="481"/>
      <c r="F529" s="480">
        <f>F531+F530</f>
        <v>2.8</v>
      </c>
      <c r="G529" s="482">
        <v>10</v>
      </c>
    </row>
    <row r="530" spans="1:12" s="470" customFormat="1">
      <c r="A530" s="485"/>
      <c r="B530" s="486" t="s">
        <v>213</v>
      </c>
      <c r="C530" s="487">
        <v>0</v>
      </c>
      <c r="D530" s="488"/>
      <c r="E530" s="488"/>
      <c r="F530" s="487">
        <v>0</v>
      </c>
      <c r="G530" s="474">
        <v>11</v>
      </c>
    </row>
    <row r="531" spans="1:12" s="470" customFormat="1">
      <c r="A531" s="485"/>
      <c r="B531" s="486" t="s">
        <v>216</v>
      </c>
      <c r="C531" s="487">
        <v>3</v>
      </c>
      <c r="D531" s="488">
        <v>0.7</v>
      </c>
      <c r="E531" s="488">
        <v>2</v>
      </c>
      <c r="F531" s="487">
        <v>2.8</v>
      </c>
      <c r="G531" s="474">
        <v>12</v>
      </c>
    </row>
    <row r="532" spans="1:12" s="483" customFormat="1" ht="30">
      <c r="A532" s="478">
        <v>5</v>
      </c>
      <c r="B532" s="489" t="s">
        <v>477</v>
      </c>
      <c r="C532" s="480">
        <f>C534+C533</f>
        <v>355</v>
      </c>
      <c r="D532" s="481"/>
      <c r="E532" s="481"/>
      <c r="F532" s="480">
        <f>F533+F534</f>
        <v>61.424982</v>
      </c>
      <c r="G532" s="482">
        <v>17</v>
      </c>
    </row>
    <row r="533" spans="1:12" s="470" customFormat="1">
      <c r="A533" s="490"/>
      <c r="B533" s="486" t="s">
        <v>213</v>
      </c>
      <c r="C533" s="487">
        <v>0</v>
      </c>
      <c r="D533" s="488">
        <v>3.9</v>
      </c>
      <c r="E533" s="488"/>
      <c r="F533" s="487">
        <f>ROUND(C533*D533*E533,0)</f>
        <v>0</v>
      </c>
      <c r="G533" s="482">
        <v>18</v>
      </c>
    </row>
    <row r="534" spans="1:12" s="470" customFormat="1">
      <c r="A534" s="490"/>
      <c r="B534" s="486" t="s">
        <v>216</v>
      </c>
      <c r="C534" s="487">
        <f>205+150</f>
        <v>355</v>
      </c>
      <c r="D534" s="488">
        <v>3.9</v>
      </c>
      <c r="E534" s="488">
        <v>2</v>
      </c>
      <c r="F534" s="487">
        <v>61.424982</v>
      </c>
      <c r="G534" s="482">
        <v>19</v>
      </c>
    </row>
    <row r="535" spans="1:12" s="475" customFormat="1">
      <c r="A535" s="490" t="s">
        <v>37</v>
      </c>
      <c r="B535" s="491" t="s">
        <v>479</v>
      </c>
      <c r="C535" s="473">
        <f>C536+C538+C541+C544</f>
        <v>510</v>
      </c>
      <c r="D535" s="471"/>
      <c r="E535" s="471"/>
      <c r="F535" s="473">
        <f>F536+F538+F541+F544</f>
        <v>317.12</v>
      </c>
      <c r="G535" s="482">
        <v>20</v>
      </c>
    </row>
    <row r="536" spans="1:12" s="483" customFormat="1">
      <c r="A536" s="478">
        <v>1</v>
      </c>
      <c r="B536" s="479" t="s">
        <v>480</v>
      </c>
      <c r="C536" s="480">
        <f>C537</f>
        <v>0</v>
      </c>
      <c r="D536" s="481"/>
      <c r="E536" s="481"/>
      <c r="F536" s="480">
        <f>F537</f>
        <v>0</v>
      </c>
      <c r="G536" s="482">
        <v>21</v>
      </c>
    </row>
    <row r="537" spans="1:12" s="470" customFormat="1">
      <c r="A537" s="490"/>
      <c r="B537" s="486" t="s">
        <v>481</v>
      </c>
      <c r="C537" s="487"/>
      <c r="D537" s="488">
        <v>28.08</v>
      </c>
      <c r="E537" s="488">
        <v>1</v>
      </c>
      <c r="F537" s="487">
        <f t="shared" ref="F537" si="67">ROUND(C537*D537*E537,0)</f>
        <v>0</v>
      </c>
      <c r="G537" s="482">
        <v>22</v>
      </c>
      <c r="H537" s="470" t="s">
        <v>491</v>
      </c>
    </row>
    <row r="538" spans="1:12" s="483" customFormat="1">
      <c r="A538" s="478">
        <v>2</v>
      </c>
      <c r="B538" s="479" t="s">
        <v>482</v>
      </c>
      <c r="C538" s="480">
        <f>C540</f>
        <v>68</v>
      </c>
      <c r="D538" s="481">
        <f t="shared" ref="D538:E538" si="68">D540</f>
        <v>0.96</v>
      </c>
      <c r="E538" s="481">
        <f t="shared" si="68"/>
        <v>2</v>
      </c>
      <c r="F538" s="480">
        <f>F540+F539</f>
        <v>129.12</v>
      </c>
      <c r="G538" s="482">
        <v>23</v>
      </c>
      <c r="H538" s="470" t="s">
        <v>491</v>
      </c>
    </row>
    <row r="539" spans="1:12" s="470" customFormat="1">
      <c r="A539" s="490"/>
      <c r="B539" s="486" t="s">
        <v>213</v>
      </c>
      <c r="C539" s="487"/>
      <c r="D539" s="488">
        <v>0.96</v>
      </c>
      <c r="E539" s="488"/>
      <c r="F539" s="487">
        <f>ROUND(C539*D539*E539,0)</f>
        <v>0</v>
      </c>
      <c r="G539" s="482">
        <v>24</v>
      </c>
    </row>
    <row r="540" spans="1:12" s="470" customFormat="1">
      <c r="A540" s="490"/>
      <c r="B540" s="486" t="s">
        <v>216</v>
      </c>
      <c r="C540" s="487">
        <f>17+32+19</f>
        <v>68</v>
      </c>
      <c r="D540" s="488">
        <v>0.96</v>
      </c>
      <c r="E540" s="488">
        <v>2</v>
      </c>
      <c r="F540" s="487">
        <v>129.12</v>
      </c>
      <c r="G540" s="482">
        <v>25</v>
      </c>
    </row>
    <row r="541" spans="1:12" s="483" customFormat="1">
      <c r="A541" s="478">
        <v>3</v>
      </c>
      <c r="B541" s="479" t="s">
        <v>212</v>
      </c>
      <c r="C541" s="480">
        <f>C543+C542</f>
        <v>399</v>
      </c>
      <c r="D541" s="481"/>
      <c r="E541" s="481"/>
      <c r="F541" s="480">
        <f>F542+F543</f>
        <v>175</v>
      </c>
      <c r="G541" s="482">
        <v>26</v>
      </c>
    </row>
    <row r="542" spans="1:12" s="470" customFormat="1">
      <c r="A542" s="485"/>
      <c r="B542" s="486" t="s">
        <v>213</v>
      </c>
      <c r="C542" s="487">
        <v>0</v>
      </c>
      <c r="D542" s="488">
        <v>0.36</v>
      </c>
      <c r="E542" s="488"/>
      <c r="F542" s="487">
        <f>ROUND(C542*D542*E542,0)</f>
        <v>0</v>
      </c>
      <c r="G542" s="482">
        <v>27</v>
      </c>
    </row>
    <row r="543" spans="1:12" s="470" customFormat="1">
      <c r="A543" s="485"/>
      <c r="B543" s="486" t="s">
        <v>216</v>
      </c>
      <c r="C543" s="487">
        <f>44+205+150</f>
        <v>399</v>
      </c>
      <c r="D543" s="488">
        <v>0.36</v>
      </c>
      <c r="E543" s="488">
        <v>2</v>
      </c>
      <c r="F543" s="487">
        <f>ROUND(C543*D543*E543,0)-112</f>
        <v>175</v>
      </c>
      <c r="G543" s="482">
        <v>28</v>
      </c>
      <c r="L543" s="470">
        <f>C543*D543*E543</f>
        <v>287.27999999999997</v>
      </c>
    </row>
    <row r="544" spans="1:12" s="483" customFormat="1">
      <c r="A544" s="478">
        <v>4</v>
      </c>
      <c r="B544" s="479" t="s">
        <v>170</v>
      </c>
      <c r="C544" s="480">
        <f>C546+C545</f>
        <v>43</v>
      </c>
      <c r="D544" s="481"/>
      <c r="E544" s="481"/>
      <c r="F544" s="480">
        <f>F545+F546</f>
        <v>13</v>
      </c>
      <c r="G544" s="482">
        <v>29</v>
      </c>
    </row>
    <row r="545" spans="1:8" s="470" customFormat="1">
      <c r="A545" s="485"/>
      <c r="B545" s="486" t="s">
        <v>213</v>
      </c>
      <c r="C545" s="487">
        <v>0</v>
      </c>
      <c r="D545" s="488">
        <v>0.15</v>
      </c>
      <c r="E545" s="488"/>
      <c r="F545" s="487">
        <f>ROUND(C545*D545*E545,0)</f>
        <v>0</v>
      </c>
      <c r="G545" s="482">
        <v>30</v>
      </c>
    </row>
    <row r="546" spans="1:8" s="470" customFormat="1">
      <c r="A546" s="485"/>
      <c r="B546" s="486" t="s">
        <v>216</v>
      </c>
      <c r="C546" s="487">
        <v>43</v>
      </c>
      <c r="D546" s="488">
        <v>0.15</v>
      </c>
      <c r="E546" s="488">
        <v>2</v>
      </c>
      <c r="F546" s="487">
        <f>ROUND(C546*D546*E546,0)</f>
        <v>13</v>
      </c>
      <c r="G546" s="482">
        <v>31</v>
      </c>
    </row>
    <row r="547" spans="1:8" s="475" customFormat="1">
      <c r="A547" s="471"/>
      <c r="B547" s="472" t="s">
        <v>102</v>
      </c>
      <c r="C547" s="473">
        <f>C548+C562</f>
        <v>725</v>
      </c>
      <c r="D547" s="471"/>
      <c r="E547" s="471"/>
      <c r="F547" s="473">
        <f>F548+F562</f>
        <v>518.98099999999999</v>
      </c>
      <c r="G547" s="474">
        <v>1</v>
      </c>
    </row>
    <row r="548" spans="1:8" s="475" customFormat="1">
      <c r="A548" s="476" t="s">
        <v>23</v>
      </c>
      <c r="B548" s="477" t="s">
        <v>474</v>
      </c>
      <c r="C548" s="473">
        <f>C549+C550+C553+C556+C559</f>
        <v>0</v>
      </c>
      <c r="D548" s="471"/>
      <c r="E548" s="471"/>
      <c r="F548" s="473">
        <f t="shared" ref="F548" si="69">F549+F550+F553+F556+F559</f>
        <v>0</v>
      </c>
      <c r="G548" s="474">
        <v>2</v>
      </c>
    </row>
    <row r="549" spans="1:8" s="483" customFormat="1">
      <c r="A549" s="478">
        <v>1</v>
      </c>
      <c r="B549" s="479" t="s">
        <v>217</v>
      </c>
      <c r="C549" s="480"/>
      <c r="D549" s="481">
        <v>1.35</v>
      </c>
      <c r="E549" s="481">
        <v>1</v>
      </c>
      <c r="F549" s="480"/>
      <c r="G549" s="482">
        <v>3</v>
      </c>
      <c r="H549" s="470" t="s">
        <v>491</v>
      </c>
    </row>
    <row r="550" spans="1:8" s="483" customFormat="1" ht="30">
      <c r="A550" s="484">
        <v>2</v>
      </c>
      <c r="B550" s="479" t="s">
        <v>475</v>
      </c>
      <c r="C550" s="480">
        <f>C552+C551</f>
        <v>0</v>
      </c>
      <c r="D550" s="481"/>
      <c r="E550" s="481"/>
      <c r="F550" s="480">
        <f>F552+F551</f>
        <v>0</v>
      </c>
      <c r="G550" s="482">
        <v>4</v>
      </c>
    </row>
    <row r="551" spans="1:8" s="470" customFormat="1">
      <c r="A551" s="485"/>
      <c r="B551" s="486" t="s">
        <v>213</v>
      </c>
      <c r="C551" s="487"/>
      <c r="D551" s="488"/>
      <c r="E551" s="488"/>
      <c r="F551" s="487"/>
      <c r="G551" s="469">
        <v>5</v>
      </c>
    </row>
    <row r="552" spans="1:8" s="470" customFormat="1">
      <c r="A552" s="485"/>
      <c r="B552" s="486" t="s">
        <v>216</v>
      </c>
      <c r="C552" s="487"/>
      <c r="D552" s="488">
        <f>5*2280/1000000</f>
        <v>1.14E-2</v>
      </c>
      <c r="E552" s="488">
        <v>2</v>
      </c>
      <c r="F552" s="487">
        <f>ROUND(C552*D552*E552,0)</f>
        <v>0</v>
      </c>
      <c r="G552" s="469">
        <v>6</v>
      </c>
    </row>
    <row r="553" spans="1:8" s="483" customFormat="1" ht="30">
      <c r="A553" s="478">
        <v>3</v>
      </c>
      <c r="B553" s="479" t="s">
        <v>218</v>
      </c>
      <c r="C553" s="480">
        <f>C555+C554</f>
        <v>0</v>
      </c>
      <c r="D553" s="481"/>
      <c r="E553" s="481"/>
      <c r="F553" s="480">
        <f>F555+F554</f>
        <v>0</v>
      </c>
      <c r="G553" s="482">
        <v>7</v>
      </c>
    </row>
    <row r="554" spans="1:8" s="470" customFormat="1">
      <c r="A554" s="485"/>
      <c r="B554" s="486" t="s">
        <v>213</v>
      </c>
      <c r="C554" s="487"/>
      <c r="D554" s="488"/>
      <c r="E554" s="488"/>
      <c r="F554" s="487"/>
      <c r="G554" s="482">
        <v>8</v>
      </c>
    </row>
    <row r="555" spans="1:8" s="470" customFormat="1">
      <c r="A555" s="485"/>
      <c r="B555" s="486" t="s">
        <v>216</v>
      </c>
      <c r="C555" s="487"/>
      <c r="D555" s="488">
        <f>11110/1000000</f>
        <v>1.111E-2</v>
      </c>
      <c r="E555" s="488">
        <v>2</v>
      </c>
      <c r="F555" s="487">
        <f>ROUND(C555*D555*E555,0)</f>
        <v>0</v>
      </c>
      <c r="G555" s="482">
        <v>9</v>
      </c>
    </row>
    <row r="556" spans="1:8" s="483" customFormat="1" ht="30">
      <c r="A556" s="478">
        <v>4</v>
      </c>
      <c r="B556" s="479" t="s">
        <v>476</v>
      </c>
      <c r="C556" s="480">
        <f>C558+C557</f>
        <v>0</v>
      </c>
      <c r="D556" s="481"/>
      <c r="E556" s="481"/>
      <c r="F556" s="480">
        <f>F558+F557</f>
        <v>0</v>
      </c>
      <c r="G556" s="482">
        <v>10</v>
      </c>
    </row>
    <row r="557" spans="1:8" s="470" customFormat="1">
      <c r="A557" s="485"/>
      <c r="B557" s="486" t="s">
        <v>213</v>
      </c>
      <c r="C557" s="487"/>
      <c r="D557" s="488"/>
      <c r="E557" s="488"/>
      <c r="F557" s="487">
        <f>ROUND(C557*D557*E557,0)</f>
        <v>0</v>
      </c>
      <c r="G557" s="474">
        <v>11</v>
      </c>
    </row>
    <row r="558" spans="1:8" s="470" customFormat="1">
      <c r="A558" s="485"/>
      <c r="B558" s="486" t="s">
        <v>216</v>
      </c>
      <c r="C558" s="487"/>
      <c r="D558" s="488">
        <v>0.7</v>
      </c>
      <c r="E558" s="488">
        <v>2</v>
      </c>
      <c r="F558" s="487">
        <f>ROUND(C558*D558*E558,0)</f>
        <v>0</v>
      </c>
      <c r="G558" s="474">
        <v>12</v>
      </c>
    </row>
    <row r="559" spans="1:8" s="483" customFormat="1" ht="30">
      <c r="A559" s="478">
        <v>5</v>
      </c>
      <c r="B559" s="489" t="s">
        <v>477</v>
      </c>
      <c r="C559" s="480">
        <f>C561+C560</f>
        <v>0</v>
      </c>
      <c r="D559" s="481"/>
      <c r="E559" s="481"/>
      <c r="F559" s="480">
        <f>F560+F561</f>
        <v>0</v>
      </c>
      <c r="G559" s="482">
        <v>17</v>
      </c>
    </row>
    <row r="560" spans="1:8" s="470" customFormat="1">
      <c r="A560" s="490"/>
      <c r="B560" s="486" t="s">
        <v>213</v>
      </c>
      <c r="C560" s="487"/>
      <c r="D560" s="488">
        <v>3.9</v>
      </c>
      <c r="E560" s="488"/>
      <c r="F560" s="487">
        <f>ROUND(C560*D560*E560,0)</f>
        <v>0</v>
      </c>
      <c r="G560" s="482">
        <v>18</v>
      </c>
    </row>
    <row r="561" spans="1:8" s="470" customFormat="1">
      <c r="A561" s="490"/>
      <c r="B561" s="486" t="s">
        <v>216</v>
      </c>
      <c r="C561" s="487"/>
      <c r="D561" s="488">
        <v>3.9</v>
      </c>
      <c r="E561" s="488">
        <v>2</v>
      </c>
      <c r="F561" s="487">
        <f>ROUND(C561*D561*E561,0)</f>
        <v>0</v>
      </c>
      <c r="G561" s="482">
        <v>19</v>
      </c>
    </row>
    <row r="562" spans="1:8" s="475" customFormat="1">
      <c r="A562" s="490" t="s">
        <v>37</v>
      </c>
      <c r="B562" s="491" t="s">
        <v>479</v>
      </c>
      <c r="C562" s="473">
        <f>C563+C565+C568+C571</f>
        <v>725</v>
      </c>
      <c r="D562" s="471"/>
      <c r="E562" s="471"/>
      <c r="F562" s="473">
        <f>F563+F565+F568+F571</f>
        <v>518.98099999999999</v>
      </c>
      <c r="G562" s="482">
        <v>20</v>
      </c>
    </row>
    <row r="563" spans="1:8" s="483" customFormat="1">
      <c r="A563" s="478">
        <v>1</v>
      </c>
      <c r="B563" s="479" t="s">
        <v>480</v>
      </c>
      <c r="C563" s="480">
        <f>C564</f>
        <v>0</v>
      </c>
      <c r="D563" s="481"/>
      <c r="E563" s="481"/>
      <c r="F563" s="480">
        <f>F564</f>
        <v>0</v>
      </c>
      <c r="G563" s="482">
        <v>21</v>
      </c>
    </row>
    <row r="564" spans="1:8" s="470" customFormat="1">
      <c r="A564" s="490"/>
      <c r="B564" s="486" t="s">
        <v>481</v>
      </c>
      <c r="C564" s="487"/>
      <c r="D564" s="488">
        <v>28.08</v>
      </c>
      <c r="E564" s="488">
        <v>1</v>
      </c>
      <c r="F564" s="487">
        <f t="shared" ref="F564" si="70">ROUND(C564*D564*E564,0)</f>
        <v>0</v>
      </c>
      <c r="G564" s="482">
        <v>22</v>
      </c>
      <c r="H564" s="470" t="s">
        <v>491</v>
      </c>
    </row>
    <row r="565" spans="1:8" s="483" customFormat="1">
      <c r="A565" s="478">
        <v>2</v>
      </c>
      <c r="B565" s="479" t="s">
        <v>482</v>
      </c>
      <c r="C565" s="480">
        <f>C567</f>
        <v>0</v>
      </c>
      <c r="D565" s="481">
        <f t="shared" ref="D565:E565" si="71">D567</f>
        <v>0.96</v>
      </c>
      <c r="E565" s="481">
        <f t="shared" si="71"/>
        <v>2</v>
      </c>
      <c r="F565" s="480">
        <f>F567+F566</f>
        <v>0</v>
      </c>
      <c r="G565" s="482">
        <v>23</v>
      </c>
      <c r="H565" s="470" t="s">
        <v>491</v>
      </c>
    </row>
    <row r="566" spans="1:8" s="470" customFormat="1">
      <c r="A566" s="490"/>
      <c r="B566" s="486" t="s">
        <v>213</v>
      </c>
      <c r="C566" s="487"/>
      <c r="D566" s="488">
        <v>0.96</v>
      </c>
      <c r="E566" s="488"/>
      <c r="F566" s="487">
        <f>ROUND(C566*D566*E566,0)</f>
        <v>0</v>
      </c>
      <c r="G566" s="482">
        <v>24</v>
      </c>
    </row>
    <row r="567" spans="1:8" s="470" customFormat="1">
      <c r="A567" s="490"/>
      <c r="B567" s="486" t="s">
        <v>216</v>
      </c>
      <c r="C567" s="487"/>
      <c r="D567" s="488">
        <v>0.96</v>
      </c>
      <c r="E567" s="488">
        <v>2</v>
      </c>
      <c r="F567" s="487">
        <f>ROUND(C567*D567*E567,0)</f>
        <v>0</v>
      </c>
      <c r="G567" s="482">
        <v>25</v>
      </c>
    </row>
    <row r="568" spans="1:8" s="483" customFormat="1">
      <c r="A568" s="478">
        <v>3</v>
      </c>
      <c r="B568" s="479" t="s">
        <v>212</v>
      </c>
      <c r="C568" s="480">
        <f>C570+C569</f>
        <v>725</v>
      </c>
      <c r="D568" s="481"/>
      <c r="E568" s="481"/>
      <c r="F568" s="480">
        <f>F569+F570</f>
        <v>518.98099999999999</v>
      </c>
      <c r="G568" s="482">
        <v>26</v>
      </c>
    </row>
    <row r="569" spans="1:8" s="470" customFormat="1">
      <c r="A569" s="485"/>
      <c r="B569" s="486" t="s">
        <v>213</v>
      </c>
      <c r="C569" s="487"/>
      <c r="D569" s="488">
        <v>0.36</v>
      </c>
      <c r="E569" s="488"/>
      <c r="F569" s="487">
        <f>ROUND(C569*D569*E569,0)</f>
        <v>0</v>
      </c>
      <c r="G569" s="482">
        <v>27</v>
      </c>
    </row>
    <row r="570" spans="1:8" s="470" customFormat="1">
      <c r="A570" s="485"/>
      <c r="B570" s="486" t="s">
        <v>216</v>
      </c>
      <c r="C570" s="487">
        <v>725</v>
      </c>
      <c r="D570" s="488">
        <v>0.36</v>
      </c>
      <c r="E570" s="488">
        <v>2</v>
      </c>
      <c r="F570" s="487">
        <v>518.98099999999999</v>
      </c>
      <c r="G570" s="482">
        <v>28</v>
      </c>
    </row>
    <row r="571" spans="1:8" s="483" customFormat="1">
      <c r="A571" s="478">
        <v>4</v>
      </c>
      <c r="B571" s="479" t="s">
        <v>170</v>
      </c>
      <c r="C571" s="480">
        <f>C573+C572</f>
        <v>0</v>
      </c>
      <c r="D571" s="481"/>
      <c r="E571" s="481"/>
      <c r="F571" s="480">
        <f>F572+F573</f>
        <v>0</v>
      </c>
      <c r="G571" s="482">
        <v>29</v>
      </c>
    </row>
    <row r="572" spans="1:8" s="470" customFormat="1">
      <c r="A572" s="485"/>
      <c r="B572" s="486" t="s">
        <v>213</v>
      </c>
      <c r="C572" s="487"/>
      <c r="D572" s="488">
        <v>0.15</v>
      </c>
      <c r="E572" s="488"/>
      <c r="F572" s="487">
        <f>ROUND(C572*D572*E572,0)</f>
        <v>0</v>
      </c>
      <c r="G572" s="482">
        <v>30</v>
      </c>
    </row>
    <row r="573" spans="1:8" s="470" customFormat="1">
      <c r="A573" s="485"/>
      <c r="B573" s="486" t="s">
        <v>216</v>
      </c>
      <c r="C573" s="487"/>
      <c r="D573" s="488">
        <v>0.15</v>
      </c>
      <c r="E573" s="488">
        <v>2</v>
      </c>
      <c r="F573" s="487">
        <f>ROUND(C573*D573*E573,0)</f>
        <v>0</v>
      </c>
      <c r="G573" s="482">
        <v>31</v>
      </c>
    </row>
    <row r="574" spans="1:8" s="475" customFormat="1">
      <c r="A574" s="471"/>
      <c r="B574" s="472" t="s">
        <v>103</v>
      </c>
      <c r="C574" s="473">
        <f>C575+C589</f>
        <v>351</v>
      </c>
      <c r="D574" s="471"/>
      <c r="E574" s="471"/>
      <c r="F574" s="473">
        <f t="shared" ref="F574" si="72">F575+F589</f>
        <v>235.86316500000001</v>
      </c>
      <c r="G574" s="474">
        <v>1</v>
      </c>
    </row>
    <row r="575" spans="1:8" s="475" customFormat="1">
      <c r="A575" s="476" t="s">
        <v>23</v>
      </c>
      <c r="B575" s="477" t="s">
        <v>474</v>
      </c>
      <c r="C575" s="473"/>
      <c r="D575" s="471"/>
      <c r="E575" s="471"/>
      <c r="F575" s="473">
        <f t="shared" ref="F575" si="73">F576+F577+F580+F583+F586</f>
        <v>2.6856</v>
      </c>
      <c r="G575" s="474">
        <v>2</v>
      </c>
    </row>
    <row r="576" spans="1:8" s="483" customFormat="1">
      <c r="A576" s="478">
        <v>1</v>
      </c>
      <c r="B576" s="479" t="s">
        <v>217</v>
      </c>
      <c r="C576" s="480">
        <v>0</v>
      </c>
      <c r="D576" s="481">
        <v>1.35</v>
      </c>
      <c r="E576" s="481">
        <v>1</v>
      </c>
      <c r="F576" s="480"/>
      <c r="G576" s="482">
        <v>3</v>
      </c>
      <c r="H576" s="470" t="s">
        <v>491</v>
      </c>
    </row>
    <row r="577" spans="1:8" s="483" customFormat="1" ht="30">
      <c r="A577" s="484">
        <v>2</v>
      </c>
      <c r="B577" s="479" t="s">
        <v>475</v>
      </c>
      <c r="C577" s="480">
        <f>C579+C578</f>
        <v>120</v>
      </c>
      <c r="D577" s="481"/>
      <c r="E577" s="481"/>
      <c r="F577" s="480">
        <f>F579+F578</f>
        <v>2.6856</v>
      </c>
      <c r="G577" s="482">
        <v>4</v>
      </c>
    </row>
    <row r="578" spans="1:8" s="470" customFormat="1">
      <c r="A578" s="485"/>
      <c r="B578" s="486" t="s">
        <v>213</v>
      </c>
      <c r="C578" s="487"/>
      <c r="D578" s="488"/>
      <c r="E578" s="488"/>
      <c r="F578" s="487"/>
      <c r="G578" s="469">
        <v>5</v>
      </c>
    </row>
    <row r="579" spans="1:8" s="470" customFormat="1">
      <c r="A579" s="485"/>
      <c r="B579" s="486" t="s">
        <v>216</v>
      </c>
      <c r="C579" s="487">
        <v>120</v>
      </c>
      <c r="D579" s="488">
        <f>5*2280/1000000</f>
        <v>1.14E-2</v>
      </c>
      <c r="E579" s="488">
        <v>2</v>
      </c>
      <c r="F579" s="487">
        <v>2.6856</v>
      </c>
      <c r="G579" s="469">
        <v>6</v>
      </c>
    </row>
    <row r="580" spans="1:8" s="483" customFormat="1" ht="30">
      <c r="A580" s="478">
        <v>3</v>
      </c>
      <c r="B580" s="479" t="s">
        <v>218</v>
      </c>
      <c r="C580" s="480">
        <f>C582+C581</f>
        <v>0</v>
      </c>
      <c r="D580" s="481"/>
      <c r="E580" s="481"/>
      <c r="F580" s="480">
        <f>F582+F581</f>
        <v>0</v>
      </c>
      <c r="G580" s="482">
        <v>7</v>
      </c>
    </row>
    <row r="581" spans="1:8" s="470" customFormat="1">
      <c r="A581" s="485"/>
      <c r="B581" s="486" t="s">
        <v>213</v>
      </c>
      <c r="C581" s="487">
        <v>0</v>
      </c>
      <c r="D581" s="488"/>
      <c r="E581" s="488"/>
      <c r="F581" s="487"/>
      <c r="G581" s="482">
        <v>8</v>
      </c>
    </row>
    <row r="582" spans="1:8" s="470" customFormat="1">
      <c r="A582" s="485"/>
      <c r="B582" s="486" t="s">
        <v>216</v>
      </c>
      <c r="C582" s="487">
        <f>C576</f>
        <v>0</v>
      </c>
      <c r="D582" s="488">
        <f>11110/1000000</f>
        <v>1.111E-2</v>
      </c>
      <c r="E582" s="488">
        <v>2</v>
      </c>
      <c r="F582" s="487">
        <f>ROUND(C582*D582*E582,0)</f>
        <v>0</v>
      </c>
      <c r="G582" s="482">
        <v>9</v>
      </c>
    </row>
    <row r="583" spans="1:8" s="483" customFormat="1" ht="30">
      <c r="A583" s="478">
        <v>4</v>
      </c>
      <c r="B583" s="479" t="s">
        <v>476</v>
      </c>
      <c r="C583" s="480">
        <f>C585+C584</f>
        <v>0</v>
      </c>
      <c r="D583" s="481"/>
      <c r="E583" s="481"/>
      <c r="F583" s="480">
        <f>F585+F584</f>
        <v>0</v>
      </c>
      <c r="G583" s="482">
        <v>10</v>
      </c>
    </row>
    <row r="584" spans="1:8" s="470" customFormat="1">
      <c r="A584" s="485"/>
      <c r="B584" s="486" t="s">
        <v>213</v>
      </c>
      <c r="C584" s="487">
        <v>0</v>
      </c>
      <c r="D584" s="488"/>
      <c r="E584" s="488"/>
      <c r="F584" s="487">
        <f>ROUND(C584*D584*E584,0)</f>
        <v>0</v>
      </c>
      <c r="G584" s="474">
        <v>11</v>
      </c>
    </row>
    <row r="585" spans="1:8" s="470" customFormat="1">
      <c r="A585" s="485"/>
      <c r="B585" s="486" t="s">
        <v>216</v>
      </c>
      <c r="C585" s="487">
        <v>0</v>
      </c>
      <c r="D585" s="488">
        <v>0.7</v>
      </c>
      <c r="E585" s="488">
        <v>2</v>
      </c>
      <c r="F585" s="487">
        <f>ROUND(C585*D585*E585,0)</f>
        <v>0</v>
      </c>
      <c r="G585" s="474">
        <v>12</v>
      </c>
    </row>
    <row r="586" spans="1:8" s="483" customFormat="1" ht="30">
      <c r="A586" s="478">
        <v>5</v>
      </c>
      <c r="B586" s="489" t="s">
        <v>477</v>
      </c>
      <c r="C586" s="480">
        <f>C588+C587</f>
        <v>0</v>
      </c>
      <c r="D586" s="481"/>
      <c r="E586" s="481"/>
      <c r="F586" s="480">
        <f>F587+F588</f>
        <v>0</v>
      </c>
      <c r="G586" s="482">
        <v>17</v>
      </c>
    </row>
    <row r="587" spans="1:8" s="470" customFormat="1">
      <c r="A587" s="490"/>
      <c r="B587" s="486" t="s">
        <v>213</v>
      </c>
      <c r="C587" s="487">
        <v>0</v>
      </c>
      <c r="D587" s="488">
        <v>3.9</v>
      </c>
      <c r="E587" s="488"/>
      <c r="F587" s="487">
        <f>ROUND(C587*D587*E587,0)</f>
        <v>0</v>
      </c>
      <c r="G587" s="482">
        <v>18</v>
      </c>
    </row>
    <row r="588" spans="1:8" s="470" customFormat="1">
      <c r="A588" s="490"/>
      <c r="B588" s="486" t="s">
        <v>216</v>
      </c>
      <c r="C588" s="487">
        <v>0</v>
      </c>
      <c r="D588" s="488">
        <v>3.9</v>
      </c>
      <c r="E588" s="488">
        <v>2</v>
      </c>
      <c r="F588" s="487">
        <f>ROUND(C588*D588*E588,0)</f>
        <v>0</v>
      </c>
      <c r="G588" s="482">
        <v>19</v>
      </c>
    </row>
    <row r="589" spans="1:8" s="475" customFormat="1">
      <c r="A589" s="490" t="s">
        <v>37</v>
      </c>
      <c r="B589" s="491" t="s">
        <v>479</v>
      </c>
      <c r="C589" s="473">
        <f>C590+C592+C595+C598</f>
        <v>351</v>
      </c>
      <c r="D589" s="471"/>
      <c r="E589" s="471"/>
      <c r="F589" s="473">
        <f>F590+F592+F595+F598</f>
        <v>233.17756500000002</v>
      </c>
      <c r="G589" s="482">
        <v>20</v>
      </c>
    </row>
    <row r="590" spans="1:8" s="483" customFormat="1">
      <c r="A590" s="478">
        <v>1</v>
      </c>
      <c r="B590" s="479" t="s">
        <v>480</v>
      </c>
      <c r="C590" s="480">
        <f>C591</f>
        <v>0</v>
      </c>
      <c r="D590" s="481"/>
      <c r="E590" s="481"/>
      <c r="F590" s="480">
        <f>F591</f>
        <v>0</v>
      </c>
      <c r="G590" s="482">
        <v>21</v>
      </c>
    </row>
    <row r="591" spans="1:8" s="470" customFormat="1">
      <c r="A591" s="490"/>
      <c r="B591" s="486" t="s">
        <v>481</v>
      </c>
      <c r="C591" s="487">
        <v>0</v>
      </c>
      <c r="D591" s="488">
        <v>28.08</v>
      </c>
      <c r="E591" s="488">
        <v>1</v>
      </c>
      <c r="F591" s="487">
        <f t="shared" ref="F591" si="74">ROUND(C591*D591*E591,0)</f>
        <v>0</v>
      </c>
      <c r="G591" s="482">
        <v>22</v>
      </c>
      <c r="H591" s="470" t="s">
        <v>491</v>
      </c>
    </row>
    <row r="592" spans="1:8" s="483" customFormat="1">
      <c r="A592" s="478">
        <v>2</v>
      </c>
      <c r="B592" s="479" t="s">
        <v>482</v>
      </c>
      <c r="C592" s="480">
        <f>C594</f>
        <v>15</v>
      </c>
      <c r="D592" s="481">
        <f t="shared" ref="D592:E592" si="75">D594</f>
        <v>0.96</v>
      </c>
      <c r="E592" s="481">
        <f t="shared" si="75"/>
        <v>2</v>
      </c>
      <c r="F592" s="480">
        <f>F594+F593</f>
        <v>31.8</v>
      </c>
      <c r="G592" s="482">
        <v>23</v>
      </c>
      <c r="H592" s="470" t="s">
        <v>491</v>
      </c>
    </row>
    <row r="593" spans="1:12" s="470" customFormat="1">
      <c r="A593" s="490"/>
      <c r="B593" s="486" t="s">
        <v>213</v>
      </c>
      <c r="C593" s="487"/>
      <c r="D593" s="488">
        <v>0.96</v>
      </c>
      <c r="E593" s="488"/>
      <c r="F593" s="487">
        <f>ROUND(C593*D593*E593,0)</f>
        <v>0</v>
      </c>
      <c r="G593" s="482">
        <v>24</v>
      </c>
    </row>
    <row r="594" spans="1:12" s="470" customFormat="1">
      <c r="A594" s="490"/>
      <c r="B594" s="486" t="s">
        <v>216</v>
      </c>
      <c r="C594" s="487">
        <v>15</v>
      </c>
      <c r="D594" s="488">
        <v>0.96</v>
      </c>
      <c r="E594" s="488">
        <v>2</v>
      </c>
      <c r="F594" s="487">
        <f>3+28.8</f>
        <v>31.8</v>
      </c>
      <c r="G594" s="482">
        <v>25</v>
      </c>
      <c r="L594" s="470">
        <f>F594/E594/D594</f>
        <v>16.5625</v>
      </c>
    </row>
    <row r="595" spans="1:12" s="483" customFormat="1">
      <c r="A595" s="478">
        <v>3</v>
      </c>
      <c r="B595" s="479" t="s">
        <v>212</v>
      </c>
      <c r="C595" s="480">
        <f>C597+C596</f>
        <v>288</v>
      </c>
      <c r="D595" s="481"/>
      <c r="E595" s="481"/>
      <c r="F595" s="480">
        <f>F596+F597</f>
        <v>187.27756500000001</v>
      </c>
      <c r="G595" s="482">
        <v>26</v>
      </c>
    </row>
    <row r="596" spans="1:12" s="470" customFormat="1">
      <c r="A596" s="485"/>
      <c r="B596" s="486" t="s">
        <v>213</v>
      </c>
      <c r="C596" s="487">
        <v>0</v>
      </c>
      <c r="D596" s="488">
        <v>0.36</v>
      </c>
      <c r="E596" s="488"/>
      <c r="F596" s="487">
        <f>ROUND(C596*D596*E596,0)</f>
        <v>0</v>
      </c>
      <c r="G596" s="482">
        <v>27</v>
      </c>
    </row>
    <row r="597" spans="1:12" s="470" customFormat="1">
      <c r="A597" s="485"/>
      <c r="B597" s="486" t="s">
        <v>216</v>
      </c>
      <c r="C597" s="487">
        <v>288</v>
      </c>
      <c r="D597" s="488">
        <v>0.36</v>
      </c>
      <c r="E597" s="488">
        <v>2</v>
      </c>
      <c r="F597" s="487">
        <v>187.27756500000001</v>
      </c>
      <c r="G597" s="482">
        <v>28</v>
      </c>
    </row>
    <row r="598" spans="1:12" s="483" customFormat="1">
      <c r="A598" s="478">
        <v>4</v>
      </c>
      <c r="B598" s="479" t="s">
        <v>170</v>
      </c>
      <c r="C598" s="480">
        <f>C600+C599</f>
        <v>48</v>
      </c>
      <c r="D598" s="481"/>
      <c r="E598" s="481"/>
      <c r="F598" s="480">
        <f>F599+F600</f>
        <v>14.1</v>
      </c>
      <c r="G598" s="482">
        <v>29</v>
      </c>
    </row>
    <row r="599" spans="1:12" s="470" customFormat="1">
      <c r="A599" s="485"/>
      <c r="B599" s="486" t="s">
        <v>213</v>
      </c>
      <c r="C599" s="487">
        <v>0</v>
      </c>
      <c r="D599" s="488">
        <v>0.15</v>
      </c>
      <c r="E599" s="488"/>
      <c r="F599" s="487">
        <f>ROUND(C599*D599*E599,0)</f>
        <v>0</v>
      </c>
      <c r="G599" s="482">
        <v>30</v>
      </c>
    </row>
    <row r="600" spans="1:12" s="470" customFormat="1">
      <c r="A600" s="485"/>
      <c r="B600" s="486" t="s">
        <v>216</v>
      </c>
      <c r="C600" s="487">
        <v>48</v>
      </c>
      <c r="D600" s="488">
        <v>0.15</v>
      </c>
      <c r="E600" s="488">
        <v>2</v>
      </c>
      <c r="F600" s="487">
        <v>14.1</v>
      </c>
      <c r="G600" s="482">
        <v>31</v>
      </c>
    </row>
    <row r="601" spans="1:12" s="475" customFormat="1">
      <c r="A601" s="471"/>
      <c r="B601" s="472" t="s">
        <v>104</v>
      </c>
      <c r="C601" s="473">
        <f>C602+C616</f>
        <v>715</v>
      </c>
      <c r="D601" s="471"/>
      <c r="E601" s="471"/>
      <c r="F601" s="473">
        <f t="shared" ref="F601" si="76">F602+F616</f>
        <v>598.75099999999998</v>
      </c>
      <c r="G601" s="474">
        <v>1</v>
      </c>
    </row>
    <row r="602" spans="1:12" s="475" customFormat="1">
      <c r="A602" s="476" t="s">
        <v>23</v>
      </c>
      <c r="B602" s="477" t="s">
        <v>474</v>
      </c>
      <c r="C602" s="473">
        <f>C603+C604+C607+C610+C613</f>
        <v>0</v>
      </c>
      <c r="D602" s="471"/>
      <c r="E602" s="471"/>
      <c r="F602" s="473">
        <f t="shared" ref="F602" si="77">F603+F604+F607+F610+F613</f>
        <v>0</v>
      </c>
      <c r="G602" s="474">
        <v>2</v>
      </c>
    </row>
    <row r="603" spans="1:12" s="483" customFormat="1">
      <c r="A603" s="478">
        <v>1</v>
      </c>
      <c r="B603" s="479" t="s">
        <v>217</v>
      </c>
      <c r="C603" s="480"/>
      <c r="D603" s="481">
        <v>1.35</v>
      </c>
      <c r="E603" s="481">
        <v>1</v>
      </c>
      <c r="F603" s="480"/>
      <c r="G603" s="482">
        <v>3</v>
      </c>
      <c r="H603" s="470" t="s">
        <v>491</v>
      </c>
    </row>
    <row r="604" spans="1:12" s="483" customFormat="1" ht="30">
      <c r="A604" s="484">
        <v>2</v>
      </c>
      <c r="B604" s="479" t="s">
        <v>475</v>
      </c>
      <c r="C604" s="480">
        <f>C606+C605</f>
        <v>0</v>
      </c>
      <c r="D604" s="481"/>
      <c r="E604" s="481"/>
      <c r="F604" s="480">
        <f>F606+F605</f>
        <v>0</v>
      </c>
      <c r="G604" s="482">
        <v>4</v>
      </c>
    </row>
    <row r="605" spans="1:12" s="470" customFormat="1">
      <c r="A605" s="485"/>
      <c r="B605" s="486" t="s">
        <v>213</v>
      </c>
      <c r="C605" s="487">
        <v>0</v>
      </c>
      <c r="D605" s="488"/>
      <c r="E605" s="488"/>
      <c r="F605" s="487"/>
      <c r="G605" s="469">
        <v>5</v>
      </c>
    </row>
    <row r="606" spans="1:12" s="470" customFormat="1">
      <c r="A606" s="485"/>
      <c r="B606" s="486" t="s">
        <v>216</v>
      </c>
      <c r="C606" s="487">
        <v>0</v>
      </c>
      <c r="D606" s="488">
        <f>5*2280/1000000</f>
        <v>1.14E-2</v>
      </c>
      <c r="E606" s="488">
        <v>2</v>
      </c>
      <c r="F606" s="487">
        <f>ROUND(C606*D606*E606,0)</f>
        <v>0</v>
      </c>
      <c r="G606" s="469">
        <v>6</v>
      </c>
    </row>
    <row r="607" spans="1:12" s="483" customFormat="1" ht="30">
      <c r="A607" s="478">
        <v>3</v>
      </c>
      <c r="B607" s="479" t="s">
        <v>218</v>
      </c>
      <c r="C607" s="480">
        <f>C609+C608</f>
        <v>0</v>
      </c>
      <c r="D607" s="481"/>
      <c r="E607" s="481"/>
      <c r="F607" s="480">
        <f>F609+F608</f>
        <v>0</v>
      </c>
      <c r="G607" s="482">
        <v>7</v>
      </c>
    </row>
    <row r="608" spans="1:12" s="470" customFormat="1">
      <c r="A608" s="485"/>
      <c r="B608" s="486" t="s">
        <v>213</v>
      </c>
      <c r="C608" s="487">
        <v>0</v>
      </c>
      <c r="D608" s="488"/>
      <c r="E608" s="488"/>
      <c r="F608" s="487"/>
      <c r="G608" s="482">
        <v>8</v>
      </c>
    </row>
    <row r="609" spans="1:8" s="470" customFormat="1">
      <c r="A609" s="485"/>
      <c r="B609" s="486" t="s">
        <v>216</v>
      </c>
      <c r="C609" s="487">
        <v>0</v>
      </c>
      <c r="D609" s="488">
        <f>11110/1000000</f>
        <v>1.111E-2</v>
      </c>
      <c r="E609" s="488">
        <v>2</v>
      </c>
      <c r="F609" s="487">
        <f>ROUND(C609*D609*E609,0)</f>
        <v>0</v>
      </c>
      <c r="G609" s="482">
        <v>9</v>
      </c>
    </row>
    <row r="610" spans="1:8" s="483" customFormat="1" ht="30">
      <c r="A610" s="478">
        <v>4</v>
      </c>
      <c r="B610" s="479" t="s">
        <v>476</v>
      </c>
      <c r="C610" s="480">
        <f>C612+C611</f>
        <v>0</v>
      </c>
      <c r="D610" s="481"/>
      <c r="E610" s="481"/>
      <c r="F610" s="480">
        <f>F612+F611</f>
        <v>0</v>
      </c>
      <c r="G610" s="482">
        <v>10</v>
      </c>
    </row>
    <row r="611" spans="1:8" s="470" customFormat="1">
      <c r="A611" s="485"/>
      <c r="B611" s="486" t="s">
        <v>213</v>
      </c>
      <c r="C611" s="487">
        <v>0</v>
      </c>
      <c r="D611" s="488"/>
      <c r="E611" s="488"/>
      <c r="F611" s="487">
        <f>ROUND(C611*D611*E611,0)</f>
        <v>0</v>
      </c>
      <c r="G611" s="474">
        <v>11</v>
      </c>
    </row>
    <row r="612" spans="1:8" s="470" customFormat="1">
      <c r="A612" s="485"/>
      <c r="B612" s="486" t="s">
        <v>216</v>
      </c>
      <c r="C612" s="487">
        <v>0</v>
      </c>
      <c r="D612" s="488">
        <v>0.7</v>
      </c>
      <c r="E612" s="488">
        <v>2</v>
      </c>
      <c r="F612" s="487">
        <f>ROUND(C612*D612*E612,0)</f>
        <v>0</v>
      </c>
      <c r="G612" s="474">
        <v>12</v>
      </c>
    </row>
    <row r="613" spans="1:8" s="483" customFormat="1" ht="30">
      <c r="A613" s="478">
        <v>5</v>
      </c>
      <c r="B613" s="489" t="s">
        <v>477</v>
      </c>
      <c r="C613" s="480">
        <f>C615+C614</f>
        <v>0</v>
      </c>
      <c r="D613" s="481"/>
      <c r="E613" s="481"/>
      <c r="F613" s="480">
        <f>F614+F615</f>
        <v>0</v>
      </c>
      <c r="G613" s="482">
        <v>17</v>
      </c>
    </row>
    <row r="614" spans="1:8" s="470" customFormat="1">
      <c r="A614" s="490"/>
      <c r="B614" s="486" t="s">
        <v>213</v>
      </c>
      <c r="C614" s="487">
        <v>0</v>
      </c>
      <c r="D614" s="488">
        <v>3.9</v>
      </c>
      <c r="E614" s="488"/>
      <c r="F614" s="487">
        <f>ROUND(C614*D614*E614,0)</f>
        <v>0</v>
      </c>
      <c r="G614" s="482">
        <v>18</v>
      </c>
    </row>
    <row r="615" spans="1:8" s="470" customFormat="1">
      <c r="A615" s="490"/>
      <c r="B615" s="486" t="s">
        <v>216</v>
      </c>
      <c r="C615" s="487">
        <v>0</v>
      </c>
      <c r="D615" s="488">
        <v>3.9</v>
      </c>
      <c r="E615" s="488">
        <v>2</v>
      </c>
      <c r="F615" s="487">
        <f>ROUND(C615*D615*E615,0)</f>
        <v>0</v>
      </c>
      <c r="G615" s="482">
        <v>19</v>
      </c>
    </row>
    <row r="616" spans="1:8" s="475" customFormat="1">
      <c r="A616" s="490" t="s">
        <v>37</v>
      </c>
      <c r="B616" s="491" t="s">
        <v>479</v>
      </c>
      <c r="C616" s="473">
        <f>C617+C619+C622+C625</f>
        <v>715</v>
      </c>
      <c r="D616" s="471"/>
      <c r="E616" s="471"/>
      <c r="F616" s="473">
        <f>F617+F619+F622+F625</f>
        <v>598.75099999999998</v>
      </c>
      <c r="G616" s="482">
        <v>20</v>
      </c>
    </row>
    <row r="617" spans="1:8" s="483" customFormat="1">
      <c r="A617" s="478">
        <v>1</v>
      </c>
      <c r="B617" s="479" t="s">
        <v>480</v>
      </c>
      <c r="C617" s="480">
        <f>C618</f>
        <v>0</v>
      </c>
      <c r="D617" s="481"/>
      <c r="E617" s="481"/>
      <c r="F617" s="480">
        <f>F618</f>
        <v>0</v>
      </c>
      <c r="G617" s="482">
        <v>21</v>
      </c>
    </row>
    <row r="618" spans="1:8" s="470" customFormat="1">
      <c r="A618" s="490"/>
      <c r="B618" s="486" t="s">
        <v>481</v>
      </c>
      <c r="C618" s="487"/>
      <c r="D618" s="488">
        <v>28.08</v>
      </c>
      <c r="E618" s="488">
        <v>1</v>
      </c>
      <c r="F618" s="487">
        <f t="shared" ref="F618" si="78">ROUND(C618*D618*E618,0)</f>
        <v>0</v>
      </c>
      <c r="G618" s="482">
        <v>22</v>
      </c>
      <c r="H618" s="470" t="s">
        <v>491</v>
      </c>
    </row>
    <row r="619" spans="1:8" s="483" customFormat="1">
      <c r="A619" s="478">
        <v>2</v>
      </c>
      <c r="B619" s="479" t="s">
        <v>482</v>
      </c>
      <c r="C619" s="480">
        <f>C621</f>
        <v>79</v>
      </c>
      <c r="D619" s="481">
        <f t="shared" ref="D619:E619" si="79">D621</f>
        <v>0.96</v>
      </c>
      <c r="E619" s="481">
        <f t="shared" si="79"/>
        <v>2</v>
      </c>
      <c r="F619" s="480">
        <f>F621+F620</f>
        <v>151.68</v>
      </c>
      <c r="G619" s="482">
        <v>23</v>
      </c>
      <c r="H619" s="470" t="s">
        <v>491</v>
      </c>
    </row>
    <row r="620" spans="1:8" s="470" customFormat="1">
      <c r="A620" s="490"/>
      <c r="B620" s="486" t="s">
        <v>213</v>
      </c>
      <c r="C620" s="487">
        <v>0</v>
      </c>
      <c r="D620" s="488">
        <v>0.96</v>
      </c>
      <c r="E620" s="488"/>
      <c r="F620" s="487">
        <f>ROUND(C620*D620*E620,0)</f>
        <v>0</v>
      </c>
      <c r="G620" s="482">
        <v>24</v>
      </c>
    </row>
    <row r="621" spans="1:8" s="470" customFormat="1">
      <c r="A621" s="490"/>
      <c r="B621" s="486" t="s">
        <v>216</v>
      </c>
      <c r="C621" s="487">
        <v>79</v>
      </c>
      <c r="D621" s="488">
        <v>0.96</v>
      </c>
      <c r="E621" s="488">
        <v>2</v>
      </c>
      <c r="F621" s="487">
        <v>151.68</v>
      </c>
      <c r="G621" s="482">
        <v>25</v>
      </c>
    </row>
    <row r="622" spans="1:8" s="483" customFormat="1">
      <c r="A622" s="478">
        <v>3</v>
      </c>
      <c r="B622" s="479" t="s">
        <v>212</v>
      </c>
      <c r="C622" s="480">
        <f>C624+C623</f>
        <v>614</v>
      </c>
      <c r="D622" s="481"/>
      <c r="E622" s="481"/>
      <c r="F622" s="480">
        <f>F623+F624</f>
        <v>440.92099999999999</v>
      </c>
      <c r="G622" s="482">
        <v>26</v>
      </c>
    </row>
    <row r="623" spans="1:8" s="470" customFormat="1">
      <c r="A623" s="485"/>
      <c r="B623" s="486" t="s">
        <v>213</v>
      </c>
      <c r="C623" s="487">
        <v>0</v>
      </c>
      <c r="D623" s="488">
        <v>0.36</v>
      </c>
      <c r="E623" s="488"/>
      <c r="F623" s="487">
        <f>ROUND(C623*D623*E623,0)</f>
        <v>0</v>
      </c>
      <c r="G623" s="482">
        <v>27</v>
      </c>
    </row>
    <row r="624" spans="1:8" s="470" customFormat="1">
      <c r="A624" s="485"/>
      <c r="B624" s="486" t="s">
        <v>216</v>
      </c>
      <c r="C624" s="487">
        <v>614</v>
      </c>
      <c r="D624" s="488">
        <v>0.36</v>
      </c>
      <c r="E624" s="488">
        <v>2</v>
      </c>
      <c r="F624" s="487">
        <v>440.92099999999999</v>
      </c>
      <c r="G624" s="482">
        <v>28</v>
      </c>
    </row>
    <row r="625" spans="1:8" s="483" customFormat="1">
      <c r="A625" s="478">
        <v>4</v>
      </c>
      <c r="B625" s="479" t="s">
        <v>170</v>
      </c>
      <c r="C625" s="480">
        <f>C627+C626</f>
        <v>22</v>
      </c>
      <c r="D625" s="481"/>
      <c r="E625" s="481"/>
      <c r="F625" s="480">
        <f>F626+F627</f>
        <v>6.15</v>
      </c>
      <c r="G625" s="482">
        <v>29</v>
      </c>
    </row>
    <row r="626" spans="1:8" s="470" customFormat="1">
      <c r="A626" s="485"/>
      <c r="B626" s="486" t="s">
        <v>213</v>
      </c>
      <c r="C626" s="487">
        <v>0</v>
      </c>
      <c r="D626" s="488">
        <v>0.15</v>
      </c>
      <c r="E626" s="488"/>
      <c r="F626" s="487">
        <f>ROUND(C626*D626*E626,0)</f>
        <v>0</v>
      </c>
      <c r="G626" s="482">
        <v>30</v>
      </c>
    </row>
    <row r="627" spans="1:8" s="470" customFormat="1">
      <c r="A627" s="485"/>
      <c r="B627" s="486" t="s">
        <v>216</v>
      </c>
      <c r="C627" s="487">
        <v>22</v>
      </c>
      <c r="D627" s="488">
        <v>0.15</v>
      </c>
      <c r="E627" s="488">
        <v>2</v>
      </c>
      <c r="F627" s="487">
        <v>6.15</v>
      </c>
      <c r="G627" s="482">
        <v>31</v>
      </c>
    </row>
    <row r="628" spans="1:8" s="475" customFormat="1">
      <c r="A628" s="471"/>
      <c r="B628" s="472" t="s">
        <v>105</v>
      </c>
      <c r="C628" s="473">
        <f>C629+C643</f>
        <v>677</v>
      </c>
      <c r="D628" s="471"/>
      <c r="E628" s="471"/>
      <c r="F628" s="473">
        <f t="shared" ref="F628" si="80">F629+F643</f>
        <v>304.22199999999998</v>
      </c>
      <c r="G628" s="474">
        <v>1</v>
      </c>
    </row>
    <row r="629" spans="1:8" s="475" customFormat="1">
      <c r="A629" s="476" t="s">
        <v>23</v>
      </c>
      <c r="B629" s="477" t="s">
        <v>474</v>
      </c>
      <c r="C629" s="473">
        <f>C630+C631+C634+C637+C640</f>
        <v>379</v>
      </c>
      <c r="D629" s="471"/>
      <c r="E629" s="471"/>
      <c r="F629" s="473">
        <f t="shared" ref="F629" si="81">F630+F631+F634+F637+F640</f>
        <v>10.682</v>
      </c>
      <c r="G629" s="474">
        <v>2</v>
      </c>
    </row>
    <row r="630" spans="1:8" s="483" customFormat="1">
      <c r="A630" s="478">
        <v>1</v>
      </c>
      <c r="B630" s="479" t="s">
        <v>217</v>
      </c>
      <c r="C630" s="480">
        <f>'3. MN (105)'!F72</f>
        <v>376</v>
      </c>
      <c r="D630" s="481">
        <v>1.35</v>
      </c>
      <c r="E630" s="481">
        <v>1</v>
      </c>
      <c r="F630" s="480"/>
      <c r="G630" s="482">
        <v>3</v>
      </c>
      <c r="H630" s="470" t="s">
        <v>491</v>
      </c>
    </row>
    <row r="631" spans="1:8" s="483" customFormat="1" ht="30">
      <c r="A631" s="484">
        <v>2</v>
      </c>
      <c r="B631" s="479" t="s">
        <v>475</v>
      </c>
      <c r="C631" s="480">
        <f>C633+C632</f>
        <v>0</v>
      </c>
      <c r="D631" s="481"/>
      <c r="E631" s="481"/>
      <c r="F631" s="480">
        <f>F633+F632</f>
        <v>0</v>
      </c>
      <c r="G631" s="482">
        <v>4</v>
      </c>
    </row>
    <row r="632" spans="1:8" s="470" customFormat="1">
      <c r="A632" s="485"/>
      <c r="B632" s="486" t="s">
        <v>213</v>
      </c>
      <c r="C632" s="487">
        <v>0</v>
      </c>
      <c r="D632" s="488"/>
      <c r="E632" s="488"/>
      <c r="F632" s="487"/>
      <c r="G632" s="469">
        <v>5</v>
      </c>
    </row>
    <row r="633" spans="1:8" s="470" customFormat="1">
      <c r="A633" s="485"/>
      <c r="B633" s="486" t="s">
        <v>216</v>
      </c>
      <c r="C633" s="487">
        <v>0</v>
      </c>
      <c r="D633" s="488">
        <f>5*2280/1000000</f>
        <v>1.14E-2</v>
      </c>
      <c r="E633" s="488">
        <v>2</v>
      </c>
      <c r="F633" s="487">
        <f>ROUND(C633*D633*E633,0)</f>
        <v>0</v>
      </c>
      <c r="G633" s="469">
        <v>6</v>
      </c>
    </row>
    <row r="634" spans="1:8" s="483" customFormat="1" ht="30">
      <c r="A634" s="478">
        <v>3</v>
      </c>
      <c r="B634" s="479" t="s">
        <v>218</v>
      </c>
      <c r="C634" s="480">
        <f>C636+C635</f>
        <v>0</v>
      </c>
      <c r="D634" s="481"/>
      <c r="E634" s="481"/>
      <c r="F634" s="480">
        <f>F636+F635</f>
        <v>0</v>
      </c>
      <c r="G634" s="482">
        <v>7</v>
      </c>
    </row>
    <row r="635" spans="1:8" s="470" customFormat="1">
      <c r="A635" s="485"/>
      <c r="B635" s="486" t="s">
        <v>213</v>
      </c>
      <c r="C635" s="487">
        <v>0</v>
      </c>
      <c r="D635" s="488"/>
      <c r="E635" s="488"/>
      <c r="F635" s="487"/>
      <c r="G635" s="482">
        <v>8</v>
      </c>
    </row>
    <row r="636" spans="1:8" s="470" customFormat="1">
      <c r="A636" s="485"/>
      <c r="B636" s="486" t="s">
        <v>216</v>
      </c>
      <c r="C636" s="487">
        <v>0</v>
      </c>
      <c r="D636" s="488">
        <f>11110/1000000</f>
        <v>1.111E-2</v>
      </c>
      <c r="E636" s="488">
        <v>2</v>
      </c>
      <c r="F636" s="487">
        <f>ROUND(C636*D636*E636,0)</f>
        <v>0</v>
      </c>
      <c r="G636" s="482">
        <v>9</v>
      </c>
    </row>
    <row r="637" spans="1:8" s="483" customFormat="1" ht="30">
      <c r="A637" s="478">
        <v>4</v>
      </c>
      <c r="B637" s="479" t="s">
        <v>476</v>
      </c>
      <c r="C637" s="480">
        <f>C639+C638</f>
        <v>0</v>
      </c>
      <c r="D637" s="481"/>
      <c r="E637" s="481"/>
      <c r="F637" s="480">
        <f>F639+F638</f>
        <v>0</v>
      </c>
      <c r="G637" s="482">
        <v>10</v>
      </c>
    </row>
    <row r="638" spans="1:8" s="470" customFormat="1">
      <c r="A638" s="485"/>
      <c r="B638" s="486" t="s">
        <v>213</v>
      </c>
      <c r="C638" s="487">
        <v>0</v>
      </c>
      <c r="D638" s="488"/>
      <c r="E638" s="488"/>
      <c r="F638" s="487">
        <f>ROUND(C638*D638*E638,0)</f>
        <v>0</v>
      </c>
      <c r="G638" s="474">
        <v>11</v>
      </c>
    </row>
    <row r="639" spans="1:8" s="470" customFormat="1">
      <c r="A639" s="485"/>
      <c r="B639" s="486" t="s">
        <v>216</v>
      </c>
      <c r="C639" s="487">
        <v>0</v>
      </c>
      <c r="D639" s="488">
        <v>0.7</v>
      </c>
      <c r="E639" s="488">
        <v>2</v>
      </c>
      <c r="F639" s="487">
        <f>ROUND(C639*D639*E639,0)</f>
        <v>0</v>
      </c>
      <c r="G639" s="474">
        <v>12</v>
      </c>
    </row>
    <row r="640" spans="1:8" s="483" customFormat="1" ht="30">
      <c r="A640" s="478">
        <v>5</v>
      </c>
      <c r="B640" s="489" t="s">
        <v>477</v>
      </c>
      <c r="C640" s="480">
        <f>C642+C641</f>
        <v>3</v>
      </c>
      <c r="D640" s="481"/>
      <c r="E640" s="481"/>
      <c r="F640" s="480">
        <f>F641+F642</f>
        <v>10.682</v>
      </c>
      <c r="G640" s="482">
        <v>17</v>
      </c>
    </row>
    <row r="641" spans="1:8" s="470" customFormat="1">
      <c r="A641" s="490"/>
      <c r="B641" s="486" t="s">
        <v>213</v>
      </c>
      <c r="C641" s="487"/>
      <c r="D641" s="488">
        <v>3.9</v>
      </c>
      <c r="E641" s="488"/>
      <c r="F641" s="487">
        <f>ROUND(C641*D641*E641,0)</f>
        <v>0</v>
      </c>
      <c r="G641" s="482">
        <v>18</v>
      </c>
    </row>
    <row r="642" spans="1:8" s="470" customFormat="1">
      <c r="A642" s="490"/>
      <c r="B642" s="486" t="s">
        <v>216</v>
      </c>
      <c r="C642" s="487">
        <v>3</v>
      </c>
      <c r="D642" s="488">
        <v>3.9</v>
      </c>
      <c r="E642" s="488">
        <v>1</v>
      </c>
      <c r="F642" s="487">
        <v>10.682</v>
      </c>
      <c r="G642" s="482">
        <v>19</v>
      </c>
    </row>
    <row r="643" spans="1:8" s="475" customFormat="1">
      <c r="A643" s="490" t="s">
        <v>37</v>
      </c>
      <c r="B643" s="491" t="s">
        <v>479</v>
      </c>
      <c r="C643" s="473">
        <f>C644+C646+C649+C652</f>
        <v>298</v>
      </c>
      <c r="D643" s="471"/>
      <c r="E643" s="471"/>
      <c r="F643" s="473">
        <f>F644+F646+F649+F652</f>
        <v>293.53999999999996</v>
      </c>
      <c r="G643" s="482">
        <v>20</v>
      </c>
    </row>
    <row r="644" spans="1:8" s="483" customFormat="1">
      <c r="A644" s="478">
        <v>1</v>
      </c>
      <c r="B644" s="479" t="s">
        <v>480</v>
      </c>
      <c r="C644" s="480">
        <f>C645</f>
        <v>0</v>
      </c>
      <c r="D644" s="481"/>
      <c r="E644" s="481"/>
      <c r="F644" s="480">
        <f>F645</f>
        <v>0</v>
      </c>
      <c r="G644" s="482">
        <v>21</v>
      </c>
    </row>
    <row r="645" spans="1:8" s="470" customFormat="1">
      <c r="A645" s="490"/>
      <c r="B645" s="486" t="s">
        <v>481</v>
      </c>
      <c r="C645" s="487"/>
      <c r="D645" s="488">
        <v>28.08</v>
      </c>
      <c r="E645" s="488">
        <v>1</v>
      </c>
      <c r="F645" s="487">
        <f t="shared" ref="F645" si="82">ROUND(C645*D645*E645,0)</f>
        <v>0</v>
      </c>
      <c r="G645" s="482">
        <v>22</v>
      </c>
      <c r="H645" s="470" t="s">
        <v>491</v>
      </c>
    </row>
    <row r="646" spans="1:8" s="483" customFormat="1">
      <c r="A646" s="478">
        <v>2</v>
      </c>
      <c r="B646" s="479" t="s">
        <v>482</v>
      </c>
      <c r="C646" s="480">
        <f>C648</f>
        <v>60</v>
      </c>
      <c r="D646" s="481">
        <f t="shared" ref="D646:E646" si="83">D648</f>
        <v>0.96</v>
      </c>
      <c r="E646" s="481">
        <f t="shared" si="83"/>
        <v>2</v>
      </c>
      <c r="F646" s="480">
        <f>F648+F647</f>
        <v>112.32</v>
      </c>
      <c r="G646" s="482">
        <v>23</v>
      </c>
      <c r="H646" s="470" t="s">
        <v>491</v>
      </c>
    </row>
    <row r="647" spans="1:8" s="470" customFormat="1">
      <c r="A647" s="490"/>
      <c r="B647" s="486" t="s">
        <v>213</v>
      </c>
      <c r="C647" s="487"/>
      <c r="D647" s="488">
        <v>0.96</v>
      </c>
      <c r="E647" s="488"/>
      <c r="F647" s="487">
        <f>ROUND(C647*D647*E647,0)</f>
        <v>0</v>
      </c>
      <c r="G647" s="482">
        <v>24</v>
      </c>
    </row>
    <row r="648" spans="1:8" s="470" customFormat="1">
      <c r="A648" s="490"/>
      <c r="B648" s="486" t="s">
        <v>216</v>
      </c>
      <c r="C648" s="487">
        <v>60</v>
      </c>
      <c r="D648" s="488">
        <v>0.96</v>
      </c>
      <c r="E648" s="488">
        <v>2</v>
      </c>
      <c r="F648" s="487">
        <v>112.32</v>
      </c>
      <c r="G648" s="482">
        <v>25</v>
      </c>
    </row>
    <row r="649" spans="1:8" s="483" customFormat="1">
      <c r="A649" s="478">
        <v>3</v>
      </c>
      <c r="B649" s="479" t="s">
        <v>212</v>
      </c>
      <c r="C649" s="480">
        <f>C651+C650</f>
        <v>238</v>
      </c>
      <c r="D649" s="481"/>
      <c r="E649" s="481"/>
      <c r="F649" s="480">
        <f>F650+F651</f>
        <v>181.22</v>
      </c>
      <c r="G649" s="482">
        <v>26</v>
      </c>
    </row>
    <row r="650" spans="1:8" s="470" customFormat="1">
      <c r="A650" s="485"/>
      <c r="B650" s="486" t="s">
        <v>213</v>
      </c>
      <c r="C650" s="487"/>
      <c r="D650" s="488">
        <v>0.36</v>
      </c>
      <c r="E650" s="488"/>
      <c r="F650" s="487">
        <f>ROUND(C650*D650*E650,0)</f>
        <v>0</v>
      </c>
      <c r="G650" s="482">
        <v>27</v>
      </c>
    </row>
    <row r="651" spans="1:8" s="470" customFormat="1">
      <c r="A651" s="485"/>
      <c r="B651" s="486" t="s">
        <v>216</v>
      </c>
      <c r="C651" s="487">
        <v>238</v>
      </c>
      <c r="D651" s="488">
        <v>0.36</v>
      </c>
      <c r="E651" s="488">
        <v>2</v>
      </c>
      <c r="F651" s="487">
        <f>10+171.22</f>
        <v>181.22</v>
      </c>
      <c r="G651" s="482">
        <v>28</v>
      </c>
    </row>
    <row r="652" spans="1:8" s="483" customFormat="1">
      <c r="A652" s="478">
        <v>4</v>
      </c>
      <c r="B652" s="479" t="s">
        <v>170</v>
      </c>
      <c r="C652" s="480">
        <f>C654+C653</f>
        <v>0</v>
      </c>
      <c r="D652" s="481"/>
      <c r="E652" s="481"/>
      <c r="F652" s="480">
        <f>F653+F654</f>
        <v>0</v>
      </c>
      <c r="G652" s="482">
        <v>29</v>
      </c>
    </row>
    <row r="653" spans="1:8" s="470" customFormat="1">
      <c r="A653" s="485"/>
      <c r="B653" s="486" t="s">
        <v>213</v>
      </c>
      <c r="C653" s="487">
        <v>0</v>
      </c>
      <c r="D653" s="488">
        <v>0.15</v>
      </c>
      <c r="E653" s="488"/>
      <c r="F653" s="487">
        <f>ROUND(C653*D653*E653,0)</f>
        <v>0</v>
      </c>
      <c r="G653" s="482">
        <v>30</v>
      </c>
    </row>
    <row r="654" spans="1:8" s="470" customFormat="1">
      <c r="A654" s="485"/>
      <c r="B654" s="486" t="s">
        <v>216</v>
      </c>
      <c r="C654" s="487">
        <v>0</v>
      </c>
      <c r="D654" s="488">
        <v>0.15</v>
      </c>
      <c r="E654" s="488">
        <v>2</v>
      </c>
      <c r="F654" s="487">
        <f>ROUND(C654*D654*E654,0)</f>
        <v>0</v>
      </c>
      <c r="G654" s="482">
        <v>31</v>
      </c>
    </row>
    <row r="655" spans="1:8" s="628" customFormat="1">
      <c r="A655" s="624"/>
      <c r="B655" s="625" t="s">
        <v>106</v>
      </c>
      <c r="C655" s="626">
        <f>C656+C670</f>
        <v>579</v>
      </c>
      <c r="D655" s="624"/>
      <c r="E655" s="624"/>
      <c r="F655" s="626">
        <f t="shared" ref="F655" si="84">F656+F670</f>
        <v>419.26600000000002</v>
      </c>
      <c r="G655" s="627">
        <v>1</v>
      </c>
    </row>
    <row r="656" spans="1:8" s="628" customFormat="1">
      <c r="A656" s="629" t="s">
        <v>23</v>
      </c>
      <c r="B656" s="630" t="s">
        <v>474</v>
      </c>
      <c r="C656" s="626">
        <f>C657+C658+C661+C664+C667</f>
        <v>192</v>
      </c>
      <c r="D656" s="624"/>
      <c r="E656" s="624"/>
      <c r="F656" s="626">
        <f t="shared" ref="F656" si="85">F657+F658+F661+F664+F667</f>
        <v>37.99</v>
      </c>
      <c r="G656" s="627">
        <v>2</v>
      </c>
    </row>
    <row r="657" spans="1:8" s="636" customFormat="1">
      <c r="A657" s="631">
        <v>1</v>
      </c>
      <c r="B657" s="632" t="s">
        <v>217</v>
      </c>
      <c r="C657" s="633">
        <v>0</v>
      </c>
      <c r="D657" s="634">
        <v>1.35</v>
      </c>
      <c r="E657" s="634">
        <v>1</v>
      </c>
      <c r="F657" s="633"/>
      <c r="G657" s="635">
        <v>3</v>
      </c>
      <c r="H657" s="623" t="s">
        <v>491</v>
      </c>
    </row>
    <row r="658" spans="1:8" s="636" customFormat="1" ht="30">
      <c r="A658" s="637">
        <v>2</v>
      </c>
      <c r="B658" s="632" t="s">
        <v>475</v>
      </c>
      <c r="C658" s="633">
        <f>C660+C659</f>
        <v>0</v>
      </c>
      <c r="D658" s="634"/>
      <c r="E658" s="634"/>
      <c r="F658" s="633">
        <f>F660+F659</f>
        <v>0</v>
      </c>
      <c r="G658" s="635">
        <v>4</v>
      </c>
    </row>
    <row r="659" spans="1:8" s="623" customFormat="1">
      <c r="A659" s="638"/>
      <c r="B659" s="639" t="s">
        <v>213</v>
      </c>
      <c r="C659" s="640"/>
      <c r="D659" s="641"/>
      <c r="E659" s="641"/>
      <c r="F659" s="640"/>
      <c r="G659" s="622">
        <v>5</v>
      </c>
    </row>
    <row r="660" spans="1:8" s="623" customFormat="1">
      <c r="A660" s="638"/>
      <c r="B660" s="639" t="s">
        <v>216</v>
      </c>
      <c r="C660" s="640">
        <f>C657</f>
        <v>0</v>
      </c>
      <c r="D660" s="641">
        <f>5*2280/1000000</f>
        <v>1.14E-2</v>
      </c>
      <c r="E660" s="641">
        <v>2</v>
      </c>
      <c r="F660" s="640">
        <f>ROUND(C660*D660*E660,0)</f>
        <v>0</v>
      </c>
      <c r="G660" s="622">
        <v>6</v>
      </c>
    </row>
    <row r="661" spans="1:8" s="636" customFormat="1" ht="30">
      <c r="A661" s="631">
        <v>3</v>
      </c>
      <c r="B661" s="632" t="s">
        <v>218</v>
      </c>
      <c r="C661" s="633">
        <f>C663+C662</f>
        <v>0</v>
      </c>
      <c r="D661" s="634"/>
      <c r="E661" s="634"/>
      <c r="F661" s="633">
        <f>F663+F662</f>
        <v>0</v>
      </c>
      <c r="G661" s="635">
        <v>7</v>
      </c>
    </row>
    <row r="662" spans="1:8" s="623" customFormat="1">
      <c r="A662" s="638"/>
      <c r="B662" s="639" t="s">
        <v>213</v>
      </c>
      <c r="C662" s="640"/>
      <c r="D662" s="641"/>
      <c r="E662" s="641"/>
      <c r="F662" s="640"/>
      <c r="G662" s="635">
        <v>8</v>
      </c>
    </row>
    <row r="663" spans="1:8" s="623" customFormat="1">
      <c r="A663" s="638"/>
      <c r="B663" s="639" t="s">
        <v>216</v>
      </c>
      <c r="C663" s="640">
        <f>C657</f>
        <v>0</v>
      </c>
      <c r="D663" s="641">
        <f>11110/1000000</f>
        <v>1.111E-2</v>
      </c>
      <c r="E663" s="641">
        <v>2</v>
      </c>
      <c r="F663" s="640">
        <f>ROUND(C663*D663*E663,0)</f>
        <v>0</v>
      </c>
      <c r="G663" s="635">
        <v>9</v>
      </c>
    </row>
    <row r="664" spans="1:8" s="636" customFormat="1" ht="30">
      <c r="A664" s="631">
        <v>4</v>
      </c>
      <c r="B664" s="632" t="s">
        <v>476</v>
      </c>
      <c r="C664" s="633">
        <f>C666+C665</f>
        <v>0</v>
      </c>
      <c r="D664" s="634"/>
      <c r="E664" s="634"/>
      <c r="F664" s="633">
        <f>F666+F665</f>
        <v>0</v>
      </c>
      <c r="G664" s="635">
        <v>10</v>
      </c>
    </row>
    <row r="665" spans="1:8" s="623" customFormat="1">
      <c r="A665" s="638"/>
      <c r="B665" s="639" t="s">
        <v>213</v>
      </c>
      <c r="C665" s="640"/>
      <c r="D665" s="641"/>
      <c r="E665" s="641"/>
      <c r="F665" s="640">
        <f>ROUND(C665*D665*E665,0)</f>
        <v>0</v>
      </c>
      <c r="G665" s="627">
        <v>11</v>
      </c>
    </row>
    <row r="666" spans="1:8" s="623" customFormat="1">
      <c r="A666" s="638"/>
      <c r="B666" s="639" t="s">
        <v>216</v>
      </c>
      <c r="C666" s="640"/>
      <c r="D666" s="641">
        <v>0.7</v>
      </c>
      <c r="E666" s="641">
        <v>2</v>
      </c>
      <c r="F666" s="640">
        <f>ROUND(C666*D666*E666,0)</f>
        <v>0</v>
      </c>
      <c r="G666" s="627">
        <v>12</v>
      </c>
    </row>
    <row r="667" spans="1:8" s="636" customFormat="1" ht="30">
      <c r="A667" s="631">
        <v>5</v>
      </c>
      <c r="B667" s="642" t="s">
        <v>477</v>
      </c>
      <c r="C667" s="633">
        <f>C669+C668</f>
        <v>192</v>
      </c>
      <c r="D667" s="634"/>
      <c r="E667" s="634"/>
      <c r="F667" s="633">
        <f>F668+F669</f>
        <v>37.99</v>
      </c>
      <c r="G667" s="635">
        <v>17</v>
      </c>
    </row>
    <row r="668" spans="1:8" s="623" customFormat="1">
      <c r="A668" s="643"/>
      <c r="B668" s="639" t="s">
        <v>213</v>
      </c>
      <c r="C668" s="640"/>
      <c r="D668" s="641">
        <v>3.9</v>
      </c>
      <c r="E668" s="641"/>
      <c r="F668" s="640">
        <f>ROUND(C668*D668*E668,0)</f>
        <v>0</v>
      </c>
      <c r="G668" s="635">
        <v>18</v>
      </c>
    </row>
    <row r="669" spans="1:8" s="623" customFormat="1">
      <c r="A669" s="643"/>
      <c r="B669" s="639" t="s">
        <v>216</v>
      </c>
      <c r="C669" s="640">
        <v>192</v>
      </c>
      <c r="D669" s="641">
        <v>3.9</v>
      </c>
      <c r="E669" s="641">
        <v>2</v>
      </c>
      <c r="F669" s="640">
        <v>37.99</v>
      </c>
      <c r="G669" s="635">
        <v>19</v>
      </c>
    </row>
    <row r="670" spans="1:8" s="628" customFormat="1">
      <c r="A670" s="643" t="s">
        <v>37</v>
      </c>
      <c r="B670" s="644" t="s">
        <v>479</v>
      </c>
      <c r="C670" s="626">
        <f>C671+C673+C676+C679</f>
        <v>387</v>
      </c>
      <c r="D670" s="624"/>
      <c r="E670" s="624"/>
      <c r="F670" s="626">
        <f>F671+F673+F676+F679</f>
        <v>381.27600000000001</v>
      </c>
      <c r="G670" s="635">
        <v>20</v>
      </c>
    </row>
    <row r="671" spans="1:8" s="636" customFormat="1">
      <c r="A671" s="631">
        <v>1</v>
      </c>
      <c r="B671" s="632" t="s">
        <v>480</v>
      </c>
      <c r="C671" s="633">
        <f>C672</f>
        <v>0</v>
      </c>
      <c r="D671" s="634"/>
      <c r="E671" s="634"/>
      <c r="F671" s="633">
        <f>F672</f>
        <v>0</v>
      </c>
      <c r="G671" s="635">
        <v>21</v>
      </c>
    </row>
    <row r="672" spans="1:8" s="623" customFormat="1">
      <c r="A672" s="643"/>
      <c r="B672" s="639" t="s">
        <v>481</v>
      </c>
      <c r="C672" s="640"/>
      <c r="D672" s="641">
        <v>28.08</v>
      </c>
      <c r="E672" s="641">
        <v>1</v>
      </c>
      <c r="F672" s="640">
        <f t="shared" ref="F672" si="86">ROUND(C672*D672*E672,0)</f>
        <v>0</v>
      </c>
      <c r="G672" s="635">
        <v>22</v>
      </c>
      <c r="H672" s="623" t="s">
        <v>491</v>
      </c>
    </row>
    <row r="673" spans="1:8" s="636" customFormat="1">
      <c r="A673" s="631">
        <v>2</v>
      </c>
      <c r="B673" s="632" t="s">
        <v>482</v>
      </c>
      <c r="C673" s="633">
        <f>C675</f>
        <v>0</v>
      </c>
      <c r="D673" s="634">
        <f t="shared" ref="D673:E673" si="87">D675</f>
        <v>0.96</v>
      </c>
      <c r="E673" s="634">
        <f t="shared" si="87"/>
        <v>2</v>
      </c>
      <c r="F673" s="633">
        <f>F675+F674</f>
        <v>0</v>
      </c>
      <c r="G673" s="635">
        <v>23</v>
      </c>
      <c r="H673" s="623" t="s">
        <v>491</v>
      </c>
    </row>
    <row r="674" spans="1:8" s="623" customFormat="1">
      <c r="A674" s="643"/>
      <c r="B674" s="639" t="s">
        <v>213</v>
      </c>
      <c r="C674" s="640"/>
      <c r="D674" s="641">
        <v>0.96</v>
      </c>
      <c r="E674" s="641"/>
      <c r="F674" s="640">
        <f>ROUND(C674*D674*E674,0)</f>
        <v>0</v>
      </c>
      <c r="G674" s="635">
        <v>24</v>
      </c>
    </row>
    <row r="675" spans="1:8" s="623" customFormat="1">
      <c r="A675" s="643"/>
      <c r="B675" s="639" t="s">
        <v>216</v>
      </c>
      <c r="C675" s="640"/>
      <c r="D675" s="641">
        <v>0.96</v>
      </c>
      <c r="E675" s="641">
        <v>2</v>
      </c>
      <c r="F675" s="640">
        <f>ROUND(C675*D675*E675,0)</f>
        <v>0</v>
      </c>
      <c r="G675" s="635">
        <v>25</v>
      </c>
    </row>
    <row r="676" spans="1:8" s="636" customFormat="1">
      <c r="A676" s="631">
        <v>3</v>
      </c>
      <c r="B676" s="632" t="s">
        <v>212</v>
      </c>
      <c r="C676" s="633">
        <f>C678+C677</f>
        <v>387</v>
      </c>
      <c r="D676" s="634"/>
      <c r="E676" s="634"/>
      <c r="F676" s="633">
        <f>F677+F678</f>
        <v>381.27600000000001</v>
      </c>
      <c r="G676" s="635">
        <v>26</v>
      </c>
    </row>
    <row r="677" spans="1:8" s="623" customFormat="1">
      <c r="A677" s="638"/>
      <c r="B677" s="639" t="s">
        <v>213</v>
      </c>
      <c r="C677" s="640"/>
      <c r="D677" s="641">
        <v>0.36</v>
      </c>
      <c r="E677" s="641"/>
      <c r="F677" s="640">
        <f>ROUND(C677*D677*E677,0)</f>
        <v>0</v>
      </c>
      <c r="G677" s="635">
        <v>27</v>
      </c>
    </row>
    <row r="678" spans="1:8" s="623" customFormat="1">
      <c r="A678" s="638"/>
      <c r="B678" s="639" t="s">
        <v>216</v>
      </c>
      <c r="C678" s="640">
        <v>387</v>
      </c>
      <c r="D678" s="641">
        <v>0.36</v>
      </c>
      <c r="E678" s="641">
        <v>2</v>
      </c>
      <c r="F678" s="640">
        <f>77+304.276</f>
        <v>381.27600000000001</v>
      </c>
      <c r="G678" s="635">
        <v>28</v>
      </c>
    </row>
    <row r="679" spans="1:8" s="636" customFormat="1">
      <c r="A679" s="631">
        <v>4</v>
      </c>
      <c r="B679" s="632" t="s">
        <v>170</v>
      </c>
      <c r="C679" s="633">
        <f>C681+C680</f>
        <v>0</v>
      </c>
      <c r="D679" s="634"/>
      <c r="E679" s="634"/>
      <c r="F679" s="633">
        <f>F680+F681</f>
        <v>0</v>
      </c>
      <c r="G679" s="635">
        <v>29</v>
      </c>
    </row>
    <row r="680" spans="1:8" s="623" customFormat="1">
      <c r="A680" s="638"/>
      <c r="B680" s="639" t="s">
        <v>213</v>
      </c>
      <c r="C680" s="640">
        <v>0</v>
      </c>
      <c r="D680" s="641">
        <v>0.15</v>
      </c>
      <c r="E680" s="641"/>
      <c r="F680" s="640">
        <f>ROUND(C680*D680*E680,0)</f>
        <v>0</v>
      </c>
      <c r="G680" s="635">
        <v>30</v>
      </c>
    </row>
    <row r="681" spans="1:8" s="623" customFormat="1">
      <c r="A681" s="638"/>
      <c r="B681" s="639" t="s">
        <v>216</v>
      </c>
      <c r="C681" s="640">
        <v>0</v>
      </c>
      <c r="D681" s="641">
        <v>0.15</v>
      </c>
      <c r="E681" s="641">
        <v>2</v>
      </c>
      <c r="F681" s="640">
        <f>ROUND(C681*D681*E681,0)</f>
        <v>0</v>
      </c>
      <c r="G681" s="635">
        <v>31</v>
      </c>
    </row>
    <row r="682" spans="1:8" s="475" customFormat="1">
      <c r="A682" s="471"/>
      <c r="B682" s="472" t="s">
        <v>107</v>
      </c>
      <c r="C682" s="473">
        <f>C683+C697</f>
        <v>349</v>
      </c>
      <c r="D682" s="471"/>
      <c r="E682" s="471"/>
      <c r="F682" s="473">
        <f t="shared" ref="F682" si="88">F683+F697</f>
        <v>111.69399999999999</v>
      </c>
      <c r="G682" s="474">
        <v>1</v>
      </c>
    </row>
    <row r="683" spans="1:8" s="475" customFormat="1">
      <c r="A683" s="476" t="s">
        <v>23</v>
      </c>
      <c r="B683" s="477" t="s">
        <v>474</v>
      </c>
      <c r="C683" s="473">
        <f>C684+C685+C688+C691+C694</f>
        <v>0</v>
      </c>
      <c r="D683" s="471"/>
      <c r="E683" s="471"/>
      <c r="F683" s="473">
        <f t="shared" ref="F683" si="89">F684+F685+F688+F691+F694</f>
        <v>0</v>
      </c>
      <c r="G683" s="474">
        <v>2</v>
      </c>
    </row>
    <row r="684" spans="1:8" s="483" customFormat="1">
      <c r="A684" s="478">
        <v>1</v>
      </c>
      <c r="B684" s="479" t="s">
        <v>217</v>
      </c>
      <c r="C684" s="480"/>
      <c r="D684" s="481">
        <v>1.35</v>
      </c>
      <c r="E684" s="481">
        <v>1</v>
      </c>
      <c r="F684" s="480"/>
      <c r="G684" s="482">
        <v>3</v>
      </c>
      <c r="H684" s="470" t="s">
        <v>491</v>
      </c>
    </row>
    <row r="685" spans="1:8" s="483" customFormat="1" ht="30">
      <c r="A685" s="484">
        <v>2</v>
      </c>
      <c r="B685" s="479" t="s">
        <v>475</v>
      </c>
      <c r="C685" s="480">
        <f>C687+C686</f>
        <v>0</v>
      </c>
      <c r="D685" s="481"/>
      <c r="E685" s="481"/>
      <c r="F685" s="480">
        <f>F687+F686</f>
        <v>0</v>
      </c>
      <c r="G685" s="482">
        <v>4</v>
      </c>
    </row>
    <row r="686" spans="1:8" s="470" customFormat="1">
      <c r="A686" s="485"/>
      <c r="B686" s="486" t="s">
        <v>213</v>
      </c>
      <c r="C686" s="487">
        <v>0</v>
      </c>
      <c r="D686" s="488"/>
      <c r="E686" s="488"/>
      <c r="F686" s="487"/>
      <c r="G686" s="469">
        <v>5</v>
      </c>
    </row>
    <row r="687" spans="1:8" s="470" customFormat="1">
      <c r="A687" s="485"/>
      <c r="B687" s="486" t="s">
        <v>216</v>
      </c>
      <c r="C687" s="487">
        <f>C684</f>
        <v>0</v>
      </c>
      <c r="D687" s="488">
        <f>5*2280/1000000</f>
        <v>1.14E-2</v>
      </c>
      <c r="E687" s="488">
        <v>2</v>
      </c>
      <c r="F687" s="487">
        <f>ROUND(C687*D687*E687,0)</f>
        <v>0</v>
      </c>
      <c r="G687" s="469">
        <v>6</v>
      </c>
    </row>
    <row r="688" spans="1:8" s="483" customFormat="1" ht="30">
      <c r="A688" s="478">
        <v>3</v>
      </c>
      <c r="B688" s="479" t="s">
        <v>218</v>
      </c>
      <c r="C688" s="480">
        <f>C690+C689</f>
        <v>0</v>
      </c>
      <c r="D688" s="481"/>
      <c r="E688" s="481"/>
      <c r="F688" s="480">
        <f>F690+F689</f>
        <v>0</v>
      </c>
      <c r="G688" s="482">
        <v>7</v>
      </c>
    </row>
    <row r="689" spans="1:8" s="470" customFormat="1">
      <c r="A689" s="485"/>
      <c r="B689" s="486" t="s">
        <v>213</v>
      </c>
      <c r="C689" s="487">
        <v>0</v>
      </c>
      <c r="D689" s="488"/>
      <c r="E689" s="488"/>
      <c r="F689" s="487"/>
      <c r="G689" s="482">
        <v>8</v>
      </c>
    </row>
    <row r="690" spans="1:8" s="470" customFormat="1">
      <c r="A690" s="485"/>
      <c r="B690" s="486" t="s">
        <v>216</v>
      </c>
      <c r="C690" s="487">
        <f>C684</f>
        <v>0</v>
      </c>
      <c r="D690" s="488">
        <f>11110/1000000</f>
        <v>1.111E-2</v>
      </c>
      <c r="E690" s="488">
        <v>2</v>
      </c>
      <c r="F690" s="487">
        <f>ROUND(C690*D690*E690,0)</f>
        <v>0</v>
      </c>
      <c r="G690" s="482">
        <v>9</v>
      </c>
    </row>
    <row r="691" spans="1:8" s="483" customFormat="1" ht="30">
      <c r="A691" s="478">
        <v>4</v>
      </c>
      <c r="B691" s="479" t="s">
        <v>476</v>
      </c>
      <c r="C691" s="480">
        <f>C693+C692</f>
        <v>0</v>
      </c>
      <c r="D691" s="481"/>
      <c r="E691" s="481"/>
      <c r="F691" s="480">
        <f>F693+F692</f>
        <v>0</v>
      </c>
      <c r="G691" s="482">
        <v>10</v>
      </c>
    </row>
    <row r="692" spans="1:8" s="470" customFormat="1">
      <c r="A692" s="485"/>
      <c r="B692" s="486" t="s">
        <v>213</v>
      </c>
      <c r="C692" s="487">
        <v>0</v>
      </c>
      <c r="D692" s="488"/>
      <c r="E692" s="488"/>
      <c r="F692" s="487">
        <f>ROUND(C692*D692*E692,0)</f>
        <v>0</v>
      </c>
      <c r="G692" s="474">
        <v>11</v>
      </c>
    </row>
    <row r="693" spans="1:8" s="470" customFormat="1">
      <c r="A693" s="485"/>
      <c r="B693" s="486" t="s">
        <v>216</v>
      </c>
      <c r="C693" s="487">
        <v>0</v>
      </c>
      <c r="D693" s="488">
        <v>0.7</v>
      </c>
      <c r="E693" s="488">
        <v>2</v>
      </c>
      <c r="F693" s="487">
        <f>ROUND(C693*D693*E693,0)</f>
        <v>0</v>
      </c>
      <c r="G693" s="474">
        <v>12</v>
      </c>
    </row>
    <row r="694" spans="1:8" s="483" customFormat="1" ht="30">
      <c r="A694" s="478">
        <v>5</v>
      </c>
      <c r="B694" s="489" t="s">
        <v>477</v>
      </c>
      <c r="C694" s="480">
        <f>C696+C695</f>
        <v>0</v>
      </c>
      <c r="D694" s="481"/>
      <c r="E694" s="481"/>
      <c r="F694" s="480">
        <f>F695+F696</f>
        <v>0</v>
      </c>
      <c r="G694" s="482">
        <v>17</v>
      </c>
    </row>
    <row r="695" spans="1:8" s="470" customFormat="1">
      <c r="A695" s="490"/>
      <c r="B695" s="486" t="s">
        <v>213</v>
      </c>
      <c r="C695" s="487">
        <v>0</v>
      </c>
      <c r="D695" s="488">
        <v>3.9</v>
      </c>
      <c r="E695" s="488"/>
      <c r="F695" s="487">
        <f>ROUND(C695*D695*E695,0)</f>
        <v>0</v>
      </c>
      <c r="G695" s="482">
        <v>18</v>
      </c>
    </row>
    <row r="696" spans="1:8" s="470" customFormat="1">
      <c r="A696" s="490"/>
      <c r="B696" s="486" t="s">
        <v>216</v>
      </c>
      <c r="C696" s="487">
        <v>0</v>
      </c>
      <c r="D696" s="488">
        <v>3.9</v>
      </c>
      <c r="E696" s="488">
        <v>2</v>
      </c>
      <c r="F696" s="487">
        <f>ROUND(C696*D696*E696,0)</f>
        <v>0</v>
      </c>
      <c r="G696" s="482">
        <v>19</v>
      </c>
    </row>
    <row r="697" spans="1:8" s="475" customFormat="1">
      <c r="A697" s="490" t="s">
        <v>37</v>
      </c>
      <c r="B697" s="491" t="s">
        <v>479</v>
      </c>
      <c r="C697" s="473">
        <f>C698+C700+C703+C706</f>
        <v>349</v>
      </c>
      <c r="D697" s="471"/>
      <c r="E697" s="471"/>
      <c r="F697" s="473">
        <f>F698+F700+F703+F706</f>
        <v>111.69399999999999</v>
      </c>
      <c r="G697" s="482">
        <v>20</v>
      </c>
    </row>
    <row r="698" spans="1:8" s="483" customFormat="1">
      <c r="A698" s="478">
        <v>1</v>
      </c>
      <c r="B698" s="479" t="s">
        <v>480</v>
      </c>
      <c r="C698" s="480">
        <f>C699</f>
        <v>0</v>
      </c>
      <c r="D698" s="481"/>
      <c r="E698" s="481"/>
      <c r="F698" s="480">
        <f>F699</f>
        <v>0</v>
      </c>
      <c r="G698" s="482">
        <v>21</v>
      </c>
    </row>
    <row r="699" spans="1:8" s="470" customFormat="1">
      <c r="A699" s="490"/>
      <c r="B699" s="486" t="s">
        <v>481</v>
      </c>
      <c r="C699" s="487">
        <v>0</v>
      </c>
      <c r="D699" s="488">
        <v>28.08</v>
      </c>
      <c r="E699" s="488">
        <v>1</v>
      </c>
      <c r="F699" s="487">
        <f t="shared" ref="F699" si="90">ROUND(C699*D699*E699,0)</f>
        <v>0</v>
      </c>
      <c r="G699" s="482">
        <v>22</v>
      </c>
      <c r="H699" s="470" t="s">
        <v>491</v>
      </c>
    </row>
    <row r="700" spans="1:8" s="483" customFormat="1">
      <c r="A700" s="478">
        <v>2</v>
      </c>
      <c r="B700" s="479" t="s">
        <v>482</v>
      </c>
      <c r="C700" s="480">
        <f>C702</f>
        <v>0</v>
      </c>
      <c r="D700" s="481">
        <f t="shared" ref="D700:E700" si="91">D702</f>
        <v>0.96</v>
      </c>
      <c r="E700" s="481">
        <f t="shared" si="91"/>
        <v>2</v>
      </c>
      <c r="F700" s="480">
        <f>F702+F701</f>
        <v>0</v>
      </c>
      <c r="G700" s="482">
        <v>23</v>
      </c>
      <c r="H700" s="470" t="s">
        <v>491</v>
      </c>
    </row>
    <row r="701" spans="1:8" s="470" customFormat="1">
      <c r="A701" s="490"/>
      <c r="B701" s="486" t="s">
        <v>213</v>
      </c>
      <c r="C701" s="487">
        <v>0</v>
      </c>
      <c r="D701" s="488">
        <v>0.96</v>
      </c>
      <c r="E701" s="488"/>
      <c r="F701" s="487">
        <f>ROUND(C701*D701*E701,0)</f>
        <v>0</v>
      </c>
      <c r="G701" s="482">
        <v>24</v>
      </c>
    </row>
    <row r="702" spans="1:8" s="470" customFormat="1">
      <c r="A702" s="490"/>
      <c r="B702" s="486" t="s">
        <v>216</v>
      </c>
      <c r="C702" s="487">
        <v>0</v>
      </c>
      <c r="D702" s="488">
        <v>0.96</v>
      </c>
      <c r="E702" s="488">
        <v>2</v>
      </c>
      <c r="F702" s="487">
        <f>ROUND(C702*D702*E702,0)</f>
        <v>0</v>
      </c>
      <c r="G702" s="482">
        <v>25</v>
      </c>
    </row>
    <row r="703" spans="1:8" s="483" customFormat="1">
      <c r="A703" s="478">
        <v>3</v>
      </c>
      <c r="B703" s="479" t="s">
        <v>212</v>
      </c>
      <c r="C703" s="480">
        <f>C705+C704</f>
        <v>349</v>
      </c>
      <c r="D703" s="481"/>
      <c r="E703" s="481"/>
      <c r="F703" s="480">
        <f>F704+F705</f>
        <v>111.69399999999999</v>
      </c>
      <c r="G703" s="482">
        <v>26</v>
      </c>
    </row>
    <row r="704" spans="1:8" s="470" customFormat="1">
      <c r="A704" s="485"/>
      <c r="B704" s="486" t="s">
        <v>213</v>
      </c>
      <c r="C704" s="487"/>
      <c r="D704" s="488">
        <v>0.36</v>
      </c>
      <c r="E704" s="488"/>
      <c r="F704" s="487">
        <f>ROUND(C704*D704*E704,0)</f>
        <v>0</v>
      </c>
      <c r="G704" s="482">
        <v>27</v>
      </c>
    </row>
    <row r="705" spans="1:8" s="470" customFormat="1">
      <c r="A705" s="485"/>
      <c r="B705" s="486" t="s">
        <v>216</v>
      </c>
      <c r="C705" s="487">
        <v>349</v>
      </c>
      <c r="D705" s="488">
        <v>0.36</v>
      </c>
      <c r="E705" s="488">
        <v>2</v>
      </c>
      <c r="F705" s="487">
        <f>250.694-139</f>
        <v>111.69399999999999</v>
      </c>
      <c r="G705" s="482">
        <v>28</v>
      </c>
    </row>
    <row r="706" spans="1:8" s="483" customFormat="1">
      <c r="A706" s="478">
        <v>4</v>
      </c>
      <c r="B706" s="479" t="s">
        <v>170</v>
      </c>
      <c r="C706" s="480">
        <f>C708+C707</f>
        <v>0</v>
      </c>
      <c r="D706" s="481"/>
      <c r="E706" s="481"/>
      <c r="F706" s="480">
        <f>F707+F708</f>
        <v>0</v>
      </c>
      <c r="G706" s="482">
        <v>29</v>
      </c>
    </row>
    <row r="707" spans="1:8" s="470" customFormat="1">
      <c r="A707" s="485"/>
      <c r="B707" s="486" t="s">
        <v>213</v>
      </c>
      <c r="C707" s="487">
        <v>0</v>
      </c>
      <c r="D707" s="488">
        <v>0.15</v>
      </c>
      <c r="E707" s="488"/>
      <c r="F707" s="487">
        <f>ROUND(C707*D707*E707,0)</f>
        <v>0</v>
      </c>
      <c r="G707" s="482">
        <v>30</v>
      </c>
    </row>
    <row r="708" spans="1:8" s="470" customFormat="1">
      <c r="A708" s="485"/>
      <c r="B708" s="486" t="s">
        <v>216</v>
      </c>
      <c r="C708" s="487">
        <v>0</v>
      </c>
      <c r="D708" s="488">
        <v>0.15</v>
      </c>
      <c r="E708" s="488">
        <v>2</v>
      </c>
      <c r="F708" s="487">
        <f>ROUND(C708*D708*E708,0)</f>
        <v>0</v>
      </c>
      <c r="G708" s="482">
        <v>31</v>
      </c>
    </row>
    <row r="709" spans="1:8" s="475" customFormat="1">
      <c r="A709" s="471"/>
      <c r="B709" s="472" t="s">
        <v>108</v>
      </c>
      <c r="C709" s="473">
        <f>C710+C724</f>
        <v>370</v>
      </c>
      <c r="D709" s="471"/>
      <c r="E709" s="471"/>
      <c r="F709" s="473">
        <f t="shared" ref="F709" si="92">F710+F724</f>
        <v>250.37599999999998</v>
      </c>
      <c r="G709" s="474">
        <v>1</v>
      </c>
    </row>
    <row r="710" spans="1:8" s="475" customFormat="1">
      <c r="A710" s="476" t="s">
        <v>23</v>
      </c>
      <c r="B710" s="477" t="s">
        <v>474</v>
      </c>
      <c r="C710" s="473">
        <f>C711+C712+C715+C718+C721</f>
        <v>158</v>
      </c>
      <c r="D710" s="471"/>
      <c r="E710" s="471"/>
      <c r="F710" s="473">
        <f t="shared" ref="F710" si="93">F711+F712+F715+F718+F721</f>
        <v>31.2</v>
      </c>
      <c r="G710" s="474">
        <v>2</v>
      </c>
    </row>
    <row r="711" spans="1:8" s="483" customFormat="1">
      <c r="A711" s="478">
        <v>1</v>
      </c>
      <c r="B711" s="479" t="s">
        <v>217</v>
      </c>
      <c r="C711" s="480">
        <v>0</v>
      </c>
      <c r="D711" s="481">
        <v>1.35</v>
      </c>
      <c r="E711" s="481">
        <v>1</v>
      </c>
      <c r="F711" s="480"/>
      <c r="G711" s="482">
        <v>3</v>
      </c>
      <c r="H711" s="470" t="s">
        <v>491</v>
      </c>
    </row>
    <row r="712" spans="1:8" s="483" customFormat="1" ht="30">
      <c r="A712" s="484">
        <v>2</v>
      </c>
      <c r="B712" s="479" t="s">
        <v>475</v>
      </c>
      <c r="C712" s="480">
        <f>C714+C713</f>
        <v>0</v>
      </c>
      <c r="D712" s="481"/>
      <c r="E712" s="481"/>
      <c r="F712" s="480">
        <f>F714+F713</f>
        <v>0</v>
      </c>
      <c r="G712" s="482">
        <v>4</v>
      </c>
    </row>
    <row r="713" spans="1:8" s="470" customFormat="1">
      <c r="A713" s="485"/>
      <c r="B713" s="486" t="s">
        <v>213</v>
      </c>
      <c r="C713" s="487">
        <v>0</v>
      </c>
      <c r="D713" s="488"/>
      <c r="E713" s="488"/>
      <c r="F713" s="487"/>
      <c r="G713" s="469">
        <v>5</v>
      </c>
    </row>
    <row r="714" spans="1:8" s="470" customFormat="1">
      <c r="A714" s="485"/>
      <c r="B714" s="486" t="s">
        <v>216</v>
      </c>
      <c r="C714" s="487">
        <f>C711</f>
        <v>0</v>
      </c>
      <c r="D714" s="488">
        <f>5*2280/1000000</f>
        <v>1.14E-2</v>
      </c>
      <c r="E714" s="488">
        <v>2</v>
      </c>
      <c r="F714" s="487">
        <f>ROUND(C714*D714*E714,0)</f>
        <v>0</v>
      </c>
      <c r="G714" s="469">
        <v>6</v>
      </c>
    </row>
    <row r="715" spans="1:8" s="483" customFormat="1" ht="30">
      <c r="A715" s="478">
        <v>3</v>
      </c>
      <c r="B715" s="479" t="s">
        <v>218</v>
      </c>
      <c r="C715" s="480">
        <f>C717+C716</f>
        <v>0</v>
      </c>
      <c r="D715" s="481"/>
      <c r="E715" s="481"/>
      <c r="F715" s="480">
        <f>F717+F716</f>
        <v>0</v>
      </c>
      <c r="G715" s="482">
        <v>7</v>
      </c>
    </row>
    <row r="716" spans="1:8" s="470" customFormat="1">
      <c r="A716" s="485"/>
      <c r="B716" s="486" t="s">
        <v>213</v>
      </c>
      <c r="C716" s="487">
        <v>0</v>
      </c>
      <c r="D716" s="488"/>
      <c r="E716" s="488"/>
      <c r="F716" s="487"/>
      <c r="G716" s="482">
        <v>8</v>
      </c>
    </row>
    <row r="717" spans="1:8" s="470" customFormat="1">
      <c r="A717" s="485"/>
      <c r="B717" s="486" t="s">
        <v>216</v>
      </c>
      <c r="C717" s="487">
        <f>C711</f>
        <v>0</v>
      </c>
      <c r="D717" s="488">
        <f>11110/1000000</f>
        <v>1.111E-2</v>
      </c>
      <c r="E717" s="488">
        <v>2</v>
      </c>
      <c r="F717" s="487">
        <f>ROUND(C717*D717*E717,0)</f>
        <v>0</v>
      </c>
      <c r="G717" s="482">
        <v>9</v>
      </c>
    </row>
    <row r="718" spans="1:8" s="483" customFormat="1" ht="30">
      <c r="A718" s="478">
        <v>4</v>
      </c>
      <c r="B718" s="479" t="s">
        <v>476</v>
      </c>
      <c r="C718" s="480">
        <f>C720+C719</f>
        <v>0</v>
      </c>
      <c r="D718" s="481"/>
      <c r="E718" s="481"/>
      <c r="F718" s="480">
        <f>F720+F719</f>
        <v>0</v>
      </c>
      <c r="G718" s="482">
        <v>10</v>
      </c>
    </row>
    <row r="719" spans="1:8" s="470" customFormat="1">
      <c r="A719" s="485"/>
      <c r="B719" s="486" t="s">
        <v>213</v>
      </c>
      <c r="C719" s="487">
        <v>0</v>
      </c>
      <c r="D719" s="488"/>
      <c r="E719" s="488"/>
      <c r="F719" s="487">
        <f>ROUND(C719*D719*E719,0)</f>
        <v>0</v>
      </c>
      <c r="G719" s="474">
        <v>11</v>
      </c>
    </row>
    <row r="720" spans="1:8" s="470" customFormat="1">
      <c r="A720" s="485"/>
      <c r="B720" s="486" t="s">
        <v>216</v>
      </c>
      <c r="C720" s="487">
        <v>0</v>
      </c>
      <c r="D720" s="488">
        <v>0.7</v>
      </c>
      <c r="E720" s="488">
        <v>2</v>
      </c>
      <c r="F720" s="487">
        <f>ROUND(C720*D720*E720,0)</f>
        <v>0</v>
      </c>
      <c r="G720" s="474">
        <v>12</v>
      </c>
    </row>
    <row r="721" spans="1:8" s="483" customFormat="1" ht="30">
      <c r="A721" s="478">
        <v>5</v>
      </c>
      <c r="B721" s="489" t="s">
        <v>477</v>
      </c>
      <c r="C721" s="480">
        <f>C723+C722</f>
        <v>158</v>
      </c>
      <c r="D721" s="481"/>
      <c r="E721" s="481"/>
      <c r="F721" s="480">
        <f>F722+F723</f>
        <v>31.2</v>
      </c>
      <c r="G721" s="482">
        <v>17</v>
      </c>
    </row>
    <row r="722" spans="1:8" s="470" customFormat="1">
      <c r="A722" s="490"/>
      <c r="B722" s="486" t="s">
        <v>213</v>
      </c>
      <c r="C722" s="487">
        <v>0</v>
      </c>
      <c r="D722" s="488">
        <v>3.9</v>
      </c>
      <c r="E722" s="488"/>
      <c r="F722" s="487">
        <f>ROUND(C722*D722*E722,0)</f>
        <v>0</v>
      </c>
      <c r="G722" s="482">
        <v>18</v>
      </c>
    </row>
    <row r="723" spans="1:8" s="470" customFormat="1">
      <c r="A723" s="490"/>
      <c r="B723" s="486" t="s">
        <v>216</v>
      </c>
      <c r="C723" s="487">
        <v>158</v>
      </c>
      <c r="D723" s="488">
        <v>3.9</v>
      </c>
      <c r="E723" s="488">
        <v>2</v>
      </c>
      <c r="F723" s="487">
        <v>31.2</v>
      </c>
      <c r="G723" s="482">
        <v>19</v>
      </c>
    </row>
    <row r="724" spans="1:8" s="475" customFormat="1">
      <c r="A724" s="490" t="s">
        <v>37</v>
      </c>
      <c r="B724" s="491" t="s">
        <v>479</v>
      </c>
      <c r="C724" s="473">
        <f>C725+C727+C730+C733</f>
        <v>212</v>
      </c>
      <c r="D724" s="471"/>
      <c r="E724" s="471"/>
      <c r="F724" s="473">
        <f>F725+F727+F730+F733</f>
        <v>219.17599999999999</v>
      </c>
      <c r="G724" s="482">
        <v>20</v>
      </c>
    </row>
    <row r="725" spans="1:8" s="483" customFormat="1">
      <c r="A725" s="478">
        <v>1</v>
      </c>
      <c r="B725" s="479" t="s">
        <v>480</v>
      </c>
      <c r="C725" s="480">
        <f>C726</f>
        <v>0</v>
      </c>
      <c r="D725" s="481"/>
      <c r="E725" s="481"/>
      <c r="F725" s="480">
        <f>F726</f>
        <v>0</v>
      </c>
      <c r="G725" s="482">
        <v>21</v>
      </c>
    </row>
    <row r="726" spans="1:8" s="470" customFormat="1">
      <c r="A726" s="490"/>
      <c r="B726" s="486" t="s">
        <v>481</v>
      </c>
      <c r="C726" s="487">
        <v>0</v>
      </c>
      <c r="D726" s="488">
        <v>28.08</v>
      </c>
      <c r="E726" s="488">
        <v>1</v>
      </c>
      <c r="F726" s="487">
        <f t="shared" ref="F726" si="94">ROUND(C726*D726*E726,0)</f>
        <v>0</v>
      </c>
      <c r="G726" s="482">
        <v>22</v>
      </c>
      <c r="H726" s="470" t="s">
        <v>491</v>
      </c>
    </row>
    <row r="727" spans="1:8" s="483" customFormat="1">
      <c r="A727" s="478">
        <v>2</v>
      </c>
      <c r="B727" s="479" t="s">
        <v>482</v>
      </c>
      <c r="C727" s="480">
        <f>+C728+C729</f>
        <v>32</v>
      </c>
      <c r="D727" s="481">
        <f t="shared" ref="D727:E727" si="95">D729</f>
        <v>0.96</v>
      </c>
      <c r="E727" s="481">
        <f t="shared" si="95"/>
        <v>2</v>
      </c>
      <c r="F727" s="480">
        <f>F729+F728</f>
        <v>61.44</v>
      </c>
      <c r="G727" s="482">
        <v>23</v>
      </c>
      <c r="H727" s="470" t="s">
        <v>491</v>
      </c>
    </row>
    <row r="728" spans="1:8" s="470" customFormat="1">
      <c r="A728" s="490"/>
      <c r="B728" s="486" t="s">
        <v>213</v>
      </c>
      <c r="C728" s="487">
        <v>0</v>
      </c>
      <c r="D728" s="488">
        <v>0.96</v>
      </c>
      <c r="E728" s="488"/>
      <c r="F728" s="487">
        <f>ROUND(C728*D728*E728,0)</f>
        <v>0</v>
      </c>
      <c r="G728" s="482">
        <v>24</v>
      </c>
    </row>
    <row r="729" spans="1:8" s="470" customFormat="1">
      <c r="A729" s="490"/>
      <c r="B729" s="486" t="s">
        <v>216</v>
      </c>
      <c r="C729" s="487">
        <v>32</v>
      </c>
      <c r="D729" s="488">
        <v>0.96</v>
      </c>
      <c r="E729" s="488">
        <v>2</v>
      </c>
      <c r="F729" s="487">
        <v>61.44</v>
      </c>
      <c r="G729" s="482">
        <v>25</v>
      </c>
    </row>
    <row r="730" spans="1:8" s="483" customFormat="1">
      <c r="A730" s="478">
        <v>3</v>
      </c>
      <c r="B730" s="479" t="s">
        <v>212</v>
      </c>
      <c r="C730" s="480">
        <f>C732+C731</f>
        <v>180</v>
      </c>
      <c r="D730" s="481"/>
      <c r="E730" s="481"/>
      <c r="F730" s="480">
        <f>F731+F732</f>
        <v>157.73599999999999</v>
      </c>
      <c r="G730" s="482">
        <v>26</v>
      </c>
    </row>
    <row r="731" spans="1:8" s="470" customFormat="1">
      <c r="A731" s="485"/>
      <c r="B731" s="486" t="s">
        <v>213</v>
      </c>
      <c r="C731" s="487">
        <v>0</v>
      </c>
      <c r="D731" s="488">
        <v>0.36</v>
      </c>
      <c r="E731" s="488"/>
      <c r="F731" s="487">
        <f>ROUND(C731*D731*E731,0)</f>
        <v>0</v>
      </c>
      <c r="G731" s="482">
        <v>27</v>
      </c>
    </row>
    <row r="732" spans="1:8" s="470" customFormat="1">
      <c r="A732" s="485"/>
      <c r="B732" s="486" t="s">
        <v>216</v>
      </c>
      <c r="C732" s="487">
        <v>180</v>
      </c>
      <c r="D732" s="488">
        <v>0.36</v>
      </c>
      <c r="E732" s="488">
        <v>2</v>
      </c>
      <c r="F732" s="487">
        <f>32+125.736</f>
        <v>157.73599999999999</v>
      </c>
      <c r="G732" s="482">
        <v>28</v>
      </c>
    </row>
    <row r="733" spans="1:8" s="483" customFormat="1">
      <c r="A733" s="478">
        <v>4</v>
      </c>
      <c r="B733" s="479" t="s">
        <v>170</v>
      </c>
      <c r="C733" s="480">
        <f>C735+C734</f>
        <v>0</v>
      </c>
      <c r="D733" s="481"/>
      <c r="E733" s="481"/>
      <c r="F733" s="480">
        <f>F734+F735</f>
        <v>0</v>
      </c>
      <c r="G733" s="482">
        <v>29</v>
      </c>
    </row>
    <row r="734" spans="1:8" s="470" customFormat="1">
      <c r="A734" s="485"/>
      <c r="B734" s="486" t="s">
        <v>213</v>
      </c>
      <c r="C734" s="487">
        <v>0</v>
      </c>
      <c r="D734" s="488">
        <v>0.15</v>
      </c>
      <c r="E734" s="488"/>
      <c r="F734" s="487">
        <f>ROUND(C734*D734*E734,0)</f>
        <v>0</v>
      </c>
      <c r="G734" s="482">
        <v>30</v>
      </c>
    </row>
    <row r="735" spans="1:8" s="470" customFormat="1">
      <c r="A735" s="485"/>
      <c r="B735" s="486" t="s">
        <v>216</v>
      </c>
      <c r="C735" s="487">
        <v>0</v>
      </c>
      <c r="D735" s="488">
        <v>0.15</v>
      </c>
      <c r="E735" s="488">
        <v>2</v>
      </c>
      <c r="F735" s="487">
        <f>ROUND(C735*D735*E735,0)</f>
        <v>0</v>
      </c>
      <c r="G735" s="482">
        <v>31</v>
      </c>
    </row>
    <row r="736" spans="1:8" s="475" customFormat="1">
      <c r="A736" s="471"/>
      <c r="B736" s="472" t="s">
        <v>109</v>
      </c>
      <c r="C736" s="473">
        <f>C737+C751</f>
        <v>670</v>
      </c>
      <c r="D736" s="471"/>
      <c r="E736" s="471"/>
      <c r="F736" s="473">
        <f t="shared" ref="F736" si="96">F737+F751</f>
        <v>501.75968499999999</v>
      </c>
      <c r="G736" s="474">
        <v>1</v>
      </c>
    </row>
    <row r="737" spans="1:8" s="475" customFormat="1">
      <c r="A737" s="476" t="s">
        <v>23</v>
      </c>
      <c r="B737" s="477" t="s">
        <v>474</v>
      </c>
      <c r="C737" s="473">
        <f>C738+C739+C742+C745+C748</f>
        <v>362</v>
      </c>
      <c r="D737" s="471"/>
      <c r="E737" s="471"/>
      <c r="F737" s="473">
        <f t="shared" ref="F737" si="97">F738+F739+F742+F745+F748</f>
        <v>125.89168500000001</v>
      </c>
      <c r="G737" s="474">
        <v>2</v>
      </c>
    </row>
    <row r="738" spans="1:8" s="483" customFormat="1">
      <c r="A738" s="478">
        <v>1</v>
      </c>
      <c r="B738" s="479" t="s">
        <v>217</v>
      </c>
      <c r="C738" s="480">
        <v>116</v>
      </c>
      <c r="D738" s="481">
        <v>1.35</v>
      </c>
      <c r="E738" s="481">
        <v>1</v>
      </c>
      <c r="F738" s="480">
        <v>77.69171</v>
      </c>
      <c r="G738" s="482">
        <v>3</v>
      </c>
      <c r="H738" s="470" t="s">
        <v>491</v>
      </c>
    </row>
    <row r="739" spans="1:8" s="483" customFormat="1" ht="30">
      <c r="A739" s="484">
        <v>2</v>
      </c>
      <c r="B739" s="479" t="s">
        <v>475</v>
      </c>
      <c r="C739" s="480">
        <f>C741+C740</f>
        <v>0</v>
      </c>
      <c r="D739" s="481"/>
      <c r="E739" s="481"/>
      <c r="F739" s="480">
        <f>F741+F740</f>
        <v>0</v>
      </c>
      <c r="G739" s="482">
        <v>4</v>
      </c>
    </row>
    <row r="740" spans="1:8" s="470" customFormat="1">
      <c r="A740" s="485"/>
      <c r="B740" s="486" t="s">
        <v>213</v>
      </c>
      <c r="C740" s="487">
        <v>0</v>
      </c>
      <c r="D740" s="488"/>
      <c r="E740" s="488"/>
      <c r="F740" s="487"/>
      <c r="G740" s="469">
        <v>5</v>
      </c>
    </row>
    <row r="741" spans="1:8" s="470" customFormat="1">
      <c r="A741" s="485"/>
      <c r="B741" s="486" t="s">
        <v>216</v>
      </c>
      <c r="C741" s="487">
        <v>0</v>
      </c>
      <c r="D741" s="488">
        <f>5*2280/1000000</f>
        <v>1.14E-2</v>
      </c>
      <c r="E741" s="488">
        <v>2</v>
      </c>
      <c r="F741" s="487">
        <f>ROUND(C741*D741*E741,0)</f>
        <v>0</v>
      </c>
      <c r="G741" s="469">
        <v>6</v>
      </c>
    </row>
    <row r="742" spans="1:8" s="483" customFormat="1" ht="30">
      <c r="A742" s="478">
        <v>3</v>
      </c>
      <c r="B742" s="479" t="s">
        <v>218</v>
      </c>
      <c r="C742" s="480">
        <f>C744+C743</f>
        <v>0</v>
      </c>
      <c r="D742" s="481"/>
      <c r="E742" s="481"/>
      <c r="F742" s="480">
        <f>F744+F743</f>
        <v>0</v>
      </c>
      <c r="G742" s="482">
        <v>7</v>
      </c>
    </row>
    <row r="743" spans="1:8" s="470" customFormat="1">
      <c r="A743" s="485"/>
      <c r="B743" s="486" t="s">
        <v>213</v>
      </c>
      <c r="C743" s="487">
        <v>0</v>
      </c>
      <c r="D743" s="488"/>
      <c r="E743" s="488"/>
      <c r="F743" s="487"/>
      <c r="G743" s="482">
        <v>8</v>
      </c>
    </row>
    <row r="744" spans="1:8" s="470" customFormat="1">
      <c r="A744" s="485"/>
      <c r="B744" s="486" t="s">
        <v>216</v>
      </c>
      <c r="C744" s="487">
        <v>0</v>
      </c>
      <c r="D744" s="488">
        <f>11110/1000000</f>
        <v>1.111E-2</v>
      </c>
      <c r="E744" s="488">
        <v>2</v>
      </c>
      <c r="F744" s="487">
        <f>ROUND(C744*D744*E744,0)</f>
        <v>0</v>
      </c>
      <c r="G744" s="482">
        <v>9</v>
      </c>
    </row>
    <row r="745" spans="1:8" s="483" customFormat="1" ht="30">
      <c r="A745" s="478">
        <v>4</v>
      </c>
      <c r="B745" s="479" t="s">
        <v>476</v>
      </c>
      <c r="C745" s="480">
        <f>C747+C746</f>
        <v>1</v>
      </c>
      <c r="D745" s="481"/>
      <c r="E745" s="481"/>
      <c r="F745" s="480">
        <f>F747+F746</f>
        <v>1.4</v>
      </c>
      <c r="G745" s="482">
        <v>10</v>
      </c>
    </row>
    <row r="746" spans="1:8" s="470" customFormat="1">
      <c r="A746" s="485"/>
      <c r="B746" s="486" t="s">
        <v>213</v>
      </c>
      <c r="C746" s="487"/>
      <c r="D746" s="488"/>
      <c r="E746" s="488"/>
      <c r="F746" s="487">
        <f>ROUND(C746*D746*E746,0)</f>
        <v>0</v>
      </c>
      <c r="G746" s="474">
        <v>11</v>
      </c>
    </row>
    <row r="747" spans="1:8" s="470" customFormat="1">
      <c r="A747" s="485"/>
      <c r="B747" s="486" t="s">
        <v>216</v>
      </c>
      <c r="C747" s="487">
        <v>1</v>
      </c>
      <c r="D747" s="488">
        <v>0.7</v>
      </c>
      <c r="E747" s="488">
        <v>2</v>
      </c>
      <c r="F747" s="487">
        <v>1.4</v>
      </c>
      <c r="G747" s="474">
        <v>12</v>
      </c>
    </row>
    <row r="748" spans="1:8" s="483" customFormat="1" ht="30">
      <c r="A748" s="478">
        <v>5</v>
      </c>
      <c r="B748" s="489" t="s">
        <v>477</v>
      </c>
      <c r="C748" s="480">
        <f>C750+C749</f>
        <v>245</v>
      </c>
      <c r="D748" s="481"/>
      <c r="E748" s="481"/>
      <c r="F748" s="480">
        <f>F749+F750</f>
        <v>46.799975000000003</v>
      </c>
      <c r="G748" s="482">
        <v>17</v>
      </c>
    </row>
    <row r="749" spans="1:8" s="470" customFormat="1">
      <c r="A749" s="490"/>
      <c r="B749" s="486" t="s">
        <v>213</v>
      </c>
      <c r="C749" s="487">
        <v>0</v>
      </c>
      <c r="D749" s="488">
        <v>3.9</v>
      </c>
      <c r="E749" s="488"/>
      <c r="F749" s="487">
        <f>ROUND(C749*D749*E749,0)</f>
        <v>0</v>
      </c>
      <c r="G749" s="482">
        <v>18</v>
      </c>
    </row>
    <row r="750" spans="1:8" s="470" customFormat="1">
      <c r="A750" s="490"/>
      <c r="B750" s="486" t="s">
        <v>216</v>
      </c>
      <c r="C750" s="487">
        <v>245</v>
      </c>
      <c r="D750" s="488">
        <v>3.9</v>
      </c>
      <c r="E750" s="488">
        <v>2</v>
      </c>
      <c r="F750" s="487">
        <v>46.799975000000003</v>
      </c>
      <c r="G750" s="482">
        <v>19</v>
      </c>
    </row>
    <row r="751" spans="1:8" s="475" customFormat="1">
      <c r="A751" s="490" t="s">
        <v>37</v>
      </c>
      <c r="B751" s="491" t="s">
        <v>479</v>
      </c>
      <c r="C751" s="473">
        <f>C752+C754+C757+C760</f>
        <v>308</v>
      </c>
      <c r="D751" s="471"/>
      <c r="E751" s="471"/>
      <c r="F751" s="473">
        <f>F752+F754+F757+F760</f>
        <v>375.86799999999999</v>
      </c>
      <c r="G751" s="482">
        <v>20</v>
      </c>
    </row>
    <row r="752" spans="1:8" s="483" customFormat="1">
      <c r="A752" s="478">
        <v>1</v>
      </c>
      <c r="B752" s="479" t="s">
        <v>480</v>
      </c>
      <c r="C752" s="480">
        <f>C753</f>
        <v>0</v>
      </c>
      <c r="D752" s="481"/>
      <c r="E752" s="481"/>
      <c r="F752" s="480">
        <f>F753</f>
        <v>0</v>
      </c>
      <c r="G752" s="482">
        <v>21</v>
      </c>
    </row>
    <row r="753" spans="1:8" s="470" customFormat="1">
      <c r="A753" s="490"/>
      <c r="B753" s="486" t="s">
        <v>481</v>
      </c>
      <c r="C753" s="487"/>
      <c r="D753" s="488">
        <v>28.08</v>
      </c>
      <c r="E753" s="488">
        <v>1</v>
      </c>
      <c r="F753" s="487">
        <f t="shared" ref="F753" si="98">ROUND(C753*D753*E753,0)</f>
        <v>0</v>
      </c>
      <c r="G753" s="482">
        <v>22</v>
      </c>
      <c r="H753" s="470" t="s">
        <v>491</v>
      </c>
    </row>
    <row r="754" spans="1:8" s="483" customFormat="1">
      <c r="A754" s="478">
        <v>2</v>
      </c>
      <c r="B754" s="479" t="s">
        <v>482</v>
      </c>
      <c r="C754" s="480">
        <f>C756</f>
        <v>35</v>
      </c>
      <c r="D754" s="481">
        <f t="shared" ref="D754:E754" si="99">D756</f>
        <v>0.96</v>
      </c>
      <c r="E754" s="481">
        <f t="shared" si="99"/>
        <v>2</v>
      </c>
      <c r="F754" s="480">
        <f>F756+F755</f>
        <v>65.727999999999994</v>
      </c>
      <c r="G754" s="482">
        <v>23</v>
      </c>
      <c r="H754" s="470" t="s">
        <v>491</v>
      </c>
    </row>
    <row r="755" spans="1:8" s="470" customFormat="1">
      <c r="A755" s="490"/>
      <c r="B755" s="486" t="s">
        <v>213</v>
      </c>
      <c r="C755" s="487">
        <v>0</v>
      </c>
      <c r="D755" s="488">
        <v>0.96</v>
      </c>
      <c r="E755" s="488"/>
      <c r="F755" s="487">
        <f>ROUND(C755*D755*E755,0)</f>
        <v>0</v>
      </c>
      <c r="G755" s="482">
        <v>24</v>
      </c>
    </row>
    <row r="756" spans="1:8" s="470" customFormat="1">
      <c r="A756" s="490"/>
      <c r="B756" s="486" t="s">
        <v>216</v>
      </c>
      <c r="C756" s="487">
        <v>35</v>
      </c>
      <c r="D756" s="488">
        <v>0.96</v>
      </c>
      <c r="E756" s="488">
        <v>2</v>
      </c>
      <c r="F756" s="487">
        <v>65.727999999999994</v>
      </c>
      <c r="G756" s="482">
        <v>25</v>
      </c>
    </row>
    <row r="757" spans="1:8" s="483" customFormat="1">
      <c r="A757" s="478">
        <v>3</v>
      </c>
      <c r="B757" s="479" t="s">
        <v>212</v>
      </c>
      <c r="C757" s="480">
        <f>C759+C758</f>
        <v>246</v>
      </c>
      <c r="D757" s="481"/>
      <c r="E757" s="481"/>
      <c r="F757" s="480">
        <f>F758+F759</f>
        <v>302.03999999999996</v>
      </c>
      <c r="G757" s="482">
        <v>26</v>
      </c>
    </row>
    <row r="758" spans="1:8" s="470" customFormat="1">
      <c r="A758" s="485"/>
      <c r="B758" s="486" t="s">
        <v>213</v>
      </c>
      <c r="C758" s="487">
        <v>0</v>
      </c>
      <c r="D758" s="488">
        <v>0.36</v>
      </c>
      <c r="E758" s="488"/>
      <c r="F758" s="487">
        <f>ROUND(C758*D758*E758,0)</f>
        <v>0</v>
      </c>
      <c r="G758" s="482">
        <v>27</v>
      </c>
    </row>
    <row r="759" spans="1:8" s="470" customFormat="1">
      <c r="A759" s="485"/>
      <c r="B759" s="486" t="s">
        <v>216</v>
      </c>
      <c r="C759" s="487">
        <v>246</v>
      </c>
      <c r="D759" s="488">
        <v>0.36</v>
      </c>
      <c r="E759" s="488">
        <v>2</v>
      </c>
      <c r="F759" s="487">
        <f>126+176.04</f>
        <v>302.03999999999996</v>
      </c>
      <c r="G759" s="482">
        <v>28</v>
      </c>
    </row>
    <row r="760" spans="1:8" s="483" customFormat="1">
      <c r="A760" s="478">
        <v>4</v>
      </c>
      <c r="B760" s="479" t="s">
        <v>170</v>
      </c>
      <c r="C760" s="480">
        <f>C762+C761</f>
        <v>27</v>
      </c>
      <c r="D760" s="481"/>
      <c r="E760" s="481"/>
      <c r="F760" s="480">
        <f>F761+F762</f>
        <v>8.1</v>
      </c>
      <c r="G760" s="482">
        <v>29</v>
      </c>
    </row>
    <row r="761" spans="1:8" s="470" customFormat="1">
      <c r="A761" s="485"/>
      <c r="B761" s="486" t="s">
        <v>213</v>
      </c>
      <c r="C761" s="487">
        <v>0</v>
      </c>
      <c r="D761" s="488">
        <v>0.15</v>
      </c>
      <c r="E761" s="488"/>
      <c r="F761" s="487">
        <f>ROUND(C761*D761*E761,0)</f>
        <v>0</v>
      </c>
      <c r="G761" s="482">
        <v>30</v>
      </c>
    </row>
    <row r="762" spans="1:8" s="470" customFormat="1">
      <c r="A762" s="485"/>
      <c r="B762" s="486" t="s">
        <v>216</v>
      </c>
      <c r="C762" s="487">
        <v>27</v>
      </c>
      <c r="D762" s="488">
        <v>0.15</v>
      </c>
      <c r="E762" s="488">
        <v>2</v>
      </c>
      <c r="F762" s="487">
        <v>8.1</v>
      </c>
      <c r="G762" s="482">
        <v>31</v>
      </c>
    </row>
    <row r="763" spans="1:8" s="475" customFormat="1">
      <c r="A763" s="471"/>
      <c r="B763" s="472" t="s">
        <v>110</v>
      </c>
      <c r="C763" s="473">
        <f>C764+C778</f>
        <v>739</v>
      </c>
      <c r="D763" s="471"/>
      <c r="E763" s="471"/>
      <c r="F763" s="473">
        <f t="shared" ref="F763" si="100">F764+F778</f>
        <v>754.07193900000004</v>
      </c>
      <c r="G763" s="474">
        <v>1</v>
      </c>
    </row>
    <row r="764" spans="1:8" s="475" customFormat="1">
      <c r="A764" s="476" t="s">
        <v>23</v>
      </c>
      <c r="B764" s="477" t="s">
        <v>474</v>
      </c>
      <c r="C764" s="473">
        <f>C765+C766+C769+C772+C775</f>
        <v>343</v>
      </c>
      <c r="D764" s="471"/>
      <c r="E764" s="471"/>
      <c r="F764" s="473">
        <f t="shared" ref="F764" si="101">F765+F766+F769+F772+F775</f>
        <v>155.75193899999999</v>
      </c>
      <c r="G764" s="474">
        <v>2</v>
      </c>
    </row>
    <row r="765" spans="1:8" s="483" customFormat="1">
      <c r="A765" s="478">
        <v>1</v>
      </c>
      <c r="B765" s="479" t="s">
        <v>217</v>
      </c>
      <c r="C765" s="480">
        <v>335</v>
      </c>
      <c r="D765" s="481">
        <v>1.35</v>
      </c>
      <c r="E765" s="481">
        <v>1</v>
      </c>
      <c r="F765" s="480">
        <v>95.590199999999996</v>
      </c>
      <c r="G765" s="482">
        <v>3</v>
      </c>
      <c r="H765" s="470" t="s">
        <v>491</v>
      </c>
    </row>
    <row r="766" spans="1:8" s="483" customFormat="1" ht="30">
      <c r="A766" s="484">
        <v>2</v>
      </c>
      <c r="B766" s="479" t="s">
        <v>475</v>
      </c>
      <c r="C766" s="480">
        <f>C768+C767</f>
        <v>0</v>
      </c>
      <c r="D766" s="481"/>
      <c r="E766" s="481"/>
      <c r="F766" s="480">
        <f>F768+F767</f>
        <v>0</v>
      </c>
      <c r="G766" s="482">
        <v>4</v>
      </c>
    </row>
    <row r="767" spans="1:8" s="470" customFormat="1">
      <c r="A767" s="485"/>
      <c r="B767" s="486" t="s">
        <v>213</v>
      </c>
      <c r="C767" s="487"/>
      <c r="D767" s="488"/>
      <c r="E767" s="488"/>
      <c r="F767" s="487"/>
      <c r="G767" s="469">
        <v>5</v>
      </c>
    </row>
    <row r="768" spans="1:8" s="470" customFormat="1">
      <c r="A768" s="485"/>
      <c r="B768" s="486" t="s">
        <v>216</v>
      </c>
      <c r="C768" s="487">
        <v>0</v>
      </c>
      <c r="D768" s="488">
        <f>5*2280/1000000</f>
        <v>1.14E-2</v>
      </c>
      <c r="E768" s="488">
        <v>2</v>
      </c>
      <c r="F768" s="487">
        <f>ROUND(C768*D768*E768,0)</f>
        <v>0</v>
      </c>
      <c r="G768" s="469">
        <v>6</v>
      </c>
    </row>
    <row r="769" spans="1:8" s="483" customFormat="1" ht="30">
      <c r="A769" s="478">
        <v>3</v>
      </c>
      <c r="B769" s="479" t="s">
        <v>218</v>
      </c>
      <c r="C769" s="480">
        <f>C771+C770</f>
        <v>0</v>
      </c>
      <c r="D769" s="481"/>
      <c r="E769" s="481"/>
      <c r="F769" s="480">
        <f>F771+F770</f>
        <v>0</v>
      </c>
      <c r="G769" s="482">
        <v>7</v>
      </c>
    </row>
    <row r="770" spans="1:8" s="470" customFormat="1">
      <c r="A770" s="485"/>
      <c r="B770" s="486" t="s">
        <v>213</v>
      </c>
      <c r="C770" s="487"/>
      <c r="D770" s="488"/>
      <c r="E770" s="488"/>
      <c r="F770" s="487"/>
      <c r="G770" s="482">
        <v>8</v>
      </c>
    </row>
    <row r="771" spans="1:8" s="470" customFormat="1">
      <c r="A771" s="485"/>
      <c r="B771" s="486" t="s">
        <v>216</v>
      </c>
      <c r="C771" s="487">
        <v>0</v>
      </c>
      <c r="D771" s="488">
        <f>11110/1000000</f>
        <v>1.111E-2</v>
      </c>
      <c r="E771" s="488">
        <v>2</v>
      </c>
      <c r="F771" s="487">
        <f>ROUND(C771*D771*E771,0)</f>
        <v>0</v>
      </c>
      <c r="G771" s="482">
        <v>9</v>
      </c>
    </row>
    <row r="772" spans="1:8" s="483" customFormat="1" ht="30">
      <c r="A772" s="478">
        <v>4</v>
      </c>
      <c r="B772" s="479" t="s">
        <v>476</v>
      </c>
      <c r="C772" s="480">
        <f>C774+C773</f>
        <v>0</v>
      </c>
      <c r="D772" s="481"/>
      <c r="E772" s="481"/>
      <c r="F772" s="480">
        <f>F774+F773</f>
        <v>0</v>
      </c>
      <c r="G772" s="482">
        <v>10</v>
      </c>
    </row>
    <row r="773" spans="1:8" s="470" customFormat="1">
      <c r="A773" s="485"/>
      <c r="B773" s="486" t="s">
        <v>213</v>
      </c>
      <c r="C773" s="487"/>
      <c r="D773" s="488"/>
      <c r="E773" s="488"/>
      <c r="F773" s="487">
        <f>ROUND(C773*D773*E773,0)</f>
        <v>0</v>
      </c>
      <c r="G773" s="474">
        <v>11</v>
      </c>
    </row>
    <row r="774" spans="1:8" s="470" customFormat="1">
      <c r="A774" s="485"/>
      <c r="B774" s="486" t="s">
        <v>216</v>
      </c>
      <c r="C774" s="487"/>
      <c r="D774" s="488">
        <v>0.7</v>
      </c>
      <c r="E774" s="488">
        <v>2</v>
      </c>
      <c r="F774" s="487">
        <f>ROUND(C774*D774*E774,0)</f>
        <v>0</v>
      </c>
      <c r="G774" s="474">
        <v>12</v>
      </c>
    </row>
    <row r="775" spans="1:8" s="483" customFormat="1" ht="30">
      <c r="A775" s="478">
        <v>5</v>
      </c>
      <c r="B775" s="489" t="s">
        <v>477</v>
      </c>
      <c r="C775" s="480">
        <f>C777+C776</f>
        <v>8</v>
      </c>
      <c r="D775" s="481"/>
      <c r="E775" s="481"/>
      <c r="F775" s="480">
        <f>F776+F777</f>
        <v>60.161738999999997</v>
      </c>
      <c r="G775" s="482">
        <v>17</v>
      </c>
    </row>
    <row r="776" spans="1:8" s="470" customFormat="1">
      <c r="A776" s="490"/>
      <c r="B776" s="486" t="s">
        <v>213</v>
      </c>
      <c r="C776" s="487"/>
      <c r="D776" s="488">
        <v>3.9</v>
      </c>
      <c r="E776" s="488"/>
      <c r="F776" s="487">
        <f>ROUND(C776*D776*E776,0)</f>
        <v>0</v>
      </c>
      <c r="G776" s="482">
        <v>18</v>
      </c>
    </row>
    <row r="777" spans="1:8" s="470" customFormat="1">
      <c r="A777" s="490"/>
      <c r="B777" s="486" t="s">
        <v>216</v>
      </c>
      <c r="C777" s="487">
        <v>8</v>
      </c>
      <c r="D777" s="488">
        <v>3.9</v>
      </c>
      <c r="E777" s="488">
        <v>2</v>
      </c>
      <c r="F777" s="487">
        <v>60.161738999999997</v>
      </c>
      <c r="G777" s="482">
        <v>19</v>
      </c>
    </row>
    <row r="778" spans="1:8" s="475" customFormat="1">
      <c r="A778" s="490" t="s">
        <v>37</v>
      </c>
      <c r="B778" s="491" t="s">
        <v>479</v>
      </c>
      <c r="C778" s="473">
        <f>C779+C781+C784+C787</f>
        <v>396</v>
      </c>
      <c r="D778" s="471"/>
      <c r="E778" s="471"/>
      <c r="F778" s="473">
        <f>F779+F781+F784+F787</f>
        <v>598.32000000000005</v>
      </c>
      <c r="G778" s="482">
        <v>20</v>
      </c>
    </row>
    <row r="779" spans="1:8" s="483" customFormat="1">
      <c r="A779" s="478">
        <v>1</v>
      </c>
      <c r="B779" s="479" t="s">
        <v>480</v>
      </c>
      <c r="C779" s="480">
        <f>C780</f>
        <v>0</v>
      </c>
      <c r="D779" s="481"/>
      <c r="E779" s="481"/>
      <c r="F779" s="480">
        <f>F780</f>
        <v>0</v>
      </c>
      <c r="G779" s="482">
        <v>21</v>
      </c>
    </row>
    <row r="780" spans="1:8" s="470" customFormat="1">
      <c r="A780" s="490"/>
      <c r="B780" s="486" t="s">
        <v>481</v>
      </c>
      <c r="C780" s="487"/>
      <c r="D780" s="488">
        <v>28.08</v>
      </c>
      <c r="E780" s="488">
        <v>1</v>
      </c>
      <c r="F780" s="487">
        <f t="shared" ref="F780" si="102">ROUND(C780*D780*E780,0)</f>
        <v>0</v>
      </c>
      <c r="G780" s="482">
        <v>22</v>
      </c>
      <c r="H780" s="470" t="s">
        <v>491</v>
      </c>
    </row>
    <row r="781" spans="1:8" s="483" customFormat="1">
      <c r="A781" s="478">
        <v>2</v>
      </c>
      <c r="B781" s="479" t="s">
        <v>482</v>
      </c>
      <c r="C781" s="480">
        <f>C783</f>
        <v>50</v>
      </c>
      <c r="D781" s="481">
        <f t="shared" ref="D781:E781" si="103">D783</f>
        <v>0.96</v>
      </c>
      <c r="E781" s="481">
        <f t="shared" si="103"/>
        <v>2</v>
      </c>
      <c r="F781" s="480">
        <f>F783+F782</f>
        <v>91.2</v>
      </c>
      <c r="G781" s="482">
        <v>23</v>
      </c>
      <c r="H781" s="470" t="s">
        <v>491</v>
      </c>
    </row>
    <row r="782" spans="1:8" s="470" customFormat="1">
      <c r="A782" s="490"/>
      <c r="B782" s="486" t="s">
        <v>213</v>
      </c>
      <c r="C782" s="487"/>
      <c r="D782" s="488">
        <v>0.96</v>
      </c>
      <c r="E782" s="488"/>
      <c r="F782" s="487">
        <f>ROUND(C782*D782*E782,0)</f>
        <v>0</v>
      </c>
      <c r="G782" s="482">
        <v>24</v>
      </c>
    </row>
    <row r="783" spans="1:8" s="470" customFormat="1">
      <c r="A783" s="490"/>
      <c r="B783" s="486" t="s">
        <v>216</v>
      </c>
      <c r="C783" s="487">
        <v>50</v>
      </c>
      <c r="D783" s="488">
        <v>0.96</v>
      </c>
      <c r="E783" s="488">
        <v>2</v>
      </c>
      <c r="F783" s="487">
        <v>91.2</v>
      </c>
      <c r="G783" s="482">
        <v>25</v>
      </c>
    </row>
    <row r="784" spans="1:8" s="483" customFormat="1">
      <c r="A784" s="478">
        <v>3</v>
      </c>
      <c r="B784" s="479" t="s">
        <v>212</v>
      </c>
      <c r="C784" s="480">
        <f>C786+C785</f>
        <v>346</v>
      </c>
      <c r="D784" s="481"/>
      <c r="E784" s="481"/>
      <c r="F784" s="480">
        <f>F785+F786</f>
        <v>507.12</v>
      </c>
      <c r="G784" s="482">
        <v>26</v>
      </c>
    </row>
    <row r="785" spans="1:8" s="470" customFormat="1">
      <c r="A785" s="485"/>
      <c r="B785" s="486" t="s">
        <v>213</v>
      </c>
      <c r="C785" s="487"/>
      <c r="D785" s="488">
        <v>0.36</v>
      </c>
      <c r="E785" s="488"/>
      <c r="F785" s="487">
        <f>ROUND(C785*D785*E785,0)</f>
        <v>0</v>
      </c>
      <c r="G785" s="482">
        <v>27</v>
      </c>
    </row>
    <row r="786" spans="1:8" s="470" customFormat="1">
      <c r="A786" s="485"/>
      <c r="B786" s="486" t="s">
        <v>216</v>
      </c>
      <c r="C786" s="487">
        <v>346</v>
      </c>
      <c r="D786" s="488">
        <v>0.36</v>
      </c>
      <c r="E786" s="488">
        <v>2</v>
      </c>
      <c r="F786" s="487">
        <f>258+249.12</f>
        <v>507.12</v>
      </c>
      <c r="G786" s="482">
        <v>28</v>
      </c>
    </row>
    <row r="787" spans="1:8" s="483" customFormat="1">
      <c r="A787" s="478">
        <v>4</v>
      </c>
      <c r="B787" s="479" t="s">
        <v>170</v>
      </c>
      <c r="C787" s="480">
        <f>C789+C788</f>
        <v>0</v>
      </c>
      <c r="D787" s="481"/>
      <c r="E787" s="481"/>
      <c r="F787" s="480">
        <f>F788+F789</f>
        <v>0</v>
      </c>
      <c r="G787" s="482">
        <v>29</v>
      </c>
    </row>
    <row r="788" spans="1:8" s="470" customFormat="1">
      <c r="A788" s="485"/>
      <c r="B788" s="486" t="s">
        <v>213</v>
      </c>
      <c r="C788" s="487">
        <v>0</v>
      </c>
      <c r="D788" s="488">
        <v>0.15</v>
      </c>
      <c r="E788" s="488"/>
      <c r="F788" s="487">
        <f>ROUND(C788*D788*E788,0)</f>
        <v>0</v>
      </c>
      <c r="G788" s="482">
        <v>30</v>
      </c>
    </row>
    <row r="789" spans="1:8" s="470" customFormat="1">
      <c r="A789" s="485"/>
      <c r="B789" s="486" t="s">
        <v>216</v>
      </c>
      <c r="C789" s="487">
        <v>0</v>
      </c>
      <c r="D789" s="488">
        <v>0.15</v>
      </c>
      <c r="E789" s="488">
        <v>2</v>
      </c>
      <c r="F789" s="487">
        <f>ROUND(C789*D789*E789,0)</f>
        <v>0</v>
      </c>
      <c r="G789" s="482">
        <v>31</v>
      </c>
    </row>
    <row r="790" spans="1:8" s="628" customFormat="1">
      <c r="A790" s="624"/>
      <c r="B790" s="625" t="s">
        <v>111</v>
      </c>
      <c r="C790" s="626">
        <f>C791+C805</f>
        <v>1020</v>
      </c>
      <c r="D790" s="624"/>
      <c r="E790" s="624"/>
      <c r="F790" s="626">
        <f t="shared" ref="F790" si="104">F791+F805</f>
        <v>880.383509</v>
      </c>
      <c r="G790" s="627">
        <v>1</v>
      </c>
    </row>
    <row r="791" spans="1:8" s="628" customFormat="1">
      <c r="A791" s="629" t="s">
        <v>23</v>
      </c>
      <c r="B791" s="630" t="s">
        <v>474</v>
      </c>
      <c r="C791" s="626">
        <f>C792+C793+C796+C799+C802</f>
        <v>763</v>
      </c>
      <c r="D791" s="624"/>
      <c r="E791" s="624"/>
      <c r="F791" s="626">
        <f t="shared" ref="F791" si="105">F792+F793+F796+F799+F802</f>
        <v>323.10350899999997</v>
      </c>
      <c r="G791" s="627">
        <v>2</v>
      </c>
    </row>
    <row r="792" spans="1:8" s="636" customFormat="1">
      <c r="A792" s="631">
        <v>1</v>
      </c>
      <c r="B792" s="632" t="s">
        <v>217</v>
      </c>
      <c r="C792" s="633">
        <v>210</v>
      </c>
      <c r="D792" s="634">
        <v>1.35</v>
      </c>
      <c r="E792" s="634">
        <v>1</v>
      </c>
      <c r="F792" s="633">
        <v>268.97399999999999</v>
      </c>
      <c r="G792" s="635">
        <v>3</v>
      </c>
      <c r="H792" s="623" t="s">
        <v>491</v>
      </c>
    </row>
    <row r="793" spans="1:8" s="636" customFormat="1" ht="30">
      <c r="A793" s="637">
        <v>2</v>
      </c>
      <c r="B793" s="632" t="s">
        <v>475</v>
      </c>
      <c r="C793" s="633">
        <f>C795+C794</f>
        <v>180</v>
      </c>
      <c r="D793" s="634"/>
      <c r="E793" s="634"/>
      <c r="F793" s="633">
        <f>F795+F794</f>
        <v>1.1295090000000001</v>
      </c>
      <c r="G793" s="635">
        <v>4</v>
      </c>
    </row>
    <row r="794" spans="1:8" s="623" customFormat="1">
      <c r="A794" s="638"/>
      <c r="B794" s="639" t="s">
        <v>213</v>
      </c>
      <c r="C794" s="640">
        <v>0</v>
      </c>
      <c r="D794" s="641"/>
      <c r="E794" s="641"/>
      <c r="F794" s="640"/>
      <c r="G794" s="622">
        <v>5</v>
      </c>
    </row>
    <row r="795" spans="1:8" s="623" customFormat="1">
      <c r="A795" s="638"/>
      <c r="B795" s="639" t="s">
        <v>216</v>
      </c>
      <c r="C795" s="640">
        <v>180</v>
      </c>
      <c r="D795" s="641">
        <f>5*2280/1000000</f>
        <v>1.14E-2</v>
      </c>
      <c r="E795" s="641">
        <v>2</v>
      </c>
      <c r="F795" s="640">
        <v>1.1295090000000001</v>
      </c>
      <c r="G795" s="622">
        <v>6</v>
      </c>
    </row>
    <row r="796" spans="1:8" s="636" customFormat="1" ht="30">
      <c r="A796" s="631">
        <v>3</v>
      </c>
      <c r="B796" s="632" t="s">
        <v>218</v>
      </c>
      <c r="C796" s="633">
        <f>C798+C797</f>
        <v>180</v>
      </c>
      <c r="D796" s="634"/>
      <c r="E796" s="634"/>
      <c r="F796" s="633">
        <f>F798+F797</f>
        <v>3.6</v>
      </c>
      <c r="G796" s="635">
        <v>7</v>
      </c>
    </row>
    <row r="797" spans="1:8" s="623" customFormat="1">
      <c r="A797" s="638"/>
      <c r="B797" s="639" t="s">
        <v>213</v>
      </c>
      <c r="C797" s="640">
        <v>0</v>
      </c>
      <c r="D797" s="641"/>
      <c r="E797" s="641"/>
      <c r="F797" s="640"/>
      <c r="G797" s="635">
        <v>8</v>
      </c>
    </row>
    <row r="798" spans="1:8" s="623" customFormat="1">
      <c r="A798" s="638"/>
      <c r="B798" s="639" t="s">
        <v>216</v>
      </c>
      <c r="C798" s="640">
        <v>180</v>
      </c>
      <c r="D798" s="641">
        <f>11110/1000000</f>
        <v>1.111E-2</v>
      </c>
      <c r="E798" s="641">
        <v>2</v>
      </c>
      <c r="F798" s="640">
        <v>3.6</v>
      </c>
      <c r="G798" s="635">
        <v>9</v>
      </c>
    </row>
    <row r="799" spans="1:8" s="636" customFormat="1" ht="30">
      <c r="A799" s="631">
        <v>4</v>
      </c>
      <c r="B799" s="632" t="s">
        <v>476</v>
      </c>
      <c r="C799" s="633">
        <f>C801+C800</f>
        <v>13</v>
      </c>
      <c r="D799" s="634"/>
      <c r="E799" s="634"/>
      <c r="F799" s="633">
        <f>F801+F800</f>
        <v>18.2</v>
      </c>
      <c r="G799" s="635">
        <v>10</v>
      </c>
    </row>
    <row r="800" spans="1:8" s="623" customFormat="1">
      <c r="A800" s="638"/>
      <c r="B800" s="639" t="s">
        <v>213</v>
      </c>
      <c r="C800" s="640">
        <v>0</v>
      </c>
      <c r="D800" s="641"/>
      <c r="E800" s="641"/>
      <c r="F800" s="640">
        <f>ROUND(C800*D800*E800,0)</f>
        <v>0</v>
      </c>
      <c r="G800" s="627">
        <v>11</v>
      </c>
    </row>
    <row r="801" spans="1:8" s="623" customFormat="1">
      <c r="A801" s="638"/>
      <c r="B801" s="639" t="s">
        <v>216</v>
      </c>
      <c r="C801" s="640">
        <v>13</v>
      </c>
      <c r="D801" s="641">
        <v>0.7</v>
      </c>
      <c r="E801" s="641">
        <v>2</v>
      </c>
      <c r="F801" s="640">
        <v>18.2</v>
      </c>
      <c r="G801" s="627">
        <v>12</v>
      </c>
    </row>
    <row r="802" spans="1:8" s="636" customFormat="1" ht="30">
      <c r="A802" s="631">
        <v>5</v>
      </c>
      <c r="B802" s="642" t="s">
        <v>477</v>
      </c>
      <c r="C802" s="633">
        <f>C804+C803</f>
        <v>180</v>
      </c>
      <c r="D802" s="634"/>
      <c r="E802" s="634"/>
      <c r="F802" s="633">
        <f>F803+F804</f>
        <v>31.2</v>
      </c>
      <c r="G802" s="635">
        <v>17</v>
      </c>
    </row>
    <row r="803" spans="1:8" s="623" customFormat="1">
      <c r="A803" s="643"/>
      <c r="B803" s="639" t="s">
        <v>213</v>
      </c>
      <c r="C803" s="640">
        <v>0</v>
      </c>
      <c r="D803" s="641">
        <v>3.9</v>
      </c>
      <c r="E803" s="641"/>
      <c r="F803" s="640">
        <f>ROUND(C803*D803*E803,0)</f>
        <v>0</v>
      </c>
      <c r="G803" s="635">
        <v>18</v>
      </c>
    </row>
    <row r="804" spans="1:8" s="623" customFormat="1">
      <c r="A804" s="643"/>
      <c r="B804" s="639" t="s">
        <v>216</v>
      </c>
      <c r="C804" s="640">
        <v>180</v>
      </c>
      <c r="D804" s="641">
        <v>3.9</v>
      </c>
      <c r="E804" s="641">
        <v>2</v>
      </c>
      <c r="F804" s="640">
        <v>31.2</v>
      </c>
      <c r="G804" s="635">
        <v>19</v>
      </c>
    </row>
    <row r="805" spans="1:8" s="628" customFormat="1">
      <c r="A805" s="643" t="s">
        <v>37</v>
      </c>
      <c r="B805" s="644" t="s">
        <v>479</v>
      </c>
      <c r="C805" s="626">
        <f>C806+C808+C811+C814</f>
        <v>257</v>
      </c>
      <c r="D805" s="624"/>
      <c r="E805" s="624"/>
      <c r="F805" s="626">
        <f>F806+F808+F811+F814</f>
        <v>557.28</v>
      </c>
      <c r="G805" s="635">
        <v>20</v>
      </c>
    </row>
    <row r="806" spans="1:8" s="636" customFormat="1">
      <c r="A806" s="631">
        <v>1</v>
      </c>
      <c r="B806" s="632" t="s">
        <v>480</v>
      </c>
      <c r="C806" s="633">
        <f>C807</f>
        <v>0</v>
      </c>
      <c r="D806" s="634"/>
      <c r="E806" s="634"/>
      <c r="F806" s="633">
        <f>F807</f>
        <v>0</v>
      </c>
      <c r="G806" s="635">
        <v>21</v>
      </c>
    </row>
    <row r="807" spans="1:8" s="623" customFormat="1">
      <c r="A807" s="643"/>
      <c r="B807" s="639" t="s">
        <v>481</v>
      </c>
      <c r="C807" s="640">
        <v>0</v>
      </c>
      <c r="D807" s="641">
        <v>28.08</v>
      </c>
      <c r="E807" s="641">
        <v>1</v>
      </c>
      <c r="F807" s="640">
        <f t="shared" ref="F807" si="106">ROUND(C807*D807*E807,0)</f>
        <v>0</v>
      </c>
      <c r="G807" s="635">
        <v>22</v>
      </c>
      <c r="H807" s="623" t="s">
        <v>491</v>
      </c>
    </row>
    <row r="808" spans="1:8" s="636" customFormat="1">
      <c r="A808" s="631">
        <v>2</v>
      </c>
      <c r="B808" s="632" t="s">
        <v>482</v>
      </c>
      <c r="C808" s="633">
        <f>C810</f>
        <v>41</v>
      </c>
      <c r="D808" s="634">
        <f t="shared" ref="D808:E808" si="107">D810</f>
        <v>0.96</v>
      </c>
      <c r="E808" s="634">
        <f t="shared" si="107"/>
        <v>2</v>
      </c>
      <c r="F808" s="633">
        <f>F810+F809</f>
        <v>77.760000000000005</v>
      </c>
      <c r="G808" s="635">
        <v>23</v>
      </c>
      <c r="H808" s="623" t="s">
        <v>491</v>
      </c>
    </row>
    <row r="809" spans="1:8" s="623" customFormat="1">
      <c r="A809" s="643"/>
      <c r="B809" s="639" t="s">
        <v>213</v>
      </c>
      <c r="C809" s="640">
        <v>0</v>
      </c>
      <c r="D809" s="641">
        <v>0.96</v>
      </c>
      <c r="E809" s="641"/>
      <c r="F809" s="640">
        <f>ROUND(C809*D809*E809,0)</f>
        <v>0</v>
      </c>
      <c r="G809" s="635">
        <v>24</v>
      </c>
    </row>
    <row r="810" spans="1:8" s="623" customFormat="1">
      <c r="A810" s="643"/>
      <c r="B810" s="639" t="s">
        <v>216</v>
      </c>
      <c r="C810" s="640">
        <v>41</v>
      </c>
      <c r="D810" s="641">
        <v>0.96</v>
      </c>
      <c r="E810" s="641">
        <v>2</v>
      </c>
      <c r="F810" s="640">
        <v>77.760000000000005</v>
      </c>
      <c r="G810" s="635">
        <v>25</v>
      </c>
    </row>
    <row r="811" spans="1:8" s="636" customFormat="1">
      <c r="A811" s="631">
        <v>3</v>
      </c>
      <c r="B811" s="632" t="s">
        <v>212</v>
      </c>
      <c r="C811" s="633">
        <f>C813+C812</f>
        <v>216</v>
      </c>
      <c r="D811" s="634"/>
      <c r="E811" s="634"/>
      <c r="F811" s="633">
        <f>F812+F813</f>
        <v>479.52</v>
      </c>
      <c r="G811" s="635">
        <v>26</v>
      </c>
    </row>
    <row r="812" spans="1:8" s="623" customFormat="1">
      <c r="A812" s="638"/>
      <c r="B812" s="639" t="s">
        <v>213</v>
      </c>
      <c r="C812" s="640">
        <v>0</v>
      </c>
      <c r="D812" s="641">
        <v>0.36</v>
      </c>
      <c r="E812" s="641"/>
      <c r="F812" s="640">
        <f>ROUND(C812*D812*E812,0)</f>
        <v>0</v>
      </c>
      <c r="G812" s="635">
        <v>27</v>
      </c>
    </row>
    <row r="813" spans="1:8" s="623" customFormat="1">
      <c r="A813" s="638"/>
      <c r="B813" s="639" t="s">
        <v>216</v>
      </c>
      <c r="C813" s="640">
        <v>216</v>
      </c>
      <c r="D813" s="641">
        <v>0.36</v>
      </c>
      <c r="E813" s="641">
        <v>2</v>
      </c>
      <c r="F813" s="640">
        <f>324+155.52</f>
        <v>479.52</v>
      </c>
      <c r="G813" s="635">
        <v>28</v>
      </c>
    </row>
    <row r="814" spans="1:8" s="636" customFormat="1">
      <c r="A814" s="631">
        <v>4</v>
      </c>
      <c r="B814" s="632" t="s">
        <v>170</v>
      </c>
      <c r="C814" s="633">
        <f>C816+C815</f>
        <v>0</v>
      </c>
      <c r="D814" s="634"/>
      <c r="E814" s="634"/>
      <c r="F814" s="633">
        <f>F815+F816</f>
        <v>0</v>
      </c>
      <c r="G814" s="635">
        <v>29</v>
      </c>
    </row>
    <row r="815" spans="1:8" s="623" customFormat="1">
      <c r="A815" s="638"/>
      <c r="B815" s="639" t="s">
        <v>213</v>
      </c>
      <c r="C815" s="640">
        <v>0</v>
      </c>
      <c r="D815" s="641">
        <v>0.15</v>
      </c>
      <c r="E815" s="641"/>
      <c r="F815" s="640">
        <f>ROUND(C815*D815*E815,0)</f>
        <v>0</v>
      </c>
      <c r="G815" s="635">
        <v>30</v>
      </c>
    </row>
    <row r="816" spans="1:8" s="623" customFormat="1">
      <c r="A816" s="638"/>
      <c r="B816" s="639" t="s">
        <v>216</v>
      </c>
      <c r="C816" s="640">
        <v>0</v>
      </c>
      <c r="D816" s="641">
        <v>0.15</v>
      </c>
      <c r="E816" s="641">
        <v>2</v>
      </c>
      <c r="F816" s="640">
        <f>ROUND(C816*D816*E816,0)</f>
        <v>0</v>
      </c>
      <c r="G816" s="635">
        <v>31</v>
      </c>
    </row>
    <row r="817" spans="1:8" s="628" customFormat="1">
      <c r="A817" s="624"/>
      <c r="B817" s="625" t="s">
        <v>112</v>
      </c>
      <c r="C817" s="626">
        <f>C818+C832</f>
        <v>183</v>
      </c>
      <c r="D817" s="624"/>
      <c r="E817" s="624"/>
      <c r="F817" s="626">
        <f t="shared" ref="F817" si="108">F818+F832</f>
        <v>83.76</v>
      </c>
      <c r="G817" s="627">
        <v>1</v>
      </c>
    </row>
    <row r="818" spans="1:8" s="628" customFormat="1">
      <c r="A818" s="629" t="s">
        <v>23</v>
      </c>
      <c r="B818" s="630" t="s">
        <v>474</v>
      </c>
      <c r="C818" s="626">
        <f>C819+C820+C823+C826+C829</f>
        <v>0</v>
      </c>
      <c r="D818" s="624"/>
      <c r="E818" s="624"/>
      <c r="F818" s="626">
        <f t="shared" ref="F818" si="109">F819+F820+F823+F826+F829</f>
        <v>0</v>
      </c>
      <c r="G818" s="627">
        <v>2</v>
      </c>
    </row>
    <row r="819" spans="1:8" s="636" customFormat="1">
      <c r="A819" s="631">
        <v>1</v>
      </c>
      <c r="B819" s="632" t="s">
        <v>217</v>
      </c>
      <c r="C819" s="633">
        <v>0</v>
      </c>
      <c r="D819" s="634">
        <v>1.35</v>
      </c>
      <c r="E819" s="634">
        <v>1</v>
      </c>
      <c r="F819" s="633"/>
      <c r="G819" s="635">
        <v>3</v>
      </c>
      <c r="H819" s="623" t="s">
        <v>491</v>
      </c>
    </row>
    <row r="820" spans="1:8" s="636" customFormat="1" ht="30">
      <c r="A820" s="637">
        <v>2</v>
      </c>
      <c r="B820" s="632" t="s">
        <v>475</v>
      </c>
      <c r="C820" s="633">
        <f>C822+C821</f>
        <v>0</v>
      </c>
      <c r="D820" s="634"/>
      <c r="E820" s="634"/>
      <c r="F820" s="633">
        <f>F822+F821</f>
        <v>0</v>
      </c>
      <c r="G820" s="635">
        <v>4</v>
      </c>
    </row>
    <row r="821" spans="1:8" s="623" customFormat="1">
      <c r="A821" s="638"/>
      <c r="B821" s="639" t="s">
        <v>213</v>
      </c>
      <c r="C821" s="640"/>
      <c r="D821" s="641"/>
      <c r="E821" s="641"/>
      <c r="F821" s="640"/>
      <c r="G821" s="622">
        <v>5</v>
      </c>
    </row>
    <row r="822" spans="1:8" s="623" customFormat="1">
      <c r="A822" s="638"/>
      <c r="B822" s="639" t="s">
        <v>216</v>
      </c>
      <c r="C822" s="640">
        <f>C819</f>
        <v>0</v>
      </c>
      <c r="D822" s="641">
        <f>5*2280/1000000</f>
        <v>1.14E-2</v>
      </c>
      <c r="E822" s="641">
        <v>2</v>
      </c>
      <c r="F822" s="640">
        <f>ROUND(C822*D822*E822,0)</f>
        <v>0</v>
      </c>
      <c r="G822" s="622">
        <v>6</v>
      </c>
    </row>
    <row r="823" spans="1:8" s="636" customFormat="1" ht="30">
      <c r="A823" s="631">
        <v>3</v>
      </c>
      <c r="B823" s="632" t="s">
        <v>218</v>
      </c>
      <c r="C823" s="633">
        <f>C825+C824</f>
        <v>0</v>
      </c>
      <c r="D823" s="634"/>
      <c r="E823" s="634"/>
      <c r="F823" s="633">
        <f>F825+F824</f>
        <v>0</v>
      </c>
      <c r="G823" s="635">
        <v>7</v>
      </c>
    </row>
    <row r="824" spans="1:8" s="623" customFormat="1">
      <c r="A824" s="638"/>
      <c r="B824" s="639" t="s">
        <v>213</v>
      </c>
      <c r="C824" s="640"/>
      <c r="D824" s="641"/>
      <c r="E824" s="641"/>
      <c r="F824" s="640"/>
      <c r="G824" s="635">
        <v>8</v>
      </c>
    </row>
    <row r="825" spans="1:8" s="623" customFormat="1">
      <c r="A825" s="638"/>
      <c r="B825" s="639" t="s">
        <v>216</v>
      </c>
      <c r="C825" s="640">
        <f>C819</f>
        <v>0</v>
      </c>
      <c r="D825" s="641">
        <f>11110/1000000</f>
        <v>1.111E-2</v>
      </c>
      <c r="E825" s="641">
        <v>2</v>
      </c>
      <c r="F825" s="640">
        <f>ROUND(C825*D825*E825,0)</f>
        <v>0</v>
      </c>
      <c r="G825" s="635">
        <v>9</v>
      </c>
    </row>
    <row r="826" spans="1:8" s="636" customFormat="1" ht="30">
      <c r="A826" s="631">
        <v>4</v>
      </c>
      <c r="B826" s="632" t="s">
        <v>476</v>
      </c>
      <c r="C826" s="633">
        <f>C828+C827</f>
        <v>0</v>
      </c>
      <c r="D826" s="634"/>
      <c r="E826" s="634"/>
      <c r="F826" s="633">
        <f>F828+F827</f>
        <v>0</v>
      </c>
      <c r="G826" s="635">
        <v>10</v>
      </c>
    </row>
    <row r="827" spans="1:8" s="623" customFormat="1">
      <c r="A827" s="638"/>
      <c r="B827" s="639" t="s">
        <v>213</v>
      </c>
      <c r="C827" s="640"/>
      <c r="D827" s="641"/>
      <c r="E827" s="641"/>
      <c r="F827" s="640">
        <f>ROUND(C827*D827*E827,0)</f>
        <v>0</v>
      </c>
      <c r="G827" s="627">
        <v>11</v>
      </c>
    </row>
    <row r="828" spans="1:8" s="623" customFormat="1">
      <c r="A828" s="638"/>
      <c r="B828" s="639" t="s">
        <v>216</v>
      </c>
      <c r="C828" s="640"/>
      <c r="D828" s="641">
        <v>0.7</v>
      </c>
      <c r="E828" s="641">
        <v>2</v>
      </c>
      <c r="F828" s="640">
        <f>ROUND(C828*D828*E828,0)</f>
        <v>0</v>
      </c>
      <c r="G828" s="627">
        <v>12</v>
      </c>
    </row>
    <row r="829" spans="1:8" s="636" customFormat="1" ht="30">
      <c r="A829" s="631">
        <v>5</v>
      </c>
      <c r="B829" s="642" t="s">
        <v>477</v>
      </c>
      <c r="C829" s="633">
        <f>C831+C830</f>
        <v>0</v>
      </c>
      <c r="D829" s="634"/>
      <c r="E829" s="634"/>
      <c r="F829" s="633">
        <f>F830+F831</f>
        <v>0</v>
      </c>
      <c r="G829" s="635">
        <v>17</v>
      </c>
    </row>
    <row r="830" spans="1:8" s="623" customFormat="1">
      <c r="A830" s="643"/>
      <c r="B830" s="639" t="s">
        <v>213</v>
      </c>
      <c r="C830" s="640"/>
      <c r="D830" s="641">
        <v>3.9</v>
      </c>
      <c r="E830" s="641"/>
      <c r="F830" s="640">
        <f>ROUND(C830*D830*E830,0)</f>
        <v>0</v>
      </c>
      <c r="G830" s="635">
        <v>18</v>
      </c>
    </row>
    <row r="831" spans="1:8" s="623" customFormat="1">
      <c r="A831" s="643"/>
      <c r="B831" s="639" t="s">
        <v>216</v>
      </c>
      <c r="C831" s="640"/>
      <c r="D831" s="641">
        <v>3.9</v>
      </c>
      <c r="E831" s="641">
        <v>2</v>
      </c>
      <c r="F831" s="640">
        <f>ROUND(C831*D831*E831,0)</f>
        <v>0</v>
      </c>
      <c r="G831" s="635">
        <v>19</v>
      </c>
    </row>
    <row r="832" spans="1:8" s="628" customFormat="1">
      <c r="A832" s="643" t="s">
        <v>37</v>
      </c>
      <c r="B832" s="644" t="s">
        <v>479</v>
      </c>
      <c r="C832" s="626">
        <f>C833+C835+C838+C841</f>
        <v>183</v>
      </c>
      <c r="D832" s="624"/>
      <c r="E832" s="624"/>
      <c r="F832" s="626">
        <f>F833+F835+F838+F841</f>
        <v>83.76</v>
      </c>
      <c r="G832" s="635">
        <v>20</v>
      </c>
    </row>
    <row r="833" spans="1:8" s="636" customFormat="1">
      <c r="A833" s="631">
        <v>1</v>
      </c>
      <c r="B833" s="632" t="s">
        <v>480</v>
      </c>
      <c r="C833" s="633">
        <f>C834</f>
        <v>0</v>
      </c>
      <c r="D833" s="634"/>
      <c r="E833" s="634"/>
      <c r="F833" s="633">
        <f>F834</f>
        <v>0</v>
      </c>
      <c r="G833" s="635">
        <v>21</v>
      </c>
    </row>
    <row r="834" spans="1:8" s="623" customFormat="1">
      <c r="A834" s="643"/>
      <c r="B834" s="639" t="s">
        <v>481</v>
      </c>
      <c r="C834" s="640">
        <v>0</v>
      </c>
      <c r="D834" s="641">
        <v>28.08</v>
      </c>
      <c r="E834" s="641">
        <v>1</v>
      </c>
      <c r="F834" s="640">
        <f t="shared" ref="F834" si="110">ROUND(C834*D834*E834,0)</f>
        <v>0</v>
      </c>
      <c r="G834" s="635">
        <v>22</v>
      </c>
      <c r="H834" s="623" t="s">
        <v>491</v>
      </c>
    </row>
    <row r="835" spans="1:8" s="636" customFormat="1">
      <c r="A835" s="631">
        <v>2</v>
      </c>
      <c r="B835" s="632" t="s">
        <v>482</v>
      </c>
      <c r="C835" s="633">
        <f>C837</f>
        <v>35</v>
      </c>
      <c r="D835" s="634">
        <f t="shared" ref="D835:E835" si="111">D837</f>
        <v>0.96</v>
      </c>
      <c r="E835" s="634">
        <f t="shared" si="111"/>
        <v>2</v>
      </c>
      <c r="F835" s="633">
        <f>F837+F836</f>
        <v>67.2</v>
      </c>
      <c r="G835" s="635">
        <v>23</v>
      </c>
      <c r="H835" s="623" t="s">
        <v>491</v>
      </c>
    </row>
    <row r="836" spans="1:8" s="623" customFormat="1">
      <c r="A836" s="643"/>
      <c r="B836" s="639" t="s">
        <v>213</v>
      </c>
      <c r="C836" s="640">
        <v>0</v>
      </c>
      <c r="D836" s="641">
        <v>0.96</v>
      </c>
      <c r="E836" s="641"/>
      <c r="F836" s="640">
        <f>ROUND(C836*D836*E836,0)</f>
        <v>0</v>
      </c>
      <c r="G836" s="635">
        <v>24</v>
      </c>
    </row>
    <row r="837" spans="1:8" s="623" customFormat="1">
      <c r="A837" s="643"/>
      <c r="B837" s="639" t="s">
        <v>216</v>
      </c>
      <c r="C837" s="640">
        <v>35</v>
      </c>
      <c r="D837" s="641">
        <v>0.96</v>
      </c>
      <c r="E837" s="641">
        <v>2</v>
      </c>
      <c r="F837" s="640">
        <v>67.2</v>
      </c>
      <c r="G837" s="635">
        <v>25</v>
      </c>
    </row>
    <row r="838" spans="1:8" s="636" customFormat="1">
      <c r="A838" s="631">
        <v>3</v>
      </c>
      <c r="B838" s="632" t="s">
        <v>212</v>
      </c>
      <c r="C838" s="633">
        <f>C840+C839</f>
        <v>148</v>
      </c>
      <c r="D838" s="634"/>
      <c r="E838" s="634"/>
      <c r="F838" s="633">
        <f>F839+F840</f>
        <v>16.560000000000002</v>
      </c>
      <c r="G838" s="635">
        <v>26</v>
      </c>
    </row>
    <row r="839" spans="1:8" s="623" customFormat="1">
      <c r="A839" s="638"/>
      <c r="B839" s="639" t="s">
        <v>213</v>
      </c>
      <c r="C839" s="640">
        <v>0</v>
      </c>
      <c r="D839" s="641">
        <v>0.36</v>
      </c>
      <c r="E839" s="641"/>
      <c r="F839" s="640">
        <f>ROUND(C839*D839*E839,0)</f>
        <v>0</v>
      </c>
      <c r="G839" s="635">
        <v>27</v>
      </c>
    </row>
    <row r="840" spans="1:8" s="623" customFormat="1">
      <c r="A840" s="638"/>
      <c r="B840" s="639" t="s">
        <v>216</v>
      </c>
      <c r="C840" s="640">
        <v>148</v>
      </c>
      <c r="D840" s="641">
        <v>0.36</v>
      </c>
      <c r="E840" s="641">
        <v>2</v>
      </c>
      <c r="F840" s="640">
        <f>-90+106.56</f>
        <v>16.560000000000002</v>
      </c>
      <c r="G840" s="635">
        <v>28</v>
      </c>
    </row>
    <row r="841" spans="1:8" s="636" customFormat="1">
      <c r="A841" s="631">
        <v>4</v>
      </c>
      <c r="B841" s="632" t="s">
        <v>170</v>
      </c>
      <c r="C841" s="633">
        <f>C843+C842</f>
        <v>0</v>
      </c>
      <c r="D841" s="634"/>
      <c r="E841" s="634"/>
      <c r="F841" s="633">
        <f>F842+F843</f>
        <v>0</v>
      </c>
      <c r="G841" s="635">
        <v>29</v>
      </c>
    </row>
    <row r="842" spans="1:8" s="623" customFormat="1">
      <c r="A842" s="638"/>
      <c r="B842" s="639" t="s">
        <v>213</v>
      </c>
      <c r="C842" s="640">
        <v>0</v>
      </c>
      <c r="D842" s="641">
        <v>0.15</v>
      </c>
      <c r="E842" s="641"/>
      <c r="F842" s="640">
        <f>ROUND(C842*D842*E842,0)</f>
        <v>0</v>
      </c>
      <c r="G842" s="635">
        <v>30</v>
      </c>
    </row>
    <row r="843" spans="1:8" s="623" customFormat="1">
      <c r="A843" s="638"/>
      <c r="B843" s="639" t="s">
        <v>216</v>
      </c>
      <c r="C843" s="640">
        <v>0</v>
      </c>
      <c r="D843" s="641">
        <v>0.15</v>
      </c>
      <c r="E843" s="641">
        <v>2</v>
      </c>
      <c r="F843" s="640">
        <f>ROUND(C843*D843*E843,0)</f>
        <v>0</v>
      </c>
      <c r="G843" s="635">
        <v>31</v>
      </c>
    </row>
    <row r="844" spans="1:8" s="475" customFormat="1">
      <c r="A844" s="471"/>
      <c r="B844" s="472" t="s">
        <v>113</v>
      </c>
      <c r="C844" s="473">
        <f>C845+C859</f>
        <v>759</v>
      </c>
      <c r="D844" s="471"/>
      <c r="E844" s="471"/>
      <c r="F844" s="473">
        <f t="shared" ref="F844" si="112">F845+F859</f>
        <v>581.26</v>
      </c>
      <c r="G844" s="474">
        <v>1</v>
      </c>
    </row>
    <row r="845" spans="1:8" s="475" customFormat="1">
      <c r="A845" s="476" t="s">
        <v>23</v>
      </c>
      <c r="B845" s="477" t="s">
        <v>474</v>
      </c>
      <c r="C845" s="473">
        <f>C846+C847+C850+C853+C856</f>
        <v>355</v>
      </c>
      <c r="D845" s="471"/>
      <c r="E845" s="471"/>
      <c r="F845" s="473">
        <f t="shared" ref="F845" si="113">F846+F847+F850+F853+F856</f>
        <v>110.69999999999999</v>
      </c>
      <c r="G845" s="474">
        <v>2</v>
      </c>
    </row>
    <row r="846" spans="1:8" s="483" customFormat="1">
      <c r="A846" s="478">
        <v>1</v>
      </c>
      <c r="B846" s="479" t="s">
        <v>217</v>
      </c>
      <c r="C846" s="480">
        <v>190</v>
      </c>
      <c r="D846" s="481">
        <v>1.35</v>
      </c>
      <c r="E846" s="481">
        <v>1</v>
      </c>
      <c r="F846" s="480">
        <v>48.3</v>
      </c>
      <c r="G846" s="482">
        <v>3</v>
      </c>
      <c r="H846" s="470" t="s">
        <v>491</v>
      </c>
    </row>
    <row r="847" spans="1:8" s="483" customFormat="1" ht="30">
      <c r="A847" s="484">
        <v>2</v>
      </c>
      <c r="B847" s="479" t="s">
        <v>475</v>
      </c>
      <c r="C847" s="480">
        <f>C849+C848</f>
        <v>0</v>
      </c>
      <c r="D847" s="481"/>
      <c r="E847" s="481"/>
      <c r="F847" s="480">
        <f>F849+F848</f>
        <v>0</v>
      </c>
      <c r="G847" s="482">
        <v>4</v>
      </c>
    </row>
    <row r="848" spans="1:8" s="470" customFormat="1">
      <c r="A848" s="485"/>
      <c r="B848" s="486" t="s">
        <v>213</v>
      </c>
      <c r="C848" s="487">
        <v>0</v>
      </c>
      <c r="D848" s="488"/>
      <c r="E848" s="488"/>
      <c r="F848" s="487"/>
      <c r="G848" s="469">
        <v>5</v>
      </c>
    </row>
    <row r="849" spans="1:8" s="470" customFormat="1">
      <c r="A849" s="485"/>
      <c r="B849" s="486" t="s">
        <v>216</v>
      </c>
      <c r="C849" s="487">
        <v>0</v>
      </c>
      <c r="D849" s="488">
        <f>5*2280/1000000</f>
        <v>1.14E-2</v>
      </c>
      <c r="E849" s="488">
        <v>2</v>
      </c>
      <c r="F849" s="487">
        <f>ROUND(C849*D849*E849,0)</f>
        <v>0</v>
      </c>
      <c r="G849" s="469">
        <v>6</v>
      </c>
    </row>
    <row r="850" spans="1:8" s="483" customFormat="1" ht="30">
      <c r="A850" s="478">
        <v>3</v>
      </c>
      <c r="B850" s="479" t="s">
        <v>218</v>
      </c>
      <c r="C850" s="480">
        <f>C852+C851</f>
        <v>0</v>
      </c>
      <c r="D850" s="481"/>
      <c r="E850" s="481"/>
      <c r="F850" s="480">
        <f>F852+F851</f>
        <v>0</v>
      </c>
      <c r="G850" s="482">
        <v>7</v>
      </c>
    </row>
    <row r="851" spans="1:8" s="470" customFormat="1">
      <c r="A851" s="485"/>
      <c r="B851" s="486" t="s">
        <v>213</v>
      </c>
      <c r="C851" s="487">
        <v>0</v>
      </c>
      <c r="D851" s="488"/>
      <c r="E851" s="488"/>
      <c r="F851" s="487"/>
      <c r="G851" s="482">
        <v>8</v>
      </c>
    </row>
    <row r="852" spans="1:8" s="470" customFormat="1">
      <c r="A852" s="485"/>
      <c r="B852" s="486" t="s">
        <v>216</v>
      </c>
      <c r="C852" s="487">
        <v>0</v>
      </c>
      <c r="D852" s="488">
        <f>11110/1000000</f>
        <v>1.111E-2</v>
      </c>
      <c r="E852" s="488">
        <v>2</v>
      </c>
      <c r="F852" s="487">
        <f>ROUND(C852*D852*E852,0)</f>
        <v>0</v>
      </c>
      <c r="G852" s="482">
        <v>9</v>
      </c>
    </row>
    <row r="853" spans="1:8" s="483" customFormat="1" ht="30">
      <c r="A853" s="478">
        <v>4</v>
      </c>
      <c r="B853" s="479" t="s">
        <v>476</v>
      </c>
      <c r="C853" s="480">
        <f>C855+C854</f>
        <v>1</v>
      </c>
      <c r="D853" s="481"/>
      <c r="E853" s="481"/>
      <c r="F853" s="480">
        <f>F855+F854</f>
        <v>1.4</v>
      </c>
      <c r="G853" s="482">
        <v>10</v>
      </c>
    </row>
    <row r="854" spans="1:8" s="470" customFormat="1">
      <c r="A854" s="485"/>
      <c r="B854" s="486" t="s">
        <v>213</v>
      </c>
      <c r="C854" s="487"/>
      <c r="D854" s="488"/>
      <c r="E854" s="488"/>
      <c r="F854" s="487">
        <f>ROUND(C854*D854*E854,0)</f>
        <v>0</v>
      </c>
      <c r="G854" s="474">
        <v>11</v>
      </c>
    </row>
    <row r="855" spans="1:8" s="470" customFormat="1">
      <c r="A855" s="485"/>
      <c r="B855" s="486" t="s">
        <v>216</v>
      </c>
      <c r="C855" s="487">
        <v>1</v>
      </c>
      <c r="D855" s="488">
        <v>0.7</v>
      </c>
      <c r="E855" s="488">
        <v>2</v>
      </c>
      <c r="F855" s="487">
        <v>1.4</v>
      </c>
      <c r="G855" s="474">
        <v>12</v>
      </c>
    </row>
    <row r="856" spans="1:8" s="483" customFormat="1" ht="30">
      <c r="A856" s="478">
        <v>5</v>
      </c>
      <c r="B856" s="489" t="s">
        <v>477</v>
      </c>
      <c r="C856" s="480">
        <f>C858+C857</f>
        <v>164</v>
      </c>
      <c r="D856" s="481"/>
      <c r="E856" s="481"/>
      <c r="F856" s="480">
        <f>F857+F858</f>
        <v>61</v>
      </c>
      <c r="G856" s="482">
        <v>17</v>
      </c>
    </row>
    <row r="857" spans="1:8" s="470" customFormat="1">
      <c r="A857" s="490"/>
      <c r="B857" s="486" t="s">
        <v>213</v>
      </c>
      <c r="C857" s="487">
        <v>0</v>
      </c>
      <c r="D857" s="488">
        <v>3.9</v>
      </c>
      <c r="E857" s="488"/>
      <c r="F857" s="487">
        <f>ROUND(C857*D857*E857,0)</f>
        <v>0</v>
      </c>
      <c r="G857" s="482">
        <v>18</v>
      </c>
    </row>
    <row r="858" spans="1:8" s="470" customFormat="1">
      <c r="A858" s="490"/>
      <c r="B858" s="486" t="s">
        <v>216</v>
      </c>
      <c r="C858" s="487">
        <v>164</v>
      </c>
      <c r="D858" s="488">
        <v>3.9</v>
      </c>
      <c r="E858" s="488">
        <v>2</v>
      </c>
      <c r="F858" s="487">
        <v>61</v>
      </c>
      <c r="G858" s="482">
        <v>19</v>
      </c>
    </row>
    <row r="859" spans="1:8" s="475" customFormat="1">
      <c r="A859" s="490" t="s">
        <v>37</v>
      </c>
      <c r="B859" s="491" t="s">
        <v>479</v>
      </c>
      <c r="C859" s="473">
        <f>C860+C862+C865+C868</f>
        <v>404</v>
      </c>
      <c r="D859" s="471"/>
      <c r="E859" s="471"/>
      <c r="F859" s="473">
        <f>F860+F862+F865+F868</f>
        <v>470.56</v>
      </c>
      <c r="G859" s="482">
        <v>20</v>
      </c>
    </row>
    <row r="860" spans="1:8" s="483" customFormat="1">
      <c r="A860" s="478">
        <v>1</v>
      </c>
      <c r="B860" s="479" t="s">
        <v>480</v>
      </c>
      <c r="C860" s="480">
        <f>C861</f>
        <v>0</v>
      </c>
      <c r="D860" s="481"/>
      <c r="E860" s="481"/>
      <c r="F860" s="480">
        <f>F861</f>
        <v>0</v>
      </c>
      <c r="G860" s="482">
        <v>21</v>
      </c>
    </row>
    <row r="861" spans="1:8" s="470" customFormat="1">
      <c r="A861" s="490"/>
      <c r="B861" s="486" t="s">
        <v>481</v>
      </c>
      <c r="C861" s="487">
        <v>0</v>
      </c>
      <c r="D861" s="488">
        <v>28.08</v>
      </c>
      <c r="E861" s="488">
        <v>1</v>
      </c>
      <c r="F861" s="487">
        <f t="shared" ref="F861" si="114">ROUND(C861*D861*E861,0)</f>
        <v>0</v>
      </c>
      <c r="G861" s="482">
        <v>22</v>
      </c>
      <c r="H861" s="470" t="s">
        <v>491</v>
      </c>
    </row>
    <row r="862" spans="1:8" s="483" customFormat="1">
      <c r="A862" s="478">
        <v>2</v>
      </c>
      <c r="B862" s="479" t="s">
        <v>482</v>
      </c>
      <c r="C862" s="480">
        <f>C864</f>
        <v>56</v>
      </c>
      <c r="D862" s="481">
        <f t="shared" ref="D862:E862" si="115">D864</f>
        <v>0.96</v>
      </c>
      <c r="E862" s="481">
        <f t="shared" si="115"/>
        <v>2</v>
      </c>
      <c r="F862" s="480">
        <f>F864+F863</f>
        <v>106.56</v>
      </c>
      <c r="G862" s="482">
        <v>23</v>
      </c>
      <c r="H862" s="470" t="s">
        <v>491</v>
      </c>
    </row>
    <row r="863" spans="1:8" s="470" customFormat="1">
      <c r="A863" s="490"/>
      <c r="B863" s="486" t="s">
        <v>213</v>
      </c>
      <c r="C863" s="487">
        <v>0</v>
      </c>
      <c r="D863" s="488">
        <v>0.96</v>
      </c>
      <c r="E863" s="488"/>
      <c r="F863" s="487">
        <f>ROUND(C863*D863*E863,0)</f>
        <v>0</v>
      </c>
      <c r="G863" s="482">
        <v>24</v>
      </c>
    </row>
    <row r="864" spans="1:8" s="470" customFormat="1">
      <c r="A864" s="490"/>
      <c r="B864" s="486" t="s">
        <v>216</v>
      </c>
      <c r="C864" s="487">
        <v>56</v>
      </c>
      <c r="D864" s="488">
        <v>0.96</v>
      </c>
      <c r="E864" s="488">
        <v>2</v>
      </c>
      <c r="F864" s="487">
        <v>106.56</v>
      </c>
      <c r="G864" s="482">
        <v>25</v>
      </c>
    </row>
    <row r="865" spans="1:8" s="483" customFormat="1">
      <c r="A865" s="478">
        <v>3</v>
      </c>
      <c r="B865" s="479" t="s">
        <v>212</v>
      </c>
      <c r="C865" s="480">
        <f>C867+C866</f>
        <v>348</v>
      </c>
      <c r="D865" s="481"/>
      <c r="E865" s="481"/>
      <c r="F865" s="480">
        <f>F866+F867</f>
        <v>364</v>
      </c>
      <c r="G865" s="482">
        <v>26</v>
      </c>
    </row>
    <row r="866" spans="1:8" s="470" customFormat="1">
      <c r="A866" s="485"/>
      <c r="B866" s="486" t="s">
        <v>213</v>
      </c>
      <c r="C866" s="487">
        <v>0</v>
      </c>
      <c r="D866" s="488">
        <v>0.36</v>
      </c>
      <c r="E866" s="488"/>
      <c r="F866" s="487">
        <f>ROUND(C866*D866*E866,0)</f>
        <v>0</v>
      </c>
      <c r="G866" s="482">
        <v>27</v>
      </c>
    </row>
    <row r="867" spans="1:8" s="470" customFormat="1">
      <c r="A867" s="485"/>
      <c r="B867" s="486" t="s">
        <v>216</v>
      </c>
      <c r="C867" s="487">
        <v>348</v>
      </c>
      <c r="D867" s="488">
        <v>0.36</v>
      </c>
      <c r="E867" s="488">
        <v>2</v>
      </c>
      <c r="F867" s="487">
        <f>ROUND(C867*D867*E867,0)+113</f>
        <v>364</v>
      </c>
      <c r="G867" s="482">
        <v>28</v>
      </c>
    </row>
    <row r="868" spans="1:8" s="483" customFormat="1">
      <c r="A868" s="478">
        <v>4</v>
      </c>
      <c r="B868" s="479" t="s">
        <v>170</v>
      </c>
      <c r="C868" s="480">
        <f>C870+C869</f>
        <v>0</v>
      </c>
      <c r="D868" s="481"/>
      <c r="E868" s="481"/>
      <c r="F868" s="480">
        <f>F869+F870</f>
        <v>0</v>
      </c>
      <c r="G868" s="482">
        <v>29</v>
      </c>
    </row>
    <row r="869" spans="1:8" s="470" customFormat="1">
      <c r="A869" s="485"/>
      <c r="B869" s="486" t="s">
        <v>213</v>
      </c>
      <c r="C869" s="487">
        <v>0</v>
      </c>
      <c r="D869" s="488">
        <v>0.15</v>
      </c>
      <c r="E869" s="488"/>
      <c r="F869" s="487">
        <f>ROUND(C869*D869*E869,0)</f>
        <v>0</v>
      </c>
      <c r="G869" s="482">
        <v>30</v>
      </c>
    </row>
    <row r="870" spans="1:8" s="470" customFormat="1">
      <c r="A870" s="485"/>
      <c r="B870" s="486" t="s">
        <v>216</v>
      </c>
      <c r="C870" s="487"/>
      <c r="D870" s="488">
        <v>0.15</v>
      </c>
      <c r="E870" s="488">
        <v>2</v>
      </c>
      <c r="F870" s="487">
        <f>ROUND(C870*D870*E870,0)</f>
        <v>0</v>
      </c>
      <c r="G870" s="482">
        <v>31</v>
      </c>
    </row>
    <row r="871" spans="1:8" s="475" customFormat="1">
      <c r="A871" s="471"/>
      <c r="B871" s="472" t="s">
        <v>114</v>
      </c>
      <c r="C871" s="473">
        <f>C872+C886</f>
        <v>195</v>
      </c>
      <c r="D871" s="471"/>
      <c r="E871" s="471"/>
      <c r="F871" s="473">
        <f>F872+F886</f>
        <v>199.72</v>
      </c>
      <c r="G871" s="474">
        <v>1</v>
      </c>
    </row>
    <row r="872" spans="1:8" s="475" customFormat="1">
      <c r="A872" s="476" t="s">
        <v>23</v>
      </c>
      <c r="B872" s="477" t="s">
        <v>474</v>
      </c>
      <c r="C872" s="473">
        <f>C873+C874+C877+C880+C883</f>
        <v>4</v>
      </c>
      <c r="D872" s="471"/>
      <c r="E872" s="471"/>
      <c r="F872" s="473">
        <f>F873+F874+F877+F880+F883</f>
        <v>31.2</v>
      </c>
      <c r="G872" s="474">
        <v>2</v>
      </c>
    </row>
    <row r="873" spans="1:8" s="483" customFormat="1">
      <c r="A873" s="478">
        <v>1</v>
      </c>
      <c r="B873" s="479" t="s">
        <v>217</v>
      </c>
      <c r="C873" s="480">
        <v>0</v>
      </c>
      <c r="D873" s="481">
        <v>1.35</v>
      </c>
      <c r="E873" s="481">
        <v>1</v>
      </c>
      <c r="F873" s="480"/>
      <c r="G873" s="482">
        <v>3</v>
      </c>
      <c r="H873" s="470" t="s">
        <v>491</v>
      </c>
    </row>
    <row r="874" spans="1:8" s="483" customFormat="1" ht="30">
      <c r="A874" s="484">
        <v>2</v>
      </c>
      <c r="B874" s="479" t="s">
        <v>475</v>
      </c>
      <c r="C874" s="480">
        <f>C876+C875</f>
        <v>0</v>
      </c>
      <c r="D874" s="481"/>
      <c r="E874" s="481"/>
      <c r="F874" s="480">
        <f>F876+F875</f>
        <v>0</v>
      </c>
      <c r="G874" s="482">
        <v>4</v>
      </c>
    </row>
    <row r="875" spans="1:8" s="470" customFormat="1">
      <c r="A875" s="485"/>
      <c r="B875" s="486" t="s">
        <v>213</v>
      </c>
      <c r="C875" s="487"/>
      <c r="D875" s="488"/>
      <c r="E875" s="488"/>
      <c r="F875" s="487"/>
      <c r="G875" s="469">
        <v>5</v>
      </c>
    </row>
    <row r="876" spans="1:8" s="470" customFormat="1">
      <c r="A876" s="485"/>
      <c r="B876" s="486" t="s">
        <v>216</v>
      </c>
      <c r="C876" s="487">
        <v>0</v>
      </c>
      <c r="D876" s="488">
        <f>5*2280/1000000</f>
        <v>1.14E-2</v>
      </c>
      <c r="E876" s="488">
        <v>2</v>
      </c>
      <c r="F876" s="487">
        <f>ROUND(C876*D876*E876,0)</f>
        <v>0</v>
      </c>
      <c r="G876" s="469">
        <v>6</v>
      </c>
    </row>
    <row r="877" spans="1:8" s="483" customFormat="1" ht="30">
      <c r="A877" s="478">
        <v>3</v>
      </c>
      <c r="B877" s="479" t="s">
        <v>218</v>
      </c>
      <c r="C877" s="480">
        <f>C879+C878</f>
        <v>0</v>
      </c>
      <c r="D877" s="481"/>
      <c r="E877" s="481"/>
      <c r="F877" s="480">
        <f>F879+F878</f>
        <v>0</v>
      </c>
      <c r="G877" s="482">
        <v>7</v>
      </c>
    </row>
    <row r="878" spans="1:8" s="470" customFormat="1">
      <c r="A878" s="485"/>
      <c r="B878" s="486" t="s">
        <v>213</v>
      </c>
      <c r="C878" s="487"/>
      <c r="D878" s="488"/>
      <c r="E878" s="488"/>
      <c r="F878" s="487"/>
      <c r="G878" s="482">
        <v>8</v>
      </c>
    </row>
    <row r="879" spans="1:8" s="470" customFormat="1">
      <c r="A879" s="485"/>
      <c r="B879" s="486" t="s">
        <v>216</v>
      </c>
      <c r="C879" s="487">
        <v>0</v>
      </c>
      <c r="D879" s="488">
        <f>11110/1000000</f>
        <v>1.111E-2</v>
      </c>
      <c r="E879" s="488">
        <v>2</v>
      </c>
      <c r="F879" s="487">
        <f>ROUND(C879*D879*E879,0)</f>
        <v>0</v>
      </c>
      <c r="G879" s="482">
        <v>9</v>
      </c>
    </row>
    <row r="880" spans="1:8" s="483" customFormat="1" ht="30">
      <c r="A880" s="478">
        <v>4</v>
      </c>
      <c r="B880" s="479" t="s">
        <v>476</v>
      </c>
      <c r="C880" s="480">
        <f>C882+C881</f>
        <v>0</v>
      </c>
      <c r="D880" s="481"/>
      <c r="E880" s="481"/>
      <c r="F880" s="480">
        <f>F882+F881</f>
        <v>0</v>
      </c>
      <c r="G880" s="482">
        <v>10</v>
      </c>
    </row>
    <row r="881" spans="1:8" s="470" customFormat="1">
      <c r="A881" s="485"/>
      <c r="B881" s="486" t="s">
        <v>213</v>
      </c>
      <c r="C881" s="487"/>
      <c r="D881" s="488"/>
      <c r="E881" s="488"/>
      <c r="F881" s="487">
        <f>ROUND(C881*D881*E881,0)</f>
        <v>0</v>
      </c>
      <c r="G881" s="474">
        <v>11</v>
      </c>
    </row>
    <row r="882" spans="1:8" s="470" customFormat="1">
      <c r="A882" s="485"/>
      <c r="B882" s="486" t="s">
        <v>216</v>
      </c>
      <c r="C882" s="487"/>
      <c r="D882" s="488">
        <v>0.7</v>
      </c>
      <c r="E882" s="488">
        <v>2</v>
      </c>
      <c r="F882" s="487">
        <f>ROUND(C882*D882*E882,0)</f>
        <v>0</v>
      </c>
      <c r="G882" s="474">
        <v>12</v>
      </c>
    </row>
    <row r="883" spans="1:8" s="483" customFormat="1" ht="30">
      <c r="A883" s="478">
        <v>5</v>
      </c>
      <c r="B883" s="489" t="s">
        <v>477</v>
      </c>
      <c r="C883" s="480">
        <f>C885+C884</f>
        <v>4</v>
      </c>
      <c r="D883" s="481"/>
      <c r="E883" s="481"/>
      <c r="F883" s="480">
        <f>F884+F885</f>
        <v>31.2</v>
      </c>
      <c r="G883" s="482">
        <v>17</v>
      </c>
    </row>
    <row r="884" spans="1:8" s="470" customFormat="1">
      <c r="A884" s="490"/>
      <c r="B884" s="486" t="s">
        <v>213</v>
      </c>
      <c r="C884" s="487"/>
      <c r="D884" s="488">
        <v>3.9</v>
      </c>
      <c r="E884" s="488"/>
      <c r="F884" s="487">
        <f>ROUND(C884*D884*E884,0)</f>
        <v>0</v>
      </c>
      <c r="G884" s="482">
        <v>18</v>
      </c>
    </row>
    <row r="885" spans="1:8" s="470" customFormat="1">
      <c r="A885" s="490"/>
      <c r="B885" s="486" t="s">
        <v>216</v>
      </c>
      <c r="C885" s="487">
        <v>4</v>
      </c>
      <c r="D885" s="488">
        <v>3.9</v>
      </c>
      <c r="E885" s="488">
        <v>2</v>
      </c>
      <c r="F885" s="487">
        <v>31.2</v>
      </c>
      <c r="G885" s="482">
        <v>19</v>
      </c>
    </row>
    <row r="886" spans="1:8" s="475" customFormat="1">
      <c r="A886" s="490" t="s">
        <v>37</v>
      </c>
      <c r="B886" s="491" t="s">
        <v>479</v>
      </c>
      <c r="C886" s="473">
        <f>C887+C889+C892+C895</f>
        <v>191</v>
      </c>
      <c r="D886" s="471"/>
      <c r="E886" s="471"/>
      <c r="F886" s="473">
        <f>F887+F889+F892+F895</f>
        <v>168.52</v>
      </c>
      <c r="G886" s="482">
        <v>20</v>
      </c>
    </row>
    <row r="887" spans="1:8" s="483" customFormat="1">
      <c r="A887" s="478">
        <v>1</v>
      </c>
      <c r="B887" s="479" t="s">
        <v>480</v>
      </c>
      <c r="C887" s="480">
        <f>C888</f>
        <v>0</v>
      </c>
      <c r="D887" s="481"/>
      <c r="E887" s="481"/>
      <c r="F887" s="480">
        <f>F888</f>
        <v>0</v>
      </c>
      <c r="G887" s="482">
        <v>21</v>
      </c>
    </row>
    <row r="888" spans="1:8" s="470" customFormat="1">
      <c r="A888" s="490"/>
      <c r="B888" s="486" t="s">
        <v>481</v>
      </c>
      <c r="C888" s="487"/>
      <c r="D888" s="488">
        <v>28.08</v>
      </c>
      <c r="E888" s="488">
        <v>1</v>
      </c>
      <c r="F888" s="487">
        <f t="shared" ref="F888" si="116">ROUND(C888*D888*E888,0)</f>
        <v>0</v>
      </c>
      <c r="G888" s="482">
        <v>22</v>
      </c>
      <c r="H888" s="470" t="s">
        <v>491</v>
      </c>
    </row>
    <row r="889" spans="1:8" s="483" customFormat="1">
      <c r="A889" s="478">
        <v>2</v>
      </c>
      <c r="B889" s="479" t="s">
        <v>482</v>
      </c>
      <c r="C889" s="480">
        <f>C891</f>
        <v>0</v>
      </c>
      <c r="D889" s="481">
        <f t="shared" ref="D889:E889" si="117">D891</f>
        <v>0.96</v>
      </c>
      <c r="E889" s="481">
        <f t="shared" si="117"/>
        <v>2</v>
      </c>
      <c r="F889" s="480">
        <f>F891+F890</f>
        <v>0</v>
      </c>
      <c r="G889" s="482">
        <v>23</v>
      </c>
      <c r="H889" s="470" t="s">
        <v>491</v>
      </c>
    </row>
    <row r="890" spans="1:8" s="470" customFormat="1">
      <c r="A890" s="490"/>
      <c r="B890" s="486" t="s">
        <v>213</v>
      </c>
      <c r="C890" s="487"/>
      <c r="D890" s="488">
        <v>0.96</v>
      </c>
      <c r="E890" s="488"/>
      <c r="F890" s="487">
        <f>ROUND(C890*D890*E890,0)</f>
        <v>0</v>
      </c>
      <c r="G890" s="482">
        <v>24</v>
      </c>
    </row>
    <row r="891" spans="1:8" s="470" customFormat="1">
      <c r="A891" s="490"/>
      <c r="B891" s="486" t="s">
        <v>216</v>
      </c>
      <c r="C891" s="487"/>
      <c r="D891" s="488">
        <v>0.96</v>
      </c>
      <c r="E891" s="488">
        <v>2</v>
      </c>
      <c r="F891" s="487">
        <f>ROUND(C891*D891*E891,0)</f>
        <v>0</v>
      </c>
      <c r="G891" s="482">
        <v>25</v>
      </c>
    </row>
    <row r="892" spans="1:8" s="483" customFormat="1">
      <c r="A892" s="478">
        <v>3</v>
      </c>
      <c r="B892" s="479" t="s">
        <v>212</v>
      </c>
      <c r="C892" s="480">
        <f>C894+C893</f>
        <v>191</v>
      </c>
      <c r="D892" s="481"/>
      <c r="E892" s="481"/>
      <c r="F892" s="480">
        <f>F893+F894</f>
        <v>168.52</v>
      </c>
      <c r="G892" s="482">
        <v>26</v>
      </c>
    </row>
    <row r="893" spans="1:8" s="470" customFormat="1">
      <c r="A893" s="485"/>
      <c r="B893" s="486" t="s">
        <v>213</v>
      </c>
      <c r="C893" s="487"/>
      <c r="D893" s="488">
        <v>0.36</v>
      </c>
      <c r="E893" s="488"/>
      <c r="F893" s="487">
        <f>ROUND(C893*D893*E893,0)</f>
        <v>0</v>
      </c>
      <c r="G893" s="482">
        <v>27</v>
      </c>
    </row>
    <row r="894" spans="1:8" s="470" customFormat="1">
      <c r="A894" s="485"/>
      <c r="B894" s="486" t="s">
        <v>216</v>
      </c>
      <c r="C894" s="487">
        <v>191</v>
      </c>
      <c r="D894" s="488">
        <v>0.36</v>
      </c>
      <c r="E894" s="488">
        <v>2</v>
      </c>
      <c r="F894" s="487">
        <f>31+137.52</f>
        <v>168.52</v>
      </c>
      <c r="G894" s="482">
        <v>28</v>
      </c>
    </row>
    <row r="895" spans="1:8" s="483" customFormat="1">
      <c r="A895" s="478">
        <v>4</v>
      </c>
      <c r="B895" s="479" t="s">
        <v>170</v>
      </c>
      <c r="C895" s="480">
        <f>C897+C896</f>
        <v>0</v>
      </c>
      <c r="D895" s="481"/>
      <c r="E895" s="481"/>
      <c r="F895" s="480">
        <f>F896+F897</f>
        <v>0</v>
      </c>
      <c r="G895" s="482">
        <v>29</v>
      </c>
    </row>
    <row r="896" spans="1:8" s="470" customFormat="1">
      <c r="A896" s="485"/>
      <c r="B896" s="486" t="s">
        <v>213</v>
      </c>
      <c r="C896" s="487">
        <v>0</v>
      </c>
      <c r="D896" s="488">
        <v>0.15</v>
      </c>
      <c r="E896" s="488"/>
      <c r="F896" s="487">
        <f>ROUND(C896*D896*E896,0)</f>
        <v>0</v>
      </c>
      <c r="G896" s="482">
        <v>30</v>
      </c>
    </row>
    <row r="897" spans="1:8" s="470" customFormat="1">
      <c r="A897" s="485"/>
      <c r="B897" s="486" t="s">
        <v>216</v>
      </c>
      <c r="C897" s="487">
        <v>0</v>
      </c>
      <c r="D897" s="488">
        <v>0.15</v>
      </c>
      <c r="E897" s="488">
        <v>2</v>
      </c>
      <c r="F897" s="487">
        <f>ROUND(C897*D897*E897,0)</f>
        <v>0</v>
      </c>
      <c r="G897" s="482">
        <v>31</v>
      </c>
    </row>
    <row r="898" spans="1:8" s="475" customFormat="1">
      <c r="A898" s="471"/>
      <c r="B898" s="472" t="s">
        <v>115</v>
      </c>
      <c r="C898" s="473"/>
      <c r="D898" s="471"/>
      <c r="E898" s="471"/>
      <c r="F898" s="473"/>
      <c r="G898" s="474">
        <v>1</v>
      </c>
    </row>
    <row r="899" spans="1:8" s="475" customFormat="1">
      <c r="A899" s="476" t="s">
        <v>23</v>
      </c>
      <c r="B899" s="477" t="s">
        <v>474</v>
      </c>
      <c r="C899" s="473"/>
      <c r="D899" s="471"/>
      <c r="E899" s="471"/>
      <c r="F899" s="473"/>
      <c r="G899" s="474">
        <v>2</v>
      </c>
    </row>
    <row r="900" spans="1:8" s="483" customFormat="1">
      <c r="A900" s="478">
        <v>1</v>
      </c>
      <c r="B900" s="479" t="s">
        <v>217</v>
      </c>
      <c r="C900" s="480"/>
      <c r="D900" s="481"/>
      <c r="E900" s="481"/>
      <c r="F900" s="480"/>
      <c r="G900" s="482">
        <v>3</v>
      </c>
      <c r="H900" s="470" t="s">
        <v>491</v>
      </c>
    </row>
    <row r="901" spans="1:8" s="483" customFormat="1" ht="30">
      <c r="A901" s="484">
        <v>2</v>
      </c>
      <c r="B901" s="479" t="s">
        <v>475</v>
      </c>
      <c r="C901" s="480"/>
      <c r="D901" s="481"/>
      <c r="E901" s="481"/>
      <c r="F901" s="480"/>
      <c r="G901" s="482">
        <v>4</v>
      </c>
    </row>
    <row r="902" spans="1:8" s="470" customFormat="1">
      <c r="A902" s="485"/>
      <c r="B902" s="486" t="s">
        <v>213</v>
      </c>
      <c r="C902" s="487"/>
      <c r="D902" s="488"/>
      <c r="E902" s="488"/>
      <c r="F902" s="487"/>
      <c r="G902" s="469">
        <v>5</v>
      </c>
    </row>
    <row r="903" spans="1:8" s="470" customFormat="1">
      <c r="A903" s="485"/>
      <c r="B903" s="486" t="s">
        <v>216</v>
      </c>
      <c r="C903" s="487"/>
      <c r="D903" s="488"/>
      <c r="E903" s="488"/>
      <c r="F903" s="487"/>
      <c r="G903" s="469">
        <v>6</v>
      </c>
    </row>
    <row r="904" spans="1:8" s="483" customFormat="1" ht="30">
      <c r="A904" s="478">
        <v>3</v>
      </c>
      <c r="B904" s="479" t="s">
        <v>218</v>
      </c>
      <c r="C904" s="480"/>
      <c r="D904" s="481"/>
      <c r="E904" s="481"/>
      <c r="F904" s="480"/>
      <c r="G904" s="482">
        <v>7</v>
      </c>
    </row>
    <row r="905" spans="1:8" s="470" customFormat="1">
      <c r="A905" s="485"/>
      <c r="B905" s="486" t="s">
        <v>213</v>
      </c>
      <c r="C905" s="487"/>
      <c r="D905" s="488"/>
      <c r="E905" s="488"/>
      <c r="F905" s="487"/>
      <c r="G905" s="482">
        <v>8</v>
      </c>
    </row>
    <row r="906" spans="1:8" s="470" customFormat="1">
      <c r="A906" s="485"/>
      <c r="B906" s="486" t="s">
        <v>216</v>
      </c>
      <c r="C906" s="487"/>
      <c r="D906" s="488"/>
      <c r="E906" s="488"/>
      <c r="F906" s="487"/>
      <c r="G906" s="482">
        <v>9</v>
      </c>
    </row>
    <row r="907" spans="1:8" s="483" customFormat="1" ht="30">
      <c r="A907" s="478">
        <v>4</v>
      </c>
      <c r="B907" s="479" t="s">
        <v>476</v>
      </c>
      <c r="C907" s="480"/>
      <c r="D907" s="481"/>
      <c r="E907" s="481"/>
      <c r="F907" s="480"/>
      <c r="G907" s="482">
        <v>10</v>
      </c>
    </row>
    <row r="908" spans="1:8" s="470" customFormat="1">
      <c r="A908" s="485"/>
      <c r="B908" s="486" t="s">
        <v>213</v>
      </c>
      <c r="C908" s="487"/>
      <c r="D908" s="488"/>
      <c r="E908" s="488"/>
      <c r="F908" s="487"/>
      <c r="G908" s="474">
        <v>11</v>
      </c>
    </row>
    <row r="909" spans="1:8" s="470" customFormat="1">
      <c r="A909" s="485"/>
      <c r="B909" s="486" t="s">
        <v>216</v>
      </c>
      <c r="C909" s="487"/>
      <c r="D909" s="488"/>
      <c r="E909" s="488"/>
      <c r="F909" s="487"/>
      <c r="G909" s="474">
        <v>12</v>
      </c>
    </row>
    <row r="910" spans="1:8" s="483" customFormat="1" ht="30">
      <c r="A910" s="478">
        <v>5</v>
      </c>
      <c r="B910" s="489" t="s">
        <v>477</v>
      </c>
      <c r="C910" s="480"/>
      <c r="D910" s="481"/>
      <c r="E910" s="481"/>
      <c r="F910" s="480"/>
      <c r="G910" s="482">
        <v>17</v>
      </c>
    </row>
    <row r="911" spans="1:8" s="470" customFormat="1">
      <c r="A911" s="490"/>
      <c r="B911" s="486" t="s">
        <v>213</v>
      </c>
      <c r="C911" s="487"/>
      <c r="D911" s="488"/>
      <c r="E911" s="488"/>
      <c r="F911" s="487"/>
      <c r="G911" s="482">
        <v>18</v>
      </c>
    </row>
    <row r="912" spans="1:8" s="470" customFormat="1">
      <c r="A912" s="490"/>
      <c r="B912" s="486" t="s">
        <v>216</v>
      </c>
      <c r="C912" s="487"/>
      <c r="D912" s="488"/>
      <c r="E912" s="488"/>
      <c r="F912" s="487"/>
      <c r="G912" s="482">
        <v>19</v>
      </c>
    </row>
    <row r="913" spans="1:8" s="475" customFormat="1">
      <c r="A913" s="490" t="s">
        <v>37</v>
      </c>
      <c r="B913" s="491" t="s">
        <v>479</v>
      </c>
      <c r="C913" s="473"/>
      <c r="D913" s="471"/>
      <c r="E913" s="471"/>
      <c r="F913" s="473"/>
      <c r="G913" s="482">
        <v>20</v>
      </c>
    </row>
    <row r="914" spans="1:8" s="483" customFormat="1">
      <c r="A914" s="478">
        <v>1</v>
      </c>
      <c r="B914" s="479" t="s">
        <v>480</v>
      </c>
      <c r="C914" s="480"/>
      <c r="D914" s="481"/>
      <c r="E914" s="481"/>
      <c r="F914" s="480"/>
      <c r="G914" s="482">
        <v>21</v>
      </c>
    </row>
    <row r="915" spans="1:8" s="470" customFormat="1">
      <c r="A915" s="490"/>
      <c r="B915" s="486" t="s">
        <v>481</v>
      </c>
      <c r="C915" s="487"/>
      <c r="D915" s="488"/>
      <c r="E915" s="488"/>
      <c r="F915" s="487"/>
      <c r="G915" s="482">
        <v>22</v>
      </c>
      <c r="H915" s="470" t="s">
        <v>491</v>
      </c>
    </row>
    <row r="916" spans="1:8" s="483" customFormat="1">
      <c r="A916" s="478">
        <v>2</v>
      </c>
      <c r="B916" s="479" t="s">
        <v>482</v>
      </c>
      <c r="C916" s="480"/>
      <c r="D916" s="481"/>
      <c r="E916" s="481"/>
      <c r="F916" s="480"/>
      <c r="G916" s="482">
        <v>23</v>
      </c>
      <c r="H916" s="470" t="s">
        <v>491</v>
      </c>
    </row>
    <row r="917" spans="1:8" s="470" customFormat="1">
      <c r="A917" s="490"/>
      <c r="B917" s="486" t="s">
        <v>213</v>
      </c>
      <c r="C917" s="487"/>
      <c r="D917" s="488"/>
      <c r="E917" s="488"/>
      <c r="F917" s="487"/>
      <c r="G917" s="482">
        <v>24</v>
      </c>
    </row>
    <row r="918" spans="1:8" s="470" customFormat="1">
      <c r="A918" s="490"/>
      <c r="B918" s="486" t="s">
        <v>216</v>
      </c>
      <c r="C918" s="487"/>
      <c r="D918" s="488"/>
      <c r="E918" s="488"/>
      <c r="F918" s="487"/>
      <c r="G918" s="482">
        <v>25</v>
      </c>
    </row>
    <row r="919" spans="1:8" s="483" customFormat="1">
      <c r="A919" s="478">
        <v>3</v>
      </c>
      <c r="B919" s="479" t="s">
        <v>212</v>
      </c>
      <c r="C919" s="480"/>
      <c r="D919" s="481"/>
      <c r="E919" s="481"/>
      <c r="F919" s="480"/>
      <c r="G919" s="482">
        <v>26</v>
      </c>
    </row>
    <row r="920" spans="1:8" s="470" customFormat="1">
      <c r="A920" s="485"/>
      <c r="B920" s="486" t="s">
        <v>213</v>
      </c>
      <c r="C920" s="487"/>
      <c r="D920" s="488"/>
      <c r="E920" s="488"/>
      <c r="F920" s="487"/>
      <c r="G920" s="482">
        <v>27</v>
      </c>
    </row>
    <row r="921" spans="1:8" s="470" customFormat="1">
      <c r="A921" s="485"/>
      <c r="B921" s="486" t="s">
        <v>216</v>
      </c>
      <c r="C921" s="487"/>
      <c r="D921" s="488"/>
      <c r="E921" s="488"/>
      <c r="F921" s="487"/>
      <c r="G921" s="482">
        <v>28</v>
      </c>
    </row>
    <row r="922" spans="1:8" s="483" customFormat="1">
      <c r="A922" s="478">
        <v>4</v>
      </c>
      <c r="B922" s="479" t="s">
        <v>170</v>
      </c>
      <c r="C922" s="480"/>
      <c r="D922" s="481"/>
      <c r="E922" s="481"/>
      <c r="F922" s="480"/>
      <c r="G922" s="482">
        <v>29</v>
      </c>
    </row>
    <row r="923" spans="1:8" s="470" customFormat="1">
      <c r="A923" s="485"/>
      <c r="B923" s="486" t="s">
        <v>213</v>
      </c>
      <c r="C923" s="487"/>
      <c r="D923" s="488"/>
      <c r="E923" s="488"/>
      <c r="F923" s="487"/>
      <c r="G923" s="482">
        <v>30</v>
      </c>
    </row>
    <row r="924" spans="1:8" s="470" customFormat="1">
      <c r="A924" s="485"/>
      <c r="B924" s="486" t="s">
        <v>216</v>
      </c>
      <c r="C924" s="487"/>
      <c r="D924" s="488"/>
      <c r="E924" s="488"/>
      <c r="F924" s="487"/>
      <c r="G924" s="482">
        <v>31</v>
      </c>
    </row>
    <row r="925" spans="1:8" s="475" customFormat="1">
      <c r="A925" s="471"/>
      <c r="B925" s="472" t="s">
        <v>116</v>
      </c>
      <c r="C925" s="473">
        <f>C926+C940</f>
        <v>97</v>
      </c>
      <c r="D925" s="471"/>
      <c r="E925" s="471"/>
      <c r="F925" s="473">
        <f t="shared" ref="F925" si="118">F926+F940</f>
        <v>69.84</v>
      </c>
      <c r="G925" s="474">
        <v>1</v>
      </c>
    </row>
    <row r="926" spans="1:8" s="475" customFormat="1">
      <c r="A926" s="476" t="s">
        <v>23</v>
      </c>
      <c r="B926" s="477" t="s">
        <v>474</v>
      </c>
      <c r="C926" s="473">
        <f>C927+C928+C931+C934+C937</f>
        <v>0</v>
      </c>
      <c r="D926" s="471"/>
      <c r="E926" s="471"/>
      <c r="F926" s="473">
        <f t="shared" ref="F926" si="119">F927+F928+F931+F934+F937</f>
        <v>0</v>
      </c>
      <c r="G926" s="474">
        <v>2</v>
      </c>
    </row>
    <row r="927" spans="1:8" s="483" customFormat="1">
      <c r="A927" s="478">
        <v>1</v>
      </c>
      <c r="B927" s="479" t="s">
        <v>217</v>
      </c>
      <c r="C927" s="480"/>
      <c r="D927" s="481">
        <v>1.35</v>
      </c>
      <c r="E927" s="481">
        <v>1</v>
      </c>
      <c r="F927" s="480"/>
      <c r="G927" s="482">
        <v>3</v>
      </c>
      <c r="H927" s="470" t="s">
        <v>491</v>
      </c>
    </row>
    <row r="928" spans="1:8" s="483" customFormat="1" ht="30">
      <c r="A928" s="484">
        <v>2</v>
      </c>
      <c r="B928" s="479" t="s">
        <v>475</v>
      </c>
      <c r="C928" s="480">
        <f>C930+C929</f>
        <v>0</v>
      </c>
      <c r="D928" s="481"/>
      <c r="E928" s="481"/>
      <c r="F928" s="480">
        <f>F930+F929</f>
        <v>0</v>
      </c>
      <c r="G928" s="482">
        <v>4</v>
      </c>
    </row>
    <row r="929" spans="1:8" s="470" customFormat="1">
      <c r="A929" s="485"/>
      <c r="B929" s="486" t="s">
        <v>213</v>
      </c>
      <c r="C929" s="487"/>
      <c r="D929" s="488"/>
      <c r="E929" s="488"/>
      <c r="F929" s="487"/>
      <c r="G929" s="469">
        <v>5</v>
      </c>
    </row>
    <row r="930" spans="1:8" s="470" customFormat="1">
      <c r="A930" s="485"/>
      <c r="B930" s="486" t="s">
        <v>216</v>
      </c>
      <c r="C930" s="487"/>
      <c r="D930" s="488">
        <f>5*2280/1000000</f>
        <v>1.14E-2</v>
      </c>
      <c r="E930" s="488">
        <v>2</v>
      </c>
      <c r="F930" s="487">
        <f>ROUND(C930*D930*E930,0)</f>
        <v>0</v>
      </c>
      <c r="G930" s="469">
        <v>6</v>
      </c>
    </row>
    <row r="931" spans="1:8" s="483" customFormat="1" ht="30">
      <c r="A931" s="478">
        <v>3</v>
      </c>
      <c r="B931" s="479" t="s">
        <v>218</v>
      </c>
      <c r="C931" s="480">
        <f>C933+C932</f>
        <v>0</v>
      </c>
      <c r="D931" s="481"/>
      <c r="E931" s="481"/>
      <c r="F931" s="480">
        <f>F933+F932</f>
        <v>0</v>
      </c>
      <c r="G931" s="482">
        <v>7</v>
      </c>
    </row>
    <row r="932" spans="1:8" s="470" customFormat="1">
      <c r="A932" s="485"/>
      <c r="B932" s="486" t="s">
        <v>213</v>
      </c>
      <c r="C932" s="487"/>
      <c r="D932" s="488"/>
      <c r="E932" s="488"/>
      <c r="F932" s="487"/>
      <c r="G932" s="482">
        <v>8</v>
      </c>
    </row>
    <row r="933" spans="1:8" s="470" customFormat="1">
      <c r="A933" s="485"/>
      <c r="B933" s="486" t="s">
        <v>216</v>
      </c>
      <c r="C933" s="487">
        <f>C927</f>
        <v>0</v>
      </c>
      <c r="D933" s="488">
        <f>11110/1000000</f>
        <v>1.111E-2</v>
      </c>
      <c r="E933" s="488">
        <v>2</v>
      </c>
      <c r="F933" s="487">
        <f>ROUND(C933*D933*E933,0)</f>
        <v>0</v>
      </c>
      <c r="G933" s="482">
        <v>9</v>
      </c>
    </row>
    <row r="934" spans="1:8" s="483" customFormat="1" ht="30">
      <c r="A934" s="478">
        <v>4</v>
      </c>
      <c r="B934" s="479" t="s">
        <v>476</v>
      </c>
      <c r="C934" s="480">
        <f>C936+C935</f>
        <v>0</v>
      </c>
      <c r="D934" s="481"/>
      <c r="E934" s="481"/>
      <c r="F934" s="480">
        <f>F936+F935</f>
        <v>0</v>
      </c>
      <c r="G934" s="482">
        <v>10</v>
      </c>
    </row>
    <row r="935" spans="1:8" s="470" customFormat="1">
      <c r="A935" s="485"/>
      <c r="B935" s="486" t="s">
        <v>213</v>
      </c>
      <c r="C935" s="487"/>
      <c r="D935" s="488"/>
      <c r="E935" s="488"/>
      <c r="F935" s="487">
        <f>ROUND(C935*D935*E935,0)</f>
        <v>0</v>
      </c>
      <c r="G935" s="474">
        <v>11</v>
      </c>
    </row>
    <row r="936" spans="1:8" s="470" customFormat="1">
      <c r="A936" s="485"/>
      <c r="B936" s="486" t="s">
        <v>216</v>
      </c>
      <c r="C936" s="487"/>
      <c r="D936" s="488">
        <v>0.7</v>
      </c>
      <c r="E936" s="488">
        <v>2</v>
      </c>
      <c r="F936" s="487">
        <f>ROUND(C936*D936*E936,0)</f>
        <v>0</v>
      </c>
      <c r="G936" s="474">
        <v>12</v>
      </c>
    </row>
    <row r="937" spans="1:8" s="483" customFormat="1" ht="30">
      <c r="A937" s="478">
        <v>5</v>
      </c>
      <c r="B937" s="489" t="s">
        <v>477</v>
      </c>
      <c r="C937" s="480">
        <f>C939+C938</f>
        <v>0</v>
      </c>
      <c r="D937" s="481"/>
      <c r="E937" s="481"/>
      <c r="F937" s="480">
        <f>F938+F939</f>
        <v>0</v>
      </c>
      <c r="G937" s="482">
        <v>17</v>
      </c>
    </row>
    <row r="938" spans="1:8" s="470" customFormat="1">
      <c r="A938" s="490"/>
      <c r="B938" s="486" t="s">
        <v>213</v>
      </c>
      <c r="C938" s="487"/>
      <c r="D938" s="488">
        <v>3.9</v>
      </c>
      <c r="E938" s="488"/>
      <c r="F938" s="487">
        <f>ROUND(C938*D938*E938,0)</f>
        <v>0</v>
      </c>
      <c r="G938" s="482">
        <v>18</v>
      </c>
    </row>
    <row r="939" spans="1:8" s="470" customFormat="1">
      <c r="A939" s="490"/>
      <c r="B939" s="486" t="s">
        <v>216</v>
      </c>
      <c r="C939" s="487"/>
      <c r="D939" s="488">
        <v>3.9</v>
      </c>
      <c r="E939" s="488">
        <v>2</v>
      </c>
      <c r="F939" s="487">
        <f>ROUND(C939*D939*E939,0)</f>
        <v>0</v>
      </c>
      <c r="G939" s="482">
        <v>19</v>
      </c>
    </row>
    <row r="940" spans="1:8" s="475" customFormat="1">
      <c r="A940" s="490" t="s">
        <v>37</v>
      </c>
      <c r="B940" s="491" t="s">
        <v>479</v>
      </c>
      <c r="C940" s="473">
        <f>C941+C943+C946+C949</f>
        <v>97</v>
      </c>
      <c r="D940" s="471"/>
      <c r="E940" s="471"/>
      <c r="F940" s="473">
        <f>F941+F943+F946+F949</f>
        <v>69.84</v>
      </c>
      <c r="G940" s="482">
        <v>20</v>
      </c>
    </row>
    <row r="941" spans="1:8" s="483" customFormat="1">
      <c r="A941" s="478">
        <v>1</v>
      </c>
      <c r="B941" s="479" t="s">
        <v>480</v>
      </c>
      <c r="C941" s="480">
        <f>C942</f>
        <v>0</v>
      </c>
      <c r="D941" s="481"/>
      <c r="E941" s="481"/>
      <c r="F941" s="480">
        <f>F942</f>
        <v>0</v>
      </c>
      <c r="G941" s="482">
        <v>21</v>
      </c>
    </row>
    <row r="942" spans="1:8" s="470" customFormat="1">
      <c r="A942" s="490"/>
      <c r="B942" s="486" t="s">
        <v>481</v>
      </c>
      <c r="C942" s="487"/>
      <c r="D942" s="488">
        <v>28.08</v>
      </c>
      <c r="E942" s="488">
        <v>1</v>
      </c>
      <c r="F942" s="487">
        <f t="shared" ref="F942" si="120">ROUND(C942*D942*E942,0)</f>
        <v>0</v>
      </c>
      <c r="G942" s="482">
        <v>22</v>
      </c>
      <c r="H942" s="470" t="s">
        <v>491</v>
      </c>
    </row>
    <row r="943" spans="1:8" s="483" customFormat="1">
      <c r="A943" s="478">
        <v>2</v>
      </c>
      <c r="B943" s="479" t="s">
        <v>482</v>
      </c>
      <c r="C943" s="480">
        <f>C945</f>
        <v>0</v>
      </c>
      <c r="D943" s="481">
        <f t="shared" ref="D943:E943" si="121">D945</f>
        <v>0.96</v>
      </c>
      <c r="E943" s="481">
        <f t="shared" si="121"/>
        <v>2</v>
      </c>
      <c r="F943" s="480">
        <f>F945+F944</f>
        <v>0</v>
      </c>
      <c r="G943" s="482">
        <v>23</v>
      </c>
      <c r="H943" s="470" t="s">
        <v>491</v>
      </c>
    </row>
    <row r="944" spans="1:8" s="470" customFormat="1">
      <c r="A944" s="490"/>
      <c r="B944" s="486" t="s">
        <v>213</v>
      </c>
      <c r="C944" s="487"/>
      <c r="D944" s="488">
        <v>0.96</v>
      </c>
      <c r="E944" s="488"/>
      <c r="F944" s="487">
        <f>ROUND(C944*D944*E944,0)</f>
        <v>0</v>
      </c>
      <c r="G944" s="482">
        <v>24</v>
      </c>
    </row>
    <row r="945" spans="1:8" s="470" customFormat="1">
      <c r="A945" s="490"/>
      <c r="B945" s="486" t="s">
        <v>216</v>
      </c>
      <c r="C945" s="487"/>
      <c r="D945" s="488">
        <v>0.96</v>
      </c>
      <c r="E945" s="488">
        <v>2</v>
      </c>
      <c r="F945" s="487">
        <f>ROUND(C945*D945*E945,0)</f>
        <v>0</v>
      </c>
      <c r="G945" s="482">
        <v>25</v>
      </c>
    </row>
    <row r="946" spans="1:8" s="483" customFormat="1">
      <c r="A946" s="478">
        <v>3</v>
      </c>
      <c r="B946" s="479" t="s">
        <v>212</v>
      </c>
      <c r="C946" s="480">
        <f>C948+C947</f>
        <v>97</v>
      </c>
      <c r="D946" s="481"/>
      <c r="E946" s="481"/>
      <c r="F946" s="480">
        <f>F947+F948</f>
        <v>69.84</v>
      </c>
      <c r="G946" s="482">
        <v>26</v>
      </c>
    </row>
    <row r="947" spans="1:8" s="470" customFormat="1">
      <c r="A947" s="485"/>
      <c r="B947" s="486" t="s">
        <v>213</v>
      </c>
      <c r="C947" s="487"/>
      <c r="D947" s="488">
        <v>0.36</v>
      </c>
      <c r="E947" s="488"/>
      <c r="F947" s="487">
        <f>ROUND(C947*D947*E947,0)</f>
        <v>0</v>
      </c>
      <c r="G947" s="482">
        <v>27</v>
      </c>
    </row>
    <row r="948" spans="1:8" s="470" customFormat="1">
      <c r="A948" s="485"/>
      <c r="B948" s="486" t="s">
        <v>216</v>
      </c>
      <c r="C948" s="487">
        <v>97</v>
      </c>
      <c r="D948" s="488">
        <v>0.36</v>
      </c>
      <c r="E948" s="488">
        <v>2</v>
      </c>
      <c r="F948" s="487">
        <v>69.84</v>
      </c>
      <c r="G948" s="482">
        <v>28</v>
      </c>
    </row>
    <row r="949" spans="1:8" s="483" customFormat="1">
      <c r="A949" s="478">
        <v>4</v>
      </c>
      <c r="B949" s="479" t="s">
        <v>170</v>
      </c>
      <c r="C949" s="480">
        <f>C951+C950</f>
        <v>0</v>
      </c>
      <c r="D949" s="481"/>
      <c r="E949" s="481"/>
      <c r="F949" s="480">
        <f>F950+F951</f>
        <v>0</v>
      </c>
      <c r="G949" s="482">
        <v>29</v>
      </c>
    </row>
    <row r="950" spans="1:8" s="470" customFormat="1">
      <c r="A950" s="485"/>
      <c r="B950" s="486" t="s">
        <v>213</v>
      </c>
      <c r="C950" s="487"/>
      <c r="D950" s="488">
        <v>0.15</v>
      </c>
      <c r="E950" s="488"/>
      <c r="F950" s="487">
        <f>ROUND(C950*D950*E950,0)</f>
        <v>0</v>
      </c>
      <c r="G950" s="482">
        <v>30</v>
      </c>
    </row>
    <row r="951" spans="1:8" s="470" customFormat="1">
      <c r="A951" s="485"/>
      <c r="B951" s="486" t="s">
        <v>216</v>
      </c>
      <c r="C951" s="487"/>
      <c r="D951" s="488">
        <v>0.15</v>
      </c>
      <c r="E951" s="488">
        <v>2</v>
      </c>
      <c r="F951" s="487">
        <f>ROUND(C951*D951*E951,0)</f>
        <v>0</v>
      </c>
      <c r="G951" s="482">
        <v>31</v>
      </c>
    </row>
    <row r="952" spans="1:8" s="628" customFormat="1">
      <c r="A952" s="624"/>
      <c r="B952" s="625" t="s">
        <v>117</v>
      </c>
      <c r="C952" s="626">
        <f>C953+C967</f>
        <v>109</v>
      </c>
      <c r="D952" s="624"/>
      <c r="E952" s="624"/>
      <c r="F952" s="626">
        <f t="shared" ref="F952" si="122">F953+F967</f>
        <v>179.68</v>
      </c>
      <c r="G952" s="627">
        <v>1</v>
      </c>
    </row>
    <row r="953" spans="1:8" s="628" customFormat="1">
      <c r="A953" s="629" t="s">
        <v>23</v>
      </c>
      <c r="B953" s="630" t="s">
        <v>474</v>
      </c>
      <c r="C953" s="626">
        <f>C954+C955+C958+C961+C964</f>
        <v>1</v>
      </c>
      <c r="D953" s="624"/>
      <c r="E953" s="624"/>
      <c r="F953" s="626">
        <f t="shared" ref="F953" si="123">F954+F955+F958+F961+F964</f>
        <v>17</v>
      </c>
      <c r="G953" s="627">
        <v>2</v>
      </c>
    </row>
    <row r="954" spans="1:8" s="636" customFormat="1">
      <c r="A954" s="631">
        <v>1</v>
      </c>
      <c r="B954" s="632" t="s">
        <v>217</v>
      </c>
      <c r="C954" s="633">
        <v>0</v>
      </c>
      <c r="D954" s="634">
        <v>1.35</v>
      </c>
      <c r="E954" s="634">
        <v>1</v>
      </c>
      <c r="F954" s="633"/>
      <c r="G954" s="635">
        <v>3</v>
      </c>
      <c r="H954" s="623" t="s">
        <v>491</v>
      </c>
    </row>
    <row r="955" spans="1:8" s="636" customFormat="1" ht="30">
      <c r="A955" s="637">
        <v>2</v>
      </c>
      <c r="B955" s="632" t="s">
        <v>475</v>
      </c>
      <c r="C955" s="633">
        <f>C957+C956</f>
        <v>0</v>
      </c>
      <c r="D955" s="634"/>
      <c r="E955" s="634"/>
      <c r="F955" s="633">
        <f>F957+F956</f>
        <v>0</v>
      </c>
      <c r="G955" s="635">
        <v>4</v>
      </c>
    </row>
    <row r="956" spans="1:8" s="623" customFormat="1">
      <c r="A956" s="638"/>
      <c r="B956" s="639" t="s">
        <v>213</v>
      </c>
      <c r="C956" s="640"/>
      <c r="D956" s="641"/>
      <c r="E956" s="641"/>
      <c r="F956" s="640"/>
      <c r="G956" s="622">
        <v>5</v>
      </c>
    </row>
    <row r="957" spans="1:8" s="623" customFormat="1">
      <c r="A957" s="638"/>
      <c r="B957" s="639" t="s">
        <v>216</v>
      </c>
      <c r="C957" s="640">
        <f>C954</f>
        <v>0</v>
      </c>
      <c r="D957" s="641">
        <f>5*2280/1000000</f>
        <v>1.14E-2</v>
      </c>
      <c r="E957" s="641">
        <v>2</v>
      </c>
      <c r="F957" s="640">
        <f>ROUND(C957*D957*E957,0)</f>
        <v>0</v>
      </c>
      <c r="G957" s="622">
        <v>6</v>
      </c>
    </row>
    <row r="958" spans="1:8" s="636" customFormat="1" ht="30">
      <c r="A958" s="631">
        <v>3</v>
      </c>
      <c r="B958" s="632" t="s">
        <v>218</v>
      </c>
      <c r="C958" s="633">
        <f>C960+C959</f>
        <v>0</v>
      </c>
      <c r="D958" s="634"/>
      <c r="E958" s="634"/>
      <c r="F958" s="633">
        <f>F960+F959</f>
        <v>0</v>
      </c>
      <c r="G958" s="635">
        <v>7</v>
      </c>
    </row>
    <row r="959" spans="1:8" s="623" customFormat="1">
      <c r="A959" s="638"/>
      <c r="B959" s="639" t="s">
        <v>213</v>
      </c>
      <c r="C959" s="640"/>
      <c r="D959" s="641"/>
      <c r="E959" s="641"/>
      <c r="F959" s="640"/>
      <c r="G959" s="635">
        <v>8</v>
      </c>
    </row>
    <row r="960" spans="1:8" s="623" customFormat="1">
      <c r="A960" s="638"/>
      <c r="B960" s="639" t="s">
        <v>216</v>
      </c>
      <c r="C960" s="640">
        <f>C954</f>
        <v>0</v>
      </c>
      <c r="D960" s="641">
        <f>11110/1000000</f>
        <v>1.111E-2</v>
      </c>
      <c r="E960" s="641">
        <v>2</v>
      </c>
      <c r="F960" s="640">
        <f>ROUND(C960*D960*E960,0)</f>
        <v>0</v>
      </c>
      <c r="G960" s="635">
        <v>9</v>
      </c>
    </row>
    <row r="961" spans="1:8" s="636" customFormat="1" ht="30">
      <c r="A961" s="631">
        <v>4</v>
      </c>
      <c r="B961" s="632" t="s">
        <v>476</v>
      </c>
      <c r="C961" s="633">
        <f>C963+C962</f>
        <v>1</v>
      </c>
      <c r="D961" s="634"/>
      <c r="E961" s="634"/>
      <c r="F961" s="633">
        <f>F963+F962</f>
        <v>1.4</v>
      </c>
      <c r="G961" s="635">
        <v>10</v>
      </c>
    </row>
    <row r="962" spans="1:8" s="623" customFormat="1">
      <c r="A962" s="638"/>
      <c r="B962" s="639" t="s">
        <v>213</v>
      </c>
      <c r="C962" s="640"/>
      <c r="D962" s="641"/>
      <c r="E962" s="641"/>
      <c r="F962" s="640">
        <f>ROUND(C962*D962*E962,0)</f>
        <v>0</v>
      </c>
      <c r="G962" s="627">
        <v>11</v>
      </c>
    </row>
    <row r="963" spans="1:8" s="623" customFormat="1">
      <c r="A963" s="638"/>
      <c r="B963" s="639" t="s">
        <v>216</v>
      </c>
      <c r="C963" s="640">
        <v>1</v>
      </c>
      <c r="D963" s="641">
        <v>0.7</v>
      </c>
      <c r="E963" s="641">
        <v>2</v>
      </c>
      <c r="F963" s="640">
        <v>1.4</v>
      </c>
      <c r="G963" s="627">
        <v>12</v>
      </c>
    </row>
    <row r="964" spans="1:8" s="636" customFormat="1" ht="30">
      <c r="A964" s="631">
        <v>5</v>
      </c>
      <c r="B964" s="642" t="s">
        <v>477</v>
      </c>
      <c r="C964" s="633">
        <f>C966+C965</f>
        <v>0</v>
      </c>
      <c r="D964" s="634"/>
      <c r="E964" s="634"/>
      <c r="F964" s="633">
        <f>F965+F966</f>
        <v>15.6</v>
      </c>
      <c r="G964" s="635">
        <v>17</v>
      </c>
    </row>
    <row r="965" spans="1:8" s="623" customFormat="1">
      <c r="A965" s="643"/>
      <c r="B965" s="639" t="s">
        <v>213</v>
      </c>
      <c r="C965" s="640"/>
      <c r="D965" s="641">
        <v>3.9</v>
      </c>
      <c r="E965" s="641"/>
      <c r="F965" s="640">
        <f>ROUND(C965*D965*E965,0)</f>
        <v>0</v>
      </c>
      <c r="G965" s="635">
        <v>18</v>
      </c>
    </row>
    <row r="966" spans="1:8" s="623" customFormat="1">
      <c r="A966" s="643"/>
      <c r="B966" s="639" t="s">
        <v>216</v>
      </c>
      <c r="C966" s="640"/>
      <c r="D966" s="641">
        <v>3.9</v>
      </c>
      <c r="E966" s="641">
        <v>2</v>
      </c>
      <c r="F966" s="640">
        <v>15.6</v>
      </c>
      <c r="G966" s="635">
        <v>19</v>
      </c>
    </row>
    <row r="967" spans="1:8" s="628" customFormat="1">
      <c r="A967" s="643" t="s">
        <v>37</v>
      </c>
      <c r="B967" s="644" t="s">
        <v>479</v>
      </c>
      <c r="C967" s="626">
        <f>C968+C970+C973+C976</f>
        <v>108</v>
      </c>
      <c r="D967" s="624"/>
      <c r="E967" s="624"/>
      <c r="F967" s="626">
        <f>F968+F970+F973+F976</f>
        <v>162.68</v>
      </c>
      <c r="G967" s="635">
        <v>20</v>
      </c>
    </row>
    <row r="968" spans="1:8" s="636" customFormat="1">
      <c r="A968" s="631">
        <v>1</v>
      </c>
      <c r="B968" s="632" t="s">
        <v>480</v>
      </c>
      <c r="C968" s="633">
        <f>C969</f>
        <v>0</v>
      </c>
      <c r="D968" s="634"/>
      <c r="E968" s="634"/>
      <c r="F968" s="633">
        <f>F969</f>
        <v>0</v>
      </c>
      <c r="G968" s="635">
        <v>21</v>
      </c>
    </row>
    <row r="969" spans="1:8" s="623" customFormat="1">
      <c r="A969" s="643"/>
      <c r="B969" s="639" t="s">
        <v>481</v>
      </c>
      <c r="C969" s="640">
        <v>0</v>
      </c>
      <c r="D969" s="641">
        <v>28.08</v>
      </c>
      <c r="E969" s="641">
        <v>1</v>
      </c>
      <c r="F969" s="640">
        <f t="shared" ref="F969" si="124">ROUND(C969*D969*E969,0)</f>
        <v>0</v>
      </c>
      <c r="G969" s="635">
        <v>22</v>
      </c>
      <c r="H969" s="623" t="s">
        <v>491</v>
      </c>
    </row>
    <row r="970" spans="1:8" s="636" customFormat="1">
      <c r="A970" s="631">
        <v>2</v>
      </c>
      <c r="B970" s="632" t="s">
        <v>482</v>
      </c>
      <c r="C970" s="633">
        <f>C972</f>
        <v>14</v>
      </c>
      <c r="D970" s="634">
        <f t="shared" ref="D970:E970" si="125">D972</f>
        <v>0.96</v>
      </c>
      <c r="E970" s="634">
        <f t="shared" si="125"/>
        <v>2</v>
      </c>
      <c r="F970" s="633">
        <f>F972+F971</f>
        <v>26.88</v>
      </c>
      <c r="G970" s="635">
        <v>23</v>
      </c>
      <c r="H970" s="623" t="s">
        <v>491</v>
      </c>
    </row>
    <row r="971" spans="1:8" s="623" customFormat="1">
      <c r="A971" s="643"/>
      <c r="B971" s="639" t="s">
        <v>213</v>
      </c>
      <c r="C971" s="640">
        <v>0</v>
      </c>
      <c r="D971" s="641">
        <v>0.96</v>
      </c>
      <c r="E971" s="641"/>
      <c r="F971" s="640">
        <f>ROUND(C971*D971*E971,0)</f>
        <v>0</v>
      </c>
      <c r="G971" s="635">
        <v>24</v>
      </c>
    </row>
    <row r="972" spans="1:8" s="623" customFormat="1">
      <c r="A972" s="643"/>
      <c r="B972" s="639" t="s">
        <v>216</v>
      </c>
      <c r="C972" s="640">
        <v>14</v>
      </c>
      <c r="D972" s="641">
        <v>0.96</v>
      </c>
      <c r="E972" s="641">
        <v>2</v>
      </c>
      <c r="F972" s="640">
        <v>26.88</v>
      </c>
      <c r="G972" s="635">
        <v>25</v>
      </c>
    </row>
    <row r="973" spans="1:8" s="636" customFormat="1">
      <c r="A973" s="631">
        <v>3</v>
      </c>
      <c r="B973" s="632" t="s">
        <v>212</v>
      </c>
      <c r="C973" s="633">
        <f>C975+C974</f>
        <v>94</v>
      </c>
      <c r="D973" s="634"/>
      <c r="E973" s="634"/>
      <c r="F973" s="633">
        <f>F974+F975</f>
        <v>135.80000000000001</v>
      </c>
      <c r="G973" s="635">
        <v>26</v>
      </c>
    </row>
    <row r="974" spans="1:8" s="623" customFormat="1">
      <c r="A974" s="638"/>
      <c r="B974" s="639" t="s">
        <v>213</v>
      </c>
      <c r="C974" s="640">
        <v>0</v>
      </c>
      <c r="D974" s="641">
        <v>0.36</v>
      </c>
      <c r="E974" s="641"/>
      <c r="F974" s="640">
        <f>ROUND(C974*D974*E974,0)</f>
        <v>0</v>
      </c>
      <c r="G974" s="635">
        <v>27</v>
      </c>
    </row>
    <row r="975" spans="1:8" s="623" customFormat="1">
      <c r="A975" s="638"/>
      <c r="B975" s="639" t="s">
        <v>216</v>
      </c>
      <c r="C975" s="640">
        <v>94</v>
      </c>
      <c r="D975" s="641">
        <v>0.36</v>
      </c>
      <c r="E975" s="641">
        <v>2</v>
      </c>
      <c r="F975" s="640">
        <f>17+118.8</f>
        <v>135.80000000000001</v>
      </c>
      <c r="G975" s="635">
        <v>28</v>
      </c>
    </row>
    <row r="976" spans="1:8" s="636" customFormat="1">
      <c r="A976" s="631">
        <v>4</v>
      </c>
      <c r="B976" s="632" t="s">
        <v>170</v>
      </c>
      <c r="C976" s="633">
        <f>C978+C977</f>
        <v>0</v>
      </c>
      <c r="D976" s="634"/>
      <c r="E976" s="634"/>
      <c r="F976" s="633">
        <f>F977+F978</f>
        <v>0</v>
      </c>
      <c r="G976" s="635">
        <v>29</v>
      </c>
    </row>
    <row r="977" spans="1:8" s="623" customFormat="1">
      <c r="A977" s="638"/>
      <c r="B977" s="639" t="s">
        <v>213</v>
      </c>
      <c r="C977" s="640">
        <v>0</v>
      </c>
      <c r="D977" s="641">
        <v>0.15</v>
      </c>
      <c r="E977" s="641"/>
      <c r="F977" s="640">
        <f>ROUND(C977*D977*E977,0)</f>
        <v>0</v>
      </c>
      <c r="G977" s="635">
        <v>30</v>
      </c>
    </row>
    <row r="978" spans="1:8" s="623" customFormat="1">
      <c r="A978" s="638"/>
      <c r="B978" s="639" t="s">
        <v>216</v>
      </c>
      <c r="C978" s="640">
        <v>0</v>
      </c>
      <c r="D978" s="641">
        <v>0.15</v>
      </c>
      <c r="E978" s="641">
        <v>2</v>
      </c>
      <c r="F978" s="640">
        <f>ROUND(C978*D978*E978,0)</f>
        <v>0</v>
      </c>
      <c r="G978" s="635">
        <v>31</v>
      </c>
    </row>
    <row r="979" spans="1:8" s="628" customFormat="1">
      <c r="A979" s="624"/>
      <c r="B979" s="625" t="s">
        <v>118</v>
      </c>
      <c r="C979" s="626">
        <f>C980+C994</f>
        <v>258</v>
      </c>
      <c r="D979" s="624"/>
      <c r="E979" s="624"/>
      <c r="F979" s="626">
        <f t="shared" ref="F979" si="126">F980+F994</f>
        <v>185.76</v>
      </c>
      <c r="G979" s="627">
        <v>1</v>
      </c>
    </row>
    <row r="980" spans="1:8" s="628" customFormat="1">
      <c r="A980" s="629" t="s">
        <v>23</v>
      </c>
      <c r="B980" s="630" t="s">
        <v>474</v>
      </c>
      <c r="C980" s="626">
        <f>C981+C982+C985+C988+C991</f>
        <v>0</v>
      </c>
      <c r="D980" s="624"/>
      <c r="E980" s="624"/>
      <c r="F980" s="626">
        <f t="shared" ref="F980" si="127">F981+F982+F985+F988+F991</f>
        <v>0</v>
      </c>
      <c r="G980" s="627">
        <v>2</v>
      </c>
    </row>
    <row r="981" spans="1:8" s="636" customFormat="1">
      <c r="A981" s="631">
        <v>1</v>
      </c>
      <c r="B981" s="632" t="s">
        <v>217</v>
      </c>
      <c r="C981" s="633">
        <v>0</v>
      </c>
      <c r="D981" s="634">
        <v>1.35</v>
      </c>
      <c r="E981" s="634">
        <v>1</v>
      </c>
      <c r="F981" s="633"/>
      <c r="G981" s="635">
        <v>3</v>
      </c>
      <c r="H981" s="623" t="s">
        <v>491</v>
      </c>
    </row>
    <row r="982" spans="1:8" s="636" customFormat="1" ht="30">
      <c r="A982" s="637">
        <v>2</v>
      </c>
      <c r="B982" s="632" t="s">
        <v>475</v>
      </c>
      <c r="C982" s="633">
        <f>C984+C983</f>
        <v>0</v>
      </c>
      <c r="D982" s="634"/>
      <c r="E982" s="634"/>
      <c r="F982" s="633">
        <f>F984+F983</f>
        <v>0</v>
      </c>
      <c r="G982" s="635">
        <v>4</v>
      </c>
    </row>
    <row r="983" spans="1:8" s="623" customFormat="1">
      <c r="A983" s="638"/>
      <c r="B983" s="639" t="s">
        <v>213</v>
      </c>
      <c r="C983" s="640"/>
      <c r="D983" s="641"/>
      <c r="E983" s="641"/>
      <c r="F983" s="640"/>
      <c r="G983" s="622">
        <v>5</v>
      </c>
    </row>
    <row r="984" spans="1:8" s="623" customFormat="1">
      <c r="A984" s="638"/>
      <c r="B984" s="639" t="s">
        <v>216</v>
      </c>
      <c r="C984" s="640">
        <f>C981</f>
        <v>0</v>
      </c>
      <c r="D984" s="641">
        <f>5*2280/1000000</f>
        <v>1.14E-2</v>
      </c>
      <c r="E984" s="641">
        <v>2</v>
      </c>
      <c r="F984" s="640">
        <f>ROUND(C984*D984*E984,0)</f>
        <v>0</v>
      </c>
      <c r="G984" s="622">
        <v>6</v>
      </c>
    </row>
    <row r="985" spans="1:8" s="636" customFormat="1" ht="30">
      <c r="A985" s="631">
        <v>3</v>
      </c>
      <c r="B985" s="632" t="s">
        <v>218</v>
      </c>
      <c r="C985" s="633">
        <f>C987+C986</f>
        <v>0</v>
      </c>
      <c r="D985" s="634"/>
      <c r="E985" s="634"/>
      <c r="F985" s="633">
        <f>F987+F986</f>
        <v>0</v>
      </c>
      <c r="G985" s="635">
        <v>7</v>
      </c>
    </row>
    <row r="986" spans="1:8" s="623" customFormat="1">
      <c r="A986" s="638"/>
      <c r="B986" s="639" t="s">
        <v>213</v>
      </c>
      <c r="C986" s="640"/>
      <c r="D986" s="641"/>
      <c r="E986" s="641"/>
      <c r="F986" s="640"/>
      <c r="G986" s="635">
        <v>8</v>
      </c>
    </row>
    <row r="987" spans="1:8" s="623" customFormat="1">
      <c r="A987" s="638"/>
      <c r="B987" s="639" t="s">
        <v>216</v>
      </c>
      <c r="C987" s="640">
        <f>C981</f>
        <v>0</v>
      </c>
      <c r="D987" s="641">
        <f>11110/1000000</f>
        <v>1.111E-2</v>
      </c>
      <c r="E987" s="641">
        <v>2</v>
      </c>
      <c r="F987" s="640">
        <f>ROUND(C987*D987*E987,0)</f>
        <v>0</v>
      </c>
      <c r="G987" s="635">
        <v>9</v>
      </c>
    </row>
    <row r="988" spans="1:8" s="636" customFormat="1" ht="30">
      <c r="A988" s="631">
        <v>4</v>
      </c>
      <c r="B988" s="632" t="s">
        <v>476</v>
      </c>
      <c r="C988" s="633">
        <f>C990+C989</f>
        <v>0</v>
      </c>
      <c r="D988" s="634"/>
      <c r="E988" s="634"/>
      <c r="F988" s="633">
        <f>F990+F989</f>
        <v>0</v>
      </c>
      <c r="G988" s="635">
        <v>10</v>
      </c>
    </row>
    <row r="989" spans="1:8" s="623" customFormat="1">
      <c r="A989" s="638"/>
      <c r="B989" s="639" t="s">
        <v>213</v>
      </c>
      <c r="C989" s="640"/>
      <c r="D989" s="641"/>
      <c r="E989" s="641"/>
      <c r="F989" s="640">
        <f>ROUND(C989*D989*E989,0)</f>
        <v>0</v>
      </c>
      <c r="G989" s="627">
        <v>11</v>
      </c>
    </row>
    <row r="990" spans="1:8" s="623" customFormat="1">
      <c r="A990" s="638"/>
      <c r="B990" s="639" t="s">
        <v>216</v>
      </c>
      <c r="C990" s="640"/>
      <c r="D990" s="641">
        <v>0.7</v>
      </c>
      <c r="E990" s="641">
        <v>2</v>
      </c>
      <c r="F990" s="640">
        <f>ROUND(C990*D990*E990,0)</f>
        <v>0</v>
      </c>
      <c r="G990" s="627">
        <v>12</v>
      </c>
    </row>
    <row r="991" spans="1:8" s="636" customFormat="1" ht="30">
      <c r="A991" s="631">
        <v>5</v>
      </c>
      <c r="B991" s="642" t="s">
        <v>477</v>
      </c>
      <c r="C991" s="633">
        <f>C993+C992</f>
        <v>0</v>
      </c>
      <c r="D991" s="634"/>
      <c r="E991" s="634"/>
      <c r="F991" s="633">
        <f>F992+F993</f>
        <v>0</v>
      </c>
      <c r="G991" s="635">
        <v>17</v>
      </c>
    </row>
    <row r="992" spans="1:8" s="623" customFormat="1">
      <c r="A992" s="643"/>
      <c r="B992" s="639" t="s">
        <v>213</v>
      </c>
      <c r="C992" s="640"/>
      <c r="D992" s="641">
        <v>3.9</v>
      </c>
      <c r="E992" s="641"/>
      <c r="F992" s="640">
        <f>ROUND(C992*D992*E992,0)</f>
        <v>0</v>
      </c>
      <c r="G992" s="635">
        <v>18</v>
      </c>
    </row>
    <row r="993" spans="1:8" s="623" customFormat="1">
      <c r="A993" s="643"/>
      <c r="B993" s="639" t="s">
        <v>216</v>
      </c>
      <c r="C993" s="640"/>
      <c r="D993" s="641">
        <v>3.9</v>
      </c>
      <c r="E993" s="641">
        <v>2</v>
      </c>
      <c r="F993" s="640">
        <f>ROUND(C993*D993*E993,0)</f>
        <v>0</v>
      </c>
      <c r="G993" s="635">
        <v>19</v>
      </c>
    </row>
    <row r="994" spans="1:8" s="628" customFormat="1">
      <c r="A994" s="643" t="s">
        <v>37</v>
      </c>
      <c r="B994" s="644" t="s">
        <v>479</v>
      </c>
      <c r="C994" s="626">
        <f>C995+C997+C1000+C1003</f>
        <v>258</v>
      </c>
      <c r="D994" s="624"/>
      <c r="E994" s="624"/>
      <c r="F994" s="626">
        <f>F995+F997+F1000+F1003</f>
        <v>185.76</v>
      </c>
      <c r="G994" s="635">
        <v>20</v>
      </c>
    </row>
    <row r="995" spans="1:8" s="636" customFormat="1">
      <c r="A995" s="631">
        <v>1</v>
      </c>
      <c r="B995" s="632" t="s">
        <v>480</v>
      </c>
      <c r="C995" s="633">
        <f>C996</f>
        <v>0</v>
      </c>
      <c r="D995" s="634"/>
      <c r="E995" s="634"/>
      <c r="F995" s="633">
        <f>F996</f>
        <v>0</v>
      </c>
      <c r="G995" s="635">
        <v>21</v>
      </c>
    </row>
    <row r="996" spans="1:8" s="623" customFormat="1">
      <c r="A996" s="643"/>
      <c r="B996" s="639" t="s">
        <v>481</v>
      </c>
      <c r="C996" s="640"/>
      <c r="D996" s="641">
        <v>28.08</v>
      </c>
      <c r="E996" s="641">
        <v>1</v>
      </c>
      <c r="F996" s="640">
        <f t="shared" ref="F996" si="128">ROUND(C996*D996*E996,0)</f>
        <v>0</v>
      </c>
      <c r="G996" s="635">
        <v>22</v>
      </c>
      <c r="H996" s="623" t="s">
        <v>491</v>
      </c>
    </row>
    <row r="997" spans="1:8" s="636" customFormat="1">
      <c r="A997" s="631">
        <v>2</v>
      </c>
      <c r="B997" s="632" t="s">
        <v>482</v>
      </c>
      <c r="C997" s="633">
        <f>C999</f>
        <v>0</v>
      </c>
      <c r="D997" s="634">
        <f t="shared" ref="D997:E997" si="129">D999</f>
        <v>0.96</v>
      </c>
      <c r="E997" s="634">
        <f t="shared" si="129"/>
        <v>2</v>
      </c>
      <c r="F997" s="633">
        <f>F999+F998</f>
        <v>0</v>
      </c>
      <c r="G997" s="635">
        <v>23</v>
      </c>
      <c r="H997" s="623" t="s">
        <v>491</v>
      </c>
    </row>
    <row r="998" spans="1:8" s="623" customFormat="1">
      <c r="A998" s="643"/>
      <c r="B998" s="639" t="s">
        <v>213</v>
      </c>
      <c r="C998" s="640"/>
      <c r="D998" s="641">
        <v>0.96</v>
      </c>
      <c r="E998" s="641"/>
      <c r="F998" s="640">
        <f>ROUND(C998*D998*E998,0)</f>
        <v>0</v>
      </c>
      <c r="G998" s="635">
        <v>24</v>
      </c>
    </row>
    <row r="999" spans="1:8" s="623" customFormat="1">
      <c r="A999" s="643"/>
      <c r="B999" s="639" t="s">
        <v>216</v>
      </c>
      <c r="C999" s="640"/>
      <c r="D999" s="641">
        <v>0.96</v>
      </c>
      <c r="E999" s="641">
        <v>2</v>
      </c>
      <c r="F999" s="640">
        <f>ROUND(C999*D999*E999,0)</f>
        <v>0</v>
      </c>
      <c r="G999" s="635">
        <v>25</v>
      </c>
    </row>
    <row r="1000" spans="1:8" s="636" customFormat="1">
      <c r="A1000" s="631">
        <v>3</v>
      </c>
      <c r="B1000" s="632" t="s">
        <v>212</v>
      </c>
      <c r="C1000" s="633">
        <f>C1002+C1001</f>
        <v>258</v>
      </c>
      <c r="D1000" s="634"/>
      <c r="E1000" s="634"/>
      <c r="F1000" s="633">
        <f>F1001+F1002</f>
        <v>185.76</v>
      </c>
      <c r="G1000" s="635">
        <v>26</v>
      </c>
    </row>
    <row r="1001" spans="1:8" s="623" customFormat="1">
      <c r="A1001" s="638"/>
      <c r="B1001" s="639" t="s">
        <v>213</v>
      </c>
      <c r="C1001" s="640"/>
      <c r="D1001" s="641">
        <v>0.36</v>
      </c>
      <c r="E1001" s="641"/>
      <c r="F1001" s="640">
        <f>ROUND(C1001*D1001*E1001,0)</f>
        <v>0</v>
      </c>
      <c r="G1001" s="635">
        <v>27</v>
      </c>
    </row>
    <row r="1002" spans="1:8" s="623" customFormat="1">
      <c r="A1002" s="638"/>
      <c r="B1002" s="639" t="s">
        <v>216</v>
      </c>
      <c r="C1002" s="640">
        <v>258</v>
      </c>
      <c r="D1002" s="641">
        <v>0.36</v>
      </c>
      <c r="E1002" s="641">
        <v>2</v>
      </c>
      <c r="F1002" s="640">
        <v>185.76</v>
      </c>
      <c r="G1002" s="635">
        <v>28</v>
      </c>
    </row>
    <row r="1003" spans="1:8" s="636" customFormat="1">
      <c r="A1003" s="631">
        <v>4</v>
      </c>
      <c r="B1003" s="632" t="s">
        <v>170</v>
      </c>
      <c r="C1003" s="633">
        <f>C1005+C1004</f>
        <v>0</v>
      </c>
      <c r="D1003" s="634"/>
      <c r="E1003" s="634"/>
      <c r="F1003" s="633">
        <f>F1004+F1005</f>
        <v>0</v>
      </c>
      <c r="G1003" s="635">
        <v>29</v>
      </c>
    </row>
    <row r="1004" spans="1:8" s="623" customFormat="1">
      <c r="A1004" s="638"/>
      <c r="B1004" s="639" t="s">
        <v>213</v>
      </c>
      <c r="C1004" s="640">
        <v>0</v>
      </c>
      <c r="D1004" s="641">
        <v>0.15</v>
      </c>
      <c r="E1004" s="641"/>
      <c r="F1004" s="640">
        <f>ROUND(C1004*D1004*E1004,0)</f>
        <v>0</v>
      </c>
      <c r="G1004" s="635">
        <v>30</v>
      </c>
    </row>
    <row r="1005" spans="1:8" s="623" customFormat="1">
      <c r="A1005" s="638"/>
      <c r="B1005" s="639" t="s">
        <v>216</v>
      </c>
      <c r="C1005" s="640">
        <v>0</v>
      </c>
      <c r="D1005" s="641">
        <v>0.15</v>
      </c>
      <c r="E1005" s="641">
        <v>2</v>
      </c>
      <c r="F1005" s="640">
        <f>ROUND(C1005*D1005*E1005,0)</f>
        <v>0</v>
      </c>
      <c r="G1005" s="635">
        <v>31</v>
      </c>
    </row>
    <row r="1006" spans="1:8" s="475" customFormat="1">
      <c r="A1006" s="471"/>
      <c r="B1006" s="472" t="s">
        <v>119</v>
      </c>
      <c r="C1006" s="473">
        <f>C1007+C1021</f>
        <v>226</v>
      </c>
      <c r="D1006" s="471"/>
      <c r="E1006" s="471"/>
      <c r="F1006" s="473">
        <f t="shared" ref="F1006" si="130">F1007+F1021</f>
        <v>116</v>
      </c>
      <c r="G1006" s="474">
        <v>1</v>
      </c>
    </row>
    <row r="1007" spans="1:8" s="475" customFormat="1">
      <c r="A1007" s="476" t="s">
        <v>23</v>
      </c>
      <c r="B1007" s="477" t="s">
        <v>474</v>
      </c>
      <c r="C1007" s="473">
        <f>C1008+C1009+C1012+C1015+C1018</f>
        <v>0</v>
      </c>
      <c r="D1007" s="471"/>
      <c r="E1007" s="471"/>
      <c r="F1007" s="473">
        <f t="shared" ref="F1007" si="131">F1008+F1009+F1012+F1015+F1018</f>
        <v>0</v>
      </c>
      <c r="G1007" s="474">
        <v>2</v>
      </c>
    </row>
    <row r="1008" spans="1:8" s="483" customFormat="1">
      <c r="A1008" s="478">
        <v>1</v>
      </c>
      <c r="B1008" s="479" t="s">
        <v>217</v>
      </c>
      <c r="C1008" s="480"/>
      <c r="D1008" s="481">
        <v>1.35</v>
      </c>
      <c r="E1008" s="481">
        <v>1</v>
      </c>
      <c r="F1008" s="480"/>
      <c r="G1008" s="482">
        <v>3</v>
      </c>
      <c r="H1008" s="470" t="s">
        <v>491</v>
      </c>
    </row>
    <row r="1009" spans="1:8" s="483" customFormat="1" ht="30">
      <c r="A1009" s="484">
        <v>2</v>
      </c>
      <c r="B1009" s="479" t="s">
        <v>475</v>
      </c>
      <c r="C1009" s="480">
        <f>C1011+C1010</f>
        <v>0</v>
      </c>
      <c r="D1009" s="481"/>
      <c r="E1009" s="481"/>
      <c r="F1009" s="480">
        <f>F1011+F1010</f>
        <v>0</v>
      </c>
      <c r="G1009" s="482">
        <v>4</v>
      </c>
    </row>
    <row r="1010" spans="1:8" s="470" customFormat="1">
      <c r="A1010" s="485"/>
      <c r="B1010" s="486" t="s">
        <v>213</v>
      </c>
      <c r="C1010" s="487"/>
      <c r="D1010" s="488"/>
      <c r="E1010" s="488"/>
      <c r="F1010" s="487"/>
      <c r="G1010" s="469">
        <v>5</v>
      </c>
    </row>
    <row r="1011" spans="1:8" s="470" customFormat="1">
      <c r="A1011" s="485"/>
      <c r="B1011" s="486" t="s">
        <v>216</v>
      </c>
      <c r="C1011" s="487">
        <f>C1008</f>
        <v>0</v>
      </c>
      <c r="D1011" s="488">
        <f>5*2280/1000000</f>
        <v>1.14E-2</v>
      </c>
      <c r="E1011" s="488">
        <v>2</v>
      </c>
      <c r="F1011" s="487">
        <f>ROUND(C1011*D1011*E1011,0)</f>
        <v>0</v>
      </c>
      <c r="G1011" s="469">
        <v>6</v>
      </c>
    </row>
    <row r="1012" spans="1:8" s="483" customFormat="1" ht="30">
      <c r="A1012" s="478">
        <v>3</v>
      </c>
      <c r="B1012" s="479" t="s">
        <v>218</v>
      </c>
      <c r="C1012" s="480">
        <f>C1014+C1013</f>
        <v>0</v>
      </c>
      <c r="D1012" s="481"/>
      <c r="E1012" s="481"/>
      <c r="F1012" s="480">
        <f>F1014+F1013</f>
        <v>0</v>
      </c>
      <c r="G1012" s="482">
        <v>7</v>
      </c>
    </row>
    <row r="1013" spans="1:8" s="470" customFormat="1">
      <c r="A1013" s="485"/>
      <c r="B1013" s="486" t="s">
        <v>213</v>
      </c>
      <c r="C1013" s="487"/>
      <c r="D1013" s="488"/>
      <c r="E1013" s="488"/>
      <c r="F1013" s="487"/>
      <c r="G1013" s="482">
        <v>8</v>
      </c>
    </row>
    <row r="1014" spans="1:8" s="470" customFormat="1">
      <c r="A1014" s="485"/>
      <c r="B1014" s="486" t="s">
        <v>216</v>
      </c>
      <c r="C1014" s="487">
        <f>C1008</f>
        <v>0</v>
      </c>
      <c r="D1014" s="488">
        <f>11110/1000000</f>
        <v>1.111E-2</v>
      </c>
      <c r="E1014" s="488">
        <v>2</v>
      </c>
      <c r="F1014" s="487">
        <f>ROUND(C1014*D1014*E1014,0)</f>
        <v>0</v>
      </c>
      <c r="G1014" s="482">
        <v>9</v>
      </c>
    </row>
    <row r="1015" spans="1:8" s="483" customFormat="1" ht="30">
      <c r="A1015" s="478">
        <v>4</v>
      </c>
      <c r="B1015" s="479" t="s">
        <v>476</v>
      </c>
      <c r="C1015" s="480">
        <f>C1017+C1016</f>
        <v>0</v>
      </c>
      <c r="D1015" s="481"/>
      <c r="E1015" s="481"/>
      <c r="F1015" s="480">
        <f>F1017+F1016</f>
        <v>0</v>
      </c>
      <c r="G1015" s="482">
        <v>10</v>
      </c>
    </row>
    <row r="1016" spans="1:8" s="470" customFormat="1">
      <c r="A1016" s="485"/>
      <c r="B1016" s="486" t="s">
        <v>213</v>
      </c>
      <c r="C1016" s="487"/>
      <c r="D1016" s="488"/>
      <c r="E1016" s="488"/>
      <c r="F1016" s="487">
        <f>ROUND(C1016*D1016*E1016,0)</f>
        <v>0</v>
      </c>
      <c r="G1016" s="474">
        <v>11</v>
      </c>
    </row>
    <row r="1017" spans="1:8" s="470" customFormat="1">
      <c r="A1017" s="485"/>
      <c r="B1017" s="486" t="s">
        <v>216</v>
      </c>
      <c r="C1017" s="487"/>
      <c r="D1017" s="488">
        <v>0.7</v>
      </c>
      <c r="E1017" s="488">
        <v>2</v>
      </c>
      <c r="F1017" s="487">
        <f>ROUND(C1017*D1017*E1017,0)</f>
        <v>0</v>
      </c>
      <c r="G1017" s="474">
        <v>12</v>
      </c>
    </row>
    <row r="1018" spans="1:8" s="483" customFormat="1" ht="30">
      <c r="A1018" s="478">
        <v>5</v>
      </c>
      <c r="B1018" s="489" t="s">
        <v>477</v>
      </c>
      <c r="C1018" s="480">
        <f>C1020+C1019</f>
        <v>0</v>
      </c>
      <c r="D1018" s="481"/>
      <c r="E1018" s="481"/>
      <c r="F1018" s="480">
        <f>F1019+F1020</f>
        <v>0</v>
      </c>
      <c r="G1018" s="482">
        <v>17</v>
      </c>
    </row>
    <row r="1019" spans="1:8" s="470" customFormat="1">
      <c r="A1019" s="490"/>
      <c r="B1019" s="486" t="s">
        <v>213</v>
      </c>
      <c r="C1019" s="487"/>
      <c r="D1019" s="488">
        <v>3.9</v>
      </c>
      <c r="E1019" s="488"/>
      <c r="F1019" s="487">
        <f>ROUND(C1019*D1019*E1019,0)</f>
        <v>0</v>
      </c>
      <c r="G1019" s="482">
        <v>18</v>
      </c>
    </row>
    <row r="1020" spans="1:8" s="470" customFormat="1">
      <c r="A1020" s="490"/>
      <c r="B1020" s="486" t="s">
        <v>216</v>
      </c>
      <c r="C1020" s="487"/>
      <c r="D1020" s="488">
        <v>3.9</v>
      </c>
      <c r="E1020" s="488">
        <v>2</v>
      </c>
      <c r="F1020" s="487">
        <f>ROUND(C1020*D1020*E1020,0)</f>
        <v>0</v>
      </c>
      <c r="G1020" s="482">
        <v>19</v>
      </c>
    </row>
    <row r="1021" spans="1:8" s="475" customFormat="1">
      <c r="A1021" s="490" t="s">
        <v>37</v>
      </c>
      <c r="B1021" s="491" t="s">
        <v>479</v>
      </c>
      <c r="C1021" s="473">
        <f>C1022+C1024+C1027+C1030</f>
        <v>226</v>
      </c>
      <c r="D1021" s="471"/>
      <c r="E1021" s="471"/>
      <c r="F1021" s="473">
        <f>F1022+F1024+F1027+F1030</f>
        <v>116</v>
      </c>
      <c r="G1021" s="482">
        <v>20</v>
      </c>
    </row>
    <row r="1022" spans="1:8" s="483" customFormat="1">
      <c r="A1022" s="478">
        <v>1</v>
      </c>
      <c r="B1022" s="479" t="s">
        <v>480</v>
      </c>
      <c r="C1022" s="480">
        <f>C1023</f>
        <v>0</v>
      </c>
      <c r="D1022" s="481"/>
      <c r="E1022" s="481"/>
      <c r="F1022" s="480">
        <f>F1023</f>
        <v>0</v>
      </c>
      <c r="G1022" s="482">
        <v>21</v>
      </c>
    </row>
    <row r="1023" spans="1:8" s="470" customFormat="1">
      <c r="A1023" s="490"/>
      <c r="B1023" s="486" t="s">
        <v>481</v>
      </c>
      <c r="C1023" s="487"/>
      <c r="D1023" s="488">
        <v>28.08</v>
      </c>
      <c r="E1023" s="488">
        <v>1</v>
      </c>
      <c r="F1023" s="487">
        <f t="shared" ref="F1023" si="132">ROUND(C1023*D1023*E1023,0)</f>
        <v>0</v>
      </c>
      <c r="G1023" s="482">
        <v>22</v>
      </c>
      <c r="H1023" s="470" t="s">
        <v>491</v>
      </c>
    </row>
    <row r="1024" spans="1:8" s="483" customFormat="1">
      <c r="A1024" s="478">
        <v>2</v>
      </c>
      <c r="B1024" s="479" t="s">
        <v>482</v>
      </c>
      <c r="C1024" s="480">
        <f>C1026</f>
        <v>0</v>
      </c>
      <c r="D1024" s="481">
        <f t="shared" ref="D1024:E1024" si="133">D1026</f>
        <v>0.96</v>
      </c>
      <c r="E1024" s="481">
        <f t="shared" si="133"/>
        <v>2</v>
      </c>
      <c r="F1024" s="480">
        <f>F1026+F1025</f>
        <v>0</v>
      </c>
      <c r="G1024" s="482">
        <v>23</v>
      </c>
      <c r="H1024" s="470" t="s">
        <v>491</v>
      </c>
    </row>
    <row r="1025" spans="1:8" s="470" customFormat="1">
      <c r="A1025" s="490"/>
      <c r="B1025" s="486" t="s">
        <v>213</v>
      </c>
      <c r="C1025" s="487"/>
      <c r="D1025" s="488">
        <v>0.96</v>
      </c>
      <c r="E1025" s="488"/>
      <c r="F1025" s="487">
        <f>ROUND(C1025*D1025*E1025,0)</f>
        <v>0</v>
      </c>
      <c r="G1025" s="482">
        <v>24</v>
      </c>
    </row>
    <row r="1026" spans="1:8" s="470" customFormat="1">
      <c r="A1026" s="490"/>
      <c r="B1026" s="486" t="s">
        <v>216</v>
      </c>
      <c r="C1026" s="487"/>
      <c r="D1026" s="488">
        <v>0.96</v>
      </c>
      <c r="E1026" s="488">
        <v>2</v>
      </c>
      <c r="F1026" s="487">
        <f>ROUND(C1026*D1026*E1026,0)</f>
        <v>0</v>
      </c>
      <c r="G1026" s="482">
        <v>25</v>
      </c>
    </row>
    <row r="1027" spans="1:8" s="483" customFormat="1">
      <c r="A1027" s="478">
        <v>3</v>
      </c>
      <c r="B1027" s="479" t="s">
        <v>212</v>
      </c>
      <c r="C1027" s="480">
        <f>C1029+C1028</f>
        <v>113</v>
      </c>
      <c r="D1027" s="481"/>
      <c r="E1027" s="481"/>
      <c r="F1027" s="480">
        <f>F1028+F1029</f>
        <v>82</v>
      </c>
      <c r="G1027" s="482">
        <v>26</v>
      </c>
    </row>
    <row r="1028" spans="1:8" s="470" customFormat="1">
      <c r="A1028" s="485"/>
      <c r="B1028" s="486" t="s">
        <v>213</v>
      </c>
      <c r="C1028" s="487"/>
      <c r="D1028" s="488">
        <v>0.36</v>
      </c>
      <c r="E1028" s="488"/>
      <c r="F1028" s="487">
        <f>ROUND(C1028*D1028*E1028,0)</f>
        <v>0</v>
      </c>
      <c r="G1028" s="482">
        <v>27</v>
      </c>
    </row>
    <row r="1029" spans="1:8" s="470" customFormat="1">
      <c r="A1029" s="485"/>
      <c r="B1029" s="486" t="s">
        <v>216</v>
      </c>
      <c r="C1029" s="487">
        <v>113</v>
      </c>
      <c r="D1029" s="488">
        <v>0.36</v>
      </c>
      <c r="E1029" s="488">
        <v>2</v>
      </c>
      <c r="F1029" s="487">
        <v>82</v>
      </c>
      <c r="G1029" s="482">
        <v>28</v>
      </c>
    </row>
    <row r="1030" spans="1:8" s="483" customFormat="1">
      <c r="A1030" s="478">
        <v>4</v>
      </c>
      <c r="B1030" s="479" t="s">
        <v>170</v>
      </c>
      <c r="C1030" s="480">
        <f>C1032+C1031</f>
        <v>113</v>
      </c>
      <c r="D1030" s="481"/>
      <c r="E1030" s="481"/>
      <c r="F1030" s="480">
        <f>F1031+F1032</f>
        <v>34</v>
      </c>
      <c r="G1030" s="482">
        <v>29</v>
      </c>
    </row>
    <row r="1031" spans="1:8" s="470" customFormat="1">
      <c r="A1031" s="485"/>
      <c r="B1031" s="486" t="s">
        <v>213</v>
      </c>
      <c r="C1031" s="487"/>
      <c r="D1031" s="488">
        <v>0.15</v>
      </c>
      <c r="E1031" s="488"/>
      <c r="F1031" s="487">
        <f>ROUND(C1031*D1031*E1031,0)</f>
        <v>0</v>
      </c>
      <c r="G1031" s="482">
        <v>30</v>
      </c>
    </row>
    <row r="1032" spans="1:8" s="470" customFormat="1">
      <c r="A1032" s="485"/>
      <c r="B1032" s="486" t="s">
        <v>216</v>
      </c>
      <c r="C1032" s="487">
        <v>113</v>
      </c>
      <c r="D1032" s="488">
        <v>0.15</v>
      </c>
      <c r="E1032" s="488">
        <v>2</v>
      </c>
      <c r="F1032" s="487">
        <f>ROUND(C1032*D1032*E1032,0)</f>
        <v>34</v>
      </c>
      <c r="G1032" s="482">
        <v>31</v>
      </c>
    </row>
    <row r="1033" spans="1:8" s="628" customFormat="1">
      <c r="A1033" s="624"/>
      <c r="B1033" s="625" t="s">
        <v>120</v>
      </c>
      <c r="C1033" s="626">
        <f>C1034+C1048</f>
        <v>484</v>
      </c>
      <c r="D1033" s="624"/>
      <c r="E1033" s="624"/>
      <c r="F1033" s="626">
        <f>F1034+F1048</f>
        <v>423.24</v>
      </c>
      <c r="G1033" s="627">
        <v>1</v>
      </c>
    </row>
    <row r="1034" spans="1:8" s="628" customFormat="1">
      <c r="A1034" s="629" t="s">
        <v>23</v>
      </c>
      <c r="B1034" s="630" t="s">
        <v>474</v>
      </c>
      <c r="C1034" s="626">
        <f>C1035+C1036+C1039+C1042+C1045</f>
        <v>4</v>
      </c>
      <c r="D1034" s="624"/>
      <c r="E1034" s="624"/>
      <c r="F1034" s="626">
        <f t="shared" ref="F1034" si="134">F1035+F1036+F1039+F1042+F1045</f>
        <v>39</v>
      </c>
      <c r="G1034" s="627">
        <v>2</v>
      </c>
    </row>
    <row r="1035" spans="1:8" s="636" customFormat="1">
      <c r="A1035" s="631">
        <v>1</v>
      </c>
      <c r="B1035" s="632" t="s">
        <v>217</v>
      </c>
      <c r="C1035" s="633">
        <v>0</v>
      </c>
      <c r="D1035" s="634">
        <v>1.35</v>
      </c>
      <c r="E1035" s="634">
        <v>1</v>
      </c>
      <c r="F1035" s="633"/>
      <c r="G1035" s="635">
        <v>3</v>
      </c>
      <c r="H1035" s="623" t="s">
        <v>491</v>
      </c>
    </row>
    <row r="1036" spans="1:8" s="636" customFormat="1" ht="30">
      <c r="A1036" s="637">
        <v>2</v>
      </c>
      <c r="B1036" s="632" t="s">
        <v>475</v>
      </c>
      <c r="C1036" s="633">
        <f>C1038+C1037</f>
        <v>0</v>
      </c>
      <c r="D1036" s="634"/>
      <c r="E1036" s="634"/>
      <c r="F1036" s="633">
        <f>F1038+F1037</f>
        <v>0</v>
      </c>
      <c r="G1036" s="635">
        <v>4</v>
      </c>
    </row>
    <row r="1037" spans="1:8" s="623" customFormat="1">
      <c r="A1037" s="638"/>
      <c r="B1037" s="639" t="s">
        <v>213</v>
      </c>
      <c r="C1037" s="640"/>
      <c r="D1037" s="641"/>
      <c r="E1037" s="641"/>
      <c r="F1037" s="640"/>
      <c r="G1037" s="622">
        <v>5</v>
      </c>
    </row>
    <row r="1038" spans="1:8" s="623" customFormat="1">
      <c r="A1038" s="638"/>
      <c r="B1038" s="639" t="s">
        <v>216</v>
      </c>
      <c r="C1038" s="640">
        <f>C1035</f>
        <v>0</v>
      </c>
      <c r="D1038" s="641">
        <f>5*2280/1000000</f>
        <v>1.14E-2</v>
      </c>
      <c r="E1038" s="641">
        <v>2</v>
      </c>
      <c r="F1038" s="640">
        <f>ROUND(C1038*D1038*E1038,0)</f>
        <v>0</v>
      </c>
      <c r="G1038" s="622">
        <v>6</v>
      </c>
    </row>
    <row r="1039" spans="1:8" s="636" customFormat="1" ht="30">
      <c r="A1039" s="631">
        <v>3</v>
      </c>
      <c r="B1039" s="632" t="s">
        <v>218</v>
      </c>
      <c r="C1039" s="633">
        <f>C1041+C1040</f>
        <v>0</v>
      </c>
      <c r="D1039" s="634"/>
      <c r="E1039" s="634"/>
      <c r="F1039" s="633">
        <f>F1041+F1040</f>
        <v>0</v>
      </c>
      <c r="G1039" s="635">
        <v>7</v>
      </c>
    </row>
    <row r="1040" spans="1:8" s="623" customFormat="1">
      <c r="A1040" s="638"/>
      <c r="B1040" s="639" t="s">
        <v>213</v>
      </c>
      <c r="C1040" s="640"/>
      <c r="D1040" s="641"/>
      <c r="E1040" s="641"/>
      <c r="F1040" s="640"/>
      <c r="G1040" s="635">
        <v>8</v>
      </c>
    </row>
    <row r="1041" spans="1:8" s="623" customFormat="1">
      <c r="A1041" s="638"/>
      <c r="B1041" s="639" t="s">
        <v>216</v>
      </c>
      <c r="C1041" s="640">
        <f>C1035</f>
        <v>0</v>
      </c>
      <c r="D1041" s="641">
        <f>11110/1000000</f>
        <v>1.111E-2</v>
      </c>
      <c r="E1041" s="641">
        <v>2</v>
      </c>
      <c r="F1041" s="640">
        <f>ROUND(C1041*D1041*E1041,0)</f>
        <v>0</v>
      </c>
      <c r="G1041" s="635">
        <v>9</v>
      </c>
    </row>
    <row r="1042" spans="1:8" s="636" customFormat="1" ht="30">
      <c r="A1042" s="631">
        <v>4</v>
      </c>
      <c r="B1042" s="632" t="s">
        <v>476</v>
      </c>
      <c r="C1042" s="633">
        <f>C1044+C1043</f>
        <v>0</v>
      </c>
      <c r="D1042" s="634"/>
      <c r="E1042" s="634"/>
      <c r="F1042" s="633">
        <f>F1044+F1043</f>
        <v>0</v>
      </c>
      <c r="G1042" s="635">
        <v>10</v>
      </c>
    </row>
    <row r="1043" spans="1:8" s="623" customFormat="1">
      <c r="A1043" s="638"/>
      <c r="B1043" s="639" t="s">
        <v>213</v>
      </c>
      <c r="C1043" s="640"/>
      <c r="D1043" s="641"/>
      <c r="E1043" s="641"/>
      <c r="F1043" s="640">
        <f>ROUND(C1043*D1043*E1043,0)</f>
        <v>0</v>
      </c>
      <c r="G1043" s="627">
        <v>11</v>
      </c>
    </row>
    <row r="1044" spans="1:8" s="623" customFormat="1">
      <c r="A1044" s="638"/>
      <c r="B1044" s="639" t="s">
        <v>216</v>
      </c>
      <c r="C1044" s="640"/>
      <c r="D1044" s="641">
        <v>0.7</v>
      </c>
      <c r="E1044" s="641">
        <v>2</v>
      </c>
      <c r="F1044" s="640">
        <f>ROUND(C1044*D1044*E1044,0)</f>
        <v>0</v>
      </c>
      <c r="G1044" s="627">
        <v>12</v>
      </c>
    </row>
    <row r="1045" spans="1:8" s="636" customFormat="1" ht="30">
      <c r="A1045" s="631">
        <v>5</v>
      </c>
      <c r="B1045" s="642" t="s">
        <v>477</v>
      </c>
      <c r="C1045" s="633">
        <f>C1047+C1046</f>
        <v>4</v>
      </c>
      <c r="D1045" s="634"/>
      <c r="E1045" s="634"/>
      <c r="F1045" s="633">
        <f>F1046+F1047</f>
        <v>39</v>
      </c>
      <c r="G1045" s="635">
        <v>17</v>
      </c>
    </row>
    <row r="1046" spans="1:8" s="623" customFormat="1">
      <c r="A1046" s="643"/>
      <c r="B1046" s="639" t="s">
        <v>213</v>
      </c>
      <c r="C1046" s="640"/>
      <c r="D1046" s="641">
        <v>3.9</v>
      </c>
      <c r="E1046" s="641"/>
      <c r="F1046" s="640">
        <f>ROUND(C1046*D1046*E1046,0)</f>
        <v>0</v>
      </c>
      <c r="G1046" s="635">
        <v>18</v>
      </c>
    </row>
    <row r="1047" spans="1:8" s="623" customFormat="1">
      <c r="A1047" s="643"/>
      <c r="B1047" s="639" t="s">
        <v>216</v>
      </c>
      <c r="C1047" s="640">
        <v>4</v>
      </c>
      <c r="D1047" s="641">
        <v>3.9</v>
      </c>
      <c r="E1047" s="641">
        <v>2</v>
      </c>
      <c r="F1047" s="640">
        <v>39</v>
      </c>
      <c r="G1047" s="635">
        <v>19</v>
      </c>
    </row>
    <row r="1048" spans="1:8" s="628" customFormat="1">
      <c r="A1048" s="643" t="s">
        <v>37</v>
      </c>
      <c r="B1048" s="644" t="s">
        <v>479</v>
      </c>
      <c r="C1048" s="626">
        <f>C1049+C1051+C1054+C1057</f>
        <v>480</v>
      </c>
      <c r="D1048" s="624"/>
      <c r="E1048" s="624"/>
      <c r="F1048" s="626">
        <f>F1049+F1051+F1054+F1057</f>
        <v>384.24</v>
      </c>
      <c r="G1048" s="635">
        <v>20</v>
      </c>
    </row>
    <row r="1049" spans="1:8" s="636" customFormat="1">
      <c r="A1049" s="631">
        <v>1</v>
      </c>
      <c r="B1049" s="632" t="s">
        <v>480</v>
      </c>
      <c r="C1049" s="633">
        <f>C1050</f>
        <v>0</v>
      </c>
      <c r="D1049" s="634"/>
      <c r="E1049" s="634"/>
      <c r="F1049" s="633">
        <f>F1050</f>
        <v>0</v>
      </c>
      <c r="G1049" s="635">
        <v>21</v>
      </c>
    </row>
    <row r="1050" spans="1:8" s="623" customFormat="1">
      <c r="A1050" s="643"/>
      <c r="B1050" s="639" t="s">
        <v>481</v>
      </c>
      <c r="C1050" s="640">
        <v>0</v>
      </c>
      <c r="D1050" s="641">
        <v>28.08</v>
      </c>
      <c r="E1050" s="641">
        <v>1</v>
      </c>
      <c r="F1050" s="640">
        <f t="shared" ref="F1050" si="135">ROUND(C1050*D1050*E1050,0)</f>
        <v>0</v>
      </c>
      <c r="G1050" s="635">
        <v>22</v>
      </c>
      <c r="H1050" s="623" t="s">
        <v>491</v>
      </c>
    </row>
    <row r="1051" spans="1:8" s="636" customFormat="1">
      <c r="A1051" s="631">
        <v>2</v>
      </c>
      <c r="B1051" s="632" t="s">
        <v>482</v>
      </c>
      <c r="C1051" s="633">
        <f>C1053</f>
        <v>0</v>
      </c>
      <c r="D1051" s="634">
        <f t="shared" ref="D1051:E1051" si="136">D1053</f>
        <v>0.96</v>
      </c>
      <c r="E1051" s="634">
        <f t="shared" si="136"/>
        <v>2</v>
      </c>
      <c r="F1051" s="633">
        <f>F1053+F1052</f>
        <v>0</v>
      </c>
      <c r="G1051" s="635">
        <v>23</v>
      </c>
      <c r="H1051" s="623" t="s">
        <v>491</v>
      </c>
    </row>
    <row r="1052" spans="1:8" s="623" customFormat="1">
      <c r="A1052" s="643"/>
      <c r="B1052" s="639" t="s">
        <v>213</v>
      </c>
      <c r="C1052" s="640">
        <v>0</v>
      </c>
      <c r="D1052" s="641">
        <v>0.96</v>
      </c>
      <c r="E1052" s="641"/>
      <c r="F1052" s="640">
        <f>ROUND(C1052*D1052*E1052,0)</f>
        <v>0</v>
      </c>
      <c r="G1052" s="635">
        <v>24</v>
      </c>
    </row>
    <row r="1053" spans="1:8" s="623" customFormat="1">
      <c r="A1053" s="643"/>
      <c r="B1053" s="639" t="s">
        <v>216</v>
      </c>
      <c r="C1053" s="640">
        <v>0</v>
      </c>
      <c r="D1053" s="641">
        <v>0.96</v>
      </c>
      <c r="E1053" s="641">
        <v>2</v>
      </c>
      <c r="F1053" s="640">
        <f>ROUND(C1053*D1053*E1053,0)</f>
        <v>0</v>
      </c>
      <c r="G1053" s="635">
        <v>25</v>
      </c>
    </row>
    <row r="1054" spans="1:8" s="636" customFormat="1">
      <c r="A1054" s="631">
        <v>3</v>
      </c>
      <c r="B1054" s="632" t="s">
        <v>212</v>
      </c>
      <c r="C1054" s="633">
        <f>C1056+C1055</f>
        <v>480</v>
      </c>
      <c r="D1054" s="634"/>
      <c r="E1054" s="634"/>
      <c r="F1054" s="633">
        <f>F1055+F1056</f>
        <v>384.24</v>
      </c>
      <c r="G1054" s="635">
        <v>26</v>
      </c>
    </row>
    <row r="1055" spans="1:8" s="623" customFormat="1">
      <c r="A1055" s="638"/>
      <c r="B1055" s="639" t="s">
        <v>213</v>
      </c>
      <c r="C1055" s="640">
        <v>0</v>
      </c>
      <c r="D1055" s="641">
        <v>0.36</v>
      </c>
      <c r="E1055" s="641"/>
      <c r="F1055" s="640">
        <f>ROUND(C1055*D1055*E1055,0)</f>
        <v>0</v>
      </c>
      <c r="G1055" s="635">
        <v>27</v>
      </c>
    </row>
    <row r="1056" spans="1:8" s="623" customFormat="1">
      <c r="A1056" s="638"/>
      <c r="B1056" s="639" t="s">
        <v>216</v>
      </c>
      <c r="C1056" s="640">
        <v>480</v>
      </c>
      <c r="D1056" s="641">
        <v>0.36</v>
      </c>
      <c r="E1056" s="641">
        <v>2</v>
      </c>
      <c r="F1056" s="640">
        <f>39+345.24</f>
        <v>384.24</v>
      </c>
      <c r="G1056" s="635">
        <v>28</v>
      </c>
    </row>
    <row r="1057" spans="1:7" s="636" customFormat="1">
      <c r="A1057" s="631">
        <v>4</v>
      </c>
      <c r="B1057" s="632" t="s">
        <v>170</v>
      </c>
      <c r="C1057" s="633">
        <f>C1059+C1058</f>
        <v>0</v>
      </c>
      <c r="D1057" s="634"/>
      <c r="E1057" s="634"/>
      <c r="F1057" s="633">
        <f>F1058+F1059</f>
        <v>0</v>
      </c>
      <c r="G1057" s="635">
        <v>29</v>
      </c>
    </row>
    <row r="1058" spans="1:7" s="623" customFormat="1">
      <c r="A1058" s="638"/>
      <c r="B1058" s="639" t="s">
        <v>213</v>
      </c>
      <c r="C1058" s="640">
        <v>0</v>
      </c>
      <c r="D1058" s="641">
        <v>0.15</v>
      </c>
      <c r="E1058" s="641"/>
      <c r="F1058" s="640">
        <f>ROUND(C1058*D1058*E1058,0)</f>
        <v>0</v>
      </c>
      <c r="G1058" s="635">
        <v>30</v>
      </c>
    </row>
    <row r="1059" spans="1:7" s="623" customFormat="1">
      <c r="A1059" s="638"/>
      <c r="B1059" s="639" t="s">
        <v>216</v>
      </c>
      <c r="C1059" s="640">
        <v>0</v>
      </c>
      <c r="D1059" s="641">
        <v>0.15</v>
      </c>
      <c r="E1059" s="641">
        <v>2</v>
      </c>
      <c r="F1059" s="640">
        <f>ROUND(C1059*D1059*E1059,0)</f>
        <v>0</v>
      </c>
      <c r="G1059" s="635">
        <v>31</v>
      </c>
    </row>
  </sheetData>
  <mergeCells count="6">
    <mergeCell ref="A3:F3"/>
    <mergeCell ref="A5:A6"/>
    <mergeCell ref="B5:B6"/>
    <mergeCell ref="C5:F5"/>
    <mergeCell ref="A2:F2"/>
    <mergeCell ref="D4:F4"/>
  </mergeCells>
  <pageMargins left="0.70866141732283472" right="0.31496062992125984"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B5DE9-672E-4894-ABAD-51AEAC16A87F}">
  <dimension ref="A1:AI32"/>
  <sheetViews>
    <sheetView zoomScale="85" zoomScaleNormal="85" workbookViewId="0">
      <selection activeCell="AE4" sqref="AE4:AI4"/>
    </sheetView>
  </sheetViews>
  <sheetFormatPr defaultRowHeight="15.75"/>
  <cols>
    <col min="1" max="1" width="5.5" customWidth="1"/>
    <col min="2" max="2" width="17.5" style="1280" customWidth="1"/>
    <col min="3" max="3" width="7.75" customWidth="1"/>
    <col min="4" max="4" width="5.75" customWidth="1"/>
    <col min="5" max="5" width="7.125" customWidth="1"/>
    <col min="6" max="6" width="7" customWidth="1"/>
    <col min="7" max="7" width="6" customWidth="1"/>
    <col min="8" max="8" width="7.375" customWidth="1"/>
    <col min="9" max="9" width="6.75" customWidth="1"/>
    <col min="10" max="12" width="5.625" customWidth="1"/>
    <col min="13" max="13" width="8.5" customWidth="1"/>
    <col min="14" max="14" width="7" customWidth="1"/>
    <col min="15" max="15" width="4.375" customWidth="1"/>
    <col min="16" max="20" width="7" customWidth="1"/>
    <col min="21" max="21" width="7.75" customWidth="1"/>
    <col min="22" max="24" width="5.625" customWidth="1"/>
    <col min="25" max="25" width="8.5" customWidth="1"/>
    <col min="26" max="26" width="5.625" customWidth="1"/>
    <col min="27" max="27" width="4.625" customWidth="1"/>
    <col min="28" max="32" width="7" customWidth="1"/>
    <col min="33" max="33" width="7.75" hidden="1" customWidth="1"/>
    <col min="34" max="34" width="6.5" hidden="1" customWidth="1"/>
    <col min="35" max="35" width="12.625" customWidth="1"/>
  </cols>
  <sheetData>
    <row r="1" spans="1:35" ht="25.5" customHeight="1">
      <c r="A1" s="1014"/>
      <c r="B1" s="1278"/>
      <c r="C1" s="1015"/>
      <c r="D1" s="1015"/>
      <c r="E1" s="1015"/>
      <c r="F1" s="1015"/>
      <c r="G1" s="1016"/>
      <c r="H1" s="1016"/>
      <c r="I1" s="1016"/>
      <c r="J1" s="1016"/>
      <c r="K1" s="1016"/>
      <c r="L1" s="1017"/>
      <c r="M1" s="1015"/>
      <c r="N1" s="1015"/>
      <c r="O1" s="1015"/>
      <c r="P1" s="1015"/>
      <c r="Q1" s="1015"/>
      <c r="R1" s="1015"/>
      <c r="S1" s="1015"/>
      <c r="T1" s="1015"/>
      <c r="U1" s="1623"/>
      <c r="V1" s="1623"/>
      <c r="W1" s="1623"/>
      <c r="X1" s="1623"/>
      <c r="Y1" s="1623"/>
      <c r="Z1" s="1623"/>
      <c r="AA1" s="1623"/>
      <c r="AB1" s="1623"/>
      <c r="AC1" s="1623"/>
      <c r="AD1" s="1623"/>
      <c r="AE1" s="1623"/>
      <c r="AF1" s="1623"/>
      <c r="AG1" s="1623"/>
      <c r="AH1" s="1623"/>
      <c r="AI1" s="1623"/>
    </row>
    <row r="2" spans="1:35" ht="59.25" customHeight="1">
      <c r="A2" s="1624" t="s">
        <v>816</v>
      </c>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row>
    <row r="3" spans="1:35" ht="16.5">
      <c r="A3" s="1634"/>
      <c r="B3" s="1634"/>
      <c r="C3" s="1634"/>
      <c r="D3" s="1634"/>
      <c r="E3" s="1634"/>
      <c r="F3" s="1634"/>
      <c r="G3" s="1634"/>
      <c r="H3" s="1634"/>
      <c r="I3" s="1634"/>
      <c r="J3" s="1634"/>
      <c r="K3" s="1634"/>
      <c r="L3" s="1634"/>
      <c r="M3" s="1634"/>
      <c r="N3" s="1634"/>
      <c r="O3" s="1634"/>
      <c r="P3" s="1634"/>
      <c r="Q3" s="1634"/>
      <c r="R3" s="1634"/>
      <c r="S3" s="1634"/>
      <c r="T3" s="1634"/>
      <c r="U3" s="1634"/>
      <c r="V3" s="1634"/>
      <c r="W3" s="1634"/>
      <c r="X3" s="1634"/>
      <c r="Y3" s="1634"/>
      <c r="Z3" s="1634"/>
      <c r="AA3" s="1634"/>
      <c r="AB3" s="1634"/>
      <c r="AC3" s="1634"/>
      <c r="AD3" s="1634"/>
      <c r="AE3" s="1634"/>
      <c r="AF3" s="1634"/>
      <c r="AG3" s="1634"/>
      <c r="AH3" s="1634"/>
    </row>
    <row r="4" spans="1:35" ht="15.75" customHeight="1">
      <c r="A4" s="1022"/>
      <c r="B4" s="1279"/>
      <c r="C4" s="1024"/>
      <c r="D4" s="1024"/>
      <c r="E4" s="1024"/>
      <c r="F4" s="1024"/>
      <c r="G4" s="1025"/>
      <c r="H4" s="1025"/>
      <c r="I4" s="1025"/>
      <c r="J4" s="1025"/>
      <c r="K4" s="1025"/>
      <c r="L4" s="1026"/>
      <c r="M4" s="1024"/>
      <c r="N4" s="1024"/>
      <c r="O4" s="1024"/>
      <c r="P4" s="1024"/>
      <c r="Q4" s="1024"/>
      <c r="R4" s="1024"/>
      <c r="S4" s="1024"/>
      <c r="T4" s="1024"/>
      <c r="U4" s="1026"/>
      <c r="V4" s="1025"/>
      <c r="W4" s="1025"/>
      <c r="X4" s="1026"/>
      <c r="Y4" s="1024"/>
      <c r="Z4" s="1024"/>
      <c r="AA4" s="1024"/>
      <c r="AB4" s="1024"/>
      <c r="AC4" s="1024"/>
      <c r="AD4" s="1024"/>
      <c r="AE4" s="1854" t="s">
        <v>1008</v>
      </c>
      <c r="AF4" s="1854"/>
      <c r="AG4" s="1854"/>
      <c r="AH4" s="1854"/>
      <c r="AI4" s="1854"/>
    </row>
    <row r="5" spans="1:35" ht="18" customHeight="1">
      <c r="A5" s="1855" t="s">
        <v>4</v>
      </c>
      <c r="B5" s="1703" t="s">
        <v>690</v>
      </c>
      <c r="C5" s="1856" t="s">
        <v>989</v>
      </c>
      <c r="D5" s="1857"/>
      <c r="E5" s="1857"/>
      <c r="F5" s="1857"/>
      <c r="G5" s="1857"/>
      <c r="H5" s="1857"/>
      <c r="I5" s="1857"/>
      <c r="J5" s="1857"/>
      <c r="K5" s="1857"/>
      <c r="L5" s="1857"/>
      <c r="M5" s="1857"/>
      <c r="N5" s="1857"/>
      <c r="O5" s="1857"/>
      <c r="P5" s="1857"/>
      <c r="Q5" s="1857"/>
      <c r="R5" s="1857"/>
      <c r="S5" s="1857"/>
      <c r="T5" s="1857"/>
      <c r="U5" s="1857"/>
      <c r="V5" s="1855" t="s">
        <v>987</v>
      </c>
      <c r="W5" s="1855"/>
      <c r="X5" s="1855"/>
      <c r="Y5" s="1855"/>
      <c r="Z5" s="1855"/>
      <c r="AA5" s="1855"/>
      <c r="AB5" s="1855"/>
      <c r="AC5" s="1855"/>
      <c r="AD5" s="1855"/>
      <c r="AE5" s="1855"/>
      <c r="AF5" s="1855"/>
      <c r="AG5" s="1546"/>
      <c r="AH5" s="1546"/>
      <c r="AI5" s="1703" t="s">
        <v>14</v>
      </c>
    </row>
    <row r="6" spans="1:35" s="1274" customFormat="1" ht="18" customHeight="1">
      <c r="A6" s="1855"/>
      <c r="B6" s="1703"/>
      <c r="C6" s="1855" t="s">
        <v>741</v>
      </c>
      <c r="D6" s="1855"/>
      <c r="E6" s="1855"/>
      <c r="F6" s="1855"/>
      <c r="G6" s="1855"/>
      <c r="H6" s="1855"/>
      <c r="I6" s="1855"/>
      <c r="J6" s="1855" t="s">
        <v>742</v>
      </c>
      <c r="K6" s="1855"/>
      <c r="L6" s="1855"/>
      <c r="M6" s="1855"/>
      <c r="N6" s="1855"/>
      <c r="O6" s="1855"/>
      <c r="P6" s="1855"/>
      <c r="Q6" s="1855"/>
      <c r="R6" s="1855"/>
      <c r="S6" s="1855"/>
      <c r="T6" s="1855"/>
      <c r="U6" s="1703" t="s">
        <v>753</v>
      </c>
      <c r="V6" s="1855"/>
      <c r="W6" s="1855"/>
      <c r="X6" s="1855"/>
      <c r="Y6" s="1855"/>
      <c r="Z6" s="1855"/>
      <c r="AA6" s="1855"/>
      <c r="AB6" s="1855"/>
      <c r="AC6" s="1855"/>
      <c r="AD6" s="1855"/>
      <c r="AE6" s="1855"/>
      <c r="AF6" s="1855"/>
      <c r="AG6" s="1858" t="s">
        <v>743</v>
      </c>
      <c r="AH6" s="1859" t="s">
        <v>708</v>
      </c>
      <c r="AI6" s="1703"/>
    </row>
    <row r="7" spans="1:35" s="1274" customFormat="1" ht="18" customHeight="1">
      <c r="A7" s="1855"/>
      <c r="B7" s="1703"/>
      <c r="C7" s="1855" t="s">
        <v>208</v>
      </c>
      <c r="D7" s="1855"/>
      <c r="E7" s="1703" t="s">
        <v>130</v>
      </c>
      <c r="F7" s="1855" t="s">
        <v>620</v>
      </c>
      <c r="G7" s="1855"/>
      <c r="H7" s="1855"/>
      <c r="I7" s="1855"/>
      <c r="J7" s="1703" t="s">
        <v>129</v>
      </c>
      <c r="K7" s="1703" t="s">
        <v>199</v>
      </c>
      <c r="L7" s="1855" t="s">
        <v>208</v>
      </c>
      <c r="M7" s="1855"/>
      <c r="N7" s="1855"/>
      <c r="O7" s="1703" t="s">
        <v>130</v>
      </c>
      <c r="P7" s="1855" t="s">
        <v>620</v>
      </c>
      <c r="Q7" s="1855"/>
      <c r="R7" s="1855"/>
      <c r="S7" s="1855"/>
      <c r="T7" s="1855"/>
      <c r="U7" s="1703"/>
      <c r="V7" s="1703" t="s">
        <v>129</v>
      </c>
      <c r="W7" s="1703" t="s">
        <v>199</v>
      </c>
      <c r="X7" s="1855" t="s">
        <v>208</v>
      </c>
      <c r="Y7" s="1855"/>
      <c r="Z7" s="1855"/>
      <c r="AA7" s="1703" t="s">
        <v>130</v>
      </c>
      <c r="AB7" s="1855" t="s">
        <v>620</v>
      </c>
      <c r="AC7" s="1855"/>
      <c r="AD7" s="1855"/>
      <c r="AE7" s="1855"/>
      <c r="AF7" s="1855"/>
      <c r="AG7" s="1858"/>
      <c r="AH7" s="1859"/>
      <c r="AI7" s="1703"/>
    </row>
    <row r="8" spans="1:35" s="1274" customFormat="1" ht="114.75">
      <c r="A8" s="1855"/>
      <c r="B8" s="1703"/>
      <c r="C8" s="1178" t="s">
        <v>820</v>
      </c>
      <c r="D8" s="1178" t="s">
        <v>686</v>
      </c>
      <c r="E8" s="1703"/>
      <c r="F8" s="1178" t="s">
        <v>187</v>
      </c>
      <c r="G8" s="1178" t="s">
        <v>821</v>
      </c>
      <c r="H8" s="1178" t="s">
        <v>822</v>
      </c>
      <c r="I8" s="1178" t="s">
        <v>823</v>
      </c>
      <c r="J8" s="1703"/>
      <c r="K8" s="1703"/>
      <c r="L8" s="1178" t="s">
        <v>820</v>
      </c>
      <c r="M8" s="1178" t="s">
        <v>817</v>
      </c>
      <c r="N8" s="1178" t="s">
        <v>686</v>
      </c>
      <c r="O8" s="1703"/>
      <c r="P8" s="1178" t="s">
        <v>187</v>
      </c>
      <c r="Q8" s="1178" t="s">
        <v>829</v>
      </c>
      <c r="R8" s="1178" t="s">
        <v>821</v>
      </c>
      <c r="S8" s="1178" t="s">
        <v>822</v>
      </c>
      <c r="T8" s="1178" t="s">
        <v>823</v>
      </c>
      <c r="U8" s="1703"/>
      <c r="V8" s="1703"/>
      <c r="W8" s="1703"/>
      <c r="X8" s="1178" t="s">
        <v>820</v>
      </c>
      <c r="Y8" s="1178" t="s">
        <v>817</v>
      </c>
      <c r="Z8" s="1178" t="s">
        <v>686</v>
      </c>
      <c r="AA8" s="1703"/>
      <c r="AB8" s="1178" t="s">
        <v>187</v>
      </c>
      <c r="AC8" s="1178" t="s">
        <v>829</v>
      </c>
      <c r="AD8" s="1178" t="s">
        <v>821</v>
      </c>
      <c r="AE8" s="1178" t="s">
        <v>822</v>
      </c>
      <c r="AF8" s="1178" t="s">
        <v>823</v>
      </c>
      <c r="AG8" s="1858"/>
      <c r="AH8" s="1859"/>
      <c r="AI8" s="1703"/>
    </row>
    <row r="9" spans="1:35" s="1269" customFormat="1" ht="21" customHeight="1">
      <c r="A9" s="1238"/>
      <c r="B9" s="1276" t="s">
        <v>17</v>
      </c>
      <c r="C9" s="1238"/>
      <c r="D9" s="1238"/>
      <c r="E9" s="1238"/>
      <c r="F9" s="1238"/>
      <c r="G9" s="1238"/>
      <c r="H9" s="1238"/>
      <c r="I9" s="1238"/>
      <c r="J9" s="1238"/>
      <c r="K9" s="1238"/>
      <c r="L9" s="1268"/>
      <c r="M9" s="1268"/>
      <c r="N9" s="1268"/>
      <c r="O9" s="1268"/>
      <c r="P9" s="1268"/>
      <c r="Q9" s="1268"/>
      <c r="R9" s="1268"/>
      <c r="S9" s="1268"/>
      <c r="T9" s="1268"/>
      <c r="U9" s="1268"/>
      <c r="V9" s="1238"/>
      <c r="W9" s="1238"/>
      <c r="X9" s="1268"/>
      <c r="Y9" s="1268"/>
      <c r="Z9" s="1268"/>
      <c r="AA9" s="1268"/>
      <c r="AB9" s="1268"/>
      <c r="AC9" s="1268"/>
      <c r="AD9" s="1268"/>
      <c r="AE9" s="1268"/>
      <c r="AF9" s="1268"/>
      <c r="AG9" s="1238"/>
      <c r="AH9" s="1551"/>
      <c r="AI9" s="1238"/>
    </row>
    <row r="10" spans="1:35" s="1269" customFormat="1" ht="21" customHeight="1">
      <c r="A10" s="1276" t="s">
        <v>23</v>
      </c>
      <c r="B10" s="1281" t="s">
        <v>818</v>
      </c>
      <c r="C10" s="1238"/>
      <c r="D10" s="1238"/>
      <c r="E10" s="1238"/>
      <c r="F10" s="1238"/>
      <c r="G10" s="1238"/>
      <c r="H10" s="1238"/>
      <c r="I10" s="1238"/>
      <c r="J10" s="1238"/>
      <c r="K10" s="1238"/>
      <c r="L10" s="1268"/>
      <c r="M10" s="1268"/>
      <c r="N10" s="1268"/>
      <c r="O10" s="1268"/>
      <c r="P10" s="1268"/>
      <c r="Q10" s="1268"/>
      <c r="R10" s="1268"/>
      <c r="S10" s="1268"/>
      <c r="T10" s="1268"/>
      <c r="U10" s="1268"/>
      <c r="V10" s="1238"/>
      <c r="W10" s="1238"/>
      <c r="X10" s="1268"/>
      <c r="Y10" s="1268"/>
      <c r="Z10" s="1268"/>
      <c r="AA10" s="1268"/>
      <c r="AB10" s="1268"/>
      <c r="AC10" s="1268"/>
      <c r="AD10" s="1268"/>
      <c r="AE10" s="1268"/>
      <c r="AF10" s="1268"/>
      <c r="AG10" s="1238"/>
      <c r="AH10" s="1551"/>
      <c r="AI10" s="1238"/>
    </row>
    <row r="11" spans="1:35" s="1274" customFormat="1" ht="21" customHeight="1">
      <c r="A11" s="1277">
        <v>1</v>
      </c>
      <c r="B11" s="1167" t="s">
        <v>824</v>
      </c>
      <c r="C11" s="1272"/>
      <c r="D11" s="1272"/>
      <c r="E11" s="1272"/>
      <c r="F11" s="1272"/>
      <c r="G11" s="1272"/>
      <c r="H11" s="1272"/>
      <c r="I11" s="1272"/>
      <c r="J11" s="1272"/>
      <c r="K11" s="1272"/>
      <c r="L11" s="1273"/>
      <c r="M11" s="1273"/>
      <c r="N11" s="1273"/>
      <c r="O11" s="1273"/>
      <c r="P11" s="1273"/>
      <c r="Q11" s="1273"/>
      <c r="R11" s="1273"/>
      <c r="S11" s="1273"/>
      <c r="T11" s="1273"/>
      <c r="U11" s="1273"/>
      <c r="V11" s="1272"/>
      <c r="W11" s="1272"/>
      <c r="X11" s="1273"/>
      <c r="Y11" s="1273"/>
      <c r="Z11" s="1273"/>
      <c r="AA11" s="1273"/>
      <c r="AB11" s="1273"/>
      <c r="AC11" s="1273"/>
      <c r="AD11" s="1273"/>
      <c r="AE11" s="1273"/>
      <c r="AF11" s="1273"/>
      <c r="AG11" s="1272"/>
      <c r="AH11" s="1552"/>
      <c r="AI11" s="1703" t="s">
        <v>766</v>
      </c>
    </row>
    <row r="12" spans="1:35" s="1274" customFormat="1" ht="21" customHeight="1">
      <c r="A12" s="1277"/>
      <c r="B12" s="1271" t="s">
        <v>549</v>
      </c>
      <c r="C12" s="1272"/>
      <c r="D12" s="1272"/>
      <c r="E12" s="1272"/>
      <c r="F12" s="1272"/>
      <c r="G12" s="1272"/>
      <c r="H12" s="1272"/>
      <c r="I12" s="1272"/>
      <c r="J12" s="1272"/>
      <c r="K12" s="1272"/>
      <c r="L12" s="1273"/>
      <c r="M12" s="1273"/>
      <c r="N12" s="1273"/>
      <c r="O12" s="1273"/>
      <c r="P12" s="1273"/>
      <c r="Q12" s="1273"/>
      <c r="R12" s="1273"/>
      <c r="S12" s="1273"/>
      <c r="T12" s="1273"/>
      <c r="U12" s="1273"/>
      <c r="V12" s="1272"/>
      <c r="W12" s="1272"/>
      <c r="X12" s="1273"/>
      <c r="Y12" s="1273"/>
      <c r="Z12" s="1273"/>
      <c r="AA12" s="1273"/>
      <c r="AB12" s="1273"/>
      <c r="AC12" s="1273"/>
      <c r="AD12" s="1273"/>
      <c r="AE12" s="1273"/>
      <c r="AF12" s="1273"/>
      <c r="AG12" s="1272"/>
      <c r="AH12" s="1552"/>
      <c r="AI12" s="1703"/>
    </row>
    <row r="13" spans="1:35" s="1274" customFormat="1" ht="21" customHeight="1">
      <c r="A13" s="1277">
        <v>2</v>
      </c>
      <c r="B13" s="1271" t="s">
        <v>825</v>
      </c>
      <c r="C13" s="1272"/>
      <c r="D13" s="1272"/>
      <c r="E13" s="1272"/>
      <c r="F13" s="1272"/>
      <c r="G13" s="1272"/>
      <c r="H13" s="1272"/>
      <c r="I13" s="1272"/>
      <c r="J13" s="1272"/>
      <c r="K13" s="1272"/>
      <c r="L13" s="1273"/>
      <c r="M13" s="1273"/>
      <c r="N13" s="1273"/>
      <c r="O13" s="1273"/>
      <c r="P13" s="1273"/>
      <c r="Q13" s="1273"/>
      <c r="R13" s="1273"/>
      <c r="S13" s="1273"/>
      <c r="T13" s="1273"/>
      <c r="U13" s="1273"/>
      <c r="V13" s="1272"/>
      <c r="W13" s="1272"/>
      <c r="X13" s="1273"/>
      <c r="Y13" s="1273"/>
      <c r="Z13" s="1273"/>
      <c r="AA13" s="1273"/>
      <c r="AB13" s="1273"/>
      <c r="AC13" s="1273"/>
      <c r="AD13" s="1273"/>
      <c r="AE13" s="1273"/>
      <c r="AF13" s="1273"/>
      <c r="AG13" s="1272"/>
      <c r="AH13" s="1552"/>
      <c r="AI13" s="1703"/>
    </row>
    <row r="14" spans="1:35" s="1274" customFormat="1" ht="21" customHeight="1">
      <c r="A14" s="1277"/>
      <c r="B14" s="1271" t="s">
        <v>821</v>
      </c>
      <c r="C14" s="1272"/>
      <c r="D14" s="1272"/>
      <c r="E14" s="1272"/>
      <c r="F14" s="1272"/>
      <c r="G14" s="1272"/>
      <c r="H14" s="1272"/>
      <c r="I14" s="1272"/>
      <c r="J14" s="1272"/>
      <c r="K14" s="1272"/>
      <c r="L14" s="1273"/>
      <c r="M14" s="1273"/>
      <c r="N14" s="1273"/>
      <c r="O14" s="1273"/>
      <c r="P14" s="1273"/>
      <c r="Q14" s="1273"/>
      <c r="R14" s="1273"/>
      <c r="S14" s="1273"/>
      <c r="T14" s="1273"/>
      <c r="U14" s="1273"/>
      <c r="V14" s="1272"/>
      <c r="W14" s="1272"/>
      <c r="X14" s="1273"/>
      <c r="Y14" s="1273"/>
      <c r="Z14" s="1273"/>
      <c r="AA14" s="1273"/>
      <c r="AB14" s="1273"/>
      <c r="AC14" s="1273"/>
      <c r="AD14" s="1273"/>
      <c r="AE14" s="1273"/>
      <c r="AF14" s="1273"/>
      <c r="AG14" s="1272"/>
      <c r="AH14" s="1552"/>
      <c r="AI14" s="1703"/>
    </row>
    <row r="15" spans="1:35" s="1269" customFormat="1" ht="21" customHeight="1">
      <c r="A15" s="1270" t="s">
        <v>37</v>
      </c>
      <c r="B15" s="1275" t="s">
        <v>819</v>
      </c>
      <c r="C15" s="1238"/>
      <c r="D15" s="1238"/>
      <c r="E15" s="1238"/>
      <c r="F15" s="1238"/>
      <c r="G15" s="1238"/>
      <c r="H15" s="1238"/>
      <c r="I15" s="1238"/>
      <c r="J15" s="1238"/>
      <c r="K15" s="1238"/>
      <c r="L15" s="1268"/>
      <c r="M15" s="1268"/>
      <c r="N15" s="1268"/>
      <c r="O15" s="1268"/>
      <c r="P15" s="1268"/>
      <c r="Q15" s="1268"/>
      <c r="R15" s="1268"/>
      <c r="S15" s="1268"/>
      <c r="T15" s="1268"/>
      <c r="U15" s="1268"/>
      <c r="V15" s="1238"/>
      <c r="W15" s="1238"/>
      <c r="X15" s="1268"/>
      <c r="Y15" s="1268"/>
      <c r="Z15" s="1268"/>
      <c r="AA15" s="1268"/>
      <c r="AB15" s="1268"/>
      <c r="AC15" s="1268"/>
      <c r="AD15" s="1268"/>
      <c r="AE15" s="1268"/>
      <c r="AF15" s="1268"/>
      <c r="AG15" s="1238"/>
      <c r="AH15" s="1551"/>
      <c r="AI15" s="1703"/>
    </row>
    <row r="16" spans="1:35" s="1269" customFormat="1" ht="21" customHeight="1">
      <c r="A16" s="1270">
        <v>1</v>
      </c>
      <c r="B16" s="1275" t="s">
        <v>825</v>
      </c>
      <c r="C16" s="1238"/>
      <c r="D16" s="1238"/>
      <c r="E16" s="1238"/>
      <c r="F16" s="1238"/>
      <c r="G16" s="1238"/>
      <c r="H16" s="1238"/>
      <c r="I16" s="1238"/>
      <c r="J16" s="1238"/>
      <c r="K16" s="1238"/>
      <c r="L16" s="1268"/>
      <c r="M16" s="1268"/>
      <c r="N16" s="1268"/>
      <c r="O16" s="1268"/>
      <c r="P16" s="1268"/>
      <c r="Q16" s="1268"/>
      <c r="R16" s="1268"/>
      <c r="S16" s="1268"/>
      <c r="T16" s="1268"/>
      <c r="U16" s="1268"/>
      <c r="V16" s="1238"/>
      <c r="W16" s="1238"/>
      <c r="X16" s="1268"/>
      <c r="Y16" s="1268"/>
      <c r="Z16" s="1268"/>
      <c r="AA16" s="1268"/>
      <c r="AB16" s="1268"/>
      <c r="AC16" s="1268"/>
      <c r="AD16" s="1268"/>
      <c r="AE16" s="1268"/>
      <c r="AF16" s="1268"/>
      <c r="AG16" s="1238"/>
      <c r="AH16" s="1551"/>
      <c r="AI16" s="1703"/>
    </row>
    <row r="17" spans="1:35" s="1274" customFormat="1" ht="21" customHeight="1">
      <c r="A17" s="1270"/>
      <c r="B17" s="1271" t="s">
        <v>822</v>
      </c>
      <c r="C17" s="1272"/>
      <c r="D17" s="1272"/>
      <c r="E17" s="1272"/>
      <c r="F17" s="1272"/>
      <c r="G17" s="1272"/>
      <c r="H17" s="1272"/>
      <c r="I17" s="1272"/>
      <c r="J17" s="1272"/>
      <c r="K17" s="1272"/>
      <c r="L17" s="1273"/>
      <c r="M17" s="1273"/>
      <c r="N17" s="1273"/>
      <c r="O17" s="1273"/>
      <c r="P17" s="1273"/>
      <c r="Q17" s="1273"/>
      <c r="R17" s="1273"/>
      <c r="S17" s="1273"/>
      <c r="T17" s="1273"/>
      <c r="U17" s="1273"/>
      <c r="V17" s="1272"/>
      <c r="W17" s="1272"/>
      <c r="X17" s="1273"/>
      <c r="Y17" s="1273"/>
      <c r="Z17" s="1273"/>
      <c r="AA17" s="1273"/>
      <c r="AB17" s="1273"/>
      <c r="AC17" s="1273"/>
      <c r="AD17" s="1273"/>
      <c r="AE17" s="1273"/>
      <c r="AF17" s="1273"/>
      <c r="AG17" s="1272"/>
      <c r="AH17" s="1552"/>
      <c r="AI17" s="1703"/>
    </row>
    <row r="18" spans="1:35" s="1274" customFormat="1" ht="21" customHeight="1">
      <c r="A18" s="1277"/>
      <c r="B18" s="1271" t="s">
        <v>823</v>
      </c>
      <c r="C18" s="1272"/>
      <c r="D18" s="1272"/>
      <c r="E18" s="1272"/>
      <c r="F18" s="1272"/>
      <c r="G18" s="1272"/>
      <c r="H18" s="1272"/>
      <c r="I18" s="1272"/>
      <c r="J18" s="1272"/>
      <c r="K18" s="1272"/>
      <c r="L18" s="1273"/>
      <c r="M18" s="1273"/>
      <c r="N18" s="1273"/>
      <c r="O18" s="1273"/>
      <c r="P18" s="1273"/>
      <c r="Q18" s="1273"/>
      <c r="R18" s="1273"/>
      <c r="S18" s="1273"/>
      <c r="T18" s="1273"/>
      <c r="U18" s="1273"/>
      <c r="V18" s="1272"/>
      <c r="W18" s="1272"/>
      <c r="X18" s="1273"/>
      <c r="Y18" s="1273"/>
      <c r="Z18" s="1273"/>
      <c r="AA18" s="1273"/>
      <c r="AB18" s="1273"/>
      <c r="AC18" s="1273"/>
      <c r="AD18" s="1273"/>
      <c r="AE18" s="1273"/>
      <c r="AF18" s="1273"/>
      <c r="AG18" s="1272"/>
      <c r="AH18" s="1552"/>
      <c r="AI18" s="1703"/>
    </row>
    <row r="19" spans="1:35" s="1269" customFormat="1" ht="21" customHeight="1">
      <c r="A19" s="1270"/>
      <c r="B19" s="1275" t="s">
        <v>186</v>
      </c>
      <c r="C19" s="1238"/>
      <c r="D19" s="1238"/>
      <c r="E19" s="1238"/>
      <c r="F19" s="1238"/>
      <c r="G19" s="1238"/>
      <c r="H19" s="1238"/>
      <c r="I19" s="1238"/>
      <c r="J19" s="1238"/>
      <c r="K19" s="1238"/>
      <c r="L19" s="1268"/>
      <c r="M19" s="1268"/>
      <c r="N19" s="1268"/>
      <c r="O19" s="1268"/>
      <c r="P19" s="1268"/>
      <c r="Q19" s="1268"/>
      <c r="R19" s="1268"/>
      <c r="S19" s="1268"/>
      <c r="T19" s="1268"/>
      <c r="U19" s="1268"/>
      <c r="V19" s="1238"/>
      <c r="W19" s="1238"/>
      <c r="X19" s="1268"/>
      <c r="Y19" s="1268"/>
      <c r="Z19" s="1268"/>
      <c r="AA19" s="1268"/>
      <c r="AB19" s="1268"/>
      <c r="AC19" s="1268"/>
      <c r="AD19" s="1268"/>
      <c r="AE19" s="1268"/>
      <c r="AF19" s="1268"/>
      <c r="AG19" s="1238"/>
      <c r="AH19" s="1551"/>
      <c r="AI19" s="1703"/>
    </row>
    <row r="20" spans="1:35" s="1269" customFormat="1" ht="21" customHeight="1">
      <c r="A20" s="1270" t="s">
        <v>23</v>
      </c>
      <c r="B20" s="1275" t="s">
        <v>826</v>
      </c>
      <c r="C20" s="1238"/>
      <c r="D20" s="1238"/>
      <c r="E20" s="1238"/>
      <c r="F20" s="1238"/>
      <c r="G20" s="1238"/>
      <c r="H20" s="1238"/>
      <c r="I20" s="1238"/>
      <c r="J20" s="1238"/>
      <c r="K20" s="1238"/>
      <c r="L20" s="1268"/>
      <c r="M20" s="1268"/>
      <c r="N20" s="1268"/>
      <c r="O20" s="1268"/>
      <c r="P20" s="1268"/>
      <c r="Q20" s="1268"/>
      <c r="R20" s="1268"/>
      <c r="S20" s="1268"/>
      <c r="T20" s="1268"/>
      <c r="U20" s="1268"/>
      <c r="V20" s="1238"/>
      <c r="W20" s="1238"/>
      <c r="X20" s="1268"/>
      <c r="Y20" s="1268"/>
      <c r="Z20" s="1268"/>
      <c r="AA20" s="1268"/>
      <c r="AB20" s="1268"/>
      <c r="AC20" s="1268"/>
      <c r="AD20" s="1268"/>
      <c r="AE20" s="1268"/>
      <c r="AF20" s="1268"/>
      <c r="AG20" s="1238"/>
      <c r="AH20" s="1551"/>
      <c r="AI20" s="1703"/>
    </row>
    <row r="21" spans="1:35" s="1269" customFormat="1" ht="21" customHeight="1">
      <c r="A21" s="1276">
        <v>1</v>
      </c>
      <c r="B21" s="1281" t="s">
        <v>818</v>
      </c>
      <c r="C21" s="1238"/>
      <c r="D21" s="1238"/>
      <c r="E21" s="1238"/>
      <c r="F21" s="1238"/>
      <c r="G21" s="1238"/>
      <c r="H21" s="1238"/>
      <c r="I21" s="1238"/>
      <c r="J21" s="1238"/>
      <c r="K21" s="1238"/>
      <c r="L21" s="1268"/>
      <c r="M21" s="1268"/>
      <c r="N21" s="1268"/>
      <c r="O21" s="1268"/>
      <c r="P21" s="1268"/>
      <c r="Q21" s="1268"/>
      <c r="R21" s="1268"/>
      <c r="S21" s="1268"/>
      <c r="T21" s="1268"/>
      <c r="U21" s="1268"/>
      <c r="V21" s="1238"/>
      <c r="W21" s="1238"/>
      <c r="X21" s="1268"/>
      <c r="Y21" s="1268"/>
      <c r="Z21" s="1268"/>
      <c r="AA21" s="1268"/>
      <c r="AB21" s="1268"/>
      <c r="AC21" s="1268"/>
      <c r="AD21" s="1268"/>
      <c r="AE21" s="1268"/>
      <c r="AF21" s="1268"/>
      <c r="AG21" s="1238"/>
      <c r="AH21" s="1551"/>
      <c r="AI21" s="1703"/>
    </row>
    <row r="22" spans="1:35" s="1274" customFormat="1" ht="21" customHeight="1">
      <c r="A22" s="1277" t="s">
        <v>39</v>
      </c>
      <c r="B22" s="1167" t="s">
        <v>824</v>
      </c>
      <c r="C22" s="1272"/>
      <c r="D22" s="1272"/>
      <c r="E22" s="1272"/>
      <c r="F22" s="1272"/>
      <c r="G22" s="1272"/>
      <c r="H22" s="1272"/>
      <c r="I22" s="1272"/>
      <c r="J22" s="1272"/>
      <c r="K22" s="1272"/>
      <c r="L22" s="1273"/>
      <c r="M22" s="1273"/>
      <c r="N22" s="1273"/>
      <c r="O22" s="1273"/>
      <c r="P22" s="1273"/>
      <c r="Q22" s="1273"/>
      <c r="R22" s="1273"/>
      <c r="S22" s="1273"/>
      <c r="T22" s="1273"/>
      <c r="U22" s="1273"/>
      <c r="V22" s="1272"/>
      <c r="W22" s="1272"/>
      <c r="X22" s="1273"/>
      <c r="Y22" s="1273"/>
      <c r="Z22" s="1273"/>
      <c r="AA22" s="1273"/>
      <c r="AB22" s="1273"/>
      <c r="AC22" s="1273"/>
      <c r="AD22" s="1273"/>
      <c r="AE22" s="1273"/>
      <c r="AF22" s="1273"/>
      <c r="AG22" s="1272"/>
      <c r="AH22" s="1552"/>
      <c r="AI22" s="1179"/>
    </row>
    <row r="23" spans="1:35" s="1274" customFormat="1" ht="21" customHeight="1">
      <c r="A23" s="1277"/>
      <c r="B23" s="1271" t="s">
        <v>549</v>
      </c>
      <c r="C23" s="1272"/>
      <c r="D23" s="1272"/>
      <c r="E23" s="1272"/>
      <c r="F23" s="1272"/>
      <c r="G23" s="1272"/>
      <c r="H23" s="1272"/>
      <c r="I23" s="1272"/>
      <c r="J23" s="1272"/>
      <c r="K23" s="1272"/>
      <c r="L23" s="1273"/>
      <c r="M23" s="1273"/>
      <c r="N23" s="1273"/>
      <c r="O23" s="1273"/>
      <c r="P23" s="1273"/>
      <c r="Q23" s="1273"/>
      <c r="R23" s="1273"/>
      <c r="S23" s="1273"/>
      <c r="T23" s="1273"/>
      <c r="U23" s="1273"/>
      <c r="V23" s="1272"/>
      <c r="W23" s="1272"/>
      <c r="X23" s="1273"/>
      <c r="Y23" s="1273"/>
      <c r="Z23" s="1273"/>
      <c r="AA23" s="1273"/>
      <c r="AB23" s="1273"/>
      <c r="AC23" s="1273"/>
      <c r="AD23" s="1273"/>
      <c r="AE23" s="1273"/>
      <c r="AF23" s="1273"/>
      <c r="AG23" s="1272"/>
      <c r="AH23" s="1552"/>
      <c r="AI23" s="1179"/>
    </row>
    <row r="24" spans="1:35" s="1274" customFormat="1" ht="21" customHeight="1">
      <c r="A24" s="1277" t="s">
        <v>42</v>
      </c>
      <c r="B24" s="1271" t="s">
        <v>825</v>
      </c>
      <c r="C24" s="1272"/>
      <c r="D24" s="1272"/>
      <c r="E24" s="1272"/>
      <c r="F24" s="1272"/>
      <c r="G24" s="1272"/>
      <c r="H24" s="1272"/>
      <c r="I24" s="1272"/>
      <c r="J24" s="1272"/>
      <c r="K24" s="1272"/>
      <c r="L24" s="1273"/>
      <c r="M24" s="1273"/>
      <c r="N24" s="1273"/>
      <c r="O24" s="1273"/>
      <c r="P24" s="1273"/>
      <c r="Q24" s="1273"/>
      <c r="R24" s="1273"/>
      <c r="S24" s="1273"/>
      <c r="T24" s="1273"/>
      <c r="U24" s="1273"/>
      <c r="V24" s="1272"/>
      <c r="W24" s="1272"/>
      <c r="X24" s="1273"/>
      <c r="Y24" s="1273"/>
      <c r="Z24" s="1273"/>
      <c r="AA24" s="1273"/>
      <c r="AB24" s="1273"/>
      <c r="AC24" s="1273"/>
      <c r="AD24" s="1273"/>
      <c r="AE24" s="1273"/>
      <c r="AF24" s="1273"/>
      <c r="AG24" s="1272"/>
      <c r="AH24" s="1552"/>
      <c r="AI24" s="1179"/>
    </row>
    <row r="25" spans="1:35" s="1274" customFormat="1" ht="21" customHeight="1">
      <c r="A25" s="1277"/>
      <c r="B25" s="1271" t="s">
        <v>821</v>
      </c>
      <c r="C25" s="1272"/>
      <c r="D25" s="1272"/>
      <c r="E25" s="1272"/>
      <c r="F25" s="1272"/>
      <c r="G25" s="1272"/>
      <c r="H25" s="1272"/>
      <c r="I25" s="1272"/>
      <c r="J25" s="1272"/>
      <c r="K25" s="1272"/>
      <c r="L25" s="1273"/>
      <c r="M25" s="1273"/>
      <c r="N25" s="1273"/>
      <c r="O25" s="1273"/>
      <c r="P25" s="1273"/>
      <c r="Q25" s="1273"/>
      <c r="R25" s="1273"/>
      <c r="S25" s="1273"/>
      <c r="T25" s="1273"/>
      <c r="U25" s="1273"/>
      <c r="V25" s="1272"/>
      <c r="W25" s="1272"/>
      <c r="X25" s="1273"/>
      <c r="Y25" s="1273"/>
      <c r="Z25" s="1273"/>
      <c r="AA25" s="1273"/>
      <c r="AB25" s="1273"/>
      <c r="AC25" s="1273"/>
      <c r="AD25" s="1273"/>
      <c r="AE25" s="1273"/>
      <c r="AF25" s="1273"/>
      <c r="AG25" s="1272"/>
      <c r="AH25" s="1552"/>
      <c r="AI25" s="1179"/>
    </row>
    <row r="26" spans="1:35" s="1269" customFormat="1" ht="21" customHeight="1">
      <c r="A26" s="1270">
        <v>2</v>
      </c>
      <c r="B26" s="1275" t="s">
        <v>830</v>
      </c>
      <c r="C26" s="1238"/>
      <c r="D26" s="1238"/>
      <c r="E26" s="1238"/>
      <c r="F26" s="1238"/>
      <c r="G26" s="1238"/>
      <c r="H26" s="1238"/>
      <c r="I26" s="1238"/>
      <c r="J26" s="1238"/>
      <c r="K26" s="1238"/>
      <c r="L26" s="1268"/>
      <c r="M26" s="1268"/>
      <c r="N26" s="1268"/>
      <c r="O26" s="1268"/>
      <c r="P26" s="1268"/>
      <c r="Q26" s="1268"/>
      <c r="R26" s="1268"/>
      <c r="S26" s="1268"/>
      <c r="T26" s="1268"/>
      <c r="U26" s="1268"/>
      <c r="V26" s="1238"/>
      <c r="W26" s="1238"/>
      <c r="X26" s="1268"/>
      <c r="Y26" s="1268"/>
      <c r="Z26" s="1268"/>
      <c r="AA26" s="1268"/>
      <c r="AB26" s="1268"/>
      <c r="AC26" s="1268"/>
      <c r="AD26" s="1268"/>
      <c r="AE26" s="1268"/>
      <c r="AF26" s="1268"/>
      <c r="AG26" s="1238"/>
      <c r="AH26" s="1551"/>
      <c r="AI26" s="1179"/>
    </row>
    <row r="27" spans="1:35" s="1274" customFormat="1" ht="21" customHeight="1">
      <c r="A27" s="1270"/>
      <c r="B27" s="1271" t="s">
        <v>822</v>
      </c>
      <c r="C27" s="1272"/>
      <c r="D27" s="1272"/>
      <c r="E27" s="1272"/>
      <c r="F27" s="1272"/>
      <c r="G27" s="1272"/>
      <c r="H27" s="1272"/>
      <c r="I27" s="1272"/>
      <c r="J27" s="1272"/>
      <c r="K27" s="1272"/>
      <c r="L27" s="1273"/>
      <c r="M27" s="1273"/>
      <c r="N27" s="1273"/>
      <c r="O27" s="1273"/>
      <c r="P27" s="1273"/>
      <c r="Q27" s="1273"/>
      <c r="R27" s="1273"/>
      <c r="S27" s="1273"/>
      <c r="T27" s="1273"/>
      <c r="U27" s="1273"/>
      <c r="V27" s="1272"/>
      <c r="W27" s="1272"/>
      <c r="X27" s="1273"/>
      <c r="Y27" s="1273"/>
      <c r="Z27" s="1273"/>
      <c r="AA27" s="1273"/>
      <c r="AB27" s="1273"/>
      <c r="AC27" s="1273"/>
      <c r="AD27" s="1273"/>
      <c r="AE27" s="1273"/>
      <c r="AF27" s="1273"/>
      <c r="AG27" s="1272"/>
      <c r="AH27" s="1552"/>
      <c r="AI27" s="1179"/>
    </row>
    <row r="28" spans="1:35" s="1274" customFormat="1" ht="21" customHeight="1">
      <c r="A28" s="1277"/>
      <c r="B28" s="1271" t="s">
        <v>823</v>
      </c>
      <c r="C28" s="1272"/>
      <c r="D28" s="1272"/>
      <c r="E28" s="1272"/>
      <c r="F28" s="1272"/>
      <c r="G28" s="1272"/>
      <c r="H28" s="1272"/>
      <c r="I28" s="1272"/>
      <c r="J28" s="1272"/>
      <c r="K28" s="1272"/>
      <c r="L28" s="1273"/>
      <c r="M28" s="1273"/>
      <c r="N28" s="1273"/>
      <c r="O28" s="1273"/>
      <c r="P28" s="1273"/>
      <c r="Q28" s="1273"/>
      <c r="R28" s="1273"/>
      <c r="S28" s="1273"/>
      <c r="T28" s="1273"/>
      <c r="U28" s="1273"/>
      <c r="V28" s="1272"/>
      <c r="W28" s="1272"/>
      <c r="X28" s="1273"/>
      <c r="Y28" s="1273"/>
      <c r="Z28" s="1273"/>
      <c r="AA28" s="1273"/>
      <c r="AB28" s="1273"/>
      <c r="AC28" s="1273"/>
      <c r="AD28" s="1273"/>
      <c r="AE28" s="1273"/>
      <c r="AF28" s="1273"/>
      <c r="AG28" s="1272"/>
      <c r="AH28" s="1552"/>
      <c r="AI28" s="1178"/>
    </row>
    <row r="29" spans="1:35" s="1274" customFormat="1" ht="21" customHeight="1">
      <c r="A29" s="1270"/>
      <c r="B29" s="1271" t="s">
        <v>827</v>
      </c>
      <c r="C29" s="1272"/>
      <c r="D29" s="1272"/>
      <c r="E29" s="1272"/>
      <c r="F29" s="1272"/>
      <c r="G29" s="1272"/>
      <c r="H29" s="1272"/>
      <c r="I29" s="1272"/>
      <c r="J29" s="1272"/>
      <c r="K29" s="1272"/>
      <c r="L29" s="1273"/>
      <c r="M29" s="1273"/>
      <c r="N29" s="1273"/>
      <c r="O29" s="1273"/>
      <c r="P29" s="1273"/>
      <c r="Q29" s="1273"/>
      <c r="R29" s="1273"/>
      <c r="S29" s="1273"/>
      <c r="T29" s="1273"/>
      <c r="U29" s="1273"/>
      <c r="V29" s="1272"/>
      <c r="W29" s="1272"/>
      <c r="X29" s="1273"/>
      <c r="Y29" s="1273"/>
      <c r="Z29" s="1273"/>
      <c r="AA29" s="1273"/>
      <c r="AB29" s="1273"/>
      <c r="AC29" s="1273"/>
      <c r="AD29" s="1273"/>
      <c r="AE29" s="1273"/>
      <c r="AF29" s="1273"/>
      <c r="AG29" s="1272"/>
      <c r="AH29" s="1552"/>
      <c r="AI29" s="1178"/>
    </row>
    <row r="30" spans="1:35" s="1274" customFormat="1" ht="21" customHeight="1">
      <c r="A30" s="1270" t="s">
        <v>37</v>
      </c>
      <c r="B30" s="1275" t="s">
        <v>826</v>
      </c>
      <c r="C30" s="1272"/>
      <c r="D30" s="1272"/>
      <c r="E30" s="1272"/>
      <c r="F30" s="1272"/>
      <c r="G30" s="1272"/>
      <c r="H30" s="1272"/>
      <c r="I30" s="1272"/>
      <c r="J30" s="1272"/>
      <c r="K30" s="1272"/>
      <c r="L30" s="1273"/>
      <c r="M30" s="1273"/>
      <c r="N30" s="1273"/>
      <c r="O30" s="1273"/>
      <c r="P30" s="1273"/>
      <c r="Q30" s="1273"/>
      <c r="R30" s="1273"/>
      <c r="S30" s="1273"/>
      <c r="T30" s="1273"/>
      <c r="U30" s="1273"/>
      <c r="V30" s="1272"/>
      <c r="W30" s="1272"/>
      <c r="X30" s="1273"/>
      <c r="Y30" s="1273"/>
      <c r="Z30" s="1273"/>
      <c r="AA30" s="1273"/>
      <c r="AB30" s="1273"/>
      <c r="AC30" s="1273"/>
      <c r="AD30" s="1273"/>
      <c r="AE30" s="1273"/>
      <c r="AF30" s="1273"/>
      <c r="AG30" s="1272"/>
      <c r="AH30" s="1552"/>
      <c r="AI30" s="1178"/>
    </row>
    <row r="31" spans="1:35" s="1274" customFormat="1" ht="21" customHeight="1">
      <c r="A31" s="1270"/>
      <c r="B31" s="1271" t="s">
        <v>828</v>
      </c>
      <c r="C31" s="1272"/>
      <c r="D31" s="1272"/>
      <c r="E31" s="1272"/>
      <c r="F31" s="1272"/>
      <c r="G31" s="1272"/>
      <c r="H31" s="1272"/>
      <c r="I31" s="1272"/>
      <c r="J31" s="1272"/>
      <c r="K31" s="1272"/>
      <c r="L31" s="1273"/>
      <c r="M31" s="1273"/>
      <c r="N31" s="1273"/>
      <c r="O31" s="1273"/>
      <c r="P31" s="1273"/>
      <c r="Q31" s="1273"/>
      <c r="R31" s="1273"/>
      <c r="S31" s="1273"/>
      <c r="T31" s="1273"/>
      <c r="U31" s="1273"/>
      <c r="V31" s="1272"/>
      <c r="W31" s="1272"/>
      <c r="X31" s="1273"/>
      <c r="Y31" s="1273"/>
      <c r="Z31" s="1273"/>
      <c r="AA31" s="1273"/>
      <c r="AB31" s="1273"/>
      <c r="AC31" s="1273"/>
      <c r="AD31" s="1273"/>
      <c r="AE31" s="1273"/>
      <c r="AF31" s="1273"/>
      <c r="AG31" s="1272"/>
      <c r="AH31" s="1552"/>
      <c r="AI31" s="1178"/>
    </row>
    <row r="32" spans="1:35" s="1274" customFormat="1" ht="21" customHeight="1">
      <c r="A32" s="1272"/>
      <c r="B32" s="1282"/>
      <c r="C32" s="1272"/>
      <c r="D32" s="1272"/>
      <c r="E32" s="1272"/>
      <c r="F32" s="1272"/>
      <c r="G32" s="1272"/>
      <c r="H32" s="1272"/>
      <c r="I32" s="1272"/>
      <c r="J32" s="1272"/>
      <c r="K32" s="1272"/>
      <c r="L32" s="1272"/>
      <c r="M32" s="1272"/>
      <c r="N32" s="1272"/>
      <c r="O32" s="1272"/>
      <c r="P32" s="1272"/>
      <c r="Q32" s="1272"/>
      <c r="R32" s="1272"/>
      <c r="S32" s="1272"/>
      <c r="T32" s="1272"/>
      <c r="U32" s="1272"/>
      <c r="V32" s="1272"/>
      <c r="W32" s="1272"/>
      <c r="X32" s="1272"/>
      <c r="Y32" s="1272"/>
      <c r="Z32" s="1272"/>
      <c r="AA32" s="1272"/>
      <c r="AB32" s="1272"/>
      <c r="AC32" s="1272"/>
      <c r="AD32" s="1272"/>
      <c r="AE32" s="1272"/>
      <c r="AF32" s="1272"/>
      <c r="AG32" s="1272"/>
      <c r="AH32" s="1552"/>
      <c r="AI32" s="1272"/>
    </row>
  </sheetData>
  <mergeCells count="28">
    <mergeCell ref="AI11:AI21"/>
    <mergeCell ref="C7:D7"/>
    <mergeCell ref="F7:I7"/>
    <mergeCell ref="AG6:AG8"/>
    <mergeCell ref="AH6:AH8"/>
    <mergeCell ref="E7:E8"/>
    <mergeCell ref="J7:J8"/>
    <mergeCell ref="K7:K8"/>
    <mergeCell ref="L7:N7"/>
    <mergeCell ref="O7:O8"/>
    <mergeCell ref="W7:W8"/>
    <mergeCell ref="X7:Z7"/>
    <mergeCell ref="AA7:AA8"/>
    <mergeCell ref="AB7:AF7"/>
    <mergeCell ref="U1:AI1"/>
    <mergeCell ref="A2:AI2"/>
    <mergeCell ref="A3:AH3"/>
    <mergeCell ref="U6:U8"/>
    <mergeCell ref="C6:I6"/>
    <mergeCell ref="P7:T7"/>
    <mergeCell ref="J6:T6"/>
    <mergeCell ref="V7:V8"/>
    <mergeCell ref="AE4:AI4"/>
    <mergeCell ref="V5:AF6"/>
    <mergeCell ref="C5:U5"/>
    <mergeCell ref="B5:B8"/>
    <mergeCell ref="A5:A8"/>
    <mergeCell ref="AI5:AI8"/>
  </mergeCells>
  <printOptions horizontalCentered="1"/>
  <pageMargins left="0" right="0" top="0.74803149606299213" bottom="0.74803149606299213" header="0.31496062992125984" footer="0.31496062992125984"/>
  <pageSetup paperSize="9" scale="55" firstPageNumber="31" orientation="landscape" useFirstPageNumber="1" r:id="rId1"/>
  <headerFooter>
    <oddHeader>&amp;C&amp;P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8F9B6-D573-4F48-A3D1-1EDD3E94458B}">
  <dimension ref="A2:K17"/>
  <sheetViews>
    <sheetView workbookViewId="0">
      <selection activeCell="P3" sqref="P3"/>
    </sheetView>
  </sheetViews>
  <sheetFormatPr defaultRowHeight="15.75"/>
  <cols>
    <col min="1" max="1" width="5.125" style="82" customWidth="1"/>
    <col min="2" max="2" width="32.125" customWidth="1"/>
    <col min="3" max="3" width="9.25" customWidth="1"/>
    <col min="4" max="4" width="10" customWidth="1"/>
    <col min="5" max="5" width="7.125" customWidth="1"/>
    <col min="6" max="6" width="11.75" customWidth="1"/>
    <col min="7" max="7" width="8.375" customWidth="1"/>
    <col min="8" max="8" width="12" customWidth="1"/>
    <col min="9" max="9" width="8.5" customWidth="1"/>
    <col min="10" max="10" width="7.625" customWidth="1"/>
    <col min="11" max="11" width="12" customWidth="1"/>
  </cols>
  <sheetData>
    <row r="2" spans="1:11" ht="51.75" customHeight="1">
      <c r="A2" s="1860" t="s">
        <v>1009</v>
      </c>
      <c r="B2" s="1861"/>
      <c r="C2" s="1861"/>
      <c r="D2" s="1861"/>
      <c r="E2" s="1861"/>
      <c r="F2" s="1861"/>
      <c r="G2" s="1861"/>
      <c r="H2" s="1861"/>
      <c r="I2" s="1861"/>
      <c r="J2" s="1861"/>
      <c r="K2" s="1861"/>
    </row>
    <row r="3" spans="1:11" ht="35.25" customHeight="1">
      <c r="A3" s="1553"/>
      <c r="B3" s="1553"/>
      <c r="C3" s="1553"/>
      <c r="D3" s="1553"/>
      <c r="E3" s="1553"/>
      <c r="F3" s="1553"/>
      <c r="G3" s="1553"/>
      <c r="H3" s="1553"/>
      <c r="I3" s="1864" t="s">
        <v>508</v>
      </c>
      <c r="J3" s="1864"/>
      <c r="K3" s="1864"/>
    </row>
    <row r="4" spans="1:11" s="1554" customFormat="1">
      <c r="A4" s="1863" t="s">
        <v>4</v>
      </c>
      <c r="B4" s="1863" t="s">
        <v>925</v>
      </c>
      <c r="C4" s="1862" t="s">
        <v>989</v>
      </c>
      <c r="D4" s="1862"/>
      <c r="E4" s="1862"/>
      <c r="F4" s="1862"/>
      <c r="G4" s="1862" t="s">
        <v>987</v>
      </c>
      <c r="H4" s="1862"/>
      <c r="I4" s="1862"/>
      <c r="J4" s="1862"/>
      <c r="K4" s="1863" t="s">
        <v>14</v>
      </c>
    </row>
    <row r="5" spans="1:11" s="1554" customFormat="1" ht="75">
      <c r="A5" s="1863"/>
      <c r="B5" s="1863"/>
      <c r="C5" s="1555" t="s">
        <v>365</v>
      </c>
      <c r="D5" s="1555" t="s">
        <v>926</v>
      </c>
      <c r="E5" s="1555" t="s">
        <v>927</v>
      </c>
      <c r="F5" s="1555" t="s">
        <v>928</v>
      </c>
      <c r="G5" s="1555" t="s">
        <v>365</v>
      </c>
      <c r="H5" s="1555" t="s">
        <v>926</v>
      </c>
      <c r="I5" s="1555" t="s">
        <v>927</v>
      </c>
      <c r="J5" s="1555" t="s">
        <v>928</v>
      </c>
      <c r="K5" s="1863"/>
    </row>
    <row r="6" spans="1:11">
      <c r="A6" s="1482"/>
      <c r="B6" s="1486" t="s">
        <v>131</v>
      </c>
      <c r="C6" s="1480"/>
      <c r="D6" s="1480"/>
      <c r="E6" s="1480"/>
      <c r="F6" s="1480"/>
      <c r="G6" s="1480"/>
      <c r="H6" s="1480"/>
      <c r="I6" s="1480"/>
      <c r="J6" s="1480"/>
      <c r="K6" s="1480"/>
    </row>
    <row r="7" spans="1:11" s="2" customFormat="1">
      <c r="A7" s="1483" t="s">
        <v>23</v>
      </c>
      <c r="B7" s="1484" t="s">
        <v>842</v>
      </c>
      <c r="C7" s="1485"/>
      <c r="D7" s="1485"/>
      <c r="E7" s="1485"/>
      <c r="F7" s="1485"/>
      <c r="G7" s="1485"/>
      <c r="H7" s="1485"/>
      <c r="I7" s="1485"/>
      <c r="J7" s="1485"/>
      <c r="K7" s="1485"/>
    </row>
    <row r="8" spans="1:11">
      <c r="A8" s="1482">
        <v>1</v>
      </c>
      <c r="B8" s="1481" t="s">
        <v>930</v>
      </c>
      <c r="C8" s="1480"/>
      <c r="D8" s="1480"/>
      <c r="E8" s="1480"/>
      <c r="F8" s="1480"/>
      <c r="G8" s="1480"/>
      <c r="H8" s="1480"/>
      <c r="I8" s="1480"/>
      <c r="J8" s="1480"/>
      <c r="K8" s="1480"/>
    </row>
    <row r="9" spans="1:11">
      <c r="A9" s="1482">
        <v>2</v>
      </c>
      <c r="B9" s="1481" t="s">
        <v>931</v>
      </c>
      <c r="C9" s="1480"/>
      <c r="D9" s="1480"/>
      <c r="E9" s="1480"/>
      <c r="F9" s="1480"/>
      <c r="G9" s="1480"/>
      <c r="H9" s="1480"/>
      <c r="I9" s="1480"/>
      <c r="J9" s="1480"/>
      <c r="K9" s="1480"/>
    </row>
    <row r="10" spans="1:11">
      <c r="A10" s="1482">
        <v>3</v>
      </c>
      <c r="B10" s="1481" t="s">
        <v>932</v>
      </c>
      <c r="C10" s="1480"/>
      <c r="D10" s="1480"/>
      <c r="E10" s="1480"/>
      <c r="F10" s="1480"/>
      <c r="G10" s="1480"/>
      <c r="H10" s="1480"/>
      <c r="I10" s="1480"/>
      <c r="J10" s="1480"/>
      <c r="K10" s="1480"/>
    </row>
    <row r="11" spans="1:11">
      <c r="A11" s="1482">
        <v>4</v>
      </c>
      <c r="B11" s="1481" t="s">
        <v>933</v>
      </c>
      <c r="C11" s="1480"/>
      <c r="D11" s="1480"/>
      <c r="E11" s="1480"/>
      <c r="F11" s="1480"/>
      <c r="G11" s="1480"/>
      <c r="H11" s="1480"/>
      <c r="I11" s="1480"/>
      <c r="J11" s="1480"/>
      <c r="K11" s="1480"/>
    </row>
    <row r="12" spans="1:11">
      <c r="A12" s="1482">
        <v>5</v>
      </c>
      <c r="B12" s="1481" t="s">
        <v>934</v>
      </c>
      <c r="C12" s="1480"/>
      <c r="D12" s="1480"/>
      <c r="E12" s="1480"/>
      <c r="F12" s="1480"/>
      <c r="G12" s="1480"/>
      <c r="H12" s="1480"/>
      <c r="I12" s="1480"/>
      <c r="J12" s="1480"/>
      <c r="K12" s="1480"/>
    </row>
    <row r="13" spans="1:11">
      <c r="A13" s="1482">
        <v>6</v>
      </c>
      <c r="B13" s="1481" t="s">
        <v>935</v>
      </c>
      <c r="C13" s="1480"/>
      <c r="D13" s="1480"/>
      <c r="E13" s="1480"/>
      <c r="F13" s="1480"/>
      <c r="G13" s="1480"/>
      <c r="H13" s="1480"/>
      <c r="I13" s="1480"/>
      <c r="J13" s="1480"/>
      <c r="K13" s="1480"/>
    </row>
    <row r="14" spans="1:11">
      <c r="A14" s="1482"/>
      <c r="B14" s="1481" t="s">
        <v>815</v>
      </c>
      <c r="C14" s="1480"/>
      <c r="D14" s="1480"/>
      <c r="E14" s="1480"/>
      <c r="F14" s="1480"/>
      <c r="G14" s="1480"/>
      <c r="H14" s="1480"/>
      <c r="I14" s="1480"/>
      <c r="J14" s="1480"/>
      <c r="K14" s="1480"/>
    </row>
    <row r="15" spans="1:11" s="2" customFormat="1">
      <c r="A15" s="1483" t="s">
        <v>37</v>
      </c>
      <c r="B15" s="1484" t="s">
        <v>849</v>
      </c>
      <c r="C15" s="1485"/>
      <c r="D15" s="1485"/>
      <c r="E15" s="1485"/>
      <c r="F15" s="1485"/>
      <c r="G15" s="1485"/>
      <c r="H15" s="1485"/>
      <c r="I15" s="1485"/>
      <c r="J15" s="1485"/>
      <c r="K15" s="1485"/>
    </row>
    <row r="16" spans="1:11">
      <c r="A16" s="1482"/>
      <c r="B16" s="1481" t="s">
        <v>936</v>
      </c>
      <c r="C16" s="1480"/>
      <c r="D16" s="1480"/>
      <c r="E16" s="1480"/>
      <c r="F16" s="1480"/>
      <c r="G16" s="1480"/>
      <c r="H16" s="1480"/>
      <c r="I16" s="1480"/>
      <c r="J16" s="1480"/>
      <c r="K16" s="1480"/>
    </row>
    <row r="17" spans="1:11">
      <c r="A17" s="83"/>
      <c r="B17" s="1481" t="s">
        <v>937</v>
      </c>
      <c r="C17" s="88"/>
      <c r="D17" s="88"/>
      <c r="E17" s="88"/>
      <c r="F17" s="88"/>
      <c r="G17" s="88"/>
      <c r="H17" s="88"/>
      <c r="I17" s="88"/>
      <c r="J17" s="88"/>
      <c r="K17" s="88"/>
    </row>
  </sheetData>
  <mergeCells count="7">
    <mergeCell ref="A2:K2"/>
    <mergeCell ref="C4:F4"/>
    <mergeCell ref="G4:J4"/>
    <mergeCell ref="K4:K5"/>
    <mergeCell ref="B4:B5"/>
    <mergeCell ref="A4:A5"/>
    <mergeCell ref="I3:K3"/>
  </mergeCells>
  <pageMargins left="0.70866141732283472" right="0.70866141732283472" top="0.74803149606299213" bottom="0.74803149606299213" header="0.31496062992125984" footer="0.31496062992125984"/>
  <pageSetup paperSize="9" scale="90"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92C26-FC6B-4702-9B11-9450B2626DD0}">
  <dimension ref="A1:AJ126"/>
  <sheetViews>
    <sheetView zoomScale="85" zoomScaleNormal="85" workbookViewId="0">
      <selection activeCell="AA11" sqref="AA11"/>
    </sheetView>
  </sheetViews>
  <sheetFormatPr defaultRowHeight="15.75"/>
  <cols>
    <col min="1" max="1" width="5.5" style="82" customWidth="1"/>
    <col min="2" max="2" width="17.5" style="1280" customWidth="1"/>
    <col min="3" max="3" width="7.75" customWidth="1"/>
    <col min="4" max="7" width="8.5" customWidth="1"/>
    <col min="8" max="8" width="5.125" customWidth="1"/>
    <col min="9" max="9" width="6.625" customWidth="1"/>
    <col min="10" max="10" width="9.5" customWidth="1"/>
    <col min="11" max="11" width="5.875" hidden="1" customWidth="1"/>
    <col min="12" max="12" width="7.125" customWidth="1"/>
    <col min="13" max="13" width="7" customWidth="1"/>
    <col min="14" max="14" width="7.5" customWidth="1"/>
    <col min="15" max="20" width="7.875" customWidth="1"/>
    <col min="21" max="21" width="6.25" customWidth="1"/>
    <col min="22" max="22" width="5.625" customWidth="1"/>
    <col min="23" max="23" width="6.75" customWidth="1"/>
    <col min="24" max="24" width="6.375" customWidth="1"/>
    <col min="25" max="27" width="7.875" customWidth="1"/>
    <col min="28" max="28" width="6.5" customWidth="1"/>
    <col min="29" max="29" width="6.875" customWidth="1"/>
    <col min="30" max="31" width="7.875" customWidth="1"/>
    <col min="32" max="32" width="5.875" customWidth="1"/>
    <col min="33" max="33" width="5.5" customWidth="1"/>
    <col min="34" max="34" width="7.75" customWidth="1"/>
    <col min="35" max="35" width="6.75" customWidth="1"/>
    <col min="36" max="36" width="7" customWidth="1"/>
  </cols>
  <sheetData>
    <row r="1" spans="1:36" ht="25.5" customHeight="1">
      <c r="A1" s="1865" t="s">
        <v>941</v>
      </c>
      <c r="B1" s="1865"/>
      <c r="C1" s="1865"/>
      <c r="D1" s="1865"/>
      <c r="E1" s="1865"/>
      <c r="F1" s="1015"/>
      <c r="G1" s="1015"/>
      <c r="H1" s="1015"/>
      <c r="I1" s="1015"/>
      <c r="J1" s="1015"/>
      <c r="K1" s="1015"/>
      <c r="L1" s="1015"/>
      <c r="M1" s="1015"/>
      <c r="N1" s="1016"/>
      <c r="O1" s="1016"/>
      <c r="P1" s="1016"/>
      <c r="Q1" s="1016"/>
      <c r="R1" s="1016"/>
      <c r="S1" s="1016"/>
      <c r="T1" s="1016"/>
      <c r="U1" s="1016"/>
      <c r="V1" s="1016"/>
      <c r="W1" s="1016"/>
      <c r="X1" s="1016"/>
      <c r="Y1" s="1016"/>
      <c r="Z1" s="1016"/>
      <c r="AA1" s="1016"/>
      <c r="AB1" s="1016"/>
      <c r="AC1" s="1016"/>
      <c r="AD1" s="1016"/>
      <c r="AE1" s="1016"/>
      <c r="AF1" s="1016"/>
      <c r="AG1" s="1866" t="s">
        <v>945</v>
      </c>
      <c r="AH1" s="1866"/>
      <c r="AI1" s="1866"/>
      <c r="AJ1" s="1866"/>
    </row>
    <row r="2" spans="1:36" ht="59.25" customHeight="1">
      <c r="A2" s="1624" t="s">
        <v>1015</v>
      </c>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row>
    <row r="3" spans="1:36" ht="16.5">
      <c r="A3" s="1634"/>
      <c r="B3" s="1634"/>
      <c r="C3" s="1634"/>
      <c r="D3" s="1634"/>
      <c r="E3" s="1634"/>
      <c r="F3" s="1634"/>
      <c r="G3" s="1634"/>
      <c r="H3" s="1634"/>
      <c r="I3" s="1634"/>
      <c r="J3" s="1634"/>
      <c r="K3" s="1634"/>
      <c r="L3" s="1634"/>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row>
    <row r="4" spans="1:36">
      <c r="A4" s="1317"/>
      <c r="B4" s="1279"/>
      <c r="C4" s="1024"/>
      <c r="D4" s="1024"/>
      <c r="E4" s="1024"/>
      <c r="F4" s="1024"/>
      <c r="G4" s="1024"/>
      <c r="H4" s="1024"/>
      <c r="I4" s="1024"/>
      <c r="J4" s="1024"/>
      <c r="K4" s="1024"/>
      <c r="L4" s="1024"/>
      <c r="M4" s="1024"/>
      <c r="N4" s="1025"/>
      <c r="O4" s="1025"/>
      <c r="P4" s="1025"/>
      <c r="Q4" s="1025"/>
      <c r="R4" s="1025"/>
      <c r="S4" s="1025"/>
      <c r="T4" s="1025"/>
      <c r="U4" s="1025"/>
      <c r="V4" s="1025"/>
      <c r="W4" s="1025"/>
      <c r="X4" s="1025"/>
      <c r="Y4" s="1025"/>
      <c r="Z4" s="1025"/>
      <c r="AA4" s="1025"/>
      <c r="AB4" s="1025"/>
      <c r="AC4" s="1025"/>
      <c r="AD4" s="1025"/>
      <c r="AE4" s="1025"/>
      <c r="AF4" s="1025"/>
      <c r="AG4" s="1025"/>
      <c r="AH4" s="1025"/>
      <c r="AI4" s="1026"/>
    </row>
    <row r="5" spans="1:36">
      <c r="AH5" s="1867" t="s">
        <v>508</v>
      </c>
      <c r="AI5" s="1867"/>
      <c r="AJ5" s="1867"/>
    </row>
    <row r="6" spans="1:36" s="1274" customFormat="1" ht="25.5" customHeight="1">
      <c r="A6" s="1855" t="s">
        <v>4</v>
      </c>
      <c r="B6" s="1703" t="s">
        <v>690</v>
      </c>
      <c r="C6" s="1874" t="s">
        <v>1014</v>
      </c>
      <c r="D6" s="1876"/>
      <c r="E6" s="1876"/>
      <c r="F6" s="1876"/>
      <c r="G6" s="1876"/>
      <c r="H6" s="1876"/>
      <c r="I6" s="1876"/>
      <c r="J6" s="1876"/>
      <c r="K6" s="1876"/>
      <c r="L6" s="1876"/>
      <c r="M6" s="1876"/>
      <c r="N6" s="1876"/>
      <c r="O6" s="1875"/>
      <c r="P6" s="1874" t="s">
        <v>1013</v>
      </c>
      <c r="Q6" s="1876"/>
      <c r="R6" s="1876"/>
      <c r="S6" s="1876"/>
      <c r="T6" s="1876"/>
      <c r="U6" s="1876"/>
      <c r="V6" s="1876"/>
      <c r="W6" s="1876"/>
      <c r="X6" s="1876"/>
      <c r="Y6" s="1876"/>
      <c r="Z6" s="1876"/>
      <c r="AA6" s="1876"/>
      <c r="AB6" s="1876"/>
      <c r="AC6" s="1876"/>
      <c r="AD6" s="1876"/>
      <c r="AE6" s="1876"/>
      <c r="AF6" s="1876"/>
      <c r="AG6" s="1876"/>
      <c r="AH6" s="1875"/>
      <c r="AI6" s="1703" t="s">
        <v>914</v>
      </c>
      <c r="AJ6" s="1703" t="s">
        <v>14</v>
      </c>
    </row>
    <row r="7" spans="1:36" s="1274" customFormat="1" ht="18.75" customHeight="1">
      <c r="A7" s="1855"/>
      <c r="B7" s="1703"/>
      <c r="C7" s="1874" t="s">
        <v>208</v>
      </c>
      <c r="D7" s="1876"/>
      <c r="E7" s="1876"/>
      <c r="F7" s="1876"/>
      <c r="G7" s="1875"/>
      <c r="H7" s="1874" t="s">
        <v>908</v>
      </c>
      <c r="I7" s="1875"/>
      <c r="J7" s="1874" t="s">
        <v>898</v>
      </c>
      <c r="K7" s="1875"/>
      <c r="L7" s="1870" t="s">
        <v>909</v>
      </c>
      <c r="M7" s="1870" t="s">
        <v>822</v>
      </c>
      <c r="N7" s="1868" t="s">
        <v>823</v>
      </c>
      <c r="O7" s="1870" t="s">
        <v>910</v>
      </c>
      <c r="P7" s="1874" t="s">
        <v>208</v>
      </c>
      <c r="Q7" s="1876"/>
      <c r="R7" s="1876"/>
      <c r="S7" s="1876"/>
      <c r="T7" s="1875"/>
      <c r="U7" s="1874" t="s">
        <v>908</v>
      </c>
      <c r="V7" s="1875"/>
      <c r="W7" s="1874" t="s">
        <v>898</v>
      </c>
      <c r="X7" s="1875"/>
      <c r="Y7" s="1870" t="s">
        <v>909</v>
      </c>
      <c r="Z7" s="1870" t="s">
        <v>822</v>
      </c>
      <c r="AA7" s="1868" t="s">
        <v>823</v>
      </c>
      <c r="AB7" s="1872" t="s">
        <v>894</v>
      </c>
      <c r="AC7" s="1872" t="s">
        <v>896</v>
      </c>
      <c r="AD7" s="1870" t="s">
        <v>911</v>
      </c>
      <c r="AE7" s="1870" t="s">
        <v>912</v>
      </c>
      <c r="AF7" s="1872" t="s">
        <v>906</v>
      </c>
      <c r="AG7" s="1872" t="s">
        <v>751</v>
      </c>
      <c r="AH7" s="1870" t="s">
        <v>910</v>
      </c>
      <c r="AI7" s="1703"/>
      <c r="AJ7" s="1703"/>
    </row>
    <row r="8" spans="1:36" s="1274" customFormat="1" ht="102">
      <c r="A8" s="1855"/>
      <c r="B8" s="1703"/>
      <c r="C8" s="1178" t="s">
        <v>831</v>
      </c>
      <c r="D8" s="1178" t="s">
        <v>832</v>
      </c>
      <c r="E8" s="1178" t="s">
        <v>834</v>
      </c>
      <c r="F8" s="1178" t="s">
        <v>835</v>
      </c>
      <c r="G8" s="1178" t="s">
        <v>833</v>
      </c>
      <c r="H8" s="1178" t="s">
        <v>907</v>
      </c>
      <c r="I8" s="1178" t="s">
        <v>130</v>
      </c>
      <c r="J8" s="1178" t="s">
        <v>907</v>
      </c>
      <c r="K8" s="1178" t="s">
        <v>130</v>
      </c>
      <c r="L8" s="1871"/>
      <c r="M8" s="1871"/>
      <c r="N8" s="1869"/>
      <c r="O8" s="1871"/>
      <c r="P8" s="1178" t="s">
        <v>831</v>
      </c>
      <c r="Q8" s="1178" t="s">
        <v>832</v>
      </c>
      <c r="R8" s="1178" t="s">
        <v>834</v>
      </c>
      <c r="S8" s="1178" t="s">
        <v>835</v>
      </c>
      <c r="T8" s="1178" t="s">
        <v>833</v>
      </c>
      <c r="U8" s="1178" t="s">
        <v>907</v>
      </c>
      <c r="V8" s="1178" t="s">
        <v>130</v>
      </c>
      <c r="W8" s="1178" t="s">
        <v>907</v>
      </c>
      <c r="X8" s="1178" t="s">
        <v>130</v>
      </c>
      <c r="Y8" s="1871"/>
      <c r="Z8" s="1871"/>
      <c r="AA8" s="1869"/>
      <c r="AB8" s="1873"/>
      <c r="AC8" s="1873"/>
      <c r="AD8" s="1871"/>
      <c r="AE8" s="1871"/>
      <c r="AF8" s="1873"/>
      <c r="AG8" s="1873"/>
      <c r="AH8" s="1871"/>
      <c r="AI8" s="1703"/>
      <c r="AJ8" s="1703"/>
    </row>
    <row r="9" spans="1:36" s="1411" customFormat="1" ht="37.5" customHeight="1">
      <c r="A9" s="1407" t="s">
        <v>20</v>
      </c>
      <c r="B9" s="1219" t="s">
        <v>1010</v>
      </c>
      <c r="C9" s="1408"/>
      <c r="D9" s="1408"/>
      <c r="E9" s="1408"/>
      <c r="F9" s="1408"/>
      <c r="G9" s="1408"/>
      <c r="H9" s="1408"/>
      <c r="I9" s="1408"/>
      <c r="J9" s="1408"/>
      <c r="K9" s="1408"/>
      <c r="L9" s="1408"/>
      <c r="M9" s="1408"/>
      <c r="N9" s="1408"/>
      <c r="O9" s="1408"/>
      <c r="P9" s="1408"/>
      <c r="Q9" s="1408"/>
      <c r="R9" s="1408"/>
      <c r="S9" s="1408"/>
      <c r="T9" s="1408"/>
      <c r="U9" s="1408"/>
      <c r="V9" s="1408"/>
      <c r="W9" s="1408"/>
      <c r="X9" s="1408"/>
      <c r="Y9" s="1408"/>
      <c r="Z9" s="1408"/>
      <c r="AA9" s="1408"/>
      <c r="AB9" s="1408"/>
      <c r="AC9" s="1408"/>
      <c r="AD9" s="1408"/>
      <c r="AE9" s="1408"/>
      <c r="AF9" s="1408"/>
      <c r="AG9" s="1408"/>
      <c r="AH9" s="1408"/>
      <c r="AI9" s="1410"/>
      <c r="AJ9" s="1408"/>
    </row>
    <row r="10" spans="1:36" s="1411" customFormat="1" ht="21" customHeight="1">
      <c r="A10" s="1407" t="s">
        <v>23</v>
      </c>
      <c r="B10" s="1408" t="s">
        <v>818</v>
      </c>
      <c r="C10" s="1408"/>
      <c r="D10" s="1408"/>
      <c r="E10" s="1408"/>
      <c r="F10" s="1408"/>
      <c r="G10" s="1408"/>
      <c r="H10" s="1408"/>
      <c r="I10" s="1408"/>
      <c r="J10" s="1408"/>
      <c r="K10" s="1408"/>
      <c r="L10" s="1408"/>
      <c r="M10" s="1408"/>
      <c r="N10" s="1408"/>
      <c r="O10" s="1408"/>
      <c r="P10" s="1408"/>
      <c r="Q10" s="1408"/>
      <c r="R10" s="1408"/>
      <c r="S10" s="1408"/>
      <c r="T10" s="1408"/>
      <c r="U10" s="1408"/>
      <c r="V10" s="1408"/>
      <c r="W10" s="1408"/>
      <c r="X10" s="1408"/>
      <c r="Y10" s="1408"/>
      <c r="Z10" s="1408"/>
      <c r="AA10" s="1408"/>
      <c r="AB10" s="1408"/>
      <c r="AC10" s="1408"/>
      <c r="AD10" s="1408"/>
      <c r="AE10" s="1408"/>
      <c r="AF10" s="1408"/>
      <c r="AG10" s="1408"/>
      <c r="AH10" s="1408"/>
      <c r="AI10" s="1410"/>
      <c r="AJ10" s="1412"/>
    </row>
    <row r="11" spans="1:36" s="1418" customFormat="1" ht="37.5" customHeight="1">
      <c r="A11" s="1415">
        <v>1</v>
      </c>
      <c r="B11" s="1171" t="s">
        <v>824</v>
      </c>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7"/>
      <c r="AJ11" s="1179"/>
    </row>
    <row r="12" spans="1:36" s="1414" customFormat="1" ht="21" customHeight="1">
      <c r="A12" s="1277"/>
      <c r="B12" s="1271" t="s">
        <v>902</v>
      </c>
      <c r="C12" s="1409"/>
      <c r="D12" s="1409"/>
      <c r="E12" s="1409"/>
      <c r="F12" s="1409"/>
      <c r="G12" s="1409"/>
      <c r="H12" s="1409"/>
      <c r="I12" s="1409"/>
      <c r="J12" s="1409"/>
      <c r="K12" s="1409"/>
      <c r="L12" s="1409"/>
      <c r="M12" s="1409"/>
      <c r="N12" s="1409"/>
      <c r="O12" s="1409"/>
      <c r="P12" s="1409"/>
      <c r="Q12" s="1409"/>
      <c r="R12" s="1409"/>
      <c r="S12" s="1409"/>
      <c r="T12" s="1409"/>
      <c r="U12" s="1409"/>
      <c r="V12" s="1409"/>
      <c r="W12" s="1409"/>
      <c r="X12" s="1409"/>
      <c r="Y12" s="1409"/>
      <c r="Z12" s="1409"/>
      <c r="AA12" s="1409"/>
      <c r="AB12" s="1409"/>
      <c r="AC12" s="1409"/>
      <c r="AD12" s="1409"/>
      <c r="AE12" s="1409"/>
      <c r="AF12" s="1409"/>
      <c r="AG12" s="1409"/>
      <c r="AH12" s="1409"/>
      <c r="AI12" s="1413"/>
      <c r="AJ12" s="1179"/>
    </row>
    <row r="13" spans="1:36" s="1414" customFormat="1" ht="34.5" customHeight="1">
      <c r="A13" s="1277"/>
      <c r="B13" s="1271" t="s">
        <v>904</v>
      </c>
      <c r="C13" s="1409"/>
      <c r="D13" s="1409"/>
      <c r="E13" s="1409"/>
      <c r="F13" s="1409"/>
      <c r="G13" s="1409"/>
      <c r="H13" s="1409"/>
      <c r="I13" s="1409"/>
      <c r="J13" s="1409"/>
      <c r="K13" s="1409"/>
      <c r="L13" s="1409"/>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13"/>
      <c r="AJ13" s="1179"/>
    </row>
    <row r="14" spans="1:36" s="1414" customFormat="1" ht="34.5" customHeight="1">
      <c r="A14" s="1277"/>
      <c r="B14" s="1271" t="s">
        <v>903</v>
      </c>
      <c r="C14" s="1409"/>
      <c r="D14" s="1409"/>
      <c r="E14" s="1409"/>
      <c r="F14" s="1409"/>
      <c r="G14" s="1409"/>
      <c r="H14" s="1409"/>
      <c r="I14" s="1409"/>
      <c r="J14" s="1409"/>
      <c r="K14" s="1409"/>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13"/>
      <c r="AJ14" s="1179"/>
    </row>
    <row r="15" spans="1:36" s="1414" customFormat="1" ht="21" customHeight="1">
      <c r="A15" s="1277"/>
      <c r="B15" s="1271" t="s">
        <v>901</v>
      </c>
      <c r="C15" s="1409"/>
      <c r="D15" s="1409"/>
      <c r="E15" s="1409"/>
      <c r="F15" s="1409"/>
      <c r="G15" s="1409"/>
      <c r="H15" s="1409"/>
      <c r="I15" s="1409"/>
      <c r="J15" s="1409"/>
      <c r="K15" s="1409"/>
      <c r="L15" s="1409"/>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13"/>
      <c r="AJ15" s="1179"/>
    </row>
    <row r="16" spans="1:36" s="1414" customFormat="1" ht="12.75">
      <c r="A16" s="1277"/>
      <c r="B16" s="1271" t="s">
        <v>913</v>
      </c>
      <c r="C16" s="1409"/>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13"/>
      <c r="AJ16" s="1179"/>
    </row>
    <row r="17" spans="1:36" s="1418" customFormat="1" ht="21" customHeight="1">
      <c r="A17" s="1415">
        <v>2</v>
      </c>
      <c r="B17" s="1162" t="s">
        <v>825</v>
      </c>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7"/>
      <c r="AJ17" s="1179"/>
    </row>
    <row r="18" spans="1:36" s="1414" customFormat="1" ht="21" customHeight="1">
      <c r="A18" s="1277"/>
      <c r="B18" s="1271" t="s">
        <v>894</v>
      </c>
      <c r="C18" s="1409"/>
      <c r="D18" s="1409"/>
      <c r="E18" s="1409"/>
      <c r="F18" s="1409"/>
      <c r="G18" s="1409"/>
      <c r="H18" s="1409"/>
      <c r="I18" s="1409"/>
      <c r="J18" s="1409"/>
      <c r="K18" s="140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13"/>
      <c r="AJ18" s="1179"/>
    </row>
    <row r="19" spans="1:36" s="1414" customFormat="1" ht="26.25" customHeight="1">
      <c r="A19" s="1277"/>
      <c r="B19" s="1271" t="s">
        <v>895</v>
      </c>
      <c r="C19" s="1409"/>
      <c r="D19" s="1409"/>
      <c r="E19" s="1409"/>
      <c r="F19" s="1409"/>
      <c r="G19" s="1409"/>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13"/>
      <c r="AJ19" s="1179"/>
    </row>
    <row r="20" spans="1:36" s="1414" customFormat="1" ht="21" customHeight="1">
      <c r="A20" s="1277"/>
      <c r="B20" s="1271" t="s">
        <v>896</v>
      </c>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13"/>
      <c r="AJ20" s="1179"/>
    </row>
    <row r="21" spans="1:36" s="1414" customFormat="1" ht="21" customHeight="1">
      <c r="A21" s="1277"/>
      <c r="B21" s="1271" t="s">
        <v>821</v>
      </c>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13"/>
      <c r="AJ21" s="1179"/>
    </row>
    <row r="22" spans="1:36" s="1414" customFormat="1" ht="21" customHeight="1">
      <c r="A22" s="1277"/>
      <c r="B22" s="1271" t="s">
        <v>751</v>
      </c>
      <c r="C22" s="1409"/>
      <c r="D22" s="1409"/>
      <c r="E22" s="1409"/>
      <c r="F22" s="1409"/>
      <c r="G22" s="1409"/>
      <c r="H22" s="1409"/>
      <c r="I22" s="1409"/>
      <c r="J22" s="1409"/>
      <c r="K22" s="140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13"/>
      <c r="AJ22" s="1179"/>
    </row>
    <row r="23" spans="1:36" s="1411" customFormat="1" ht="36" customHeight="1">
      <c r="A23" s="1270" t="s">
        <v>37</v>
      </c>
      <c r="B23" s="1275" t="s">
        <v>830</v>
      </c>
      <c r="C23" s="1408"/>
      <c r="D23" s="1408"/>
      <c r="E23" s="1408"/>
      <c r="F23" s="1408"/>
      <c r="G23" s="1408"/>
      <c r="H23" s="1408"/>
      <c r="I23" s="1408"/>
      <c r="J23" s="1408"/>
      <c r="K23" s="1408"/>
      <c r="L23" s="1408"/>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10"/>
      <c r="AJ23" s="1179"/>
    </row>
    <row r="24" spans="1:36" s="1411" customFormat="1" ht="21" customHeight="1">
      <c r="A24" s="1270">
        <v>1</v>
      </c>
      <c r="B24" s="1275" t="s">
        <v>900</v>
      </c>
      <c r="C24" s="1408"/>
      <c r="D24" s="1408"/>
      <c r="E24" s="1408"/>
      <c r="F24" s="1408"/>
      <c r="G24" s="1408"/>
      <c r="H24" s="1408"/>
      <c r="I24" s="1408"/>
      <c r="J24" s="1408"/>
      <c r="K24" s="1408"/>
      <c r="L24" s="1408"/>
      <c r="M24" s="1408"/>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c r="AI24" s="1410"/>
      <c r="AJ24" s="1179"/>
    </row>
    <row r="25" spans="1:36" s="1414" customFormat="1" ht="21" customHeight="1">
      <c r="A25" s="1270"/>
      <c r="B25" s="1271" t="s">
        <v>822</v>
      </c>
      <c r="C25" s="1409"/>
      <c r="D25" s="1409"/>
      <c r="E25" s="1409"/>
      <c r="F25" s="1409"/>
      <c r="G25" s="1409"/>
      <c r="H25" s="1409"/>
      <c r="I25" s="1409"/>
      <c r="J25" s="1409"/>
      <c r="K25" s="1409"/>
      <c r="L25" s="1409"/>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13"/>
      <c r="AJ25" s="1179"/>
    </row>
    <row r="26" spans="1:36" s="1414" customFormat="1" ht="21" customHeight="1">
      <c r="A26" s="1277"/>
      <c r="B26" s="1271" t="s">
        <v>823</v>
      </c>
      <c r="C26" s="1409"/>
      <c r="D26" s="1409"/>
      <c r="E26" s="1409"/>
      <c r="F26" s="1409"/>
      <c r="G26" s="1409"/>
      <c r="H26" s="1409"/>
      <c r="I26" s="1409"/>
      <c r="J26" s="1409"/>
      <c r="K26" s="1409"/>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13"/>
      <c r="AJ26" s="1179"/>
    </row>
    <row r="27" spans="1:36" s="1414" customFormat="1" ht="21" customHeight="1">
      <c r="A27" s="1277"/>
      <c r="B27" s="1271" t="s">
        <v>897</v>
      </c>
      <c r="C27" s="1409"/>
      <c r="D27" s="1409"/>
      <c r="E27" s="1409"/>
      <c r="F27" s="1409"/>
      <c r="G27" s="1409"/>
      <c r="H27" s="1409"/>
      <c r="I27" s="1409"/>
      <c r="J27" s="1409"/>
      <c r="K27" s="1409"/>
      <c r="L27" s="1409"/>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13"/>
      <c r="AJ27" s="1179"/>
    </row>
    <row r="28" spans="1:36" s="1414" customFormat="1" ht="21" customHeight="1">
      <c r="A28" s="1277"/>
      <c r="B28" s="1271" t="s">
        <v>898</v>
      </c>
      <c r="C28" s="1409"/>
      <c r="D28" s="1409"/>
      <c r="E28" s="1409"/>
      <c r="F28" s="1409"/>
      <c r="G28" s="1409"/>
      <c r="H28" s="1409"/>
      <c r="I28" s="1409"/>
      <c r="J28" s="1409"/>
      <c r="K28" s="1409"/>
      <c r="L28" s="1409"/>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13"/>
      <c r="AJ28" s="1179"/>
    </row>
    <row r="29" spans="1:36" s="1414" customFormat="1" ht="46.5" customHeight="1">
      <c r="A29" s="1277"/>
      <c r="B29" s="1271" t="s">
        <v>905</v>
      </c>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13"/>
      <c r="AJ29" s="1179"/>
    </row>
    <row r="30" spans="1:36" s="1414" customFormat="1" ht="31.5" customHeight="1">
      <c r="A30" s="1277"/>
      <c r="B30" s="1271" t="s">
        <v>906</v>
      </c>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13"/>
      <c r="AJ30" s="1179"/>
    </row>
    <row r="31" spans="1:36" s="1414" customFormat="1" ht="12.75">
      <c r="A31" s="1277"/>
      <c r="B31" s="1271" t="s">
        <v>827</v>
      </c>
      <c r="C31" s="1409"/>
      <c r="D31" s="1409"/>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13"/>
      <c r="AJ31" s="1179"/>
    </row>
    <row r="32" spans="1:36" s="1411" customFormat="1" ht="21" customHeight="1">
      <c r="A32" s="1270">
        <v>2</v>
      </c>
      <c r="B32" s="1275" t="s">
        <v>899</v>
      </c>
      <c r="C32" s="1408"/>
      <c r="D32" s="1408"/>
      <c r="E32" s="1408"/>
      <c r="F32" s="1408"/>
      <c r="G32" s="1408"/>
      <c r="H32" s="1408"/>
      <c r="I32" s="1408"/>
      <c r="J32" s="1408"/>
      <c r="K32" s="1408"/>
      <c r="L32" s="1408"/>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10"/>
      <c r="AJ32" s="1419"/>
    </row>
    <row r="33" spans="1:36" s="1414" customFormat="1" ht="21" customHeight="1">
      <c r="A33" s="1270"/>
      <c r="B33" s="1271" t="s">
        <v>822</v>
      </c>
      <c r="C33" s="1409"/>
      <c r="D33" s="1409"/>
      <c r="E33" s="1409"/>
      <c r="F33" s="1409"/>
      <c r="G33" s="1409"/>
      <c r="H33" s="1409"/>
      <c r="I33" s="1409"/>
      <c r="J33" s="1409"/>
      <c r="K33" s="1409"/>
      <c r="L33" s="1409"/>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13"/>
      <c r="AJ33" s="1179"/>
    </row>
    <row r="34" spans="1:36" s="1414" customFormat="1" ht="21" customHeight="1">
      <c r="A34" s="1277"/>
      <c r="B34" s="1271" t="s">
        <v>823</v>
      </c>
      <c r="C34" s="1409"/>
      <c r="D34" s="1409"/>
      <c r="E34" s="1409"/>
      <c r="F34" s="1409"/>
      <c r="G34" s="1409"/>
      <c r="H34" s="1409"/>
      <c r="I34" s="1409"/>
      <c r="J34" s="1409"/>
      <c r="K34" s="140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13"/>
      <c r="AJ34" s="1179"/>
    </row>
    <row r="35" spans="1:36" s="1414" customFormat="1" ht="21" customHeight="1">
      <c r="A35" s="1277"/>
      <c r="B35" s="1271" t="s">
        <v>897</v>
      </c>
      <c r="C35" s="1409"/>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13"/>
      <c r="AJ35" s="1179"/>
    </row>
    <row r="36" spans="1:36" s="1414" customFormat="1" ht="21" customHeight="1">
      <c r="A36" s="1277"/>
      <c r="B36" s="1271" t="s">
        <v>898</v>
      </c>
      <c r="C36" s="1409"/>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13"/>
      <c r="AJ36" s="1179"/>
    </row>
    <row r="37" spans="1:36" s="1414" customFormat="1" ht="21" customHeight="1">
      <c r="A37" s="1277"/>
      <c r="B37" s="1271" t="s">
        <v>913</v>
      </c>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13"/>
      <c r="AJ37" s="1179"/>
    </row>
    <row r="38" spans="1:36" s="1411" customFormat="1" ht="21" customHeight="1">
      <c r="A38" s="1270"/>
      <c r="B38" s="1275" t="s">
        <v>186</v>
      </c>
      <c r="C38" s="1408"/>
      <c r="D38" s="1408"/>
      <c r="E38" s="1408"/>
      <c r="F38" s="1408"/>
      <c r="G38" s="1408"/>
      <c r="H38" s="1408"/>
      <c r="I38" s="1408"/>
      <c r="J38" s="1408"/>
      <c r="K38" s="1408"/>
      <c r="L38" s="1408"/>
      <c r="M38" s="1408"/>
      <c r="N38" s="1408"/>
      <c r="O38" s="1408"/>
      <c r="P38" s="1408"/>
      <c r="Q38" s="1408"/>
      <c r="R38" s="1408"/>
      <c r="S38" s="1408"/>
      <c r="T38" s="1408"/>
      <c r="U38" s="1408"/>
      <c r="V38" s="1408"/>
      <c r="W38" s="1408"/>
      <c r="X38" s="1408"/>
      <c r="Y38" s="1408"/>
      <c r="Z38" s="1408"/>
      <c r="AA38" s="1408"/>
      <c r="AB38" s="1408"/>
      <c r="AC38" s="1408"/>
      <c r="AD38" s="1408"/>
      <c r="AE38" s="1408"/>
      <c r="AF38" s="1408"/>
      <c r="AG38" s="1408"/>
      <c r="AH38" s="1408"/>
      <c r="AI38" s="1410"/>
      <c r="AJ38" s="1179"/>
    </row>
    <row r="39" spans="1:36" s="1411" customFormat="1" ht="21" customHeight="1">
      <c r="A39" s="1270" t="s">
        <v>20</v>
      </c>
      <c r="B39" s="1275" t="s">
        <v>826</v>
      </c>
      <c r="C39" s="1408"/>
      <c r="D39" s="1408"/>
      <c r="E39" s="1408"/>
      <c r="F39" s="1408"/>
      <c r="G39" s="1408"/>
      <c r="H39" s="1408"/>
      <c r="I39" s="1408"/>
      <c r="J39" s="1408"/>
      <c r="K39" s="1408"/>
      <c r="L39" s="1408"/>
      <c r="M39" s="1408"/>
      <c r="N39" s="1408"/>
      <c r="O39" s="1408"/>
      <c r="P39" s="1408"/>
      <c r="Q39" s="1408"/>
      <c r="R39" s="1408"/>
      <c r="S39" s="1408"/>
      <c r="T39" s="1408"/>
      <c r="U39" s="1408"/>
      <c r="V39" s="1408"/>
      <c r="W39" s="1408"/>
      <c r="X39" s="1408"/>
      <c r="Y39" s="1408"/>
      <c r="Z39" s="1408"/>
      <c r="AA39" s="1408"/>
      <c r="AB39" s="1408"/>
      <c r="AC39" s="1408"/>
      <c r="AD39" s="1408"/>
      <c r="AE39" s="1408"/>
      <c r="AF39" s="1408"/>
      <c r="AG39" s="1408"/>
      <c r="AH39" s="1408"/>
      <c r="AI39" s="1410"/>
      <c r="AJ39" s="1179"/>
    </row>
    <row r="40" spans="1:36" s="1411" customFormat="1" ht="21" customHeight="1">
      <c r="A40" s="1407" t="s">
        <v>23</v>
      </c>
      <c r="B40" s="1408" t="s">
        <v>818</v>
      </c>
      <c r="C40" s="1408"/>
      <c r="D40" s="1408"/>
      <c r="E40" s="1408"/>
      <c r="F40" s="1408"/>
      <c r="G40" s="1408"/>
      <c r="H40" s="1408"/>
      <c r="I40" s="1408"/>
      <c r="J40" s="1408"/>
      <c r="K40" s="1408"/>
      <c r="L40" s="1408"/>
      <c r="M40" s="1408"/>
      <c r="N40" s="1408"/>
      <c r="O40" s="1408"/>
      <c r="P40" s="1408"/>
      <c r="Q40" s="1408"/>
      <c r="R40" s="1408"/>
      <c r="S40" s="1408"/>
      <c r="T40" s="1408"/>
      <c r="U40" s="1408"/>
      <c r="V40" s="1408"/>
      <c r="W40" s="1408"/>
      <c r="X40" s="1408"/>
      <c r="Y40" s="1408"/>
      <c r="Z40" s="1408"/>
      <c r="AA40" s="1408"/>
      <c r="AB40" s="1408"/>
      <c r="AC40" s="1408"/>
      <c r="AD40" s="1408"/>
      <c r="AE40" s="1408"/>
      <c r="AF40" s="1408"/>
      <c r="AG40" s="1408"/>
      <c r="AH40" s="1408"/>
      <c r="AI40" s="1410"/>
      <c r="AJ40" s="1412"/>
    </row>
    <row r="41" spans="1:36" s="1418" customFormat="1" ht="37.5" customHeight="1">
      <c r="A41" s="1415">
        <v>1</v>
      </c>
      <c r="B41" s="1171" t="s">
        <v>824</v>
      </c>
      <c r="C41" s="1416"/>
      <c r="D41" s="1416"/>
      <c r="E41" s="1416"/>
      <c r="F41" s="1416"/>
      <c r="G41" s="1416"/>
      <c r="H41" s="1416"/>
      <c r="I41" s="1416"/>
      <c r="J41" s="1416"/>
      <c r="K41" s="1416"/>
      <c r="L41" s="1416"/>
      <c r="M41" s="1416"/>
      <c r="N41" s="1416"/>
      <c r="O41" s="1416"/>
      <c r="P41" s="1416"/>
      <c r="Q41" s="1416"/>
      <c r="R41" s="1416"/>
      <c r="S41" s="1416"/>
      <c r="T41" s="1416"/>
      <c r="U41" s="1416"/>
      <c r="V41" s="1416"/>
      <c r="W41" s="1416"/>
      <c r="X41" s="1416"/>
      <c r="Y41" s="1416"/>
      <c r="Z41" s="1416"/>
      <c r="AA41" s="1416"/>
      <c r="AB41" s="1416"/>
      <c r="AC41" s="1416"/>
      <c r="AD41" s="1416"/>
      <c r="AE41" s="1416"/>
      <c r="AF41" s="1416"/>
      <c r="AG41" s="1416"/>
      <c r="AH41" s="1416"/>
      <c r="AI41" s="1417"/>
      <c r="AJ41" s="1179"/>
    </row>
    <row r="42" spans="1:36" s="1414" customFormat="1" ht="21" customHeight="1">
      <c r="A42" s="1277"/>
      <c r="B42" s="1271" t="s">
        <v>901</v>
      </c>
      <c r="C42" s="1409"/>
      <c r="D42" s="1409"/>
      <c r="E42" s="1409"/>
      <c r="F42" s="1409"/>
      <c r="G42" s="1409"/>
      <c r="H42" s="1409"/>
      <c r="I42" s="1409"/>
      <c r="J42" s="1409"/>
      <c r="K42" s="1409"/>
      <c r="L42" s="1409"/>
      <c r="M42" s="1409"/>
      <c r="N42" s="1409"/>
      <c r="O42" s="1409"/>
      <c r="P42" s="1409"/>
      <c r="Q42" s="1409"/>
      <c r="R42" s="1409"/>
      <c r="S42" s="1409"/>
      <c r="T42" s="1409"/>
      <c r="U42" s="1409"/>
      <c r="V42" s="1409"/>
      <c r="W42" s="1409"/>
      <c r="X42" s="1409"/>
      <c r="Y42" s="1409"/>
      <c r="Z42" s="1409"/>
      <c r="AA42" s="1409"/>
      <c r="AB42" s="1409"/>
      <c r="AC42" s="1409"/>
      <c r="AD42" s="1409"/>
      <c r="AE42" s="1409"/>
      <c r="AF42" s="1409"/>
      <c r="AG42" s="1409"/>
      <c r="AH42" s="1409"/>
      <c r="AI42" s="1413"/>
      <c r="AJ42" s="1179"/>
    </row>
    <row r="43" spans="1:36" s="1414" customFormat="1" ht="21" customHeight="1">
      <c r="A43" s="1277"/>
      <c r="B43" s="1271" t="s">
        <v>902</v>
      </c>
      <c r="C43" s="1409"/>
      <c r="D43" s="1409"/>
      <c r="E43" s="1409"/>
      <c r="F43" s="1409"/>
      <c r="G43" s="1409"/>
      <c r="H43" s="1409"/>
      <c r="I43" s="1409"/>
      <c r="J43" s="1409"/>
      <c r="K43" s="1409"/>
      <c r="L43" s="1409"/>
      <c r="M43" s="1409"/>
      <c r="N43" s="1409"/>
      <c r="O43" s="1409"/>
      <c r="P43" s="1409"/>
      <c r="Q43" s="1409"/>
      <c r="R43" s="1409"/>
      <c r="S43" s="1409"/>
      <c r="T43" s="1409"/>
      <c r="U43" s="1409"/>
      <c r="V43" s="1409"/>
      <c r="W43" s="1409"/>
      <c r="X43" s="1409"/>
      <c r="Y43" s="1409"/>
      <c r="Z43" s="1409"/>
      <c r="AA43" s="1409"/>
      <c r="AB43" s="1409"/>
      <c r="AC43" s="1409"/>
      <c r="AD43" s="1409"/>
      <c r="AE43" s="1409"/>
      <c r="AF43" s="1409"/>
      <c r="AG43" s="1409"/>
      <c r="AH43" s="1409"/>
      <c r="AI43" s="1413"/>
      <c r="AJ43" s="1179"/>
    </row>
    <row r="44" spans="1:36" s="1414" customFormat="1" ht="34.5" customHeight="1">
      <c r="A44" s="1277"/>
      <c r="B44" s="1271" t="s">
        <v>903</v>
      </c>
      <c r="C44" s="1409"/>
      <c r="D44" s="1409"/>
      <c r="E44" s="1409"/>
      <c r="F44" s="1409"/>
      <c r="G44" s="1409"/>
      <c r="H44" s="1409"/>
      <c r="I44" s="1409"/>
      <c r="J44" s="1409"/>
      <c r="K44" s="1409"/>
      <c r="L44" s="1409"/>
      <c r="M44" s="1409"/>
      <c r="N44" s="1409"/>
      <c r="O44" s="1409"/>
      <c r="P44" s="1409"/>
      <c r="Q44" s="1409"/>
      <c r="R44" s="1409"/>
      <c r="S44" s="1409"/>
      <c r="T44" s="1409"/>
      <c r="U44" s="1409"/>
      <c r="V44" s="1409"/>
      <c r="W44" s="1409"/>
      <c r="X44" s="1409"/>
      <c r="Y44" s="1409"/>
      <c r="Z44" s="1409"/>
      <c r="AA44" s="1409"/>
      <c r="AB44" s="1409"/>
      <c r="AC44" s="1409"/>
      <c r="AD44" s="1409"/>
      <c r="AE44" s="1409"/>
      <c r="AF44" s="1409"/>
      <c r="AG44" s="1409"/>
      <c r="AH44" s="1409"/>
      <c r="AI44" s="1413"/>
      <c r="AJ44" s="1179"/>
    </row>
    <row r="45" spans="1:36" s="1414" customFormat="1" ht="34.5" customHeight="1">
      <c r="A45" s="1277"/>
      <c r="B45" s="1271" t="s">
        <v>904</v>
      </c>
      <c r="C45" s="1409"/>
      <c r="D45" s="1409"/>
      <c r="E45" s="1409"/>
      <c r="F45" s="1409"/>
      <c r="G45" s="1409"/>
      <c r="H45" s="1409"/>
      <c r="I45" s="1409"/>
      <c r="J45" s="1409"/>
      <c r="K45" s="1409"/>
      <c r="L45" s="1409"/>
      <c r="M45" s="1409"/>
      <c r="N45" s="1409"/>
      <c r="O45" s="1409"/>
      <c r="P45" s="1409"/>
      <c r="Q45" s="1409"/>
      <c r="R45" s="1409"/>
      <c r="S45" s="1409"/>
      <c r="T45" s="1409"/>
      <c r="U45" s="1409"/>
      <c r="V45" s="1409"/>
      <c r="W45" s="1409"/>
      <c r="X45" s="1409"/>
      <c r="Y45" s="1409"/>
      <c r="Z45" s="1409"/>
      <c r="AA45" s="1409"/>
      <c r="AB45" s="1409"/>
      <c r="AC45" s="1409"/>
      <c r="AD45" s="1409"/>
      <c r="AE45" s="1409"/>
      <c r="AF45" s="1409"/>
      <c r="AG45" s="1409"/>
      <c r="AH45" s="1409"/>
      <c r="AI45" s="1413"/>
      <c r="AJ45" s="1179"/>
    </row>
    <row r="46" spans="1:36" s="1414" customFormat="1" ht="12.75">
      <c r="A46" s="1277"/>
      <c r="B46" s="1271" t="s">
        <v>913</v>
      </c>
      <c r="C46" s="1409"/>
      <c r="D46" s="1409"/>
      <c r="E46" s="1409"/>
      <c r="F46" s="1409"/>
      <c r="G46" s="1409"/>
      <c r="H46" s="1409"/>
      <c r="I46" s="1409"/>
      <c r="J46" s="1409"/>
      <c r="K46" s="1409"/>
      <c r="L46" s="1409"/>
      <c r="M46" s="1409"/>
      <c r="N46" s="1409"/>
      <c r="O46" s="1409"/>
      <c r="P46" s="1409"/>
      <c r="Q46" s="1409"/>
      <c r="R46" s="1409"/>
      <c r="S46" s="1409"/>
      <c r="T46" s="1409"/>
      <c r="U46" s="1409"/>
      <c r="V46" s="1409"/>
      <c r="W46" s="1409"/>
      <c r="X46" s="1409"/>
      <c r="Y46" s="1409"/>
      <c r="Z46" s="1409"/>
      <c r="AA46" s="1409"/>
      <c r="AB46" s="1409"/>
      <c r="AC46" s="1409"/>
      <c r="AD46" s="1409"/>
      <c r="AE46" s="1409"/>
      <c r="AF46" s="1409"/>
      <c r="AG46" s="1409"/>
      <c r="AH46" s="1409"/>
      <c r="AI46" s="1413"/>
      <c r="AJ46" s="1179"/>
    </row>
    <row r="47" spans="1:36" s="1418" customFormat="1" ht="21" customHeight="1">
      <c r="A47" s="1415">
        <v>2</v>
      </c>
      <c r="B47" s="1162" t="s">
        <v>825</v>
      </c>
      <c r="C47" s="1416"/>
      <c r="D47" s="1416"/>
      <c r="E47" s="1416"/>
      <c r="F47" s="1416"/>
      <c r="G47" s="1416"/>
      <c r="H47" s="1416"/>
      <c r="I47" s="1416"/>
      <c r="J47" s="1416"/>
      <c r="K47" s="1416"/>
      <c r="L47" s="1416"/>
      <c r="M47" s="1416"/>
      <c r="N47" s="1416"/>
      <c r="O47" s="1416"/>
      <c r="P47" s="1416"/>
      <c r="Q47" s="1416"/>
      <c r="R47" s="1416"/>
      <c r="S47" s="1416"/>
      <c r="T47" s="1416"/>
      <c r="U47" s="1416"/>
      <c r="V47" s="1416"/>
      <c r="W47" s="1416"/>
      <c r="X47" s="1416"/>
      <c r="Y47" s="1416"/>
      <c r="Z47" s="1416"/>
      <c r="AA47" s="1416"/>
      <c r="AB47" s="1416"/>
      <c r="AC47" s="1416"/>
      <c r="AD47" s="1416"/>
      <c r="AE47" s="1416"/>
      <c r="AF47" s="1416"/>
      <c r="AG47" s="1416"/>
      <c r="AH47" s="1416"/>
      <c r="AI47" s="1417"/>
      <c r="AJ47" s="1179"/>
    </row>
    <row r="48" spans="1:36" s="1414" customFormat="1" ht="21" customHeight="1">
      <c r="A48" s="1277"/>
      <c r="B48" s="1271" t="s">
        <v>894</v>
      </c>
      <c r="C48" s="1409"/>
      <c r="D48" s="1409"/>
      <c r="E48" s="1409"/>
      <c r="F48" s="1409"/>
      <c r="G48" s="1409"/>
      <c r="H48" s="1409"/>
      <c r="I48" s="1409"/>
      <c r="J48" s="1409"/>
      <c r="K48" s="1409"/>
      <c r="L48" s="1409"/>
      <c r="M48" s="1409"/>
      <c r="N48" s="1409"/>
      <c r="O48" s="1409"/>
      <c r="P48" s="1409"/>
      <c r="Q48" s="1409"/>
      <c r="R48" s="1409"/>
      <c r="S48" s="1409"/>
      <c r="T48" s="1409"/>
      <c r="U48" s="1409"/>
      <c r="V48" s="1409"/>
      <c r="W48" s="1409"/>
      <c r="X48" s="1409"/>
      <c r="Y48" s="1409"/>
      <c r="Z48" s="1409"/>
      <c r="AA48" s="1409"/>
      <c r="AB48" s="1409"/>
      <c r="AC48" s="1409"/>
      <c r="AD48" s="1409"/>
      <c r="AE48" s="1409"/>
      <c r="AF48" s="1409"/>
      <c r="AG48" s="1409"/>
      <c r="AH48" s="1409"/>
      <c r="AI48" s="1413"/>
      <c r="AJ48" s="1179"/>
    </row>
    <row r="49" spans="1:36" s="1414" customFormat="1" ht="26.25" customHeight="1">
      <c r="A49" s="1277"/>
      <c r="B49" s="1271" t="s">
        <v>895</v>
      </c>
      <c r="C49" s="1409"/>
      <c r="D49" s="1409"/>
      <c r="E49" s="1409"/>
      <c r="F49" s="1409"/>
      <c r="G49" s="1409"/>
      <c r="H49" s="1409"/>
      <c r="I49" s="1409"/>
      <c r="J49" s="1409"/>
      <c r="K49" s="1409"/>
      <c r="L49" s="1409"/>
      <c r="M49" s="1409"/>
      <c r="N49" s="1409"/>
      <c r="O49" s="1409"/>
      <c r="P49" s="1409"/>
      <c r="Q49" s="1409"/>
      <c r="R49" s="1409"/>
      <c r="S49" s="1409"/>
      <c r="T49" s="1409"/>
      <c r="U49" s="1409"/>
      <c r="V49" s="1409"/>
      <c r="W49" s="1409"/>
      <c r="X49" s="1409"/>
      <c r="Y49" s="1409"/>
      <c r="Z49" s="1409"/>
      <c r="AA49" s="1409"/>
      <c r="AB49" s="1409"/>
      <c r="AC49" s="1409"/>
      <c r="AD49" s="1409"/>
      <c r="AE49" s="1409"/>
      <c r="AF49" s="1409"/>
      <c r="AG49" s="1409"/>
      <c r="AH49" s="1409"/>
      <c r="AI49" s="1413"/>
      <c r="AJ49" s="1179"/>
    </row>
    <row r="50" spans="1:36" s="1414" customFormat="1" ht="21" customHeight="1">
      <c r="A50" s="1277"/>
      <c r="B50" s="1271" t="s">
        <v>896</v>
      </c>
      <c r="C50" s="1409"/>
      <c r="D50" s="1409"/>
      <c r="E50" s="1409"/>
      <c r="F50" s="1409"/>
      <c r="G50" s="1409"/>
      <c r="H50" s="1409"/>
      <c r="I50" s="1409"/>
      <c r="J50" s="1409"/>
      <c r="K50" s="1409"/>
      <c r="L50" s="1409"/>
      <c r="M50" s="1409"/>
      <c r="N50" s="1409"/>
      <c r="O50" s="1409"/>
      <c r="P50" s="1409"/>
      <c r="Q50" s="1409"/>
      <c r="R50" s="1409"/>
      <c r="S50" s="1409"/>
      <c r="T50" s="1409"/>
      <c r="U50" s="1409"/>
      <c r="V50" s="1409"/>
      <c r="W50" s="1409"/>
      <c r="X50" s="1409"/>
      <c r="Y50" s="1409"/>
      <c r="Z50" s="1409"/>
      <c r="AA50" s="1409"/>
      <c r="AB50" s="1409"/>
      <c r="AC50" s="1409"/>
      <c r="AD50" s="1409"/>
      <c r="AE50" s="1409"/>
      <c r="AF50" s="1409"/>
      <c r="AG50" s="1409"/>
      <c r="AH50" s="1409"/>
      <c r="AI50" s="1413"/>
      <c r="AJ50" s="1179"/>
    </row>
    <row r="51" spans="1:36" s="1414" customFormat="1" ht="21" customHeight="1">
      <c r="A51" s="1277"/>
      <c r="B51" s="1271" t="s">
        <v>821</v>
      </c>
      <c r="C51" s="1409"/>
      <c r="D51" s="1409"/>
      <c r="E51" s="1409"/>
      <c r="F51" s="1409"/>
      <c r="G51" s="1409"/>
      <c r="H51" s="1409"/>
      <c r="I51" s="1409"/>
      <c r="J51" s="1409"/>
      <c r="K51" s="1409"/>
      <c r="L51" s="1409"/>
      <c r="M51" s="1409"/>
      <c r="N51" s="1409"/>
      <c r="O51" s="1409"/>
      <c r="P51" s="1409"/>
      <c r="Q51" s="1409"/>
      <c r="R51" s="1409"/>
      <c r="S51" s="1409"/>
      <c r="T51" s="1409"/>
      <c r="U51" s="1409"/>
      <c r="V51" s="1409"/>
      <c r="W51" s="1409"/>
      <c r="X51" s="1409"/>
      <c r="Y51" s="1409"/>
      <c r="Z51" s="1409"/>
      <c r="AA51" s="1409"/>
      <c r="AB51" s="1409"/>
      <c r="AC51" s="1409"/>
      <c r="AD51" s="1409"/>
      <c r="AE51" s="1409"/>
      <c r="AF51" s="1409"/>
      <c r="AG51" s="1409"/>
      <c r="AH51" s="1409"/>
      <c r="AI51" s="1413"/>
      <c r="AJ51" s="1179"/>
    </row>
    <row r="52" spans="1:36" s="1414" customFormat="1" ht="21" customHeight="1">
      <c r="A52" s="1277"/>
      <c r="B52" s="1271" t="s">
        <v>751</v>
      </c>
      <c r="C52" s="1409"/>
      <c r="D52" s="1409"/>
      <c r="E52" s="1409"/>
      <c r="F52" s="1409"/>
      <c r="G52" s="1409"/>
      <c r="H52" s="1409"/>
      <c r="I52" s="1409"/>
      <c r="J52" s="1409"/>
      <c r="K52" s="1409"/>
      <c r="L52" s="1409"/>
      <c r="M52" s="1409"/>
      <c r="N52" s="1409"/>
      <c r="O52" s="1409"/>
      <c r="P52" s="1409"/>
      <c r="Q52" s="1409"/>
      <c r="R52" s="1409"/>
      <c r="S52" s="1409"/>
      <c r="T52" s="1409"/>
      <c r="U52" s="1409"/>
      <c r="V52" s="1409"/>
      <c r="W52" s="1409"/>
      <c r="X52" s="1409"/>
      <c r="Y52" s="1409"/>
      <c r="Z52" s="1409"/>
      <c r="AA52" s="1409"/>
      <c r="AB52" s="1409"/>
      <c r="AC52" s="1409"/>
      <c r="AD52" s="1409"/>
      <c r="AE52" s="1409"/>
      <c r="AF52" s="1409"/>
      <c r="AG52" s="1409"/>
      <c r="AH52" s="1409"/>
      <c r="AI52" s="1413"/>
      <c r="AJ52" s="1179"/>
    </row>
    <row r="53" spans="1:36" s="1411" customFormat="1" ht="36" customHeight="1">
      <c r="A53" s="1270" t="s">
        <v>37</v>
      </c>
      <c r="B53" s="1275" t="s">
        <v>830</v>
      </c>
      <c r="C53" s="1408"/>
      <c r="D53" s="1408"/>
      <c r="E53" s="1408"/>
      <c r="F53" s="1408"/>
      <c r="G53" s="1408"/>
      <c r="H53" s="1408"/>
      <c r="I53" s="1408"/>
      <c r="J53" s="1408"/>
      <c r="K53" s="1408"/>
      <c r="L53" s="1408"/>
      <c r="M53" s="1408"/>
      <c r="N53" s="1408"/>
      <c r="O53" s="1408"/>
      <c r="P53" s="1408"/>
      <c r="Q53" s="1408"/>
      <c r="R53" s="1408"/>
      <c r="S53" s="1408"/>
      <c r="T53" s="1408"/>
      <c r="U53" s="1408"/>
      <c r="V53" s="1408"/>
      <c r="W53" s="1408"/>
      <c r="X53" s="1408"/>
      <c r="Y53" s="1408"/>
      <c r="Z53" s="1408"/>
      <c r="AA53" s="1408"/>
      <c r="AB53" s="1408"/>
      <c r="AC53" s="1408"/>
      <c r="AD53" s="1408"/>
      <c r="AE53" s="1408"/>
      <c r="AF53" s="1408"/>
      <c r="AG53" s="1408"/>
      <c r="AH53" s="1408"/>
      <c r="AI53" s="1410"/>
      <c r="AJ53" s="1179"/>
    </row>
    <row r="54" spans="1:36" s="1411" customFormat="1" ht="21" customHeight="1">
      <c r="A54" s="1270">
        <v>1</v>
      </c>
      <c r="B54" s="1275" t="s">
        <v>900</v>
      </c>
      <c r="C54" s="1408"/>
      <c r="D54" s="1408"/>
      <c r="E54" s="1408"/>
      <c r="F54" s="1408"/>
      <c r="G54" s="1408"/>
      <c r="H54" s="1408"/>
      <c r="I54" s="1408"/>
      <c r="J54" s="1408"/>
      <c r="K54" s="1408"/>
      <c r="L54" s="1408"/>
      <c r="M54" s="1408"/>
      <c r="N54" s="1408"/>
      <c r="O54" s="1408"/>
      <c r="P54" s="1408"/>
      <c r="Q54" s="1408"/>
      <c r="R54" s="1408"/>
      <c r="S54" s="1408"/>
      <c r="T54" s="1408"/>
      <c r="U54" s="1408"/>
      <c r="V54" s="1408"/>
      <c r="W54" s="1408"/>
      <c r="X54" s="1408"/>
      <c r="Y54" s="1408"/>
      <c r="Z54" s="1408"/>
      <c r="AA54" s="1408"/>
      <c r="AB54" s="1408"/>
      <c r="AC54" s="1408"/>
      <c r="AD54" s="1408"/>
      <c r="AE54" s="1408"/>
      <c r="AF54" s="1408"/>
      <c r="AG54" s="1408"/>
      <c r="AH54" s="1408"/>
      <c r="AI54" s="1410"/>
      <c r="AJ54" s="1179"/>
    </row>
    <row r="55" spans="1:36" s="1414" customFormat="1" ht="21" customHeight="1">
      <c r="A55" s="1270"/>
      <c r="B55" s="1271" t="s">
        <v>822</v>
      </c>
      <c r="C55" s="1409"/>
      <c r="D55" s="1409"/>
      <c r="E55" s="1409"/>
      <c r="F55" s="1409"/>
      <c r="G55" s="1409"/>
      <c r="H55" s="1409"/>
      <c r="I55" s="1409"/>
      <c r="J55" s="1409"/>
      <c r="K55" s="1409"/>
      <c r="L55" s="1409"/>
      <c r="M55" s="1409"/>
      <c r="N55" s="1409"/>
      <c r="O55" s="1409"/>
      <c r="P55" s="1409"/>
      <c r="Q55" s="1409"/>
      <c r="R55" s="1409"/>
      <c r="S55" s="1409"/>
      <c r="T55" s="1409"/>
      <c r="U55" s="1409"/>
      <c r="V55" s="1409"/>
      <c r="W55" s="1409"/>
      <c r="X55" s="1409"/>
      <c r="Y55" s="1409"/>
      <c r="Z55" s="1409"/>
      <c r="AA55" s="1409"/>
      <c r="AB55" s="1409"/>
      <c r="AC55" s="1409"/>
      <c r="AD55" s="1409"/>
      <c r="AE55" s="1409"/>
      <c r="AF55" s="1409"/>
      <c r="AG55" s="1409"/>
      <c r="AH55" s="1409"/>
      <c r="AI55" s="1413"/>
      <c r="AJ55" s="1179"/>
    </row>
    <row r="56" spans="1:36" s="1414" customFormat="1" ht="21" customHeight="1">
      <c r="A56" s="1277"/>
      <c r="B56" s="1271" t="s">
        <v>823</v>
      </c>
      <c r="C56" s="1409"/>
      <c r="D56" s="1409"/>
      <c r="E56" s="1409"/>
      <c r="F56" s="1409"/>
      <c r="G56" s="1409"/>
      <c r="H56" s="1409"/>
      <c r="I56" s="1409"/>
      <c r="J56" s="1409"/>
      <c r="K56" s="1409"/>
      <c r="L56" s="1409"/>
      <c r="M56" s="1409"/>
      <c r="N56" s="1409"/>
      <c r="O56" s="1409"/>
      <c r="P56" s="1409"/>
      <c r="Q56" s="1409"/>
      <c r="R56" s="1409"/>
      <c r="S56" s="1409"/>
      <c r="T56" s="1409"/>
      <c r="U56" s="1409"/>
      <c r="V56" s="1409"/>
      <c r="W56" s="1409"/>
      <c r="X56" s="1409"/>
      <c r="Y56" s="1409"/>
      <c r="Z56" s="1409"/>
      <c r="AA56" s="1409"/>
      <c r="AB56" s="1409"/>
      <c r="AC56" s="1409"/>
      <c r="AD56" s="1409"/>
      <c r="AE56" s="1409"/>
      <c r="AF56" s="1409"/>
      <c r="AG56" s="1409"/>
      <c r="AH56" s="1409"/>
      <c r="AI56" s="1413"/>
      <c r="AJ56" s="1179"/>
    </row>
    <row r="57" spans="1:36" s="1414" customFormat="1" ht="21" customHeight="1">
      <c r="A57" s="1277"/>
      <c r="B57" s="1271" t="s">
        <v>897</v>
      </c>
      <c r="C57" s="1409"/>
      <c r="D57" s="1409"/>
      <c r="E57" s="1409"/>
      <c r="F57" s="1409"/>
      <c r="G57" s="1409"/>
      <c r="H57" s="1409"/>
      <c r="I57" s="1409"/>
      <c r="J57" s="1409"/>
      <c r="K57" s="1409"/>
      <c r="L57" s="1409"/>
      <c r="M57" s="1409"/>
      <c r="N57" s="1409"/>
      <c r="O57" s="1409"/>
      <c r="P57" s="1409"/>
      <c r="Q57" s="1409"/>
      <c r="R57" s="1409"/>
      <c r="S57" s="1409"/>
      <c r="T57" s="1409"/>
      <c r="U57" s="1409"/>
      <c r="V57" s="1409"/>
      <c r="W57" s="1409"/>
      <c r="X57" s="1409"/>
      <c r="Y57" s="1409"/>
      <c r="Z57" s="1409"/>
      <c r="AA57" s="1409"/>
      <c r="AB57" s="1409"/>
      <c r="AC57" s="1409"/>
      <c r="AD57" s="1409"/>
      <c r="AE57" s="1409"/>
      <c r="AF57" s="1409"/>
      <c r="AG57" s="1409"/>
      <c r="AH57" s="1409"/>
      <c r="AI57" s="1413"/>
      <c r="AJ57" s="1179"/>
    </row>
    <row r="58" spans="1:36" s="1414" customFormat="1" ht="21" customHeight="1">
      <c r="A58" s="1277"/>
      <c r="B58" s="1271" t="s">
        <v>898</v>
      </c>
      <c r="C58" s="1409"/>
      <c r="D58" s="1409"/>
      <c r="E58" s="1409"/>
      <c r="F58" s="1409"/>
      <c r="G58" s="1409"/>
      <c r="H58" s="1409"/>
      <c r="I58" s="1409"/>
      <c r="J58" s="1409"/>
      <c r="K58" s="1409"/>
      <c r="L58" s="1409"/>
      <c r="M58" s="1409"/>
      <c r="N58" s="1409"/>
      <c r="O58" s="1409"/>
      <c r="P58" s="1409"/>
      <c r="Q58" s="1409"/>
      <c r="R58" s="1409"/>
      <c r="S58" s="1409"/>
      <c r="T58" s="1409"/>
      <c r="U58" s="1409"/>
      <c r="V58" s="1409"/>
      <c r="W58" s="1409"/>
      <c r="X58" s="1409"/>
      <c r="Y58" s="1409"/>
      <c r="Z58" s="1409"/>
      <c r="AA58" s="1409"/>
      <c r="AB58" s="1409"/>
      <c r="AC58" s="1409"/>
      <c r="AD58" s="1409"/>
      <c r="AE58" s="1409"/>
      <c r="AF58" s="1409"/>
      <c r="AG58" s="1409"/>
      <c r="AH58" s="1409"/>
      <c r="AI58" s="1413"/>
      <c r="AJ58" s="1179"/>
    </row>
    <row r="59" spans="1:36" s="1414" customFormat="1" ht="46.5" customHeight="1">
      <c r="A59" s="1277"/>
      <c r="B59" s="1271" t="s">
        <v>905</v>
      </c>
      <c r="C59" s="1409"/>
      <c r="D59" s="1409"/>
      <c r="E59" s="1409"/>
      <c r="F59" s="1409"/>
      <c r="G59" s="1409"/>
      <c r="H59" s="1409"/>
      <c r="I59" s="1409"/>
      <c r="J59" s="1409"/>
      <c r="K59" s="1409"/>
      <c r="L59" s="1409"/>
      <c r="M59" s="1409"/>
      <c r="N59" s="1409"/>
      <c r="O59" s="1409"/>
      <c r="P59" s="1409"/>
      <c r="Q59" s="1409"/>
      <c r="R59" s="1409"/>
      <c r="S59" s="1409"/>
      <c r="T59" s="1409"/>
      <c r="U59" s="1409"/>
      <c r="V59" s="1409"/>
      <c r="W59" s="1409"/>
      <c r="X59" s="1409"/>
      <c r="Y59" s="1409"/>
      <c r="Z59" s="1409"/>
      <c r="AA59" s="1409"/>
      <c r="AB59" s="1409"/>
      <c r="AC59" s="1409"/>
      <c r="AD59" s="1409"/>
      <c r="AE59" s="1409"/>
      <c r="AF59" s="1409"/>
      <c r="AG59" s="1409"/>
      <c r="AH59" s="1409"/>
      <c r="AI59" s="1413"/>
      <c r="AJ59" s="1179"/>
    </row>
    <row r="60" spans="1:36" s="1414" customFormat="1" ht="31.5" customHeight="1">
      <c r="A60" s="1277"/>
      <c r="B60" s="1271" t="s">
        <v>906</v>
      </c>
      <c r="C60" s="1409"/>
      <c r="D60" s="1409"/>
      <c r="E60" s="1409"/>
      <c r="F60" s="1409"/>
      <c r="G60" s="1409"/>
      <c r="H60" s="1409"/>
      <c r="I60" s="1409"/>
      <c r="J60" s="1409"/>
      <c r="K60" s="1409"/>
      <c r="L60" s="1409"/>
      <c r="M60" s="1409"/>
      <c r="N60" s="1409"/>
      <c r="O60" s="1409"/>
      <c r="P60" s="1409"/>
      <c r="Q60" s="1409"/>
      <c r="R60" s="1409"/>
      <c r="S60" s="1409"/>
      <c r="T60" s="1409"/>
      <c r="U60" s="1409"/>
      <c r="V60" s="1409"/>
      <c r="W60" s="1409"/>
      <c r="X60" s="1409"/>
      <c r="Y60" s="1409"/>
      <c r="Z60" s="1409"/>
      <c r="AA60" s="1409"/>
      <c r="AB60" s="1409"/>
      <c r="AC60" s="1409"/>
      <c r="AD60" s="1409"/>
      <c r="AE60" s="1409"/>
      <c r="AF60" s="1409"/>
      <c r="AG60" s="1409"/>
      <c r="AH60" s="1409"/>
      <c r="AI60" s="1413"/>
      <c r="AJ60" s="1179"/>
    </row>
    <row r="61" spans="1:36" s="1414" customFormat="1" ht="12.75">
      <c r="A61" s="1277"/>
      <c r="B61" s="1271" t="s">
        <v>827</v>
      </c>
      <c r="C61" s="1409"/>
      <c r="D61" s="1409"/>
      <c r="E61" s="1409"/>
      <c r="F61" s="1409"/>
      <c r="G61" s="1409"/>
      <c r="H61" s="1409"/>
      <c r="I61" s="1409"/>
      <c r="J61" s="1409"/>
      <c r="K61" s="1409"/>
      <c r="L61" s="1409"/>
      <c r="M61" s="1409"/>
      <c r="N61" s="1409"/>
      <c r="O61" s="1409"/>
      <c r="P61" s="1409"/>
      <c r="Q61" s="1409"/>
      <c r="R61" s="1409"/>
      <c r="S61" s="1409"/>
      <c r="T61" s="1409"/>
      <c r="U61" s="1409"/>
      <c r="V61" s="1409"/>
      <c r="W61" s="1409"/>
      <c r="X61" s="1409"/>
      <c r="Y61" s="1409"/>
      <c r="Z61" s="1409"/>
      <c r="AA61" s="1409"/>
      <c r="AB61" s="1409"/>
      <c r="AC61" s="1409"/>
      <c r="AD61" s="1409"/>
      <c r="AE61" s="1409"/>
      <c r="AF61" s="1409"/>
      <c r="AG61" s="1409"/>
      <c r="AH61" s="1409"/>
      <c r="AI61" s="1413"/>
      <c r="AJ61" s="1179"/>
    </row>
    <row r="62" spans="1:36" s="1411" customFormat="1" ht="21" customHeight="1">
      <c r="A62" s="1270">
        <v>2</v>
      </c>
      <c r="B62" s="1275" t="s">
        <v>899</v>
      </c>
      <c r="C62" s="1408"/>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8"/>
      <c r="AE62" s="1408"/>
      <c r="AF62" s="1408"/>
      <c r="AG62" s="1408"/>
      <c r="AH62" s="1408"/>
      <c r="AI62" s="1410"/>
      <c r="AJ62" s="1419"/>
    </row>
    <row r="63" spans="1:36" s="1414" customFormat="1" ht="21" customHeight="1">
      <c r="A63" s="1270"/>
      <c r="B63" s="1271" t="s">
        <v>822</v>
      </c>
      <c r="C63" s="1409"/>
      <c r="D63" s="1409"/>
      <c r="E63" s="1409"/>
      <c r="F63" s="1409"/>
      <c r="G63" s="1409"/>
      <c r="H63" s="1409"/>
      <c r="I63" s="1409"/>
      <c r="J63" s="1409"/>
      <c r="K63" s="1409"/>
      <c r="L63" s="1409"/>
      <c r="M63" s="1409"/>
      <c r="N63" s="1409"/>
      <c r="O63" s="1409"/>
      <c r="P63" s="1409"/>
      <c r="Q63" s="1409"/>
      <c r="R63" s="1409"/>
      <c r="S63" s="1409"/>
      <c r="T63" s="1409"/>
      <c r="U63" s="1409"/>
      <c r="V63" s="1409"/>
      <c r="W63" s="1409"/>
      <c r="X63" s="1409"/>
      <c r="Y63" s="1409"/>
      <c r="Z63" s="1409"/>
      <c r="AA63" s="1409"/>
      <c r="AB63" s="1409"/>
      <c r="AC63" s="1409"/>
      <c r="AD63" s="1409"/>
      <c r="AE63" s="1409"/>
      <c r="AF63" s="1409"/>
      <c r="AG63" s="1409"/>
      <c r="AH63" s="1409"/>
      <c r="AI63" s="1413"/>
      <c r="AJ63" s="1179"/>
    </row>
    <row r="64" spans="1:36" s="1414" customFormat="1" ht="21" customHeight="1">
      <c r="A64" s="1277"/>
      <c r="B64" s="1271" t="s">
        <v>823</v>
      </c>
      <c r="C64" s="1409"/>
      <c r="D64" s="1409"/>
      <c r="E64" s="1409"/>
      <c r="F64" s="1409"/>
      <c r="G64" s="1409"/>
      <c r="H64" s="1409"/>
      <c r="I64" s="1409"/>
      <c r="J64" s="1409"/>
      <c r="K64" s="1409"/>
      <c r="L64" s="1409"/>
      <c r="M64" s="1409"/>
      <c r="N64" s="1409"/>
      <c r="O64" s="1409"/>
      <c r="P64" s="1409"/>
      <c r="Q64" s="1409"/>
      <c r="R64" s="1409"/>
      <c r="S64" s="1409"/>
      <c r="T64" s="1409"/>
      <c r="U64" s="1409"/>
      <c r="V64" s="1409"/>
      <c r="W64" s="1409"/>
      <c r="X64" s="1409"/>
      <c r="Y64" s="1409"/>
      <c r="Z64" s="1409"/>
      <c r="AA64" s="1409"/>
      <c r="AB64" s="1409"/>
      <c r="AC64" s="1409"/>
      <c r="AD64" s="1409"/>
      <c r="AE64" s="1409"/>
      <c r="AF64" s="1409"/>
      <c r="AG64" s="1409"/>
      <c r="AH64" s="1409"/>
      <c r="AI64" s="1413"/>
      <c r="AJ64" s="1179"/>
    </row>
    <row r="65" spans="1:36" s="1414" customFormat="1" ht="21" customHeight="1">
      <c r="A65" s="1277"/>
      <c r="B65" s="1271" t="s">
        <v>897</v>
      </c>
      <c r="C65" s="1409"/>
      <c r="D65" s="1409"/>
      <c r="E65" s="1409"/>
      <c r="F65" s="1409"/>
      <c r="G65" s="1409"/>
      <c r="H65" s="1409"/>
      <c r="I65" s="1409"/>
      <c r="J65" s="1409"/>
      <c r="K65" s="1409"/>
      <c r="L65" s="1409"/>
      <c r="M65" s="1409"/>
      <c r="N65" s="1409"/>
      <c r="O65" s="1409"/>
      <c r="P65" s="1409"/>
      <c r="Q65" s="1409"/>
      <c r="R65" s="1409"/>
      <c r="S65" s="1409"/>
      <c r="T65" s="1409"/>
      <c r="U65" s="1409"/>
      <c r="V65" s="1409"/>
      <c r="W65" s="1409"/>
      <c r="X65" s="1409"/>
      <c r="Y65" s="1409"/>
      <c r="Z65" s="1409"/>
      <c r="AA65" s="1409"/>
      <c r="AB65" s="1409"/>
      <c r="AC65" s="1409"/>
      <c r="AD65" s="1409"/>
      <c r="AE65" s="1409"/>
      <c r="AF65" s="1409"/>
      <c r="AG65" s="1409"/>
      <c r="AH65" s="1409"/>
      <c r="AI65" s="1413"/>
      <c r="AJ65" s="1179"/>
    </row>
    <row r="66" spans="1:36" s="1414" customFormat="1" ht="21" customHeight="1">
      <c r="A66" s="1277"/>
      <c r="B66" s="1271" t="s">
        <v>898</v>
      </c>
      <c r="C66" s="1409"/>
      <c r="D66" s="1409"/>
      <c r="E66" s="1409"/>
      <c r="F66" s="1409"/>
      <c r="G66" s="1409"/>
      <c r="H66" s="1409"/>
      <c r="I66" s="1409"/>
      <c r="J66" s="1409"/>
      <c r="K66" s="1409"/>
      <c r="L66" s="1409"/>
      <c r="M66" s="1409"/>
      <c r="N66" s="1409"/>
      <c r="O66" s="1409"/>
      <c r="P66" s="1409"/>
      <c r="Q66" s="1409"/>
      <c r="R66" s="1409"/>
      <c r="S66" s="1409"/>
      <c r="T66" s="1409"/>
      <c r="U66" s="1409"/>
      <c r="V66" s="1409"/>
      <c r="W66" s="1409"/>
      <c r="X66" s="1409"/>
      <c r="Y66" s="1409"/>
      <c r="Z66" s="1409"/>
      <c r="AA66" s="1409"/>
      <c r="AB66" s="1409"/>
      <c r="AC66" s="1409"/>
      <c r="AD66" s="1409"/>
      <c r="AE66" s="1409"/>
      <c r="AF66" s="1409"/>
      <c r="AG66" s="1409"/>
      <c r="AH66" s="1409"/>
      <c r="AI66" s="1413"/>
      <c r="AJ66" s="1179"/>
    </row>
    <row r="67" spans="1:36" s="1414" customFormat="1" ht="21" customHeight="1">
      <c r="A67" s="1277"/>
      <c r="B67" s="1271" t="s">
        <v>913</v>
      </c>
      <c r="C67" s="1409"/>
      <c r="D67" s="1409"/>
      <c r="E67" s="1409"/>
      <c r="F67" s="1409"/>
      <c r="G67" s="1409"/>
      <c r="H67" s="1409"/>
      <c r="I67" s="1409"/>
      <c r="J67" s="1409"/>
      <c r="K67" s="1409"/>
      <c r="L67" s="1409"/>
      <c r="M67" s="1409"/>
      <c r="N67" s="1409"/>
      <c r="O67" s="1409"/>
      <c r="P67" s="1409"/>
      <c r="Q67" s="1409"/>
      <c r="R67" s="1409"/>
      <c r="S67" s="1409"/>
      <c r="T67" s="1409"/>
      <c r="U67" s="1409"/>
      <c r="V67" s="1409"/>
      <c r="W67" s="1409"/>
      <c r="X67" s="1409"/>
      <c r="Y67" s="1409"/>
      <c r="Z67" s="1409"/>
      <c r="AA67" s="1409"/>
      <c r="AB67" s="1409"/>
      <c r="AC67" s="1409"/>
      <c r="AD67" s="1409"/>
      <c r="AE67" s="1409"/>
      <c r="AF67" s="1409"/>
      <c r="AG67" s="1409"/>
      <c r="AH67" s="1409"/>
      <c r="AI67" s="1413"/>
      <c r="AJ67" s="1179"/>
    </row>
    <row r="68" spans="1:36" s="1411" customFormat="1" ht="21" customHeight="1">
      <c r="A68" s="1407" t="s">
        <v>21</v>
      </c>
      <c r="B68" s="1407" t="s">
        <v>1011</v>
      </c>
      <c r="C68" s="1408"/>
      <c r="D68" s="1408"/>
      <c r="E68" s="1408"/>
      <c r="F68" s="1408"/>
      <c r="G68" s="1408"/>
      <c r="H68" s="1408"/>
      <c r="I68" s="1408"/>
      <c r="J68" s="1408"/>
      <c r="K68" s="1408"/>
      <c r="L68" s="1408"/>
      <c r="M68" s="1408"/>
      <c r="N68" s="1408"/>
      <c r="O68" s="1408"/>
      <c r="P68" s="1408"/>
      <c r="Q68" s="1408"/>
      <c r="R68" s="1408"/>
      <c r="S68" s="1408"/>
      <c r="T68" s="1408"/>
      <c r="U68" s="1408"/>
      <c r="V68" s="1408"/>
      <c r="W68" s="1408"/>
      <c r="X68" s="1408"/>
      <c r="Y68" s="1408"/>
      <c r="Z68" s="1408"/>
      <c r="AA68" s="1408"/>
      <c r="AB68" s="1408"/>
      <c r="AC68" s="1408"/>
      <c r="AD68" s="1408"/>
      <c r="AE68" s="1408"/>
      <c r="AF68" s="1408"/>
      <c r="AG68" s="1408"/>
      <c r="AH68" s="1408"/>
      <c r="AI68" s="1410"/>
      <c r="AJ68" s="1408"/>
    </row>
    <row r="69" spans="1:36" s="1411" customFormat="1" ht="21" customHeight="1">
      <c r="A69" s="1407" t="s">
        <v>23</v>
      </c>
      <c r="B69" s="1408" t="s">
        <v>818</v>
      </c>
      <c r="C69" s="1408"/>
      <c r="D69" s="1408"/>
      <c r="E69" s="1408"/>
      <c r="F69" s="1408"/>
      <c r="G69" s="1408"/>
      <c r="H69" s="1408"/>
      <c r="I69" s="1408"/>
      <c r="J69" s="1408"/>
      <c r="K69" s="1408"/>
      <c r="L69" s="1408"/>
      <c r="M69" s="1408"/>
      <c r="N69" s="1408"/>
      <c r="O69" s="1408"/>
      <c r="P69" s="1408"/>
      <c r="Q69" s="1408"/>
      <c r="R69" s="1408"/>
      <c r="S69" s="1408"/>
      <c r="T69" s="1408"/>
      <c r="U69" s="1408"/>
      <c r="V69" s="1408"/>
      <c r="W69" s="1408"/>
      <c r="X69" s="1408"/>
      <c r="Y69" s="1408"/>
      <c r="Z69" s="1408"/>
      <c r="AA69" s="1408"/>
      <c r="AB69" s="1408"/>
      <c r="AC69" s="1408"/>
      <c r="AD69" s="1408"/>
      <c r="AE69" s="1408"/>
      <c r="AF69" s="1408"/>
      <c r="AG69" s="1408"/>
      <c r="AH69" s="1408"/>
      <c r="AI69" s="1410"/>
      <c r="AJ69" s="1412"/>
    </row>
    <row r="70" spans="1:36" s="1418" customFormat="1" ht="37.5" customHeight="1">
      <c r="A70" s="1415">
        <v>1</v>
      </c>
      <c r="B70" s="1171" t="s">
        <v>824</v>
      </c>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7"/>
      <c r="AJ70" s="1179"/>
    </row>
    <row r="71" spans="1:36" s="1414" customFormat="1" ht="21" customHeight="1">
      <c r="A71" s="1277"/>
      <c r="B71" s="1271" t="s">
        <v>902</v>
      </c>
      <c r="C71" s="1409"/>
      <c r="D71" s="1409"/>
      <c r="E71" s="1409"/>
      <c r="F71" s="1409"/>
      <c r="G71" s="1409"/>
      <c r="H71" s="1409"/>
      <c r="I71" s="1409"/>
      <c r="J71" s="1409"/>
      <c r="K71" s="1409"/>
      <c r="L71" s="1409"/>
      <c r="M71" s="1409"/>
      <c r="N71" s="1409"/>
      <c r="O71" s="1409"/>
      <c r="P71" s="1409"/>
      <c r="Q71" s="1409"/>
      <c r="R71" s="1409"/>
      <c r="S71" s="1409"/>
      <c r="T71" s="1409"/>
      <c r="U71" s="1409"/>
      <c r="V71" s="1409"/>
      <c r="W71" s="1409"/>
      <c r="X71" s="1409"/>
      <c r="Y71" s="1409"/>
      <c r="Z71" s="1409"/>
      <c r="AA71" s="1409"/>
      <c r="AB71" s="1409"/>
      <c r="AC71" s="1409"/>
      <c r="AD71" s="1409"/>
      <c r="AE71" s="1409"/>
      <c r="AF71" s="1409"/>
      <c r="AG71" s="1409"/>
      <c r="AH71" s="1409"/>
      <c r="AI71" s="1413"/>
      <c r="AJ71" s="1179"/>
    </row>
    <row r="72" spans="1:36" s="1414" customFormat="1" ht="34.5" customHeight="1">
      <c r="A72" s="1277"/>
      <c r="B72" s="1271" t="s">
        <v>904</v>
      </c>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13"/>
      <c r="AJ72" s="1179"/>
    </row>
    <row r="73" spans="1:36" s="1414" customFormat="1" ht="34.5" customHeight="1">
      <c r="A73" s="1277"/>
      <c r="B73" s="1271" t="s">
        <v>903</v>
      </c>
      <c r="C73" s="1409"/>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13"/>
      <c r="AJ73" s="1179"/>
    </row>
    <row r="74" spans="1:36" s="1414" customFormat="1" ht="21" customHeight="1">
      <c r="A74" s="1277"/>
      <c r="B74" s="1271" t="s">
        <v>901</v>
      </c>
      <c r="C74" s="1409"/>
      <c r="D74" s="1409"/>
      <c r="E74" s="1409"/>
      <c r="F74" s="1409"/>
      <c r="G74" s="1409"/>
      <c r="H74" s="1409"/>
      <c r="I74" s="1409"/>
      <c r="J74" s="1409"/>
      <c r="K74" s="1409"/>
      <c r="L74" s="1409"/>
      <c r="M74" s="1409"/>
      <c r="N74" s="1409"/>
      <c r="O74" s="1409"/>
      <c r="P74" s="1409"/>
      <c r="Q74" s="1409"/>
      <c r="R74" s="1409"/>
      <c r="S74" s="1409"/>
      <c r="T74" s="1409"/>
      <c r="U74" s="1409"/>
      <c r="V74" s="1409"/>
      <c r="W74" s="1409"/>
      <c r="X74" s="1409"/>
      <c r="Y74" s="1409"/>
      <c r="Z74" s="1409"/>
      <c r="AA74" s="1409"/>
      <c r="AB74" s="1409"/>
      <c r="AC74" s="1409"/>
      <c r="AD74" s="1409"/>
      <c r="AE74" s="1409"/>
      <c r="AF74" s="1409"/>
      <c r="AG74" s="1409"/>
      <c r="AH74" s="1409"/>
      <c r="AI74" s="1413"/>
      <c r="AJ74" s="1179"/>
    </row>
    <row r="75" spans="1:36" s="1414" customFormat="1" ht="12.75">
      <c r="A75" s="1277"/>
      <c r="B75" s="1271" t="s">
        <v>913</v>
      </c>
      <c r="C75" s="1409"/>
      <c r="D75" s="1409"/>
      <c r="E75" s="1409"/>
      <c r="F75" s="1409"/>
      <c r="G75" s="1409"/>
      <c r="H75" s="1409"/>
      <c r="I75" s="1409"/>
      <c r="J75" s="1409"/>
      <c r="K75" s="1409"/>
      <c r="L75" s="1409"/>
      <c r="M75" s="1409"/>
      <c r="N75" s="1409"/>
      <c r="O75" s="1409"/>
      <c r="P75" s="1409"/>
      <c r="Q75" s="1409"/>
      <c r="R75" s="1409"/>
      <c r="S75" s="1409"/>
      <c r="T75" s="1409"/>
      <c r="U75" s="1409"/>
      <c r="V75" s="1409"/>
      <c r="W75" s="1409"/>
      <c r="X75" s="1409"/>
      <c r="Y75" s="1409"/>
      <c r="Z75" s="1409"/>
      <c r="AA75" s="1409"/>
      <c r="AB75" s="1409"/>
      <c r="AC75" s="1409"/>
      <c r="AD75" s="1409"/>
      <c r="AE75" s="1409"/>
      <c r="AF75" s="1409"/>
      <c r="AG75" s="1409"/>
      <c r="AH75" s="1409"/>
      <c r="AI75" s="1413"/>
      <c r="AJ75" s="1179"/>
    </row>
    <row r="76" spans="1:36" s="1418" customFormat="1" ht="21" customHeight="1">
      <c r="A76" s="1415">
        <v>2</v>
      </c>
      <c r="B76" s="1162" t="s">
        <v>825</v>
      </c>
      <c r="C76" s="1416"/>
      <c r="D76" s="1416"/>
      <c r="E76" s="1416"/>
      <c r="F76" s="1416"/>
      <c r="G76" s="1416"/>
      <c r="H76" s="1416"/>
      <c r="I76" s="1416"/>
      <c r="J76" s="1416"/>
      <c r="K76" s="1416"/>
      <c r="L76" s="1416"/>
      <c r="M76" s="1416"/>
      <c r="N76" s="1416"/>
      <c r="O76" s="1416"/>
      <c r="P76" s="1416"/>
      <c r="Q76" s="1416"/>
      <c r="R76" s="1416"/>
      <c r="S76" s="1416"/>
      <c r="T76" s="1416"/>
      <c r="U76" s="1416"/>
      <c r="V76" s="1416"/>
      <c r="W76" s="1416"/>
      <c r="X76" s="1416"/>
      <c r="Y76" s="1416"/>
      <c r="Z76" s="1416"/>
      <c r="AA76" s="1416"/>
      <c r="AB76" s="1416"/>
      <c r="AC76" s="1416"/>
      <c r="AD76" s="1416"/>
      <c r="AE76" s="1416"/>
      <c r="AF76" s="1416"/>
      <c r="AG76" s="1416"/>
      <c r="AH76" s="1416"/>
      <c r="AI76" s="1417"/>
      <c r="AJ76" s="1179"/>
    </row>
    <row r="77" spans="1:36" s="1414" customFormat="1" ht="21" customHeight="1">
      <c r="A77" s="1277"/>
      <c r="B77" s="1271" t="s">
        <v>894</v>
      </c>
      <c r="C77" s="1409"/>
      <c r="D77" s="1409"/>
      <c r="E77" s="1409"/>
      <c r="F77" s="1409"/>
      <c r="G77" s="1409"/>
      <c r="H77" s="1409"/>
      <c r="I77" s="1409"/>
      <c r="J77" s="1409"/>
      <c r="K77" s="1409"/>
      <c r="L77" s="1409"/>
      <c r="M77" s="1409"/>
      <c r="N77" s="1409"/>
      <c r="O77" s="1409"/>
      <c r="P77" s="1409"/>
      <c r="Q77" s="1409"/>
      <c r="R77" s="1409"/>
      <c r="S77" s="1409"/>
      <c r="T77" s="1409"/>
      <c r="U77" s="1409"/>
      <c r="V77" s="1409"/>
      <c r="W77" s="1409"/>
      <c r="X77" s="1409"/>
      <c r="Y77" s="1409"/>
      <c r="Z77" s="1409"/>
      <c r="AA77" s="1409"/>
      <c r="AB77" s="1409"/>
      <c r="AC77" s="1409"/>
      <c r="AD77" s="1409"/>
      <c r="AE77" s="1409"/>
      <c r="AF77" s="1409"/>
      <c r="AG77" s="1409"/>
      <c r="AH77" s="1409"/>
      <c r="AI77" s="1413"/>
      <c r="AJ77" s="1179"/>
    </row>
    <row r="78" spans="1:36" s="1414" customFormat="1" ht="26.25" customHeight="1">
      <c r="A78" s="1277"/>
      <c r="B78" s="1271" t="s">
        <v>895</v>
      </c>
      <c r="C78" s="1409"/>
      <c r="D78" s="1409"/>
      <c r="E78" s="1409"/>
      <c r="F78" s="1409"/>
      <c r="G78" s="1409"/>
      <c r="H78" s="1409"/>
      <c r="I78" s="1409"/>
      <c r="J78" s="1409"/>
      <c r="K78" s="1409"/>
      <c r="L78" s="1409"/>
      <c r="M78" s="1409"/>
      <c r="N78" s="1409"/>
      <c r="O78" s="1409"/>
      <c r="P78" s="1409"/>
      <c r="Q78" s="1409"/>
      <c r="R78" s="1409"/>
      <c r="S78" s="1409"/>
      <c r="T78" s="1409"/>
      <c r="U78" s="1409"/>
      <c r="V78" s="1409"/>
      <c r="W78" s="1409"/>
      <c r="X78" s="1409"/>
      <c r="Y78" s="1409"/>
      <c r="Z78" s="1409"/>
      <c r="AA78" s="1409"/>
      <c r="AB78" s="1409"/>
      <c r="AC78" s="1409"/>
      <c r="AD78" s="1409"/>
      <c r="AE78" s="1409"/>
      <c r="AF78" s="1409"/>
      <c r="AG78" s="1409"/>
      <c r="AH78" s="1409"/>
      <c r="AI78" s="1413"/>
      <c r="AJ78" s="1179"/>
    </row>
    <row r="79" spans="1:36" s="1414" customFormat="1" ht="21" customHeight="1">
      <c r="A79" s="1277"/>
      <c r="B79" s="1271" t="s">
        <v>896</v>
      </c>
      <c r="C79" s="1409"/>
      <c r="D79" s="1409"/>
      <c r="E79" s="1409"/>
      <c r="F79" s="1409"/>
      <c r="G79" s="1409"/>
      <c r="H79" s="1409"/>
      <c r="I79" s="1409"/>
      <c r="J79" s="1409"/>
      <c r="K79" s="1409"/>
      <c r="L79" s="1409"/>
      <c r="M79" s="1409"/>
      <c r="N79" s="1409"/>
      <c r="O79" s="1409"/>
      <c r="P79" s="1409"/>
      <c r="Q79" s="1409"/>
      <c r="R79" s="1409"/>
      <c r="S79" s="1409"/>
      <c r="T79" s="1409"/>
      <c r="U79" s="1409"/>
      <c r="V79" s="1409"/>
      <c r="W79" s="1409"/>
      <c r="X79" s="1409"/>
      <c r="Y79" s="1409"/>
      <c r="Z79" s="1409"/>
      <c r="AA79" s="1409"/>
      <c r="AB79" s="1409"/>
      <c r="AC79" s="1409"/>
      <c r="AD79" s="1409"/>
      <c r="AE79" s="1409"/>
      <c r="AF79" s="1409"/>
      <c r="AG79" s="1409"/>
      <c r="AH79" s="1409"/>
      <c r="AI79" s="1413"/>
      <c r="AJ79" s="1179"/>
    </row>
    <row r="80" spans="1:36" s="1414" customFormat="1" ht="21" customHeight="1">
      <c r="A80" s="1277"/>
      <c r="B80" s="1271" t="s">
        <v>821</v>
      </c>
      <c r="C80" s="1409"/>
      <c r="D80" s="1409"/>
      <c r="E80" s="1409"/>
      <c r="F80" s="1409"/>
      <c r="G80" s="1409"/>
      <c r="H80" s="1409"/>
      <c r="I80" s="1409"/>
      <c r="J80" s="1409"/>
      <c r="K80" s="1409"/>
      <c r="L80" s="1409"/>
      <c r="M80" s="1409"/>
      <c r="N80" s="1409"/>
      <c r="O80" s="1409"/>
      <c r="P80" s="1409"/>
      <c r="Q80" s="1409"/>
      <c r="R80" s="1409"/>
      <c r="S80" s="1409"/>
      <c r="T80" s="1409"/>
      <c r="U80" s="1409"/>
      <c r="V80" s="1409"/>
      <c r="W80" s="1409"/>
      <c r="X80" s="1409"/>
      <c r="Y80" s="1409"/>
      <c r="Z80" s="1409"/>
      <c r="AA80" s="1409"/>
      <c r="AB80" s="1409"/>
      <c r="AC80" s="1409"/>
      <c r="AD80" s="1409"/>
      <c r="AE80" s="1409"/>
      <c r="AF80" s="1409"/>
      <c r="AG80" s="1409"/>
      <c r="AH80" s="1409"/>
      <c r="AI80" s="1413"/>
      <c r="AJ80" s="1179"/>
    </row>
    <row r="81" spans="1:36" s="1414" customFormat="1" ht="21" customHeight="1">
      <c r="A81" s="1277"/>
      <c r="B81" s="1271" t="s">
        <v>751</v>
      </c>
      <c r="C81" s="1409"/>
      <c r="D81" s="1409"/>
      <c r="E81" s="1409"/>
      <c r="F81" s="1409"/>
      <c r="G81" s="1409"/>
      <c r="H81" s="1409"/>
      <c r="I81" s="1409"/>
      <c r="J81" s="1409"/>
      <c r="K81" s="1409"/>
      <c r="L81" s="1409"/>
      <c r="M81" s="1409"/>
      <c r="N81" s="1409"/>
      <c r="O81" s="1409"/>
      <c r="P81" s="1409"/>
      <c r="Q81" s="1409"/>
      <c r="R81" s="1409"/>
      <c r="S81" s="1409"/>
      <c r="T81" s="1409"/>
      <c r="U81" s="1409"/>
      <c r="V81" s="1409"/>
      <c r="W81" s="1409"/>
      <c r="X81" s="1409"/>
      <c r="Y81" s="1409"/>
      <c r="Z81" s="1409"/>
      <c r="AA81" s="1409"/>
      <c r="AB81" s="1409"/>
      <c r="AC81" s="1409"/>
      <c r="AD81" s="1409"/>
      <c r="AE81" s="1409"/>
      <c r="AF81" s="1409"/>
      <c r="AG81" s="1409"/>
      <c r="AH81" s="1409"/>
      <c r="AI81" s="1413"/>
      <c r="AJ81" s="1179"/>
    </row>
    <row r="82" spans="1:36" s="1411" customFormat="1" ht="36" customHeight="1">
      <c r="A82" s="1270" t="s">
        <v>37</v>
      </c>
      <c r="B82" s="1275" t="s">
        <v>830</v>
      </c>
      <c r="C82" s="1408"/>
      <c r="D82" s="1408"/>
      <c r="E82" s="1408"/>
      <c r="F82" s="1408"/>
      <c r="G82" s="1408"/>
      <c r="H82" s="1408"/>
      <c r="I82" s="1408"/>
      <c r="J82" s="1408"/>
      <c r="K82" s="1408"/>
      <c r="L82" s="1408"/>
      <c r="M82" s="1408"/>
      <c r="N82" s="1408"/>
      <c r="O82" s="1408"/>
      <c r="P82" s="1408"/>
      <c r="Q82" s="1408"/>
      <c r="R82" s="1408"/>
      <c r="S82" s="1408"/>
      <c r="T82" s="1408"/>
      <c r="U82" s="1408"/>
      <c r="V82" s="1408"/>
      <c r="W82" s="1408"/>
      <c r="X82" s="1408"/>
      <c r="Y82" s="1408"/>
      <c r="Z82" s="1408"/>
      <c r="AA82" s="1408"/>
      <c r="AB82" s="1408"/>
      <c r="AC82" s="1408"/>
      <c r="AD82" s="1408"/>
      <c r="AE82" s="1408"/>
      <c r="AF82" s="1408"/>
      <c r="AG82" s="1408"/>
      <c r="AH82" s="1408"/>
      <c r="AI82" s="1410"/>
      <c r="AJ82" s="1179"/>
    </row>
    <row r="83" spans="1:36" s="1411" customFormat="1" ht="21" customHeight="1">
      <c r="A83" s="1270">
        <v>1</v>
      </c>
      <c r="B83" s="1275" t="s">
        <v>900</v>
      </c>
      <c r="C83" s="1408"/>
      <c r="D83" s="1408"/>
      <c r="E83" s="1408"/>
      <c r="F83" s="1408"/>
      <c r="G83" s="1408"/>
      <c r="H83" s="1408"/>
      <c r="I83" s="1408"/>
      <c r="J83" s="1408"/>
      <c r="K83" s="1408"/>
      <c r="L83" s="1408"/>
      <c r="M83" s="1408"/>
      <c r="N83" s="1408"/>
      <c r="O83" s="1408"/>
      <c r="P83" s="1408"/>
      <c r="Q83" s="1408"/>
      <c r="R83" s="1408"/>
      <c r="S83" s="1408"/>
      <c r="T83" s="1408"/>
      <c r="U83" s="1408"/>
      <c r="V83" s="1408"/>
      <c r="W83" s="1408"/>
      <c r="X83" s="1408"/>
      <c r="Y83" s="1408"/>
      <c r="Z83" s="1408"/>
      <c r="AA83" s="1408"/>
      <c r="AB83" s="1408"/>
      <c r="AC83" s="1408"/>
      <c r="AD83" s="1408"/>
      <c r="AE83" s="1408"/>
      <c r="AF83" s="1408"/>
      <c r="AG83" s="1408"/>
      <c r="AH83" s="1408"/>
      <c r="AI83" s="1410"/>
      <c r="AJ83" s="1179"/>
    </row>
    <row r="84" spans="1:36" s="1414" customFormat="1" ht="21" customHeight="1">
      <c r="A84" s="1270"/>
      <c r="B84" s="1271" t="s">
        <v>822</v>
      </c>
      <c r="C84" s="1409"/>
      <c r="D84" s="1409"/>
      <c r="E84" s="1409"/>
      <c r="F84" s="1409"/>
      <c r="G84" s="1409"/>
      <c r="H84" s="1409"/>
      <c r="I84" s="1409"/>
      <c r="J84" s="1409"/>
      <c r="K84" s="1409"/>
      <c r="L84" s="1409"/>
      <c r="M84" s="1409"/>
      <c r="N84" s="1409"/>
      <c r="O84" s="1409"/>
      <c r="P84" s="1409"/>
      <c r="Q84" s="1409"/>
      <c r="R84" s="1409"/>
      <c r="S84" s="1409"/>
      <c r="T84" s="1409"/>
      <c r="U84" s="1409"/>
      <c r="V84" s="1409"/>
      <c r="W84" s="1409"/>
      <c r="X84" s="1409"/>
      <c r="Y84" s="1409"/>
      <c r="Z84" s="1409"/>
      <c r="AA84" s="1409"/>
      <c r="AB84" s="1409"/>
      <c r="AC84" s="1409"/>
      <c r="AD84" s="1409"/>
      <c r="AE84" s="1409"/>
      <c r="AF84" s="1409"/>
      <c r="AG84" s="1409"/>
      <c r="AH84" s="1409"/>
      <c r="AI84" s="1413"/>
      <c r="AJ84" s="1179"/>
    </row>
    <row r="85" spans="1:36" s="1414" customFormat="1" ht="21" customHeight="1">
      <c r="A85" s="1277"/>
      <c r="B85" s="1271" t="s">
        <v>823</v>
      </c>
      <c r="C85" s="1409"/>
      <c r="D85" s="1409"/>
      <c r="E85" s="1409"/>
      <c r="F85" s="1409"/>
      <c r="G85" s="1409"/>
      <c r="H85" s="1409"/>
      <c r="I85" s="1409"/>
      <c r="J85" s="1409"/>
      <c r="K85" s="1409"/>
      <c r="L85" s="1409"/>
      <c r="M85" s="1409"/>
      <c r="N85" s="1409"/>
      <c r="O85" s="1409"/>
      <c r="P85" s="1409"/>
      <c r="Q85" s="1409"/>
      <c r="R85" s="1409"/>
      <c r="S85" s="1409"/>
      <c r="T85" s="1409"/>
      <c r="U85" s="1409"/>
      <c r="V85" s="1409"/>
      <c r="W85" s="1409"/>
      <c r="X85" s="1409"/>
      <c r="Y85" s="1409"/>
      <c r="Z85" s="1409"/>
      <c r="AA85" s="1409"/>
      <c r="AB85" s="1409"/>
      <c r="AC85" s="1409"/>
      <c r="AD85" s="1409"/>
      <c r="AE85" s="1409"/>
      <c r="AF85" s="1409"/>
      <c r="AG85" s="1409"/>
      <c r="AH85" s="1409"/>
      <c r="AI85" s="1413"/>
      <c r="AJ85" s="1179"/>
    </row>
    <row r="86" spans="1:36" s="1414" customFormat="1" ht="21" customHeight="1">
      <c r="A86" s="1277"/>
      <c r="B86" s="1271" t="s">
        <v>897</v>
      </c>
      <c r="C86" s="1409"/>
      <c r="D86" s="1409"/>
      <c r="E86" s="1409"/>
      <c r="F86" s="1409"/>
      <c r="G86" s="1409"/>
      <c r="H86" s="1409"/>
      <c r="I86" s="1409"/>
      <c r="J86" s="1409"/>
      <c r="K86" s="1409"/>
      <c r="L86" s="1409"/>
      <c r="M86" s="1409"/>
      <c r="N86" s="1409"/>
      <c r="O86" s="1409"/>
      <c r="P86" s="1409"/>
      <c r="Q86" s="1409"/>
      <c r="R86" s="1409"/>
      <c r="S86" s="1409"/>
      <c r="T86" s="1409"/>
      <c r="U86" s="1409"/>
      <c r="V86" s="1409"/>
      <c r="W86" s="1409"/>
      <c r="X86" s="1409"/>
      <c r="Y86" s="1409"/>
      <c r="Z86" s="1409"/>
      <c r="AA86" s="1409"/>
      <c r="AB86" s="1409"/>
      <c r="AC86" s="1409"/>
      <c r="AD86" s="1409"/>
      <c r="AE86" s="1409"/>
      <c r="AF86" s="1409"/>
      <c r="AG86" s="1409"/>
      <c r="AH86" s="1409"/>
      <c r="AI86" s="1413"/>
      <c r="AJ86" s="1179"/>
    </row>
    <row r="87" spans="1:36" s="1414" customFormat="1" ht="21" customHeight="1">
      <c r="A87" s="1277"/>
      <c r="B87" s="1271" t="s">
        <v>898</v>
      </c>
      <c r="C87" s="1409"/>
      <c r="D87" s="1409"/>
      <c r="E87" s="1409"/>
      <c r="F87" s="1409"/>
      <c r="G87" s="1409"/>
      <c r="H87" s="1409"/>
      <c r="I87" s="1409"/>
      <c r="J87" s="1409"/>
      <c r="K87" s="1409"/>
      <c r="L87" s="1409"/>
      <c r="M87" s="1409"/>
      <c r="N87" s="1409"/>
      <c r="O87" s="1409"/>
      <c r="P87" s="1409"/>
      <c r="Q87" s="1409"/>
      <c r="R87" s="1409"/>
      <c r="S87" s="1409"/>
      <c r="T87" s="1409"/>
      <c r="U87" s="1409"/>
      <c r="V87" s="1409"/>
      <c r="W87" s="1409"/>
      <c r="X87" s="1409"/>
      <c r="Y87" s="1409"/>
      <c r="Z87" s="1409"/>
      <c r="AA87" s="1409"/>
      <c r="AB87" s="1409"/>
      <c r="AC87" s="1409"/>
      <c r="AD87" s="1409"/>
      <c r="AE87" s="1409"/>
      <c r="AF87" s="1409"/>
      <c r="AG87" s="1409"/>
      <c r="AH87" s="1409"/>
      <c r="AI87" s="1413"/>
      <c r="AJ87" s="1179"/>
    </row>
    <row r="88" spans="1:36" s="1414" customFormat="1" ht="46.5" customHeight="1">
      <c r="A88" s="1277"/>
      <c r="B88" s="1271" t="s">
        <v>905</v>
      </c>
      <c r="C88" s="1409"/>
      <c r="D88" s="1409"/>
      <c r="E88" s="1409"/>
      <c r="F88" s="1409"/>
      <c r="G88" s="1409"/>
      <c r="H88" s="1409"/>
      <c r="I88" s="1409"/>
      <c r="J88" s="1409"/>
      <c r="K88" s="1409"/>
      <c r="L88" s="1409"/>
      <c r="M88" s="1409"/>
      <c r="N88" s="1409"/>
      <c r="O88" s="1409"/>
      <c r="P88" s="1409"/>
      <c r="Q88" s="1409"/>
      <c r="R88" s="1409"/>
      <c r="S88" s="1409"/>
      <c r="T88" s="1409"/>
      <c r="U88" s="1409"/>
      <c r="V88" s="1409"/>
      <c r="W88" s="1409"/>
      <c r="X88" s="1409"/>
      <c r="Y88" s="1409"/>
      <c r="Z88" s="1409"/>
      <c r="AA88" s="1409"/>
      <c r="AB88" s="1409"/>
      <c r="AC88" s="1409"/>
      <c r="AD88" s="1409"/>
      <c r="AE88" s="1409"/>
      <c r="AF88" s="1409"/>
      <c r="AG88" s="1409"/>
      <c r="AH88" s="1409"/>
      <c r="AI88" s="1413"/>
      <c r="AJ88" s="1179"/>
    </row>
    <row r="89" spans="1:36" s="1414" customFormat="1" ht="31.5" customHeight="1">
      <c r="A89" s="1277"/>
      <c r="B89" s="1271" t="s">
        <v>906</v>
      </c>
      <c r="C89" s="1409"/>
      <c r="D89" s="1409"/>
      <c r="E89" s="1409"/>
      <c r="F89" s="1409"/>
      <c r="G89" s="1409"/>
      <c r="H89" s="1409"/>
      <c r="I89" s="1409"/>
      <c r="J89" s="1409"/>
      <c r="K89" s="1409"/>
      <c r="L89" s="1409"/>
      <c r="M89" s="1409"/>
      <c r="N89" s="1409"/>
      <c r="O89" s="1409"/>
      <c r="P89" s="1409"/>
      <c r="Q89" s="1409"/>
      <c r="R89" s="1409"/>
      <c r="S89" s="1409"/>
      <c r="T89" s="1409"/>
      <c r="U89" s="1409"/>
      <c r="V89" s="1409"/>
      <c r="W89" s="1409"/>
      <c r="X89" s="1409"/>
      <c r="Y89" s="1409"/>
      <c r="Z89" s="1409"/>
      <c r="AA89" s="1409"/>
      <c r="AB89" s="1409"/>
      <c r="AC89" s="1409"/>
      <c r="AD89" s="1409"/>
      <c r="AE89" s="1409"/>
      <c r="AF89" s="1409"/>
      <c r="AG89" s="1409"/>
      <c r="AH89" s="1409"/>
      <c r="AI89" s="1413"/>
      <c r="AJ89" s="1179"/>
    </row>
    <row r="90" spans="1:36" s="1414" customFormat="1" ht="12.75">
      <c r="A90" s="1277"/>
      <c r="B90" s="1271" t="s">
        <v>827</v>
      </c>
      <c r="C90" s="1409"/>
      <c r="D90" s="1409"/>
      <c r="E90" s="1409"/>
      <c r="F90" s="1409"/>
      <c r="G90" s="1409"/>
      <c r="H90" s="1409"/>
      <c r="I90" s="1409"/>
      <c r="J90" s="1409"/>
      <c r="K90" s="1409"/>
      <c r="L90" s="1409"/>
      <c r="M90" s="1409"/>
      <c r="N90" s="1409"/>
      <c r="O90" s="1409"/>
      <c r="P90" s="1409"/>
      <c r="Q90" s="1409"/>
      <c r="R90" s="1409"/>
      <c r="S90" s="1409"/>
      <c r="T90" s="1409"/>
      <c r="U90" s="1409"/>
      <c r="V90" s="1409"/>
      <c r="W90" s="1409"/>
      <c r="X90" s="1409"/>
      <c r="Y90" s="1409"/>
      <c r="Z90" s="1409"/>
      <c r="AA90" s="1409"/>
      <c r="AB90" s="1409"/>
      <c r="AC90" s="1409"/>
      <c r="AD90" s="1409"/>
      <c r="AE90" s="1409"/>
      <c r="AF90" s="1409"/>
      <c r="AG90" s="1409"/>
      <c r="AH90" s="1409"/>
      <c r="AI90" s="1413"/>
      <c r="AJ90" s="1179"/>
    </row>
    <row r="91" spans="1:36" s="1411" customFormat="1" ht="21" customHeight="1">
      <c r="A91" s="1270">
        <v>2</v>
      </c>
      <c r="B91" s="1275" t="s">
        <v>899</v>
      </c>
      <c r="C91" s="1408"/>
      <c r="D91" s="1408"/>
      <c r="E91" s="1408"/>
      <c r="F91" s="1408"/>
      <c r="G91" s="1408"/>
      <c r="H91" s="1408"/>
      <c r="I91" s="1408"/>
      <c r="J91" s="1408"/>
      <c r="K91" s="1408"/>
      <c r="L91" s="1408"/>
      <c r="M91" s="1408"/>
      <c r="N91" s="1408"/>
      <c r="O91" s="1408"/>
      <c r="P91" s="1408"/>
      <c r="Q91" s="1408"/>
      <c r="R91" s="1408"/>
      <c r="S91" s="1408"/>
      <c r="T91" s="1408"/>
      <c r="U91" s="1408"/>
      <c r="V91" s="1408"/>
      <c r="W91" s="1408"/>
      <c r="X91" s="1408"/>
      <c r="Y91" s="1408"/>
      <c r="Z91" s="1408"/>
      <c r="AA91" s="1408"/>
      <c r="AB91" s="1408"/>
      <c r="AC91" s="1408"/>
      <c r="AD91" s="1408"/>
      <c r="AE91" s="1408"/>
      <c r="AF91" s="1408"/>
      <c r="AG91" s="1408"/>
      <c r="AH91" s="1408"/>
      <c r="AI91" s="1410"/>
      <c r="AJ91" s="1419"/>
    </row>
    <row r="92" spans="1:36" s="1414" customFormat="1" ht="21" customHeight="1">
      <c r="A92" s="1270"/>
      <c r="B92" s="1271" t="s">
        <v>822</v>
      </c>
      <c r="C92" s="1409"/>
      <c r="D92" s="1409"/>
      <c r="E92" s="1409"/>
      <c r="F92" s="1409"/>
      <c r="G92" s="1409"/>
      <c r="H92" s="1409"/>
      <c r="I92" s="1409"/>
      <c r="J92" s="1409"/>
      <c r="K92" s="1409"/>
      <c r="L92" s="1409"/>
      <c r="M92" s="1409"/>
      <c r="N92" s="1409"/>
      <c r="O92" s="1409"/>
      <c r="P92" s="1409"/>
      <c r="Q92" s="1409"/>
      <c r="R92" s="1409"/>
      <c r="S92" s="1409"/>
      <c r="T92" s="1409"/>
      <c r="U92" s="1409"/>
      <c r="V92" s="1409"/>
      <c r="W92" s="1409"/>
      <c r="X92" s="1409"/>
      <c r="Y92" s="1409"/>
      <c r="Z92" s="1409"/>
      <c r="AA92" s="1409"/>
      <c r="AB92" s="1409"/>
      <c r="AC92" s="1409"/>
      <c r="AD92" s="1409"/>
      <c r="AE92" s="1409"/>
      <c r="AF92" s="1409"/>
      <c r="AG92" s="1409"/>
      <c r="AH92" s="1409"/>
      <c r="AI92" s="1413"/>
      <c r="AJ92" s="1179"/>
    </row>
    <row r="93" spans="1:36" s="1414" customFormat="1" ht="21" customHeight="1">
      <c r="A93" s="1277"/>
      <c r="B93" s="1271" t="s">
        <v>823</v>
      </c>
      <c r="C93" s="1409"/>
      <c r="D93" s="1409"/>
      <c r="E93" s="1409"/>
      <c r="F93" s="1409"/>
      <c r="G93" s="1409"/>
      <c r="H93" s="1409"/>
      <c r="I93" s="1409"/>
      <c r="J93" s="1409"/>
      <c r="K93" s="1409"/>
      <c r="L93" s="1409"/>
      <c r="M93" s="1409"/>
      <c r="N93" s="1409"/>
      <c r="O93" s="1409"/>
      <c r="P93" s="1409"/>
      <c r="Q93" s="1409"/>
      <c r="R93" s="1409"/>
      <c r="S93" s="1409"/>
      <c r="T93" s="1409"/>
      <c r="U93" s="1409"/>
      <c r="V93" s="1409"/>
      <c r="W93" s="1409"/>
      <c r="X93" s="1409"/>
      <c r="Y93" s="1409"/>
      <c r="Z93" s="1409"/>
      <c r="AA93" s="1409"/>
      <c r="AB93" s="1409"/>
      <c r="AC93" s="1409"/>
      <c r="AD93" s="1409"/>
      <c r="AE93" s="1409"/>
      <c r="AF93" s="1409"/>
      <c r="AG93" s="1409"/>
      <c r="AH93" s="1409"/>
      <c r="AI93" s="1413"/>
      <c r="AJ93" s="1179"/>
    </row>
    <row r="94" spans="1:36" s="1414" customFormat="1" ht="21" customHeight="1">
      <c r="A94" s="1277"/>
      <c r="B94" s="1271" t="s">
        <v>897</v>
      </c>
      <c r="C94" s="1409"/>
      <c r="D94" s="1409"/>
      <c r="E94" s="1409"/>
      <c r="F94" s="1409"/>
      <c r="G94" s="1409"/>
      <c r="H94" s="1409"/>
      <c r="I94" s="1409"/>
      <c r="J94" s="1409"/>
      <c r="K94" s="1409"/>
      <c r="L94" s="1409"/>
      <c r="M94" s="1409"/>
      <c r="N94" s="1409"/>
      <c r="O94" s="1409"/>
      <c r="P94" s="1409"/>
      <c r="Q94" s="1409"/>
      <c r="R94" s="1409"/>
      <c r="S94" s="1409"/>
      <c r="T94" s="1409"/>
      <c r="U94" s="1409"/>
      <c r="V94" s="1409"/>
      <c r="W94" s="1409"/>
      <c r="X94" s="1409"/>
      <c r="Y94" s="1409"/>
      <c r="Z94" s="1409"/>
      <c r="AA94" s="1409"/>
      <c r="AB94" s="1409"/>
      <c r="AC94" s="1409"/>
      <c r="AD94" s="1409"/>
      <c r="AE94" s="1409"/>
      <c r="AF94" s="1409"/>
      <c r="AG94" s="1409"/>
      <c r="AH94" s="1409"/>
      <c r="AI94" s="1413"/>
      <c r="AJ94" s="1179"/>
    </row>
    <row r="95" spans="1:36" s="1414" customFormat="1" ht="21" customHeight="1">
      <c r="A95" s="1277"/>
      <c r="B95" s="1271" t="s">
        <v>898</v>
      </c>
      <c r="C95" s="1409"/>
      <c r="D95" s="1409"/>
      <c r="E95" s="1409"/>
      <c r="F95" s="1409"/>
      <c r="G95" s="1409"/>
      <c r="H95" s="1409"/>
      <c r="I95" s="1409"/>
      <c r="J95" s="1409"/>
      <c r="K95" s="1409"/>
      <c r="L95" s="1409"/>
      <c r="M95" s="1409"/>
      <c r="N95" s="1409"/>
      <c r="O95" s="1409"/>
      <c r="P95" s="1409"/>
      <c r="Q95" s="1409"/>
      <c r="R95" s="1409"/>
      <c r="S95" s="1409"/>
      <c r="T95" s="1409"/>
      <c r="U95" s="1409"/>
      <c r="V95" s="1409"/>
      <c r="W95" s="1409"/>
      <c r="X95" s="1409"/>
      <c r="Y95" s="1409"/>
      <c r="Z95" s="1409"/>
      <c r="AA95" s="1409"/>
      <c r="AB95" s="1409"/>
      <c r="AC95" s="1409"/>
      <c r="AD95" s="1409"/>
      <c r="AE95" s="1409"/>
      <c r="AF95" s="1409"/>
      <c r="AG95" s="1409"/>
      <c r="AH95" s="1409"/>
      <c r="AI95" s="1413"/>
      <c r="AJ95" s="1179"/>
    </row>
    <row r="96" spans="1:36" s="1414" customFormat="1" ht="21" customHeight="1">
      <c r="A96" s="1277"/>
      <c r="B96" s="1271" t="s">
        <v>913</v>
      </c>
      <c r="C96" s="1409"/>
      <c r="D96" s="1409"/>
      <c r="E96" s="1409"/>
      <c r="F96" s="1409"/>
      <c r="G96" s="1409"/>
      <c r="H96" s="1409"/>
      <c r="I96" s="1409"/>
      <c r="J96" s="1409"/>
      <c r="K96" s="1409"/>
      <c r="L96" s="1409"/>
      <c r="M96" s="1409"/>
      <c r="N96" s="1409"/>
      <c r="O96" s="1409"/>
      <c r="P96" s="1409"/>
      <c r="Q96" s="1409"/>
      <c r="R96" s="1409"/>
      <c r="S96" s="1409"/>
      <c r="T96" s="1409"/>
      <c r="U96" s="1409"/>
      <c r="V96" s="1409"/>
      <c r="W96" s="1409"/>
      <c r="X96" s="1409"/>
      <c r="Y96" s="1409"/>
      <c r="Z96" s="1409"/>
      <c r="AA96" s="1409"/>
      <c r="AB96" s="1409"/>
      <c r="AC96" s="1409"/>
      <c r="AD96" s="1409"/>
      <c r="AE96" s="1409"/>
      <c r="AF96" s="1409"/>
      <c r="AG96" s="1409"/>
      <c r="AH96" s="1409"/>
      <c r="AI96" s="1413"/>
      <c r="AJ96" s="1179"/>
    </row>
    <row r="97" spans="1:36" s="1411" customFormat="1" ht="21" customHeight="1">
      <c r="A97" s="1270"/>
      <c r="B97" s="1275" t="s">
        <v>186</v>
      </c>
      <c r="C97" s="1408"/>
      <c r="D97" s="1408"/>
      <c r="E97" s="1408"/>
      <c r="F97" s="1408"/>
      <c r="G97" s="1408"/>
      <c r="H97" s="1408"/>
      <c r="I97" s="1408"/>
      <c r="J97" s="1408"/>
      <c r="K97" s="1408"/>
      <c r="L97" s="1408"/>
      <c r="M97" s="1408"/>
      <c r="N97" s="1408"/>
      <c r="O97" s="1408"/>
      <c r="P97" s="1408"/>
      <c r="Q97" s="1408"/>
      <c r="R97" s="1408"/>
      <c r="S97" s="1408"/>
      <c r="T97" s="1408"/>
      <c r="U97" s="1408"/>
      <c r="V97" s="1408"/>
      <c r="W97" s="1408"/>
      <c r="X97" s="1408"/>
      <c r="Y97" s="1408"/>
      <c r="Z97" s="1408"/>
      <c r="AA97" s="1408"/>
      <c r="AB97" s="1408"/>
      <c r="AC97" s="1408"/>
      <c r="AD97" s="1408"/>
      <c r="AE97" s="1408"/>
      <c r="AF97" s="1408"/>
      <c r="AG97" s="1408"/>
      <c r="AH97" s="1408"/>
      <c r="AI97" s="1410"/>
      <c r="AJ97" s="1179"/>
    </row>
    <row r="98" spans="1:36" s="1411" customFormat="1" ht="21" customHeight="1">
      <c r="A98" s="1270" t="s">
        <v>20</v>
      </c>
      <c r="B98" s="1275" t="s">
        <v>826</v>
      </c>
      <c r="C98" s="1408"/>
      <c r="D98" s="1408"/>
      <c r="E98" s="1408"/>
      <c r="F98" s="1408"/>
      <c r="G98" s="1408"/>
      <c r="H98" s="1408"/>
      <c r="I98" s="1408"/>
      <c r="J98" s="1408"/>
      <c r="K98" s="1408"/>
      <c r="L98" s="1408"/>
      <c r="M98" s="1408"/>
      <c r="N98" s="1408"/>
      <c r="O98" s="1408"/>
      <c r="P98" s="1408"/>
      <c r="Q98" s="1408"/>
      <c r="R98" s="1408"/>
      <c r="S98" s="1408"/>
      <c r="T98" s="1408"/>
      <c r="U98" s="1408"/>
      <c r="V98" s="1408"/>
      <c r="W98" s="1408"/>
      <c r="X98" s="1408"/>
      <c r="Y98" s="1408"/>
      <c r="Z98" s="1408"/>
      <c r="AA98" s="1408"/>
      <c r="AB98" s="1408"/>
      <c r="AC98" s="1408"/>
      <c r="AD98" s="1408"/>
      <c r="AE98" s="1408"/>
      <c r="AF98" s="1408"/>
      <c r="AG98" s="1408"/>
      <c r="AH98" s="1408"/>
      <c r="AI98" s="1410"/>
      <c r="AJ98" s="1179"/>
    </row>
    <row r="99" spans="1:36" s="1411" customFormat="1" ht="21" customHeight="1">
      <c r="A99" s="1407" t="s">
        <v>23</v>
      </c>
      <c r="B99" s="1408" t="s">
        <v>818</v>
      </c>
      <c r="C99" s="1408"/>
      <c r="D99" s="1408"/>
      <c r="E99" s="1408"/>
      <c r="F99" s="1408"/>
      <c r="G99" s="1408"/>
      <c r="H99" s="1408"/>
      <c r="I99" s="1408"/>
      <c r="J99" s="1408"/>
      <c r="K99" s="1408"/>
      <c r="L99" s="1408"/>
      <c r="M99" s="1408"/>
      <c r="N99" s="1408"/>
      <c r="O99" s="1408"/>
      <c r="P99" s="1408"/>
      <c r="Q99" s="1408"/>
      <c r="R99" s="1408"/>
      <c r="S99" s="1408"/>
      <c r="T99" s="1408"/>
      <c r="U99" s="1408"/>
      <c r="V99" s="1408"/>
      <c r="W99" s="1408"/>
      <c r="X99" s="1408"/>
      <c r="Y99" s="1408"/>
      <c r="Z99" s="1408"/>
      <c r="AA99" s="1408"/>
      <c r="AB99" s="1408"/>
      <c r="AC99" s="1408"/>
      <c r="AD99" s="1408"/>
      <c r="AE99" s="1408"/>
      <c r="AF99" s="1408"/>
      <c r="AG99" s="1408"/>
      <c r="AH99" s="1408"/>
      <c r="AI99" s="1410"/>
      <c r="AJ99" s="1412"/>
    </row>
    <row r="100" spans="1:36" s="1418" customFormat="1" ht="37.5" customHeight="1">
      <c r="A100" s="1415">
        <v>1</v>
      </c>
      <c r="B100" s="1171" t="s">
        <v>824</v>
      </c>
      <c r="C100" s="1416"/>
      <c r="D100" s="1416"/>
      <c r="E100" s="1416"/>
      <c r="F100" s="1416"/>
      <c r="G100" s="1416"/>
      <c r="H100" s="1416"/>
      <c r="I100" s="1416"/>
      <c r="J100" s="1416"/>
      <c r="K100" s="1416"/>
      <c r="L100" s="1416"/>
      <c r="M100" s="1416"/>
      <c r="N100" s="1416"/>
      <c r="O100" s="1416"/>
      <c r="P100" s="1416"/>
      <c r="Q100" s="1416"/>
      <c r="R100" s="1416"/>
      <c r="S100" s="1416"/>
      <c r="T100" s="1416"/>
      <c r="U100" s="1416"/>
      <c r="V100" s="1416"/>
      <c r="W100" s="1416"/>
      <c r="X100" s="1416"/>
      <c r="Y100" s="1416"/>
      <c r="Z100" s="1416"/>
      <c r="AA100" s="1416"/>
      <c r="AB100" s="1416"/>
      <c r="AC100" s="1416"/>
      <c r="AD100" s="1416"/>
      <c r="AE100" s="1416"/>
      <c r="AF100" s="1416"/>
      <c r="AG100" s="1416"/>
      <c r="AH100" s="1416"/>
      <c r="AI100" s="1417"/>
      <c r="AJ100" s="1179"/>
    </row>
    <row r="101" spans="1:36" s="1414" customFormat="1" ht="21" customHeight="1">
      <c r="A101" s="1277"/>
      <c r="B101" s="1271" t="s">
        <v>901</v>
      </c>
      <c r="C101" s="1409"/>
      <c r="D101" s="1409"/>
      <c r="E101" s="1409"/>
      <c r="F101" s="1409"/>
      <c r="G101" s="1409"/>
      <c r="H101" s="1409"/>
      <c r="I101" s="1409"/>
      <c r="J101" s="1409"/>
      <c r="K101" s="1409"/>
      <c r="L101" s="1409"/>
      <c r="M101" s="1409"/>
      <c r="N101" s="1409"/>
      <c r="O101" s="1409"/>
      <c r="P101" s="1409"/>
      <c r="Q101" s="1409"/>
      <c r="R101" s="1409"/>
      <c r="S101" s="1409"/>
      <c r="T101" s="1409"/>
      <c r="U101" s="1409"/>
      <c r="V101" s="1409"/>
      <c r="W101" s="1409"/>
      <c r="X101" s="1409"/>
      <c r="Y101" s="1409"/>
      <c r="Z101" s="1409"/>
      <c r="AA101" s="1409"/>
      <c r="AB101" s="1409"/>
      <c r="AC101" s="1409"/>
      <c r="AD101" s="1409"/>
      <c r="AE101" s="1409"/>
      <c r="AF101" s="1409"/>
      <c r="AG101" s="1409"/>
      <c r="AH101" s="1409"/>
      <c r="AI101" s="1413"/>
      <c r="AJ101" s="1179"/>
    </row>
    <row r="102" spans="1:36" s="1414" customFormat="1" ht="21" customHeight="1">
      <c r="A102" s="1277"/>
      <c r="B102" s="1271" t="s">
        <v>902</v>
      </c>
      <c r="C102" s="1409"/>
      <c r="D102" s="1409"/>
      <c r="E102" s="1409"/>
      <c r="F102" s="1409"/>
      <c r="G102" s="1409"/>
      <c r="H102" s="1409"/>
      <c r="I102" s="1409"/>
      <c r="J102" s="1409"/>
      <c r="K102" s="1409"/>
      <c r="L102" s="1409"/>
      <c r="M102" s="1409"/>
      <c r="N102" s="1409"/>
      <c r="O102" s="1409"/>
      <c r="P102" s="1409"/>
      <c r="Q102" s="1409"/>
      <c r="R102" s="1409"/>
      <c r="S102" s="1409"/>
      <c r="T102" s="1409"/>
      <c r="U102" s="1409"/>
      <c r="V102" s="1409"/>
      <c r="W102" s="1409"/>
      <c r="X102" s="1409"/>
      <c r="Y102" s="1409"/>
      <c r="Z102" s="1409"/>
      <c r="AA102" s="1409"/>
      <c r="AB102" s="1409"/>
      <c r="AC102" s="1409"/>
      <c r="AD102" s="1409"/>
      <c r="AE102" s="1409"/>
      <c r="AF102" s="1409"/>
      <c r="AG102" s="1409"/>
      <c r="AH102" s="1409"/>
      <c r="AI102" s="1413"/>
      <c r="AJ102" s="1179"/>
    </row>
    <row r="103" spans="1:36" s="1414" customFormat="1" ht="34.5" customHeight="1">
      <c r="A103" s="1277"/>
      <c r="B103" s="1271" t="s">
        <v>903</v>
      </c>
      <c r="C103" s="1409"/>
      <c r="D103" s="1409"/>
      <c r="E103" s="1409"/>
      <c r="F103" s="1409"/>
      <c r="G103" s="1409"/>
      <c r="H103" s="1409"/>
      <c r="I103" s="1409"/>
      <c r="J103" s="1409"/>
      <c r="K103" s="1409"/>
      <c r="L103" s="1409"/>
      <c r="M103" s="1409"/>
      <c r="N103" s="1409"/>
      <c r="O103" s="1409"/>
      <c r="P103" s="1409"/>
      <c r="Q103" s="1409"/>
      <c r="R103" s="1409"/>
      <c r="S103" s="1409"/>
      <c r="T103" s="1409"/>
      <c r="U103" s="1409"/>
      <c r="V103" s="1409"/>
      <c r="W103" s="1409"/>
      <c r="X103" s="1409"/>
      <c r="Y103" s="1409"/>
      <c r="Z103" s="1409"/>
      <c r="AA103" s="1409"/>
      <c r="AB103" s="1409"/>
      <c r="AC103" s="1409"/>
      <c r="AD103" s="1409"/>
      <c r="AE103" s="1409"/>
      <c r="AF103" s="1409"/>
      <c r="AG103" s="1409"/>
      <c r="AH103" s="1409"/>
      <c r="AI103" s="1413"/>
      <c r="AJ103" s="1179"/>
    </row>
    <row r="104" spans="1:36" s="1414" customFormat="1" ht="34.5" customHeight="1">
      <c r="A104" s="1277"/>
      <c r="B104" s="1271" t="s">
        <v>904</v>
      </c>
      <c r="C104" s="1409"/>
      <c r="D104" s="1409"/>
      <c r="E104" s="1409"/>
      <c r="F104" s="1409"/>
      <c r="G104" s="1409"/>
      <c r="H104" s="1409"/>
      <c r="I104" s="1409"/>
      <c r="J104" s="1409"/>
      <c r="K104" s="1409"/>
      <c r="L104" s="1409"/>
      <c r="M104" s="1409"/>
      <c r="N104" s="1409"/>
      <c r="O104" s="1409"/>
      <c r="P104" s="1409"/>
      <c r="Q104" s="1409"/>
      <c r="R104" s="1409"/>
      <c r="S104" s="1409"/>
      <c r="T104" s="1409"/>
      <c r="U104" s="1409"/>
      <c r="V104" s="1409"/>
      <c r="W104" s="1409"/>
      <c r="X104" s="1409"/>
      <c r="Y104" s="1409"/>
      <c r="Z104" s="1409"/>
      <c r="AA104" s="1409"/>
      <c r="AB104" s="1409"/>
      <c r="AC104" s="1409"/>
      <c r="AD104" s="1409"/>
      <c r="AE104" s="1409"/>
      <c r="AF104" s="1409"/>
      <c r="AG104" s="1409"/>
      <c r="AH104" s="1409"/>
      <c r="AI104" s="1413"/>
      <c r="AJ104" s="1179"/>
    </row>
    <row r="105" spans="1:36" s="1414" customFormat="1" ht="12.75">
      <c r="A105" s="1277"/>
      <c r="B105" s="1271" t="s">
        <v>913</v>
      </c>
      <c r="C105" s="1409"/>
      <c r="D105" s="1409"/>
      <c r="E105" s="1409"/>
      <c r="F105" s="1409"/>
      <c r="G105" s="1409"/>
      <c r="H105" s="1409"/>
      <c r="I105" s="1409"/>
      <c r="J105" s="1409"/>
      <c r="K105" s="1409"/>
      <c r="L105" s="1409"/>
      <c r="M105" s="1409"/>
      <c r="N105" s="1409"/>
      <c r="O105" s="1409"/>
      <c r="P105" s="1409"/>
      <c r="Q105" s="1409"/>
      <c r="R105" s="1409"/>
      <c r="S105" s="1409"/>
      <c r="T105" s="1409"/>
      <c r="U105" s="1409"/>
      <c r="V105" s="1409"/>
      <c r="W105" s="1409"/>
      <c r="X105" s="1409"/>
      <c r="Y105" s="1409"/>
      <c r="Z105" s="1409"/>
      <c r="AA105" s="1409"/>
      <c r="AB105" s="1409"/>
      <c r="AC105" s="1409"/>
      <c r="AD105" s="1409"/>
      <c r="AE105" s="1409"/>
      <c r="AF105" s="1409"/>
      <c r="AG105" s="1409"/>
      <c r="AH105" s="1409"/>
      <c r="AI105" s="1413"/>
      <c r="AJ105" s="1179"/>
    </row>
    <row r="106" spans="1:36" s="1418" customFormat="1" ht="21" customHeight="1">
      <c r="A106" s="1415">
        <v>2</v>
      </c>
      <c r="B106" s="1162" t="s">
        <v>825</v>
      </c>
      <c r="C106" s="1416"/>
      <c r="D106" s="1416"/>
      <c r="E106" s="1416"/>
      <c r="F106" s="1416"/>
      <c r="G106" s="1416"/>
      <c r="H106" s="1416"/>
      <c r="I106" s="1416"/>
      <c r="J106" s="1416"/>
      <c r="K106" s="1416"/>
      <c r="L106" s="1416"/>
      <c r="M106" s="1416"/>
      <c r="N106" s="1416"/>
      <c r="O106" s="1416"/>
      <c r="P106" s="1416"/>
      <c r="Q106" s="1416"/>
      <c r="R106" s="1416"/>
      <c r="S106" s="1416"/>
      <c r="T106" s="1416"/>
      <c r="U106" s="1416"/>
      <c r="V106" s="1416"/>
      <c r="W106" s="1416"/>
      <c r="X106" s="1416"/>
      <c r="Y106" s="1416"/>
      <c r="Z106" s="1416"/>
      <c r="AA106" s="1416"/>
      <c r="AB106" s="1416"/>
      <c r="AC106" s="1416"/>
      <c r="AD106" s="1416"/>
      <c r="AE106" s="1416"/>
      <c r="AF106" s="1416"/>
      <c r="AG106" s="1416"/>
      <c r="AH106" s="1416"/>
      <c r="AI106" s="1417"/>
      <c r="AJ106" s="1179"/>
    </row>
    <row r="107" spans="1:36" s="1414" customFormat="1" ht="21" customHeight="1">
      <c r="A107" s="1277"/>
      <c r="B107" s="1271" t="s">
        <v>894</v>
      </c>
      <c r="C107" s="1409"/>
      <c r="D107" s="1409"/>
      <c r="E107" s="1409"/>
      <c r="F107" s="1409"/>
      <c r="G107" s="1409"/>
      <c r="H107" s="1409"/>
      <c r="I107" s="1409"/>
      <c r="J107" s="1409"/>
      <c r="K107" s="1409"/>
      <c r="L107" s="1409"/>
      <c r="M107" s="1409"/>
      <c r="N107" s="1409"/>
      <c r="O107" s="1409"/>
      <c r="P107" s="1409"/>
      <c r="Q107" s="1409"/>
      <c r="R107" s="1409"/>
      <c r="S107" s="1409"/>
      <c r="T107" s="1409"/>
      <c r="U107" s="1409"/>
      <c r="V107" s="1409"/>
      <c r="W107" s="1409"/>
      <c r="X107" s="1409"/>
      <c r="Y107" s="1409"/>
      <c r="Z107" s="1409"/>
      <c r="AA107" s="1409"/>
      <c r="AB107" s="1409"/>
      <c r="AC107" s="1409"/>
      <c r="AD107" s="1409"/>
      <c r="AE107" s="1409"/>
      <c r="AF107" s="1409"/>
      <c r="AG107" s="1409"/>
      <c r="AH107" s="1409"/>
      <c r="AI107" s="1413"/>
      <c r="AJ107" s="1179"/>
    </row>
    <row r="108" spans="1:36" s="1414" customFormat="1" ht="26.25" customHeight="1">
      <c r="A108" s="1277"/>
      <c r="B108" s="1271" t="s">
        <v>895</v>
      </c>
      <c r="C108" s="1409"/>
      <c r="D108" s="1409"/>
      <c r="E108" s="1409"/>
      <c r="F108" s="1409"/>
      <c r="G108" s="1409"/>
      <c r="H108" s="1409"/>
      <c r="I108" s="1409"/>
      <c r="J108" s="1409"/>
      <c r="K108" s="1409"/>
      <c r="L108" s="1409"/>
      <c r="M108" s="1409"/>
      <c r="N108" s="1409"/>
      <c r="O108" s="1409"/>
      <c r="P108" s="1409"/>
      <c r="Q108" s="1409"/>
      <c r="R108" s="1409"/>
      <c r="S108" s="1409"/>
      <c r="T108" s="1409"/>
      <c r="U108" s="1409"/>
      <c r="V108" s="1409"/>
      <c r="W108" s="1409"/>
      <c r="X108" s="1409"/>
      <c r="Y108" s="1409"/>
      <c r="Z108" s="1409"/>
      <c r="AA108" s="1409"/>
      <c r="AB108" s="1409"/>
      <c r="AC108" s="1409"/>
      <c r="AD108" s="1409"/>
      <c r="AE108" s="1409"/>
      <c r="AF108" s="1409"/>
      <c r="AG108" s="1409"/>
      <c r="AH108" s="1409"/>
      <c r="AI108" s="1413"/>
      <c r="AJ108" s="1179"/>
    </row>
    <row r="109" spans="1:36" s="1414" customFormat="1" ht="21" customHeight="1">
      <c r="A109" s="1277"/>
      <c r="B109" s="1271" t="s">
        <v>896</v>
      </c>
      <c r="C109" s="1409"/>
      <c r="D109" s="1409"/>
      <c r="E109" s="1409"/>
      <c r="F109" s="1409"/>
      <c r="G109" s="1409"/>
      <c r="H109" s="1409"/>
      <c r="I109" s="1409"/>
      <c r="J109" s="1409"/>
      <c r="K109" s="1409"/>
      <c r="L109" s="1409"/>
      <c r="M109" s="1409"/>
      <c r="N109" s="1409"/>
      <c r="O109" s="1409"/>
      <c r="P109" s="1409"/>
      <c r="Q109" s="1409"/>
      <c r="R109" s="1409"/>
      <c r="S109" s="1409"/>
      <c r="T109" s="1409"/>
      <c r="U109" s="1409"/>
      <c r="V109" s="1409"/>
      <c r="W109" s="1409"/>
      <c r="X109" s="1409"/>
      <c r="Y109" s="1409"/>
      <c r="Z109" s="1409"/>
      <c r="AA109" s="1409"/>
      <c r="AB109" s="1409"/>
      <c r="AC109" s="1409"/>
      <c r="AD109" s="1409"/>
      <c r="AE109" s="1409"/>
      <c r="AF109" s="1409"/>
      <c r="AG109" s="1409"/>
      <c r="AH109" s="1409"/>
      <c r="AI109" s="1413"/>
      <c r="AJ109" s="1179"/>
    </row>
    <row r="110" spans="1:36" s="1414" customFormat="1" ht="21" customHeight="1">
      <c r="A110" s="1277"/>
      <c r="B110" s="1271" t="s">
        <v>821</v>
      </c>
      <c r="C110" s="1409"/>
      <c r="D110" s="1409"/>
      <c r="E110" s="1409"/>
      <c r="F110" s="1409"/>
      <c r="G110" s="1409"/>
      <c r="H110" s="1409"/>
      <c r="I110" s="1409"/>
      <c r="J110" s="1409"/>
      <c r="K110" s="1409"/>
      <c r="L110" s="1409"/>
      <c r="M110" s="1409"/>
      <c r="N110" s="1409"/>
      <c r="O110" s="1409"/>
      <c r="P110" s="1409"/>
      <c r="Q110" s="1409"/>
      <c r="R110" s="1409"/>
      <c r="S110" s="1409"/>
      <c r="T110" s="1409"/>
      <c r="U110" s="1409"/>
      <c r="V110" s="1409"/>
      <c r="W110" s="1409"/>
      <c r="X110" s="1409"/>
      <c r="Y110" s="1409"/>
      <c r="Z110" s="1409"/>
      <c r="AA110" s="1409"/>
      <c r="AB110" s="1409"/>
      <c r="AC110" s="1409"/>
      <c r="AD110" s="1409"/>
      <c r="AE110" s="1409"/>
      <c r="AF110" s="1409"/>
      <c r="AG110" s="1409"/>
      <c r="AH110" s="1409"/>
      <c r="AI110" s="1413"/>
      <c r="AJ110" s="1179"/>
    </row>
    <row r="111" spans="1:36" s="1414" customFormat="1" ht="21" customHeight="1">
      <c r="A111" s="1277"/>
      <c r="B111" s="1271" t="s">
        <v>751</v>
      </c>
      <c r="C111" s="1409"/>
      <c r="D111" s="1409"/>
      <c r="E111" s="1409"/>
      <c r="F111" s="1409"/>
      <c r="G111" s="1409"/>
      <c r="H111" s="1409"/>
      <c r="I111" s="1409"/>
      <c r="J111" s="1409"/>
      <c r="K111" s="1409"/>
      <c r="L111" s="1409"/>
      <c r="M111" s="1409"/>
      <c r="N111" s="1409"/>
      <c r="O111" s="1409"/>
      <c r="P111" s="1409"/>
      <c r="Q111" s="1409"/>
      <c r="R111" s="1409"/>
      <c r="S111" s="1409"/>
      <c r="T111" s="1409"/>
      <c r="U111" s="1409"/>
      <c r="V111" s="1409"/>
      <c r="W111" s="1409"/>
      <c r="X111" s="1409"/>
      <c r="Y111" s="1409"/>
      <c r="Z111" s="1409"/>
      <c r="AA111" s="1409"/>
      <c r="AB111" s="1409"/>
      <c r="AC111" s="1409"/>
      <c r="AD111" s="1409"/>
      <c r="AE111" s="1409"/>
      <c r="AF111" s="1409"/>
      <c r="AG111" s="1409"/>
      <c r="AH111" s="1409"/>
      <c r="AI111" s="1413"/>
      <c r="AJ111" s="1179"/>
    </row>
    <row r="112" spans="1:36" s="1411" customFormat="1" ht="36" customHeight="1">
      <c r="A112" s="1270" t="s">
        <v>37</v>
      </c>
      <c r="B112" s="1275" t="s">
        <v>830</v>
      </c>
      <c r="C112" s="1408"/>
      <c r="D112" s="1408"/>
      <c r="E112" s="1408"/>
      <c r="F112" s="1408"/>
      <c r="G112" s="1408"/>
      <c r="H112" s="1408"/>
      <c r="I112" s="1408"/>
      <c r="J112" s="1408"/>
      <c r="K112" s="1408"/>
      <c r="L112" s="1408"/>
      <c r="M112" s="1408"/>
      <c r="N112" s="1408"/>
      <c r="O112" s="1408"/>
      <c r="P112" s="1408"/>
      <c r="Q112" s="1408"/>
      <c r="R112" s="1408"/>
      <c r="S112" s="1408"/>
      <c r="T112" s="1408"/>
      <c r="U112" s="1408"/>
      <c r="V112" s="1408"/>
      <c r="W112" s="1408"/>
      <c r="X112" s="1408"/>
      <c r="Y112" s="1408"/>
      <c r="Z112" s="1408"/>
      <c r="AA112" s="1408"/>
      <c r="AB112" s="1408"/>
      <c r="AC112" s="1408"/>
      <c r="AD112" s="1408"/>
      <c r="AE112" s="1408"/>
      <c r="AF112" s="1408"/>
      <c r="AG112" s="1408"/>
      <c r="AH112" s="1408"/>
      <c r="AI112" s="1410"/>
      <c r="AJ112" s="1179"/>
    </row>
    <row r="113" spans="1:36" s="1411" customFormat="1" ht="21" customHeight="1">
      <c r="A113" s="1270">
        <v>1</v>
      </c>
      <c r="B113" s="1275" t="s">
        <v>900</v>
      </c>
      <c r="C113" s="1408"/>
      <c r="D113" s="1408"/>
      <c r="E113" s="1408"/>
      <c r="F113" s="1408"/>
      <c r="G113" s="1408"/>
      <c r="H113" s="1408"/>
      <c r="I113" s="1408"/>
      <c r="J113" s="1408"/>
      <c r="K113" s="1408"/>
      <c r="L113" s="1408"/>
      <c r="M113" s="1408"/>
      <c r="N113" s="1408"/>
      <c r="O113" s="1408"/>
      <c r="P113" s="1408"/>
      <c r="Q113" s="1408"/>
      <c r="R113" s="1408"/>
      <c r="S113" s="1408"/>
      <c r="T113" s="1408"/>
      <c r="U113" s="1408"/>
      <c r="V113" s="1408"/>
      <c r="W113" s="1408"/>
      <c r="X113" s="1408"/>
      <c r="Y113" s="1408"/>
      <c r="Z113" s="1408"/>
      <c r="AA113" s="1408"/>
      <c r="AB113" s="1408"/>
      <c r="AC113" s="1408"/>
      <c r="AD113" s="1408"/>
      <c r="AE113" s="1408"/>
      <c r="AF113" s="1408"/>
      <c r="AG113" s="1408"/>
      <c r="AH113" s="1408"/>
      <c r="AI113" s="1410"/>
      <c r="AJ113" s="1179"/>
    </row>
    <row r="114" spans="1:36" s="1414" customFormat="1" ht="21" customHeight="1">
      <c r="A114" s="1270"/>
      <c r="B114" s="1271" t="s">
        <v>822</v>
      </c>
      <c r="C114" s="1409"/>
      <c r="D114" s="1409"/>
      <c r="E114" s="1409"/>
      <c r="F114" s="1409"/>
      <c r="G114" s="1409"/>
      <c r="H114" s="1409"/>
      <c r="I114" s="1409"/>
      <c r="J114" s="1409"/>
      <c r="K114" s="1409"/>
      <c r="L114" s="1409"/>
      <c r="M114" s="1409"/>
      <c r="N114" s="1409"/>
      <c r="O114" s="1409"/>
      <c r="P114" s="1409"/>
      <c r="Q114" s="1409"/>
      <c r="R114" s="1409"/>
      <c r="S114" s="1409"/>
      <c r="T114" s="1409"/>
      <c r="U114" s="1409"/>
      <c r="V114" s="1409"/>
      <c r="W114" s="1409"/>
      <c r="X114" s="1409"/>
      <c r="Y114" s="1409"/>
      <c r="Z114" s="1409"/>
      <c r="AA114" s="1409"/>
      <c r="AB114" s="1409"/>
      <c r="AC114" s="1409"/>
      <c r="AD114" s="1409"/>
      <c r="AE114" s="1409"/>
      <c r="AF114" s="1409"/>
      <c r="AG114" s="1409"/>
      <c r="AH114" s="1409"/>
      <c r="AI114" s="1413"/>
      <c r="AJ114" s="1179"/>
    </row>
    <row r="115" spans="1:36" s="1414" customFormat="1" ht="21" customHeight="1">
      <c r="A115" s="1277"/>
      <c r="B115" s="1271" t="s">
        <v>823</v>
      </c>
      <c r="C115" s="1409"/>
      <c r="D115" s="1409"/>
      <c r="E115" s="1409"/>
      <c r="F115" s="1409"/>
      <c r="G115" s="1409"/>
      <c r="H115" s="1409"/>
      <c r="I115" s="1409"/>
      <c r="J115" s="1409"/>
      <c r="K115" s="1409"/>
      <c r="L115" s="1409"/>
      <c r="M115" s="1409"/>
      <c r="N115" s="1409"/>
      <c r="O115" s="1409"/>
      <c r="P115" s="1409"/>
      <c r="Q115" s="1409"/>
      <c r="R115" s="1409"/>
      <c r="S115" s="1409"/>
      <c r="T115" s="1409"/>
      <c r="U115" s="1409"/>
      <c r="V115" s="1409"/>
      <c r="W115" s="1409"/>
      <c r="X115" s="1409"/>
      <c r="Y115" s="1409"/>
      <c r="Z115" s="1409"/>
      <c r="AA115" s="1409"/>
      <c r="AB115" s="1409"/>
      <c r="AC115" s="1409"/>
      <c r="AD115" s="1409"/>
      <c r="AE115" s="1409"/>
      <c r="AF115" s="1409"/>
      <c r="AG115" s="1409"/>
      <c r="AH115" s="1409"/>
      <c r="AI115" s="1413"/>
      <c r="AJ115" s="1179"/>
    </row>
    <row r="116" spans="1:36" s="1414" customFormat="1" ht="21" customHeight="1">
      <c r="A116" s="1277"/>
      <c r="B116" s="1271" t="s">
        <v>897</v>
      </c>
      <c r="C116" s="1409"/>
      <c r="D116" s="1409"/>
      <c r="E116" s="1409"/>
      <c r="F116" s="1409"/>
      <c r="G116" s="1409"/>
      <c r="H116" s="1409"/>
      <c r="I116" s="1409"/>
      <c r="J116" s="1409"/>
      <c r="K116" s="1409"/>
      <c r="L116" s="1409"/>
      <c r="M116" s="1409"/>
      <c r="N116" s="1409"/>
      <c r="O116" s="1409"/>
      <c r="P116" s="1409"/>
      <c r="Q116" s="1409"/>
      <c r="R116" s="1409"/>
      <c r="S116" s="1409"/>
      <c r="T116" s="1409"/>
      <c r="U116" s="1409"/>
      <c r="V116" s="1409"/>
      <c r="W116" s="1409"/>
      <c r="X116" s="1409"/>
      <c r="Y116" s="1409"/>
      <c r="Z116" s="1409"/>
      <c r="AA116" s="1409"/>
      <c r="AB116" s="1409"/>
      <c r="AC116" s="1409"/>
      <c r="AD116" s="1409"/>
      <c r="AE116" s="1409"/>
      <c r="AF116" s="1409"/>
      <c r="AG116" s="1409"/>
      <c r="AH116" s="1409"/>
      <c r="AI116" s="1413"/>
      <c r="AJ116" s="1179"/>
    </row>
    <row r="117" spans="1:36" s="1414" customFormat="1" ht="21" customHeight="1">
      <c r="A117" s="1277"/>
      <c r="B117" s="1271" t="s">
        <v>898</v>
      </c>
      <c r="C117" s="1409"/>
      <c r="D117" s="1409"/>
      <c r="E117" s="1409"/>
      <c r="F117" s="1409"/>
      <c r="G117" s="1409"/>
      <c r="H117" s="1409"/>
      <c r="I117" s="1409"/>
      <c r="J117" s="1409"/>
      <c r="K117" s="1409"/>
      <c r="L117" s="1409"/>
      <c r="M117" s="1409"/>
      <c r="N117" s="1409"/>
      <c r="O117" s="1409"/>
      <c r="P117" s="1409"/>
      <c r="Q117" s="1409"/>
      <c r="R117" s="1409"/>
      <c r="S117" s="1409"/>
      <c r="T117" s="1409"/>
      <c r="U117" s="1409"/>
      <c r="V117" s="1409"/>
      <c r="W117" s="1409"/>
      <c r="X117" s="1409"/>
      <c r="Y117" s="1409"/>
      <c r="Z117" s="1409"/>
      <c r="AA117" s="1409"/>
      <c r="AB117" s="1409"/>
      <c r="AC117" s="1409"/>
      <c r="AD117" s="1409"/>
      <c r="AE117" s="1409"/>
      <c r="AF117" s="1409"/>
      <c r="AG117" s="1409"/>
      <c r="AH117" s="1409"/>
      <c r="AI117" s="1413"/>
      <c r="AJ117" s="1179"/>
    </row>
    <row r="118" spans="1:36" s="1414" customFormat="1" ht="46.5" customHeight="1">
      <c r="A118" s="1277"/>
      <c r="B118" s="1271" t="s">
        <v>905</v>
      </c>
      <c r="C118" s="1409"/>
      <c r="D118" s="1409"/>
      <c r="E118" s="1409"/>
      <c r="F118" s="1409"/>
      <c r="G118" s="1409"/>
      <c r="H118" s="1409"/>
      <c r="I118" s="1409"/>
      <c r="J118" s="1409"/>
      <c r="K118" s="1409"/>
      <c r="L118" s="1409"/>
      <c r="M118" s="1409"/>
      <c r="N118" s="1409"/>
      <c r="O118" s="1409"/>
      <c r="P118" s="1409"/>
      <c r="Q118" s="1409"/>
      <c r="R118" s="1409"/>
      <c r="S118" s="1409"/>
      <c r="T118" s="1409"/>
      <c r="U118" s="1409"/>
      <c r="V118" s="1409"/>
      <c r="W118" s="1409"/>
      <c r="X118" s="1409"/>
      <c r="Y118" s="1409"/>
      <c r="Z118" s="1409"/>
      <c r="AA118" s="1409"/>
      <c r="AB118" s="1409"/>
      <c r="AC118" s="1409"/>
      <c r="AD118" s="1409"/>
      <c r="AE118" s="1409"/>
      <c r="AF118" s="1409"/>
      <c r="AG118" s="1409"/>
      <c r="AH118" s="1409"/>
      <c r="AI118" s="1413"/>
      <c r="AJ118" s="1179"/>
    </row>
    <row r="119" spans="1:36" s="1414" customFormat="1" ht="31.5" customHeight="1">
      <c r="A119" s="1277"/>
      <c r="B119" s="1271" t="s">
        <v>906</v>
      </c>
      <c r="C119" s="1409"/>
      <c r="D119" s="1409"/>
      <c r="E119" s="1409"/>
      <c r="F119" s="1409"/>
      <c r="G119" s="1409"/>
      <c r="H119" s="1409"/>
      <c r="I119" s="1409"/>
      <c r="J119" s="1409"/>
      <c r="K119" s="1409"/>
      <c r="L119" s="1409"/>
      <c r="M119" s="1409"/>
      <c r="N119" s="1409"/>
      <c r="O119" s="1409"/>
      <c r="P119" s="1409"/>
      <c r="Q119" s="1409"/>
      <c r="R119" s="1409"/>
      <c r="S119" s="1409"/>
      <c r="T119" s="1409"/>
      <c r="U119" s="1409"/>
      <c r="V119" s="1409"/>
      <c r="W119" s="1409"/>
      <c r="X119" s="1409"/>
      <c r="Y119" s="1409"/>
      <c r="Z119" s="1409"/>
      <c r="AA119" s="1409"/>
      <c r="AB119" s="1409"/>
      <c r="AC119" s="1409"/>
      <c r="AD119" s="1409"/>
      <c r="AE119" s="1409"/>
      <c r="AF119" s="1409"/>
      <c r="AG119" s="1409"/>
      <c r="AH119" s="1409"/>
      <c r="AI119" s="1413"/>
      <c r="AJ119" s="1179"/>
    </row>
    <row r="120" spans="1:36" s="1414" customFormat="1" ht="12.75">
      <c r="A120" s="1277"/>
      <c r="B120" s="1271" t="s">
        <v>827</v>
      </c>
      <c r="C120" s="1409"/>
      <c r="D120" s="1409"/>
      <c r="E120" s="1409"/>
      <c r="F120" s="1409"/>
      <c r="G120" s="1409"/>
      <c r="H120" s="1409"/>
      <c r="I120" s="1409"/>
      <c r="J120" s="1409"/>
      <c r="K120" s="1409"/>
      <c r="L120" s="1409"/>
      <c r="M120" s="1409"/>
      <c r="N120" s="1409"/>
      <c r="O120" s="1409"/>
      <c r="P120" s="1409"/>
      <c r="Q120" s="1409"/>
      <c r="R120" s="1409"/>
      <c r="S120" s="1409"/>
      <c r="T120" s="1409"/>
      <c r="U120" s="1409"/>
      <c r="V120" s="1409"/>
      <c r="W120" s="1409"/>
      <c r="X120" s="1409"/>
      <c r="Y120" s="1409"/>
      <c r="Z120" s="1409"/>
      <c r="AA120" s="1409"/>
      <c r="AB120" s="1409"/>
      <c r="AC120" s="1409"/>
      <c r="AD120" s="1409"/>
      <c r="AE120" s="1409"/>
      <c r="AF120" s="1409"/>
      <c r="AG120" s="1409"/>
      <c r="AH120" s="1409"/>
      <c r="AI120" s="1413"/>
      <c r="AJ120" s="1179"/>
    </row>
    <row r="121" spans="1:36" s="1411" customFormat="1" ht="21" customHeight="1">
      <c r="A121" s="1270">
        <v>2</v>
      </c>
      <c r="B121" s="1275" t="s">
        <v>899</v>
      </c>
      <c r="C121" s="1408"/>
      <c r="D121" s="1408"/>
      <c r="E121" s="1408"/>
      <c r="F121" s="1408"/>
      <c r="G121" s="1408"/>
      <c r="H121" s="1408"/>
      <c r="I121" s="1408"/>
      <c r="J121" s="1408"/>
      <c r="K121" s="1408"/>
      <c r="L121" s="1408"/>
      <c r="M121" s="1408"/>
      <c r="N121" s="1408"/>
      <c r="O121" s="1408"/>
      <c r="P121" s="1408"/>
      <c r="Q121" s="1408"/>
      <c r="R121" s="1408"/>
      <c r="S121" s="1408"/>
      <c r="T121" s="1408"/>
      <c r="U121" s="1408"/>
      <c r="V121" s="1408"/>
      <c r="W121" s="1408"/>
      <c r="X121" s="1408"/>
      <c r="Y121" s="1408"/>
      <c r="Z121" s="1408"/>
      <c r="AA121" s="1408"/>
      <c r="AB121" s="1408"/>
      <c r="AC121" s="1408"/>
      <c r="AD121" s="1408"/>
      <c r="AE121" s="1408"/>
      <c r="AF121" s="1408"/>
      <c r="AG121" s="1408"/>
      <c r="AH121" s="1408"/>
      <c r="AI121" s="1410"/>
      <c r="AJ121" s="1419"/>
    </row>
    <row r="122" spans="1:36" s="1414" customFormat="1" ht="21" customHeight="1">
      <c r="A122" s="1270"/>
      <c r="B122" s="1271" t="s">
        <v>822</v>
      </c>
      <c r="C122" s="1409"/>
      <c r="D122" s="1409"/>
      <c r="E122" s="1409"/>
      <c r="F122" s="1409"/>
      <c r="G122" s="1409"/>
      <c r="H122" s="1409"/>
      <c r="I122" s="1409"/>
      <c r="J122" s="1409"/>
      <c r="K122" s="1409"/>
      <c r="L122" s="1409"/>
      <c r="M122" s="1409"/>
      <c r="N122" s="1409"/>
      <c r="O122" s="1409"/>
      <c r="P122" s="1409"/>
      <c r="Q122" s="1409"/>
      <c r="R122" s="1409"/>
      <c r="S122" s="1409"/>
      <c r="T122" s="1409"/>
      <c r="U122" s="1409"/>
      <c r="V122" s="1409"/>
      <c r="W122" s="1409"/>
      <c r="X122" s="1409"/>
      <c r="Y122" s="1409"/>
      <c r="Z122" s="1409"/>
      <c r="AA122" s="1409"/>
      <c r="AB122" s="1409"/>
      <c r="AC122" s="1409"/>
      <c r="AD122" s="1409"/>
      <c r="AE122" s="1409"/>
      <c r="AF122" s="1409"/>
      <c r="AG122" s="1409"/>
      <c r="AH122" s="1409"/>
      <c r="AI122" s="1413"/>
      <c r="AJ122" s="1179"/>
    </row>
    <row r="123" spans="1:36" s="1414" customFormat="1" ht="21" customHeight="1">
      <c r="A123" s="1277"/>
      <c r="B123" s="1271" t="s">
        <v>823</v>
      </c>
      <c r="C123" s="1409"/>
      <c r="D123" s="1409"/>
      <c r="E123" s="1409"/>
      <c r="F123" s="1409"/>
      <c r="G123" s="1409"/>
      <c r="H123" s="1409"/>
      <c r="I123" s="1409"/>
      <c r="J123" s="1409"/>
      <c r="K123" s="1409"/>
      <c r="L123" s="1409"/>
      <c r="M123" s="1409"/>
      <c r="N123" s="1409"/>
      <c r="O123" s="1409"/>
      <c r="P123" s="1409"/>
      <c r="Q123" s="1409"/>
      <c r="R123" s="1409"/>
      <c r="S123" s="1409"/>
      <c r="T123" s="1409"/>
      <c r="U123" s="1409"/>
      <c r="V123" s="1409"/>
      <c r="W123" s="1409"/>
      <c r="X123" s="1409"/>
      <c r="Y123" s="1409"/>
      <c r="Z123" s="1409"/>
      <c r="AA123" s="1409"/>
      <c r="AB123" s="1409"/>
      <c r="AC123" s="1409"/>
      <c r="AD123" s="1409"/>
      <c r="AE123" s="1409"/>
      <c r="AF123" s="1409"/>
      <c r="AG123" s="1409"/>
      <c r="AH123" s="1409"/>
      <c r="AI123" s="1413"/>
      <c r="AJ123" s="1179"/>
    </row>
    <row r="124" spans="1:36" s="1414" customFormat="1" ht="21" customHeight="1">
      <c r="A124" s="1277"/>
      <c r="B124" s="1271" t="s">
        <v>897</v>
      </c>
      <c r="C124" s="1409"/>
      <c r="D124" s="1409"/>
      <c r="E124" s="1409"/>
      <c r="F124" s="1409"/>
      <c r="G124" s="1409"/>
      <c r="H124" s="1409"/>
      <c r="I124" s="1409"/>
      <c r="J124" s="1409"/>
      <c r="K124" s="1409"/>
      <c r="L124" s="1409"/>
      <c r="M124" s="1409"/>
      <c r="N124" s="1409"/>
      <c r="O124" s="1409"/>
      <c r="P124" s="1409"/>
      <c r="Q124" s="1409"/>
      <c r="R124" s="1409"/>
      <c r="S124" s="1409"/>
      <c r="T124" s="1409"/>
      <c r="U124" s="1409"/>
      <c r="V124" s="1409"/>
      <c r="W124" s="1409"/>
      <c r="X124" s="1409"/>
      <c r="Y124" s="1409"/>
      <c r="Z124" s="1409"/>
      <c r="AA124" s="1409"/>
      <c r="AB124" s="1409"/>
      <c r="AC124" s="1409"/>
      <c r="AD124" s="1409"/>
      <c r="AE124" s="1409"/>
      <c r="AF124" s="1409"/>
      <c r="AG124" s="1409"/>
      <c r="AH124" s="1409"/>
      <c r="AI124" s="1413"/>
      <c r="AJ124" s="1179"/>
    </row>
    <row r="125" spans="1:36" s="1414" customFormat="1" ht="21" customHeight="1">
      <c r="A125" s="1277"/>
      <c r="B125" s="1271" t="s">
        <v>898</v>
      </c>
      <c r="C125" s="1409"/>
      <c r="D125" s="1409"/>
      <c r="E125" s="1409"/>
      <c r="F125" s="1409"/>
      <c r="G125" s="1409"/>
      <c r="H125" s="1409"/>
      <c r="I125" s="1409"/>
      <c r="J125" s="1409"/>
      <c r="K125" s="1409"/>
      <c r="L125" s="1409"/>
      <c r="M125" s="1409"/>
      <c r="N125" s="1409"/>
      <c r="O125" s="1409"/>
      <c r="P125" s="1409"/>
      <c r="Q125" s="1409"/>
      <c r="R125" s="1409"/>
      <c r="S125" s="1409"/>
      <c r="T125" s="1409"/>
      <c r="U125" s="1409"/>
      <c r="V125" s="1409"/>
      <c r="W125" s="1409"/>
      <c r="X125" s="1409"/>
      <c r="Y125" s="1409"/>
      <c r="Z125" s="1409"/>
      <c r="AA125" s="1409"/>
      <c r="AB125" s="1409"/>
      <c r="AC125" s="1409"/>
      <c r="AD125" s="1409"/>
      <c r="AE125" s="1409"/>
      <c r="AF125" s="1409"/>
      <c r="AG125" s="1409"/>
      <c r="AH125" s="1409"/>
      <c r="AI125" s="1413"/>
      <c r="AJ125" s="1179"/>
    </row>
    <row r="126" spans="1:36" s="1414" customFormat="1" ht="21" customHeight="1">
      <c r="A126" s="1277"/>
      <c r="B126" s="1271" t="s">
        <v>913</v>
      </c>
      <c r="C126" s="1409"/>
      <c r="D126" s="1409"/>
      <c r="E126" s="1409"/>
      <c r="F126" s="1409"/>
      <c r="G126" s="1409"/>
      <c r="H126" s="1409"/>
      <c r="I126" s="1409"/>
      <c r="J126" s="1409"/>
      <c r="K126" s="1409"/>
      <c r="L126" s="1409"/>
      <c r="M126" s="1409"/>
      <c r="N126" s="1409"/>
      <c r="O126" s="1409"/>
      <c r="P126" s="1409"/>
      <c r="Q126" s="1409"/>
      <c r="R126" s="1409"/>
      <c r="S126" s="1409"/>
      <c r="T126" s="1409"/>
      <c r="U126" s="1409"/>
      <c r="V126" s="1409"/>
      <c r="W126" s="1409"/>
      <c r="X126" s="1409"/>
      <c r="Y126" s="1409"/>
      <c r="Z126" s="1409"/>
      <c r="AA126" s="1409"/>
      <c r="AB126" s="1409"/>
      <c r="AC126" s="1409"/>
      <c r="AD126" s="1409"/>
      <c r="AE126" s="1409"/>
      <c r="AF126" s="1409"/>
      <c r="AG126" s="1409"/>
      <c r="AH126" s="1409"/>
      <c r="AI126" s="1413"/>
      <c r="AJ126" s="1179"/>
    </row>
  </sheetData>
  <mergeCells count="31">
    <mergeCell ref="A2:AJ2"/>
    <mergeCell ref="A6:A8"/>
    <mergeCell ref="B6:B8"/>
    <mergeCell ref="AI6:AI8"/>
    <mergeCell ref="H7:I7"/>
    <mergeCell ref="J7:K7"/>
    <mergeCell ref="M7:M8"/>
    <mergeCell ref="N7:N8"/>
    <mergeCell ref="O7:O8"/>
    <mergeCell ref="C6:O6"/>
    <mergeCell ref="C7:G7"/>
    <mergeCell ref="AJ6:AJ8"/>
    <mergeCell ref="L7:L8"/>
    <mergeCell ref="P6:AH6"/>
    <mergeCell ref="P7:T7"/>
    <mergeCell ref="A1:E1"/>
    <mergeCell ref="AG1:AJ1"/>
    <mergeCell ref="AH5:AJ5"/>
    <mergeCell ref="A3:AJ3"/>
    <mergeCell ref="AA7:AA8"/>
    <mergeCell ref="AH7:AH8"/>
    <mergeCell ref="AB7:AB8"/>
    <mergeCell ref="AD7:AD8"/>
    <mergeCell ref="AC7:AC8"/>
    <mergeCell ref="AE7:AE8"/>
    <mergeCell ref="AF7:AF8"/>
    <mergeCell ref="AG7:AG8"/>
    <mergeCell ref="U7:V7"/>
    <mergeCell ref="W7:X7"/>
    <mergeCell ref="Y7:Y8"/>
    <mergeCell ref="Z7:Z8"/>
  </mergeCells>
  <printOptions horizontalCentered="1"/>
  <pageMargins left="0" right="0" top="0.74803149606299213" bottom="0.74803149606299213" header="0.31496062992125984" footer="0.31496062992125984"/>
  <pageSetup paperSize="9" scale="50" firstPageNumber="31" orientation="landscape" useFirstPageNumber="1" r:id="rId1"/>
  <headerFooter>
    <oddHeader>&amp;C&amp;P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CD86C-8132-4D73-984F-11A6361357BF}">
  <sheetPr>
    <tabColor theme="0"/>
  </sheetPr>
  <dimension ref="A1:T41"/>
  <sheetViews>
    <sheetView zoomScaleNormal="100" workbookViewId="0">
      <pane xSplit="2" ySplit="8" topLeftCell="C9" activePane="bottomRight" state="frozen"/>
      <selection activeCell="A3" sqref="A3:O3"/>
      <selection pane="topRight" activeCell="A3" sqref="A3:O3"/>
      <selection pane="bottomLeft" activeCell="A3" sqref="A3:O3"/>
      <selection pane="bottomRight" activeCell="G4" sqref="G1:G1048576"/>
    </sheetView>
  </sheetViews>
  <sheetFormatPr defaultColWidth="9.125" defaultRowHeight="15"/>
  <cols>
    <col min="1" max="1" width="5.875" style="876" customWidth="1"/>
    <col min="2" max="2" width="48.625" style="877" customWidth="1"/>
    <col min="3" max="4" width="10.625" style="878" customWidth="1"/>
    <col min="5" max="5" width="10.25" style="878" customWidth="1"/>
    <col min="6" max="6" width="10.375" style="878" customWidth="1"/>
    <col min="7" max="7" width="9.875" style="878" customWidth="1"/>
    <col min="8" max="8" width="9.375" style="878" hidden="1" customWidth="1"/>
    <col min="9" max="9" width="10" style="878" hidden="1" customWidth="1"/>
    <col min="10" max="10" width="21.75" style="879" hidden="1" customWidth="1"/>
    <col min="11" max="20" width="0" style="879" hidden="1" customWidth="1"/>
    <col min="21" max="256" width="9.125" style="879"/>
    <col min="257" max="257" width="5.875" style="879" customWidth="1"/>
    <col min="258" max="258" width="48.625" style="879" customWidth="1"/>
    <col min="259" max="260" width="10.625" style="879" customWidth="1"/>
    <col min="261" max="261" width="10.25" style="879" customWidth="1"/>
    <col min="262" max="262" width="10.375" style="879" customWidth="1"/>
    <col min="263" max="263" width="9.875" style="879" customWidth="1"/>
    <col min="264" max="264" width="9.375" style="879" customWidth="1"/>
    <col min="265" max="265" width="11" style="879" customWidth="1"/>
    <col min="266" max="275" width="0" style="879" hidden="1" customWidth="1"/>
    <col min="276" max="512" width="9.125" style="879"/>
    <col min="513" max="513" width="5.875" style="879" customWidth="1"/>
    <col min="514" max="514" width="48.625" style="879" customWidth="1"/>
    <col min="515" max="516" width="10.625" style="879" customWidth="1"/>
    <col min="517" max="517" width="10.25" style="879" customWidth="1"/>
    <col min="518" max="518" width="10.375" style="879" customWidth="1"/>
    <col min="519" max="519" width="9.875" style="879" customWidth="1"/>
    <col min="520" max="520" width="9.375" style="879" customWidth="1"/>
    <col min="521" max="521" width="11" style="879" customWidth="1"/>
    <col min="522" max="531" width="0" style="879" hidden="1" customWidth="1"/>
    <col min="532" max="768" width="9.125" style="879"/>
    <col min="769" max="769" width="5.875" style="879" customWidth="1"/>
    <col min="770" max="770" width="48.625" style="879" customWidth="1"/>
    <col min="771" max="772" width="10.625" style="879" customWidth="1"/>
    <col min="773" max="773" width="10.25" style="879" customWidth="1"/>
    <col min="774" max="774" width="10.375" style="879" customWidth="1"/>
    <col min="775" max="775" width="9.875" style="879" customWidth="1"/>
    <col min="776" max="776" width="9.375" style="879" customWidth="1"/>
    <col min="777" max="777" width="11" style="879" customWidth="1"/>
    <col min="778" max="787" width="0" style="879" hidden="1" customWidth="1"/>
    <col min="788" max="1024" width="9.125" style="879"/>
    <col min="1025" max="1025" width="5.875" style="879" customWidth="1"/>
    <col min="1026" max="1026" width="48.625" style="879" customWidth="1"/>
    <col min="1027" max="1028" width="10.625" style="879" customWidth="1"/>
    <col min="1029" max="1029" width="10.25" style="879" customWidth="1"/>
    <col min="1030" max="1030" width="10.375" style="879" customWidth="1"/>
    <col min="1031" max="1031" width="9.875" style="879" customWidth="1"/>
    <col min="1032" max="1032" width="9.375" style="879" customWidth="1"/>
    <col min="1033" max="1033" width="11" style="879" customWidth="1"/>
    <col min="1034" max="1043" width="0" style="879" hidden="1" customWidth="1"/>
    <col min="1044" max="1280" width="9.125" style="879"/>
    <col min="1281" max="1281" width="5.875" style="879" customWidth="1"/>
    <col min="1282" max="1282" width="48.625" style="879" customWidth="1"/>
    <col min="1283" max="1284" width="10.625" style="879" customWidth="1"/>
    <col min="1285" max="1285" width="10.25" style="879" customWidth="1"/>
    <col min="1286" max="1286" width="10.375" style="879" customWidth="1"/>
    <col min="1287" max="1287" width="9.875" style="879" customWidth="1"/>
    <col min="1288" max="1288" width="9.375" style="879" customWidth="1"/>
    <col min="1289" max="1289" width="11" style="879" customWidth="1"/>
    <col min="1290" max="1299" width="0" style="879" hidden="1" customWidth="1"/>
    <col min="1300" max="1536" width="9.125" style="879"/>
    <col min="1537" max="1537" width="5.875" style="879" customWidth="1"/>
    <col min="1538" max="1538" width="48.625" style="879" customWidth="1"/>
    <col min="1539" max="1540" width="10.625" style="879" customWidth="1"/>
    <col min="1541" max="1541" width="10.25" style="879" customWidth="1"/>
    <col min="1542" max="1542" width="10.375" style="879" customWidth="1"/>
    <col min="1543" max="1543" width="9.875" style="879" customWidth="1"/>
    <col min="1544" max="1544" width="9.375" style="879" customWidth="1"/>
    <col min="1545" max="1545" width="11" style="879" customWidth="1"/>
    <col min="1546" max="1555" width="0" style="879" hidden="1" customWidth="1"/>
    <col min="1556" max="1792" width="9.125" style="879"/>
    <col min="1793" max="1793" width="5.875" style="879" customWidth="1"/>
    <col min="1794" max="1794" width="48.625" style="879" customWidth="1"/>
    <col min="1795" max="1796" width="10.625" style="879" customWidth="1"/>
    <col min="1797" max="1797" width="10.25" style="879" customWidth="1"/>
    <col min="1798" max="1798" width="10.375" style="879" customWidth="1"/>
    <col min="1799" max="1799" width="9.875" style="879" customWidth="1"/>
    <col min="1800" max="1800" width="9.375" style="879" customWidth="1"/>
    <col min="1801" max="1801" width="11" style="879" customWidth="1"/>
    <col min="1802" max="1811" width="0" style="879" hidden="1" customWidth="1"/>
    <col min="1812" max="2048" width="9.125" style="879"/>
    <col min="2049" max="2049" width="5.875" style="879" customWidth="1"/>
    <col min="2050" max="2050" width="48.625" style="879" customWidth="1"/>
    <col min="2051" max="2052" width="10.625" style="879" customWidth="1"/>
    <col min="2053" max="2053" width="10.25" style="879" customWidth="1"/>
    <col min="2054" max="2054" width="10.375" style="879" customWidth="1"/>
    <col min="2055" max="2055" width="9.875" style="879" customWidth="1"/>
    <col min="2056" max="2056" width="9.375" style="879" customWidth="1"/>
    <col min="2057" max="2057" width="11" style="879" customWidth="1"/>
    <col min="2058" max="2067" width="0" style="879" hidden="1" customWidth="1"/>
    <col min="2068" max="2304" width="9.125" style="879"/>
    <col min="2305" max="2305" width="5.875" style="879" customWidth="1"/>
    <col min="2306" max="2306" width="48.625" style="879" customWidth="1"/>
    <col min="2307" max="2308" width="10.625" style="879" customWidth="1"/>
    <col min="2309" max="2309" width="10.25" style="879" customWidth="1"/>
    <col min="2310" max="2310" width="10.375" style="879" customWidth="1"/>
    <col min="2311" max="2311" width="9.875" style="879" customWidth="1"/>
    <col min="2312" max="2312" width="9.375" style="879" customWidth="1"/>
    <col min="2313" max="2313" width="11" style="879" customWidth="1"/>
    <col min="2314" max="2323" width="0" style="879" hidden="1" customWidth="1"/>
    <col min="2324" max="2560" width="9.125" style="879"/>
    <col min="2561" max="2561" width="5.875" style="879" customWidth="1"/>
    <col min="2562" max="2562" width="48.625" style="879" customWidth="1"/>
    <col min="2563" max="2564" width="10.625" style="879" customWidth="1"/>
    <col min="2565" max="2565" width="10.25" style="879" customWidth="1"/>
    <col min="2566" max="2566" width="10.375" style="879" customWidth="1"/>
    <col min="2567" max="2567" width="9.875" style="879" customWidth="1"/>
    <col min="2568" max="2568" width="9.375" style="879" customWidth="1"/>
    <col min="2569" max="2569" width="11" style="879" customWidth="1"/>
    <col min="2570" max="2579" width="0" style="879" hidden="1" customWidth="1"/>
    <col min="2580" max="2816" width="9.125" style="879"/>
    <col min="2817" max="2817" width="5.875" style="879" customWidth="1"/>
    <col min="2818" max="2818" width="48.625" style="879" customWidth="1"/>
    <col min="2819" max="2820" width="10.625" style="879" customWidth="1"/>
    <col min="2821" max="2821" width="10.25" style="879" customWidth="1"/>
    <col min="2822" max="2822" width="10.375" style="879" customWidth="1"/>
    <col min="2823" max="2823" width="9.875" style="879" customWidth="1"/>
    <col min="2824" max="2824" width="9.375" style="879" customWidth="1"/>
    <col min="2825" max="2825" width="11" style="879" customWidth="1"/>
    <col min="2826" max="2835" width="0" style="879" hidden="1" customWidth="1"/>
    <col min="2836" max="3072" width="9.125" style="879"/>
    <col min="3073" max="3073" width="5.875" style="879" customWidth="1"/>
    <col min="3074" max="3074" width="48.625" style="879" customWidth="1"/>
    <col min="3075" max="3076" width="10.625" style="879" customWidth="1"/>
    <col min="3077" max="3077" width="10.25" style="879" customWidth="1"/>
    <col min="3078" max="3078" width="10.375" style="879" customWidth="1"/>
    <col min="3079" max="3079" width="9.875" style="879" customWidth="1"/>
    <col min="3080" max="3080" width="9.375" style="879" customWidth="1"/>
    <col min="3081" max="3081" width="11" style="879" customWidth="1"/>
    <col min="3082" max="3091" width="0" style="879" hidden="1" customWidth="1"/>
    <col min="3092" max="3328" width="9.125" style="879"/>
    <col min="3329" max="3329" width="5.875" style="879" customWidth="1"/>
    <col min="3330" max="3330" width="48.625" style="879" customWidth="1"/>
    <col min="3331" max="3332" width="10.625" style="879" customWidth="1"/>
    <col min="3333" max="3333" width="10.25" style="879" customWidth="1"/>
    <col min="3334" max="3334" width="10.375" style="879" customWidth="1"/>
    <col min="3335" max="3335" width="9.875" style="879" customWidth="1"/>
    <col min="3336" max="3336" width="9.375" style="879" customWidth="1"/>
    <col min="3337" max="3337" width="11" style="879" customWidth="1"/>
    <col min="3338" max="3347" width="0" style="879" hidden="1" customWidth="1"/>
    <col min="3348" max="3584" width="9.125" style="879"/>
    <col min="3585" max="3585" width="5.875" style="879" customWidth="1"/>
    <col min="3586" max="3586" width="48.625" style="879" customWidth="1"/>
    <col min="3587" max="3588" width="10.625" style="879" customWidth="1"/>
    <col min="3589" max="3589" width="10.25" style="879" customWidth="1"/>
    <col min="3590" max="3590" width="10.375" style="879" customWidth="1"/>
    <col min="3591" max="3591" width="9.875" style="879" customWidth="1"/>
    <col min="3592" max="3592" width="9.375" style="879" customWidth="1"/>
    <col min="3593" max="3593" width="11" style="879" customWidth="1"/>
    <col min="3594" max="3603" width="0" style="879" hidden="1" customWidth="1"/>
    <col min="3604" max="3840" width="9.125" style="879"/>
    <col min="3841" max="3841" width="5.875" style="879" customWidth="1"/>
    <col min="3842" max="3842" width="48.625" style="879" customWidth="1"/>
    <col min="3843" max="3844" width="10.625" style="879" customWidth="1"/>
    <col min="3845" max="3845" width="10.25" style="879" customWidth="1"/>
    <col min="3846" max="3846" width="10.375" style="879" customWidth="1"/>
    <col min="3847" max="3847" width="9.875" style="879" customWidth="1"/>
    <col min="3848" max="3848" width="9.375" style="879" customWidth="1"/>
    <col min="3849" max="3849" width="11" style="879" customWidth="1"/>
    <col min="3850" max="3859" width="0" style="879" hidden="1" customWidth="1"/>
    <col min="3860" max="4096" width="9.125" style="879"/>
    <col min="4097" max="4097" width="5.875" style="879" customWidth="1"/>
    <col min="4098" max="4098" width="48.625" style="879" customWidth="1"/>
    <col min="4099" max="4100" width="10.625" style="879" customWidth="1"/>
    <col min="4101" max="4101" width="10.25" style="879" customWidth="1"/>
    <col min="4102" max="4102" width="10.375" style="879" customWidth="1"/>
    <col min="4103" max="4103" width="9.875" style="879" customWidth="1"/>
    <col min="4104" max="4104" width="9.375" style="879" customWidth="1"/>
    <col min="4105" max="4105" width="11" style="879" customWidth="1"/>
    <col min="4106" max="4115" width="0" style="879" hidden="1" customWidth="1"/>
    <col min="4116" max="4352" width="9.125" style="879"/>
    <col min="4353" max="4353" width="5.875" style="879" customWidth="1"/>
    <col min="4354" max="4354" width="48.625" style="879" customWidth="1"/>
    <col min="4355" max="4356" width="10.625" style="879" customWidth="1"/>
    <col min="4357" max="4357" width="10.25" style="879" customWidth="1"/>
    <col min="4358" max="4358" width="10.375" style="879" customWidth="1"/>
    <col min="4359" max="4359" width="9.875" style="879" customWidth="1"/>
    <col min="4360" max="4360" width="9.375" style="879" customWidth="1"/>
    <col min="4361" max="4361" width="11" style="879" customWidth="1"/>
    <col min="4362" max="4371" width="0" style="879" hidden="1" customWidth="1"/>
    <col min="4372" max="4608" width="9.125" style="879"/>
    <col min="4609" max="4609" width="5.875" style="879" customWidth="1"/>
    <col min="4610" max="4610" width="48.625" style="879" customWidth="1"/>
    <col min="4611" max="4612" width="10.625" style="879" customWidth="1"/>
    <col min="4613" max="4613" width="10.25" style="879" customWidth="1"/>
    <col min="4614" max="4614" width="10.375" style="879" customWidth="1"/>
    <col min="4615" max="4615" width="9.875" style="879" customWidth="1"/>
    <col min="4616" max="4616" width="9.375" style="879" customWidth="1"/>
    <col min="4617" max="4617" width="11" style="879" customWidth="1"/>
    <col min="4618" max="4627" width="0" style="879" hidden="1" customWidth="1"/>
    <col min="4628" max="4864" width="9.125" style="879"/>
    <col min="4865" max="4865" width="5.875" style="879" customWidth="1"/>
    <col min="4866" max="4866" width="48.625" style="879" customWidth="1"/>
    <col min="4867" max="4868" width="10.625" style="879" customWidth="1"/>
    <col min="4869" max="4869" width="10.25" style="879" customWidth="1"/>
    <col min="4870" max="4870" width="10.375" style="879" customWidth="1"/>
    <col min="4871" max="4871" width="9.875" style="879" customWidth="1"/>
    <col min="4872" max="4872" width="9.375" style="879" customWidth="1"/>
    <col min="4873" max="4873" width="11" style="879" customWidth="1"/>
    <col min="4874" max="4883" width="0" style="879" hidden="1" customWidth="1"/>
    <col min="4884" max="5120" width="9.125" style="879"/>
    <col min="5121" max="5121" width="5.875" style="879" customWidth="1"/>
    <col min="5122" max="5122" width="48.625" style="879" customWidth="1"/>
    <col min="5123" max="5124" width="10.625" style="879" customWidth="1"/>
    <col min="5125" max="5125" width="10.25" style="879" customWidth="1"/>
    <col min="5126" max="5126" width="10.375" style="879" customWidth="1"/>
    <col min="5127" max="5127" width="9.875" style="879" customWidth="1"/>
    <col min="5128" max="5128" width="9.375" style="879" customWidth="1"/>
    <col min="5129" max="5129" width="11" style="879" customWidth="1"/>
    <col min="5130" max="5139" width="0" style="879" hidden="1" customWidth="1"/>
    <col min="5140" max="5376" width="9.125" style="879"/>
    <col min="5377" max="5377" width="5.875" style="879" customWidth="1"/>
    <col min="5378" max="5378" width="48.625" style="879" customWidth="1"/>
    <col min="5379" max="5380" width="10.625" style="879" customWidth="1"/>
    <col min="5381" max="5381" width="10.25" style="879" customWidth="1"/>
    <col min="5382" max="5382" width="10.375" style="879" customWidth="1"/>
    <col min="5383" max="5383" width="9.875" style="879" customWidth="1"/>
    <col min="5384" max="5384" width="9.375" style="879" customWidth="1"/>
    <col min="5385" max="5385" width="11" style="879" customWidth="1"/>
    <col min="5386" max="5395" width="0" style="879" hidden="1" customWidth="1"/>
    <col min="5396" max="5632" width="9.125" style="879"/>
    <col min="5633" max="5633" width="5.875" style="879" customWidth="1"/>
    <col min="5634" max="5634" width="48.625" style="879" customWidth="1"/>
    <col min="5635" max="5636" width="10.625" style="879" customWidth="1"/>
    <col min="5637" max="5637" width="10.25" style="879" customWidth="1"/>
    <col min="5638" max="5638" width="10.375" style="879" customWidth="1"/>
    <col min="5639" max="5639" width="9.875" style="879" customWidth="1"/>
    <col min="5640" max="5640" width="9.375" style="879" customWidth="1"/>
    <col min="5641" max="5641" width="11" style="879" customWidth="1"/>
    <col min="5642" max="5651" width="0" style="879" hidden="1" customWidth="1"/>
    <col min="5652" max="5888" width="9.125" style="879"/>
    <col min="5889" max="5889" width="5.875" style="879" customWidth="1"/>
    <col min="5890" max="5890" width="48.625" style="879" customWidth="1"/>
    <col min="5891" max="5892" width="10.625" style="879" customWidth="1"/>
    <col min="5893" max="5893" width="10.25" style="879" customWidth="1"/>
    <col min="5894" max="5894" width="10.375" style="879" customWidth="1"/>
    <col min="5895" max="5895" width="9.875" style="879" customWidth="1"/>
    <col min="5896" max="5896" width="9.375" style="879" customWidth="1"/>
    <col min="5897" max="5897" width="11" style="879" customWidth="1"/>
    <col min="5898" max="5907" width="0" style="879" hidden="1" customWidth="1"/>
    <col min="5908" max="6144" width="9.125" style="879"/>
    <col min="6145" max="6145" width="5.875" style="879" customWidth="1"/>
    <col min="6146" max="6146" width="48.625" style="879" customWidth="1"/>
    <col min="6147" max="6148" width="10.625" style="879" customWidth="1"/>
    <col min="6149" max="6149" width="10.25" style="879" customWidth="1"/>
    <col min="6150" max="6150" width="10.375" style="879" customWidth="1"/>
    <col min="6151" max="6151" width="9.875" style="879" customWidth="1"/>
    <col min="6152" max="6152" width="9.375" style="879" customWidth="1"/>
    <col min="6153" max="6153" width="11" style="879" customWidth="1"/>
    <col min="6154" max="6163" width="0" style="879" hidden="1" customWidth="1"/>
    <col min="6164" max="6400" width="9.125" style="879"/>
    <col min="6401" max="6401" width="5.875" style="879" customWidth="1"/>
    <col min="6402" max="6402" width="48.625" style="879" customWidth="1"/>
    <col min="6403" max="6404" width="10.625" style="879" customWidth="1"/>
    <col min="6405" max="6405" width="10.25" style="879" customWidth="1"/>
    <col min="6406" max="6406" width="10.375" style="879" customWidth="1"/>
    <col min="6407" max="6407" width="9.875" style="879" customWidth="1"/>
    <col min="6408" max="6408" width="9.375" style="879" customWidth="1"/>
    <col min="6409" max="6409" width="11" style="879" customWidth="1"/>
    <col min="6410" max="6419" width="0" style="879" hidden="1" customWidth="1"/>
    <col min="6420" max="6656" width="9.125" style="879"/>
    <col min="6657" max="6657" width="5.875" style="879" customWidth="1"/>
    <col min="6658" max="6658" width="48.625" style="879" customWidth="1"/>
    <col min="6659" max="6660" width="10.625" style="879" customWidth="1"/>
    <col min="6661" max="6661" width="10.25" style="879" customWidth="1"/>
    <col min="6662" max="6662" width="10.375" style="879" customWidth="1"/>
    <col min="6663" max="6663" width="9.875" style="879" customWidth="1"/>
    <col min="6664" max="6664" width="9.375" style="879" customWidth="1"/>
    <col min="6665" max="6665" width="11" style="879" customWidth="1"/>
    <col min="6666" max="6675" width="0" style="879" hidden="1" customWidth="1"/>
    <col min="6676" max="6912" width="9.125" style="879"/>
    <col min="6913" max="6913" width="5.875" style="879" customWidth="1"/>
    <col min="6914" max="6914" width="48.625" style="879" customWidth="1"/>
    <col min="6915" max="6916" width="10.625" style="879" customWidth="1"/>
    <col min="6917" max="6917" width="10.25" style="879" customWidth="1"/>
    <col min="6918" max="6918" width="10.375" style="879" customWidth="1"/>
    <col min="6919" max="6919" width="9.875" style="879" customWidth="1"/>
    <col min="6920" max="6920" width="9.375" style="879" customWidth="1"/>
    <col min="6921" max="6921" width="11" style="879" customWidth="1"/>
    <col min="6922" max="6931" width="0" style="879" hidden="1" customWidth="1"/>
    <col min="6932" max="7168" width="9.125" style="879"/>
    <col min="7169" max="7169" width="5.875" style="879" customWidth="1"/>
    <col min="7170" max="7170" width="48.625" style="879" customWidth="1"/>
    <col min="7171" max="7172" width="10.625" style="879" customWidth="1"/>
    <col min="7173" max="7173" width="10.25" style="879" customWidth="1"/>
    <col min="7174" max="7174" width="10.375" style="879" customWidth="1"/>
    <col min="7175" max="7175" width="9.875" style="879" customWidth="1"/>
    <col min="7176" max="7176" width="9.375" style="879" customWidth="1"/>
    <col min="7177" max="7177" width="11" style="879" customWidth="1"/>
    <col min="7178" max="7187" width="0" style="879" hidden="1" customWidth="1"/>
    <col min="7188" max="7424" width="9.125" style="879"/>
    <col min="7425" max="7425" width="5.875" style="879" customWidth="1"/>
    <col min="7426" max="7426" width="48.625" style="879" customWidth="1"/>
    <col min="7427" max="7428" width="10.625" style="879" customWidth="1"/>
    <col min="7429" max="7429" width="10.25" style="879" customWidth="1"/>
    <col min="7430" max="7430" width="10.375" style="879" customWidth="1"/>
    <col min="7431" max="7431" width="9.875" style="879" customWidth="1"/>
    <col min="7432" max="7432" width="9.375" style="879" customWidth="1"/>
    <col min="7433" max="7433" width="11" style="879" customWidth="1"/>
    <col min="7434" max="7443" width="0" style="879" hidden="1" customWidth="1"/>
    <col min="7444" max="7680" width="9.125" style="879"/>
    <col min="7681" max="7681" width="5.875" style="879" customWidth="1"/>
    <col min="7682" max="7682" width="48.625" style="879" customWidth="1"/>
    <col min="7683" max="7684" width="10.625" style="879" customWidth="1"/>
    <col min="7685" max="7685" width="10.25" style="879" customWidth="1"/>
    <col min="7686" max="7686" width="10.375" style="879" customWidth="1"/>
    <col min="7687" max="7687" width="9.875" style="879" customWidth="1"/>
    <col min="7688" max="7688" width="9.375" style="879" customWidth="1"/>
    <col min="7689" max="7689" width="11" style="879" customWidth="1"/>
    <col min="7690" max="7699" width="0" style="879" hidden="1" customWidth="1"/>
    <col min="7700" max="7936" width="9.125" style="879"/>
    <col min="7937" max="7937" width="5.875" style="879" customWidth="1"/>
    <col min="7938" max="7938" width="48.625" style="879" customWidth="1"/>
    <col min="7939" max="7940" width="10.625" style="879" customWidth="1"/>
    <col min="7941" max="7941" width="10.25" style="879" customWidth="1"/>
    <col min="7942" max="7942" width="10.375" style="879" customWidth="1"/>
    <col min="7943" max="7943" width="9.875" style="879" customWidth="1"/>
    <col min="7944" max="7944" width="9.375" style="879" customWidth="1"/>
    <col min="7945" max="7945" width="11" style="879" customWidth="1"/>
    <col min="7946" max="7955" width="0" style="879" hidden="1" customWidth="1"/>
    <col min="7956" max="8192" width="9.125" style="879"/>
    <col min="8193" max="8193" width="5.875" style="879" customWidth="1"/>
    <col min="8194" max="8194" width="48.625" style="879" customWidth="1"/>
    <col min="8195" max="8196" width="10.625" style="879" customWidth="1"/>
    <col min="8197" max="8197" width="10.25" style="879" customWidth="1"/>
    <col min="8198" max="8198" width="10.375" style="879" customWidth="1"/>
    <col min="8199" max="8199" width="9.875" style="879" customWidth="1"/>
    <col min="8200" max="8200" width="9.375" style="879" customWidth="1"/>
    <col min="8201" max="8201" width="11" style="879" customWidth="1"/>
    <col min="8202" max="8211" width="0" style="879" hidden="1" customWidth="1"/>
    <col min="8212" max="8448" width="9.125" style="879"/>
    <col min="8449" max="8449" width="5.875" style="879" customWidth="1"/>
    <col min="8450" max="8450" width="48.625" style="879" customWidth="1"/>
    <col min="8451" max="8452" width="10.625" style="879" customWidth="1"/>
    <col min="8453" max="8453" width="10.25" style="879" customWidth="1"/>
    <col min="8454" max="8454" width="10.375" style="879" customWidth="1"/>
    <col min="8455" max="8455" width="9.875" style="879" customWidth="1"/>
    <col min="8456" max="8456" width="9.375" style="879" customWidth="1"/>
    <col min="8457" max="8457" width="11" style="879" customWidth="1"/>
    <col min="8458" max="8467" width="0" style="879" hidden="1" customWidth="1"/>
    <col min="8468" max="8704" width="9.125" style="879"/>
    <col min="8705" max="8705" width="5.875" style="879" customWidth="1"/>
    <col min="8706" max="8706" width="48.625" style="879" customWidth="1"/>
    <col min="8707" max="8708" width="10.625" style="879" customWidth="1"/>
    <col min="8709" max="8709" width="10.25" style="879" customWidth="1"/>
    <col min="8710" max="8710" width="10.375" style="879" customWidth="1"/>
    <col min="8711" max="8711" width="9.875" style="879" customWidth="1"/>
    <col min="8712" max="8712" width="9.375" style="879" customWidth="1"/>
    <col min="8713" max="8713" width="11" style="879" customWidth="1"/>
    <col min="8714" max="8723" width="0" style="879" hidden="1" customWidth="1"/>
    <col min="8724" max="8960" width="9.125" style="879"/>
    <col min="8961" max="8961" width="5.875" style="879" customWidth="1"/>
    <col min="8962" max="8962" width="48.625" style="879" customWidth="1"/>
    <col min="8963" max="8964" width="10.625" style="879" customWidth="1"/>
    <col min="8965" max="8965" width="10.25" style="879" customWidth="1"/>
    <col min="8966" max="8966" width="10.375" style="879" customWidth="1"/>
    <col min="8967" max="8967" width="9.875" style="879" customWidth="1"/>
    <col min="8968" max="8968" width="9.375" style="879" customWidth="1"/>
    <col min="8969" max="8969" width="11" style="879" customWidth="1"/>
    <col min="8970" max="8979" width="0" style="879" hidden="1" customWidth="1"/>
    <col min="8980" max="9216" width="9.125" style="879"/>
    <col min="9217" max="9217" width="5.875" style="879" customWidth="1"/>
    <col min="9218" max="9218" width="48.625" style="879" customWidth="1"/>
    <col min="9219" max="9220" width="10.625" style="879" customWidth="1"/>
    <col min="9221" max="9221" width="10.25" style="879" customWidth="1"/>
    <col min="9222" max="9222" width="10.375" style="879" customWidth="1"/>
    <col min="9223" max="9223" width="9.875" style="879" customWidth="1"/>
    <col min="9224" max="9224" width="9.375" style="879" customWidth="1"/>
    <col min="9225" max="9225" width="11" style="879" customWidth="1"/>
    <col min="9226" max="9235" width="0" style="879" hidden="1" customWidth="1"/>
    <col min="9236" max="9472" width="9.125" style="879"/>
    <col min="9473" max="9473" width="5.875" style="879" customWidth="1"/>
    <col min="9474" max="9474" width="48.625" style="879" customWidth="1"/>
    <col min="9475" max="9476" width="10.625" style="879" customWidth="1"/>
    <col min="9477" max="9477" width="10.25" style="879" customWidth="1"/>
    <col min="9478" max="9478" width="10.375" style="879" customWidth="1"/>
    <col min="9479" max="9479" width="9.875" style="879" customWidth="1"/>
    <col min="9480" max="9480" width="9.375" style="879" customWidth="1"/>
    <col min="9481" max="9481" width="11" style="879" customWidth="1"/>
    <col min="9482" max="9491" width="0" style="879" hidden="1" customWidth="1"/>
    <col min="9492" max="9728" width="9.125" style="879"/>
    <col min="9729" max="9729" width="5.875" style="879" customWidth="1"/>
    <col min="9730" max="9730" width="48.625" style="879" customWidth="1"/>
    <col min="9731" max="9732" width="10.625" style="879" customWidth="1"/>
    <col min="9733" max="9733" width="10.25" style="879" customWidth="1"/>
    <col min="9734" max="9734" width="10.375" style="879" customWidth="1"/>
    <col min="9735" max="9735" width="9.875" style="879" customWidth="1"/>
    <col min="9736" max="9736" width="9.375" style="879" customWidth="1"/>
    <col min="9737" max="9737" width="11" style="879" customWidth="1"/>
    <col min="9738" max="9747" width="0" style="879" hidden="1" customWidth="1"/>
    <col min="9748" max="9984" width="9.125" style="879"/>
    <col min="9985" max="9985" width="5.875" style="879" customWidth="1"/>
    <col min="9986" max="9986" width="48.625" style="879" customWidth="1"/>
    <col min="9987" max="9988" width="10.625" style="879" customWidth="1"/>
    <col min="9989" max="9989" width="10.25" style="879" customWidth="1"/>
    <col min="9990" max="9990" width="10.375" style="879" customWidth="1"/>
    <col min="9991" max="9991" width="9.875" style="879" customWidth="1"/>
    <col min="9992" max="9992" width="9.375" style="879" customWidth="1"/>
    <col min="9993" max="9993" width="11" style="879" customWidth="1"/>
    <col min="9994" max="10003" width="0" style="879" hidden="1" customWidth="1"/>
    <col min="10004" max="10240" width="9.125" style="879"/>
    <col min="10241" max="10241" width="5.875" style="879" customWidth="1"/>
    <col min="10242" max="10242" width="48.625" style="879" customWidth="1"/>
    <col min="10243" max="10244" width="10.625" style="879" customWidth="1"/>
    <col min="10245" max="10245" width="10.25" style="879" customWidth="1"/>
    <col min="10246" max="10246" width="10.375" style="879" customWidth="1"/>
    <col min="10247" max="10247" width="9.875" style="879" customWidth="1"/>
    <col min="10248" max="10248" width="9.375" style="879" customWidth="1"/>
    <col min="10249" max="10249" width="11" style="879" customWidth="1"/>
    <col min="10250" max="10259" width="0" style="879" hidden="1" customWidth="1"/>
    <col min="10260" max="10496" width="9.125" style="879"/>
    <col min="10497" max="10497" width="5.875" style="879" customWidth="1"/>
    <col min="10498" max="10498" width="48.625" style="879" customWidth="1"/>
    <col min="10499" max="10500" width="10.625" style="879" customWidth="1"/>
    <col min="10501" max="10501" width="10.25" style="879" customWidth="1"/>
    <col min="10502" max="10502" width="10.375" style="879" customWidth="1"/>
    <col min="10503" max="10503" width="9.875" style="879" customWidth="1"/>
    <col min="10504" max="10504" width="9.375" style="879" customWidth="1"/>
    <col min="10505" max="10505" width="11" style="879" customWidth="1"/>
    <col min="10506" max="10515" width="0" style="879" hidden="1" customWidth="1"/>
    <col min="10516" max="10752" width="9.125" style="879"/>
    <col min="10753" max="10753" width="5.875" style="879" customWidth="1"/>
    <col min="10754" max="10754" width="48.625" style="879" customWidth="1"/>
    <col min="10755" max="10756" width="10.625" style="879" customWidth="1"/>
    <col min="10757" max="10757" width="10.25" style="879" customWidth="1"/>
    <col min="10758" max="10758" width="10.375" style="879" customWidth="1"/>
    <col min="10759" max="10759" width="9.875" style="879" customWidth="1"/>
    <col min="10760" max="10760" width="9.375" style="879" customWidth="1"/>
    <col min="10761" max="10761" width="11" style="879" customWidth="1"/>
    <col min="10762" max="10771" width="0" style="879" hidden="1" customWidth="1"/>
    <col min="10772" max="11008" width="9.125" style="879"/>
    <col min="11009" max="11009" width="5.875" style="879" customWidth="1"/>
    <col min="11010" max="11010" width="48.625" style="879" customWidth="1"/>
    <col min="11011" max="11012" width="10.625" style="879" customWidth="1"/>
    <col min="11013" max="11013" width="10.25" style="879" customWidth="1"/>
    <col min="11014" max="11014" width="10.375" style="879" customWidth="1"/>
    <col min="11015" max="11015" width="9.875" style="879" customWidth="1"/>
    <col min="11016" max="11016" width="9.375" style="879" customWidth="1"/>
    <col min="11017" max="11017" width="11" style="879" customWidth="1"/>
    <col min="11018" max="11027" width="0" style="879" hidden="1" customWidth="1"/>
    <col min="11028" max="11264" width="9.125" style="879"/>
    <col min="11265" max="11265" width="5.875" style="879" customWidth="1"/>
    <col min="11266" max="11266" width="48.625" style="879" customWidth="1"/>
    <col min="11267" max="11268" width="10.625" style="879" customWidth="1"/>
    <col min="11269" max="11269" width="10.25" style="879" customWidth="1"/>
    <col min="11270" max="11270" width="10.375" style="879" customWidth="1"/>
    <col min="11271" max="11271" width="9.875" style="879" customWidth="1"/>
    <col min="11272" max="11272" width="9.375" style="879" customWidth="1"/>
    <col min="11273" max="11273" width="11" style="879" customWidth="1"/>
    <col min="11274" max="11283" width="0" style="879" hidden="1" customWidth="1"/>
    <col min="11284" max="11520" width="9.125" style="879"/>
    <col min="11521" max="11521" width="5.875" style="879" customWidth="1"/>
    <col min="11522" max="11522" width="48.625" style="879" customWidth="1"/>
    <col min="11523" max="11524" width="10.625" style="879" customWidth="1"/>
    <col min="11525" max="11525" width="10.25" style="879" customWidth="1"/>
    <col min="11526" max="11526" width="10.375" style="879" customWidth="1"/>
    <col min="11527" max="11527" width="9.875" style="879" customWidth="1"/>
    <col min="11528" max="11528" width="9.375" style="879" customWidth="1"/>
    <col min="11529" max="11529" width="11" style="879" customWidth="1"/>
    <col min="11530" max="11539" width="0" style="879" hidden="1" customWidth="1"/>
    <col min="11540" max="11776" width="9.125" style="879"/>
    <col min="11777" max="11777" width="5.875" style="879" customWidth="1"/>
    <col min="11778" max="11778" width="48.625" style="879" customWidth="1"/>
    <col min="11779" max="11780" width="10.625" style="879" customWidth="1"/>
    <col min="11781" max="11781" width="10.25" style="879" customWidth="1"/>
    <col min="11782" max="11782" width="10.375" style="879" customWidth="1"/>
    <col min="11783" max="11783" width="9.875" style="879" customWidth="1"/>
    <col min="11784" max="11784" width="9.375" style="879" customWidth="1"/>
    <col min="11785" max="11785" width="11" style="879" customWidth="1"/>
    <col min="11786" max="11795" width="0" style="879" hidden="1" customWidth="1"/>
    <col min="11796" max="12032" width="9.125" style="879"/>
    <col min="12033" max="12033" width="5.875" style="879" customWidth="1"/>
    <col min="12034" max="12034" width="48.625" style="879" customWidth="1"/>
    <col min="12035" max="12036" width="10.625" style="879" customWidth="1"/>
    <col min="12037" max="12037" width="10.25" style="879" customWidth="1"/>
    <col min="12038" max="12038" width="10.375" style="879" customWidth="1"/>
    <col min="12039" max="12039" width="9.875" style="879" customWidth="1"/>
    <col min="12040" max="12040" width="9.375" style="879" customWidth="1"/>
    <col min="12041" max="12041" width="11" style="879" customWidth="1"/>
    <col min="12042" max="12051" width="0" style="879" hidden="1" customWidth="1"/>
    <col min="12052" max="12288" width="9.125" style="879"/>
    <col min="12289" max="12289" width="5.875" style="879" customWidth="1"/>
    <col min="12290" max="12290" width="48.625" style="879" customWidth="1"/>
    <col min="12291" max="12292" width="10.625" style="879" customWidth="1"/>
    <col min="12293" max="12293" width="10.25" style="879" customWidth="1"/>
    <col min="12294" max="12294" width="10.375" style="879" customWidth="1"/>
    <col min="12295" max="12295" width="9.875" style="879" customWidth="1"/>
    <col min="12296" max="12296" width="9.375" style="879" customWidth="1"/>
    <col min="12297" max="12297" width="11" style="879" customWidth="1"/>
    <col min="12298" max="12307" width="0" style="879" hidden="1" customWidth="1"/>
    <col min="12308" max="12544" width="9.125" style="879"/>
    <col min="12545" max="12545" width="5.875" style="879" customWidth="1"/>
    <col min="12546" max="12546" width="48.625" style="879" customWidth="1"/>
    <col min="12547" max="12548" width="10.625" style="879" customWidth="1"/>
    <col min="12549" max="12549" width="10.25" style="879" customWidth="1"/>
    <col min="12550" max="12550" width="10.375" style="879" customWidth="1"/>
    <col min="12551" max="12551" width="9.875" style="879" customWidth="1"/>
    <col min="12552" max="12552" width="9.375" style="879" customWidth="1"/>
    <col min="12553" max="12553" width="11" style="879" customWidth="1"/>
    <col min="12554" max="12563" width="0" style="879" hidden="1" customWidth="1"/>
    <col min="12564" max="12800" width="9.125" style="879"/>
    <col min="12801" max="12801" width="5.875" style="879" customWidth="1"/>
    <col min="12802" max="12802" width="48.625" style="879" customWidth="1"/>
    <col min="12803" max="12804" width="10.625" style="879" customWidth="1"/>
    <col min="12805" max="12805" width="10.25" style="879" customWidth="1"/>
    <col min="12806" max="12806" width="10.375" style="879" customWidth="1"/>
    <col min="12807" max="12807" width="9.875" style="879" customWidth="1"/>
    <col min="12808" max="12808" width="9.375" style="879" customWidth="1"/>
    <col min="12809" max="12809" width="11" style="879" customWidth="1"/>
    <col min="12810" max="12819" width="0" style="879" hidden="1" customWidth="1"/>
    <col min="12820" max="13056" width="9.125" style="879"/>
    <col min="13057" max="13057" width="5.875" style="879" customWidth="1"/>
    <col min="13058" max="13058" width="48.625" style="879" customWidth="1"/>
    <col min="13059" max="13060" width="10.625" style="879" customWidth="1"/>
    <col min="13061" max="13061" width="10.25" style="879" customWidth="1"/>
    <col min="13062" max="13062" width="10.375" style="879" customWidth="1"/>
    <col min="13063" max="13063" width="9.875" style="879" customWidth="1"/>
    <col min="13064" max="13064" width="9.375" style="879" customWidth="1"/>
    <col min="13065" max="13065" width="11" style="879" customWidth="1"/>
    <col min="13066" max="13075" width="0" style="879" hidden="1" customWidth="1"/>
    <col min="13076" max="13312" width="9.125" style="879"/>
    <col min="13313" max="13313" width="5.875" style="879" customWidth="1"/>
    <col min="13314" max="13314" width="48.625" style="879" customWidth="1"/>
    <col min="13315" max="13316" width="10.625" style="879" customWidth="1"/>
    <col min="13317" max="13317" width="10.25" style="879" customWidth="1"/>
    <col min="13318" max="13318" width="10.375" style="879" customWidth="1"/>
    <col min="13319" max="13319" width="9.875" style="879" customWidth="1"/>
    <col min="13320" max="13320" width="9.375" style="879" customWidth="1"/>
    <col min="13321" max="13321" width="11" style="879" customWidth="1"/>
    <col min="13322" max="13331" width="0" style="879" hidden="1" customWidth="1"/>
    <col min="13332" max="13568" width="9.125" style="879"/>
    <col min="13569" max="13569" width="5.875" style="879" customWidth="1"/>
    <col min="13570" max="13570" width="48.625" style="879" customWidth="1"/>
    <col min="13571" max="13572" width="10.625" style="879" customWidth="1"/>
    <col min="13573" max="13573" width="10.25" style="879" customWidth="1"/>
    <col min="13574" max="13574" width="10.375" style="879" customWidth="1"/>
    <col min="13575" max="13575" width="9.875" style="879" customWidth="1"/>
    <col min="13576" max="13576" width="9.375" style="879" customWidth="1"/>
    <col min="13577" max="13577" width="11" style="879" customWidth="1"/>
    <col min="13578" max="13587" width="0" style="879" hidden="1" customWidth="1"/>
    <col min="13588" max="13824" width="9.125" style="879"/>
    <col min="13825" max="13825" width="5.875" style="879" customWidth="1"/>
    <col min="13826" max="13826" width="48.625" style="879" customWidth="1"/>
    <col min="13827" max="13828" width="10.625" style="879" customWidth="1"/>
    <col min="13829" max="13829" width="10.25" style="879" customWidth="1"/>
    <col min="13830" max="13830" width="10.375" style="879" customWidth="1"/>
    <col min="13831" max="13831" width="9.875" style="879" customWidth="1"/>
    <col min="13832" max="13832" width="9.375" style="879" customWidth="1"/>
    <col min="13833" max="13833" width="11" style="879" customWidth="1"/>
    <col min="13834" max="13843" width="0" style="879" hidden="1" customWidth="1"/>
    <col min="13844" max="14080" width="9.125" style="879"/>
    <col min="14081" max="14081" width="5.875" style="879" customWidth="1"/>
    <col min="14082" max="14082" width="48.625" style="879" customWidth="1"/>
    <col min="14083" max="14084" width="10.625" style="879" customWidth="1"/>
    <col min="14085" max="14085" width="10.25" style="879" customWidth="1"/>
    <col min="14086" max="14086" width="10.375" style="879" customWidth="1"/>
    <col min="14087" max="14087" width="9.875" style="879" customWidth="1"/>
    <col min="14088" max="14088" width="9.375" style="879" customWidth="1"/>
    <col min="14089" max="14089" width="11" style="879" customWidth="1"/>
    <col min="14090" max="14099" width="0" style="879" hidden="1" customWidth="1"/>
    <col min="14100" max="14336" width="9.125" style="879"/>
    <col min="14337" max="14337" width="5.875" style="879" customWidth="1"/>
    <col min="14338" max="14338" width="48.625" style="879" customWidth="1"/>
    <col min="14339" max="14340" width="10.625" style="879" customWidth="1"/>
    <col min="14341" max="14341" width="10.25" style="879" customWidth="1"/>
    <col min="14342" max="14342" width="10.375" style="879" customWidth="1"/>
    <col min="14343" max="14343" width="9.875" style="879" customWidth="1"/>
    <col min="14344" max="14344" width="9.375" style="879" customWidth="1"/>
    <col min="14345" max="14345" width="11" style="879" customWidth="1"/>
    <col min="14346" max="14355" width="0" style="879" hidden="1" customWidth="1"/>
    <col min="14356" max="14592" width="9.125" style="879"/>
    <col min="14593" max="14593" width="5.875" style="879" customWidth="1"/>
    <col min="14594" max="14594" width="48.625" style="879" customWidth="1"/>
    <col min="14595" max="14596" width="10.625" style="879" customWidth="1"/>
    <col min="14597" max="14597" width="10.25" style="879" customWidth="1"/>
    <col min="14598" max="14598" width="10.375" style="879" customWidth="1"/>
    <col min="14599" max="14599" width="9.875" style="879" customWidth="1"/>
    <col min="14600" max="14600" width="9.375" style="879" customWidth="1"/>
    <col min="14601" max="14601" width="11" style="879" customWidth="1"/>
    <col min="14602" max="14611" width="0" style="879" hidden="1" customWidth="1"/>
    <col min="14612" max="14848" width="9.125" style="879"/>
    <col min="14849" max="14849" width="5.875" style="879" customWidth="1"/>
    <col min="14850" max="14850" width="48.625" style="879" customWidth="1"/>
    <col min="14851" max="14852" width="10.625" style="879" customWidth="1"/>
    <col min="14853" max="14853" width="10.25" style="879" customWidth="1"/>
    <col min="14854" max="14854" width="10.375" style="879" customWidth="1"/>
    <col min="14855" max="14855" width="9.875" style="879" customWidth="1"/>
    <col min="14856" max="14856" width="9.375" style="879" customWidth="1"/>
    <col min="14857" max="14857" width="11" style="879" customWidth="1"/>
    <col min="14858" max="14867" width="0" style="879" hidden="1" customWidth="1"/>
    <col min="14868" max="15104" width="9.125" style="879"/>
    <col min="15105" max="15105" width="5.875" style="879" customWidth="1"/>
    <col min="15106" max="15106" width="48.625" style="879" customWidth="1"/>
    <col min="15107" max="15108" width="10.625" style="879" customWidth="1"/>
    <col min="15109" max="15109" width="10.25" style="879" customWidth="1"/>
    <col min="15110" max="15110" width="10.375" style="879" customWidth="1"/>
    <col min="15111" max="15111" width="9.875" style="879" customWidth="1"/>
    <col min="15112" max="15112" width="9.375" style="879" customWidth="1"/>
    <col min="15113" max="15113" width="11" style="879" customWidth="1"/>
    <col min="15114" max="15123" width="0" style="879" hidden="1" customWidth="1"/>
    <col min="15124" max="15360" width="9.125" style="879"/>
    <col min="15361" max="15361" width="5.875" style="879" customWidth="1"/>
    <col min="15362" max="15362" width="48.625" style="879" customWidth="1"/>
    <col min="15363" max="15364" width="10.625" style="879" customWidth="1"/>
    <col min="15365" max="15365" width="10.25" style="879" customWidth="1"/>
    <col min="15366" max="15366" width="10.375" style="879" customWidth="1"/>
    <col min="15367" max="15367" width="9.875" style="879" customWidth="1"/>
    <col min="15368" max="15368" width="9.375" style="879" customWidth="1"/>
    <col min="15369" max="15369" width="11" style="879" customWidth="1"/>
    <col min="15370" max="15379" width="0" style="879" hidden="1" customWidth="1"/>
    <col min="15380" max="15616" width="9.125" style="879"/>
    <col min="15617" max="15617" width="5.875" style="879" customWidth="1"/>
    <col min="15618" max="15618" width="48.625" style="879" customWidth="1"/>
    <col min="15619" max="15620" width="10.625" style="879" customWidth="1"/>
    <col min="15621" max="15621" width="10.25" style="879" customWidth="1"/>
    <col min="15622" max="15622" width="10.375" style="879" customWidth="1"/>
    <col min="15623" max="15623" width="9.875" style="879" customWidth="1"/>
    <col min="15624" max="15624" width="9.375" style="879" customWidth="1"/>
    <col min="15625" max="15625" width="11" style="879" customWidth="1"/>
    <col min="15626" max="15635" width="0" style="879" hidden="1" customWidth="1"/>
    <col min="15636" max="15872" width="9.125" style="879"/>
    <col min="15873" max="15873" width="5.875" style="879" customWidth="1"/>
    <col min="15874" max="15874" width="48.625" style="879" customWidth="1"/>
    <col min="15875" max="15876" width="10.625" style="879" customWidth="1"/>
    <col min="15877" max="15877" width="10.25" style="879" customWidth="1"/>
    <col min="15878" max="15878" width="10.375" style="879" customWidth="1"/>
    <col min="15879" max="15879" width="9.875" style="879" customWidth="1"/>
    <col min="15880" max="15880" width="9.375" style="879" customWidth="1"/>
    <col min="15881" max="15881" width="11" style="879" customWidth="1"/>
    <col min="15882" max="15891" width="0" style="879" hidden="1" customWidth="1"/>
    <col min="15892" max="16128" width="9.125" style="879"/>
    <col min="16129" max="16129" width="5.875" style="879" customWidth="1"/>
    <col min="16130" max="16130" width="48.625" style="879" customWidth="1"/>
    <col min="16131" max="16132" width="10.625" style="879" customWidth="1"/>
    <col min="16133" max="16133" width="10.25" style="879" customWidth="1"/>
    <col min="16134" max="16134" width="10.375" style="879" customWidth="1"/>
    <col min="16135" max="16135" width="9.875" style="879" customWidth="1"/>
    <col min="16136" max="16136" width="9.375" style="879" customWidth="1"/>
    <col min="16137" max="16137" width="11" style="879" customWidth="1"/>
    <col min="16138" max="16147" width="0" style="879" hidden="1" customWidth="1"/>
    <col min="16148" max="16384" width="9.125" style="879"/>
  </cols>
  <sheetData>
    <row r="1" spans="1:20" ht="15.75" customHeight="1">
      <c r="G1" s="1877" t="s">
        <v>1040</v>
      </c>
      <c r="H1" s="1877"/>
      <c r="I1" s="1877"/>
    </row>
    <row r="2" spans="1:20" ht="24" customHeight="1">
      <c r="A2" s="1880" t="s">
        <v>1041</v>
      </c>
      <c r="B2" s="1880"/>
      <c r="C2" s="1880"/>
      <c r="D2" s="1880"/>
      <c r="E2" s="1880"/>
      <c r="F2" s="1880"/>
      <c r="G2" s="1880"/>
      <c r="H2" s="1880"/>
      <c r="I2" s="1880"/>
    </row>
    <row r="3" spans="1:20">
      <c r="A3" s="1881"/>
      <c r="B3" s="1881"/>
      <c r="C3" s="1881"/>
      <c r="D3" s="1881"/>
      <c r="E3" s="1881"/>
      <c r="F3" s="1881"/>
      <c r="G3" s="1881"/>
      <c r="H3" s="1881"/>
      <c r="I3" s="1881"/>
    </row>
    <row r="4" spans="1:20">
      <c r="H4" s="1882" t="s">
        <v>121</v>
      </c>
      <c r="I4" s="1882"/>
      <c r="L4" s="879" t="s">
        <v>14</v>
      </c>
    </row>
    <row r="5" spans="1:20" s="876" customFormat="1" ht="24" customHeight="1">
      <c r="A5" s="1883" t="s">
        <v>4</v>
      </c>
      <c r="B5" s="1883" t="s">
        <v>634</v>
      </c>
      <c r="C5" s="1885" t="s">
        <v>1000</v>
      </c>
      <c r="D5" s="1886"/>
      <c r="E5" s="1886"/>
      <c r="F5" s="1886"/>
      <c r="G5" s="1887"/>
      <c r="H5" s="1888" t="s">
        <v>636</v>
      </c>
      <c r="I5" s="1888" t="s">
        <v>351</v>
      </c>
    </row>
    <row r="6" spans="1:20" s="876" customFormat="1" ht="24.75" customHeight="1">
      <c r="A6" s="1884"/>
      <c r="B6" s="1884"/>
      <c r="C6" s="1878" t="s">
        <v>637</v>
      </c>
      <c r="D6" s="1878"/>
      <c r="E6" s="1878" t="s">
        <v>638</v>
      </c>
      <c r="F6" s="1878"/>
      <c r="G6" s="1879" t="s">
        <v>639</v>
      </c>
      <c r="H6" s="1879"/>
      <c r="I6" s="1879"/>
    </row>
    <row r="7" spans="1:20" ht="51" customHeight="1">
      <c r="A7" s="1884"/>
      <c r="B7" s="1884"/>
      <c r="C7" s="880" t="s">
        <v>640</v>
      </c>
      <c r="D7" s="880" t="s">
        <v>370</v>
      </c>
      <c r="E7" s="880" t="s">
        <v>640</v>
      </c>
      <c r="F7" s="880" t="s">
        <v>370</v>
      </c>
      <c r="G7" s="1878"/>
      <c r="H7" s="1878"/>
      <c r="I7" s="1878"/>
    </row>
    <row r="8" spans="1:20" s="884" customFormat="1" ht="21" customHeight="1">
      <c r="A8" s="881" t="s">
        <v>20</v>
      </c>
      <c r="B8" s="882" t="s">
        <v>21</v>
      </c>
      <c r="C8" s="883">
        <v>1</v>
      </c>
      <c r="D8" s="883">
        <v>2</v>
      </c>
      <c r="E8" s="883">
        <v>3</v>
      </c>
      <c r="F8" s="883">
        <v>4</v>
      </c>
      <c r="G8" s="883">
        <v>5</v>
      </c>
      <c r="H8" s="883">
        <v>6</v>
      </c>
      <c r="I8" s="883" t="s">
        <v>641</v>
      </c>
    </row>
    <row r="9" spans="1:20" s="884" customFormat="1" ht="21" hidden="1" customHeight="1">
      <c r="A9" s="885">
        <v>5</v>
      </c>
      <c r="B9" s="886" t="s">
        <v>642</v>
      </c>
      <c r="C9" s="883">
        <f t="shared" ref="C9:G10" si="0">ROUND(SUMIF($B$11:$B$994,$B9,C$11:C$994),0)</f>
        <v>0</v>
      </c>
      <c r="D9" s="883">
        <f t="shared" si="0"/>
        <v>0</v>
      </c>
      <c r="E9" s="883">
        <f t="shared" si="0"/>
        <v>0</v>
      </c>
      <c r="F9" s="883">
        <f t="shared" si="0"/>
        <v>0</v>
      </c>
      <c r="G9" s="883">
        <f t="shared" si="0"/>
        <v>0</v>
      </c>
      <c r="H9" s="883"/>
      <c r="I9" s="887"/>
      <c r="T9" s="888"/>
    </row>
    <row r="10" spans="1:20" s="884" customFormat="1" ht="38.25" hidden="1" customHeight="1">
      <c r="A10" s="885">
        <v>6</v>
      </c>
      <c r="B10" s="886" t="s">
        <v>643</v>
      </c>
      <c r="C10" s="883">
        <f t="shared" si="0"/>
        <v>0</v>
      </c>
      <c r="D10" s="883">
        <f t="shared" si="0"/>
        <v>0</v>
      </c>
      <c r="E10" s="883">
        <f t="shared" si="0"/>
        <v>0</v>
      </c>
      <c r="F10" s="883">
        <f t="shared" si="0"/>
        <v>0</v>
      </c>
      <c r="G10" s="883">
        <f t="shared" si="0"/>
        <v>0</v>
      </c>
      <c r="H10" s="883"/>
      <c r="I10" s="887"/>
      <c r="T10" s="888"/>
    </row>
    <row r="11" spans="1:20" s="894" customFormat="1" ht="21" customHeight="1">
      <c r="A11" s="889"/>
      <c r="B11" s="890" t="s">
        <v>644</v>
      </c>
      <c r="C11" s="891">
        <f t="shared" ref="C11:G11" si="1">C12+C28</f>
        <v>349480</v>
      </c>
      <c r="D11" s="891">
        <f t="shared" si="1"/>
        <v>252049.906388</v>
      </c>
      <c r="E11" s="891">
        <f t="shared" si="1"/>
        <v>363570</v>
      </c>
      <c r="F11" s="891">
        <f t="shared" si="1"/>
        <v>212003.40436999997</v>
      </c>
      <c r="G11" s="891">
        <f t="shared" si="1"/>
        <v>464053.31075799995</v>
      </c>
      <c r="H11" s="891" t="e">
        <f t="shared" ref="H11" si="2">H12+H28</f>
        <v>#REF!</v>
      </c>
      <c r="I11" s="891" t="e">
        <f>G11-H11</f>
        <v>#REF!</v>
      </c>
      <c r="J11" s="892">
        <f>D11+F11-G11</f>
        <v>0</v>
      </c>
      <c r="K11" s="893">
        <f t="shared" ref="K11:K19" si="3">D11+F11-G11</f>
        <v>0</v>
      </c>
      <c r="T11" s="888"/>
    </row>
    <row r="12" spans="1:20" s="884" customFormat="1" ht="21" customHeight="1">
      <c r="A12" s="890" t="s">
        <v>23</v>
      </c>
      <c r="B12" s="895" t="s">
        <v>645</v>
      </c>
      <c r="C12" s="891">
        <f>SUM(C13,C17,C20,C21,C22,C24,C25,C26,C27)</f>
        <v>290270</v>
      </c>
      <c r="D12" s="891">
        <f t="shared" ref="D12:H12" si="4">SUM(D13,D17,D20,D21,D22,D24,D25,D26,D27)</f>
        <v>230676.65909999999</v>
      </c>
      <c r="E12" s="891">
        <f t="shared" si="4"/>
        <v>303845</v>
      </c>
      <c r="F12" s="891">
        <f t="shared" si="4"/>
        <v>189908.01700999998</v>
      </c>
      <c r="G12" s="891">
        <f t="shared" si="4"/>
        <v>420584.67610999994</v>
      </c>
      <c r="H12" s="891" t="e">
        <f t="shared" si="4"/>
        <v>#REF!</v>
      </c>
      <c r="I12" s="891" t="e">
        <f>G12-H12</f>
        <v>#REF!</v>
      </c>
      <c r="J12" s="892">
        <f t="shared" ref="J12:J19" si="5">D12+F12-G12</f>
        <v>0</v>
      </c>
      <c r="K12" s="893">
        <f t="shared" si="3"/>
        <v>0</v>
      </c>
      <c r="T12" s="888"/>
    </row>
    <row r="13" spans="1:20" s="884" customFormat="1" ht="53.25" customHeight="1">
      <c r="A13" s="880">
        <v>1</v>
      </c>
      <c r="B13" s="895" t="s">
        <v>646</v>
      </c>
      <c r="C13" s="891">
        <f t="shared" ref="C13:G13" si="6">SUM(C14:C16)</f>
        <v>232558</v>
      </c>
      <c r="D13" s="891">
        <f t="shared" si="6"/>
        <v>146030.981</v>
      </c>
      <c r="E13" s="891">
        <f t="shared" si="6"/>
        <v>238785</v>
      </c>
      <c r="F13" s="891">
        <f t="shared" si="6"/>
        <v>146936.20495000001</v>
      </c>
      <c r="G13" s="891">
        <f t="shared" si="6"/>
        <v>292967.18594999996</v>
      </c>
      <c r="H13" s="891" t="e">
        <f>#REF!</f>
        <v>#REF!</v>
      </c>
      <c r="I13" s="891" t="e">
        <f>G13-H13</f>
        <v>#REF!</v>
      </c>
      <c r="J13" s="892">
        <f t="shared" si="5"/>
        <v>0</v>
      </c>
      <c r="K13" s="893">
        <f t="shared" si="3"/>
        <v>0</v>
      </c>
      <c r="T13" s="888"/>
    </row>
    <row r="14" spans="1:20" s="884" customFormat="1" ht="21" customHeight="1">
      <c r="A14" s="896"/>
      <c r="B14" s="897" t="s">
        <v>647</v>
      </c>
      <c r="C14" s="883">
        <v>84404</v>
      </c>
      <c r="D14" s="883">
        <v>52897.125</v>
      </c>
      <c r="E14" s="883">
        <v>82261</v>
      </c>
      <c r="F14" s="883">
        <v>51899.29335</v>
      </c>
      <c r="G14" s="883">
        <f>F14+D14</f>
        <v>104796.41834999999</v>
      </c>
      <c r="H14" s="883"/>
      <c r="I14" s="883"/>
      <c r="J14" s="892">
        <f t="shared" si="5"/>
        <v>0</v>
      </c>
      <c r="K14" s="893">
        <f t="shared" si="3"/>
        <v>0</v>
      </c>
      <c r="T14" s="888"/>
    </row>
    <row r="15" spans="1:20" s="884" customFormat="1" ht="21" customHeight="1">
      <c r="A15" s="896"/>
      <c r="B15" s="897" t="s">
        <v>648</v>
      </c>
      <c r="C15" s="883">
        <v>146217</v>
      </c>
      <c r="D15" s="883">
        <v>91923.116999999998</v>
      </c>
      <c r="E15" s="883">
        <v>154332</v>
      </c>
      <c r="F15" s="883">
        <v>93734.14</v>
      </c>
      <c r="G15" s="883">
        <f>F15+D15</f>
        <v>185657.25699999998</v>
      </c>
      <c r="H15" s="883"/>
      <c r="I15" s="883"/>
      <c r="J15" s="892">
        <f t="shared" si="5"/>
        <v>0</v>
      </c>
      <c r="K15" s="893">
        <f t="shared" si="3"/>
        <v>0</v>
      </c>
      <c r="T15" s="888"/>
    </row>
    <row r="16" spans="1:20" s="884" customFormat="1" ht="21" customHeight="1">
      <c r="A16" s="896"/>
      <c r="B16" s="897" t="s">
        <v>649</v>
      </c>
      <c r="C16" s="883">
        <v>1937</v>
      </c>
      <c r="D16" s="883">
        <v>1210.739</v>
      </c>
      <c r="E16" s="883">
        <v>2192</v>
      </c>
      <c r="F16" s="883">
        <v>1302.7716</v>
      </c>
      <c r="G16" s="883">
        <f>F16+D16</f>
        <v>2513.5106000000001</v>
      </c>
      <c r="H16" s="883"/>
      <c r="I16" s="883"/>
      <c r="J16" s="892">
        <f t="shared" si="5"/>
        <v>0</v>
      </c>
      <c r="K16" s="893">
        <f t="shared" si="3"/>
        <v>0</v>
      </c>
      <c r="T16" s="888"/>
    </row>
    <row r="17" spans="1:20" s="884" customFormat="1" ht="21" customHeight="1">
      <c r="A17" s="880">
        <v>2</v>
      </c>
      <c r="B17" s="895" t="s">
        <v>650</v>
      </c>
      <c r="C17" s="891">
        <f t="shared" ref="C17:G17" si="7">SUM(C18:C19)</f>
        <v>52338</v>
      </c>
      <c r="D17" s="891">
        <f t="shared" si="7"/>
        <v>80167.21650000001</v>
      </c>
      <c r="E17" s="891">
        <f t="shared" si="7"/>
        <v>51519</v>
      </c>
      <c r="F17" s="891">
        <f t="shared" si="7"/>
        <v>35722.918660000003</v>
      </c>
      <c r="G17" s="891">
        <f t="shared" si="7"/>
        <v>115890.13516000001</v>
      </c>
      <c r="H17" s="891" t="e">
        <f>#REF!</f>
        <v>#REF!</v>
      </c>
      <c r="I17" s="891" t="e">
        <f>G17-H17</f>
        <v>#REF!</v>
      </c>
      <c r="J17" s="892">
        <f t="shared" si="5"/>
        <v>0</v>
      </c>
      <c r="K17" s="893">
        <f t="shared" si="3"/>
        <v>0</v>
      </c>
      <c r="T17" s="888"/>
    </row>
    <row r="18" spans="1:20" s="884" customFormat="1" ht="21" customHeight="1">
      <c r="A18" s="896"/>
      <c r="B18" s="898" t="s">
        <v>651</v>
      </c>
      <c r="C18" s="883">
        <v>52338</v>
      </c>
      <c r="D18" s="883">
        <v>32930.205300000001</v>
      </c>
      <c r="E18" s="883">
        <v>51519</v>
      </c>
      <c r="F18" s="883">
        <v>32419.155910000001</v>
      </c>
      <c r="G18" s="883">
        <f>D18+F18</f>
        <v>65349.361210000003</v>
      </c>
      <c r="H18" s="883"/>
      <c r="I18" s="883"/>
      <c r="J18" s="892">
        <f t="shared" si="5"/>
        <v>0</v>
      </c>
      <c r="K18" s="893">
        <f t="shared" si="3"/>
        <v>0</v>
      </c>
      <c r="T18" s="888"/>
    </row>
    <row r="19" spans="1:20" s="884" customFormat="1" ht="48" customHeight="1">
      <c r="A19" s="896"/>
      <c r="B19" s="899" t="s">
        <v>652</v>
      </c>
      <c r="C19" s="883"/>
      <c r="D19" s="883">
        <f>45070.76565+2166.24555</f>
        <v>47237.011200000001</v>
      </c>
      <c r="E19" s="883"/>
      <c r="F19" s="883">
        <v>3303.7627499999999</v>
      </c>
      <c r="G19" s="883">
        <f>D19+F19</f>
        <v>50540.773950000003</v>
      </c>
      <c r="H19" s="883"/>
      <c r="I19" s="883"/>
      <c r="J19" s="892">
        <f t="shared" si="5"/>
        <v>0</v>
      </c>
      <c r="K19" s="893">
        <f t="shared" si="3"/>
        <v>0</v>
      </c>
      <c r="T19" s="888"/>
    </row>
    <row r="20" spans="1:20" s="894" customFormat="1" ht="25.5" hidden="1">
      <c r="A20" s="880">
        <v>3</v>
      </c>
      <c r="B20" s="895" t="s">
        <v>653</v>
      </c>
      <c r="C20" s="883"/>
      <c r="D20" s="883"/>
      <c r="E20" s="883"/>
      <c r="F20" s="883"/>
      <c r="G20" s="883"/>
      <c r="H20" s="883"/>
      <c r="I20" s="891"/>
      <c r="J20" s="892">
        <f>C20*4.5%*6*1.8-D20</f>
        <v>0</v>
      </c>
      <c r="K20" s="893">
        <f>E20*4.5%*6*2.34-F20</f>
        <v>0</v>
      </c>
      <c r="L20" s="888">
        <f>E20-C20</f>
        <v>0</v>
      </c>
      <c r="T20" s="888"/>
    </row>
    <row r="21" spans="1:20" s="894" customFormat="1" ht="12.75" hidden="1">
      <c r="A21" s="900">
        <v>4</v>
      </c>
      <c r="B21" s="901" t="s">
        <v>654</v>
      </c>
      <c r="C21" s="883"/>
      <c r="D21" s="883"/>
      <c r="E21" s="883"/>
      <c r="F21" s="883"/>
      <c r="G21" s="883"/>
      <c r="H21" s="883"/>
      <c r="I21" s="891"/>
      <c r="J21" s="892">
        <f>C21*4.5%*6*1.8-D21</f>
        <v>0</v>
      </c>
      <c r="K21" s="893">
        <f>E21*4.5%*6*2.34-F21</f>
        <v>0</v>
      </c>
      <c r="L21" s="888">
        <f t="shared" ref="L21:L36" si="8">E21-C21</f>
        <v>0</v>
      </c>
      <c r="T21" s="888"/>
    </row>
    <row r="22" spans="1:20" s="894" customFormat="1" ht="12.75" hidden="1">
      <c r="A22" s="900">
        <v>3</v>
      </c>
      <c r="B22" s="901" t="s">
        <v>655</v>
      </c>
      <c r="C22" s="891"/>
      <c r="D22" s="891"/>
      <c r="E22" s="891"/>
      <c r="F22" s="891"/>
      <c r="G22" s="891"/>
      <c r="H22" s="891"/>
      <c r="I22" s="891"/>
      <c r="J22" s="892">
        <f t="shared" ref="J22:J36" si="9">D22+F22-G22</f>
        <v>0</v>
      </c>
      <c r="K22" s="893">
        <f t="shared" ref="K22:K36" si="10">D22+F22-G22</f>
        <v>0</v>
      </c>
      <c r="L22" s="888">
        <f t="shared" si="8"/>
        <v>0</v>
      </c>
      <c r="T22" s="888"/>
    </row>
    <row r="23" spans="1:20" s="894" customFormat="1" ht="12.75" hidden="1">
      <c r="A23" s="902">
        <v>6</v>
      </c>
      <c r="B23" s="901" t="s">
        <v>656</v>
      </c>
      <c r="C23" s="883"/>
      <c r="D23" s="883"/>
      <c r="E23" s="883"/>
      <c r="F23" s="883"/>
      <c r="G23" s="883"/>
      <c r="H23" s="883"/>
      <c r="I23" s="891"/>
      <c r="J23" s="892">
        <f t="shared" si="9"/>
        <v>0</v>
      </c>
      <c r="K23" s="893">
        <f t="shared" si="10"/>
        <v>0</v>
      </c>
      <c r="L23" s="888">
        <f t="shared" si="8"/>
        <v>0</v>
      </c>
      <c r="T23" s="888"/>
    </row>
    <row r="24" spans="1:20" s="894" customFormat="1" ht="27.6" customHeight="1">
      <c r="A24" s="880">
        <v>3</v>
      </c>
      <c r="B24" s="903" t="s">
        <v>657</v>
      </c>
      <c r="C24" s="891">
        <v>4</v>
      </c>
      <c r="D24" s="891">
        <v>2</v>
      </c>
      <c r="E24" s="891">
        <v>4</v>
      </c>
      <c r="F24" s="891">
        <v>2.3166000000000002</v>
      </c>
      <c r="G24" s="891">
        <f>D24+F24</f>
        <v>4.3166000000000002</v>
      </c>
      <c r="H24" s="891" t="e">
        <f>#REF!</f>
        <v>#REF!</v>
      </c>
      <c r="I24" s="891" t="e">
        <f t="shared" ref="I24:I29" si="11">G24-H24</f>
        <v>#REF!</v>
      </c>
      <c r="J24" s="892"/>
      <c r="K24" s="893"/>
      <c r="L24" s="888"/>
      <c r="T24" s="888"/>
    </row>
    <row r="25" spans="1:20" s="894" customFormat="1" ht="24.6" customHeight="1">
      <c r="A25" s="880">
        <v>4</v>
      </c>
      <c r="B25" s="903" t="s">
        <v>658</v>
      </c>
      <c r="C25" s="891">
        <v>51</v>
      </c>
      <c r="D25" s="891">
        <v>31.4847</v>
      </c>
      <c r="E25" s="891">
        <v>49</v>
      </c>
      <c r="F25" s="891">
        <v>30.3264</v>
      </c>
      <c r="G25" s="891">
        <f>D25+F25</f>
        <v>61.811099999999996</v>
      </c>
      <c r="H25" s="891" t="e">
        <f>#REF!</f>
        <v>#REF!</v>
      </c>
      <c r="I25" s="891" t="e">
        <f t="shared" si="11"/>
        <v>#REF!</v>
      </c>
      <c r="J25" s="892"/>
      <c r="K25" s="893"/>
      <c r="L25" s="888"/>
      <c r="T25" s="888"/>
    </row>
    <row r="26" spans="1:20" s="894" customFormat="1" ht="35.25" customHeight="1">
      <c r="A26" s="880">
        <v>5</v>
      </c>
      <c r="B26" s="212" t="s">
        <v>613</v>
      </c>
      <c r="C26" s="891">
        <f>'10. BHCC'!D8</f>
        <v>2875</v>
      </c>
      <c r="D26" s="891">
        <f>'10. BHCC'!D9</f>
        <v>2637.0390000000002</v>
      </c>
      <c r="E26" s="891">
        <f>'10. BHCC'!E8</f>
        <v>4913</v>
      </c>
      <c r="F26" s="891">
        <f>'10. BHCC'!E9</f>
        <v>3714.8603000000003</v>
      </c>
      <c r="G26" s="891">
        <f>F26+D26</f>
        <v>6351.8993000000009</v>
      </c>
      <c r="H26" s="891" t="e">
        <f>#REF!</f>
        <v>#REF!</v>
      </c>
      <c r="I26" s="891" t="e">
        <f t="shared" si="11"/>
        <v>#REF!</v>
      </c>
      <c r="J26" s="892"/>
      <c r="K26" s="893"/>
      <c r="L26" s="888"/>
      <c r="T26" s="888"/>
    </row>
    <row r="27" spans="1:20" s="894" customFormat="1" ht="24.6" customHeight="1">
      <c r="A27" s="880">
        <v>6</v>
      </c>
      <c r="B27" s="212" t="s">
        <v>582</v>
      </c>
      <c r="C27" s="891">
        <f>'9.BHYT'!C9</f>
        <v>2444</v>
      </c>
      <c r="D27" s="891">
        <f>'9.BHYT'!D9</f>
        <v>1807.9378999999997</v>
      </c>
      <c r="E27" s="891">
        <f>'9.BHYT'!E9</f>
        <v>8575</v>
      </c>
      <c r="F27" s="891">
        <f>'9.BHYT'!F9-'9.BHYT'!D9</f>
        <v>3501.3901000000005</v>
      </c>
      <c r="G27" s="891">
        <f>F27+D27</f>
        <v>5309.3280000000004</v>
      </c>
      <c r="H27" s="891" t="e">
        <f>#REF!</f>
        <v>#REF!</v>
      </c>
      <c r="I27" s="891" t="e">
        <f t="shared" si="11"/>
        <v>#REF!</v>
      </c>
      <c r="J27" s="892"/>
      <c r="K27" s="893"/>
      <c r="L27" s="888"/>
      <c r="T27" s="888"/>
    </row>
    <row r="28" spans="1:20" s="884" customFormat="1" ht="21" customHeight="1">
      <c r="A28" s="902" t="s">
        <v>37</v>
      </c>
      <c r="B28" s="901" t="s">
        <v>659</v>
      </c>
      <c r="C28" s="891">
        <f t="shared" ref="C28:H28" si="12">C29+C32+C35+C36+C39+C40+C41</f>
        <v>59210</v>
      </c>
      <c r="D28" s="891">
        <f t="shared" si="12"/>
        <v>21373.247287999999</v>
      </c>
      <c r="E28" s="891">
        <f t="shared" si="12"/>
        <v>59725</v>
      </c>
      <c r="F28" s="891">
        <f t="shared" si="12"/>
        <v>22095.387360000001</v>
      </c>
      <c r="G28" s="891">
        <f t="shared" si="12"/>
        <v>43468.634647999999</v>
      </c>
      <c r="H28" s="891" t="e">
        <f t="shared" si="12"/>
        <v>#REF!</v>
      </c>
      <c r="I28" s="891" t="e">
        <f t="shared" si="11"/>
        <v>#REF!</v>
      </c>
      <c r="J28" s="892">
        <f t="shared" si="9"/>
        <v>0</v>
      </c>
      <c r="K28" s="893">
        <f t="shared" si="10"/>
        <v>0</v>
      </c>
      <c r="L28" s="888">
        <f t="shared" si="8"/>
        <v>515</v>
      </c>
      <c r="T28" s="888"/>
    </row>
    <row r="29" spans="1:20" s="884" customFormat="1" ht="21" customHeight="1">
      <c r="A29" s="885">
        <v>1</v>
      </c>
      <c r="B29" s="901" t="s">
        <v>723</v>
      </c>
      <c r="C29" s="891">
        <f t="shared" ref="C29:G29" si="13">SUM(C30:C31)</f>
        <v>10404</v>
      </c>
      <c r="D29" s="891">
        <f t="shared" si="13"/>
        <v>5599.5048900000002</v>
      </c>
      <c r="E29" s="891">
        <f t="shared" si="13"/>
        <v>10622</v>
      </c>
      <c r="F29" s="891">
        <f t="shared" si="13"/>
        <v>5691.6437999999998</v>
      </c>
      <c r="G29" s="891">
        <f t="shared" si="13"/>
        <v>11291.14869</v>
      </c>
      <c r="H29" s="891" t="e">
        <f>#REF!</f>
        <v>#REF!</v>
      </c>
      <c r="I29" s="891" t="e">
        <f t="shared" si="11"/>
        <v>#REF!</v>
      </c>
      <c r="J29" s="892">
        <f t="shared" si="9"/>
        <v>0</v>
      </c>
      <c r="K29" s="893">
        <f t="shared" si="10"/>
        <v>0</v>
      </c>
      <c r="L29" s="888">
        <f t="shared" si="8"/>
        <v>218</v>
      </c>
      <c r="T29" s="888"/>
    </row>
    <row r="30" spans="1:20" s="884" customFormat="1" ht="21" customHeight="1">
      <c r="A30" s="885"/>
      <c r="B30" s="904" t="s">
        <v>661</v>
      </c>
      <c r="C30" s="883">
        <v>5669</v>
      </c>
      <c r="D30" s="883">
        <v>3575.6720999999998</v>
      </c>
      <c r="E30" s="883">
        <v>5795</v>
      </c>
      <c r="F30" s="883">
        <v>3616.6338000000001</v>
      </c>
      <c r="G30" s="883">
        <f t="shared" ref="G30:G41" si="14">F30+D30</f>
        <v>7192.3058999999994</v>
      </c>
      <c r="H30" s="883"/>
      <c r="I30" s="883"/>
      <c r="J30" s="892">
        <f t="shared" si="9"/>
        <v>0</v>
      </c>
      <c r="K30" s="893">
        <f t="shared" si="10"/>
        <v>0</v>
      </c>
      <c r="L30" s="888">
        <f t="shared" si="8"/>
        <v>126</v>
      </c>
      <c r="T30" s="888"/>
    </row>
    <row r="31" spans="1:20" s="884" customFormat="1" ht="21" customHeight="1">
      <c r="A31" s="885"/>
      <c r="B31" s="904" t="s">
        <v>662</v>
      </c>
      <c r="C31" s="883">
        <v>4735</v>
      </c>
      <c r="D31" s="883">
        <v>2023.8327899999999</v>
      </c>
      <c r="E31" s="883">
        <v>4827</v>
      </c>
      <c r="F31" s="883">
        <v>2075.0100000000002</v>
      </c>
      <c r="G31" s="883">
        <f t="shared" si="14"/>
        <v>4098.8427900000006</v>
      </c>
      <c r="H31" s="883"/>
      <c r="I31" s="883"/>
      <c r="J31" s="892">
        <f t="shared" si="9"/>
        <v>0</v>
      </c>
      <c r="K31" s="893">
        <f t="shared" si="10"/>
        <v>0</v>
      </c>
      <c r="L31" s="888">
        <f t="shared" si="8"/>
        <v>92</v>
      </c>
      <c r="T31" s="888"/>
    </row>
    <row r="32" spans="1:20" s="884" customFormat="1" ht="23.45" customHeight="1">
      <c r="A32" s="905">
        <v>2</v>
      </c>
      <c r="B32" s="895" t="s">
        <v>663</v>
      </c>
      <c r="C32" s="891">
        <f t="shared" ref="C32:G32" si="15">C33+C34</f>
        <v>17157</v>
      </c>
      <c r="D32" s="891">
        <f t="shared" si="15"/>
        <v>3244.9167000000002</v>
      </c>
      <c r="E32" s="891">
        <f t="shared" si="15"/>
        <v>20241</v>
      </c>
      <c r="F32" s="891">
        <f t="shared" si="15"/>
        <v>3583.7559000000001</v>
      </c>
      <c r="G32" s="891">
        <f t="shared" si="15"/>
        <v>6828.6726000000008</v>
      </c>
      <c r="H32" s="891" t="e">
        <f>#REF!</f>
        <v>#REF!</v>
      </c>
      <c r="I32" s="891" t="e">
        <f t="shared" ref="I32:I36" si="16">G32-H32</f>
        <v>#REF!</v>
      </c>
      <c r="J32" s="892">
        <f t="shared" si="9"/>
        <v>0</v>
      </c>
      <c r="K32" s="893">
        <f t="shared" si="10"/>
        <v>0</v>
      </c>
      <c r="L32" s="888">
        <f t="shared" si="8"/>
        <v>3084</v>
      </c>
      <c r="T32" s="888"/>
    </row>
    <row r="33" spans="1:20" s="884" customFormat="1" ht="21" hidden="1" customHeight="1">
      <c r="A33" s="885"/>
      <c r="B33" s="904" t="s">
        <v>664</v>
      </c>
      <c r="C33" s="883">
        <v>17157</v>
      </c>
      <c r="D33" s="883">
        <v>3244.9167000000002</v>
      </c>
      <c r="E33" s="883">
        <v>16086</v>
      </c>
      <c r="F33" s="883">
        <v>3147.6033000000002</v>
      </c>
      <c r="G33" s="883">
        <f t="shared" si="14"/>
        <v>6392.52</v>
      </c>
      <c r="H33" s="883"/>
      <c r="I33" s="891">
        <f t="shared" si="16"/>
        <v>6392.52</v>
      </c>
      <c r="J33" s="906"/>
      <c r="K33" s="907"/>
      <c r="L33" s="908">
        <f t="shared" si="8"/>
        <v>-1071</v>
      </c>
      <c r="T33" s="908"/>
    </row>
    <row r="34" spans="1:20" s="884" customFormat="1" ht="21" hidden="1" customHeight="1">
      <c r="A34" s="885"/>
      <c r="B34" s="904" t="s">
        <v>665</v>
      </c>
      <c r="C34" s="883"/>
      <c r="D34" s="883"/>
      <c r="E34" s="883">
        <v>4155</v>
      </c>
      <c r="F34" s="883">
        <v>436.15260000000001</v>
      </c>
      <c r="G34" s="883">
        <f t="shared" si="14"/>
        <v>436.15260000000001</v>
      </c>
      <c r="H34" s="883"/>
      <c r="I34" s="891">
        <f t="shared" si="16"/>
        <v>436.15260000000001</v>
      </c>
      <c r="J34" s="906"/>
      <c r="K34" s="907"/>
      <c r="L34" s="908"/>
      <c r="T34" s="908"/>
    </row>
    <row r="35" spans="1:20" s="884" customFormat="1" ht="32.25" customHeight="1">
      <c r="A35" s="905">
        <v>3</v>
      </c>
      <c r="B35" s="895" t="s">
        <v>666</v>
      </c>
      <c r="C35" s="891">
        <v>401</v>
      </c>
      <c r="D35" s="891">
        <v>63.590670000000003</v>
      </c>
      <c r="E35" s="891">
        <v>907</v>
      </c>
      <c r="F35" s="891">
        <v>125.22</v>
      </c>
      <c r="G35" s="891">
        <f t="shared" si="14"/>
        <v>188.81067000000002</v>
      </c>
      <c r="H35" s="891"/>
      <c r="I35" s="891">
        <f t="shared" si="16"/>
        <v>188.81067000000002</v>
      </c>
      <c r="J35" s="892">
        <f t="shared" si="9"/>
        <v>0</v>
      </c>
      <c r="K35" s="893">
        <f t="shared" si="10"/>
        <v>0</v>
      </c>
      <c r="L35" s="888">
        <f t="shared" si="8"/>
        <v>506</v>
      </c>
      <c r="T35" s="888"/>
    </row>
    <row r="36" spans="1:20" s="915" customFormat="1" ht="62.25" customHeight="1">
      <c r="A36" s="909">
        <v>4</v>
      </c>
      <c r="B36" s="910" t="s">
        <v>598</v>
      </c>
      <c r="C36" s="911">
        <v>31248</v>
      </c>
      <c r="D36" s="911">
        <v>12465.235027999999</v>
      </c>
      <c r="E36" s="911">
        <v>27872</v>
      </c>
      <c r="F36" s="911">
        <v>12680.868060000001</v>
      </c>
      <c r="G36" s="911">
        <f>F36+D36</f>
        <v>25146.103088</v>
      </c>
      <c r="H36" s="911" t="e">
        <f>#REF!</f>
        <v>#REF!</v>
      </c>
      <c r="I36" s="891" t="e">
        <f t="shared" si="16"/>
        <v>#REF!</v>
      </c>
      <c r="J36" s="912">
        <f t="shared" si="9"/>
        <v>0</v>
      </c>
      <c r="K36" s="913">
        <f t="shared" si="10"/>
        <v>0</v>
      </c>
      <c r="L36" s="914">
        <f t="shared" si="8"/>
        <v>-3376</v>
      </c>
      <c r="T36" s="888"/>
    </row>
    <row r="37" spans="1:20" s="884" customFormat="1" ht="21" hidden="1" customHeight="1">
      <c r="A37" s="885">
        <v>5</v>
      </c>
      <c r="B37" s="886" t="s">
        <v>642</v>
      </c>
      <c r="C37" s="883"/>
      <c r="D37" s="883"/>
      <c r="E37" s="883"/>
      <c r="F37" s="883"/>
      <c r="G37" s="911">
        <f t="shared" si="14"/>
        <v>0</v>
      </c>
      <c r="H37" s="883"/>
      <c r="I37" s="891"/>
      <c r="T37" s="888"/>
    </row>
    <row r="38" spans="1:20" s="884" customFormat="1" ht="21" hidden="1" customHeight="1">
      <c r="A38" s="885">
        <v>6</v>
      </c>
      <c r="B38" s="886" t="s">
        <v>643</v>
      </c>
      <c r="C38" s="883"/>
      <c r="D38" s="883"/>
      <c r="E38" s="883"/>
      <c r="F38" s="883"/>
      <c r="G38" s="911">
        <f t="shared" si="14"/>
        <v>0</v>
      </c>
      <c r="H38" s="883"/>
      <c r="I38" s="891"/>
      <c r="T38" s="888"/>
    </row>
    <row r="39" spans="1:20" s="884" customFormat="1" ht="23.45" customHeight="1">
      <c r="A39" s="905">
        <v>5</v>
      </c>
      <c r="B39" s="895" t="s">
        <v>667</v>
      </c>
      <c r="C39" s="891"/>
      <c r="D39" s="891"/>
      <c r="E39" s="891">
        <v>75</v>
      </c>
      <c r="F39" s="891">
        <v>12.688650000000001</v>
      </c>
      <c r="G39" s="891">
        <f t="shared" si="14"/>
        <v>12.688650000000001</v>
      </c>
      <c r="H39" s="891"/>
      <c r="I39" s="891">
        <f>G39-H39</f>
        <v>12.688650000000001</v>
      </c>
      <c r="J39" s="892"/>
      <c r="K39" s="893"/>
      <c r="L39" s="888"/>
      <c r="T39" s="888"/>
    </row>
    <row r="40" spans="1:20" s="894" customFormat="1" ht="21" hidden="1" customHeight="1">
      <c r="A40" s="905">
        <v>6</v>
      </c>
      <c r="B40" s="916" t="s">
        <v>668</v>
      </c>
      <c r="C40" s="891"/>
      <c r="D40" s="891"/>
      <c r="E40" s="891">
        <v>1</v>
      </c>
      <c r="F40" s="891">
        <v>5.2650000000000002E-2</v>
      </c>
      <c r="G40" s="911">
        <f t="shared" si="14"/>
        <v>5.2650000000000002E-2</v>
      </c>
      <c r="H40" s="891"/>
      <c r="I40" s="891">
        <f t="shared" ref="I40:I41" si="17">G40-H40</f>
        <v>5.2650000000000002E-2</v>
      </c>
      <c r="T40" s="888"/>
    </row>
    <row r="41" spans="1:20" s="894" customFormat="1" ht="21" customHeight="1">
      <c r="A41" s="905">
        <v>6</v>
      </c>
      <c r="B41" s="916" t="s">
        <v>669</v>
      </c>
      <c r="C41" s="891"/>
      <c r="D41" s="891"/>
      <c r="E41" s="891">
        <v>7</v>
      </c>
      <c r="F41" s="891">
        <v>1.1583000000000001</v>
      </c>
      <c r="G41" s="911">
        <f t="shared" si="14"/>
        <v>1.1583000000000001</v>
      </c>
      <c r="H41" s="891"/>
      <c r="I41" s="891">
        <f t="shared" si="17"/>
        <v>1.1583000000000001</v>
      </c>
      <c r="T41" s="888"/>
    </row>
  </sheetData>
  <autoFilter ref="B1:B41" xr:uid="{82D7D835-3516-4668-81E8-CB328FE0EB2A}"/>
  <mergeCells count="12">
    <mergeCell ref="G1:I1"/>
    <mergeCell ref="E6:F6"/>
    <mergeCell ref="G6:G7"/>
    <mergeCell ref="A2:I2"/>
    <mergeCell ref="A3:I3"/>
    <mergeCell ref="H4:I4"/>
    <mergeCell ref="A5:A7"/>
    <mergeCell ref="B5:B7"/>
    <mergeCell ref="C5:G5"/>
    <mergeCell ref="H5:H7"/>
    <mergeCell ref="I5:I7"/>
    <mergeCell ref="C6:D6"/>
  </mergeCells>
  <printOptions horizontalCentered="1"/>
  <pageMargins left="0.51181102362204722" right="0.51181102362204722" top="0.74803149606299213" bottom="0.55118110236220474" header="0.31496062992125984" footer="0.31496062992125984"/>
  <pageSetup paperSize="9" firstPageNumber="33" orientation="landscape" useFirstPageNumber="1" r:id="rId1"/>
  <headerFooter>
    <oddHeader>&amp;C&amp;P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1"/>
  <sheetViews>
    <sheetView zoomScale="80" zoomScaleNormal="80" workbookViewId="0">
      <selection activeCell="G22" sqref="G22"/>
    </sheetView>
  </sheetViews>
  <sheetFormatPr defaultColWidth="9" defaultRowHeight="15.75"/>
  <cols>
    <col min="1" max="1" width="9" style="201"/>
    <col min="2" max="2" width="24.25" style="201" customWidth="1"/>
    <col min="3" max="10" width="11.5" style="201" customWidth="1"/>
    <col min="11" max="16384" width="9" style="201"/>
  </cols>
  <sheetData>
    <row r="1" spans="1:10">
      <c r="H1" s="1683" t="s">
        <v>36</v>
      </c>
      <c r="I1" s="1683"/>
      <c r="J1" s="1683"/>
    </row>
    <row r="2" spans="1:10" ht="35.25" customHeight="1">
      <c r="A2" s="1890" t="s">
        <v>515</v>
      </c>
      <c r="B2" s="1890"/>
      <c r="C2" s="1890"/>
      <c r="D2" s="1890"/>
      <c r="E2" s="1890"/>
      <c r="F2" s="1890"/>
      <c r="G2" s="1890"/>
      <c r="H2" s="1890"/>
      <c r="I2" s="1890"/>
      <c r="J2" s="1890"/>
    </row>
    <row r="3" spans="1:10">
      <c r="A3" s="399"/>
      <c r="B3" s="400"/>
      <c r="C3" s="400"/>
      <c r="D3" s="400"/>
      <c r="E3" s="400"/>
      <c r="F3" s="400"/>
      <c r="G3" s="400"/>
      <c r="H3" s="400"/>
      <c r="I3" s="400"/>
      <c r="J3" s="400"/>
    </row>
    <row r="4" spans="1:10" ht="20.25" customHeight="1">
      <c r="A4" s="401"/>
      <c r="B4" s="401"/>
      <c r="C4" s="401"/>
      <c r="D4" s="401"/>
      <c r="E4" s="401"/>
      <c r="F4" s="401"/>
      <c r="H4" s="1889" t="s">
        <v>174</v>
      </c>
      <c r="I4" s="1889"/>
      <c r="J4" s="1889"/>
    </row>
    <row r="5" spans="1:10">
      <c r="A5" s="1894" t="s">
        <v>4</v>
      </c>
      <c r="B5" s="1894" t="s">
        <v>245</v>
      </c>
      <c r="C5" s="1891" t="s">
        <v>510</v>
      </c>
      <c r="D5" s="1892"/>
      <c r="E5" s="1892"/>
      <c r="F5" s="1892"/>
      <c r="G5" s="1892"/>
      <c r="H5" s="1892"/>
      <c r="I5" s="1892"/>
      <c r="J5" s="1893"/>
    </row>
    <row r="6" spans="1:10" ht="30" customHeight="1">
      <c r="A6" s="1894"/>
      <c r="B6" s="1894"/>
      <c r="C6" s="1891" t="s">
        <v>246</v>
      </c>
      <c r="D6" s="1892"/>
      <c r="E6" s="1893"/>
      <c r="F6" s="1894" t="s">
        <v>199</v>
      </c>
      <c r="G6" s="1894" t="s">
        <v>514</v>
      </c>
      <c r="H6" s="1894"/>
      <c r="I6" s="1894"/>
      <c r="J6" s="1894"/>
    </row>
    <row r="7" spans="1:10">
      <c r="A7" s="1894"/>
      <c r="B7" s="1894"/>
      <c r="C7" s="1895" t="s">
        <v>247</v>
      </c>
      <c r="D7" s="1894" t="s">
        <v>248</v>
      </c>
      <c r="E7" s="1894" t="s">
        <v>179</v>
      </c>
      <c r="F7" s="1894"/>
      <c r="G7" s="1894" t="s">
        <v>249</v>
      </c>
      <c r="H7" s="1894"/>
      <c r="I7" s="1894"/>
      <c r="J7" s="1894" t="s">
        <v>250</v>
      </c>
    </row>
    <row r="8" spans="1:10" ht="29.25">
      <c r="A8" s="1894"/>
      <c r="B8" s="1894"/>
      <c r="C8" s="1896"/>
      <c r="D8" s="1894"/>
      <c r="E8" s="1894"/>
      <c r="F8" s="1894"/>
      <c r="G8" s="402" t="s">
        <v>17</v>
      </c>
      <c r="H8" s="402" t="s">
        <v>251</v>
      </c>
      <c r="I8" s="403" t="s">
        <v>252</v>
      </c>
      <c r="J8" s="1894"/>
    </row>
    <row r="9" spans="1:10">
      <c r="A9" s="241"/>
      <c r="B9" s="404" t="s">
        <v>17</v>
      </c>
      <c r="C9" s="405">
        <f>SUM(C10:C21)</f>
        <v>0</v>
      </c>
      <c r="D9" s="405">
        <f t="shared" ref="D9" si="0">SUM(D10:D21)</f>
        <v>0</v>
      </c>
      <c r="E9" s="405">
        <f t="shared" ref="E9" si="1">SUM(E10:E21)</f>
        <v>0</v>
      </c>
      <c r="F9" s="405"/>
      <c r="G9" s="405">
        <f>SUM(G10:G21)</f>
        <v>0</v>
      </c>
      <c r="H9" s="405">
        <f t="shared" ref="H9:I9" si="2">SUM(H10:H21)</f>
        <v>0</v>
      </c>
      <c r="I9" s="405">
        <f t="shared" si="2"/>
        <v>0</v>
      </c>
      <c r="J9" s="405">
        <f>SUM(J17:J21)</f>
        <v>0</v>
      </c>
    </row>
    <row r="10" spans="1:10">
      <c r="A10" s="406">
        <v>1</v>
      </c>
      <c r="B10" s="241" t="s">
        <v>146</v>
      </c>
      <c r="C10" s="407"/>
      <c r="D10" s="177"/>
      <c r="E10" s="177"/>
      <c r="F10" s="177">
        <v>4</v>
      </c>
      <c r="G10" s="177"/>
      <c r="H10" s="178">
        <f t="shared" ref="H10:I13" si="3">ROUND(D10*0.45*4,0)</f>
        <v>0</v>
      </c>
      <c r="I10" s="178">
        <f t="shared" si="3"/>
        <v>0</v>
      </c>
      <c r="J10" s="177"/>
    </row>
    <row r="11" spans="1:10">
      <c r="A11" s="406">
        <v>2</v>
      </c>
      <c r="B11" s="241" t="s">
        <v>147</v>
      </c>
      <c r="C11" s="407"/>
      <c r="D11" s="177"/>
      <c r="E11" s="177"/>
      <c r="F11" s="177">
        <v>4</v>
      </c>
      <c r="G11" s="177"/>
      <c r="H11" s="178">
        <f t="shared" ref="H11" si="4">ROUND(D11*0.45*4,0)</f>
        <v>0</v>
      </c>
      <c r="I11" s="178">
        <f>ROUND(E11*0.45*4,0)</f>
        <v>0</v>
      </c>
      <c r="J11" s="177"/>
    </row>
    <row r="12" spans="1:10">
      <c r="A12" s="406">
        <v>3</v>
      </c>
      <c r="B12" s="241" t="s">
        <v>149</v>
      </c>
      <c r="C12" s="407"/>
      <c r="D12" s="177"/>
      <c r="E12" s="177"/>
      <c r="F12" s="177">
        <v>4</v>
      </c>
      <c r="G12" s="177"/>
      <c r="H12" s="178">
        <f t="shared" si="3"/>
        <v>0</v>
      </c>
      <c r="I12" s="178">
        <f t="shared" si="3"/>
        <v>0</v>
      </c>
      <c r="J12" s="177"/>
    </row>
    <row r="13" spans="1:10">
      <c r="A13" s="406">
        <v>4</v>
      </c>
      <c r="B13" s="241" t="s">
        <v>150</v>
      </c>
      <c r="C13" s="407"/>
      <c r="D13" s="177"/>
      <c r="E13" s="177"/>
      <c r="F13" s="177">
        <v>4</v>
      </c>
      <c r="G13" s="177"/>
      <c r="H13" s="178">
        <f t="shared" si="3"/>
        <v>0</v>
      </c>
      <c r="I13" s="178">
        <f t="shared" si="3"/>
        <v>0</v>
      </c>
      <c r="J13" s="177"/>
    </row>
    <row r="14" spans="1:10">
      <c r="A14" s="406">
        <v>5</v>
      </c>
      <c r="B14" s="241" t="s">
        <v>148</v>
      </c>
      <c r="C14" s="407"/>
      <c r="D14" s="177"/>
      <c r="E14" s="177"/>
      <c r="F14" s="177">
        <v>4</v>
      </c>
      <c r="G14" s="177"/>
      <c r="H14" s="178">
        <f t="shared" ref="H14:H15" si="5">ROUND(D14*0.45*4,0)</f>
        <v>0</v>
      </c>
      <c r="I14" s="178">
        <f t="shared" ref="I14:I15" si="6">ROUND(E14*0.45*4,0)</f>
        <v>0</v>
      </c>
      <c r="J14" s="177"/>
    </row>
    <row r="15" spans="1:10">
      <c r="A15" s="406">
        <v>6</v>
      </c>
      <c r="B15" s="241" t="s">
        <v>161</v>
      </c>
      <c r="C15" s="407"/>
      <c r="D15" s="177"/>
      <c r="E15" s="177"/>
      <c r="F15" s="177">
        <v>4</v>
      </c>
      <c r="G15" s="177"/>
      <c r="H15" s="178">
        <f t="shared" si="5"/>
        <v>0</v>
      </c>
      <c r="I15" s="178">
        <f t="shared" si="6"/>
        <v>0</v>
      </c>
      <c r="J15" s="177"/>
    </row>
    <row r="16" spans="1:10">
      <c r="A16" s="406">
        <v>6</v>
      </c>
      <c r="B16" s="241" t="s">
        <v>163</v>
      </c>
      <c r="C16" s="407"/>
      <c r="D16" s="177"/>
      <c r="E16" s="177"/>
      <c r="F16" s="177">
        <v>4</v>
      </c>
      <c r="G16" s="177"/>
      <c r="H16" s="178">
        <f t="shared" ref="H16:H21" si="7">ROUND(D16*0.45*4,0)</f>
        <v>0</v>
      </c>
      <c r="I16" s="178">
        <f t="shared" ref="I16:I21" si="8">ROUND(E16*0.45*4,0)</f>
        <v>0</v>
      </c>
      <c r="J16" s="177"/>
    </row>
    <row r="17" spans="1:10">
      <c r="A17" s="406">
        <v>7</v>
      </c>
      <c r="B17" s="241" t="s">
        <v>166</v>
      </c>
      <c r="C17" s="407"/>
      <c r="D17" s="177"/>
      <c r="E17" s="177"/>
      <c r="F17" s="177">
        <v>4</v>
      </c>
      <c r="G17" s="177"/>
      <c r="H17" s="178">
        <f t="shared" si="7"/>
        <v>0</v>
      </c>
      <c r="I17" s="178">
        <f t="shared" si="8"/>
        <v>0</v>
      </c>
      <c r="J17" s="177"/>
    </row>
    <row r="18" spans="1:10">
      <c r="A18" s="406">
        <v>8</v>
      </c>
      <c r="B18" s="241" t="s">
        <v>168</v>
      </c>
      <c r="C18" s="407"/>
      <c r="D18" s="177"/>
      <c r="E18" s="177"/>
      <c r="F18" s="177">
        <v>4</v>
      </c>
      <c r="G18" s="177"/>
      <c r="H18" s="178">
        <f t="shared" si="7"/>
        <v>0</v>
      </c>
      <c r="I18" s="178">
        <f t="shared" si="8"/>
        <v>0</v>
      </c>
      <c r="J18" s="177"/>
    </row>
    <row r="19" spans="1:10">
      <c r="A19" s="406">
        <v>9</v>
      </c>
      <c r="B19" s="241" t="s">
        <v>167</v>
      </c>
      <c r="C19" s="407"/>
      <c r="D19" s="177"/>
      <c r="E19" s="177"/>
      <c r="F19" s="177">
        <v>4</v>
      </c>
      <c r="G19" s="177"/>
      <c r="H19" s="178">
        <f t="shared" si="7"/>
        <v>0</v>
      </c>
      <c r="I19" s="178">
        <f t="shared" si="8"/>
        <v>0</v>
      </c>
      <c r="J19" s="177"/>
    </row>
    <row r="20" spans="1:10">
      <c r="A20" s="406">
        <v>11</v>
      </c>
      <c r="B20" s="241" t="s">
        <v>164</v>
      </c>
      <c r="C20" s="407"/>
      <c r="D20" s="177"/>
      <c r="E20" s="177"/>
      <c r="F20" s="177">
        <v>4</v>
      </c>
      <c r="G20" s="177"/>
      <c r="H20" s="178">
        <f t="shared" si="7"/>
        <v>0</v>
      </c>
      <c r="I20" s="178">
        <f t="shared" si="8"/>
        <v>0</v>
      </c>
      <c r="J20" s="177"/>
    </row>
    <row r="21" spans="1:10">
      <c r="A21" s="406">
        <v>12</v>
      </c>
      <c r="B21" s="241" t="s">
        <v>162</v>
      </c>
      <c r="C21" s="407"/>
      <c r="D21" s="177"/>
      <c r="E21" s="177"/>
      <c r="F21" s="177">
        <v>4</v>
      </c>
      <c r="G21" s="177"/>
      <c r="H21" s="178">
        <f t="shared" si="7"/>
        <v>0</v>
      </c>
      <c r="I21" s="178">
        <f t="shared" si="8"/>
        <v>0</v>
      </c>
      <c r="J21" s="177"/>
    </row>
  </sheetData>
  <mergeCells count="14">
    <mergeCell ref="H1:J1"/>
    <mergeCell ref="H4:J4"/>
    <mergeCell ref="A2:J2"/>
    <mergeCell ref="C5:J5"/>
    <mergeCell ref="A5:A8"/>
    <mergeCell ref="B5:B8"/>
    <mergeCell ref="C6:E6"/>
    <mergeCell ref="G6:J6"/>
    <mergeCell ref="G7:I7"/>
    <mergeCell ref="C7:C8"/>
    <mergeCell ref="D7:D8"/>
    <mergeCell ref="E7:E8"/>
    <mergeCell ref="F6:F8"/>
    <mergeCell ref="J7:J8"/>
  </mergeCells>
  <pageMargins left="0.70866141732283472" right="0.5118110236220472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1B6EF-9D7E-4D85-9893-752EA74E96FE}">
  <dimension ref="A1:AB66"/>
  <sheetViews>
    <sheetView zoomScale="55" zoomScaleNormal="55" workbookViewId="0">
      <pane xSplit="2" ySplit="9" topLeftCell="C10" activePane="bottomRight" state="frozen"/>
      <selection pane="topRight"/>
      <selection pane="bottomLeft"/>
      <selection pane="bottomRight" activeCell="A3" sqref="A3:O3"/>
    </sheetView>
  </sheetViews>
  <sheetFormatPr defaultColWidth="9" defaultRowHeight="18.75"/>
  <cols>
    <col min="1" max="1" width="5.75" style="97" customWidth="1"/>
    <col min="2" max="2" width="73.875" style="97" customWidth="1"/>
    <col min="3" max="3" width="13.375" style="97" customWidth="1"/>
    <col min="4" max="4" width="15.25" style="97" customWidth="1"/>
    <col min="5" max="5" width="10.375" style="97" customWidth="1"/>
    <col min="6" max="6" width="14.5" style="98" customWidth="1"/>
    <col min="7" max="7" width="14.25" style="98" customWidth="1"/>
    <col min="8" max="8" width="20.625" style="98" customWidth="1"/>
    <col min="9" max="9" width="16.125" style="98" customWidth="1"/>
    <col min="10" max="10" width="17" style="98" customWidth="1"/>
    <col min="11" max="11" width="12" style="98" customWidth="1"/>
    <col min="12" max="12" width="18.875" style="98" customWidth="1"/>
    <col min="13" max="13" width="11.875" style="98" customWidth="1"/>
    <col min="14" max="14" width="13.875" style="98" customWidth="1"/>
    <col min="15" max="15" width="18.875" style="98" customWidth="1"/>
    <col min="16" max="16" width="5.875" style="388" customWidth="1"/>
    <col min="17" max="18" width="7.5" style="388" customWidth="1"/>
    <col min="19" max="19" width="10.75" style="388" customWidth="1"/>
    <col min="20" max="20" width="18.625" style="378" customWidth="1"/>
    <col min="21" max="21" width="9.125" style="271" customWidth="1"/>
    <col min="22" max="22" width="11.5" style="97" customWidth="1"/>
    <col min="23" max="23" width="9.375" style="97" customWidth="1"/>
    <col min="24" max="24" width="6.25" style="97" customWidth="1"/>
    <col min="25" max="25" width="9.125" style="97" customWidth="1"/>
    <col min="26" max="26" width="9" style="97" customWidth="1"/>
    <col min="27" max="27" width="9.75" style="97" customWidth="1"/>
    <col min="28" max="28" width="8.625" style="97" customWidth="1"/>
    <col min="29" max="29" width="7.375" style="97" customWidth="1"/>
    <col min="30" max="33" width="9" style="97" customWidth="1"/>
    <col min="34" max="34" width="5" style="97" customWidth="1"/>
    <col min="35" max="36" width="9" style="97" customWidth="1"/>
    <col min="37" max="16384" width="9" style="97"/>
  </cols>
  <sheetData>
    <row r="1" spans="1:28">
      <c r="A1" s="1245" t="s">
        <v>941</v>
      </c>
      <c r="L1" s="1673" t="s">
        <v>1</v>
      </c>
      <c r="M1" s="1673"/>
      <c r="N1" s="1673"/>
      <c r="O1" s="1673"/>
    </row>
    <row r="2" spans="1:28">
      <c r="A2" s="1675"/>
      <c r="B2" s="1675"/>
      <c r="C2" s="1503"/>
      <c r="D2" s="1503"/>
      <c r="E2" s="1503"/>
      <c r="O2" s="396"/>
    </row>
    <row r="3" spans="1:28" ht="48" customHeight="1">
      <c r="A3" s="1676" t="s">
        <v>988</v>
      </c>
      <c r="B3" s="1676"/>
      <c r="C3" s="1676"/>
      <c r="D3" s="1676"/>
      <c r="E3" s="1676"/>
      <c r="F3" s="1676"/>
      <c r="G3" s="1676"/>
      <c r="H3" s="1676"/>
      <c r="I3" s="1676"/>
      <c r="J3" s="1676"/>
      <c r="K3" s="1676"/>
      <c r="L3" s="1676"/>
      <c r="M3" s="1676"/>
      <c r="N3" s="1676"/>
      <c r="O3" s="1676"/>
    </row>
    <row r="4" spans="1:28" ht="25.5" customHeight="1">
      <c r="A4" s="1677" t="s">
        <v>942</v>
      </c>
      <c r="B4" s="1677"/>
      <c r="C4" s="1677"/>
      <c r="D4" s="1677"/>
      <c r="E4" s="1677"/>
      <c r="F4" s="1677"/>
      <c r="G4" s="1677"/>
      <c r="H4" s="1677"/>
      <c r="I4" s="1677"/>
      <c r="J4" s="1677"/>
      <c r="K4" s="1677"/>
      <c r="L4" s="1677"/>
      <c r="M4" s="1677"/>
      <c r="N4" s="1677"/>
      <c r="O4" s="1677"/>
      <c r="S4" s="389"/>
    </row>
    <row r="5" spans="1:28" ht="25.5" customHeight="1">
      <c r="A5" s="1504"/>
      <c r="B5" s="1504"/>
      <c r="C5" s="1504"/>
      <c r="D5" s="1504"/>
      <c r="E5" s="1504"/>
      <c r="F5" s="1504"/>
      <c r="G5" s="1504"/>
      <c r="H5" s="1504"/>
      <c r="I5" s="1504"/>
      <c r="J5" s="1504"/>
      <c r="K5" s="1504"/>
      <c r="L5" s="1504"/>
      <c r="M5" s="1504"/>
      <c r="N5" s="1504"/>
      <c r="O5" s="98" t="s">
        <v>174</v>
      </c>
      <c r="S5" s="389"/>
    </row>
    <row r="6" spans="1:28" ht="37.5" customHeight="1">
      <c r="A6" s="1678" t="s">
        <v>4</v>
      </c>
      <c r="B6" s="1678" t="s">
        <v>5</v>
      </c>
      <c r="C6" s="1674" t="s">
        <v>990</v>
      </c>
      <c r="D6" s="1674"/>
      <c r="E6" s="1682" t="s">
        <v>989</v>
      </c>
      <c r="F6" s="1682"/>
      <c r="G6" s="1682"/>
      <c r="H6" s="1682"/>
      <c r="I6" s="1682"/>
      <c r="J6" s="1682"/>
      <c r="K6" s="1682"/>
      <c r="L6" s="1682"/>
      <c r="M6" s="1674" t="s">
        <v>987</v>
      </c>
      <c r="N6" s="1674"/>
      <c r="O6" s="1674" t="s">
        <v>14</v>
      </c>
    </row>
    <row r="7" spans="1:28" ht="36.75" customHeight="1">
      <c r="A7" s="1678"/>
      <c r="B7" s="1678"/>
      <c r="C7" s="1674"/>
      <c r="D7" s="1674"/>
      <c r="E7" s="1678" t="s">
        <v>6</v>
      </c>
      <c r="F7" s="1674" t="s">
        <v>924</v>
      </c>
      <c r="G7" s="1674" t="s">
        <v>986</v>
      </c>
      <c r="H7" s="1679" t="s">
        <v>488</v>
      </c>
      <c r="I7" s="1680"/>
      <c r="J7" s="1680"/>
      <c r="K7" s="1681"/>
      <c r="L7" s="1674" t="s">
        <v>737</v>
      </c>
      <c r="M7" s="1674"/>
      <c r="N7" s="1674"/>
      <c r="O7" s="1674"/>
    </row>
    <row r="8" spans="1:28" ht="76.5" customHeight="1">
      <c r="A8" s="1678"/>
      <c r="B8" s="1678"/>
      <c r="C8" s="275" t="s">
        <v>6</v>
      </c>
      <c r="D8" s="275" t="s">
        <v>370</v>
      </c>
      <c r="E8" s="1678"/>
      <c r="F8" s="1674"/>
      <c r="G8" s="1674"/>
      <c r="H8" s="275" t="s">
        <v>736</v>
      </c>
      <c r="I8" s="275" t="s">
        <v>505</v>
      </c>
      <c r="J8" s="275" t="s">
        <v>506</v>
      </c>
      <c r="K8" s="275" t="s">
        <v>749</v>
      </c>
      <c r="L8" s="1674"/>
      <c r="M8" s="275" t="s">
        <v>6</v>
      </c>
      <c r="N8" s="275" t="s">
        <v>370</v>
      </c>
      <c r="O8" s="1674"/>
      <c r="P8" s="389"/>
      <c r="S8" s="389"/>
      <c r="U8" s="97"/>
    </row>
    <row r="9" spans="1:28" s="366" customFormat="1" ht="18.75" customHeight="1">
      <c r="A9" s="145" t="s">
        <v>20</v>
      </c>
      <c r="B9" s="145" t="s">
        <v>21</v>
      </c>
      <c r="C9" s="145"/>
      <c r="D9" s="145"/>
      <c r="E9" s="145"/>
      <c r="F9" s="146">
        <v>1</v>
      </c>
      <c r="G9" s="146" t="s">
        <v>504</v>
      </c>
      <c r="H9" s="146">
        <v>3</v>
      </c>
      <c r="I9" s="146">
        <v>4</v>
      </c>
      <c r="J9" s="146">
        <v>5</v>
      </c>
      <c r="K9" s="146"/>
      <c r="L9" s="146">
        <v>6</v>
      </c>
      <c r="M9" s="146">
        <v>7</v>
      </c>
      <c r="N9" s="146">
        <v>8</v>
      </c>
      <c r="O9" s="397">
        <v>9</v>
      </c>
      <c r="P9" s="390"/>
      <c r="Q9" s="390"/>
      <c r="R9" s="390"/>
      <c r="S9" s="390"/>
      <c r="T9" s="379"/>
    </row>
    <row r="10" spans="1:28" s="369" customFormat="1" ht="19.5">
      <c r="A10" s="367"/>
      <c r="B10" s="367" t="s">
        <v>17</v>
      </c>
      <c r="C10" s="367"/>
      <c r="D10" s="367"/>
      <c r="E10" s="367"/>
      <c r="F10" s="368"/>
      <c r="G10" s="368"/>
      <c r="H10" s="368"/>
      <c r="I10" s="368"/>
      <c r="J10" s="368"/>
      <c r="K10" s="368"/>
      <c r="L10" s="368"/>
      <c r="M10" s="368"/>
      <c r="N10" s="368"/>
      <c r="O10" s="368"/>
      <c r="P10" s="391"/>
      <c r="Q10" s="391"/>
      <c r="R10" s="392"/>
      <c r="S10" s="392"/>
      <c r="T10" s="380"/>
      <c r="U10" s="371"/>
      <c r="V10" s="370"/>
      <c r="W10" s="371"/>
      <c r="Z10" s="371"/>
      <c r="AA10" s="371"/>
      <c r="AB10" s="371"/>
    </row>
    <row r="11" spans="1:28" s="369" customFormat="1" ht="19.5">
      <c r="A11" s="367" t="s">
        <v>20</v>
      </c>
      <c r="B11" s="367" t="s">
        <v>22</v>
      </c>
      <c r="C11" s="367"/>
      <c r="D11" s="367"/>
      <c r="E11" s="367"/>
      <c r="F11" s="368"/>
      <c r="G11" s="368"/>
      <c r="H11" s="368"/>
      <c r="I11" s="368"/>
      <c r="J11" s="368"/>
      <c r="K11" s="368"/>
      <c r="L11" s="368"/>
      <c r="M11" s="368"/>
      <c r="N11" s="368"/>
      <c r="O11" s="368"/>
      <c r="P11" s="391"/>
      <c r="Q11" s="391"/>
      <c r="R11" s="392"/>
      <c r="S11" s="391"/>
      <c r="T11" s="380"/>
    </row>
    <row r="12" spans="1:28" s="369" customFormat="1" ht="21" customHeight="1">
      <c r="A12" s="367" t="s">
        <v>23</v>
      </c>
      <c r="B12" s="367" t="s">
        <v>24</v>
      </c>
      <c r="C12" s="367"/>
      <c r="D12" s="367"/>
      <c r="E12" s="367"/>
      <c r="F12" s="368"/>
      <c r="G12" s="368"/>
      <c r="H12" s="368"/>
      <c r="I12" s="368"/>
      <c r="J12" s="368"/>
      <c r="K12" s="368"/>
      <c r="L12" s="368"/>
      <c r="M12" s="368"/>
      <c r="N12" s="368"/>
      <c r="O12" s="368"/>
      <c r="P12" s="391"/>
      <c r="Q12" s="391"/>
      <c r="R12" s="392"/>
      <c r="S12" s="391"/>
      <c r="T12" s="380"/>
    </row>
    <row r="13" spans="1:28" s="376" customFormat="1" ht="62.25" customHeight="1">
      <c r="A13" s="372">
        <v>1</v>
      </c>
      <c r="B13" s="373" t="s">
        <v>733</v>
      </c>
      <c r="C13" s="373"/>
      <c r="D13" s="373"/>
      <c r="E13" s="373"/>
      <c r="F13" s="374"/>
      <c r="G13" s="374"/>
      <c r="H13" s="374"/>
      <c r="I13" s="374"/>
      <c r="J13" s="374"/>
      <c r="K13" s="374"/>
      <c r="L13" s="374"/>
      <c r="M13" s="374"/>
      <c r="N13" s="374"/>
      <c r="O13" s="374" t="s">
        <v>26</v>
      </c>
      <c r="P13" s="393"/>
      <c r="Q13" s="394"/>
      <c r="R13" s="392"/>
      <c r="S13" s="394"/>
      <c r="T13" s="380"/>
    </row>
    <row r="14" spans="1:28" s="376" customFormat="1" ht="50.25" customHeight="1">
      <c r="A14" s="372">
        <v>2</v>
      </c>
      <c r="B14" s="373" t="s">
        <v>735</v>
      </c>
      <c r="C14" s="373"/>
      <c r="D14" s="373"/>
      <c r="E14" s="373"/>
      <c r="F14" s="374"/>
      <c r="G14" s="374"/>
      <c r="H14" s="374"/>
      <c r="I14" s="374"/>
      <c r="J14" s="374"/>
      <c r="K14" s="374"/>
      <c r="L14" s="374"/>
      <c r="M14" s="374"/>
      <c r="N14" s="374"/>
      <c r="O14" s="374" t="s">
        <v>28</v>
      </c>
      <c r="P14" s="393"/>
      <c r="Q14" s="394"/>
      <c r="R14" s="392"/>
      <c r="S14" s="394"/>
      <c r="T14" s="380"/>
    </row>
    <row r="15" spans="1:28" s="376" customFormat="1" ht="55.5" customHeight="1">
      <c r="A15" s="372">
        <v>3</v>
      </c>
      <c r="B15" s="373" t="s">
        <v>734</v>
      </c>
      <c r="C15" s="373"/>
      <c r="D15" s="373"/>
      <c r="E15" s="373"/>
      <c r="F15" s="374"/>
      <c r="G15" s="374"/>
      <c r="H15" s="374"/>
      <c r="I15" s="374"/>
      <c r="J15" s="374"/>
      <c r="K15" s="374"/>
      <c r="L15" s="374"/>
      <c r="M15" s="374"/>
      <c r="N15" s="374"/>
      <c r="O15" s="374" t="s">
        <v>30</v>
      </c>
      <c r="P15" s="393"/>
      <c r="Q15" s="394"/>
      <c r="R15" s="392"/>
      <c r="S15" s="394"/>
      <c r="T15" s="380"/>
    </row>
    <row r="16" spans="1:28" s="376" customFormat="1" ht="50.25" customHeight="1">
      <c r="A16" s="372">
        <v>4</v>
      </c>
      <c r="B16" s="373" t="s">
        <v>483</v>
      </c>
      <c r="C16" s="373"/>
      <c r="D16" s="373"/>
      <c r="E16" s="373"/>
      <c r="F16" s="374"/>
      <c r="G16" s="374"/>
      <c r="H16" s="374"/>
      <c r="I16" s="374"/>
      <c r="J16" s="374"/>
      <c r="K16" s="374"/>
      <c r="L16" s="374"/>
      <c r="M16" s="374"/>
      <c r="N16" s="374"/>
      <c r="O16" s="374" t="s">
        <v>32</v>
      </c>
      <c r="P16" s="393"/>
      <c r="Q16" s="394"/>
      <c r="R16" s="392"/>
      <c r="S16" s="394"/>
      <c r="T16" s="380"/>
    </row>
    <row r="17" spans="1:20" s="376" customFormat="1" ht="81" customHeight="1">
      <c r="A17" s="372">
        <v>5</v>
      </c>
      <c r="B17" s="373" t="s">
        <v>494</v>
      </c>
      <c r="C17" s="373"/>
      <c r="D17" s="373"/>
      <c r="E17" s="373"/>
      <c r="F17" s="374"/>
      <c r="G17" s="374"/>
      <c r="H17" s="374"/>
      <c r="I17" s="374"/>
      <c r="J17" s="374"/>
      <c r="K17" s="374"/>
      <c r="L17" s="374"/>
      <c r="M17" s="374"/>
      <c r="N17" s="374"/>
      <c r="O17" s="374" t="s">
        <v>34</v>
      </c>
      <c r="P17" s="393"/>
      <c r="Q17" s="395"/>
      <c r="R17" s="392"/>
      <c r="S17" s="395"/>
      <c r="T17" s="380"/>
    </row>
    <row r="18" spans="1:20" s="376" customFormat="1" ht="81" customHeight="1">
      <c r="A18" s="372">
        <v>6</v>
      </c>
      <c r="B18" s="373" t="s">
        <v>556</v>
      </c>
      <c r="C18" s="373"/>
      <c r="D18" s="373"/>
      <c r="E18" s="373"/>
      <c r="F18" s="374"/>
      <c r="G18" s="374"/>
      <c r="H18" s="374"/>
      <c r="I18" s="374"/>
      <c r="J18" s="374"/>
      <c r="K18" s="374"/>
      <c r="L18" s="374"/>
      <c r="M18" s="374"/>
      <c r="N18" s="374"/>
      <c r="O18" s="374" t="s">
        <v>36</v>
      </c>
      <c r="P18" s="393"/>
      <c r="Q18" s="395"/>
      <c r="R18" s="392"/>
      <c r="S18" s="395"/>
      <c r="T18" s="380"/>
    </row>
    <row r="19" spans="1:20" s="376" customFormat="1" ht="81" customHeight="1">
      <c r="A19" s="372">
        <v>7</v>
      </c>
      <c r="B19" s="373" t="s">
        <v>563</v>
      </c>
      <c r="C19" s="373"/>
      <c r="D19" s="373"/>
      <c r="E19" s="373"/>
      <c r="F19" s="374"/>
      <c r="G19" s="374"/>
      <c r="H19" s="374"/>
      <c r="I19" s="374"/>
      <c r="J19" s="374"/>
      <c r="K19" s="374"/>
      <c r="L19" s="374"/>
      <c r="M19" s="374"/>
      <c r="N19" s="374"/>
      <c r="O19" s="374" t="s">
        <v>41</v>
      </c>
      <c r="P19" s="393"/>
      <c r="Q19" s="395"/>
      <c r="R19" s="392"/>
      <c r="S19" s="395"/>
      <c r="T19" s="380"/>
    </row>
    <row r="20" spans="1:20" s="376" customFormat="1" ht="78.75" customHeight="1">
      <c r="A20" s="372">
        <v>8</v>
      </c>
      <c r="B20" s="377" t="s">
        <v>500</v>
      </c>
      <c r="C20" s="377"/>
      <c r="D20" s="377"/>
      <c r="E20" s="377"/>
      <c r="F20" s="374"/>
      <c r="G20" s="374"/>
      <c r="H20" s="374"/>
      <c r="I20" s="374"/>
      <c r="J20" s="374"/>
      <c r="K20" s="374"/>
      <c r="L20" s="374"/>
      <c r="M20" s="374"/>
      <c r="N20" s="374"/>
      <c r="O20" s="374" t="s">
        <v>44</v>
      </c>
      <c r="P20" s="393"/>
      <c r="Q20" s="394"/>
      <c r="R20" s="392"/>
      <c r="S20" s="394"/>
      <c r="T20" s="380"/>
    </row>
    <row r="21" spans="1:20" s="376" customFormat="1" ht="66.75" customHeight="1">
      <c r="A21" s="372">
        <v>9</v>
      </c>
      <c r="B21" s="377" t="s">
        <v>574</v>
      </c>
      <c r="C21" s="377"/>
      <c r="D21" s="377"/>
      <c r="E21" s="377"/>
      <c r="F21" s="374"/>
      <c r="G21" s="374"/>
      <c r="H21" s="374"/>
      <c r="I21" s="374"/>
      <c r="J21" s="374"/>
      <c r="K21" s="374"/>
      <c r="L21" s="374"/>
      <c r="M21" s="374"/>
      <c r="N21" s="374"/>
      <c r="O21" s="374" t="s">
        <v>47</v>
      </c>
      <c r="P21" s="393"/>
      <c r="Q21" s="394"/>
      <c r="R21" s="392"/>
      <c r="S21" s="394"/>
      <c r="T21" s="380"/>
    </row>
    <row r="22" spans="1:20" s="376" customFormat="1" ht="58.5">
      <c r="A22" s="372">
        <v>10</v>
      </c>
      <c r="B22" s="377" t="s">
        <v>738</v>
      </c>
      <c r="C22" s="377"/>
      <c r="D22" s="377"/>
      <c r="E22" s="377"/>
      <c r="F22" s="374"/>
      <c r="G22" s="374"/>
      <c r="H22" s="374"/>
      <c r="I22" s="374"/>
      <c r="J22" s="374"/>
      <c r="K22" s="374"/>
      <c r="L22" s="374"/>
      <c r="M22" s="374"/>
      <c r="N22" s="374"/>
      <c r="O22" s="374" t="s">
        <v>50</v>
      </c>
      <c r="P22" s="391"/>
      <c r="Q22" s="394"/>
      <c r="R22" s="392"/>
      <c r="S22" s="394"/>
      <c r="T22" s="380"/>
    </row>
    <row r="23" spans="1:20" s="376" customFormat="1" ht="58.5">
      <c r="A23" s="372">
        <v>11</v>
      </c>
      <c r="B23" s="377" t="s">
        <v>739</v>
      </c>
      <c r="C23" s="377"/>
      <c r="D23" s="377"/>
      <c r="E23" s="377"/>
      <c r="F23" s="374"/>
      <c r="G23" s="374"/>
      <c r="H23" s="374"/>
      <c r="I23" s="374"/>
      <c r="J23" s="374"/>
      <c r="K23" s="374"/>
      <c r="L23" s="374"/>
      <c r="M23" s="374"/>
      <c r="N23" s="374"/>
      <c r="O23" s="374" t="s">
        <v>52</v>
      </c>
      <c r="P23" s="391"/>
      <c r="Q23" s="394"/>
      <c r="R23" s="392"/>
      <c r="S23" s="394"/>
      <c r="T23" s="380"/>
    </row>
    <row r="24" spans="1:20" s="376" customFormat="1" ht="19.5">
      <c r="A24" s="372"/>
      <c r="B24" s="377" t="s">
        <v>943</v>
      </c>
      <c r="C24" s="377"/>
      <c r="D24" s="377"/>
      <c r="E24" s="377"/>
      <c r="F24" s="374"/>
      <c r="G24" s="374"/>
      <c r="H24" s="374"/>
      <c r="I24" s="374"/>
      <c r="J24" s="374"/>
      <c r="K24" s="374"/>
      <c r="L24" s="374"/>
      <c r="M24" s="374"/>
      <c r="N24" s="374"/>
      <c r="O24" s="374" t="s">
        <v>884</v>
      </c>
      <c r="P24" s="391"/>
      <c r="Q24" s="394"/>
      <c r="R24" s="392"/>
      <c r="S24" s="394"/>
      <c r="T24" s="380"/>
    </row>
    <row r="25" spans="1:20" s="1245" customFormat="1" ht="78" customHeight="1">
      <c r="A25" s="1507" t="s">
        <v>37</v>
      </c>
      <c r="B25" s="1509" t="s">
        <v>579</v>
      </c>
      <c r="C25" s="1509"/>
      <c r="D25" s="1509"/>
      <c r="E25" s="1515"/>
      <c r="F25" s="275"/>
      <c r="G25" s="275"/>
      <c r="H25" s="275"/>
      <c r="I25" s="275"/>
      <c r="J25" s="275"/>
      <c r="K25" s="275"/>
      <c r="L25" s="275"/>
      <c r="M25" s="275"/>
      <c r="N25" s="275"/>
      <c r="O25" s="374" t="s">
        <v>884</v>
      </c>
      <c r="P25" s="1512"/>
      <c r="Q25" s="1513"/>
      <c r="R25" s="1513"/>
      <c r="S25" s="1513"/>
      <c r="T25" s="1514"/>
    </row>
    <row r="26" spans="1:20" s="376" customFormat="1" ht="39">
      <c r="A26" s="372">
        <v>1</v>
      </c>
      <c r="B26" s="377" t="s">
        <v>580</v>
      </c>
      <c r="C26" s="377"/>
      <c r="D26" s="377"/>
      <c r="E26" s="377"/>
      <c r="F26" s="374"/>
      <c r="G26" s="374"/>
      <c r="H26" s="374"/>
      <c r="I26" s="374"/>
      <c r="J26" s="374"/>
      <c r="K26" s="374"/>
      <c r="L26" s="374"/>
      <c r="M26" s="374"/>
      <c r="N26" s="374"/>
      <c r="O26" s="374"/>
      <c r="P26" s="391"/>
      <c r="Q26" s="394"/>
      <c r="R26" s="392"/>
      <c r="S26" s="394"/>
      <c r="T26" s="380"/>
    </row>
    <row r="27" spans="1:20" s="376" customFormat="1" ht="19.5">
      <c r="A27" s="372">
        <v>2</v>
      </c>
      <c r="B27" s="377" t="s">
        <v>582</v>
      </c>
      <c r="C27" s="377"/>
      <c r="D27" s="377"/>
      <c r="E27" s="377"/>
      <c r="F27" s="374"/>
      <c r="G27" s="374"/>
      <c r="H27" s="374"/>
      <c r="I27" s="374"/>
      <c r="J27" s="374"/>
      <c r="K27" s="374"/>
      <c r="L27" s="374"/>
      <c r="M27" s="374"/>
      <c r="N27" s="374"/>
      <c r="O27" s="374"/>
      <c r="P27" s="393"/>
      <c r="Q27" s="394"/>
      <c r="R27" s="392"/>
      <c r="S27" s="394"/>
      <c r="T27" s="380"/>
    </row>
    <row r="28" spans="1:20" s="376" customFormat="1" ht="19.5">
      <c r="A28" s="372">
        <v>3</v>
      </c>
      <c r="B28" s="377" t="s">
        <v>584</v>
      </c>
      <c r="C28" s="377"/>
      <c r="D28" s="377"/>
      <c r="E28" s="377"/>
      <c r="F28" s="374"/>
      <c r="G28" s="374"/>
      <c r="H28" s="374"/>
      <c r="I28" s="374"/>
      <c r="J28" s="374"/>
      <c r="K28" s="374"/>
      <c r="L28" s="374"/>
      <c r="M28" s="374"/>
      <c r="N28" s="374"/>
      <c r="O28" s="374"/>
      <c r="P28" s="393"/>
      <c r="Q28" s="394"/>
      <c r="R28" s="392"/>
      <c r="S28" s="394"/>
      <c r="T28" s="380"/>
    </row>
    <row r="29" spans="1:20" s="376" customFormat="1" ht="19.5">
      <c r="A29" s="372">
        <v>4</v>
      </c>
      <c r="B29" s="377" t="s">
        <v>586</v>
      </c>
      <c r="C29" s="377"/>
      <c r="D29" s="377"/>
      <c r="E29" s="377"/>
      <c r="F29" s="374"/>
      <c r="G29" s="374"/>
      <c r="H29" s="374"/>
      <c r="I29" s="374"/>
      <c r="J29" s="374"/>
      <c r="K29" s="374"/>
      <c r="L29" s="374"/>
      <c r="M29" s="374"/>
      <c r="N29" s="374"/>
      <c r="O29" s="374"/>
      <c r="P29" s="393"/>
      <c r="Q29" s="394"/>
      <c r="R29" s="392"/>
      <c r="S29" s="394"/>
      <c r="T29" s="380"/>
    </row>
    <row r="30" spans="1:20" s="376" customFormat="1" ht="39">
      <c r="A30" s="372">
        <v>5</v>
      </c>
      <c r="B30" s="377" t="s">
        <v>588</v>
      </c>
      <c r="C30" s="377"/>
      <c r="D30" s="377"/>
      <c r="E30" s="377"/>
      <c r="F30" s="374"/>
      <c r="G30" s="374"/>
      <c r="H30" s="374"/>
      <c r="I30" s="374"/>
      <c r="J30" s="374"/>
      <c r="K30" s="374"/>
      <c r="L30" s="374"/>
      <c r="M30" s="374"/>
      <c r="N30" s="374"/>
      <c r="O30" s="374"/>
      <c r="P30" s="393"/>
      <c r="Q30" s="394"/>
      <c r="R30" s="392"/>
      <c r="S30" s="394"/>
      <c r="T30" s="380"/>
    </row>
    <row r="31" spans="1:20" s="376" customFormat="1" ht="39">
      <c r="A31" s="372">
        <v>6</v>
      </c>
      <c r="B31" s="377" t="s">
        <v>590</v>
      </c>
      <c r="C31" s="377"/>
      <c r="D31" s="377"/>
      <c r="E31" s="377"/>
      <c r="F31" s="374"/>
      <c r="G31" s="374"/>
      <c r="H31" s="374"/>
      <c r="I31" s="374"/>
      <c r="J31" s="374"/>
      <c r="K31" s="374"/>
      <c r="L31" s="374"/>
      <c r="M31" s="374"/>
      <c r="N31" s="374"/>
      <c r="O31" s="374"/>
      <c r="P31" s="391"/>
      <c r="Q31" s="394"/>
      <c r="R31" s="392"/>
      <c r="S31" s="394"/>
      <c r="T31" s="380"/>
    </row>
    <row r="32" spans="1:20" s="376" customFormat="1" ht="19.5">
      <c r="A32" s="372">
        <v>7</v>
      </c>
      <c r="B32" s="377" t="s">
        <v>596</v>
      </c>
      <c r="C32" s="377"/>
      <c r="D32" s="377"/>
      <c r="E32" s="377"/>
      <c r="F32" s="374"/>
      <c r="G32" s="374"/>
      <c r="H32" s="374"/>
      <c r="I32" s="374"/>
      <c r="J32" s="374"/>
      <c r="K32" s="374"/>
      <c r="L32" s="374"/>
      <c r="M32" s="374"/>
      <c r="N32" s="374"/>
      <c r="O32" s="374"/>
      <c r="P32" s="393"/>
      <c r="Q32" s="394"/>
      <c r="R32" s="392"/>
      <c r="S32" s="394"/>
      <c r="T32" s="380"/>
    </row>
    <row r="33" spans="1:21" s="376" customFormat="1" ht="58.5">
      <c r="A33" s="372">
        <v>8</v>
      </c>
      <c r="B33" s="377" t="s">
        <v>598</v>
      </c>
      <c r="C33" s="377"/>
      <c r="D33" s="377"/>
      <c r="E33" s="377"/>
      <c r="F33" s="374"/>
      <c r="G33" s="374"/>
      <c r="H33" s="374"/>
      <c r="I33" s="374"/>
      <c r="J33" s="374"/>
      <c r="K33" s="374"/>
      <c r="L33" s="374"/>
      <c r="M33" s="374"/>
      <c r="N33" s="374"/>
      <c r="O33" s="374"/>
      <c r="P33" s="393"/>
      <c r="Q33" s="394"/>
      <c r="R33" s="392"/>
      <c r="S33" s="394"/>
      <c r="T33" s="380"/>
    </row>
    <row r="34" spans="1:21" s="376" customFormat="1" ht="19.5">
      <c r="A34" s="372">
        <v>9</v>
      </c>
      <c r="B34" s="377" t="s">
        <v>600</v>
      </c>
      <c r="C34" s="377"/>
      <c r="D34" s="377"/>
      <c r="E34" s="377"/>
      <c r="F34" s="374"/>
      <c r="G34" s="374"/>
      <c r="H34" s="374"/>
      <c r="I34" s="374"/>
      <c r="J34" s="374"/>
      <c r="K34" s="374"/>
      <c r="L34" s="374"/>
      <c r="M34" s="374"/>
      <c r="N34" s="374"/>
      <c r="O34" s="374"/>
      <c r="P34" s="393"/>
      <c r="Q34" s="394"/>
      <c r="R34" s="392"/>
      <c r="S34" s="394"/>
      <c r="T34" s="380"/>
    </row>
    <row r="35" spans="1:21">
      <c r="A35" s="1508"/>
      <c r="B35" s="1509" t="s">
        <v>815</v>
      </c>
      <c r="C35" s="1509"/>
      <c r="D35" s="1509"/>
      <c r="E35" s="1510"/>
      <c r="F35" s="1511"/>
      <c r="G35" s="1511"/>
      <c r="H35" s="1511"/>
      <c r="I35" s="1511"/>
      <c r="J35" s="1511"/>
      <c r="K35" s="1511"/>
      <c r="L35" s="1511"/>
      <c r="M35" s="1511"/>
      <c r="N35" s="1511"/>
      <c r="O35" s="1511"/>
      <c r="P35" s="1512"/>
      <c r="Q35" s="389"/>
      <c r="R35" s="1513"/>
      <c r="S35" s="389"/>
      <c r="T35" s="1514"/>
      <c r="U35" s="97"/>
    </row>
    <row r="36" spans="1:21" s="376" customFormat="1" ht="19.5">
      <c r="A36" s="367" t="s">
        <v>55</v>
      </c>
      <c r="B36" s="367" t="s">
        <v>38</v>
      </c>
      <c r="C36" s="367"/>
      <c r="D36" s="367"/>
      <c r="E36" s="367"/>
      <c r="F36" s="368"/>
      <c r="G36" s="368"/>
      <c r="H36" s="368"/>
      <c r="I36" s="368"/>
      <c r="J36" s="368"/>
      <c r="K36" s="368"/>
      <c r="L36" s="368"/>
      <c r="M36" s="368"/>
      <c r="N36" s="368"/>
      <c r="O36" s="368"/>
      <c r="P36" s="391"/>
      <c r="Q36" s="393"/>
      <c r="R36" s="392"/>
      <c r="S36" s="393"/>
      <c r="T36" s="380"/>
    </row>
    <row r="37" spans="1:21" s="376" customFormat="1" ht="19.5">
      <c r="A37" s="372">
        <v>1</v>
      </c>
      <c r="B37" s="373" t="s">
        <v>979</v>
      </c>
      <c r="C37" s="373"/>
      <c r="D37" s="373"/>
      <c r="E37" s="373"/>
      <c r="F37" s="368"/>
      <c r="G37" s="368"/>
      <c r="H37" s="368"/>
      <c r="I37" s="368"/>
      <c r="J37" s="368"/>
      <c r="K37" s="368"/>
      <c r="L37" s="368"/>
      <c r="M37" s="368"/>
      <c r="N37" s="368"/>
      <c r="O37" s="374" t="s">
        <v>884</v>
      </c>
      <c r="P37" s="391"/>
      <c r="Q37" s="393"/>
      <c r="R37" s="392"/>
      <c r="S37" s="393"/>
      <c r="T37" s="380"/>
    </row>
    <row r="38" spans="1:21" s="376" customFormat="1" ht="39">
      <c r="A38" s="372">
        <v>2</v>
      </c>
      <c r="B38" s="373" t="s">
        <v>495</v>
      </c>
      <c r="C38" s="373"/>
      <c r="D38" s="373"/>
      <c r="E38" s="373"/>
      <c r="F38" s="374"/>
      <c r="G38" s="374"/>
      <c r="H38" s="374"/>
      <c r="I38" s="374"/>
      <c r="J38" s="374"/>
      <c r="K38" s="374"/>
      <c r="L38" s="374"/>
      <c r="M38" s="374"/>
      <c r="N38" s="374"/>
      <c r="O38" s="374" t="s">
        <v>884</v>
      </c>
      <c r="P38" s="393"/>
      <c r="Q38" s="394"/>
      <c r="R38" s="392"/>
      <c r="S38" s="394"/>
      <c r="T38" s="380"/>
    </row>
    <row r="39" spans="1:21" s="376" customFormat="1" ht="19.5">
      <c r="A39" s="372">
        <v>3</v>
      </c>
      <c r="B39" s="373" t="s">
        <v>49</v>
      </c>
      <c r="C39" s="373"/>
      <c r="D39" s="373"/>
      <c r="E39" s="373"/>
      <c r="F39" s="374"/>
      <c r="G39" s="374"/>
      <c r="H39" s="374"/>
      <c r="I39" s="374"/>
      <c r="J39" s="374"/>
      <c r="K39" s="374"/>
      <c r="L39" s="374"/>
      <c r="M39" s="374"/>
      <c r="N39" s="374"/>
      <c r="O39" s="374" t="s">
        <v>884</v>
      </c>
      <c r="P39" s="393"/>
      <c r="Q39" s="394"/>
      <c r="R39" s="392"/>
      <c r="S39" s="393"/>
      <c r="T39" s="380"/>
    </row>
    <row r="40" spans="1:21" s="376" customFormat="1" ht="58.5">
      <c r="A40" s="372">
        <v>4</v>
      </c>
      <c r="B40" s="373" t="s">
        <v>496</v>
      </c>
      <c r="C40" s="373"/>
      <c r="D40" s="373"/>
      <c r="E40" s="373"/>
      <c r="F40" s="374"/>
      <c r="G40" s="374"/>
      <c r="H40" s="374"/>
      <c r="I40" s="374"/>
      <c r="J40" s="374"/>
      <c r="K40" s="374"/>
      <c r="L40" s="374"/>
      <c r="M40" s="374"/>
      <c r="N40" s="374"/>
      <c r="O40" s="374" t="s">
        <v>884</v>
      </c>
      <c r="P40" s="393"/>
      <c r="Q40" s="394"/>
      <c r="R40" s="392"/>
      <c r="S40" s="394"/>
      <c r="T40" s="380"/>
    </row>
    <row r="41" spans="1:21" s="376" customFormat="1" ht="39">
      <c r="A41" s="372">
        <v>5</v>
      </c>
      <c r="B41" s="373" t="s">
        <v>501</v>
      </c>
      <c r="C41" s="373"/>
      <c r="D41" s="373"/>
      <c r="E41" s="373"/>
      <c r="F41" s="374"/>
      <c r="G41" s="374"/>
      <c r="H41" s="374"/>
      <c r="I41" s="374"/>
      <c r="J41" s="374"/>
      <c r="K41" s="374"/>
      <c r="L41" s="374"/>
      <c r="M41" s="374"/>
      <c r="N41" s="374"/>
      <c r="O41" s="374" t="s">
        <v>884</v>
      </c>
      <c r="P41" s="393"/>
      <c r="Q41" s="394"/>
      <c r="R41" s="392"/>
      <c r="S41" s="393"/>
      <c r="T41" s="380"/>
    </row>
    <row r="42" spans="1:21" s="376" customFormat="1" ht="19.5">
      <c r="A42" s="372"/>
      <c r="B42" s="373" t="s">
        <v>815</v>
      </c>
      <c r="C42" s="373"/>
      <c r="D42" s="373"/>
      <c r="E42" s="373"/>
      <c r="F42" s="374"/>
      <c r="G42" s="374"/>
      <c r="H42" s="374"/>
      <c r="I42" s="374"/>
      <c r="J42" s="374"/>
      <c r="K42" s="374"/>
      <c r="L42" s="374"/>
      <c r="M42" s="374"/>
      <c r="N42" s="374"/>
      <c r="O42" s="374" t="s">
        <v>884</v>
      </c>
      <c r="P42" s="393"/>
      <c r="Q42" s="394"/>
      <c r="R42" s="392"/>
      <c r="S42" s="393"/>
      <c r="T42" s="380"/>
    </row>
    <row r="43" spans="1:21" s="376" customFormat="1" ht="19.5">
      <c r="A43" s="367" t="s">
        <v>55</v>
      </c>
      <c r="B43" s="367" t="s">
        <v>56</v>
      </c>
      <c r="C43" s="367"/>
      <c r="D43" s="367"/>
      <c r="E43" s="367"/>
      <c r="F43" s="368"/>
      <c r="G43" s="368"/>
      <c r="H43" s="368"/>
      <c r="I43" s="368"/>
      <c r="J43" s="368"/>
      <c r="K43" s="368"/>
      <c r="L43" s="368"/>
      <c r="M43" s="368"/>
      <c r="N43" s="368"/>
      <c r="O43" s="374"/>
      <c r="P43" s="393"/>
      <c r="Q43" s="393"/>
      <c r="R43" s="392"/>
      <c r="S43" s="393"/>
      <c r="T43" s="380"/>
    </row>
    <row r="44" spans="1:21" s="376" customFormat="1" ht="58.5">
      <c r="A44" s="372">
        <v>1</v>
      </c>
      <c r="B44" s="373" t="s">
        <v>502</v>
      </c>
      <c r="C44" s="373"/>
      <c r="D44" s="373"/>
      <c r="E44" s="373"/>
      <c r="F44" s="374"/>
      <c r="G44" s="374"/>
      <c r="H44" s="374"/>
      <c r="I44" s="374"/>
      <c r="J44" s="374"/>
      <c r="K44" s="374"/>
      <c r="L44" s="374"/>
      <c r="M44" s="374"/>
      <c r="N44" s="374"/>
      <c r="O44" s="374" t="s">
        <v>884</v>
      </c>
      <c r="P44" s="393"/>
      <c r="Q44" s="394"/>
      <c r="R44" s="392"/>
      <c r="S44" s="394"/>
      <c r="T44" s="380"/>
    </row>
    <row r="45" spans="1:21" s="376" customFormat="1" ht="39">
      <c r="A45" s="372">
        <v>2</v>
      </c>
      <c r="B45" s="373" t="s">
        <v>929</v>
      </c>
      <c r="C45" s="373"/>
      <c r="D45" s="373"/>
      <c r="E45" s="373"/>
      <c r="F45" s="374"/>
      <c r="G45" s="374"/>
      <c r="H45" s="374"/>
      <c r="I45" s="374"/>
      <c r="J45" s="374"/>
      <c r="K45" s="374"/>
      <c r="L45" s="374"/>
      <c r="M45" s="374"/>
      <c r="N45" s="374"/>
      <c r="O45" s="374" t="s">
        <v>884</v>
      </c>
      <c r="P45" s="391"/>
      <c r="Q45" s="394"/>
      <c r="R45" s="392"/>
      <c r="S45" s="394"/>
      <c r="T45" s="380"/>
    </row>
    <row r="46" spans="1:21" s="376" customFormat="1" ht="50.25" customHeight="1">
      <c r="A46" s="372">
        <v>3</v>
      </c>
      <c r="B46" s="373" t="s">
        <v>740</v>
      </c>
      <c r="C46" s="373"/>
      <c r="D46" s="373"/>
      <c r="E46" s="373"/>
      <c r="F46" s="374"/>
      <c r="G46" s="374"/>
      <c r="H46" s="374"/>
      <c r="I46" s="374"/>
      <c r="J46" s="374"/>
      <c r="K46" s="374"/>
      <c r="L46" s="374"/>
      <c r="M46" s="374"/>
      <c r="N46" s="374"/>
      <c r="O46" s="374" t="s">
        <v>884</v>
      </c>
      <c r="P46" s="391"/>
      <c r="Q46" s="394"/>
      <c r="R46" s="392"/>
      <c r="S46" s="394"/>
      <c r="T46" s="380"/>
    </row>
    <row r="47" spans="1:21" s="376" customFormat="1" ht="19.5">
      <c r="A47" s="372">
        <v>4</v>
      </c>
      <c r="B47" s="373" t="s">
        <v>59</v>
      </c>
      <c r="C47" s="373"/>
      <c r="D47" s="373"/>
      <c r="E47" s="373"/>
      <c r="F47" s="374"/>
      <c r="G47" s="374"/>
      <c r="H47" s="374"/>
      <c r="I47" s="374"/>
      <c r="J47" s="374"/>
      <c r="K47" s="374"/>
      <c r="L47" s="374"/>
      <c r="M47" s="374"/>
      <c r="N47" s="374"/>
      <c r="O47" s="374" t="s">
        <v>884</v>
      </c>
      <c r="P47" s="391"/>
      <c r="Q47" s="393"/>
      <c r="R47" s="392"/>
      <c r="S47" s="393"/>
      <c r="T47" s="380"/>
    </row>
    <row r="48" spans="1:21" s="376" customFormat="1" ht="19.5">
      <c r="A48" s="372">
        <v>5</v>
      </c>
      <c r="B48" s="373" t="s">
        <v>612</v>
      </c>
      <c r="C48" s="373"/>
      <c r="D48" s="373"/>
      <c r="E48" s="373"/>
      <c r="F48" s="374"/>
      <c r="G48" s="374"/>
      <c r="H48" s="374"/>
      <c r="I48" s="374"/>
      <c r="J48" s="374"/>
      <c r="K48" s="374"/>
      <c r="L48" s="374"/>
      <c r="M48" s="374"/>
      <c r="N48" s="374"/>
      <c r="O48" s="374" t="s">
        <v>884</v>
      </c>
      <c r="P48" s="391"/>
      <c r="Q48" s="393"/>
      <c r="R48" s="392"/>
      <c r="S48" s="393"/>
      <c r="T48" s="380"/>
    </row>
    <row r="49" spans="1:21" s="376" customFormat="1" ht="19.5">
      <c r="A49" s="372"/>
      <c r="B49" s="373" t="s">
        <v>944</v>
      </c>
      <c r="C49" s="373"/>
      <c r="D49" s="373"/>
      <c r="E49" s="373"/>
      <c r="F49" s="374"/>
      <c r="G49" s="374"/>
      <c r="H49" s="374"/>
      <c r="I49" s="374"/>
      <c r="J49" s="374"/>
      <c r="K49" s="374"/>
      <c r="L49" s="374"/>
      <c r="M49" s="374"/>
      <c r="N49" s="374"/>
      <c r="O49" s="374" t="s">
        <v>884</v>
      </c>
      <c r="P49" s="391"/>
      <c r="Q49" s="393"/>
      <c r="R49" s="392"/>
      <c r="S49" s="393"/>
      <c r="T49" s="380"/>
    </row>
    <row r="50" spans="1:21" s="376" customFormat="1" ht="19.5">
      <c r="A50" s="367" t="s">
        <v>21</v>
      </c>
      <c r="B50" s="367" t="s">
        <v>61</v>
      </c>
      <c r="C50" s="367"/>
      <c r="D50" s="367"/>
      <c r="E50" s="367"/>
      <c r="F50" s="368"/>
      <c r="G50" s="368"/>
      <c r="H50" s="368"/>
      <c r="I50" s="368"/>
      <c r="J50" s="368"/>
      <c r="K50" s="368"/>
      <c r="L50" s="368"/>
      <c r="M50" s="368"/>
      <c r="N50" s="368"/>
      <c r="O50" s="368"/>
      <c r="P50" s="393"/>
      <c r="Q50" s="393"/>
      <c r="R50" s="392"/>
      <c r="S50" s="393"/>
      <c r="T50" s="380"/>
    </row>
    <row r="51" spans="1:21" s="376" customFormat="1" ht="19.5">
      <c r="A51" s="367" t="s">
        <v>23</v>
      </c>
      <c r="B51" s="367" t="s">
        <v>24</v>
      </c>
      <c r="C51" s="367"/>
      <c r="D51" s="367"/>
      <c r="E51" s="367"/>
      <c r="F51" s="368"/>
      <c r="G51" s="368"/>
      <c r="H51" s="368"/>
      <c r="I51" s="368"/>
      <c r="J51" s="368"/>
      <c r="K51" s="368"/>
      <c r="L51" s="368"/>
      <c r="M51" s="368"/>
      <c r="N51" s="368"/>
      <c r="O51" s="368"/>
      <c r="P51" s="393"/>
      <c r="Q51" s="393"/>
      <c r="R51" s="392"/>
      <c r="S51" s="393"/>
      <c r="T51" s="380"/>
    </row>
    <row r="52" spans="1:21" s="376" customFormat="1" ht="39">
      <c r="A52" s="372">
        <v>1</v>
      </c>
      <c r="B52" s="373" t="s">
        <v>507</v>
      </c>
      <c r="C52" s="373"/>
      <c r="D52" s="373"/>
      <c r="E52" s="373"/>
      <c r="F52" s="374"/>
      <c r="G52" s="374"/>
      <c r="H52" s="374"/>
      <c r="I52" s="374"/>
      <c r="J52" s="374"/>
      <c r="K52" s="374"/>
      <c r="L52" s="374"/>
      <c r="M52" s="374"/>
      <c r="N52" s="374"/>
      <c r="O52" s="374" t="s">
        <v>884</v>
      </c>
      <c r="P52" s="393"/>
      <c r="Q52" s="394"/>
      <c r="R52" s="392"/>
      <c r="S52" s="394"/>
      <c r="T52" s="380"/>
    </row>
    <row r="53" spans="1:21" s="376" customFormat="1" ht="138.75" customHeight="1">
      <c r="A53" s="372">
        <v>2</v>
      </c>
      <c r="B53" s="373" t="s">
        <v>503</v>
      </c>
      <c r="C53" s="373"/>
      <c r="D53" s="373"/>
      <c r="E53" s="373"/>
      <c r="F53" s="374"/>
      <c r="G53" s="374"/>
      <c r="H53" s="374"/>
      <c r="I53" s="374"/>
      <c r="J53" s="374"/>
      <c r="K53" s="374"/>
      <c r="L53" s="374"/>
      <c r="M53" s="374"/>
      <c r="N53" s="374"/>
      <c r="O53" s="374" t="s">
        <v>884</v>
      </c>
      <c r="P53" s="393"/>
      <c r="Q53" s="395"/>
      <c r="R53" s="392"/>
      <c r="S53" s="395"/>
      <c r="T53" s="380"/>
    </row>
    <row r="54" spans="1:21" s="376" customFormat="1" ht="39">
      <c r="A54" s="372">
        <v>3</v>
      </c>
      <c r="B54" s="373" t="s">
        <v>499</v>
      </c>
      <c r="C54" s="373"/>
      <c r="D54" s="373"/>
      <c r="E54" s="373"/>
      <c r="F54" s="374"/>
      <c r="G54" s="374"/>
      <c r="H54" s="374"/>
      <c r="I54" s="374"/>
      <c r="J54" s="374"/>
      <c r="K54" s="374"/>
      <c r="L54" s="374"/>
      <c r="M54" s="374"/>
      <c r="N54" s="374"/>
      <c r="O54" s="374" t="s">
        <v>884</v>
      </c>
      <c r="P54" s="393"/>
      <c r="Q54" s="394"/>
      <c r="R54" s="392"/>
      <c r="S54" s="394"/>
      <c r="T54" s="380"/>
    </row>
    <row r="55" spans="1:21" s="376" customFormat="1" ht="19.5">
      <c r="A55" s="372"/>
      <c r="B55" s="373" t="s">
        <v>943</v>
      </c>
      <c r="C55" s="373"/>
      <c r="D55" s="373"/>
      <c r="E55" s="373"/>
      <c r="F55" s="374"/>
      <c r="G55" s="374"/>
      <c r="H55" s="374"/>
      <c r="I55" s="374"/>
      <c r="J55" s="374"/>
      <c r="K55" s="374"/>
      <c r="L55" s="374"/>
      <c r="M55" s="374"/>
      <c r="N55" s="374"/>
      <c r="O55" s="374" t="s">
        <v>884</v>
      </c>
      <c r="P55" s="393"/>
      <c r="Q55" s="394"/>
      <c r="R55" s="392"/>
      <c r="S55" s="394"/>
      <c r="T55" s="380"/>
    </row>
    <row r="56" spans="1:21" s="376" customFormat="1" ht="19.5">
      <c r="A56" s="367" t="s">
        <v>37</v>
      </c>
      <c r="B56" s="367" t="s">
        <v>68</v>
      </c>
      <c r="C56" s="367"/>
      <c r="D56" s="367"/>
      <c r="E56" s="367"/>
      <c r="F56" s="368"/>
      <c r="G56" s="368"/>
      <c r="H56" s="368"/>
      <c r="I56" s="368"/>
      <c r="J56" s="368"/>
      <c r="K56" s="368"/>
      <c r="L56" s="368"/>
      <c r="M56" s="368"/>
      <c r="N56" s="368"/>
      <c r="O56" s="374" t="s">
        <v>884</v>
      </c>
      <c r="P56" s="393"/>
      <c r="Q56" s="393"/>
      <c r="R56" s="392"/>
      <c r="S56" s="393"/>
      <c r="T56" s="380"/>
    </row>
    <row r="57" spans="1:21" s="376" customFormat="1" ht="31.5" customHeight="1">
      <c r="A57" s="372">
        <v>1</v>
      </c>
      <c r="B57" s="373" t="s">
        <v>69</v>
      </c>
      <c r="C57" s="373"/>
      <c r="D57" s="373"/>
      <c r="E57" s="373"/>
      <c r="F57" s="374"/>
      <c r="G57" s="374"/>
      <c r="H57" s="374"/>
      <c r="I57" s="374"/>
      <c r="J57" s="374"/>
      <c r="K57" s="374"/>
      <c r="L57" s="374"/>
      <c r="M57" s="374"/>
      <c r="N57" s="374"/>
      <c r="O57" s="374" t="s">
        <v>884</v>
      </c>
      <c r="P57" s="391"/>
      <c r="Q57" s="393"/>
      <c r="R57" s="392"/>
      <c r="S57" s="393"/>
      <c r="T57" s="380"/>
    </row>
    <row r="58" spans="1:21" s="376" customFormat="1" ht="76.5" customHeight="1">
      <c r="A58" s="372">
        <v>2</v>
      </c>
      <c r="B58" s="373" t="s">
        <v>938</v>
      </c>
      <c r="C58" s="373"/>
      <c r="D58" s="373"/>
      <c r="E58" s="373"/>
      <c r="F58" s="374"/>
      <c r="G58" s="374"/>
      <c r="H58" s="374"/>
      <c r="I58" s="374"/>
      <c r="J58" s="374"/>
      <c r="K58" s="374"/>
      <c r="L58" s="374"/>
      <c r="M58" s="374"/>
      <c r="N58" s="374"/>
      <c r="O58" s="374" t="s">
        <v>884</v>
      </c>
      <c r="P58" s="391"/>
      <c r="Q58" s="394"/>
      <c r="R58" s="392"/>
      <c r="S58" s="394"/>
      <c r="T58" s="380"/>
    </row>
    <row r="59" spans="1:21" s="376" customFormat="1" ht="77.25" customHeight="1">
      <c r="A59" s="372">
        <v>3</v>
      </c>
      <c r="B59" s="377" t="s">
        <v>73</v>
      </c>
      <c r="C59" s="377"/>
      <c r="D59" s="377"/>
      <c r="E59" s="377"/>
      <c r="F59" s="374"/>
      <c r="G59" s="374"/>
      <c r="H59" s="374"/>
      <c r="I59" s="374"/>
      <c r="J59" s="374"/>
      <c r="K59" s="374"/>
      <c r="L59" s="374"/>
      <c r="M59" s="374"/>
      <c r="N59" s="374"/>
      <c r="O59" s="374" t="s">
        <v>884</v>
      </c>
      <c r="P59" s="391"/>
      <c r="Q59" s="394"/>
      <c r="R59" s="392"/>
      <c r="S59" s="394"/>
      <c r="T59" s="380"/>
    </row>
    <row r="60" spans="1:21" s="376" customFormat="1" ht="90" customHeight="1">
      <c r="A60" s="372">
        <v>4</v>
      </c>
      <c r="B60" s="377" t="s">
        <v>75</v>
      </c>
      <c r="C60" s="377"/>
      <c r="D60" s="377"/>
      <c r="E60" s="377"/>
      <c r="F60" s="374"/>
      <c r="G60" s="374"/>
      <c r="H60" s="374"/>
      <c r="I60" s="374"/>
      <c r="J60" s="374"/>
      <c r="K60" s="374"/>
      <c r="L60" s="374"/>
      <c r="M60" s="374"/>
      <c r="N60" s="374"/>
      <c r="O60" s="374" t="s">
        <v>884</v>
      </c>
      <c r="P60" s="393"/>
      <c r="Q60" s="394"/>
      <c r="R60" s="392"/>
      <c r="S60" s="394"/>
      <c r="T60" s="380"/>
      <c r="U60" s="375"/>
    </row>
    <row r="61" spans="1:21" s="376" customFormat="1" ht="98.25" customHeight="1">
      <c r="A61" s="372">
        <v>5</v>
      </c>
      <c r="B61" s="377" t="s">
        <v>77</v>
      </c>
      <c r="C61" s="377"/>
      <c r="D61" s="377"/>
      <c r="E61" s="377"/>
      <c r="F61" s="374"/>
      <c r="G61" s="374"/>
      <c r="H61" s="374"/>
      <c r="I61" s="374"/>
      <c r="J61" s="374"/>
      <c r="K61" s="374"/>
      <c r="L61" s="374"/>
      <c r="M61" s="374"/>
      <c r="N61" s="374"/>
      <c r="O61" s="374" t="s">
        <v>884</v>
      </c>
      <c r="P61" s="393"/>
      <c r="Q61" s="394"/>
      <c r="R61" s="392"/>
      <c r="S61" s="394"/>
      <c r="T61" s="380"/>
    </row>
    <row r="62" spans="1:21" s="376" customFormat="1" ht="57" customHeight="1">
      <c r="A62" s="372">
        <v>6</v>
      </c>
      <c r="B62" s="377" t="s">
        <v>498</v>
      </c>
      <c r="C62" s="377"/>
      <c r="D62" s="377"/>
      <c r="E62" s="377"/>
      <c r="F62" s="374"/>
      <c r="G62" s="374"/>
      <c r="H62" s="374"/>
      <c r="I62" s="374"/>
      <c r="J62" s="374"/>
      <c r="K62" s="374"/>
      <c r="L62" s="374"/>
      <c r="M62" s="374"/>
      <c r="N62" s="374"/>
      <c r="O62" s="374" t="s">
        <v>884</v>
      </c>
      <c r="P62" s="393"/>
      <c r="Q62" s="394"/>
      <c r="R62" s="392"/>
      <c r="S62" s="393"/>
      <c r="T62" s="380"/>
    </row>
    <row r="63" spans="1:21" s="376" customFormat="1" ht="94.5" customHeight="1">
      <c r="A63" s="372">
        <v>7</v>
      </c>
      <c r="B63" s="377" t="s">
        <v>497</v>
      </c>
      <c r="C63" s="377"/>
      <c r="D63" s="377"/>
      <c r="E63" s="377"/>
      <c r="F63" s="374"/>
      <c r="G63" s="374"/>
      <c r="H63" s="374"/>
      <c r="I63" s="374"/>
      <c r="J63" s="374"/>
      <c r="K63" s="374"/>
      <c r="L63" s="374"/>
      <c r="M63" s="374"/>
      <c r="N63" s="374"/>
      <c r="O63" s="374" t="s">
        <v>884</v>
      </c>
      <c r="P63" s="393"/>
      <c r="Q63" s="394"/>
      <c r="R63" s="392"/>
      <c r="S63" s="394"/>
      <c r="T63" s="380"/>
    </row>
    <row r="64" spans="1:21" s="376" customFormat="1" ht="84.75" customHeight="1">
      <c r="A64" s="372">
        <v>8</v>
      </c>
      <c r="B64" s="377" t="s">
        <v>939</v>
      </c>
      <c r="C64" s="377"/>
      <c r="D64" s="377"/>
      <c r="E64" s="377"/>
      <c r="F64" s="374"/>
      <c r="G64" s="374"/>
      <c r="H64" s="374"/>
      <c r="I64" s="374"/>
      <c r="J64" s="374"/>
      <c r="K64" s="374"/>
      <c r="L64" s="374"/>
      <c r="M64" s="374"/>
      <c r="N64" s="374"/>
      <c r="O64" s="374" t="s">
        <v>884</v>
      </c>
      <c r="P64" s="393"/>
      <c r="Q64" s="394"/>
      <c r="R64" s="392"/>
      <c r="S64" s="394"/>
      <c r="T64" s="380"/>
    </row>
    <row r="65" spans="1:20" s="376" customFormat="1" ht="91.5" customHeight="1">
      <c r="A65" s="372">
        <v>10</v>
      </c>
      <c r="B65" s="377" t="s">
        <v>940</v>
      </c>
      <c r="C65" s="377"/>
      <c r="D65" s="377"/>
      <c r="E65" s="377"/>
      <c r="F65" s="374"/>
      <c r="G65" s="374"/>
      <c r="H65" s="374"/>
      <c r="I65" s="374"/>
      <c r="J65" s="374"/>
      <c r="K65" s="374"/>
      <c r="L65" s="374"/>
      <c r="M65" s="374"/>
      <c r="N65" s="374"/>
      <c r="O65" s="374" t="s">
        <v>884</v>
      </c>
      <c r="P65" s="393"/>
      <c r="Q65" s="394"/>
      <c r="R65" s="392"/>
      <c r="S65" s="394"/>
      <c r="T65" s="380"/>
    </row>
    <row r="66" spans="1:20" s="376" customFormat="1" ht="19.5">
      <c r="A66" s="372"/>
      <c r="B66" s="377" t="s">
        <v>827</v>
      </c>
      <c r="C66" s="377"/>
      <c r="D66" s="377"/>
      <c r="E66" s="377"/>
      <c r="F66" s="374"/>
      <c r="G66" s="374"/>
      <c r="H66" s="374"/>
      <c r="I66" s="374"/>
      <c r="J66" s="374"/>
      <c r="K66" s="374"/>
      <c r="L66" s="374"/>
      <c r="M66" s="374"/>
      <c r="N66" s="374"/>
      <c r="O66" s="374" t="s">
        <v>884</v>
      </c>
      <c r="P66" s="393"/>
      <c r="Q66" s="394"/>
      <c r="R66" s="392"/>
      <c r="S66" s="394"/>
      <c r="T66" s="380"/>
    </row>
  </sheetData>
  <mergeCells count="15">
    <mergeCell ref="L1:O1"/>
    <mergeCell ref="F7:F8"/>
    <mergeCell ref="L7:L8"/>
    <mergeCell ref="A2:B2"/>
    <mergeCell ref="A3:O3"/>
    <mergeCell ref="A4:O4"/>
    <mergeCell ref="G7:G8"/>
    <mergeCell ref="B6:B8"/>
    <mergeCell ref="A6:A8"/>
    <mergeCell ref="O6:O8"/>
    <mergeCell ref="C6:D7"/>
    <mergeCell ref="H7:K7"/>
    <mergeCell ref="E7:E8"/>
    <mergeCell ref="E6:L6"/>
    <mergeCell ref="M6:N7"/>
  </mergeCells>
  <phoneticPr fontId="141" type="noConversion"/>
  <printOptions horizontalCentered="1"/>
  <pageMargins left="0.74803149606299213" right="0.39370078740157483" top="0.59055118110236227" bottom="0.59055118110236227" header="0.51181102362204722" footer="0.51181102362204722"/>
  <pageSetup paperSize="9" scale="45" orientation="landscape" useFirstPageNumber="1" r:id="rId1"/>
  <headerFooter differentFirst="1">
    <oddHeader>&amp;C&amp;P</oddHead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4E813-DC5F-4F73-8573-D20D9F48E35A}">
  <sheetPr>
    <pageSetUpPr fitToPage="1"/>
  </sheetPr>
  <dimension ref="A1:AC24"/>
  <sheetViews>
    <sheetView tabSelected="1" zoomScale="70" zoomScaleNormal="70" workbookViewId="0">
      <selection activeCell="S10" sqref="S10"/>
    </sheetView>
  </sheetViews>
  <sheetFormatPr defaultColWidth="10.25" defaultRowHeight="15.75"/>
  <cols>
    <col min="1" max="1" width="6.875" style="1492" customWidth="1"/>
    <col min="2" max="2" width="30.5" style="1492" customWidth="1"/>
    <col min="3" max="4" width="9.375" style="1492" customWidth="1"/>
    <col min="5" max="5" width="12.75" style="1493" bestFit="1" customWidth="1"/>
    <col min="6" max="6" width="10.25" style="1493"/>
    <col min="7" max="7" width="10.75" style="1492" customWidth="1"/>
    <col min="8" max="9" width="10.25" style="1492"/>
    <col min="10" max="10" width="10.25" style="1494"/>
    <col min="11" max="12" width="10.25" style="1492"/>
    <col min="13" max="13" width="10.125" style="1492" customWidth="1"/>
    <col min="14" max="14" width="10.25" style="1494"/>
    <col min="15" max="17" width="10.25" style="1492"/>
    <col min="18" max="18" width="10.25" style="1495"/>
    <col min="19" max="21" width="10.25" style="1492"/>
    <col min="22" max="22" width="13.625" style="1492" customWidth="1"/>
    <col min="23" max="23" width="10.25" style="1492"/>
    <col min="24" max="24" width="12.875" style="1492" customWidth="1"/>
    <col min="25" max="16384" width="10.25" style="1492"/>
  </cols>
  <sheetData>
    <row r="1" spans="1:29" ht="17.25">
      <c r="AA1" s="1912"/>
      <c r="AB1" s="1912"/>
      <c r="AC1" s="1912"/>
    </row>
    <row r="2" spans="1:29" ht="29.25" customHeight="1">
      <c r="A2" s="1913" t="s">
        <v>1012</v>
      </c>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row>
    <row r="3" spans="1:29" s="1496" customFormat="1" ht="22.5" hidden="1" customHeight="1">
      <c r="A3" s="1914" t="s">
        <v>946</v>
      </c>
      <c r="B3" s="1914"/>
      <c r="C3" s="1914"/>
      <c r="D3" s="1914"/>
      <c r="E3" s="1914"/>
      <c r="F3" s="1914"/>
      <c r="G3" s="1914"/>
      <c r="H3" s="1914"/>
      <c r="I3" s="1914"/>
      <c r="J3" s="1914"/>
      <c r="K3" s="1914"/>
      <c r="L3" s="1914"/>
      <c r="M3" s="1914"/>
      <c r="N3" s="1914"/>
      <c r="O3" s="1914"/>
      <c r="P3" s="1914"/>
      <c r="Q3" s="1914"/>
      <c r="R3" s="1914"/>
      <c r="S3" s="1914"/>
      <c r="T3" s="1914"/>
      <c r="U3" s="1914"/>
      <c r="V3" s="1914"/>
      <c r="W3" s="1914"/>
      <c r="X3" s="1914"/>
      <c r="Y3" s="1914"/>
      <c r="Z3" s="1914"/>
      <c r="AA3" s="1914"/>
      <c r="AB3" s="1914"/>
      <c r="AC3" s="1914"/>
    </row>
    <row r="4" spans="1:29" s="1496" customFormat="1" ht="22.5" customHeight="1">
      <c r="A4" s="1914"/>
      <c r="B4" s="1914"/>
      <c r="C4" s="1914"/>
      <c r="D4" s="1914"/>
      <c r="E4" s="1914"/>
      <c r="F4" s="1914"/>
      <c r="G4" s="1914"/>
      <c r="H4" s="1914"/>
      <c r="I4" s="1914"/>
      <c r="J4" s="1914"/>
      <c r="K4" s="1914"/>
      <c r="L4" s="1914"/>
      <c r="M4" s="1914"/>
      <c r="N4" s="1914"/>
      <c r="O4" s="1914"/>
      <c r="P4" s="1914"/>
      <c r="Q4" s="1914"/>
      <c r="R4" s="1914"/>
      <c r="S4" s="1914"/>
      <c r="T4" s="1914"/>
      <c r="U4" s="1914"/>
      <c r="V4" s="1914"/>
      <c r="W4" s="1914"/>
      <c r="X4" s="1914"/>
      <c r="Y4" s="1914"/>
      <c r="Z4" s="1914"/>
      <c r="AA4" s="1914"/>
      <c r="AB4" s="1914"/>
      <c r="AC4" s="1914"/>
    </row>
    <row r="5" spans="1:29" ht="25.5" customHeight="1">
      <c r="AA5" s="1915" t="s">
        <v>174</v>
      </c>
      <c r="AB5" s="1915"/>
      <c r="AC5" s="1915"/>
    </row>
    <row r="6" spans="1:29" s="1497" customFormat="1" ht="18" customHeight="1">
      <c r="A6" s="1905" t="s">
        <v>4</v>
      </c>
      <c r="B6" s="1905" t="s">
        <v>947</v>
      </c>
      <c r="C6" s="1916" t="s">
        <v>948</v>
      </c>
      <c r="D6" s="1917"/>
      <c r="E6" s="1905" t="s">
        <v>17</v>
      </c>
      <c r="F6" s="1908" t="s">
        <v>949</v>
      </c>
      <c r="G6" s="1907" t="s">
        <v>950</v>
      </c>
      <c r="H6" s="1907"/>
      <c r="I6" s="1907"/>
      <c r="J6" s="1907"/>
      <c r="K6" s="1907"/>
      <c r="L6" s="1907"/>
      <c r="M6" s="1907"/>
      <c r="N6" s="1907"/>
      <c r="O6" s="1907"/>
      <c r="P6" s="1907"/>
      <c r="Q6" s="1907"/>
      <c r="R6" s="1907"/>
      <c r="S6" s="1907"/>
      <c r="T6" s="1907"/>
      <c r="U6" s="1907"/>
      <c r="V6" s="1905" t="s">
        <v>951</v>
      </c>
      <c r="W6" s="1905" t="s">
        <v>952</v>
      </c>
      <c r="X6" s="1908" t="s">
        <v>953</v>
      </c>
      <c r="Y6" s="1899" t="s">
        <v>954</v>
      </c>
      <c r="Z6" s="1900"/>
      <c r="AA6" s="1900"/>
      <c r="AB6" s="1901"/>
      <c r="AC6" s="1905" t="s">
        <v>14</v>
      </c>
    </row>
    <row r="7" spans="1:29" s="1497" customFormat="1" ht="36" customHeight="1">
      <c r="A7" s="1905"/>
      <c r="B7" s="1905"/>
      <c r="C7" s="1918"/>
      <c r="D7" s="1919"/>
      <c r="E7" s="1905"/>
      <c r="F7" s="1909"/>
      <c r="G7" s="1905" t="s">
        <v>955</v>
      </c>
      <c r="H7" s="1905" t="s">
        <v>956</v>
      </c>
      <c r="I7" s="1906" t="s">
        <v>954</v>
      </c>
      <c r="J7" s="1906"/>
      <c r="K7" s="1906"/>
      <c r="L7" s="1906"/>
      <c r="M7" s="1906"/>
      <c r="N7" s="1906"/>
      <c r="O7" s="1906"/>
      <c r="P7" s="1906"/>
      <c r="Q7" s="1906"/>
      <c r="R7" s="1906"/>
      <c r="S7" s="1906"/>
      <c r="T7" s="1906"/>
      <c r="U7" s="1906"/>
      <c r="V7" s="1905"/>
      <c r="W7" s="1905"/>
      <c r="X7" s="1909"/>
      <c r="Y7" s="1902"/>
      <c r="Z7" s="1903"/>
      <c r="AA7" s="1903"/>
      <c r="AB7" s="1904"/>
      <c r="AC7" s="1905"/>
    </row>
    <row r="8" spans="1:29" s="1497" customFormat="1" ht="33" customHeight="1">
      <c r="A8" s="1905"/>
      <c r="B8" s="1905"/>
      <c r="C8" s="1920"/>
      <c r="D8" s="1921"/>
      <c r="E8" s="1905"/>
      <c r="F8" s="1909"/>
      <c r="G8" s="1905"/>
      <c r="H8" s="1905"/>
      <c r="I8" s="1897" t="s">
        <v>957</v>
      </c>
      <c r="J8" s="1897" t="s">
        <v>958</v>
      </c>
      <c r="K8" s="1911" t="s">
        <v>959</v>
      </c>
      <c r="L8" s="1897" t="s">
        <v>960</v>
      </c>
      <c r="M8" s="1897" t="s">
        <v>961</v>
      </c>
      <c r="N8" s="1897" t="s">
        <v>962</v>
      </c>
      <c r="O8" s="1897" t="s">
        <v>963</v>
      </c>
      <c r="P8" s="1897"/>
      <c r="Q8" s="1897" t="s">
        <v>964</v>
      </c>
      <c r="R8" s="1897" t="s">
        <v>965</v>
      </c>
      <c r="S8" s="1898" t="s">
        <v>966</v>
      </c>
      <c r="T8" s="1897" t="s">
        <v>967</v>
      </c>
      <c r="U8" s="1897"/>
      <c r="V8" s="1905"/>
      <c r="W8" s="1905"/>
      <c r="X8" s="1909"/>
      <c r="Y8" s="1897" t="s">
        <v>978</v>
      </c>
      <c r="Z8" s="1897" t="s">
        <v>968</v>
      </c>
      <c r="AA8" s="1897" t="s">
        <v>969</v>
      </c>
      <c r="AB8" s="1897" t="s">
        <v>970</v>
      </c>
      <c r="AC8" s="1905"/>
    </row>
    <row r="9" spans="1:29" s="1497" customFormat="1" ht="183" customHeight="1">
      <c r="A9" s="1905"/>
      <c r="B9" s="1905"/>
      <c r="C9" s="1500" t="s">
        <v>971</v>
      </c>
      <c r="D9" s="1500" t="s">
        <v>972</v>
      </c>
      <c r="E9" s="1905"/>
      <c r="F9" s="1910"/>
      <c r="G9" s="1905"/>
      <c r="H9" s="1905"/>
      <c r="I9" s="1897"/>
      <c r="J9" s="1897"/>
      <c r="K9" s="1911"/>
      <c r="L9" s="1897"/>
      <c r="M9" s="1897"/>
      <c r="N9" s="1897"/>
      <c r="O9" s="1499" t="s">
        <v>973</v>
      </c>
      <c r="P9" s="1498" t="s">
        <v>974</v>
      </c>
      <c r="Q9" s="1897"/>
      <c r="R9" s="1897"/>
      <c r="S9" s="1898"/>
      <c r="T9" s="1498" t="s">
        <v>975</v>
      </c>
      <c r="U9" s="1498" t="s">
        <v>976</v>
      </c>
      <c r="V9" s="1905"/>
      <c r="W9" s="1905"/>
      <c r="X9" s="1910"/>
      <c r="Y9" s="1897"/>
      <c r="Z9" s="1897"/>
      <c r="AA9" s="1897"/>
      <c r="AB9" s="1897"/>
      <c r="AC9" s="1905"/>
    </row>
    <row r="10" spans="1:29" s="1497" customFormat="1" ht="27.75" customHeight="1">
      <c r="A10" s="1531"/>
      <c r="B10" s="1531" t="s">
        <v>17</v>
      </c>
      <c r="C10" s="1556"/>
      <c r="D10" s="1556"/>
      <c r="E10" s="1556"/>
      <c r="F10" s="1556"/>
      <c r="G10" s="1556"/>
      <c r="H10" s="1556"/>
      <c r="I10" s="1556"/>
      <c r="J10" s="1556"/>
      <c r="K10" s="1556"/>
      <c r="L10" s="1556"/>
      <c r="M10" s="1556"/>
      <c r="N10" s="1556"/>
      <c r="O10" s="1556"/>
      <c r="P10" s="1556"/>
      <c r="Q10" s="1556"/>
      <c r="R10" s="1556"/>
      <c r="S10" s="1556"/>
      <c r="T10" s="1556"/>
      <c r="U10" s="1556"/>
      <c r="V10" s="1556"/>
      <c r="W10" s="1556"/>
      <c r="X10" s="1556"/>
      <c r="Y10" s="1556"/>
      <c r="Z10" s="1556"/>
      <c r="AA10" s="1556"/>
      <c r="AB10" s="1556"/>
      <c r="AC10" s="1556"/>
    </row>
    <row r="11" spans="1:29" s="1497" customFormat="1" ht="27.75" customHeight="1">
      <c r="A11" s="1531" t="s">
        <v>20</v>
      </c>
      <c r="B11" s="1531" t="s">
        <v>1010</v>
      </c>
      <c r="C11" s="1556"/>
      <c r="D11" s="1556"/>
      <c r="E11" s="1556"/>
      <c r="F11" s="1556"/>
      <c r="G11" s="1556"/>
      <c r="H11" s="1556"/>
      <c r="I11" s="1556"/>
      <c r="J11" s="1556"/>
      <c r="K11" s="1556"/>
      <c r="L11" s="1556"/>
      <c r="M11" s="1556"/>
      <c r="N11" s="1556"/>
      <c r="O11" s="1556"/>
      <c r="P11" s="1556"/>
      <c r="Q11" s="1556"/>
      <c r="R11" s="1556"/>
      <c r="S11" s="1556"/>
      <c r="T11" s="1556"/>
      <c r="U11" s="1556"/>
      <c r="V11" s="1556"/>
      <c r="W11" s="1556"/>
      <c r="X11" s="1556"/>
      <c r="Y11" s="1556"/>
      <c r="Z11" s="1556"/>
      <c r="AA11" s="1556"/>
      <c r="AB11" s="1556"/>
      <c r="AC11" s="1556"/>
    </row>
    <row r="12" spans="1:29" s="1497" customFormat="1" ht="24" customHeight="1">
      <c r="A12" s="1531" t="s">
        <v>23</v>
      </c>
      <c r="B12" s="1531" t="s">
        <v>530</v>
      </c>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row>
    <row r="13" spans="1:29" ht="29.25" customHeight="1">
      <c r="A13" s="1557"/>
      <c r="B13" s="1502" t="s">
        <v>915</v>
      </c>
      <c r="C13" s="1558"/>
      <c r="D13" s="1558"/>
      <c r="E13" s="1559"/>
      <c r="F13" s="1559"/>
      <c r="G13" s="1558"/>
      <c r="H13" s="1556"/>
      <c r="I13" s="1558"/>
      <c r="J13" s="1558"/>
      <c r="K13" s="1558"/>
      <c r="L13" s="1558"/>
      <c r="M13" s="1558"/>
      <c r="N13" s="1558"/>
      <c r="O13" s="1558"/>
      <c r="P13" s="1558"/>
      <c r="Q13" s="1558"/>
      <c r="R13" s="1558"/>
      <c r="S13" s="1558"/>
      <c r="T13" s="1558"/>
      <c r="U13" s="1558"/>
      <c r="V13" s="1558"/>
      <c r="W13" s="1558"/>
      <c r="X13" s="1559"/>
      <c r="Y13" s="1560"/>
      <c r="Z13" s="1558"/>
      <c r="AA13" s="1558"/>
      <c r="AB13" s="1558"/>
      <c r="AC13" s="1558"/>
    </row>
    <row r="14" spans="1:29" ht="29.25" customHeight="1">
      <c r="A14" s="1557"/>
      <c r="B14" s="1502" t="s">
        <v>916</v>
      </c>
      <c r="C14" s="1558"/>
      <c r="D14" s="1558"/>
      <c r="E14" s="1559"/>
      <c r="F14" s="1559"/>
      <c r="G14" s="1558"/>
      <c r="H14" s="1556"/>
      <c r="I14" s="1558"/>
      <c r="J14" s="1558"/>
      <c r="K14" s="1558"/>
      <c r="L14" s="1558"/>
      <c r="M14" s="1558"/>
      <c r="N14" s="1558"/>
      <c r="O14" s="1558"/>
      <c r="P14" s="1558"/>
      <c r="Q14" s="1558"/>
      <c r="R14" s="1558"/>
      <c r="S14" s="1558"/>
      <c r="T14" s="1558"/>
      <c r="U14" s="1558"/>
      <c r="V14" s="1558"/>
      <c r="W14" s="1558"/>
      <c r="X14" s="1559"/>
      <c r="Y14" s="1560"/>
      <c r="Z14" s="1558"/>
      <c r="AA14" s="1558"/>
      <c r="AB14" s="1558"/>
      <c r="AC14" s="1558"/>
    </row>
    <row r="15" spans="1:29" s="1493" customFormat="1" ht="24.75" customHeight="1">
      <c r="A15" s="1501" t="s">
        <v>37</v>
      </c>
      <c r="B15" s="1501" t="s">
        <v>977</v>
      </c>
      <c r="C15" s="1561"/>
      <c r="D15" s="1561"/>
      <c r="E15" s="1556"/>
      <c r="F15" s="1556"/>
      <c r="G15" s="1561"/>
      <c r="H15" s="1556"/>
      <c r="I15" s="1561"/>
      <c r="J15" s="1561"/>
      <c r="K15" s="1561"/>
      <c r="L15" s="1561"/>
      <c r="M15" s="1561"/>
      <c r="N15" s="1561"/>
      <c r="O15" s="1561"/>
      <c r="P15" s="1561"/>
      <c r="Q15" s="1561"/>
      <c r="R15" s="1561"/>
      <c r="S15" s="1561"/>
      <c r="T15" s="1561"/>
      <c r="U15" s="1561"/>
      <c r="V15" s="1561"/>
      <c r="W15" s="1561"/>
      <c r="X15" s="1556"/>
      <c r="Y15" s="1561"/>
      <c r="Z15" s="1561"/>
      <c r="AA15" s="1561"/>
      <c r="AB15" s="1561"/>
      <c r="AC15" s="1561"/>
    </row>
    <row r="16" spans="1:29" ht="29.25" customHeight="1">
      <c r="A16" s="1557"/>
      <c r="B16" s="1502" t="s">
        <v>915</v>
      </c>
      <c r="C16" s="1558"/>
      <c r="D16" s="1558"/>
      <c r="E16" s="1559"/>
      <c r="F16" s="1559"/>
      <c r="G16" s="1558"/>
      <c r="H16" s="1556"/>
      <c r="I16" s="1558"/>
      <c r="J16" s="1558"/>
      <c r="K16" s="1558"/>
      <c r="L16" s="1558"/>
      <c r="M16" s="1558"/>
      <c r="N16" s="1558"/>
      <c r="O16" s="1558"/>
      <c r="P16" s="1558"/>
      <c r="Q16" s="1558"/>
      <c r="R16" s="1558"/>
      <c r="S16" s="1558"/>
      <c r="T16" s="1558"/>
      <c r="U16" s="1558"/>
      <c r="V16" s="1558"/>
      <c r="W16" s="1558"/>
      <c r="X16" s="1559"/>
      <c r="Y16" s="1560"/>
      <c r="Z16" s="1558"/>
      <c r="AA16" s="1558"/>
      <c r="AB16" s="1558"/>
      <c r="AC16" s="1558"/>
    </row>
    <row r="17" spans="1:29" ht="29.25" customHeight="1">
      <c r="A17" s="1557"/>
      <c r="B17" s="1502" t="s">
        <v>916</v>
      </c>
      <c r="C17" s="1558"/>
      <c r="D17" s="1558"/>
      <c r="E17" s="1559"/>
      <c r="F17" s="1559"/>
      <c r="G17" s="1558"/>
      <c r="H17" s="1556"/>
      <c r="I17" s="1558"/>
      <c r="J17" s="1558"/>
      <c r="K17" s="1558"/>
      <c r="L17" s="1558"/>
      <c r="M17" s="1558"/>
      <c r="N17" s="1558"/>
      <c r="O17" s="1558"/>
      <c r="P17" s="1558"/>
      <c r="Q17" s="1558"/>
      <c r="R17" s="1558"/>
      <c r="S17" s="1558"/>
      <c r="T17" s="1558"/>
      <c r="U17" s="1558"/>
      <c r="V17" s="1558"/>
      <c r="W17" s="1558"/>
      <c r="X17" s="1559"/>
      <c r="Y17" s="1560"/>
      <c r="Z17" s="1558"/>
      <c r="AA17" s="1558"/>
      <c r="AB17" s="1558"/>
      <c r="AC17" s="1558"/>
    </row>
    <row r="18" spans="1:29" s="1497" customFormat="1" ht="27.75" customHeight="1">
      <c r="A18" s="1531" t="s">
        <v>21</v>
      </c>
      <c r="B18" s="1531" t="s">
        <v>1011</v>
      </c>
      <c r="C18" s="1556"/>
      <c r="D18" s="1556"/>
      <c r="E18" s="1556"/>
      <c r="F18" s="1556"/>
      <c r="G18" s="1556"/>
      <c r="H18" s="1556"/>
      <c r="I18" s="1556"/>
      <c r="J18" s="1556"/>
      <c r="K18" s="1556"/>
      <c r="L18" s="1556"/>
      <c r="M18" s="1556"/>
      <c r="N18" s="1556"/>
      <c r="O18" s="1556"/>
      <c r="P18" s="1556"/>
      <c r="Q18" s="1556"/>
      <c r="R18" s="1556"/>
      <c r="S18" s="1556"/>
      <c r="T18" s="1556"/>
      <c r="U18" s="1556"/>
      <c r="V18" s="1556"/>
      <c r="W18" s="1556"/>
      <c r="X18" s="1556"/>
      <c r="Y18" s="1556"/>
      <c r="Z18" s="1556"/>
      <c r="AA18" s="1556"/>
      <c r="AB18" s="1556"/>
      <c r="AC18" s="1556"/>
    </row>
    <row r="19" spans="1:29" s="1497" customFormat="1" ht="24" customHeight="1">
      <c r="A19" s="1531" t="s">
        <v>23</v>
      </c>
      <c r="B19" s="1531" t="s">
        <v>530</v>
      </c>
      <c r="C19" s="1556"/>
      <c r="D19" s="1556"/>
      <c r="E19" s="1556"/>
      <c r="F19" s="1556"/>
      <c r="G19" s="1556"/>
      <c r="H19" s="1556"/>
      <c r="I19" s="1556"/>
      <c r="J19" s="1556"/>
      <c r="K19" s="1556"/>
      <c r="L19" s="1556"/>
      <c r="M19" s="1556"/>
      <c r="N19" s="1556"/>
      <c r="O19" s="1556"/>
      <c r="P19" s="1556"/>
      <c r="Q19" s="1556"/>
      <c r="R19" s="1556"/>
      <c r="S19" s="1556"/>
      <c r="T19" s="1556"/>
      <c r="U19" s="1556"/>
      <c r="V19" s="1556"/>
      <c r="W19" s="1556"/>
      <c r="X19" s="1556"/>
      <c r="Y19" s="1556"/>
      <c r="Z19" s="1556"/>
      <c r="AA19" s="1556"/>
      <c r="AB19" s="1556"/>
      <c r="AC19" s="1556"/>
    </row>
    <row r="20" spans="1:29" ht="29.25" customHeight="1">
      <c r="A20" s="1557"/>
      <c r="B20" s="1502" t="s">
        <v>915</v>
      </c>
      <c r="C20" s="1558"/>
      <c r="D20" s="1558"/>
      <c r="E20" s="1559"/>
      <c r="F20" s="1559"/>
      <c r="G20" s="1558"/>
      <c r="H20" s="1556"/>
      <c r="I20" s="1558"/>
      <c r="J20" s="1558"/>
      <c r="K20" s="1558"/>
      <c r="L20" s="1558"/>
      <c r="M20" s="1558"/>
      <c r="N20" s="1558"/>
      <c r="O20" s="1558"/>
      <c r="P20" s="1558"/>
      <c r="Q20" s="1558"/>
      <c r="R20" s="1558"/>
      <c r="S20" s="1558"/>
      <c r="T20" s="1558"/>
      <c r="U20" s="1558"/>
      <c r="V20" s="1558"/>
      <c r="W20" s="1558"/>
      <c r="X20" s="1559"/>
      <c r="Y20" s="1560"/>
      <c r="Z20" s="1558"/>
      <c r="AA20" s="1558"/>
      <c r="AB20" s="1558"/>
      <c r="AC20" s="1558"/>
    </row>
    <row r="21" spans="1:29" ht="29.25" customHeight="1">
      <c r="A21" s="1557"/>
      <c r="B21" s="1502" t="s">
        <v>916</v>
      </c>
      <c r="C21" s="1558"/>
      <c r="D21" s="1558"/>
      <c r="E21" s="1559"/>
      <c r="F21" s="1559"/>
      <c r="G21" s="1558"/>
      <c r="H21" s="1556"/>
      <c r="I21" s="1558"/>
      <c r="J21" s="1558"/>
      <c r="K21" s="1558"/>
      <c r="L21" s="1558"/>
      <c r="M21" s="1558"/>
      <c r="N21" s="1558"/>
      <c r="O21" s="1558"/>
      <c r="P21" s="1558"/>
      <c r="Q21" s="1558"/>
      <c r="R21" s="1558"/>
      <c r="S21" s="1558"/>
      <c r="T21" s="1558"/>
      <c r="U21" s="1558"/>
      <c r="V21" s="1558"/>
      <c r="W21" s="1558"/>
      <c r="X21" s="1559"/>
      <c r="Y21" s="1560"/>
      <c r="Z21" s="1558"/>
      <c r="AA21" s="1558"/>
      <c r="AB21" s="1558"/>
      <c r="AC21" s="1558"/>
    </row>
    <row r="22" spans="1:29" s="1493" customFormat="1" ht="24.75" customHeight="1">
      <c r="A22" s="1501" t="s">
        <v>37</v>
      </c>
      <c r="B22" s="1501" t="s">
        <v>977</v>
      </c>
      <c r="C22" s="1561"/>
      <c r="D22" s="1561"/>
      <c r="E22" s="1556"/>
      <c r="F22" s="1556"/>
      <c r="G22" s="1561"/>
      <c r="H22" s="1556"/>
      <c r="I22" s="1561"/>
      <c r="J22" s="1561"/>
      <c r="K22" s="1561"/>
      <c r="L22" s="1561"/>
      <c r="M22" s="1561"/>
      <c r="N22" s="1561"/>
      <c r="O22" s="1561"/>
      <c r="P22" s="1561"/>
      <c r="Q22" s="1561"/>
      <c r="R22" s="1561"/>
      <c r="S22" s="1561"/>
      <c r="T22" s="1561"/>
      <c r="U22" s="1561"/>
      <c r="V22" s="1561"/>
      <c r="W22" s="1561"/>
      <c r="X22" s="1556"/>
      <c r="Y22" s="1561"/>
      <c r="Z22" s="1561"/>
      <c r="AA22" s="1561"/>
      <c r="AB22" s="1561"/>
      <c r="AC22" s="1561"/>
    </row>
    <row r="23" spans="1:29" ht="29.25" customHeight="1">
      <c r="A23" s="1557"/>
      <c r="B23" s="1502" t="s">
        <v>915</v>
      </c>
      <c r="C23" s="1558"/>
      <c r="D23" s="1558"/>
      <c r="E23" s="1559"/>
      <c r="F23" s="1559"/>
      <c r="G23" s="1558"/>
      <c r="H23" s="1556"/>
      <c r="I23" s="1558"/>
      <c r="J23" s="1558"/>
      <c r="K23" s="1558"/>
      <c r="L23" s="1558"/>
      <c r="M23" s="1558"/>
      <c r="N23" s="1558"/>
      <c r="O23" s="1558"/>
      <c r="P23" s="1558"/>
      <c r="Q23" s="1558"/>
      <c r="R23" s="1558"/>
      <c r="S23" s="1558"/>
      <c r="T23" s="1558"/>
      <c r="U23" s="1558"/>
      <c r="V23" s="1558"/>
      <c r="W23" s="1558"/>
      <c r="X23" s="1559"/>
      <c r="Y23" s="1560"/>
      <c r="Z23" s="1558"/>
      <c r="AA23" s="1558"/>
      <c r="AB23" s="1558"/>
      <c r="AC23" s="1558"/>
    </row>
    <row r="24" spans="1:29" ht="29.25" customHeight="1">
      <c r="A24" s="1557"/>
      <c r="B24" s="1502" t="s">
        <v>916</v>
      </c>
      <c r="C24" s="1558"/>
      <c r="D24" s="1558"/>
      <c r="E24" s="1559"/>
      <c r="F24" s="1559"/>
      <c r="G24" s="1558"/>
      <c r="H24" s="1556"/>
      <c r="I24" s="1558"/>
      <c r="J24" s="1558"/>
      <c r="K24" s="1558"/>
      <c r="L24" s="1558"/>
      <c r="M24" s="1558"/>
      <c r="N24" s="1558"/>
      <c r="O24" s="1558"/>
      <c r="P24" s="1558"/>
      <c r="Q24" s="1558"/>
      <c r="R24" s="1558"/>
      <c r="S24" s="1558"/>
      <c r="T24" s="1558"/>
      <c r="U24" s="1558"/>
      <c r="V24" s="1558"/>
      <c r="W24" s="1558"/>
      <c r="X24" s="1559"/>
      <c r="Y24" s="1560"/>
      <c r="Z24" s="1558"/>
      <c r="AA24" s="1558"/>
      <c r="AB24" s="1558"/>
      <c r="AC24" s="1558"/>
    </row>
  </sheetData>
  <mergeCells count="34">
    <mergeCell ref="A6:A9"/>
    <mergeCell ref="B6:B9"/>
    <mergeCell ref="C6:D8"/>
    <mergeCell ref="E6:E9"/>
    <mergeCell ref="F6:F9"/>
    <mergeCell ref="AA1:AC1"/>
    <mergeCell ref="A2:AC2"/>
    <mergeCell ref="A3:AC3"/>
    <mergeCell ref="A4:AC4"/>
    <mergeCell ref="AA5:AC5"/>
    <mergeCell ref="Y6:AB7"/>
    <mergeCell ref="AC6:AC9"/>
    <mergeCell ref="G7:G9"/>
    <mergeCell ref="H7:H9"/>
    <mergeCell ref="I7:U7"/>
    <mergeCell ref="I8:I9"/>
    <mergeCell ref="O8:P8"/>
    <mergeCell ref="G6:U6"/>
    <mergeCell ref="V6:V9"/>
    <mergeCell ref="W6:W9"/>
    <mergeCell ref="X6:X9"/>
    <mergeCell ref="J8:J9"/>
    <mergeCell ref="K8:K9"/>
    <mergeCell ref="L8:L9"/>
    <mergeCell ref="M8:M9"/>
    <mergeCell ref="N8:N9"/>
    <mergeCell ref="AA8:AA9"/>
    <mergeCell ref="AB8:AB9"/>
    <mergeCell ref="Q8:Q9"/>
    <mergeCell ref="R8:R9"/>
    <mergeCell ref="S8:S9"/>
    <mergeCell ref="T8:U8"/>
    <mergeCell ref="Y8:Y9"/>
    <mergeCell ref="Z8:Z9"/>
  </mergeCells>
  <pageMargins left="0.31496062992125984" right="0.19685039370078741" top="0.43307086614173229" bottom="0.51181102362204722" header="0.23622047244094491" footer="0.23622047244094491"/>
  <pageSetup paperSize="9" scale="41" firstPageNumber="58"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E6D04-55A7-4BBF-B288-FDB3C26E7348}">
  <dimension ref="A1:V73"/>
  <sheetViews>
    <sheetView workbookViewId="0">
      <pane xSplit="2" ySplit="7" topLeftCell="C8" activePane="bottomRight" state="frozen"/>
      <selection activeCell="Q8" sqref="Q8"/>
      <selection pane="topRight" activeCell="Q8" sqref="Q8"/>
      <selection pane="bottomLeft" activeCell="Q8" sqref="Q8"/>
      <selection pane="bottomRight" activeCell="Q7" sqref="Q7"/>
    </sheetView>
  </sheetViews>
  <sheetFormatPr defaultRowHeight="15.75"/>
  <cols>
    <col min="1" max="1" width="4.375" customWidth="1"/>
    <col min="2" max="2" width="33" customWidth="1"/>
    <col min="3" max="3" width="4.625" hidden="1" customWidth="1"/>
    <col min="4" max="4" width="6.125" hidden="1" customWidth="1"/>
    <col min="5" max="5" width="7.125" hidden="1" customWidth="1"/>
    <col min="6" max="6" width="6.5" customWidth="1"/>
    <col min="7" max="7" width="7" customWidth="1"/>
    <col min="8" max="9" width="9" customWidth="1"/>
    <col min="10" max="10" width="8" customWidth="1"/>
    <col min="11" max="11" width="6" customWidth="1"/>
    <col min="12" max="12" width="5.875" customWidth="1"/>
    <col min="13" max="13" width="7" customWidth="1"/>
    <col min="14" max="14" width="9" customWidth="1"/>
    <col min="17" max="17" width="6.375" customWidth="1"/>
    <col min="18" max="18" width="5.5" customWidth="1"/>
    <col min="19" max="19" width="6.375" customWidth="1"/>
  </cols>
  <sheetData>
    <row r="1" spans="1:22">
      <c r="A1" s="1930" t="s">
        <v>941</v>
      </c>
      <c r="B1" s="1930"/>
      <c r="C1" s="273"/>
      <c r="D1" s="273"/>
      <c r="E1" s="273"/>
      <c r="F1" s="273"/>
      <c r="G1" s="273"/>
      <c r="H1" s="273"/>
      <c r="I1" s="273"/>
      <c r="J1" s="273"/>
      <c r="K1" s="273"/>
      <c r="L1" s="273"/>
      <c r="M1" s="273"/>
      <c r="N1" s="273"/>
      <c r="O1" s="1927"/>
      <c r="P1" s="1927"/>
    </row>
    <row r="2" spans="1:22" ht="18.75">
      <c r="A2" s="1926" t="s">
        <v>1018</v>
      </c>
      <c r="B2" s="1926"/>
      <c r="C2" s="1926"/>
      <c r="D2" s="1926"/>
      <c r="E2" s="1926"/>
      <c r="F2" s="1926"/>
      <c r="G2" s="1926"/>
      <c r="H2" s="1926"/>
      <c r="I2" s="1926"/>
      <c r="J2" s="1926"/>
      <c r="K2" s="1926"/>
      <c r="L2" s="1926"/>
      <c r="M2" s="1926"/>
      <c r="N2" s="1926"/>
      <c r="O2" s="1926"/>
      <c r="P2" s="1926"/>
      <c r="Q2" s="1926"/>
      <c r="R2" s="1926"/>
      <c r="S2" s="1926"/>
      <c r="T2" s="1926"/>
      <c r="U2" s="1926"/>
      <c r="V2" s="1926"/>
    </row>
    <row r="3" spans="1:22" ht="16.5">
      <c r="A3" s="1928"/>
      <c r="B3" s="1928"/>
      <c r="C3" s="1928"/>
      <c r="D3" s="1928"/>
      <c r="E3" s="1928"/>
      <c r="F3" s="1928"/>
      <c r="G3" s="1928"/>
      <c r="H3" s="1928"/>
      <c r="I3" s="1928"/>
      <c r="J3" s="1928"/>
      <c r="K3" s="1928"/>
      <c r="L3" s="1928"/>
      <c r="M3" s="1928"/>
      <c r="N3" s="1928"/>
      <c r="O3" s="1928"/>
      <c r="P3" s="1928"/>
    </row>
    <row r="4" spans="1:22">
      <c r="A4" s="119"/>
      <c r="B4" s="119"/>
      <c r="C4" s="119"/>
      <c r="D4" s="119"/>
      <c r="E4" s="119"/>
      <c r="F4" s="119"/>
      <c r="G4" s="119"/>
      <c r="H4" s="119"/>
      <c r="I4" s="119"/>
      <c r="J4" s="1095"/>
      <c r="K4" s="1095"/>
      <c r="L4" s="1095"/>
      <c r="M4" s="119"/>
      <c r="N4" s="119"/>
      <c r="O4" s="1122"/>
      <c r="P4" s="1122"/>
      <c r="T4" s="1923" t="s">
        <v>174</v>
      </c>
      <c r="U4" s="1923"/>
      <c r="V4" s="1923"/>
    </row>
    <row r="5" spans="1:22" ht="15.75" customHeight="1">
      <c r="A5" s="1922" t="s">
        <v>4</v>
      </c>
      <c r="B5" s="1922" t="s">
        <v>253</v>
      </c>
      <c r="C5" s="1931" t="s">
        <v>989</v>
      </c>
      <c r="D5" s="1931"/>
      <c r="E5" s="1931"/>
      <c r="F5" s="1931"/>
      <c r="G5" s="1931"/>
      <c r="H5" s="1931"/>
      <c r="I5" s="1931"/>
      <c r="J5" s="1931"/>
      <c r="K5" s="1931"/>
      <c r="L5" s="1931"/>
      <c r="M5" s="1931"/>
      <c r="N5" s="1931"/>
      <c r="O5" s="1931"/>
      <c r="P5" s="1931"/>
      <c r="Q5" s="1707" t="s">
        <v>987</v>
      </c>
      <c r="R5" s="1707"/>
      <c r="S5" s="1707"/>
      <c r="T5" s="1707"/>
      <c r="U5" s="1707"/>
      <c r="V5" s="1924" t="s">
        <v>14</v>
      </c>
    </row>
    <row r="6" spans="1:22" ht="39" customHeight="1">
      <c r="A6" s="1922"/>
      <c r="B6" s="1922"/>
      <c r="C6" s="1922" t="s">
        <v>256</v>
      </c>
      <c r="D6" s="1922" t="s">
        <v>257</v>
      </c>
      <c r="E6" s="1929" t="s">
        <v>258</v>
      </c>
      <c r="F6" s="1707" t="s">
        <v>915</v>
      </c>
      <c r="G6" s="1707"/>
      <c r="H6" s="1707"/>
      <c r="I6" s="1707"/>
      <c r="J6" s="1707"/>
      <c r="K6" s="1707" t="s">
        <v>916</v>
      </c>
      <c r="L6" s="1707"/>
      <c r="M6" s="1707"/>
      <c r="N6" s="1707"/>
      <c r="O6" s="1707"/>
      <c r="P6" s="1707" t="s">
        <v>786</v>
      </c>
      <c r="Q6" s="1707"/>
      <c r="R6" s="1707"/>
      <c r="S6" s="1707"/>
      <c r="T6" s="1707"/>
      <c r="U6" s="1707"/>
      <c r="V6" s="1925"/>
    </row>
    <row r="7" spans="1:22" ht="63.75">
      <c r="A7" s="1922"/>
      <c r="B7" s="1922"/>
      <c r="C7" s="1922"/>
      <c r="D7" s="1922"/>
      <c r="E7" s="1929"/>
      <c r="F7" s="120" t="s">
        <v>255</v>
      </c>
      <c r="G7" s="1123" t="s">
        <v>256</v>
      </c>
      <c r="H7" s="1123" t="s">
        <v>257</v>
      </c>
      <c r="I7" s="1124" t="s">
        <v>258</v>
      </c>
      <c r="J7" s="1124" t="s">
        <v>123</v>
      </c>
      <c r="K7" s="1112" t="s">
        <v>255</v>
      </c>
      <c r="L7" s="1113" t="s">
        <v>256</v>
      </c>
      <c r="M7" s="1123" t="s">
        <v>257</v>
      </c>
      <c r="N7" s="1124" t="s">
        <v>258</v>
      </c>
      <c r="O7" s="1096" t="s">
        <v>123</v>
      </c>
      <c r="P7" s="1707"/>
      <c r="Q7" s="1112" t="s">
        <v>255</v>
      </c>
      <c r="R7" s="1113" t="s">
        <v>256</v>
      </c>
      <c r="S7" s="1123" t="s">
        <v>257</v>
      </c>
      <c r="T7" s="1124" t="s">
        <v>258</v>
      </c>
      <c r="U7" s="1096" t="s">
        <v>123</v>
      </c>
      <c r="V7" s="1925"/>
    </row>
    <row r="8" spans="1:22">
      <c r="A8" s="121"/>
      <c r="B8" s="1123" t="s">
        <v>131</v>
      </c>
      <c r="C8" s="122"/>
      <c r="D8" s="122"/>
      <c r="E8" s="122"/>
      <c r="F8" s="122"/>
      <c r="G8" s="122"/>
      <c r="H8" s="122"/>
      <c r="I8" s="122"/>
      <c r="J8" s="122"/>
      <c r="K8" s="122"/>
      <c r="L8" s="122"/>
      <c r="M8" s="122"/>
      <c r="N8" s="122"/>
      <c r="O8" s="122"/>
      <c r="P8" s="122"/>
      <c r="Q8" s="122"/>
      <c r="R8" s="122"/>
      <c r="S8" s="122"/>
      <c r="T8" s="122"/>
      <c r="U8" s="122"/>
      <c r="V8" s="122"/>
    </row>
    <row r="9" spans="1:22">
      <c r="A9" s="1123" t="s">
        <v>20</v>
      </c>
      <c r="B9" s="123" t="s">
        <v>264</v>
      </c>
      <c r="C9" s="122"/>
      <c r="D9" s="122"/>
      <c r="E9" s="122"/>
      <c r="F9" s="122"/>
      <c r="G9" s="122"/>
      <c r="H9" s="122"/>
      <c r="I9" s="122"/>
      <c r="J9" s="122"/>
      <c r="K9" s="122"/>
      <c r="L9" s="122"/>
      <c r="M9" s="122"/>
      <c r="N9" s="122"/>
      <c r="O9" s="122"/>
      <c r="P9" s="122"/>
      <c r="Q9" s="122"/>
      <c r="R9" s="122"/>
      <c r="S9" s="122"/>
      <c r="T9" s="122"/>
      <c r="U9" s="122"/>
      <c r="V9" s="122"/>
    </row>
    <row r="10" spans="1:22">
      <c r="A10" s="1123" t="s">
        <v>23</v>
      </c>
      <c r="B10" s="123" t="s">
        <v>265</v>
      </c>
      <c r="C10" s="122"/>
      <c r="D10" s="122"/>
      <c r="E10" s="122"/>
      <c r="F10" s="122"/>
      <c r="G10" s="122"/>
      <c r="H10" s="122"/>
      <c r="I10" s="122"/>
      <c r="J10" s="122"/>
      <c r="K10" s="122"/>
      <c r="L10" s="122"/>
      <c r="M10" s="122"/>
      <c r="N10" s="122"/>
      <c r="O10" s="122"/>
      <c r="P10" s="122"/>
      <c r="Q10" s="122"/>
      <c r="R10" s="122"/>
      <c r="S10" s="122"/>
      <c r="T10" s="122"/>
      <c r="U10" s="122"/>
      <c r="V10" s="122"/>
    </row>
    <row r="11" spans="1:22">
      <c r="A11" s="1123">
        <v>1</v>
      </c>
      <c r="B11" s="123" t="s">
        <v>266</v>
      </c>
      <c r="C11" s="121"/>
      <c r="D11" s="121"/>
      <c r="E11" s="121"/>
      <c r="F11" s="122"/>
      <c r="G11" s="121"/>
      <c r="H11" s="121"/>
      <c r="I11" s="121"/>
      <c r="J11" s="122"/>
      <c r="K11" s="122"/>
      <c r="L11" s="121"/>
      <c r="M11" s="122"/>
      <c r="N11" s="122"/>
      <c r="O11" s="122"/>
      <c r="P11" s="122"/>
      <c r="Q11" s="1097"/>
      <c r="R11" s="1097"/>
      <c r="S11" s="1097"/>
      <c r="T11" s="1097"/>
      <c r="U11" s="1097"/>
      <c r="V11" s="1097"/>
    </row>
    <row r="12" spans="1:22">
      <c r="A12" s="1140"/>
      <c r="B12" s="1141" t="s">
        <v>267</v>
      </c>
      <c r="C12" s="1420">
        <v>2.5</v>
      </c>
      <c r="D12" s="1421">
        <v>0.5</v>
      </c>
      <c r="E12" s="1422">
        <v>1.25</v>
      </c>
      <c r="F12" s="1097"/>
      <c r="G12" s="1098"/>
      <c r="H12" s="1099"/>
      <c r="I12" s="1100"/>
      <c r="J12" s="1097"/>
      <c r="K12" s="1097"/>
      <c r="L12" s="1098"/>
      <c r="M12" s="1099"/>
      <c r="N12" s="1099"/>
      <c r="O12" s="1097"/>
      <c r="P12" s="1097"/>
      <c r="Q12" s="1097"/>
      <c r="R12" s="1097"/>
      <c r="S12" s="1097"/>
      <c r="T12" s="1097"/>
      <c r="U12" s="1097"/>
      <c r="V12" s="1097"/>
    </row>
    <row r="13" spans="1:22">
      <c r="A13" s="1140"/>
      <c r="B13" s="1141" t="s">
        <v>268</v>
      </c>
      <c r="C13" s="1420">
        <v>1.5</v>
      </c>
      <c r="D13" s="1421">
        <v>0.5</v>
      </c>
      <c r="E13" s="1420">
        <v>0.75</v>
      </c>
      <c r="F13" s="1097"/>
      <c r="G13" s="1098"/>
      <c r="H13" s="1099"/>
      <c r="I13" s="1098"/>
      <c r="J13" s="1097"/>
      <c r="K13" s="1097"/>
      <c r="L13" s="1098"/>
      <c r="M13" s="1099"/>
      <c r="N13" s="1099"/>
      <c r="O13" s="1097"/>
      <c r="P13" s="1097"/>
      <c r="Q13" s="1101"/>
      <c r="R13" s="1101"/>
      <c r="S13" s="1101"/>
      <c r="T13" s="1101"/>
      <c r="U13" s="1101"/>
      <c r="V13" s="1101"/>
    </row>
    <row r="14" spans="1:22" ht="38.25">
      <c r="A14" s="1123">
        <v>2</v>
      </c>
      <c r="B14" s="123" t="s">
        <v>269</v>
      </c>
      <c r="C14" s="1423">
        <v>1.5</v>
      </c>
      <c r="D14" s="1424">
        <v>0.5</v>
      </c>
      <c r="E14" s="1423">
        <v>0.75</v>
      </c>
      <c r="F14" s="1101"/>
      <c r="G14" s="121"/>
      <c r="H14" s="1102"/>
      <c r="I14" s="121"/>
      <c r="J14" s="1101"/>
      <c r="K14" s="1101"/>
      <c r="L14" s="121"/>
      <c r="M14" s="1102"/>
      <c r="N14" s="1102"/>
      <c r="O14" s="1101"/>
      <c r="P14" s="1101"/>
      <c r="Q14" s="1101"/>
      <c r="R14" s="1101"/>
      <c r="S14" s="1101"/>
      <c r="T14" s="1101"/>
      <c r="U14" s="1101"/>
      <c r="V14" s="1101"/>
    </row>
    <row r="15" spans="1:22" s="2" customFormat="1">
      <c r="A15" s="1123">
        <v>3</v>
      </c>
      <c r="B15" s="123" t="s">
        <v>270</v>
      </c>
      <c r="C15" s="1425"/>
      <c r="D15" s="1426"/>
      <c r="E15" s="1425"/>
      <c r="F15" s="1101"/>
      <c r="G15" s="1103"/>
      <c r="H15" s="122"/>
      <c r="I15" s="1103"/>
      <c r="J15" s="1101"/>
      <c r="K15" s="1101"/>
      <c r="L15" s="1103"/>
      <c r="M15" s="122"/>
      <c r="N15" s="1102"/>
      <c r="O15" s="1101"/>
      <c r="P15" s="1101"/>
      <c r="Q15" s="1097"/>
      <c r="R15" s="1097"/>
      <c r="S15" s="1097"/>
      <c r="T15" s="1097"/>
      <c r="U15" s="1097"/>
      <c r="V15" s="1097"/>
    </row>
    <row r="16" spans="1:22">
      <c r="A16" s="1140"/>
      <c r="B16" s="1141" t="s">
        <v>271</v>
      </c>
      <c r="C16" s="1420">
        <v>2.5</v>
      </c>
      <c r="D16" s="1421">
        <v>0.5</v>
      </c>
      <c r="E16" s="1427">
        <v>1.25</v>
      </c>
      <c r="F16" s="1110"/>
      <c r="G16" s="1098"/>
      <c r="H16" s="1099"/>
      <c r="I16" s="1104"/>
      <c r="J16" s="1097"/>
      <c r="K16" s="1110"/>
      <c r="L16" s="1098"/>
      <c r="M16" s="1099"/>
      <c r="N16" s="1099"/>
      <c r="O16" s="1097"/>
      <c r="P16" s="1097"/>
      <c r="Q16" s="1097"/>
      <c r="R16" s="1097"/>
      <c r="S16" s="1097"/>
      <c r="T16" s="1097"/>
      <c r="U16" s="1097"/>
      <c r="V16" s="1097"/>
    </row>
    <row r="17" spans="1:22">
      <c r="A17" s="1140"/>
      <c r="B17" s="1141" t="s">
        <v>272</v>
      </c>
      <c r="C17" s="1420">
        <v>2</v>
      </c>
      <c r="D17" s="1421">
        <v>0.5</v>
      </c>
      <c r="E17" s="1420">
        <v>1</v>
      </c>
      <c r="F17" s="1110"/>
      <c r="G17" s="1098"/>
      <c r="H17" s="1099"/>
      <c r="I17" s="1098"/>
      <c r="J17" s="1097"/>
      <c r="K17" s="1110"/>
      <c r="L17" s="1098"/>
      <c r="M17" s="1099"/>
      <c r="N17" s="1099"/>
      <c r="O17" s="1097"/>
      <c r="P17" s="1097"/>
      <c r="Q17" s="1097"/>
      <c r="R17" s="1097"/>
      <c r="S17" s="1097"/>
      <c r="T17" s="1097"/>
      <c r="U17" s="1097"/>
      <c r="V17" s="1097"/>
    </row>
    <row r="18" spans="1:22">
      <c r="A18" s="1140"/>
      <c r="B18" s="1141" t="s">
        <v>273</v>
      </c>
      <c r="C18" s="1420">
        <v>1.5</v>
      </c>
      <c r="D18" s="1421">
        <v>0.5</v>
      </c>
      <c r="E18" s="1420">
        <v>0.75</v>
      </c>
      <c r="F18" s="1110"/>
      <c r="G18" s="1098"/>
      <c r="H18" s="1099"/>
      <c r="I18" s="1098"/>
      <c r="J18" s="1097"/>
      <c r="K18" s="1110"/>
      <c r="L18" s="1098"/>
      <c r="M18" s="1099"/>
      <c r="N18" s="1099"/>
      <c r="O18" s="1097"/>
      <c r="P18" s="1097"/>
      <c r="Q18" s="1101"/>
      <c r="R18" s="1101"/>
      <c r="S18" s="1101"/>
      <c r="T18" s="1101"/>
      <c r="U18" s="1101"/>
      <c r="V18" s="1101"/>
    </row>
    <row r="19" spans="1:22" s="2" customFormat="1" ht="74.25" customHeight="1">
      <c r="A19" s="1123">
        <v>4</v>
      </c>
      <c r="B19" s="123" t="s">
        <v>274</v>
      </c>
      <c r="C19" s="1423"/>
      <c r="D19" s="1426"/>
      <c r="E19" s="1423"/>
      <c r="F19" s="1101"/>
      <c r="G19" s="121"/>
      <c r="H19" s="122"/>
      <c r="I19" s="121"/>
      <c r="J19" s="1101"/>
      <c r="K19" s="1101"/>
      <c r="L19" s="121"/>
      <c r="M19" s="122"/>
      <c r="N19" s="1102"/>
      <c r="O19" s="1101"/>
      <c r="P19" s="1101"/>
      <c r="Q19" s="1097"/>
      <c r="R19" s="1097"/>
      <c r="S19" s="1097"/>
      <c r="T19" s="1097"/>
      <c r="U19" s="1097"/>
      <c r="V19" s="1097"/>
    </row>
    <row r="20" spans="1:22">
      <c r="A20" s="1140"/>
      <c r="B20" s="1141" t="s">
        <v>275</v>
      </c>
      <c r="C20" s="1420">
        <v>1</v>
      </c>
      <c r="D20" s="1421">
        <v>0.5</v>
      </c>
      <c r="E20" s="1420">
        <v>0.5</v>
      </c>
      <c r="F20" s="1097"/>
      <c r="G20" s="1098"/>
      <c r="H20" s="1099"/>
      <c r="I20" s="1098"/>
      <c r="J20" s="1097"/>
      <c r="K20" s="1097"/>
      <c r="L20" s="1098"/>
      <c r="M20" s="1099"/>
      <c r="N20" s="1099"/>
      <c r="O20" s="1097"/>
      <c r="P20" s="1097"/>
      <c r="Q20" s="1097"/>
      <c r="R20" s="1097"/>
      <c r="S20" s="1097"/>
      <c r="T20" s="1097"/>
      <c r="U20" s="1097"/>
      <c r="V20" s="1097"/>
    </row>
    <row r="21" spans="1:22">
      <c r="A21" s="1140"/>
      <c r="B21" s="1141" t="s">
        <v>276</v>
      </c>
      <c r="C21" s="1420">
        <v>2</v>
      </c>
      <c r="D21" s="1421">
        <v>0.5</v>
      </c>
      <c r="E21" s="1420">
        <v>1</v>
      </c>
      <c r="F21" s="1097"/>
      <c r="G21" s="1098"/>
      <c r="H21" s="1099"/>
      <c r="I21" s="1098"/>
      <c r="J21" s="1097"/>
      <c r="K21" s="1097"/>
      <c r="L21" s="1098"/>
      <c r="M21" s="1099"/>
      <c r="N21" s="1099"/>
      <c r="O21" s="1097"/>
      <c r="P21" s="1097"/>
      <c r="Q21" s="1097"/>
      <c r="R21" s="1097"/>
      <c r="S21" s="1097"/>
      <c r="T21" s="1097"/>
      <c r="U21" s="1097"/>
      <c r="V21" s="1097"/>
    </row>
    <row r="22" spans="1:22">
      <c r="A22" s="1140"/>
      <c r="B22" s="1141" t="s">
        <v>277</v>
      </c>
      <c r="C22" s="1420">
        <v>3</v>
      </c>
      <c r="D22" s="1421">
        <v>0.5</v>
      </c>
      <c r="E22" s="1420">
        <v>1.5</v>
      </c>
      <c r="F22" s="1097"/>
      <c r="G22" s="1098"/>
      <c r="H22" s="1099"/>
      <c r="I22" s="1098"/>
      <c r="J22" s="1097"/>
      <c r="K22" s="1097"/>
      <c r="L22" s="1098"/>
      <c r="M22" s="1099"/>
      <c r="N22" s="1099"/>
      <c r="O22" s="1097"/>
      <c r="P22" s="1097"/>
      <c r="Q22" s="1097"/>
      <c r="R22" s="1097"/>
      <c r="S22" s="1097"/>
      <c r="T22" s="1097"/>
      <c r="U22" s="1097"/>
      <c r="V22" s="1097"/>
    </row>
    <row r="23" spans="1:22">
      <c r="A23" s="1140"/>
      <c r="B23" s="1141" t="s">
        <v>278</v>
      </c>
      <c r="C23" s="1420">
        <v>4</v>
      </c>
      <c r="D23" s="1421">
        <v>0.5</v>
      </c>
      <c r="E23" s="1420">
        <v>2</v>
      </c>
      <c r="F23" s="1097"/>
      <c r="G23" s="1098"/>
      <c r="H23" s="1099"/>
      <c r="I23" s="1098"/>
      <c r="J23" s="1097"/>
      <c r="K23" s="1097"/>
      <c r="L23" s="1098"/>
      <c r="M23" s="1099"/>
      <c r="N23" s="1099"/>
      <c r="O23" s="1097"/>
      <c r="P23" s="1097"/>
      <c r="Q23" s="1097"/>
      <c r="R23" s="1097"/>
      <c r="S23" s="1097"/>
      <c r="T23" s="1097"/>
      <c r="U23" s="1097"/>
      <c r="V23" s="1097"/>
    </row>
    <row r="24" spans="1:22">
      <c r="A24" s="1140"/>
      <c r="B24" s="1141" t="s">
        <v>279</v>
      </c>
      <c r="C24" s="1420">
        <v>5</v>
      </c>
      <c r="D24" s="1421">
        <v>0.5</v>
      </c>
      <c r="E24" s="1420">
        <v>2.5</v>
      </c>
      <c r="F24" s="1097"/>
      <c r="G24" s="1098"/>
      <c r="H24" s="1099"/>
      <c r="I24" s="1098"/>
      <c r="J24" s="1097"/>
      <c r="K24" s="1097"/>
      <c r="L24" s="1098"/>
      <c r="M24" s="1099"/>
      <c r="N24" s="1099"/>
      <c r="O24" s="1097"/>
      <c r="P24" s="1097"/>
      <c r="Q24" s="1097"/>
      <c r="R24" s="1097"/>
      <c r="S24" s="1097"/>
      <c r="T24" s="1097"/>
      <c r="U24" s="1097"/>
      <c r="V24" s="1097"/>
    </row>
    <row r="25" spans="1:22">
      <c r="A25" s="1140"/>
      <c r="B25" s="1141" t="s">
        <v>280</v>
      </c>
      <c r="C25" s="1420">
        <v>6</v>
      </c>
      <c r="D25" s="1421">
        <v>0.5</v>
      </c>
      <c r="E25" s="1420">
        <v>3</v>
      </c>
      <c r="F25" s="1097"/>
      <c r="G25" s="1098"/>
      <c r="H25" s="1099"/>
      <c r="I25" s="1098"/>
      <c r="J25" s="1097"/>
      <c r="K25" s="1097"/>
      <c r="L25" s="1098"/>
      <c r="M25" s="1099"/>
      <c r="N25" s="1099"/>
      <c r="O25" s="1097"/>
      <c r="P25" s="1097"/>
      <c r="Q25" s="1101"/>
      <c r="R25" s="1101"/>
      <c r="S25" s="1101"/>
      <c r="T25" s="1101"/>
      <c r="U25" s="1101"/>
      <c r="V25" s="1101"/>
    </row>
    <row r="26" spans="1:22" s="2" customFormat="1">
      <c r="A26" s="1123">
        <v>5</v>
      </c>
      <c r="B26" s="123" t="s">
        <v>281</v>
      </c>
      <c r="C26" s="1425"/>
      <c r="D26" s="1426"/>
      <c r="E26" s="1425"/>
      <c r="F26" s="1101"/>
      <c r="G26" s="1103"/>
      <c r="H26" s="122"/>
      <c r="I26" s="1103"/>
      <c r="J26" s="1101"/>
      <c r="K26" s="1101"/>
      <c r="L26" s="1103"/>
      <c r="M26" s="122"/>
      <c r="N26" s="1102"/>
      <c r="O26" s="1101"/>
      <c r="P26" s="1101"/>
      <c r="Q26" s="1101"/>
      <c r="R26" s="1101"/>
      <c r="S26" s="1101"/>
      <c r="T26" s="1101"/>
      <c r="U26" s="1101"/>
      <c r="V26" s="1101"/>
    </row>
    <row r="27" spans="1:22" s="2" customFormat="1" ht="63.75">
      <c r="A27" s="1123" t="s">
        <v>282</v>
      </c>
      <c r="B27" s="123" t="s">
        <v>283</v>
      </c>
      <c r="C27" s="1423"/>
      <c r="D27" s="1426"/>
      <c r="E27" s="1423"/>
      <c r="F27" s="1101"/>
      <c r="G27" s="121"/>
      <c r="H27" s="122"/>
      <c r="I27" s="121"/>
      <c r="J27" s="1101"/>
      <c r="K27" s="1101"/>
      <c r="L27" s="121"/>
      <c r="M27" s="122"/>
      <c r="N27" s="1102"/>
      <c r="O27" s="1101"/>
      <c r="P27" s="1101"/>
      <c r="Q27" s="1097"/>
      <c r="R27" s="1097"/>
      <c r="S27" s="1097"/>
      <c r="T27" s="1097"/>
      <c r="U27" s="1097"/>
      <c r="V27" s="1097"/>
    </row>
    <row r="28" spans="1:22">
      <c r="A28" s="1140"/>
      <c r="B28" s="1141" t="s">
        <v>284</v>
      </c>
      <c r="C28" s="1420">
        <v>1.5</v>
      </c>
      <c r="D28" s="1421">
        <v>0.5</v>
      </c>
      <c r="E28" s="1420">
        <v>0.75</v>
      </c>
      <c r="F28" s="1097"/>
      <c r="G28" s="1098"/>
      <c r="H28" s="1099"/>
      <c r="I28" s="1098"/>
      <c r="J28" s="333"/>
      <c r="K28" s="1097"/>
      <c r="L28" s="1098"/>
      <c r="M28" s="1099"/>
      <c r="N28" s="1099"/>
      <c r="O28" s="1097"/>
      <c r="P28" s="1097"/>
      <c r="Q28" s="1097"/>
      <c r="R28" s="1097"/>
      <c r="S28" s="1097"/>
      <c r="T28" s="1097"/>
      <c r="U28" s="1097"/>
      <c r="V28" s="1097"/>
    </row>
    <row r="29" spans="1:22">
      <c r="A29" s="1140"/>
      <c r="B29" s="1141" t="s">
        <v>285</v>
      </c>
      <c r="C29" s="1420">
        <v>2</v>
      </c>
      <c r="D29" s="1421">
        <v>0.5</v>
      </c>
      <c r="E29" s="1420">
        <v>1</v>
      </c>
      <c r="F29" s="1097"/>
      <c r="G29" s="1098"/>
      <c r="H29" s="1099"/>
      <c r="I29" s="1098"/>
      <c r="J29" s="1097"/>
      <c r="K29" s="1097"/>
      <c r="L29" s="1098"/>
      <c r="M29" s="1099"/>
      <c r="N29" s="1099"/>
      <c r="O29" s="1097"/>
      <c r="P29" s="1097"/>
      <c r="Q29" s="1101"/>
      <c r="R29" s="1101"/>
      <c r="S29" s="1101"/>
      <c r="T29" s="1101"/>
      <c r="U29" s="1101"/>
      <c r="V29" s="1101"/>
    </row>
    <row r="30" spans="1:22" s="2" customFormat="1" ht="60" customHeight="1">
      <c r="A30" s="1123" t="s">
        <v>286</v>
      </c>
      <c r="B30" s="123" t="s">
        <v>287</v>
      </c>
      <c r="C30" s="1428">
        <v>1</v>
      </c>
      <c r="D30" s="1424">
        <v>0.5</v>
      </c>
      <c r="E30" s="1423">
        <v>0.5</v>
      </c>
      <c r="F30" s="1101"/>
      <c r="G30" s="1105"/>
      <c r="H30" s="1102"/>
      <c r="I30" s="121"/>
      <c r="J30" s="1101"/>
      <c r="K30" s="1101"/>
      <c r="L30" s="1105"/>
      <c r="M30" s="1102"/>
      <c r="N30" s="1102"/>
      <c r="O30" s="1101"/>
      <c r="P30" s="1101"/>
      <c r="Q30" s="1101"/>
      <c r="R30" s="1101"/>
      <c r="S30" s="1101"/>
      <c r="T30" s="1101"/>
      <c r="U30" s="1101"/>
      <c r="V30" s="1101"/>
    </row>
    <row r="31" spans="1:22" s="2" customFormat="1" ht="51">
      <c r="A31" s="1123" t="s">
        <v>288</v>
      </c>
      <c r="B31" s="123" t="s">
        <v>289</v>
      </c>
      <c r="C31" s="1428">
        <v>1</v>
      </c>
      <c r="D31" s="1424">
        <v>0.5</v>
      </c>
      <c r="E31" s="1423">
        <v>0.5</v>
      </c>
      <c r="F31" s="1101"/>
      <c r="G31" s="1105"/>
      <c r="H31" s="1102"/>
      <c r="I31" s="121"/>
      <c r="J31" s="1101"/>
      <c r="K31" s="1101"/>
      <c r="L31" s="1105"/>
      <c r="M31" s="1102"/>
      <c r="N31" s="1102"/>
      <c r="O31" s="1101"/>
      <c r="P31" s="1101"/>
      <c r="Q31" s="1097"/>
      <c r="R31" s="1097"/>
      <c r="S31" s="1097"/>
      <c r="T31" s="1097"/>
      <c r="U31" s="1097"/>
      <c r="V31" s="1097"/>
    </row>
    <row r="32" spans="1:22" ht="76.5">
      <c r="A32" s="1123" t="s">
        <v>290</v>
      </c>
      <c r="B32" s="123" t="s">
        <v>291</v>
      </c>
      <c r="C32" s="1428">
        <v>3</v>
      </c>
      <c r="D32" s="1424">
        <v>0.5</v>
      </c>
      <c r="E32" s="1429">
        <v>1.5</v>
      </c>
      <c r="F32" s="1101"/>
      <c r="G32" s="1105"/>
      <c r="H32" s="1102"/>
      <c r="I32" s="1106"/>
      <c r="J32" s="1101"/>
      <c r="K32" s="1101"/>
      <c r="L32" s="1105"/>
      <c r="M32" s="1102"/>
      <c r="N32" s="1102"/>
      <c r="O32" s="1101"/>
      <c r="P32" s="1097"/>
      <c r="Q32" s="1101"/>
      <c r="R32" s="1101"/>
      <c r="S32" s="1101"/>
      <c r="T32" s="1101"/>
      <c r="U32" s="1101"/>
      <c r="V32" s="1101"/>
    </row>
    <row r="33" spans="1:22" s="2" customFormat="1" ht="38.25">
      <c r="A33" s="1123">
        <v>6</v>
      </c>
      <c r="B33" s="123" t="s">
        <v>292</v>
      </c>
      <c r="C33" s="1423"/>
      <c r="D33" s="1424">
        <v>0.5</v>
      </c>
      <c r="E33" s="1423"/>
      <c r="F33" s="1101"/>
      <c r="G33" s="121"/>
      <c r="H33" s="1102"/>
      <c r="I33" s="121"/>
      <c r="J33" s="1101"/>
      <c r="K33" s="1101"/>
      <c r="L33" s="121"/>
      <c r="M33" s="1102"/>
      <c r="N33" s="1102"/>
      <c r="O33" s="1101"/>
      <c r="P33" s="1101"/>
      <c r="Q33" s="1097"/>
      <c r="R33" s="1097"/>
      <c r="S33" s="1097"/>
      <c r="T33" s="1097"/>
      <c r="U33" s="1097"/>
      <c r="V33" s="1097"/>
    </row>
    <row r="34" spans="1:22" ht="29.25" customHeight="1">
      <c r="A34" s="1140"/>
      <c r="B34" s="1141" t="s">
        <v>720</v>
      </c>
      <c r="C34" s="1420">
        <v>2.5</v>
      </c>
      <c r="D34" s="1421">
        <v>0.5</v>
      </c>
      <c r="E34" s="1422">
        <f>C34*D34</f>
        <v>1.25</v>
      </c>
      <c r="F34" s="1097"/>
      <c r="G34" s="1098"/>
      <c r="H34" s="1099"/>
      <c r="I34" s="1100"/>
      <c r="J34" s="1097"/>
      <c r="K34" s="1097"/>
      <c r="L34" s="1098"/>
      <c r="M34" s="1099"/>
      <c r="N34" s="1100"/>
      <c r="O34" s="1097"/>
      <c r="P34" s="1097"/>
      <c r="Q34" s="1097"/>
      <c r="R34" s="1097"/>
      <c r="S34" s="1097"/>
      <c r="T34" s="1097"/>
      <c r="U34" s="1097"/>
      <c r="V34" s="1097"/>
    </row>
    <row r="35" spans="1:22">
      <c r="A35" s="1140"/>
      <c r="B35" s="1141" t="s">
        <v>294</v>
      </c>
      <c r="C35" s="1420">
        <v>2</v>
      </c>
      <c r="D35" s="1421">
        <v>0.5</v>
      </c>
      <c r="E35" s="1422">
        <f t="shared" ref="E35:E38" si="0">C35*D35</f>
        <v>1</v>
      </c>
      <c r="F35" s="1097"/>
      <c r="G35" s="1098"/>
      <c r="H35" s="1099"/>
      <c r="I35" s="1100"/>
      <c r="J35" s="1097"/>
      <c r="K35" s="1097"/>
      <c r="L35" s="1098"/>
      <c r="M35" s="1099"/>
      <c r="N35" s="1100"/>
      <c r="O35" s="1097"/>
      <c r="P35" s="1097"/>
      <c r="Q35" s="1097"/>
      <c r="R35" s="1097"/>
      <c r="S35" s="1097"/>
      <c r="T35" s="1097"/>
      <c r="U35" s="1097"/>
      <c r="V35" s="1097"/>
    </row>
    <row r="36" spans="1:22">
      <c r="A36" s="1140"/>
      <c r="B36" s="1141" t="s">
        <v>721</v>
      </c>
      <c r="C36" s="1420">
        <v>2</v>
      </c>
      <c r="D36" s="1421">
        <v>0.5</v>
      </c>
      <c r="E36" s="1422">
        <f t="shared" si="0"/>
        <v>1</v>
      </c>
      <c r="F36" s="1097"/>
      <c r="G36" s="1098"/>
      <c r="H36" s="1099"/>
      <c r="I36" s="1100"/>
      <c r="J36" s="1097"/>
      <c r="K36" s="1097"/>
      <c r="L36" s="1098"/>
      <c r="M36" s="1099"/>
      <c r="N36" s="1100"/>
      <c r="O36" s="1097"/>
      <c r="P36" s="1097"/>
      <c r="Q36" s="1097"/>
      <c r="R36" s="1097"/>
      <c r="S36" s="1097"/>
      <c r="T36" s="1097"/>
      <c r="U36" s="1097"/>
      <c r="V36" s="1097"/>
    </row>
    <row r="37" spans="1:22">
      <c r="A37" s="1140"/>
      <c r="B37" s="1141" t="s">
        <v>299</v>
      </c>
      <c r="C37" s="1420">
        <v>1.5</v>
      </c>
      <c r="D37" s="1421">
        <v>0.5</v>
      </c>
      <c r="E37" s="1422">
        <f t="shared" si="0"/>
        <v>0.75</v>
      </c>
      <c r="F37" s="1097"/>
      <c r="G37" s="1098"/>
      <c r="H37" s="1099"/>
      <c r="I37" s="1100"/>
      <c r="J37" s="1097"/>
      <c r="K37" s="1097"/>
      <c r="L37" s="1098"/>
      <c r="M37" s="1099"/>
      <c r="N37" s="1100"/>
      <c r="O37" s="1097"/>
      <c r="P37" s="1097"/>
      <c r="Q37" s="1101"/>
      <c r="R37" s="1101"/>
      <c r="S37" s="1101"/>
      <c r="T37" s="1101"/>
      <c r="U37" s="1101"/>
      <c r="V37" s="1101"/>
    </row>
    <row r="38" spans="1:22" s="2" customFormat="1" ht="51">
      <c r="A38" s="1123">
        <v>7</v>
      </c>
      <c r="B38" s="123" t="s">
        <v>300</v>
      </c>
      <c r="C38" s="1423">
        <v>1.5</v>
      </c>
      <c r="D38" s="1424">
        <v>0.5</v>
      </c>
      <c r="E38" s="1430">
        <f t="shared" si="0"/>
        <v>0.75</v>
      </c>
      <c r="F38" s="1101"/>
      <c r="G38" s="121"/>
      <c r="H38" s="1102"/>
      <c r="I38" s="1117"/>
      <c r="J38" s="1101"/>
      <c r="K38" s="1101"/>
      <c r="L38" s="121"/>
      <c r="M38" s="1102"/>
      <c r="N38" s="1117"/>
      <c r="O38" s="1101"/>
      <c r="P38" s="1101"/>
      <c r="Q38" s="1101"/>
      <c r="R38" s="1101"/>
      <c r="S38" s="1101"/>
      <c r="T38" s="1101"/>
      <c r="U38" s="1101"/>
      <c r="V38" s="1101"/>
    </row>
    <row r="39" spans="1:22" s="2" customFormat="1" ht="25.5">
      <c r="A39" s="1123" t="s">
        <v>37</v>
      </c>
      <c r="B39" s="123" t="s">
        <v>301</v>
      </c>
      <c r="C39" s="1431"/>
      <c r="D39" s="1431"/>
      <c r="E39" s="1431"/>
      <c r="F39" s="1101"/>
      <c r="G39" s="1101"/>
      <c r="H39" s="1101"/>
      <c r="I39" s="1101"/>
      <c r="J39" s="1101"/>
      <c r="K39" s="1101"/>
      <c r="L39" s="1101"/>
      <c r="M39" s="1101"/>
      <c r="N39" s="1101"/>
      <c r="O39" s="1101"/>
      <c r="P39" s="1101"/>
      <c r="Q39" s="1101"/>
      <c r="R39" s="1101"/>
      <c r="S39" s="1101"/>
      <c r="T39" s="1101"/>
      <c r="U39" s="1101"/>
      <c r="V39" s="1101"/>
    </row>
    <row r="40" spans="1:22" s="2" customFormat="1" ht="51">
      <c r="A40" s="1123">
        <v>1</v>
      </c>
      <c r="B40" s="123" t="s">
        <v>302</v>
      </c>
      <c r="C40" s="1431"/>
      <c r="D40" s="1431"/>
      <c r="E40" s="1431"/>
      <c r="F40" s="1101"/>
      <c r="G40" s="1101"/>
      <c r="H40" s="1101"/>
      <c r="I40" s="1101"/>
      <c r="J40" s="1101"/>
      <c r="K40" s="1101"/>
      <c r="L40" s="1101"/>
      <c r="M40" s="1101"/>
      <c r="N40" s="1101"/>
      <c r="O40" s="1101"/>
      <c r="P40" s="1101"/>
      <c r="Q40" s="1101"/>
      <c r="R40" s="1101"/>
      <c r="S40" s="1101"/>
      <c r="T40" s="1101"/>
      <c r="U40" s="1101"/>
      <c r="V40" s="1101"/>
    </row>
    <row r="41" spans="1:22" s="2" customFormat="1" ht="25.5">
      <c r="A41" s="1123" t="s">
        <v>39</v>
      </c>
      <c r="B41" s="123" t="s">
        <v>303</v>
      </c>
      <c r="C41" s="1423"/>
      <c r="D41" s="1424"/>
      <c r="E41" s="1423"/>
      <c r="F41" s="1101"/>
      <c r="G41" s="121"/>
      <c r="H41" s="1102"/>
      <c r="I41" s="121"/>
      <c r="J41" s="1101"/>
      <c r="K41" s="1101"/>
      <c r="L41" s="121"/>
      <c r="M41" s="1102"/>
      <c r="N41" s="1102"/>
      <c r="O41" s="1101"/>
      <c r="P41" s="1101"/>
      <c r="Q41" s="1101"/>
      <c r="R41" s="1101"/>
      <c r="S41" s="1101"/>
      <c r="T41" s="1101"/>
      <c r="U41" s="1101"/>
      <c r="V41" s="1101"/>
    </row>
    <row r="42" spans="1:22" s="2" customFormat="1" ht="25.5">
      <c r="A42" s="1123" t="s">
        <v>42</v>
      </c>
      <c r="B42" s="123" t="s">
        <v>304</v>
      </c>
      <c r="C42" s="1431"/>
      <c r="D42" s="1431"/>
      <c r="E42" s="1431"/>
      <c r="F42" s="1101"/>
      <c r="G42" s="1101"/>
      <c r="H42" s="1101"/>
      <c r="I42" s="1101"/>
      <c r="J42" s="1101"/>
      <c r="K42" s="1101"/>
      <c r="L42" s="1101"/>
      <c r="M42" s="1101"/>
      <c r="N42" s="1101"/>
      <c r="O42" s="1101"/>
      <c r="P42" s="1101"/>
      <c r="Q42" s="1097"/>
      <c r="R42" s="1097"/>
      <c r="S42" s="1097"/>
      <c r="T42" s="1097"/>
      <c r="U42" s="1097"/>
      <c r="V42" s="1097"/>
    </row>
    <row r="43" spans="1:22">
      <c r="A43" s="1140"/>
      <c r="B43" s="1141" t="s">
        <v>305</v>
      </c>
      <c r="C43" s="1432">
        <v>1</v>
      </c>
      <c r="D43" s="1421">
        <v>0.5</v>
      </c>
      <c r="E43" s="1420">
        <f>C43*D43</f>
        <v>0.5</v>
      </c>
      <c r="F43" s="1097"/>
      <c r="G43" s="1118"/>
      <c r="H43" s="1099"/>
      <c r="I43" s="1098"/>
      <c r="J43" s="1097"/>
      <c r="K43" s="1097"/>
      <c r="L43" s="1118"/>
      <c r="M43" s="1099"/>
      <c r="N43" s="1098"/>
      <c r="O43" s="1097"/>
      <c r="P43" s="1097"/>
      <c r="Q43" s="1097"/>
      <c r="R43" s="1097"/>
      <c r="S43" s="1097"/>
      <c r="T43" s="1097"/>
      <c r="U43" s="1097"/>
      <c r="V43" s="1097"/>
    </row>
    <row r="44" spans="1:22">
      <c r="A44" s="1140"/>
      <c r="B44" s="1141" t="s">
        <v>306</v>
      </c>
      <c r="C44" s="1433">
        <v>1.5</v>
      </c>
      <c r="D44" s="1421">
        <v>0.5</v>
      </c>
      <c r="E44" s="1420">
        <f t="shared" ref="E44:E46" si="1">C44*D44</f>
        <v>0.75</v>
      </c>
      <c r="F44" s="1101"/>
      <c r="G44" s="1119"/>
      <c r="H44" s="1099"/>
      <c r="I44" s="1098"/>
      <c r="J44" s="1097"/>
      <c r="K44" s="1101"/>
      <c r="L44" s="1119"/>
      <c r="M44" s="1099"/>
      <c r="N44" s="1098"/>
      <c r="O44" s="1097"/>
      <c r="P44" s="1097"/>
      <c r="Q44" s="1097"/>
      <c r="R44" s="1097"/>
      <c r="S44" s="1097"/>
      <c r="T44" s="1097"/>
      <c r="U44" s="1097"/>
      <c r="V44" s="1097"/>
    </row>
    <row r="45" spans="1:22">
      <c r="A45" s="1140"/>
      <c r="B45" s="1141" t="s">
        <v>307</v>
      </c>
      <c r="C45" s="1433">
        <v>3</v>
      </c>
      <c r="D45" s="1421">
        <v>0.5</v>
      </c>
      <c r="E45" s="1420">
        <f t="shared" si="1"/>
        <v>1.5</v>
      </c>
      <c r="F45" s="1101"/>
      <c r="G45" s="1119"/>
      <c r="H45" s="1099"/>
      <c r="I45" s="1098"/>
      <c r="J45" s="1097"/>
      <c r="K45" s="1101"/>
      <c r="L45" s="1119"/>
      <c r="M45" s="1099"/>
      <c r="N45" s="1098"/>
      <c r="O45" s="1097"/>
      <c r="P45" s="1097"/>
      <c r="Q45" s="1097"/>
      <c r="R45" s="1097"/>
      <c r="S45" s="1097"/>
      <c r="T45" s="1097"/>
      <c r="U45" s="1097"/>
      <c r="V45" s="1097"/>
    </row>
    <row r="46" spans="1:22">
      <c r="A46" s="1140"/>
      <c r="B46" s="1141" t="s">
        <v>308</v>
      </c>
      <c r="C46" s="1432">
        <v>4</v>
      </c>
      <c r="D46" s="1421">
        <v>0.5</v>
      </c>
      <c r="E46" s="1420">
        <f t="shared" si="1"/>
        <v>2</v>
      </c>
      <c r="F46" s="1097"/>
      <c r="G46" s="1118"/>
      <c r="H46" s="1099"/>
      <c r="I46" s="1098"/>
      <c r="J46" s="1097"/>
      <c r="K46" s="1097"/>
      <c r="L46" s="1118"/>
      <c r="M46" s="1099"/>
      <c r="N46" s="1098"/>
      <c r="O46" s="1097"/>
      <c r="P46" s="1097"/>
      <c r="Q46" s="1101"/>
      <c r="R46" s="1101"/>
      <c r="S46" s="1101"/>
      <c r="T46" s="1101"/>
      <c r="U46" s="1101"/>
      <c r="V46" s="1101"/>
    </row>
    <row r="47" spans="1:22" s="2" customFormat="1" ht="48.75" customHeight="1">
      <c r="A47" s="1123">
        <v>2</v>
      </c>
      <c r="B47" s="123" t="s">
        <v>309</v>
      </c>
      <c r="C47" s="1423">
        <v>2</v>
      </c>
      <c r="D47" s="1424">
        <v>0.5</v>
      </c>
      <c r="E47" s="1423">
        <v>1</v>
      </c>
      <c r="F47" s="1101"/>
      <c r="G47" s="121"/>
      <c r="H47" s="1102"/>
      <c r="I47" s="121"/>
      <c r="J47" s="1101"/>
      <c r="K47" s="1101"/>
      <c r="L47" s="121"/>
      <c r="M47" s="1102"/>
      <c r="N47" s="1102"/>
      <c r="O47" s="1101"/>
      <c r="P47" s="1101"/>
      <c r="Q47" s="1101"/>
      <c r="R47" s="1101"/>
      <c r="S47" s="1101"/>
      <c r="T47" s="1101"/>
      <c r="U47" s="1101"/>
      <c r="V47" s="1101"/>
    </row>
    <row r="48" spans="1:22" s="2" customFormat="1" ht="43.5" customHeight="1">
      <c r="A48" s="1123">
        <v>3</v>
      </c>
      <c r="B48" s="123" t="s">
        <v>310</v>
      </c>
      <c r="C48" s="1431"/>
      <c r="D48" s="1424"/>
      <c r="E48" s="1423"/>
      <c r="F48" s="1101"/>
      <c r="G48" s="1101"/>
      <c r="H48" s="1102"/>
      <c r="I48" s="121"/>
      <c r="J48" s="1101"/>
      <c r="K48" s="1101"/>
      <c r="L48" s="1101"/>
      <c r="M48" s="1102"/>
      <c r="N48" s="1102"/>
      <c r="O48" s="1101"/>
      <c r="P48" s="1101"/>
      <c r="Q48" s="1101"/>
      <c r="R48" s="1101"/>
      <c r="S48" s="1101"/>
      <c r="T48" s="1101"/>
      <c r="U48" s="1101"/>
      <c r="V48" s="1101"/>
    </row>
    <row r="49" spans="1:22" ht="25.5">
      <c r="A49" s="1123" t="s">
        <v>311</v>
      </c>
      <c r="B49" s="123" t="s">
        <v>312</v>
      </c>
      <c r="C49" s="1434"/>
      <c r="D49" s="1421"/>
      <c r="E49" s="1420"/>
      <c r="F49" s="1101"/>
      <c r="G49" s="1107"/>
      <c r="H49" s="1099"/>
      <c r="I49" s="1098"/>
      <c r="J49" s="1101"/>
      <c r="K49" s="1101"/>
      <c r="L49" s="1107"/>
      <c r="M49" s="1099"/>
      <c r="N49" s="1099"/>
      <c r="O49" s="1101"/>
      <c r="P49" s="1101"/>
      <c r="Q49" s="1097"/>
      <c r="R49" s="1097"/>
      <c r="S49" s="1097"/>
      <c r="T49" s="1097"/>
      <c r="U49" s="1097"/>
      <c r="V49" s="1097"/>
    </row>
    <row r="50" spans="1:22" ht="38.25">
      <c r="A50" s="1140"/>
      <c r="B50" s="1141" t="s">
        <v>313</v>
      </c>
      <c r="C50" s="1420">
        <v>2</v>
      </c>
      <c r="D50" s="1421">
        <v>0.5</v>
      </c>
      <c r="E50" s="1420">
        <v>1</v>
      </c>
      <c r="F50" s="1097"/>
      <c r="G50" s="1098"/>
      <c r="H50" s="1099"/>
      <c r="I50" s="1098"/>
      <c r="J50" s="1097"/>
      <c r="K50" s="1097"/>
      <c r="L50" s="1098"/>
      <c r="M50" s="1099"/>
      <c r="N50" s="1099"/>
      <c r="O50" s="1097"/>
      <c r="P50" s="1097"/>
      <c r="Q50" s="1097"/>
      <c r="R50" s="1097"/>
      <c r="S50" s="1097"/>
      <c r="T50" s="1097"/>
      <c r="U50" s="1097"/>
      <c r="V50" s="1097"/>
    </row>
    <row r="51" spans="1:22" ht="51">
      <c r="A51" s="1140"/>
      <c r="B51" s="1141" t="s">
        <v>314</v>
      </c>
      <c r="C51" s="1434">
        <v>3</v>
      </c>
      <c r="D51" s="1421">
        <v>0.5</v>
      </c>
      <c r="E51" s="1420">
        <v>1.5</v>
      </c>
      <c r="F51" s="1097"/>
      <c r="G51" s="1107"/>
      <c r="H51" s="1099"/>
      <c r="I51" s="1098"/>
      <c r="J51" s="1097"/>
      <c r="K51" s="1097"/>
      <c r="L51" s="1107"/>
      <c r="M51" s="1099"/>
      <c r="N51" s="1099"/>
      <c r="O51" s="1097"/>
      <c r="P51" s="1097"/>
      <c r="Q51" s="1101"/>
      <c r="R51" s="1101"/>
      <c r="S51" s="1101"/>
      <c r="T51" s="1101"/>
      <c r="U51" s="1101"/>
      <c r="V51" s="1101"/>
    </row>
    <row r="52" spans="1:22" s="2" customFormat="1" ht="25.5">
      <c r="A52" s="1123" t="s">
        <v>315</v>
      </c>
      <c r="B52" s="123" t="s">
        <v>316</v>
      </c>
      <c r="C52" s="1435"/>
      <c r="D52" s="1424"/>
      <c r="E52" s="1423"/>
      <c r="F52" s="1101"/>
      <c r="G52" s="1116"/>
      <c r="H52" s="1102"/>
      <c r="I52" s="121"/>
      <c r="J52" s="1101"/>
      <c r="K52" s="1101"/>
      <c r="L52" s="1116"/>
      <c r="M52" s="1102"/>
      <c r="N52" s="1102"/>
      <c r="O52" s="1101"/>
      <c r="P52" s="1101"/>
      <c r="Q52" s="1097"/>
      <c r="R52" s="1097"/>
      <c r="S52" s="1097"/>
      <c r="T52" s="1097"/>
      <c r="U52" s="1097"/>
      <c r="V52" s="1097"/>
    </row>
    <row r="53" spans="1:22" ht="25.5">
      <c r="A53" s="1140"/>
      <c r="B53" s="1141" t="s">
        <v>317</v>
      </c>
      <c r="C53" s="1431"/>
      <c r="D53" s="1424">
        <v>10.5</v>
      </c>
      <c r="E53" s="1420">
        <v>0</v>
      </c>
      <c r="F53" s="1101"/>
      <c r="G53" s="1101"/>
      <c r="H53" s="1102"/>
      <c r="I53" s="1098"/>
      <c r="J53" s="1101"/>
      <c r="K53" s="1101"/>
      <c r="L53" s="1101"/>
      <c r="M53" s="1102"/>
      <c r="N53" s="1102"/>
      <c r="O53" s="1101"/>
      <c r="P53" s="1097"/>
      <c r="Q53" s="1097"/>
      <c r="R53" s="1097"/>
      <c r="S53" s="1097"/>
      <c r="T53" s="1097"/>
      <c r="U53" s="1097"/>
      <c r="V53" s="1097"/>
    </row>
    <row r="54" spans="1:22" ht="25.5">
      <c r="A54" s="1140"/>
      <c r="B54" s="1141" t="s">
        <v>318</v>
      </c>
      <c r="C54" s="1420">
        <v>1.5</v>
      </c>
      <c r="D54" s="1421">
        <v>0.5</v>
      </c>
      <c r="E54" s="1436">
        <v>0.75</v>
      </c>
      <c r="F54" s="1097"/>
      <c r="G54" s="1098"/>
      <c r="H54" s="1099"/>
      <c r="I54" s="1108"/>
      <c r="J54" s="1097"/>
      <c r="K54" s="1097"/>
      <c r="L54" s="1098"/>
      <c r="M54" s="1099"/>
      <c r="N54" s="1099"/>
      <c r="O54" s="1097"/>
      <c r="P54" s="1097"/>
      <c r="Q54" s="1097"/>
      <c r="R54" s="1097"/>
      <c r="S54" s="1097"/>
      <c r="T54" s="1097"/>
      <c r="U54" s="1097"/>
      <c r="V54" s="1097"/>
    </row>
    <row r="55" spans="1:22" ht="25.5">
      <c r="A55" s="1140"/>
      <c r="B55" s="1141" t="s">
        <v>319</v>
      </c>
      <c r="C55" s="1437">
        <v>3</v>
      </c>
      <c r="D55" s="1421">
        <v>0.5</v>
      </c>
      <c r="E55" s="1436">
        <v>1.5</v>
      </c>
      <c r="F55" s="1097"/>
      <c r="G55" s="1109"/>
      <c r="H55" s="1099"/>
      <c r="I55" s="1108"/>
      <c r="J55" s="1097"/>
      <c r="K55" s="1097"/>
      <c r="L55" s="1109"/>
      <c r="M55" s="1099"/>
      <c r="N55" s="1099"/>
      <c r="O55" s="1097"/>
      <c r="P55" s="1097"/>
      <c r="Q55" s="1097"/>
      <c r="R55" s="1097"/>
      <c r="S55" s="1097"/>
      <c r="T55" s="1097"/>
      <c r="U55" s="1097"/>
      <c r="V55" s="1097"/>
    </row>
    <row r="56" spans="1:22" ht="25.5">
      <c r="A56" s="1140"/>
      <c r="B56" s="1141" t="s">
        <v>320</v>
      </c>
      <c r="C56" s="1420"/>
      <c r="D56" s="1438"/>
      <c r="E56" s="1420"/>
      <c r="F56" s="1097"/>
      <c r="G56" s="1098"/>
      <c r="H56" s="1110"/>
      <c r="I56" s="1098"/>
      <c r="J56" s="1097"/>
      <c r="K56" s="1097"/>
      <c r="L56" s="1098"/>
      <c r="M56" s="1110"/>
      <c r="N56" s="1099"/>
      <c r="O56" s="1097"/>
      <c r="P56" s="1097"/>
      <c r="Q56" s="1101"/>
      <c r="R56" s="1101"/>
      <c r="S56" s="1101"/>
      <c r="T56" s="1101"/>
      <c r="U56" s="1101"/>
      <c r="V56" s="1101"/>
    </row>
    <row r="57" spans="1:22" s="2" customFormat="1" ht="35.25" customHeight="1">
      <c r="A57" s="1123" t="s">
        <v>321</v>
      </c>
      <c r="B57" s="123" t="s">
        <v>322</v>
      </c>
      <c r="C57" s="1439"/>
      <c r="D57" s="1424"/>
      <c r="E57" s="1429">
        <v>1.25</v>
      </c>
      <c r="F57" s="1101"/>
      <c r="G57" s="1115"/>
      <c r="H57" s="1102"/>
      <c r="I57" s="1106"/>
      <c r="J57" s="1101"/>
      <c r="K57" s="1101"/>
      <c r="L57" s="1101"/>
      <c r="M57" s="1101"/>
      <c r="N57" s="1101"/>
      <c r="O57" s="1101"/>
      <c r="P57" s="1101"/>
      <c r="Q57" s="1097"/>
      <c r="R57" s="1097"/>
      <c r="S57" s="1097"/>
      <c r="T57" s="1097"/>
      <c r="U57" s="1097"/>
      <c r="V57" s="1097"/>
    </row>
    <row r="58" spans="1:22" s="201" customFormat="1" ht="25.5">
      <c r="A58" s="1140"/>
      <c r="B58" s="1141" t="s">
        <v>323</v>
      </c>
      <c r="C58" s="1420">
        <v>1.5</v>
      </c>
      <c r="D58" s="1421">
        <v>0.5</v>
      </c>
      <c r="E58" s="1436">
        <v>2.5</v>
      </c>
      <c r="F58" s="1097"/>
      <c r="G58" s="1098"/>
      <c r="H58" s="1099"/>
      <c r="I58" s="1108"/>
      <c r="J58" s="1097"/>
      <c r="K58" s="1097"/>
      <c r="L58" s="1098"/>
      <c r="M58" s="1099"/>
      <c r="N58" s="1099"/>
      <c r="O58" s="1097"/>
      <c r="P58" s="1097"/>
      <c r="Q58" s="1097"/>
      <c r="R58" s="1097"/>
      <c r="S58" s="1097"/>
      <c r="T58" s="1097"/>
      <c r="U58" s="1097"/>
      <c r="V58" s="1097"/>
    </row>
    <row r="59" spans="1:22" s="201" customFormat="1" ht="25.5">
      <c r="A59" s="1140"/>
      <c r="B59" s="1141" t="s">
        <v>324</v>
      </c>
      <c r="C59" s="1420">
        <v>3</v>
      </c>
      <c r="D59" s="1421">
        <v>0.5</v>
      </c>
      <c r="E59" s="1436">
        <v>2.5</v>
      </c>
      <c r="F59" s="1097"/>
      <c r="G59" s="1098"/>
      <c r="H59" s="1099"/>
      <c r="I59" s="1108"/>
      <c r="J59" s="1097"/>
      <c r="K59" s="1097"/>
      <c r="L59" s="1098"/>
      <c r="M59" s="1110"/>
      <c r="N59" s="1099"/>
      <c r="O59" s="1097"/>
      <c r="P59" s="1097"/>
      <c r="Q59" s="1097"/>
      <c r="R59" s="1097"/>
      <c r="S59" s="1097"/>
      <c r="T59" s="1097"/>
      <c r="U59" s="1097"/>
      <c r="V59" s="1097"/>
    </row>
    <row r="60" spans="1:22" s="201" customFormat="1" ht="25.5">
      <c r="A60" s="1140"/>
      <c r="B60" s="1141" t="s">
        <v>325</v>
      </c>
      <c r="C60" s="1440">
        <v>2.5</v>
      </c>
      <c r="D60" s="1421">
        <v>0.5</v>
      </c>
      <c r="E60" s="1436">
        <v>2.5</v>
      </c>
      <c r="F60" s="1097"/>
      <c r="G60" s="1114"/>
      <c r="H60" s="1099"/>
      <c r="I60" s="1108"/>
      <c r="J60" s="1097"/>
      <c r="K60" s="1097"/>
      <c r="L60" s="1114"/>
      <c r="M60" s="1110"/>
      <c r="N60" s="1099"/>
      <c r="O60" s="1097"/>
      <c r="P60" s="1097"/>
      <c r="Q60" s="1097"/>
      <c r="R60" s="1097"/>
      <c r="S60" s="1097"/>
      <c r="T60" s="1097"/>
      <c r="U60" s="1097"/>
      <c r="V60" s="1097"/>
    </row>
    <row r="61" spans="1:22" s="201" customFormat="1" ht="25.5">
      <c r="A61" s="1140"/>
      <c r="B61" s="1141" t="s">
        <v>326</v>
      </c>
      <c r="C61" s="1420">
        <v>5</v>
      </c>
      <c r="D61" s="1421">
        <v>0.5</v>
      </c>
      <c r="E61" s="1436">
        <v>2.5</v>
      </c>
      <c r="F61" s="1097"/>
      <c r="G61" s="1098"/>
      <c r="H61" s="1099"/>
      <c r="I61" s="1108"/>
      <c r="J61" s="1097"/>
      <c r="K61" s="1097"/>
      <c r="L61" s="1098"/>
      <c r="M61" s="1110"/>
      <c r="N61" s="1099"/>
      <c r="O61" s="1097"/>
      <c r="P61" s="1097"/>
      <c r="Q61" s="1101"/>
      <c r="R61" s="1101"/>
      <c r="S61" s="1101"/>
      <c r="T61" s="1101"/>
      <c r="U61" s="1101"/>
      <c r="V61" s="1101"/>
    </row>
    <row r="62" spans="1:22" s="2" customFormat="1" ht="48.75" customHeight="1">
      <c r="A62" s="923" t="s">
        <v>55</v>
      </c>
      <c r="B62" s="924" t="s">
        <v>670</v>
      </c>
      <c r="C62" s="1423"/>
      <c r="D62" s="1426"/>
      <c r="E62" s="1423"/>
      <c r="F62" s="1101"/>
      <c r="G62" s="121"/>
      <c r="H62" s="122"/>
      <c r="I62" s="121"/>
      <c r="J62" s="1101"/>
      <c r="K62" s="1101"/>
      <c r="L62" s="121"/>
      <c r="M62" s="122"/>
      <c r="N62" s="1102"/>
      <c r="O62" s="1101"/>
      <c r="P62" s="1101"/>
      <c r="Q62" s="1101"/>
      <c r="R62" s="1101"/>
      <c r="S62" s="1101"/>
      <c r="T62" s="1101"/>
      <c r="U62" s="1101"/>
      <c r="V62" s="1101"/>
    </row>
    <row r="63" spans="1:22" s="2" customFormat="1" ht="42.75" customHeight="1">
      <c r="A63" s="923">
        <v>1</v>
      </c>
      <c r="B63" s="924" t="s">
        <v>671</v>
      </c>
      <c r="C63" s="1423">
        <v>5</v>
      </c>
      <c r="D63" s="1424">
        <v>0.5</v>
      </c>
      <c r="E63" s="1441">
        <v>2.5</v>
      </c>
      <c r="F63" s="1101"/>
      <c r="G63" s="121"/>
      <c r="H63" s="1102"/>
      <c r="I63" s="1111"/>
      <c r="J63" s="1101"/>
      <c r="K63" s="1101"/>
      <c r="L63" s="121"/>
      <c r="M63" s="1102"/>
      <c r="N63" s="1102"/>
      <c r="O63" s="1101"/>
      <c r="P63" s="1101"/>
      <c r="Q63" s="1101"/>
      <c r="R63" s="1101"/>
      <c r="S63" s="1101"/>
      <c r="T63" s="1101"/>
      <c r="U63" s="1101"/>
      <c r="V63" s="1101"/>
    </row>
    <row r="64" spans="1:22" s="2" customFormat="1" ht="25.5">
      <c r="A64" s="923" t="s">
        <v>39</v>
      </c>
      <c r="B64" s="924" t="s">
        <v>672</v>
      </c>
      <c r="C64" s="1423"/>
      <c r="D64" s="1424"/>
      <c r="E64" s="1441">
        <v>2</v>
      </c>
      <c r="F64" s="1101"/>
      <c r="G64" s="121"/>
      <c r="H64" s="1102"/>
      <c r="I64" s="1111"/>
      <c r="J64" s="1101"/>
      <c r="K64" s="1101"/>
      <c r="L64" s="121"/>
      <c r="M64" s="1102"/>
      <c r="N64" s="1102"/>
      <c r="O64" s="1101"/>
      <c r="P64" s="1101"/>
      <c r="Q64" s="1097"/>
      <c r="R64" s="1097"/>
      <c r="S64" s="1097"/>
      <c r="T64" s="1097"/>
      <c r="U64" s="1097"/>
      <c r="V64" s="1097"/>
    </row>
    <row r="65" spans="1:22">
      <c r="A65" s="926"/>
      <c r="B65" s="927" t="s">
        <v>673</v>
      </c>
      <c r="C65" s="1420"/>
      <c r="D65" s="1438"/>
      <c r="E65" s="1420"/>
      <c r="F65" s="1097"/>
      <c r="G65" s="1098"/>
      <c r="H65" s="1110"/>
      <c r="I65" s="1098"/>
      <c r="J65" s="1097"/>
      <c r="K65" s="1097"/>
      <c r="L65" s="1098"/>
      <c r="M65" s="1110"/>
      <c r="N65" s="1099"/>
      <c r="O65" s="1097"/>
      <c r="P65" s="1097"/>
      <c r="Q65" s="1097"/>
      <c r="R65" s="1097"/>
      <c r="S65" s="1097"/>
      <c r="T65" s="1097"/>
      <c r="U65" s="1097"/>
      <c r="V65" s="1097"/>
    </row>
    <row r="66" spans="1:22">
      <c r="A66" s="926"/>
      <c r="B66" s="927" t="s">
        <v>674</v>
      </c>
      <c r="C66" s="1420">
        <v>5</v>
      </c>
      <c r="D66" s="1421">
        <v>0.5</v>
      </c>
      <c r="E66" s="1436">
        <v>2.5</v>
      </c>
      <c r="F66" s="1097"/>
      <c r="G66" s="1098"/>
      <c r="H66" s="1099"/>
      <c r="I66" s="1108"/>
      <c r="J66" s="1097"/>
      <c r="K66" s="1097"/>
      <c r="L66" s="1098"/>
      <c r="M66" s="1099"/>
      <c r="N66" s="1099"/>
      <c r="O66" s="1097"/>
      <c r="P66" s="1097"/>
      <c r="Q66" s="1101"/>
      <c r="R66" s="1101"/>
      <c r="S66" s="1101"/>
      <c r="T66" s="1101"/>
      <c r="U66" s="1101"/>
      <c r="V66" s="1101"/>
    </row>
    <row r="67" spans="1:22" s="2" customFormat="1" ht="38.25">
      <c r="A67" s="923" t="s">
        <v>42</v>
      </c>
      <c r="B67" s="1142" t="s">
        <v>269</v>
      </c>
      <c r="C67" s="1423">
        <v>4</v>
      </c>
      <c r="D67" s="1424">
        <v>0.5</v>
      </c>
      <c r="E67" s="1441">
        <v>2</v>
      </c>
      <c r="F67" s="1103"/>
      <c r="G67" s="121"/>
      <c r="H67" s="1102"/>
      <c r="I67" s="1111"/>
      <c r="J67" s="1101"/>
      <c r="K67" s="1103"/>
      <c r="L67" s="121"/>
      <c r="M67" s="1102"/>
      <c r="N67" s="1102"/>
      <c r="O67" s="1101"/>
      <c r="P67" s="1101"/>
      <c r="Q67" s="1101"/>
      <c r="R67" s="1101"/>
      <c r="S67" s="1101"/>
      <c r="T67" s="1101"/>
      <c r="U67" s="1101"/>
      <c r="V67" s="1101"/>
    </row>
    <row r="68" spans="1:22" s="2" customFormat="1">
      <c r="A68" s="923" t="s">
        <v>45</v>
      </c>
      <c r="B68" s="924" t="s">
        <v>675</v>
      </c>
      <c r="C68" s="1423"/>
      <c r="D68" s="1424"/>
      <c r="E68" s="1429">
        <v>2</v>
      </c>
      <c r="F68" s="1101"/>
      <c r="G68" s="121"/>
      <c r="H68" s="1102"/>
      <c r="I68" s="1106"/>
      <c r="J68" s="1101"/>
      <c r="K68" s="1101"/>
      <c r="L68" s="121"/>
      <c r="M68" s="1102"/>
      <c r="N68" s="1102"/>
      <c r="O68" s="1101"/>
      <c r="P68" s="1101"/>
      <c r="Q68" s="1097"/>
      <c r="R68" s="1097"/>
      <c r="S68" s="1097"/>
      <c r="T68" s="1097"/>
      <c r="U68" s="1097"/>
      <c r="V68" s="1097"/>
    </row>
    <row r="69" spans="1:22">
      <c r="A69" s="926"/>
      <c r="B69" s="927" t="s">
        <v>673</v>
      </c>
      <c r="C69" s="1423"/>
      <c r="D69" s="1426"/>
      <c r="E69" s="1423"/>
      <c r="F69" s="1101"/>
      <c r="G69" s="121"/>
      <c r="H69" s="122"/>
      <c r="I69" s="121"/>
      <c r="J69" s="1101"/>
      <c r="K69" s="1101"/>
      <c r="L69" s="121"/>
      <c r="M69" s="122"/>
      <c r="N69" s="1102"/>
      <c r="O69" s="1101"/>
      <c r="P69" s="1097"/>
      <c r="Q69" s="1097"/>
      <c r="R69" s="1097"/>
      <c r="S69" s="1097"/>
      <c r="T69" s="1097"/>
      <c r="U69" s="1097"/>
      <c r="V69" s="1097"/>
    </row>
    <row r="70" spans="1:22">
      <c r="A70" s="926"/>
      <c r="B70" s="927" t="s">
        <v>674</v>
      </c>
      <c r="C70" s="1420">
        <v>5</v>
      </c>
      <c r="D70" s="1421">
        <v>0.5</v>
      </c>
      <c r="E70" s="1436">
        <v>2.5</v>
      </c>
      <c r="F70" s="1097"/>
      <c r="G70" s="1098"/>
      <c r="H70" s="1099"/>
      <c r="I70" s="1108"/>
      <c r="J70" s="1097"/>
      <c r="K70" s="1097"/>
      <c r="L70" s="1098"/>
      <c r="M70" s="1099"/>
      <c r="N70" s="1099"/>
      <c r="O70" s="1097"/>
      <c r="P70" s="1097"/>
      <c r="Q70" s="1101"/>
      <c r="R70" s="1101"/>
      <c r="S70" s="1101"/>
      <c r="T70" s="1101"/>
      <c r="U70" s="1101"/>
      <c r="V70" s="1101"/>
    </row>
    <row r="71" spans="1:22" s="2" customFormat="1" ht="25.5">
      <c r="A71" s="923">
        <v>2</v>
      </c>
      <c r="B71" s="924" t="s">
        <v>676</v>
      </c>
      <c r="C71" s="1423">
        <v>4</v>
      </c>
      <c r="D71" s="1424">
        <v>0.5</v>
      </c>
      <c r="E71" s="1441">
        <v>2</v>
      </c>
      <c r="F71" s="1101"/>
      <c r="G71" s="121"/>
      <c r="H71" s="1102"/>
      <c r="I71" s="1111"/>
      <c r="J71" s="1101"/>
      <c r="K71" s="1101"/>
      <c r="L71" s="121"/>
      <c r="M71" s="1102"/>
      <c r="N71" s="1102"/>
      <c r="O71" s="1101"/>
      <c r="P71" s="1101"/>
      <c r="Q71" s="1101"/>
      <c r="R71" s="1101"/>
      <c r="S71" s="1101"/>
      <c r="T71" s="1101"/>
      <c r="U71" s="1101"/>
      <c r="V71" s="1101"/>
    </row>
    <row r="72" spans="1:22">
      <c r="A72" s="1123" t="s">
        <v>21</v>
      </c>
      <c r="B72" s="123" t="s">
        <v>327</v>
      </c>
      <c r="C72" s="1428">
        <v>20</v>
      </c>
      <c r="D72" s="1426">
        <v>0.5</v>
      </c>
      <c r="E72" s="1441">
        <v>10</v>
      </c>
      <c r="F72" s="1101"/>
      <c r="G72" s="1105"/>
      <c r="H72" s="122"/>
      <c r="I72" s="1111"/>
      <c r="J72" s="1101"/>
      <c r="K72" s="1101"/>
      <c r="L72" s="1105"/>
      <c r="M72" s="122"/>
      <c r="N72" s="1102"/>
      <c r="O72" s="1101"/>
      <c r="P72" s="1101"/>
      <c r="Q72" s="122"/>
      <c r="R72" s="122"/>
      <c r="S72" s="122"/>
      <c r="T72" s="122"/>
      <c r="U72" s="122"/>
      <c r="V72" s="122"/>
    </row>
    <row r="73" spans="1:22">
      <c r="A73" s="88"/>
      <c r="B73" s="88"/>
      <c r="C73" s="88"/>
      <c r="D73" s="88"/>
      <c r="E73" s="88"/>
      <c r="F73" s="88"/>
      <c r="G73" s="88"/>
      <c r="H73" s="88"/>
      <c r="I73" s="88"/>
      <c r="J73" s="88"/>
      <c r="K73" s="88"/>
      <c r="L73" s="88"/>
      <c r="M73" s="88"/>
      <c r="N73" s="88"/>
      <c r="O73" s="88"/>
      <c r="P73" s="88"/>
      <c r="Q73" s="88"/>
      <c r="R73" s="88"/>
      <c r="S73" s="88"/>
      <c r="T73" s="88"/>
      <c r="U73" s="88"/>
      <c r="V73" s="88"/>
    </row>
  </sheetData>
  <mergeCells count="16">
    <mergeCell ref="A2:V2"/>
    <mergeCell ref="O1:P1"/>
    <mergeCell ref="A3:P3"/>
    <mergeCell ref="P6:P7"/>
    <mergeCell ref="K6:O6"/>
    <mergeCell ref="F6:J6"/>
    <mergeCell ref="E6:E7"/>
    <mergeCell ref="D6:D7"/>
    <mergeCell ref="C6:C7"/>
    <mergeCell ref="A1:B1"/>
    <mergeCell ref="C5:P5"/>
    <mergeCell ref="Q5:U6"/>
    <mergeCell ref="B5:B7"/>
    <mergeCell ref="A5:A7"/>
    <mergeCell ref="T4:V4"/>
    <mergeCell ref="V5:V7"/>
  </mergeCells>
  <printOptions horizontalCentered="1"/>
  <pageMargins left="0.51181102362204722" right="0.31496062992125984" top="0.55118110236220474" bottom="0.55118110236220474" header="0.31496062992125984" footer="0.31496062992125984"/>
  <pageSetup paperSize="9" scale="75" firstPageNumber="35" orientation="landscape" useFirstPageNumber="1" r:id="rId1"/>
  <headerFooter>
    <oddHeader>&amp;C&amp;P</oddHead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X2335"/>
  <sheetViews>
    <sheetView zoomScale="85" zoomScaleNormal="85" workbookViewId="0">
      <pane ySplit="7" topLeftCell="A65" activePane="bottomLeft" state="frozen"/>
      <selection pane="bottomLeft" activeCell="I71" sqref="I71"/>
    </sheetView>
  </sheetViews>
  <sheetFormatPr defaultColWidth="9" defaultRowHeight="15.75"/>
  <cols>
    <col min="1" max="1" width="4.25" customWidth="1"/>
    <col min="2" max="2" width="60.75" customWidth="1"/>
    <col min="3" max="3" width="8.5" style="269" customWidth="1"/>
    <col min="4" max="4" width="8.5" style="142" customWidth="1"/>
    <col min="5" max="7" width="8.5" style="143" customWidth="1"/>
    <col min="8" max="8" width="8.5" style="261" customWidth="1"/>
    <col min="9" max="9" width="8.5" style="243" customWidth="1"/>
    <col min="10" max="11" width="8.5" style="143" customWidth="1"/>
    <col min="12" max="12" width="5.125" style="199" customWidth="1"/>
    <col min="13" max="13" width="14.875" style="199" customWidth="1"/>
    <col min="14" max="14" width="9" style="199" customWidth="1"/>
    <col min="15" max="15" width="7.75" customWidth="1"/>
    <col min="16" max="16" width="5" customWidth="1"/>
    <col min="17" max="20" width="9" customWidth="1"/>
    <col min="21" max="21" width="5" customWidth="1"/>
    <col min="22" max="22" width="9" customWidth="1"/>
  </cols>
  <sheetData>
    <row r="1" spans="1:22" ht="22.5" customHeight="1">
      <c r="A1" s="1937"/>
      <c r="B1" s="1937"/>
      <c r="H1" s="281"/>
      <c r="I1" s="1932" t="s">
        <v>41</v>
      </c>
      <c r="J1" s="1932"/>
      <c r="K1" s="1932"/>
    </row>
    <row r="2" spans="1:22" ht="21" customHeight="1">
      <c r="A2" s="1933" t="s">
        <v>516</v>
      </c>
      <c r="B2" s="1933"/>
      <c r="C2" s="1933"/>
      <c r="D2" s="1933"/>
      <c r="E2" s="1933"/>
      <c r="F2" s="1933"/>
      <c r="G2" s="1933"/>
      <c r="H2" s="1933"/>
      <c r="I2" s="1933"/>
      <c r="J2" s="1933"/>
      <c r="K2" s="1933"/>
    </row>
    <row r="3" spans="1:22" ht="22.5" customHeight="1">
      <c r="A3" s="119"/>
      <c r="B3" s="119"/>
      <c r="C3" s="270"/>
      <c r="D3" s="119"/>
      <c r="E3" s="119"/>
      <c r="F3" s="270"/>
      <c r="G3" s="119"/>
      <c r="I3" s="1934" t="s">
        <v>174</v>
      </c>
      <c r="J3" s="1934"/>
      <c r="K3" s="1934"/>
    </row>
    <row r="4" spans="1:22" ht="15.75" customHeight="1">
      <c r="A4" s="1922" t="s">
        <v>4</v>
      </c>
      <c r="B4" s="1922" t="s">
        <v>253</v>
      </c>
      <c r="C4" s="1938"/>
      <c r="D4" s="1938"/>
      <c r="E4" s="1938"/>
      <c r="F4" s="1938"/>
      <c r="G4" s="1938"/>
      <c r="H4" s="1938"/>
      <c r="I4" s="1938"/>
      <c r="J4" s="1938"/>
      <c r="K4" s="1939"/>
    </row>
    <row r="5" spans="1:22" ht="65.25" customHeight="1">
      <c r="A5" s="1922"/>
      <c r="B5" s="1922"/>
      <c r="C5" s="1935" t="s">
        <v>255</v>
      </c>
      <c r="D5" s="1936"/>
      <c r="E5" s="1922" t="s">
        <v>256</v>
      </c>
      <c r="F5" s="1922" t="s">
        <v>257</v>
      </c>
      <c r="G5" s="1929" t="s">
        <v>258</v>
      </c>
      <c r="H5" s="1935" t="s">
        <v>123</v>
      </c>
      <c r="I5" s="1936"/>
      <c r="J5" s="1707" t="s">
        <v>259</v>
      </c>
      <c r="K5" s="1707" t="s">
        <v>260</v>
      </c>
      <c r="M5" s="279" t="s">
        <v>472</v>
      </c>
      <c r="V5" s="408"/>
    </row>
    <row r="6" spans="1:22" ht="105.6" customHeight="1">
      <c r="A6" s="1922"/>
      <c r="B6" s="1922"/>
      <c r="C6" s="120" t="s">
        <v>17</v>
      </c>
      <c r="D6" s="255" t="s">
        <v>471</v>
      </c>
      <c r="E6" s="1922"/>
      <c r="F6" s="1922"/>
      <c r="G6" s="1929"/>
      <c r="H6" s="120" t="s">
        <v>17</v>
      </c>
      <c r="I6" s="255" t="s">
        <v>471</v>
      </c>
      <c r="J6" s="1707"/>
      <c r="K6" s="1707"/>
    </row>
    <row r="7" spans="1:22" s="96" customFormat="1" ht="11.25">
      <c r="A7" s="144" t="s">
        <v>20</v>
      </c>
      <c r="B7" s="145" t="s">
        <v>21</v>
      </c>
      <c r="C7" s="146">
        <v>1</v>
      </c>
      <c r="D7" s="146"/>
      <c r="E7" s="145">
        <v>2</v>
      </c>
      <c r="F7" s="146">
        <v>3</v>
      </c>
      <c r="G7" s="145" t="s">
        <v>261</v>
      </c>
      <c r="H7" s="244" t="s">
        <v>262</v>
      </c>
      <c r="I7" s="244"/>
      <c r="J7" s="145">
        <v>6</v>
      </c>
      <c r="K7" s="146" t="s">
        <v>263</v>
      </c>
      <c r="L7" s="277"/>
      <c r="M7" s="277"/>
      <c r="N7" s="277"/>
    </row>
    <row r="8" spans="1:22">
      <c r="A8" s="147"/>
      <c r="B8" s="148" t="s">
        <v>131</v>
      </c>
      <c r="C8" s="149">
        <f>C9+C76+C77</f>
        <v>35621</v>
      </c>
      <c r="D8" s="149">
        <f t="shared" ref="D8:I8" si="0">D9+D76+D77</f>
        <v>16126</v>
      </c>
      <c r="E8" s="149"/>
      <c r="F8" s="149"/>
      <c r="G8" s="149"/>
      <c r="H8" s="149">
        <f>H9+H76+H77</f>
        <v>133458.96564500002</v>
      </c>
      <c r="I8" s="149">
        <f t="shared" si="0"/>
        <v>37718.658600000002</v>
      </c>
      <c r="J8" s="150"/>
      <c r="K8" s="150"/>
      <c r="L8" s="199">
        <v>1</v>
      </c>
      <c r="M8" s="276"/>
      <c r="N8" s="276"/>
      <c r="O8" s="4"/>
      <c r="P8" s="4"/>
      <c r="Q8" s="4"/>
      <c r="R8" s="4"/>
      <c r="S8" s="4"/>
      <c r="T8" s="4"/>
    </row>
    <row r="9" spans="1:22">
      <c r="A9" s="148" t="s">
        <v>20</v>
      </c>
      <c r="B9" s="152" t="s">
        <v>264</v>
      </c>
      <c r="C9" s="149">
        <f>C10+C43+C66</f>
        <v>35369</v>
      </c>
      <c r="D9" s="149">
        <f t="shared" ref="D9:I9" si="1">D10+D43+D66</f>
        <v>15950</v>
      </c>
      <c r="E9" s="149"/>
      <c r="F9" s="149"/>
      <c r="G9" s="149"/>
      <c r="H9" s="149">
        <f>H10+H43+H66</f>
        <v>105771.34064500002</v>
      </c>
      <c r="I9" s="149">
        <f t="shared" si="1"/>
        <v>28635.578600000001</v>
      </c>
      <c r="J9" s="153"/>
      <c r="K9" s="150"/>
      <c r="L9" s="199">
        <v>2</v>
      </c>
      <c r="M9" s="276"/>
      <c r="N9" s="276"/>
    </row>
    <row r="10" spans="1:22">
      <c r="A10" s="148" t="s">
        <v>23</v>
      </c>
      <c r="B10" s="152" t="s">
        <v>265</v>
      </c>
      <c r="C10" s="150">
        <f t="shared" ref="C10:K10" si="2">C11+C14+C15+C19+C26+C33+C42</f>
        <v>32659</v>
      </c>
      <c r="D10" s="149">
        <f t="shared" ref="D10" si="3">D11+D14+D15+D19+D26+D33+D42</f>
        <v>15215</v>
      </c>
      <c r="E10" s="150"/>
      <c r="F10" s="150"/>
      <c r="G10" s="150"/>
      <c r="H10" s="150">
        <f>H11+H14+H15+H19+H26+H33+H42</f>
        <v>98250.970689000009</v>
      </c>
      <c r="I10" s="149">
        <f t="shared" ref="I10" si="4">I11+I14+I15+I19+I26+I33+I42</f>
        <v>25983.440000000002</v>
      </c>
      <c r="J10" s="150">
        <f t="shared" si="2"/>
        <v>0</v>
      </c>
      <c r="K10" s="150">
        <f t="shared" si="2"/>
        <v>0</v>
      </c>
      <c r="L10" s="199">
        <v>3</v>
      </c>
      <c r="M10" s="276"/>
      <c r="N10" s="276"/>
    </row>
    <row r="11" spans="1:22">
      <c r="A11" s="148">
        <v>1</v>
      </c>
      <c r="B11" s="152" t="s">
        <v>266</v>
      </c>
      <c r="C11" s="150">
        <f>C12+C13</f>
        <v>394</v>
      </c>
      <c r="D11" s="149">
        <f>D12+D13</f>
        <v>199</v>
      </c>
      <c r="E11" s="150"/>
      <c r="F11" s="150"/>
      <c r="G11" s="150"/>
      <c r="H11" s="150">
        <f>H12+H13</f>
        <v>1762.0749999999998</v>
      </c>
      <c r="I11" s="149">
        <f>I12+I13</f>
        <v>500.3</v>
      </c>
      <c r="J11" s="150">
        <f>J12+J13</f>
        <v>0</v>
      </c>
      <c r="K11" s="150">
        <f>K12+K13</f>
        <v>0</v>
      </c>
      <c r="L11" s="199">
        <v>4</v>
      </c>
      <c r="M11" s="276"/>
      <c r="N11" s="276"/>
    </row>
    <row r="12" spans="1:22">
      <c r="A12" s="154"/>
      <c r="B12" s="155" t="s">
        <v>267</v>
      </c>
      <c r="C12" s="153">
        <f t="shared" ref="C12:D14" si="5">SUMIF($L$79:$L$9560,$L12,C$79:C$9560)</f>
        <v>27</v>
      </c>
      <c r="D12" s="153">
        <f t="shared" si="5"/>
        <v>17</v>
      </c>
      <c r="E12" s="157">
        <v>2.5</v>
      </c>
      <c r="F12" s="158">
        <v>0.5</v>
      </c>
      <c r="G12" s="159">
        <f t="shared" ref="G12:G14" si="6">E12*F12</f>
        <v>1.25</v>
      </c>
      <c r="H12" s="153">
        <f t="shared" ref="H12:I14" si="7">SUMIF($L$79:$L$9560,$L12,H$79:H$9560)</f>
        <v>175.25</v>
      </c>
      <c r="I12" s="153">
        <f t="shared" si="7"/>
        <v>128</v>
      </c>
      <c r="J12" s="153"/>
      <c r="K12" s="167"/>
      <c r="L12" s="199">
        <v>5</v>
      </c>
      <c r="M12" s="276"/>
      <c r="N12" s="276"/>
    </row>
    <row r="13" spans="1:22">
      <c r="A13" s="154"/>
      <c r="B13" s="155" t="s">
        <v>268</v>
      </c>
      <c r="C13" s="153">
        <f t="shared" si="5"/>
        <v>367</v>
      </c>
      <c r="D13" s="153">
        <f t="shared" si="5"/>
        <v>182</v>
      </c>
      <c r="E13" s="157">
        <v>1.5</v>
      </c>
      <c r="F13" s="158">
        <v>0.5</v>
      </c>
      <c r="G13" s="159">
        <f t="shared" si="6"/>
        <v>0.75</v>
      </c>
      <c r="H13" s="153">
        <f t="shared" si="7"/>
        <v>1586.8249999999998</v>
      </c>
      <c r="I13" s="153">
        <f t="shared" si="7"/>
        <v>372.3</v>
      </c>
      <c r="J13" s="153"/>
      <c r="K13" s="167"/>
      <c r="L13" s="199">
        <v>6</v>
      </c>
      <c r="M13" s="276"/>
      <c r="N13" s="276"/>
    </row>
    <row r="14" spans="1:22" ht="25.5">
      <c r="A14" s="148">
        <v>2</v>
      </c>
      <c r="B14" s="152" t="s">
        <v>269</v>
      </c>
      <c r="C14" s="150">
        <f t="shared" si="5"/>
        <v>70</v>
      </c>
      <c r="D14" s="150">
        <f t="shared" si="5"/>
        <v>15</v>
      </c>
      <c r="E14" s="147">
        <v>1.5</v>
      </c>
      <c r="F14" s="151">
        <v>0.5</v>
      </c>
      <c r="G14" s="160">
        <f t="shared" si="6"/>
        <v>0.75</v>
      </c>
      <c r="H14" s="150">
        <f t="shared" si="7"/>
        <v>260.25</v>
      </c>
      <c r="I14" s="150">
        <f t="shared" si="7"/>
        <v>59</v>
      </c>
      <c r="J14" s="153"/>
      <c r="K14" s="167"/>
      <c r="L14" s="199">
        <v>7</v>
      </c>
      <c r="M14" s="276"/>
      <c r="N14" s="276"/>
    </row>
    <row r="15" spans="1:22">
      <c r="A15" s="148">
        <v>3</v>
      </c>
      <c r="B15" s="152" t="s">
        <v>270</v>
      </c>
      <c r="C15" s="150">
        <f t="shared" ref="C15:K15" si="8">SUM(C16:C18)</f>
        <v>33</v>
      </c>
      <c r="D15" s="149">
        <f t="shared" ref="D15" si="9">SUM(D16:D18)</f>
        <v>9</v>
      </c>
      <c r="E15" s="150"/>
      <c r="F15" s="150"/>
      <c r="G15" s="150"/>
      <c r="H15" s="150">
        <f>SUM(H16:H18)</f>
        <v>288.21000000000004</v>
      </c>
      <c r="I15" s="149">
        <f t="shared" si="8"/>
        <v>30</v>
      </c>
      <c r="J15" s="150">
        <f t="shared" si="8"/>
        <v>0</v>
      </c>
      <c r="K15" s="150">
        <f t="shared" si="8"/>
        <v>0</v>
      </c>
      <c r="L15" s="199">
        <v>8</v>
      </c>
      <c r="M15" s="276"/>
      <c r="N15" s="276"/>
    </row>
    <row r="16" spans="1:22">
      <c r="A16" s="154"/>
      <c r="B16" s="155" t="s">
        <v>271</v>
      </c>
      <c r="C16" s="153">
        <f t="shared" ref="C16:D18" si="10">SUMIF($L$79:$L$9560,$L16,C$79:C$9560)</f>
        <v>1</v>
      </c>
      <c r="D16" s="153">
        <f t="shared" si="10"/>
        <v>0</v>
      </c>
      <c r="E16" s="157">
        <v>2.5</v>
      </c>
      <c r="F16" s="158">
        <v>0.5</v>
      </c>
      <c r="G16" s="159">
        <f t="shared" ref="G16:G18" si="11">E16*F16</f>
        <v>1.25</v>
      </c>
      <c r="H16" s="153">
        <f t="shared" ref="H16:I18" si="12">SUMIF($L$79:$L$9560,$L16,H$79:H$9560)</f>
        <v>154.21</v>
      </c>
      <c r="I16" s="153">
        <f t="shared" si="12"/>
        <v>0</v>
      </c>
      <c r="J16" s="153"/>
      <c r="K16" s="167"/>
      <c r="L16" s="199">
        <v>9</v>
      </c>
      <c r="M16" s="276"/>
      <c r="N16" s="276"/>
    </row>
    <row r="17" spans="1:14">
      <c r="A17" s="154"/>
      <c r="B17" s="155" t="s">
        <v>272</v>
      </c>
      <c r="C17" s="153">
        <f t="shared" si="10"/>
        <v>10</v>
      </c>
      <c r="D17" s="153">
        <f t="shared" si="10"/>
        <v>1</v>
      </c>
      <c r="E17" s="157">
        <v>2</v>
      </c>
      <c r="F17" s="158">
        <v>0.5</v>
      </c>
      <c r="G17" s="159">
        <f t="shared" si="11"/>
        <v>1</v>
      </c>
      <c r="H17" s="153">
        <f t="shared" si="12"/>
        <v>32</v>
      </c>
      <c r="I17" s="153">
        <f t="shared" si="12"/>
        <v>12</v>
      </c>
      <c r="J17" s="153"/>
      <c r="K17" s="167"/>
      <c r="L17" s="199">
        <v>10</v>
      </c>
      <c r="M17" s="276"/>
      <c r="N17" s="276"/>
    </row>
    <row r="18" spans="1:14">
      <c r="A18" s="154"/>
      <c r="B18" s="155" t="s">
        <v>273</v>
      </c>
      <c r="C18" s="153">
        <f t="shared" si="10"/>
        <v>22</v>
      </c>
      <c r="D18" s="153">
        <f t="shared" si="10"/>
        <v>8</v>
      </c>
      <c r="E18" s="157">
        <v>1.5</v>
      </c>
      <c r="F18" s="158">
        <v>0.5</v>
      </c>
      <c r="G18" s="159">
        <f t="shared" si="11"/>
        <v>0.75</v>
      </c>
      <c r="H18" s="153">
        <f t="shared" si="12"/>
        <v>102</v>
      </c>
      <c r="I18" s="153">
        <f t="shared" si="12"/>
        <v>18</v>
      </c>
      <c r="J18" s="153"/>
      <c r="K18" s="167"/>
      <c r="L18" s="199">
        <v>11</v>
      </c>
      <c r="M18" s="276"/>
      <c r="N18" s="276"/>
    </row>
    <row r="19" spans="1:14" ht="59.25" customHeight="1">
      <c r="A19" s="148">
        <v>4</v>
      </c>
      <c r="B19" s="152" t="s">
        <v>274</v>
      </c>
      <c r="C19" s="150">
        <f>SUM(C20:C25)</f>
        <v>2040</v>
      </c>
      <c r="D19" s="149">
        <f>SUM(D20:D25)</f>
        <v>1356</v>
      </c>
      <c r="E19" s="147"/>
      <c r="F19" s="158"/>
      <c r="G19" s="159"/>
      <c r="H19" s="150">
        <f>SUM(H20:H25)</f>
        <v>9912.1232889999992</v>
      </c>
      <c r="I19" s="149">
        <f>SUM(I20:I25)</f>
        <v>3889.71</v>
      </c>
      <c r="J19" s="153"/>
      <c r="K19" s="167"/>
      <c r="L19" s="199">
        <v>12</v>
      </c>
      <c r="M19" s="276"/>
      <c r="N19" s="276"/>
    </row>
    <row r="20" spans="1:14">
      <c r="A20" s="154"/>
      <c r="B20" s="155" t="s">
        <v>275</v>
      </c>
      <c r="C20" s="153">
        <f t="shared" ref="C20:D25" si="13">SUMIF($L$79:$L$9560,$L20,C$79:C$9560)</f>
        <v>848</v>
      </c>
      <c r="D20" s="153">
        <f t="shared" si="13"/>
        <v>487</v>
      </c>
      <c r="E20" s="157">
        <v>1</v>
      </c>
      <c r="F20" s="158">
        <v>0.5</v>
      </c>
      <c r="G20" s="159">
        <f t="shared" ref="G20:G32" si="14">E20*F20</f>
        <v>0.5</v>
      </c>
      <c r="H20" s="153">
        <f t="shared" ref="H20:I25" si="15">SUMIF($L$79:$L$9560,$L20,H$79:H$9560)</f>
        <v>2291.7200000000003</v>
      </c>
      <c r="I20" s="153">
        <f t="shared" si="15"/>
        <v>775.36</v>
      </c>
      <c r="J20" s="153"/>
      <c r="K20" s="167"/>
      <c r="L20" s="199">
        <v>13</v>
      </c>
      <c r="M20" s="276"/>
      <c r="N20" s="276"/>
    </row>
    <row r="21" spans="1:14">
      <c r="A21" s="154"/>
      <c r="B21" s="155" t="s">
        <v>276</v>
      </c>
      <c r="C21" s="153">
        <f t="shared" si="13"/>
        <v>801</v>
      </c>
      <c r="D21" s="153">
        <f t="shared" si="13"/>
        <v>559</v>
      </c>
      <c r="E21" s="157">
        <v>2</v>
      </c>
      <c r="F21" s="158">
        <v>0.5</v>
      </c>
      <c r="G21" s="159">
        <f t="shared" si="14"/>
        <v>1</v>
      </c>
      <c r="H21" s="153">
        <f t="shared" si="15"/>
        <v>3879.69</v>
      </c>
      <c r="I21" s="153">
        <f t="shared" si="15"/>
        <v>1465.84</v>
      </c>
      <c r="J21" s="153"/>
      <c r="K21" s="167"/>
      <c r="L21" s="199">
        <v>14</v>
      </c>
      <c r="M21" s="276"/>
      <c r="N21" s="276"/>
    </row>
    <row r="22" spans="1:14">
      <c r="A22" s="154"/>
      <c r="B22" s="155" t="s">
        <v>277</v>
      </c>
      <c r="C22" s="153">
        <f t="shared" si="13"/>
        <v>275</v>
      </c>
      <c r="D22" s="153">
        <f t="shared" si="13"/>
        <v>208</v>
      </c>
      <c r="E22" s="157">
        <v>3</v>
      </c>
      <c r="F22" s="158">
        <v>0.5</v>
      </c>
      <c r="G22" s="159">
        <f t="shared" si="14"/>
        <v>1.5</v>
      </c>
      <c r="H22" s="153">
        <f t="shared" si="15"/>
        <v>2143.3000000000002</v>
      </c>
      <c r="I22" s="153">
        <f t="shared" si="15"/>
        <v>867.3</v>
      </c>
      <c r="J22" s="153"/>
      <c r="K22" s="167"/>
      <c r="L22" s="199">
        <v>15</v>
      </c>
      <c r="M22" s="276"/>
      <c r="N22" s="276"/>
    </row>
    <row r="23" spans="1:14">
      <c r="A23" s="154"/>
      <c r="B23" s="155" t="s">
        <v>278</v>
      </c>
      <c r="C23" s="153">
        <f t="shared" si="13"/>
        <v>65</v>
      </c>
      <c r="D23" s="153">
        <f t="shared" si="13"/>
        <v>55</v>
      </c>
      <c r="E23" s="157">
        <v>4</v>
      </c>
      <c r="F23" s="158">
        <v>0.5</v>
      </c>
      <c r="G23" s="159">
        <f t="shared" si="14"/>
        <v>2</v>
      </c>
      <c r="H23" s="153">
        <f t="shared" si="15"/>
        <v>856.11328900000012</v>
      </c>
      <c r="I23" s="153">
        <f t="shared" si="15"/>
        <v>411.41</v>
      </c>
      <c r="J23" s="153"/>
      <c r="K23" s="167"/>
      <c r="L23" s="199">
        <v>16</v>
      </c>
      <c r="M23" s="276"/>
      <c r="N23" s="276"/>
    </row>
    <row r="24" spans="1:14">
      <c r="A24" s="154"/>
      <c r="B24" s="155" t="s">
        <v>279</v>
      </c>
      <c r="C24" s="153">
        <f t="shared" si="13"/>
        <v>46</v>
      </c>
      <c r="D24" s="153">
        <f t="shared" si="13"/>
        <v>45</v>
      </c>
      <c r="E24" s="157">
        <v>5</v>
      </c>
      <c r="F24" s="158">
        <v>0.5</v>
      </c>
      <c r="G24" s="159">
        <f t="shared" si="14"/>
        <v>2.5</v>
      </c>
      <c r="H24" s="153">
        <f t="shared" si="15"/>
        <v>633.29999999999995</v>
      </c>
      <c r="I24" s="153">
        <f t="shared" si="15"/>
        <v>351.8</v>
      </c>
      <c r="J24" s="153"/>
      <c r="K24" s="167"/>
      <c r="L24" s="199">
        <v>17</v>
      </c>
      <c r="M24" s="276"/>
      <c r="N24" s="276"/>
    </row>
    <row r="25" spans="1:14">
      <c r="A25" s="154"/>
      <c r="B25" s="155" t="s">
        <v>280</v>
      </c>
      <c r="C25" s="153">
        <f t="shared" si="13"/>
        <v>5</v>
      </c>
      <c r="D25" s="153">
        <f t="shared" si="13"/>
        <v>2</v>
      </c>
      <c r="E25" s="157">
        <v>6</v>
      </c>
      <c r="F25" s="158">
        <v>0.5</v>
      </c>
      <c r="G25" s="159">
        <f t="shared" si="14"/>
        <v>3</v>
      </c>
      <c r="H25" s="153">
        <f t="shared" si="15"/>
        <v>108</v>
      </c>
      <c r="I25" s="153">
        <f t="shared" si="15"/>
        <v>18</v>
      </c>
      <c r="J25" s="153"/>
      <c r="K25" s="167"/>
      <c r="L25" s="199">
        <v>18</v>
      </c>
      <c r="M25" s="276"/>
      <c r="N25" s="276"/>
    </row>
    <row r="26" spans="1:14" s="2" customFormat="1">
      <c r="A26" s="148">
        <v>5</v>
      </c>
      <c r="B26" s="152" t="s">
        <v>281</v>
      </c>
      <c r="C26" s="150">
        <f>C27+C30+C31+C32</f>
        <v>5776</v>
      </c>
      <c r="D26" s="149">
        <f>D27+D30+D31+D32</f>
        <v>4764</v>
      </c>
      <c r="E26" s="149"/>
      <c r="F26" s="151"/>
      <c r="G26" s="160"/>
      <c r="H26" s="150">
        <f>H27+H30+H31+H32</f>
        <v>12786.050000000001</v>
      </c>
      <c r="I26" s="149">
        <f>I27+I30+I31+I32</f>
        <v>2950.02</v>
      </c>
      <c r="J26" s="150"/>
      <c r="K26" s="168"/>
      <c r="L26" s="278">
        <v>19</v>
      </c>
      <c r="M26" s="276"/>
      <c r="N26" s="280"/>
    </row>
    <row r="27" spans="1:14" s="2" customFormat="1" ht="58.5" customHeight="1">
      <c r="A27" s="148" t="s">
        <v>282</v>
      </c>
      <c r="B27" s="152" t="s">
        <v>283</v>
      </c>
      <c r="C27" s="150">
        <f>C28+C29</f>
        <v>171</v>
      </c>
      <c r="D27" s="149">
        <f>D28+D29</f>
        <v>230</v>
      </c>
      <c r="E27" s="147"/>
      <c r="F27" s="151"/>
      <c r="G27" s="160"/>
      <c r="H27" s="150">
        <f>H28+H29</f>
        <v>1408.72</v>
      </c>
      <c r="I27" s="149">
        <f>I28+I29</f>
        <v>966.72</v>
      </c>
      <c r="J27" s="150"/>
      <c r="K27" s="168"/>
      <c r="L27" s="278">
        <v>20</v>
      </c>
      <c r="M27" s="276"/>
      <c r="N27" s="280"/>
    </row>
    <row r="28" spans="1:14">
      <c r="A28" s="154"/>
      <c r="B28" s="155" t="s">
        <v>284</v>
      </c>
      <c r="C28" s="153">
        <f t="shared" ref="C28:D32" si="16">SUMIF($L$79:$L$9560,$L28,C$79:C$9560)</f>
        <v>113</v>
      </c>
      <c r="D28" s="153">
        <f t="shared" si="16"/>
        <v>186</v>
      </c>
      <c r="E28" s="157">
        <v>1.5</v>
      </c>
      <c r="F28" s="158">
        <v>0.5</v>
      </c>
      <c r="G28" s="159">
        <f t="shared" si="14"/>
        <v>0.75</v>
      </c>
      <c r="H28" s="153">
        <f t="shared" ref="H28:I32" si="17">SUMIF($L$79:$L$9560,$L28,H$79:H$9560)</f>
        <v>1048.72</v>
      </c>
      <c r="I28" s="153">
        <f t="shared" si="17"/>
        <v>822.72</v>
      </c>
      <c r="J28" s="153"/>
      <c r="K28" s="167"/>
      <c r="L28" s="199">
        <v>21</v>
      </c>
      <c r="M28" s="276"/>
      <c r="N28" s="276"/>
    </row>
    <row r="29" spans="1:14">
      <c r="A29" s="154"/>
      <c r="B29" s="155" t="s">
        <v>285</v>
      </c>
      <c r="C29" s="153">
        <f t="shared" si="16"/>
        <v>58</v>
      </c>
      <c r="D29" s="153">
        <f t="shared" si="16"/>
        <v>44</v>
      </c>
      <c r="E29" s="157">
        <v>2</v>
      </c>
      <c r="F29" s="158">
        <v>0.5</v>
      </c>
      <c r="G29" s="159">
        <f t="shared" si="14"/>
        <v>1</v>
      </c>
      <c r="H29" s="153">
        <f t="shared" si="17"/>
        <v>360</v>
      </c>
      <c r="I29" s="153">
        <f t="shared" si="17"/>
        <v>144</v>
      </c>
      <c r="J29" s="153"/>
      <c r="K29" s="167"/>
      <c r="L29" s="199">
        <v>22</v>
      </c>
      <c r="M29" s="276"/>
      <c r="N29" s="276"/>
    </row>
    <row r="30" spans="1:14" ht="38.25">
      <c r="A30" s="148" t="s">
        <v>286</v>
      </c>
      <c r="B30" s="152" t="s">
        <v>287</v>
      </c>
      <c r="C30" s="150">
        <f t="shared" si="16"/>
        <v>378</v>
      </c>
      <c r="D30" s="150">
        <f t="shared" si="16"/>
        <v>230</v>
      </c>
      <c r="E30" s="161">
        <v>1</v>
      </c>
      <c r="F30" s="151">
        <v>0.5</v>
      </c>
      <c r="G30" s="160">
        <f t="shared" si="14"/>
        <v>0.5</v>
      </c>
      <c r="H30" s="150">
        <f t="shared" si="17"/>
        <v>1087.28</v>
      </c>
      <c r="I30" s="150">
        <f t="shared" si="17"/>
        <v>254.28</v>
      </c>
      <c r="J30" s="150"/>
      <c r="K30" s="168"/>
      <c r="L30" s="199">
        <v>23</v>
      </c>
      <c r="M30" s="276"/>
      <c r="N30" s="276"/>
    </row>
    <row r="31" spans="1:14" ht="25.5">
      <c r="A31" s="148" t="s">
        <v>288</v>
      </c>
      <c r="B31" s="152" t="s">
        <v>289</v>
      </c>
      <c r="C31" s="150">
        <f t="shared" si="16"/>
        <v>5222</v>
      </c>
      <c r="D31" s="150">
        <f t="shared" si="16"/>
        <v>4303</v>
      </c>
      <c r="E31" s="161">
        <v>1</v>
      </c>
      <c r="F31" s="151">
        <v>0.5</v>
      </c>
      <c r="G31" s="160">
        <f t="shared" si="14"/>
        <v>0.5</v>
      </c>
      <c r="H31" s="150">
        <f t="shared" si="17"/>
        <v>10263.050000000001</v>
      </c>
      <c r="I31" s="150">
        <f t="shared" si="17"/>
        <v>1724.52</v>
      </c>
      <c r="J31" s="150"/>
      <c r="K31" s="168"/>
      <c r="L31" s="199">
        <v>24</v>
      </c>
      <c r="M31" s="276"/>
      <c r="N31" s="276"/>
    </row>
    <row r="32" spans="1:14" ht="38.25">
      <c r="A32" s="148" t="s">
        <v>290</v>
      </c>
      <c r="B32" s="152" t="s">
        <v>291</v>
      </c>
      <c r="C32" s="150">
        <f t="shared" si="16"/>
        <v>5</v>
      </c>
      <c r="D32" s="150">
        <f t="shared" si="16"/>
        <v>1</v>
      </c>
      <c r="E32" s="161">
        <v>3</v>
      </c>
      <c r="F32" s="151">
        <v>0.5</v>
      </c>
      <c r="G32" s="160">
        <f t="shared" si="14"/>
        <v>1.5</v>
      </c>
      <c r="H32" s="150">
        <f t="shared" si="17"/>
        <v>27</v>
      </c>
      <c r="I32" s="150">
        <f t="shared" si="17"/>
        <v>4.5</v>
      </c>
      <c r="J32" s="150"/>
      <c r="K32" s="168"/>
      <c r="L32" s="199">
        <v>25</v>
      </c>
      <c r="M32" s="276"/>
      <c r="N32" s="276"/>
    </row>
    <row r="33" spans="1:14" s="2" customFormat="1" ht="25.5">
      <c r="A33" s="148">
        <v>6</v>
      </c>
      <c r="B33" s="152" t="s">
        <v>292</v>
      </c>
      <c r="C33" s="150">
        <f>C34+C38</f>
        <v>10560</v>
      </c>
      <c r="D33" s="149">
        <f>D34+D38</f>
        <v>2594</v>
      </c>
      <c r="E33" s="147"/>
      <c r="F33" s="151"/>
      <c r="G33" s="160"/>
      <c r="H33" s="150">
        <f>H34+H38</f>
        <v>33495.907399999996</v>
      </c>
      <c r="I33" s="149">
        <f>I34+I38</f>
        <v>9340.81</v>
      </c>
      <c r="J33" s="150"/>
      <c r="K33" s="168"/>
      <c r="L33" s="278">
        <v>26</v>
      </c>
      <c r="M33" s="276"/>
      <c r="N33" s="276"/>
    </row>
    <row r="34" spans="1:14">
      <c r="A34" s="148" t="s">
        <v>293</v>
      </c>
      <c r="B34" s="152" t="s">
        <v>294</v>
      </c>
      <c r="C34" s="150">
        <f>C35+C36+C37</f>
        <v>2374</v>
      </c>
      <c r="D34" s="149">
        <f>D35+D36+D37</f>
        <v>520</v>
      </c>
      <c r="E34" s="157"/>
      <c r="F34" s="158"/>
      <c r="G34" s="159"/>
      <c r="H34" s="150">
        <f>H35+H36+H37</f>
        <v>8982.8673999999992</v>
      </c>
      <c r="I34" s="149">
        <f>I35+I36+I37</f>
        <v>2055.8199999999997</v>
      </c>
      <c r="J34" s="150"/>
      <c r="K34" s="168"/>
      <c r="L34" s="199">
        <v>27</v>
      </c>
      <c r="M34" s="276"/>
      <c r="N34" s="276"/>
    </row>
    <row r="35" spans="1:14">
      <c r="A35" s="154"/>
      <c r="B35" s="155" t="s">
        <v>295</v>
      </c>
      <c r="C35" s="150">
        <f t="shared" ref="C35:D37" si="18">SUMIF($L$79:$L$9560,$L35,C$79:C$9560)</f>
        <v>570</v>
      </c>
      <c r="D35" s="150">
        <f t="shared" si="18"/>
        <v>148</v>
      </c>
      <c r="E35" s="157">
        <v>2.5</v>
      </c>
      <c r="F35" s="158">
        <v>0.5</v>
      </c>
      <c r="G35" s="159">
        <f t="shared" ref="G35:G37" si="19">E35*F35</f>
        <v>1.25</v>
      </c>
      <c r="H35" s="150">
        <f t="shared" ref="H35:I37" si="20">SUMIF($L$79:$L$9560,$L35,H$79:H$9560)</f>
        <v>2557.4174000000003</v>
      </c>
      <c r="I35" s="150">
        <f t="shared" si="20"/>
        <v>655.25</v>
      </c>
      <c r="J35" s="153"/>
      <c r="K35" s="167"/>
      <c r="L35" s="199">
        <v>28</v>
      </c>
      <c r="M35" s="276"/>
      <c r="N35" s="276"/>
    </row>
    <row r="36" spans="1:14">
      <c r="A36" s="154"/>
      <c r="B36" s="155" t="s">
        <v>296</v>
      </c>
      <c r="C36" s="150">
        <f t="shared" si="18"/>
        <v>1141</v>
      </c>
      <c r="D36" s="150">
        <f t="shared" si="18"/>
        <v>261</v>
      </c>
      <c r="E36" s="157">
        <v>2</v>
      </c>
      <c r="F36" s="158">
        <v>0.5</v>
      </c>
      <c r="G36" s="159">
        <f t="shared" si="19"/>
        <v>1</v>
      </c>
      <c r="H36" s="150">
        <f t="shared" si="20"/>
        <v>3781.25</v>
      </c>
      <c r="I36" s="150">
        <f t="shared" si="20"/>
        <v>684.52</v>
      </c>
      <c r="J36" s="153"/>
      <c r="K36" s="167"/>
      <c r="L36" s="199">
        <v>29</v>
      </c>
      <c r="M36" s="276"/>
      <c r="N36" s="276"/>
    </row>
    <row r="37" spans="1:14">
      <c r="A37" s="154"/>
      <c r="B37" s="155" t="s">
        <v>297</v>
      </c>
      <c r="C37" s="150">
        <f t="shared" si="18"/>
        <v>663</v>
      </c>
      <c r="D37" s="150">
        <f t="shared" si="18"/>
        <v>111</v>
      </c>
      <c r="E37" s="157">
        <v>2.5</v>
      </c>
      <c r="F37" s="158">
        <v>0.5</v>
      </c>
      <c r="G37" s="159">
        <f t="shared" si="19"/>
        <v>1.25</v>
      </c>
      <c r="H37" s="150">
        <f t="shared" si="20"/>
        <v>2644.2</v>
      </c>
      <c r="I37" s="150">
        <f t="shared" si="20"/>
        <v>716.05</v>
      </c>
      <c r="J37" s="153"/>
      <c r="K37" s="167"/>
      <c r="L37" s="199">
        <v>30</v>
      </c>
      <c r="M37" s="276"/>
      <c r="N37" s="276"/>
    </row>
    <row r="38" spans="1:14" s="2" customFormat="1">
      <c r="A38" s="148" t="s">
        <v>298</v>
      </c>
      <c r="B38" s="152" t="s">
        <v>299</v>
      </c>
      <c r="C38" s="150">
        <f>C39+C40+C41</f>
        <v>8186</v>
      </c>
      <c r="D38" s="149">
        <f>D39+D40+D41</f>
        <v>2074</v>
      </c>
      <c r="E38" s="147"/>
      <c r="F38" s="151"/>
      <c r="G38" s="160"/>
      <c r="H38" s="150">
        <f>H39+H40+H41</f>
        <v>24513.040000000001</v>
      </c>
      <c r="I38" s="149">
        <f>I39+I40+I41</f>
        <v>7284.99</v>
      </c>
      <c r="J38" s="150"/>
      <c r="K38" s="168"/>
      <c r="L38" s="278">
        <v>31</v>
      </c>
      <c r="M38" s="276"/>
      <c r="N38" s="280"/>
    </row>
    <row r="39" spans="1:14">
      <c r="A39" s="154"/>
      <c r="B39" s="155" t="s">
        <v>295</v>
      </c>
      <c r="C39" s="150">
        <f t="shared" ref="C39:D42" si="21">SUMIF($L$79:$L$9560,$L39,C$79:C$9560)</f>
        <v>1858</v>
      </c>
      <c r="D39" s="150">
        <f t="shared" si="21"/>
        <v>426</v>
      </c>
      <c r="E39" s="157">
        <v>2</v>
      </c>
      <c r="F39" s="158">
        <v>0.5</v>
      </c>
      <c r="G39" s="159">
        <f t="shared" ref="G39:G42" si="22">E39*F39</f>
        <v>1</v>
      </c>
      <c r="H39" s="150">
        <f t="shared" ref="H39:I42" si="23">SUMIF($L$79:$L$9560,$L39,H$79:H$9560)</f>
        <v>6225.4</v>
      </c>
      <c r="I39" s="150">
        <f t="shared" si="23"/>
        <v>1659.3600000000001</v>
      </c>
      <c r="J39" s="153"/>
      <c r="K39" s="167"/>
      <c r="L39" s="199">
        <v>32</v>
      </c>
      <c r="M39" s="276"/>
      <c r="N39" s="276"/>
    </row>
    <row r="40" spans="1:14">
      <c r="A40" s="154"/>
      <c r="B40" s="155" t="s">
        <v>296</v>
      </c>
      <c r="C40" s="150">
        <f>SUMIF($L$79:$L$9560,$L40,C$79:C$9560)</f>
        <v>4746</v>
      </c>
      <c r="D40" s="150">
        <f t="shared" si="21"/>
        <v>1267</v>
      </c>
      <c r="E40" s="157">
        <v>1.5</v>
      </c>
      <c r="F40" s="158">
        <v>0.5</v>
      </c>
      <c r="G40" s="159">
        <f t="shared" si="22"/>
        <v>0.75</v>
      </c>
      <c r="H40" s="150">
        <f t="shared" si="23"/>
        <v>12889.86</v>
      </c>
      <c r="I40" s="150">
        <f t="shared" si="23"/>
        <v>3741.8999999999996</v>
      </c>
      <c r="J40" s="153"/>
      <c r="K40" s="167"/>
      <c r="L40" s="199">
        <v>33</v>
      </c>
      <c r="M40" s="276"/>
      <c r="N40" s="276"/>
    </row>
    <row r="41" spans="1:14">
      <c r="A41" s="154"/>
      <c r="B41" s="155" t="s">
        <v>297</v>
      </c>
      <c r="C41" s="150">
        <f t="shared" si="21"/>
        <v>1582</v>
      </c>
      <c r="D41" s="150">
        <f t="shared" si="21"/>
        <v>381</v>
      </c>
      <c r="E41" s="157">
        <v>2</v>
      </c>
      <c r="F41" s="158">
        <v>0.5</v>
      </c>
      <c r="G41" s="159">
        <f t="shared" si="22"/>
        <v>1</v>
      </c>
      <c r="H41" s="150">
        <f t="shared" si="23"/>
        <v>5397.7800000000007</v>
      </c>
      <c r="I41" s="150">
        <f t="shared" si="23"/>
        <v>1883.73</v>
      </c>
      <c r="J41" s="153"/>
      <c r="K41" s="167"/>
      <c r="L41" s="199">
        <v>34</v>
      </c>
      <c r="M41" s="276"/>
      <c r="N41" s="276"/>
    </row>
    <row r="42" spans="1:14" ht="25.5">
      <c r="A42" s="148">
        <v>7</v>
      </c>
      <c r="B42" s="152" t="s">
        <v>300</v>
      </c>
      <c r="C42" s="150">
        <f t="shared" si="21"/>
        <v>13786</v>
      </c>
      <c r="D42" s="150">
        <f t="shared" si="21"/>
        <v>6278</v>
      </c>
      <c r="E42" s="147">
        <v>1.5</v>
      </c>
      <c r="F42" s="151">
        <v>0.5</v>
      </c>
      <c r="G42" s="160">
        <f t="shared" si="22"/>
        <v>0.75</v>
      </c>
      <c r="H42" s="150">
        <f t="shared" si="23"/>
        <v>39746.355000000003</v>
      </c>
      <c r="I42" s="150">
        <f t="shared" si="23"/>
        <v>9213.6</v>
      </c>
      <c r="J42" s="150"/>
      <c r="K42" s="168"/>
      <c r="L42" s="199">
        <v>35</v>
      </c>
      <c r="M42" s="276">
        <f>C42/2</f>
        <v>6893</v>
      </c>
      <c r="N42" s="276"/>
    </row>
    <row r="43" spans="1:14">
      <c r="A43" s="148" t="s">
        <v>37</v>
      </c>
      <c r="B43" s="152" t="s">
        <v>301</v>
      </c>
      <c r="C43" s="150">
        <f>C44+C51+C52</f>
        <v>2619</v>
      </c>
      <c r="D43" s="149">
        <f>D44+D51+D52</f>
        <v>641</v>
      </c>
      <c r="E43" s="162"/>
      <c r="F43" s="158"/>
      <c r="G43" s="159"/>
      <c r="H43" s="150">
        <f>H44+H51+H52</f>
        <v>5300.3425999999999</v>
      </c>
      <c r="I43" s="149">
        <f>I44+I51+I52</f>
        <v>1525.3906000000002</v>
      </c>
      <c r="J43" s="150"/>
      <c r="K43" s="168"/>
      <c r="L43" s="199">
        <v>36</v>
      </c>
      <c r="M43" s="276"/>
      <c r="N43" s="276"/>
    </row>
    <row r="44" spans="1:14" ht="25.5">
      <c r="A44" s="148">
        <v>1</v>
      </c>
      <c r="B44" s="152" t="s">
        <v>302</v>
      </c>
      <c r="C44" s="150">
        <f>C45+C46</f>
        <v>363</v>
      </c>
      <c r="D44" s="149">
        <f>D45+D46</f>
        <v>157</v>
      </c>
      <c r="E44" s="163"/>
      <c r="F44" s="158"/>
      <c r="G44" s="159"/>
      <c r="H44" s="150">
        <f>H45+H46</f>
        <v>1439.345</v>
      </c>
      <c r="I44" s="149">
        <f>I45+I46</f>
        <v>576.6</v>
      </c>
      <c r="J44" s="150"/>
      <c r="K44" s="168"/>
      <c r="L44" s="199">
        <v>37</v>
      </c>
      <c r="M44" s="276"/>
      <c r="N44" s="276"/>
    </row>
    <row r="45" spans="1:14">
      <c r="A45" s="148" t="s">
        <v>39</v>
      </c>
      <c r="B45" s="152" t="s">
        <v>303</v>
      </c>
      <c r="C45" s="153">
        <f t="shared" ref="C45:D65" si="24">SUMIF($L$79:$L$9560,$L45,C$79:C$9560)</f>
        <v>29</v>
      </c>
      <c r="D45" s="156">
        <f t="shared" si="24"/>
        <v>2</v>
      </c>
      <c r="E45" s="147">
        <v>2.5</v>
      </c>
      <c r="F45" s="158">
        <v>0.5</v>
      </c>
      <c r="G45" s="159">
        <f t="shared" ref="G45:G51" si="25">E45*F45</f>
        <v>1.25</v>
      </c>
      <c r="H45" s="153">
        <f>SUMIF($L$91:$L$9560,$L45,H$91:H$9560)</f>
        <v>84.375</v>
      </c>
      <c r="I45" s="156">
        <f>SUMIF($L$91:$L$9560,$L45,I$91:I$9560)</f>
        <v>15</v>
      </c>
      <c r="J45" s="150"/>
      <c r="K45" s="168"/>
      <c r="L45" s="199">
        <v>38</v>
      </c>
      <c r="M45" s="276"/>
      <c r="N45" s="276"/>
    </row>
    <row r="46" spans="1:14">
      <c r="A46" s="148" t="s">
        <v>42</v>
      </c>
      <c r="B46" s="152" t="s">
        <v>304</v>
      </c>
      <c r="C46" s="150">
        <f t="shared" si="24"/>
        <v>334</v>
      </c>
      <c r="D46" s="149">
        <f t="shared" si="24"/>
        <v>155</v>
      </c>
      <c r="E46" s="147"/>
      <c r="F46" s="158"/>
      <c r="G46" s="159"/>
      <c r="H46" s="150">
        <f>SUM(H47:H50)</f>
        <v>1354.97</v>
      </c>
      <c r="I46" s="149">
        <f>SUM(I47:I50)</f>
        <v>561.6</v>
      </c>
      <c r="J46" s="150"/>
      <c r="K46" s="168"/>
      <c r="L46" s="199">
        <v>39</v>
      </c>
      <c r="M46" s="276"/>
      <c r="N46" s="276"/>
    </row>
    <row r="47" spans="1:14">
      <c r="A47" s="154"/>
      <c r="B47" s="155" t="s">
        <v>305</v>
      </c>
      <c r="C47" s="150">
        <f t="shared" si="24"/>
        <v>303</v>
      </c>
      <c r="D47" s="150">
        <f t="shared" si="24"/>
        <v>149</v>
      </c>
      <c r="E47" s="157">
        <v>1.5</v>
      </c>
      <c r="F47" s="158">
        <v>0.5</v>
      </c>
      <c r="G47" s="159">
        <f t="shared" si="25"/>
        <v>0.75</v>
      </c>
      <c r="H47" s="150">
        <f t="shared" ref="H47:I52" si="26">SUMIF($L$79:$L$9560,$L47,H$79:H$9560)</f>
        <v>1229.72</v>
      </c>
      <c r="I47" s="150">
        <f t="shared" si="26"/>
        <v>467.1</v>
      </c>
      <c r="J47" s="153"/>
      <c r="K47" s="167"/>
      <c r="L47" s="199">
        <v>40</v>
      </c>
      <c r="M47" s="276"/>
      <c r="N47" s="276"/>
    </row>
    <row r="48" spans="1:14">
      <c r="A48" s="154"/>
      <c r="B48" s="155" t="s">
        <v>306</v>
      </c>
      <c r="C48" s="150">
        <f t="shared" si="24"/>
        <v>13</v>
      </c>
      <c r="D48" s="150">
        <f t="shared" si="24"/>
        <v>1</v>
      </c>
      <c r="E48" s="157">
        <v>3</v>
      </c>
      <c r="F48" s="158">
        <v>0.5</v>
      </c>
      <c r="G48" s="159">
        <f t="shared" si="25"/>
        <v>1.5</v>
      </c>
      <c r="H48" s="150">
        <f t="shared" si="26"/>
        <v>45.75</v>
      </c>
      <c r="I48" s="150">
        <f t="shared" si="26"/>
        <v>63</v>
      </c>
      <c r="J48" s="153"/>
      <c r="K48" s="167"/>
      <c r="L48" s="199">
        <v>41</v>
      </c>
      <c r="M48" s="276"/>
      <c r="N48" s="276"/>
    </row>
    <row r="49" spans="1:14">
      <c r="A49" s="154"/>
      <c r="B49" s="155" t="s">
        <v>307</v>
      </c>
      <c r="C49" s="150">
        <f t="shared" si="24"/>
        <v>0</v>
      </c>
      <c r="D49" s="150">
        <f t="shared" si="24"/>
        <v>0</v>
      </c>
      <c r="E49" s="157">
        <v>4.5</v>
      </c>
      <c r="F49" s="158">
        <v>0.5</v>
      </c>
      <c r="G49" s="159">
        <f t="shared" si="25"/>
        <v>2.25</v>
      </c>
      <c r="H49" s="150">
        <f t="shared" si="26"/>
        <v>0</v>
      </c>
      <c r="I49" s="150">
        <f t="shared" si="26"/>
        <v>13.5</v>
      </c>
      <c r="J49" s="153"/>
      <c r="K49" s="167"/>
      <c r="L49" s="199">
        <v>42</v>
      </c>
      <c r="M49" s="276"/>
      <c r="N49" s="276"/>
    </row>
    <row r="50" spans="1:14">
      <c r="A50" s="154"/>
      <c r="B50" s="155" t="s">
        <v>308</v>
      </c>
      <c r="C50" s="150">
        <f t="shared" si="24"/>
        <v>18</v>
      </c>
      <c r="D50" s="150">
        <f t="shared" si="24"/>
        <v>5</v>
      </c>
      <c r="E50" s="157">
        <v>6</v>
      </c>
      <c r="F50" s="158">
        <v>0.5</v>
      </c>
      <c r="G50" s="159">
        <f t="shared" si="25"/>
        <v>3</v>
      </c>
      <c r="H50" s="150">
        <f t="shared" si="26"/>
        <v>79.5</v>
      </c>
      <c r="I50" s="150">
        <f t="shared" si="26"/>
        <v>18</v>
      </c>
      <c r="J50" s="153"/>
      <c r="K50" s="167"/>
      <c r="L50" s="199">
        <v>43</v>
      </c>
      <c r="M50" s="276"/>
      <c r="N50" s="276"/>
    </row>
    <row r="51" spans="1:14" ht="25.5">
      <c r="A51" s="148">
        <v>2</v>
      </c>
      <c r="B51" s="152" t="s">
        <v>309</v>
      </c>
      <c r="C51" s="150">
        <f t="shared" si="24"/>
        <v>0</v>
      </c>
      <c r="D51" s="150">
        <f t="shared" si="24"/>
        <v>0</v>
      </c>
      <c r="E51" s="147">
        <v>1.5</v>
      </c>
      <c r="F51" s="158">
        <v>0.5</v>
      </c>
      <c r="G51" s="159">
        <f t="shared" si="25"/>
        <v>0.75</v>
      </c>
      <c r="H51" s="150">
        <f t="shared" si="26"/>
        <v>0</v>
      </c>
      <c r="I51" s="150">
        <f t="shared" si="26"/>
        <v>0</v>
      </c>
      <c r="J51" s="150"/>
      <c r="K51" s="168"/>
      <c r="L51" s="199">
        <v>44</v>
      </c>
      <c r="M51" s="276"/>
      <c r="N51" s="276"/>
    </row>
    <row r="52" spans="1:14" ht="25.5">
      <c r="A52" s="148">
        <v>3</v>
      </c>
      <c r="B52" s="152" t="s">
        <v>310</v>
      </c>
      <c r="C52" s="149">
        <f t="shared" si="24"/>
        <v>2256</v>
      </c>
      <c r="D52" s="149">
        <f t="shared" si="24"/>
        <v>484</v>
      </c>
      <c r="E52" s="150"/>
      <c r="F52" s="150"/>
      <c r="G52" s="150"/>
      <c r="H52" s="149">
        <f t="shared" si="26"/>
        <v>3860.9975999999997</v>
      </c>
      <c r="I52" s="149">
        <f t="shared" si="26"/>
        <v>948.79060000000004</v>
      </c>
      <c r="J52" s="150">
        <f t="shared" ref="J52:K52" si="27">J53+J56+J61</f>
        <v>0</v>
      </c>
      <c r="K52" s="150">
        <f t="shared" si="27"/>
        <v>0</v>
      </c>
      <c r="L52" s="199">
        <v>45</v>
      </c>
      <c r="M52" s="276"/>
      <c r="N52" s="276"/>
    </row>
    <row r="53" spans="1:14" s="2" customFormat="1">
      <c r="A53" s="148" t="s">
        <v>311</v>
      </c>
      <c r="B53" s="152" t="s">
        <v>312</v>
      </c>
      <c r="C53" s="150">
        <f t="shared" si="24"/>
        <v>22</v>
      </c>
      <c r="D53" s="149">
        <f t="shared" si="24"/>
        <v>11</v>
      </c>
      <c r="E53" s="162"/>
      <c r="F53" s="151"/>
      <c r="G53" s="160"/>
      <c r="H53" s="150">
        <f>H54+H55</f>
        <v>71.920600000000007</v>
      </c>
      <c r="I53" s="149">
        <f>I54+I55</f>
        <v>41.9206</v>
      </c>
      <c r="J53" s="150"/>
      <c r="K53" s="168"/>
      <c r="L53" s="278">
        <v>46</v>
      </c>
      <c r="M53" s="276"/>
      <c r="N53" s="276"/>
    </row>
    <row r="54" spans="1:14" ht="25.5">
      <c r="A54" s="154"/>
      <c r="B54" s="155" t="s">
        <v>313</v>
      </c>
      <c r="C54" s="150">
        <f t="shared" si="24"/>
        <v>22</v>
      </c>
      <c r="D54" s="150">
        <f t="shared" si="24"/>
        <v>5</v>
      </c>
      <c r="E54" s="157">
        <v>1.5</v>
      </c>
      <c r="F54" s="158">
        <v>0.5</v>
      </c>
      <c r="G54" s="159">
        <f t="shared" ref="G54:G60" si="28">E54*F54</f>
        <v>0.75</v>
      </c>
      <c r="H54" s="150">
        <f>SUMIF($L$79:$L$9560,$L54,H$79:H$9560)</f>
        <v>46.000599999999999</v>
      </c>
      <c r="I54" s="150">
        <f>SUMIF($L$79:$L$9560,$L54,I$79:I$9560)</f>
        <v>16.000599999999999</v>
      </c>
      <c r="J54" s="153"/>
      <c r="K54" s="167"/>
      <c r="L54" s="199">
        <v>47</v>
      </c>
      <c r="M54" s="276"/>
      <c r="N54" s="276"/>
    </row>
    <row r="55" spans="1:14" ht="25.5">
      <c r="A55" s="154"/>
      <c r="B55" s="155" t="s">
        <v>314</v>
      </c>
      <c r="C55" s="150">
        <f t="shared" si="24"/>
        <v>0</v>
      </c>
      <c r="D55" s="150">
        <f t="shared" si="24"/>
        <v>6</v>
      </c>
      <c r="E55" s="157">
        <v>2</v>
      </c>
      <c r="F55" s="158">
        <v>0.5</v>
      </c>
      <c r="G55" s="159">
        <f t="shared" si="28"/>
        <v>1</v>
      </c>
      <c r="H55" s="150">
        <f>SUMIF($L$79:$L$9560,$L55,H$79:H$9560)</f>
        <v>25.92</v>
      </c>
      <c r="I55" s="150">
        <f>SUMIF($L$79:$L$9560,$L55,I$79:I$9560)</f>
        <v>25.92</v>
      </c>
      <c r="J55" s="153"/>
      <c r="K55" s="167"/>
      <c r="L55" s="199">
        <v>48</v>
      </c>
      <c r="M55" s="276"/>
      <c r="N55" s="276"/>
    </row>
    <row r="56" spans="1:14" s="2" customFormat="1" ht="35.1" customHeight="1">
      <c r="A56" s="148" t="s">
        <v>315</v>
      </c>
      <c r="B56" s="152" t="s">
        <v>316</v>
      </c>
      <c r="C56" s="150">
        <f t="shared" si="24"/>
        <v>2215</v>
      </c>
      <c r="D56" s="149">
        <f t="shared" si="24"/>
        <v>440</v>
      </c>
      <c r="E56" s="162"/>
      <c r="F56" s="151"/>
      <c r="G56" s="160"/>
      <c r="H56" s="150">
        <f>SUM(H57:H60)</f>
        <v>3293.8269999999998</v>
      </c>
      <c r="I56" s="149">
        <f>SUM(I57:I60)</f>
        <v>801.12</v>
      </c>
      <c r="J56" s="150"/>
      <c r="K56" s="168"/>
      <c r="L56" s="278">
        <v>49</v>
      </c>
      <c r="M56" s="276"/>
      <c r="N56" s="276"/>
    </row>
    <row r="57" spans="1:14">
      <c r="A57" s="154"/>
      <c r="B57" s="155" t="s">
        <v>317</v>
      </c>
      <c r="C57" s="150">
        <f t="shared" si="24"/>
        <v>2194</v>
      </c>
      <c r="D57" s="150">
        <f t="shared" si="24"/>
        <v>440</v>
      </c>
      <c r="E57" s="164">
        <v>1</v>
      </c>
      <c r="F57" s="158">
        <v>0.5</v>
      </c>
      <c r="G57" s="159">
        <f t="shared" si="28"/>
        <v>0.5</v>
      </c>
      <c r="H57" s="150">
        <f t="shared" ref="H57:I60" si="29">SUMIF($L$79:$L$9560,$L57,H$79:H$9560)</f>
        <v>3149.8269999999998</v>
      </c>
      <c r="I57" s="150">
        <f t="shared" si="29"/>
        <v>723.12</v>
      </c>
      <c r="J57" s="153"/>
      <c r="K57" s="167"/>
      <c r="L57" s="199">
        <v>50</v>
      </c>
      <c r="M57" s="276"/>
      <c r="N57" s="276"/>
    </row>
    <row r="58" spans="1:14">
      <c r="A58" s="154"/>
      <c r="B58" s="155" t="s">
        <v>318</v>
      </c>
      <c r="C58" s="150">
        <f t="shared" si="24"/>
        <v>7</v>
      </c>
      <c r="D58" s="150">
        <f t="shared" si="24"/>
        <v>0</v>
      </c>
      <c r="E58" s="157">
        <v>2</v>
      </c>
      <c r="F58" s="158">
        <v>0.5</v>
      </c>
      <c r="G58" s="159">
        <f t="shared" si="28"/>
        <v>1</v>
      </c>
      <c r="H58" s="150">
        <f t="shared" si="29"/>
        <v>105</v>
      </c>
      <c r="I58" s="150">
        <f t="shared" si="29"/>
        <v>78</v>
      </c>
      <c r="J58" s="153"/>
      <c r="K58" s="167"/>
      <c r="L58" s="199">
        <v>51</v>
      </c>
      <c r="M58" s="276"/>
      <c r="N58" s="276"/>
    </row>
    <row r="59" spans="1:14">
      <c r="A59" s="154"/>
      <c r="B59" s="155" t="s">
        <v>319</v>
      </c>
      <c r="C59" s="150">
        <f t="shared" si="24"/>
        <v>8</v>
      </c>
      <c r="D59" s="150">
        <f t="shared" si="24"/>
        <v>0</v>
      </c>
      <c r="E59" s="164">
        <v>3</v>
      </c>
      <c r="F59" s="158">
        <v>0.5</v>
      </c>
      <c r="G59" s="159">
        <f t="shared" si="28"/>
        <v>1.5</v>
      </c>
      <c r="H59" s="150">
        <f t="shared" si="29"/>
        <v>27</v>
      </c>
      <c r="I59" s="150">
        <f t="shared" si="29"/>
        <v>0</v>
      </c>
      <c r="J59" s="153"/>
      <c r="K59" s="167"/>
      <c r="L59" s="199">
        <v>52</v>
      </c>
      <c r="M59" s="276"/>
      <c r="N59" s="276"/>
    </row>
    <row r="60" spans="1:14">
      <c r="A60" s="154"/>
      <c r="B60" s="155" t="s">
        <v>320</v>
      </c>
      <c r="C60" s="150">
        <f t="shared" si="24"/>
        <v>6</v>
      </c>
      <c r="D60" s="150">
        <f t="shared" si="24"/>
        <v>0</v>
      </c>
      <c r="E60" s="164">
        <v>4</v>
      </c>
      <c r="F60" s="158">
        <v>0.5</v>
      </c>
      <c r="G60" s="159">
        <f t="shared" si="28"/>
        <v>2</v>
      </c>
      <c r="H60" s="150">
        <f t="shared" si="29"/>
        <v>12</v>
      </c>
      <c r="I60" s="150">
        <f t="shared" si="29"/>
        <v>0</v>
      </c>
      <c r="J60" s="153"/>
      <c r="K60" s="167"/>
      <c r="L60" s="199">
        <v>53</v>
      </c>
      <c r="M60" s="276"/>
      <c r="N60" s="276"/>
    </row>
    <row r="61" spans="1:14" ht="25.5">
      <c r="A61" s="148" t="s">
        <v>321</v>
      </c>
      <c r="B61" s="152" t="s">
        <v>322</v>
      </c>
      <c r="C61" s="150">
        <f t="shared" si="24"/>
        <v>90</v>
      </c>
      <c r="D61" s="149">
        <f t="shared" si="24"/>
        <v>16</v>
      </c>
      <c r="E61" s="162"/>
      <c r="F61" s="158"/>
      <c r="G61" s="159"/>
      <c r="H61" s="150">
        <f>SUM(H62:H65)</f>
        <v>393.25</v>
      </c>
      <c r="I61" s="149">
        <f>SUM(I62:I65)</f>
        <v>54.75</v>
      </c>
      <c r="J61" s="150"/>
      <c r="K61" s="168"/>
      <c r="L61" s="199">
        <v>54</v>
      </c>
      <c r="M61" s="276"/>
      <c r="N61" s="276"/>
    </row>
    <row r="62" spans="1:14">
      <c r="A62" s="154"/>
      <c r="B62" s="155" t="s">
        <v>323</v>
      </c>
      <c r="C62" s="150">
        <f t="shared" si="24"/>
        <v>77</v>
      </c>
      <c r="D62" s="150">
        <f t="shared" si="24"/>
        <v>8</v>
      </c>
      <c r="E62" s="157">
        <v>1.5</v>
      </c>
      <c r="F62" s="158">
        <v>0.5</v>
      </c>
      <c r="G62" s="159">
        <f t="shared" ref="G62:G76" si="30">E62*F62</f>
        <v>0.75</v>
      </c>
      <c r="H62" s="150">
        <f t="shared" ref="H62:I64" si="31">SUMIF($L$79:$L$9560,$L62,H$79:H$9560)</f>
        <v>313</v>
      </c>
      <c r="I62" s="150">
        <f t="shared" si="31"/>
        <v>37.5</v>
      </c>
      <c r="J62" s="153"/>
      <c r="K62" s="167"/>
      <c r="L62" s="199">
        <v>55</v>
      </c>
      <c r="M62" s="276"/>
      <c r="N62" s="276"/>
    </row>
    <row r="63" spans="1:14">
      <c r="A63" s="154"/>
      <c r="B63" s="155" t="s">
        <v>324</v>
      </c>
      <c r="C63" s="150">
        <f t="shared" si="24"/>
        <v>8</v>
      </c>
      <c r="D63" s="150">
        <f t="shared" si="24"/>
        <v>8</v>
      </c>
      <c r="E63" s="165">
        <v>3</v>
      </c>
      <c r="F63" s="158">
        <v>0.5</v>
      </c>
      <c r="G63" s="159">
        <f t="shared" si="30"/>
        <v>1.5</v>
      </c>
      <c r="H63" s="150">
        <f t="shared" si="31"/>
        <v>65.25</v>
      </c>
      <c r="I63" s="150">
        <f t="shared" si="31"/>
        <v>17.25</v>
      </c>
      <c r="J63" s="153"/>
      <c r="K63" s="167"/>
      <c r="L63" s="199">
        <v>56</v>
      </c>
      <c r="M63" s="276"/>
      <c r="N63" s="276"/>
    </row>
    <row r="64" spans="1:14">
      <c r="A64" s="154"/>
      <c r="B64" s="155" t="s">
        <v>325</v>
      </c>
      <c r="C64" s="150">
        <f t="shared" si="24"/>
        <v>5</v>
      </c>
      <c r="D64" s="150">
        <f t="shared" si="24"/>
        <v>0</v>
      </c>
      <c r="E64" s="166">
        <v>2.5</v>
      </c>
      <c r="F64" s="158">
        <v>0.5</v>
      </c>
      <c r="G64" s="159">
        <f t="shared" si="30"/>
        <v>1.25</v>
      </c>
      <c r="H64" s="150">
        <f t="shared" si="31"/>
        <v>15</v>
      </c>
      <c r="I64" s="150">
        <f t="shared" si="31"/>
        <v>0</v>
      </c>
      <c r="J64" s="153"/>
      <c r="K64" s="167"/>
      <c r="L64" s="199">
        <v>57</v>
      </c>
      <c r="M64" s="276"/>
      <c r="N64" s="276"/>
    </row>
    <row r="65" spans="1:14">
      <c r="A65" s="154"/>
      <c r="B65" s="155" t="s">
        <v>326</v>
      </c>
      <c r="C65" s="153">
        <f t="shared" si="24"/>
        <v>0</v>
      </c>
      <c r="D65" s="156">
        <f t="shared" si="24"/>
        <v>0</v>
      </c>
      <c r="E65" s="157">
        <v>5</v>
      </c>
      <c r="F65" s="158">
        <v>0.5</v>
      </c>
      <c r="G65" s="159">
        <f t="shared" si="30"/>
        <v>2.5</v>
      </c>
      <c r="H65" s="153">
        <f>SUMIF($L$91:$L$9560,$L65,H$91:H$9560)</f>
        <v>0</v>
      </c>
      <c r="I65" s="156">
        <f>SUMIF($L$91:$L$9560,$L65,I$91:I$9560)</f>
        <v>0</v>
      </c>
      <c r="J65" s="153"/>
      <c r="K65" s="167"/>
      <c r="L65" s="199">
        <v>58</v>
      </c>
      <c r="M65" s="276"/>
      <c r="N65" s="276"/>
    </row>
    <row r="66" spans="1:14" s="382" customFormat="1" ht="25.5">
      <c r="A66" s="923" t="s">
        <v>55</v>
      </c>
      <c r="B66" s="924" t="s">
        <v>670</v>
      </c>
      <c r="C66" s="919">
        <f>C67+C75</f>
        <v>91</v>
      </c>
      <c r="D66" s="919">
        <f>D67+D75</f>
        <v>94</v>
      </c>
      <c r="E66" s="920"/>
      <c r="F66" s="921"/>
      <c r="G66" s="439"/>
      <c r="H66" s="439">
        <v>2220.0273560000001</v>
      </c>
      <c r="I66" s="438">
        <v>1126.748</v>
      </c>
      <c r="J66" s="439"/>
      <c r="K66" s="439"/>
      <c r="L66" s="199"/>
      <c r="M66" s="460"/>
      <c r="N66" s="460"/>
    </row>
    <row r="67" spans="1:14" s="382" customFormat="1" ht="25.5">
      <c r="A67" s="923">
        <v>1</v>
      </c>
      <c r="B67" s="924" t="s">
        <v>671</v>
      </c>
      <c r="C67" s="925">
        <f>SUM(C68,C71,C72)</f>
        <v>87</v>
      </c>
      <c r="D67" s="925">
        <f>SUM(D68,D71,D72)</f>
        <v>90</v>
      </c>
      <c r="E67" s="925">
        <f t="shared" ref="E67:G67" si="32">SUM(E68,E71,E72)</f>
        <v>4</v>
      </c>
      <c r="F67" s="925">
        <f t="shared" si="32"/>
        <v>0.5</v>
      </c>
      <c r="G67" s="925">
        <f t="shared" si="32"/>
        <v>2</v>
      </c>
      <c r="H67" s="439">
        <v>2124.0273560000001</v>
      </c>
      <c r="I67" s="438">
        <v>1078.748</v>
      </c>
      <c r="J67" s="439"/>
      <c r="K67" s="439"/>
      <c r="L67" s="199"/>
      <c r="M67" s="460"/>
      <c r="N67" s="460"/>
    </row>
    <row r="68" spans="1:14" s="382" customFormat="1">
      <c r="A68" s="926" t="s">
        <v>39</v>
      </c>
      <c r="B68" s="927" t="s">
        <v>672</v>
      </c>
      <c r="C68" s="242">
        <v>72</v>
      </c>
      <c r="D68" s="925">
        <f>D69+D70</f>
        <v>77</v>
      </c>
      <c r="E68" s="928"/>
      <c r="F68" s="928"/>
      <c r="G68" s="928"/>
      <c r="H68" s="442">
        <v>1788.0273560000001</v>
      </c>
      <c r="I68" s="242">
        <v>922.74800000000005</v>
      </c>
      <c r="J68" s="442"/>
      <c r="K68" s="448"/>
      <c r="L68" s="459"/>
      <c r="M68" s="460"/>
      <c r="N68" s="460"/>
    </row>
    <row r="69" spans="1:14" s="382" customFormat="1">
      <c r="A69" s="926"/>
      <c r="B69" s="927" t="s">
        <v>673</v>
      </c>
      <c r="C69" s="929">
        <v>2</v>
      </c>
      <c r="D69" s="925">
        <v>1</v>
      </c>
      <c r="E69" s="928">
        <v>5</v>
      </c>
      <c r="F69" s="928">
        <v>0.5</v>
      </c>
      <c r="G69" s="930">
        <f>E69*F69</f>
        <v>2.5</v>
      </c>
      <c r="H69" s="442">
        <v>45</v>
      </c>
      <c r="I69" s="242">
        <v>15</v>
      </c>
      <c r="J69" s="442"/>
      <c r="K69" s="448"/>
      <c r="L69" s="459"/>
      <c r="M69" s="460"/>
      <c r="N69" s="460"/>
    </row>
    <row r="70" spans="1:14" s="382" customFormat="1">
      <c r="A70" s="926"/>
      <c r="B70" s="927" t="s">
        <v>674</v>
      </c>
      <c r="C70" s="929">
        <v>70</v>
      </c>
      <c r="D70" s="925">
        <v>76</v>
      </c>
      <c r="E70" s="928">
        <v>4</v>
      </c>
      <c r="F70" s="928">
        <v>0.5</v>
      </c>
      <c r="G70" s="930">
        <f>E70*F70</f>
        <v>2</v>
      </c>
      <c r="H70" s="442">
        <v>1743.0273560000001</v>
      </c>
      <c r="I70" s="438">
        <v>907.74800000000005</v>
      </c>
      <c r="J70" s="442"/>
      <c r="K70" s="448"/>
      <c r="L70" s="459"/>
      <c r="M70" s="460"/>
      <c r="N70" s="460"/>
    </row>
    <row r="71" spans="1:14" s="382" customFormat="1" ht="25.5">
      <c r="A71" s="926" t="s">
        <v>42</v>
      </c>
      <c r="B71" s="931" t="s">
        <v>269</v>
      </c>
      <c r="C71" s="438">
        <v>14</v>
      </c>
      <c r="D71" s="925">
        <v>12</v>
      </c>
      <c r="E71" s="928">
        <v>4</v>
      </c>
      <c r="F71" s="928">
        <v>0.5</v>
      </c>
      <c r="G71" s="930">
        <f>E71*F71</f>
        <v>2</v>
      </c>
      <c r="H71" s="439">
        <v>312</v>
      </c>
      <c r="I71" s="438">
        <v>144</v>
      </c>
      <c r="J71" s="439"/>
      <c r="K71" s="439"/>
      <c r="L71" s="459"/>
      <c r="M71" s="460"/>
      <c r="N71" s="460"/>
    </row>
    <row r="72" spans="1:14" s="382" customFormat="1">
      <c r="A72" s="926" t="s">
        <v>45</v>
      </c>
      <c r="B72" s="927" t="s">
        <v>675</v>
      </c>
      <c r="C72" s="925">
        <f>C73+C74</f>
        <v>1</v>
      </c>
      <c r="D72" s="925">
        <f>D73+D74</f>
        <v>1</v>
      </c>
      <c r="E72" s="928"/>
      <c r="F72" s="928"/>
      <c r="G72" s="928"/>
      <c r="H72" s="442">
        <v>24</v>
      </c>
      <c r="I72" s="242">
        <v>12</v>
      </c>
      <c r="J72" s="442"/>
      <c r="K72" s="448"/>
      <c r="L72" s="459"/>
      <c r="M72" s="460"/>
      <c r="N72" s="460"/>
    </row>
    <row r="73" spans="1:14" s="382" customFormat="1">
      <c r="A73" s="926"/>
      <c r="B73" s="927" t="s">
        <v>673</v>
      </c>
      <c r="C73" s="242"/>
      <c r="D73" s="925"/>
      <c r="E73" s="928">
        <v>5</v>
      </c>
      <c r="F73" s="928">
        <v>0.5</v>
      </c>
      <c r="G73" s="930">
        <f>E73*F73</f>
        <v>2.5</v>
      </c>
      <c r="H73" s="442"/>
      <c r="I73" s="242"/>
      <c r="J73" s="442"/>
      <c r="K73" s="448"/>
      <c r="L73" s="459"/>
      <c r="M73" s="460"/>
      <c r="N73" s="460"/>
    </row>
    <row r="74" spans="1:14" s="382" customFormat="1">
      <c r="A74" s="926"/>
      <c r="B74" s="927" t="s">
        <v>674</v>
      </c>
      <c r="C74" s="929">
        <v>1</v>
      </c>
      <c r="D74" s="925">
        <v>1</v>
      </c>
      <c r="E74" s="928">
        <v>4</v>
      </c>
      <c r="F74" s="928">
        <v>0.5</v>
      </c>
      <c r="G74" s="930">
        <f>E74*F74</f>
        <v>2</v>
      </c>
      <c r="H74" s="442">
        <v>24</v>
      </c>
      <c r="I74" s="242">
        <v>12</v>
      </c>
      <c r="J74" s="442"/>
      <c r="K74" s="448"/>
      <c r="L74" s="459"/>
      <c r="M74" s="460"/>
      <c r="N74" s="460"/>
    </row>
    <row r="75" spans="1:14" s="382" customFormat="1">
      <c r="A75" s="923">
        <v>2</v>
      </c>
      <c r="B75" s="924" t="s">
        <v>676</v>
      </c>
      <c r="C75" s="438">
        <v>4</v>
      </c>
      <c r="D75" s="919">
        <v>4</v>
      </c>
      <c r="E75" s="920">
        <v>4</v>
      </c>
      <c r="F75" s="920">
        <v>0.5</v>
      </c>
      <c r="G75" s="932">
        <f>+E75*F75</f>
        <v>2</v>
      </c>
      <c r="H75" s="439">
        <v>96</v>
      </c>
      <c r="I75" s="438">
        <v>48</v>
      </c>
      <c r="J75" s="442"/>
      <c r="K75" s="448"/>
      <c r="L75" s="459"/>
      <c r="M75" s="460"/>
      <c r="N75" s="460"/>
    </row>
    <row r="76" spans="1:14" s="2" customFormat="1">
      <c r="A76" s="148" t="s">
        <v>21</v>
      </c>
      <c r="B76" s="152" t="s">
        <v>327</v>
      </c>
      <c r="C76" s="149">
        <f>SUMIF($L$91:$L$9560,$L76,C$91:C$9560)</f>
        <v>252</v>
      </c>
      <c r="D76" s="149">
        <f>SUMIF($L$91:$L$9560,$L76,D$91:D$9560)</f>
        <v>176</v>
      </c>
      <c r="E76" s="161">
        <v>20</v>
      </c>
      <c r="F76" s="151">
        <v>0.5</v>
      </c>
      <c r="G76" s="160">
        <f t="shared" si="30"/>
        <v>10</v>
      </c>
      <c r="H76" s="149">
        <f>SUMIF($L$91:$L$9560,$L76,H$91:H$9560)</f>
        <v>2591.625</v>
      </c>
      <c r="I76" s="149">
        <f>SUMIF($L$91:$L$9560,$L76,I$91:I$9560)</f>
        <v>242.07999999999998</v>
      </c>
      <c r="J76" s="150"/>
      <c r="K76" s="168"/>
      <c r="L76" s="278">
        <v>72</v>
      </c>
      <c r="M76" s="276"/>
      <c r="N76" s="276"/>
    </row>
    <row r="77" spans="1:14" s="2" customFormat="1">
      <c r="A77" s="148" t="s">
        <v>464</v>
      </c>
      <c r="B77" s="152" t="s">
        <v>466</v>
      </c>
      <c r="C77" s="149">
        <f>SUMIF($L$91:$L$9560,$L77,C$91:C$9560)</f>
        <v>0</v>
      </c>
      <c r="D77" s="149">
        <f>SUMIF($L$91:$L$9560,$L77,D$91:D$9560)</f>
        <v>0</v>
      </c>
      <c r="E77" s="161"/>
      <c r="F77" s="151"/>
      <c r="G77" s="160"/>
      <c r="H77" s="150">
        <f>SUMIF($L$91:$L$9560,$L77,H$91:H$9560)</f>
        <v>25096</v>
      </c>
      <c r="I77" s="149">
        <f>SUMIF($L$91:$L$9560,$L77,I$91:I$9560)</f>
        <v>8841</v>
      </c>
      <c r="J77" s="150"/>
      <c r="K77" s="168"/>
      <c r="L77" s="278">
        <v>73</v>
      </c>
      <c r="M77" s="280"/>
      <c r="N77" s="276"/>
    </row>
    <row r="78" spans="1:14">
      <c r="A78" s="169"/>
      <c r="B78" s="170" t="s">
        <v>186</v>
      </c>
      <c r="C78" s="171"/>
      <c r="D78" s="171"/>
      <c r="E78" s="172"/>
      <c r="F78" s="173"/>
      <c r="G78" s="174"/>
      <c r="H78" s="175"/>
      <c r="I78" s="171"/>
      <c r="J78" s="175"/>
      <c r="K78" s="176"/>
    </row>
    <row r="79" spans="1:14" s="382" customFormat="1">
      <c r="A79" s="917"/>
      <c r="B79" s="918" t="s">
        <v>629</v>
      </c>
      <c r="C79" s="919">
        <f>C80</f>
        <v>91</v>
      </c>
      <c r="D79" s="919">
        <f>D80</f>
        <v>94</v>
      </c>
      <c r="E79" s="920"/>
      <c r="F79" s="921"/>
      <c r="G79" s="440"/>
      <c r="H79" s="439">
        <v>2220.0273560000001</v>
      </c>
      <c r="I79" s="438">
        <v>1126.748</v>
      </c>
      <c r="J79" s="439"/>
      <c r="K79" s="439"/>
      <c r="L79" s="459">
        <v>1</v>
      </c>
      <c r="M79" s="460"/>
      <c r="N79" s="460"/>
    </row>
    <row r="80" spans="1:14" s="382" customFormat="1">
      <c r="A80" s="918" t="s">
        <v>20</v>
      </c>
      <c r="B80" s="922" t="s">
        <v>264</v>
      </c>
      <c r="C80" s="919">
        <f>C81</f>
        <v>91</v>
      </c>
      <c r="D80" s="919">
        <f>D81</f>
        <v>94</v>
      </c>
      <c r="E80" s="920"/>
      <c r="F80" s="921"/>
      <c r="G80" s="440"/>
      <c r="H80" s="439">
        <v>2220.0273560000001</v>
      </c>
      <c r="I80" s="438">
        <v>1126.748</v>
      </c>
      <c r="J80" s="442"/>
      <c r="K80" s="439"/>
      <c r="L80" s="459">
        <v>2</v>
      </c>
      <c r="M80" s="460"/>
      <c r="N80" s="460"/>
    </row>
    <row r="81" spans="1:50" s="382" customFormat="1" ht="25.5">
      <c r="A81" s="923" t="s">
        <v>55</v>
      </c>
      <c r="B81" s="924" t="s">
        <v>670</v>
      </c>
      <c r="C81" s="919">
        <f>C82+C90</f>
        <v>91</v>
      </c>
      <c r="D81" s="919">
        <f>D82+D90</f>
        <v>94</v>
      </c>
      <c r="E81" s="920"/>
      <c r="F81" s="921"/>
      <c r="G81" s="439"/>
      <c r="H81" s="439">
        <v>2220.0273560000001</v>
      </c>
      <c r="I81" s="438">
        <v>1126.748</v>
      </c>
      <c r="J81" s="439"/>
      <c r="K81" s="439"/>
      <c r="L81" s="459"/>
      <c r="M81" s="460"/>
      <c r="N81" s="460"/>
    </row>
    <row r="82" spans="1:50" s="382" customFormat="1" ht="25.5">
      <c r="A82" s="923">
        <v>1</v>
      </c>
      <c r="B82" s="924" t="s">
        <v>671</v>
      </c>
      <c r="C82" s="925">
        <f>SUM(C83,C86,C87)</f>
        <v>87</v>
      </c>
      <c r="D82" s="925">
        <f>SUM(D83,D86,D87)</f>
        <v>90</v>
      </c>
      <c r="E82" s="925">
        <f t="shared" ref="E82:G82" si="33">SUM(E83,E86,E87)</f>
        <v>4</v>
      </c>
      <c r="F82" s="925">
        <f t="shared" si="33"/>
        <v>0.5</v>
      </c>
      <c r="G82" s="925">
        <f t="shared" si="33"/>
        <v>2</v>
      </c>
      <c r="H82" s="439">
        <v>2124.0273560000001</v>
      </c>
      <c r="I82" s="438">
        <v>1078.748</v>
      </c>
      <c r="J82" s="439"/>
      <c r="K82" s="439"/>
      <c r="L82" s="459"/>
      <c r="M82" s="460"/>
      <c r="N82" s="460"/>
    </row>
    <row r="83" spans="1:50" s="382" customFormat="1">
      <c r="A83" s="926" t="s">
        <v>39</v>
      </c>
      <c r="B83" s="927" t="s">
        <v>672</v>
      </c>
      <c r="C83" s="242">
        <v>72</v>
      </c>
      <c r="D83" s="925">
        <f>D84+D85</f>
        <v>77</v>
      </c>
      <c r="E83" s="928"/>
      <c r="F83" s="928"/>
      <c r="G83" s="928"/>
      <c r="H83" s="442">
        <v>1788.0273560000001</v>
      </c>
      <c r="I83" s="242">
        <v>922.74800000000005</v>
      </c>
      <c r="J83" s="442"/>
      <c r="K83" s="448"/>
      <c r="L83" s="459"/>
      <c r="M83" s="460"/>
      <c r="N83" s="460"/>
    </row>
    <row r="84" spans="1:50" s="382" customFormat="1">
      <c r="A84" s="926"/>
      <c r="B84" s="927" t="s">
        <v>673</v>
      </c>
      <c r="C84" s="929">
        <v>2</v>
      </c>
      <c r="D84" s="925">
        <v>1</v>
      </c>
      <c r="E84" s="928">
        <v>5</v>
      </c>
      <c r="F84" s="928">
        <v>0.5</v>
      </c>
      <c r="G84" s="930">
        <f>E84*F84</f>
        <v>2.5</v>
      </c>
      <c r="H84" s="442">
        <v>45</v>
      </c>
      <c r="I84" s="242">
        <v>15</v>
      </c>
      <c r="J84" s="442"/>
      <c r="K84" s="448"/>
      <c r="L84" s="459"/>
      <c r="M84" s="460"/>
      <c r="N84" s="460"/>
    </row>
    <row r="85" spans="1:50" s="382" customFormat="1">
      <c r="A85" s="926"/>
      <c r="B85" s="927" t="s">
        <v>674</v>
      </c>
      <c r="C85" s="929">
        <v>70</v>
      </c>
      <c r="D85" s="925">
        <v>76</v>
      </c>
      <c r="E85" s="928">
        <v>4</v>
      </c>
      <c r="F85" s="928">
        <v>0.5</v>
      </c>
      <c r="G85" s="930">
        <f>E85*F85</f>
        <v>2</v>
      </c>
      <c r="H85" s="442">
        <v>1743.0273560000001</v>
      </c>
      <c r="I85" s="438">
        <v>907.74800000000005</v>
      </c>
      <c r="J85" s="442"/>
      <c r="K85" s="448"/>
      <c r="L85" s="459"/>
      <c r="M85" s="460"/>
      <c r="N85" s="460"/>
    </row>
    <row r="86" spans="1:50" s="382" customFormat="1" ht="25.5">
      <c r="A86" s="926" t="s">
        <v>42</v>
      </c>
      <c r="B86" s="931" t="s">
        <v>269</v>
      </c>
      <c r="C86" s="438">
        <v>14</v>
      </c>
      <c r="D86" s="925">
        <v>12</v>
      </c>
      <c r="E86" s="928">
        <v>4</v>
      </c>
      <c r="F86" s="928">
        <v>0.5</v>
      </c>
      <c r="G86" s="930">
        <f>E86*F86</f>
        <v>2</v>
      </c>
      <c r="H86" s="439">
        <v>312</v>
      </c>
      <c r="I86" s="438">
        <v>144</v>
      </c>
      <c r="J86" s="439"/>
      <c r="K86" s="439"/>
      <c r="L86" s="459"/>
      <c r="M86" s="460"/>
      <c r="N86" s="460"/>
    </row>
    <row r="87" spans="1:50" s="382" customFormat="1">
      <c r="A87" s="926" t="s">
        <v>45</v>
      </c>
      <c r="B87" s="927" t="s">
        <v>675</v>
      </c>
      <c r="C87" s="925">
        <f>C88+C89</f>
        <v>1</v>
      </c>
      <c r="D87" s="925">
        <f>D88+D89</f>
        <v>1</v>
      </c>
      <c r="E87" s="928"/>
      <c r="F87" s="928"/>
      <c r="G87" s="928"/>
      <c r="H87" s="442">
        <v>24</v>
      </c>
      <c r="I87" s="242">
        <v>12</v>
      </c>
      <c r="J87" s="442"/>
      <c r="K87" s="448"/>
      <c r="L87" s="459"/>
      <c r="M87" s="460"/>
      <c r="N87" s="460"/>
    </row>
    <row r="88" spans="1:50" s="382" customFormat="1">
      <c r="A88" s="926"/>
      <c r="B88" s="927" t="s">
        <v>673</v>
      </c>
      <c r="C88" s="242"/>
      <c r="D88" s="925"/>
      <c r="E88" s="928">
        <v>5</v>
      </c>
      <c r="F88" s="928">
        <v>0.5</v>
      </c>
      <c r="G88" s="930">
        <f>E88*F88</f>
        <v>2.5</v>
      </c>
      <c r="H88" s="442"/>
      <c r="I88" s="242"/>
      <c r="J88" s="442"/>
      <c r="K88" s="448"/>
      <c r="L88" s="459"/>
      <c r="M88" s="460"/>
      <c r="N88" s="460"/>
    </row>
    <row r="89" spans="1:50" s="382" customFormat="1">
      <c r="A89" s="926"/>
      <c r="B89" s="927" t="s">
        <v>674</v>
      </c>
      <c r="C89" s="929">
        <v>1</v>
      </c>
      <c r="D89" s="925">
        <v>1</v>
      </c>
      <c r="E89" s="928">
        <v>4</v>
      </c>
      <c r="F89" s="928">
        <v>0.5</v>
      </c>
      <c r="G89" s="930">
        <f>E89*F89</f>
        <v>2</v>
      </c>
      <c r="H89" s="442">
        <v>24</v>
      </c>
      <c r="I89" s="242">
        <v>12</v>
      </c>
      <c r="J89" s="442"/>
      <c r="K89" s="448"/>
      <c r="L89" s="459"/>
      <c r="M89" s="460"/>
      <c r="N89" s="460"/>
    </row>
    <row r="90" spans="1:50" s="382" customFormat="1">
      <c r="A90" s="923">
        <v>2</v>
      </c>
      <c r="B90" s="924" t="s">
        <v>676</v>
      </c>
      <c r="C90" s="438">
        <v>4</v>
      </c>
      <c r="D90" s="919">
        <v>4</v>
      </c>
      <c r="E90" s="920">
        <v>4</v>
      </c>
      <c r="F90" s="920">
        <v>0.5</v>
      </c>
      <c r="G90" s="932">
        <f>+E90*F90</f>
        <v>2</v>
      </c>
      <c r="H90" s="439">
        <v>96</v>
      </c>
      <c r="I90" s="438">
        <v>48</v>
      </c>
      <c r="J90" s="442"/>
      <c r="K90" s="448"/>
      <c r="L90" s="459"/>
      <c r="M90" s="460"/>
      <c r="N90" s="460"/>
    </row>
    <row r="91" spans="1:50" s="623" customFormat="1">
      <c r="A91" s="664"/>
      <c r="B91" s="665" t="s">
        <v>83</v>
      </c>
      <c r="C91" s="666">
        <f>C92+C149</f>
        <v>650</v>
      </c>
      <c r="D91" s="666">
        <f>D92+D149</f>
        <v>250</v>
      </c>
      <c r="E91" s="667"/>
      <c r="F91" s="668"/>
      <c r="G91" s="668"/>
      <c r="H91" s="667">
        <f>H92+H149</f>
        <v>2988.2069999999999</v>
      </c>
      <c r="I91" s="666">
        <f>I92+I149</f>
        <v>0</v>
      </c>
      <c r="J91" s="667"/>
      <c r="K91" s="667"/>
      <c r="L91" s="669">
        <v>1</v>
      </c>
      <c r="M91" s="670"/>
      <c r="N91" s="1086"/>
      <c r="AH91" s="623">
        <v>1832</v>
      </c>
      <c r="AI91" s="623">
        <v>702</v>
      </c>
      <c r="AJ91" s="623">
        <v>1682</v>
      </c>
      <c r="AK91" s="623">
        <v>1662</v>
      </c>
      <c r="AL91" s="623">
        <v>835</v>
      </c>
      <c r="AM91" s="623">
        <v>1236</v>
      </c>
      <c r="AN91" s="623">
        <v>7229</v>
      </c>
      <c r="AO91" s="623">
        <v>1671</v>
      </c>
      <c r="AP91" s="623">
        <v>2479</v>
      </c>
      <c r="AQ91" s="623">
        <v>1212</v>
      </c>
      <c r="AR91" s="623">
        <v>2736</v>
      </c>
      <c r="AS91" s="623">
        <v>2776</v>
      </c>
      <c r="AT91" s="623">
        <v>4638</v>
      </c>
      <c r="AU91" s="623">
        <v>2834</v>
      </c>
      <c r="AV91" s="623">
        <v>4638</v>
      </c>
      <c r="AW91" s="623">
        <v>1624</v>
      </c>
      <c r="AX91" s="623">
        <v>3907</v>
      </c>
    </row>
    <row r="92" spans="1:50" s="623" customFormat="1">
      <c r="A92" s="665" t="s">
        <v>20</v>
      </c>
      <c r="B92" s="671" t="s">
        <v>264</v>
      </c>
      <c r="C92" s="666">
        <f>C93+C126</f>
        <v>650</v>
      </c>
      <c r="D92" s="666">
        <f>D93+D126</f>
        <v>240</v>
      </c>
      <c r="E92" s="667"/>
      <c r="F92" s="668"/>
      <c r="G92" s="668"/>
      <c r="H92" s="667">
        <f>H93+H126</f>
        <v>2988.2069999999999</v>
      </c>
      <c r="I92" s="666">
        <f>I93+I126</f>
        <v>0</v>
      </c>
      <c r="J92" s="672"/>
      <c r="K92" s="667"/>
      <c r="L92" s="669">
        <v>2</v>
      </c>
      <c r="M92" s="670"/>
      <c r="N92" s="669"/>
    </row>
    <row r="93" spans="1:50" s="623" customFormat="1">
      <c r="A93" s="665" t="s">
        <v>23</v>
      </c>
      <c r="B93" s="671" t="s">
        <v>265</v>
      </c>
      <c r="C93" s="666">
        <f>C94+C97+C98+C102+C109+C116+C125</f>
        <v>639</v>
      </c>
      <c r="D93" s="666">
        <f t="shared" ref="D93" si="34">D94+D97+D98+D102+D109+D116+D125</f>
        <v>239</v>
      </c>
      <c r="E93" s="667"/>
      <c r="F93" s="667"/>
      <c r="G93" s="667"/>
      <c r="H93" s="667">
        <f>H94+H97+H98+H102+H109+H116+H125</f>
        <v>2929.5</v>
      </c>
      <c r="I93" s="666">
        <f t="shared" ref="I93:K93" si="35">I94+I97+I98+I102+I109+I116+I125</f>
        <v>0</v>
      </c>
      <c r="J93" s="667">
        <f t="shared" si="35"/>
        <v>0</v>
      </c>
      <c r="K93" s="667">
        <f t="shared" si="35"/>
        <v>0</v>
      </c>
      <c r="L93" s="669">
        <v>3</v>
      </c>
      <c r="M93" s="670"/>
    </row>
    <row r="94" spans="1:50" s="623" customFormat="1">
      <c r="A94" s="665">
        <v>1</v>
      </c>
      <c r="B94" s="671" t="s">
        <v>266</v>
      </c>
      <c r="C94" s="666">
        <f t="shared" ref="C94:K94" si="36">C95+C96</f>
        <v>11</v>
      </c>
      <c r="D94" s="666">
        <f t="shared" si="36"/>
        <v>0</v>
      </c>
      <c r="E94" s="667">
        <f t="shared" si="36"/>
        <v>4</v>
      </c>
      <c r="F94" s="667">
        <f t="shared" si="36"/>
        <v>1</v>
      </c>
      <c r="G94" s="667">
        <f t="shared" si="36"/>
        <v>2</v>
      </c>
      <c r="H94" s="667">
        <f t="shared" si="36"/>
        <v>50</v>
      </c>
      <c r="I94" s="666">
        <f t="shared" si="36"/>
        <v>0</v>
      </c>
      <c r="J94" s="667">
        <f t="shared" si="36"/>
        <v>0</v>
      </c>
      <c r="K94" s="667">
        <f t="shared" si="36"/>
        <v>0</v>
      </c>
      <c r="L94" s="669">
        <v>4</v>
      </c>
      <c r="M94" s="670"/>
    </row>
    <row r="95" spans="1:50" s="623" customFormat="1">
      <c r="A95" s="673"/>
      <c r="B95" s="674" t="s">
        <v>267</v>
      </c>
      <c r="C95" s="675">
        <v>0</v>
      </c>
      <c r="D95" s="675"/>
      <c r="E95" s="676">
        <v>2.5</v>
      </c>
      <c r="F95" s="677">
        <v>0.5</v>
      </c>
      <c r="G95" s="678">
        <f>E95*F95</f>
        <v>1.25</v>
      </c>
      <c r="H95" s="672">
        <f>ROUND(C95*G95*6,0)</f>
        <v>0</v>
      </c>
      <c r="I95" s="675"/>
      <c r="J95" s="672"/>
      <c r="K95" s="679"/>
      <c r="L95" s="669">
        <v>5</v>
      </c>
      <c r="M95" s="670"/>
    </row>
    <row r="96" spans="1:50" s="623" customFormat="1">
      <c r="A96" s="673"/>
      <c r="B96" s="674" t="s">
        <v>268</v>
      </c>
      <c r="C96" s="675">
        <v>11</v>
      </c>
      <c r="D96" s="675">
        <v>0</v>
      </c>
      <c r="E96" s="676">
        <v>1.5</v>
      </c>
      <c r="F96" s="677">
        <v>0.5</v>
      </c>
      <c r="G96" s="678">
        <f t="shared" ref="G96:G97" si="37">E96*F96</f>
        <v>0.75</v>
      </c>
      <c r="H96" s="672">
        <v>50</v>
      </c>
      <c r="I96" s="675">
        <v>0</v>
      </c>
      <c r="J96" s="672"/>
      <c r="K96" s="679"/>
      <c r="L96" s="669">
        <v>6</v>
      </c>
      <c r="M96" s="670"/>
    </row>
    <row r="97" spans="1:13" s="623" customFormat="1" ht="25.5">
      <c r="A97" s="665">
        <v>2</v>
      </c>
      <c r="B97" s="671" t="s">
        <v>269</v>
      </c>
      <c r="C97" s="666">
        <v>1</v>
      </c>
      <c r="D97" s="666">
        <v>0</v>
      </c>
      <c r="E97" s="664">
        <v>1.5</v>
      </c>
      <c r="F97" s="677">
        <v>0.5</v>
      </c>
      <c r="G97" s="678">
        <f t="shared" si="37"/>
        <v>0.75</v>
      </c>
      <c r="H97" s="672">
        <v>4.5</v>
      </c>
      <c r="I97" s="666"/>
      <c r="J97" s="672"/>
      <c r="K97" s="679"/>
      <c r="L97" s="669">
        <v>7</v>
      </c>
      <c r="M97" s="670"/>
    </row>
    <row r="98" spans="1:13" s="623" customFormat="1">
      <c r="A98" s="665">
        <v>3</v>
      </c>
      <c r="B98" s="671" t="s">
        <v>270</v>
      </c>
      <c r="C98" s="666">
        <f t="shared" ref="C98:K98" si="38">SUM(C99:C101)</f>
        <v>0</v>
      </c>
      <c r="D98" s="666">
        <f t="shared" si="38"/>
        <v>0</v>
      </c>
      <c r="E98" s="667">
        <f t="shared" si="38"/>
        <v>6</v>
      </c>
      <c r="F98" s="667">
        <f t="shared" si="38"/>
        <v>1.5</v>
      </c>
      <c r="G98" s="667">
        <f t="shared" si="38"/>
        <v>3</v>
      </c>
      <c r="H98" s="667">
        <f t="shared" si="38"/>
        <v>0</v>
      </c>
      <c r="I98" s="666">
        <f t="shared" si="38"/>
        <v>0</v>
      </c>
      <c r="J98" s="667">
        <f t="shared" si="38"/>
        <v>0</v>
      </c>
      <c r="K98" s="667">
        <f t="shared" si="38"/>
        <v>0</v>
      </c>
      <c r="L98" s="669">
        <v>8</v>
      </c>
      <c r="M98" s="670"/>
    </row>
    <row r="99" spans="1:13" s="623" customFormat="1">
      <c r="A99" s="673"/>
      <c r="B99" s="674" t="s">
        <v>271</v>
      </c>
      <c r="C99" s="675">
        <v>0</v>
      </c>
      <c r="D99" s="675"/>
      <c r="E99" s="676">
        <v>2.5</v>
      </c>
      <c r="F99" s="677">
        <v>0.5</v>
      </c>
      <c r="G99" s="678">
        <f t="shared" ref="G99:G101" si="39">E99*F99</f>
        <v>1.25</v>
      </c>
      <c r="H99" s="672">
        <f t="shared" ref="H99:H101" si="40">ROUND(C99*G99*6,0)</f>
        <v>0</v>
      </c>
      <c r="I99" s="675"/>
      <c r="J99" s="672"/>
      <c r="K99" s="679"/>
      <c r="L99" s="669">
        <v>9</v>
      </c>
      <c r="M99" s="670"/>
    </row>
    <row r="100" spans="1:13" s="623" customFormat="1">
      <c r="A100" s="673"/>
      <c r="B100" s="674" t="s">
        <v>272</v>
      </c>
      <c r="C100" s="675">
        <v>0</v>
      </c>
      <c r="D100" s="675"/>
      <c r="E100" s="676">
        <v>2</v>
      </c>
      <c r="F100" s="677">
        <v>0.5</v>
      </c>
      <c r="G100" s="678">
        <f t="shared" si="39"/>
        <v>1</v>
      </c>
      <c r="H100" s="672">
        <f t="shared" si="40"/>
        <v>0</v>
      </c>
      <c r="I100" s="675"/>
      <c r="J100" s="672"/>
      <c r="K100" s="679"/>
      <c r="L100" s="669">
        <v>10</v>
      </c>
      <c r="M100" s="670"/>
    </row>
    <row r="101" spans="1:13" s="623" customFormat="1">
      <c r="A101" s="673"/>
      <c r="B101" s="674" t="s">
        <v>273</v>
      </c>
      <c r="C101" s="675">
        <v>0</v>
      </c>
      <c r="D101" s="675"/>
      <c r="E101" s="676">
        <v>1.5</v>
      </c>
      <c r="F101" s="677">
        <v>0.5</v>
      </c>
      <c r="G101" s="678">
        <f t="shared" si="39"/>
        <v>0.75</v>
      </c>
      <c r="H101" s="672">
        <f t="shared" si="40"/>
        <v>0</v>
      </c>
      <c r="I101" s="675"/>
      <c r="J101" s="672"/>
      <c r="K101" s="679"/>
      <c r="L101" s="669">
        <v>11</v>
      </c>
      <c r="M101" s="670"/>
    </row>
    <row r="102" spans="1:13" s="623" customFormat="1" ht="38.25">
      <c r="A102" s="665">
        <v>4</v>
      </c>
      <c r="B102" s="671" t="s">
        <v>274</v>
      </c>
      <c r="C102" s="666">
        <f>SUM(C103:C108)</f>
        <v>25</v>
      </c>
      <c r="D102" s="666">
        <f>SUM(D103:D108)</f>
        <v>26</v>
      </c>
      <c r="E102" s="664"/>
      <c r="F102" s="677"/>
      <c r="G102" s="678"/>
      <c r="H102" s="667">
        <f>SUM(H103:H108)</f>
        <v>342</v>
      </c>
      <c r="I102" s="666">
        <f>SUM(I103:I108)</f>
        <v>0</v>
      </c>
      <c r="J102" s="672"/>
      <c r="K102" s="679"/>
      <c r="L102" s="669">
        <v>12</v>
      </c>
      <c r="M102" s="670"/>
    </row>
    <row r="103" spans="1:13" s="623" customFormat="1">
      <c r="A103" s="673"/>
      <c r="B103" s="674" t="s">
        <v>275</v>
      </c>
      <c r="C103" s="675">
        <v>16</v>
      </c>
      <c r="D103" s="675">
        <v>16</v>
      </c>
      <c r="E103" s="676">
        <v>1</v>
      </c>
      <c r="F103" s="677">
        <v>0.5</v>
      </c>
      <c r="G103" s="678">
        <f t="shared" ref="G103:G115" si="41">E103*F103</f>
        <v>0.5</v>
      </c>
      <c r="H103" s="672">
        <v>192</v>
      </c>
      <c r="I103" s="675"/>
      <c r="J103" s="672"/>
      <c r="K103" s="679"/>
      <c r="L103" s="669">
        <v>13</v>
      </c>
      <c r="M103" s="670"/>
    </row>
    <row r="104" spans="1:13" s="623" customFormat="1">
      <c r="A104" s="673"/>
      <c r="B104" s="674" t="s">
        <v>276</v>
      </c>
      <c r="C104" s="675">
        <v>3</v>
      </c>
      <c r="D104" s="675">
        <v>4</v>
      </c>
      <c r="E104" s="676">
        <v>2</v>
      </c>
      <c r="F104" s="677">
        <v>0.5</v>
      </c>
      <c r="G104" s="678">
        <f t="shared" si="41"/>
        <v>1</v>
      </c>
      <c r="H104" s="672">
        <v>36</v>
      </c>
      <c r="I104" s="675"/>
      <c r="J104" s="672"/>
      <c r="K104" s="679"/>
      <c r="L104" s="669">
        <v>14</v>
      </c>
      <c r="M104" s="670"/>
    </row>
    <row r="105" spans="1:13" s="623" customFormat="1">
      <c r="A105" s="673"/>
      <c r="B105" s="674" t="s">
        <v>277</v>
      </c>
      <c r="C105" s="675">
        <v>5</v>
      </c>
      <c r="D105" s="675">
        <v>5</v>
      </c>
      <c r="E105" s="676">
        <v>3</v>
      </c>
      <c r="F105" s="677">
        <v>0.5</v>
      </c>
      <c r="G105" s="678">
        <f t="shared" si="41"/>
        <v>1.5</v>
      </c>
      <c r="H105" s="672">
        <v>90</v>
      </c>
      <c r="I105" s="675"/>
      <c r="J105" s="672"/>
      <c r="K105" s="679"/>
      <c r="L105" s="669">
        <v>15</v>
      </c>
      <c r="M105" s="670"/>
    </row>
    <row r="106" spans="1:13" s="623" customFormat="1">
      <c r="A106" s="673"/>
      <c r="B106" s="674" t="s">
        <v>278</v>
      </c>
      <c r="C106" s="675">
        <v>1</v>
      </c>
      <c r="D106" s="675">
        <v>1</v>
      </c>
      <c r="E106" s="676">
        <v>4</v>
      </c>
      <c r="F106" s="677">
        <v>0.5</v>
      </c>
      <c r="G106" s="678">
        <f t="shared" si="41"/>
        <v>2</v>
      </c>
      <c r="H106" s="672">
        <v>24</v>
      </c>
      <c r="I106" s="675"/>
      <c r="J106" s="672"/>
      <c r="K106" s="679"/>
      <c r="L106" s="669">
        <v>16</v>
      </c>
      <c r="M106" s="670"/>
    </row>
    <row r="107" spans="1:13" s="623" customFormat="1">
      <c r="A107" s="673"/>
      <c r="B107" s="674" t="s">
        <v>279</v>
      </c>
      <c r="C107" s="675"/>
      <c r="D107" s="675"/>
      <c r="E107" s="676">
        <v>5</v>
      </c>
      <c r="F107" s="677">
        <v>0.5</v>
      </c>
      <c r="G107" s="678">
        <f t="shared" si="41"/>
        <v>2.5</v>
      </c>
      <c r="H107" s="672">
        <f t="shared" ref="H107:H108" si="42">ROUND(C107*G107*6,0)</f>
        <v>0</v>
      </c>
      <c r="I107" s="675"/>
      <c r="J107" s="672"/>
      <c r="K107" s="679"/>
      <c r="L107" s="669">
        <v>17</v>
      </c>
      <c r="M107" s="670"/>
    </row>
    <row r="108" spans="1:13" s="623" customFormat="1">
      <c r="A108" s="673"/>
      <c r="B108" s="674" t="s">
        <v>280</v>
      </c>
      <c r="C108" s="675"/>
      <c r="D108" s="675"/>
      <c r="E108" s="676">
        <v>6</v>
      </c>
      <c r="F108" s="677">
        <v>0.5</v>
      </c>
      <c r="G108" s="678">
        <f t="shared" si="41"/>
        <v>3</v>
      </c>
      <c r="H108" s="672">
        <f t="shared" si="42"/>
        <v>0</v>
      </c>
      <c r="I108" s="675"/>
      <c r="J108" s="672"/>
      <c r="K108" s="679"/>
      <c r="L108" s="669">
        <v>18</v>
      </c>
      <c r="M108" s="670"/>
    </row>
    <row r="109" spans="1:13" s="623" customFormat="1">
      <c r="A109" s="665">
        <v>5</v>
      </c>
      <c r="B109" s="671" t="s">
        <v>281</v>
      </c>
      <c r="C109" s="666">
        <f>C110+C113+C114+C115</f>
        <v>309</v>
      </c>
      <c r="D109" s="666">
        <f>D110+D113+D114+D115</f>
        <v>213</v>
      </c>
      <c r="E109" s="666"/>
      <c r="F109" s="677">
        <v>0.5</v>
      </c>
      <c r="G109" s="678">
        <f t="shared" si="41"/>
        <v>0</v>
      </c>
      <c r="H109" s="667">
        <f>H110+H113+H114+H115</f>
        <v>924</v>
      </c>
      <c r="I109" s="666">
        <f>I110+I113+I114+I115</f>
        <v>0</v>
      </c>
      <c r="J109" s="667"/>
      <c r="K109" s="684"/>
      <c r="L109" s="669">
        <v>19</v>
      </c>
      <c r="M109" s="670"/>
    </row>
    <row r="110" spans="1:13" s="623" customFormat="1" ht="58.5" customHeight="1">
      <c r="A110" s="665" t="s">
        <v>282</v>
      </c>
      <c r="B110" s="671" t="s">
        <v>283</v>
      </c>
      <c r="C110" s="666">
        <f>C111+C112</f>
        <v>0</v>
      </c>
      <c r="D110" s="666">
        <f>D111+D112</f>
        <v>0</v>
      </c>
      <c r="E110" s="664"/>
      <c r="F110" s="677">
        <v>0.5</v>
      </c>
      <c r="G110" s="678">
        <f t="shared" si="41"/>
        <v>0</v>
      </c>
      <c r="H110" s="667">
        <f>H111+H112</f>
        <v>0</v>
      </c>
      <c r="I110" s="666">
        <f>I111+I112</f>
        <v>0</v>
      </c>
      <c r="J110" s="667"/>
      <c r="K110" s="684"/>
      <c r="L110" s="669">
        <v>20</v>
      </c>
      <c r="M110" s="670"/>
    </row>
    <row r="111" spans="1:13" s="623" customFormat="1">
      <c r="A111" s="673"/>
      <c r="B111" s="674" t="s">
        <v>284</v>
      </c>
      <c r="C111" s="675">
        <v>0</v>
      </c>
      <c r="D111" s="675"/>
      <c r="E111" s="676">
        <v>1.5</v>
      </c>
      <c r="F111" s="677">
        <v>0.5</v>
      </c>
      <c r="G111" s="678">
        <f t="shared" si="41"/>
        <v>0.75</v>
      </c>
      <c r="H111" s="672">
        <f t="shared" ref="H111:H112" si="43">ROUND(C111*G111*6,0)</f>
        <v>0</v>
      </c>
      <c r="I111" s="675"/>
      <c r="J111" s="672"/>
      <c r="K111" s="679"/>
      <c r="L111" s="669">
        <v>21</v>
      </c>
      <c r="M111" s="670"/>
    </row>
    <row r="112" spans="1:13" s="623" customFormat="1">
      <c r="A112" s="673"/>
      <c r="B112" s="674" t="s">
        <v>285</v>
      </c>
      <c r="C112" s="675">
        <v>0</v>
      </c>
      <c r="D112" s="675"/>
      <c r="E112" s="676">
        <v>2</v>
      </c>
      <c r="F112" s="677">
        <v>0.5</v>
      </c>
      <c r="G112" s="678">
        <f t="shared" si="41"/>
        <v>1</v>
      </c>
      <c r="H112" s="672">
        <f t="shared" si="43"/>
        <v>0</v>
      </c>
      <c r="I112" s="675"/>
      <c r="J112" s="672"/>
      <c r="K112" s="679"/>
      <c r="L112" s="669">
        <v>22</v>
      </c>
      <c r="M112" s="670"/>
    </row>
    <row r="113" spans="1:14" s="623" customFormat="1" ht="38.25">
      <c r="A113" s="665" t="s">
        <v>286</v>
      </c>
      <c r="B113" s="671" t="s">
        <v>287</v>
      </c>
      <c r="C113" s="666">
        <v>7</v>
      </c>
      <c r="D113" s="666">
        <v>10</v>
      </c>
      <c r="E113" s="685">
        <v>1</v>
      </c>
      <c r="F113" s="677">
        <v>0.5</v>
      </c>
      <c r="G113" s="678">
        <f t="shared" si="41"/>
        <v>0.5</v>
      </c>
      <c r="H113" s="667">
        <v>20.5</v>
      </c>
      <c r="I113" s="666"/>
      <c r="J113" s="667"/>
      <c r="K113" s="684"/>
      <c r="L113" s="669">
        <v>23</v>
      </c>
      <c r="M113" s="670"/>
    </row>
    <row r="114" spans="1:14" s="623" customFormat="1" ht="25.5">
      <c r="A114" s="665" t="s">
        <v>288</v>
      </c>
      <c r="B114" s="671" t="s">
        <v>289</v>
      </c>
      <c r="C114" s="666">
        <v>302</v>
      </c>
      <c r="D114" s="666">
        <v>203</v>
      </c>
      <c r="E114" s="685">
        <v>1</v>
      </c>
      <c r="F114" s="677">
        <v>0.5</v>
      </c>
      <c r="G114" s="678">
        <f t="shared" si="41"/>
        <v>0.5</v>
      </c>
      <c r="H114" s="667">
        <v>903.5</v>
      </c>
      <c r="I114" s="666"/>
      <c r="J114" s="667"/>
      <c r="K114" s="684"/>
      <c r="L114" s="669">
        <v>24</v>
      </c>
      <c r="M114" s="670"/>
    </row>
    <row r="115" spans="1:14" s="623" customFormat="1" ht="38.25">
      <c r="A115" s="665" t="s">
        <v>290</v>
      </c>
      <c r="B115" s="671" t="s">
        <v>291</v>
      </c>
      <c r="C115" s="666">
        <v>0</v>
      </c>
      <c r="D115" s="666"/>
      <c r="E115" s="685">
        <v>3</v>
      </c>
      <c r="F115" s="677">
        <v>0.5</v>
      </c>
      <c r="G115" s="678">
        <f t="shared" si="41"/>
        <v>1.5</v>
      </c>
      <c r="H115" s="667"/>
      <c r="I115" s="666"/>
      <c r="J115" s="667"/>
      <c r="K115" s="684"/>
      <c r="L115" s="669">
        <v>25</v>
      </c>
      <c r="M115" s="670"/>
    </row>
    <row r="116" spans="1:14" s="628" customFormat="1" ht="25.5">
      <c r="A116" s="781">
        <v>6</v>
      </c>
      <c r="B116" s="782" t="s">
        <v>292</v>
      </c>
      <c r="C116" s="783">
        <f>C117+C121</f>
        <v>207</v>
      </c>
      <c r="D116" s="783">
        <f>D117+D121</f>
        <v>0</v>
      </c>
      <c r="E116" s="784"/>
      <c r="F116" s="785"/>
      <c r="G116" s="786"/>
      <c r="H116" s="787">
        <f>H117+H121</f>
        <v>1222</v>
      </c>
      <c r="I116" s="783">
        <f>I117+I121</f>
        <v>0</v>
      </c>
      <c r="J116" s="787"/>
      <c r="K116" s="788"/>
      <c r="L116" s="687">
        <v>26</v>
      </c>
      <c r="M116" s="670"/>
      <c r="N116" s="623"/>
    </row>
    <row r="117" spans="1:14" s="628" customFormat="1">
      <c r="A117" s="781" t="s">
        <v>293</v>
      </c>
      <c r="B117" s="782" t="s">
        <v>294</v>
      </c>
      <c r="C117" s="783">
        <f>C118+C119+C120</f>
        <v>71</v>
      </c>
      <c r="D117" s="783">
        <f>D118+D119+D120</f>
        <v>0</v>
      </c>
      <c r="E117" s="784">
        <v>2.5</v>
      </c>
      <c r="F117" s="785">
        <v>0.5</v>
      </c>
      <c r="G117" s="786">
        <f t="shared" ref="G117:G120" si="44">E117*F117</f>
        <v>1.25</v>
      </c>
      <c r="H117" s="787">
        <f>H118+H119+H120</f>
        <v>538</v>
      </c>
      <c r="I117" s="783">
        <f>I118+I119+I120</f>
        <v>0</v>
      </c>
      <c r="J117" s="787"/>
      <c r="K117" s="788"/>
      <c r="L117" s="687">
        <v>27</v>
      </c>
      <c r="M117" s="721"/>
      <c r="N117" s="623"/>
    </row>
    <row r="118" spans="1:14" s="623" customFormat="1">
      <c r="A118" s="789"/>
      <c r="B118" s="790" t="s">
        <v>295</v>
      </c>
      <c r="C118" s="791">
        <v>8</v>
      </c>
      <c r="D118" s="791"/>
      <c r="E118" s="792">
        <v>2.5</v>
      </c>
      <c r="F118" s="793">
        <v>0.5</v>
      </c>
      <c r="G118" s="794">
        <f t="shared" si="44"/>
        <v>1.25</v>
      </c>
      <c r="H118" s="795">
        <v>72</v>
      </c>
      <c r="I118" s="791"/>
      <c r="J118" s="795"/>
      <c r="K118" s="796"/>
      <c r="L118" s="669">
        <v>28</v>
      </c>
      <c r="M118" s="670"/>
    </row>
    <row r="119" spans="1:14" s="623" customFormat="1">
      <c r="A119" s="789"/>
      <c r="B119" s="790" t="s">
        <v>296</v>
      </c>
      <c r="C119" s="791">
        <v>25</v>
      </c>
      <c r="D119" s="791"/>
      <c r="E119" s="792">
        <v>2</v>
      </c>
      <c r="F119" s="793">
        <v>0.5</v>
      </c>
      <c r="G119" s="794">
        <f t="shared" si="44"/>
        <v>1</v>
      </c>
      <c r="H119" s="795">
        <v>180</v>
      </c>
      <c r="I119" s="791"/>
      <c r="J119" s="795"/>
      <c r="K119" s="796"/>
      <c r="L119" s="669">
        <v>29</v>
      </c>
      <c r="M119" s="670"/>
    </row>
    <row r="120" spans="1:14" s="623" customFormat="1">
      <c r="A120" s="789"/>
      <c r="B120" s="790" t="s">
        <v>297</v>
      </c>
      <c r="C120" s="791">
        <v>38</v>
      </c>
      <c r="D120" s="791"/>
      <c r="E120" s="792">
        <v>2.5</v>
      </c>
      <c r="F120" s="793">
        <v>0.5</v>
      </c>
      <c r="G120" s="794">
        <f t="shared" si="44"/>
        <v>1.25</v>
      </c>
      <c r="H120" s="795">
        <f>49+237</f>
        <v>286</v>
      </c>
      <c r="I120" s="791"/>
      <c r="J120" s="795"/>
      <c r="K120" s="796"/>
      <c r="L120" s="669">
        <v>30</v>
      </c>
      <c r="M120" s="670"/>
    </row>
    <row r="121" spans="1:14" s="628" customFormat="1">
      <c r="A121" s="781" t="s">
        <v>298</v>
      </c>
      <c r="B121" s="782" t="s">
        <v>299</v>
      </c>
      <c r="C121" s="783">
        <f>C122+C123+C124</f>
        <v>136</v>
      </c>
      <c r="D121" s="783">
        <f>D122+D123+D124</f>
        <v>0</v>
      </c>
      <c r="E121" s="784"/>
      <c r="F121" s="785"/>
      <c r="G121" s="786"/>
      <c r="H121" s="787">
        <f>H122+H123+H124</f>
        <v>684</v>
      </c>
      <c r="I121" s="783">
        <f>I122+I123+I124</f>
        <v>0</v>
      </c>
      <c r="J121" s="787"/>
      <c r="K121" s="788"/>
      <c r="L121" s="687">
        <v>31</v>
      </c>
      <c r="M121" s="670"/>
      <c r="N121" s="623"/>
    </row>
    <row r="122" spans="1:14" s="623" customFormat="1">
      <c r="A122" s="789"/>
      <c r="B122" s="790" t="s">
        <v>295</v>
      </c>
      <c r="C122" s="791">
        <v>36</v>
      </c>
      <c r="D122" s="791"/>
      <c r="E122" s="792">
        <v>2</v>
      </c>
      <c r="F122" s="793">
        <v>0.5</v>
      </c>
      <c r="G122" s="794">
        <f t="shared" ref="G122:G125" si="45">E122*F122</f>
        <v>1</v>
      </c>
      <c r="H122" s="795">
        <v>205</v>
      </c>
      <c r="I122" s="791"/>
      <c r="J122" s="795"/>
      <c r="K122" s="796"/>
      <c r="L122" s="669">
        <v>32</v>
      </c>
      <c r="M122" s="670"/>
    </row>
    <row r="123" spans="1:14" s="623" customFormat="1">
      <c r="A123" s="789"/>
      <c r="B123" s="790" t="s">
        <v>296</v>
      </c>
      <c r="C123" s="791">
        <v>77</v>
      </c>
      <c r="D123" s="791"/>
      <c r="E123" s="792">
        <v>1.5</v>
      </c>
      <c r="F123" s="793">
        <v>0.5</v>
      </c>
      <c r="G123" s="794">
        <f t="shared" si="45"/>
        <v>0.75</v>
      </c>
      <c r="H123" s="795">
        <v>313</v>
      </c>
      <c r="I123" s="791"/>
      <c r="J123" s="795"/>
      <c r="K123" s="796"/>
      <c r="L123" s="669">
        <v>33</v>
      </c>
      <c r="M123" s="670"/>
    </row>
    <row r="124" spans="1:14" s="623" customFormat="1">
      <c r="A124" s="789"/>
      <c r="B124" s="790" t="s">
        <v>297</v>
      </c>
      <c r="C124" s="791">
        <v>23</v>
      </c>
      <c r="D124" s="791"/>
      <c r="E124" s="792">
        <v>2</v>
      </c>
      <c r="F124" s="793">
        <v>0.5</v>
      </c>
      <c r="G124" s="794">
        <f t="shared" si="45"/>
        <v>1</v>
      </c>
      <c r="H124" s="795">
        <v>166</v>
      </c>
      <c r="I124" s="791"/>
      <c r="J124" s="795"/>
      <c r="K124" s="796"/>
      <c r="L124" s="669">
        <v>34</v>
      </c>
      <c r="M124" s="670"/>
    </row>
    <row r="125" spans="1:14" s="623" customFormat="1" ht="25.5">
      <c r="A125" s="665">
        <v>7</v>
      </c>
      <c r="B125" s="671" t="s">
        <v>300</v>
      </c>
      <c r="C125" s="666">
        <v>86</v>
      </c>
      <c r="D125" s="666"/>
      <c r="E125" s="664">
        <v>1.5</v>
      </c>
      <c r="F125" s="668">
        <v>0.5</v>
      </c>
      <c r="G125" s="686">
        <f t="shared" si="45"/>
        <v>0.75</v>
      </c>
      <c r="H125" s="667">
        <v>387</v>
      </c>
      <c r="I125" s="666"/>
      <c r="J125" s="667"/>
      <c r="K125" s="684"/>
      <c r="L125" s="669">
        <v>35</v>
      </c>
      <c r="M125" s="670"/>
    </row>
    <row r="126" spans="1:14" s="623" customFormat="1">
      <c r="A126" s="665" t="s">
        <v>37</v>
      </c>
      <c r="B126" s="671" t="s">
        <v>301</v>
      </c>
      <c r="C126" s="666">
        <f>C127+C134+C135</f>
        <v>11</v>
      </c>
      <c r="D126" s="666">
        <f>D127+D134+D135</f>
        <v>1</v>
      </c>
      <c r="E126" s="688"/>
      <c r="F126" s="677"/>
      <c r="G126" s="678"/>
      <c r="H126" s="667">
        <f>H127+H134+H135</f>
        <v>58.707000000000001</v>
      </c>
      <c r="I126" s="666">
        <f>I127+I134+I135</f>
        <v>0</v>
      </c>
      <c r="J126" s="667"/>
      <c r="K126" s="684"/>
      <c r="L126" s="669">
        <v>36</v>
      </c>
      <c r="M126" s="670"/>
    </row>
    <row r="127" spans="1:14" s="623" customFormat="1" ht="25.5">
      <c r="A127" s="665">
        <v>1</v>
      </c>
      <c r="B127" s="671" t="s">
        <v>302</v>
      </c>
      <c r="C127" s="666">
        <f>C128+C129</f>
        <v>11</v>
      </c>
      <c r="D127" s="666">
        <f>D128+D129</f>
        <v>0</v>
      </c>
      <c r="E127" s="689"/>
      <c r="F127" s="677"/>
      <c r="G127" s="678"/>
      <c r="H127" s="667">
        <f>H128+H129</f>
        <v>49.5</v>
      </c>
      <c r="I127" s="666">
        <f>I128+I129</f>
        <v>0</v>
      </c>
      <c r="J127" s="667"/>
      <c r="K127" s="684"/>
      <c r="L127" s="669">
        <v>37</v>
      </c>
      <c r="M127" s="670"/>
    </row>
    <row r="128" spans="1:14" s="623" customFormat="1">
      <c r="A128" s="665" t="s">
        <v>39</v>
      </c>
      <c r="B128" s="671" t="s">
        <v>303</v>
      </c>
      <c r="C128" s="666">
        <v>0</v>
      </c>
      <c r="D128" s="666"/>
      <c r="E128" s="664">
        <v>2.5</v>
      </c>
      <c r="F128" s="677">
        <v>0.5</v>
      </c>
      <c r="G128" s="678">
        <f t="shared" ref="G128" si="46">E128*F128</f>
        <v>1.25</v>
      </c>
      <c r="H128" s="672">
        <f t="shared" ref="H128" si="47">ROUND(C128*G128*6,0)</f>
        <v>0</v>
      </c>
      <c r="I128" s="666"/>
      <c r="J128" s="667"/>
      <c r="K128" s="684"/>
      <c r="L128" s="669">
        <v>38</v>
      </c>
      <c r="M128" s="670"/>
    </row>
    <row r="129" spans="1:14" s="623" customFormat="1">
      <c r="A129" s="665" t="s">
        <v>42</v>
      </c>
      <c r="B129" s="671" t="s">
        <v>304</v>
      </c>
      <c r="C129" s="666">
        <f>SUM(C130:C133)</f>
        <v>11</v>
      </c>
      <c r="D129" s="666">
        <f>SUM(D130:D133)</f>
        <v>0</v>
      </c>
      <c r="E129" s="664"/>
      <c r="F129" s="677"/>
      <c r="G129" s="678"/>
      <c r="H129" s="667">
        <f>SUM(H130:H133)</f>
        <v>49.5</v>
      </c>
      <c r="I129" s="666">
        <f>SUM(I130:I133)</f>
        <v>0</v>
      </c>
      <c r="J129" s="667"/>
      <c r="K129" s="684"/>
      <c r="L129" s="669">
        <v>39</v>
      </c>
      <c r="M129" s="670"/>
      <c r="N129" s="670"/>
    </row>
    <row r="130" spans="1:14" s="623" customFormat="1">
      <c r="A130" s="673"/>
      <c r="B130" s="674" t="s">
        <v>305</v>
      </c>
      <c r="C130" s="675"/>
      <c r="D130" s="675"/>
      <c r="E130" s="676">
        <v>1.5</v>
      </c>
      <c r="F130" s="677">
        <v>0.5</v>
      </c>
      <c r="G130" s="678">
        <f t="shared" ref="G130:G134" si="48">E130*F130</f>
        <v>0.75</v>
      </c>
      <c r="H130" s="672">
        <f>ROUND(C130*G130*6,0)</f>
        <v>0</v>
      </c>
      <c r="I130" s="675"/>
      <c r="J130" s="672"/>
      <c r="K130" s="679"/>
      <c r="L130" s="669">
        <v>40</v>
      </c>
      <c r="M130" s="670"/>
      <c r="N130" s="670"/>
    </row>
    <row r="131" spans="1:14" s="623" customFormat="1">
      <c r="A131" s="673"/>
      <c r="B131" s="674" t="s">
        <v>306</v>
      </c>
      <c r="C131" s="675"/>
      <c r="D131" s="675"/>
      <c r="E131" s="676">
        <v>3</v>
      </c>
      <c r="F131" s="677">
        <v>0.5</v>
      </c>
      <c r="G131" s="678">
        <f t="shared" si="48"/>
        <v>1.5</v>
      </c>
      <c r="H131" s="672">
        <f t="shared" ref="H131:H132" si="49">ROUND(C131*G131*6,0)</f>
        <v>0</v>
      </c>
      <c r="I131" s="675"/>
      <c r="J131" s="672"/>
      <c r="K131" s="679"/>
      <c r="L131" s="669">
        <v>41</v>
      </c>
      <c r="M131" s="670"/>
      <c r="N131" s="670"/>
    </row>
    <row r="132" spans="1:14" s="623" customFormat="1">
      <c r="A132" s="673"/>
      <c r="B132" s="674" t="s">
        <v>307</v>
      </c>
      <c r="C132" s="675"/>
      <c r="D132" s="675"/>
      <c r="E132" s="676">
        <v>4.5</v>
      </c>
      <c r="F132" s="677">
        <v>0.5</v>
      </c>
      <c r="G132" s="678">
        <f t="shared" si="48"/>
        <v>2.25</v>
      </c>
      <c r="H132" s="672">
        <f t="shared" si="49"/>
        <v>0</v>
      </c>
      <c r="I132" s="675"/>
      <c r="J132" s="672"/>
      <c r="K132" s="679"/>
      <c r="L132" s="669">
        <v>42</v>
      </c>
      <c r="M132" s="670"/>
      <c r="N132" s="670"/>
    </row>
    <row r="133" spans="1:14" s="623" customFormat="1">
      <c r="A133" s="673"/>
      <c r="B133" s="674" t="s">
        <v>308</v>
      </c>
      <c r="C133" s="675">
        <v>11</v>
      </c>
      <c r="D133" s="675"/>
      <c r="E133" s="676">
        <v>6</v>
      </c>
      <c r="F133" s="677">
        <v>0.5</v>
      </c>
      <c r="G133" s="678">
        <f t="shared" si="48"/>
        <v>3</v>
      </c>
      <c r="H133" s="672">
        <v>49.5</v>
      </c>
      <c r="I133" s="675"/>
      <c r="J133" s="672"/>
      <c r="K133" s="679"/>
      <c r="L133" s="669">
        <v>43</v>
      </c>
      <c r="M133" s="670"/>
      <c r="N133" s="670"/>
    </row>
    <row r="134" spans="1:14" s="623" customFormat="1" ht="25.5">
      <c r="A134" s="665">
        <v>2</v>
      </c>
      <c r="B134" s="671" t="s">
        <v>309</v>
      </c>
      <c r="C134" s="666">
        <v>0</v>
      </c>
      <c r="D134" s="666"/>
      <c r="E134" s="664">
        <v>1.5</v>
      </c>
      <c r="F134" s="677">
        <v>0.5</v>
      </c>
      <c r="G134" s="678">
        <f t="shared" si="48"/>
        <v>0.75</v>
      </c>
      <c r="H134" s="672">
        <f t="shared" ref="H134" si="50">ROUND(C134*G134*6,0)</f>
        <v>0</v>
      </c>
      <c r="I134" s="666"/>
      <c r="J134" s="667"/>
      <c r="K134" s="684"/>
      <c r="L134" s="669">
        <v>44</v>
      </c>
      <c r="M134" s="670"/>
      <c r="N134" s="670"/>
    </row>
    <row r="135" spans="1:14" s="623" customFormat="1" ht="25.5">
      <c r="A135" s="665">
        <v>3</v>
      </c>
      <c r="B135" s="671" t="s">
        <v>310</v>
      </c>
      <c r="C135" s="666"/>
      <c r="D135" s="666">
        <f t="shared" ref="D135:K135" si="51">D136+D139+D144</f>
        <v>1</v>
      </c>
      <c r="E135" s="667">
        <f t="shared" si="51"/>
        <v>0</v>
      </c>
      <c r="F135" s="667">
        <f t="shared" si="51"/>
        <v>0</v>
      </c>
      <c r="G135" s="667">
        <f t="shared" si="51"/>
        <v>0</v>
      </c>
      <c r="H135" s="667">
        <f t="shared" si="51"/>
        <v>9.2070000000000007</v>
      </c>
      <c r="I135" s="666">
        <f t="shared" si="51"/>
        <v>0</v>
      </c>
      <c r="J135" s="667">
        <f t="shared" si="51"/>
        <v>0</v>
      </c>
      <c r="K135" s="667">
        <f t="shared" si="51"/>
        <v>0</v>
      </c>
      <c r="L135" s="669">
        <v>45</v>
      </c>
      <c r="M135" s="670"/>
      <c r="N135" s="670"/>
    </row>
    <row r="136" spans="1:14" s="628" customFormat="1">
      <c r="A136" s="665" t="s">
        <v>311</v>
      </c>
      <c r="B136" s="671" t="s">
        <v>312</v>
      </c>
      <c r="C136" s="666">
        <f>C137+C138</f>
        <v>1</v>
      </c>
      <c r="D136" s="666">
        <f>D137+D138</f>
        <v>0</v>
      </c>
      <c r="E136" s="688"/>
      <c r="F136" s="668"/>
      <c r="G136" s="686"/>
      <c r="H136" s="667">
        <f>H137+H138</f>
        <v>4.5</v>
      </c>
      <c r="I136" s="666">
        <f>I137+I138</f>
        <v>0</v>
      </c>
      <c r="J136" s="667"/>
      <c r="K136" s="684"/>
      <c r="L136" s="687">
        <v>46</v>
      </c>
      <c r="M136" s="670"/>
      <c r="N136" s="670"/>
    </row>
    <row r="137" spans="1:14" s="623" customFormat="1" ht="25.5">
      <c r="A137" s="673"/>
      <c r="B137" s="674" t="s">
        <v>313</v>
      </c>
      <c r="C137" s="675">
        <v>1</v>
      </c>
      <c r="D137" s="675"/>
      <c r="E137" s="676">
        <v>1.5</v>
      </c>
      <c r="F137" s="677">
        <v>0.5</v>
      </c>
      <c r="G137" s="678">
        <f t="shared" ref="G137:G138" si="52">E137*F137</f>
        <v>0.75</v>
      </c>
      <c r="H137" s="672">
        <v>4.5</v>
      </c>
      <c r="I137" s="675"/>
      <c r="J137" s="672"/>
      <c r="K137" s="679"/>
      <c r="L137" s="669">
        <v>47</v>
      </c>
      <c r="M137" s="670"/>
      <c r="N137" s="670"/>
    </row>
    <row r="138" spans="1:14" s="623" customFormat="1" ht="25.5">
      <c r="A138" s="673"/>
      <c r="B138" s="674" t="s">
        <v>314</v>
      </c>
      <c r="C138" s="675"/>
      <c r="D138" s="675"/>
      <c r="E138" s="676">
        <v>2</v>
      </c>
      <c r="F138" s="677">
        <v>0.5</v>
      </c>
      <c r="G138" s="678">
        <f t="shared" si="52"/>
        <v>1</v>
      </c>
      <c r="H138" s="672">
        <f t="shared" ref="H138" si="53">ROUND(C138*G138*6,0)</f>
        <v>0</v>
      </c>
      <c r="I138" s="675"/>
      <c r="J138" s="672"/>
      <c r="K138" s="679"/>
      <c r="L138" s="669">
        <v>48</v>
      </c>
      <c r="M138" s="670"/>
      <c r="N138" s="670"/>
    </row>
    <row r="139" spans="1:14" s="628" customFormat="1" ht="35.1" customHeight="1">
      <c r="A139" s="781" t="s">
        <v>315</v>
      </c>
      <c r="B139" s="782" t="s">
        <v>316</v>
      </c>
      <c r="C139" s="783">
        <f>SUM(C140:C143)</f>
        <v>69</v>
      </c>
      <c r="D139" s="783">
        <f>SUM(D140:D143)</f>
        <v>0</v>
      </c>
      <c r="E139" s="797"/>
      <c r="F139" s="785"/>
      <c r="G139" s="786"/>
      <c r="H139" s="787">
        <f>SUM(H140:H143)</f>
        <v>0.20699999999999999</v>
      </c>
      <c r="I139" s="783">
        <f>SUM(I140:I143)</f>
        <v>0</v>
      </c>
      <c r="J139" s="787"/>
      <c r="K139" s="788"/>
      <c r="L139" s="687">
        <v>49</v>
      </c>
      <c r="M139" s="670"/>
      <c r="N139" s="670"/>
    </row>
    <row r="140" spans="1:14" s="623" customFormat="1">
      <c r="A140" s="789"/>
      <c r="B140" s="790" t="s">
        <v>317</v>
      </c>
      <c r="C140" s="791">
        <v>69</v>
      </c>
      <c r="D140" s="791"/>
      <c r="E140" s="798">
        <v>1</v>
      </c>
      <c r="F140" s="793">
        <v>0.5</v>
      </c>
      <c r="G140" s="794">
        <f t="shared" ref="G140:G143" si="54">E140*F140</f>
        <v>0.5</v>
      </c>
      <c r="H140" s="795">
        <v>0.20699999999999999</v>
      </c>
      <c r="I140" s="791"/>
      <c r="J140" s="795"/>
      <c r="K140" s="796"/>
      <c r="L140" s="669">
        <v>50</v>
      </c>
      <c r="M140" s="670"/>
      <c r="N140" s="670"/>
    </row>
    <row r="141" spans="1:14" s="623" customFormat="1">
      <c r="A141" s="789"/>
      <c r="B141" s="790" t="s">
        <v>318</v>
      </c>
      <c r="C141" s="791"/>
      <c r="D141" s="791"/>
      <c r="E141" s="792">
        <v>2</v>
      </c>
      <c r="F141" s="793">
        <v>0.5</v>
      </c>
      <c r="G141" s="794">
        <f t="shared" si="54"/>
        <v>1</v>
      </c>
      <c r="H141" s="795">
        <f t="shared" ref="H141:H143" si="55">ROUND(C141*G141*6,0)</f>
        <v>0</v>
      </c>
      <c r="I141" s="791"/>
      <c r="J141" s="795"/>
      <c r="K141" s="796"/>
      <c r="L141" s="669">
        <v>51</v>
      </c>
      <c r="M141" s="670"/>
      <c r="N141" s="670"/>
    </row>
    <row r="142" spans="1:14" s="623" customFormat="1">
      <c r="A142" s="789"/>
      <c r="B142" s="790" t="s">
        <v>319</v>
      </c>
      <c r="C142" s="791"/>
      <c r="D142" s="791"/>
      <c r="E142" s="798">
        <v>3</v>
      </c>
      <c r="F142" s="793">
        <v>0.5</v>
      </c>
      <c r="G142" s="794">
        <f t="shared" si="54"/>
        <v>1.5</v>
      </c>
      <c r="H142" s="795">
        <f t="shared" si="55"/>
        <v>0</v>
      </c>
      <c r="I142" s="791"/>
      <c r="J142" s="795"/>
      <c r="K142" s="796"/>
      <c r="L142" s="669">
        <v>52</v>
      </c>
      <c r="M142" s="670"/>
      <c r="N142" s="670"/>
    </row>
    <row r="143" spans="1:14" s="623" customFormat="1">
      <c r="A143" s="789"/>
      <c r="B143" s="790" t="s">
        <v>320</v>
      </c>
      <c r="C143" s="791"/>
      <c r="D143" s="791"/>
      <c r="E143" s="798">
        <v>4</v>
      </c>
      <c r="F143" s="793">
        <v>0.5</v>
      </c>
      <c r="G143" s="794">
        <f t="shared" si="54"/>
        <v>2</v>
      </c>
      <c r="H143" s="795">
        <f t="shared" si="55"/>
        <v>0</v>
      </c>
      <c r="I143" s="791"/>
      <c r="J143" s="795"/>
      <c r="K143" s="796"/>
      <c r="L143" s="669">
        <v>53</v>
      </c>
      <c r="M143" s="670"/>
      <c r="N143" s="670"/>
    </row>
    <row r="144" spans="1:14" s="623" customFormat="1" ht="25.5">
      <c r="A144" s="665" t="s">
        <v>321</v>
      </c>
      <c r="B144" s="671" t="s">
        <v>322</v>
      </c>
      <c r="C144" s="666">
        <f>SUM(C145:C148)</f>
        <v>1</v>
      </c>
      <c r="D144" s="666">
        <f>SUM(D145:D148)</f>
        <v>1</v>
      </c>
      <c r="E144" s="688"/>
      <c r="F144" s="677"/>
      <c r="G144" s="678"/>
      <c r="H144" s="667">
        <f>SUM(H145:H148)</f>
        <v>4.5</v>
      </c>
      <c r="I144" s="666">
        <f>SUM(I145:I148)</f>
        <v>0</v>
      </c>
      <c r="J144" s="667"/>
      <c r="K144" s="684"/>
      <c r="L144" s="669">
        <v>54</v>
      </c>
      <c r="M144" s="670"/>
      <c r="N144" s="670"/>
    </row>
    <row r="145" spans="1:14" s="623" customFormat="1">
      <c r="A145" s="673"/>
      <c r="B145" s="674" t="s">
        <v>323</v>
      </c>
      <c r="C145" s="675">
        <v>1</v>
      </c>
      <c r="D145" s="675">
        <v>1</v>
      </c>
      <c r="E145" s="676">
        <v>1.5</v>
      </c>
      <c r="F145" s="677">
        <v>0.5</v>
      </c>
      <c r="G145" s="678">
        <f t="shared" ref="G145:G149" si="56">E145*F145</f>
        <v>0.75</v>
      </c>
      <c r="H145" s="672">
        <v>4.5</v>
      </c>
      <c r="I145" s="675"/>
      <c r="J145" s="672"/>
      <c r="K145" s="679"/>
      <c r="L145" s="669">
        <v>55</v>
      </c>
      <c r="M145" s="670"/>
      <c r="N145" s="670"/>
    </row>
    <row r="146" spans="1:14" s="623" customFormat="1">
      <c r="A146" s="673"/>
      <c r="B146" s="674" t="s">
        <v>324</v>
      </c>
      <c r="C146" s="675">
        <v>0</v>
      </c>
      <c r="D146" s="675"/>
      <c r="E146" s="691">
        <v>3</v>
      </c>
      <c r="F146" s="677">
        <v>0.5</v>
      </c>
      <c r="G146" s="678">
        <f t="shared" si="56"/>
        <v>1.5</v>
      </c>
      <c r="H146" s="672">
        <f t="shared" ref="H146" si="57">ROUND(C146*G146*6,0)</f>
        <v>0</v>
      </c>
      <c r="I146" s="675"/>
      <c r="J146" s="672"/>
      <c r="K146" s="679"/>
      <c r="L146" s="669">
        <v>56</v>
      </c>
      <c r="M146" s="670"/>
      <c r="N146" s="670"/>
    </row>
    <row r="147" spans="1:14" s="623" customFormat="1">
      <c r="A147" s="673"/>
      <c r="B147" s="674" t="s">
        <v>325</v>
      </c>
      <c r="C147" s="675">
        <v>0</v>
      </c>
      <c r="D147" s="675"/>
      <c r="E147" s="692">
        <v>2.5</v>
      </c>
      <c r="F147" s="677">
        <v>0.5</v>
      </c>
      <c r="G147" s="678">
        <f t="shared" si="56"/>
        <v>1.25</v>
      </c>
      <c r="H147" s="672"/>
      <c r="I147" s="675"/>
      <c r="J147" s="672"/>
      <c r="K147" s="679"/>
      <c r="L147" s="669">
        <v>57</v>
      </c>
      <c r="M147" s="670"/>
      <c r="N147" s="670"/>
    </row>
    <row r="148" spans="1:14" s="623" customFormat="1">
      <c r="A148" s="673"/>
      <c r="B148" s="674" t="s">
        <v>326</v>
      </c>
      <c r="C148" s="675"/>
      <c r="D148" s="675"/>
      <c r="E148" s="676">
        <v>5</v>
      </c>
      <c r="F148" s="677">
        <v>0.5</v>
      </c>
      <c r="G148" s="678">
        <f t="shared" si="56"/>
        <v>2.5</v>
      </c>
      <c r="H148" s="672">
        <f t="shared" ref="H148" si="58">ROUND(C148*G148*6,0)</f>
        <v>0</v>
      </c>
      <c r="I148" s="675"/>
      <c r="J148" s="672"/>
      <c r="K148" s="679"/>
      <c r="L148" s="669">
        <v>58</v>
      </c>
      <c r="M148" s="670"/>
      <c r="N148" s="670"/>
    </row>
    <row r="149" spans="1:14" s="628" customFormat="1">
      <c r="A149" s="665" t="s">
        <v>21</v>
      </c>
      <c r="B149" s="671" t="s">
        <v>327</v>
      </c>
      <c r="C149" s="666">
        <v>0</v>
      </c>
      <c r="D149" s="666">
        <v>10</v>
      </c>
      <c r="E149" s="685">
        <v>20</v>
      </c>
      <c r="F149" s="668">
        <v>0.5</v>
      </c>
      <c r="G149" s="686">
        <f t="shared" si="56"/>
        <v>10</v>
      </c>
      <c r="H149" s="667">
        <v>0</v>
      </c>
      <c r="I149" s="666"/>
      <c r="J149" s="667"/>
      <c r="K149" s="684"/>
      <c r="L149" s="687">
        <v>72</v>
      </c>
      <c r="M149" s="721"/>
      <c r="N149" s="721"/>
    </row>
    <row r="150" spans="1:14" s="470" customFormat="1">
      <c r="A150" s="512"/>
      <c r="B150" s="513" t="s">
        <v>84</v>
      </c>
      <c r="C150" s="514">
        <f>C151+C208</f>
        <v>332</v>
      </c>
      <c r="D150" s="514">
        <f>D151+D208</f>
        <v>0</v>
      </c>
      <c r="E150" s="515"/>
      <c r="F150" s="516"/>
      <c r="G150" s="516"/>
      <c r="H150" s="515">
        <f>H151+H208</f>
        <v>1320.75</v>
      </c>
      <c r="I150" s="514">
        <f>I151+I208</f>
        <v>0</v>
      </c>
      <c r="J150" s="515"/>
      <c r="K150" s="515"/>
      <c r="L150" s="517">
        <v>1</v>
      </c>
      <c r="M150" s="670"/>
      <c r="N150" s="518"/>
    </row>
    <row r="151" spans="1:14" s="470" customFormat="1">
      <c r="A151" s="513" t="s">
        <v>20</v>
      </c>
      <c r="B151" s="519" t="s">
        <v>264</v>
      </c>
      <c r="C151" s="514">
        <f>C152+C185</f>
        <v>332</v>
      </c>
      <c r="D151" s="514">
        <f>D152+D185</f>
        <v>0</v>
      </c>
      <c r="E151" s="515"/>
      <c r="F151" s="516"/>
      <c r="G151" s="516"/>
      <c r="H151" s="515">
        <f>H152+H185</f>
        <v>1320.75</v>
      </c>
      <c r="I151" s="514">
        <f>I152+I185</f>
        <v>0</v>
      </c>
      <c r="J151" s="520"/>
      <c r="K151" s="515"/>
      <c r="L151" s="517">
        <v>2</v>
      </c>
      <c r="M151" s="518"/>
      <c r="N151" s="518"/>
    </row>
    <row r="152" spans="1:14" s="470" customFormat="1">
      <c r="A152" s="513" t="s">
        <v>23</v>
      </c>
      <c r="B152" s="519" t="s">
        <v>265</v>
      </c>
      <c r="C152" s="514">
        <f>C153+C156+C157+C161+C168+C175+C184</f>
        <v>314</v>
      </c>
      <c r="D152" s="514">
        <f>D153+D156+D157+D161+D168+D175+D184</f>
        <v>0</v>
      </c>
      <c r="E152" s="515"/>
      <c r="F152" s="515"/>
      <c r="G152" s="515"/>
      <c r="H152" s="515">
        <f t="shared" ref="H152:K152" si="59">H153+H156+H157+H161+H168+H175+H184</f>
        <v>1260.75</v>
      </c>
      <c r="I152" s="514">
        <f t="shared" si="59"/>
        <v>0</v>
      </c>
      <c r="J152" s="515">
        <f t="shared" si="59"/>
        <v>0</v>
      </c>
      <c r="K152" s="515">
        <f t="shared" si="59"/>
        <v>0</v>
      </c>
      <c r="L152" s="517">
        <v>3</v>
      </c>
      <c r="M152" s="518"/>
      <c r="N152" s="518"/>
    </row>
    <row r="153" spans="1:14" s="470" customFormat="1">
      <c r="A153" s="513">
        <v>1</v>
      </c>
      <c r="B153" s="519" t="s">
        <v>266</v>
      </c>
      <c r="C153" s="514">
        <f>C154+C155</f>
        <v>2</v>
      </c>
      <c r="D153" s="514">
        <f>D154+D155</f>
        <v>0</v>
      </c>
      <c r="E153" s="515">
        <f t="shared" ref="E153:K153" si="60">E154+E155</f>
        <v>4</v>
      </c>
      <c r="F153" s="515">
        <f t="shared" si="60"/>
        <v>1</v>
      </c>
      <c r="G153" s="515">
        <f t="shared" si="60"/>
        <v>2</v>
      </c>
      <c r="H153" s="515">
        <f t="shared" si="60"/>
        <v>9</v>
      </c>
      <c r="I153" s="514">
        <f t="shared" si="60"/>
        <v>0</v>
      </c>
      <c r="J153" s="515">
        <f t="shared" si="60"/>
        <v>0</v>
      </c>
      <c r="K153" s="515">
        <f t="shared" si="60"/>
        <v>0</v>
      </c>
      <c r="L153" s="517">
        <v>4</v>
      </c>
      <c r="M153" s="518"/>
      <c r="N153" s="518"/>
    </row>
    <row r="154" spans="1:14" s="470" customFormat="1">
      <c r="A154" s="521"/>
      <c r="B154" s="522" t="s">
        <v>267</v>
      </c>
      <c r="C154" s="523"/>
      <c r="D154" s="523"/>
      <c r="E154" s="524">
        <v>2.5</v>
      </c>
      <c r="F154" s="525">
        <v>0.5</v>
      </c>
      <c r="G154" s="526">
        <f>E154*F154</f>
        <v>1.25</v>
      </c>
      <c r="H154" s="520">
        <f>ROUND(C154*G154*12,0)</f>
        <v>0</v>
      </c>
      <c r="I154" s="523"/>
      <c r="J154" s="520"/>
      <c r="K154" s="527"/>
      <c r="L154" s="517">
        <v>5</v>
      </c>
      <c r="M154" s="518"/>
      <c r="N154" s="518"/>
    </row>
    <row r="155" spans="1:14" s="470" customFormat="1">
      <c r="A155" s="521"/>
      <c r="B155" s="522" t="s">
        <v>268</v>
      </c>
      <c r="C155" s="523">
        <v>2</v>
      </c>
      <c r="D155" s="523"/>
      <c r="E155" s="524">
        <v>1.5</v>
      </c>
      <c r="F155" s="525">
        <v>0.5</v>
      </c>
      <c r="G155" s="526">
        <f t="shared" ref="G155:G184" si="61">E155*F155</f>
        <v>0.75</v>
      </c>
      <c r="H155" s="520">
        <f t="shared" ref="H155:H156" si="62">ROUND(C155*G155*6,0)</f>
        <v>9</v>
      </c>
      <c r="I155" s="523"/>
      <c r="J155" s="520"/>
      <c r="K155" s="527"/>
      <c r="L155" s="517">
        <v>6</v>
      </c>
      <c r="M155" s="518"/>
      <c r="N155" s="518"/>
    </row>
    <row r="156" spans="1:14" s="470" customFormat="1" ht="25.5">
      <c r="A156" s="513">
        <v>2</v>
      </c>
      <c r="B156" s="519" t="s">
        <v>269</v>
      </c>
      <c r="C156" s="514"/>
      <c r="D156" s="514"/>
      <c r="E156" s="512">
        <v>1.5</v>
      </c>
      <c r="F156" s="525">
        <v>0.5</v>
      </c>
      <c r="G156" s="526">
        <f t="shared" si="61"/>
        <v>0.75</v>
      </c>
      <c r="H156" s="520">
        <f t="shared" si="62"/>
        <v>0</v>
      </c>
      <c r="I156" s="514"/>
      <c r="J156" s="520"/>
      <c r="K156" s="527"/>
      <c r="L156" s="517">
        <v>7</v>
      </c>
      <c r="M156" s="518"/>
      <c r="N156" s="518"/>
    </row>
    <row r="157" spans="1:14" s="470" customFormat="1">
      <c r="A157" s="513">
        <v>3</v>
      </c>
      <c r="B157" s="519" t="s">
        <v>270</v>
      </c>
      <c r="C157" s="514">
        <f>SUM(C158:C160)</f>
        <v>0</v>
      </c>
      <c r="D157" s="514">
        <f>SUM(D158:D160)</f>
        <v>0</v>
      </c>
      <c r="E157" s="515">
        <f t="shared" ref="E157:K157" si="63">SUM(E158:E160)</f>
        <v>6</v>
      </c>
      <c r="F157" s="515">
        <f t="shared" si="63"/>
        <v>1.5</v>
      </c>
      <c r="G157" s="515">
        <f t="shared" si="63"/>
        <v>3</v>
      </c>
      <c r="H157" s="515">
        <f t="shared" si="63"/>
        <v>0</v>
      </c>
      <c r="I157" s="514">
        <f t="shared" ref="I157" si="64">SUM(I158:I160)</f>
        <v>0</v>
      </c>
      <c r="J157" s="515">
        <f t="shared" si="63"/>
        <v>0</v>
      </c>
      <c r="K157" s="515">
        <f t="shared" si="63"/>
        <v>0</v>
      </c>
      <c r="L157" s="517">
        <v>8</v>
      </c>
      <c r="M157" s="518"/>
      <c r="N157" s="518"/>
    </row>
    <row r="158" spans="1:14" s="470" customFormat="1">
      <c r="A158" s="521"/>
      <c r="B158" s="522" t="s">
        <v>271</v>
      </c>
      <c r="C158" s="523"/>
      <c r="D158" s="523"/>
      <c r="E158" s="524">
        <v>2.5</v>
      </c>
      <c r="F158" s="525">
        <v>0.5</v>
      </c>
      <c r="G158" s="526">
        <f t="shared" si="61"/>
        <v>1.25</v>
      </c>
      <c r="H158" s="520">
        <f t="shared" ref="H158:H160" si="65">ROUND(C158*G158*12,0)</f>
        <v>0</v>
      </c>
      <c r="I158" s="523"/>
      <c r="J158" s="520"/>
      <c r="K158" s="527"/>
      <c r="L158" s="517">
        <v>9</v>
      </c>
      <c r="M158" s="518"/>
      <c r="N158" s="518"/>
    </row>
    <row r="159" spans="1:14" s="470" customFormat="1">
      <c r="A159" s="521"/>
      <c r="B159" s="522" t="s">
        <v>272</v>
      </c>
      <c r="C159" s="523"/>
      <c r="D159" s="523"/>
      <c r="E159" s="524">
        <v>2</v>
      </c>
      <c r="F159" s="525">
        <v>0.5</v>
      </c>
      <c r="G159" s="526">
        <f t="shared" si="61"/>
        <v>1</v>
      </c>
      <c r="H159" s="520">
        <f t="shared" si="65"/>
        <v>0</v>
      </c>
      <c r="I159" s="523"/>
      <c r="J159" s="520"/>
      <c r="K159" s="527"/>
      <c r="L159" s="517">
        <v>10</v>
      </c>
      <c r="M159" s="518"/>
      <c r="N159" s="518"/>
    </row>
    <row r="160" spans="1:14" s="470" customFormat="1">
      <c r="A160" s="521"/>
      <c r="B160" s="522" t="s">
        <v>273</v>
      </c>
      <c r="C160" s="523"/>
      <c r="D160" s="523"/>
      <c r="E160" s="524">
        <v>1.5</v>
      </c>
      <c r="F160" s="525">
        <v>0.5</v>
      </c>
      <c r="G160" s="526">
        <f t="shared" si="61"/>
        <v>0.75</v>
      </c>
      <c r="H160" s="520">
        <f t="shared" si="65"/>
        <v>0</v>
      </c>
      <c r="I160" s="523"/>
      <c r="J160" s="520"/>
      <c r="K160" s="527"/>
      <c r="L160" s="517">
        <v>11</v>
      </c>
      <c r="M160" s="518"/>
      <c r="N160" s="518"/>
    </row>
    <row r="161" spans="1:14" s="470" customFormat="1" ht="38.25">
      <c r="A161" s="513">
        <v>4</v>
      </c>
      <c r="B161" s="519" t="s">
        <v>274</v>
      </c>
      <c r="C161" s="514">
        <f>SUM(C162:C167)</f>
        <v>15</v>
      </c>
      <c r="D161" s="514">
        <f>SUM(D162:D167)</f>
        <v>0</v>
      </c>
      <c r="E161" s="512"/>
      <c r="F161" s="525"/>
      <c r="G161" s="526"/>
      <c r="H161" s="515">
        <f>SUM(H162:H167)</f>
        <v>72</v>
      </c>
      <c r="I161" s="514">
        <f>SUM(I162:I167)</f>
        <v>0</v>
      </c>
      <c r="J161" s="520"/>
      <c r="K161" s="527"/>
      <c r="L161" s="517">
        <v>12</v>
      </c>
      <c r="M161" s="518"/>
      <c r="N161" s="518"/>
    </row>
    <row r="162" spans="1:14" s="470" customFormat="1">
      <c r="A162" s="521"/>
      <c r="B162" s="522" t="s">
        <v>275</v>
      </c>
      <c r="C162" s="523">
        <v>7</v>
      </c>
      <c r="D162" s="523"/>
      <c r="E162" s="524">
        <v>1</v>
      </c>
      <c r="F162" s="525">
        <v>0.5</v>
      </c>
      <c r="G162" s="526">
        <f t="shared" si="61"/>
        <v>0.5</v>
      </c>
      <c r="H162" s="520">
        <v>21</v>
      </c>
      <c r="I162" s="523"/>
      <c r="J162" s="520"/>
      <c r="K162" s="527"/>
      <c r="L162" s="517">
        <v>13</v>
      </c>
      <c r="M162" s="518"/>
      <c r="N162" s="518"/>
    </row>
    <row r="163" spans="1:14" s="470" customFormat="1">
      <c r="A163" s="521"/>
      <c r="B163" s="522" t="s">
        <v>276</v>
      </c>
      <c r="C163" s="523">
        <v>7</v>
      </c>
      <c r="D163" s="523"/>
      <c r="E163" s="524">
        <v>2</v>
      </c>
      <c r="F163" s="525">
        <v>0.5</v>
      </c>
      <c r="G163" s="526">
        <f t="shared" si="61"/>
        <v>1</v>
      </c>
      <c r="H163" s="520">
        <v>42</v>
      </c>
      <c r="I163" s="523"/>
      <c r="J163" s="520"/>
      <c r="K163" s="527"/>
      <c r="L163" s="517">
        <v>14</v>
      </c>
      <c r="M163" s="518"/>
      <c r="N163" s="518"/>
    </row>
    <row r="164" spans="1:14" s="470" customFormat="1">
      <c r="A164" s="521"/>
      <c r="B164" s="522" t="s">
        <v>277</v>
      </c>
      <c r="C164" s="523">
        <v>1</v>
      </c>
      <c r="D164" s="523"/>
      <c r="E164" s="524">
        <v>3</v>
      </c>
      <c r="F164" s="525">
        <v>0.5</v>
      </c>
      <c r="G164" s="526">
        <f t="shared" si="61"/>
        <v>1.5</v>
      </c>
      <c r="H164" s="520">
        <v>9</v>
      </c>
      <c r="I164" s="523"/>
      <c r="J164" s="520"/>
      <c r="K164" s="527"/>
      <c r="L164" s="517">
        <v>15</v>
      </c>
      <c r="M164" s="518"/>
      <c r="N164" s="518"/>
    </row>
    <row r="165" spans="1:14" s="470" customFormat="1">
      <c r="A165" s="521"/>
      <c r="B165" s="522" t="s">
        <v>278</v>
      </c>
      <c r="C165" s="523"/>
      <c r="D165" s="523"/>
      <c r="E165" s="524">
        <v>4</v>
      </c>
      <c r="F165" s="525">
        <v>0.5</v>
      </c>
      <c r="G165" s="526">
        <f t="shared" si="61"/>
        <v>2</v>
      </c>
      <c r="H165" s="520">
        <f t="shared" ref="H165:H167" si="66">ROUND(C165*G165*12,0)</f>
        <v>0</v>
      </c>
      <c r="I165" s="523"/>
      <c r="J165" s="520"/>
      <c r="K165" s="527"/>
      <c r="L165" s="517">
        <v>16</v>
      </c>
      <c r="M165" s="518"/>
      <c r="N165" s="518"/>
    </row>
    <row r="166" spans="1:14" s="470" customFormat="1">
      <c r="A166" s="521"/>
      <c r="B166" s="522" t="s">
        <v>279</v>
      </c>
      <c r="C166" s="523"/>
      <c r="D166" s="523"/>
      <c r="E166" s="524">
        <v>5</v>
      </c>
      <c r="F166" s="525">
        <v>0.5</v>
      </c>
      <c r="G166" s="526">
        <f t="shared" si="61"/>
        <v>2.5</v>
      </c>
      <c r="H166" s="520">
        <f t="shared" si="66"/>
        <v>0</v>
      </c>
      <c r="I166" s="523"/>
      <c r="J166" s="520"/>
      <c r="K166" s="527"/>
      <c r="L166" s="517">
        <v>17</v>
      </c>
      <c r="M166" s="518"/>
      <c r="N166" s="518"/>
    </row>
    <row r="167" spans="1:14" s="470" customFormat="1">
      <c r="A167" s="521"/>
      <c r="B167" s="522" t="s">
        <v>280</v>
      </c>
      <c r="C167" s="523"/>
      <c r="D167" s="523"/>
      <c r="E167" s="524">
        <v>6</v>
      </c>
      <c r="F167" s="525">
        <v>0.5</v>
      </c>
      <c r="G167" s="526">
        <f t="shared" si="61"/>
        <v>3</v>
      </c>
      <c r="H167" s="520">
        <f t="shared" si="66"/>
        <v>0</v>
      </c>
      <c r="I167" s="523"/>
      <c r="J167" s="520"/>
      <c r="K167" s="527"/>
      <c r="L167" s="517">
        <v>18</v>
      </c>
      <c r="M167" s="518"/>
      <c r="N167" s="518"/>
    </row>
    <row r="168" spans="1:14" s="470" customFormat="1">
      <c r="A168" s="513">
        <v>5</v>
      </c>
      <c r="B168" s="519" t="s">
        <v>281</v>
      </c>
      <c r="C168" s="514">
        <f>C169+C172+C173+C174</f>
        <v>139</v>
      </c>
      <c r="D168" s="514">
        <f>D169+D172+D173+D174</f>
        <v>0</v>
      </c>
      <c r="E168" s="514"/>
      <c r="F168" s="525">
        <v>0.5</v>
      </c>
      <c r="G168" s="526">
        <f t="shared" si="61"/>
        <v>0</v>
      </c>
      <c r="H168" s="515">
        <f>H169+H172+H173+H174</f>
        <v>417</v>
      </c>
      <c r="I168" s="514">
        <f>I169+I172+I173+I174</f>
        <v>0</v>
      </c>
      <c r="J168" s="515"/>
      <c r="K168" s="528"/>
      <c r="L168" s="517">
        <v>19</v>
      </c>
      <c r="M168" s="518"/>
      <c r="N168" s="518"/>
    </row>
    <row r="169" spans="1:14" s="470" customFormat="1" ht="43.9" customHeight="1">
      <c r="A169" s="513" t="s">
        <v>282</v>
      </c>
      <c r="B169" s="519" t="s">
        <v>283</v>
      </c>
      <c r="C169" s="514">
        <f>C170+C171</f>
        <v>0</v>
      </c>
      <c r="D169" s="514">
        <f>D170+D171</f>
        <v>0</v>
      </c>
      <c r="E169" s="512"/>
      <c r="F169" s="525">
        <v>0.5</v>
      </c>
      <c r="G169" s="526">
        <f t="shared" si="61"/>
        <v>0</v>
      </c>
      <c r="H169" s="515">
        <f>H170+H171</f>
        <v>0</v>
      </c>
      <c r="I169" s="514">
        <f>I170+I171</f>
        <v>0</v>
      </c>
      <c r="J169" s="515"/>
      <c r="K169" s="528"/>
      <c r="L169" s="517">
        <v>20</v>
      </c>
      <c r="M169" s="518"/>
      <c r="N169" s="518"/>
    </row>
    <row r="170" spans="1:14" s="470" customFormat="1">
      <c r="A170" s="521"/>
      <c r="B170" s="522" t="s">
        <v>284</v>
      </c>
      <c r="C170" s="523"/>
      <c r="D170" s="523"/>
      <c r="E170" s="524">
        <v>1.5</v>
      </c>
      <c r="F170" s="525">
        <v>0.5</v>
      </c>
      <c r="G170" s="526">
        <f t="shared" si="61"/>
        <v>0.75</v>
      </c>
      <c r="H170" s="520">
        <f t="shared" ref="H170:H174" si="67">ROUND(C170*G170*12,0)</f>
        <v>0</v>
      </c>
      <c r="I170" s="523"/>
      <c r="J170" s="520"/>
      <c r="K170" s="527"/>
      <c r="L170" s="517">
        <v>21</v>
      </c>
      <c r="M170" s="518"/>
      <c r="N170" s="518"/>
    </row>
    <row r="171" spans="1:14" s="470" customFormat="1">
      <c r="A171" s="521"/>
      <c r="B171" s="522" t="s">
        <v>285</v>
      </c>
      <c r="C171" s="523"/>
      <c r="D171" s="523"/>
      <c r="E171" s="524">
        <v>2</v>
      </c>
      <c r="F171" s="525">
        <v>0.5</v>
      </c>
      <c r="G171" s="526">
        <f t="shared" si="61"/>
        <v>1</v>
      </c>
      <c r="H171" s="520">
        <f t="shared" si="67"/>
        <v>0</v>
      </c>
      <c r="I171" s="523"/>
      <c r="J171" s="520"/>
      <c r="K171" s="527"/>
      <c r="L171" s="517">
        <v>22</v>
      </c>
      <c r="M171" s="518"/>
      <c r="N171" s="518"/>
    </row>
    <row r="172" spans="1:14" s="470" customFormat="1" ht="38.25">
      <c r="A172" s="513" t="s">
        <v>286</v>
      </c>
      <c r="B172" s="519" t="s">
        <v>287</v>
      </c>
      <c r="C172" s="514">
        <v>35</v>
      </c>
      <c r="D172" s="514"/>
      <c r="E172" s="529">
        <v>1</v>
      </c>
      <c r="F172" s="525">
        <v>0.5</v>
      </c>
      <c r="G172" s="526">
        <f t="shared" si="61"/>
        <v>0.5</v>
      </c>
      <c r="H172" s="520">
        <v>105</v>
      </c>
      <c r="I172" s="514"/>
      <c r="J172" s="515"/>
      <c r="K172" s="528"/>
      <c r="L172" s="517">
        <v>23</v>
      </c>
      <c r="M172" s="518"/>
      <c r="N172" s="518"/>
    </row>
    <row r="173" spans="1:14" s="470" customFormat="1" ht="25.5">
      <c r="A173" s="513" t="s">
        <v>288</v>
      </c>
      <c r="B173" s="519" t="s">
        <v>289</v>
      </c>
      <c r="C173" s="514">
        <v>104</v>
      </c>
      <c r="D173" s="514"/>
      <c r="E173" s="529">
        <v>1</v>
      </c>
      <c r="F173" s="525">
        <v>0.5</v>
      </c>
      <c r="G173" s="526">
        <f t="shared" si="61"/>
        <v>0.5</v>
      </c>
      <c r="H173" s="520">
        <v>312</v>
      </c>
      <c r="I173" s="514"/>
      <c r="J173" s="515"/>
      <c r="K173" s="528"/>
      <c r="L173" s="517">
        <v>24</v>
      </c>
      <c r="M173" s="518"/>
      <c r="N173" s="518"/>
    </row>
    <row r="174" spans="1:14" s="470" customFormat="1" ht="38.25">
      <c r="A174" s="513" t="s">
        <v>290</v>
      </c>
      <c r="B174" s="519" t="s">
        <v>291</v>
      </c>
      <c r="C174" s="514"/>
      <c r="D174" s="514"/>
      <c r="E174" s="529">
        <v>3</v>
      </c>
      <c r="F174" s="525">
        <v>0.5</v>
      </c>
      <c r="G174" s="526">
        <f t="shared" si="61"/>
        <v>1.5</v>
      </c>
      <c r="H174" s="520">
        <f t="shared" si="67"/>
        <v>0</v>
      </c>
      <c r="I174" s="514"/>
      <c r="J174" s="515"/>
      <c r="K174" s="528"/>
      <c r="L174" s="517">
        <v>25</v>
      </c>
      <c r="M174" s="518"/>
      <c r="N174" s="518"/>
    </row>
    <row r="175" spans="1:14" s="475" customFormat="1" ht="25.5">
      <c r="A175" s="513">
        <v>6</v>
      </c>
      <c r="B175" s="519" t="s">
        <v>292</v>
      </c>
      <c r="C175" s="514">
        <f>C176+C180</f>
        <v>99</v>
      </c>
      <c r="D175" s="514">
        <f>D176+D180</f>
        <v>0</v>
      </c>
      <c r="E175" s="512"/>
      <c r="F175" s="516"/>
      <c r="G175" s="530"/>
      <c r="H175" s="515">
        <f>H176+H180</f>
        <v>497.25</v>
      </c>
      <c r="I175" s="514">
        <f>I176+I180</f>
        <v>0</v>
      </c>
      <c r="J175" s="515"/>
      <c r="K175" s="528"/>
      <c r="L175" s="531">
        <v>26</v>
      </c>
      <c r="M175" s="518"/>
      <c r="N175" s="518"/>
    </row>
    <row r="176" spans="1:14" s="470" customFormat="1">
      <c r="A176" s="513" t="s">
        <v>293</v>
      </c>
      <c r="B176" s="519" t="s">
        <v>294</v>
      </c>
      <c r="C176" s="514">
        <f>C177+C178+C179</f>
        <v>17</v>
      </c>
      <c r="D176" s="514">
        <f>D177+D178+D179</f>
        <v>0</v>
      </c>
      <c r="E176" s="524">
        <v>2.5</v>
      </c>
      <c r="F176" s="525">
        <v>0.5</v>
      </c>
      <c r="G176" s="526">
        <f t="shared" si="61"/>
        <v>1.25</v>
      </c>
      <c r="H176" s="515">
        <f>H177+H178+H179</f>
        <v>117</v>
      </c>
      <c r="I176" s="514">
        <f>I177+I178+I179</f>
        <v>0</v>
      </c>
      <c r="J176" s="515"/>
      <c r="K176" s="528"/>
      <c r="L176" s="517">
        <v>27</v>
      </c>
      <c r="M176" s="518"/>
      <c r="N176" s="518"/>
    </row>
    <row r="177" spans="1:14" s="470" customFormat="1">
      <c r="A177" s="521"/>
      <c r="B177" s="522" t="s">
        <v>295</v>
      </c>
      <c r="C177" s="523">
        <v>5</v>
      </c>
      <c r="D177" s="523"/>
      <c r="E177" s="524">
        <v>2.5</v>
      </c>
      <c r="F177" s="525">
        <v>0.5</v>
      </c>
      <c r="G177" s="526">
        <f t="shared" si="61"/>
        <v>1.25</v>
      </c>
      <c r="H177" s="520">
        <v>37.5</v>
      </c>
      <c r="I177" s="523"/>
      <c r="J177" s="520"/>
      <c r="K177" s="527"/>
      <c r="L177" s="517">
        <v>28</v>
      </c>
      <c r="M177" s="518"/>
      <c r="N177" s="518"/>
    </row>
    <row r="178" spans="1:14" s="470" customFormat="1">
      <c r="A178" s="521"/>
      <c r="B178" s="522" t="s">
        <v>296</v>
      </c>
      <c r="C178" s="523">
        <v>7</v>
      </c>
      <c r="D178" s="523"/>
      <c r="E178" s="524">
        <v>2</v>
      </c>
      <c r="F178" s="525">
        <v>0.5</v>
      </c>
      <c r="G178" s="526">
        <f t="shared" si="61"/>
        <v>1</v>
      </c>
      <c r="H178" s="520">
        <v>42</v>
      </c>
      <c r="I178" s="523"/>
      <c r="J178" s="520"/>
      <c r="K178" s="527"/>
      <c r="L178" s="517">
        <v>29</v>
      </c>
      <c r="M178" s="518"/>
      <c r="N178" s="518"/>
    </row>
    <row r="179" spans="1:14" s="470" customFormat="1">
      <c r="A179" s="521"/>
      <c r="B179" s="522" t="s">
        <v>297</v>
      </c>
      <c r="C179" s="523">
        <v>5</v>
      </c>
      <c r="D179" s="523"/>
      <c r="E179" s="524">
        <v>2.5</v>
      </c>
      <c r="F179" s="525">
        <v>0.5</v>
      </c>
      <c r="G179" s="526">
        <f t="shared" si="61"/>
        <v>1.25</v>
      </c>
      <c r="H179" s="520">
        <v>37.5</v>
      </c>
      <c r="I179" s="523"/>
      <c r="J179" s="520"/>
      <c r="K179" s="527"/>
      <c r="L179" s="517">
        <v>30</v>
      </c>
      <c r="M179" s="518"/>
      <c r="N179" s="518"/>
    </row>
    <row r="180" spans="1:14" s="470" customFormat="1">
      <c r="A180" s="513" t="s">
        <v>298</v>
      </c>
      <c r="B180" s="519" t="s">
        <v>299</v>
      </c>
      <c r="C180" s="523">
        <f>C181+C182+C183</f>
        <v>82</v>
      </c>
      <c r="D180" s="523">
        <f>D181+D182+D183</f>
        <v>0</v>
      </c>
      <c r="E180" s="524"/>
      <c r="F180" s="525"/>
      <c r="G180" s="526"/>
      <c r="H180" s="520">
        <f>H181+H182+H183</f>
        <v>380.25</v>
      </c>
      <c r="I180" s="514">
        <f>I181+I182+I183</f>
        <v>0</v>
      </c>
      <c r="J180" s="520"/>
      <c r="K180" s="527"/>
      <c r="L180" s="517">
        <v>31</v>
      </c>
      <c r="M180" s="518"/>
      <c r="N180" s="518"/>
    </row>
    <row r="181" spans="1:14" s="470" customFormat="1">
      <c r="A181" s="521"/>
      <c r="B181" s="522" t="s">
        <v>295</v>
      </c>
      <c r="C181" s="523">
        <v>24</v>
      </c>
      <c r="D181" s="523"/>
      <c r="E181" s="524">
        <v>2</v>
      </c>
      <c r="F181" s="525">
        <v>0.5</v>
      </c>
      <c r="G181" s="526">
        <f t="shared" si="61"/>
        <v>1</v>
      </c>
      <c r="H181" s="520">
        <v>144</v>
      </c>
      <c r="I181" s="523"/>
      <c r="J181" s="520"/>
      <c r="K181" s="527"/>
      <c r="L181" s="517">
        <v>32</v>
      </c>
      <c r="M181" s="518"/>
      <c r="N181" s="518"/>
    </row>
    <row r="182" spans="1:14" s="470" customFormat="1">
      <c r="A182" s="521"/>
      <c r="B182" s="522" t="s">
        <v>296</v>
      </c>
      <c r="C182" s="523">
        <v>57</v>
      </c>
      <c r="D182" s="523"/>
      <c r="E182" s="524">
        <v>1.5</v>
      </c>
      <c r="F182" s="525">
        <v>0.5</v>
      </c>
      <c r="G182" s="526">
        <f t="shared" si="61"/>
        <v>0.75</v>
      </c>
      <c r="H182" s="520">
        <v>230.25</v>
      </c>
      <c r="I182" s="523"/>
      <c r="J182" s="520"/>
      <c r="K182" s="527"/>
      <c r="L182" s="517">
        <v>33</v>
      </c>
      <c r="M182" s="518"/>
      <c r="N182" s="518"/>
    </row>
    <row r="183" spans="1:14" s="470" customFormat="1">
      <c r="A183" s="521"/>
      <c r="B183" s="522" t="s">
        <v>297</v>
      </c>
      <c r="C183" s="523">
        <v>1</v>
      </c>
      <c r="D183" s="523"/>
      <c r="E183" s="524">
        <v>2</v>
      </c>
      <c r="F183" s="525">
        <v>0.5</v>
      </c>
      <c r="G183" s="526">
        <f t="shared" si="61"/>
        <v>1</v>
      </c>
      <c r="H183" s="520">
        <v>6</v>
      </c>
      <c r="I183" s="523"/>
      <c r="J183" s="520"/>
      <c r="K183" s="527"/>
      <c r="L183" s="517">
        <v>34</v>
      </c>
      <c r="M183" s="518"/>
      <c r="N183" s="518"/>
    </row>
    <row r="184" spans="1:14" s="470" customFormat="1" ht="25.5">
      <c r="A184" s="513">
        <v>7</v>
      </c>
      <c r="B184" s="519" t="s">
        <v>300</v>
      </c>
      <c r="C184" s="514">
        <v>59</v>
      </c>
      <c r="D184" s="514"/>
      <c r="E184" s="512">
        <v>1.5</v>
      </c>
      <c r="F184" s="516">
        <v>0.5</v>
      </c>
      <c r="G184" s="530">
        <f t="shared" si="61"/>
        <v>0.75</v>
      </c>
      <c r="H184" s="515">
        <v>265.5</v>
      </c>
      <c r="I184" s="514"/>
      <c r="J184" s="515"/>
      <c r="K184" s="528"/>
      <c r="L184" s="517">
        <v>35</v>
      </c>
      <c r="M184" s="518"/>
      <c r="N184" s="518"/>
    </row>
    <row r="185" spans="1:14" s="470" customFormat="1">
      <c r="A185" s="513" t="s">
        <v>37</v>
      </c>
      <c r="B185" s="519" t="s">
        <v>301</v>
      </c>
      <c r="C185" s="514">
        <f>C186+C193+C194</f>
        <v>18</v>
      </c>
      <c r="D185" s="514">
        <f>D186+D193+D194</f>
        <v>0</v>
      </c>
      <c r="E185" s="532"/>
      <c r="F185" s="525"/>
      <c r="G185" s="526"/>
      <c r="H185" s="515">
        <f>H186+H193+H194</f>
        <v>60</v>
      </c>
      <c r="I185" s="514">
        <f>I186+I193+I194</f>
        <v>0</v>
      </c>
      <c r="J185" s="515"/>
      <c r="K185" s="528"/>
      <c r="L185" s="517">
        <v>36</v>
      </c>
      <c r="M185" s="518"/>
      <c r="N185" s="518"/>
    </row>
    <row r="186" spans="1:14" s="470" customFormat="1" ht="25.5">
      <c r="A186" s="513">
        <v>1</v>
      </c>
      <c r="B186" s="519" t="s">
        <v>302</v>
      </c>
      <c r="C186" s="514">
        <f>C187+C188</f>
        <v>1</v>
      </c>
      <c r="D186" s="514">
        <f>D187+D188</f>
        <v>0</v>
      </c>
      <c r="E186" s="533"/>
      <c r="F186" s="525"/>
      <c r="G186" s="526"/>
      <c r="H186" s="515">
        <f>H187+H188</f>
        <v>9</v>
      </c>
      <c r="I186" s="514">
        <f>I187+I188</f>
        <v>0</v>
      </c>
      <c r="J186" s="515"/>
      <c r="K186" s="528"/>
      <c r="L186" s="517">
        <v>37</v>
      </c>
      <c r="M186" s="518"/>
      <c r="N186" s="518"/>
    </row>
    <row r="187" spans="1:14" s="470" customFormat="1">
      <c r="A187" s="513" t="s">
        <v>39</v>
      </c>
      <c r="B187" s="519" t="s">
        <v>303</v>
      </c>
      <c r="C187" s="514"/>
      <c r="D187" s="514"/>
      <c r="E187" s="512">
        <v>2.5</v>
      </c>
      <c r="F187" s="525">
        <v>0.5</v>
      </c>
      <c r="G187" s="526">
        <f t="shared" ref="G187:G208" si="68">E187*F187</f>
        <v>1.25</v>
      </c>
      <c r="H187" s="520">
        <f>ROUND(C187*G187*12,0)</f>
        <v>0</v>
      </c>
      <c r="I187" s="514"/>
      <c r="J187" s="515"/>
      <c r="K187" s="528"/>
      <c r="L187" s="517">
        <v>38</v>
      </c>
      <c r="M187" s="518"/>
      <c r="N187" s="518"/>
    </row>
    <row r="188" spans="1:14" s="470" customFormat="1">
      <c r="A188" s="513" t="s">
        <v>42</v>
      </c>
      <c r="B188" s="519" t="s">
        <v>304</v>
      </c>
      <c r="C188" s="514">
        <f>SUM(C189:C192)</f>
        <v>1</v>
      </c>
      <c r="D188" s="514">
        <f>SUM(D189:D192)</f>
        <v>0</v>
      </c>
      <c r="E188" s="512"/>
      <c r="F188" s="525"/>
      <c r="G188" s="526"/>
      <c r="H188" s="515">
        <f>SUM(H189:H192)</f>
        <v>9</v>
      </c>
      <c r="I188" s="514">
        <f>SUM(I189:I192)</f>
        <v>0</v>
      </c>
      <c r="J188" s="515"/>
      <c r="K188" s="528"/>
      <c r="L188" s="517">
        <v>39</v>
      </c>
      <c r="M188" s="518"/>
      <c r="N188" s="518"/>
    </row>
    <row r="189" spans="1:14" s="470" customFormat="1">
      <c r="A189" s="521"/>
      <c r="B189" s="522" t="s">
        <v>305</v>
      </c>
      <c r="C189" s="523"/>
      <c r="D189" s="523"/>
      <c r="E189" s="524">
        <v>1.5</v>
      </c>
      <c r="F189" s="525">
        <v>0.5</v>
      </c>
      <c r="G189" s="526">
        <f t="shared" si="68"/>
        <v>0.75</v>
      </c>
      <c r="H189" s="520">
        <f t="shared" ref="H189:H193" si="69">ROUND(C189*G189*12,0)</f>
        <v>0</v>
      </c>
      <c r="I189" s="523"/>
      <c r="J189" s="520"/>
      <c r="K189" s="527"/>
      <c r="L189" s="517">
        <v>40</v>
      </c>
      <c r="M189" s="518"/>
      <c r="N189" s="518"/>
    </row>
    <row r="190" spans="1:14" s="470" customFormat="1">
      <c r="A190" s="521"/>
      <c r="B190" s="522" t="s">
        <v>306</v>
      </c>
      <c r="C190" s="523">
        <v>1</v>
      </c>
      <c r="D190" s="523"/>
      <c r="E190" s="524">
        <v>3</v>
      </c>
      <c r="F190" s="525">
        <v>0.5</v>
      </c>
      <c r="G190" s="526">
        <f t="shared" si="68"/>
        <v>1.5</v>
      </c>
      <c r="H190" s="520">
        <v>9</v>
      </c>
      <c r="I190" s="523"/>
      <c r="J190" s="520"/>
      <c r="K190" s="527"/>
      <c r="L190" s="517">
        <v>41</v>
      </c>
      <c r="M190" s="518"/>
      <c r="N190" s="518"/>
    </row>
    <row r="191" spans="1:14" s="470" customFormat="1">
      <c r="A191" s="521"/>
      <c r="B191" s="522" t="s">
        <v>307</v>
      </c>
      <c r="C191" s="523"/>
      <c r="D191" s="523"/>
      <c r="E191" s="524">
        <v>4.5</v>
      </c>
      <c r="F191" s="525">
        <v>0.5</v>
      </c>
      <c r="G191" s="526">
        <f t="shared" si="68"/>
        <v>2.25</v>
      </c>
      <c r="H191" s="520">
        <f t="shared" si="69"/>
        <v>0</v>
      </c>
      <c r="I191" s="523"/>
      <c r="J191" s="520"/>
      <c r="K191" s="527"/>
      <c r="L191" s="517">
        <v>42</v>
      </c>
      <c r="M191" s="518"/>
      <c r="N191" s="518"/>
    </row>
    <row r="192" spans="1:14" s="470" customFormat="1">
      <c r="A192" s="521"/>
      <c r="B192" s="522" t="s">
        <v>308</v>
      </c>
      <c r="C192" s="523"/>
      <c r="D192" s="523"/>
      <c r="E192" s="524">
        <v>6</v>
      </c>
      <c r="F192" s="525">
        <v>0.5</v>
      </c>
      <c r="G192" s="526">
        <f t="shared" si="68"/>
        <v>3</v>
      </c>
      <c r="H192" s="520">
        <f t="shared" si="69"/>
        <v>0</v>
      </c>
      <c r="I192" s="523"/>
      <c r="J192" s="520"/>
      <c r="K192" s="527"/>
      <c r="L192" s="517">
        <v>43</v>
      </c>
      <c r="M192" s="518"/>
      <c r="N192" s="518"/>
    </row>
    <row r="193" spans="1:14" s="470" customFormat="1" ht="25.5">
      <c r="A193" s="513">
        <v>2</v>
      </c>
      <c r="B193" s="519" t="s">
        <v>309</v>
      </c>
      <c r="C193" s="514"/>
      <c r="D193" s="514"/>
      <c r="E193" s="512">
        <v>1.5</v>
      </c>
      <c r="F193" s="525">
        <v>0.5</v>
      </c>
      <c r="G193" s="526">
        <f t="shared" si="68"/>
        <v>0.75</v>
      </c>
      <c r="H193" s="520">
        <f t="shared" si="69"/>
        <v>0</v>
      </c>
      <c r="I193" s="514"/>
      <c r="J193" s="515"/>
      <c r="K193" s="528"/>
      <c r="L193" s="517">
        <v>44</v>
      </c>
      <c r="M193" s="518"/>
      <c r="N193" s="518"/>
    </row>
    <row r="194" spans="1:14" s="470" customFormat="1" ht="25.5">
      <c r="A194" s="513">
        <v>3</v>
      </c>
      <c r="B194" s="519" t="s">
        <v>310</v>
      </c>
      <c r="C194" s="514">
        <f>C195+C198+C203</f>
        <v>17</v>
      </c>
      <c r="D194" s="514">
        <f>D195+D198+D203</f>
        <v>0</v>
      </c>
      <c r="E194" s="515">
        <f t="shared" ref="E194:K194" si="70">E195+E198+E203</f>
        <v>0</v>
      </c>
      <c r="F194" s="515">
        <f t="shared" si="70"/>
        <v>0</v>
      </c>
      <c r="G194" s="515">
        <f t="shared" si="70"/>
        <v>0</v>
      </c>
      <c r="H194" s="515">
        <f t="shared" si="70"/>
        <v>51</v>
      </c>
      <c r="I194" s="514">
        <f t="shared" si="70"/>
        <v>0</v>
      </c>
      <c r="J194" s="515">
        <f t="shared" si="70"/>
        <v>0</v>
      </c>
      <c r="K194" s="515">
        <f t="shared" si="70"/>
        <v>0</v>
      </c>
      <c r="L194" s="517">
        <v>45</v>
      </c>
      <c r="M194" s="518"/>
      <c r="N194" s="518"/>
    </row>
    <row r="195" spans="1:14" s="475" customFormat="1">
      <c r="A195" s="513" t="s">
        <v>311</v>
      </c>
      <c r="B195" s="519" t="s">
        <v>312</v>
      </c>
      <c r="C195" s="514">
        <f>C196+C197</f>
        <v>0</v>
      </c>
      <c r="D195" s="514">
        <f>D196+D197</f>
        <v>0</v>
      </c>
      <c r="E195" s="532"/>
      <c r="F195" s="516"/>
      <c r="G195" s="530"/>
      <c r="H195" s="515">
        <f>H196+H197</f>
        <v>0</v>
      </c>
      <c r="I195" s="514">
        <f>I196+I197</f>
        <v>0</v>
      </c>
      <c r="J195" s="515"/>
      <c r="K195" s="528"/>
      <c r="L195" s="531">
        <v>46</v>
      </c>
      <c r="M195" s="518"/>
      <c r="N195" s="518"/>
    </row>
    <row r="196" spans="1:14" s="470" customFormat="1" ht="25.5">
      <c r="A196" s="521"/>
      <c r="B196" s="522" t="s">
        <v>313</v>
      </c>
      <c r="C196" s="523"/>
      <c r="D196" s="523"/>
      <c r="E196" s="524">
        <v>1.5</v>
      </c>
      <c r="F196" s="525">
        <v>0.5</v>
      </c>
      <c r="G196" s="526">
        <f t="shared" si="68"/>
        <v>0.75</v>
      </c>
      <c r="H196" s="520">
        <f>ROUND(C196*G196*12,0)</f>
        <v>0</v>
      </c>
      <c r="I196" s="523"/>
      <c r="J196" s="520"/>
      <c r="K196" s="527"/>
      <c r="L196" s="517">
        <v>47</v>
      </c>
      <c r="M196" s="518"/>
      <c r="N196" s="518"/>
    </row>
    <row r="197" spans="1:14" s="470" customFormat="1" ht="25.5">
      <c r="A197" s="521"/>
      <c r="B197" s="522" t="s">
        <v>314</v>
      </c>
      <c r="C197" s="523"/>
      <c r="D197" s="523"/>
      <c r="E197" s="524">
        <v>2</v>
      </c>
      <c r="F197" s="525">
        <v>0.5</v>
      </c>
      <c r="G197" s="526">
        <f t="shared" si="68"/>
        <v>1</v>
      </c>
      <c r="H197" s="520">
        <f t="shared" ref="H197" si="71">ROUND(C197*G197*12,0)</f>
        <v>0</v>
      </c>
      <c r="I197" s="523"/>
      <c r="J197" s="520"/>
      <c r="K197" s="527"/>
      <c r="L197" s="517">
        <v>48</v>
      </c>
      <c r="M197" s="518"/>
      <c r="N197" s="518"/>
    </row>
    <row r="198" spans="1:14" s="475" customFormat="1" ht="35.1" customHeight="1">
      <c r="A198" s="513" t="s">
        <v>315</v>
      </c>
      <c r="B198" s="519" t="s">
        <v>316</v>
      </c>
      <c r="C198" s="514">
        <f>SUM(C199:C202)</f>
        <v>17</v>
      </c>
      <c r="D198" s="514">
        <f>SUM(D199:D202)</f>
        <v>0</v>
      </c>
      <c r="E198" s="532"/>
      <c r="F198" s="516"/>
      <c r="G198" s="530"/>
      <c r="H198" s="515">
        <f>SUM(H199:H202)</f>
        <v>51</v>
      </c>
      <c r="I198" s="514">
        <f>SUM(I199:I202)</f>
        <v>0</v>
      </c>
      <c r="J198" s="515"/>
      <c r="K198" s="528"/>
      <c r="L198" s="531">
        <v>49</v>
      </c>
      <c r="M198" s="518"/>
      <c r="N198" s="518"/>
    </row>
    <row r="199" spans="1:14" s="470" customFormat="1">
      <c r="A199" s="521"/>
      <c r="B199" s="522" t="s">
        <v>317</v>
      </c>
      <c r="C199" s="523">
        <f>C177+C178+C179</f>
        <v>17</v>
      </c>
      <c r="D199" s="523">
        <f>D177+D178+D179</f>
        <v>0</v>
      </c>
      <c r="E199" s="534">
        <v>1</v>
      </c>
      <c r="F199" s="525">
        <v>0.5</v>
      </c>
      <c r="G199" s="526">
        <f t="shared" si="68"/>
        <v>0.5</v>
      </c>
      <c r="H199" s="520">
        <v>51</v>
      </c>
      <c r="I199" s="523"/>
      <c r="J199" s="520"/>
      <c r="K199" s="527"/>
      <c r="L199" s="517">
        <v>50</v>
      </c>
      <c r="M199" s="518"/>
      <c r="N199" s="518"/>
    </row>
    <row r="200" spans="1:14" s="470" customFormat="1">
      <c r="A200" s="521"/>
      <c r="B200" s="522" t="s">
        <v>318</v>
      </c>
      <c r="C200" s="523"/>
      <c r="D200" s="523"/>
      <c r="E200" s="524">
        <v>2</v>
      </c>
      <c r="F200" s="525">
        <v>0.5</v>
      </c>
      <c r="G200" s="526">
        <f t="shared" si="68"/>
        <v>1</v>
      </c>
      <c r="H200" s="520">
        <f t="shared" ref="H200:H202" si="72">ROUND(C200*G200*12,0)</f>
        <v>0</v>
      </c>
      <c r="I200" s="523"/>
      <c r="J200" s="520"/>
      <c r="K200" s="527"/>
      <c r="L200" s="517">
        <v>51</v>
      </c>
      <c r="M200" s="518"/>
      <c r="N200" s="518"/>
    </row>
    <row r="201" spans="1:14" s="470" customFormat="1">
      <c r="A201" s="521"/>
      <c r="B201" s="522" t="s">
        <v>319</v>
      </c>
      <c r="C201" s="523"/>
      <c r="D201" s="523"/>
      <c r="E201" s="534">
        <v>3</v>
      </c>
      <c r="F201" s="525">
        <v>0.5</v>
      </c>
      <c r="G201" s="526">
        <f t="shared" si="68"/>
        <v>1.5</v>
      </c>
      <c r="H201" s="520">
        <f t="shared" si="72"/>
        <v>0</v>
      </c>
      <c r="I201" s="523"/>
      <c r="J201" s="520"/>
      <c r="K201" s="527"/>
      <c r="L201" s="517">
        <v>52</v>
      </c>
      <c r="M201" s="518"/>
      <c r="N201" s="518"/>
    </row>
    <row r="202" spans="1:14" s="470" customFormat="1">
      <c r="A202" s="521"/>
      <c r="B202" s="522" t="s">
        <v>320</v>
      </c>
      <c r="C202" s="523"/>
      <c r="D202" s="523"/>
      <c r="E202" s="534">
        <v>4</v>
      </c>
      <c r="F202" s="525">
        <v>0.5</v>
      </c>
      <c r="G202" s="526">
        <f t="shared" si="68"/>
        <v>2</v>
      </c>
      <c r="H202" s="520">
        <f t="shared" si="72"/>
        <v>0</v>
      </c>
      <c r="I202" s="523"/>
      <c r="J202" s="520"/>
      <c r="K202" s="527"/>
      <c r="L202" s="517">
        <v>53</v>
      </c>
      <c r="M202" s="518"/>
      <c r="N202" s="518"/>
    </row>
    <row r="203" spans="1:14" s="470" customFormat="1" ht="25.5">
      <c r="A203" s="513" t="s">
        <v>321</v>
      </c>
      <c r="B203" s="519" t="s">
        <v>322</v>
      </c>
      <c r="C203" s="514">
        <f>SUM(C204:C207)</f>
        <v>0</v>
      </c>
      <c r="D203" s="514">
        <f>SUM(D204:D207)</f>
        <v>0</v>
      </c>
      <c r="E203" s="532"/>
      <c r="F203" s="525"/>
      <c r="G203" s="526"/>
      <c r="H203" s="515">
        <f>SUM(H204:H207)</f>
        <v>0</v>
      </c>
      <c r="I203" s="514">
        <f>SUM(I204:I207)</f>
        <v>0</v>
      </c>
      <c r="J203" s="515"/>
      <c r="K203" s="528"/>
      <c r="L203" s="517">
        <v>54</v>
      </c>
      <c r="M203" s="518"/>
      <c r="N203" s="518"/>
    </row>
    <row r="204" spans="1:14" s="470" customFormat="1">
      <c r="A204" s="521"/>
      <c r="B204" s="522" t="s">
        <v>323</v>
      </c>
      <c r="C204" s="523"/>
      <c r="D204" s="523"/>
      <c r="E204" s="524">
        <v>1.5</v>
      </c>
      <c r="F204" s="525">
        <v>0.5</v>
      </c>
      <c r="G204" s="526">
        <f t="shared" si="68"/>
        <v>0.75</v>
      </c>
      <c r="H204" s="520">
        <f t="shared" ref="H204:H207" si="73">ROUND(C204*G204*12,0)</f>
        <v>0</v>
      </c>
      <c r="I204" s="523"/>
      <c r="J204" s="520"/>
      <c r="K204" s="527"/>
      <c r="L204" s="517">
        <v>55</v>
      </c>
      <c r="M204" s="518"/>
      <c r="N204" s="518"/>
    </row>
    <row r="205" spans="1:14" s="470" customFormat="1">
      <c r="A205" s="521"/>
      <c r="B205" s="522" t="s">
        <v>324</v>
      </c>
      <c r="C205" s="523"/>
      <c r="D205" s="523"/>
      <c r="E205" s="535">
        <v>3</v>
      </c>
      <c r="F205" s="525">
        <v>0.5</v>
      </c>
      <c r="G205" s="526">
        <f t="shared" si="68"/>
        <v>1.5</v>
      </c>
      <c r="H205" s="520">
        <f t="shared" si="73"/>
        <v>0</v>
      </c>
      <c r="I205" s="523"/>
      <c r="J205" s="520"/>
      <c r="K205" s="527"/>
      <c r="L205" s="517">
        <v>56</v>
      </c>
      <c r="M205" s="518"/>
      <c r="N205" s="518"/>
    </row>
    <row r="206" spans="1:14" s="470" customFormat="1">
      <c r="A206" s="521"/>
      <c r="B206" s="522" t="s">
        <v>325</v>
      </c>
      <c r="C206" s="523"/>
      <c r="D206" s="523"/>
      <c r="E206" s="536">
        <v>2.5</v>
      </c>
      <c r="F206" s="525">
        <v>0.5</v>
      </c>
      <c r="G206" s="526">
        <f t="shared" si="68"/>
        <v>1.25</v>
      </c>
      <c r="H206" s="520">
        <f t="shared" si="73"/>
        <v>0</v>
      </c>
      <c r="I206" s="523"/>
      <c r="J206" s="520"/>
      <c r="K206" s="527"/>
      <c r="L206" s="517">
        <v>57</v>
      </c>
      <c r="M206" s="518"/>
      <c r="N206" s="518"/>
    </row>
    <row r="207" spans="1:14" s="470" customFormat="1">
      <c r="A207" s="521"/>
      <c r="B207" s="522" t="s">
        <v>326</v>
      </c>
      <c r="C207" s="523"/>
      <c r="D207" s="523"/>
      <c r="E207" s="524">
        <v>5</v>
      </c>
      <c r="F207" s="525">
        <v>0.5</v>
      </c>
      <c r="G207" s="526">
        <f t="shared" si="68"/>
        <v>2.5</v>
      </c>
      <c r="H207" s="520">
        <f t="shared" si="73"/>
        <v>0</v>
      </c>
      <c r="I207" s="523"/>
      <c r="J207" s="520"/>
      <c r="K207" s="527"/>
      <c r="L207" s="517">
        <v>58</v>
      </c>
      <c r="M207" s="518"/>
      <c r="N207" s="518"/>
    </row>
    <row r="208" spans="1:14" s="470" customFormat="1">
      <c r="A208" s="513" t="s">
        <v>21</v>
      </c>
      <c r="B208" s="519" t="s">
        <v>327</v>
      </c>
      <c r="C208" s="514"/>
      <c r="D208" s="514"/>
      <c r="E208" s="529">
        <v>20</v>
      </c>
      <c r="F208" s="516">
        <v>0.5</v>
      </c>
      <c r="G208" s="526">
        <f t="shared" si="68"/>
        <v>10</v>
      </c>
      <c r="H208" s="520">
        <f>ROUND(C208*G208*1,0)</f>
        <v>0</v>
      </c>
      <c r="I208" s="514"/>
      <c r="J208" s="515"/>
      <c r="K208" s="528"/>
      <c r="L208" s="517">
        <v>72</v>
      </c>
      <c r="M208" s="518"/>
      <c r="N208" s="518"/>
    </row>
    <row r="209" spans="1:14" s="623" customFormat="1">
      <c r="A209" s="664"/>
      <c r="B209" s="665" t="s">
        <v>85</v>
      </c>
      <c r="C209" s="666">
        <f>C210+C267</f>
        <v>712</v>
      </c>
      <c r="D209" s="666">
        <v>307</v>
      </c>
      <c r="E209" s="667"/>
      <c r="F209" s="668"/>
      <c r="G209" s="668"/>
      <c r="H209" s="667">
        <f>H210+H267+8841</f>
        <v>15660</v>
      </c>
      <c r="I209" s="666">
        <v>6007.5</v>
      </c>
      <c r="J209" s="667"/>
      <c r="K209" s="667"/>
      <c r="L209" s="669">
        <v>1</v>
      </c>
      <c r="M209" s="670">
        <v>2966.5</v>
      </c>
      <c r="N209" s="670"/>
    </row>
    <row r="210" spans="1:14" s="623" customFormat="1">
      <c r="A210" s="665" t="s">
        <v>20</v>
      </c>
      <c r="B210" s="671" t="s">
        <v>264</v>
      </c>
      <c r="C210" s="666">
        <f>C211+C244</f>
        <v>690</v>
      </c>
      <c r="D210" s="666">
        <v>307</v>
      </c>
      <c r="E210" s="667"/>
      <c r="F210" s="668"/>
      <c r="G210" s="668"/>
      <c r="H210" s="667">
        <f>H211+H244</f>
        <v>6599</v>
      </c>
      <c r="I210" s="666">
        <v>6007.5</v>
      </c>
      <c r="J210" s="672"/>
      <c r="K210" s="667"/>
      <c r="L210" s="669">
        <v>2</v>
      </c>
      <c r="M210" s="670">
        <v>2966.5</v>
      </c>
      <c r="N210" s="670"/>
    </row>
    <row r="211" spans="1:14" s="623" customFormat="1">
      <c r="A211" s="665" t="s">
        <v>23</v>
      </c>
      <c r="B211" s="671" t="s">
        <v>265</v>
      </c>
      <c r="C211" s="666">
        <f t="shared" ref="C211:K211" si="74">C212+C215+C216+C220+C227+C234+C243</f>
        <v>621</v>
      </c>
      <c r="D211" s="666">
        <v>307</v>
      </c>
      <c r="E211" s="667"/>
      <c r="F211" s="667"/>
      <c r="G211" s="667"/>
      <c r="H211" s="667">
        <f>H212+H215+H216+H220+H227+H234+H243</f>
        <v>6255.5</v>
      </c>
      <c r="I211" s="666">
        <v>5506.5</v>
      </c>
      <c r="J211" s="667">
        <f t="shared" si="74"/>
        <v>0</v>
      </c>
      <c r="K211" s="667">
        <f t="shared" si="74"/>
        <v>0</v>
      </c>
      <c r="L211" s="669">
        <v>3</v>
      </c>
      <c r="M211" s="670">
        <v>2749</v>
      </c>
      <c r="N211" s="670"/>
    </row>
    <row r="212" spans="1:14" s="623" customFormat="1">
      <c r="A212" s="665">
        <v>1</v>
      </c>
      <c r="B212" s="671" t="s">
        <v>266</v>
      </c>
      <c r="C212" s="666">
        <f t="shared" ref="C212:K212" si="75">C213+C214</f>
        <v>22</v>
      </c>
      <c r="D212" s="666">
        <v>22</v>
      </c>
      <c r="E212" s="667">
        <f t="shared" si="75"/>
        <v>4</v>
      </c>
      <c r="F212" s="667">
        <f t="shared" si="75"/>
        <v>1</v>
      </c>
      <c r="G212" s="667">
        <f t="shared" si="75"/>
        <v>2</v>
      </c>
      <c r="H212" s="667">
        <f>H213+H214</f>
        <v>129</v>
      </c>
      <c r="I212" s="666">
        <v>129</v>
      </c>
      <c r="J212" s="667">
        <f t="shared" si="75"/>
        <v>0</v>
      </c>
      <c r="K212" s="667">
        <f t="shared" si="75"/>
        <v>0</v>
      </c>
      <c r="L212" s="669">
        <v>4</v>
      </c>
      <c r="M212" s="670"/>
      <c r="N212" s="670"/>
    </row>
    <row r="213" spans="1:14" s="623" customFormat="1">
      <c r="A213" s="673"/>
      <c r="B213" s="674" t="s">
        <v>267</v>
      </c>
      <c r="C213" s="675">
        <v>10</v>
      </c>
      <c r="D213" s="675">
        <v>10</v>
      </c>
      <c r="E213" s="676">
        <v>2.5</v>
      </c>
      <c r="F213" s="677">
        <v>0.5</v>
      </c>
      <c r="G213" s="678">
        <f t="shared" ref="G213:G215" si="76">E213*F213</f>
        <v>1.25</v>
      </c>
      <c r="H213" s="672">
        <v>75</v>
      </c>
      <c r="I213" s="675">
        <v>75</v>
      </c>
      <c r="J213" s="672"/>
      <c r="K213" s="679"/>
      <c r="L213" s="669">
        <v>5</v>
      </c>
      <c r="M213" s="670"/>
      <c r="N213" s="670"/>
    </row>
    <row r="214" spans="1:14" s="623" customFormat="1">
      <c r="A214" s="673"/>
      <c r="B214" s="674" t="s">
        <v>268</v>
      </c>
      <c r="C214" s="675">
        <v>12</v>
      </c>
      <c r="D214" s="675">
        <v>12</v>
      </c>
      <c r="E214" s="676">
        <v>1.5</v>
      </c>
      <c r="F214" s="677">
        <v>0.5</v>
      </c>
      <c r="G214" s="678">
        <f t="shared" si="76"/>
        <v>0.75</v>
      </c>
      <c r="H214" s="672">
        <v>54</v>
      </c>
      <c r="I214" s="675">
        <v>54</v>
      </c>
      <c r="J214" s="672"/>
      <c r="K214" s="679"/>
      <c r="L214" s="669">
        <v>6</v>
      </c>
      <c r="M214" s="670"/>
      <c r="N214" s="670"/>
    </row>
    <row r="215" spans="1:14" s="628" customFormat="1" ht="25.5">
      <c r="A215" s="665">
        <v>2</v>
      </c>
      <c r="B215" s="671" t="s">
        <v>269</v>
      </c>
      <c r="C215" s="666">
        <v>2</v>
      </c>
      <c r="D215" s="666"/>
      <c r="E215" s="664">
        <v>1.5</v>
      </c>
      <c r="F215" s="668">
        <v>0.5</v>
      </c>
      <c r="G215" s="686">
        <f t="shared" si="76"/>
        <v>0.75</v>
      </c>
      <c r="H215" s="667">
        <v>9</v>
      </c>
      <c r="I215" s="666"/>
      <c r="J215" s="667"/>
      <c r="K215" s="684"/>
      <c r="L215" s="687">
        <v>7</v>
      </c>
      <c r="M215" s="721">
        <v>9</v>
      </c>
      <c r="N215" s="721"/>
    </row>
    <row r="216" spans="1:14" s="623" customFormat="1">
      <c r="A216" s="665">
        <v>3</v>
      </c>
      <c r="B216" s="671" t="s">
        <v>270</v>
      </c>
      <c r="C216" s="666">
        <f t="shared" ref="C216:K216" si="77">SUM(C217:C219)</f>
        <v>1</v>
      </c>
      <c r="D216" s="666">
        <v>0</v>
      </c>
      <c r="E216" s="667">
        <f t="shared" si="77"/>
        <v>6</v>
      </c>
      <c r="F216" s="667">
        <f t="shared" si="77"/>
        <v>1.5</v>
      </c>
      <c r="G216" s="667">
        <f t="shared" si="77"/>
        <v>3</v>
      </c>
      <c r="H216" s="667">
        <f t="shared" si="77"/>
        <v>5</v>
      </c>
      <c r="I216" s="666">
        <v>0</v>
      </c>
      <c r="J216" s="667">
        <f t="shared" si="77"/>
        <v>0</v>
      </c>
      <c r="K216" s="667">
        <f t="shared" si="77"/>
        <v>0</v>
      </c>
      <c r="L216" s="669">
        <v>8</v>
      </c>
      <c r="M216" s="670">
        <v>4.5</v>
      </c>
      <c r="N216" s="670"/>
    </row>
    <row r="217" spans="1:14" s="623" customFormat="1">
      <c r="A217" s="673"/>
      <c r="B217" s="674" t="s">
        <v>271</v>
      </c>
      <c r="C217" s="675"/>
      <c r="D217" s="675"/>
      <c r="E217" s="676">
        <v>2.5</v>
      </c>
      <c r="F217" s="677">
        <v>0.5</v>
      </c>
      <c r="G217" s="678">
        <f t="shared" ref="G217:G219" si="78">E217*F217</f>
        <v>1.25</v>
      </c>
      <c r="H217" s="672">
        <f t="shared" ref="H217:H218" si="79">ROUND(C217*G217*12,0)</f>
        <v>0</v>
      </c>
      <c r="I217" s="675"/>
      <c r="J217" s="672"/>
      <c r="K217" s="679"/>
      <c r="L217" s="669">
        <v>9</v>
      </c>
      <c r="M217" s="670"/>
      <c r="N217" s="670"/>
    </row>
    <row r="218" spans="1:14" s="623" customFormat="1">
      <c r="A218" s="673"/>
      <c r="B218" s="674" t="s">
        <v>272</v>
      </c>
      <c r="C218" s="675"/>
      <c r="D218" s="675"/>
      <c r="E218" s="676">
        <v>2</v>
      </c>
      <c r="F218" s="677">
        <v>0.5</v>
      </c>
      <c r="G218" s="678">
        <f t="shared" si="78"/>
        <v>1</v>
      </c>
      <c r="H218" s="672">
        <f t="shared" si="79"/>
        <v>0</v>
      </c>
      <c r="I218" s="675"/>
      <c r="J218" s="672"/>
      <c r="K218" s="679"/>
      <c r="L218" s="669">
        <v>10</v>
      </c>
      <c r="M218" s="670"/>
      <c r="N218" s="670"/>
    </row>
    <row r="219" spans="1:14" s="623" customFormat="1">
      <c r="A219" s="673"/>
      <c r="B219" s="674" t="s">
        <v>273</v>
      </c>
      <c r="C219" s="675">
        <v>1</v>
      </c>
      <c r="D219" s="675"/>
      <c r="E219" s="676">
        <v>1.5</v>
      </c>
      <c r="F219" s="677">
        <v>0.5</v>
      </c>
      <c r="G219" s="678">
        <f t="shared" si="78"/>
        <v>0.75</v>
      </c>
      <c r="H219" s="672">
        <v>5</v>
      </c>
      <c r="I219" s="675"/>
      <c r="J219" s="672"/>
      <c r="K219" s="679"/>
      <c r="L219" s="669">
        <v>11</v>
      </c>
      <c r="M219" s="670">
        <v>4.5</v>
      </c>
      <c r="N219" s="670"/>
    </row>
    <row r="220" spans="1:14" s="623" customFormat="1" ht="38.25">
      <c r="A220" s="665">
        <v>4</v>
      </c>
      <c r="B220" s="671" t="s">
        <v>274</v>
      </c>
      <c r="C220" s="666">
        <f>SUM(C221:C226)</f>
        <v>32</v>
      </c>
      <c r="D220" s="666">
        <v>104</v>
      </c>
      <c r="E220" s="664"/>
      <c r="F220" s="677"/>
      <c r="G220" s="678"/>
      <c r="H220" s="667">
        <f>SUM(H221:H226)</f>
        <v>483</v>
      </c>
      <c r="I220" s="666">
        <v>483</v>
      </c>
      <c r="J220" s="672"/>
      <c r="K220" s="679"/>
      <c r="L220" s="669">
        <v>12</v>
      </c>
      <c r="M220" s="670">
        <v>256.5</v>
      </c>
      <c r="N220" s="670"/>
    </row>
    <row r="221" spans="1:14" s="623" customFormat="1">
      <c r="A221" s="673"/>
      <c r="B221" s="674" t="s">
        <v>275</v>
      </c>
      <c r="C221" s="769">
        <v>14</v>
      </c>
      <c r="D221" s="769">
        <v>63</v>
      </c>
      <c r="E221" s="676">
        <v>1</v>
      </c>
      <c r="F221" s="677">
        <v>0.5</v>
      </c>
      <c r="G221" s="678">
        <f t="shared" ref="G221:G233" si="80">E221*F221</f>
        <v>0.5</v>
      </c>
      <c r="H221" s="672">
        <v>189</v>
      </c>
      <c r="I221" s="675">
        <v>189</v>
      </c>
      <c r="J221" s="672"/>
      <c r="K221" s="679"/>
      <c r="L221" s="669">
        <v>13</v>
      </c>
      <c r="M221" s="670">
        <v>63</v>
      </c>
      <c r="N221" s="670"/>
    </row>
    <row r="222" spans="1:14" s="623" customFormat="1">
      <c r="A222" s="673"/>
      <c r="B222" s="674" t="s">
        <v>276</v>
      </c>
      <c r="C222" s="769">
        <v>11</v>
      </c>
      <c r="D222" s="769">
        <v>27</v>
      </c>
      <c r="E222" s="676">
        <v>2</v>
      </c>
      <c r="F222" s="677">
        <v>0.5</v>
      </c>
      <c r="G222" s="678">
        <f t="shared" si="80"/>
        <v>1</v>
      </c>
      <c r="H222" s="672">
        <v>162</v>
      </c>
      <c r="I222" s="675">
        <v>162</v>
      </c>
      <c r="J222" s="672"/>
      <c r="K222" s="679"/>
      <c r="L222" s="669">
        <v>14</v>
      </c>
      <c r="M222" s="670">
        <v>99</v>
      </c>
      <c r="N222" s="670"/>
    </row>
    <row r="223" spans="1:14" s="623" customFormat="1">
      <c r="A223" s="673"/>
      <c r="B223" s="674" t="s">
        <v>277</v>
      </c>
      <c r="C223" s="769">
        <v>7</v>
      </c>
      <c r="D223" s="769">
        <v>12</v>
      </c>
      <c r="E223" s="676">
        <v>3</v>
      </c>
      <c r="F223" s="677">
        <v>0.5</v>
      </c>
      <c r="G223" s="678">
        <f t="shared" si="80"/>
        <v>1.5</v>
      </c>
      <c r="H223" s="672">
        <v>108</v>
      </c>
      <c r="I223" s="675">
        <v>108</v>
      </c>
      <c r="J223" s="672"/>
      <c r="K223" s="679"/>
      <c r="L223" s="669">
        <v>15</v>
      </c>
      <c r="M223" s="670">
        <v>94.5</v>
      </c>
      <c r="N223" s="670"/>
    </row>
    <row r="224" spans="1:14" s="623" customFormat="1">
      <c r="A224" s="673"/>
      <c r="B224" s="674" t="s">
        <v>278</v>
      </c>
      <c r="C224" s="769"/>
      <c r="D224" s="769">
        <v>2</v>
      </c>
      <c r="E224" s="676">
        <v>4</v>
      </c>
      <c r="F224" s="677">
        <v>0.5</v>
      </c>
      <c r="G224" s="678">
        <f t="shared" si="80"/>
        <v>2</v>
      </c>
      <c r="H224" s="672">
        <v>24</v>
      </c>
      <c r="I224" s="675">
        <v>24</v>
      </c>
      <c r="J224" s="672"/>
      <c r="K224" s="679"/>
      <c r="L224" s="669">
        <v>16</v>
      </c>
      <c r="M224" s="670"/>
      <c r="N224" s="670"/>
    </row>
    <row r="225" spans="1:14" s="623" customFormat="1">
      <c r="A225" s="673"/>
      <c r="B225" s="674" t="s">
        <v>279</v>
      </c>
      <c r="C225" s="675"/>
      <c r="D225" s="675"/>
      <c r="E225" s="676">
        <v>5</v>
      </c>
      <c r="F225" s="677">
        <v>0.5</v>
      </c>
      <c r="G225" s="678">
        <f t="shared" si="80"/>
        <v>2.5</v>
      </c>
      <c r="H225" s="672">
        <f t="shared" ref="H225:H226" si="81">ROUND(C225*G225*12,0)</f>
        <v>0</v>
      </c>
      <c r="I225" s="675">
        <v>0</v>
      </c>
      <c r="J225" s="672"/>
      <c r="K225" s="679"/>
      <c r="L225" s="669">
        <v>17</v>
      </c>
      <c r="M225" s="670"/>
      <c r="N225" s="670"/>
    </row>
    <row r="226" spans="1:14" s="623" customFormat="1">
      <c r="A226" s="673"/>
      <c r="B226" s="674" t="s">
        <v>280</v>
      </c>
      <c r="C226" s="675"/>
      <c r="D226" s="675"/>
      <c r="E226" s="676">
        <v>6</v>
      </c>
      <c r="F226" s="677">
        <v>0.5</v>
      </c>
      <c r="G226" s="678">
        <f t="shared" si="80"/>
        <v>3</v>
      </c>
      <c r="H226" s="672">
        <f t="shared" si="81"/>
        <v>0</v>
      </c>
      <c r="I226" s="675"/>
      <c r="J226" s="672"/>
      <c r="K226" s="679"/>
      <c r="L226" s="669">
        <v>18</v>
      </c>
      <c r="M226" s="670"/>
      <c r="N226" s="670"/>
    </row>
    <row r="227" spans="1:14" s="623" customFormat="1">
      <c r="A227" s="665">
        <v>5</v>
      </c>
      <c r="B227" s="671" t="s">
        <v>281</v>
      </c>
      <c r="C227" s="666">
        <f>C228+C231+C232+C233</f>
        <v>290</v>
      </c>
      <c r="D227" s="666">
        <v>181</v>
      </c>
      <c r="E227" s="666"/>
      <c r="F227" s="677">
        <v>0.5</v>
      </c>
      <c r="G227" s="678">
        <f t="shared" si="80"/>
        <v>0</v>
      </c>
      <c r="H227" s="667">
        <f>H228+H231+H232+H233</f>
        <v>1558</v>
      </c>
      <c r="I227" s="666">
        <v>843</v>
      </c>
      <c r="J227" s="667"/>
      <c r="K227" s="684"/>
      <c r="L227" s="669">
        <v>19</v>
      </c>
      <c r="M227" s="670">
        <v>734.5</v>
      </c>
      <c r="N227" s="670"/>
    </row>
    <row r="228" spans="1:14" s="623" customFormat="1" ht="43.9" customHeight="1">
      <c r="A228" s="665" t="s">
        <v>282</v>
      </c>
      <c r="B228" s="671" t="s">
        <v>283</v>
      </c>
      <c r="C228" s="666">
        <f>C229+C230</f>
        <v>4</v>
      </c>
      <c r="D228" s="666">
        <v>181</v>
      </c>
      <c r="E228" s="664"/>
      <c r="F228" s="677">
        <v>0.5</v>
      </c>
      <c r="G228" s="678">
        <f t="shared" si="80"/>
        <v>0</v>
      </c>
      <c r="H228" s="667">
        <f>H229+H230</f>
        <v>843</v>
      </c>
      <c r="I228" s="666">
        <v>843</v>
      </c>
      <c r="J228" s="667"/>
      <c r="K228" s="684"/>
      <c r="L228" s="669">
        <v>20</v>
      </c>
      <c r="M228" s="670">
        <v>19.5</v>
      </c>
      <c r="N228" s="670"/>
    </row>
    <row r="229" spans="1:14" s="623" customFormat="1">
      <c r="A229" s="673"/>
      <c r="B229" s="674" t="s">
        <v>284</v>
      </c>
      <c r="C229" s="769">
        <v>3</v>
      </c>
      <c r="D229" s="769">
        <v>162</v>
      </c>
      <c r="E229" s="676">
        <v>1.5</v>
      </c>
      <c r="F229" s="677">
        <v>0.5</v>
      </c>
      <c r="G229" s="678">
        <f t="shared" si="80"/>
        <v>0.75</v>
      </c>
      <c r="H229" s="672">
        <v>729</v>
      </c>
      <c r="I229" s="675">
        <v>729</v>
      </c>
      <c r="J229" s="672"/>
      <c r="K229" s="679"/>
      <c r="L229" s="669">
        <v>21</v>
      </c>
      <c r="M229" s="670">
        <v>13.5</v>
      </c>
      <c r="N229" s="670"/>
    </row>
    <row r="230" spans="1:14" s="623" customFormat="1">
      <c r="A230" s="673"/>
      <c r="B230" s="674" t="s">
        <v>285</v>
      </c>
      <c r="C230" s="769">
        <v>1</v>
      </c>
      <c r="D230" s="769">
        <v>19</v>
      </c>
      <c r="E230" s="676">
        <v>2</v>
      </c>
      <c r="F230" s="677">
        <v>0.5</v>
      </c>
      <c r="G230" s="678">
        <f t="shared" si="80"/>
        <v>1</v>
      </c>
      <c r="H230" s="672">
        <v>114</v>
      </c>
      <c r="I230" s="675">
        <v>114</v>
      </c>
      <c r="J230" s="672"/>
      <c r="K230" s="679"/>
      <c r="L230" s="669">
        <v>22</v>
      </c>
      <c r="M230" s="670">
        <v>6</v>
      </c>
      <c r="N230" s="670"/>
    </row>
    <row r="231" spans="1:14" s="623" customFormat="1" ht="63.6" customHeight="1">
      <c r="A231" s="665" t="s">
        <v>286</v>
      </c>
      <c r="B231" s="671" t="s">
        <v>287</v>
      </c>
      <c r="C231" s="770">
        <v>0</v>
      </c>
      <c r="D231" s="770"/>
      <c r="E231" s="685">
        <v>1</v>
      </c>
      <c r="F231" s="677">
        <v>0.5</v>
      </c>
      <c r="G231" s="678">
        <f t="shared" si="80"/>
        <v>0.5</v>
      </c>
      <c r="H231" s="672">
        <f>ROUND(C231*G231*6,0)</f>
        <v>0</v>
      </c>
      <c r="I231" s="666"/>
      <c r="J231" s="667"/>
      <c r="K231" s="684"/>
      <c r="L231" s="669">
        <v>23</v>
      </c>
      <c r="M231" s="670"/>
      <c r="N231" s="670"/>
    </row>
    <row r="232" spans="1:14" s="623" customFormat="1" ht="25.5">
      <c r="A232" s="665" t="s">
        <v>288</v>
      </c>
      <c r="B232" s="671" t="s">
        <v>289</v>
      </c>
      <c r="C232" s="771">
        <v>286</v>
      </c>
      <c r="D232" s="771"/>
      <c r="E232" s="685">
        <v>1</v>
      </c>
      <c r="F232" s="677">
        <v>0.5</v>
      </c>
      <c r="G232" s="678">
        <f t="shared" si="80"/>
        <v>0.5</v>
      </c>
      <c r="H232" s="667">
        <v>715</v>
      </c>
      <c r="I232" s="666"/>
      <c r="J232" s="667"/>
      <c r="K232" s="684"/>
      <c r="L232" s="669">
        <v>24</v>
      </c>
      <c r="M232" s="670">
        <v>715</v>
      </c>
      <c r="N232" s="670"/>
    </row>
    <row r="233" spans="1:14" s="623" customFormat="1" ht="38.25">
      <c r="A233" s="665" t="s">
        <v>290</v>
      </c>
      <c r="B233" s="671" t="s">
        <v>291</v>
      </c>
      <c r="C233" s="771">
        <v>0</v>
      </c>
      <c r="D233" s="771"/>
      <c r="E233" s="685">
        <v>3</v>
      </c>
      <c r="F233" s="677">
        <v>0.5</v>
      </c>
      <c r="G233" s="678">
        <f t="shared" si="80"/>
        <v>1.5</v>
      </c>
      <c r="H233" s="667">
        <f t="shared" ref="H233" si="82">ROUND(C233*G233*6,0)</f>
        <v>0</v>
      </c>
      <c r="I233" s="666"/>
      <c r="J233" s="667"/>
      <c r="K233" s="684"/>
      <c r="L233" s="669">
        <v>25</v>
      </c>
      <c r="M233" s="670"/>
      <c r="N233" s="670"/>
    </row>
    <row r="234" spans="1:14" s="628" customFormat="1" ht="25.5">
      <c r="A234" s="665">
        <v>6</v>
      </c>
      <c r="B234" s="671" t="s">
        <v>292</v>
      </c>
      <c r="C234" s="666">
        <f>+C235+C239</f>
        <v>274</v>
      </c>
      <c r="D234" s="666">
        <v>0</v>
      </c>
      <c r="E234" s="664"/>
      <c r="F234" s="668"/>
      <c r="G234" s="686"/>
      <c r="H234" s="667">
        <f>H235+H239</f>
        <v>4071.5</v>
      </c>
      <c r="I234" s="666">
        <v>4051.5</v>
      </c>
      <c r="J234" s="667"/>
      <c r="K234" s="684"/>
      <c r="L234" s="687">
        <v>26</v>
      </c>
      <c r="M234" s="670">
        <v>1527</v>
      </c>
      <c r="N234" s="670"/>
    </row>
    <row r="235" spans="1:14" s="623" customFormat="1">
      <c r="A235" s="665" t="s">
        <v>293</v>
      </c>
      <c r="B235" s="671" t="s">
        <v>294</v>
      </c>
      <c r="C235" s="666">
        <f>C236+C237+C238</f>
        <v>66</v>
      </c>
      <c r="D235" s="666">
        <v>0</v>
      </c>
      <c r="E235" s="676">
        <v>2.5</v>
      </c>
      <c r="F235" s="677">
        <v>0.5</v>
      </c>
      <c r="G235" s="678">
        <f t="shared" ref="G235:G238" si="83">E235*F235</f>
        <v>1.25</v>
      </c>
      <c r="H235" s="667">
        <f>H236+H237+H238</f>
        <v>884</v>
      </c>
      <c r="I235" s="666">
        <v>864</v>
      </c>
      <c r="J235" s="667"/>
      <c r="K235" s="684"/>
      <c r="L235" s="669">
        <v>27</v>
      </c>
      <c r="M235" s="670">
        <v>451.5</v>
      </c>
      <c r="N235" s="670"/>
    </row>
    <row r="236" spans="1:14" s="623" customFormat="1">
      <c r="A236" s="673"/>
      <c r="B236" s="674" t="s">
        <v>295</v>
      </c>
      <c r="C236" s="769">
        <v>10</v>
      </c>
      <c r="D236" s="769"/>
      <c r="E236" s="676">
        <v>2.5</v>
      </c>
      <c r="F236" s="677">
        <v>0.5</v>
      </c>
      <c r="G236" s="678">
        <f t="shared" si="83"/>
        <v>1.25</v>
      </c>
      <c r="H236" s="672">
        <v>350</v>
      </c>
      <c r="I236" s="675">
        <v>330</v>
      </c>
      <c r="J236" s="672"/>
      <c r="K236" s="679"/>
      <c r="L236" s="669">
        <v>28</v>
      </c>
      <c r="M236" s="670">
        <v>75</v>
      </c>
      <c r="N236" s="670"/>
    </row>
    <row r="237" spans="1:14" s="623" customFormat="1">
      <c r="A237" s="673"/>
      <c r="B237" s="674" t="s">
        <v>296</v>
      </c>
      <c r="C237" s="769">
        <v>29</v>
      </c>
      <c r="D237" s="769"/>
      <c r="E237" s="676">
        <v>2</v>
      </c>
      <c r="F237" s="677">
        <v>0.5</v>
      </c>
      <c r="G237" s="678">
        <f t="shared" si="83"/>
        <v>1</v>
      </c>
      <c r="H237" s="672">
        <v>144</v>
      </c>
      <c r="I237" s="675">
        <v>144</v>
      </c>
      <c r="J237" s="672"/>
      <c r="K237" s="679"/>
      <c r="L237" s="669">
        <v>29</v>
      </c>
      <c r="M237" s="670">
        <v>174</v>
      </c>
      <c r="N237" s="670"/>
    </row>
    <row r="238" spans="1:14" s="623" customFormat="1">
      <c r="A238" s="673"/>
      <c r="B238" s="674" t="s">
        <v>297</v>
      </c>
      <c r="C238" s="769">
        <v>27</v>
      </c>
      <c r="D238" s="769"/>
      <c r="E238" s="676">
        <v>2.5</v>
      </c>
      <c r="F238" s="677">
        <v>0.5</v>
      </c>
      <c r="G238" s="678">
        <f t="shared" si="83"/>
        <v>1.25</v>
      </c>
      <c r="H238" s="672">
        <v>390</v>
      </c>
      <c r="I238" s="675">
        <v>390</v>
      </c>
      <c r="J238" s="672"/>
      <c r="K238" s="679"/>
      <c r="L238" s="669">
        <v>30</v>
      </c>
      <c r="M238" s="670">
        <v>202.5</v>
      </c>
      <c r="N238" s="670"/>
    </row>
    <row r="239" spans="1:14" s="623" customFormat="1">
      <c r="A239" s="665" t="s">
        <v>298</v>
      </c>
      <c r="B239" s="671" t="s">
        <v>299</v>
      </c>
      <c r="C239" s="675">
        <f>+C240+C241+C242</f>
        <v>208</v>
      </c>
      <c r="D239" s="675">
        <v>0</v>
      </c>
      <c r="E239" s="676"/>
      <c r="F239" s="677"/>
      <c r="G239" s="678"/>
      <c r="H239" s="666">
        <v>3187.5</v>
      </c>
      <c r="I239" s="666">
        <v>3187.5</v>
      </c>
      <c r="J239" s="672"/>
      <c r="K239" s="679"/>
      <c r="L239" s="669">
        <v>31</v>
      </c>
      <c r="M239" s="670">
        <v>1075.5</v>
      </c>
      <c r="N239" s="670"/>
    </row>
    <row r="240" spans="1:14" s="623" customFormat="1">
      <c r="A240" s="673"/>
      <c r="B240" s="674" t="s">
        <v>295</v>
      </c>
      <c r="C240" s="769">
        <v>52</v>
      </c>
      <c r="D240" s="769"/>
      <c r="E240" s="676">
        <v>2</v>
      </c>
      <c r="F240" s="677">
        <v>0.5</v>
      </c>
      <c r="G240" s="678">
        <f t="shared" ref="G240:G243" si="84">E240*F240</f>
        <v>1</v>
      </c>
      <c r="H240" s="672">
        <v>312</v>
      </c>
      <c r="I240" s="675">
        <v>786</v>
      </c>
      <c r="J240" s="672"/>
      <c r="K240" s="679"/>
      <c r="L240" s="669">
        <v>32</v>
      </c>
      <c r="M240" s="670">
        <v>312</v>
      </c>
      <c r="N240" s="670"/>
    </row>
    <row r="241" spans="1:14" s="623" customFormat="1">
      <c r="A241" s="673"/>
      <c r="B241" s="674" t="s">
        <v>296</v>
      </c>
      <c r="C241" s="769">
        <v>115</v>
      </c>
      <c r="D241" s="769"/>
      <c r="E241" s="676">
        <v>1.5</v>
      </c>
      <c r="F241" s="677">
        <v>0.5</v>
      </c>
      <c r="G241" s="678">
        <f t="shared" si="84"/>
        <v>0.75</v>
      </c>
      <c r="H241" s="672">
        <v>517.5</v>
      </c>
      <c r="I241" s="675">
        <v>1507.5</v>
      </c>
      <c r="J241" s="672"/>
      <c r="K241" s="679"/>
      <c r="L241" s="669">
        <v>33</v>
      </c>
      <c r="M241" s="670">
        <v>517.5</v>
      </c>
      <c r="N241" s="670"/>
    </row>
    <row r="242" spans="1:14" s="623" customFormat="1">
      <c r="A242" s="673"/>
      <c r="B242" s="674" t="s">
        <v>297</v>
      </c>
      <c r="C242" s="769">
        <v>41</v>
      </c>
      <c r="D242" s="769"/>
      <c r="E242" s="676">
        <v>2</v>
      </c>
      <c r="F242" s="677">
        <v>0.5</v>
      </c>
      <c r="G242" s="678">
        <f t="shared" si="84"/>
        <v>1</v>
      </c>
      <c r="H242" s="672">
        <v>246</v>
      </c>
      <c r="I242" s="675">
        <v>894</v>
      </c>
      <c r="J242" s="672"/>
      <c r="K242" s="679"/>
      <c r="L242" s="669">
        <v>34</v>
      </c>
      <c r="M242" s="670">
        <v>246</v>
      </c>
      <c r="N242" s="670"/>
    </row>
    <row r="243" spans="1:14" s="623" customFormat="1" ht="25.5">
      <c r="A243" s="665">
        <v>7</v>
      </c>
      <c r="B243" s="671" t="s">
        <v>300</v>
      </c>
      <c r="C243" s="666">
        <v>0</v>
      </c>
      <c r="D243" s="666"/>
      <c r="E243" s="664">
        <v>1.5</v>
      </c>
      <c r="F243" s="668">
        <v>0.5</v>
      </c>
      <c r="G243" s="686">
        <f t="shared" si="84"/>
        <v>0.75</v>
      </c>
      <c r="H243" s="667">
        <f t="shared" ref="H243" si="85">ROUND(C243*G243*6,0)</f>
        <v>0</v>
      </c>
      <c r="I243" s="666"/>
      <c r="J243" s="667"/>
      <c r="K243" s="684"/>
      <c r="L243" s="669">
        <v>35</v>
      </c>
      <c r="M243" s="670"/>
      <c r="N243" s="670"/>
    </row>
    <row r="244" spans="1:14" s="623" customFormat="1">
      <c r="A244" s="665" t="s">
        <v>37</v>
      </c>
      <c r="B244" s="671" t="s">
        <v>301</v>
      </c>
      <c r="C244" s="666">
        <f>C245+C252+C253</f>
        <v>69</v>
      </c>
      <c r="D244" s="666">
        <v>0</v>
      </c>
      <c r="E244" s="688"/>
      <c r="F244" s="677"/>
      <c r="G244" s="678"/>
      <c r="H244" s="667">
        <f>H245+H252+H253</f>
        <v>343.5</v>
      </c>
      <c r="I244" s="666">
        <v>501</v>
      </c>
      <c r="J244" s="667"/>
      <c r="K244" s="684"/>
      <c r="L244" s="669">
        <v>36</v>
      </c>
      <c r="M244" s="670">
        <v>217.5</v>
      </c>
      <c r="N244" s="670"/>
    </row>
    <row r="245" spans="1:14" s="623" customFormat="1" ht="25.5">
      <c r="A245" s="665">
        <v>1</v>
      </c>
      <c r="B245" s="671" t="s">
        <v>302</v>
      </c>
      <c r="C245" s="666">
        <f>C246+C247</f>
        <v>3</v>
      </c>
      <c r="D245" s="666">
        <v>0</v>
      </c>
      <c r="E245" s="689"/>
      <c r="F245" s="677"/>
      <c r="G245" s="678"/>
      <c r="H245" s="667">
        <f>H246+H247</f>
        <v>13.5</v>
      </c>
      <c r="I245" s="666">
        <v>171</v>
      </c>
      <c r="J245" s="667"/>
      <c r="K245" s="684"/>
      <c r="L245" s="669">
        <v>37</v>
      </c>
      <c r="M245" s="670">
        <v>13.5</v>
      </c>
      <c r="N245" s="670"/>
    </row>
    <row r="246" spans="1:14" s="623" customFormat="1">
      <c r="A246" s="665" t="s">
        <v>39</v>
      </c>
      <c r="B246" s="671" t="s">
        <v>303</v>
      </c>
      <c r="C246" s="666">
        <v>0</v>
      </c>
      <c r="D246" s="666"/>
      <c r="E246" s="664">
        <v>2.5</v>
      </c>
      <c r="F246" s="677">
        <v>0.5</v>
      </c>
      <c r="G246" s="678">
        <f t="shared" ref="G246:G252" si="86">E246*F246</f>
        <v>1.25</v>
      </c>
      <c r="H246" s="672">
        <f t="shared" ref="H246:H252" si="87">ROUND(C246*G246*6,0)</f>
        <v>0</v>
      </c>
      <c r="I246" s="666"/>
      <c r="J246" s="667"/>
      <c r="K246" s="684"/>
      <c r="L246" s="669">
        <v>38</v>
      </c>
      <c r="M246" s="670"/>
      <c r="N246" s="670"/>
    </row>
    <row r="247" spans="1:14" s="623" customFormat="1">
      <c r="A247" s="665" t="s">
        <v>42</v>
      </c>
      <c r="B247" s="671" t="s">
        <v>304</v>
      </c>
      <c r="C247" s="666">
        <f>SUM(C248:C251)</f>
        <v>3</v>
      </c>
      <c r="D247" s="666">
        <v>0</v>
      </c>
      <c r="E247" s="664"/>
      <c r="F247" s="677"/>
      <c r="G247" s="678"/>
      <c r="H247" s="667">
        <f>SUM(H248:H251)</f>
        <v>13.5</v>
      </c>
      <c r="I247" s="666">
        <v>171</v>
      </c>
      <c r="J247" s="667"/>
      <c r="K247" s="684"/>
      <c r="L247" s="669">
        <v>39</v>
      </c>
      <c r="M247" s="670">
        <v>13.5</v>
      </c>
      <c r="N247" s="670"/>
    </row>
    <row r="248" spans="1:14" s="623" customFormat="1">
      <c r="A248" s="673"/>
      <c r="B248" s="674" t="s">
        <v>305</v>
      </c>
      <c r="C248" s="769">
        <v>3</v>
      </c>
      <c r="D248" s="769"/>
      <c r="E248" s="676">
        <v>1.5</v>
      </c>
      <c r="F248" s="677">
        <v>0.5</v>
      </c>
      <c r="G248" s="678">
        <f t="shared" si="86"/>
        <v>0.75</v>
      </c>
      <c r="H248" s="672">
        <v>13.5</v>
      </c>
      <c r="I248" s="675">
        <v>103.5</v>
      </c>
      <c r="J248" s="672"/>
      <c r="K248" s="679"/>
      <c r="L248" s="669">
        <v>40</v>
      </c>
      <c r="M248" s="670">
        <v>13.5</v>
      </c>
      <c r="N248" s="670"/>
    </row>
    <row r="249" spans="1:14" s="623" customFormat="1">
      <c r="A249" s="673"/>
      <c r="B249" s="674" t="s">
        <v>306</v>
      </c>
      <c r="C249" s="675">
        <v>0</v>
      </c>
      <c r="D249" s="675"/>
      <c r="E249" s="676">
        <v>3</v>
      </c>
      <c r="F249" s="677">
        <v>0.5</v>
      </c>
      <c r="G249" s="678">
        <f t="shared" si="86"/>
        <v>1.5</v>
      </c>
      <c r="H249" s="672">
        <f t="shared" si="87"/>
        <v>0</v>
      </c>
      <c r="I249" s="675">
        <v>54</v>
      </c>
      <c r="J249" s="672"/>
      <c r="K249" s="679"/>
      <c r="L249" s="669">
        <v>41</v>
      </c>
      <c r="M249" s="670"/>
      <c r="N249" s="670"/>
    </row>
    <row r="250" spans="1:14" s="623" customFormat="1">
      <c r="A250" s="673"/>
      <c r="B250" s="674" t="s">
        <v>307</v>
      </c>
      <c r="C250" s="675">
        <v>0</v>
      </c>
      <c r="D250" s="675"/>
      <c r="E250" s="676">
        <v>4.5</v>
      </c>
      <c r="F250" s="677">
        <v>0.5</v>
      </c>
      <c r="G250" s="678">
        <f t="shared" si="86"/>
        <v>2.25</v>
      </c>
      <c r="H250" s="672">
        <f t="shared" si="87"/>
        <v>0</v>
      </c>
      <c r="I250" s="675">
        <v>13.5</v>
      </c>
      <c r="J250" s="672"/>
      <c r="K250" s="679"/>
      <c r="L250" s="669">
        <v>42</v>
      </c>
      <c r="M250" s="670"/>
      <c r="N250" s="670"/>
    </row>
    <row r="251" spans="1:14" s="623" customFormat="1">
      <c r="A251" s="673"/>
      <c r="B251" s="674" t="s">
        <v>308</v>
      </c>
      <c r="C251" s="675">
        <v>0</v>
      </c>
      <c r="D251" s="675"/>
      <c r="E251" s="676">
        <v>6</v>
      </c>
      <c r="F251" s="677">
        <v>0.5</v>
      </c>
      <c r="G251" s="678">
        <f t="shared" si="86"/>
        <v>3</v>
      </c>
      <c r="H251" s="672">
        <f t="shared" si="87"/>
        <v>0</v>
      </c>
      <c r="I251" s="675">
        <v>0</v>
      </c>
      <c r="J251" s="672"/>
      <c r="K251" s="679"/>
      <c r="L251" s="669">
        <v>43</v>
      </c>
      <c r="M251" s="670"/>
      <c r="N251" s="670"/>
    </row>
    <row r="252" spans="1:14" s="623" customFormat="1" ht="25.5">
      <c r="A252" s="665">
        <v>2</v>
      </c>
      <c r="B252" s="671" t="s">
        <v>309</v>
      </c>
      <c r="C252" s="666">
        <v>0</v>
      </c>
      <c r="D252" s="666"/>
      <c r="E252" s="664">
        <v>1.5</v>
      </c>
      <c r="F252" s="677">
        <v>0.5</v>
      </c>
      <c r="G252" s="678">
        <f t="shared" si="86"/>
        <v>0.75</v>
      </c>
      <c r="H252" s="672">
        <f t="shared" si="87"/>
        <v>0</v>
      </c>
      <c r="I252" s="666">
        <v>0</v>
      </c>
      <c r="J252" s="667"/>
      <c r="K252" s="684"/>
      <c r="L252" s="669">
        <v>44</v>
      </c>
      <c r="M252" s="670"/>
      <c r="N252" s="670"/>
    </row>
    <row r="253" spans="1:14" s="623" customFormat="1" ht="25.5">
      <c r="A253" s="665">
        <v>3</v>
      </c>
      <c r="B253" s="671" t="s">
        <v>310</v>
      </c>
      <c r="C253" s="666">
        <f>C254+C257+C262</f>
        <v>66</v>
      </c>
      <c r="D253" s="666">
        <v>0</v>
      </c>
      <c r="E253" s="667">
        <f t="shared" ref="E253:K253" si="88">E254+E257+E262</f>
        <v>0</v>
      </c>
      <c r="F253" s="667">
        <f t="shared" si="88"/>
        <v>0</v>
      </c>
      <c r="G253" s="667">
        <f t="shared" si="88"/>
        <v>0</v>
      </c>
      <c r="H253" s="667">
        <f>H254+H257+H262</f>
        <v>330</v>
      </c>
      <c r="I253" s="666">
        <v>330</v>
      </c>
      <c r="J253" s="667">
        <f t="shared" si="88"/>
        <v>0</v>
      </c>
      <c r="K253" s="667">
        <f t="shared" si="88"/>
        <v>0</v>
      </c>
      <c r="L253" s="669">
        <v>45</v>
      </c>
      <c r="M253" s="670">
        <v>204</v>
      </c>
      <c r="N253" s="670"/>
    </row>
    <row r="254" spans="1:14" s="628" customFormat="1">
      <c r="A254" s="665" t="s">
        <v>311</v>
      </c>
      <c r="B254" s="671" t="s">
        <v>312</v>
      </c>
      <c r="C254" s="666">
        <f>C255+C256</f>
        <v>0</v>
      </c>
      <c r="D254" s="666">
        <v>0</v>
      </c>
      <c r="E254" s="688"/>
      <c r="F254" s="668"/>
      <c r="G254" s="686"/>
      <c r="H254" s="667">
        <f>H255+H256</f>
        <v>0</v>
      </c>
      <c r="I254" s="666">
        <v>0</v>
      </c>
      <c r="J254" s="667"/>
      <c r="K254" s="684"/>
      <c r="L254" s="687">
        <v>46</v>
      </c>
      <c r="M254" s="670"/>
      <c r="N254" s="670"/>
    </row>
    <row r="255" spans="1:14" s="623" customFormat="1" ht="25.5">
      <c r="A255" s="673"/>
      <c r="B255" s="674" t="s">
        <v>313</v>
      </c>
      <c r="C255" s="675">
        <v>0</v>
      </c>
      <c r="D255" s="675"/>
      <c r="E255" s="676">
        <v>1.5</v>
      </c>
      <c r="F255" s="677">
        <v>0.5</v>
      </c>
      <c r="G255" s="678">
        <f t="shared" ref="G255:G261" si="89">E255*F255</f>
        <v>0.75</v>
      </c>
      <c r="H255" s="672">
        <f t="shared" ref="H255:H256" si="90">ROUND(C255*G255*6,0)</f>
        <v>0</v>
      </c>
      <c r="I255" s="675"/>
      <c r="J255" s="672"/>
      <c r="K255" s="679"/>
      <c r="L255" s="669">
        <v>47</v>
      </c>
      <c r="M255" s="670"/>
      <c r="N255" s="670"/>
    </row>
    <row r="256" spans="1:14" s="623" customFormat="1" ht="25.5">
      <c r="A256" s="673"/>
      <c r="B256" s="674" t="s">
        <v>314</v>
      </c>
      <c r="C256" s="675">
        <v>0</v>
      </c>
      <c r="D256" s="675"/>
      <c r="E256" s="676">
        <v>2</v>
      </c>
      <c r="F256" s="677">
        <v>0.5</v>
      </c>
      <c r="G256" s="678">
        <f t="shared" si="89"/>
        <v>1</v>
      </c>
      <c r="H256" s="672">
        <f t="shared" si="90"/>
        <v>0</v>
      </c>
      <c r="I256" s="675"/>
      <c r="J256" s="672"/>
      <c r="K256" s="679"/>
      <c r="L256" s="669">
        <v>48</v>
      </c>
      <c r="M256" s="670"/>
      <c r="N256" s="670"/>
    </row>
    <row r="257" spans="1:14" s="628" customFormat="1" ht="35.1" customHeight="1">
      <c r="A257" s="665" t="s">
        <v>315</v>
      </c>
      <c r="B257" s="671" t="s">
        <v>316</v>
      </c>
      <c r="C257" s="666">
        <f>SUM(C258:C261)</f>
        <v>66</v>
      </c>
      <c r="D257" s="666">
        <v>0</v>
      </c>
      <c r="E257" s="688"/>
      <c r="F257" s="668"/>
      <c r="G257" s="686"/>
      <c r="H257" s="667">
        <f>SUM(H258:H261)</f>
        <v>330</v>
      </c>
      <c r="I257" s="666">
        <v>330</v>
      </c>
      <c r="J257" s="667"/>
      <c r="K257" s="684"/>
      <c r="L257" s="687">
        <v>49</v>
      </c>
      <c r="M257" s="670">
        <v>204</v>
      </c>
      <c r="N257" s="670"/>
    </row>
    <row r="258" spans="1:14" s="623" customFormat="1">
      <c r="A258" s="673"/>
      <c r="B258" s="674" t="s">
        <v>317</v>
      </c>
      <c r="C258" s="769">
        <v>64</v>
      </c>
      <c r="D258" s="769"/>
      <c r="E258" s="690">
        <v>1</v>
      </c>
      <c r="F258" s="677">
        <v>0.5</v>
      </c>
      <c r="G258" s="678">
        <f t="shared" si="89"/>
        <v>0.5</v>
      </c>
      <c r="H258" s="672">
        <v>252</v>
      </c>
      <c r="I258" s="675">
        <v>252</v>
      </c>
      <c r="J258" s="672"/>
      <c r="K258" s="679"/>
      <c r="L258" s="669">
        <v>50</v>
      </c>
      <c r="M258" s="670">
        <v>192</v>
      </c>
      <c r="N258" s="670"/>
    </row>
    <row r="259" spans="1:14" s="623" customFormat="1">
      <c r="A259" s="673"/>
      <c r="B259" s="674" t="s">
        <v>318</v>
      </c>
      <c r="C259" s="769">
        <v>2</v>
      </c>
      <c r="D259" s="769"/>
      <c r="E259" s="676">
        <v>2</v>
      </c>
      <c r="F259" s="677">
        <v>0.5</v>
      </c>
      <c r="G259" s="678">
        <f t="shared" si="89"/>
        <v>1</v>
      </c>
      <c r="H259" s="672">
        <v>78</v>
      </c>
      <c r="I259" s="675">
        <v>78</v>
      </c>
      <c r="J259" s="672"/>
      <c r="K259" s="679"/>
      <c r="L259" s="669">
        <v>51</v>
      </c>
      <c r="M259" s="670">
        <v>12</v>
      </c>
      <c r="N259" s="670"/>
    </row>
    <row r="260" spans="1:14" s="623" customFormat="1">
      <c r="A260" s="673"/>
      <c r="B260" s="674" t="s">
        <v>319</v>
      </c>
      <c r="C260" s="675">
        <v>0</v>
      </c>
      <c r="D260" s="675"/>
      <c r="E260" s="690">
        <v>3</v>
      </c>
      <c r="F260" s="677">
        <v>0.5</v>
      </c>
      <c r="G260" s="678">
        <f t="shared" si="89"/>
        <v>1.5</v>
      </c>
      <c r="H260" s="672">
        <f t="shared" ref="H260:H261" si="91">ROUND(C260*G260*12,0)</f>
        <v>0</v>
      </c>
      <c r="I260" s="675"/>
      <c r="J260" s="672"/>
      <c r="K260" s="679"/>
      <c r="L260" s="669">
        <v>52</v>
      </c>
      <c r="M260" s="670"/>
      <c r="N260" s="670"/>
    </row>
    <row r="261" spans="1:14" s="623" customFormat="1">
      <c r="A261" s="673"/>
      <c r="B261" s="674" t="s">
        <v>320</v>
      </c>
      <c r="C261" s="675">
        <v>0</v>
      </c>
      <c r="D261" s="675"/>
      <c r="E261" s="690">
        <v>4</v>
      </c>
      <c r="F261" s="677">
        <v>0.5</v>
      </c>
      <c r="G261" s="678">
        <f t="shared" si="89"/>
        <v>2</v>
      </c>
      <c r="H261" s="672">
        <f t="shared" si="91"/>
        <v>0</v>
      </c>
      <c r="I261" s="675"/>
      <c r="J261" s="672"/>
      <c r="K261" s="679"/>
      <c r="L261" s="669">
        <v>53</v>
      </c>
      <c r="M261" s="670"/>
      <c r="N261" s="670"/>
    </row>
    <row r="262" spans="1:14" s="623" customFormat="1" ht="25.5">
      <c r="A262" s="665" t="s">
        <v>321</v>
      </c>
      <c r="B262" s="671" t="s">
        <v>322</v>
      </c>
      <c r="C262" s="666">
        <f>SUM(C263:C266)</f>
        <v>0</v>
      </c>
      <c r="D262" s="666">
        <v>0</v>
      </c>
      <c r="E262" s="688"/>
      <c r="F262" s="677"/>
      <c r="G262" s="678"/>
      <c r="H262" s="667">
        <f>SUM(H263:H266)</f>
        <v>0</v>
      </c>
      <c r="I262" s="666">
        <v>0</v>
      </c>
      <c r="J262" s="667"/>
      <c r="K262" s="684"/>
      <c r="L262" s="669">
        <v>54</v>
      </c>
      <c r="M262" s="670"/>
      <c r="N262" s="670"/>
    </row>
    <row r="263" spans="1:14" s="623" customFormat="1">
      <c r="A263" s="673"/>
      <c r="B263" s="674" t="s">
        <v>323</v>
      </c>
      <c r="C263" s="675">
        <v>0</v>
      </c>
      <c r="D263" s="675"/>
      <c r="E263" s="676">
        <v>1.5</v>
      </c>
      <c r="F263" s="677">
        <v>0.5</v>
      </c>
      <c r="G263" s="678">
        <f t="shared" ref="G263:G267" si="92">E263*F263</f>
        <v>0.75</v>
      </c>
      <c r="H263" s="672">
        <f t="shared" ref="H263:H266" si="93">ROUND(C263*G263*6,0)</f>
        <v>0</v>
      </c>
      <c r="I263" s="675"/>
      <c r="J263" s="672"/>
      <c r="K263" s="679"/>
      <c r="L263" s="669">
        <v>55</v>
      </c>
      <c r="M263" s="670"/>
      <c r="N263" s="670"/>
    </row>
    <row r="264" spans="1:14" s="623" customFormat="1">
      <c r="A264" s="673"/>
      <c r="B264" s="674" t="s">
        <v>324</v>
      </c>
      <c r="C264" s="675">
        <v>0</v>
      </c>
      <c r="D264" s="675"/>
      <c r="E264" s="691">
        <v>3</v>
      </c>
      <c r="F264" s="677">
        <v>0.5</v>
      </c>
      <c r="G264" s="678">
        <f t="shared" si="92"/>
        <v>1.5</v>
      </c>
      <c r="H264" s="672">
        <f t="shared" si="93"/>
        <v>0</v>
      </c>
      <c r="I264" s="675"/>
      <c r="J264" s="672"/>
      <c r="K264" s="679"/>
      <c r="L264" s="669">
        <v>56</v>
      </c>
      <c r="M264" s="670"/>
      <c r="N264" s="670"/>
    </row>
    <row r="265" spans="1:14" s="623" customFormat="1">
      <c r="A265" s="673"/>
      <c r="B265" s="674" t="s">
        <v>325</v>
      </c>
      <c r="C265" s="675">
        <v>0</v>
      </c>
      <c r="D265" s="675"/>
      <c r="E265" s="692">
        <v>2.5</v>
      </c>
      <c r="F265" s="677">
        <v>0.5</v>
      </c>
      <c r="G265" s="678">
        <f t="shared" si="92"/>
        <v>1.25</v>
      </c>
      <c r="H265" s="672">
        <f t="shared" si="93"/>
        <v>0</v>
      </c>
      <c r="I265" s="675"/>
      <c r="J265" s="672"/>
      <c r="K265" s="679"/>
      <c r="L265" s="669">
        <v>57</v>
      </c>
      <c r="M265" s="670"/>
      <c r="N265" s="670"/>
    </row>
    <row r="266" spans="1:14" s="623" customFormat="1">
      <c r="A266" s="673"/>
      <c r="B266" s="674" t="s">
        <v>326</v>
      </c>
      <c r="C266" s="675">
        <v>0</v>
      </c>
      <c r="D266" s="675"/>
      <c r="E266" s="676">
        <v>5</v>
      </c>
      <c r="F266" s="677">
        <v>0.5</v>
      </c>
      <c r="G266" s="678">
        <f t="shared" si="92"/>
        <v>2.5</v>
      </c>
      <c r="H266" s="672">
        <f t="shared" si="93"/>
        <v>0</v>
      </c>
      <c r="I266" s="675"/>
      <c r="J266" s="672"/>
      <c r="K266" s="679"/>
      <c r="L266" s="669">
        <v>58</v>
      </c>
      <c r="M266" s="670"/>
      <c r="N266" s="670"/>
    </row>
    <row r="267" spans="1:14" s="623" customFormat="1">
      <c r="A267" s="665" t="s">
        <v>21</v>
      </c>
      <c r="B267" s="671" t="s">
        <v>327</v>
      </c>
      <c r="C267" s="666">
        <v>22</v>
      </c>
      <c r="D267" s="666">
        <v>41</v>
      </c>
      <c r="E267" s="772">
        <v>20</v>
      </c>
      <c r="F267" s="668">
        <v>0.5</v>
      </c>
      <c r="G267" s="678">
        <f t="shared" si="92"/>
        <v>10</v>
      </c>
      <c r="H267" s="681">
        <v>220</v>
      </c>
      <c r="I267" s="666"/>
      <c r="J267" s="667"/>
      <c r="K267" s="684"/>
      <c r="L267" s="669">
        <v>72</v>
      </c>
      <c r="M267" s="670"/>
      <c r="N267" s="670"/>
    </row>
    <row r="268" spans="1:14" s="623" customFormat="1">
      <c r="A268" s="664"/>
      <c r="B268" s="665" t="s">
        <v>86</v>
      </c>
      <c r="C268" s="666">
        <f>C269+C326</f>
        <v>166</v>
      </c>
      <c r="D268" s="666">
        <f>D269+D326</f>
        <v>0</v>
      </c>
      <c r="E268" s="667"/>
      <c r="F268" s="668"/>
      <c r="G268" s="668"/>
      <c r="H268" s="667">
        <f>H269+H326</f>
        <v>967.27499999999998</v>
      </c>
      <c r="I268" s="666">
        <f>I269+I326</f>
        <v>0</v>
      </c>
      <c r="J268" s="667"/>
      <c r="K268" s="667"/>
      <c r="L268" s="669">
        <v>1</v>
      </c>
      <c r="M268" s="670"/>
      <c r="N268" s="670"/>
    </row>
    <row r="269" spans="1:14" s="623" customFormat="1">
      <c r="A269" s="665" t="s">
        <v>20</v>
      </c>
      <c r="B269" s="671" t="s">
        <v>264</v>
      </c>
      <c r="C269" s="666">
        <f>C270+C303</f>
        <v>166</v>
      </c>
      <c r="D269" s="666">
        <f>D270+D303</f>
        <v>0</v>
      </c>
      <c r="E269" s="667"/>
      <c r="F269" s="668"/>
      <c r="G269" s="668"/>
      <c r="H269" s="667">
        <f>H270+H303</f>
        <v>967.27499999999998</v>
      </c>
      <c r="I269" s="666">
        <f>I270+I303</f>
        <v>0</v>
      </c>
      <c r="J269" s="672"/>
      <c r="K269" s="667"/>
      <c r="L269" s="669">
        <v>2</v>
      </c>
      <c r="M269" s="670"/>
      <c r="N269" s="670"/>
    </row>
    <row r="270" spans="1:14" s="623" customFormat="1">
      <c r="A270" s="665" t="s">
        <v>23</v>
      </c>
      <c r="B270" s="671" t="s">
        <v>265</v>
      </c>
      <c r="C270" s="666">
        <f t="shared" ref="C270:K270" si="94">C271+C274+C275+C279+C286+C293+C302</f>
        <v>149</v>
      </c>
      <c r="D270" s="666">
        <f t="shared" ref="D270" si="95">D271+D274+D275+D279+D286+D293+D302</f>
        <v>0</v>
      </c>
      <c r="E270" s="667"/>
      <c r="F270" s="667"/>
      <c r="G270" s="667"/>
      <c r="H270" s="667">
        <f>H271+H274+H275+H279+H286+H293+H302</f>
        <v>901.77499999999998</v>
      </c>
      <c r="I270" s="666">
        <f t="shared" ref="I270" si="96">I271+I274+I275+I279+I286+I293+I302</f>
        <v>0</v>
      </c>
      <c r="J270" s="667">
        <f t="shared" si="94"/>
        <v>0</v>
      </c>
      <c r="K270" s="667">
        <f t="shared" si="94"/>
        <v>0</v>
      </c>
      <c r="L270" s="669">
        <v>3</v>
      </c>
      <c r="M270" s="670"/>
      <c r="N270" s="670"/>
    </row>
    <row r="271" spans="1:14" s="623" customFormat="1">
      <c r="A271" s="665">
        <v>1</v>
      </c>
      <c r="B271" s="671" t="s">
        <v>266</v>
      </c>
      <c r="C271" s="666">
        <f t="shared" ref="C271:K271" si="97">C272+C273</f>
        <v>7</v>
      </c>
      <c r="D271" s="666">
        <f t="shared" ref="D271" si="98">D272+D273</f>
        <v>0</v>
      </c>
      <c r="E271" s="667">
        <f t="shared" si="97"/>
        <v>4</v>
      </c>
      <c r="F271" s="667">
        <f t="shared" si="97"/>
        <v>1</v>
      </c>
      <c r="G271" s="667">
        <f t="shared" si="97"/>
        <v>2</v>
      </c>
      <c r="H271" s="667">
        <f t="shared" si="97"/>
        <v>41.274999999999999</v>
      </c>
      <c r="I271" s="666">
        <f t="shared" ref="I271" si="99">I272+I273</f>
        <v>0</v>
      </c>
      <c r="J271" s="667">
        <f t="shared" si="97"/>
        <v>0</v>
      </c>
      <c r="K271" s="667">
        <f t="shared" si="97"/>
        <v>0</v>
      </c>
      <c r="L271" s="669">
        <v>4</v>
      </c>
      <c r="M271" s="670"/>
      <c r="N271" s="670"/>
    </row>
    <row r="272" spans="1:14" s="623" customFormat="1">
      <c r="A272" s="673"/>
      <c r="B272" s="674" t="s">
        <v>267</v>
      </c>
      <c r="C272" s="675">
        <v>0</v>
      </c>
      <c r="D272" s="675"/>
      <c r="E272" s="676">
        <v>2.5</v>
      </c>
      <c r="F272" s="677">
        <v>0.5</v>
      </c>
      <c r="G272" s="678">
        <f t="shared" ref="G272:G274" si="100">E272*F272</f>
        <v>1.25</v>
      </c>
      <c r="H272" s="672">
        <f t="shared" ref="H272" si="101">ROUND(C272*G272*6,0)</f>
        <v>0</v>
      </c>
      <c r="I272" s="675"/>
      <c r="J272" s="672"/>
      <c r="K272" s="679"/>
      <c r="L272" s="669">
        <v>5</v>
      </c>
      <c r="M272" s="670"/>
      <c r="N272" s="670"/>
    </row>
    <row r="273" spans="1:14" s="623" customFormat="1">
      <c r="A273" s="673"/>
      <c r="B273" s="674" t="s">
        <v>268</v>
      </c>
      <c r="C273" s="675">
        <v>7</v>
      </c>
      <c r="D273" s="675"/>
      <c r="E273" s="676">
        <v>1.5</v>
      </c>
      <c r="F273" s="677">
        <v>0.5</v>
      </c>
      <c r="G273" s="678">
        <f t="shared" si="100"/>
        <v>0.75</v>
      </c>
      <c r="H273" s="672">
        <v>41.274999999999999</v>
      </c>
      <c r="I273" s="675"/>
      <c r="J273" s="672"/>
      <c r="K273" s="679"/>
      <c r="L273" s="669">
        <v>6</v>
      </c>
      <c r="M273" s="670"/>
      <c r="N273" s="670"/>
    </row>
    <row r="274" spans="1:14" s="623" customFormat="1" ht="25.5">
      <c r="A274" s="665">
        <v>2</v>
      </c>
      <c r="B274" s="671" t="s">
        <v>269</v>
      </c>
      <c r="C274" s="666">
        <v>0</v>
      </c>
      <c r="D274" s="666"/>
      <c r="E274" s="664">
        <v>1.5</v>
      </c>
      <c r="F274" s="677">
        <v>0.5</v>
      </c>
      <c r="G274" s="678">
        <f t="shared" si="100"/>
        <v>0.75</v>
      </c>
      <c r="H274" s="672">
        <v>0</v>
      </c>
      <c r="I274" s="666"/>
      <c r="J274" s="672"/>
      <c r="K274" s="679"/>
      <c r="L274" s="669">
        <v>7</v>
      </c>
      <c r="M274" s="670"/>
      <c r="N274" s="670"/>
    </row>
    <row r="275" spans="1:14" s="623" customFormat="1">
      <c r="A275" s="665">
        <v>3</v>
      </c>
      <c r="B275" s="671" t="s">
        <v>270</v>
      </c>
      <c r="C275" s="666">
        <f t="shared" ref="C275:K275" si="102">SUM(C276:C278)</f>
        <v>0</v>
      </c>
      <c r="D275" s="666">
        <f t="shared" ref="D275" si="103">SUM(D276:D278)</f>
        <v>0</v>
      </c>
      <c r="E275" s="667">
        <f t="shared" si="102"/>
        <v>6</v>
      </c>
      <c r="F275" s="667">
        <f t="shared" si="102"/>
        <v>1.5</v>
      </c>
      <c r="G275" s="667">
        <f t="shared" si="102"/>
        <v>3</v>
      </c>
      <c r="H275" s="667">
        <f t="shared" si="102"/>
        <v>0</v>
      </c>
      <c r="I275" s="666">
        <f t="shared" ref="I275" si="104">SUM(I276:I278)</f>
        <v>0</v>
      </c>
      <c r="J275" s="667">
        <f t="shared" si="102"/>
        <v>0</v>
      </c>
      <c r="K275" s="667">
        <f t="shared" si="102"/>
        <v>0</v>
      </c>
      <c r="L275" s="669">
        <v>8</v>
      </c>
      <c r="M275" s="670"/>
      <c r="N275" s="670"/>
    </row>
    <row r="276" spans="1:14" s="623" customFormat="1">
      <c r="A276" s="673"/>
      <c r="B276" s="674" t="s">
        <v>271</v>
      </c>
      <c r="C276" s="675">
        <v>0</v>
      </c>
      <c r="D276" s="675"/>
      <c r="E276" s="676">
        <v>2.5</v>
      </c>
      <c r="F276" s="677">
        <v>0.5</v>
      </c>
      <c r="G276" s="678">
        <f t="shared" ref="G276:G278" si="105">E276*F276</f>
        <v>1.25</v>
      </c>
      <c r="H276" s="672">
        <f t="shared" ref="H276:H277" si="106">ROUND(C276*G276*6,0)</f>
        <v>0</v>
      </c>
      <c r="I276" s="675"/>
      <c r="J276" s="672"/>
      <c r="K276" s="679"/>
      <c r="L276" s="669">
        <v>9</v>
      </c>
      <c r="M276" s="670"/>
      <c r="N276" s="670"/>
    </row>
    <row r="277" spans="1:14" s="623" customFormat="1">
      <c r="A277" s="673"/>
      <c r="B277" s="674" t="s">
        <v>272</v>
      </c>
      <c r="C277" s="675">
        <v>0</v>
      </c>
      <c r="D277" s="675"/>
      <c r="E277" s="676">
        <v>2</v>
      </c>
      <c r="F277" s="677">
        <v>0.5</v>
      </c>
      <c r="G277" s="678">
        <f t="shared" si="105"/>
        <v>1</v>
      </c>
      <c r="H277" s="672">
        <f t="shared" si="106"/>
        <v>0</v>
      </c>
      <c r="I277" s="675"/>
      <c r="J277" s="672"/>
      <c r="K277" s="679"/>
      <c r="L277" s="669">
        <v>10</v>
      </c>
      <c r="M277" s="670"/>
      <c r="N277" s="670"/>
    </row>
    <row r="278" spans="1:14" s="623" customFormat="1">
      <c r="A278" s="673"/>
      <c r="B278" s="674" t="s">
        <v>273</v>
      </c>
      <c r="C278" s="675">
        <v>0</v>
      </c>
      <c r="D278" s="675"/>
      <c r="E278" s="676">
        <v>1.5</v>
      </c>
      <c r="F278" s="677">
        <v>0.5</v>
      </c>
      <c r="G278" s="678">
        <f t="shared" si="105"/>
        <v>0.75</v>
      </c>
      <c r="H278" s="672">
        <v>0</v>
      </c>
      <c r="I278" s="675"/>
      <c r="J278" s="672"/>
      <c r="K278" s="679"/>
      <c r="L278" s="669">
        <v>11</v>
      </c>
      <c r="M278" s="670"/>
      <c r="N278" s="670"/>
    </row>
    <row r="279" spans="1:14" s="623" customFormat="1" ht="38.25">
      <c r="A279" s="665">
        <v>4</v>
      </c>
      <c r="B279" s="671" t="s">
        <v>274</v>
      </c>
      <c r="C279" s="666">
        <f>SUM(C280:C285)</f>
        <v>8</v>
      </c>
      <c r="D279" s="666">
        <f>SUM(D280:D285)</f>
        <v>0</v>
      </c>
      <c r="E279" s="664"/>
      <c r="F279" s="677"/>
      <c r="G279" s="678"/>
      <c r="H279" s="667">
        <f>SUM(H280:H285)</f>
        <v>60</v>
      </c>
      <c r="I279" s="666">
        <f>SUM(I280:I285)</f>
        <v>0</v>
      </c>
      <c r="J279" s="672"/>
      <c r="K279" s="679"/>
      <c r="L279" s="669">
        <v>12</v>
      </c>
      <c r="M279" s="670"/>
      <c r="N279" s="670"/>
    </row>
    <row r="280" spans="1:14" s="623" customFormat="1">
      <c r="A280" s="673"/>
      <c r="B280" s="674" t="s">
        <v>275</v>
      </c>
      <c r="C280" s="675">
        <v>2</v>
      </c>
      <c r="D280" s="675"/>
      <c r="E280" s="676">
        <v>1</v>
      </c>
      <c r="F280" s="677">
        <v>0.5</v>
      </c>
      <c r="G280" s="678">
        <f t="shared" ref="G280:G292" si="107">E280*F280</f>
        <v>0.5</v>
      </c>
      <c r="H280" s="672">
        <v>8</v>
      </c>
      <c r="I280" s="675"/>
      <c r="J280" s="672"/>
      <c r="K280" s="679"/>
      <c r="L280" s="669">
        <v>13</v>
      </c>
      <c r="M280" s="670"/>
      <c r="N280" s="670"/>
    </row>
    <row r="281" spans="1:14" s="623" customFormat="1">
      <c r="A281" s="673"/>
      <c r="B281" s="674" t="s">
        <v>276</v>
      </c>
      <c r="C281" s="675">
        <v>6</v>
      </c>
      <c r="D281" s="675"/>
      <c r="E281" s="676">
        <v>2</v>
      </c>
      <c r="F281" s="677">
        <v>0.5</v>
      </c>
      <c r="G281" s="678">
        <f t="shared" si="107"/>
        <v>1</v>
      </c>
      <c r="H281" s="672">
        <v>52</v>
      </c>
      <c r="I281" s="675"/>
      <c r="J281" s="672"/>
      <c r="K281" s="679"/>
      <c r="L281" s="669">
        <v>14</v>
      </c>
      <c r="M281" s="670"/>
      <c r="N281" s="670"/>
    </row>
    <row r="282" spans="1:14" s="623" customFormat="1">
      <c r="A282" s="673"/>
      <c r="B282" s="674" t="s">
        <v>277</v>
      </c>
      <c r="C282" s="675">
        <v>0</v>
      </c>
      <c r="D282" s="675"/>
      <c r="E282" s="676">
        <v>3</v>
      </c>
      <c r="F282" s="677">
        <v>0.5</v>
      </c>
      <c r="G282" s="678">
        <f t="shared" si="107"/>
        <v>1.5</v>
      </c>
      <c r="H282" s="672">
        <v>0</v>
      </c>
      <c r="I282" s="675"/>
      <c r="J282" s="672"/>
      <c r="K282" s="679"/>
      <c r="L282" s="669">
        <v>15</v>
      </c>
      <c r="M282" s="670"/>
      <c r="N282" s="670"/>
    </row>
    <row r="283" spans="1:14" s="623" customFormat="1">
      <c r="A283" s="673"/>
      <c r="B283" s="674" t="s">
        <v>278</v>
      </c>
      <c r="C283" s="675"/>
      <c r="D283" s="675"/>
      <c r="E283" s="676">
        <v>4</v>
      </c>
      <c r="F283" s="677">
        <v>0.5</v>
      </c>
      <c r="G283" s="678">
        <f t="shared" si="107"/>
        <v>2</v>
      </c>
      <c r="H283" s="672">
        <f t="shared" ref="H283:H285" si="108">ROUND(C283*G283*6,0)</f>
        <v>0</v>
      </c>
      <c r="I283" s="675"/>
      <c r="J283" s="672"/>
      <c r="K283" s="679"/>
      <c r="L283" s="669">
        <v>16</v>
      </c>
      <c r="M283" s="670"/>
      <c r="N283" s="670"/>
    </row>
    <row r="284" spans="1:14" s="623" customFormat="1">
      <c r="A284" s="673"/>
      <c r="B284" s="674" t="s">
        <v>279</v>
      </c>
      <c r="C284" s="675"/>
      <c r="D284" s="675"/>
      <c r="E284" s="676">
        <v>5</v>
      </c>
      <c r="F284" s="677">
        <v>0.5</v>
      </c>
      <c r="G284" s="678">
        <f t="shared" si="107"/>
        <v>2.5</v>
      </c>
      <c r="H284" s="672">
        <f t="shared" si="108"/>
        <v>0</v>
      </c>
      <c r="I284" s="675"/>
      <c r="J284" s="672"/>
      <c r="K284" s="679"/>
      <c r="L284" s="669">
        <v>17</v>
      </c>
      <c r="M284" s="670"/>
      <c r="N284" s="670"/>
    </row>
    <row r="285" spans="1:14" s="623" customFormat="1">
      <c r="A285" s="673"/>
      <c r="B285" s="674" t="s">
        <v>280</v>
      </c>
      <c r="C285" s="675"/>
      <c r="D285" s="675"/>
      <c r="E285" s="676">
        <v>6</v>
      </c>
      <c r="F285" s="677">
        <v>0.5</v>
      </c>
      <c r="G285" s="678">
        <f t="shared" si="107"/>
        <v>3</v>
      </c>
      <c r="H285" s="672">
        <f t="shared" si="108"/>
        <v>0</v>
      </c>
      <c r="I285" s="675"/>
      <c r="J285" s="672"/>
      <c r="K285" s="679"/>
      <c r="L285" s="669">
        <v>18</v>
      </c>
      <c r="M285" s="670"/>
      <c r="N285" s="670"/>
    </row>
    <row r="286" spans="1:14" s="623" customFormat="1">
      <c r="A286" s="665">
        <v>5</v>
      </c>
      <c r="B286" s="671" t="s">
        <v>281</v>
      </c>
      <c r="C286" s="666">
        <f>C287+C290+C291+C292</f>
        <v>0</v>
      </c>
      <c r="D286" s="666">
        <f>D287+D290+D291+D292</f>
        <v>0</v>
      </c>
      <c r="E286" s="666"/>
      <c r="F286" s="677">
        <v>0.5</v>
      </c>
      <c r="G286" s="678">
        <f t="shared" si="107"/>
        <v>0</v>
      </c>
      <c r="H286" s="667">
        <f>H287+H290+H291+H292</f>
        <v>0</v>
      </c>
      <c r="I286" s="666">
        <f>I287+I290+I291+I292</f>
        <v>0</v>
      </c>
      <c r="J286" s="667"/>
      <c r="K286" s="684"/>
      <c r="L286" s="669">
        <v>19</v>
      </c>
      <c r="M286" s="670"/>
      <c r="N286" s="670"/>
    </row>
    <row r="287" spans="1:14" s="623" customFormat="1" ht="43.9" customHeight="1">
      <c r="A287" s="665" t="s">
        <v>282</v>
      </c>
      <c r="B287" s="671" t="s">
        <v>283</v>
      </c>
      <c r="C287" s="666">
        <f>C288+C289</f>
        <v>0</v>
      </c>
      <c r="D287" s="666">
        <f>D288+D289</f>
        <v>0</v>
      </c>
      <c r="E287" s="664"/>
      <c r="F287" s="677">
        <v>0.5</v>
      </c>
      <c r="G287" s="678">
        <f t="shared" si="107"/>
        <v>0</v>
      </c>
      <c r="H287" s="667">
        <f>H288+H289</f>
        <v>0</v>
      </c>
      <c r="I287" s="666">
        <f>I288+I289</f>
        <v>0</v>
      </c>
      <c r="J287" s="667"/>
      <c r="K287" s="684"/>
      <c r="L287" s="669">
        <v>20</v>
      </c>
      <c r="M287" s="670"/>
      <c r="N287" s="670"/>
    </row>
    <row r="288" spans="1:14" s="623" customFormat="1">
      <c r="A288" s="673"/>
      <c r="B288" s="674" t="s">
        <v>284</v>
      </c>
      <c r="C288" s="675">
        <v>0</v>
      </c>
      <c r="D288" s="675"/>
      <c r="E288" s="676">
        <v>1.5</v>
      </c>
      <c r="F288" s="677">
        <v>0.5</v>
      </c>
      <c r="G288" s="678">
        <f t="shared" si="107"/>
        <v>0.75</v>
      </c>
      <c r="H288" s="672">
        <f t="shared" ref="H288:H292" si="109">ROUND(C288*G288*6,0)</f>
        <v>0</v>
      </c>
      <c r="I288" s="675"/>
      <c r="J288" s="672"/>
      <c r="K288" s="679"/>
      <c r="L288" s="669">
        <v>21</v>
      </c>
      <c r="M288" s="670"/>
      <c r="N288" s="670"/>
    </row>
    <row r="289" spans="1:14" s="623" customFormat="1">
      <c r="A289" s="673"/>
      <c r="B289" s="674" t="s">
        <v>285</v>
      </c>
      <c r="C289" s="675">
        <v>0</v>
      </c>
      <c r="D289" s="675"/>
      <c r="E289" s="676">
        <v>2</v>
      </c>
      <c r="F289" s="677">
        <v>0.5</v>
      </c>
      <c r="G289" s="678">
        <f t="shared" si="107"/>
        <v>1</v>
      </c>
      <c r="H289" s="672">
        <f t="shared" si="109"/>
        <v>0</v>
      </c>
      <c r="I289" s="675"/>
      <c r="J289" s="672"/>
      <c r="K289" s="679"/>
      <c r="L289" s="669">
        <v>22</v>
      </c>
      <c r="M289" s="670"/>
      <c r="N289" s="670"/>
    </row>
    <row r="290" spans="1:14" s="623" customFormat="1" ht="38.25">
      <c r="A290" s="665" t="s">
        <v>286</v>
      </c>
      <c r="B290" s="671" t="s">
        <v>287</v>
      </c>
      <c r="C290" s="666">
        <v>0</v>
      </c>
      <c r="D290" s="666"/>
      <c r="E290" s="685">
        <v>1</v>
      </c>
      <c r="F290" s="677">
        <v>0.5</v>
      </c>
      <c r="G290" s="678">
        <f t="shared" si="107"/>
        <v>0.5</v>
      </c>
      <c r="H290" s="667">
        <f>ROUND(C290*G290*6,0)</f>
        <v>0</v>
      </c>
      <c r="I290" s="666"/>
      <c r="J290" s="667"/>
      <c r="K290" s="684"/>
      <c r="L290" s="669">
        <v>23</v>
      </c>
      <c r="M290" s="670"/>
      <c r="N290" s="670"/>
    </row>
    <row r="291" spans="1:14" s="623" customFormat="1" ht="25.5">
      <c r="A291" s="665" t="s">
        <v>288</v>
      </c>
      <c r="B291" s="671" t="s">
        <v>289</v>
      </c>
      <c r="C291" s="666">
        <v>0</v>
      </c>
      <c r="D291" s="666"/>
      <c r="E291" s="685">
        <v>1</v>
      </c>
      <c r="F291" s="677">
        <v>0.5</v>
      </c>
      <c r="G291" s="678">
        <f t="shared" si="107"/>
        <v>0.5</v>
      </c>
      <c r="H291" s="667">
        <v>0</v>
      </c>
      <c r="I291" s="666"/>
      <c r="J291" s="667"/>
      <c r="K291" s="684"/>
      <c r="L291" s="669">
        <v>24</v>
      </c>
      <c r="M291" s="670"/>
      <c r="N291" s="670"/>
    </row>
    <row r="292" spans="1:14" s="623" customFormat="1" ht="38.25">
      <c r="A292" s="665" t="s">
        <v>290</v>
      </c>
      <c r="B292" s="671" t="s">
        <v>291</v>
      </c>
      <c r="C292" s="666">
        <v>0</v>
      </c>
      <c r="D292" s="666"/>
      <c r="E292" s="685">
        <v>3</v>
      </c>
      <c r="F292" s="677">
        <v>0.5</v>
      </c>
      <c r="G292" s="678">
        <f t="shared" si="107"/>
        <v>1.5</v>
      </c>
      <c r="H292" s="667">
        <f t="shared" si="109"/>
        <v>0</v>
      </c>
      <c r="I292" s="666"/>
      <c r="J292" s="667"/>
      <c r="K292" s="684"/>
      <c r="L292" s="669">
        <v>25</v>
      </c>
      <c r="M292" s="670"/>
      <c r="N292" s="670"/>
    </row>
    <row r="293" spans="1:14" s="628" customFormat="1" ht="25.5">
      <c r="A293" s="665">
        <v>6</v>
      </c>
      <c r="B293" s="671" t="s">
        <v>292</v>
      </c>
      <c r="C293" s="666">
        <f>+C294+C298</f>
        <v>107</v>
      </c>
      <c r="D293" s="666">
        <f>D294+D298</f>
        <v>0</v>
      </c>
      <c r="E293" s="664"/>
      <c r="F293" s="668"/>
      <c r="G293" s="686"/>
      <c r="H293" s="667">
        <f>+H294+H298</f>
        <v>679</v>
      </c>
      <c r="I293" s="666">
        <f>I294+I298</f>
        <v>0</v>
      </c>
      <c r="J293" s="667"/>
      <c r="K293" s="684"/>
      <c r="L293" s="687">
        <v>26</v>
      </c>
      <c r="M293" s="670"/>
      <c r="N293" s="670"/>
    </row>
    <row r="294" spans="1:14" s="623" customFormat="1">
      <c r="A294" s="665" t="s">
        <v>293</v>
      </c>
      <c r="B294" s="671" t="s">
        <v>294</v>
      </c>
      <c r="C294" s="666">
        <f>C295+C296+C297</f>
        <v>8</v>
      </c>
      <c r="D294" s="666">
        <f>D295+D296+D297</f>
        <v>0</v>
      </c>
      <c r="E294" s="676">
        <v>2.5</v>
      </c>
      <c r="F294" s="677">
        <v>0.5</v>
      </c>
      <c r="G294" s="678">
        <f t="shared" ref="G294:G297" si="110">E294*F294</f>
        <v>1.25</v>
      </c>
      <c r="H294" s="667">
        <f>H295+H296+H297</f>
        <v>51</v>
      </c>
      <c r="I294" s="666">
        <f>I295+I296+I297</f>
        <v>0</v>
      </c>
      <c r="J294" s="667"/>
      <c r="K294" s="684"/>
      <c r="L294" s="669">
        <v>27</v>
      </c>
      <c r="M294" s="670"/>
      <c r="N294" s="670"/>
    </row>
    <row r="295" spans="1:14" s="623" customFormat="1">
      <c r="A295" s="673"/>
      <c r="B295" s="674" t="s">
        <v>295</v>
      </c>
      <c r="C295" s="675">
        <v>1</v>
      </c>
      <c r="D295" s="675"/>
      <c r="E295" s="676">
        <v>2.5</v>
      </c>
      <c r="F295" s="677">
        <v>0.5</v>
      </c>
      <c r="G295" s="678">
        <f t="shared" si="110"/>
        <v>1.25</v>
      </c>
      <c r="H295" s="672">
        <v>7.5</v>
      </c>
      <c r="I295" s="675"/>
      <c r="J295" s="672"/>
      <c r="K295" s="679"/>
      <c r="L295" s="669">
        <v>28</v>
      </c>
      <c r="M295" s="670"/>
      <c r="N295" s="670"/>
    </row>
    <row r="296" spans="1:14" s="623" customFormat="1">
      <c r="A296" s="673"/>
      <c r="B296" s="674" t="s">
        <v>296</v>
      </c>
      <c r="C296" s="675">
        <v>6</v>
      </c>
      <c r="D296" s="675"/>
      <c r="E296" s="676">
        <v>2</v>
      </c>
      <c r="F296" s="677">
        <v>0.5</v>
      </c>
      <c r="G296" s="678">
        <f t="shared" si="110"/>
        <v>1</v>
      </c>
      <c r="H296" s="672">
        <v>36</v>
      </c>
      <c r="I296" s="675"/>
      <c r="J296" s="672"/>
      <c r="K296" s="679"/>
      <c r="L296" s="669">
        <v>29</v>
      </c>
      <c r="M296" s="670"/>
      <c r="N296" s="670"/>
    </row>
    <row r="297" spans="1:14" s="623" customFormat="1">
      <c r="A297" s="673"/>
      <c r="B297" s="674" t="s">
        <v>297</v>
      </c>
      <c r="C297" s="675">
        <v>1</v>
      </c>
      <c r="D297" s="675"/>
      <c r="E297" s="676">
        <v>2.5</v>
      </c>
      <c r="F297" s="677">
        <v>0.5</v>
      </c>
      <c r="G297" s="678">
        <f t="shared" si="110"/>
        <v>1.25</v>
      </c>
      <c r="H297" s="672">
        <v>7.5</v>
      </c>
      <c r="I297" s="675"/>
      <c r="J297" s="672"/>
      <c r="K297" s="679"/>
      <c r="L297" s="669">
        <v>30</v>
      </c>
      <c r="M297" s="670"/>
      <c r="N297" s="670"/>
    </row>
    <row r="298" spans="1:14" s="628" customFormat="1">
      <c r="A298" s="665" t="s">
        <v>298</v>
      </c>
      <c r="B298" s="671" t="s">
        <v>299</v>
      </c>
      <c r="C298" s="666">
        <f>C299+C300+C301</f>
        <v>99</v>
      </c>
      <c r="D298" s="666">
        <f>D299+D300+D301</f>
        <v>0</v>
      </c>
      <c r="E298" s="664"/>
      <c r="F298" s="668"/>
      <c r="G298" s="686"/>
      <c r="H298" s="667">
        <f>H299+H300+H301</f>
        <v>628</v>
      </c>
      <c r="I298" s="666">
        <f>I299+I300+I301</f>
        <v>0</v>
      </c>
      <c r="J298" s="667"/>
      <c r="K298" s="684"/>
      <c r="L298" s="687">
        <v>31</v>
      </c>
      <c r="M298" s="721"/>
      <c r="N298" s="721"/>
    </row>
    <row r="299" spans="1:14" s="623" customFormat="1">
      <c r="A299" s="673"/>
      <c r="B299" s="674" t="s">
        <v>295</v>
      </c>
      <c r="C299" s="675">
        <v>32</v>
      </c>
      <c r="D299" s="675"/>
      <c r="E299" s="676">
        <v>2</v>
      </c>
      <c r="F299" s="677">
        <v>0.5</v>
      </c>
      <c r="G299" s="678">
        <f t="shared" ref="G299:G302" si="111">E299*F299</f>
        <v>1</v>
      </c>
      <c r="H299" s="672">
        <v>206</v>
      </c>
      <c r="I299" s="675"/>
      <c r="J299" s="672"/>
      <c r="K299" s="679"/>
      <c r="L299" s="669">
        <v>32</v>
      </c>
      <c r="M299" s="670"/>
      <c r="N299" s="670"/>
    </row>
    <row r="300" spans="1:14" s="623" customFormat="1">
      <c r="A300" s="673"/>
      <c r="B300" s="674" t="s">
        <v>296</v>
      </c>
      <c r="C300" s="675">
        <v>42</v>
      </c>
      <c r="D300" s="675"/>
      <c r="E300" s="676">
        <v>1.5</v>
      </c>
      <c r="F300" s="677">
        <v>0.5</v>
      </c>
      <c r="G300" s="678">
        <f t="shared" si="111"/>
        <v>0.75</v>
      </c>
      <c r="H300" s="672">
        <v>248</v>
      </c>
      <c r="I300" s="675"/>
      <c r="J300" s="672"/>
      <c r="K300" s="679"/>
      <c r="L300" s="669">
        <v>33</v>
      </c>
      <c r="M300" s="670"/>
      <c r="N300" s="670"/>
    </row>
    <row r="301" spans="1:14" s="623" customFormat="1">
      <c r="A301" s="673"/>
      <c r="B301" s="674" t="s">
        <v>297</v>
      </c>
      <c r="C301" s="675">
        <v>25</v>
      </c>
      <c r="D301" s="675"/>
      <c r="E301" s="676">
        <v>2</v>
      </c>
      <c r="F301" s="677">
        <v>0.5</v>
      </c>
      <c r="G301" s="678">
        <f t="shared" si="111"/>
        <v>1</v>
      </c>
      <c r="H301" s="672">
        <v>174</v>
      </c>
      <c r="I301" s="675"/>
      <c r="J301" s="672"/>
      <c r="K301" s="679"/>
      <c r="L301" s="669">
        <v>34</v>
      </c>
      <c r="M301" s="670"/>
      <c r="N301" s="670"/>
    </row>
    <row r="302" spans="1:14" s="623" customFormat="1" ht="25.5">
      <c r="A302" s="665">
        <v>7</v>
      </c>
      <c r="B302" s="671" t="s">
        <v>300</v>
      </c>
      <c r="C302" s="666">
        <v>27</v>
      </c>
      <c r="D302" s="666"/>
      <c r="E302" s="664">
        <v>1.5</v>
      </c>
      <c r="F302" s="668">
        <v>0.5</v>
      </c>
      <c r="G302" s="686">
        <f t="shared" si="111"/>
        <v>0.75</v>
      </c>
      <c r="H302" s="667">
        <v>121.5</v>
      </c>
      <c r="I302" s="666"/>
      <c r="J302" s="667"/>
      <c r="K302" s="684"/>
      <c r="L302" s="669">
        <v>35</v>
      </c>
      <c r="M302" s="670"/>
      <c r="N302" s="670"/>
    </row>
    <row r="303" spans="1:14" s="623" customFormat="1">
      <c r="A303" s="665" t="s">
        <v>37</v>
      </c>
      <c r="B303" s="671" t="s">
        <v>301</v>
      </c>
      <c r="C303" s="666">
        <f>C304+C311+C312</f>
        <v>17</v>
      </c>
      <c r="D303" s="666">
        <f>D304+D311+D312</f>
        <v>0</v>
      </c>
      <c r="E303" s="688"/>
      <c r="F303" s="677"/>
      <c r="G303" s="678"/>
      <c r="H303" s="667">
        <f>H304+H311+H312</f>
        <v>65.5</v>
      </c>
      <c r="I303" s="666">
        <f>I304+I311+I312</f>
        <v>0</v>
      </c>
      <c r="J303" s="667"/>
      <c r="K303" s="684"/>
      <c r="L303" s="669">
        <v>36</v>
      </c>
      <c r="M303" s="670"/>
      <c r="N303" s="670"/>
    </row>
    <row r="304" spans="1:14" s="623" customFormat="1" ht="25.5">
      <c r="A304" s="665">
        <v>1</v>
      </c>
      <c r="B304" s="671" t="s">
        <v>302</v>
      </c>
      <c r="C304" s="666">
        <f>C305+C306</f>
        <v>7</v>
      </c>
      <c r="D304" s="666">
        <f>D305+D306</f>
        <v>0</v>
      </c>
      <c r="E304" s="689"/>
      <c r="F304" s="677"/>
      <c r="G304" s="678"/>
      <c r="H304" s="667">
        <f>H305+H306</f>
        <v>35.5</v>
      </c>
      <c r="I304" s="666">
        <f>I305+I306</f>
        <v>0</v>
      </c>
      <c r="J304" s="667"/>
      <c r="K304" s="684"/>
      <c r="L304" s="669">
        <v>37</v>
      </c>
      <c r="M304" s="670"/>
      <c r="N304" s="670"/>
    </row>
    <row r="305" spans="1:14" s="623" customFormat="1">
      <c r="A305" s="665" t="s">
        <v>39</v>
      </c>
      <c r="B305" s="671" t="s">
        <v>303</v>
      </c>
      <c r="C305" s="666">
        <v>1</v>
      </c>
      <c r="D305" s="666"/>
      <c r="E305" s="664">
        <v>2.5</v>
      </c>
      <c r="F305" s="677">
        <v>0.5</v>
      </c>
      <c r="G305" s="678">
        <f t="shared" ref="G305:G311" si="112">E305*F305</f>
        <v>1.25</v>
      </c>
      <c r="H305" s="672">
        <v>7.5</v>
      </c>
      <c r="I305" s="666"/>
      <c r="J305" s="667"/>
      <c r="K305" s="684"/>
      <c r="L305" s="669">
        <v>38</v>
      </c>
      <c r="M305" s="670"/>
      <c r="N305" s="670"/>
    </row>
    <row r="306" spans="1:14" s="623" customFormat="1">
      <c r="A306" s="665" t="s">
        <v>42</v>
      </c>
      <c r="B306" s="671" t="s">
        <v>304</v>
      </c>
      <c r="C306" s="666">
        <f>SUM(C307:C310)</f>
        <v>6</v>
      </c>
      <c r="D306" s="666">
        <f>SUM(D307:D310)</f>
        <v>0</v>
      </c>
      <c r="E306" s="664"/>
      <c r="F306" s="677"/>
      <c r="G306" s="678"/>
      <c r="H306" s="667">
        <f>SUM(H307:H310)</f>
        <v>28</v>
      </c>
      <c r="I306" s="666">
        <f>SUM(I307:I310)</f>
        <v>0</v>
      </c>
      <c r="J306" s="667"/>
      <c r="K306" s="684"/>
      <c r="L306" s="669">
        <v>39</v>
      </c>
      <c r="M306" s="670"/>
      <c r="N306" s="670"/>
    </row>
    <row r="307" spans="1:14" s="623" customFormat="1">
      <c r="A307" s="673"/>
      <c r="B307" s="674" t="s">
        <v>305</v>
      </c>
      <c r="C307" s="675">
        <v>6</v>
      </c>
      <c r="D307" s="675"/>
      <c r="E307" s="676">
        <v>1.5</v>
      </c>
      <c r="F307" s="677">
        <v>0.5</v>
      </c>
      <c r="G307" s="678">
        <f t="shared" si="112"/>
        <v>0.75</v>
      </c>
      <c r="H307" s="672">
        <v>28</v>
      </c>
      <c r="I307" s="675"/>
      <c r="J307" s="672"/>
      <c r="K307" s="679"/>
      <c r="L307" s="669">
        <v>40</v>
      </c>
      <c r="M307" s="670"/>
      <c r="N307" s="670"/>
    </row>
    <row r="308" spans="1:14" s="623" customFormat="1">
      <c r="A308" s="673"/>
      <c r="B308" s="674" t="s">
        <v>306</v>
      </c>
      <c r="C308" s="675">
        <v>0</v>
      </c>
      <c r="D308" s="675"/>
      <c r="E308" s="676">
        <v>3</v>
      </c>
      <c r="F308" s="677">
        <v>0.5</v>
      </c>
      <c r="G308" s="678">
        <f t="shared" si="112"/>
        <v>1.5</v>
      </c>
      <c r="H308" s="672">
        <v>0</v>
      </c>
      <c r="I308" s="675"/>
      <c r="J308" s="672"/>
      <c r="K308" s="679"/>
      <c r="L308" s="669">
        <v>41</v>
      </c>
      <c r="M308" s="670"/>
      <c r="N308" s="670"/>
    </row>
    <row r="309" spans="1:14" s="623" customFormat="1">
      <c r="A309" s="673"/>
      <c r="B309" s="674" t="s">
        <v>307</v>
      </c>
      <c r="C309" s="675"/>
      <c r="D309" s="675"/>
      <c r="E309" s="676">
        <v>4.5</v>
      </c>
      <c r="F309" s="677">
        <v>0.5</v>
      </c>
      <c r="G309" s="678">
        <f t="shared" si="112"/>
        <v>2.25</v>
      </c>
      <c r="H309" s="672">
        <v>0</v>
      </c>
      <c r="I309" s="675"/>
      <c r="J309" s="672"/>
      <c r="K309" s="679"/>
      <c r="L309" s="669">
        <v>42</v>
      </c>
      <c r="M309" s="670"/>
      <c r="N309" s="670"/>
    </row>
    <row r="310" spans="1:14" s="623" customFormat="1">
      <c r="A310" s="673"/>
      <c r="B310" s="674" t="s">
        <v>308</v>
      </c>
      <c r="C310" s="675"/>
      <c r="D310" s="675"/>
      <c r="E310" s="676">
        <v>6</v>
      </c>
      <c r="F310" s="677">
        <v>0.5</v>
      </c>
      <c r="G310" s="678">
        <f t="shared" si="112"/>
        <v>3</v>
      </c>
      <c r="H310" s="672">
        <f t="shared" ref="H310:H311" si="113">ROUND(C310*G310*6,0)</f>
        <v>0</v>
      </c>
      <c r="I310" s="675"/>
      <c r="J310" s="672"/>
      <c r="K310" s="679"/>
      <c r="L310" s="669">
        <v>43</v>
      </c>
      <c r="M310" s="670"/>
      <c r="N310" s="670"/>
    </row>
    <row r="311" spans="1:14" s="623" customFormat="1" ht="25.5">
      <c r="A311" s="665">
        <v>2</v>
      </c>
      <c r="B311" s="671" t="s">
        <v>309</v>
      </c>
      <c r="C311" s="666">
        <v>0</v>
      </c>
      <c r="D311" s="666"/>
      <c r="E311" s="664">
        <v>1.5</v>
      </c>
      <c r="F311" s="677">
        <v>0.5</v>
      </c>
      <c r="G311" s="678">
        <f t="shared" si="112"/>
        <v>0.75</v>
      </c>
      <c r="H311" s="672">
        <f t="shared" si="113"/>
        <v>0</v>
      </c>
      <c r="I311" s="666"/>
      <c r="J311" s="667"/>
      <c r="K311" s="684"/>
      <c r="L311" s="669">
        <v>44</v>
      </c>
      <c r="M311" s="670"/>
      <c r="N311" s="670"/>
    </row>
    <row r="312" spans="1:14" s="623" customFormat="1" ht="25.5">
      <c r="A312" s="665">
        <v>3</v>
      </c>
      <c r="B312" s="671" t="s">
        <v>310</v>
      </c>
      <c r="C312" s="666">
        <f t="shared" ref="C312:K312" si="114">C313+C316+C321</f>
        <v>10</v>
      </c>
      <c r="D312" s="666">
        <f t="shared" ref="D312" si="115">D313+D316+D321</f>
        <v>0</v>
      </c>
      <c r="E312" s="667">
        <f t="shared" si="114"/>
        <v>0</v>
      </c>
      <c r="F312" s="667">
        <f t="shared" si="114"/>
        <v>0</v>
      </c>
      <c r="G312" s="667">
        <f t="shared" si="114"/>
        <v>0</v>
      </c>
      <c r="H312" s="667">
        <f t="shared" si="114"/>
        <v>30</v>
      </c>
      <c r="I312" s="666">
        <f t="shared" ref="I312" si="116">I313+I316+I321</f>
        <v>0</v>
      </c>
      <c r="J312" s="667">
        <f t="shared" si="114"/>
        <v>0</v>
      </c>
      <c r="K312" s="667">
        <f t="shared" si="114"/>
        <v>0</v>
      </c>
      <c r="L312" s="669">
        <v>45</v>
      </c>
      <c r="M312" s="670"/>
      <c r="N312" s="670"/>
    </row>
    <row r="313" spans="1:14" s="628" customFormat="1">
      <c r="A313" s="665" t="s">
        <v>311</v>
      </c>
      <c r="B313" s="671" t="s">
        <v>312</v>
      </c>
      <c r="C313" s="666">
        <f>C314+C315</f>
        <v>0</v>
      </c>
      <c r="D313" s="666">
        <f>D314+D315</f>
        <v>0</v>
      </c>
      <c r="E313" s="688"/>
      <c r="F313" s="668"/>
      <c r="G313" s="686"/>
      <c r="H313" s="667">
        <f>H314+H315</f>
        <v>0</v>
      </c>
      <c r="I313" s="666">
        <f>I314+I315</f>
        <v>0</v>
      </c>
      <c r="J313" s="667"/>
      <c r="K313" s="684"/>
      <c r="L313" s="687">
        <v>46</v>
      </c>
      <c r="M313" s="670"/>
      <c r="N313" s="670"/>
    </row>
    <row r="314" spans="1:14" s="623" customFormat="1" ht="25.5">
      <c r="A314" s="673"/>
      <c r="B314" s="674" t="s">
        <v>313</v>
      </c>
      <c r="C314" s="675">
        <v>0</v>
      </c>
      <c r="D314" s="675"/>
      <c r="E314" s="676">
        <v>1.5</v>
      </c>
      <c r="F314" s="677">
        <v>0.5</v>
      </c>
      <c r="G314" s="678">
        <f t="shared" ref="G314:G320" si="117">E314*F314</f>
        <v>0.75</v>
      </c>
      <c r="H314" s="672">
        <f t="shared" ref="H314:H320" si="118">ROUND(C314*G314*6,0)</f>
        <v>0</v>
      </c>
      <c r="I314" s="675"/>
      <c r="J314" s="672"/>
      <c r="K314" s="679"/>
      <c r="L314" s="669">
        <v>47</v>
      </c>
      <c r="M314" s="670"/>
      <c r="N314" s="670"/>
    </row>
    <row r="315" spans="1:14" s="623" customFormat="1" ht="25.5">
      <c r="A315" s="673"/>
      <c r="B315" s="674" t="s">
        <v>314</v>
      </c>
      <c r="C315" s="675">
        <v>0</v>
      </c>
      <c r="D315" s="675"/>
      <c r="E315" s="676">
        <v>2</v>
      </c>
      <c r="F315" s="677">
        <v>0.5</v>
      </c>
      <c r="G315" s="678">
        <f t="shared" si="117"/>
        <v>1</v>
      </c>
      <c r="H315" s="672">
        <f t="shared" si="118"/>
        <v>0</v>
      </c>
      <c r="I315" s="675"/>
      <c r="J315" s="672"/>
      <c r="K315" s="679"/>
      <c r="L315" s="669">
        <v>48</v>
      </c>
      <c r="M315" s="670"/>
      <c r="N315" s="670"/>
    </row>
    <row r="316" spans="1:14" s="628" customFormat="1" ht="35.1" customHeight="1">
      <c r="A316" s="665" t="s">
        <v>315</v>
      </c>
      <c r="B316" s="671" t="s">
        <v>316</v>
      </c>
      <c r="C316" s="666">
        <f>SUM(C317:C320)</f>
        <v>10</v>
      </c>
      <c r="D316" s="666">
        <f>SUM(D317:D320)</f>
        <v>0</v>
      </c>
      <c r="E316" s="688"/>
      <c r="F316" s="668"/>
      <c r="G316" s="686"/>
      <c r="H316" s="667">
        <f>SUM(H317:H320)</f>
        <v>30</v>
      </c>
      <c r="I316" s="666">
        <f>SUM(I317:I320)</f>
        <v>0</v>
      </c>
      <c r="J316" s="667"/>
      <c r="K316" s="684"/>
      <c r="L316" s="687">
        <v>49</v>
      </c>
      <c r="M316" s="670"/>
      <c r="N316" s="670"/>
    </row>
    <row r="317" spans="1:14" s="623" customFormat="1">
      <c r="A317" s="673"/>
      <c r="B317" s="674" t="s">
        <v>317</v>
      </c>
      <c r="C317" s="675">
        <v>10</v>
      </c>
      <c r="D317" s="675"/>
      <c r="E317" s="690">
        <v>1</v>
      </c>
      <c r="F317" s="677">
        <v>0.5</v>
      </c>
      <c r="G317" s="678">
        <f t="shared" si="117"/>
        <v>0.5</v>
      </c>
      <c r="H317" s="672">
        <v>30</v>
      </c>
      <c r="I317" s="675"/>
      <c r="J317" s="672"/>
      <c r="K317" s="679"/>
      <c r="L317" s="669">
        <v>50</v>
      </c>
      <c r="M317" s="670"/>
      <c r="N317" s="670"/>
    </row>
    <row r="318" spans="1:14" s="623" customFormat="1">
      <c r="A318" s="673"/>
      <c r="B318" s="674" t="s">
        <v>318</v>
      </c>
      <c r="C318" s="675">
        <v>0</v>
      </c>
      <c r="D318" s="675"/>
      <c r="E318" s="676">
        <v>2</v>
      </c>
      <c r="F318" s="677">
        <v>0.5</v>
      </c>
      <c r="G318" s="678">
        <f t="shared" si="117"/>
        <v>1</v>
      </c>
      <c r="H318" s="672">
        <f t="shared" si="118"/>
        <v>0</v>
      </c>
      <c r="I318" s="675"/>
      <c r="J318" s="672"/>
      <c r="K318" s="679"/>
      <c r="L318" s="669">
        <v>51</v>
      </c>
      <c r="M318" s="670"/>
      <c r="N318" s="670"/>
    </row>
    <row r="319" spans="1:14" s="623" customFormat="1">
      <c r="A319" s="673"/>
      <c r="B319" s="674" t="s">
        <v>319</v>
      </c>
      <c r="C319" s="675">
        <v>0</v>
      </c>
      <c r="D319" s="675"/>
      <c r="E319" s="690">
        <v>3</v>
      </c>
      <c r="F319" s="677">
        <v>0.5</v>
      </c>
      <c r="G319" s="678">
        <f t="shared" si="117"/>
        <v>1.5</v>
      </c>
      <c r="H319" s="672">
        <f t="shared" si="118"/>
        <v>0</v>
      </c>
      <c r="I319" s="675"/>
      <c r="J319" s="672"/>
      <c r="K319" s="679"/>
      <c r="L319" s="669">
        <v>52</v>
      </c>
      <c r="M319" s="670"/>
      <c r="N319" s="670"/>
    </row>
    <row r="320" spans="1:14" s="623" customFormat="1">
      <c r="A320" s="673"/>
      <c r="B320" s="674" t="s">
        <v>320</v>
      </c>
      <c r="C320" s="675">
        <v>0</v>
      </c>
      <c r="D320" s="675"/>
      <c r="E320" s="690">
        <v>4</v>
      </c>
      <c r="F320" s="677">
        <v>0.5</v>
      </c>
      <c r="G320" s="678">
        <f t="shared" si="117"/>
        <v>2</v>
      </c>
      <c r="H320" s="672">
        <f t="shared" si="118"/>
        <v>0</v>
      </c>
      <c r="I320" s="675"/>
      <c r="J320" s="672"/>
      <c r="K320" s="679"/>
      <c r="L320" s="669">
        <v>53</v>
      </c>
      <c r="M320" s="670"/>
      <c r="N320" s="670"/>
    </row>
    <row r="321" spans="1:14" s="623" customFormat="1" ht="25.5">
      <c r="A321" s="665" t="s">
        <v>321</v>
      </c>
      <c r="B321" s="671" t="s">
        <v>322</v>
      </c>
      <c r="C321" s="666">
        <f>SUM(C322:C325)</f>
        <v>0</v>
      </c>
      <c r="D321" s="666">
        <f>SUM(D322:D325)</f>
        <v>0</v>
      </c>
      <c r="E321" s="688"/>
      <c r="F321" s="677"/>
      <c r="G321" s="678"/>
      <c r="H321" s="667">
        <f>SUM(H322:H325)</f>
        <v>0</v>
      </c>
      <c r="I321" s="666">
        <f>SUM(I322:I325)</f>
        <v>0</v>
      </c>
      <c r="J321" s="667"/>
      <c r="K321" s="684"/>
      <c r="L321" s="669">
        <v>54</v>
      </c>
      <c r="M321" s="670"/>
      <c r="N321" s="670"/>
    </row>
    <row r="322" spans="1:14" s="623" customFormat="1">
      <c r="A322" s="673"/>
      <c r="B322" s="674" t="s">
        <v>323</v>
      </c>
      <c r="C322" s="675">
        <v>0</v>
      </c>
      <c r="D322" s="675"/>
      <c r="E322" s="676">
        <v>1.5</v>
      </c>
      <c r="F322" s="677">
        <v>0.5</v>
      </c>
      <c r="G322" s="678">
        <f t="shared" ref="G322:G326" si="119">E322*F322</f>
        <v>0.75</v>
      </c>
      <c r="H322" s="672">
        <f t="shared" ref="H322:H325" si="120">ROUND(C322*G322*6,0)</f>
        <v>0</v>
      </c>
      <c r="I322" s="675"/>
      <c r="J322" s="672"/>
      <c r="K322" s="679"/>
      <c r="L322" s="669">
        <v>55</v>
      </c>
      <c r="M322" s="670"/>
      <c r="N322" s="670"/>
    </row>
    <row r="323" spans="1:14" s="623" customFormat="1">
      <c r="A323" s="673"/>
      <c r="B323" s="674" t="s">
        <v>324</v>
      </c>
      <c r="C323" s="675">
        <v>0</v>
      </c>
      <c r="D323" s="675"/>
      <c r="E323" s="691">
        <v>3</v>
      </c>
      <c r="F323" s="677">
        <v>0.5</v>
      </c>
      <c r="G323" s="678">
        <f t="shared" si="119"/>
        <v>1.5</v>
      </c>
      <c r="H323" s="672">
        <f t="shared" si="120"/>
        <v>0</v>
      </c>
      <c r="I323" s="675"/>
      <c r="J323" s="672"/>
      <c r="K323" s="679"/>
      <c r="L323" s="669">
        <v>56</v>
      </c>
      <c r="M323" s="670"/>
      <c r="N323" s="670"/>
    </row>
    <row r="324" spans="1:14" s="623" customFormat="1">
      <c r="A324" s="673"/>
      <c r="B324" s="674" t="s">
        <v>325</v>
      </c>
      <c r="C324" s="675">
        <v>0</v>
      </c>
      <c r="D324" s="675"/>
      <c r="E324" s="692">
        <v>2.5</v>
      </c>
      <c r="F324" s="677">
        <v>0.5</v>
      </c>
      <c r="G324" s="678">
        <f t="shared" si="119"/>
        <v>1.25</v>
      </c>
      <c r="H324" s="672">
        <f t="shared" si="120"/>
        <v>0</v>
      </c>
      <c r="I324" s="675"/>
      <c r="J324" s="672"/>
      <c r="K324" s="679"/>
      <c r="L324" s="669">
        <v>57</v>
      </c>
      <c r="M324" s="670"/>
      <c r="N324" s="670"/>
    </row>
    <row r="325" spans="1:14" s="623" customFormat="1">
      <c r="A325" s="673"/>
      <c r="B325" s="674" t="s">
        <v>326</v>
      </c>
      <c r="C325" s="675">
        <v>0</v>
      </c>
      <c r="D325" s="675"/>
      <c r="E325" s="676">
        <v>5</v>
      </c>
      <c r="F325" s="677">
        <v>0.5</v>
      </c>
      <c r="G325" s="678">
        <f t="shared" si="119"/>
        <v>2.5</v>
      </c>
      <c r="H325" s="672">
        <f t="shared" si="120"/>
        <v>0</v>
      </c>
      <c r="I325" s="675"/>
      <c r="J325" s="672"/>
      <c r="K325" s="679"/>
      <c r="L325" s="669">
        <v>58</v>
      </c>
      <c r="M325" s="670"/>
      <c r="N325" s="670"/>
    </row>
    <row r="326" spans="1:14" s="628" customFormat="1">
      <c r="A326" s="665" t="s">
        <v>21</v>
      </c>
      <c r="B326" s="671" t="s">
        <v>327</v>
      </c>
      <c r="C326" s="666">
        <v>0</v>
      </c>
      <c r="D326" s="666">
        <v>0</v>
      </c>
      <c r="E326" s="685">
        <v>20</v>
      </c>
      <c r="F326" s="668">
        <v>0.5</v>
      </c>
      <c r="G326" s="686">
        <f t="shared" si="119"/>
        <v>10</v>
      </c>
      <c r="H326" s="667">
        <v>0</v>
      </c>
      <c r="I326" s="666">
        <v>0</v>
      </c>
      <c r="J326" s="667"/>
      <c r="K326" s="684"/>
      <c r="L326" s="687">
        <v>72</v>
      </c>
      <c r="M326" s="721"/>
      <c r="N326" s="721"/>
    </row>
    <row r="327" spans="1:14" s="628" customFormat="1">
      <c r="A327" s="148" t="s">
        <v>464</v>
      </c>
      <c r="B327" s="152" t="s">
        <v>466</v>
      </c>
      <c r="C327" s="666"/>
      <c r="D327" s="666"/>
      <c r="E327" s="685"/>
      <c r="F327" s="668"/>
      <c r="G327" s="686"/>
      <c r="H327" s="148">
        <v>8841</v>
      </c>
      <c r="I327" s="152">
        <v>8841</v>
      </c>
      <c r="J327" s="667"/>
      <c r="K327" s="684"/>
      <c r="L327" s="687">
        <v>73</v>
      </c>
      <c r="M327" s="721"/>
      <c r="N327" s="721"/>
    </row>
    <row r="328" spans="1:14" s="470" customFormat="1">
      <c r="A328" s="512"/>
      <c r="B328" s="513" t="s">
        <v>87</v>
      </c>
      <c r="C328" s="514">
        <f>C329+C386</f>
        <v>92</v>
      </c>
      <c r="D328" s="514">
        <f>D329+D386</f>
        <v>0</v>
      </c>
      <c r="E328" s="515"/>
      <c r="F328" s="516"/>
      <c r="G328" s="516"/>
      <c r="H328" s="515">
        <f>H329+H386</f>
        <v>456.5</v>
      </c>
      <c r="I328" s="514">
        <f>I329+I386</f>
        <v>0</v>
      </c>
      <c r="J328" s="515"/>
      <c r="K328" s="515"/>
      <c r="L328" s="517">
        <v>1</v>
      </c>
      <c r="M328" s="670"/>
      <c r="N328" s="518"/>
    </row>
    <row r="329" spans="1:14" s="470" customFormat="1">
      <c r="A329" s="513" t="s">
        <v>20</v>
      </c>
      <c r="B329" s="519" t="s">
        <v>264</v>
      </c>
      <c r="C329" s="514">
        <f>C330+C363</f>
        <v>90</v>
      </c>
      <c r="D329" s="514">
        <f>D330+D363</f>
        <v>0</v>
      </c>
      <c r="E329" s="515"/>
      <c r="F329" s="516"/>
      <c r="G329" s="516"/>
      <c r="H329" s="515">
        <f>H330+H363</f>
        <v>436.5</v>
      </c>
      <c r="I329" s="514">
        <f>I330+I363</f>
        <v>0</v>
      </c>
      <c r="J329" s="520"/>
      <c r="K329" s="515"/>
      <c r="L329" s="517">
        <v>2</v>
      </c>
      <c r="M329" s="518"/>
      <c r="N329" s="518"/>
    </row>
    <row r="330" spans="1:14" s="470" customFormat="1">
      <c r="A330" s="513" t="s">
        <v>23</v>
      </c>
      <c r="B330" s="519" t="s">
        <v>265</v>
      </c>
      <c r="C330" s="514">
        <f t="shared" ref="C330:K330" si="121">C331+C334+C335+C339+C346+C353+C362</f>
        <v>66</v>
      </c>
      <c r="D330" s="514">
        <f t="shared" ref="D330" si="122">D331+D334+D335+D339+D346+D353+D362</f>
        <v>0</v>
      </c>
      <c r="E330" s="515"/>
      <c r="F330" s="515"/>
      <c r="G330" s="515"/>
      <c r="H330" s="515">
        <f>H331+H334+H335+H339+H346+H353+H362</f>
        <v>356.5</v>
      </c>
      <c r="I330" s="514">
        <f t="shared" ref="I330" si="123">I331+I334+I335+I339+I346+I353+I362</f>
        <v>0</v>
      </c>
      <c r="J330" s="515">
        <f t="shared" si="121"/>
        <v>0</v>
      </c>
      <c r="K330" s="515">
        <f t="shared" si="121"/>
        <v>0</v>
      </c>
      <c r="L330" s="517">
        <v>3</v>
      </c>
      <c r="M330" s="518"/>
      <c r="N330" s="518"/>
    </row>
    <row r="331" spans="1:14" s="470" customFormat="1">
      <c r="A331" s="513">
        <v>1</v>
      </c>
      <c r="B331" s="519" t="s">
        <v>266</v>
      </c>
      <c r="C331" s="514">
        <f t="shared" ref="C331:K331" si="124">C332+C333</f>
        <v>2</v>
      </c>
      <c r="D331" s="514">
        <f t="shared" ref="D331" si="125">D332+D333</f>
        <v>0</v>
      </c>
      <c r="E331" s="515">
        <f t="shared" si="124"/>
        <v>4</v>
      </c>
      <c r="F331" s="515">
        <f t="shared" si="124"/>
        <v>1</v>
      </c>
      <c r="G331" s="515">
        <f t="shared" si="124"/>
        <v>2</v>
      </c>
      <c r="H331" s="515">
        <f t="shared" si="124"/>
        <v>9</v>
      </c>
      <c r="I331" s="514">
        <f t="shared" ref="I331" si="126">I332+I333</f>
        <v>0</v>
      </c>
      <c r="J331" s="515">
        <f t="shared" si="124"/>
        <v>0</v>
      </c>
      <c r="K331" s="515">
        <f t="shared" si="124"/>
        <v>0</v>
      </c>
      <c r="L331" s="517">
        <v>4</v>
      </c>
      <c r="M331" s="518"/>
      <c r="N331" s="518"/>
    </row>
    <row r="332" spans="1:14" s="470" customFormat="1">
      <c r="A332" s="521"/>
      <c r="B332" s="522" t="s">
        <v>267</v>
      </c>
      <c r="C332" s="523">
        <v>0</v>
      </c>
      <c r="D332" s="523"/>
      <c r="E332" s="524">
        <v>2.5</v>
      </c>
      <c r="F332" s="525">
        <v>0.5</v>
      </c>
      <c r="G332" s="526">
        <f t="shared" ref="G332:G334" si="127">E332*F332</f>
        <v>1.25</v>
      </c>
      <c r="H332" s="520">
        <f t="shared" ref="H332:H334" si="128">ROUND(C332*G332*6,0)</f>
        <v>0</v>
      </c>
      <c r="I332" s="523"/>
      <c r="J332" s="520"/>
      <c r="K332" s="527"/>
      <c r="L332" s="517">
        <v>5</v>
      </c>
      <c r="M332" s="518"/>
      <c r="N332" s="518"/>
    </row>
    <row r="333" spans="1:14" s="470" customFormat="1">
      <c r="A333" s="521"/>
      <c r="B333" s="522" t="s">
        <v>268</v>
      </c>
      <c r="C333" s="523">
        <v>2</v>
      </c>
      <c r="D333" s="523"/>
      <c r="E333" s="524">
        <v>1.5</v>
      </c>
      <c r="F333" s="525">
        <v>0.5</v>
      </c>
      <c r="G333" s="526">
        <f t="shared" si="127"/>
        <v>0.75</v>
      </c>
      <c r="H333" s="520">
        <f t="shared" si="128"/>
        <v>9</v>
      </c>
      <c r="I333" s="523"/>
      <c r="J333" s="520"/>
      <c r="K333" s="527"/>
      <c r="L333" s="517">
        <v>6</v>
      </c>
      <c r="M333" s="518"/>
      <c r="N333" s="518"/>
    </row>
    <row r="334" spans="1:14" s="470" customFormat="1" ht="25.5">
      <c r="A334" s="513">
        <v>2</v>
      </c>
      <c r="B334" s="519" t="s">
        <v>269</v>
      </c>
      <c r="C334" s="570"/>
      <c r="D334" s="570"/>
      <c r="E334" s="512">
        <v>1.5</v>
      </c>
      <c r="F334" s="525">
        <v>0.5</v>
      </c>
      <c r="G334" s="526">
        <f t="shared" si="127"/>
        <v>0.75</v>
      </c>
      <c r="H334" s="515">
        <f t="shared" si="128"/>
        <v>0</v>
      </c>
      <c r="I334" s="514"/>
      <c r="J334" s="520"/>
      <c r="K334" s="527"/>
      <c r="L334" s="517">
        <v>7</v>
      </c>
      <c r="M334" s="518"/>
      <c r="N334" s="518"/>
    </row>
    <row r="335" spans="1:14" s="470" customFormat="1">
      <c r="A335" s="513">
        <v>3</v>
      </c>
      <c r="B335" s="519" t="s">
        <v>270</v>
      </c>
      <c r="C335" s="514">
        <f t="shared" ref="C335:K335" si="129">SUM(C336:C338)</f>
        <v>0</v>
      </c>
      <c r="D335" s="514">
        <f t="shared" ref="D335" si="130">SUM(D336:D338)</f>
        <v>0</v>
      </c>
      <c r="E335" s="515">
        <f t="shared" si="129"/>
        <v>6</v>
      </c>
      <c r="F335" s="515">
        <f t="shared" si="129"/>
        <v>1.5</v>
      </c>
      <c r="G335" s="515">
        <f t="shared" si="129"/>
        <v>3</v>
      </c>
      <c r="H335" s="515">
        <f t="shared" si="129"/>
        <v>0</v>
      </c>
      <c r="I335" s="514">
        <f t="shared" ref="I335" si="131">SUM(I336:I338)</f>
        <v>0</v>
      </c>
      <c r="J335" s="515">
        <f t="shared" si="129"/>
        <v>0</v>
      </c>
      <c r="K335" s="515">
        <f t="shared" si="129"/>
        <v>0</v>
      </c>
      <c r="L335" s="517">
        <v>8</v>
      </c>
      <c r="M335" s="518"/>
      <c r="N335" s="518"/>
    </row>
    <row r="336" spans="1:14" s="470" customFormat="1">
      <c r="A336" s="521"/>
      <c r="B336" s="522" t="s">
        <v>271</v>
      </c>
      <c r="C336" s="523">
        <v>0</v>
      </c>
      <c r="D336" s="523"/>
      <c r="E336" s="524">
        <v>2.5</v>
      </c>
      <c r="F336" s="525">
        <v>0.5</v>
      </c>
      <c r="G336" s="526">
        <f t="shared" ref="G336:G338" si="132">E336*F336</f>
        <v>1.25</v>
      </c>
      <c r="H336" s="520">
        <f>ROUND(C336*G336*6,0)</f>
        <v>0</v>
      </c>
      <c r="I336" s="523"/>
      <c r="J336" s="520"/>
      <c r="K336" s="527"/>
      <c r="L336" s="517">
        <v>9</v>
      </c>
      <c r="M336" s="518"/>
      <c r="N336" s="518"/>
    </row>
    <row r="337" spans="1:14" s="470" customFormat="1">
      <c r="A337" s="521"/>
      <c r="B337" s="522" t="s">
        <v>272</v>
      </c>
      <c r="C337" s="523">
        <v>0</v>
      </c>
      <c r="D337" s="523"/>
      <c r="E337" s="524">
        <v>2</v>
      </c>
      <c r="F337" s="525">
        <v>0.5</v>
      </c>
      <c r="G337" s="526">
        <f t="shared" si="132"/>
        <v>1</v>
      </c>
      <c r="H337" s="520">
        <f t="shared" ref="H337:H338" si="133">ROUND(C337*G337*6,0)</f>
        <v>0</v>
      </c>
      <c r="I337" s="523"/>
      <c r="J337" s="520"/>
      <c r="K337" s="527"/>
      <c r="L337" s="517">
        <v>10</v>
      </c>
      <c r="M337" s="518"/>
      <c r="N337" s="518"/>
    </row>
    <row r="338" spans="1:14" s="470" customFormat="1">
      <c r="A338" s="521"/>
      <c r="B338" s="522" t="s">
        <v>273</v>
      </c>
      <c r="C338" s="570">
        <v>0</v>
      </c>
      <c r="D338" s="570"/>
      <c r="E338" s="524">
        <v>1.5</v>
      </c>
      <c r="F338" s="525">
        <v>0.5</v>
      </c>
      <c r="G338" s="526">
        <f t="shared" si="132"/>
        <v>0.75</v>
      </c>
      <c r="H338" s="520">
        <f t="shared" si="133"/>
        <v>0</v>
      </c>
      <c r="I338" s="523"/>
      <c r="J338" s="520"/>
      <c r="K338" s="527"/>
      <c r="L338" s="517">
        <v>11</v>
      </c>
      <c r="M338" s="518"/>
      <c r="N338" s="518"/>
    </row>
    <row r="339" spans="1:14" s="470" customFormat="1" ht="38.25">
      <c r="A339" s="513">
        <v>4</v>
      </c>
      <c r="B339" s="519" t="s">
        <v>274</v>
      </c>
      <c r="C339" s="514">
        <f>SUM(C340:C345)</f>
        <v>6</v>
      </c>
      <c r="D339" s="514">
        <f>SUM(D340:D345)</f>
        <v>0</v>
      </c>
      <c r="E339" s="512"/>
      <c r="F339" s="525"/>
      <c r="G339" s="526"/>
      <c r="H339" s="515">
        <f>SUM(H340:H345)</f>
        <v>30</v>
      </c>
      <c r="I339" s="514">
        <f>SUM(I340:I345)</f>
        <v>0</v>
      </c>
      <c r="J339" s="520"/>
      <c r="K339" s="527"/>
      <c r="L339" s="517">
        <v>12</v>
      </c>
      <c r="M339" s="518"/>
      <c r="N339" s="518"/>
    </row>
    <row r="340" spans="1:14" s="470" customFormat="1">
      <c r="A340" s="521"/>
      <c r="B340" s="522" t="s">
        <v>275</v>
      </c>
      <c r="C340" s="571">
        <v>3</v>
      </c>
      <c r="D340" s="571"/>
      <c r="E340" s="524">
        <v>1</v>
      </c>
      <c r="F340" s="525">
        <v>0.5</v>
      </c>
      <c r="G340" s="526">
        <f t="shared" ref="G340:G352" si="134">E340*F340</f>
        <v>0.5</v>
      </c>
      <c r="H340" s="520">
        <f t="shared" ref="H340:H345" si="135">ROUND(C340*G340*6,0)</f>
        <v>9</v>
      </c>
      <c r="I340" s="523"/>
      <c r="J340" s="520"/>
      <c r="K340" s="527"/>
      <c r="L340" s="517">
        <v>13</v>
      </c>
      <c r="M340" s="518"/>
      <c r="N340" s="518"/>
    </row>
    <row r="341" spans="1:14" s="470" customFormat="1">
      <c r="A341" s="521"/>
      <c r="B341" s="522" t="s">
        <v>276</v>
      </c>
      <c r="C341" s="571">
        <v>2</v>
      </c>
      <c r="D341" s="571"/>
      <c r="E341" s="524">
        <v>2</v>
      </c>
      <c r="F341" s="525">
        <v>0.5</v>
      </c>
      <c r="G341" s="526">
        <f t="shared" si="134"/>
        <v>1</v>
      </c>
      <c r="H341" s="520">
        <f t="shared" si="135"/>
        <v>12</v>
      </c>
      <c r="I341" s="523"/>
      <c r="J341" s="520"/>
      <c r="K341" s="527"/>
      <c r="L341" s="517">
        <v>14</v>
      </c>
      <c r="M341" s="518"/>
      <c r="N341" s="518"/>
    </row>
    <row r="342" spans="1:14" s="470" customFormat="1">
      <c r="A342" s="521"/>
      <c r="B342" s="522" t="s">
        <v>277</v>
      </c>
      <c r="C342" s="571">
        <v>1</v>
      </c>
      <c r="D342" s="571"/>
      <c r="E342" s="524">
        <v>3</v>
      </c>
      <c r="F342" s="525">
        <v>0.5</v>
      </c>
      <c r="G342" s="526">
        <f t="shared" si="134"/>
        <v>1.5</v>
      </c>
      <c r="H342" s="520">
        <f t="shared" si="135"/>
        <v>9</v>
      </c>
      <c r="I342" s="523"/>
      <c r="J342" s="520"/>
      <c r="K342" s="527"/>
      <c r="L342" s="517">
        <v>15</v>
      </c>
      <c r="M342" s="518"/>
      <c r="N342" s="518"/>
    </row>
    <row r="343" spans="1:14" s="470" customFormat="1">
      <c r="A343" s="521"/>
      <c r="B343" s="522" t="s">
        <v>278</v>
      </c>
      <c r="C343" s="571"/>
      <c r="D343" s="571"/>
      <c r="E343" s="524">
        <v>4</v>
      </c>
      <c r="F343" s="525">
        <v>0.5</v>
      </c>
      <c r="G343" s="526">
        <f t="shared" si="134"/>
        <v>2</v>
      </c>
      <c r="H343" s="520">
        <f t="shared" si="135"/>
        <v>0</v>
      </c>
      <c r="I343" s="523"/>
      <c r="J343" s="520"/>
      <c r="K343" s="527"/>
      <c r="L343" s="517">
        <v>16</v>
      </c>
      <c r="M343" s="518"/>
      <c r="N343" s="518"/>
    </row>
    <row r="344" spans="1:14" s="470" customFormat="1">
      <c r="A344" s="521"/>
      <c r="B344" s="522" t="s">
        <v>279</v>
      </c>
      <c r="C344" s="571"/>
      <c r="D344" s="571"/>
      <c r="E344" s="524">
        <v>5</v>
      </c>
      <c r="F344" s="525">
        <v>0.5</v>
      </c>
      <c r="G344" s="526">
        <f t="shared" si="134"/>
        <v>2.5</v>
      </c>
      <c r="H344" s="520">
        <f t="shared" si="135"/>
        <v>0</v>
      </c>
      <c r="I344" s="523"/>
      <c r="J344" s="520"/>
      <c r="K344" s="527"/>
      <c r="L344" s="517">
        <v>17</v>
      </c>
      <c r="M344" s="518"/>
      <c r="N344" s="518"/>
    </row>
    <row r="345" spans="1:14" s="470" customFormat="1">
      <c r="A345" s="521"/>
      <c r="B345" s="522" t="s">
        <v>280</v>
      </c>
      <c r="C345" s="571"/>
      <c r="D345" s="571"/>
      <c r="E345" s="524">
        <v>6</v>
      </c>
      <c r="F345" s="525">
        <v>0.5</v>
      </c>
      <c r="G345" s="526">
        <f t="shared" si="134"/>
        <v>3</v>
      </c>
      <c r="H345" s="520">
        <f t="shared" si="135"/>
        <v>0</v>
      </c>
      <c r="I345" s="523"/>
      <c r="J345" s="520"/>
      <c r="K345" s="527"/>
      <c r="L345" s="517">
        <v>18</v>
      </c>
      <c r="M345" s="518"/>
      <c r="N345" s="518"/>
    </row>
    <row r="346" spans="1:14" s="470" customFormat="1">
      <c r="A346" s="513">
        <v>5</v>
      </c>
      <c r="B346" s="519" t="s">
        <v>281</v>
      </c>
      <c r="C346" s="514">
        <f>C347+C350+C351+C352</f>
        <v>0</v>
      </c>
      <c r="D346" s="514">
        <f>D347+D350+D351+D352</f>
        <v>0</v>
      </c>
      <c r="E346" s="514"/>
      <c r="F346" s="525">
        <v>0.5</v>
      </c>
      <c r="G346" s="526">
        <f t="shared" si="134"/>
        <v>0</v>
      </c>
      <c r="H346" s="515">
        <f>H347+H350+H351+H352</f>
        <v>0</v>
      </c>
      <c r="I346" s="514">
        <f>I347+I350+I351+I352</f>
        <v>0</v>
      </c>
      <c r="J346" s="515"/>
      <c r="K346" s="528"/>
      <c r="L346" s="517">
        <v>19</v>
      </c>
      <c r="M346" s="518"/>
      <c r="N346" s="518"/>
    </row>
    <row r="347" spans="1:14" s="470" customFormat="1" ht="43.9" customHeight="1">
      <c r="A347" s="513" t="s">
        <v>282</v>
      </c>
      <c r="B347" s="519" t="s">
        <v>283</v>
      </c>
      <c r="C347" s="514">
        <f>C348+C349</f>
        <v>0</v>
      </c>
      <c r="D347" s="514">
        <f>D348+D349</f>
        <v>0</v>
      </c>
      <c r="E347" s="512"/>
      <c r="F347" s="525">
        <v>0.5</v>
      </c>
      <c r="G347" s="526">
        <f t="shared" si="134"/>
        <v>0</v>
      </c>
      <c r="H347" s="515">
        <f>H348+H349</f>
        <v>0</v>
      </c>
      <c r="I347" s="514">
        <f>I348+I349</f>
        <v>0</v>
      </c>
      <c r="J347" s="515"/>
      <c r="K347" s="528"/>
      <c r="L347" s="517">
        <v>20</v>
      </c>
      <c r="M347" s="518"/>
      <c r="N347" s="518"/>
    </row>
    <row r="348" spans="1:14" s="470" customFormat="1">
      <c r="A348" s="521"/>
      <c r="B348" s="522" t="s">
        <v>284</v>
      </c>
      <c r="C348" s="523">
        <v>0</v>
      </c>
      <c r="D348" s="523"/>
      <c r="E348" s="524">
        <v>1.5</v>
      </c>
      <c r="F348" s="525">
        <v>0.5</v>
      </c>
      <c r="G348" s="526">
        <f t="shared" si="134"/>
        <v>0.75</v>
      </c>
      <c r="H348" s="520">
        <f t="shared" ref="H348:H352" si="136">ROUND(C348*G348*6,0)</f>
        <v>0</v>
      </c>
      <c r="I348" s="523"/>
      <c r="J348" s="520"/>
      <c r="K348" s="527"/>
      <c r="L348" s="517">
        <v>21</v>
      </c>
      <c r="M348" s="518"/>
      <c r="N348" s="518"/>
    </row>
    <row r="349" spans="1:14" s="470" customFormat="1">
      <c r="A349" s="521"/>
      <c r="B349" s="522" t="s">
        <v>285</v>
      </c>
      <c r="C349" s="523">
        <v>0</v>
      </c>
      <c r="D349" s="523"/>
      <c r="E349" s="524">
        <v>2</v>
      </c>
      <c r="F349" s="525">
        <v>0.5</v>
      </c>
      <c r="G349" s="526">
        <f t="shared" si="134"/>
        <v>1</v>
      </c>
      <c r="H349" s="520">
        <f t="shared" si="136"/>
        <v>0</v>
      </c>
      <c r="I349" s="523"/>
      <c r="J349" s="520"/>
      <c r="K349" s="527"/>
      <c r="L349" s="517">
        <v>22</v>
      </c>
      <c r="M349" s="518"/>
      <c r="N349" s="518"/>
    </row>
    <row r="350" spans="1:14" s="470" customFormat="1" ht="38.25">
      <c r="A350" s="513" t="s">
        <v>286</v>
      </c>
      <c r="B350" s="519" t="s">
        <v>287</v>
      </c>
      <c r="C350" s="514">
        <v>0</v>
      </c>
      <c r="D350" s="514"/>
      <c r="E350" s="529">
        <v>1</v>
      </c>
      <c r="F350" s="525">
        <v>0.5</v>
      </c>
      <c r="G350" s="526">
        <f t="shared" si="134"/>
        <v>0.5</v>
      </c>
      <c r="H350" s="515">
        <f t="shared" si="136"/>
        <v>0</v>
      </c>
      <c r="I350" s="514"/>
      <c r="J350" s="515"/>
      <c r="K350" s="528"/>
      <c r="L350" s="517">
        <v>23</v>
      </c>
      <c r="M350" s="518"/>
      <c r="N350" s="518"/>
    </row>
    <row r="351" spans="1:14" s="470" customFormat="1" ht="25.5">
      <c r="A351" s="513" t="s">
        <v>288</v>
      </c>
      <c r="B351" s="519" t="s">
        <v>289</v>
      </c>
      <c r="C351" s="514">
        <v>0</v>
      </c>
      <c r="D351" s="514"/>
      <c r="E351" s="529">
        <v>1</v>
      </c>
      <c r="F351" s="525">
        <v>0.5</v>
      </c>
      <c r="G351" s="526">
        <f t="shared" si="134"/>
        <v>0.5</v>
      </c>
      <c r="H351" s="515">
        <f t="shared" si="136"/>
        <v>0</v>
      </c>
      <c r="I351" s="514"/>
      <c r="J351" s="515"/>
      <c r="K351" s="528"/>
      <c r="L351" s="517">
        <v>24</v>
      </c>
      <c r="M351" s="518"/>
      <c r="N351" s="518"/>
    </row>
    <row r="352" spans="1:14" s="470" customFormat="1" ht="38.25">
      <c r="A352" s="513" t="s">
        <v>290</v>
      </c>
      <c r="B352" s="519" t="s">
        <v>291</v>
      </c>
      <c r="C352" s="514">
        <v>0</v>
      </c>
      <c r="D352" s="514"/>
      <c r="E352" s="529">
        <v>3</v>
      </c>
      <c r="F352" s="525">
        <v>0.5</v>
      </c>
      <c r="G352" s="526">
        <f t="shared" si="134"/>
        <v>1.5</v>
      </c>
      <c r="H352" s="515">
        <f t="shared" si="136"/>
        <v>0</v>
      </c>
      <c r="I352" s="514"/>
      <c r="J352" s="515"/>
      <c r="K352" s="528"/>
      <c r="L352" s="517">
        <v>25</v>
      </c>
      <c r="M352" s="518"/>
      <c r="N352" s="518"/>
    </row>
    <row r="353" spans="1:14" s="475" customFormat="1" ht="25.5">
      <c r="A353" s="513">
        <v>6</v>
      </c>
      <c r="B353" s="519" t="s">
        <v>292</v>
      </c>
      <c r="C353" s="514">
        <f>C354+C358</f>
        <v>51</v>
      </c>
      <c r="D353" s="514">
        <f>D354+D358</f>
        <v>0</v>
      </c>
      <c r="E353" s="512"/>
      <c r="F353" s="516"/>
      <c r="G353" s="530"/>
      <c r="H353" s="515">
        <f>H354+H358</f>
        <v>291.25</v>
      </c>
      <c r="I353" s="514">
        <f>I354+I358</f>
        <v>0</v>
      </c>
      <c r="J353" s="515"/>
      <c r="K353" s="528"/>
      <c r="L353" s="531">
        <v>26</v>
      </c>
      <c r="M353" s="518"/>
      <c r="N353" s="518"/>
    </row>
    <row r="354" spans="1:14" s="470" customFormat="1">
      <c r="A354" s="513" t="s">
        <v>293</v>
      </c>
      <c r="B354" s="519" t="s">
        <v>294</v>
      </c>
      <c r="C354" s="514">
        <f>C355+C356+C357</f>
        <v>23</v>
      </c>
      <c r="D354" s="514">
        <f>D355+D356+D357</f>
        <v>0</v>
      </c>
      <c r="E354" s="524">
        <v>2.5</v>
      </c>
      <c r="F354" s="525">
        <v>0.5</v>
      </c>
      <c r="G354" s="526">
        <f t="shared" ref="G354:G357" si="137">E354*F354</f>
        <v>1.25</v>
      </c>
      <c r="H354" s="515">
        <f>H355+H356+H357</f>
        <v>151.25</v>
      </c>
      <c r="I354" s="514">
        <f>I355+I356+I357</f>
        <v>0</v>
      </c>
      <c r="J354" s="515"/>
      <c r="K354" s="528"/>
      <c r="L354" s="517">
        <v>27</v>
      </c>
      <c r="M354" s="518"/>
      <c r="N354" s="518"/>
    </row>
    <row r="355" spans="1:14" s="470" customFormat="1">
      <c r="A355" s="521"/>
      <c r="B355" s="522" t="s">
        <v>295</v>
      </c>
      <c r="C355" s="523">
        <v>5</v>
      </c>
      <c r="D355" s="523"/>
      <c r="E355" s="524">
        <v>2.5</v>
      </c>
      <c r="F355" s="525">
        <v>0.5</v>
      </c>
      <c r="G355" s="526">
        <f t="shared" si="137"/>
        <v>1.25</v>
      </c>
      <c r="H355" s="520">
        <f>ROUND(C355*G355*6,0)</f>
        <v>38</v>
      </c>
      <c r="I355" s="523"/>
      <c r="J355" s="520"/>
      <c r="K355" s="527"/>
      <c r="L355" s="517">
        <v>28</v>
      </c>
      <c r="M355" s="518"/>
      <c r="N355" s="518"/>
    </row>
    <row r="356" spans="1:14" s="470" customFormat="1">
      <c r="A356" s="521"/>
      <c r="B356" s="522" t="s">
        <v>296</v>
      </c>
      <c r="C356" s="523">
        <v>13</v>
      </c>
      <c r="D356" s="523"/>
      <c r="E356" s="524">
        <v>2</v>
      </c>
      <c r="F356" s="525">
        <v>0.5</v>
      </c>
      <c r="G356" s="526">
        <f t="shared" si="137"/>
        <v>1</v>
      </c>
      <c r="H356" s="520">
        <v>77</v>
      </c>
      <c r="I356" s="523"/>
      <c r="J356" s="520"/>
      <c r="K356" s="527"/>
      <c r="L356" s="517">
        <v>29</v>
      </c>
      <c r="M356" s="518"/>
      <c r="N356" s="518"/>
    </row>
    <row r="357" spans="1:14" s="470" customFormat="1">
      <c r="A357" s="521"/>
      <c r="B357" s="522" t="s">
        <v>297</v>
      </c>
      <c r="C357" s="523">
        <v>5</v>
      </c>
      <c r="D357" s="523"/>
      <c r="E357" s="524">
        <v>2.5</v>
      </c>
      <c r="F357" s="525">
        <v>0.5</v>
      </c>
      <c r="G357" s="526">
        <f t="shared" si="137"/>
        <v>1.25</v>
      </c>
      <c r="H357" s="520">
        <v>36.25</v>
      </c>
      <c r="I357" s="523"/>
      <c r="J357" s="520"/>
      <c r="K357" s="527"/>
      <c r="L357" s="517">
        <v>30</v>
      </c>
      <c r="M357" s="518"/>
      <c r="N357" s="518"/>
    </row>
    <row r="358" spans="1:14" s="475" customFormat="1">
      <c r="A358" s="513" t="s">
        <v>298</v>
      </c>
      <c r="B358" s="519" t="s">
        <v>299</v>
      </c>
      <c r="C358" s="514">
        <f>C359+C360+C361</f>
        <v>28</v>
      </c>
      <c r="D358" s="514">
        <f>D359+D360+D361</f>
        <v>0</v>
      </c>
      <c r="E358" s="512"/>
      <c r="F358" s="516"/>
      <c r="G358" s="530"/>
      <c r="H358" s="515">
        <f>H359+H360+H361</f>
        <v>140</v>
      </c>
      <c r="I358" s="514">
        <f>I359+I360+I361</f>
        <v>0</v>
      </c>
      <c r="J358" s="515"/>
      <c r="K358" s="528"/>
      <c r="L358" s="531">
        <v>31</v>
      </c>
      <c r="M358" s="569"/>
      <c r="N358" s="569"/>
    </row>
    <row r="359" spans="1:14" s="470" customFormat="1">
      <c r="A359" s="521"/>
      <c r="B359" s="522" t="s">
        <v>295</v>
      </c>
      <c r="C359" s="572">
        <v>9</v>
      </c>
      <c r="D359" s="572"/>
      <c r="E359" s="524">
        <v>2</v>
      </c>
      <c r="F359" s="525">
        <v>0.5</v>
      </c>
      <c r="G359" s="526">
        <f t="shared" ref="G359:G362" si="138">E359*F359</f>
        <v>1</v>
      </c>
      <c r="H359" s="520">
        <v>53</v>
      </c>
      <c r="I359" s="523"/>
      <c r="J359" s="520"/>
      <c r="K359" s="527"/>
      <c r="L359" s="517">
        <v>32</v>
      </c>
      <c r="M359" s="518"/>
      <c r="N359" s="518"/>
    </row>
    <row r="360" spans="1:14" s="470" customFormat="1">
      <c r="A360" s="521"/>
      <c r="B360" s="522" t="s">
        <v>296</v>
      </c>
      <c r="C360" s="572">
        <v>17</v>
      </c>
      <c r="D360" s="572"/>
      <c r="E360" s="524">
        <v>1.5</v>
      </c>
      <c r="F360" s="525">
        <v>0.5</v>
      </c>
      <c r="G360" s="526">
        <f t="shared" si="138"/>
        <v>0.75</v>
      </c>
      <c r="H360" s="520">
        <v>75</v>
      </c>
      <c r="I360" s="523"/>
      <c r="J360" s="520"/>
      <c r="K360" s="527"/>
      <c r="L360" s="517">
        <v>33</v>
      </c>
      <c r="M360" s="518"/>
      <c r="N360" s="518"/>
    </row>
    <row r="361" spans="1:14" s="470" customFormat="1">
      <c r="A361" s="521"/>
      <c r="B361" s="522" t="s">
        <v>297</v>
      </c>
      <c r="C361" s="572">
        <v>2</v>
      </c>
      <c r="D361" s="572"/>
      <c r="E361" s="524">
        <v>2</v>
      </c>
      <c r="F361" s="525">
        <v>0.5</v>
      </c>
      <c r="G361" s="526">
        <f t="shared" si="138"/>
        <v>1</v>
      </c>
      <c r="H361" s="520">
        <f t="shared" ref="H361" si="139">ROUND(C361*G361*6,0)</f>
        <v>12</v>
      </c>
      <c r="I361" s="523"/>
      <c r="J361" s="520"/>
      <c r="K361" s="527"/>
      <c r="L361" s="517">
        <v>34</v>
      </c>
      <c r="M361" s="518"/>
      <c r="N361" s="518"/>
    </row>
    <row r="362" spans="1:14" s="470" customFormat="1" ht="25.5">
      <c r="A362" s="513">
        <v>7</v>
      </c>
      <c r="B362" s="519" t="s">
        <v>300</v>
      </c>
      <c r="C362" s="570">
        <v>7</v>
      </c>
      <c r="D362" s="570"/>
      <c r="E362" s="512">
        <v>1.5</v>
      </c>
      <c r="F362" s="516">
        <v>0.5</v>
      </c>
      <c r="G362" s="530">
        <f t="shared" si="138"/>
        <v>0.75</v>
      </c>
      <c r="H362" s="515">
        <v>26.25</v>
      </c>
      <c r="I362" s="514"/>
      <c r="J362" s="515"/>
      <c r="K362" s="528"/>
      <c r="L362" s="517">
        <v>35</v>
      </c>
      <c r="M362" s="518"/>
      <c r="N362" s="518"/>
    </row>
    <row r="363" spans="1:14" s="470" customFormat="1">
      <c r="A363" s="513" t="s">
        <v>37</v>
      </c>
      <c r="B363" s="519" t="s">
        <v>301</v>
      </c>
      <c r="C363" s="514">
        <f>C364+C371+C372</f>
        <v>24</v>
      </c>
      <c r="D363" s="514">
        <f>D364+D371+D372</f>
        <v>0</v>
      </c>
      <c r="E363" s="532"/>
      <c r="F363" s="525"/>
      <c r="G363" s="526"/>
      <c r="H363" s="515">
        <f>H364+H371+H372</f>
        <v>80</v>
      </c>
      <c r="I363" s="514">
        <f>I364+I371+I372</f>
        <v>0</v>
      </c>
      <c r="J363" s="515"/>
      <c r="K363" s="528"/>
      <c r="L363" s="517">
        <v>36</v>
      </c>
      <c r="M363" s="518"/>
      <c r="N363" s="518"/>
    </row>
    <row r="364" spans="1:14" s="470" customFormat="1" ht="25.5">
      <c r="A364" s="513">
        <v>1</v>
      </c>
      <c r="B364" s="519" t="s">
        <v>302</v>
      </c>
      <c r="C364" s="514">
        <f>C365+C366</f>
        <v>2</v>
      </c>
      <c r="D364" s="514">
        <f>D365+D366</f>
        <v>0</v>
      </c>
      <c r="E364" s="533"/>
      <c r="F364" s="525"/>
      <c r="G364" s="526"/>
      <c r="H364" s="515">
        <f>H365+H366</f>
        <v>9</v>
      </c>
      <c r="I364" s="514">
        <f>I365+I366</f>
        <v>0</v>
      </c>
      <c r="J364" s="515"/>
      <c r="K364" s="528"/>
      <c r="L364" s="517">
        <v>37</v>
      </c>
      <c r="M364" s="518"/>
      <c r="N364" s="518"/>
    </row>
    <row r="365" spans="1:14" s="470" customFormat="1">
      <c r="A365" s="513" t="s">
        <v>39</v>
      </c>
      <c r="B365" s="519" t="s">
        <v>303</v>
      </c>
      <c r="C365" s="514">
        <v>0</v>
      </c>
      <c r="D365" s="514"/>
      <c r="E365" s="512">
        <v>2.5</v>
      </c>
      <c r="F365" s="525">
        <v>0.5</v>
      </c>
      <c r="G365" s="526">
        <f t="shared" ref="G365:G371" si="140">E365*F365</f>
        <v>1.25</v>
      </c>
      <c r="H365" s="520">
        <f t="shared" ref="H365:H371" si="141">ROUND(C365*G365*6,0)</f>
        <v>0</v>
      </c>
      <c r="I365" s="514"/>
      <c r="J365" s="515"/>
      <c r="K365" s="528"/>
      <c r="L365" s="517">
        <v>38</v>
      </c>
      <c r="M365" s="518"/>
      <c r="N365" s="518"/>
    </row>
    <row r="366" spans="1:14" s="470" customFormat="1">
      <c r="A366" s="513" t="s">
        <v>42</v>
      </c>
      <c r="B366" s="519" t="s">
        <v>304</v>
      </c>
      <c r="C366" s="514">
        <f>SUM(C367:C370)</f>
        <v>2</v>
      </c>
      <c r="D366" s="514">
        <f>SUM(D367:D370)</f>
        <v>0</v>
      </c>
      <c r="E366" s="512"/>
      <c r="F366" s="525"/>
      <c r="G366" s="526"/>
      <c r="H366" s="515">
        <f>SUM(H367:H370)</f>
        <v>9</v>
      </c>
      <c r="I366" s="514">
        <f>SUM(I367:I370)</f>
        <v>0</v>
      </c>
      <c r="J366" s="515"/>
      <c r="K366" s="528"/>
      <c r="L366" s="517">
        <v>39</v>
      </c>
      <c r="M366" s="518"/>
      <c r="N366" s="518"/>
    </row>
    <row r="367" spans="1:14" s="470" customFormat="1">
      <c r="A367" s="521"/>
      <c r="B367" s="522" t="s">
        <v>305</v>
      </c>
      <c r="C367" s="523">
        <v>2</v>
      </c>
      <c r="D367" s="523"/>
      <c r="E367" s="524">
        <v>1.5</v>
      </c>
      <c r="F367" s="525">
        <v>0.5</v>
      </c>
      <c r="G367" s="526">
        <f t="shared" si="140"/>
        <v>0.75</v>
      </c>
      <c r="H367" s="520">
        <f t="shared" si="141"/>
        <v>9</v>
      </c>
      <c r="I367" s="523"/>
      <c r="J367" s="520"/>
      <c r="K367" s="527"/>
      <c r="L367" s="517">
        <v>40</v>
      </c>
      <c r="M367" s="518"/>
      <c r="N367" s="518"/>
    </row>
    <row r="368" spans="1:14" s="470" customFormat="1">
      <c r="A368" s="521"/>
      <c r="B368" s="522" t="s">
        <v>306</v>
      </c>
      <c r="C368" s="523"/>
      <c r="D368" s="523"/>
      <c r="E368" s="524">
        <v>3</v>
      </c>
      <c r="F368" s="525">
        <v>0.5</v>
      </c>
      <c r="G368" s="526">
        <f t="shared" si="140"/>
        <v>1.5</v>
      </c>
      <c r="H368" s="520">
        <f t="shared" si="141"/>
        <v>0</v>
      </c>
      <c r="I368" s="523"/>
      <c r="J368" s="520"/>
      <c r="K368" s="527"/>
      <c r="L368" s="517">
        <v>41</v>
      </c>
      <c r="M368" s="518"/>
      <c r="N368" s="518"/>
    </row>
    <row r="369" spans="1:14" s="470" customFormat="1">
      <c r="A369" s="521"/>
      <c r="B369" s="522" t="s">
        <v>307</v>
      </c>
      <c r="C369" s="523"/>
      <c r="D369" s="523"/>
      <c r="E369" s="524">
        <v>4.5</v>
      </c>
      <c r="F369" s="525">
        <v>0.5</v>
      </c>
      <c r="G369" s="526">
        <f t="shared" si="140"/>
        <v>2.25</v>
      </c>
      <c r="H369" s="520">
        <f t="shared" si="141"/>
        <v>0</v>
      </c>
      <c r="I369" s="523"/>
      <c r="J369" s="520"/>
      <c r="K369" s="527"/>
      <c r="L369" s="517">
        <v>42</v>
      </c>
      <c r="M369" s="518"/>
      <c r="N369" s="518"/>
    </row>
    <row r="370" spans="1:14" s="470" customFormat="1">
      <c r="A370" s="521"/>
      <c r="B370" s="522" t="s">
        <v>308</v>
      </c>
      <c r="C370" s="523"/>
      <c r="D370" s="523"/>
      <c r="E370" s="524">
        <v>6</v>
      </c>
      <c r="F370" s="525">
        <v>0.5</v>
      </c>
      <c r="G370" s="526">
        <f t="shared" si="140"/>
        <v>3</v>
      </c>
      <c r="H370" s="520">
        <f t="shared" si="141"/>
        <v>0</v>
      </c>
      <c r="I370" s="523"/>
      <c r="J370" s="520"/>
      <c r="K370" s="527"/>
      <c r="L370" s="517">
        <v>43</v>
      </c>
      <c r="M370" s="518"/>
      <c r="N370" s="518"/>
    </row>
    <row r="371" spans="1:14" s="470" customFormat="1" ht="25.5">
      <c r="A371" s="513">
        <v>2</v>
      </c>
      <c r="B371" s="519" t="s">
        <v>309</v>
      </c>
      <c r="C371" s="514"/>
      <c r="D371" s="514"/>
      <c r="E371" s="512">
        <v>1.5</v>
      </c>
      <c r="F371" s="525">
        <v>0.5</v>
      </c>
      <c r="G371" s="526">
        <f t="shared" si="140"/>
        <v>0.75</v>
      </c>
      <c r="H371" s="520">
        <f t="shared" si="141"/>
        <v>0</v>
      </c>
      <c r="I371" s="514"/>
      <c r="J371" s="515"/>
      <c r="K371" s="528"/>
      <c r="L371" s="517">
        <v>44</v>
      </c>
      <c r="M371" s="518"/>
      <c r="N371" s="518"/>
    </row>
    <row r="372" spans="1:14" s="470" customFormat="1" ht="25.5">
      <c r="A372" s="513">
        <v>3</v>
      </c>
      <c r="B372" s="519" t="s">
        <v>310</v>
      </c>
      <c r="C372" s="514">
        <f t="shared" ref="C372:K372" si="142">C373+C376+C381</f>
        <v>22</v>
      </c>
      <c r="D372" s="514">
        <f t="shared" ref="D372" si="143">D373+D376+D381</f>
        <v>0</v>
      </c>
      <c r="E372" s="515">
        <f t="shared" si="142"/>
        <v>0</v>
      </c>
      <c r="F372" s="515">
        <f t="shared" si="142"/>
        <v>0</v>
      </c>
      <c r="G372" s="515">
        <f t="shared" si="142"/>
        <v>0</v>
      </c>
      <c r="H372" s="515">
        <f t="shared" si="142"/>
        <v>71</v>
      </c>
      <c r="I372" s="514">
        <f t="shared" ref="I372" si="144">I373+I376+I381</f>
        <v>0</v>
      </c>
      <c r="J372" s="515">
        <f t="shared" si="142"/>
        <v>0</v>
      </c>
      <c r="K372" s="515">
        <f t="shared" si="142"/>
        <v>0</v>
      </c>
      <c r="L372" s="517">
        <v>45</v>
      </c>
      <c r="M372" s="518"/>
      <c r="N372" s="518"/>
    </row>
    <row r="373" spans="1:14" s="475" customFormat="1">
      <c r="A373" s="513" t="s">
        <v>311</v>
      </c>
      <c r="B373" s="519" t="s">
        <v>312</v>
      </c>
      <c r="C373" s="514">
        <f>C374+C375</f>
        <v>0</v>
      </c>
      <c r="D373" s="514">
        <f>D374+D375</f>
        <v>0</v>
      </c>
      <c r="E373" s="532"/>
      <c r="F373" s="516"/>
      <c r="G373" s="530"/>
      <c r="H373" s="515">
        <f>H374+H375</f>
        <v>0</v>
      </c>
      <c r="I373" s="514">
        <f>I374+I375</f>
        <v>0</v>
      </c>
      <c r="J373" s="515"/>
      <c r="K373" s="528"/>
      <c r="L373" s="531">
        <v>46</v>
      </c>
      <c r="M373" s="518"/>
      <c r="N373" s="518"/>
    </row>
    <row r="374" spans="1:14" s="470" customFormat="1" ht="25.5">
      <c r="A374" s="521"/>
      <c r="B374" s="522" t="s">
        <v>313</v>
      </c>
      <c r="C374" s="523"/>
      <c r="D374" s="523"/>
      <c r="E374" s="524">
        <v>1.5</v>
      </c>
      <c r="F374" s="525">
        <v>0.5</v>
      </c>
      <c r="G374" s="526">
        <f t="shared" ref="G374:G380" si="145">E374*F374</f>
        <v>0.75</v>
      </c>
      <c r="H374" s="520">
        <f t="shared" ref="H374:H380" si="146">ROUND(C374*G374*6,0)</f>
        <v>0</v>
      </c>
      <c r="I374" s="523"/>
      <c r="J374" s="520"/>
      <c r="K374" s="527"/>
      <c r="L374" s="517">
        <v>47</v>
      </c>
      <c r="M374" s="518"/>
      <c r="N374" s="518"/>
    </row>
    <row r="375" spans="1:14" s="470" customFormat="1" ht="25.5">
      <c r="A375" s="521"/>
      <c r="B375" s="522" t="s">
        <v>314</v>
      </c>
      <c r="C375" s="523"/>
      <c r="D375" s="523"/>
      <c r="E375" s="524">
        <v>2</v>
      </c>
      <c r="F375" s="525">
        <v>0.5</v>
      </c>
      <c r="G375" s="526">
        <f t="shared" si="145"/>
        <v>1</v>
      </c>
      <c r="H375" s="520">
        <f t="shared" si="146"/>
        <v>0</v>
      </c>
      <c r="I375" s="523"/>
      <c r="J375" s="520"/>
      <c r="K375" s="527"/>
      <c r="L375" s="517">
        <v>48</v>
      </c>
      <c r="M375" s="518"/>
      <c r="N375" s="518"/>
    </row>
    <row r="376" spans="1:14" s="475" customFormat="1" ht="35.1" customHeight="1">
      <c r="A376" s="513" t="s">
        <v>315</v>
      </c>
      <c r="B376" s="519" t="s">
        <v>316</v>
      </c>
      <c r="C376" s="514">
        <f>SUM(C377:C380)</f>
        <v>22</v>
      </c>
      <c r="D376" s="514">
        <f>SUM(D377:D380)</f>
        <v>0</v>
      </c>
      <c r="E376" s="532"/>
      <c r="F376" s="516"/>
      <c r="G376" s="530"/>
      <c r="H376" s="515">
        <f>SUM(H377:H380)</f>
        <v>71</v>
      </c>
      <c r="I376" s="514">
        <f>SUM(I377:I380)</f>
        <v>0</v>
      </c>
      <c r="J376" s="515"/>
      <c r="K376" s="528"/>
      <c r="L376" s="531">
        <v>49</v>
      </c>
      <c r="M376" s="518"/>
      <c r="N376" s="518"/>
    </row>
    <row r="377" spans="1:14" s="470" customFormat="1">
      <c r="A377" s="521"/>
      <c r="B377" s="522" t="s">
        <v>317</v>
      </c>
      <c r="C377" s="572">
        <v>21</v>
      </c>
      <c r="D377" s="572"/>
      <c r="E377" s="534">
        <v>1</v>
      </c>
      <c r="F377" s="525">
        <v>0.5</v>
      </c>
      <c r="G377" s="526">
        <f t="shared" si="145"/>
        <v>0.5</v>
      </c>
      <c r="H377" s="520">
        <v>62</v>
      </c>
      <c r="I377" s="523"/>
      <c r="J377" s="520"/>
      <c r="K377" s="527"/>
      <c r="L377" s="517">
        <v>50</v>
      </c>
      <c r="M377" s="518"/>
      <c r="N377" s="518"/>
    </row>
    <row r="378" spans="1:14" s="470" customFormat="1">
      <c r="A378" s="521"/>
      <c r="B378" s="522" t="s">
        <v>318</v>
      </c>
      <c r="C378" s="572">
        <v>1</v>
      </c>
      <c r="D378" s="572"/>
      <c r="E378" s="524">
        <v>2</v>
      </c>
      <c r="F378" s="525">
        <v>0.5</v>
      </c>
      <c r="G378" s="526">
        <f t="shared" si="145"/>
        <v>1</v>
      </c>
      <c r="H378" s="553">
        <v>9</v>
      </c>
      <c r="I378" s="523"/>
      <c r="J378" s="520"/>
      <c r="K378" s="527"/>
      <c r="L378" s="517">
        <v>51</v>
      </c>
      <c r="M378" s="518"/>
      <c r="N378" s="518"/>
    </row>
    <row r="379" spans="1:14" s="470" customFormat="1">
      <c r="A379" s="521"/>
      <c r="B379" s="522" t="s">
        <v>319</v>
      </c>
      <c r="C379" s="523"/>
      <c r="D379" s="523"/>
      <c r="E379" s="534">
        <v>3</v>
      </c>
      <c r="F379" s="525">
        <v>0.5</v>
      </c>
      <c r="G379" s="526">
        <f t="shared" si="145"/>
        <v>1.5</v>
      </c>
      <c r="H379" s="520">
        <f t="shared" si="146"/>
        <v>0</v>
      </c>
      <c r="I379" s="523"/>
      <c r="J379" s="520"/>
      <c r="K379" s="527"/>
      <c r="L379" s="517">
        <v>52</v>
      </c>
      <c r="M379" s="518"/>
      <c r="N379" s="518"/>
    </row>
    <row r="380" spans="1:14" s="470" customFormat="1">
      <c r="A380" s="521"/>
      <c r="B380" s="522" t="s">
        <v>320</v>
      </c>
      <c r="C380" s="523"/>
      <c r="D380" s="523"/>
      <c r="E380" s="534">
        <v>4</v>
      </c>
      <c r="F380" s="525">
        <v>0.5</v>
      </c>
      <c r="G380" s="526">
        <f t="shared" si="145"/>
        <v>2</v>
      </c>
      <c r="H380" s="520">
        <f t="shared" si="146"/>
        <v>0</v>
      </c>
      <c r="I380" s="523"/>
      <c r="J380" s="520"/>
      <c r="K380" s="527"/>
      <c r="L380" s="517">
        <v>53</v>
      </c>
      <c r="M380" s="518"/>
      <c r="N380" s="518"/>
    </row>
    <row r="381" spans="1:14" s="470" customFormat="1" ht="25.5">
      <c r="A381" s="513" t="s">
        <v>321</v>
      </c>
      <c r="B381" s="519" t="s">
        <v>322</v>
      </c>
      <c r="C381" s="514">
        <f>SUM(C382:C385)</f>
        <v>0</v>
      </c>
      <c r="D381" s="514">
        <f>SUM(D382:D385)</f>
        <v>0</v>
      </c>
      <c r="E381" s="532"/>
      <c r="F381" s="525"/>
      <c r="G381" s="526"/>
      <c r="H381" s="515">
        <f>SUM(H382:H385)</f>
        <v>0</v>
      </c>
      <c r="I381" s="514">
        <f>SUM(I382:I385)</f>
        <v>0</v>
      </c>
      <c r="J381" s="515"/>
      <c r="K381" s="528"/>
      <c r="L381" s="517">
        <v>54</v>
      </c>
      <c r="M381" s="518"/>
      <c r="N381" s="518"/>
    </row>
    <row r="382" spans="1:14" s="470" customFormat="1">
      <c r="A382" s="521"/>
      <c r="B382" s="522" t="s">
        <v>323</v>
      </c>
      <c r="C382" s="523">
        <v>0</v>
      </c>
      <c r="D382" s="523"/>
      <c r="E382" s="524">
        <v>1.5</v>
      </c>
      <c r="F382" s="525">
        <v>0.5</v>
      </c>
      <c r="G382" s="526">
        <f t="shared" ref="G382:G386" si="147">E382*F382</f>
        <v>0.75</v>
      </c>
      <c r="H382" s="520">
        <f t="shared" ref="H382:H385" si="148">ROUND(C382*G382*6,0)</f>
        <v>0</v>
      </c>
      <c r="I382" s="523"/>
      <c r="J382" s="520"/>
      <c r="K382" s="527"/>
      <c r="L382" s="517">
        <v>55</v>
      </c>
      <c r="M382" s="518"/>
      <c r="N382" s="518"/>
    </row>
    <row r="383" spans="1:14" s="470" customFormat="1">
      <c r="A383" s="521"/>
      <c r="B383" s="522" t="s">
        <v>324</v>
      </c>
      <c r="C383" s="523">
        <v>0</v>
      </c>
      <c r="D383" s="523"/>
      <c r="E383" s="535">
        <v>3</v>
      </c>
      <c r="F383" s="525">
        <v>0.5</v>
      </c>
      <c r="G383" s="526">
        <f t="shared" si="147"/>
        <v>1.5</v>
      </c>
      <c r="H383" s="520">
        <f t="shared" si="148"/>
        <v>0</v>
      </c>
      <c r="I383" s="523"/>
      <c r="J383" s="520"/>
      <c r="K383" s="527"/>
      <c r="L383" s="517">
        <v>56</v>
      </c>
      <c r="M383" s="518"/>
      <c r="N383" s="518"/>
    </row>
    <row r="384" spans="1:14" s="470" customFormat="1">
      <c r="A384" s="521"/>
      <c r="B384" s="522" t="s">
        <v>325</v>
      </c>
      <c r="C384" s="523">
        <v>0</v>
      </c>
      <c r="D384" s="523"/>
      <c r="E384" s="536">
        <v>2.5</v>
      </c>
      <c r="F384" s="525">
        <v>0.5</v>
      </c>
      <c r="G384" s="526">
        <f t="shared" si="147"/>
        <v>1.25</v>
      </c>
      <c r="H384" s="520">
        <f t="shared" si="148"/>
        <v>0</v>
      </c>
      <c r="I384" s="523"/>
      <c r="J384" s="520"/>
      <c r="K384" s="527"/>
      <c r="L384" s="517">
        <v>57</v>
      </c>
      <c r="M384" s="518"/>
      <c r="N384" s="518"/>
    </row>
    <row r="385" spans="1:14" s="470" customFormat="1">
      <c r="A385" s="521"/>
      <c r="B385" s="522" t="s">
        <v>326</v>
      </c>
      <c r="C385" s="523">
        <v>0</v>
      </c>
      <c r="D385" s="523"/>
      <c r="E385" s="524">
        <v>5</v>
      </c>
      <c r="F385" s="525">
        <v>0.5</v>
      </c>
      <c r="G385" s="526">
        <f t="shared" si="147"/>
        <v>2.5</v>
      </c>
      <c r="H385" s="520">
        <f t="shared" si="148"/>
        <v>0</v>
      </c>
      <c r="I385" s="523"/>
      <c r="J385" s="520"/>
      <c r="K385" s="527"/>
      <c r="L385" s="517">
        <v>58</v>
      </c>
      <c r="M385" s="518"/>
      <c r="N385" s="518"/>
    </row>
    <row r="386" spans="1:14" s="475" customFormat="1">
      <c r="A386" s="513" t="s">
        <v>21</v>
      </c>
      <c r="B386" s="519" t="s">
        <v>327</v>
      </c>
      <c r="C386" s="514">
        <v>2</v>
      </c>
      <c r="D386" s="514"/>
      <c r="E386" s="529">
        <v>20</v>
      </c>
      <c r="F386" s="516">
        <v>0.5</v>
      </c>
      <c r="G386" s="530">
        <f t="shared" si="147"/>
        <v>10</v>
      </c>
      <c r="H386" s="515">
        <f>ROUND(C386*G386*1,0)</f>
        <v>20</v>
      </c>
      <c r="I386" s="514"/>
      <c r="J386" s="515"/>
      <c r="K386" s="528"/>
      <c r="L386" s="531">
        <v>72</v>
      </c>
      <c r="M386" s="569"/>
      <c r="N386" s="569"/>
    </row>
    <row r="387" spans="1:14" s="470" customFormat="1">
      <c r="A387" s="512"/>
      <c r="B387" s="513" t="s">
        <v>88</v>
      </c>
      <c r="C387" s="514">
        <f>C388+C445</f>
        <v>172</v>
      </c>
      <c r="D387" s="514">
        <f>D388+D445</f>
        <v>0</v>
      </c>
      <c r="E387" s="515"/>
      <c r="F387" s="516"/>
      <c r="G387" s="516"/>
      <c r="H387" s="515">
        <f>H388+H445</f>
        <v>1099.25</v>
      </c>
      <c r="I387" s="514">
        <f>I388+I445</f>
        <v>0</v>
      </c>
      <c r="J387" s="515"/>
      <c r="K387" s="515"/>
      <c r="L387" s="517">
        <v>1</v>
      </c>
      <c r="M387" s="670"/>
      <c r="N387" s="518"/>
    </row>
    <row r="388" spans="1:14" s="470" customFormat="1">
      <c r="A388" s="513" t="s">
        <v>20</v>
      </c>
      <c r="B388" s="519" t="s">
        <v>264</v>
      </c>
      <c r="C388" s="514">
        <f>C389+C422</f>
        <v>171</v>
      </c>
      <c r="D388" s="514">
        <f>D389+D422</f>
        <v>0</v>
      </c>
      <c r="E388" s="515"/>
      <c r="F388" s="516"/>
      <c r="G388" s="516"/>
      <c r="H388" s="515">
        <f>H389+H422</f>
        <v>1089.25</v>
      </c>
      <c r="I388" s="514">
        <f>I389+I422</f>
        <v>0</v>
      </c>
      <c r="J388" s="520"/>
      <c r="K388" s="515"/>
      <c r="L388" s="517">
        <v>2</v>
      </c>
      <c r="M388" s="518"/>
      <c r="N388" s="518"/>
    </row>
    <row r="389" spans="1:14" s="470" customFormat="1">
      <c r="A389" s="513" t="s">
        <v>23</v>
      </c>
      <c r="B389" s="519" t="s">
        <v>265</v>
      </c>
      <c r="C389" s="514">
        <f t="shared" ref="C389:K389" si="149">C390+C393+C394+C398+C405+C412+C421</f>
        <v>148</v>
      </c>
      <c r="D389" s="514">
        <f t="shared" ref="D389" si="150">D390+D393+D394+D398+D405+D412+D421</f>
        <v>0</v>
      </c>
      <c r="E389" s="515"/>
      <c r="F389" s="515"/>
      <c r="G389" s="515"/>
      <c r="H389" s="515">
        <f>H390+H393+H394+H398+H405+H412+H421</f>
        <v>1016.25</v>
      </c>
      <c r="I389" s="514">
        <f t="shared" ref="I389" si="151">I390+I393+I394+I398+I405+I412+I421</f>
        <v>0</v>
      </c>
      <c r="J389" s="515">
        <f t="shared" si="149"/>
        <v>0</v>
      </c>
      <c r="K389" s="515">
        <f t="shared" si="149"/>
        <v>0</v>
      </c>
      <c r="L389" s="517">
        <v>3</v>
      </c>
      <c r="M389" s="518"/>
      <c r="N389" s="518"/>
    </row>
    <row r="390" spans="1:14" s="470" customFormat="1">
      <c r="A390" s="513">
        <v>1</v>
      </c>
      <c r="B390" s="519" t="s">
        <v>266</v>
      </c>
      <c r="C390" s="514">
        <f t="shared" ref="C390:K390" si="152">C391+C392</f>
        <v>0</v>
      </c>
      <c r="D390" s="514">
        <f t="shared" ref="D390" si="153">D391+D392</f>
        <v>0</v>
      </c>
      <c r="E390" s="515">
        <f t="shared" si="152"/>
        <v>4</v>
      </c>
      <c r="F390" s="515">
        <f t="shared" si="152"/>
        <v>1</v>
      </c>
      <c r="G390" s="515">
        <f t="shared" si="152"/>
        <v>2</v>
      </c>
      <c r="H390" s="515">
        <f t="shared" si="152"/>
        <v>0</v>
      </c>
      <c r="I390" s="514">
        <f t="shared" ref="I390" si="154">I391+I392</f>
        <v>0</v>
      </c>
      <c r="J390" s="515">
        <f t="shared" si="152"/>
        <v>0</v>
      </c>
      <c r="K390" s="515">
        <f t="shared" si="152"/>
        <v>0</v>
      </c>
      <c r="L390" s="517">
        <v>4</v>
      </c>
      <c r="M390" s="518"/>
      <c r="N390" s="518"/>
    </row>
    <row r="391" spans="1:14" s="470" customFormat="1">
      <c r="A391" s="521"/>
      <c r="B391" s="522" t="s">
        <v>267</v>
      </c>
      <c r="C391" s="523">
        <v>0</v>
      </c>
      <c r="D391" s="523"/>
      <c r="E391" s="524">
        <v>2.5</v>
      </c>
      <c r="F391" s="525">
        <v>0.5</v>
      </c>
      <c r="G391" s="526">
        <f t="shared" ref="G391:G393" si="155">E391*F391</f>
        <v>1.25</v>
      </c>
      <c r="H391" s="520">
        <f t="shared" ref="H391:H393" si="156">ROUND(C391*G391*6,0)</f>
        <v>0</v>
      </c>
      <c r="I391" s="523"/>
      <c r="J391" s="520"/>
      <c r="K391" s="527"/>
      <c r="L391" s="517">
        <v>5</v>
      </c>
      <c r="M391" s="518"/>
      <c r="N391" s="518"/>
    </row>
    <row r="392" spans="1:14" s="470" customFormat="1">
      <c r="A392" s="521"/>
      <c r="B392" s="522" t="s">
        <v>268</v>
      </c>
      <c r="C392" s="523">
        <v>0</v>
      </c>
      <c r="D392" s="523"/>
      <c r="E392" s="524">
        <v>1.5</v>
      </c>
      <c r="F392" s="525">
        <v>0.5</v>
      </c>
      <c r="G392" s="526">
        <f t="shared" si="155"/>
        <v>0.75</v>
      </c>
      <c r="H392" s="520">
        <f t="shared" si="156"/>
        <v>0</v>
      </c>
      <c r="I392" s="523"/>
      <c r="J392" s="520"/>
      <c r="K392" s="527"/>
      <c r="L392" s="517">
        <v>6</v>
      </c>
      <c r="M392" s="518"/>
      <c r="N392" s="518"/>
    </row>
    <row r="393" spans="1:14" s="470" customFormat="1" ht="25.5">
      <c r="A393" s="513">
        <v>2</v>
      </c>
      <c r="B393" s="519" t="s">
        <v>269</v>
      </c>
      <c r="C393" s="514">
        <v>0</v>
      </c>
      <c r="D393" s="514"/>
      <c r="E393" s="512">
        <v>1.5</v>
      </c>
      <c r="F393" s="525">
        <v>0.5</v>
      </c>
      <c r="G393" s="526">
        <f t="shared" si="155"/>
        <v>0.75</v>
      </c>
      <c r="H393" s="520">
        <f t="shared" si="156"/>
        <v>0</v>
      </c>
      <c r="I393" s="514"/>
      <c r="J393" s="520"/>
      <c r="K393" s="527"/>
      <c r="L393" s="517">
        <v>7</v>
      </c>
      <c r="M393" s="518"/>
      <c r="N393" s="518"/>
    </row>
    <row r="394" spans="1:14" s="470" customFormat="1">
      <c r="A394" s="513">
        <v>3</v>
      </c>
      <c r="B394" s="519" t="s">
        <v>270</v>
      </c>
      <c r="C394" s="514">
        <f t="shared" ref="C394:K394" si="157">SUM(C395:C397)</f>
        <v>0</v>
      </c>
      <c r="D394" s="514">
        <f t="shared" ref="D394" si="158">SUM(D395:D397)</f>
        <v>0</v>
      </c>
      <c r="E394" s="515">
        <f t="shared" si="157"/>
        <v>6</v>
      </c>
      <c r="F394" s="515">
        <f t="shared" si="157"/>
        <v>1.5</v>
      </c>
      <c r="G394" s="515">
        <f t="shared" si="157"/>
        <v>3</v>
      </c>
      <c r="H394" s="515">
        <f t="shared" si="157"/>
        <v>0</v>
      </c>
      <c r="I394" s="514">
        <f t="shared" ref="I394" si="159">SUM(I395:I397)</f>
        <v>0</v>
      </c>
      <c r="J394" s="515">
        <f t="shared" si="157"/>
        <v>0</v>
      </c>
      <c r="K394" s="515">
        <f t="shared" si="157"/>
        <v>0</v>
      </c>
      <c r="L394" s="517">
        <v>8</v>
      </c>
      <c r="M394" s="518"/>
      <c r="N394" s="518"/>
    </row>
    <row r="395" spans="1:14" s="470" customFormat="1">
      <c r="A395" s="521"/>
      <c r="B395" s="522" t="s">
        <v>271</v>
      </c>
      <c r="C395" s="523">
        <v>0</v>
      </c>
      <c r="D395" s="523"/>
      <c r="E395" s="524">
        <v>2.5</v>
      </c>
      <c r="F395" s="525">
        <v>0.5</v>
      </c>
      <c r="G395" s="526">
        <f t="shared" ref="G395:G397" si="160">E395*F395</f>
        <v>1.25</v>
      </c>
      <c r="H395" s="520">
        <f t="shared" ref="H395:H397" si="161">ROUND(C395*G395*6,0)</f>
        <v>0</v>
      </c>
      <c r="I395" s="523"/>
      <c r="J395" s="520"/>
      <c r="K395" s="527"/>
      <c r="L395" s="517">
        <v>9</v>
      </c>
      <c r="M395" s="518"/>
      <c r="N395" s="518"/>
    </row>
    <row r="396" spans="1:14" s="470" customFormat="1">
      <c r="A396" s="521"/>
      <c r="B396" s="522" t="s">
        <v>272</v>
      </c>
      <c r="C396" s="523">
        <v>0</v>
      </c>
      <c r="D396" s="523"/>
      <c r="E396" s="524">
        <v>2</v>
      </c>
      <c r="F396" s="525">
        <v>0.5</v>
      </c>
      <c r="G396" s="526">
        <f t="shared" si="160"/>
        <v>1</v>
      </c>
      <c r="H396" s="520">
        <f t="shared" si="161"/>
        <v>0</v>
      </c>
      <c r="I396" s="523"/>
      <c r="J396" s="520"/>
      <c r="K396" s="527"/>
      <c r="L396" s="517">
        <v>10</v>
      </c>
      <c r="M396" s="518"/>
      <c r="N396" s="518"/>
    </row>
    <row r="397" spans="1:14" s="470" customFormat="1">
      <c r="A397" s="521"/>
      <c r="B397" s="522" t="s">
        <v>273</v>
      </c>
      <c r="C397" s="523">
        <v>0</v>
      </c>
      <c r="D397" s="523"/>
      <c r="E397" s="524">
        <v>1.5</v>
      </c>
      <c r="F397" s="525">
        <v>0.5</v>
      </c>
      <c r="G397" s="526">
        <f t="shared" si="160"/>
        <v>0.75</v>
      </c>
      <c r="H397" s="520">
        <f t="shared" si="161"/>
        <v>0</v>
      </c>
      <c r="I397" s="523"/>
      <c r="J397" s="520"/>
      <c r="K397" s="527"/>
      <c r="L397" s="517">
        <v>11</v>
      </c>
      <c r="M397" s="518"/>
      <c r="N397" s="518"/>
    </row>
    <row r="398" spans="1:14" s="470" customFormat="1" ht="38.25">
      <c r="A398" s="513">
        <v>4</v>
      </c>
      <c r="B398" s="519" t="s">
        <v>274</v>
      </c>
      <c r="C398" s="514">
        <f>SUM(C399:C404)</f>
        <v>15</v>
      </c>
      <c r="D398" s="514">
        <f>SUM(D399:D404)</f>
        <v>0</v>
      </c>
      <c r="E398" s="512"/>
      <c r="F398" s="525"/>
      <c r="G398" s="526"/>
      <c r="H398" s="515">
        <f>SUM(H399:H404)</f>
        <v>75.5</v>
      </c>
      <c r="I398" s="514">
        <f>SUM(I399:I404)</f>
        <v>0</v>
      </c>
      <c r="J398" s="520"/>
      <c r="K398" s="527"/>
      <c r="L398" s="517">
        <v>12</v>
      </c>
      <c r="M398" s="518"/>
      <c r="N398" s="518"/>
    </row>
    <row r="399" spans="1:14" s="470" customFormat="1">
      <c r="A399" s="521"/>
      <c r="B399" s="522" t="s">
        <v>275</v>
      </c>
      <c r="C399" s="523">
        <v>5</v>
      </c>
      <c r="D399" s="523"/>
      <c r="E399" s="524">
        <v>1</v>
      </c>
      <c r="F399" s="525">
        <v>0.5</v>
      </c>
      <c r="G399" s="526">
        <f t="shared" ref="G399:G411" si="162">E399*F399</f>
        <v>0.5</v>
      </c>
      <c r="H399" s="520">
        <v>11</v>
      </c>
      <c r="I399" s="523"/>
      <c r="J399" s="520"/>
      <c r="K399" s="527"/>
      <c r="L399" s="517">
        <v>13</v>
      </c>
      <c r="M399" s="518"/>
      <c r="N399" s="518"/>
    </row>
    <row r="400" spans="1:14" s="470" customFormat="1">
      <c r="A400" s="521"/>
      <c r="B400" s="522" t="s">
        <v>276</v>
      </c>
      <c r="C400" s="523">
        <v>5</v>
      </c>
      <c r="D400" s="523"/>
      <c r="E400" s="524">
        <v>2</v>
      </c>
      <c r="F400" s="525">
        <v>0.5</v>
      </c>
      <c r="G400" s="526">
        <f t="shared" si="162"/>
        <v>1</v>
      </c>
      <c r="H400" s="520">
        <v>27</v>
      </c>
      <c r="I400" s="523"/>
      <c r="J400" s="520"/>
      <c r="K400" s="527"/>
      <c r="L400" s="517">
        <v>14</v>
      </c>
      <c r="M400" s="518"/>
      <c r="N400" s="518"/>
    </row>
    <row r="401" spans="1:14" s="470" customFormat="1">
      <c r="A401" s="521"/>
      <c r="B401" s="522" t="s">
        <v>277</v>
      </c>
      <c r="C401" s="523">
        <v>4</v>
      </c>
      <c r="D401" s="523"/>
      <c r="E401" s="524">
        <v>3</v>
      </c>
      <c r="F401" s="525">
        <v>0.5</v>
      </c>
      <c r="G401" s="526">
        <f t="shared" si="162"/>
        <v>1.5</v>
      </c>
      <c r="H401" s="520">
        <v>31.5</v>
      </c>
      <c r="I401" s="523"/>
      <c r="J401" s="520"/>
      <c r="K401" s="527"/>
      <c r="L401" s="517">
        <v>15</v>
      </c>
      <c r="M401" s="518"/>
      <c r="N401" s="518"/>
    </row>
    <row r="402" spans="1:14" s="470" customFormat="1">
      <c r="A402" s="521"/>
      <c r="B402" s="522" t="s">
        <v>278</v>
      </c>
      <c r="C402" s="523">
        <v>1</v>
      </c>
      <c r="D402" s="523"/>
      <c r="E402" s="524">
        <v>4</v>
      </c>
      <c r="F402" s="525">
        <v>0.5</v>
      </c>
      <c r="G402" s="526">
        <f t="shared" si="162"/>
        <v>2</v>
      </c>
      <c r="H402" s="520">
        <v>6</v>
      </c>
      <c r="I402" s="523"/>
      <c r="J402" s="520"/>
      <c r="K402" s="527"/>
      <c r="L402" s="517">
        <v>16</v>
      </c>
      <c r="M402" s="518"/>
      <c r="N402" s="518"/>
    </row>
    <row r="403" spans="1:14" s="470" customFormat="1">
      <c r="A403" s="521"/>
      <c r="B403" s="522" t="s">
        <v>279</v>
      </c>
      <c r="C403" s="523"/>
      <c r="D403" s="523"/>
      <c r="E403" s="524">
        <v>5</v>
      </c>
      <c r="F403" s="525">
        <v>0.5</v>
      </c>
      <c r="G403" s="526">
        <f t="shared" si="162"/>
        <v>2.5</v>
      </c>
      <c r="H403" s="520">
        <f t="shared" ref="H403:H404" si="163">ROUND(C403*G403*6,0)</f>
        <v>0</v>
      </c>
      <c r="I403" s="523"/>
      <c r="J403" s="520"/>
      <c r="K403" s="527"/>
      <c r="L403" s="517">
        <v>17</v>
      </c>
      <c r="M403" s="518"/>
      <c r="N403" s="518"/>
    </row>
    <row r="404" spans="1:14" s="470" customFormat="1">
      <c r="A404" s="521"/>
      <c r="B404" s="522" t="s">
        <v>280</v>
      </c>
      <c r="C404" s="523"/>
      <c r="D404" s="523"/>
      <c r="E404" s="524">
        <v>6</v>
      </c>
      <c r="F404" s="525">
        <v>0.5</v>
      </c>
      <c r="G404" s="526">
        <f t="shared" si="162"/>
        <v>3</v>
      </c>
      <c r="H404" s="520">
        <f t="shared" si="163"/>
        <v>0</v>
      </c>
      <c r="I404" s="523"/>
      <c r="J404" s="520"/>
      <c r="K404" s="527"/>
      <c r="L404" s="517">
        <v>18</v>
      </c>
      <c r="M404" s="518"/>
      <c r="N404" s="518"/>
    </row>
    <row r="405" spans="1:14" s="470" customFormat="1">
      <c r="A405" s="513">
        <v>5</v>
      </c>
      <c r="B405" s="519" t="s">
        <v>281</v>
      </c>
      <c r="C405" s="514">
        <f>C406+C409+C410+C411</f>
        <v>0</v>
      </c>
      <c r="D405" s="514">
        <f>D406+D409+D410+D411</f>
        <v>0</v>
      </c>
      <c r="E405" s="514"/>
      <c r="F405" s="525">
        <v>0.5</v>
      </c>
      <c r="G405" s="526">
        <f t="shared" si="162"/>
        <v>0</v>
      </c>
      <c r="H405" s="515">
        <f>H406+H409+H410+H411</f>
        <v>0</v>
      </c>
      <c r="I405" s="514">
        <f>I406+I409+I410+I411</f>
        <v>0</v>
      </c>
      <c r="J405" s="515"/>
      <c r="K405" s="528"/>
      <c r="L405" s="517">
        <v>19</v>
      </c>
      <c r="M405" s="518"/>
      <c r="N405" s="518"/>
    </row>
    <row r="406" spans="1:14" s="470" customFormat="1" ht="43.9" customHeight="1">
      <c r="A406" s="513" t="s">
        <v>282</v>
      </c>
      <c r="B406" s="519" t="s">
        <v>283</v>
      </c>
      <c r="C406" s="514">
        <f>C407+C408</f>
        <v>0</v>
      </c>
      <c r="D406" s="514">
        <f>D407+D408</f>
        <v>0</v>
      </c>
      <c r="E406" s="512"/>
      <c r="F406" s="525">
        <v>0.5</v>
      </c>
      <c r="G406" s="526">
        <f t="shared" si="162"/>
        <v>0</v>
      </c>
      <c r="H406" s="515">
        <f>H407+H408</f>
        <v>0</v>
      </c>
      <c r="I406" s="514">
        <f>I407+I408</f>
        <v>0</v>
      </c>
      <c r="J406" s="515"/>
      <c r="K406" s="528"/>
      <c r="L406" s="517">
        <v>20</v>
      </c>
      <c r="M406" s="518"/>
      <c r="N406" s="518"/>
    </row>
    <row r="407" spans="1:14" s="470" customFormat="1">
      <c r="A407" s="521"/>
      <c r="B407" s="522" t="s">
        <v>284</v>
      </c>
      <c r="C407" s="523"/>
      <c r="D407" s="523"/>
      <c r="E407" s="524">
        <v>1.5</v>
      </c>
      <c r="F407" s="525">
        <v>0.5</v>
      </c>
      <c r="G407" s="526">
        <f t="shared" si="162"/>
        <v>0.75</v>
      </c>
      <c r="H407" s="520">
        <f t="shared" ref="H407:H411" si="164">ROUND(C407*G407*6,0)</f>
        <v>0</v>
      </c>
      <c r="I407" s="523"/>
      <c r="J407" s="520"/>
      <c r="K407" s="527"/>
      <c r="L407" s="517">
        <v>21</v>
      </c>
      <c r="M407" s="518"/>
      <c r="N407" s="518"/>
    </row>
    <row r="408" spans="1:14" s="470" customFormat="1">
      <c r="A408" s="521"/>
      <c r="B408" s="522" t="s">
        <v>285</v>
      </c>
      <c r="C408" s="523"/>
      <c r="D408" s="523"/>
      <c r="E408" s="524">
        <v>2</v>
      </c>
      <c r="F408" s="525">
        <v>0.5</v>
      </c>
      <c r="G408" s="526">
        <f t="shared" si="162"/>
        <v>1</v>
      </c>
      <c r="H408" s="520">
        <f t="shared" si="164"/>
        <v>0</v>
      </c>
      <c r="I408" s="523"/>
      <c r="J408" s="520"/>
      <c r="K408" s="527"/>
      <c r="L408" s="517">
        <v>22</v>
      </c>
      <c r="M408" s="518"/>
      <c r="N408" s="518"/>
    </row>
    <row r="409" spans="1:14" s="470" customFormat="1" ht="38.25">
      <c r="A409" s="513" t="s">
        <v>286</v>
      </c>
      <c r="B409" s="519" t="s">
        <v>287</v>
      </c>
      <c r="C409" s="514"/>
      <c r="D409" s="514"/>
      <c r="E409" s="529">
        <v>1</v>
      </c>
      <c r="F409" s="525">
        <v>0.5</v>
      </c>
      <c r="G409" s="526">
        <f t="shared" si="162"/>
        <v>0.5</v>
      </c>
      <c r="H409" s="515">
        <f t="shared" si="164"/>
        <v>0</v>
      </c>
      <c r="I409" s="514"/>
      <c r="J409" s="515"/>
      <c r="K409" s="528"/>
      <c r="L409" s="517">
        <v>23</v>
      </c>
      <c r="M409" s="518"/>
      <c r="N409" s="518"/>
    </row>
    <row r="410" spans="1:14" s="470" customFormat="1" ht="25.5">
      <c r="A410" s="513" t="s">
        <v>288</v>
      </c>
      <c r="B410" s="519" t="s">
        <v>289</v>
      </c>
      <c r="C410" s="514"/>
      <c r="D410" s="514"/>
      <c r="E410" s="529">
        <v>1</v>
      </c>
      <c r="F410" s="525">
        <v>0.5</v>
      </c>
      <c r="G410" s="526">
        <f t="shared" si="162"/>
        <v>0.5</v>
      </c>
      <c r="H410" s="515">
        <f t="shared" si="164"/>
        <v>0</v>
      </c>
      <c r="I410" s="514"/>
      <c r="J410" s="515"/>
      <c r="K410" s="528"/>
      <c r="L410" s="517">
        <v>24</v>
      </c>
      <c r="M410" s="518"/>
      <c r="N410" s="518"/>
    </row>
    <row r="411" spans="1:14" s="470" customFormat="1" ht="38.25">
      <c r="A411" s="513" t="s">
        <v>290</v>
      </c>
      <c r="B411" s="519" t="s">
        <v>291</v>
      </c>
      <c r="C411" s="514"/>
      <c r="D411" s="514"/>
      <c r="E411" s="529">
        <v>3</v>
      </c>
      <c r="F411" s="525">
        <v>0.5</v>
      </c>
      <c r="G411" s="526">
        <f t="shared" si="162"/>
        <v>1.5</v>
      </c>
      <c r="H411" s="515">
        <f t="shared" si="164"/>
        <v>0</v>
      </c>
      <c r="I411" s="514"/>
      <c r="J411" s="515"/>
      <c r="K411" s="528"/>
      <c r="L411" s="517">
        <v>25</v>
      </c>
      <c r="M411" s="518"/>
      <c r="N411" s="518"/>
    </row>
    <row r="412" spans="1:14" s="475" customFormat="1" ht="25.5">
      <c r="A412" s="513">
        <v>6</v>
      </c>
      <c r="B412" s="519" t="s">
        <v>292</v>
      </c>
      <c r="C412" s="514">
        <f>C413+C417</f>
        <v>19</v>
      </c>
      <c r="D412" s="514">
        <f>D413+D417</f>
        <v>0</v>
      </c>
      <c r="E412" s="512"/>
      <c r="F412" s="516"/>
      <c r="G412" s="530"/>
      <c r="H412" s="515">
        <f>H413+H417</f>
        <v>404.25</v>
      </c>
      <c r="I412" s="514">
        <f>I413+I417</f>
        <v>0</v>
      </c>
      <c r="J412" s="515"/>
      <c r="K412" s="528"/>
      <c r="L412" s="531">
        <v>26</v>
      </c>
      <c r="M412" s="518"/>
      <c r="N412" s="518"/>
    </row>
    <row r="413" spans="1:14" s="470" customFormat="1">
      <c r="A413" s="513" t="s">
        <v>293</v>
      </c>
      <c r="B413" s="519" t="s">
        <v>294</v>
      </c>
      <c r="C413" s="514">
        <f>C414+C415+C416</f>
        <v>19</v>
      </c>
      <c r="D413" s="514">
        <f>D414+D415+D416</f>
        <v>0</v>
      </c>
      <c r="E413" s="524">
        <v>2.5</v>
      </c>
      <c r="F413" s="525">
        <v>0.5</v>
      </c>
      <c r="G413" s="526">
        <f t="shared" ref="G413:G416" si="165">E413*F413</f>
        <v>1.25</v>
      </c>
      <c r="H413" s="515">
        <f>H414+H415+H416</f>
        <v>122.5</v>
      </c>
      <c r="I413" s="514">
        <f>I414+I415+I416</f>
        <v>0</v>
      </c>
      <c r="J413" s="515"/>
      <c r="K413" s="528"/>
      <c r="L413" s="517">
        <v>27</v>
      </c>
      <c r="M413" s="518"/>
      <c r="N413" s="518"/>
    </row>
    <row r="414" spans="1:14" s="470" customFormat="1">
      <c r="A414" s="521"/>
      <c r="B414" s="522" t="s">
        <v>295</v>
      </c>
      <c r="C414" s="523">
        <v>6</v>
      </c>
      <c r="D414" s="523"/>
      <c r="E414" s="524">
        <v>2.5</v>
      </c>
      <c r="F414" s="525">
        <v>0.5</v>
      </c>
      <c r="G414" s="526">
        <f t="shared" si="165"/>
        <v>1.25</v>
      </c>
      <c r="H414" s="520">
        <v>47.5</v>
      </c>
      <c r="I414" s="523"/>
      <c r="J414" s="520"/>
      <c r="K414" s="527"/>
      <c r="L414" s="517">
        <v>28</v>
      </c>
      <c r="M414" s="518"/>
      <c r="N414" s="518"/>
    </row>
    <row r="415" spans="1:14" s="470" customFormat="1">
      <c r="A415" s="521"/>
      <c r="B415" s="522" t="s">
        <v>296</v>
      </c>
      <c r="C415" s="523">
        <v>11</v>
      </c>
      <c r="D415" s="523"/>
      <c r="E415" s="524">
        <v>2</v>
      </c>
      <c r="F415" s="525">
        <v>0.5</v>
      </c>
      <c r="G415" s="526">
        <f t="shared" si="165"/>
        <v>1</v>
      </c>
      <c r="H415" s="520">
        <v>60</v>
      </c>
      <c r="I415" s="523"/>
      <c r="J415" s="520"/>
      <c r="K415" s="527"/>
      <c r="L415" s="517">
        <v>29</v>
      </c>
      <c r="M415" s="518"/>
      <c r="N415" s="518"/>
    </row>
    <row r="416" spans="1:14" s="470" customFormat="1">
      <c r="A416" s="521"/>
      <c r="B416" s="522" t="s">
        <v>297</v>
      </c>
      <c r="C416" s="523">
        <v>2</v>
      </c>
      <c r="D416" s="523"/>
      <c r="E416" s="524">
        <v>2.5</v>
      </c>
      <c r="F416" s="525">
        <v>0.5</v>
      </c>
      <c r="G416" s="526">
        <f t="shared" si="165"/>
        <v>1.25</v>
      </c>
      <c r="H416" s="520">
        <v>15</v>
      </c>
      <c r="I416" s="523"/>
      <c r="J416" s="520"/>
      <c r="K416" s="527"/>
      <c r="L416" s="517">
        <v>30</v>
      </c>
      <c r="M416" s="518"/>
      <c r="N416" s="518"/>
    </row>
    <row r="417" spans="1:14" s="470" customFormat="1">
      <c r="A417" s="513" t="s">
        <v>298</v>
      </c>
      <c r="B417" s="519" t="s">
        <v>299</v>
      </c>
      <c r="C417" s="523"/>
      <c r="D417" s="523"/>
      <c r="E417" s="524"/>
      <c r="F417" s="525"/>
      <c r="G417" s="526"/>
      <c r="H417" s="520">
        <f>H418+H419+H420</f>
        <v>281.75</v>
      </c>
      <c r="I417" s="514">
        <f>I418+I419+I420</f>
        <v>0</v>
      </c>
      <c r="J417" s="520"/>
      <c r="K417" s="527"/>
      <c r="L417" s="517">
        <v>31</v>
      </c>
      <c r="M417" s="518"/>
      <c r="N417" s="518"/>
    </row>
    <row r="418" spans="1:14" s="470" customFormat="1">
      <c r="A418" s="521"/>
      <c r="B418" s="522" t="s">
        <v>295</v>
      </c>
      <c r="C418" s="523">
        <v>25</v>
      </c>
      <c r="D418" s="523"/>
      <c r="E418" s="524">
        <v>2</v>
      </c>
      <c r="F418" s="525">
        <v>0.5</v>
      </c>
      <c r="G418" s="526">
        <f t="shared" ref="G418:G421" si="166">E418*F418</f>
        <v>1</v>
      </c>
      <c r="H418" s="520">
        <v>140</v>
      </c>
      <c r="I418" s="523"/>
      <c r="J418" s="520"/>
      <c r="K418" s="527"/>
      <c r="L418" s="517">
        <v>32</v>
      </c>
      <c r="M418" s="518"/>
      <c r="N418" s="518"/>
    </row>
    <row r="419" spans="1:14" s="470" customFormat="1">
      <c r="A419" s="521"/>
      <c r="B419" s="522" t="s">
        <v>296</v>
      </c>
      <c r="C419" s="523">
        <v>30</v>
      </c>
      <c r="D419" s="523"/>
      <c r="E419" s="524">
        <v>1.5</v>
      </c>
      <c r="F419" s="525">
        <v>0.5</v>
      </c>
      <c r="G419" s="526">
        <f t="shared" si="166"/>
        <v>0.75</v>
      </c>
      <c r="H419" s="520">
        <v>126.75</v>
      </c>
      <c r="I419" s="523"/>
      <c r="J419" s="520"/>
      <c r="K419" s="527"/>
      <c r="L419" s="517">
        <v>33</v>
      </c>
      <c r="M419" s="518"/>
      <c r="N419" s="518"/>
    </row>
    <row r="420" spans="1:14" s="470" customFormat="1">
      <c r="A420" s="521"/>
      <c r="B420" s="522" t="s">
        <v>297</v>
      </c>
      <c r="C420" s="523">
        <v>3</v>
      </c>
      <c r="D420" s="523"/>
      <c r="E420" s="524">
        <v>2</v>
      </c>
      <c r="F420" s="525">
        <v>0.5</v>
      </c>
      <c r="G420" s="526">
        <f t="shared" si="166"/>
        <v>1</v>
      </c>
      <c r="H420" s="520">
        <v>15</v>
      </c>
      <c r="I420" s="523"/>
      <c r="J420" s="520"/>
      <c r="K420" s="527"/>
      <c r="L420" s="517">
        <v>34</v>
      </c>
      <c r="M420" s="518"/>
      <c r="N420" s="518"/>
    </row>
    <row r="421" spans="1:14" s="470" customFormat="1" ht="25.5">
      <c r="A421" s="513">
        <v>7</v>
      </c>
      <c r="B421" s="519" t="s">
        <v>300</v>
      </c>
      <c r="C421" s="514">
        <v>114</v>
      </c>
      <c r="D421" s="514"/>
      <c r="E421" s="512">
        <v>1.5</v>
      </c>
      <c r="F421" s="516">
        <v>0.5</v>
      </c>
      <c r="G421" s="530">
        <f t="shared" si="166"/>
        <v>0.75</v>
      </c>
      <c r="H421" s="515">
        <v>536.5</v>
      </c>
      <c r="I421" s="514"/>
      <c r="J421" s="515"/>
      <c r="K421" s="528"/>
      <c r="L421" s="517">
        <v>35</v>
      </c>
      <c r="M421" s="518"/>
      <c r="N421" s="518"/>
    </row>
    <row r="422" spans="1:14" s="470" customFormat="1">
      <c r="A422" s="513" t="s">
        <v>37</v>
      </c>
      <c r="B422" s="519" t="s">
        <v>301</v>
      </c>
      <c r="C422" s="514">
        <f>C423+C430+C431</f>
        <v>23</v>
      </c>
      <c r="D422" s="514">
        <f>D423+D430+D431</f>
        <v>0</v>
      </c>
      <c r="E422" s="532"/>
      <c r="F422" s="525"/>
      <c r="G422" s="526"/>
      <c r="H422" s="515">
        <f>H423+H430+H431</f>
        <v>73</v>
      </c>
      <c r="I422" s="514">
        <f>I423+I430+I431</f>
        <v>0</v>
      </c>
      <c r="J422" s="515"/>
      <c r="K422" s="528"/>
      <c r="L422" s="517">
        <v>36</v>
      </c>
      <c r="M422" s="518"/>
      <c r="N422" s="518"/>
    </row>
    <row r="423" spans="1:14" s="470" customFormat="1" ht="25.5">
      <c r="A423" s="513">
        <v>1</v>
      </c>
      <c r="B423" s="519" t="s">
        <v>302</v>
      </c>
      <c r="C423" s="514">
        <f>C424+C425</f>
        <v>5</v>
      </c>
      <c r="D423" s="514">
        <f>D424+D425</f>
        <v>0</v>
      </c>
      <c r="E423" s="533"/>
      <c r="F423" s="525"/>
      <c r="G423" s="526"/>
      <c r="H423" s="515">
        <f>H424+H425</f>
        <v>18</v>
      </c>
      <c r="I423" s="514">
        <f>I424+I425</f>
        <v>0</v>
      </c>
      <c r="J423" s="515"/>
      <c r="K423" s="528"/>
      <c r="L423" s="517">
        <v>37</v>
      </c>
      <c r="M423" s="518"/>
      <c r="N423" s="518"/>
    </row>
    <row r="424" spans="1:14" s="470" customFormat="1">
      <c r="A424" s="513" t="s">
        <v>39</v>
      </c>
      <c r="B424" s="519" t="s">
        <v>303</v>
      </c>
      <c r="C424" s="514">
        <v>0</v>
      </c>
      <c r="D424" s="514"/>
      <c r="E424" s="512">
        <v>2.5</v>
      </c>
      <c r="F424" s="525">
        <v>0.5</v>
      </c>
      <c r="G424" s="526">
        <f t="shared" ref="G424:G430" si="167">E424*F424</f>
        <v>1.25</v>
      </c>
      <c r="H424" s="520">
        <f t="shared" ref="H424" si="168">ROUND(C424*G424*6,0)</f>
        <v>0</v>
      </c>
      <c r="I424" s="514"/>
      <c r="J424" s="515"/>
      <c r="K424" s="528"/>
      <c r="L424" s="517">
        <v>38</v>
      </c>
      <c r="M424" s="518"/>
      <c r="N424" s="518"/>
    </row>
    <row r="425" spans="1:14" s="470" customFormat="1">
      <c r="A425" s="513" t="s">
        <v>42</v>
      </c>
      <c r="B425" s="519" t="s">
        <v>304</v>
      </c>
      <c r="C425" s="514">
        <f>SUM(C426:C429)</f>
        <v>5</v>
      </c>
      <c r="D425" s="514">
        <f>SUM(D426:D429)</f>
        <v>0</v>
      </c>
      <c r="E425" s="512"/>
      <c r="F425" s="525"/>
      <c r="G425" s="526"/>
      <c r="H425" s="515">
        <f>SUM(H426:H429)</f>
        <v>18</v>
      </c>
      <c r="I425" s="514">
        <f>SUM(I426:I429)</f>
        <v>0</v>
      </c>
      <c r="J425" s="515"/>
      <c r="K425" s="528"/>
      <c r="L425" s="517">
        <v>39</v>
      </c>
      <c r="M425" s="518"/>
      <c r="N425" s="518"/>
    </row>
    <row r="426" spans="1:14" s="470" customFormat="1">
      <c r="A426" s="521"/>
      <c r="B426" s="522" t="s">
        <v>305</v>
      </c>
      <c r="C426" s="523">
        <v>1</v>
      </c>
      <c r="D426" s="523"/>
      <c r="E426" s="524">
        <v>1.5</v>
      </c>
      <c r="F426" s="525">
        <v>0.5</v>
      </c>
      <c r="G426" s="526">
        <f t="shared" si="167"/>
        <v>0.75</v>
      </c>
      <c r="H426" s="520">
        <v>4.5</v>
      </c>
      <c r="I426" s="523"/>
      <c r="J426" s="520"/>
      <c r="K426" s="527"/>
      <c r="L426" s="517">
        <v>40</v>
      </c>
      <c r="M426" s="518"/>
      <c r="N426" s="518"/>
    </row>
    <row r="427" spans="1:14" s="470" customFormat="1">
      <c r="A427" s="521"/>
      <c r="B427" s="522" t="s">
        <v>306</v>
      </c>
      <c r="C427" s="523">
        <v>1</v>
      </c>
      <c r="D427" s="523"/>
      <c r="E427" s="524">
        <v>3</v>
      </c>
      <c r="F427" s="525">
        <v>0.5</v>
      </c>
      <c r="G427" s="526">
        <f t="shared" si="167"/>
        <v>1.5</v>
      </c>
      <c r="H427" s="520">
        <v>4.5</v>
      </c>
      <c r="I427" s="523"/>
      <c r="J427" s="520"/>
      <c r="K427" s="527"/>
      <c r="L427" s="517">
        <v>41</v>
      </c>
      <c r="M427" s="518"/>
      <c r="N427" s="518"/>
    </row>
    <row r="428" spans="1:14" s="470" customFormat="1">
      <c r="A428" s="521"/>
      <c r="B428" s="522" t="s">
        <v>307</v>
      </c>
      <c r="C428" s="523">
        <v>0</v>
      </c>
      <c r="D428" s="523"/>
      <c r="E428" s="524">
        <v>4.5</v>
      </c>
      <c r="F428" s="525">
        <v>0.5</v>
      </c>
      <c r="G428" s="526">
        <f t="shared" si="167"/>
        <v>2.25</v>
      </c>
      <c r="H428" s="520">
        <v>0</v>
      </c>
      <c r="I428" s="523"/>
      <c r="J428" s="520"/>
      <c r="K428" s="527"/>
      <c r="L428" s="517">
        <v>42</v>
      </c>
      <c r="M428" s="518"/>
      <c r="N428" s="518"/>
    </row>
    <row r="429" spans="1:14" s="470" customFormat="1">
      <c r="A429" s="521"/>
      <c r="B429" s="522" t="s">
        <v>308</v>
      </c>
      <c r="C429" s="523">
        <v>3</v>
      </c>
      <c r="D429" s="523"/>
      <c r="E429" s="524">
        <v>6</v>
      </c>
      <c r="F429" s="525">
        <v>0.5</v>
      </c>
      <c r="G429" s="526">
        <f t="shared" si="167"/>
        <v>3</v>
      </c>
      <c r="H429" s="520">
        <v>9</v>
      </c>
      <c r="I429" s="523"/>
      <c r="J429" s="520"/>
      <c r="K429" s="527"/>
      <c r="L429" s="517">
        <v>43</v>
      </c>
      <c r="M429" s="518"/>
      <c r="N429" s="518"/>
    </row>
    <row r="430" spans="1:14" s="470" customFormat="1" ht="25.5">
      <c r="A430" s="513">
        <v>2</v>
      </c>
      <c r="B430" s="519" t="s">
        <v>309</v>
      </c>
      <c r="C430" s="514">
        <v>0</v>
      </c>
      <c r="D430" s="514"/>
      <c r="E430" s="512">
        <v>1.5</v>
      </c>
      <c r="F430" s="525">
        <v>0.5</v>
      </c>
      <c r="G430" s="526">
        <f t="shared" si="167"/>
        <v>0.75</v>
      </c>
      <c r="H430" s="520">
        <f>ROUND(C430*G430*6,0)</f>
        <v>0</v>
      </c>
      <c r="I430" s="514"/>
      <c r="J430" s="515"/>
      <c r="K430" s="528"/>
      <c r="L430" s="517">
        <v>44</v>
      </c>
      <c r="M430" s="518"/>
      <c r="N430" s="518"/>
    </row>
    <row r="431" spans="1:14" s="470" customFormat="1" ht="25.5">
      <c r="A431" s="513">
        <v>3</v>
      </c>
      <c r="B431" s="519" t="s">
        <v>310</v>
      </c>
      <c r="C431" s="514">
        <f t="shared" ref="C431:K431" si="169">C432+C435+C440</f>
        <v>18</v>
      </c>
      <c r="D431" s="514">
        <f t="shared" ref="D431" si="170">D432+D435+D440</f>
        <v>0</v>
      </c>
      <c r="E431" s="515">
        <f t="shared" si="169"/>
        <v>0</v>
      </c>
      <c r="F431" s="515">
        <f t="shared" si="169"/>
        <v>0</v>
      </c>
      <c r="G431" s="515">
        <f t="shared" si="169"/>
        <v>0</v>
      </c>
      <c r="H431" s="515">
        <f t="shared" si="169"/>
        <v>55</v>
      </c>
      <c r="I431" s="514">
        <f t="shared" ref="I431" si="171">I432+I435+I440</f>
        <v>0</v>
      </c>
      <c r="J431" s="515">
        <f t="shared" si="169"/>
        <v>0</v>
      </c>
      <c r="K431" s="515">
        <f t="shared" si="169"/>
        <v>0</v>
      </c>
      <c r="L431" s="517">
        <v>45</v>
      </c>
      <c r="M431" s="518"/>
      <c r="N431" s="518"/>
    </row>
    <row r="432" spans="1:14" s="475" customFormat="1">
      <c r="A432" s="513" t="s">
        <v>311</v>
      </c>
      <c r="B432" s="519" t="s">
        <v>312</v>
      </c>
      <c r="C432" s="514">
        <f>C433+C434</f>
        <v>0</v>
      </c>
      <c r="D432" s="514">
        <f>D433+D434</f>
        <v>0</v>
      </c>
      <c r="E432" s="532"/>
      <c r="F432" s="516"/>
      <c r="G432" s="530"/>
      <c r="H432" s="515">
        <f>H433+H434</f>
        <v>0</v>
      </c>
      <c r="I432" s="514">
        <f>I433+I434</f>
        <v>0</v>
      </c>
      <c r="J432" s="515"/>
      <c r="K432" s="528"/>
      <c r="L432" s="531">
        <v>46</v>
      </c>
      <c r="M432" s="518"/>
      <c r="N432" s="518"/>
    </row>
    <row r="433" spans="1:14" s="470" customFormat="1" ht="25.5">
      <c r="A433" s="521"/>
      <c r="B433" s="522" t="s">
        <v>313</v>
      </c>
      <c r="C433" s="523"/>
      <c r="D433" s="523"/>
      <c r="E433" s="524">
        <v>1.5</v>
      </c>
      <c r="F433" s="525">
        <v>0.5</v>
      </c>
      <c r="G433" s="526">
        <f t="shared" ref="G433:G439" si="172">E433*F433</f>
        <v>0.75</v>
      </c>
      <c r="H433" s="520">
        <f t="shared" ref="H433:H439" si="173">ROUND(C433*G433*6,0)</f>
        <v>0</v>
      </c>
      <c r="I433" s="523"/>
      <c r="J433" s="520"/>
      <c r="K433" s="527"/>
      <c r="L433" s="517">
        <v>47</v>
      </c>
      <c r="M433" s="518"/>
      <c r="N433" s="518"/>
    </row>
    <row r="434" spans="1:14" s="470" customFormat="1" ht="25.5">
      <c r="A434" s="521"/>
      <c r="B434" s="522" t="s">
        <v>314</v>
      </c>
      <c r="C434" s="523"/>
      <c r="D434" s="523"/>
      <c r="E434" s="524">
        <v>2</v>
      </c>
      <c r="F434" s="525">
        <v>0.5</v>
      </c>
      <c r="G434" s="526">
        <f t="shared" si="172"/>
        <v>1</v>
      </c>
      <c r="H434" s="520">
        <f t="shared" si="173"/>
        <v>0</v>
      </c>
      <c r="I434" s="523"/>
      <c r="J434" s="520"/>
      <c r="K434" s="527"/>
      <c r="L434" s="517">
        <v>48</v>
      </c>
      <c r="M434" s="518"/>
      <c r="N434" s="518"/>
    </row>
    <row r="435" spans="1:14" s="475" customFormat="1" ht="35.1" customHeight="1">
      <c r="A435" s="513" t="s">
        <v>315</v>
      </c>
      <c r="B435" s="519" t="s">
        <v>316</v>
      </c>
      <c r="C435" s="514">
        <f>SUM(C436:C439)</f>
        <v>18</v>
      </c>
      <c r="D435" s="514">
        <f>SUM(D436:D439)</f>
        <v>0</v>
      </c>
      <c r="E435" s="532"/>
      <c r="F435" s="516"/>
      <c r="G435" s="530"/>
      <c r="H435" s="515">
        <f>SUM(H436:H439)</f>
        <v>55</v>
      </c>
      <c r="I435" s="514">
        <f>SUM(I436:I439)</f>
        <v>0</v>
      </c>
      <c r="J435" s="515"/>
      <c r="K435" s="528"/>
      <c r="L435" s="531">
        <v>49</v>
      </c>
      <c r="M435" s="518"/>
      <c r="N435" s="518"/>
    </row>
    <row r="436" spans="1:14" s="470" customFormat="1">
      <c r="A436" s="521"/>
      <c r="B436" s="522" t="s">
        <v>317</v>
      </c>
      <c r="C436" s="523">
        <v>18</v>
      </c>
      <c r="D436" s="523">
        <f>D414+D415+D416</f>
        <v>0</v>
      </c>
      <c r="E436" s="534">
        <v>1</v>
      </c>
      <c r="F436" s="525">
        <v>0.5</v>
      </c>
      <c r="G436" s="526">
        <f t="shared" si="172"/>
        <v>0.5</v>
      </c>
      <c r="H436" s="520">
        <v>55</v>
      </c>
      <c r="I436" s="523"/>
      <c r="J436" s="520"/>
      <c r="K436" s="527"/>
      <c r="L436" s="517">
        <v>50</v>
      </c>
      <c r="M436" s="518"/>
      <c r="N436" s="518"/>
    </row>
    <row r="437" spans="1:14" s="470" customFormat="1">
      <c r="A437" s="521"/>
      <c r="B437" s="522" t="s">
        <v>318</v>
      </c>
      <c r="C437" s="523"/>
      <c r="D437" s="523"/>
      <c r="E437" s="524">
        <v>2</v>
      </c>
      <c r="F437" s="525">
        <v>0.5</v>
      </c>
      <c r="G437" s="526">
        <f t="shared" si="172"/>
        <v>1</v>
      </c>
      <c r="H437" s="520">
        <f t="shared" si="173"/>
        <v>0</v>
      </c>
      <c r="I437" s="523"/>
      <c r="J437" s="520"/>
      <c r="K437" s="527"/>
      <c r="L437" s="517">
        <v>51</v>
      </c>
      <c r="M437" s="518"/>
      <c r="N437" s="518"/>
    </row>
    <row r="438" spans="1:14" s="470" customFormat="1">
      <c r="A438" s="521"/>
      <c r="B438" s="522" t="s">
        <v>319</v>
      </c>
      <c r="C438" s="523"/>
      <c r="D438" s="523"/>
      <c r="E438" s="534">
        <v>3</v>
      </c>
      <c r="F438" s="525">
        <v>0.5</v>
      </c>
      <c r="G438" s="526">
        <f t="shared" si="172"/>
        <v>1.5</v>
      </c>
      <c r="H438" s="520">
        <f t="shared" si="173"/>
        <v>0</v>
      </c>
      <c r="I438" s="523"/>
      <c r="J438" s="520"/>
      <c r="K438" s="527"/>
      <c r="L438" s="517">
        <v>52</v>
      </c>
      <c r="M438" s="518"/>
      <c r="N438" s="518"/>
    </row>
    <row r="439" spans="1:14" s="470" customFormat="1">
      <c r="A439" s="521"/>
      <c r="B439" s="522" t="s">
        <v>320</v>
      </c>
      <c r="C439" s="523"/>
      <c r="D439" s="523"/>
      <c r="E439" s="534">
        <v>4</v>
      </c>
      <c r="F439" s="525">
        <v>0.5</v>
      </c>
      <c r="G439" s="526">
        <f t="shared" si="172"/>
        <v>2</v>
      </c>
      <c r="H439" s="520">
        <f t="shared" si="173"/>
        <v>0</v>
      </c>
      <c r="I439" s="523"/>
      <c r="J439" s="520"/>
      <c r="K439" s="527"/>
      <c r="L439" s="517">
        <v>53</v>
      </c>
      <c r="M439" s="518"/>
      <c r="N439" s="518"/>
    </row>
    <row r="440" spans="1:14" s="470" customFormat="1" ht="25.5">
      <c r="A440" s="513" t="s">
        <v>321</v>
      </c>
      <c r="B440" s="519" t="s">
        <v>322</v>
      </c>
      <c r="C440" s="514">
        <f>SUM(C441:C444)</f>
        <v>0</v>
      </c>
      <c r="D440" s="514">
        <f>SUM(D441:D444)</f>
        <v>0</v>
      </c>
      <c r="E440" s="532"/>
      <c r="F440" s="525"/>
      <c r="G440" s="526"/>
      <c r="H440" s="515">
        <f>SUM(H441:H444)</f>
        <v>0</v>
      </c>
      <c r="I440" s="514">
        <f>SUM(I441:I444)</f>
        <v>0</v>
      </c>
      <c r="J440" s="515"/>
      <c r="K440" s="528"/>
      <c r="L440" s="517">
        <v>54</v>
      </c>
      <c r="M440" s="518"/>
      <c r="N440" s="518"/>
    </row>
    <row r="441" spans="1:14" s="470" customFormat="1">
      <c r="A441" s="521"/>
      <c r="B441" s="522" t="s">
        <v>323</v>
      </c>
      <c r="C441" s="523"/>
      <c r="D441" s="523"/>
      <c r="E441" s="524">
        <v>1.5</v>
      </c>
      <c r="F441" s="525">
        <v>0.5</v>
      </c>
      <c r="G441" s="526">
        <f t="shared" ref="G441:G445" si="174">E441*F441</f>
        <v>0.75</v>
      </c>
      <c r="H441" s="520">
        <f t="shared" ref="H441:H444" si="175">ROUND(C441*G441*6,0)</f>
        <v>0</v>
      </c>
      <c r="I441" s="523"/>
      <c r="J441" s="520"/>
      <c r="K441" s="527"/>
      <c r="L441" s="517">
        <v>55</v>
      </c>
      <c r="M441" s="518"/>
      <c r="N441" s="518"/>
    </row>
    <row r="442" spans="1:14" s="470" customFormat="1">
      <c r="A442" s="521"/>
      <c r="B442" s="522" t="s">
        <v>324</v>
      </c>
      <c r="C442" s="523"/>
      <c r="D442" s="523"/>
      <c r="E442" s="535">
        <v>3</v>
      </c>
      <c r="F442" s="525">
        <v>0.5</v>
      </c>
      <c r="G442" s="526">
        <f t="shared" si="174"/>
        <v>1.5</v>
      </c>
      <c r="H442" s="520">
        <f t="shared" si="175"/>
        <v>0</v>
      </c>
      <c r="I442" s="523"/>
      <c r="J442" s="520"/>
      <c r="K442" s="527"/>
      <c r="L442" s="517">
        <v>56</v>
      </c>
      <c r="M442" s="518"/>
      <c r="N442" s="518"/>
    </row>
    <row r="443" spans="1:14" s="470" customFormat="1">
      <c r="A443" s="521"/>
      <c r="B443" s="522" t="s">
        <v>325</v>
      </c>
      <c r="C443" s="523"/>
      <c r="D443" s="523"/>
      <c r="E443" s="536">
        <v>2.5</v>
      </c>
      <c r="F443" s="525">
        <v>0.5</v>
      </c>
      <c r="G443" s="526">
        <f t="shared" si="174"/>
        <v>1.25</v>
      </c>
      <c r="H443" s="520">
        <f t="shared" si="175"/>
        <v>0</v>
      </c>
      <c r="I443" s="523"/>
      <c r="J443" s="520"/>
      <c r="K443" s="527"/>
      <c r="L443" s="517">
        <v>57</v>
      </c>
      <c r="M443" s="518"/>
      <c r="N443" s="518"/>
    </row>
    <row r="444" spans="1:14" s="470" customFormat="1">
      <c r="A444" s="521"/>
      <c r="B444" s="522" t="s">
        <v>326</v>
      </c>
      <c r="C444" s="523"/>
      <c r="D444" s="523"/>
      <c r="E444" s="524">
        <v>5</v>
      </c>
      <c r="F444" s="525">
        <v>0.5</v>
      </c>
      <c r="G444" s="526">
        <f t="shared" si="174"/>
        <v>2.5</v>
      </c>
      <c r="H444" s="520">
        <f t="shared" si="175"/>
        <v>0</v>
      </c>
      <c r="I444" s="523"/>
      <c r="J444" s="520"/>
      <c r="K444" s="527"/>
      <c r="L444" s="517">
        <v>58</v>
      </c>
      <c r="M444" s="518"/>
      <c r="N444" s="518"/>
    </row>
    <row r="445" spans="1:14" s="470" customFormat="1">
      <c r="A445" s="513" t="s">
        <v>21</v>
      </c>
      <c r="B445" s="519" t="s">
        <v>327</v>
      </c>
      <c r="C445" s="514">
        <v>1</v>
      </c>
      <c r="D445" s="514"/>
      <c r="E445" s="529">
        <v>20</v>
      </c>
      <c r="F445" s="516">
        <v>0.5</v>
      </c>
      <c r="G445" s="526">
        <f t="shared" si="174"/>
        <v>10</v>
      </c>
      <c r="H445" s="520">
        <f>ROUND(C445*G445*1,0)</f>
        <v>10</v>
      </c>
      <c r="I445" s="514"/>
      <c r="J445" s="515"/>
      <c r="K445" s="528"/>
      <c r="L445" s="517">
        <v>72</v>
      </c>
      <c r="M445" s="518"/>
      <c r="N445" s="518"/>
    </row>
    <row r="446" spans="1:14" s="470" customFormat="1">
      <c r="A446" s="512"/>
      <c r="B446" s="513" t="s">
        <v>89</v>
      </c>
      <c r="C446" s="514">
        <f>C447+C504</f>
        <v>2811</v>
      </c>
      <c r="D446" s="514">
        <f>D447+D504</f>
        <v>0</v>
      </c>
      <c r="E446" s="515"/>
      <c r="F446" s="516"/>
      <c r="G446" s="516"/>
      <c r="H446" s="515">
        <f>H447+H504</f>
        <v>2333.5</v>
      </c>
      <c r="I446" s="514">
        <f>I447+I504</f>
        <v>0</v>
      </c>
      <c r="J446" s="515"/>
      <c r="K446" s="515"/>
      <c r="L446" s="517">
        <v>1</v>
      </c>
      <c r="M446" s="670"/>
      <c r="N446" s="518"/>
    </row>
    <row r="447" spans="1:14" s="470" customFormat="1">
      <c r="A447" s="513" t="s">
        <v>20</v>
      </c>
      <c r="B447" s="519" t="s">
        <v>264</v>
      </c>
      <c r="C447" s="514">
        <f>C448+C481</f>
        <v>2809</v>
      </c>
      <c r="D447" s="514">
        <f>D448+D481</f>
        <v>0</v>
      </c>
      <c r="E447" s="515"/>
      <c r="F447" s="516"/>
      <c r="G447" s="516"/>
      <c r="H447" s="515">
        <f>H448+H481</f>
        <v>2313.5</v>
      </c>
      <c r="I447" s="514">
        <f>I448+I481</f>
        <v>0</v>
      </c>
      <c r="J447" s="520"/>
      <c r="K447" s="515"/>
      <c r="L447" s="517">
        <v>2</v>
      </c>
      <c r="M447" s="518"/>
      <c r="N447" s="518"/>
    </row>
    <row r="448" spans="1:14" s="470" customFormat="1">
      <c r="A448" s="513" t="s">
        <v>23</v>
      </c>
      <c r="B448" s="519" t="s">
        <v>265</v>
      </c>
      <c r="C448" s="514">
        <f t="shared" ref="C448:K448" si="176">C449+C452+C453+C457+C464+C471+C480</f>
        <v>2229</v>
      </c>
      <c r="D448" s="514">
        <f t="shared" ref="D448" si="177">D449+D452+D453+D457+D464+D471+D480</f>
        <v>0</v>
      </c>
      <c r="E448" s="515"/>
      <c r="F448" s="515"/>
      <c r="G448" s="515"/>
      <c r="H448" s="515">
        <f t="shared" si="176"/>
        <v>1994</v>
      </c>
      <c r="I448" s="514">
        <f t="shared" ref="I448" si="178">I449+I452+I453+I457+I464+I471+I480</f>
        <v>0</v>
      </c>
      <c r="J448" s="515">
        <f t="shared" si="176"/>
        <v>0</v>
      </c>
      <c r="K448" s="515">
        <f t="shared" si="176"/>
        <v>0</v>
      </c>
      <c r="L448" s="517">
        <v>3</v>
      </c>
      <c r="M448" s="518"/>
      <c r="N448" s="518"/>
    </row>
    <row r="449" spans="1:14" s="470" customFormat="1">
      <c r="A449" s="513">
        <v>1</v>
      </c>
      <c r="B449" s="519" t="s">
        <v>266</v>
      </c>
      <c r="C449" s="514">
        <f>C450+C451</f>
        <v>44</v>
      </c>
      <c r="D449" s="514">
        <f>D450+D451</f>
        <v>0</v>
      </c>
      <c r="E449" s="515"/>
      <c r="F449" s="515"/>
      <c r="G449" s="515"/>
      <c r="H449" s="515">
        <f t="shared" ref="H449:K449" si="179">H450+H451</f>
        <v>33</v>
      </c>
      <c r="I449" s="514">
        <f t="shared" si="179"/>
        <v>0</v>
      </c>
      <c r="J449" s="515">
        <f t="shared" si="179"/>
        <v>0</v>
      </c>
      <c r="K449" s="515">
        <f t="shared" si="179"/>
        <v>0</v>
      </c>
      <c r="L449" s="517">
        <v>4</v>
      </c>
      <c r="M449" s="518"/>
      <c r="N449" s="518"/>
    </row>
    <row r="450" spans="1:14" s="470" customFormat="1">
      <c r="A450" s="521"/>
      <c r="B450" s="522" t="s">
        <v>267</v>
      </c>
      <c r="C450" s="523"/>
      <c r="D450" s="523"/>
      <c r="E450" s="524">
        <v>2.5</v>
      </c>
      <c r="F450" s="525">
        <v>0.5</v>
      </c>
      <c r="G450" s="526">
        <f t="shared" ref="G450:G452" si="180">E450*F450</f>
        <v>1.25</v>
      </c>
      <c r="H450" s="520">
        <f>ROUND(C450*G450*12,0)</f>
        <v>0</v>
      </c>
      <c r="I450" s="523"/>
      <c r="J450" s="520"/>
      <c r="K450" s="527"/>
      <c r="L450" s="517">
        <v>5</v>
      </c>
      <c r="M450" s="518"/>
      <c r="N450" s="518"/>
    </row>
    <row r="451" spans="1:14" s="470" customFormat="1">
      <c r="A451" s="521"/>
      <c r="B451" s="522" t="s">
        <v>268</v>
      </c>
      <c r="C451" s="523">
        <v>44</v>
      </c>
      <c r="D451" s="523"/>
      <c r="E451" s="524">
        <v>1.5</v>
      </c>
      <c r="F451" s="525">
        <v>0.5</v>
      </c>
      <c r="G451" s="526">
        <f t="shared" si="180"/>
        <v>0.75</v>
      </c>
      <c r="H451" s="520">
        <v>33</v>
      </c>
      <c r="I451" s="523"/>
      <c r="J451" s="520"/>
      <c r="K451" s="527"/>
      <c r="L451" s="517">
        <v>6</v>
      </c>
      <c r="M451" s="518"/>
      <c r="N451" s="518"/>
    </row>
    <row r="452" spans="1:14" s="470" customFormat="1" ht="25.5">
      <c r="A452" s="513">
        <v>2</v>
      </c>
      <c r="B452" s="519" t="s">
        <v>269</v>
      </c>
      <c r="C452" s="514">
        <v>12</v>
      </c>
      <c r="D452" s="514"/>
      <c r="E452" s="512">
        <v>1.5</v>
      </c>
      <c r="F452" s="525">
        <v>0.5</v>
      </c>
      <c r="G452" s="526">
        <f t="shared" si="180"/>
        <v>0.75</v>
      </c>
      <c r="H452" s="520">
        <v>9</v>
      </c>
      <c r="I452" s="514"/>
      <c r="J452" s="520"/>
      <c r="K452" s="527"/>
      <c r="L452" s="517">
        <v>7</v>
      </c>
      <c r="M452" s="518"/>
      <c r="N452" s="518"/>
    </row>
    <row r="453" spans="1:14" s="470" customFormat="1">
      <c r="A453" s="513">
        <v>3</v>
      </c>
      <c r="B453" s="519" t="s">
        <v>270</v>
      </c>
      <c r="C453" s="514">
        <f t="shared" ref="C453:K453" si="181">SUM(C454:C456)</f>
        <v>6</v>
      </c>
      <c r="D453" s="514">
        <f t="shared" ref="D453" si="182">SUM(D454:D456)</f>
        <v>0</v>
      </c>
      <c r="E453" s="515"/>
      <c r="F453" s="515"/>
      <c r="G453" s="515"/>
      <c r="H453" s="515">
        <f t="shared" si="181"/>
        <v>6</v>
      </c>
      <c r="I453" s="514">
        <f t="shared" ref="I453" si="183">SUM(I454:I456)</f>
        <v>0</v>
      </c>
      <c r="J453" s="515">
        <f t="shared" si="181"/>
        <v>0</v>
      </c>
      <c r="K453" s="515">
        <f t="shared" si="181"/>
        <v>0</v>
      </c>
      <c r="L453" s="517">
        <v>8</v>
      </c>
      <c r="M453" s="518"/>
      <c r="N453" s="518"/>
    </row>
    <row r="454" spans="1:14" s="470" customFormat="1">
      <c r="A454" s="521"/>
      <c r="B454" s="522" t="s">
        <v>271</v>
      </c>
      <c r="C454" s="523"/>
      <c r="D454" s="523"/>
      <c r="E454" s="524">
        <v>2.5</v>
      </c>
      <c r="F454" s="525">
        <v>0.5</v>
      </c>
      <c r="G454" s="526">
        <f t="shared" ref="G454:G456" si="184">E454*F454</f>
        <v>1.25</v>
      </c>
      <c r="H454" s="520">
        <f t="shared" ref="H454:H456" si="185">ROUND(C454*G454*12,0)</f>
        <v>0</v>
      </c>
      <c r="I454" s="523"/>
      <c r="J454" s="520"/>
      <c r="K454" s="527"/>
      <c r="L454" s="517">
        <v>9</v>
      </c>
      <c r="M454" s="518"/>
      <c r="N454" s="518"/>
    </row>
    <row r="455" spans="1:14" s="470" customFormat="1">
      <c r="A455" s="521"/>
      <c r="B455" s="522" t="s">
        <v>272</v>
      </c>
      <c r="C455" s="523">
        <v>6</v>
      </c>
      <c r="D455" s="523"/>
      <c r="E455" s="524">
        <v>2</v>
      </c>
      <c r="F455" s="525">
        <v>0.5</v>
      </c>
      <c r="G455" s="526">
        <f t="shared" si="184"/>
        <v>1</v>
      </c>
      <c r="H455" s="520">
        <v>6</v>
      </c>
      <c r="I455" s="523"/>
      <c r="J455" s="520"/>
      <c r="K455" s="527"/>
      <c r="L455" s="517">
        <v>10</v>
      </c>
      <c r="M455" s="518"/>
      <c r="N455" s="518"/>
    </row>
    <row r="456" spans="1:14" s="470" customFormat="1">
      <c r="A456" s="521"/>
      <c r="B456" s="522" t="s">
        <v>273</v>
      </c>
      <c r="C456" s="523"/>
      <c r="D456" s="523"/>
      <c r="E456" s="524">
        <v>1.5</v>
      </c>
      <c r="F456" s="525">
        <v>0.5</v>
      </c>
      <c r="G456" s="526">
        <f t="shared" si="184"/>
        <v>0.75</v>
      </c>
      <c r="H456" s="520">
        <f t="shared" si="185"/>
        <v>0</v>
      </c>
      <c r="I456" s="523"/>
      <c r="J456" s="520"/>
      <c r="K456" s="527"/>
      <c r="L456" s="517">
        <v>11</v>
      </c>
      <c r="M456" s="518"/>
      <c r="N456" s="518"/>
    </row>
    <row r="457" spans="1:14" s="470" customFormat="1" ht="38.25">
      <c r="A457" s="513">
        <v>4</v>
      </c>
      <c r="B457" s="519" t="s">
        <v>274</v>
      </c>
      <c r="C457" s="514">
        <f>SUM(C458:C463)</f>
        <v>141</v>
      </c>
      <c r="D457" s="514">
        <f>SUM(D458:D463)</f>
        <v>0</v>
      </c>
      <c r="E457" s="512"/>
      <c r="F457" s="525"/>
      <c r="G457" s="526"/>
      <c r="H457" s="515">
        <f>SUM(H458:H463)</f>
        <v>118.5</v>
      </c>
      <c r="I457" s="514">
        <f>SUM(I458:I463)</f>
        <v>0</v>
      </c>
      <c r="J457" s="520"/>
      <c r="K457" s="527"/>
      <c r="L457" s="517">
        <v>12</v>
      </c>
      <c r="M457" s="518"/>
      <c r="N457" s="518"/>
    </row>
    <row r="458" spans="1:14" s="470" customFormat="1">
      <c r="A458" s="521"/>
      <c r="B458" s="522" t="s">
        <v>275</v>
      </c>
      <c r="C458" s="523">
        <v>63</v>
      </c>
      <c r="D458" s="523"/>
      <c r="E458" s="524">
        <v>1</v>
      </c>
      <c r="F458" s="525">
        <v>0.5</v>
      </c>
      <c r="G458" s="526">
        <f t="shared" ref="G458:G470" si="186">E458*F458</f>
        <v>0.5</v>
      </c>
      <c r="H458" s="520">
        <v>31.5</v>
      </c>
      <c r="I458" s="523"/>
      <c r="J458" s="520"/>
      <c r="K458" s="527"/>
      <c r="L458" s="517">
        <v>13</v>
      </c>
      <c r="M458" s="518"/>
      <c r="N458" s="518"/>
    </row>
    <row r="459" spans="1:14" s="470" customFormat="1">
      <c r="A459" s="521"/>
      <c r="B459" s="522" t="s">
        <v>276</v>
      </c>
      <c r="C459" s="523">
        <v>60</v>
      </c>
      <c r="D459" s="523"/>
      <c r="E459" s="524">
        <v>2</v>
      </c>
      <c r="F459" s="525">
        <v>0.5</v>
      </c>
      <c r="G459" s="526">
        <f t="shared" si="186"/>
        <v>1</v>
      </c>
      <c r="H459" s="520">
        <v>60</v>
      </c>
      <c r="I459" s="523"/>
      <c r="J459" s="520"/>
      <c r="K459" s="527"/>
      <c r="L459" s="517">
        <v>14</v>
      </c>
      <c r="M459" s="518"/>
      <c r="N459" s="518"/>
    </row>
    <row r="460" spans="1:14" s="470" customFormat="1">
      <c r="A460" s="521"/>
      <c r="B460" s="522" t="s">
        <v>277</v>
      </c>
      <c r="C460" s="523">
        <v>18</v>
      </c>
      <c r="D460" s="523"/>
      <c r="E460" s="524">
        <v>3</v>
      </c>
      <c r="F460" s="525">
        <v>0.5</v>
      </c>
      <c r="G460" s="526">
        <f t="shared" si="186"/>
        <v>1.5</v>
      </c>
      <c r="H460" s="520">
        <v>27</v>
      </c>
      <c r="I460" s="523"/>
      <c r="J460" s="520"/>
      <c r="K460" s="527"/>
      <c r="L460" s="517">
        <v>15</v>
      </c>
      <c r="M460" s="518"/>
      <c r="N460" s="518"/>
    </row>
    <row r="461" spans="1:14" s="470" customFormat="1">
      <c r="A461" s="521"/>
      <c r="B461" s="522" t="s">
        <v>278</v>
      </c>
      <c r="C461" s="523"/>
      <c r="D461" s="523"/>
      <c r="E461" s="524">
        <v>4</v>
      </c>
      <c r="F461" s="525">
        <v>0.5</v>
      </c>
      <c r="G461" s="526">
        <f t="shared" si="186"/>
        <v>2</v>
      </c>
      <c r="H461" s="520">
        <f t="shared" ref="H461:H463" si="187">ROUND(C461*G461*12,0)</f>
        <v>0</v>
      </c>
      <c r="I461" s="523"/>
      <c r="J461" s="520"/>
      <c r="K461" s="527"/>
      <c r="L461" s="517">
        <v>16</v>
      </c>
      <c r="M461" s="518"/>
      <c r="N461" s="518"/>
    </row>
    <row r="462" spans="1:14" s="470" customFormat="1">
      <c r="A462" s="521"/>
      <c r="B462" s="522" t="s">
        <v>279</v>
      </c>
      <c r="C462" s="523"/>
      <c r="D462" s="523"/>
      <c r="E462" s="524">
        <v>5</v>
      </c>
      <c r="F462" s="525">
        <v>0.5</v>
      </c>
      <c r="G462" s="526">
        <f t="shared" si="186"/>
        <v>2.5</v>
      </c>
      <c r="H462" s="520">
        <f t="shared" si="187"/>
        <v>0</v>
      </c>
      <c r="I462" s="523"/>
      <c r="J462" s="520"/>
      <c r="K462" s="527"/>
      <c r="L462" s="517">
        <v>17</v>
      </c>
      <c r="M462" s="518"/>
      <c r="N462" s="518"/>
    </row>
    <row r="463" spans="1:14" s="470" customFormat="1">
      <c r="A463" s="521"/>
      <c r="B463" s="522" t="s">
        <v>280</v>
      </c>
      <c r="C463" s="523"/>
      <c r="D463" s="523"/>
      <c r="E463" s="524">
        <v>6</v>
      </c>
      <c r="F463" s="525">
        <v>0.5</v>
      </c>
      <c r="G463" s="526">
        <f t="shared" si="186"/>
        <v>3</v>
      </c>
      <c r="H463" s="520">
        <f t="shared" si="187"/>
        <v>0</v>
      </c>
      <c r="I463" s="523"/>
      <c r="J463" s="520"/>
      <c r="K463" s="527"/>
      <c r="L463" s="517">
        <v>18</v>
      </c>
      <c r="M463" s="518"/>
      <c r="N463" s="518"/>
    </row>
    <row r="464" spans="1:14" s="470" customFormat="1">
      <c r="A464" s="513">
        <v>5</v>
      </c>
      <c r="B464" s="519" t="s">
        <v>281</v>
      </c>
      <c r="C464" s="514">
        <f>C465+C468+C469+C470</f>
        <v>22</v>
      </c>
      <c r="D464" s="514">
        <f>D465+D468+D469+D470</f>
        <v>0</v>
      </c>
      <c r="E464" s="514"/>
      <c r="F464" s="525">
        <v>0.5</v>
      </c>
      <c r="G464" s="526">
        <f t="shared" si="186"/>
        <v>0</v>
      </c>
      <c r="H464" s="515">
        <f>H465+H468+H469+H470</f>
        <v>18</v>
      </c>
      <c r="I464" s="514">
        <f>I465+I468+I469+I470</f>
        <v>0</v>
      </c>
      <c r="J464" s="515"/>
      <c r="K464" s="528"/>
      <c r="L464" s="517">
        <v>19</v>
      </c>
      <c r="M464" s="518"/>
      <c r="N464" s="518"/>
    </row>
    <row r="465" spans="1:14" s="470" customFormat="1" ht="43.9" customHeight="1">
      <c r="A465" s="513" t="s">
        <v>282</v>
      </c>
      <c r="B465" s="519" t="s">
        <v>283</v>
      </c>
      <c r="C465" s="514">
        <f>C466+C467</f>
        <v>22</v>
      </c>
      <c r="D465" s="514">
        <f>D466+D467</f>
        <v>0</v>
      </c>
      <c r="E465" s="512"/>
      <c r="F465" s="525">
        <v>0.5</v>
      </c>
      <c r="G465" s="526">
        <f t="shared" si="186"/>
        <v>0</v>
      </c>
      <c r="H465" s="515">
        <f>H466+H467</f>
        <v>18</v>
      </c>
      <c r="I465" s="514">
        <f>I466+I467</f>
        <v>0</v>
      </c>
      <c r="J465" s="515"/>
      <c r="K465" s="528"/>
      <c r="L465" s="517">
        <v>20</v>
      </c>
      <c r="M465" s="518"/>
      <c r="N465" s="518"/>
    </row>
    <row r="466" spans="1:14" s="470" customFormat="1">
      <c r="A466" s="521"/>
      <c r="B466" s="522" t="s">
        <v>284</v>
      </c>
      <c r="C466" s="523">
        <v>16</v>
      </c>
      <c r="D466" s="523"/>
      <c r="E466" s="524">
        <v>1.5</v>
      </c>
      <c r="F466" s="525">
        <v>0.5</v>
      </c>
      <c r="G466" s="526">
        <f t="shared" si="186"/>
        <v>0.75</v>
      </c>
      <c r="H466" s="520">
        <v>12</v>
      </c>
      <c r="I466" s="523"/>
      <c r="J466" s="520"/>
      <c r="K466" s="527"/>
      <c r="L466" s="517">
        <v>21</v>
      </c>
      <c r="M466" s="518"/>
      <c r="N466" s="518"/>
    </row>
    <row r="467" spans="1:14" s="470" customFormat="1">
      <c r="A467" s="521"/>
      <c r="B467" s="522" t="s">
        <v>285</v>
      </c>
      <c r="C467" s="523">
        <v>6</v>
      </c>
      <c r="D467" s="523"/>
      <c r="E467" s="524">
        <v>2</v>
      </c>
      <c r="F467" s="525">
        <v>0.5</v>
      </c>
      <c r="G467" s="526">
        <f t="shared" si="186"/>
        <v>1</v>
      </c>
      <c r="H467" s="520">
        <v>6</v>
      </c>
      <c r="I467" s="523"/>
      <c r="J467" s="520"/>
      <c r="K467" s="527"/>
      <c r="L467" s="517">
        <v>22</v>
      </c>
      <c r="M467" s="518"/>
      <c r="N467" s="518"/>
    </row>
    <row r="468" spans="1:14" s="470" customFormat="1" ht="38.25">
      <c r="A468" s="513" t="s">
        <v>286</v>
      </c>
      <c r="B468" s="519" t="s">
        <v>287</v>
      </c>
      <c r="C468" s="514">
        <v>0</v>
      </c>
      <c r="D468" s="514"/>
      <c r="E468" s="529">
        <v>1</v>
      </c>
      <c r="F468" s="525">
        <v>0.5</v>
      </c>
      <c r="G468" s="526">
        <f t="shared" si="186"/>
        <v>0.5</v>
      </c>
      <c r="H468" s="520">
        <f t="shared" ref="H468:H470" si="188">ROUND(C468*G468*12,0)</f>
        <v>0</v>
      </c>
      <c r="I468" s="514"/>
      <c r="J468" s="515"/>
      <c r="K468" s="528"/>
      <c r="L468" s="517">
        <v>23</v>
      </c>
      <c r="M468" s="518"/>
      <c r="N468" s="518"/>
    </row>
    <row r="469" spans="1:14" s="470" customFormat="1" ht="25.5">
      <c r="A469" s="513" t="s">
        <v>288</v>
      </c>
      <c r="B469" s="519" t="s">
        <v>289</v>
      </c>
      <c r="C469" s="514">
        <v>0</v>
      </c>
      <c r="D469" s="514"/>
      <c r="E469" s="529">
        <v>1</v>
      </c>
      <c r="F469" s="525">
        <v>0.5</v>
      </c>
      <c r="G469" s="526">
        <f t="shared" si="186"/>
        <v>0.5</v>
      </c>
      <c r="H469" s="520">
        <f t="shared" si="188"/>
        <v>0</v>
      </c>
      <c r="I469" s="514"/>
      <c r="J469" s="515"/>
      <c r="K469" s="528"/>
      <c r="L469" s="517">
        <v>24</v>
      </c>
      <c r="M469" s="518"/>
      <c r="N469" s="518"/>
    </row>
    <row r="470" spans="1:14" s="470" customFormat="1" ht="38.25">
      <c r="A470" s="513" t="s">
        <v>290</v>
      </c>
      <c r="B470" s="519" t="s">
        <v>291</v>
      </c>
      <c r="C470" s="514">
        <v>0</v>
      </c>
      <c r="D470" s="514"/>
      <c r="E470" s="529">
        <v>3</v>
      </c>
      <c r="F470" s="525">
        <v>0.5</v>
      </c>
      <c r="G470" s="526">
        <f t="shared" si="186"/>
        <v>1.5</v>
      </c>
      <c r="H470" s="520">
        <f t="shared" si="188"/>
        <v>0</v>
      </c>
      <c r="I470" s="514"/>
      <c r="J470" s="515"/>
      <c r="K470" s="528"/>
      <c r="L470" s="517">
        <v>25</v>
      </c>
      <c r="M470" s="518"/>
      <c r="N470" s="518"/>
    </row>
    <row r="471" spans="1:14" s="475" customFormat="1" ht="25.5">
      <c r="A471" s="513">
        <v>6</v>
      </c>
      <c r="B471" s="519" t="s">
        <v>292</v>
      </c>
      <c r="C471" s="514">
        <f>C472+C476</f>
        <v>1508</v>
      </c>
      <c r="D471" s="514">
        <f>D472+D476</f>
        <v>0</v>
      </c>
      <c r="E471" s="512"/>
      <c r="F471" s="516"/>
      <c r="G471" s="530"/>
      <c r="H471" s="515">
        <f>H472+H476</f>
        <v>1437.5</v>
      </c>
      <c r="I471" s="514">
        <f>I472+I476</f>
        <v>0</v>
      </c>
      <c r="J471" s="515"/>
      <c r="K471" s="528"/>
      <c r="L471" s="531">
        <v>26</v>
      </c>
      <c r="M471" s="518"/>
      <c r="N471" s="518"/>
    </row>
    <row r="472" spans="1:14" s="470" customFormat="1">
      <c r="A472" s="513" t="s">
        <v>293</v>
      </c>
      <c r="B472" s="519" t="s">
        <v>294</v>
      </c>
      <c r="C472" s="514">
        <f>C473+C474+C475</f>
        <v>504</v>
      </c>
      <c r="D472" s="514">
        <f>D473+D474+D475</f>
        <v>0</v>
      </c>
      <c r="E472" s="524">
        <v>2.5</v>
      </c>
      <c r="F472" s="525">
        <v>0.5</v>
      </c>
      <c r="G472" s="526">
        <f t="shared" ref="G472:G475" si="189">E472*F472</f>
        <v>1.25</v>
      </c>
      <c r="H472" s="515">
        <f>H473+H474+H475</f>
        <v>565.5</v>
      </c>
      <c r="I472" s="514">
        <f>I473+I474+I475</f>
        <v>0</v>
      </c>
      <c r="J472" s="515"/>
      <c r="K472" s="528"/>
      <c r="L472" s="517">
        <v>27</v>
      </c>
      <c r="M472" s="518"/>
      <c r="N472" s="518"/>
    </row>
    <row r="473" spans="1:14" s="470" customFormat="1">
      <c r="A473" s="521"/>
      <c r="B473" s="522" t="s">
        <v>295</v>
      </c>
      <c r="C473" s="523">
        <v>108</v>
      </c>
      <c r="D473" s="523"/>
      <c r="E473" s="524">
        <v>2.5</v>
      </c>
      <c r="F473" s="525">
        <v>0.5</v>
      </c>
      <c r="G473" s="526">
        <f t="shared" si="189"/>
        <v>1.25</v>
      </c>
      <c r="H473" s="520">
        <v>135</v>
      </c>
      <c r="I473" s="523"/>
      <c r="J473" s="520"/>
      <c r="K473" s="527"/>
      <c r="L473" s="517">
        <v>28</v>
      </c>
      <c r="M473" s="518"/>
      <c r="N473" s="518"/>
    </row>
    <row r="474" spans="1:14" s="470" customFormat="1">
      <c r="A474" s="521"/>
      <c r="B474" s="522" t="s">
        <v>296</v>
      </c>
      <c r="C474" s="523">
        <v>258</v>
      </c>
      <c r="D474" s="523"/>
      <c r="E474" s="524">
        <v>2</v>
      </c>
      <c r="F474" s="525">
        <v>0.5</v>
      </c>
      <c r="G474" s="526">
        <f t="shared" si="189"/>
        <v>1</v>
      </c>
      <c r="H474" s="520">
        <v>258</v>
      </c>
      <c r="I474" s="523"/>
      <c r="J474" s="520"/>
      <c r="K474" s="527"/>
      <c r="L474" s="517">
        <v>29</v>
      </c>
      <c r="M474" s="518"/>
      <c r="N474" s="518"/>
    </row>
    <row r="475" spans="1:14" s="470" customFormat="1">
      <c r="A475" s="521"/>
      <c r="B475" s="522" t="s">
        <v>297</v>
      </c>
      <c r="C475" s="523">
        <v>138</v>
      </c>
      <c r="D475" s="523"/>
      <c r="E475" s="524">
        <v>2.5</v>
      </c>
      <c r="F475" s="525">
        <v>0.5</v>
      </c>
      <c r="G475" s="526">
        <f t="shared" si="189"/>
        <v>1.25</v>
      </c>
      <c r="H475" s="520">
        <v>172.5</v>
      </c>
      <c r="I475" s="523"/>
      <c r="J475" s="520"/>
      <c r="K475" s="527"/>
      <c r="L475" s="517">
        <v>30</v>
      </c>
      <c r="M475" s="518"/>
      <c r="N475" s="518"/>
    </row>
    <row r="476" spans="1:14" s="470" customFormat="1">
      <c r="A476" s="513" t="s">
        <v>298</v>
      </c>
      <c r="B476" s="519" t="s">
        <v>299</v>
      </c>
      <c r="C476" s="523">
        <f>C477+C478+C479</f>
        <v>1004</v>
      </c>
      <c r="D476" s="523">
        <f>D477+D478+D479</f>
        <v>0</v>
      </c>
      <c r="E476" s="524"/>
      <c r="F476" s="525"/>
      <c r="G476" s="526"/>
      <c r="H476" s="520">
        <f>H477+H478+H479</f>
        <v>872</v>
      </c>
      <c r="I476" s="514">
        <f>I477+I478+I479</f>
        <v>0</v>
      </c>
      <c r="J476" s="520"/>
      <c r="K476" s="527"/>
      <c r="L476" s="517">
        <v>31</v>
      </c>
      <c r="M476" s="518"/>
      <c r="N476" s="518"/>
    </row>
    <row r="477" spans="1:14" s="470" customFormat="1">
      <c r="A477" s="521"/>
      <c r="B477" s="522" t="s">
        <v>295</v>
      </c>
      <c r="C477" s="523">
        <v>284</v>
      </c>
      <c r="D477" s="523"/>
      <c r="E477" s="524">
        <v>2</v>
      </c>
      <c r="F477" s="525">
        <v>0.5</v>
      </c>
      <c r="G477" s="526">
        <f t="shared" ref="G477:G480" si="190">E477*F477</f>
        <v>1</v>
      </c>
      <c r="H477" s="520">
        <v>284</v>
      </c>
      <c r="I477" s="523"/>
      <c r="J477" s="520"/>
      <c r="K477" s="527"/>
      <c r="L477" s="517">
        <v>32</v>
      </c>
      <c r="M477" s="518"/>
      <c r="N477" s="518"/>
    </row>
    <row r="478" spans="1:14" s="470" customFormat="1">
      <c r="A478" s="521"/>
      <c r="B478" s="522" t="s">
        <v>296</v>
      </c>
      <c r="C478" s="523">
        <v>528</v>
      </c>
      <c r="D478" s="523"/>
      <c r="E478" s="524">
        <v>1.5</v>
      </c>
      <c r="F478" s="525">
        <v>0.5</v>
      </c>
      <c r="G478" s="526">
        <f t="shared" si="190"/>
        <v>0.75</v>
      </c>
      <c r="H478" s="520">
        <v>396</v>
      </c>
      <c r="I478" s="523"/>
      <c r="J478" s="520"/>
      <c r="K478" s="527"/>
      <c r="L478" s="517">
        <v>33</v>
      </c>
      <c r="M478" s="518"/>
      <c r="N478" s="518"/>
    </row>
    <row r="479" spans="1:14" s="470" customFormat="1">
      <c r="A479" s="521"/>
      <c r="B479" s="522" t="s">
        <v>297</v>
      </c>
      <c r="C479" s="523">
        <v>192</v>
      </c>
      <c r="D479" s="523"/>
      <c r="E479" s="524">
        <v>2</v>
      </c>
      <c r="F479" s="525">
        <v>0.5</v>
      </c>
      <c r="G479" s="526">
        <f t="shared" si="190"/>
        <v>1</v>
      </c>
      <c r="H479" s="520">
        <v>192</v>
      </c>
      <c r="I479" s="523"/>
      <c r="J479" s="520"/>
      <c r="K479" s="527"/>
      <c r="L479" s="517">
        <v>34</v>
      </c>
      <c r="M479" s="518"/>
      <c r="N479" s="518"/>
    </row>
    <row r="480" spans="1:14" s="470" customFormat="1" ht="25.5">
      <c r="A480" s="513">
        <v>7</v>
      </c>
      <c r="B480" s="519" t="s">
        <v>300</v>
      </c>
      <c r="C480" s="514">
        <v>496</v>
      </c>
      <c r="D480" s="514"/>
      <c r="E480" s="512">
        <v>1.5</v>
      </c>
      <c r="F480" s="516">
        <v>0.5</v>
      </c>
      <c r="G480" s="530">
        <f t="shared" si="190"/>
        <v>0.75</v>
      </c>
      <c r="H480" s="515">
        <v>372</v>
      </c>
      <c r="I480" s="514"/>
      <c r="J480" s="515"/>
      <c r="K480" s="528"/>
      <c r="L480" s="517">
        <v>35</v>
      </c>
      <c r="M480" s="518"/>
      <c r="N480" s="518"/>
    </row>
    <row r="481" spans="1:14" s="470" customFormat="1">
      <c r="A481" s="513" t="s">
        <v>37</v>
      </c>
      <c r="B481" s="519" t="s">
        <v>301</v>
      </c>
      <c r="C481" s="514">
        <f>C482+C489+C490</f>
        <v>580</v>
      </c>
      <c r="D481" s="514">
        <f>D482+D489+D490</f>
        <v>0</v>
      </c>
      <c r="E481" s="532"/>
      <c r="F481" s="525"/>
      <c r="G481" s="526"/>
      <c r="H481" s="515">
        <f>H482+H489+H490</f>
        <v>319.5</v>
      </c>
      <c r="I481" s="514">
        <f>I482+I489+I490</f>
        <v>0</v>
      </c>
      <c r="J481" s="515"/>
      <c r="K481" s="528"/>
      <c r="L481" s="517">
        <v>36</v>
      </c>
      <c r="M481" s="518"/>
      <c r="N481" s="518"/>
    </row>
    <row r="482" spans="1:14" s="470" customFormat="1" ht="25.5">
      <c r="A482" s="513">
        <v>1</v>
      </c>
      <c r="B482" s="519" t="s">
        <v>302</v>
      </c>
      <c r="C482" s="514">
        <f>C483+C484</f>
        <v>34</v>
      </c>
      <c r="D482" s="514">
        <f>D483+D484</f>
        <v>0</v>
      </c>
      <c r="E482" s="533"/>
      <c r="F482" s="525"/>
      <c r="G482" s="526"/>
      <c r="H482" s="515">
        <f>H483+H484</f>
        <v>30</v>
      </c>
      <c r="I482" s="514">
        <f>I483+I484</f>
        <v>0</v>
      </c>
      <c r="J482" s="515"/>
      <c r="K482" s="528"/>
      <c r="L482" s="517">
        <v>37</v>
      </c>
      <c r="M482" s="518"/>
      <c r="N482" s="518"/>
    </row>
    <row r="483" spans="1:14" s="470" customFormat="1">
      <c r="A483" s="513" t="s">
        <v>39</v>
      </c>
      <c r="B483" s="519" t="s">
        <v>303</v>
      </c>
      <c r="C483" s="514"/>
      <c r="D483" s="514"/>
      <c r="E483" s="512">
        <v>2.5</v>
      </c>
      <c r="F483" s="525">
        <v>0.5</v>
      </c>
      <c r="G483" s="526">
        <f t="shared" ref="G483:G489" si="191">E483*F483</f>
        <v>1.25</v>
      </c>
      <c r="H483" s="520">
        <f t="shared" ref="H483:H489" si="192">ROUND(C483*G483*6,0)</f>
        <v>0</v>
      </c>
      <c r="I483" s="514"/>
      <c r="J483" s="515"/>
      <c r="K483" s="528"/>
      <c r="L483" s="517">
        <v>38</v>
      </c>
      <c r="M483" s="518"/>
      <c r="N483" s="518"/>
    </row>
    <row r="484" spans="1:14" s="470" customFormat="1">
      <c r="A484" s="513" t="s">
        <v>42</v>
      </c>
      <c r="B484" s="519" t="s">
        <v>304</v>
      </c>
      <c r="C484" s="514">
        <f>SUM(C485:C488)</f>
        <v>34</v>
      </c>
      <c r="D484" s="514">
        <f>SUM(D485:D488)</f>
        <v>0</v>
      </c>
      <c r="E484" s="512"/>
      <c r="F484" s="525"/>
      <c r="G484" s="526"/>
      <c r="H484" s="515">
        <f>SUM(H485:H488)</f>
        <v>30</v>
      </c>
      <c r="I484" s="514">
        <f>SUM(I485:I488)</f>
        <v>0</v>
      </c>
      <c r="J484" s="515"/>
      <c r="K484" s="528"/>
      <c r="L484" s="517">
        <v>39</v>
      </c>
      <c r="M484" s="518"/>
      <c r="N484" s="518"/>
    </row>
    <row r="485" spans="1:14" s="470" customFormat="1">
      <c r="A485" s="521"/>
      <c r="B485" s="522" t="s">
        <v>305</v>
      </c>
      <c r="C485" s="523">
        <v>28</v>
      </c>
      <c r="D485" s="523">
        <v>0</v>
      </c>
      <c r="E485" s="524">
        <v>1.5</v>
      </c>
      <c r="F485" s="525">
        <v>0.5</v>
      </c>
      <c r="G485" s="526">
        <f t="shared" si="191"/>
        <v>0.75</v>
      </c>
      <c r="H485" s="520">
        <v>21</v>
      </c>
      <c r="I485" s="523"/>
      <c r="J485" s="520"/>
      <c r="K485" s="527"/>
      <c r="L485" s="517">
        <v>40</v>
      </c>
      <c r="M485" s="518"/>
      <c r="N485" s="518"/>
    </row>
    <row r="486" spans="1:14" s="470" customFormat="1">
      <c r="A486" s="521"/>
      <c r="B486" s="522" t="s">
        <v>306</v>
      </c>
      <c r="C486" s="523">
        <v>6</v>
      </c>
      <c r="D486" s="523">
        <v>0</v>
      </c>
      <c r="E486" s="524">
        <v>3</v>
      </c>
      <c r="F486" s="525">
        <v>0.5</v>
      </c>
      <c r="G486" s="526">
        <f t="shared" si="191"/>
        <v>1.5</v>
      </c>
      <c r="H486" s="520">
        <v>9</v>
      </c>
      <c r="I486" s="523"/>
      <c r="J486" s="520"/>
      <c r="K486" s="527"/>
      <c r="L486" s="517">
        <v>41</v>
      </c>
      <c r="M486" s="518"/>
      <c r="N486" s="518"/>
    </row>
    <row r="487" spans="1:14" s="470" customFormat="1">
      <c r="A487" s="521"/>
      <c r="B487" s="522" t="s">
        <v>307</v>
      </c>
      <c r="C487" s="523"/>
      <c r="D487" s="523"/>
      <c r="E487" s="524">
        <v>4.5</v>
      </c>
      <c r="F487" s="525">
        <v>0.5</v>
      </c>
      <c r="G487" s="526">
        <f t="shared" si="191"/>
        <v>2.25</v>
      </c>
      <c r="H487" s="520">
        <f t="shared" ref="H487:H488" si="193">ROUND(C487*G487*12,0)</f>
        <v>0</v>
      </c>
      <c r="I487" s="523"/>
      <c r="J487" s="520"/>
      <c r="K487" s="527"/>
      <c r="L487" s="517">
        <v>42</v>
      </c>
      <c r="M487" s="518"/>
      <c r="N487" s="518"/>
    </row>
    <row r="488" spans="1:14" s="470" customFormat="1">
      <c r="A488" s="521"/>
      <c r="B488" s="522" t="s">
        <v>308</v>
      </c>
      <c r="C488" s="523"/>
      <c r="D488" s="523"/>
      <c r="E488" s="524">
        <v>6</v>
      </c>
      <c r="F488" s="525">
        <v>0.5</v>
      </c>
      <c r="G488" s="526">
        <f t="shared" si="191"/>
        <v>3</v>
      </c>
      <c r="H488" s="520">
        <f t="shared" si="193"/>
        <v>0</v>
      </c>
      <c r="I488" s="523"/>
      <c r="J488" s="520"/>
      <c r="K488" s="527"/>
      <c r="L488" s="517">
        <v>43</v>
      </c>
      <c r="M488" s="518"/>
      <c r="N488" s="518"/>
    </row>
    <row r="489" spans="1:14" s="470" customFormat="1" ht="25.5">
      <c r="A489" s="513">
        <v>2</v>
      </c>
      <c r="B489" s="519" t="s">
        <v>309</v>
      </c>
      <c r="C489" s="514"/>
      <c r="D489" s="514"/>
      <c r="E489" s="512">
        <v>1.5</v>
      </c>
      <c r="F489" s="525">
        <v>0.5</v>
      </c>
      <c r="G489" s="526">
        <f t="shared" si="191"/>
        <v>0.75</v>
      </c>
      <c r="H489" s="520">
        <f t="shared" si="192"/>
        <v>0</v>
      </c>
      <c r="I489" s="514"/>
      <c r="J489" s="515"/>
      <c r="K489" s="528"/>
      <c r="L489" s="517">
        <v>44</v>
      </c>
      <c r="M489" s="518"/>
      <c r="N489" s="518"/>
    </row>
    <row r="490" spans="1:14" s="470" customFormat="1" ht="25.5">
      <c r="A490" s="513">
        <v>3</v>
      </c>
      <c r="B490" s="519" t="s">
        <v>310</v>
      </c>
      <c r="C490" s="514">
        <f t="shared" ref="C490:K490" si="194">C491+C494+C499</f>
        <v>546</v>
      </c>
      <c r="D490" s="514">
        <f t="shared" ref="D490" si="195">D491+D494+D499</f>
        <v>0</v>
      </c>
      <c r="E490" s="515">
        <f t="shared" si="194"/>
        <v>0</v>
      </c>
      <c r="F490" s="515">
        <f t="shared" si="194"/>
        <v>0</v>
      </c>
      <c r="G490" s="515">
        <f t="shared" si="194"/>
        <v>0</v>
      </c>
      <c r="H490" s="515">
        <f t="shared" si="194"/>
        <v>289.5</v>
      </c>
      <c r="I490" s="514">
        <f t="shared" ref="I490" si="196">I491+I494+I499</f>
        <v>0</v>
      </c>
      <c r="J490" s="515">
        <f t="shared" si="194"/>
        <v>0</v>
      </c>
      <c r="K490" s="515">
        <f t="shared" si="194"/>
        <v>0</v>
      </c>
      <c r="L490" s="517">
        <v>45</v>
      </c>
      <c r="M490" s="518"/>
      <c r="N490" s="518"/>
    </row>
    <row r="491" spans="1:14" s="475" customFormat="1">
      <c r="A491" s="513" t="s">
        <v>311</v>
      </c>
      <c r="B491" s="519" t="s">
        <v>312</v>
      </c>
      <c r="C491" s="514">
        <f>C492+C493</f>
        <v>0</v>
      </c>
      <c r="D491" s="514">
        <f>D492+D493</f>
        <v>0</v>
      </c>
      <c r="E491" s="532"/>
      <c r="F491" s="516"/>
      <c r="G491" s="530"/>
      <c r="H491" s="515">
        <f>H492+H493</f>
        <v>0</v>
      </c>
      <c r="I491" s="514">
        <f>I492+I493</f>
        <v>0</v>
      </c>
      <c r="J491" s="515"/>
      <c r="K491" s="528"/>
      <c r="L491" s="531">
        <v>46</v>
      </c>
      <c r="M491" s="518"/>
      <c r="N491" s="518"/>
    </row>
    <row r="492" spans="1:14" s="470" customFormat="1" ht="25.5">
      <c r="A492" s="521"/>
      <c r="B492" s="522" t="s">
        <v>313</v>
      </c>
      <c r="C492" s="523">
        <v>0</v>
      </c>
      <c r="D492" s="523"/>
      <c r="E492" s="524">
        <v>1.5</v>
      </c>
      <c r="F492" s="525">
        <v>0.5</v>
      </c>
      <c r="G492" s="526">
        <f t="shared" ref="G492:G498" si="197">E492*F492</f>
        <v>0.75</v>
      </c>
      <c r="H492" s="520">
        <f t="shared" ref="H492:H493" si="198">ROUND(C492*G492*12,0)</f>
        <v>0</v>
      </c>
      <c r="I492" s="523"/>
      <c r="J492" s="520"/>
      <c r="K492" s="527"/>
      <c r="L492" s="517">
        <v>47</v>
      </c>
      <c r="M492" s="518"/>
      <c r="N492" s="518"/>
    </row>
    <row r="493" spans="1:14" s="470" customFormat="1" ht="25.5">
      <c r="A493" s="521"/>
      <c r="B493" s="522" t="s">
        <v>314</v>
      </c>
      <c r="C493" s="523">
        <v>0</v>
      </c>
      <c r="D493" s="523"/>
      <c r="E493" s="524">
        <v>2</v>
      </c>
      <c r="F493" s="525">
        <v>0.5</v>
      </c>
      <c r="G493" s="526">
        <f t="shared" si="197"/>
        <v>1</v>
      </c>
      <c r="H493" s="520">
        <f t="shared" si="198"/>
        <v>0</v>
      </c>
      <c r="I493" s="523"/>
      <c r="J493" s="520"/>
      <c r="K493" s="527"/>
      <c r="L493" s="517">
        <v>48</v>
      </c>
      <c r="M493" s="518"/>
      <c r="N493" s="518"/>
    </row>
    <row r="494" spans="1:14" s="475" customFormat="1" ht="35.1" customHeight="1">
      <c r="A494" s="513" t="s">
        <v>315</v>
      </c>
      <c r="B494" s="519" t="s">
        <v>316</v>
      </c>
      <c r="C494" s="514">
        <f>SUM(C495:C498)</f>
        <v>540</v>
      </c>
      <c r="D494" s="514">
        <f>SUM(D495:D498)</f>
        <v>0</v>
      </c>
      <c r="E494" s="532"/>
      <c r="F494" s="516"/>
      <c r="G494" s="530"/>
      <c r="H494" s="515">
        <f>SUM(H495:H498)</f>
        <v>285</v>
      </c>
      <c r="I494" s="514">
        <f>SUM(I495:I498)</f>
        <v>0</v>
      </c>
      <c r="J494" s="515"/>
      <c r="K494" s="528"/>
      <c r="L494" s="531">
        <v>49</v>
      </c>
      <c r="M494" s="518"/>
      <c r="N494" s="518"/>
    </row>
    <row r="495" spans="1:14" s="470" customFormat="1">
      <c r="A495" s="521"/>
      <c r="B495" s="522" t="s">
        <v>317</v>
      </c>
      <c r="C495" s="523">
        <v>528</v>
      </c>
      <c r="D495" s="523"/>
      <c r="E495" s="534">
        <v>1</v>
      </c>
      <c r="F495" s="525">
        <v>0.5</v>
      </c>
      <c r="G495" s="526">
        <f t="shared" si="197"/>
        <v>0.5</v>
      </c>
      <c r="H495" s="520">
        <v>264</v>
      </c>
      <c r="I495" s="523"/>
      <c r="J495" s="520"/>
      <c r="K495" s="527"/>
      <c r="L495" s="517">
        <v>50</v>
      </c>
      <c r="M495" s="518"/>
      <c r="N495" s="518"/>
    </row>
    <row r="496" spans="1:14" s="470" customFormat="1">
      <c r="A496" s="521"/>
      <c r="B496" s="522" t="s">
        <v>318</v>
      </c>
      <c r="C496" s="523">
        <v>0</v>
      </c>
      <c r="D496" s="523"/>
      <c r="E496" s="524">
        <v>2</v>
      </c>
      <c r="F496" s="525">
        <v>0.5</v>
      </c>
      <c r="G496" s="526">
        <f t="shared" si="197"/>
        <v>1</v>
      </c>
      <c r="H496" s="520">
        <v>0</v>
      </c>
      <c r="I496" s="523"/>
      <c r="J496" s="520"/>
      <c r="K496" s="527"/>
      <c r="L496" s="517">
        <v>51</v>
      </c>
      <c r="M496" s="518"/>
      <c r="N496" s="518"/>
    </row>
    <row r="497" spans="1:14" s="470" customFormat="1">
      <c r="A497" s="521"/>
      <c r="B497" s="522" t="s">
        <v>319</v>
      </c>
      <c r="C497" s="523">
        <v>6</v>
      </c>
      <c r="D497" s="523"/>
      <c r="E497" s="534">
        <v>3</v>
      </c>
      <c r="F497" s="525">
        <v>0.5</v>
      </c>
      <c r="G497" s="526">
        <f t="shared" si="197"/>
        <v>1.5</v>
      </c>
      <c r="H497" s="520">
        <v>9</v>
      </c>
      <c r="I497" s="523"/>
      <c r="J497" s="520"/>
      <c r="K497" s="527"/>
      <c r="L497" s="517">
        <v>52</v>
      </c>
      <c r="M497" s="518"/>
      <c r="N497" s="518"/>
    </row>
    <row r="498" spans="1:14" s="470" customFormat="1">
      <c r="A498" s="521"/>
      <c r="B498" s="522" t="s">
        <v>320</v>
      </c>
      <c r="C498" s="523">
        <v>6</v>
      </c>
      <c r="D498" s="523"/>
      <c r="E498" s="534">
        <v>4</v>
      </c>
      <c r="F498" s="525">
        <v>0.5</v>
      </c>
      <c r="G498" s="526">
        <f t="shared" si="197"/>
        <v>2</v>
      </c>
      <c r="H498" s="520">
        <v>12</v>
      </c>
      <c r="I498" s="523"/>
      <c r="J498" s="520"/>
      <c r="K498" s="527"/>
      <c r="L498" s="517">
        <v>53</v>
      </c>
      <c r="M498" s="518"/>
      <c r="N498" s="518"/>
    </row>
    <row r="499" spans="1:14" s="470" customFormat="1" ht="25.5">
      <c r="A499" s="513" t="s">
        <v>321</v>
      </c>
      <c r="B499" s="519" t="s">
        <v>322</v>
      </c>
      <c r="C499" s="514">
        <f>SUM(C500:C503)</f>
        <v>6</v>
      </c>
      <c r="D499" s="514">
        <f>SUM(D500:D503)</f>
        <v>0</v>
      </c>
      <c r="E499" s="532"/>
      <c r="F499" s="525"/>
      <c r="G499" s="526"/>
      <c r="H499" s="515">
        <f>SUM(H500:H503)</f>
        <v>4.5</v>
      </c>
      <c r="I499" s="514">
        <f>SUM(I500:I503)</f>
        <v>0</v>
      </c>
      <c r="J499" s="515"/>
      <c r="K499" s="528"/>
      <c r="L499" s="517">
        <v>54</v>
      </c>
      <c r="M499" s="518"/>
      <c r="N499" s="518"/>
    </row>
    <row r="500" spans="1:14" s="470" customFormat="1">
      <c r="A500" s="521"/>
      <c r="B500" s="522" t="s">
        <v>323</v>
      </c>
      <c r="C500" s="523">
        <v>6</v>
      </c>
      <c r="D500" s="523"/>
      <c r="E500" s="524">
        <v>1.5</v>
      </c>
      <c r="F500" s="525">
        <v>0.5</v>
      </c>
      <c r="G500" s="526">
        <f t="shared" ref="G500:G504" si="199">E500*F500</f>
        <v>0.75</v>
      </c>
      <c r="H500" s="520">
        <v>4.5</v>
      </c>
      <c r="I500" s="523"/>
      <c r="J500" s="520"/>
      <c r="K500" s="527"/>
      <c r="L500" s="517">
        <v>55</v>
      </c>
      <c r="M500" s="518"/>
      <c r="N500" s="518"/>
    </row>
    <row r="501" spans="1:14" s="470" customFormat="1">
      <c r="A501" s="521"/>
      <c r="B501" s="522" t="s">
        <v>324</v>
      </c>
      <c r="C501" s="523"/>
      <c r="D501" s="523"/>
      <c r="E501" s="535">
        <v>3</v>
      </c>
      <c r="F501" s="525">
        <v>0.5</v>
      </c>
      <c r="G501" s="526">
        <f t="shared" si="199"/>
        <v>1.5</v>
      </c>
      <c r="H501" s="520">
        <f t="shared" ref="H501:H503" si="200">ROUND(C501*G501*12,0)</f>
        <v>0</v>
      </c>
      <c r="I501" s="523"/>
      <c r="J501" s="520"/>
      <c r="K501" s="527"/>
      <c r="L501" s="517">
        <v>56</v>
      </c>
      <c r="M501" s="518"/>
      <c r="N501" s="518"/>
    </row>
    <row r="502" spans="1:14" s="470" customFormat="1">
      <c r="A502" s="521"/>
      <c r="B502" s="522" t="s">
        <v>325</v>
      </c>
      <c r="C502" s="523"/>
      <c r="D502" s="523"/>
      <c r="E502" s="536">
        <v>2.5</v>
      </c>
      <c r="F502" s="525">
        <v>0.5</v>
      </c>
      <c r="G502" s="526">
        <f t="shared" si="199"/>
        <v>1.25</v>
      </c>
      <c r="H502" s="520">
        <f t="shared" si="200"/>
        <v>0</v>
      </c>
      <c r="I502" s="523"/>
      <c r="J502" s="520"/>
      <c r="K502" s="527"/>
      <c r="L502" s="517">
        <v>57</v>
      </c>
      <c r="M502" s="518"/>
      <c r="N502" s="518"/>
    </row>
    <row r="503" spans="1:14" s="470" customFormat="1">
      <c r="A503" s="521"/>
      <c r="B503" s="522" t="s">
        <v>326</v>
      </c>
      <c r="C503" s="523"/>
      <c r="D503" s="523"/>
      <c r="E503" s="524">
        <v>5</v>
      </c>
      <c r="F503" s="525">
        <v>0.5</v>
      </c>
      <c r="G503" s="526">
        <f t="shared" si="199"/>
        <v>2.5</v>
      </c>
      <c r="H503" s="520">
        <f t="shared" si="200"/>
        <v>0</v>
      </c>
      <c r="I503" s="523"/>
      <c r="J503" s="520"/>
      <c r="K503" s="527"/>
      <c r="L503" s="517">
        <v>58</v>
      </c>
      <c r="M503" s="518"/>
      <c r="N503" s="518"/>
    </row>
    <row r="504" spans="1:14" s="470" customFormat="1">
      <c r="A504" s="513" t="s">
        <v>21</v>
      </c>
      <c r="B504" s="519" t="s">
        <v>327</v>
      </c>
      <c r="C504" s="514">
        <v>2</v>
      </c>
      <c r="D504" s="514"/>
      <c r="E504" s="529">
        <v>20</v>
      </c>
      <c r="F504" s="516">
        <v>0.5</v>
      </c>
      <c r="G504" s="526">
        <f t="shared" si="199"/>
        <v>10</v>
      </c>
      <c r="H504" s="520">
        <f>ROUND(C504*G504,0)</f>
        <v>20</v>
      </c>
      <c r="I504" s="514"/>
      <c r="J504" s="515"/>
      <c r="K504" s="528"/>
      <c r="L504" s="517">
        <v>72</v>
      </c>
      <c r="M504" s="518"/>
      <c r="N504" s="518"/>
    </row>
    <row r="505" spans="1:14" s="470" customFormat="1">
      <c r="A505" s="512"/>
      <c r="B505" s="513" t="s">
        <v>90</v>
      </c>
      <c r="C505" s="514">
        <f>C506+C563</f>
        <v>149</v>
      </c>
      <c r="D505" s="514">
        <f>D506+D563</f>
        <v>89</v>
      </c>
      <c r="E505" s="515"/>
      <c r="F505" s="516"/>
      <c r="G505" s="516"/>
      <c r="H505" s="515">
        <f>H506+H563</f>
        <v>755.37</v>
      </c>
      <c r="I505" s="514">
        <f>I506+I563</f>
        <v>0</v>
      </c>
      <c r="J505" s="515"/>
      <c r="K505" s="515"/>
      <c r="L505" s="517">
        <v>1</v>
      </c>
      <c r="M505" s="670"/>
      <c r="N505" s="518"/>
    </row>
    <row r="506" spans="1:14" s="470" customFormat="1">
      <c r="A506" s="513" t="s">
        <v>20</v>
      </c>
      <c r="B506" s="519" t="s">
        <v>264</v>
      </c>
      <c r="C506" s="514">
        <f>C507+C540</f>
        <v>149</v>
      </c>
      <c r="D506" s="514">
        <f>D507+D540</f>
        <v>89</v>
      </c>
      <c r="E506" s="515"/>
      <c r="F506" s="516"/>
      <c r="G506" s="516"/>
      <c r="H506" s="515">
        <f>H507+H540</f>
        <v>755.37</v>
      </c>
      <c r="I506" s="514">
        <f>I507+I540</f>
        <v>0</v>
      </c>
      <c r="J506" s="520"/>
      <c r="K506" s="515"/>
      <c r="L506" s="517">
        <v>2</v>
      </c>
      <c r="M506" s="518"/>
      <c r="N506" s="518"/>
    </row>
    <row r="507" spans="1:14" s="470" customFormat="1">
      <c r="A507" s="513" t="s">
        <v>23</v>
      </c>
      <c r="B507" s="519" t="s">
        <v>265</v>
      </c>
      <c r="C507" s="514">
        <f t="shared" ref="C507:K507" si="201">C508+C511+C512+C516+C523+C530+C539</f>
        <v>111</v>
      </c>
      <c r="D507" s="514">
        <f t="shared" ref="D507" si="202">D508+D511+D512+D516+D523+D530+D539</f>
        <v>89</v>
      </c>
      <c r="E507" s="515"/>
      <c r="F507" s="515"/>
      <c r="G507" s="515"/>
      <c r="H507" s="515">
        <f t="shared" si="201"/>
        <v>625.75</v>
      </c>
      <c r="I507" s="514">
        <f t="shared" ref="I507" si="203">I508+I511+I512+I516+I523+I530+I539</f>
        <v>0</v>
      </c>
      <c r="J507" s="515">
        <f t="shared" si="201"/>
        <v>0</v>
      </c>
      <c r="K507" s="515">
        <f t="shared" si="201"/>
        <v>0</v>
      </c>
      <c r="L507" s="517">
        <v>3</v>
      </c>
      <c r="M507" s="518"/>
      <c r="N507" s="518"/>
    </row>
    <row r="508" spans="1:14" s="470" customFormat="1">
      <c r="A508" s="513">
        <v>1</v>
      </c>
      <c r="B508" s="519" t="s">
        <v>266</v>
      </c>
      <c r="C508" s="514">
        <f t="shared" ref="C508:K508" si="204">C509+C510</f>
        <v>0</v>
      </c>
      <c r="D508" s="514">
        <f t="shared" ref="D508" si="205">D509+D510</f>
        <v>0</v>
      </c>
      <c r="E508" s="515">
        <f t="shared" si="204"/>
        <v>4</v>
      </c>
      <c r="F508" s="515">
        <f t="shared" si="204"/>
        <v>1</v>
      </c>
      <c r="G508" s="515">
        <f t="shared" si="204"/>
        <v>2</v>
      </c>
      <c r="H508" s="515">
        <f t="shared" si="204"/>
        <v>0</v>
      </c>
      <c r="I508" s="514">
        <f t="shared" ref="I508" si="206">I509+I510</f>
        <v>0</v>
      </c>
      <c r="J508" s="515">
        <f t="shared" si="204"/>
        <v>0</v>
      </c>
      <c r="K508" s="515">
        <f t="shared" si="204"/>
        <v>0</v>
      </c>
      <c r="L508" s="517">
        <v>4</v>
      </c>
      <c r="M508" s="518"/>
      <c r="N508" s="518"/>
    </row>
    <row r="509" spans="1:14" s="470" customFormat="1">
      <c r="A509" s="521"/>
      <c r="B509" s="522" t="s">
        <v>267</v>
      </c>
      <c r="C509" s="523"/>
      <c r="D509" s="523"/>
      <c r="E509" s="524">
        <v>2.5</v>
      </c>
      <c r="F509" s="525">
        <v>0.5</v>
      </c>
      <c r="G509" s="526">
        <f t="shared" ref="G509:G511" si="207">E509*F509</f>
        <v>1.25</v>
      </c>
      <c r="H509" s="520">
        <f t="shared" ref="H509:H511" si="208">ROUND(C509*G509*6,0)</f>
        <v>0</v>
      </c>
      <c r="I509" s="523"/>
      <c r="J509" s="520"/>
      <c r="K509" s="527"/>
      <c r="L509" s="517">
        <v>5</v>
      </c>
      <c r="M509" s="518"/>
      <c r="N509" s="518"/>
    </row>
    <row r="510" spans="1:14" s="470" customFormat="1">
      <c r="A510" s="521"/>
      <c r="B510" s="522" t="s">
        <v>268</v>
      </c>
      <c r="C510" s="495"/>
      <c r="D510" s="495"/>
      <c r="E510" s="524">
        <v>1.5</v>
      </c>
      <c r="F510" s="525">
        <v>0.5</v>
      </c>
      <c r="G510" s="526">
        <f t="shared" si="207"/>
        <v>0.75</v>
      </c>
      <c r="H510" s="520">
        <f>ROUND(C510*G510*6,0)</f>
        <v>0</v>
      </c>
      <c r="I510" s="523"/>
      <c r="J510" s="520"/>
      <c r="K510" s="527"/>
      <c r="L510" s="517">
        <v>6</v>
      </c>
      <c r="M510" s="518"/>
      <c r="N510" s="518"/>
    </row>
    <row r="511" spans="1:14" s="470" customFormat="1" ht="25.5">
      <c r="A511" s="513">
        <v>2</v>
      </c>
      <c r="B511" s="519" t="s">
        <v>269</v>
      </c>
      <c r="C511" s="514"/>
      <c r="D511" s="514"/>
      <c r="E511" s="512">
        <v>1.5</v>
      </c>
      <c r="F511" s="525">
        <v>0.5</v>
      </c>
      <c r="G511" s="526">
        <f t="shared" si="207"/>
        <v>0.75</v>
      </c>
      <c r="H511" s="520">
        <f t="shared" si="208"/>
        <v>0</v>
      </c>
      <c r="I511" s="514"/>
      <c r="J511" s="520"/>
      <c r="K511" s="527"/>
      <c r="L511" s="517">
        <v>7</v>
      </c>
      <c r="M511" s="518"/>
      <c r="N511" s="518"/>
    </row>
    <row r="512" spans="1:14" s="470" customFormat="1">
      <c r="A512" s="513">
        <v>3</v>
      </c>
      <c r="B512" s="519" t="s">
        <v>270</v>
      </c>
      <c r="C512" s="514">
        <f t="shared" ref="C512:K512" si="209">SUM(C513:C515)</f>
        <v>0</v>
      </c>
      <c r="D512" s="514">
        <f t="shared" ref="D512" si="210">SUM(D513:D515)</f>
        <v>0</v>
      </c>
      <c r="E512" s="515">
        <f t="shared" si="209"/>
        <v>6</v>
      </c>
      <c r="F512" s="515">
        <f t="shared" si="209"/>
        <v>1.5</v>
      </c>
      <c r="G512" s="515">
        <f t="shared" si="209"/>
        <v>3</v>
      </c>
      <c r="H512" s="515">
        <f t="shared" si="209"/>
        <v>0</v>
      </c>
      <c r="I512" s="514">
        <f t="shared" ref="I512" si="211">SUM(I513:I515)</f>
        <v>0</v>
      </c>
      <c r="J512" s="515">
        <f t="shared" si="209"/>
        <v>0</v>
      </c>
      <c r="K512" s="515">
        <f t="shared" si="209"/>
        <v>0</v>
      </c>
      <c r="L512" s="517">
        <v>8</v>
      </c>
      <c r="M512" s="518"/>
      <c r="N512" s="518"/>
    </row>
    <row r="513" spans="1:14" s="470" customFormat="1">
      <c r="A513" s="521"/>
      <c r="B513" s="522" t="s">
        <v>271</v>
      </c>
      <c r="C513" s="523"/>
      <c r="D513" s="523"/>
      <c r="E513" s="524">
        <v>2.5</v>
      </c>
      <c r="F513" s="525">
        <v>0.5</v>
      </c>
      <c r="G513" s="526">
        <f t="shared" ref="G513:G515" si="212">E513*F513</f>
        <v>1.25</v>
      </c>
      <c r="H513" s="520">
        <f t="shared" ref="H513:H515" si="213">ROUND(C513*G513*6,0)</f>
        <v>0</v>
      </c>
      <c r="I513" s="523"/>
      <c r="J513" s="520"/>
      <c r="K513" s="527"/>
      <c r="L513" s="517">
        <v>9</v>
      </c>
      <c r="M513" s="518"/>
      <c r="N513" s="518"/>
    </row>
    <row r="514" spans="1:14" s="470" customFormat="1">
      <c r="A514" s="521"/>
      <c r="B514" s="522" t="s">
        <v>272</v>
      </c>
      <c r="C514" s="523"/>
      <c r="D514" s="523"/>
      <c r="E514" s="524">
        <v>2</v>
      </c>
      <c r="F514" s="525">
        <v>0.5</v>
      </c>
      <c r="G514" s="526">
        <f t="shared" si="212"/>
        <v>1</v>
      </c>
      <c r="H514" s="520">
        <f t="shared" si="213"/>
        <v>0</v>
      </c>
      <c r="I514" s="523"/>
      <c r="J514" s="520"/>
      <c r="K514" s="527"/>
      <c r="L514" s="517">
        <v>10</v>
      </c>
      <c r="M514" s="518"/>
      <c r="N514" s="518"/>
    </row>
    <row r="515" spans="1:14" s="470" customFormat="1">
      <c r="A515" s="521"/>
      <c r="B515" s="522" t="s">
        <v>273</v>
      </c>
      <c r="C515" s="523"/>
      <c r="D515" s="523"/>
      <c r="E515" s="524">
        <v>1.5</v>
      </c>
      <c r="F515" s="525">
        <v>0.5</v>
      </c>
      <c r="G515" s="526">
        <f t="shared" si="212"/>
        <v>0.75</v>
      </c>
      <c r="H515" s="520">
        <f t="shared" si="213"/>
        <v>0</v>
      </c>
      <c r="I515" s="523"/>
      <c r="J515" s="520"/>
      <c r="K515" s="527"/>
      <c r="L515" s="517">
        <v>11</v>
      </c>
      <c r="M515" s="518"/>
      <c r="N515" s="518"/>
    </row>
    <row r="516" spans="1:14" s="470" customFormat="1" ht="38.25">
      <c r="A516" s="513">
        <v>4</v>
      </c>
      <c r="B516" s="519" t="s">
        <v>274</v>
      </c>
      <c r="C516" s="514">
        <f>SUM(C517:C522)</f>
        <v>1</v>
      </c>
      <c r="D516" s="514">
        <f>SUM(D517:D522)</f>
        <v>1</v>
      </c>
      <c r="E516" s="512"/>
      <c r="F516" s="525"/>
      <c r="G516" s="526"/>
      <c r="H516" s="515">
        <f>SUM(H517:H522)</f>
        <v>9</v>
      </c>
      <c r="I516" s="514">
        <f>SUM(I517:I522)</f>
        <v>0</v>
      </c>
      <c r="J516" s="520"/>
      <c r="K516" s="527"/>
      <c r="L516" s="517">
        <v>12</v>
      </c>
      <c r="M516" s="518"/>
      <c r="N516" s="518"/>
    </row>
    <row r="517" spans="1:14" s="470" customFormat="1">
      <c r="A517" s="521"/>
      <c r="B517" s="522" t="s">
        <v>275</v>
      </c>
      <c r="C517" s="523"/>
      <c r="D517" s="523"/>
      <c r="E517" s="575">
        <v>1</v>
      </c>
      <c r="F517" s="525">
        <v>0.5</v>
      </c>
      <c r="G517" s="526">
        <f t="shared" ref="G517:G529" si="214">E517*F517</f>
        <v>0.5</v>
      </c>
      <c r="H517" s="520">
        <f t="shared" ref="H517:H522" si="215">ROUND(C517*G517*6,0)</f>
        <v>0</v>
      </c>
      <c r="I517" s="523"/>
      <c r="J517" s="520"/>
      <c r="K517" s="527"/>
      <c r="L517" s="517">
        <v>13</v>
      </c>
      <c r="M517" s="518"/>
      <c r="N517" s="518"/>
    </row>
    <row r="518" spans="1:14" s="470" customFormat="1">
      <c r="A518" s="521"/>
      <c r="B518" s="522" t="s">
        <v>276</v>
      </c>
      <c r="C518" s="495"/>
      <c r="D518" s="495"/>
      <c r="E518" s="575">
        <v>2</v>
      </c>
      <c r="F518" s="525">
        <v>0.5</v>
      </c>
      <c r="G518" s="526">
        <f t="shared" si="214"/>
        <v>1</v>
      </c>
      <c r="H518" s="520">
        <f>ROUND(C518*G518*12,0)</f>
        <v>0</v>
      </c>
      <c r="I518" s="523"/>
      <c r="J518" s="520"/>
      <c r="K518" s="527"/>
      <c r="L518" s="517">
        <v>14</v>
      </c>
      <c r="M518" s="518"/>
      <c r="N518" s="518"/>
    </row>
    <row r="519" spans="1:14" s="470" customFormat="1">
      <c r="A519" s="521"/>
      <c r="B519" s="522" t="s">
        <v>277</v>
      </c>
      <c r="C519" s="523">
        <v>1</v>
      </c>
      <c r="D519" s="523">
        <v>1</v>
      </c>
      <c r="E519" s="575">
        <v>3</v>
      </c>
      <c r="F519" s="525">
        <v>0.5</v>
      </c>
      <c r="G519" s="526">
        <f t="shared" si="214"/>
        <v>1.5</v>
      </c>
      <c r="H519" s="520">
        <f t="shared" si="215"/>
        <v>9</v>
      </c>
      <c r="I519" s="523"/>
      <c r="J519" s="520"/>
      <c r="K519" s="527"/>
      <c r="L519" s="517">
        <v>15</v>
      </c>
      <c r="M519" s="518"/>
      <c r="N519" s="518"/>
    </row>
    <row r="520" spans="1:14" s="470" customFormat="1">
      <c r="A520" s="521"/>
      <c r="B520" s="522" t="s">
        <v>278</v>
      </c>
      <c r="C520" s="523"/>
      <c r="D520" s="523"/>
      <c r="E520" s="575">
        <v>4</v>
      </c>
      <c r="F520" s="525">
        <v>0.5</v>
      </c>
      <c r="G520" s="526">
        <f t="shared" si="214"/>
        <v>2</v>
      </c>
      <c r="H520" s="520">
        <f t="shared" si="215"/>
        <v>0</v>
      </c>
      <c r="I520" s="523"/>
      <c r="J520" s="520"/>
      <c r="K520" s="527"/>
      <c r="L520" s="517">
        <v>16</v>
      </c>
      <c r="M520" s="518"/>
      <c r="N520" s="518"/>
    </row>
    <row r="521" spans="1:14" s="470" customFormat="1">
      <c r="A521" s="521"/>
      <c r="B521" s="522" t="s">
        <v>279</v>
      </c>
      <c r="C521" s="523"/>
      <c r="D521" s="523"/>
      <c r="E521" s="575">
        <v>5</v>
      </c>
      <c r="F521" s="525">
        <v>0.5</v>
      </c>
      <c r="G521" s="526">
        <f t="shared" si="214"/>
        <v>2.5</v>
      </c>
      <c r="H521" s="520">
        <f t="shared" si="215"/>
        <v>0</v>
      </c>
      <c r="I521" s="523"/>
      <c r="J521" s="520"/>
      <c r="K521" s="527"/>
      <c r="L521" s="517">
        <v>17</v>
      </c>
      <c r="M521" s="518"/>
      <c r="N521" s="518"/>
    </row>
    <row r="522" spans="1:14" s="470" customFormat="1">
      <c r="A522" s="521"/>
      <c r="B522" s="522" t="s">
        <v>280</v>
      </c>
      <c r="C522" s="523"/>
      <c r="D522" s="523"/>
      <c r="E522" s="575">
        <v>6</v>
      </c>
      <c r="F522" s="525">
        <v>0.5</v>
      </c>
      <c r="G522" s="526">
        <f t="shared" si="214"/>
        <v>3</v>
      </c>
      <c r="H522" s="520">
        <f t="shared" si="215"/>
        <v>0</v>
      </c>
      <c r="I522" s="523"/>
      <c r="J522" s="520"/>
      <c r="K522" s="527"/>
      <c r="L522" s="517">
        <v>18</v>
      </c>
      <c r="M522" s="518"/>
      <c r="N522" s="518"/>
    </row>
    <row r="523" spans="1:14" s="470" customFormat="1">
      <c r="A523" s="513">
        <v>5</v>
      </c>
      <c r="B523" s="519" t="s">
        <v>281</v>
      </c>
      <c r="C523" s="514">
        <f>C524+C527+C528+C529</f>
        <v>0</v>
      </c>
      <c r="D523" s="514">
        <f>D524+D527+D528+D529</f>
        <v>0</v>
      </c>
      <c r="E523" s="514"/>
      <c r="F523" s="525">
        <v>0.5</v>
      </c>
      <c r="G523" s="526">
        <f t="shared" si="214"/>
        <v>0</v>
      </c>
      <c r="H523" s="515">
        <f>H524+H527+H528+H529</f>
        <v>0</v>
      </c>
      <c r="I523" s="514">
        <f>I524+I527+I528+I529</f>
        <v>0</v>
      </c>
      <c r="J523" s="515"/>
      <c r="K523" s="528"/>
      <c r="L523" s="517">
        <v>19</v>
      </c>
      <c r="M523" s="518"/>
      <c r="N523" s="518"/>
    </row>
    <row r="524" spans="1:14" s="470" customFormat="1" ht="43.9" customHeight="1">
      <c r="A524" s="513" t="s">
        <v>282</v>
      </c>
      <c r="B524" s="519" t="s">
        <v>283</v>
      </c>
      <c r="C524" s="514">
        <f>C525+C526</f>
        <v>0</v>
      </c>
      <c r="D524" s="514">
        <f>D525+D526</f>
        <v>0</v>
      </c>
      <c r="E524" s="512"/>
      <c r="F524" s="525">
        <v>0.5</v>
      </c>
      <c r="G524" s="526">
        <f t="shared" si="214"/>
        <v>0</v>
      </c>
      <c r="H524" s="515">
        <f>H525+H526</f>
        <v>0</v>
      </c>
      <c r="I524" s="514">
        <f>I525+I526</f>
        <v>0</v>
      </c>
      <c r="J524" s="515"/>
      <c r="K524" s="528"/>
      <c r="L524" s="517">
        <v>20</v>
      </c>
      <c r="M524" s="518"/>
      <c r="N524" s="518"/>
    </row>
    <row r="525" spans="1:14" s="470" customFormat="1">
      <c r="A525" s="521"/>
      <c r="B525" s="522" t="s">
        <v>284</v>
      </c>
      <c r="C525" s="523"/>
      <c r="D525" s="523"/>
      <c r="E525" s="524">
        <v>1.5</v>
      </c>
      <c r="F525" s="525">
        <v>0.5</v>
      </c>
      <c r="G525" s="526">
        <f t="shared" si="214"/>
        <v>0.75</v>
      </c>
      <c r="H525" s="520">
        <f t="shared" ref="H525:H529" si="216">ROUND(C525*G525*6,0)</f>
        <v>0</v>
      </c>
      <c r="I525" s="523"/>
      <c r="J525" s="520"/>
      <c r="K525" s="527"/>
      <c r="L525" s="517">
        <v>21</v>
      </c>
      <c r="M525" s="518"/>
      <c r="N525" s="518"/>
    </row>
    <row r="526" spans="1:14" s="470" customFormat="1">
      <c r="A526" s="521"/>
      <c r="B526" s="522" t="s">
        <v>285</v>
      </c>
      <c r="C526" s="523"/>
      <c r="D526" s="523"/>
      <c r="E526" s="524">
        <v>2</v>
      </c>
      <c r="F526" s="525">
        <v>0.5</v>
      </c>
      <c r="G526" s="526">
        <f t="shared" si="214"/>
        <v>1</v>
      </c>
      <c r="H526" s="520">
        <f t="shared" si="216"/>
        <v>0</v>
      </c>
      <c r="I526" s="523"/>
      <c r="J526" s="520"/>
      <c r="K526" s="527"/>
      <c r="L526" s="517">
        <v>22</v>
      </c>
      <c r="M526" s="518"/>
      <c r="N526" s="518"/>
    </row>
    <row r="527" spans="1:14" s="470" customFormat="1" ht="38.25">
      <c r="A527" s="513" t="s">
        <v>286</v>
      </c>
      <c r="B527" s="519" t="s">
        <v>287</v>
      </c>
      <c r="C527" s="514"/>
      <c r="D527" s="514"/>
      <c r="E527" s="529">
        <v>1</v>
      </c>
      <c r="F527" s="525">
        <v>0.5</v>
      </c>
      <c r="G527" s="526">
        <f t="shared" si="214"/>
        <v>0.5</v>
      </c>
      <c r="H527" s="515">
        <f t="shared" si="216"/>
        <v>0</v>
      </c>
      <c r="I527" s="514"/>
      <c r="J527" s="515"/>
      <c r="K527" s="528"/>
      <c r="L527" s="517">
        <v>23</v>
      </c>
      <c r="M527" s="518"/>
      <c r="N527" s="518"/>
    </row>
    <row r="528" spans="1:14" s="470" customFormat="1" ht="25.5">
      <c r="A528" s="513" t="s">
        <v>288</v>
      </c>
      <c r="B528" s="519" t="s">
        <v>289</v>
      </c>
      <c r="C528" s="514"/>
      <c r="D528" s="514"/>
      <c r="E528" s="529">
        <v>1</v>
      </c>
      <c r="F528" s="525">
        <v>0.5</v>
      </c>
      <c r="G528" s="526">
        <f t="shared" si="214"/>
        <v>0.5</v>
      </c>
      <c r="H528" s="515">
        <f t="shared" si="216"/>
        <v>0</v>
      </c>
      <c r="I528" s="514"/>
      <c r="J528" s="515"/>
      <c r="K528" s="528"/>
      <c r="L528" s="517">
        <v>24</v>
      </c>
      <c r="M528" s="518"/>
      <c r="N528" s="518"/>
    </row>
    <row r="529" spans="1:14" s="470" customFormat="1" ht="38.25">
      <c r="A529" s="513" t="s">
        <v>290</v>
      </c>
      <c r="B529" s="519" t="s">
        <v>291</v>
      </c>
      <c r="C529" s="514"/>
      <c r="D529" s="514"/>
      <c r="E529" s="529">
        <v>3</v>
      </c>
      <c r="F529" s="525">
        <v>0.5</v>
      </c>
      <c r="G529" s="526">
        <f t="shared" si="214"/>
        <v>1.5</v>
      </c>
      <c r="H529" s="515">
        <f t="shared" si="216"/>
        <v>0</v>
      </c>
      <c r="I529" s="514"/>
      <c r="J529" s="515"/>
      <c r="K529" s="528"/>
      <c r="L529" s="517">
        <v>25</v>
      </c>
      <c r="M529" s="518"/>
      <c r="N529" s="518"/>
    </row>
    <row r="530" spans="1:14" s="475" customFormat="1" ht="25.5">
      <c r="A530" s="513">
        <v>6</v>
      </c>
      <c r="B530" s="519" t="s">
        <v>292</v>
      </c>
      <c r="C530" s="514">
        <f>C531+C535</f>
        <v>88</v>
      </c>
      <c r="D530" s="514">
        <f>D531+D535</f>
        <v>88</v>
      </c>
      <c r="E530" s="512"/>
      <c r="F530" s="516"/>
      <c r="G530" s="530"/>
      <c r="H530" s="515">
        <f>H531+H535</f>
        <v>511.75</v>
      </c>
      <c r="I530" s="514">
        <f>I531+I535</f>
        <v>0</v>
      </c>
      <c r="J530" s="515"/>
      <c r="K530" s="528"/>
      <c r="L530" s="531">
        <v>26</v>
      </c>
      <c r="M530" s="518"/>
      <c r="N530" s="518"/>
    </row>
    <row r="531" spans="1:14" s="470" customFormat="1">
      <c r="A531" s="513" t="s">
        <v>293</v>
      </c>
      <c r="B531" s="519" t="s">
        <v>294</v>
      </c>
      <c r="C531" s="514">
        <f>C532+C533+C534</f>
        <v>33</v>
      </c>
      <c r="D531" s="514">
        <f>D532+D533+D534</f>
        <v>33</v>
      </c>
      <c r="E531" s="524">
        <v>2.5</v>
      </c>
      <c r="F531" s="525">
        <v>0.5</v>
      </c>
      <c r="G531" s="526">
        <f t="shared" ref="G531:G534" si="217">E531*F531</f>
        <v>1.25</v>
      </c>
      <c r="H531" s="515">
        <f>H532+H533+H534</f>
        <v>223.5</v>
      </c>
      <c r="I531" s="514">
        <f>I532+I533+I534</f>
        <v>0</v>
      </c>
      <c r="J531" s="515"/>
      <c r="K531" s="528"/>
      <c r="L531" s="517">
        <v>27</v>
      </c>
      <c r="M531" s="518"/>
      <c r="N531" s="518"/>
    </row>
    <row r="532" spans="1:14" s="470" customFormat="1">
      <c r="A532" s="521"/>
      <c r="B532" s="522" t="s">
        <v>295</v>
      </c>
      <c r="C532" s="523">
        <v>10</v>
      </c>
      <c r="D532" s="523">
        <v>10</v>
      </c>
      <c r="E532" s="524">
        <v>2.5</v>
      </c>
      <c r="F532" s="525">
        <v>0.5</v>
      </c>
      <c r="G532" s="526">
        <f t="shared" si="217"/>
        <v>1.25</v>
      </c>
      <c r="H532" s="520">
        <v>77.5</v>
      </c>
      <c r="I532" s="523"/>
      <c r="J532" s="520"/>
      <c r="K532" s="527"/>
      <c r="L532" s="517">
        <v>28</v>
      </c>
      <c r="M532" s="518"/>
      <c r="N532" s="518"/>
    </row>
    <row r="533" spans="1:14" s="470" customFormat="1">
      <c r="A533" s="521"/>
      <c r="B533" s="522" t="s">
        <v>296</v>
      </c>
      <c r="C533" s="523">
        <v>17</v>
      </c>
      <c r="D533" s="523">
        <v>17</v>
      </c>
      <c r="E533" s="524">
        <v>2</v>
      </c>
      <c r="F533" s="525">
        <v>0.5</v>
      </c>
      <c r="G533" s="526">
        <f t="shared" si="217"/>
        <v>1</v>
      </c>
      <c r="H533" s="520">
        <v>101</v>
      </c>
      <c r="I533" s="523"/>
      <c r="J533" s="520"/>
      <c r="K533" s="527"/>
      <c r="L533" s="517">
        <v>29</v>
      </c>
      <c r="M533" s="518"/>
      <c r="N533" s="518"/>
    </row>
    <row r="534" spans="1:14" s="470" customFormat="1">
      <c r="A534" s="521"/>
      <c r="B534" s="522" t="s">
        <v>297</v>
      </c>
      <c r="C534" s="523">
        <v>6</v>
      </c>
      <c r="D534" s="523">
        <v>6</v>
      </c>
      <c r="E534" s="524">
        <v>2.5</v>
      </c>
      <c r="F534" s="525">
        <v>0.5</v>
      </c>
      <c r="G534" s="526">
        <f t="shared" si="217"/>
        <v>1.25</v>
      </c>
      <c r="H534" s="520">
        <v>45</v>
      </c>
      <c r="I534" s="523"/>
      <c r="J534" s="520"/>
      <c r="K534" s="527"/>
      <c r="L534" s="517">
        <v>30</v>
      </c>
      <c r="M534" s="518"/>
      <c r="N534" s="518"/>
    </row>
    <row r="535" spans="1:14" s="470" customFormat="1">
      <c r="A535" s="513" t="s">
        <v>298</v>
      </c>
      <c r="B535" s="519" t="s">
        <v>299</v>
      </c>
      <c r="C535" s="523">
        <f>C536+C537+C538</f>
        <v>55</v>
      </c>
      <c r="D535" s="523">
        <f>D536+D537+D538</f>
        <v>55</v>
      </c>
      <c r="E535" s="524"/>
      <c r="F535" s="525"/>
      <c r="G535" s="526"/>
      <c r="H535" s="515">
        <f>H536+H537+H538</f>
        <v>288.25</v>
      </c>
      <c r="I535" s="514">
        <f>I536+I537+I538</f>
        <v>0</v>
      </c>
      <c r="J535" s="520"/>
      <c r="K535" s="527"/>
      <c r="L535" s="517">
        <v>31</v>
      </c>
      <c r="M535" s="518"/>
      <c r="N535" s="518"/>
    </row>
    <row r="536" spans="1:14" s="470" customFormat="1">
      <c r="A536" s="521"/>
      <c r="B536" s="522" t="s">
        <v>295</v>
      </c>
      <c r="C536" s="523">
        <v>19</v>
      </c>
      <c r="D536" s="523">
        <v>19</v>
      </c>
      <c r="E536" s="524">
        <v>2</v>
      </c>
      <c r="F536" s="525">
        <v>0.5</v>
      </c>
      <c r="G536" s="526">
        <f t="shared" ref="G536:G539" si="218">E536*F536</f>
        <v>1</v>
      </c>
      <c r="H536" s="520">
        <v>107</v>
      </c>
      <c r="I536" s="523"/>
      <c r="J536" s="520"/>
      <c r="K536" s="527"/>
      <c r="L536" s="517">
        <v>32</v>
      </c>
      <c r="M536" s="518"/>
      <c r="N536" s="518"/>
    </row>
    <row r="537" spans="1:14" s="470" customFormat="1">
      <c r="A537" s="521"/>
      <c r="B537" s="522" t="s">
        <v>296</v>
      </c>
      <c r="C537" s="523">
        <v>23</v>
      </c>
      <c r="D537" s="523">
        <v>23</v>
      </c>
      <c r="E537" s="524">
        <v>1.5</v>
      </c>
      <c r="F537" s="525">
        <v>0.5</v>
      </c>
      <c r="G537" s="526">
        <f t="shared" si="218"/>
        <v>0.75</v>
      </c>
      <c r="H537" s="520">
        <v>107.25</v>
      </c>
      <c r="I537" s="523"/>
      <c r="J537" s="520"/>
      <c r="K537" s="527"/>
      <c r="L537" s="517">
        <v>33</v>
      </c>
      <c r="M537" s="518"/>
      <c r="N537" s="518"/>
    </row>
    <row r="538" spans="1:14" s="470" customFormat="1">
      <c r="A538" s="521"/>
      <c r="B538" s="522" t="s">
        <v>297</v>
      </c>
      <c r="C538" s="523">
        <v>13</v>
      </c>
      <c r="D538" s="523">
        <v>13</v>
      </c>
      <c r="E538" s="524">
        <v>2</v>
      </c>
      <c r="F538" s="525">
        <v>0.5</v>
      </c>
      <c r="G538" s="526">
        <f t="shared" si="218"/>
        <v>1</v>
      </c>
      <c r="H538" s="520">
        <v>74</v>
      </c>
      <c r="I538" s="523"/>
      <c r="J538" s="520"/>
      <c r="K538" s="527"/>
      <c r="L538" s="517">
        <v>34</v>
      </c>
      <c r="M538" s="518"/>
      <c r="N538" s="518"/>
    </row>
    <row r="539" spans="1:14" s="470" customFormat="1" ht="25.5">
      <c r="A539" s="513">
        <v>7</v>
      </c>
      <c r="B539" s="519" t="s">
        <v>300</v>
      </c>
      <c r="C539" s="514">
        <v>22</v>
      </c>
      <c r="D539" s="514"/>
      <c r="E539" s="512">
        <v>1.5</v>
      </c>
      <c r="F539" s="516">
        <v>0.5</v>
      </c>
      <c r="G539" s="530">
        <f t="shared" si="218"/>
        <v>0.75</v>
      </c>
      <c r="H539" s="515">
        <v>105</v>
      </c>
      <c r="I539" s="514"/>
      <c r="J539" s="515"/>
      <c r="K539" s="528"/>
      <c r="L539" s="517">
        <v>35</v>
      </c>
      <c r="M539" s="518"/>
      <c r="N539" s="518"/>
    </row>
    <row r="540" spans="1:14" s="470" customFormat="1">
      <c r="A540" s="513" t="s">
        <v>37</v>
      </c>
      <c r="B540" s="519" t="s">
        <v>301</v>
      </c>
      <c r="C540" s="514">
        <f>C541+C548+C549</f>
        <v>38</v>
      </c>
      <c r="D540" s="514">
        <f>D541+D548+D549</f>
        <v>0</v>
      </c>
      <c r="E540" s="532"/>
      <c r="F540" s="525"/>
      <c r="G540" s="526"/>
      <c r="H540" s="515">
        <f>H541+H548+H549</f>
        <v>129.62</v>
      </c>
      <c r="I540" s="514">
        <f>I541+I548+I549</f>
        <v>0</v>
      </c>
      <c r="J540" s="515"/>
      <c r="K540" s="528"/>
      <c r="L540" s="517">
        <v>36</v>
      </c>
      <c r="M540" s="518"/>
      <c r="N540" s="518"/>
    </row>
    <row r="541" spans="1:14" s="470" customFormat="1" ht="25.5">
      <c r="A541" s="513">
        <v>1</v>
      </c>
      <c r="B541" s="519" t="s">
        <v>302</v>
      </c>
      <c r="C541" s="514">
        <f>C542+C543</f>
        <v>6</v>
      </c>
      <c r="D541" s="514">
        <f>D542+D543</f>
        <v>0</v>
      </c>
      <c r="E541" s="533"/>
      <c r="F541" s="525"/>
      <c r="G541" s="526"/>
      <c r="H541" s="515">
        <f>H542+H543</f>
        <v>33.119999999999997</v>
      </c>
      <c r="I541" s="514">
        <f>I542+I543</f>
        <v>0</v>
      </c>
      <c r="J541" s="515"/>
      <c r="K541" s="528"/>
      <c r="L541" s="517">
        <v>37</v>
      </c>
      <c r="M541" s="518"/>
      <c r="N541" s="518"/>
    </row>
    <row r="542" spans="1:14" s="470" customFormat="1">
      <c r="A542" s="513" t="s">
        <v>39</v>
      </c>
      <c r="B542" s="519" t="s">
        <v>303</v>
      </c>
      <c r="C542" s="514"/>
      <c r="D542" s="514"/>
      <c r="E542" s="512">
        <v>2.5</v>
      </c>
      <c r="F542" s="525">
        <v>0.5</v>
      </c>
      <c r="G542" s="526">
        <f t="shared" ref="G542:G548" si="219">E542*F542</f>
        <v>1.25</v>
      </c>
      <c r="H542" s="520">
        <f>ROUND(C542*G542*12,0)</f>
        <v>0</v>
      </c>
      <c r="I542" s="514"/>
      <c r="J542" s="515"/>
      <c r="K542" s="528"/>
      <c r="L542" s="517">
        <v>38</v>
      </c>
      <c r="M542" s="518"/>
      <c r="N542" s="518"/>
    </row>
    <row r="543" spans="1:14" s="470" customFormat="1">
      <c r="A543" s="513" t="s">
        <v>42</v>
      </c>
      <c r="B543" s="519" t="s">
        <v>304</v>
      </c>
      <c r="C543" s="514">
        <f>SUM(C544:C547)</f>
        <v>6</v>
      </c>
      <c r="D543" s="514">
        <f>SUM(D544:D547)</f>
        <v>0</v>
      </c>
      <c r="E543" s="512"/>
      <c r="F543" s="525"/>
      <c r="G543" s="526"/>
      <c r="H543" s="515">
        <f>SUM(H544:H547)</f>
        <v>33.119999999999997</v>
      </c>
      <c r="I543" s="514">
        <f>SUM(I544:I547)</f>
        <v>0</v>
      </c>
      <c r="J543" s="515"/>
      <c r="K543" s="528"/>
      <c r="L543" s="517">
        <v>39</v>
      </c>
      <c r="M543" s="518"/>
      <c r="N543" s="518"/>
    </row>
    <row r="544" spans="1:14" s="470" customFormat="1">
      <c r="A544" s="521"/>
      <c r="B544" s="522" t="s">
        <v>305</v>
      </c>
      <c r="C544" s="523">
        <v>6</v>
      </c>
      <c r="D544" s="523"/>
      <c r="E544" s="524">
        <v>1.5</v>
      </c>
      <c r="F544" s="525">
        <v>0.5</v>
      </c>
      <c r="G544" s="526">
        <f t="shared" si="219"/>
        <v>0.75</v>
      </c>
      <c r="H544" s="520">
        <v>33.119999999999997</v>
      </c>
      <c r="I544" s="523"/>
      <c r="J544" s="520"/>
      <c r="K544" s="527"/>
      <c r="L544" s="517">
        <v>40</v>
      </c>
      <c r="M544" s="518"/>
      <c r="N544" s="518"/>
    </row>
    <row r="545" spans="1:14" s="470" customFormat="1">
      <c r="A545" s="521"/>
      <c r="B545" s="522" t="s">
        <v>306</v>
      </c>
      <c r="C545" s="523"/>
      <c r="D545" s="523"/>
      <c r="E545" s="524">
        <v>3</v>
      </c>
      <c r="F545" s="525">
        <v>0.5</v>
      </c>
      <c r="G545" s="526">
        <f t="shared" si="219"/>
        <v>1.5</v>
      </c>
      <c r="H545" s="520">
        <f t="shared" ref="H545:H548" si="220">ROUND(C545*G545*6,0)</f>
        <v>0</v>
      </c>
      <c r="I545" s="523"/>
      <c r="J545" s="520"/>
      <c r="K545" s="527"/>
      <c r="L545" s="517">
        <v>41</v>
      </c>
      <c r="M545" s="518"/>
      <c r="N545" s="518"/>
    </row>
    <row r="546" spans="1:14" s="470" customFormat="1">
      <c r="A546" s="521"/>
      <c r="B546" s="522" t="s">
        <v>307</v>
      </c>
      <c r="C546" s="523"/>
      <c r="D546" s="523"/>
      <c r="E546" s="524">
        <v>4.5</v>
      </c>
      <c r="F546" s="525">
        <v>0.5</v>
      </c>
      <c r="G546" s="526">
        <f t="shared" si="219"/>
        <v>2.25</v>
      </c>
      <c r="H546" s="520">
        <f t="shared" si="220"/>
        <v>0</v>
      </c>
      <c r="I546" s="523"/>
      <c r="J546" s="520"/>
      <c r="K546" s="527"/>
      <c r="L546" s="517">
        <v>42</v>
      </c>
      <c r="M546" s="518"/>
      <c r="N546" s="518"/>
    </row>
    <row r="547" spans="1:14" s="470" customFormat="1">
      <c r="A547" s="521"/>
      <c r="B547" s="522" t="s">
        <v>308</v>
      </c>
      <c r="C547" s="523"/>
      <c r="D547" s="523"/>
      <c r="E547" s="524">
        <v>6</v>
      </c>
      <c r="F547" s="525">
        <v>0.5</v>
      </c>
      <c r="G547" s="526">
        <f t="shared" si="219"/>
        <v>3</v>
      </c>
      <c r="H547" s="520">
        <f t="shared" si="220"/>
        <v>0</v>
      </c>
      <c r="I547" s="523"/>
      <c r="J547" s="520"/>
      <c r="K547" s="527"/>
      <c r="L547" s="517">
        <v>43</v>
      </c>
      <c r="M547" s="518"/>
      <c r="N547" s="518"/>
    </row>
    <row r="548" spans="1:14" s="470" customFormat="1" ht="25.5">
      <c r="A548" s="513">
        <v>2</v>
      </c>
      <c r="B548" s="519" t="s">
        <v>309</v>
      </c>
      <c r="C548" s="514"/>
      <c r="D548" s="514"/>
      <c r="E548" s="512">
        <v>1.5</v>
      </c>
      <c r="F548" s="525">
        <v>0.5</v>
      </c>
      <c r="G548" s="526">
        <f t="shared" si="219"/>
        <v>0.75</v>
      </c>
      <c r="H548" s="520">
        <f t="shared" si="220"/>
        <v>0</v>
      </c>
      <c r="I548" s="514"/>
      <c r="J548" s="515"/>
      <c r="K548" s="528"/>
      <c r="L548" s="517">
        <v>44</v>
      </c>
      <c r="M548" s="518"/>
      <c r="N548" s="518"/>
    </row>
    <row r="549" spans="1:14" s="470" customFormat="1" ht="25.5">
      <c r="A549" s="513">
        <v>3</v>
      </c>
      <c r="B549" s="519" t="s">
        <v>310</v>
      </c>
      <c r="C549" s="514">
        <f t="shared" ref="C549:K549" si="221">C550+C553+C558</f>
        <v>32</v>
      </c>
      <c r="D549" s="514">
        <f t="shared" ref="D549" si="222">D550+D553+D558</f>
        <v>0</v>
      </c>
      <c r="E549" s="515">
        <f t="shared" si="221"/>
        <v>0</v>
      </c>
      <c r="F549" s="515">
        <f t="shared" si="221"/>
        <v>0</v>
      </c>
      <c r="G549" s="515">
        <f t="shared" si="221"/>
        <v>0</v>
      </c>
      <c r="H549" s="515">
        <f t="shared" si="221"/>
        <v>96.5</v>
      </c>
      <c r="I549" s="514">
        <f t="shared" ref="I549" si="223">I550+I553+I558</f>
        <v>0</v>
      </c>
      <c r="J549" s="515">
        <f t="shared" si="221"/>
        <v>0</v>
      </c>
      <c r="K549" s="515">
        <f t="shared" si="221"/>
        <v>0</v>
      </c>
      <c r="L549" s="517">
        <v>45</v>
      </c>
      <c r="M549" s="518"/>
      <c r="N549" s="518"/>
    </row>
    <row r="550" spans="1:14" s="475" customFormat="1">
      <c r="A550" s="513" t="s">
        <v>311</v>
      </c>
      <c r="B550" s="519" t="s">
        <v>312</v>
      </c>
      <c r="C550" s="514">
        <f>C551+C552</f>
        <v>0</v>
      </c>
      <c r="D550" s="514">
        <f>D551+D552</f>
        <v>0</v>
      </c>
      <c r="E550" s="532"/>
      <c r="F550" s="516"/>
      <c r="G550" s="530"/>
      <c r="H550" s="515">
        <f>H551+H552</f>
        <v>0</v>
      </c>
      <c r="I550" s="514">
        <f>I551+I552</f>
        <v>0</v>
      </c>
      <c r="J550" s="515"/>
      <c r="K550" s="528"/>
      <c r="L550" s="531">
        <v>46</v>
      </c>
      <c r="M550" s="518"/>
      <c r="N550" s="518"/>
    </row>
    <row r="551" spans="1:14" s="470" customFormat="1" ht="25.5">
      <c r="A551" s="521"/>
      <c r="B551" s="522" t="s">
        <v>313</v>
      </c>
      <c r="C551" s="523"/>
      <c r="D551" s="523"/>
      <c r="E551" s="524">
        <v>1.5</v>
      </c>
      <c r="F551" s="525">
        <v>0.5</v>
      </c>
      <c r="G551" s="526">
        <f t="shared" ref="G551:G557" si="224">E551*F551</f>
        <v>0.75</v>
      </c>
      <c r="H551" s="520">
        <f t="shared" ref="H551:H557" si="225">ROUND(C551*G551*6,0)</f>
        <v>0</v>
      </c>
      <c r="I551" s="523"/>
      <c r="J551" s="520"/>
      <c r="K551" s="527"/>
      <c r="L551" s="517">
        <v>47</v>
      </c>
      <c r="M551" s="518"/>
      <c r="N551" s="518"/>
    </row>
    <row r="552" spans="1:14" s="470" customFormat="1" ht="25.5">
      <c r="A552" s="521"/>
      <c r="B552" s="522" t="s">
        <v>314</v>
      </c>
      <c r="C552" s="523"/>
      <c r="D552" s="523"/>
      <c r="E552" s="524">
        <v>2</v>
      </c>
      <c r="F552" s="525">
        <v>0.5</v>
      </c>
      <c r="G552" s="526">
        <f t="shared" si="224"/>
        <v>1</v>
      </c>
      <c r="H552" s="520">
        <f t="shared" si="225"/>
        <v>0</v>
      </c>
      <c r="I552" s="523"/>
      <c r="J552" s="520"/>
      <c r="K552" s="527"/>
      <c r="L552" s="517">
        <v>48</v>
      </c>
      <c r="M552" s="518"/>
      <c r="N552" s="518"/>
    </row>
    <row r="553" spans="1:14" s="475" customFormat="1" ht="35.1" customHeight="1">
      <c r="A553" s="513" t="s">
        <v>315</v>
      </c>
      <c r="B553" s="519" t="s">
        <v>316</v>
      </c>
      <c r="C553" s="514">
        <f>SUM(C554:C557)</f>
        <v>0</v>
      </c>
      <c r="D553" s="514">
        <f>SUM(D554:D557)</f>
        <v>0</v>
      </c>
      <c r="E553" s="532"/>
      <c r="F553" s="516"/>
      <c r="G553" s="530"/>
      <c r="H553" s="515">
        <f>SUM(H554:H557)</f>
        <v>0</v>
      </c>
      <c r="I553" s="514">
        <f>SUM(I554:I557)</f>
        <v>0</v>
      </c>
      <c r="J553" s="515"/>
      <c r="K553" s="528"/>
      <c r="L553" s="531">
        <v>49</v>
      </c>
      <c r="M553" s="518"/>
      <c r="N553" s="518"/>
    </row>
    <row r="554" spans="1:14" s="470" customFormat="1">
      <c r="A554" s="521"/>
      <c r="B554" s="522" t="s">
        <v>317</v>
      </c>
      <c r="C554" s="523"/>
      <c r="D554" s="523"/>
      <c r="E554" s="534">
        <v>1</v>
      </c>
      <c r="F554" s="525">
        <v>0.5</v>
      </c>
      <c r="G554" s="526">
        <f t="shared" si="224"/>
        <v>0.5</v>
      </c>
      <c r="H554" s="520">
        <f>ROUND(C554*G554*12,0)</f>
        <v>0</v>
      </c>
      <c r="I554" s="523"/>
      <c r="J554" s="520"/>
      <c r="K554" s="527"/>
      <c r="L554" s="517">
        <v>50</v>
      </c>
      <c r="M554" s="518"/>
      <c r="N554" s="518"/>
    </row>
    <row r="555" spans="1:14" s="470" customFormat="1">
      <c r="A555" s="521"/>
      <c r="B555" s="522" t="s">
        <v>318</v>
      </c>
      <c r="C555" s="523"/>
      <c r="D555" s="523"/>
      <c r="E555" s="524">
        <v>2</v>
      </c>
      <c r="F555" s="525">
        <v>0.5</v>
      </c>
      <c r="G555" s="526">
        <f t="shared" si="224"/>
        <v>1</v>
      </c>
      <c r="H555" s="520">
        <f>ROUND(C555*G555*12,0)</f>
        <v>0</v>
      </c>
      <c r="I555" s="523"/>
      <c r="J555" s="520"/>
      <c r="K555" s="527"/>
      <c r="L555" s="517">
        <v>51</v>
      </c>
      <c r="M555" s="518"/>
      <c r="N555" s="518"/>
    </row>
    <row r="556" spans="1:14" s="470" customFormat="1">
      <c r="A556" s="521"/>
      <c r="B556" s="522" t="s">
        <v>319</v>
      </c>
      <c r="C556" s="523"/>
      <c r="D556" s="523"/>
      <c r="E556" s="534">
        <v>3</v>
      </c>
      <c r="F556" s="525">
        <v>0.5</v>
      </c>
      <c r="G556" s="526">
        <f t="shared" si="224"/>
        <v>1.5</v>
      </c>
      <c r="H556" s="520">
        <f t="shared" si="225"/>
        <v>0</v>
      </c>
      <c r="I556" s="523"/>
      <c r="J556" s="520"/>
      <c r="K556" s="527"/>
      <c r="L556" s="517">
        <v>52</v>
      </c>
      <c r="M556" s="518"/>
      <c r="N556" s="518"/>
    </row>
    <row r="557" spans="1:14" s="470" customFormat="1">
      <c r="A557" s="521"/>
      <c r="B557" s="522" t="s">
        <v>320</v>
      </c>
      <c r="C557" s="523"/>
      <c r="D557" s="523"/>
      <c r="E557" s="534">
        <v>4</v>
      </c>
      <c r="F557" s="525">
        <v>0.5</v>
      </c>
      <c r="G557" s="526">
        <f t="shared" si="224"/>
        <v>2</v>
      </c>
      <c r="H557" s="520">
        <f t="shared" si="225"/>
        <v>0</v>
      </c>
      <c r="I557" s="523"/>
      <c r="J557" s="520"/>
      <c r="K557" s="527"/>
      <c r="L557" s="517">
        <v>53</v>
      </c>
      <c r="M557" s="518"/>
      <c r="N557" s="518"/>
    </row>
    <row r="558" spans="1:14" s="470" customFormat="1" ht="25.5">
      <c r="A558" s="513" t="s">
        <v>321</v>
      </c>
      <c r="B558" s="519" t="s">
        <v>322</v>
      </c>
      <c r="C558" s="514">
        <f>SUM(C559:C562)</f>
        <v>32</v>
      </c>
      <c r="D558" s="514">
        <f>SUM(D559:D562)</f>
        <v>0</v>
      </c>
      <c r="E558" s="532"/>
      <c r="F558" s="525"/>
      <c r="G558" s="526"/>
      <c r="H558" s="515">
        <f>SUM(H559:H562)</f>
        <v>96.5</v>
      </c>
      <c r="I558" s="514">
        <f>SUM(I559:I562)</f>
        <v>0</v>
      </c>
      <c r="J558" s="515"/>
      <c r="K558" s="528"/>
      <c r="L558" s="517">
        <v>54</v>
      </c>
      <c r="M558" s="518"/>
      <c r="N558" s="518"/>
    </row>
    <row r="559" spans="1:14" s="470" customFormat="1">
      <c r="A559" s="521"/>
      <c r="B559" s="522" t="s">
        <v>323</v>
      </c>
      <c r="C559" s="523">
        <v>31</v>
      </c>
      <c r="D559" s="523"/>
      <c r="E559" s="524">
        <v>1.5</v>
      </c>
      <c r="F559" s="525">
        <v>0.5</v>
      </c>
      <c r="G559" s="526">
        <f t="shared" ref="G559:G563" si="226">E559*F559</f>
        <v>0.75</v>
      </c>
      <c r="H559" s="520">
        <v>93.5</v>
      </c>
      <c r="I559" s="523"/>
      <c r="J559" s="520"/>
      <c r="K559" s="527"/>
      <c r="L559" s="517">
        <v>55</v>
      </c>
      <c r="M559" s="518"/>
      <c r="N559" s="518"/>
    </row>
    <row r="560" spans="1:14" s="470" customFormat="1">
      <c r="A560" s="521"/>
      <c r="B560" s="522" t="s">
        <v>324</v>
      </c>
      <c r="C560" s="523">
        <v>1</v>
      </c>
      <c r="D560" s="523"/>
      <c r="E560" s="535">
        <v>3</v>
      </c>
      <c r="F560" s="525">
        <v>0.5</v>
      </c>
      <c r="G560" s="526">
        <f t="shared" si="226"/>
        <v>1.5</v>
      </c>
      <c r="H560" s="520">
        <v>3</v>
      </c>
      <c r="I560" s="523"/>
      <c r="J560" s="520"/>
      <c r="K560" s="527"/>
      <c r="L560" s="517">
        <v>56</v>
      </c>
      <c r="M560" s="518"/>
      <c r="N560" s="518"/>
    </row>
    <row r="561" spans="1:14" s="470" customFormat="1">
      <c r="A561" s="521"/>
      <c r="B561" s="522" t="s">
        <v>325</v>
      </c>
      <c r="C561" s="523"/>
      <c r="D561" s="523"/>
      <c r="E561" s="536">
        <v>2.5</v>
      </c>
      <c r="F561" s="525">
        <v>0.5</v>
      </c>
      <c r="G561" s="526">
        <f t="shared" si="226"/>
        <v>1.25</v>
      </c>
      <c r="H561" s="520">
        <f t="shared" ref="H561:H562" si="227">ROUND(C561*G561*6,0)</f>
        <v>0</v>
      </c>
      <c r="I561" s="523"/>
      <c r="J561" s="520"/>
      <c r="K561" s="527"/>
      <c r="L561" s="517">
        <v>57</v>
      </c>
      <c r="M561" s="518"/>
      <c r="N561" s="518"/>
    </row>
    <row r="562" spans="1:14" s="470" customFormat="1">
      <c r="A562" s="521"/>
      <c r="B562" s="522" t="s">
        <v>326</v>
      </c>
      <c r="C562" s="523"/>
      <c r="D562" s="523"/>
      <c r="E562" s="524">
        <v>5</v>
      </c>
      <c r="F562" s="525">
        <v>0.5</v>
      </c>
      <c r="G562" s="526">
        <f t="shared" si="226"/>
        <v>2.5</v>
      </c>
      <c r="H562" s="520">
        <f t="shared" si="227"/>
        <v>0</v>
      </c>
      <c r="I562" s="523"/>
      <c r="J562" s="520"/>
      <c r="K562" s="527"/>
      <c r="L562" s="517">
        <v>58</v>
      </c>
      <c r="M562" s="518"/>
      <c r="N562" s="518"/>
    </row>
    <row r="563" spans="1:14" s="475" customFormat="1">
      <c r="A563" s="513" t="s">
        <v>21</v>
      </c>
      <c r="B563" s="519" t="s">
        <v>327</v>
      </c>
      <c r="C563" s="514"/>
      <c r="D563" s="514"/>
      <c r="E563" s="529">
        <v>20</v>
      </c>
      <c r="F563" s="516">
        <v>0.5</v>
      </c>
      <c r="G563" s="530">
        <f t="shared" si="226"/>
        <v>10</v>
      </c>
      <c r="H563" s="515">
        <f>ROUND(C563*G563*1,0)</f>
        <v>0</v>
      </c>
      <c r="I563" s="514"/>
      <c r="J563" s="515"/>
      <c r="K563" s="528"/>
      <c r="L563" s="531">
        <v>72</v>
      </c>
      <c r="M563" s="569"/>
      <c r="N563" s="569"/>
    </row>
    <row r="564" spans="1:14" s="470" customFormat="1">
      <c r="A564" s="512"/>
      <c r="B564" s="513" t="s">
        <v>91</v>
      </c>
      <c r="C564" s="514">
        <f>C565+C622</f>
        <v>163</v>
      </c>
      <c r="D564" s="514">
        <f>D565+D622</f>
        <v>0</v>
      </c>
      <c r="E564" s="515"/>
      <c r="F564" s="516"/>
      <c r="G564" s="516"/>
      <c r="H564" s="515">
        <f>H565+H622</f>
        <v>1020</v>
      </c>
      <c r="I564" s="514">
        <f>I565+I622</f>
        <v>0</v>
      </c>
      <c r="J564" s="515"/>
      <c r="K564" s="515"/>
      <c r="L564" s="517">
        <v>1</v>
      </c>
      <c r="M564" s="670"/>
      <c r="N564" s="518"/>
    </row>
    <row r="565" spans="1:14" s="470" customFormat="1">
      <c r="A565" s="513" t="s">
        <v>20</v>
      </c>
      <c r="B565" s="519" t="s">
        <v>264</v>
      </c>
      <c r="C565" s="514">
        <f>C566+C599</f>
        <v>163</v>
      </c>
      <c r="D565" s="514">
        <f>D566+D599</f>
        <v>0</v>
      </c>
      <c r="E565" s="515"/>
      <c r="F565" s="516"/>
      <c r="G565" s="516"/>
      <c r="H565" s="515">
        <f>H566+H599</f>
        <v>1020</v>
      </c>
      <c r="I565" s="514">
        <f>I566+I599</f>
        <v>0</v>
      </c>
      <c r="J565" s="520"/>
      <c r="K565" s="515"/>
      <c r="L565" s="517">
        <v>2</v>
      </c>
      <c r="M565" s="518"/>
      <c r="N565" s="518"/>
    </row>
    <row r="566" spans="1:14" s="470" customFormat="1">
      <c r="A566" s="513" t="s">
        <v>23</v>
      </c>
      <c r="B566" s="519" t="s">
        <v>265</v>
      </c>
      <c r="C566" s="514">
        <f t="shared" ref="C566:K566" si="228">C567+C570+C571+C575+C582+C589+C598</f>
        <v>141</v>
      </c>
      <c r="D566" s="514">
        <f t="shared" ref="D566" si="229">D567+D570+D571+D575+D582+D589+D598</f>
        <v>0</v>
      </c>
      <c r="E566" s="515"/>
      <c r="F566" s="515"/>
      <c r="G566" s="515"/>
      <c r="H566" s="515">
        <f t="shared" si="228"/>
        <v>810</v>
      </c>
      <c r="I566" s="514">
        <f t="shared" ref="I566" si="230">I567+I570+I571+I575+I582+I589+I598</f>
        <v>0</v>
      </c>
      <c r="J566" s="515">
        <f t="shared" si="228"/>
        <v>0</v>
      </c>
      <c r="K566" s="515">
        <f t="shared" si="228"/>
        <v>0</v>
      </c>
      <c r="L566" s="517">
        <v>3</v>
      </c>
      <c r="M566" s="518"/>
      <c r="N566" s="518"/>
    </row>
    <row r="567" spans="1:14" s="470" customFormat="1">
      <c r="A567" s="513">
        <v>1</v>
      </c>
      <c r="B567" s="519" t="s">
        <v>266</v>
      </c>
      <c r="C567" s="514">
        <f t="shared" ref="C567:K567" si="231">C568+C569</f>
        <v>2</v>
      </c>
      <c r="D567" s="514">
        <f t="shared" ref="D567" si="232">D568+D569</f>
        <v>0</v>
      </c>
      <c r="E567" s="515">
        <f t="shared" si="231"/>
        <v>4</v>
      </c>
      <c r="F567" s="515">
        <f t="shared" si="231"/>
        <v>1</v>
      </c>
      <c r="G567" s="515">
        <f t="shared" si="231"/>
        <v>2</v>
      </c>
      <c r="H567" s="515">
        <f t="shared" si="231"/>
        <v>23</v>
      </c>
      <c r="I567" s="514">
        <f t="shared" ref="I567" si="233">I568+I569</f>
        <v>0</v>
      </c>
      <c r="J567" s="515">
        <f t="shared" si="231"/>
        <v>0</v>
      </c>
      <c r="K567" s="515">
        <f t="shared" si="231"/>
        <v>0</v>
      </c>
      <c r="L567" s="517">
        <v>4</v>
      </c>
      <c r="M567" s="518"/>
      <c r="N567" s="518"/>
    </row>
    <row r="568" spans="1:14" s="470" customFormat="1">
      <c r="A568" s="521"/>
      <c r="B568" s="522" t="s">
        <v>267</v>
      </c>
      <c r="C568" s="523"/>
      <c r="D568" s="523"/>
      <c r="E568" s="524">
        <v>2.5</v>
      </c>
      <c r="F568" s="525">
        <v>0.5</v>
      </c>
      <c r="G568" s="526">
        <f t="shared" ref="G568:G570" si="234">E568*F568</f>
        <v>1.25</v>
      </c>
      <c r="H568" s="520">
        <f>ROUND(C568*G568*12,0)</f>
        <v>0</v>
      </c>
      <c r="I568" s="523"/>
      <c r="J568" s="520"/>
      <c r="K568" s="527"/>
      <c r="L568" s="517">
        <v>5</v>
      </c>
      <c r="M568" s="518"/>
      <c r="N568" s="518"/>
    </row>
    <row r="569" spans="1:14" s="470" customFormat="1">
      <c r="A569" s="521"/>
      <c r="B569" s="522" t="s">
        <v>268</v>
      </c>
      <c r="C569" s="523">
        <v>2</v>
      </c>
      <c r="D569" s="523"/>
      <c r="E569" s="524">
        <v>1.5</v>
      </c>
      <c r="F569" s="525">
        <v>0.5</v>
      </c>
      <c r="G569" s="526">
        <f t="shared" si="234"/>
        <v>0.75</v>
      </c>
      <c r="H569" s="553">
        <v>23</v>
      </c>
      <c r="I569" s="523"/>
      <c r="J569" s="520"/>
      <c r="K569" s="527"/>
      <c r="L569" s="517">
        <v>6</v>
      </c>
      <c r="M569" s="518"/>
      <c r="N569" s="518"/>
    </row>
    <row r="570" spans="1:14" s="470" customFormat="1" ht="25.5">
      <c r="A570" s="513">
        <v>2</v>
      </c>
      <c r="B570" s="519" t="s">
        <v>269</v>
      </c>
      <c r="C570" s="514">
        <v>1</v>
      </c>
      <c r="D570" s="514"/>
      <c r="E570" s="512">
        <v>1.5</v>
      </c>
      <c r="F570" s="525">
        <v>0.5</v>
      </c>
      <c r="G570" s="526">
        <f t="shared" si="234"/>
        <v>0.75</v>
      </c>
      <c r="H570" s="553">
        <v>8</v>
      </c>
      <c r="I570" s="514"/>
      <c r="J570" s="520"/>
      <c r="K570" s="527"/>
      <c r="L570" s="517">
        <v>7</v>
      </c>
      <c r="M570" s="518"/>
      <c r="N570" s="518"/>
    </row>
    <row r="571" spans="1:14" s="470" customFormat="1">
      <c r="A571" s="513">
        <v>3</v>
      </c>
      <c r="B571" s="519" t="s">
        <v>270</v>
      </c>
      <c r="C571" s="514">
        <f t="shared" ref="C571:K571" si="235">SUM(C572:C574)</f>
        <v>0</v>
      </c>
      <c r="D571" s="514">
        <f t="shared" ref="D571" si="236">SUM(D572:D574)</f>
        <v>0</v>
      </c>
      <c r="E571" s="515">
        <f t="shared" si="235"/>
        <v>6</v>
      </c>
      <c r="F571" s="515">
        <f t="shared" si="235"/>
        <v>1.5</v>
      </c>
      <c r="G571" s="515">
        <f t="shared" si="235"/>
        <v>3</v>
      </c>
      <c r="H571" s="577">
        <f t="shared" si="235"/>
        <v>0</v>
      </c>
      <c r="I571" s="514">
        <f t="shared" ref="I571" si="237">SUM(I572:I574)</f>
        <v>0</v>
      </c>
      <c r="J571" s="515">
        <f t="shared" si="235"/>
        <v>0</v>
      </c>
      <c r="K571" s="515">
        <f t="shared" si="235"/>
        <v>0</v>
      </c>
      <c r="L571" s="517">
        <v>8</v>
      </c>
      <c r="M571" s="518"/>
      <c r="N571" s="518"/>
    </row>
    <row r="572" spans="1:14" s="470" customFormat="1">
      <c r="A572" s="521"/>
      <c r="B572" s="522" t="s">
        <v>271</v>
      </c>
      <c r="C572" s="523"/>
      <c r="D572" s="523"/>
      <c r="E572" s="524">
        <v>2.5</v>
      </c>
      <c r="F572" s="525">
        <v>0.5</v>
      </c>
      <c r="G572" s="526">
        <f t="shared" ref="G572:G574" si="238">E572*F572</f>
        <v>1.25</v>
      </c>
      <c r="H572" s="553">
        <f t="shared" ref="H572:H581" si="239">ROUND(C572*G572*12,0)</f>
        <v>0</v>
      </c>
      <c r="I572" s="523"/>
      <c r="J572" s="520"/>
      <c r="K572" s="527"/>
      <c r="L572" s="517">
        <v>9</v>
      </c>
      <c r="M572" s="518"/>
      <c r="N572" s="518"/>
    </row>
    <row r="573" spans="1:14" s="470" customFormat="1">
      <c r="A573" s="521"/>
      <c r="B573" s="522" t="s">
        <v>272</v>
      </c>
      <c r="C573" s="523"/>
      <c r="D573" s="523"/>
      <c r="E573" s="524">
        <v>2</v>
      </c>
      <c r="F573" s="525">
        <v>0.5</v>
      </c>
      <c r="G573" s="526">
        <f t="shared" si="238"/>
        <v>1</v>
      </c>
      <c r="H573" s="553">
        <f t="shared" si="239"/>
        <v>0</v>
      </c>
      <c r="I573" s="523"/>
      <c r="J573" s="520"/>
      <c r="K573" s="527"/>
      <c r="L573" s="517">
        <v>10</v>
      </c>
      <c r="M573" s="518"/>
      <c r="N573" s="518"/>
    </row>
    <row r="574" spans="1:14" s="470" customFormat="1">
      <c r="A574" s="521"/>
      <c r="B574" s="522" t="s">
        <v>273</v>
      </c>
      <c r="C574" s="523"/>
      <c r="D574" s="523"/>
      <c r="E574" s="524">
        <v>1.5</v>
      </c>
      <c r="F574" s="525">
        <v>0.5</v>
      </c>
      <c r="G574" s="526">
        <f t="shared" si="238"/>
        <v>0.75</v>
      </c>
      <c r="H574" s="553">
        <f t="shared" si="239"/>
        <v>0</v>
      </c>
      <c r="I574" s="523"/>
      <c r="J574" s="520"/>
      <c r="K574" s="527"/>
      <c r="L574" s="517">
        <v>11</v>
      </c>
      <c r="M574" s="518"/>
      <c r="N574" s="518"/>
    </row>
    <row r="575" spans="1:14" s="470" customFormat="1" ht="38.25">
      <c r="A575" s="513">
        <v>4</v>
      </c>
      <c r="B575" s="519" t="s">
        <v>274</v>
      </c>
      <c r="C575" s="514">
        <f>SUM(C576:C581)</f>
        <v>13</v>
      </c>
      <c r="D575" s="514">
        <f>SUM(D576:D581)</f>
        <v>0</v>
      </c>
      <c r="E575" s="512"/>
      <c r="F575" s="525"/>
      <c r="G575" s="526"/>
      <c r="H575" s="577">
        <f>SUM(H576:H581)</f>
        <v>72</v>
      </c>
      <c r="I575" s="514">
        <f>SUM(I576:I581)</f>
        <v>0</v>
      </c>
      <c r="J575" s="520"/>
      <c r="K575" s="527"/>
      <c r="L575" s="517">
        <v>12</v>
      </c>
      <c r="M575" s="518"/>
      <c r="N575" s="518"/>
    </row>
    <row r="576" spans="1:14" s="470" customFormat="1">
      <c r="A576" s="521"/>
      <c r="B576" s="522" t="s">
        <v>275</v>
      </c>
      <c r="C576" s="523">
        <v>5</v>
      </c>
      <c r="D576" s="523"/>
      <c r="E576" s="524">
        <v>1</v>
      </c>
      <c r="F576" s="525">
        <v>0.5</v>
      </c>
      <c r="G576" s="526">
        <f t="shared" ref="G576:G588" si="240">E576*F576</f>
        <v>0.5</v>
      </c>
      <c r="H576" s="553">
        <v>15</v>
      </c>
      <c r="I576" s="523"/>
      <c r="J576" s="520"/>
      <c r="K576" s="527"/>
      <c r="L576" s="517">
        <v>13</v>
      </c>
      <c r="M576" s="518"/>
      <c r="N576" s="518"/>
    </row>
    <row r="577" spans="1:14" s="470" customFormat="1">
      <c r="A577" s="521"/>
      <c r="B577" s="522" t="s">
        <v>276</v>
      </c>
      <c r="C577" s="523">
        <v>5</v>
      </c>
      <c r="D577" s="523"/>
      <c r="E577" s="524">
        <v>2</v>
      </c>
      <c r="F577" s="525">
        <v>0.5</v>
      </c>
      <c r="G577" s="526">
        <f t="shared" si="240"/>
        <v>1</v>
      </c>
      <c r="H577" s="553">
        <v>30</v>
      </c>
      <c r="I577" s="523"/>
      <c r="J577" s="520"/>
      <c r="K577" s="527"/>
      <c r="L577" s="517">
        <v>14</v>
      </c>
      <c r="M577" s="518"/>
      <c r="N577" s="518"/>
    </row>
    <row r="578" spans="1:14" s="470" customFormat="1">
      <c r="A578" s="521"/>
      <c r="B578" s="522" t="s">
        <v>277</v>
      </c>
      <c r="C578" s="523">
        <v>3</v>
      </c>
      <c r="D578" s="523"/>
      <c r="E578" s="524">
        <v>3</v>
      </c>
      <c r="F578" s="525">
        <v>0.5</v>
      </c>
      <c r="G578" s="526">
        <f t="shared" si="240"/>
        <v>1.5</v>
      </c>
      <c r="H578" s="553">
        <v>27</v>
      </c>
      <c r="I578" s="523"/>
      <c r="J578" s="520"/>
      <c r="K578" s="527"/>
      <c r="L578" s="517">
        <v>15</v>
      </c>
      <c r="M578" s="518"/>
      <c r="N578" s="518"/>
    </row>
    <row r="579" spans="1:14" s="470" customFormat="1">
      <c r="A579" s="521"/>
      <c r="B579" s="522" t="s">
        <v>278</v>
      </c>
      <c r="C579" s="523"/>
      <c r="D579" s="523"/>
      <c r="E579" s="524">
        <v>4</v>
      </c>
      <c r="F579" s="525">
        <v>0.5</v>
      </c>
      <c r="G579" s="526">
        <f t="shared" si="240"/>
        <v>2</v>
      </c>
      <c r="H579" s="553">
        <f t="shared" si="239"/>
        <v>0</v>
      </c>
      <c r="I579" s="523"/>
      <c r="J579" s="520"/>
      <c r="K579" s="527"/>
      <c r="L579" s="517">
        <v>16</v>
      </c>
      <c r="M579" s="518"/>
      <c r="N579" s="518"/>
    </row>
    <row r="580" spans="1:14" s="470" customFormat="1">
      <c r="A580" s="521"/>
      <c r="B580" s="522" t="s">
        <v>279</v>
      </c>
      <c r="C580" s="523"/>
      <c r="D580" s="523"/>
      <c r="E580" s="524">
        <v>5</v>
      </c>
      <c r="F580" s="525">
        <v>0.5</v>
      </c>
      <c r="G580" s="526">
        <f t="shared" si="240"/>
        <v>2.5</v>
      </c>
      <c r="H580" s="553">
        <f t="shared" si="239"/>
        <v>0</v>
      </c>
      <c r="I580" s="523"/>
      <c r="J580" s="520"/>
      <c r="K580" s="527"/>
      <c r="L580" s="517">
        <v>17</v>
      </c>
      <c r="M580" s="518"/>
      <c r="N580" s="518"/>
    </row>
    <row r="581" spans="1:14" s="470" customFormat="1">
      <c r="A581" s="521"/>
      <c r="B581" s="522" t="s">
        <v>280</v>
      </c>
      <c r="C581" s="523"/>
      <c r="D581" s="523"/>
      <c r="E581" s="524">
        <v>6</v>
      </c>
      <c r="F581" s="525">
        <v>0.5</v>
      </c>
      <c r="G581" s="526">
        <f t="shared" si="240"/>
        <v>3</v>
      </c>
      <c r="H581" s="553">
        <f t="shared" si="239"/>
        <v>0</v>
      </c>
      <c r="I581" s="523"/>
      <c r="J581" s="520"/>
      <c r="K581" s="527"/>
      <c r="L581" s="517">
        <v>18</v>
      </c>
      <c r="M581" s="518"/>
      <c r="N581" s="518"/>
    </row>
    <row r="582" spans="1:14" s="470" customFormat="1">
      <c r="A582" s="513">
        <v>5</v>
      </c>
      <c r="B582" s="519" t="s">
        <v>281</v>
      </c>
      <c r="C582" s="514">
        <f>C583+C586+C587+C588</f>
        <v>1</v>
      </c>
      <c r="D582" s="514">
        <f>D583+D586+D587+D588</f>
        <v>0</v>
      </c>
      <c r="E582" s="514"/>
      <c r="F582" s="525">
        <v>0.5</v>
      </c>
      <c r="G582" s="526">
        <f t="shared" si="240"/>
        <v>0</v>
      </c>
      <c r="H582" s="515">
        <f>H583+H586+H587+H588</f>
        <v>5</v>
      </c>
      <c r="I582" s="514">
        <f>I583+I586+I587+I588</f>
        <v>0</v>
      </c>
      <c r="J582" s="515"/>
      <c r="K582" s="528"/>
      <c r="L582" s="517">
        <v>19</v>
      </c>
      <c r="M582" s="518"/>
      <c r="N582" s="518"/>
    </row>
    <row r="583" spans="1:14" s="470" customFormat="1" ht="43.9" customHeight="1">
      <c r="A583" s="513" t="s">
        <v>282</v>
      </c>
      <c r="B583" s="519" t="s">
        <v>283</v>
      </c>
      <c r="C583" s="514">
        <f>C584+C585</f>
        <v>1</v>
      </c>
      <c r="D583" s="514">
        <f>D584+D585</f>
        <v>0</v>
      </c>
      <c r="E583" s="512"/>
      <c r="F583" s="525">
        <v>0.5</v>
      </c>
      <c r="G583" s="526">
        <f t="shared" si="240"/>
        <v>0</v>
      </c>
      <c r="H583" s="515">
        <f>H584+H585</f>
        <v>5</v>
      </c>
      <c r="I583" s="514">
        <f>I584+I585</f>
        <v>0</v>
      </c>
      <c r="J583" s="515"/>
      <c r="K583" s="528"/>
      <c r="L583" s="517">
        <v>20</v>
      </c>
      <c r="M583" s="518"/>
      <c r="N583" s="518"/>
    </row>
    <row r="584" spans="1:14" s="470" customFormat="1">
      <c r="A584" s="521"/>
      <c r="B584" s="522" t="s">
        <v>284</v>
      </c>
      <c r="C584" s="523">
        <v>1</v>
      </c>
      <c r="D584" s="523"/>
      <c r="E584" s="524">
        <v>1.5</v>
      </c>
      <c r="F584" s="525">
        <v>0.5</v>
      </c>
      <c r="G584" s="526">
        <f t="shared" si="240"/>
        <v>0.75</v>
      </c>
      <c r="H584" s="553">
        <v>5</v>
      </c>
      <c r="I584" s="523"/>
      <c r="J584" s="520"/>
      <c r="K584" s="527"/>
      <c r="L584" s="517">
        <v>21</v>
      </c>
      <c r="M584" s="518"/>
      <c r="N584" s="518"/>
    </row>
    <row r="585" spans="1:14" s="470" customFormat="1">
      <c r="A585" s="521"/>
      <c r="B585" s="522" t="s">
        <v>285</v>
      </c>
      <c r="C585" s="523"/>
      <c r="D585" s="523"/>
      <c r="E585" s="524">
        <v>2</v>
      </c>
      <c r="F585" s="525">
        <v>0.5</v>
      </c>
      <c r="G585" s="526">
        <f t="shared" si="240"/>
        <v>1</v>
      </c>
      <c r="H585" s="520">
        <f t="shared" ref="H585" si="241">ROUND(C585*G585*12,0)</f>
        <v>0</v>
      </c>
      <c r="I585" s="523"/>
      <c r="J585" s="520"/>
      <c r="K585" s="527"/>
      <c r="L585" s="517">
        <v>22</v>
      </c>
      <c r="M585" s="518"/>
      <c r="N585" s="518"/>
    </row>
    <row r="586" spans="1:14" s="470" customFormat="1" ht="38.25">
      <c r="A586" s="513" t="s">
        <v>286</v>
      </c>
      <c r="B586" s="519" t="s">
        <v>287</v>
      </c>
      <c r="C586" s="514"/>
      <c r="D586" s="514"/>
      <c r="E586" s="529">
        <v>1</v>
      </c>
      <c r="F586" s="525">
        <v>0.5</v>
      </c>
      <c r="G586" s="526">
        <f t="shared" si="240"/>
        <v>0.5</v>
      </c>
      <c r="H586" s="515">
        <f t="shared" ref="H586:H588" si="242">ROUND(C586*G586*6,0)</f>
        <v>0</v>
      </c>
      <c r="I586" s="514"/>
      <c r="J586" s="515"/>
      <c r="K586" s="528"/>
      <c r="L586" s="517">
        <v>23</v>
      </c>
      <c r="M586" s="518"/>
      <c r="N586" s="518"/>
    </row>
    <row r="587" spans="1:14" s="470" customFormat="1" ht="25.5">
      <c r="A587" s="513" t="s">
        <v>288</v>
      </c>
      <c r="B587" s="519" t="s">
        <v>289</v>
      </c>
      <c r="C587" s="514"/>
      <c r="D587" s="514"/>
      <c r="E587" s="529">
        <v>1</v>
      </c>
      <c r="F587" s="525">
        <v>0.5</v>
      </c>
      <c r="G587" s="526">
        <f t="shared" si="240"/>
        <v>0.5</v>
      </c>
      <c r="H587" s="515">
        <f t="shared" si="242"/>
        <v>0</v>
      </c>
      <c r="I587" s="514"/>
      <c r="J587" s="515"/>
      <c r="K587" s="528"/>
      <c r="L587" s="517">
        <v>24</v>
      </c>
      <c r="M587" s="518"/>
      <c r="N587" s="518"/>
    </row>
    <row r="588" spans="1:14" s="470" customFormat="1" ht="38.25">
      <c r="A588" s="513" t="s">
        <v>290</v>
      </c>
      <c r="B588" s="519" t="s">
        <v>291</v>
      </c>
      <c r="C588" s="514"/>
      <c r="D588" s="514"/>
      <c r="E588" s="529">
        <v>3</v>
      </c>
      <c r="F588" s="525">
        <v>0.5</v>
      </c>
      <c r="G588" s="526">
        <f t="shared" si="240"/>
        <v>1.5</v>
      </c>
      <c r="H588" s="515">
        <f t="shared" si="242"/>
        <v>0</v>
      </c>
      <c r="I588" s="514"/>
      <c r="J588" s="515"/>
      <c r="K588" s="528"/>
      <c r="L588" s="517">
        <v>25</v>
      </c>
      <c r="M588" s="518"/>
      <c r="N588" s="518"/>
    </row>
    <row r="589" spans="1:14" s="475" customFormat="1" ht="25.5">
      <c r="A589" s="513">
        <v>6</v>
      </c>
      <c r="B589" s="519" t="s">
        <v>292</v>
      </c>
      <c r="C589" s="514">
        <f>C590+C594</f>
        <v>109</v>
      </c>
      <c r="D589" s="514">
        <f>D590+D594</f>
        <v>0</v>
      </c>
      <c r="E589" s="512"/>
      <c r="F589" s="516"/>
      <c r="G589" s="530"/>
      <c r="H589" s="515">
        <f>H590+H594</f>
        <v>638</v>
      </c>
      <c r="I589" s="514">
        <f>I590+I594</f>
        <v>0</v>
      </c>
      <c r="J589" s="515"/>
      <c r="K589" s="528"/>
      <c r="L589" s="531">
        <v>26</v>
      </c>
      <c r="M589" s="518"/>
      <c r="N589" s="518"/>
    </row>
    <row r="590" spans="1:14" s="470" customFormat="1">
      <c r="A590" s="513" t="s">
        <v>293</v>
      </c>
      <c r="B590" s="519" t="s">
        <v>294</v>
      </c>
      <c r="C590" s="514">
        <f>C591+C592+C593</f>
        <v>38</v>
      </c>
      <c r="D590" s="514">
        <f>D591+D592+D593</f>
        <v>0</v>
      </c>
      <c r="E590" s="524">
        <v>2.5</v>
      </c>
      <c r="F590" s="525">
        <v>0.5</v>
      </c>
      <c r="G590" s="526">
        <f t="shared" ref="G590:G593" si="243">E590*F590</f>
        <v>1.25</v>
      </c>
      <c r="H590" s="515">
        <f>H591+H592+H593</f>
        <v>270</v>
      </c>
      <c r="I590" s="514">
        <f>I591+I592+I593</f>
        <v>0</v>
      </c>
      <c r="J590" s="515"/>
      <c r="K590" s="528"/>
      <c r="L590" s="517">
        <v>27</v>
      </c>
      <c r="M590" s="518"/>
      <c r="N590" s="518"/>
    </row>
    <row r="591" spans="1:14" s="470" customFormat="1">
      <c r="A591" s="521"/>
      <c r="B591" s="522" t="s">
        <v>295</v>
      </c>
      <c r="C591" s="523">
        <v>3</v>
      </c>
      <c r="D591" s="523"/>
      <c r="E591" s="524">
        <v>2.5</v>
      </c>
      <c r="F591" s="525">
        <v>0.5</v>
      </c>
      <c r="G591" s="526">
        <f t="shared" si="243"/>
        <v>1.25</v>
      </c>
      <c r="H591" s="553">
        <v>22</v>
      </c>
      <c r="I591" s="523"/>
      <c r="J591" s="520"/>
      <c r="K591" s="527"/>
      <c r="L591" s="517">
        <v>28</v>
      </c>
      <c r="M591" s="518"/>
      <c r="N591" s="518"/>
    </row>
    <row r="592" spans="1:14" s="470" customFormat="1">
      <c r="A592" s="521"/>
      <c r="B592" s="522" t="s">
        <v>296</v>
      </c>
      <c r="C592" s="523">
        <v>22</v>
      </c>
      <c r="D592" s="523"/>
      <c r="E592" s="524">
        <v>2</v>
      </c>
      <c r="F592" s="525">
        <v>0.5</v>
      </c>
      <c r="G592" s="526">
        <f t="shared" si="243"/>
        <v>1</v>
      </c>
      <c r="H592" s="553">
        <v>143</v>
      </c>
      <c r="I592" s="523"/>
      <c r="J592" s="520"/>
      <c r="K592" s="527"/>
      <c r="L592" s="517">
        <v>29</v>
      </c>
      <c r="M592" s="518"/>
      <c r="N592" s="518"/>
    </row>
    <row r="593" spans="1:14" s="470" customFormat="1">
      <c r="A593" s="521"/>
      <c r="B593" s="522" t="s">
        <v>297</v>
      </c>
      <c r="C593" s="523">
        <v>13</v>
      </c>
      <c r="D593" s="523"/>
      <c r="E593" s="524">
        <v>2.5</v>
      </c>
      <c r="F593" s="525">
        <v>0.5</v>
      </c>
      <c r="G593" s="526">
        <f t="shared" si="243"/>
        <v>1.25</v>
      </c>
      <c r="H593" s="553">
        <v>105</v>
      </c>
      <c r="I593" s="523"/>
      <c r="J593" s="520"/>
      <c r="K593" s="527"/>
      <c r="L593" s="517">
        <v>30</v>
      </c>
      <c r="M593" s="518"/>
      <c r="N593" s="518"/>
    </row>
    <row r="594" spans="1:14" s="470" customFormat="1">
      <c r="A594" s="513" t="s">
        <v>298</v>
      </c>
      <c r="B594" s="519" t="s">
        <v>299</v>
      </c>
      <c r="C594" s="523">
        <f>C595+C596+C597</f>
        <v>71</v>
      </c>
      <c r="D594" s="523">
        <f>D595+D596+D597</f>
        <v>0</v>
      </c>
      <c r="E594" s="524"/>
      <c r="F594" s="525"/>
      <c r="G594" s="526"/>
      <c r="H594" s="520">
        <f>H595+H596+H597</f>
        <v>368</v>
      </c>
      <c r="I594" s="514">
        <f>I595+I596+I597</f>
        <v>0</v>
      </c>
      <c r="J594" s="520"/>
      <c r="K594" s="527"/>
      <c r="L594" s="517">
        <v>31</v>
      </c>
      <c r="M594" s="518"/>
      <c r="N594" s="518"/>
    </row>
    <row r="595" spans="1:14" s="470" customFormat="1">
      <c r="A595" s="521"/>
      <c r="B595" s="522" t="s">
        <v>295</v>
      </c>
      <c r="C595" s="576">
        <v>11</v>
      </c>
      <c r="D595" s="576"/>
      <c r="E595" s="524">
        <v>2</v>
      </c>
      <c r="F595" s="525">
        <v>0.5</v>
      </c>
      <c r="G595" s="526">
        <f t="shared" ref="G595:G598" si="244">E595*F595</f>
        <v>1</v>
      </c>
      <c r="H595" s="553">
        <v>78</v>
      </c>
      <c r="I595" s="523"/>
      <c r="J595" s="520"/>
      <c r="K595" s="527"/>
      <c r="L595" s="517">
        <v>32</v>
      </c>
      <c r="M595" s="518"/>
      <c r="N595" s="518"/>
    </row>
    <row r="596" spans="1:14" s="470" customFormat="1">
      <c r="A596" s="521"/>
      <c r="B596" s="522" t="s">
        <v>296</v>
      </c>
      <c r="C596" s="576">
        <v>50</v>
      </c>
      <c r="D596" s="576"/>
      <c r="E596" s="524">
        <v>1.5</v>
      </c>
      <c r="F596" s="525">
        <v>0.5</v>
      </c>
      <c r="G596" s="526">
        <f t="shared" si="244"/>
        <v>0.75</v>
      </c>
      <c r="H596" s="553">
        <v>220</v>
      </c>
      <c r="I596" s="523"/>
      <c r="J596" s="520"/>
      <c r="K596" s="527"/>
      <c r="L596" s="517">
        <v>33</v>
      </c>
      <c r="M596" s="518"/>
      <c r="N596" s="518"/>
    </row>
    <row r="597" spans="1:14" s="470" customFormat="1">
      <c r="A597" s="521"/>
      <c r="B597" s="522" t="s">
        <v>297</v>
      </c>
      <c r="C597" s="576">
        <v>10</v>
      </c>
      <c r="D597" s="576"/>
      <c r="E597" s="524">
        <v>2</v>
      </c>
      <c r="F597" s="525">
        <v>0.5</v>
      </c>
      <c r="G597" s="526">
        <f t="shared" si="244"/>
        <v>1</v>
      </c>
      <c r="H597" s="553">
        <v>70</v>
      </c>
      <c r="I597" s="523"/>
      <c r="J597" s="520"/>
      <c r="K597" s="527"/>
      <c r="L597" s="517">
        <v>34</v>
      </c>
      <c r="M597" s="518"/>
      <c r="N597" s="518"/>
    </row>
    <row r="598" spans="1:14" s="470" customFormat="1" ht="25.5">
      <c r="A598" s="513">
        <v>7</v>
      </c>
      <c r="B598" s="519" t="s">
        <v>300</v>
      </c>
      <c r="C598" s="514">
        <v>15</v>
      </c>
      <c r="D598" s="514"/>
      <c r="E598" s="512">
        <v>1.5</v>
      </c>
      <c r="F598" s="516">
        <v>0.5</v>
      </c>
      <c r="G598" s="530">
        <f t="shared" si="244"/>
        <v>0.75</v>
      </c>
      <c r="H598" s="553">
        <v>64</v>
      </c>
      <c r="I598" s="514"/>
      <c r="J598" s="515"/>
      <c r="K598" s="528"/>
      <c r="L598" s="517">
        <v>35</v>
      </c>
      <c r="M598" s="518"/>
      <c r="N598" s="518"/>
    </row>
    <row r="599" spans="1:14" s="470" customFormat="1">
      <c r="A599" s="513" t="s">
        <v>37</v>
      </c>
      <c r="B599" s="519" t="s">
        <v>301</v>
      </c>
      <c r="C599" s="514">
        <f>C600+C607+C608</f>
        <v>22</v>
      </c>
      <c r="D599" s="514">
        <f>D600+D607+D608</f>
        <v>0</v>
      </c>
      <c r="E599" s="532"/>
      <c r="F599" s="525"/>
      <c r="G599" s="526"/>
      <c r="H599" s="515">
        <f>H600+H607+H608</f>
        <v>210</v>
      </c>
      <c r="I599" s="514">
        <f>I600+I607+I608</f>
        <v>0</v>
      </c>
      <c r="J599" s="515"/>
      <c r="K599" s="528"/>
      <c r="L599" s="517">
        <v>36</v>
      </c>
      <c r="M599" s="518"/>
      <c r="N599" s="518"/>
    </row>
    <row r="600" spans="1:14" s="470" customFormat="1" ht="25.5">
      <c r="A600" s="513">
        <v>1</v>
      </c>
      <c r="B600" s="519" t="s">
        <v>302</v>
      </c>
      <c r="C600" s="514">
        <f>C601+C602</f>
        <v>2</v>
      </c>
      <c r="D600" s="514">
        <f>D601+D602</f>
        <v>0</v>
      </c>
      <c r="E600" s="533"/>
      <c r="F600" s="525"/>
      <c r="G600" s="526"/>
      <c r="H600" s="515">
        <f>H601+H602</f>
        <v>130</v>
      </c>
      <c r="I600" s="514">
        <f>I601+I602</f>
        <v>0</v>
      </c>
      <c r="J600" s="515"/>
      <c r="K600" s="528"/>
      <c r="L600" s="517">
        <v>37</v>
      </c>
      <c r="M600" s="518"/>
      <c r="N600" s="518"/>
    </row>
    <row r="601" spans="1:14" s="470" customFormat="1">
      <c r="A601" s="513" t="s">
        <v>39</v>
      </c>
      <c r="B601" s="519" t="s">
        <v>303</v>
      </c>
      <c r="C601" s="514"/>
      <c r="D601" s="514"/>
      <c r="E601" s="512">
        <v>2.5</v>
      </c>
      <c r="F601" s="525">
        <v>0.5</v>
      </c>
      <c r="G601" s="526">
        <f t="shared" ref="G601:G607" si="245">E601*F601</f>
        <v>1.25</v>
      </c>
      <c r="H601" s="520">
        <f t="shared" ref="H601" si="246">ROUND(C601*G601*12,0)</f>
        <v>0</v>
      </c>
      <c r="I601" s="514"/>
      <c r="J601" s="515"/>
      <c r="K601" s="528"/>
      <c r="L601" s="517">
        <v>38</v>
      </c>
      <c r="M601" s="518"/>
      <c r="N601" s="518"/>
    </row>
    <row r="602" spans="1:14" s="470" customFormat="1">
      <c r="A602" s="513" t="s">
        <v>42</v>
      </c>
      <c r="B602" s="519" t="s">
        <v>304</v>
      </c>
      <c r="C602" s="514">
        <f>SUM(C603:C606)</f>
        <v>2</v>
      </c>
      <c r="D602" s="514">
        <f>SUM(D603:D606)</f>
        <v>0</v>
      </c>
      <c r="E602" s="512"/>
      <c r="F602" s="525"/>
      <c r="G602" s="526"/>
      <c r="H602" s="515">
        <f>SUM(H603:H606)</f>
        <v>130</v>
      </c>
      <c r="I602" s="514">
        <f>SUM(I603:I606)</f>
        <v>0</v>
      </c>
      <c r="J602" s="515"/>
      <c r="K602" s="528"/>
      <c r="L602" s="517">
        <v>39</v>
      </c>
      <c r="M602" s="518"/>
      <c r="N602" s="518"/>
    </row>
    <row r="603" spans="1:14" s="470" customFormat="1">
      <c r="A603" s="521"/>
      <c r="B603" s="522" t="s">
        <v>305</v>
      </c>
      <c r="C603" s="523">
        <v>2</v>
      </c>
      <c r="D603" s="523"/>
      <c r="E603" s="524">
        <v>1.5</v>
      </c>
      <c r="F603" s="525">
        <v>0.5</v>
      </c>
      <c r="G603" s="526">
        <f t="shared" si="245"/>
        <v>0.75</v>
      </c>
      <c r="H603" s="553">
        <v>130</v>
      </c>
      <c r="I603" s="523"/>
      <c r="J603" s="520"/>
      <c r="K603" s="527"/>
      <c r="L603" s="517">
        <v>40</v>
      </c>
      <c r="M603" s="518"/>
      <c r="N603" s="518"/>
    </row>
    <row r="604" spans="1:14" s="470" customFormat="1">
      <c r="A604" s="521"/>
      <c r="B604" s="522" t="s">
        <v>306</v>
      </c>
      <c r="C604" s="523"/>
      <c r="D604" s="523"/>
      <c r="E604" s="524">
        <v>3</v>
      </c>
      <c r="F604" s="525">
        <v>0.5</v>
      </c>
      <c r="G604" s="526">
        <f t="shared" si="245"/>
        <v>1.5</v>
      </c>
      <c r="H604" s="520">
        <f t="shared" ref="H604:H607" si="247">ROUND(C604*G604*12,0)</f>
        <v>0</v>
      </c>
      <c r="I604" s="523"/>
      <c r="J604" s="520"/>
      <c r="K604" s="527"/>
      <c r="L604" s="517">
        <v>41</v>
      </c>
      <c r="M604" s="518"/>
      <c r="N604" s="518"/>
    </row>
    <row r="605" spans="1:14" s="470" customFormat="1">
      <c r="A605" s="521"/>
      <c r="B605" s="522" t="s">
        <v>307</v>
      </c>
      <c r="C605" s="523"/>
      <c r="D605" s="523"/>
      <c r="E605" s="524">
        <v>4.5</v>
      </c>
      <c r="F605" s="525">
        <v>0.5</v>
      </c>
      <c r="G605" s="526">
        <f t="shared" si="245"/>
        <v>2.25</v>
      </c>
      <c r="H605" s="520">
        <f t="shared" si="247"/>
        <v>0</v>
      </c>
      <c r="I605" s="523"/>
      <c r="J605" s="520"/>
      <c r="K605" s="527"/>
      <c r="L605" s="517">
        <v>42</v>
      </c>
      <c r="M605" s="518"/>
      <c r="N605" s="518"/>
    </row>
    <row r="606" spans="1:14" s="470" customFormat="1">
      <c r="A606" s="521"/>
      <c r="B606" s="522" t="s">
        <v>308</v>
      </c>
      <c r="C606" s="523"/>
      <c r="D606" s="523"/>
      <c r="E606" s="524">
        <v>6</v>
      </c>
      <c r="F606" s="525">
        <v>0.5</v>
      </c>
      <c r="G606" s="526">
        <f t="shared" si="245"/>
        <v>3</v>
      </c>
      <c r="H606" s="520">
        <f t="shared" si="247"/>
        <v>0</v>
      </c>
      <c r="I606" s="523"/>
      <c r="J606" s="520"/>
      <c r="K606" s="527"/>
      <c r="L606" s="517">
        <v>43</v>
      </c>
      <c r="M606" s="518"/>
      <c r="N606" s="518"/>
    </row>
    <row r="607" spans="1:14" s="470" customFormat="1" ht="25.5">
      <c r="A607" s="513">
        <v>2</v>
      </c>
      <c r="B607" s="519" t="s">
        <v>309</v>
      </c>
      <c r="C607" s="514"/>
      <c r="D607" s="514"/>
      <c r="E607" s="512">
        <v>1.5</v>
      </c>
      <c r="F607" s="525">
        <v>0.5</v>
      </c>
      <c r="G607" s="526">
        <f t="shared" si="245"/>
        <v>0.75</v>
      </c>
      <c r="H607" s="520">
        <f t="shared" si="247"/>
        <v>0</v>
      </c>
      <c r="I607" s="514"/>
      <c r="J607" s="515"/>
      <c r="K607" s="528"/>
      <c r="L607" s="517">
        <v>44</v>
      </c>
      <c r="M607" s="518"/>
      <c r="N607" s="518"/>
    </row>
    <row r="608" spans="1:14" s="470" customFormat="1" ht="25.5">
      <c r="A608" s="513">
        <v>3</v>
      </c>
      <c r="B608" s="519" t="s">
        <v>310</v>
      </c>
      <c r="C608" s="514">
        <f t="shared" ref="C608:K608" si="248">C609+C612+C617</f>
        <v>20</v>
      </c>
      <c r="D608" s="514">
        <f t="shared" ref="D608" si="249">D609+D612+D617</f>
        <v>0</v>
      </c>
      <c r="E608" s="515">
        <f t="shared" si="248"/>
        <v>0</v>
      </c>
      <c r="F608" s="515">
        <f t="shared" si="248"/>
        <v>0</v>
      </c>
      <c r="G608" s="515">
        <f t="shared" si="248"/>
        <v>0</v>
      </c>
      <c r="H608" s="515">
        <f t="shared" si="248"/>
        <v>80</v>
      </c>
      <c r="I608" s="514">
        <f t="shared" ref="I608" si="250">I609+I612+I617</f>
        <v>0</v>
      </c>
      <c r="J608" s="515">
        <f t="shared" si="248"/>
        <v>0</v>
      </c>
      <c r="K608" s="515">
        <f t="shared" si="248"/>
        <v>0</v>
      </c>
      <c r="L608" s="517">
        <v>45</v>
      </c>
      <c r="M608" s="518"/>
      <c r="N608" s="518"/>
    </row>
    <row r="609" spans="1:14" s="475" customFormat="1">
      <c r="A609" s="513" t="s">
        <v>311</v>
      </c>
      <c r="B609" s="519" t="s">
        <v>312</v>
      </c>
      <c r="C609" s="514">
        <f>C610+C611</f>
        <v>0</v>
      </c>
      <c r="D609" s="514">
        <f>D610+D611</f>
        <v>0</v>
      </c>
      <c r="E609" s="532"/>
      <c r="F609" s="516"/>
      <c r="G609" s="530"/>
      <c r="H609" s="515">
        <f>H610+H611</f>
        <v>0</v>
      </c>
      <c r="I609" s="514">
        <f>I610+I611</f>
        <v>0</v>
      </c>
      <c r="J609" s="515"/>
      <c r="K609" s="528"/>
      <c r="L609" s="531">
        <v>46</v>
      </c>
      <c r="M609" s="518"/>
      <c r="N609" s="518"/>
    </row>
    <row r="610" spans="1:14" s="470" customFormat="1" ht="25.5">
      <c r="A610" s="521"/>
      <c r="B610" s="522" t="s">
        <v>313</v>
      </c>
      <c r="C610" s="523"/>
      <c r="D610" s="523"/>
      <c r="E610" s="524">
        <v>1.5</v>
      </c>
      <c r="F610" s="525">
        <v>0.5</v>
      </c>
      <c r="G610" s="526">
        <f t="shared" ref="G610:G616" si="251">E610*F610</f>
        <v>0.75</v>
      </c>
      <c r="H610" s="520">
        <f t="shared" ref="H610:H621" si="252">ROUND(C610*G610*12,0)</f>
        <v>0</v>
      </c>
      <c r="I610" s="523"/>
      <c r="J610" s="520"/>
      <c r="K610" s="527"/>
      <c r="L610" s="517">
        <v>47</v>
      </c>
      <c r="M610" s="518"/>
      <c r="N610" s="518"/>
    </row>
    <row r="611" spans="1:14" s="470" customFormat="1" ht="25.5">
      <c r="A611" s="521"/>
      <c r="B611" s="522" t="s">
        <v>314</v>
      </c>
      <c r="C611" s="523"/>
      <c r="D611" s="523"/>
      <c r="E611" s="524">
        <v>2</v>
      </c>
      <c r="F611" s="525">
        <v>0.5</v>
      </c>
      <c r="G611" s="526">
        <f t="shared" si="251"/>
        <v>1</v>
      </c>
      <c r="H611" s="520">
        <f t="shared" si="252"/>
        <v>0</v>
      </c>
      <c r="I611" s="523"/>
      <c r="J611" s="520"/>
      <c r="K611" s="527"/>
      <c r="L611" s="517">
        <v>48</v>
      </c>
      <c r="M611" s="518"/>
      <c r="N611" s="518"/>
    </row>
    <row r="612" spans="1:14" s="475" customFormat="1" ht="35.1" customHeight="1">
      <c r="A612" s="513" t="s">
        <v>315</v>
      </c>
      <c r="B612" s="519" t="s">
        <v>316</v>
      </c>
      <c r="C612" s="514">
        <f>SUM(C613:C616)</f>
        <v>20</v>
      </c>
      <c r="D612" s="514">
        <f>SUM(D613:D616)</f>
        <v>0</v>
      </c>
      <c r="E612" s="532"/>
      <c r="F612" s="516"/>
      <c r="G612" s="530"/>
      <c r="H612" s="515">
        <f>SUM(H613:H616)</f>
        <v>80</v>
      </c>
      <c r="I612" s="514">
        <f>SUM(I613:I616)</f>
        <v>0</v>
      </c>
      <c r="J612" s="515"/>
      <c r="K612" s="528"/>
      <c r="L612" s="531">
        <v>49</v>
      </c>
      <c r="M612" s="518"/>
      <c r="N612" s="518"/>
    </row>
    <row r="613" spans="1:14" s="470" customFormat="1">
      <c r="A613" s="521"/>
      <c r="B613" s="522" t="s">
        <v>317</v>
      </c>
      <c r="C613" s="523">
        <v>20</v>
      </c>
      <c r="D613" s="523"/>
      <c r="E613" s="534">
        <v>1</v>
      </c>
      <c r="F613" s="525">
        <v>0.5</v>
      </c>
      <c r="G613" s="526">
        <f t="shared" si="251"/>
        <v>0.5</v>
      </c>
      <c r="H613" s="553">
        <v>80</v>
      </c>
      <c r="I613" s="523"/>
      <c r="J613" s="520"/>
      <c r="K613" s="527"/>
      <c r="L613" s="517">
        <v>50</v>
      </c>
      <c r="M613" s="518"/>
      <c r="N613" s="518"/>
    </row>
    <row r="614" spans="1:14" s="470" customFormat="1">
      <c r="A614" s="521"/>
      <c r="B614" s="522" t="s">
        <v>318</v>
      </c>
      <c r="C614" s="523"/>
      <c r="D614" s="523"/>
      <c r="E614" s="524">
        <v>2</v>
      </c>
      <c r="F614" s="525">
        <v>0.5</v>
      </c>
      <c r="G614" s="526">
        <f t="shared" si="251"/>
        <v>1</v>
      </c>
      <c r="H614" s="520">
        <f t="shared" si="252"/>
        <v>0</v>
      </c>
      <c r="I614" s="523"/>
      <c r="J614" s="520"/>
      <c r="K614" s="527"/>
      <c r="L614" s="517">
        <v>51</v>
      </c>
      <c r="M614" s="518"/>
      <c r="N614" s="518"/>
    </row>
    <row r="615" spans="1:14" s="470" customFormat="1">
      <c r="A615" s="521"/>
      <c r="B615" s="522" t="s">
        <v>319</v>
      </c>
      <c r="C615" s="523"/>
      <c r="D615" s="523"/>
      <c r="E615" s="534">
        <v>3</v>
      </c>
      <c r="F615" s="525">
        <v>0.5</v>
      </c>
      <c r="G615" s="526">
        <f t="shared" si="251"/>
        <v>1.5</v>
      </c>
      <c r="H615" s="520">
        <f t="shared" si="252"/>
        <v>0</v>
      </c>
      <c r="I615" s="523"/>
      <c r="J615" s="520"/>
      <c r="K615" s="527"/>
      <c r="L615" s="517">
        <v>52</v>
      </c>
      <c r="M615" s="518"/>
      <c r="N615" s="518"/>
    </row>
    <row r="616" spans="1:14" s="470" customFormat="1">
      <c r="A616" s="521"/>
      <c r="B616" s="522" t="s">
        <v>320</v>
      </c>
      <c r="C616" s="523"/>
      <c r="D616" s="523"/>
      <c r="E616" s="534">
        <v>4</v>
      </c>
      <c r="F616" s="525">
        <v>0.5</v>
      </c>
      <c r="G616" s="526">
        <f t="shared" si="251"/>
        <v>2</v>
      </c>
      <c r="H616" s="520">
        <f t="shared" si="252"/>
        <v>0</v>
      </c>
      <c r="I616" s="523"/>
      <c r="J616" s="520"/>
      <c r="K616" s="527"/>
      <c r="L616" s="517">
        <v>53</v>
      </c>
      <c r="M616" s="518"/>
      <c r="N616" s="518"/>
    </row>
    <row r="617" spans="1:14" s="470" customFormat="1" ht="25.5">
      <c r="A617" s="513" t="s">
        <v>321</v>
      </c>
      <c r="B617" s="519" t="s">
        <v>322</v>
      </c>
      <c r="C617" s="514">
        <f>SUM(C618:C621)</f>
        <v>0</v>
      </c>
      <c r="D617" s="514">
        <f>SUM(D618:D621)</f>
        <v>0</v>
      </c>
      <c r="E617" s="532"/>
      <c r="F617" s="525"/>
      <c r="G617" s="526"/>
      <c r="H617" s="515">
        <f>SUM(H618:H621)</f>
        <v>0</v>
      </c>
      <c r="I617" s="514">
        <f>SUM(I618:I621)</f>
        <v>0</v>
      </c>
      <c r="J617" s="515"/>
      <c r="K617" s="528"/>
      <c r="L617" s="517">
        <v>54</v>
      </c>
      <c r="M617" s="518"/>
      <c r="N617" s="518"/>
    </row>
    <row r="618" spans="1:14" s="470" customFormat="1">
      <c r="A618" s="521"/>
      <c r="B618" s="522" t="s">
        <v>323</v>
      </c>
      <c r="C618" s="523"/>
      <c r="D618" s="523"/>
      <c r="E618" s="524">
        <v>1.5</v>
      </c>
      <c r="F618" s="525">
        <v>0.5</v>
      </c>
      <c r="G618" s="526">
        <f t="shared" ref="G618:G622" si="253">E618*F618</f>
        <v>0.75</v>
      </c>
      <c r="H618" s="520">
        <f t="shared" si="252"/>
        <v>0</v>
      </c>
      <c r="I618" s="523"/>
      <c r="J618" s="520"/>
      <c r="K618" s="527"/>
      <c r="L618" s="517">
        <v>55</v>
      </c>
      <c r="M618" s="518"/>
      <c r="N618" s="518"/>
    </row>
    <row r="619" spans="1:14" s="470" customFormat="1">
      <c r="A619" s="521"/>
      <c r="B619" s="522" t="s">
        <v>324</v>
      </c>
      <c r="C619" s="523"/>
      <c r="D619" s="523"/>
      <c r="E619" s="535">
        <v>3</v>
      </c>
      <c r="F619" s="525">
        <v>0.5</v>
      </c>
      <c r="G619" s="526">
        <f t="shared" si="253"/>
        <v>1.5</v>
      </c>
      <c r="H619" s="520">
        <f t="shared" si="252"/>
        <v>0</v>
      </c>
      <c r="I619" s="523"/>
      <c r="J619" s="520"/>
      <c r="K619" s="527"/>
      <c r="L619" s="517">
        <v>56</v>
      </c>
      <c r="M619" s="518"/>
      <c r="N619" s="518"/>
    </row>
    <row r="620" spans="1:14" s="470" customFormat="1">
      <c r="A620" s="521"/>
      <c r="B620" s="522" t="s">
        <v>325</v>
      </c>
      <c r="C620" s="523"/>
      <c r="D620" s="523"/>
      <c r="E620" s="536">
        <v>2.5</v>
      </c>
      <c r="F620" s="525">
        <v>0.5</v>
      </c>
      <c r="G620" s="526">
        <f t="shared" si="253"/>
        <v>1.25</v>
      </c>
      <c r="H620" s="520">
        <f t="shared" si="252"/>
        <v>0</v>
      </c>
      <c r="I620" s="523"/>
      <c r="J620" s="520"/>
      <c r="K620" s="527"/>
      <c r="L620" s="517">
        <v>57</v>
      </c>
      <c r="M620" s="518"/>
      <c r="N620" s="518"/>
    </row>
    <row r="621" spans="1:14" s="470" customFormat="1">
      <c r="A621" s="521"/>
      <c r="B621" s="522" t="s">
        <v>326</v>
      </c>
      <c r="C621" s="523"/>
      <c r="D621" s="523"/>
      <c r="E621" s="524">
        <v>5</v>
      </c>
      <c r="F621" s="525">
        <v>0.5</v>
      </c>
      <c r="G621" s="526">
        <f t="shared" si="253"/>
        <v>2.5</v>
      </c>
      <c r="H621" s="520">
        <f t="shared" si="252"/>
        <v>0</v>
      </c>
      <c r="I621" s="523"/>
      <c r="J621" s="520"/>
      <c r="K621" s="527"/>
      <c r="L621" s="517">
        <v>58</v>
      </c>
      <c r="M621" s="518"/>
      <c r="N621" s="518"/>
    </row>
    <row r="622" spans="1:14" s="470" customFormat="1">
      <c r="A622" s="513" t="s">
        <v>21</v>
      </c>
      <c r="B622" s="519" t="s">
        <v>327</v>
      </c>
      <c r="C622" s="514"/>
      <c r="D622" s="514"/>
      <c r="E622" s="529">
        <v>20</v>
      </c>
      <c r="F622" s="516">
        <v>0.5</v>
      </c>
      <c r="G622" s="526">
        <f t="shared" si="253"/>
        <v>10</v>
      </c>
      <c r="H622" s="520">
        <f>ROUND(C622*G622*1,0)</f>
        <v>0</v>
      </c>
      <c r="I622" s="514"/>
      <c r="J622" s="515"/>
      <c r="K622" s="528"/>
      <c r="L622" s="517">
        <v>72</v>
      </c>
      <c r="M622" s="518"/>
      <c r="N622" s="518"/>
    </row>
    <row r="623" spans="1:14" s="470" customFormat="1">
      <c r="A623" s="512"/>
      <c r="B623" s="513" t="s">
        <v>92</v>
      </c>
      <c r="C623" s="514">
        <f>C624+C681</f>
        <v>2226</v>
      </c>
      <c r="D623" s="514">
        <f>D624+D681</f>
        <v>1403</v>
      </c>
      <c r="E623" s="515"/>
      <c r="F623" s="516"/>
      <c r="G623" s="516"/>
      <c r="H623" s="515">
        <f>H624+H681</f>
        <v>9972.2099999999991</v>
      </c>
      <c r="I623" s="514">
        <f>I624+I681</f>
        <v>0</v>
      </c>
      <c r="J623" s="515"/>
      <c r="K623" s="515"/>
      <c r="L623" s="517">
        <v>1</v>
      </c>
      <c r="M623" s="670"/>
      <c r="N623" s="518"/>
    </row>
    <row r="624" spans="1:14" s="470" customFormat="1">
      <c r="A624" s="513" t="s">
        <v>20</v>
      </c>
      <c r="B624" s="519" t="s">
        <v>264</v>
      </c>
      <c r="C624" s="514">
        <f>C625+C658</f>
        <v>2178</v>
      </c>
      <c r="D624" s="514">
        <f>D625+D658</f>
        <v>1367</v>
      </c>
      <c r="E624" s="515"/>
      <c r="F624" s="516"/>
      <c r="G624" s="516"/>
      <c r="H624" s="515">
        <f>H625+H658</f>
        <v>9492.2099999999991</v>
      </c>
      <c r="I624" s="514">
        <f>I625+I658</f>
        <v>0</v>
      </c>
      <c r="J624" s="520"/>
      <c r="K624" s="515"/>
      <c r="L624" s="517">
        <v>2</v>
      </c>
      <c r="M624" s="518"/>
      <c r="N624" s="518"/>
    </row>
    <row r="625" spans="1:14" s="470" customFormat="1">
      <c r="A625" s="513" t="s">
        <v>23</v>
      </c>
      <c r="B625" s="519" t="s">
        <v>265</v>
      </c>
      <c r="C625" s="514">
        <f t="shared" ref="C625:K625" si="254">C626+C629+C630+C634+C641+C648+C657</f>
        <v>2002</v>
      </c>
      <c r="D625" s="514">
        <f t="shared" ref="D625" si="255">D626+D629+D630+D634+D641+D648+D657</f>
        <v>1245</v>
      </c>
      <c r="E625" s="515"/>
      <c r="F625" s="515"/>
      <c r="G625" s="515"/>
      <c r="H625" s="515">
        <f t="shared" si="254"/>
        <v>8906.4599999999991</v>
      </c>
      <c r="I625" s="514">
        <f t="shared" ref="I625" si="256">I626+I629+I630+I634+I641+I648+I657</f>
        <v>0</v>
      </c>
      <c r="J625" s="515">
        <f t="shared" si="254"/>
        <v>0</v>
      </c>
      <c r="K625" s="515">
        <f t="shared" si="254"/>
        <v>0</v>
      </c>
      <c r="L625" s="517">
        <v>3</v>
      </c>
      <c r="M625" s="518"/>
      <c r="N625" s="518"/>
    </row>
    <row r="626" spans="1:14" s="470" customFormat="1">
      <c r="A626" s="513">
        <v>1</v>
      </c>
      <c r="B626" s="519" t="s">
        <v>266</v>
      </c>
      <c r="C626" s="514">
        <f t="shared" ref="C626:K626" si="257">C627+C628</f>
        <v>65</v>
      </c>
      <c r="D626" s="514">
        <f t="shared" ref="D626" si="258">D627+D628</f>
        <v>58</v>
      </c>
      <c r="E626" s="515">
        <f t="shared" si="257"/>
        <v>4</v>
      </c>
      <c r="F626" s="515">
        <f t="shared" si="257"/>
        <v>1</v>
      </c>
      <c r="G626" s="515">
        <f t="shared" si="257"/>
        <v>2</v>
      </c>
      <c r="H626" s="515">
        <f t="shared" si="257"/>
        <v>296.75</v>
      </c>
      <c r="I626" s="514">
        <f t="shared" ref="I626" si="259">I627+I628</f>
        <v>0</v>
      </c>
      <c r="J626" s="515">
        <f t="shared" si="257"/>
        <v>0</v>
      </c>
      <c r="K626" s="515">
        <f t="shared" si="257"/>
        <v>0</v>
      </c>
      <c r="L626" s="517">
        <v>4</v>
      </c>
      <c r="M626" s="518"/>
      <c r="N626" s="518"/>
    </row>
    <row r="627" spans="1:14" s="470" customFormat="1">
      <c r="A627" s="521"/>
      <c r="B627" s="522" t="s">
        <v>267</v>
      </c>
      <c r="C627" s="523">
        <v>1</v>
      </c>
      <c r="D627" s="523">
        <v>0</v>
      </c>
      <c r="E627" s="524">
        <v>2.5</v>
      </c>
      <c r="F627" s="525">
        <v>0.5</v>
      </c>
      <c r="G627" s="526">
        <f>E627*F627</f>
        <v>1.25</v>
      </c>
      <c r="H627" s="520">
        <v>8.75</v>
      </c>
      <c r="I627" s="523">
        <v>0</v>
      </c>
      <c r="J627" s="520"/>
      <c r="K627" s="527"/>
      <c r="L627" s="517">
        <v>5</v>
      </c>
      <c r="M627" s="518"/>
      <c r="N627" s="518"/>
    </row>
    <row r="628" spans="1:14" s="470" customFormat="1">
      <c r="A628" s="521"/>
      <c r="B628" s="522" t="s">
        <v>268</v>
      </c>
      <c r="C628" s="523">
        <f>58+6</f>
        <v>64</v>
      </c>
      <c r="D628" s="523">
        <v>58</v>
      </c>
      <c r="E628" s="524">
        <v>1.5</v>
      </c>
      <c r="F628" s="525">
        <v>0.5</v>
      </c>
      <c r="G628" s="526">
        <f t="shared" ref="G628:G629" si="260">E628*F628</f>
        <v>0.75</v>
      </c>
      <c r="H628" s="520">
        <v>288</v>
      </c>
      <c r="I628" s="523"/>
      <c r="J628" s="520"/>
      <c r="K628" s="527"/>
      <c r="L628" s="517">
        <v>6</v>
      </c>
      <c r="M628" s="518"/>
      <c r="N628" s="518"/>
    </row>
    <row r="629" spans="1:14" s="470" customFormat="1" ht="25.5">
      <c r="A629" s="513">
        <v>2</v>
      </c>
      <c r="B629" s="519" t="s">
        <v>269</v>
      </c>
      <c r="C629" s="514">
        <v>2</v>
      </c>
      <c r="D629" s="514">
        <v>2</v>
      </c>
      <c r="E629" s="512">
        <v>1.5</v>
      </c>
      <c r="F629" s="525">
        <v>0.5</v>
      </c>
      <c r="G629" s="526">
        <f t="shared" si="260"/>
        <v>0.75</v>
      </c>
      <c r="H629" s="520">
        <v>22.5</v>
      </c>
      <c r="I629" s="514"/>
      <c r="J629" s="520"/>
      <c r="K629" s="527"/>
      <c r="L629" s="517">
        <v>7</v>
      </c>
      <c r="M629" s="518"/>
      <c r="N629" s="518"/>
    </row>
    <row r="630" spans="1:14" s="470" customFormat="1">
      <c r="A630" s="513">
        <v>3</v>
      </c>
      <c r="B630" s="519" t="s">
        <v>270</v>
      </c>
      <c r="C630" s="514">
        <f t="shared" ref="C630:K630" si="261">SUM(C631:C633)</f>
        <v>8</v>
      </c>
      <c r="D630" s="514">
        <f t="shared" ref="D630" si="262">SUM(D631:D633)</f>
        <v>5</v>
      </c>
      <c r="E630" s="515">
        <f t="shared" si="261"/>
        <v>6</v>
      </c>
      <c r="F630" s="515">
        <f t="shared" si="261"/>
        <v>1.5</v>
      </c>
      <c r="G630" s="515">
        <f t="shared" si="261"/>
        <v>3</v>
      </c>
      <c r="H630" s="515">
        <f t="shared" si="261"/>
        <v>190.71</v>
      </c>
      <c r="I630" s="514">
        <f t="shared" ref="I630" si="263">SUM(I631:I633)</f>
        <v>0</v>
      </c>
      <c r="J630" s="515">
        <f t="shared" si="261"/>
        <v>0</v>
      </c>
      <c r="K630" s="515">
        <f t="shared" si="261"/>
        <v>0</v>
      </c>
      <c r="L630" s="517">
        <v>8</v>
      </c>
      <c r="M630" s="518"/>
      <c r="N630" s="518"/>
    </row>
    <row r="631" spans="1:14" s="470" customFormat="1">
      <c r="A631" s="521"/>
      <c r="B631" s="522" t="s">
        <v>271</v>
      </c>
      <c r="C631" s="523"/>
      <c r="D631" s="523">
        <v>0</v>
      </c>
      <c r="E631" s="524">
        <v>2.5</v>
      </c>
      <c r="F631" s="525">
        <v>0.5</v>
      </c>
      <c r="G631" s="526">
        <f t="shared" ref="G631:G633" si="264">E631*F631</f>
        <v>1.25</v>
      </c>
      <c r="H631" s="520">
        <v>151.71</v>
      </c>
      <c r="I631" s="523"/>
      <c r="J631" s="520"/>
      <c r="K631" s="527"/>
      <c r="L631" s="517">
        <v>9</v>
      </c>
      <c r="M631" s="518"/>
      <c r="N631" s="518"/>
    </row>
    <row r="632" spans="1:14" s="470" customFormat="1">
      <c r="A632" s="521"/>
      <c r="B632" s="522" t="s">
        <v>272</v>
      </c>
      <c r="C632" s="523">
        <v>1</v>
      </c>
      <c r="D632" s="523">
        <v>0</v>
      </c>
      <c r="E632" s="524">
        <v>2</v>
      </c>
      <c r="F632" s="525">
        <v>0.5</v>
      </c>
      <c r="G632" s="526">
        <f t="shared" si="264"/>
        <v>1</v>
      </c>
      <c r="H632" s="520">
        <v>6</v>
      </c>
      <c r="I632" s="523"/>
      <c r="J632" s="520"/>
      <c r="K632" s="527"/>
      <c r="L632" s="517">
        <v>10</v>
      </c>
      <c r="M632" s="518"/>
      <c r="N632" s="518"/>
    </row>
    <row r="633" spans="1:14" s="470" customFormat="1">
      <c r="A633" s="521"/>
      <c r="B633" s="522" t="s">
        <v>273</v>
      </c>
      <c r="C633" s="523">
        <v>7</v>
      </c>
      <c r="D633" s="523">
        <v>5</v>
      </c>
      <c r="E633" s="524">
        <v>1.5</v>
      </c>
      <c r="F633" s="525">
        <v>0.5</v>
      </c>
      <c r="G633" s="526">
        <f t="shared" si="264"/>
        <v>0.75</v>
      </c>
      <c r="H633" s="520">
        <v>33</v>
      </c>
      <c r="I633" s="523"/>
      <c r="J633" s="520"/>
      <c r="K633" s="527"/>
      <c r="L633" s="517">
        <v>11</v>
      </c>
      <c r="M633" s="518"/>
      <c r="N633" s="518"/>
    </row>
    <row r="634" spans="1:14" s="470" customFormat="1" ht="38.25">
      <c r="A634" s="513">
        <v>4</v>
      </c>
      <c r="B634" s="519" t="s">
        <v>274</v>
      </c>
      <c r="C634" s="514">
        <f>SUM(C635:C640)</f>
        <v>81</v>
      </c>
      <c r="D634" s="514">
        <f>SUM(D635:D640)</f>
        <v>52</v>
      </c>
      <c r="E634" s="512"/>
      <c r="F634" s="525"/>
      <c r="G634" s="526"/>
      <c r="H634" s="515">
        <f>SUM(H635:H640)</f>
        <v>501</v>
      </c>
      <c r="I634" s="514">
        <f>SUM(I635:I640)</f>
        <v>0</v>
      </c>
      <c r="J634" s="520"/>
      <c r="K634" s="527"/>
      <c r="L634" s="517">
        <v>12</v>
      </c>
      <c r="M634" s="518"/>
      <c r="N634" s="518"/>
    </row>
    <row r="635" spans="1:14" s="470" customFormat="1">
      <c r="A635" s="521"/>
      <c r="B635" s="522" t="s">
        <v>275</v>
      </c>
      <c r="C635" s="523">
        <f>4+10</f>
        <v>14</v>
      </c>
      <c r="D635" s="523">
        <v>4</v>
      </c>
      <c r="E635" s="524">
        <v>1</v>
      </c>
      <c r="F635" s="525">
        <v>0.5</v>
      </c>
      <c r="G635" s="526">
        <f t="shared" ref="G635:G647" si="265">E635*F635</f>
        <v>0.5</v>
      </c>
      <c r="H635" s="520">
        <f>ROUND(C635*G635*6,0)</f>
        <v>42</v>
      </c>
      <c r="I635" s="523"/>
      <c r="J635" s="520"/>
      <c r="K635" s="527"/>
      <c r="L635" s="517">
        <v>13</v>
      </c>
      <c r="M635" s="518"/>
      <c r="N635" s="518"/>
    </row>
    <row r="636" spans="1:14" s="470" customFormat="1">
      <c r="A636" s="521"/>
      <c r="B636" s="522" t="s">
        <v>276</v>
      </c>
      <c r="C636" s="523">
        <f>37+16</f>
        <v>53</v>
      </c>
      <c r="D636" s="523">
        <v>37</v>
      </c>
      <c r="E636" s="524">
        <v>2</v>
      </c>
      <c r="F636" s="525">
        <v>0.5</v>
      </c>
      <c r="G636" s="526">
        <f t="shared" si="265"/>
        <v>1</v>
      </c>
      <c r="H636" s="520">
        <f t="shared" ref="H636:H640" si="266">ROUND(C636*G636*6,0)</f>
        <v>318</v>
      </c>
      <c r="I636" s="523"/>
      <c r="J636" s="520"/>
      <c r="K636" s="527"/>
      <c r="L636" s="517">
        <v>14</v>
      </c>
      <c r="M636" s="518"/>
      <c r="N636" s="518"/>
    </row>
    <row r="637" spans="1:14" s="470" customFormat="1">
      <c r="A637" s="521"/>
      <c r="B637" s="522" t="s">
        <v>277</v>
      </c>
      <c r="C637" s="523">
        <f>9+2</f>
        <v>11</v>
      </c>
      <c r="D637" s="523">
        <v>9</v>
      </c>
      <c r="E637" s="524">
        <v>3</v>
      </c>
      <c r="F637" s="525">
        <v>0.5</v>
      </c>
      <c r="G637" s="526">
        <f t="shared" si="265"/>
        <v>1.5</v>
      </c>
      <c r="H637" s="520">
        <f t="shared" si="266"/>
        <v>99</v>
      </c>
      <c r="I637" s="523"/>
      <c r="J637" s="520"/>
      <c r="K637" s="527"/>
      <c r="L637" s="517">
        <v>15</v>
      </c>
      <c r="M637" s="518"/>
      <c r="N637" s="518"/>
    </row>
    <row r="638" spans="1:14" s="470" customFormat="1">
      <c r="A638" s="521"/>
      <c r="B638" s="522" t="s">
        <v>278</v>
      </c>
      <c r="C638" s="523">
        <f>0+1</f>
        <v>1</v>
      </c>
      <c r="D638" s="523">
        <v>0</v>
      </c>
      <c r="E638" s="524">
        <v>4</v>
      </c>
      <c r="F638" s="525">
        <v>0.5</v>
      </c>
      <c r="G638" s="526">
        <f t="shared" si="265"/>
        <v>2</v>
      </c>
      <c r="H638" s="520">
        <f t="shared" si="266"/>
        <v>12</v>
      </c>
      <c r="I638" s="523"/>
      <c r="J638" s="520"/>
      <c r="K638" s="527"/>
      <c r="L638" s="517">
        <v>16</v>
      </c>
      <c r="M638" s="518"/>
      <c r="N638" s="518"/>
    </row>
    <row r="639" spans="1:14" s="470" customFormat="1">
      <c r="A639" s="521"/>
      <c r="B639" s="522" t="s">
        <v>279</v>
      </c>
      <c r="C639" s="523">
        <f>2+0</f>
        <v>2</v>
      </c>
      <c r="D639" s="523">
        <v>2</v>
      </c>
      <c r="E639" s="524">
        <v>5</v>
      </c>
      <c r="F639" s="525">
        <v>0.5</v>
      </c>
      <c r="G639" s="526">
        <f t="shared" si="265"/>
        <v>2.5</v>
      </c>
      <c r="H639" s="520">
        <f t="shared" si="266"/>
        <v>30</v>
      </c>
      <c r="I639" s="523"/>
      <c r="J639" s="520"/>
      <c r="K639" s="527"/>
      <c r="L639" s="517">
        <v>17</v>
      </c>
      <c r="M639" s="518"/>
      <c r="N639" s="518"/>
    </row>
    <row r="640" spans="1:14" s="470" customFormat="1">
      <c r="A640" s="521"/>
      <c r="B640" s="522" t="s">
        <v>280</v>
      </c>
      <c r="C640" s="523">
        <v>0</v>
      </c>
      <c r="D640" s="523">
        <v>0</v>
      </c>
      <c r="E640" s="524">
        <v>6</v>
      </c>
      <c r="F640" s="525">
        <v>0.5</v>
      </c>
      <c r="G640" s="526">
        <f t="shared" si="265"/>
        <v>3</v>
      </c>
      <c r="H640" s="520">
        <f t="shared" si="266"/>
        <v>0</v>
      </c>
      <c r="I640" s="523"/>
      <c r="J640" s="520"/>
      <c r="K640" s="527"/>
      <c r="L640" s="517">
        <v>18</v>
      </c>
      <c r="M640" s="518"/>
      <c r="N640" s="518"/>
    </row>
    <row r="641" spans="1:14" s="470" customFormat="1">
      <c r="A641" s="513">
        <v>5</v>
      </c>
      <c r="B641" s="519" t="s">
        <v>281</v>
      </c>
      <c r="C641" s="514">
        <f>C642+C645+C646+C647</f>
        <v>802</v>
      </c>
      <c r="D641" s="514">
        <f>D642+D645+D646+D647</f>
        <v>646</v>
      </c>
      <c r="E641" s="514"/>
      <c r="F641" s="525">
        <v>0.5</v>
      </c>
      <c r="G641" s="526">
        <f t="shared" si="265"/>
        <v>0</v>
      </c>
      <c r="H641" s="515">
        <f>H642+H645+H646+H647</f>
        <v>2480.5</v>
      </c>
      <c r="I641" s="514">
        <f>I642+I645+I646+I647</f>
        <v>0</v>
      </c>
      <c r="J641" s="515"/>
      <c r="K641" s="528"/>
      <c r="L641" s="517">
        <v>19</v>
      </c>
      <c r="M641" s="518"/>
      <c r="N641" s="518"/>
    </row>
    <row r="642" spans="1:14" s="470" customFormat="1" ht="43.9" customHeight="1">
      <c r="A642" s="513" t="s">
        <v>282</v>
      </c>
      <c r="B642" s="519" t="s">
        <v>283</v>
      </c>
      <c r="C642" s="514">
        <f>C643+C644</f>
        <v>26</v>
      </c>
      <c r="D642" s="514">
        <f>D643+D644</f>
        <v>22</v>
      </c>
      <c r="E642" s="512"/>
      <c r="F642" s="525">
        <v>0.5</v>
      </c>
      <c r="G642" s="526">
        <f t="shared" si="265"/>
        <v>0</v>
      </c>
      <c r="H642" s="515">
        <f>H643+H644</f>
        <v>150</v>
      </c>
      <c r="I642" s="514">
        <f>I643+I644</f>
        <v>0</v>
      </c>
      <c r="J642" s="515"/>
      <c r="K642" s="528"/>
      <c r="L642" s="517">
        <v>20</v>
      </c>
      <c r="M642" s="518"/>
      <c r="N642" s="518"/>
    </row>
    <row r="643" spans="1:14" s="470" customFormat="1">
      <c r="A643" s="521"/>
      <c r="B643" s="522" t="s">
        <v>284</v>
      </c>
      <c r="C643" s="523">
        <f>2+2</f>
        <v>4</v>
      </c>
      <c r="D643" s="523">
        <v>2</v>
      </c>
      <c r="E643" s="524">
        <v>1.5</v>
      </c>
      <c r="F643" s="525">
        <v>0.5</v>
      </c>
      <c r="G643" s="526">
        <f t="shared" si="265"/>
        <v>0.75</v>
      </c>
      <c r="H643" s="520">
        <f t="shared" ref="H643:H647" si="267">ROUND(C643*G643*6,0)</f>
        <v>18</v>
      </c>
      <c r="I643" s="523"/>
      <c r="J643" s="520"/>
      <c r="K643" s="527"/>
      <c r="L643" s="517">
        <v>21</v>
      </c>
      <c r="M643" s="518"/>
      <c r="N643" s="518"/>
    </row>
    <row r="644" spans="1:14" s="470" customFormat="1">
      <c r="A644" s="521"/>
      <c r="B644" s="522" t="s">
        <v>285</v>
      </c>
      <c r="C644" s="523">
        <f>20+2</f>
        <v>22</v>
      </c>
      <c r="D644" s="523">
        <v>20</v>
      </c>
      <c r="E644" s="524">
        <v>2</v>
      </c>
      <c r="F644" s="525">
        <v>0.5</v>
      </c>
      <c r="G644" s="526">
        <f t="shared" si="265"/>
        <v>1</v>
      </c>
      <c r="H644" s="520">
        <f t="shared" si="267"/>
        <v>132</v>
      </c>
      <c r="I644" s="523"/>
      <c r="J644" s="520"/>
      <c r="K644" s="527"/>
      <c r="L644" s="517">
        <v>22</v>
      </c>
      <c r="M644" s="518"/>
      <c r="N644" s="518"/>
    </row>
    <row r="645" spans="1:14" s="470" customFormat="1" ht="38.25">
      <c r="A645" s="513" t="s">
        <v>286</v>
      </c>
      <c r="B645" s="519" t="s">
        <v>287</v>
      </c>
      <c r="C645" s="514">
        <f>64+11</f>
        <v>75</v>
      </c>
      <c r="D645" s="514">
        <v>64</v>
      </c>
      <c r="E645" s="529">
        <v>1</v>
      </c>
      <c r="F645" s="525">
        <v>0.5</v>
      </c>
      <c r="G645" s="526">
        <f t="shared" si="265"/>
        <v>0.5</v>
      </c>
      <c r="H645" s="515">
        <v>224</v>
      </c>
      <c r="I645" s="514"/>
      <c r="J645" s="515"/>
      <c r="K645" s="528"/>
      <c r="L645" s="517">
        <v>23</v>
      </c>
      <c r="M645" s="518"/>
      <c r="N645" s="518"/>
    </row>
    <row r="646" spans="1:14" s="470" customFormat="1" ht="25.5">
      <c r="A646" s="513" t="s">
        <v>288</v>
      </c>
      <c r="B646" s="519" t="s">
        <v>289</v>
      </c>
      <c r="C646" s="514">
        <f>560+141</f>
        <v>701</v>
      </c>
      <c r="D646" s="514">
        <v>560</v>
      </c>
      <c r="E646" s="529">
        <v>1</v>
      </c>
      <c r="F646" s="525">
        <v>0.5</v>
      </c>
      <c r="G646" s="526">
        <f t="shared" si="265"/>
        <v>0.5</v>
      </c>
      <c r="H646" s="515">
        <v>2106.5</v>
      </c>
      <c r="I646" s="514"/>
      <c r="J646" s="515"/>
      <c r="K646" s="528"/>
      <c r="L646" s="517">
        <v>24</v>
      </c>
      <c r="M646" s="518"/>
      <c r="N646" s="518"/>
    </row>
    <row r="647" spans="1:14" s="470" customFormat="1" ht="38.25">
      <c r="A647" s="513" t="s">
        <v>290</v>
      </c>
      <c r="B647" s="519" t="s">
        <v>291</v>
      </c>
      <c r="C647" s="514">
        <v>0</v>
      </c>
      <c r="D647" s="514"/>
      <c r="E647" s="529">
        <v>3</v>
      </c>
      <c r="F647" s="525">
        <v>0.5</v>
      </c>
      <c r="G647" s="526">
        <f t="shared" si="265"/>
        <v>1.5</v>
      </c>
      <c r="H647" s="515">
        <f t="shared" si="267"/>
        <v>0</v>
      </c>
      <c r="I647" s="514"/>
      <c r="J647" s="515"/>
      <c r="K647" s="528"/>
      <c r="L647" s="517">
        <v>25</v>
      </c>
      <c r="M647" s="518"/>
      <c r="N647" s="518"/>
    </row>
    <row r="648" spans="1:14" s="475" customFormat="1" ht="25.5">
      <c r="A648" s="513">
        <v>6</v>
      </c>
      <c r="B648" s="519" t="s">
        <v>292</v>
      </c>
      <c r="C648" s="514">
        <f>C649+C653</f>
        <v>704</v>
      </c>
      <c r="D648" s="514">
        <f>D649+D653</f>
        <v>482</v>
      </c>
      <c r="E648" s="512"/>
      <c r="F648" s="516"/>
      <c r="G648" s="530"/>
      <c r="H648" s="515">
        <f>H649+H653</f>
        <v>3885.75</v>
      </c>
      <c r="I648" s="514">
        <f>I649+I653</f>
        <v>0</v>
      </c>
      <c r="J648" s="515"/>
      <c r="K648" s="528"/>
      <c r="L648" s="531">
        <v>26</v>
      </c>
      <c r="M648" s="518"/>
      <c r="N648" s="518"/>
    </row>
    <row r="649" spans="1:14" s="470" customFormat="1">
      <c r="A649" s="513" t="s">
        <v>293</v>
      </c>
      <c r="B649" s="519" t="s">
        <v>294</v>
      </c>
      <c r="C649" s="514">
        <f>C650+C651+C652</f>
        <v>148</v>
      </c>
      <c r="D649" s="514">
        <f>D650+D651+D652</f>
        <v>100</v>
      </c>
      <c r="E649" s="524">
        <v>2.5</v>
      </c>
      <c r="F649" s="525">
        <v>0.5</v>
      </c>
      <c r="G649" s="526">
        <f t="shared" ref="G649:G652" si="268">E649*F649</f>
        <v>1.25</v>
      </c>
      <c r="H649" s="515">
        <f>H650+H651+H652</f>
        <v>1007.25</v>
      </c>
      <c r="I649" s="514">
        <f>I650+I651+I652</f>
        <v>0</v>
      </c>
      <c r="J649" s="515"/>
      <c r="K649" s="528"/>
      <c r="L649" s="517">
        <v>27</v>
      </c>
      <c r="M649" s="518"/>
      <c r="N649" s="518"/>
    </row>
    <row r="650" spans="1:14" s="470" customFormat="1">
      <c r="A650" s="521"/>
      <c r="B650" s="522" t="s">
        <v>295</v>
      </c>
      <c r="C650" s="523">
        <f>24+11</f>
        <v>35</v>
      </c>
      <c r="D650" s="523">
        <v>24</v>
      </c>
      <c r="E650" s="524">
        <v>2.5</v>
      </c>
      <c r="F650" s="525">
        <v>0.5</v>
      </c>
      <c r="G650" s="526">
        <f t="shared" si="268"/>
        <v>1.25</v>
      </c>
      <c r="H650" s="520">
        <f t="shared" ref="H650" si="269">ROUND(C650*G650*6,0)</f>
        <v>263</v>
      </c>
      <c r="I650" s="523"/>
      <c r="J650" s="520"/>
      <c r="K650" s="527"/>
      <c r="L650" s="517">
        <v>28</v>
      </c>
      <c r="M650" s="518"/>
      <c r="N650" s="518"/>
    </row>
    <row r="651" spans="1:14" s="470" customFormat="1">
      <c r="A651" s="521"/>
      <c r="B651" s="522" t="s">
        <v>296</v>
      </c>
      <c r="C651" s="523">
        <f>46+23</f>
        <v>69</v>
      </c>
      <c r="D651" s="523">
        <v>46</v>
      </c>
      <c r="E651" s="524">
        <v>2</v>
      </c>
      <c r="F651" s="525">
        <v>0.5</v>
      </c>
      <c r="G651" s="526">
        <f t="shared" si="268"/>
        <v>1</v>
      </c>
      <c r="H651" s="520">
        <v>413</v>
      </c>
      <c r="I651" s="523"/>
      <c r="J651" s="520"/>
      <c r="K651" s="527"/>
      <c r="L651" s="517">
        <v>29</v>
      </c>
      <c r="M651" s="518"/>
      <c r="N651" s="518"/>
    </row>
    <row r="652" spans="1:14" s="470" customFormat="1">
      <c r="A652" s="521"/>
      <c r="B652" s="522" t="s">
        <v>297</v>
      </c>
      <c r="C652" s="523">
        <f>30+14</f>
        <v>44</v>
      </c>
      <c r="D652" s="523">
        <v>30</v>
      </c>
      <c r="E652" s="524">
        <v>2.5</v>
      </c>
      <c r="F652" s="525">
        <v>0.5</v>
      </c>
      <c r="G652" s="526">
        <f t="shared" si="268"/>
        <v>1.25</v>
      </c>
      <c r="H652" s="520">
        <v>331.25</v>
      </c>
      <c r="I652" s="523"/>
      <c r="J652" s="520"/>
      <c r="K652" s="527"/>
      <c r="L652" s="517">
        <v>30</v>
      </c>
      <c r="M652" s="518"/>
      <c r="N652" s="518"/>
    </row>
    <row r="653" spans="1:14" s="470" customFormat="1">
      <c r="A653" s="513" t="s">
        <v>298</v>
      </c>
      <c r="B653" s="519" t="s">
        <v>299</v>
      </c>
      <c r="C653" s="523">
        <f>C654+C655+C656</f>
        <v>556</v>
      </c>
      <c r="D653" s="523">
        <f>D654+D655+D656</f>
        <v>382</v>
      </c>
      <c r="E653" s="524"/>
      <c r="F653" s="525"/>
      <c r="G653" s="526"/>
      <c r="H653" s="520">
        <f>H654+H655+H656</f>
        <v>2878.5</v>
      </c>
      <c r="I653" s="514">
        <f>I654+I655+I656</f>
        <v>0</v>
      </c>
      <c r="J653" s="520"/>
      <c r="K653" s="527"/>
      <c r="L653" s="517">
        <v>31</v>
      </c>
      <c r="M653" s="518"/>
      <c r="N653" s="518"/>
    </row>
    <row r="654" spans="1:14" s="470" customFormat="1">
      <c r="A654" s="521"/>
      <c r="B654" s="522" t="s">
        <v>295</v>
      </c>
      <c r="C654" s="523">
        <f>80+44</f>
        <v>124</v>
      </c>
      <c r="D654" s="523">
        <v>80</v>
      </c>
      <c r="E654" s="524">
        <v>2</v>
      </c>
      <c r="F654" s="525">
        <v>0.5</v>
      </c>
      <c r="G654" s="526">
        <f t="shared" ref="G654:G657" si="270">E654*F654</f>
        <v>1</v>
      </c>
      <c r="H654" s="520">
        <v>741</v>
      </c>
      <c r="I654" s="523"/>
      <c r="J654" s="520"/>
      <c r="K654" s="527"/>
      <c r="L654" s="517">
        <v>32</v>
      </c>
      <c r="M654" s="518"/>
      <c r="N654" s="518"/>
    </row>
    <row r="655" spans="1:14" s="470" customFormat="1">
      <c r="A655" s="521"/>
      <c r="B655" s="522" t="s">
        <v>296</v>
      </c>
      <c r="C655" s="523">
        <f>220+84</f>
        <v>304</v>
      </c>
      <c r="D655" s="523">
        <v>220</v>
      </c>
      <c r="E655" s="524">
        <v>1.5</v>
      </c>
      <c r="F655" s="525">
        <v>0.5</v>
      </c>
      <c r="G655" s="526">
        <f t="shared" si="270"/>
        <v>0.75</v>
      </c>
      <c r="H655" s="520">
        <v>1366.5</v>
      </c>
      <c r="I655" s="523"/>
      <c r="J655" s="520"/>
      <c r="K655" s="527"/>
      <c r="L655" s="517">
        <v>33</v>
      </c>
      <c r="M655" s="518"/>
      <c r="N655" s="518"/>
    </row>
    <row r="656" spans="1:14" s="470" customFormat="1">
      <c r="A656" s="521"/>
      <c r="B656" s="522" t="s">
        <v>297</v>
      </c>
      <c r="C656" s="523">
        <f>82+46</f>
        <v>128</v>
      </c>
      <c r="D656" s="523">
        <v>82</v>
      </c>
      <c r="E656" s="524">
        <v>2</v>
      </c>
      <c r="F656" s="525">
        <v>0.5</v>
      </c>
      <c r="G656" s="526">
        <f t="shared" si="270"/>
        <v>1</v>
      </c>
      <c r="H656" s="520">
        <v>771</v>
      </c>
      <c r="I656" s="523"/>
      <c r="J656" s="520"/>
      <c r="K656" s="527"/>
      <c r="L656" s="517">
        <v>34</v>
      </c>
      <c r="M656" s="518"/>
      <c r="N656" s="518"/>
    </row>
    <row r="657" spans="1:14" s="470" customFormat="1" ht="25.5">
      <c r="A657" s="513">
        <v>7</v>
      </c>
      <c r="B657" s="519" t="s">
        <v>300</v>
      </c>
      <c r="C657" s="514">
        <f>314+26</f>
        <v>340</v>
      </c>
      <c r="D657" s="514"/>
      <c r="E657" s="512">
        <v>1.5</v>
      </c>
      <c r="F657" s="516">
        <v>0.5</v>
      </c>
      <c r="G657" s="530">
        <f t="shared" si="270"/>
        <v>0.75</v>
      </c>
      <c r="H657" s="515">
        <v>1529.25</v>
      </c>
      <c r="I657" s="514"/>
      <c r="J657" s="515"/>
      <c r="K657" s="528"/>
      <c r="L657" s="517">
        <v>35</v>
      </c>
      <c r="M657" s="518"/>
      <c r="N657" s="518"/>
    </row>
    <row r="658" spans="1:14" s="470" customFormat="1">
      <c r="A658" s="513" t="s">
        <v>37</v>
      </c>
      <c r="B658" s="519" t="s">
        <v>301</v>
      </c>
      <c r="C658" s="514">
        <f>C659+C666+C667</f>
        <v>176</v>
      </c>
      <c r="D658" s="514">
        <f>D659+D666+D667</f>
        <v>122</v>
      </c>
      <c r="E658" s="532"/>
      <c r="F658" s="525"/>
      <c r="G658" s="526"/>
      <c r="H658" s="515">
        <f>H659+H666+H667</f>
        <v>585.75</v>
      </c>
      <c r="I658" s="514">
        <f>I659+I666+I667</f>
        <v>0</v>
      </c>
      <c r="J658" s="515"/>
      <c r="K658" s="528"/>
      <c r="L658" s="517">
        <v>36</v>
      </c>
      <c r="M658" s="518"/>
      <c r="N658" s="518"/>
    </row>
    <row r="659" spans="1:14" s="470" customFormat="1" ht="25.5">
      <c r="A659" s="513">
        <v>1</v>
      </c>
      <c r="B659" s="519" t="s">
        <v>302</v>
      </c>
      <c r="C659" s="514">
        <f>C660+C661</f>
        <v>32</v>
      </c>
      <c r="D659" s="514">
        <f>D660+D661</f>
        <v>25</v>
      </c>
      <c r="E659" s="533"/>
      <c r="F659" s="525"/>
      <c r="G659" s="526"/>
      <c r="H659" s="515">
        <f>H660+H661</f>
        <v>153.25</v>
      </c>
      <c r="I659" s="514">
        <f>I660+I661</f>
        <v>0</v>
      </c>
      <c r="J659" s="515"/>
      <c r="K659" s="528"/>
      <c r="L659" s="517">
        <v>37</v>
      </c>
      <c r="M659" s="518"/>
      <c r="N659" s="518"/>
    </row>
    <row r="660" spans="1:14" s="470" customFormat="1">
      <c r="A660" s="513" t="s">
        <v>39</v>
      </c>
      <c r="B660" s="519" t="s">
        <v>303</v>
      </c>
      <c r="C660" s="514"/>
      <c r="D660" s="514"/>
      <c r="E660" s="512">
        <v>2.5</v>
      </c>
      <c r="F660" s="525">
        <v>0.5</v>
      </c>
      <c r="G660" s="526">
        <f t="shared" ref="G660:G666" si="271">E660*F660</f>
        <v>1.25</v>
      </c>
      <c r="H660" s="520">
        <v>6.25</v>
      </c>
      <c r="I660" s="514"/>
      <c r="J660" s="515"/>
      <c r="K660" s="528"/>
      <c r="L660" s="517">
        <v>38</v>
      </c>
      <c r="M660" s="518"/>
      <c r="N660" s="518"/>
    </row>
    <row r="661" spans="1:14" s="470" customFormat="1">
      <c r="A661" s="513" t="s">
        <v>42</v>
      </c>
      <c r="B661" s="519" t="s">
        <v>304</v>
      </c>
      <c r="C661" s="514">
        <f>SUM(C662:C665)</f>
        <v>32</v>
      </c>
      <c r="D661" s="514">
        <f>SUM(D662:D665)</f>
        <v>25</v>
      </c>
      <c r="E661" s="512"/>
      <c r="F661" s="525"/>
      <c r="G661" s="526"/>
      <c r="H661" s="515">
        <f>SUM(H662:H665)</f>
        <v>147</v>
      </c>
      <c r="I661" s="514">
        <f>SUM(I662:I665)</f>
        <v>0</v>
      </c>
      <c r="J661" s="515"/>
      <c r="K661" s="528"/>
      <c r="L661" s="517">
        <v>39</v>
      </c>
      <c r="M661" s="518"/>
      <c r="N661" s="518"/>
    </row>
    <row r="662" spans="1:14" s="470" customFormat="1">
      <c r="A662" s="521"/>
      <c r="B662" s="522" t="s">
        <v>305</v>
      </c>
      <c r="C662" s="523">
        <f>25+5</f>
        <v>30</v>
      </c>
      <c r="D662" s="523">
        <v>25</v>
      </c>
      <c r="E662" s="524">
        <v>1.5</v>
      </c>
      <c r="F662" s="525">
        <v>0.5</v>
      </c>
      <c r="G662" s="526">
        <f t="shared" si="271"/>
        <v>0.75</v>
      </c>
      <c r="H662" s="520">
        <v>134.25</v>
      </c>
      <c r="I662" s="523"/>
      <c r="J662" s="520"/>
      <c r="K662" s="527"/>
      <c r="L662" s="517">
        <v>40</v>
      </c>
      <c r="M662" s="518"/>
      <c r="N662" s="518"/>
    </row>
    <row r="663" spans="1:14" s="470" customFormat="1">
      <c r="A663" s="521"/>
      <c r="B663" s="522" t="s">
        <v>306</v>
      </c>
      <c r="C663" s="523">
        <f>0+2</f>
        <v>2</v>
      </c>
      <c r="D663" s="523">
        <v>0</v>
      </c>
      <c r="E663" s="524">
        <v>3</v>
      </c>
      <c r="F663" s="525">
        <v>0.5</v>
      </c>
      <c r="G663" s="526">
        <f t="shared" si="271"/>
        <v>1.5</v>
      </c>
      <c r="H663" s="520">
        <v>12.75</v>
      </c>
      <c r="I663" s="523"/>
      <c r="J663" s="520"/>
      <c r="K663" s="527"/>
      <c r="L663" s="517">
        <v>41</v>
      </c>
      <c r="M663" s="518"/>
      <c r="N663" s="518"/>
    </row>
    <row r="664" spans="1:14" s="470" customFormat="1">
      <c r="A664" s="521"/>
      <c r="B664" s="522" t="s">
        <v>307</v>
      </c>
      <c r="C664" s="523"/>
      <c r="D664" s="523"/>
      <c r="E664" s="524">
        <v>4.5</v>
      </c>
      <c r="F664" s="525">
        <v>0.5</v>
      </c>
      <c r="G664" s="526">
        <f t="shared" si="271"/>
        <v>2.25</v>
      </c>
      <c r="H664" s="520">
        <f t="shared" ref="H664:H666" si="272">ROUND(C664*G664*6,0)</f>
        <v>0</v>
      </c>
      <c r="I664" s="523"/>
      <c r="J664" s="520"/>
      <c r="K664" s="527"/>
      <c r="L664" s="517">
        <v>42</v>
      </c>
      <c r="M664" s="518"/>
      <c r="N664" s="518"/>
    </row>
    <row r="665" spans="1:14" s="470" customFormat="1">
      <c r="A665" s="521"/>
      <c r="B665" s="522" t="s">
        <v>308</v>
      </c>
      <c r="C665" s="523"/>
      <c r="D665" s="523"/>
      <c r="E665" s="524">
        <v>6</v>
      </c>
      <c r="F665" s="525">
        <v>0.5</v>
      </c>
      <c r="G665" s="526">
        <f t="shared" si="271"/>
        <v>3</v>
      </c>
      <c r="H665" s="520">
        <f t="shared" si="272"/>
        <v>0</v>
      </c>
      <c r="I665" s="523"/>
      <c r="J665" s="520"/>
      <c r="K665" s="527"/>
      <c r="L665" s="517">
        <v>43</v>
      </c>
      <c r="M665" s="518"/>
      <c r="N665" s="518"/>
    </row>
    <row r="666" spans="1:14" s="470" customFormat="1" ht="25.5">
      <c r="A666" s="513">
        <v>2</v>
      </c>
      <c r="B666" s="519" t="s">
        <v>309</v>
      </c>
      <c r="C666" s="514">
        <v>0</v>
      </c>
      <c r="D666" s="514"/>
      <c r="E666" s="512">
        <v>1.5</v>
      </c>
      <c r="F666" s="525">
        <v>0.5</v>
      </c>
      <c r="G666" s="526">
        <f t="shared" si="271"/>
        <v>0.75</v>
      </c>
      <c r="H666" s="520">
        <f t="shared" si="272"/>
        <v>0</v>
      </c>
      <c r="I666" s="514"/>
      <c r="J666" s="515"/>
      <c r="K666" s="528"/>
      <c r="L666" s="517">
        <v>44</v>
      </c>
      <c r="M666" s="518"/>
      <c r="N666" s="518"/>
    </row>
    <row r="667" spans="1:14" s="470" customFormat="1" ht="25.5">
      <c r="A667" s="513">
        <v>3</v>
      </c>
      <c r="B667" s="519" t="s">
        <v>310</v>
      </c>
      <c r="C667" s="514">
        <f t="shared" ref="C667:K667" si="273">C668+C671+C676</f>
        <v>144</v>
      </c>
      <c r="D667" s="514">
        <f t="shared" ref="D667" si="274">D668+D671+D676</f>
        <v>97</v>
      </c>
      <c r="E667" s="515">
        <f t="shared" si="273"/>
        <v>0</v>
      </c>
      <c r="F667" s="515">
        <f t="shared" si="273"/>
        <v>0</v>
      </c>
      <c r="G667" s="515">
        <f t="shared" si="273"/>
        <v>0</v>
      </c>
      <c r="H667" s="515">
        <f t="shared" si="273"/>
        <v>432.5</v>
      </c>
      <c r="I667" s="514">
        <f t="shared" ref="I667" si="275">I668+I671+I676</f>
        <v>0</v>
      </c>
      <c r="J667" s="515">
        <f t="shared" si="273"/>
        <v>0</v>
      </c>
      <c r="K667" s="515">
        <f t="shared" si="273"/>
        <v>0</v>
      </c>
      <c r="L667" s="517">
        <v>45</v>
      </c>
      <c r="M667" s="518"/>
      <c r="N667" s="518"/>
    </row>
    <row r="668" spans="1:14" s="475" customFormat="1">
      <c r="A668" s="513" t="s">
        <v>311</v>
      </c>
      <c r="B668" s="519" t="s">
        <v>312</v>
      </c>
      <c r="C668" s="514">
        <f>C669+C670</f>
        <v>0</v>
      </c>
      <c r="D668" s="514">
        <f>D669+D670</f>
        <v>0</v>
      </c>
      <c r="E668" s="532"/>
      <c r="F668" s="516"/>
      <c r="G668" s="530"/>
      <c r="H668" s="515">
        <f>H669+H670</f>
        <v>0</v>
      </c>
      <c r="I668" s="514">
        <f>I669+I670</f>
        <v>0</v>
      </c>
      <c r="J668" s="515"/>
      <c r="K668" s="528"/>
      <c r="L668" s="531">
        <v>46</v>
      </c>
      <c r="M668" s="518"/>
      <c r="N668" s="518"/>
    </row>
    <row r="669" spans="1:14" s="470" customFormat="1" ht="25.5">
      <c r="A669" s="521"/>
      <c r="B669" s="522" t="s">
        <v>313</v>
      </c>
      <c r="C669" s="523"/>
      <c r="D669" s="523"/>
      <c r="E669" s="524">
        <v>1.5</v>
      </c>
      <c r="F669" s="525">
        <v>0.5</v>
      </c>
      <c r="G669" s="526">
        <f t="shared" ref="G669:G675" si="276">E669*F669</f>
        <v>0.75</v>
      </c>
      <c r="H669" s="520">
        <f t="shared" ref="H669:H675" si="277">ROUND(C669*G669*6,0)</f>
        <v>0</v>
      </c>
      <c r="I669" s="523"/>
      <c r="J669" s="520"/>
      <c r="K669" s="527"/>
      <c r="L669" s="517">
        <v>47</v>
      </c>
      <c r="M669" s="518"/>
      <c r="N669" s="518"/>
    </row>
    <row r="670" spans="1:14" s="470" customFormat="1" ht="25.5">
      <c r="A670" s="521"/>
      <c r="B670" s="522" t="s">
        <v>314</v>
      </c>
      <c r="C670" s="523"/>
      <c r="D670" s="523"/>
      <c r="E670" s="524">
        <v>2</v>
      </c>
      <c r="F670" s="525">
        <v>0.5</v>
      </c>
      <c r="G670" s="526">
        <f t="shared" si="276"/>
        <v>1</v>
      </c>
      <c r="H670" s="520">
        <f t="shared" si="277"/>
        <v>0</v>
      </c>
      <c r="I670" s="523"/>
      <c r="J670" s="520"/>
      <c r="K670" s="527"/>
      <c r="L670" s="517">
        <v>48</v>
      </c>
      <c r="M670" s="518"/>
      <c r="N670" s="518"/>
    </row>
    <row r="671" spans="1:14" s="475" customFormat="1" ht="35.1" customHeight="1">
      <c r="A671" s="513" t="s">
        <v>315</v>
      </c>
      <c r="B671" s="519" t="s">
        <v>316</v>
      </c>
      <c r="C671" s="514">
        <f>SUM(C672:C675)</f>
        <v>144</v>
      </c>
      <c r="D671" s="514">
        <f>SUM(D672:D675)</f>
        <v>97</v>
      </c>
      <c r="E671" s="532"/>
      <c r="F671" s="516"/>
      <c r="G671" s="530"/>
      <c r="H671" s="515">
        <f>SUM(H672:H675)</f>
        <v>432.5</v>
      </c>
      <c r="I671" s="514">
        <f>SUM(I672:I675)</f>
        <v>0</v>
      </c>
      <c r="J671" s="515"/>
      <c r="K671" s="528"/>
      <c r="L671" s="531">
        <v>49</v>
      </c>
      <c r="M671" s="518"/>
      <c r="N671" s="518"/>
    </row>
    <row r="672" spans="1:14" s="470" customFormat="1">
      <c r="A672" s="521"/>
      <c r="B672" s="522" t="s">
        <v>317</v>
      </c>
      <c r="C672" s="523">
        <f>97+47</f>
        <v>144</v>
      </c>
      <c r="D672" s="523">
        <v>97</v>
      </c>
      <c r="E672" s="534">
        <v>1</v>
      </c>
      <c r="F672" s="525">
        <v>0.5</v>
      </c>
      <c r="G672" s="526">
        <f t="shared" si="276"/>
        <v>0.5</v>
      </c>
      <c r="H672" s="520">
        <v>432.5</v>
      </c>
      <c r="I672" s="523"/>
      <c r="J672" s="520"/>
      <c r="K672" s="527"/>
      <c r="L672" s="517">
        <v>50</v>
      </c>
      <c r="M672" s="518"/>
      <c r="N672" s="518"/>
    </row>
    <row r="673" spans="1:14" s="470" customFormat="1">
      <c r="A673" s="521"/>
      <c r="B673" s="522" t="s">
        <v>318</v>
      </c>
      <c r="C673" s="523"/>
      <c r="D673" s="523"/>
      <c r="E673" s="524">
        <v>2</v>
      </c>
      <c r="F673" s="525">
        <v>0.5</v>
      </c>
      <c r="G673" s="526">
        <f t="shared" si="276"/>
        <v>1</v>
      </c>
      <c r="H673" s="520">
        <f t="shared" si="277"/>
        <v>0</v>
      </c>
      <c r="I673" s="523"/>
      <c r="J673" s="520"/>
      <c r="K673" s="527"/>
      <c r="L673" s="517">
        <v>51</v>
      </c>
      <c r="M673" s="518"/>
      <c r="N673" s="518"/>
    </row>
    <row r="674" spans="1:14" s="470" customFormat="1">
      <c r="A674" s="521"/>
      <c r="B674" s="522" t="s">
        <v>319</v>
      </c>
      <c r="C674" s="523"/>
      <c r="D674" s="523"/>
      <c r="E674" s="534">
        <v>3</v>
      </c>
      <c r="F674" s="525">
        <v>0.5</v>
      </c>
      <c r="G674" s="526">
        <f t="shared" si="276"/>
        <v>1.5</v>
      </c>
      <c r="H674" s="520">
        <f t="shared" si="277"/>
        <v>0</v>
      </c>
      <c r="I674" s="523"/>
      <c r="J674" s="520"/>
      <c r="K674" s="527"/>
      <c r="L674" s="517">
        <v>52</v>
      </c>
      <c r="M674" s="518"/>
      <c r="N674" s="518"/>
    </row>
    <row r="675" spans="1:14" s="470" customFormat="1">
      <c r="A675" s="521"/>
      <c r="B675" s="522" t="s">
        <v>320</v>
      </c>
      <c r="C675" s="523"/>
      <c r="D675" s="523"/>
      <c r="E675" s="534">
        <v>4</v>
      </c>
      <c r="F675" s="525">
        <v>0.5</v>
      </c>
      <c r="G675" s="526">
        <f t="shared" si="276"/>
        <v>2</v>
      </c>
      <c r="H675" s="520">
        <f t="shared" si="277"/>
        <v>0</v>
      </c>
      <c r="I675" s="523"/>
      <c r="J675" s="520"/>
      <c r="K675" s="527"/>
      <c r="L675" s="517">
        <v>53</v>
      </c>
      <c r="M675" s="518"/>
      <c r="N675" s="518"/>
    </row>
    <row r="676" spans="1:14" s="470" customFormat="1" ht="25.5">
      <c r="A676" s="513" t="s">
        <v>321</v>
      </c>
      <c r="B676" s="519" t="s">
        <v>322</v>
      </c>
      <c r="C676" s="514">
        <f>SUM(C677:C680)</f>
        <v>0</v>
      </c>
      <c r="D676" s="514">
        <f>SUM(D677:D680)</f>
        <v>0</v>
      </c>
      <c r="E676" s="532"/>
      <c r="F676" s="525"/>
      <c r="G676" s="526"/>
      <c r="H676" s="515">
        <f>SUM(H677:H680)</f>
        <v>0</v>
      </c>
      <c r="I676" s="514">
        <f>SUM(I677:I680)</f>
        <v>0</v>
      </c>
      <c r="J676" s="515"/>
      <c r="K676" s="528"/>
      <c r="L676" s="517">
        <v>54</v>
      </c>
      <c r="M676" s="518"/>
      <c r="N676" s="518"/>
    </row>
    <row r="677" spans="1:14" s="470" customFormat="1">
      <c r="A677" s="521"/>
      <c r="B677" s="522" t="s">
        <v>323</v>
      </c>
      <c r="C677" s="523"/>
      <c r="D677" s="523"/>
      <c r="E677" s="524">
        <v>1.5</v>
      </c>
      <c r="F677" s="525">
        <v>0.5</v>
      </c>
      <c r="G677" s="526">
        <f t="shared" ref="G677:G681" si="278">E677*F677</f>
        <v>0.75</v>
      </c>
      <c r="H677" s="520">
        <f t="shared" ref="H677:H680" si="279">ROUND(C677*G677*6,0)</f>
        <v>0</v>
      </c>
      <c r="I677" s="523"/>
      <c r="J677" s="520"/>
      <c r="K677" s="527"/>
      <c r="L677" s="517">
        <v>55</v>
      </c>
      <c r="M677" s="518"/>
      <c r="N677" s="518"/>
    </row>
    <row r="678" spans="1:14" s="470" customFormat="1">
      <c r="A678" s="521"/>
      <c r="B678" s="522" t="s">
        <v>324</v>
      </c>
      <c r="C678" s="523"/>
      <c r="D678" s="523"/>
      <c r="E678" s="535">
        <v>3</v>
      </c>
      <c r="F678" s="525">
        <v>0.5</v>
      </c>
      <c r="G678" s="526">
        <f t="shared" si="278"/>
        <v>1.5</v>
      </c>
      <c r="H678" s="520">
        <f t="shared" si="279"/>
        <v>0</v>
      </c>
      <c r="I678" s="523"/>
      <c r="J678" s="520"/>
      <c r="K678" s="527"/>
      <c r="L678" s="517">
        <v>56</v>
      </c>
      <c r="M678" s="518"/>
      <c r="N678" s="518"/>
    </row>
    <row r="679" spans="1:14" s="470" customFormat="1">
      <c r="A679" s="521"/>
      <c r="B679" s="522" t="s">
        <v>325</v>
      </c>
      <c r="C679" s="523"/>
      <c r="D679" s="523"/>
      <c r="E679" s="536">
        <v>2.5</v>
      </c>
      <c r="F679" s="525">
        <v>0.5</v>
      </c>
      <c r="G679" s="526">
        <f t="shared" si="278"/>
        <v>1.25</v>
      </c>
      <c r="H679" s="520">
        <f t="shared" si="279"/>
        <v>0</v>
      </c>
      <c r="I679" s="523"/>
      <c r="J679" s="520"/>
      <c r="K679" s="527"/>
      <c r="L679" s="517">
        <v>57</v>
      </c>
      <c r="M679" s="518"/>
      <c r="N679" s="518"/>
    </row>
    <row r="680" spans="1:14" s="470" customFormat="1">
      <c r="A680" s="521"/>
      <c r="B680" s="522" t="s">
        <v>326</v>
      </c>
      <c r="C680" s="523"/>
      <c r="D680" s="523"/>
      <c r="E680" s="524">
        <v>5</v>
      </c>
      <c r="F680" s="525">
        <v>0.5</v>
      </c>
      <c r="G680" s="526">
        <f t="shared" si="278"/>
        <v>2.5</v>
      </c>
      <c r="H680" s="520">
        <f t="shared" si="279"/>
        <v>0</v>
      </c>
      <c r="I680" s="523"/>
      <c r="J680" s="520"/>
      <c r="K680" s="527"/>
      <c r="L680" s="517">
        <v>58</v>
      </c>
      <c r="M680" s="518"/>
      <c r="N680" s="518"/>
    </row>
    <row r="681" spans="1:14" s="470" customFormat="1">
      <c r="A681" s="513" t="s">
        <v>21</v>
      </c>
      <c r="B681" s="519" t="s">
        <v>327</v>
      </c>
      <c r="C681" s="514">
        <f>36+12</f>
        <v>48</v>
      </c>
      <c r="D681" s="514">
        <v>36</v>
      </c>
      <c r="E681" s="529">
        <v>20</v>
      </c>
      <c r="F681" s="516">
        <v>0.5</v>
      </c>
      <c r="G681" s="526">
        <f t="shared" si="278"/>
        <v>10</v>
      </c>
      <c r="H681" s="520">
        <f>ROUND(C681*G681*1,0)</f>
        <v>480</v>
      </c>
      <c r="I681" s="514"/>
      <c r="J681" s="515"/>
      <c r="K681" s="528"/>
      <c r="L681" s="517">
        <v>72</v>
      </c>
      <c r="M681" s="518"/>
      <c r="N681" s="518"/>
    </row>
    <row r="682" spans="1:14" s="382" customFormat="1">
      <c r="A682" s="436"/>
      <c r="B682" s="437" t="s">
        <v>93</v>
      </c>
      <c r="C682" s="438">
        <f>C683+C740</f>
        <v>163</v>
      </c>
      <c r="D682" s="438">
        <f>D683+D740</f>
        <v>0</v>
      </c>
      <c r="E682" s="439"/>
      <c r="F682" s="440"/>
      <c r="G682" s="440"/>
      <c r="H682" s="439">
        <f>H683+H740</f>
        <v>770</v>
      </c>
      <c r="I682" s="438">
        <f>I683+I740</f>
        <v>0</v>
      </c>
      <c r="J682" s="439"/>
      <c r="K682" s="439"/>
      <c r="L682" s="459">
        <v>1</v>
      </c>
      <c r="M682" s="670"/>
      <c r="N682" s="460"/>
    </row>
    <row r="683" spans="1:14" s="382" customFormat="1">
      <c r="A683" s="437" t="s">
        <v>20</v>
      </c>
      <c r="B683" s="441" t="s">
        <v>264</v>
      </c>
      <c r="C683" s="438">
        <f>C684+C717</f>
        <v>158</v>
      </c>
      <c r="D683" s="438">
        <f>D684+D717</f>
        <v>0</v>
      </c>
      <c r="E683" s="439"/>
      <c r="F683" s="440"/>
      <c r="G683" s="440"/>
      <c r="H683" s="439">
        <f>H684+H717</f>
        <v>720</v>
      </c>
      <c r="I683" s="438">
        <f>I684+I717</f>
        <v>0</v>
      </c>
      <c r="J683" s="442"/>
      <c r="K683" s="439"/>
      <c r="L683" s="459">
        <v>2</v>
      </c>
      <c r="M683" s="460"/>
      <c r="N683" s="460"/>
    </row>
    <row r="684" spans="1:14" s="382" customFormat="1">
      <c r="A684" s="437" t="s">
        <v>23</v>
      </c>
      <c r="B684" s="441" t="s">
        <v>265</v>
      </c>
      <c r="C684" s="438">
        <f>C685+C688+C689+C693+C700+C707+C716</f>
        <v>152</v>
      </c>
      <c r="D684" s="438">
        <f>D685+D688+D689+D693+D700+D707+D716</f>
        <v>0</v>
      </c>
      <c r="E684" s="439"/>
      <c r="F684" s="439"/>
      <c r="G684" s="439"/>
      <c r="H684" s="439">
        <f t="shared" ref="H684:K684" si="280">H685+H688+H689+H693+H700+H707+H716</f>
        <v>696</v>
      </c>
      <c r="I684" s="438">
        <f t="shared" ref="I684" si="281">I685+I688+I689+I693+I700+I707+I716</f>
        <v>0</v>
      </c>
      <c r="J684" s="439">
        <f t="shared" si="280"/>
        <v>0</v>
      </c>
      <c r="K684" s="439">
        <f t="shared" si="280"/>
        <v>0</v>
      </c>
      <c r="L684" s="459">
        <v>3</v>
      </c>
      <c r="M684" s="460"/>
      <c r="N684" s="460"/>
    </row>
    <row r="685" spans="1:14" s="382" customFormat="1">
      <c r="A685" s="437">
        <v>1</v>
      </c>
      <c r="B685" s="441" t="s">
        <v>266</v>
      </c>
      <c r="C685" s="438">
        <f t="shared" ref="C685:K685" si="282">C686+C687</f>
        <v>2</v>
      </c>
      <c r="D685" s="438">
        <f t="shared" ref="D685" si="283">D686+D687</f>
        <v>0</v>
      </c>
      <c r="E685" s="439">
        <f t="shared" si="282"/>
        <v>4</v>
      </c>
      <c r="F685" s="439">
        <f t="shared" si="282"/>
        <v>1</v>
      </c>
      <c r="G685" s="439">
        <f t="shared" si="282"/>
        <v>2</v>
      </c>
      <c r="H685" s="439">
        <f t="shared" si="282"/>
        <v>9</v>
      </c>
      <c r="I685" s="438">
        <f t="shared" ref="I685" si="284">I686+I687</f>
        <v>0</v>
      </c>
      <c r="J685" s="439">
        <f t="shared" si="282"/>
        <v>0</v>
      </c>
      <c r="K685" s="439">
        <f t="shared" si="282"/>
        <v>0</v>
      </c>
      <c r="L685" s="459">
        <v>4</v>
      </c>
      <c r="M685" s="460"/>
      <c r="N685" s="460"/>
    </row>
    <row r="686" spans="1:14" s="382" customFormat="1">
      <c r="A686" s="443"/>
      <c r="B686" s="444" t="s">
        <v>267</v>
      </c>
      <c r="C686" s="242">
        <v>0</v>
      </c>
      <c r="D686" s="242"/>
      <c r="E686" s="445">
        <v>2.5</v>
      </c>
      <c r="F686" s="446">
        <v>0.5</v>
      </c>
      <c r="G686" s="447">
        <f t="shared" ref="G686:G688" si="285">E686*F686</f>
        <v>1.25</v>
      </c>
      <c r="H686" s="442">
        <f t="shared" ref="H686:H687" si="286">ROUND(C686*G686*6,0)</f>
        <v>0</v>
      </c>
      <c r="I686" s="242"/>
      <c r="J686" s="442"/>
      <c r="K686" s="448"/>
      <c r="L686" s="459">
        <v>5</v>
      </c>
      <c r="M686" s="460"/>
      <c r="N686" s="460"/>
    </row>
    <row r="687" spans="1:14" s="382" customFormat="1">
      <c r="A687" s="443"/>
      <c r="B687" s="444" t="s">
        <v>268</v>
      </c>
      <c r="C687" s="242">
        <v>2</v>
      </c>
      <c r="D687" s="242"/>
      <c r="E687" s="445">
        <v>1.5</v>
      </c>
      <c r="F687" s="446">
        <v>0.5</v>
      </c>
      <c r="G687" s="447">
        <f t="shared" si="285"/>
        <v>0.75</v>
      </c>
      <c r="H687" s="442">
        <f t="shared" si="286"/>
        <v>9</v>
      </c>
      <c r="I687" s="242"/>
      <c r="J687" s="442"/>
      <c r="K687" s="448"/>
      <c r="L687" s="459">
        <v>6</v>
      </c>
      <c r="M687" s="460"/>
      <c r="N687" s="460"/>
    </row>
    <row r="688" spans="1:14" s="382" customFormat="1" ht="25.5">
      <c r="A688" s="437">
        <v>2</v>
      </c>
      <c r="B688" s="441" t="s">
        <v>269</v>
      </c>
      <c r="C688" s="438">
        <v>2</v>
      </c>
      <c r="D688" s="438"/>
      <c r="E688" s="436">
        <v>1.5</v>
      </c>
      <c r="F688" s="446">
        <v>0.5</v>
      </c>
      <c r="G688" s="447">
        <f t="shared" si="285"/>
        <v>0.75</v>
      </c>
      <c r="H688" s="442">
        <v>8</v>
      </c>
      <c r="I688" s="438"/>
      <c r="J688" s="442"/>
      <c r="K688" s="448"/>
      <c r="L688" s="459">
        <v>7</v>
      </c>
      <c r="M688" s="460"/>
      <c r="N688" s="460"/>
    </row>
    <row r="689" spans="1:14" s="382" customFormat="1">
      <c r="A689" s="437">
        <v>3</v>
      </c>
      <c r="B689" s="441" t="s">
        <v>270</v>
      </c>
      <c r="C689" s="438">
        <f t="shared" ref="C689:K689" si="287">SUM(C690:C692)</f>
        <v>1</v>
      </c>
      <c r="D689" s="438">
        <f t="shared" ref="D689" si="288">SUM(D690:D692)</f>
        <v>0</v>
      </c>
      <c r="E689" s="439">
        <f t="shared" si="287"/>
        <v>6</v>
      </c>
      <c r="F689" s="439">
        <f t="shared" si="287"/>
        <v>1.5</v>
      </c>
      <c r="G689" s="439">
        <f t="shared" si="287"/>
        <v>3</v>
      </c>
      <c r="H689" s="439">
        <f t="shared" si="287"/>
        <v>5</v>
      </c>
      <c r="I689" s="438">
        <f t="shared" ref="I689" si="289">SUM(I690:I692)</f>
        <v>0</v>
      </c>
      <c r="J689" s="439">
        <f t="shared" si="287"/>
        <v>0</v>
      </c>
      <c r="K689" s="439">
        <f t="shared" si="287"/>
        <v>0</v>
      </c>
      <c r="L689" s="459">
        <v>8</v>
      </c>
      <c r="M689" s="460"/>
      <c r="N689" s="460"/>
    </row>
    <row r="690" spans="1:14" s="382" customFormat="1">
      <c r="A690" s="443"/>
      <c r="B690" s="444" t="s">
        <v>271</v>
      </c>
      <c r="C690" s="242">
        <v>0</v>
      </c>
      <c r="D690" s="242"/>
      <c r="E690" s="445">
        <v>2.5</v>
      </c>
      <c r="F690" s="446">
        <v>0.5</v>
      </c>
      <c r="G690" s="447">
        <f t="shared" ref="G690:G692" si="290">E690*F690</f>
        <v>1.25</v>
      </c>
      <c r="H690" s="442">
        <f t="shared" ref="H690:H692" si="291">ROUND(C690*G690*6,0)</f>
        <v>0</v>
      </c>
      <c r="I690" s="242"/>
      <c r="J690" s="442"/>
      <c r="K690" s="448"/>
      <c r="L690" s="459">
        <v>9</v>
      </c>
      <c r="M690" s="460"/>
      <c r="N690" s="460"/>
    </row>
    <row r="691" spans="1:14" s="382" customFormat="1">
      <c r="A691" s="443"/>
      <c r="B691" s="444" t="s">
        <v>272</v>
      </c>
      <c r="C691" s="242">
        <v>0</v>
      </c>
      <c r="D691" s="242"/>
      <c r="E691" s="445">
        <v>2</v>
      </c>
      <c r="F691" s="446">
        <v>0.5</v>
      </c>
      <c r="G691" s="447">
        <f t="shared" si="290"/>
        <v>1</v>
      </c>
      <c r="H691" s="442">
        <f t="shared" si="291"/>
        <v>0</v>
      </c>
      <c r="I691" s="242"/>
      <c r="J691" s="442"/>
      <c r="K691" s="448"/>
      <c r="L691" s="459">
        <v>10</v>
      </c>
      <c r="M691" s="460"/>
      <c r="N691" s="460"/>
    </row>
    <row r="692" spans="1:14" s="382" customFormat="1">
      <c r="A692" s="443"/>
      <c r="B692" s="444" t="s">
        <v>273</v>
      </c>
      <c r="C692" s="242">
        <v>1</v>
      </c>
      <c r="D692" s="242"/>
      <c r="E692" s="445">
        <v>1.5</v>
      </c>
      <c r="F692" s="446">
        <v>0.5</v>
      </c>
      <c r="G692" s="447">
        <f t="shared" si="290"/>
        <v>0.75</v>
      </c>
      <c r="H692" s="442">
        <f t="shared" si="291"/>
        <v>5</v>
      </c>
      <c r="I692" s="242"/>
      <c r="J692" s="442"/>
      <c r="K692" s="448"/>
      <c r="L692" s="459">
        <v>11</v>
      </c>
      <c r="M692" s="460"/>
      <c r="N692" s="460"/>
    </row>
    <row r="693" spans="1:14" s="382" customFormat="1" ht="38.25">
      <c r="A693" s="437">
        <v>4</v>
      </c>
      <c r="B693" s="441" t="s">
        <v>274</v>
      </c>
      <c r="C693" s="438">
        <f>SUM(C694:C699)</f>
        <v>13</v>
      </c>
      <c r="D693" s="438">
        <f>SUM(D694:D699)</f>
        <v>0</v>
      </c>
      <c r="E693" s="436"/>
      <c r="F693" s="446"/>
      <c r="G693" s="447"/>
      <c r="H693" s="439">
        <f>SUM(H694:H699)</f>
        <v>67</v>
      </c>
      <c r="I693" s="438">
        <f>SUM(I694:I699)</f>
        <v>0</v>
      </c>
      <c r="J693" s="442"/>
      <c r="K693" s="448"/>
      <c r="L693" s="459">
        <v>12</v>
      </c>
      <c r="M693" s="460"/>
      <c r="N693" s="460"/>
    </row>
    <row r="694" spans="1:14" s="382" customFormat="1">
      <c r="A694" s="443"/>
      <c r="B694" s="444" t="s">
        <v>275</v>
      </c>
      <c r="C694" s="242">
        <v>6</v>
      </c>
      <c r="D694" s="242"/>
      <c r="E694" s="445">
        <v>1</v>
      </c>
      <c r="F694" s="446">
        <v>0.5</v>
      </c>
      <c r="G694" s="447">
        <f t="shared" ref="G694:G706" si="292">E694*F694</f>
        <v>0.5</v>
      </c>
      <c r="H694" s="442">
        <v>16</v>
      </c>
      <c r="I694" s="242"/>
      <c r="J694" s="442"/>
      <c r="K694" s="448"/>
      <c r="L694" s="459">
        <v>13</v>
      </c>
      <c r="M694" s="460"/>
      <c r="N694" s="460"/>
    </row>
    <row r="695" spans="1:14" s="382" customFormat="1">
      <c r="A695" s="443"/>
      <c r="B695" s="444" t="s">
        <v>276</v>
      </c>
      <c r="C695" s="242">
        <v>4</v>
      </c>
      <c r="D695" s="242"/>
      <c r="E695" s="445">
        <v>2</v>
      </c>
      <c r="F695" s="446">
        <v>0.5</v>
      </c>
      <c r="G695" s="447">
        <f t="shared" si="292"/>
        <v>1</v>
      </c>
      <c r="H695" s="442">
        <f t="shared" ref="H695:H699" si="293">ROUND(C695*G695*6,0)</f>
        <v>24</v>
      </c>
      <c r="I695" s="242"/>
      <c r="J695" s="442"/>
      <c r="K695" s="448"/>
      <c r="L695" s="459">
        <v>14</v>
      </c>
      <c r="M695" s="460"/>
      <c r="N695" s="460"/>
    </row>
    <row r="696" spans="1:14" s="382" customFormat="1">
      <c r="A696" s="443"/>
      <c r="B696" s="444" t="s">
        <v>277</v>
      </c>
      <c r="C696" s="242">
        <v>3</v>
      </c>
      <c r="D696" s="242"/>
      <c r="E696" s="445">
        <v>3</v>
      </c>
      <c r="F696" s="446">
        <v>0.5</v>
      </c>
      <c r="G696" s="447">
        <f t="shared" si="292"/>
        <v>1.5</v>
      </c>
      <c r="H696" s="442">
        <f t="shared" si="293"/>
        <v>27</v>
      </c>
      <c r="I696" s="242"/>
      <c r="J696" s="442"/>
      <c r="K696" s="448"/>
      <c r="L696" s="459">
        <v>15</v>
      </c>
      <c r="M696" s="460"/>
      <c r="N696" s="460"/>
    </row>
    <row r="697" spans="1:14" s="382" customFormat="1">
      <c r="A697" s="443"/>
      <c r="B697" s="444" t="s">
        <v>278</v>
      </c>
      <c r="C697" s="242"/>
      <c r="D697" s="242"/>
      <c r="E697" s="445">
        <v>4</v>
      </c>
      <c r="F697" s="446">
        <v>0.5</v>
      </c>
      <c r="G697" s="447">
        <f t="shared" si="292"/>
        <v>2</v>
      </c>
      <c r="H697" s="442">
        <f t="shared" si="293"/>
        <v>0</v>
      </c>
      <c r="I697" s="242"/>
      <c r="J697" s="442"/>
      <c r="K697" s="448"/>
      <c r="L697" s="459">
        <v>16</v>
      </c>
      <c r="M697" s="460"/>
      <c r="N697" s="460"/>
    </row>
    <row r="698" spans="1:14" s="382" customFormat="1">
      <c r="A698" s="443"/>
      <c r="B698" s="444" t="s">
        <v>279</v>
      </c>
      <c r="C698" s="242"/>
      <c r="D698" s="242"/>
      <c r="E698" s="445">
        <v>5</v>
      </c>
      <c r="F698" s="446">
        <v>0.5</v>
      </c>
      <c r="G698" s="447">
        <f t="shared" si="292"/>
        <v>2.5</v>
      </c>
      <c r="H698" s="442">
        <f t="shared" si="293"/>
        <v>0</v>
      </c>
      <c r="I698" s="242"/>
      <c r="J698" s="442"/>
      <c r="K698" s="448"/>
      <c r="L698" s="459">
        <v>17</v>
      </c>
      <c r="M698" s="460"/>
      <c r="N698" s="460"/>
    </row>
    <row r="699" spans="1:14" s="382" customFormat="1">
      <c r="A699" s="443"/>
      <c r="B699" s="444" t="s">
        <v>280</v>
      </c>
      <c r="C699" s="242"/>
      <c r="D699" s="242"/>
      <c r="E699" s="445">
        <v>6</v>
      </c>
      <c r="F699" s="446">
        <v>0.5</v>
      </c>
      <c r="G699" s="447">
        <f t="shared" si="292"/>
        <v>3</v>
      </c>
      <c r="H699" s="442">
        <f t="shared" si="293"/>
        <v>0</v>
      </c>
      <c r="I699" s="242"/>
      <c r="J699" s="442"/>
      <c r="K699" s="448"/>
      <c r="L699" s="459">
        <v>18</v>
      </c>
      <c r="M699" s="460"/>
      <c r="N699" s="460"/>
    </row>
    <row r="700" spans="1:14" s="382" customFormat="1">
      <c r="A700" s="437">
        <v>5</v>
      </c>
      <c r="B700" s="441" t="s">
        <v>281</v>
      </c>
      <c r="C700" s="438">
        <f>C701+C704+C705+C706</f>
        <v>3</v>
      </c>
      <c r="D700" s="438">
        <f>D701+D704+D705+D706</f>
        <v>0</v>
      </c>
      <c r="E700" s="438"/>
      <c r="F700" s="446">
        <v>0.5</v>
      </c>
      <c r="G700" s="447">
        <f t="shared" si="292"/>
        <v>0</v>
      </c>
      <c r="H700" s="439">
        <f>H701+H704+H705+H706</f>
        <v>18</v>
      </c>
      <c r="I700" s="438">
        <f>I701+I704+I705+I706</f>
        <v>0</v>
      </c>
      <c r="J700" s="439"/>
      <c r="K700" s="449"/>
      <c r="L700" s="459">
        <v>19</v>
      </c>
      <c r="M700" s="460"/>
      <c r="N700" s="460"/>
    </row>
    <row r="701" spans="1:14" s="382" customFormat="1" ht="67.5" customHeight="1">
      <c r="A701" s="437" t="s">
        <v>282</v>
      </c>
      <c r="B701" s="441" t="s">
        <v>283</v>
      </c>
      <c r="C701" s="438">
        <f>C702+C703</f>
        <v>3</v>
      </c>
      <c r="D701" s="438">
        <f>D702+D703</f>
        <v>0</v>
      </c>
      <c r="E701" s="436"/>
      <c r="F701" s="446">
        <v>0.5</v>
      </c>
      <c r="G701" s="447">
        <f t="shared" si="292"/>
        <v>0</v>
      </c>
      <c r="H701" s="439">
        <f>H702+H703</f>
        <v>18</v>
      </c>
      <c r="I701" s="438">
        <f>I702+I703</f>
        <v>0</v>
      </c>
      <c r="J701" s="439"/>
      <c r="K701" s="449"/>
      <c r="L701" s="459">
        <v>20</v>
      </c>
      <c r="M701" s="460"/>
      <c r="N701" s="460"/>
    </row>
    <row r="702" spans="1:14" s="382" customFormat="1">
      <c r="A702" s="443"/>
      <c r="B702" s="444" t="s">
        <v>284</v>
      </c>
      <c r="C702" s="242">
        <v>3</v>
      </c>
      <c r="D702" s="242"/>
      <c r="E702" s="445">
        <v>1.5</v>
      </c>
      <c r="F702" s="446">
        <v>0.5</v>
      </c>
      <c r="G702" s="447">
        <f t="shared" si="292"/>
        <v>0.75</v>
      </c>
      <c r="H702" s="442">
        <v>18</v>
      </c>
      <c r="I702" s="242"/>
      <c r="J702" s="442"/>
      <c r="K702" s="448"/>
      <c r="L702" s="459">
        <v>21</v>
      </c>
      <c r="M702" s="460"/>
      <c r="N702" s="460"/>
    </row>
    <row r="703" spans="1:14" s="382" customFormat="1">
      <c r="A703" s="443"/>
      <c r="B703" s="444" t="s">
        <v>285</v>
      </c>
      <c r="C703" s="242"/>
      <c r="D703" s="242"/>
      <c r="E703" s="445">
        <v>2</v>
      </c>
      <c r="F703" s="446">
        <v>0.5</v>
      </c>
      <c r="G703" s="447">
        <f t="shared" si="292"/>
        <v>1</v>
      </c>
      <c r="H703" s="442">
        <f t="shared" ref="H703:H706" si="294">ROUND(C703*G703*6,0)</f>
        <v>0</v>
      </c>
      <c r="I703" s="242"/>
      <c r="J703" s="442"/>
      <c r="K703" s="448"/>
      <c r="L703" s="459">
        <v>22</v>
      </c>
      <c r="M703" s="460"/>
      <c r="N703" s="460"/>
    </row>
    <row r="704" spans="1:14" s="382" customFormat="1" ht="38.25">
      <c r="A704" s="437" t="s">
        <v>286</v>
      </c>
      <c r="B704" s="441" t="s">
        <v>287</v>
      </c>
      <c r="C704" s="438">
        <v>0</v>
      </c>
      <c r="D704" s="438"/>
      <c r="E704" s="450">
        <v>1</v>
      </c>
      <c r="F704" s="446">
        <v>0.5</v>
      </c>
      <c r="G704" s="447">
        <f t="shared" si="292"/>
        <v>0.5</v>
      </c>
      <c r="H704" s="439">
        <f t="shared" si="294"/>
        <v>0</v>
      </c>
      <c r="I704" s="438"/>
      <c r="J704" s="439"/>
      <c r="K704" s="449"/>
      <c r="L704" s="459">
        <v>23</v>
      </c>
      <c r="M704" s="460"/>
      <c r="N704" s="460"/>
    </row>
    <row r="705" spans="1:14" s="382" customFormat="1" ht="25.5">
      <c r="A705" s="437" t="s">
        <v>288</v>
      </c>
      <c r="B705" s="441" t="s">
        <v>289</v>
      </c>
      <c r="C705" s="438">
        <v>0</v>
      </c>
      <c r="D705" s="438"/>
      <c r="E705" s="450">
        <v>1</v>
      </c>
      <c r="F705" s="446">
        <v>0.5</v>
      </c>
      <c r="G705" s="447">
        <f t="shared" si="292"/>
        <v>0.5</v>
      </c>
      <c r="H705" s="439">
        <f t="shared" si="294"/>
        <v>0</v>
      </c>
      <c r="I705" s="438"/>
      <c r="J705" s="439"/>
      <c r="K705" s="449"/>
      <c r="L705" s="459">
        <v>24</v>
      </c>
      <c r="M705" s="460"/>
      <c r="N705" s="460"/>
    </row>
    <row r="706" spans="1:14" s="382" customFormat="1" ht="38.25">
      <c r="A706" s="437" t="s">
        <v>290</v>
      </c>
      <c r="B706" s="441" t="s">
        <v>291</v>
      </c>
      <c r="C706" s="438">
        <v>0</v>
      </c>
      <c r="D706" s="438"/>
      <c r="E706" s="450">
        <v>3</v>
      </c>
      <c r="F706" s="446">
        <v>0.5</v>
      </c>
      <c r="G706" s="447">
        <f t="shared" si="292"/>
        <v>1.5</v>
      </c>
      <c r="H706" s="439">
        <f t="shared" si="294"/>
        <v>0</v>
      </c>
      <c r="I706" s="438"/>
      <c r="J706" s="439"/>
      <c r="K706" s="449"/>
      <c r="L706" s="459">
        <v>25</v>
      </c>
      <c r="M706" s="460"/>
      <c r="N706" s="460"/>
    </row>
    <row r="707" spans="1:14" s="383" customFormat="1" ht="25.5">
      <c r="A707" s="437">
        <v>6</v>
      </c>
      <c r="B707" s="441" t="s">
        <v>292</v>
      </c>
      <c r="C707" s="438">
        <f>C708+C712</f>
        <v>79</v>
      </c>
      <c r="D707" s="438">
        <f>D708+D712</f>
        <v>0</v>
      </c>
      <c r="E707" s="436"/>
      <c r="F707" s="440"/>
      <c r="G707" s="451"/>
      <c r="H707" s="439">
        <f>H708+H712</f>
        <v>388.75</v>
      </c>
      <c r="I707" s="438">
        <f>I708+I712</f>
        <v>0</v>
      </c>
      <c r="J707" s="439"/>
      <c r="K707" s="449"/>
      <c r="L707" s="461">
        <v>26</v>
      </c>
      <c r="M707" s="460"/>
      <c r="N707" s="460"/>
    </row>
    <row r="708" spans="1:14" s="382" customFormat="1">
      <c r="A708" s="437" t="s">
        <v>293</v>
      </c>
      <c r="B708" s="441" t="s">
        <v>294</v>
      </c>
      <c r="C708" s="438">
        <f>C709+C710+C711</f>
        <v>4</v>
      </c>
      <c r="D708" s="438">
        <f>D709+D710+D711</f>
        <v>0</v>
      </c>
      <c r="E708" s="445">
        <v>2.5</v>
      </c>
      <c r="F708" s="446">
        <v>0.5</v>
      </c>
      <c r="G708" s="447">
        <f t="shared" ref="G708:G711" si="295">E708*F708</f>
        <v>1.25</v>
      </c>
      <c r="H708" s="439">
        <f>H709+H710+H711</f>
        <v>28</v>
      </c>
      <c r="I708" s="438">
        <f>I709+I710+I711</f>
        <v>0</v>
      </c>
      <c r="J708" s="439"/>
      <c r="K708" s="449"/>
      <c r="L708" s="459">
        <v>27</v>
      </c>
      <c r="M708" s="460"/>
      <c r="N708" s="460"/>
    </row>
    <row r="709" spans="1:14" s="382" customFormat="1">
      <c r="A709" s="443"/>
      <c r="B709" s="444" t="s">
        <v>295</v>
      </c>
      <c r="C709" s="242">
        <v>1</v>
      </c>
      <c r="D709" s="242"/>
      <c r="E709" s="445">
        <v>2.5</v>
      </c>
      <c r="F709" s="446">
        <v>0.5</v>
      </c>
      <c r="G709" s="447">
        <f t="shared" si="295"/>
        <v>1.25</v>
      </c>
      <c r="H709" s="442">
        <f t="shared" ref="H709:H711" si="296">ROUND(C709*G709*6,0)</f>
        <v>8</v>
      </c>
      <c r="I709" s="242"/>
      <c r="J709" s="442"/>
      <c r="K709" s="448"/>
      <c r="L709" s="459">
        <v>28</v>
      </c>
      <c r="M709" s="460"/>
      <c r="N709" s="460"/>
    </row>
    <row r="710" spans="1:14" s="382" customFormat="1">
      <c r="A710" s="443"/>
      <c r="B710" s="444" t="s">
        <v>296</v>
      </c>
      <c r="C710" s="242">
        <v>2</v>
      </c>
      <c r="D710" s="242"/>
      <c r="E710" s="445">
        <v>2</v>
      </c>
      <c r="F710" s="446">
        <v>0.5</v>
      </c>
      <c r="G710" s="447">
        <f t="shared" si="295"/>
        <v>1</v>
      </c>
      <c r="H710" s="442">
        <f t="shared" si="296"/>
        <v>12</v>
      </c>
      <c r="I710" s="242"/>
      <c r="J710" s="442"/>
      <c r="K710" s="448"/>
      <c r="L710" s="459">
        <v>29</v>
      </c>
      <c r="M710" s="460"/>
      <c r="N710" s="460"/>
    </row>
    <row r="711" spans="1:14" s="382" customFormat="1">
      <c r="A711" s="443"/>
      <c r="B711" s="444" t="s">
        <v>297</v>
      </c>
      <c r="C711" s="242">
        <v>1</v>
      </c>
      <c r="D711" s="242"/>
      <c r="E711" s="445">
        <v>2.5</v>
      </c>
      <c r="F711" s="446">
        <v>0.5</v>
      </c>
      <c r="G711" s="447">
        <f t="shared" si="295"/>
        <v>1.25</v>
      </c>
      <c r="H711" s="442">
        <f t="shared" si="296"/>
        <v>8</v>
      </c>
      <c r="I711" s="242"/>
      <c r="J711" s="442"/>
      <c r="K711" s="448"/>
      <c r="L711" s="459">
        <v>30</v>
      </c>
      <c r="M711" s="460"/>
      <c r="N711" s="460"/>
    </row>
    <row r="712" spans="1:14" s="382" customFormat="1">
      <c r="A712" s="437" t="s">
        <v>298</v>
      </c>
      <c r="B712" s="441" t="s">
        <v>299</v>
      </c>
      <c r="C712" s="242">
        <f>C713+C714+C715</f>
        <v>75</v>
      </c>
      <c r="D712" s="242">
        <f>D713+D714+D715</f>
        <v>0</v>
      </c>
      <c r="E712" s="445"/>
      <c r="F712" s="446"/>
      <c r="G712" s="447"/>
      <c r="H712" s="442">
        <f>H713+H714+H715</f>
        <v>360.75</v>
      </c>
      <c r="I712" s="438">
        <f>I713+I714+I715</f>
        <v>0</v>
      </c>
      <c r="J712" s="442"/>
      <c r="K712" s="448"/>
      <c r="L712" s="459">
        <v>31</v>
      </c>
      <c r="M712" s="460"/>
      <c r="N712" s="460"/>
    </row>
    <row r="713" spans="1:14" s="382" customFormat="1">
      <c r="A713" s="443"/>
      <c r="B713" s="444" t="s">
        <v>295</v>
      </c>
      <c r="C713" s="242">
        <v>20</v>
      </c>
      <c r="D713" s="242"/>
      <c r="E713" s="445">
        <v>2</v>
      </c>
      <c r="F713" s="446">
        <v>0.5</v>
      </c>
      <c r="G713" s="447">
        <f t="shared" ref="G713:G716" si="297">E713*F713</f>
        <v>1</v>
      </c>
      <c r="H713" s="442">
        <v>109</v>
      </c>
      <c r="I713" s="242"/>
      <c r="J713" s="442"/>
      <c r="K713" s="448"/>
      <c r="L713" s="459">
        <v>32</v>
      </c>
      <c r="M713" s="460"/>
      <c r="N713" s="460"/>
    </row>
    <row r="714" spans="1:14" s="382" customFormat="1">
      <c r="A714" s="443"/>
      <c r="B714" s="444" t="s">
        <v>296</v>
      </c>
      <c r="C714" s="242">
        <v>43</v>
      </c>
      <c r="D714" s="242"/>
      <c r="E714" s="445">
        <v>1.5</v>
      </c>
      <c r="F714" s="446">
        <v>0.5</v>
      </c>
      <c r="G714" s="447">
        <f t="shared" si="297"/>
        <v>0.75</v>
      </c>
      <c r="H714" s="442">
        <v>183.75</v>
      </c>
      <c r="I714" s="242"/>
      <c r="J714" s="442"/>
      <c r="K714" s="448"/>
      <c r="L714" s="459">
        <v>33</v>
      </c>
      <c r="M714" s="460"/>
      <c r="N714" s="460"/>
    </row>
    <row r="715" spans="1:14" s="382" customFormat="1">
      <c r="A715" s="443"/>
      <c r="B715" s="444" t="s">
        <v>297</v>
      </c>
      <c r="C715" s="242">
        <v>12</v>
      </c>
      <c r="D715" s="242"/>
      <c r="E715" s="445">
        <v>2</v>
      </c>
      <c r="F715" s="446">
        <v>0.5</v>
      </c>
      <c r="G715" s="447">
        <f t="shared" si="297"/>
        <v>1</v>
      </c>
      <c r="H715" s="442">
        <v>68</v>
      </c>
      <c r="I715" s="242"/>
      <c r="J715" s="442"/>
      <c r="K715" s="448"/>
      <c r="L715" s="459">
        <v>34</v>
      </c>
      <c r="M715" s="460"/>
      <c r="N715" s="460"/>
    </row>
    <row r="716" spans="1:14" s="382" customFormat="1" ht="25.5">
      <c r="A716" s="437">
        <v>7</v>
      </c>
      <c r="B716" s="441" t="s">
        <v>300</v>
      </c>
      <c r="C716" s="438">
        <v>52</v>
      </c>
      <c r="D716" s="438"/>
      <c r="E716" s="436">
        <v>1.5</v>
      </c>
      <c r="F716" s="440">
        <v>0.5</v>
      </c>
      <c r="G716" s="451">
        <f t="shared" si="297"/>
        <v>0.75</v>
      </c>
      <c r="H716" s="439">
        <v>200.25</v>
      </c>
      <c r="I716" s="438"/>
      <c r="J716" s="439"/>
      <c r="K716" s="449"/>
      <c r="L716" s="459">
        <v>35</v>
      </c>
      <c r="M716" s="460"/>
      <c r="N716" s="460"/>
    </row>
    <row r="717" spans="1:14" s="382" customFormat="1">
      <c r="A717" s="437" t="s">
        <v>37</v>
      </c>
      <c r="B717" s="441" t="s">
        <v>301</v>
      </c>
      <c r="C717" s="438">
        <f>C718+C725+C726</f>
        <v>6</v>
      </c>
      <c r="D717" s="438">
        <f>D718+D725+D726</f>
        <v>0</v>
      </c>
      <c r="E717" s="452"/>
      <c r="F717" s="446"/>
      <c r="G717" s="447"/>
      <c r="H717" s="439">
        <f>H718+H725+H726</f>
        <v>24</v>
      </c>
      <c r="I717" s="438">
        <f>I718+I725+I726</f>
        <v>0</v>
      </c>
      <c r="J717" s="439"/>
      <c r="K717" s="449"/>
      <c r="L717" s="459">
        <v>36</v>
      </c>
      <c r="M717" s="460"/>
      <c r="N717" s="460"/>
    </row>
    <row r="718" spans="1:14" s="382" customFormat="1" ht="25.5">
      <c r="A718" s="437">
        <v>1</v>
      </c>
      <c r="B718" s="441" t="s">
        <v>302</v>
      </c>
      <c r="C718" s="438">
        <f>C719+C720</f>
        <v>3</v>
      </c>
      <c r="D718" s="438">
        <f>D719+D720</f>
        <v>0</v>
      </c>
      <c r="E718" s="453"/>
      <c r="F718" s="446"/>
      <c r="G718" s="447"/>
      <c r="H718" s="439">
        <f>H719+H720</f>
        <v>9</v>
      </c>
      <c r="I718" s="438">
        <f>I719+I720</f>
        <v>0</v>
      </c>
      <c r="J718" s="439"/>
      <c r="K718" s="449"/>
      <c r="L718" s="459">
        <v>37</v>
      </c>
      <c r="M718" s="460"/>
      <c r="N718" s="460"/>
    </row>
    <row r="719" spans="1:14" s="382" customFormat="1">
      <c r="A719" s="437" t="s">
        <v>39</v>
      </c>
      <c r="B719" s="441" t="s">
        <v>303</v>
      </c>
      <c r="C719" s="438">
        <v>0</v>
      </c>
      <c r="D719" s="438"/>
      <c r="E719" s="436">
        <v>2.5</v>
      </c>
      <c r="F719" s="446">
        <v>0.5</v>
      </c>
      <c r="G719" s="447">
        <f t="shared" ref="G719:G725" si="298">E719*F719</f>
        <v>1.25</v>
      </c>
      <c r="H719" s="442">
        <f t="shared" ref="H719:H725" si="299">ROUND(C719*G719*6,0)</f>
        <v>0</v>
      </c>
      <c r="I719" s="438"/>
      <c r="J719" s="439"/>
      <c r="K719" s="449"/>
      <c r="L719" s="459">
        <v>38</v>
      </c>
      <c r="M719" s="460"/>
      <c r="N719" s="460"/>
    </row>
    <row r="720" spans="1:14" s="382" customFormat="1">
      <c r="A720" s="437" t="s">
        <v>42</v>
      </c>
      <c r="B720" s="441" t="s">
        <v>304</v>
      </c>
      <c r="C720" s="438">
        <f>SUM(C721:C724)</f>
        <v>3</v>
      </c>
      <c r="D720" s="438">
        <f>SUM(D721:D724)</f>
        <v>0</v>
      </c>
      <c r="E720" s="436"/>
      <c r="F720" s="446"/>
      <c r="G720" s="447"/>
      <c r="H720" s="439">
        <f>SUM(H721:H724)</f>
        <v>9</v>
      </c>
      <c r="I720" s="438">
        <f>SUM(I721:I724)</f>
        <v>0</v>
      </c>
      <c r="J720" s="439"/>
      <c r="K720" s="449"/>
      <c r="L720" s="459">
        <v>39</v>
      </c>
      <c r="M720" s="460"/>
      <c r="N720" s="460"/>
    </row>
    <row r="721" spans="1:14" s="382" customFormat="1">
      <c r="A721" s="443"/>
      <c r="B721" s="444" t="s">
        <v>305</v>
      </c>
      <c r="C721" s="242">
        <v>3</v>
      </c>
      <c r="D721" s="242"/>
      <c r="E721" s="445">
        <v>1.5</v>
      </c>
      <c r="F721" s="446">
        <v>0.5</v>
      </c>
      <c r="G721" s="447">
        <f t="shared" si="298"/>
        <v>0.75</v>
      </c>
      <c r="H721" s="442">
        <v>9</v>
      </c>
      <c r="I721" s="242"/>
      <c r="J721" s="442"/>
      <c r="K721" s="448"/>
      <c r="L721" s="459">
        <v>40</v>
      </c>
      <c r="M721" s="460"/>
      <c r="N721" s="460"/>
    </row>
    <row r="722" spans="1:14" s="382" customFormat="1">
      <c r="A722" s="443"/>
      <c r="B722" s="444" t="s">
        <v>306</v>
      </c>
      <c r="C722" s="242">
        <v>0</v>
      </c>
      <c r="D722" s="242"/>
      <c r="E722" s="445">
        <v>3</v>
      </c>
      <c r="F722" s="446">
        <v>0.5</v>
      </c>
      <c r="G722" s="447">
        <f t="shared" si="298"/>
        <v>1.5</v>
      </c>
      <c r="H722" s="442">
        <f t="shared" si="299"/>
        <v>0</v>
      </c>
      <c r="I722" s="242"/>
      <c r="J722" s="442"/>
      <c r="K722" s="448"/>
      <c r="L722" s="459">
        <v>41</v>
      </c>
      <c r="M722" s="460"/>
      <c r="N722" s="460"/>
    </row>
    <row r="723" spans="1:14" s="382" customFormat="1">
      <c r="A723" s="443"/>
      <c r="B723" s="444" t="s">
        <v>307</v>
      </c>
      <c r="C723" s="242"/>
      <c r="D723" s="242"/>
      <c r="E723" s="445">
        <v>4.5</v>
      </c>
      <c r="F723" s="446">
        <v>0.5</v>
      </c>
      <c r="G723" s="447">
        <f t="shared" si="298"/>
        <v>2.25</v>
      </c>
      <c r="H723" s="442">
        <f t="shared" si="299"/>
        <v>0</v>
      </c>
      <c r="I723" s="242"/>
      <c r="J723" s="442"/>
      <c r="K723" s="448"/>
      <c r="L723" s="459">
        <v>42</v>
      </c>
      <c r="M723" s="460"/>
      <c r="N723" s="460"/>
    </row>
    <row r="724" spans="1:14" s="382" customFormat="1">
      <c r="A724" s="443"/>
      <c r="B724" s="444" t="s">
        <v>308</v>
      </c>
      <c r="C724" s="242"/>
      <c r="D724" s="242"/>
      <c r="E724" s="445">
        <v>6</v>
      </c>
      <c r="F724" s="446">
        <v>0.5</v>
      </c>
      <c r="G724" s="447">
        <f t="shared" si="298"/>
        <v>3</v>
      </c>
      <c r="H724" s="442">
        <f t="shared" si="299"/>
        <v>0</v>
      </c>
      <c r="I724" s="242"/>
      <c r="J724" s="442"/>
      <c r="K724" s="448"/>
      <c r="L724" s="459">
        <v>43</v>
      </c>
      <c r="M724" s="460"/>
      <c r="N724" s="460"/>
    </row>
    <row r="725" spans="1:14" s="382" customFormat="1" ht="25.5">
      <c r="A725" s="437">
        <v>2</v>
      </c>
      <c r="B725" s="441" t="s">
        <v>309</v>
      </c>
      <c r="C725" s="438"/>
      <c r="D725" s="438"/>
      <c r="E725" s="436">
        <v>1.5</v>
      </c>
      <c r="F725" s="446">
        <v>0.5</v>
      </c>
      <c r="G725" s="447">
        <f t="shared" si="298"/>
        <v>0.75</v>
      </c>
      <c r="H725" s="442">
        <f t="shared" si="299"/>
        <v>0</v>
      </c>
      <c r="I725" s="438"/>
      <c r="J725" s="439"/>
      <c r="K725" s="449"/>
      <c r="L725" s="459">
        <v>44</v>
      </c>
      <c r="M725" s="460"/>
      <c r="N725" s="460"/>
    </row>
    <row r="726" spans="1:14" s="382" customFormat="1" ht="25.5">
      <c r="A726" s="437">
        <v>3</v>
      </c>
      <c r="B726" s="441" t="s">
        <v>310</v>
      </c>
      <c r="C726" s="438">
        <f t="shared" ref="C726:K726" si="300">C727+C730+C735</f>
        <v>3</v>
      </c>
      <c r="D726" s="438">
        <f t="shared" ref="D726" si="301">D727+D730+D735</f>
        <v>0</v>
      </c>
      <c r="E726" s="439">
        <f t="shared" si="300"/>
        <v>0</v>
      </c>
      <c r="F726" s="439">
        <f t="shared" si="300"/>
        <v>0</v>
      </c>
      <c r="G726" s="439">
        <f t="shared" si="300"/>
        <v>0</v>
      </c>
      <c r="H726" s="439">
        <f t="shared" si="300"/>
        <v>15</v>
      </c>
      <c r="I726" s="438">
        <f t="shared" ref="I726" si="302">I727+I730+I735</f>
        <v>0</v>
      </c>
      <c r="J726" s="439">
        <f t="shared" si="300"/>
        <v>0</v>
      </c>
      <c r="K726" s="439">
        <f t="shared" si="300"/>
        <v>0</v>
      </c>
      <c r="L726" s="459">
        <v>45</v>
      </c>
      <c r="M726" s="460"/>
      <c r="N726" s="460"/>
    </row>
    <row r="727" spans="1:14" s="383" customFormat="1">
      <c r="A727" s="437" t="s">
        <v>311</v>
      </c>
      <c r="B727" s="441" t="s">
        <v>312</v>
      </c>
      <c r="C727" s="438">
        <f>C728+C729</f>
        <v>0</v>
      </c>
      <c r="D727" s="438">
        <f>D728+D729</f>
        <v>0</v>
      </c>
      <c r="E727" s="452"/>
      <c r="F727" s="440"/>
      <c r="G727" s="451"/>
      <c r="H727" s="439">
        <f>H728+H729</f>
        <v>0</v>
      </c>
      <c r="I727" s="438">
        <f>I728+I729</f>
        <v>0</v>
      </c>
      <c r="J727" s="439"/>
      <c r="K727" s="449"/>
      <c r="L727" s="461">
        <v>46</v>
      </c>
      <c r="M727" s="460"/>
      <c r="N727" s="460"/>
    </row>
    <row r="728" spans="1:14" s="382" customFormat="1" ht="25.5">
      <c r="A728" s="443"/>
      <c r="B728" s="444" t="s">
        <v>313</v>
      </c>
      <c r="C728" s="242">
        <v>0</v>
      </c>
      <c r="D728" s="242"/>
      <c r="E728" s="445">
        <v>1.5</v>
      </c>
      <c r="F728" s="446">
        <v>0.5</v>
      </c>
      <c r="G728" s="447">
        <f t="shared" ref="G728:G734" si="303">E728*F728</f>
        <v>0.75</v>
      </c>
      <c r="H728" s="442">
        <f t="shared" ref="H728:H734" si="304">ROUND(C728*G728*6,0)</f>
        <v>0</v>
      </c>
      <c r="I728" s="242"/>
      <c r="J728" s="442"/>
      <c r="K728" s="448"/>
      <c r="L728" s="459">
        <v>47</v>
      </c>
      <c r="M728" s="460"/>
      <c r="N728" s="460"/>
    </row>
    <row r="729" spans="1:14" s="382" customFormat="1" ht="25.5">
      <c r="A729" s="443"/>
      <c r="B729" s="444" t="s">
        <v>314</v>
      </c>
      <c r="C729" s="242">
        <v>0</v>
      </c>
      <c r="D729" s="242"/>
      <c r="E729" s="445">
        <v>2</v>
      </c>
      <c r="F729" s="446">
        <v>0.5</v>
      </c>
      <c r="G729" s="447">
        <f t="shared" si="303"/>
        <v>1</v>
      </c>
      <c r="H729" s="442">
        <f t="shared" si="304"/>
        <v>0</v>
      </c>
      <c r="I729" s="242"/>
      <c r="J729" s="442"/>
      <c r="K729" s="448"/>
      <c r="L729" s="459">
        <v>48</v>
      </c>
      <c r="M729" s="460"/>
      <c r="N729" s="460"/>
    </row>
    <row r="730" spans="1:14" s="383" customFormat="1" ht="35.1" customHeight="1">
      <c r="A730" s="437" t="s">
        <v>315</v>
      </c>
      <c r="B730" s="441" t="s">
        <v>316</v>
      </c>
      <c r="C730" s="438">
        <f>SUM(C731:C734)</f>
        <v>0</v>
      </c>
      <c r="D730" s="438">
        <f>SUM(D731:D734)</f>
        <v>0</v>
      </c>
      <c r="E730" s="452"/>
      <c r="F730" s="440"/>
      <c r="G730" s="451"/>
      <c r="H730" s="439">
        <f>SUM(H731:H734)</f>
        <v>0</v>
      </c>
      <c r="I730" s="438">
        <f>SUM(I731:I734)</f>
        <v>0</v>
      </c>
      <c r="J730" s="439"/>
      <c r="K730" s="449"/>
      <c r="L730" s="461">
        <v>49</v>
      </c>
      <c r="M730" s="460"/>
      <c r="N730" s="460"/>
    </row>
    <row r="731" spans="1:14" s="382" customFormat="1">
      <c r="A731" s="443"/>
      <c r="B731" s="444" t="s">
        <v>317</v>
      </c>
      <c r="C731" s="242">
        <v>0</v>
      </c>
      <c r="D731" s="242"/>
      <c r="E731" s="454">
        <v>1</v>
      </c>
      <c r="F731" s="446">
        <v>0.5</v>
      </c>
      <c r="G731" s="447">
        <f t="shared" si="303"/>
        <v>0.5</v>
      </c>
      <c r="H731" s="442">
        <f t="shared" si="304"/>
        <v>0</v>
      </c>
      <c r="I731" s="242"/>
      <c r="J731" s="442"/>
      <c r="K731" s="448"/>
      <c r="L731" s="459">
        <v>50</v>
      </c>
      <c r="M731" s="460"/>
      <c r="N731" s="460"/>
    </row>
    <row r="732" spans="1:14" s="382" customFormat="1">
      <c r="A732" s="443"/>
      <c r="B732" s="444" t="s">
        <v>318</v>
      </c>
      <c r="C732" s="242">
        <v>0</v>
      </c>
      <c r="D732" s="242"/>
      <c r="E732" s="445">
        <v>2</v>
      </c>
      <c r="F732" s="446">
        <v>0.5</v>
      </c>
      <c r="G732" s="447">
        <f t="shared" si="303"/>
        <v>1</v>
      </c>
      <c r="H732" s="442">
        <f t="shared" si="304"/>
        <v>0</v>
      </c>
      <c r="I732" s="242"/>
      <c r="J732" s="442"/>
      <c r="K732" s="448"/>
      <c r="L732" s="459">
        <v>51</v>
      </c>
      <c r="M732" s="460"/>
      <c r="N732" s="460"/>
    </row>
    <row r="733" spans="1:14" s="382" customFormat="1">
      <c r="A733" s="443"/>
      <c r="B733" s="444" t="s">
        <v>319</v>
      </c>
      <c r="C733" s="242">
        <v>0</v>
      </c>
      <c r="D733" s="242"/>
      <c r="E733" s="454">
        <v>3</v>
      </c>
      <c r="F733" s="446">
        <v>0.5</v>
      </c>
      <c r="G733" s="447">
        <f t="shared" si="303"/>
        <v>1.5</v>
      </c>
      <c r="H733" s="442">
        <f t="shared" si="304"/>
        <v>0</v>
      </c>
      <c r="I733" s="242"/>
      <c r="J733" s="442"/>
      <c r="K733" s="448"/>
      <c r="L733" s="459">
        <v>52</v>
      </c>
      <c r="M733" s="460"/>
      <c r="N733" s="460"/>
    </row>
    <row r="734" spans="1:14" s="382" customFormat="1">
      <c r="A734" s="443"/>
      <c r="B734" s="444" t="s">
        <v>320</v>
      </c>
      <c r="C734" s="242">
        <v>0</v>
      </c>
      <c r="D734" s="242"/>
      <c r="E734" s="454">
        <v>4</v>
      </c>
      <c r="F734" s="446">
        <v>0.5</v>
      </c>
      <c r="G734" s="447">
        <f t="shared" si="303"/>
        <v>2</v>
      </c>
      <c r="H734" s="442">
        <f t="shared" si="304"/>
        <v>0</v>
      </c>
      <c r="I734" s="242"/>
      <c r="J734" s="442"/>
      <c r="K734" s="448"/>
      <c r="L734" s="459">
        <v>53</v>
      </c>
      <c r="M734" s="460"/>
      <c r="N734" s="460"/>
    </row>
    <row r="735" spans="1:14" s="382" customFormat="1" ht="25.5">
      <c r="A735" s="437" t="s">
        <v>321</v>
      </c>
      <c r="B735" s="441" t="s">
        <v>322</v>
      </c>
      <c r="C735" s="438">
        <f>SUM(C736:C739)</f>
        <v>3</v>
      </c>
      <c r="D735" s="438">
        <f>SUM(D736:D739)</f>
        <v>0</v>
      </c>
      <c r="E735" s="452"/>
      <c r="F735" s="446"/>
      <c r="G735" s="447"/>
      <c r="H735" s="439">
        <f>SUM(H736:H739)</f>
        <v>15</v>
      </c>
      <c r="I735" s="438">
        <f>SUM(I736:I739)</f>
        <v>0</v>
      </c>
      <c r="J735" s="439"/>
      <c r="K735" s="449"/>
      <c r="L735" s="459">
        <v>54</v>
      </c>
      <c r="M735" s="460"/>
      <c r="N735" s="460"/>
    </row>
    <row r="736" spans="1:14" s="382" customFormat="1">
      <c r="A736" s="443"/>
      <c r="B736" s="444" t="s">
        <v>323</v>
      </c>
      <c r="C736" s="242">
        <v>2</v>
      </c>
      <c r="D736" s="242"/>
      <c r="E736" s="445">
        <v>1.5</v>
      </c>
      <c r="F736" s="446">
        <v>0.5</v>
      </c>
      <c r="G736" s="447">
        <f t="shared" ref="G736:G740" si="305">E736*F736</f>
        <v>0.75</v>
      </c>
      <c r="H736" s="442">
        <v>6</v>
      </c>
      <c r="I736" s="242"/>
      <c r="J736" s="442"/>
      <c r="K736" s="448"/>
      <c r="L736" s="459">
        <v>55</v>
      </c>
      <c r="M736" s="460"/>
      <c r="N736" s="460"/>
    </row>
    <row r="737" spans="1:14" s="382" customFormat="1">
      <c r="A737" s="443"/>
      <c r="B737" s="444" t="s">
        <v>324</v>
      </c>
      <c r="C737" s="242">
        <v>1</v>
      </c>
      <c r="D737" s="242"/>
      <c r="E737" s="455">
        <v>3</v>
      </c>
      <c r="F737" s="446">
        <v>0.5</v>
      </c>
      <c r="G737" s="447">
        <f t="shared" si="305"/>
        <v>1.5</v>
      </c>
      <c r="H737" s="442">
        <v>9</v>
      </c>
      <c r="I737" s="242"/>
      <c r="J737" s="442"/>
      <c r="K737" s="448"/>
      <c r="L737" s="459">
        <v>56</v>
      </c>
      <c r="M737" s="460"/>
      <c r="N737" s="460"/>
    </row>
    <row r="738" spans="1:14" s="382" customFormat="1">
      <c r="A738" s="443"/>
      <c r="B738" s="444" t="s">
        <v>325</v>
      </c>
      <c r="C738" s="242">
        <v>0</v>
      </c>
      <c r="D738" s="242"/>
      <c r="E738" s="456">
        <v>2.5</v>
      </c>
      <c r="F738" s="446">
        <v>0.5</v>
      </c>
      <c r="G738" s="447">
        <f t="shared" si="305"/>
        <v>1.25</v>
      </c>
      <c r="H738" s="442">
        <f t="shared" ref="H738:H739" si="306">ROUND(C738*G738*6,0)</f>
        <v>0</v>
      </c>
      <c r="I738" s="242"/>
      <c r="J738" s="442"/>
      <c r="K738" s="448"/>
      <c r="L738" s="459">
        <v>57</v>
      </c>
      <c r="M738" s="460"/>
      <c r="N738" s="460"/>
    </row>
    <row r="739" spans="1:14" s="382" customFormat="1">
      <c r="A739" s="443"/>
      <c r="B739" s="444" t="s">
        <v>326</v>
      </c>
      <c r="C739" s="242"/>
      <c r="D739" s="242"/>
      <c r="E739" s="445">
        <v>5</v>
      </c>
      <c r="F739" s="446">
        <v>0.5</v>
      </c>
      <c r="G739" s="447">
        <f t="shared" si="305"/>
        <v>2.5</v>
      </c>
      <c r="H739" s="442">
        <f t="shared" si="306"/>
        <v>0</v>
      </c>
      <c r="I739" s="242"/>
      <c r="J739" s="442"/>
      <c r="K739" s="448"/>
      <c r="L739" s="459">
        <v>58</v>
      </c>
      <c r="M739" s="460"/>
      <c r="N739" s="460"/>
    </row>
    <row r="740" spans="1:14" s="383" customFormat="1">
      <c r="A740" s="437" t="s">
        <v>21</v>
      </c>
      <c r="B740" s="441" t="s">
        <v>327</v>
      </c>
      <c r="C740" s="438">
        <v>5</v>
      </c>
      <c r="D740" s="438"/>
      <c r="E740" s="450">
        <v>20</v>
      </c>
      <c r="F740" s="440">
        <v>0.5</v>
      </c>
      <c r="G740" s="451">
        <f t="shared" si="305"/>
        <v>10</v>
      </c>
      <c r="H740" s="439">
        <f>ROUND(C740*G740*1,0)</f>
        <v>50</v>
      </c>
      <c r="I740" s="438"/>
      <c r="J740" s="439"/>
      <c r="K740" s="449"/>
      <c r="L740" s="461">
        <v>72</v>
      </c>
      <c r="M740" s="462"/>
      <c r="N740" s="462"/>
    </row>
    <row r="741" spans="1:14" s="470" customFormat="1">
      <c r="A741" s="512"/>
      <c r="B741" s="513" t="s">
        <v>94</v>
      </c>
      <c r="C741" s="514">
        <f>C742+C799</f>
        <v>34</v>
      </c>
      <c r="D741" s="514">
        <f>D742+D799</f>
        <v>0</v>
      </c>
      <c r="E741" s="515"/>
      <c r="F741" s="516"/>
      <c r="G741" s="516"/>
      <c r="H741" s="515">
        <f>H742+H799</f>
        <v>1500</v>
      </c>
      <c r="I741" s="514">
        <f>I742+I799</f>
        <v>0</v>
      </c>
      <c r="J741" s="515"/>
      <c r="K741" s="515"/>
      <c r="L741" s="517">
        <v>1</v>
      </c>
      <c r="M741" s="670"/>
      <c r="N741" s="518"/>
    </row>
    <row r="742" spans="1:14" s="470" customFormat="1">
      <c r="A742" s="513" t="s">
        <v>20</v>
      </c>
      <c r="B742" s="519" t="s">
        <v>264</v>
      </c>
      <c r="C742" s="514">
        <f>C743+C776</f>
        <v>34</v>
      </c>
      <c r="D742" s="514">
        <f>D743+D776</f>
        <v>0</v>
      </c>
      <c r="E742" s="515"/>
      <c r="F742" s="516"/>
      <c r="G742" s="516"/>
      <c r="H742" s="515">
        <f>H743+H776</f>
        <v>1500</v>
      </c>
      <c r="I742" s="514">
        <f>I743+I776</f>
        <v>0</v>
      </c>
      <c r="J742" s="520"/>
      <c r="K742" s="515"/>
      <c r="L742" s="517">
        <v>2</v>
      </c>
      <c r="M742" s="518"/>
      <c r="N742" s="518"/>
    </row>
    <row r="743" spans="1:14" s="470" customFormat="1">
      <c r="A743" s="513" t="s">
        <v>23</v>
      </c>
      <c r="B743" s="519" t="s">
        <v>265</v>
      </c>
      <c r="C743" s="514">
        <f>C744+C747+C748+C752+C759+C766+C775</f>
        <v>29</v>
      </c>
      <c r="D743" s="514">
        <f t="shared" ref="D743" si="307">D744+D747+D748+D752+D759+D766+D775</f>
        <v>0</v>
      </c>
      <c r="E743" s="515"/>
      <c r="F743" s="515"/>
      <c r="G743" s="515"/>
      <c r="H743" s="515">
        <f t="shared" ref="H743:K743" si="308">H744+H747+H748+H752+H759+H766+H775</f>
        <v>1470</v>
      </c>
      <c r="I743" s="514">
        <f t="shared" ref="I743" si="309">I744+I747+I748+I752+I759+I766+I775</f>
        <v>0</v>
      </c>
      <c r="J743" s="515">
        <f t="shared" si="308"/>
        <v>0</v>
      </c>
      <c r="K743" s="515">
        <f t="shared" si="308"/>
        <v>0</v>
      </c>
      <c r="L743" s="517">
        <v>3</v>
      </c>
      <c r="M743" s="518"/>
      <c r="N743" s="518"/>
    </row>
    <row r="744" spans="1:14" s="470" customFormat="1">
      <c r="A744" s="513">
        <v>1</v>
      </c>
      <c r="B744" s="519" t="s">
        <v>266</v>
      </c>
      <c r="C744" s="514">
        <f>C745+C746</f>
        <v>0</v>
      </c>
      <c r="D744" s="514">
        <f t="shared" ref="D744" si="310">D745+D746</f>
        <v>0</v>
      </c>
      <c r="E744" s="515">
        <f t="shared" ref="E744:K744" si="311">E745+E746</f>
        <v>4</v>
      </c>
      <c r="F744" s="515">
        <f t="shared" si="311"/>
        <v>1</v>
      </c>
      <c r="G744" s="515">
        <f t="shared" si="311"/>
        <v>2</v>
      </c>
      <c r="H744" s="515">
        <f t="shared" si="311"/>
        <v>0</v>
      </c>
      <c r="I744" s="514">
        <f t="shared" ref="I744" si="312">I745+I746</f>
        <v>0</v>
      </c>
      <c r="J744" s="515">
        <f t="shared" si="311"/>
        <v>0</v>
      </c>
      <c r="K744" s="515">
        <f t="shared" si="311"/>
        <v>0</v>
      </c>
      <c r="L744" s="517">
        <v>4</v>
      </c>
      <c r="M744" s="518"/>
      <c r="N744" s="518"/>
    </row>
    <row r="745" spans="1:14" s="470" customFormat="1">
      <c r="A745" s="521"/>
      <c r="B745" s="522" t="s">
        <v>267</v>
      </c>
      <c r="C745" s="523"/>
      <c r="D745" s="523"/>
      <c r="E745" s="524">
        <v>2.5</v>
      </c>
      <c r="F745" s="525">
        <v>0.5</v>
      </c>
      <c r="G745" s="526">
        <f t="shared" ref="G745:G747" si="313">E745*F745</f>
        <v>1.25</v>
      </c>
      <c r="H745" s="520">
        <f t="shared" ref="H745:H746" si="314">ROUND(C745*G745*6,0)</f>
        <v>0</v>
      </c>
      <c r="I745" s="523"/>
      <c r="J745" s="520"/>
      <c r="K745" s="527"/>
      <c r="L745" s="517">
        <v>5</v>
      </c>
      <c r="M745" s="518"/>
      <c r="N745" s="518"/>
    </row>
    <row r="746" spans="1:14" s="470" customFormat="1">
      <c r="A746" s="521"/>
      <c r="B746" s="522" t="s">
        <v>268</v>
      </c>
      <c r="C746" s="495"/>
      <c r="D746" s="495"/>
      <c r="E746" s="524">
        <v>1.5</v>
      </c>
      <c r="F746" s="525">
        <v>0.5</v>
      </c>
      <c r="G746" s="526">
        <f t="shared" si="313"/>
        <v>0.75</v>
      </c>
      <c r="H746" s="520">
        <f t="shared" si="314"/>
        <v>0</v>
      </c>
      <c r="I746" s="523"/>
      <c r="J746" s="520"/>
      <c r="K746" s="527"/>
      <c r="L746" s="517">
        <v>6</v>
      </c>
      <c r="M746" s="518"/>
      <c r="N746" s="518"/>
    </row>
    <row r="747" spans="1:14" s="470" customFormat="1" ht="25.5">
      <c r="A747" s="513">
        <v>2</v>
      </c>
      <c r="B747" s="519" t="s">
        <v>269</v>
      </c>
      <c r="C747" s="514">
        <v>2</v>
      </c>
      <c r="D747" s="514"/>
      <c r="E747" s="512">
        <v>1.5</v>
      </c>
      <c r="F747" s="525">
        <v>0.5</v>
      </c>
      <c r="G747" s="526">
        <f t="shared" si="313"/>
        <v>0.75</v>
      </c>
      <c r="H747" s="520">
        <v>18</v>
      </c>
      <c r="I747" s="514"/>
      <c r="J747" s="520"/>
      <c r="K747" s="527"/>
      <c r="L747" s="517">
        <v>7</v>
      </c>
      <c r="M747" s="518"/>
      <c r="N747" s="518"/>
    </row>
    <row r="748" spans="1:14" s="470" customFormat="1">
      <c r="A748" s="513">
        <v>3</v>
      </c>
      <c r="B748" s="519" t="s">
        <v>270</v>
      </c>
      <c r="C748" s="514">
        <f t="shared" ref="C748:K748" si="315">SUM(C749:C751)</f>
        <v>1</v>
      </c>
      <c r="D748" s="514">
        <f t="shared" ref="D748" si="316">SUM(D749:D751)</f>
        <v>0</v>
      </c>
      <c r="E748" s="515">
        <f t="shared" si="315"/>
        <v>6</v>
      </c>
      <c r="F748" s="515">
        <f t="shared" si="315"/>
        <v>1.5</v>
      </c>
      <c r="G748" s="515">
        <f t="shared" si="315"/>
        <v>3</v>
      </c>
      <c r="H748" s="515">
        <f t="shared" si="315"/>
        <v>9</v>
      </c>
      <c r="I748" s="514">
        <f t="shared" ref="I748" si="317">SUM(I749:I751)</f>
        <v>0</v>
      </c>
      <c r="J748" s="515">
        <f t="shared" si="315"/>
        <v>0</v>
      </c>
      <c r="K748" s="515">
        <f t="shared" si="315"/>
        <v>0</v>
      </c>
      <c r="L748" s="517">
        <v>8</v>
      </c>
      <c r="M748" s="518"/>
      <c r="N748" s="518"/>
    </row>
    <row r="749" spans="1:14" s="470" customFormat="1">
      <c r="A749" s="521"/>
      <c r="B749" s="522" t="s">
        <v>271</v>
      </c>
      <c r="C749" s="523"/>
      <c r="D749" s="523"/>
      <c r="E749" s="524">
        <v>2.5</v>
      </c>
      <c r="F749" s="525">
        <v>0.5</v>
      </c>
      <c r="G749" s="526">
        <f t="shared" ref="G749:G751" si="318">E749*F749</f>
        <v>1.25</v>
      </c>
      <c r="H749" s="520">
        <f t="shared" ref="H749:H750" si="319">ROUND(C749*G749*6,0)</f>
        <v>0</v>
      </c>
      <c r="I749" s="523"/>
      <c r="J749" s="520"/>
      <c r="K749" s="527"/>
      <c r="L749" s="517">
        <v>9</v>
      </c>
      <c r="M749" s="518"/>
      <c r="N749" s="518"/>
    </row>
    <row r="750" spans="1:14" s="470" customFormat="1">
      <c r="A750" s="521"/>
      <c r="B750" s="522" t="s">
        <v>272</v>
      </c>
      <c r="C750" s="523"/>
      <c r="D750" s="523"/>
      <c r="E750" s="524">
        <v>2</v>
      </c>
      <c r="F750" s="525">
        <v>0.5</v>
      </c>
      <c r="G750" s="526">
        <f t="shared" si="318"/>
        <v>1</v>
      </c>
      <c r="H750" s="520">
        <f t="shared" si="319"/>
        <v>0</v>
      </c>
      <c r="I750" s="523"/>
      <c r="J750" s="520"/>
      <c r="K750" s="527"/>
      <c r="L750" s="517">
        <v>10</v>
      </c>
      <c r="M750" s="518"/>
      <c r="N750" s="518"/>
    </row>
    <row r="751" spans="1:14" s="470" customFormat="1">
      <c r="A751" s="521"/>
      <c r="B751" s="522" t="s">
        <v>273</v>
      </c>
      <c r="C751" s="523">
        <v>1</v>
      </c>
      <c r="D751" s="523"/>
      <c r="E751" s="524">
        <v>1.5</v>
      </c>
      <c r="F751" s="525">
        <v>0.5</v>
      </c>
      <c r="G751" s="526">
        <f t="shared" si="318"/>
        <v>0.75</v>
      </c>
      <c r="H751" s="520">
        <v>9</v>
      </c>
      <c r="I751" s="523"/>
      <c r="J751" s="520"/>
      <c r="K751" s="527"/>
      <c r="L751" s="517">
        <v>11</v>
      </c>
      <c r="M751" s="518"/>
      <c r="N751" s="518"/>
    </row>
    <row r="752" spans="1:14" s="470" customFormat="1" ht="38.25">
      <c r="A752" s="513">
        <v>4</v>
      </c>
      <c r="B752" s="519" t="s">
        <v>274</v>
      </c>
      <c r="C752" s="514">
        <f>SUM(C753:C758)</f>
        <v>5</v>
      </c>
      <c r="D752" s="514">
        <f>SUM(D753:D758)</f>
        <v>0</v>
      </c>
      <c r="E752" s="512"/>
      <c r="F752" s="525"/>
      <c r="G752" s="526"/>
      <c r="H752" s="515">
        <f>SUM(H753:H758)</f>
        <v>21</v>
      </c>
      <c r="I752" s="514">
        <f>SUM(I753:I758)</f>
        <v>0</v>
      </c>
      <c r="J752" s="520"/>
      <c r="K752" s="527"/>
      <c r="L752" s="517">
        <v>12</v>
      </c>
      <c r="M752" s="518"/>
      <c r="N752" s="518"/>
    </row>
    <row r="753" spans="1:14" s="470" customFormat="1">
      <c r="A753" s="521"/>
      <c r="B753" s="522" t="s">
        <v>275</v>
      </c>
      <c r="C753" s="523">
        <v>3</v>
      </c>
      <c r="D753" s="523"/>
      <c r="E753" s="524">
        <v>1</v>
      </c>
      <c r="F753" s="525">
        <v>0.5</v>
      </c>
      <c r="G753" s="526">
        <f t="shared" ref="G753:G765" si="320">E753*F753</f>
        <v>0.5</v>
      </c>
      <c r="H753" s="520">
        <f t="shared" ref="H753:H758" si="321">ROUND(C753*G753*6,0)</f>
        <v>9</v>
      </c>
      <c r="I753" s="523"/>
      <c r="J753" s="520"/>
      <c r="K753" s="527"/>
      <c r="L753" s="517">
        <v>13</v>
      </c>
      <c r="M753" s="518"/>
      <c r="N753" s="518"/>
    </row>
    <row r="754" spans="1:14" s="470" customFormat="1">
      <c r="A754" s="521"/>
      <c r="B754" s="522" t="s">
        <v>276</v>
      </c>
      <c r="C754" s="495">
        <v>2</v>
      </c>
      <c r="D754" s="495"/>
      <c r="E754" s="524">
        <v>2</v>
      </c>
      <c r="F754" s="525">
        <v>0.5</v>
      </c>
      <c r="G754" s="526">
        <f t="shared" si="320"/>
        <v>1</v>
      </c>
      <c r="H754" s="520">
        <f t="shared" si="321"/>
        <v>12</v>
      </c>
      <c r="I754" s="523"/>
      <c r="J754" s="520"/>
      <c r="K754" s="527"/>
      <c r="L754" s="517">
        <v>14</v>
      </c>
      <c r="M754" s="518"/>
      <c r="N754" s="518"/>
    </row>
    <row r="755" spans="1:14" s="470" customFormat="1">
      <c r="A755" s="521"/>
      <c r="B755" s="522" t="s">
        <v>277</v>
      </c>
      <c r="C755" s="523"/>
      <c r="D755" s="523"/>
      <c r="E755" s="524">
        <v>3</v>
      </c>
      <c r="F755" s="525">
        <v>0.5</v>
      </c>
      <c r="G755" s="526">
        <f t="shared" si="320"/>
        <v>1.5</v>
      </c>
      <c r="H755" s="520">
        <f t="shared" si="321"/>
        <v>0</v>
      </c>
      <c r="I755" s="523"/>
      <c r="J755" s="520"/>
      <c r="K755" s="527"/>
      <c r="L755" s="517">
        <v>15</v>
      </c>
      <c r="M755" s="518"/>
      <c r="N755" s="518"/>
    </row>
    <row r="756" spans="1:14" s="470" customFormat="1">
      <c r="A756" s="521"/>
      <c r="B756" s="522" t="s">
        <v>278</v>
      </c>
      <c r="C756" s="523"/>
      <c r="D756" s="523"/>
      <c r="E756" s="524">
        <v>4</v>
      </c>
      <c r="F756" s="525">
        <v>0.5</v>
      </c>
      <c r="G756" s="526">
        <f t="shared" si="320"/>
        <v>2</v>
      </c>
      <c r="H756" s="520">
        <f t="shared" si="321"/>
        <v>0</v>
      </c>
      <c r="I756" s="523"/>
      <c r="J756" s="520"/>
      <c r="K756" s="527"/>
      <c r="L756" s="517">
        <v>16</v>
      </c>
      <c r="M756" s="518"/>
      <c r="N756" s="518"/>
    </row>
    <row r="757" spans="1:14" s="470" customFormat="1">
      <c r="A757" s="521"/>
      <c r="B757" s="522" t="s">
        <v>279</v>
      </c>
      <c r="C757" s="523"/>
      <c r="D757" s="523"/>
      <c r="E757" s="524">
        <v>5</v>
      </c>
      <c r="F757" s="525">
        <v>0.5</v>
      </c>
      <c r="G757" s="526">
        <f t="shared" si="320"/>
        <v>2.5</v>
      </c>
      <c r="H757" s="520">
        <f t="shared" si="321"/>
        <v>0</v>
      </c>
      <c r="I757" s="523"/>
      <c r="J757" s="520"/>
      <c r="K757" s="527"/>
      <c r="L757" s="517">
        <v>17</v>
      </c>
      <c r="M757" s="518"/>
      <c r="N757" s="518"/>
    </row>
    <row r="758" spans="1:14" s="470" customFormat="1">
      <c r="A758" s="521"/>
      <c r="B758" s="522" t="s">
        <v>280</v>
      </c>
      <c r="C758" s="523"/>
      <c r="D758" s="523"/>
      <c r="E758" s="524">
        <v>6</v>
      </c>
      <c r="F758" s="525">
        <v>0.5</v>
      </c>
      <c r="G758" s="526">
        <f t="shared" si="320"/>
        <v>3</v>
      </c>
      <c r="H758" s="520">
        <f t="shared" si="321"/>
        <v>0</v>
      </c>
      <c r="I758" s="523"/>
      <c r="J758" s="520"/>
      <c r="K758" s="527"/>
      <c r="L758" s="517">
        <v>18</v>
      </c>
      <c r="M758" s="518"/>
      <c r="N758" s="518"/>
    </row>
    <row r="759" spans="1:14" s="470" customFormat="1">
      <c r="A759" s="513">
        <v>5</v>
      </c>
      <c r="B759" s="519" t="s">
        <v>281</v>
      </c>
      <c r="C759" s="514">
        <f>C760+C763+C764+C765</f>
        <v>0</v>
      </c>
      <c r="D759" s="514">
        <f>D760+D763+D764+D765</f>
        <v>0</v>
      </c>
      <c r="E759" s="514"/>
      <c r="F759" s="525">
        <v>0.5</v>
      </c>
      <c r="G759" s="526">
        <f t="shared" si="320"/>
        <v>0</v>
      </c>
      <c r="H759" s="515">
        <f>H760+H763+H764+H765</f>
        <v>0</v>
      </c>
      <c r="I759" s="514">
        <f>I760+I763+I764+I765</f>
        <v>0</v>
      </c>
      <c r="J759" s="515"/>
      <c r="K759" s="528"/>
      <c r="L759" s="517">
        <v>19</v>
      </c>
      <c r="M759" s="518"/>
      <c r="N759" s="518"/>
    </row>
    <row r="760" spans="1:14" s="470" customFormat="1" ht="43.9" customHeight="1">
      <c r="A760" s="513" t="s">
        <v>282</v>
      </c>
      <c r="B760" s="519" t="s">
        <v>283</v>
      </c>
      <c r="C760" s="514">
        <f>C761+C762</f>
        <v>0</v>
      </c>
      <c r="D760" s="514">
        <f>D761+D762</f>
        <v>0</v>
      </c>
      <c r="E760" s="512"/>
      <c r="F760" s="525">
        <v>0.5</v>
      </c>
      <c r="G760" s="526">
        <f t="shared" si="320"/>
        <v>0</v>
      </c>
      <c r="H760" s="515">
        <f>H761+H762</f>
        <v>0</v>
      </c>
      <c r="I760" s="514">
        <f>I761+I762</f>
        <v>0</v>
      </c>
      <c r="J760" s="515"/>
      <c r="K760" s="528"/>
      <c r="L760" s="517">
        <v>20</v>
      </c>
      <c r="M760" s="518"/>
      <c r="N760" s="518"/>
    </row>
    <row r="761" spans="1:14" s="470" customFormat="1">
      <c r="A761" s="521"/>
      <c r="B761" s="522" t="s">
        <v>284</v>
      </c>
      <c r="C761" s="523"/>
      <c r="D761" s="523"/>
      <c r="E761" s="524">
        <v>1.5</v>
      </c>
      <c r="F761" s="525">
        <v>0.5</v>
      </c>
      <c r="G761" s="526">
        <f t="shared" si="320"/>
        <v>0.75</v>
      </c>
      <c r="H761" s="520">
        <f t="shared" ref="H761:H765" si="322">ROUND(C761*G761*6,0)</f>
        <v>0</v>
      </c>
      <c r="I761" s="523"/>
      <c r="J761" s="520"/>
      <c r="K761" s="527"/>
      <c r="L761" s="517">
        <v>21</v>
      </c>
      <c r="M761" s="518"/>
      <c r="N761" s="518"/>
    </row>
    <row r="762" spans="1:14" s="470" customFormat="1">
      <c r="A762" s="521"/>
      <c r="B762" s="522" t="s">
        <v>285</v>
      </c>
      <c r="C762" s="523"/>
      <c r="D762" s="523"/>
      <c r="E762" s="524">
        <v>2</v>
      </c>
      <c r="F762" s="525">
        <v>0.5</v>
      </c>
      <c r="G762" s="526">
        <f t="shared" si="320"/>
        <v>1</v>
      </c>
      <c r="H762" s="520">
        <f t="shared" si="322"/>
        <v>0</v>
      </c>
      <c r="I762" s="523"/>
      <c r="J762" s="520"/>
      <c r="K762" s="527"/>
      <c r="L762" s="517">
        <v>22</v>
      </c>
      <c r="M762" s="518"/>
      <c r="N762" s="518"/>
    </row>
    <row r="763" spans="1:14" s="470" customFormat="1" ht="38.25">
      <c r="A763" s="513" t="s">
        <v>286</v>
      </c>
      <c r="B763" s="519" t="s">
        <v>287</v>
      </c>
      <c r="C763" s="556"/>
      <c r="D763" s="556"/>
      <c r="E763" s="529">
        <v>1</v>
      </c>
      <c r="F763" s="525">
        <v>0.5</v>
      </c>
      <c r="G763" s="526">
        <f t="shared" si="320"/>
        <v>0.5</v>
      </c>
      <c r="H763" s="515">
        <f>ROUND(C763*G763*6,0)</f>
        <v>0</v>
      </c>
      <c r="I763" s="514"/>
      <c r="J763" s="515"/>
      <c r="K763" s="528"/>
      <c r="L763" s="517">
        <v>23</v>
      </c>
      <c r="M763" s="518"/>
      <c r="N763" s="518"/>
    </row>
    <row r="764" spans="1:14" s="470" customFormat="1" ht="25.5">
      <c r="A764" s="513" t="s">
        <v>288</v>
      </c>
      <c r="B764" s="519" t="s">
        <v>289</v>
      </c>
      <c r="C764" s="556"/>
      <c r="D764" s="556"/>
      <c r="E764" s="529">
        <v>1</v>
      </c>
      <c r="F764" s="525">
        <v>0.5</v>
      </c>
      <c r="G764" s="526">
        <f t="shared" si="320"/>
        <v>0.5</v>
      </c>
      <c r="H764" s="515">
        <f>ROUND(C764*G764*6,0)</f>
        <v>0</v>
      </c>
      <c r="I764" s="514"/>
      <c r="J764" s="515"/>
      <c r="K764" s="528"/>
      <c r="L764" s="517">
        <v>24</v>
      </c>
      <c r="M764" s="518"/>
      <c r="N764" s="518"/>
    </row>
    <row r="765" spans="1:14" s="470" customFormat="1" ht="38.25">
      <c r="A765" s="513" t="s">
        <v>290</v>
      </c>
      <c r="B765" s="519" t="s">
        <v>291</v>
      </c>
      <c r="C765" s="514"/>
      <c r="D765" s="514"/>
      <c r="E765" s="529">
        <v>3</v>
      </c>
      <c r="F765" s="525">
        <v>0.5</v>
      </c>
      <c r="G765" s="526">
        <f t="shared" si="320"/>
        <v>1.5</v>
      </c>
      <c r="H765" s="515">
        <f t="shared" si="322"/>
        <v>0</v>
      </c>
      <c r="I765" s="514"/>
      <c r="J765" s="515"/>
      <c r="K765" s="528"/>
      <c r="L765" s="517">
        <v>25</v>
      </c>
      <c r="M765" s="518"/>
      <c r="N765" s="518"/>
    </row>
    <row r="766" spans="1:14" s="475" customFormat="1" ht="25.5">
      <c r="A766" s="513">
        <v>6</v>
      </c>
      <c r="B766" s="519" t="s">
        <v>292</v>
      </c>
      <c r="C766" s="514">
        <f>C767+C771</f>
        <v>21</v>
      </c>
      <c r="D766" s="514">
        <f>D767+D771</f>
        <v>0</v>
      </c>
      <c r="E766" s="512"/>
      <c r="F766" s="516"/>
      <c r="G766" s="530"/>
      <c r="H766" s="515">
        <f>H767+H771</f>
        <v>261</v>
      </c>
      <c r="I766" s="514">
        <f>I767+I771</f>
        <v>0</v>
      </c>
      <c r="J766" s="515"/>
      <c r="K766" s="528"/>
      <c r="L766" s="531">
        <v>26</v>
      </c>
      <c r="M766" s="518"/>
      <c r="N766" s="518"/>
    </row>
    <row r="767" spans="1:14" s="470" customFormat="1">
      <c r="A767" s="513" t="s">
        <v>293</v>
      </c>
      <c r="B767" s="519" t="s">
        <v>294</v>
      </c>
      <c r="C767" s="514">
        <f>C768+C769+C770</f>
        <v>3</v>
      </c>
      <c r="D767" s="514">
        <f>D768+D769+D770</f>
        <v>0</v>
      </c>
      <c r="E767" s="524">
        <v>2.5</v>
      </c>
      <c r="F767" s="525">
        <v>0.5</v>
      </c>
      <c r="G767" s="526">
        <f t="shared" ref="G767:G770" si="323">E767*F767</f>
        <v>1.25</v>
      </c>
      <c r="H767" s="515">
        <f>H768+H769+H770</f>
        <v>45</v>
      </c>
      <c r="I767" s="514">
        <f>I768+I769+I770</f>
        <v>0</v>
      </c>
      <c r="J767" s="515"/>
      <c r="K767" s="528"/>
      <c r="L767" s="517">
        <v>27</v>
      </c>
      <c r="M767" s="518"/>
      <c r="N767" s="518"/>
    </row>
    <row r="768" spans="1:14" s="470" customFormat="1">
      <c r="A768" s="521"/>
      <c r="B768" s="522" t="s">
        <v>295</v>
      </c>
      <c r="C768" s="576">
        <v>3</v>
      </c>
      <c r="D768" s="576"/>
      <c r="E768" s="524">
        <v>2.5</v>
      </c>
      <c r="F768" s="525">
        <v>0.5</v>
      </c>
      <c r="G768" s="526">
        <f t="shared" si="323"/>
        <v>1.25</v>
      </c>
      <c r="H768" s="520">
        <v>45</v>
      </c>
      <c r="I768" s="523"/>
      <c r="J768" s="520"/>
      <c r="K768" s="527"/>
      <c r="L768" s="517">
        <v>28</v>
      </c>
      <c r="M768" s="518"/>
      <c r="N768" s="518"/>
    </row>
    <row r="769" spans="1:14" s="470" customFormat="1">
      <c r="A769" s="521"/>
      <c r="B769" s="522" t="s">
        <v>296</v>
      </c>
      <c r="C769" s="576"/>
      <c r="D769" s="576"/>
      <c r="E769" s="524">
        <v>2</v>
      </c>
      <c r="F769" s="525">
        <v>0.5</v>
      </c>
      <c r="G769" s="526">
        <f t="shared" si="323"/>
        <v>1</v>
      </c>
      <c r="H769" s="520">
        <f t="shared" ref="H769:H770" si="324">ROUND(C769*G769*6,0)</f>
        <v>0</v>
      </c>
      <c r="I769" s="523"/>
      <c r="J769" s="520"/>
      <c r="K769" s="527"/>
      <c r="L769" s="517">
        <v>29</v>
      </c>
      <c r="M769" s="518"/>
      <c r="N769" s="518"/>
    </row>
    <row r="770" spans="1:14" s="470" customFormat="1">
      <c r="A770" s="521"/>
      <c r="B770" s="522" t="s">
        <v>297</v>
      </c>
      <c r="C770" s="576"/>
      <c r="D770" s="576"/>
      <c r="E770" s="524">
        <v>2.5</v>
      </c>
      <c r="F770" s="525">
        <v>0.5</v>
      </c>
      <c r="G770" s="526">
        <f t="shared" si="323"/>
        <v>1.25</v>
      </c>
      <c r="H770" s="520">
        <f t="shared" si="324"/>
        <v>0</v>
      </c>
      <c r="I770" s="523"/>
      <c r="J770" s="520"/>
      <c r="K770" s="527"/>
      <c r="L770" s="517">
        <v>30</v>
      </c>
      <c r="M770" s="518"/>
      <c r="N770" s="518"/>
    </row>
    <row r="771" spans="1:14" s="470" customFormat="1">
      <c r="A771" s="513" t="s">
        <v>298</v>
      </c>
      <c r="B771" s="519" t="s">
        <v>299</v>
      </c>
      <c r="C771" s="523">
        <f>C772+C773+C774</f>
        <v>18</v>
      </c>
      <c r="D771" s="523">
        <f>D772+D773+D774</f>
        <v>0</v>
      </c>
      <c r="E771" s="524"/>
      <c r="F771" s="525"/>
      <c r="G771" s="526"/>
      <c r="H771" s="520">
        <f>H772+H773+H774</f>
        <v>216</v>
      </c>
      <c r="I771" s="514">
        <f>I772+I773+I774</f>
        <v>0</v>
      </c>
      <c r="J771" s="520"/>
      <c r="K771" s="527"/>
      <c r="L771" s="517">
        <v>31</v>
      </c>
      <c r="M771" s="518"/>
      <c r="N771" s="518"/>
    </row>
    <row r="772" spans="1:14" s="470" customFormat="1">
      <c r="A772" s="521"/>
      <c r="B772" s="522" t="s">
        <v>295</v>
      </c>
      <c r="C772" s="582">
        <v>14</v>
      </c>
      <c r="D772" s="582"/>
      <c r="E772" s="524">
        <v>2</v>
      </c>
      <c r="F772" s="525">
        <v>0.5</v>
      </c>
      <c r="G772" s="526">
        <f t="shared" ref="G772:G775" si="325">E772*F772</f>
        <v>1</v>
      </c>
      <c r="H772" s="520">
        <v>168</v>
      </c>
      <c r="I772" s="523"/>
      <c r="J772" s="520"/>
      <c r="K772" s="527"/>
      <c r="L772" s="517">
        <v>32</v>
      </c>
      <c r="M772" s="518"/>
      <c r="N772" s="518"/>
    </row>
    <row r="773" spans="1:14" s="470" customFormat="1">
      <c r="A773" s="521"/>
      <c r="B773" s="522" t="s">
        <v>296</v>
      </c>
      <c r="C773" s="576">
        <v>0</v>
      </c>
      <c r="D773" s="576"/>
      <c r="E773" s="524">
        <v>1.5</v>
      </c>
      <c r="F773" s="525">
        <v>0.5</v>
      </c>
      <c r="G773" s="526">
        <f t="shared" si="325"/>
        <v>0.75</v>
      </c>
      <c r="H773" s="520">
        <v>0</v>
      </c>
      <c r="I773" s="523"/>
      <c r="J773" s="520"/>
      <c r="K773" s="527"/>
      <c r="L773" s="517">
        <v>33</v>
      </c>
      <c r="M773" s="518"/>
      <c r="N773" s="518"/>
    </row>
    <row r="774" spans="1:14" s="470" customFormat="1">
      <c r="A774" s="521"/>
      <c r="B774" s="522" t="s">
        <v>297</v>
      </c>
      <c r="C774" s="576">
        <v>4</v>
      </c>
      <c r="D774" s="576"/>
      <c r="E774" s="524">
        <v>2</v>
      </c>
      <c r="F774" s="525">
        <v>0.5</v>
      </c>
      <c r="G774" s="526">
        <f t="shared" si="325"/>
        <v>1</v>
      </c>
      <c r="H774" s="520">
        <v>48</v>
      </c>
      <c r="I774" s="523"/>
      <c r="J774" s="520"/>
      <c r="K774" s="527"/>
      <c r="L774" s="517">
        <v>34</v>
      </c>
      <c r="M774" s="518"/>
      <c r="N774" s="518"/>
    </row>
    <row r="775" spans="1:14" s="470" customFormat="1" ht="25.5">
      <c r="A775" s="513">
        <v>7</v>
      </c>
      <c r="B775" s="519" t="s">
        <v>300</v>
      </c>
      <c r="C775" s="576"/>
      <c r="D775" s="576"/>
      <c r="E775" s="512">
        <v>1.5</v>
      </c>
      <c r="F775" s="516">
        <v>0.5</v>
      </c>
      <c r="G775" s="530">
        <f t="shared" si="325"/>
        <v>0.75</v>
      </c>
      <c r="H775" s="515">
        <v>1161</v>
      </c>
      <c r="I775" s="514"/>
      <c r="J775" s="515"/>
      <c r="K775" s="528"/>
      <c r="L775" s="517">
        <v>35</v>
      </c>
      <c r="M775" s="518"/>
      <c r="N775" s="518"/>
    </row>
    <row r="776" spans="1:14" s="470" customFormat="1">
      <c r="A776" s="513" t="s">
        <v>37</v>
      </c>
      <c r="B776" s="519" t="s">
        <v>301</v>
      </c>
      <c r="C776" s="514">
        <f>C777+C784+C785</f>
        <v>5</v>
      </c>
      <c r="D776" s="514">
        <f>D777+D784+D785</f>
        <v>0</v>
      </c>
      <c r="E776" s="532"/>
      <c r="F776" s="525"/>
      <c r="G776" s="526"/>
      <c r="H776" s="515">
        <f>H777+H784+H785</f>
        <v>30</v>
      </c>
      <c r="I776" s="514">
        <f>I777+I784+I785</f>
        <v>0</v>
      </c>
      <c r="J776" s="515"/>
      <c r="K776" s="528"/>
      <c r="L776" s="517">
        <v>36</v>
      </c>
      <c r="M776" s="518"/>
      <c r="N776" s="518"/>
    </row>
    <row r="777" spans="1:14" s="470" customFormat="1" ht="25.5">
      <c r="A777" s="513">
        <v>1</v>
      </c>
      <c r="B777" s="519" t="s">
        <v>302</v>
      </c>
      <c r="C777" s="514">
        <f>C778+C779</f>
        <v>0</v>
      </c>
      <c r="D777" s="514">
        <f>D778+D779</f>
        <v>0</v>
      </c>
      <c r="E777" s="533"/>
      <c r="F777" s="525"/>
      <c r="G777" s="526"/>
      <c r="H777" s="515">
        <f>H778+H779</f>
        <v>0</v>
      </c>
      <c r="I777" s="514">
        <f>I778+I779</f>
        <v>0</v>
      </c>
      <c r="J777" s="515"/>
      <c r="K777" s="528"/>
      <c r="L777" s="517">
        <v>37</v>
      </c>
      <c r="M777" s="518"/>
      <c r="N777" s="518"/>
    </row>
    <row r="778" spans="1:14" s="470" customFormat="1">
      <c r="A778" s="513" t="s">
        <v>39</v>
      </c>
      <c r="B778" s="519" t="s">
        <v>303</v>
      </c>
      <c r="C778" s="514"/>
      <c r="D778" s="514"/>
      <c r="E778" s="512">
        <v>2.5</v>
      </c>
      <c r="F778" s="525">
        <v>0.5</v>
      </c>
      <c r="G778" s="526">
        <f t="shared" ref="G778:G784" si="326">E778*F778</f>
        <v>1.25</v>
      </c>
      <c r="H778" s="520">
        <f t="shared" ref="H778:H784" si="327">ROUND(C778*G778*6,0)</f>
        <v>0</v>
      </c>
      <c r="I778" s="514"/>
      <c r="J778" s="515"/>
      <c r="K778" s="528"/>
      <c r="L778" s="517">
        <v>38</v>
      </c>
      <c r="M778" s="518"/>
      <c r="N778" s="518"/>
    </row>
    <row r="779" spans="1:14" s="470" customFormat="1">
      <c r="A779" s="513" t="s">
        <v>42</v>
      </c>
      <c r="B779" s="519" t="s">
        <v>304</v>
      </c>
      <c r="C779" s="514">
        <f>SUM(C780:C783)</f>
        <v>0</v>
      </c>
      <c r="D779" s="514">
        <f>SUM(D780:D783)</f>
        <v>0</v>
      </c>
      <c r="E779" s="512"/>
      <c r="F779" s="525"/>
      <c r="G779" s="526"/>
      <c r="H779" s="515">
        <f>SUM(H780:H783)</f>
        <v>0</v>
      </c>
      <c r="I779" s="514">
        <f>SUM(I780:I783)</f>
        <v>0</v>
      </c>
      <c r="J779" s="515"/>
      <c r="K779" s="528"/>
      <c r="L779" s="517">
        <v>39</v>
      </c>
      <c r="M779" s="518"/>
      <c r="N779" s="518"/>
    </row>
    <row r="780" spans="1:14" s="470" customFormat="1">
      <c r="A780" s="521"/>
      <c r="B780" s="522" t="s">
        <v>305</v>
      </c>
      <c r="C780" s="523"/>
      <c r="D780" s="523"/>
      <c r="E780" s="524">
        <v>1.5</v>
      </c>
      <c r="F780" s="525">
        <v>0.5</v>
      </c>
      <c r="G780" s="526">
        <f t="shared" si="326"/>
        <v>0.75</v>
      </c>
      <c r="H780" s="520">
        <f t="shared" si="327"/>
        <v>0</v>
      </c>
      <c r="I780" s="523"/>
      <c r="J780" s="520"/>
      <c r="K780" s="527"/>
      <c r="L780" s="517">
        <v>40</v>
      </c>
      <c r="M780" s="518"/>
      <c r="N780" s="518"/>
    </row>
    <row r="781" spans="1:14" s="470" customFormat="1">
      <c r="A781" s="521"/>
      <c r="B781" s="522" t="s">
        <v>306</v>
      </c>
      <c r="C781" s="523"/>
      <c r="D781" s="523"/>
      <c r="E781" s="524">
        <v>3</v>
      </c>
      <c r="F781" s="525">
        <v>0.5</v>
      </c>
      <c r="G781" s="526">
        <f t="shared" si="326"/>
        <v>1.5</v>
      </c>
      <c r="H781" s="520">
        <f t="shared" si="327"/>
        <v>0</v>
      </c>
      <c r="I781" s="523"/>
      <c r="J781" s="520"/>
      <c r="K781" s="527"/>
      <c r="L781" s="517">
        <v>41</v>
      </c>
      <c r="M781" s="518"/>
      <c r="N781" s="518"/>
    </row>
    <row r="782" spans="1:14" s="470" customFormat="1">
      <c r="A782" s="521"/>
      <c r="B782" s="522" t="s">
        <v>307</v>
      </c>
      <c r="C782" s="523"/>
      <c r="D782" s="523"/>
      <c r="E782" s="524">
        <v>4.5</v>
      </c>
      <c r="F782" s="525">
        <v>0.5</v>
      </c>
      <c r="G782" s="526">
        <f t="shared" si="326"/>
        <v>2.25</v>
      </c>
      <c r="H782" s="520">
        <f t="shared" si="327"/>
        <v>0</v>
      </c>
      <c r="I782" s="523"/>
      <c r="J782" s="520"/>
      <c r="K782" s="527"/>
      <c r="L782" s="517">
        <v>42</v>
      </c>
      <c r="M782" s="518"/>
      <c r="N782" s="518"/>
    </row>
    <row r="783" spans="1:14" s="470" customFormat="1">
      <c r="A783" s="521"/>
      <c r="B783" s="522" t="s">
        <v>308</v>
      </c>
      <c r="C783" s="523"/>
      <c r="D783" s="523"/>
      <c r="E783" s="524">
        <v>6</v>
      </c>
      <c r="F783" s="525">
        <v>0.5</v>
      </c>
      <c r="G783" s="526">
        <f t="shared" si="326"/>
        <v>3</v>
      </c>
      <c r="H783" s="520">
        <f t="shared" si="327"/>
        <v>0</v>
      </c>
      <c r="I783" s="523"/>
      <c r="J783" s="520"/>
      <c r="K783" s="527"/>
      <c r="L783" s="517">
        <v>43</v>
      </c>
      <c r="M783" s="518"/>
      <c r="N783" s="518"/>
    </row>
    <row r="784" spans="1:14" s="470" customFormat="1" ht="25.5">
      <c r="A784" s="513">
        <v>2</v>
      </c>
      <c r="B784" s="519" t="s">
        <v>309</v>
      </c>
      <c r="C784" s="514"/>
      <c r="D784" s="514"/>
      <c r="E784" s="512">
        <v>1.5</v>
      </c>
      <c r="F784" s="525">
        <v>0.5</v>
      </c>
      <c r="G784" s="526">
        <f t="shared" si="326"/>
        <v>0.75</v>
      </c>
      <c r="H784" s="520">
        <f t="shared" si="327"/>
        <v>0</v>
      </c>
      <c r="I784" s="514"/>
      <c r="J784" s="515"/>
      <c r="K784" s="528"/>
      <c r="L784" s="517">
        <v>44</v>
      </c>
      <c r="M784" s="518"/>
      <c r="N784" s="518"/>
    </row>
    <row r="785" spans="1:14" s="470" customFormat="1" ht="25.5">
      <c r="A785" s="513">
        <v>3</v>
      </c>
      <c r="B785" s="519" t="s">
        <v>310</v>
      </c>
      <c r="C785" s="514">
        <f t="shared" ref="C785:K785" si="328">C786+C789+C794</f>
        <v>5</v>
      </c>
      <c r="D785" s="514">
        <f t="shared" ref="D785" si="329">D786+D789+D794</f>
        <v>0</v>
      </c>
      <c r="E785" s="515">
        <f t="shared" si="328"/>
        <v>0</v>
      </c>
      <c r="F785" s="515">
        <f t="shared" si="328"/>
        <v>0</v>
      </c>
      <c r="G785" s="515">
        <f t="shared" si="328"/>
        <v>0</v>
      </c>
      <c r="H785" s="515">
        <f t="shared" si="328"/>
        <v>30</v>
      </c>
      <c r="I785" s="514">
        <f t="shared" ref="I785" si="330">I786+I789+I794</f>
        <v>0</v>
      </c>
      <c r="J785" s="515">
        <f t="shared" si="328"/>
        <v>0</v>
      </c>
      <c r="K785" s="515">
        <f t="shared" si="328"/>
        <v>0</v>
      </c>
      <c r="L785" s="517">
        <v>45</v>
      </c>
      <c r="M785" s="518"/>
      <c r="N785" s="518"/>
    </row>
    <row r="786" spans="1:14" s="475" customFormat="1">
      <c r="A786" s="513" t="s">
        <v>311</v>
      </c>
      <c r="B786" s="519" t="s">
        <v>312</v>
      </c>
      <c r="C786" s="514">
        <f>C787+C788</f>
        <v>0</v>
      </c>
      <c r="D786" s="514">
        <f>D787+D788</f>
        <v>0</v>
      </c>
      <c r="E786" s="532"/>
      <c r="F786" s="516"/>
      <c r="G786" s="530"/>
      <c r="H786" s="515">
        <f>H787+H788</f>
        <v>0</v>
      </c>
      <c r="I786" s="514">
        <f>I787+I788</f>
        <v>0</v>
      </c>
      <c r="J786" s="515"/>
      <c r="K786" s="528"/>
      <c r="L786" s="531">
        <v>46</v>
      </c>
      <c r="M786" s="518"/>
      <c r="N786" s="518"/>
    </row>
    <row r="787" spans="1:14" s="470" customFormat="1" ht="25.5">
      <c r="A787" s="521"/>
      <c r="B787" s="522" t="s">
        <v>313</v>
      </c>
      <c r="C787" s="523"/>
      <c r="D787" s="523"/>
      <c r="E787" s="524">
        <v>1.5</v>
      </c>
      <c r="F787" s="525">
        <v>0.5</v>
      </c>
      <c r="G787" s="526">
        <f t="shared" ref="G787:G793" si="331">E787*F787</f>
        <v>0.75</v>
      </c>
      <c r="H787" s="520">
        <f t="shared" ref="H787:H793" si="332">ROUND(C787*G787*6,0)</f>
        <v>0</v>
      </c>
      <c r="I787" s="523"/>
      <c r="J787" s="520"/>
      <c r="K787" s="527"/>
      <c r="L787" s="517">
        <v>47</v>
      </c>
      <c r="M787" s="518"/>
      <c r="N787" s="518"/>
    </row>
    <row r="788" spans="1:14" s="470" customFormat="1" ht="25.5">
      <c r="A788" s="521"/>
      <c r="B788" s="522" t="s">
        <v>314</v>
      </c>
      <c r="C788" s="523"/>
      <c r="D788" s="523"/>
      <c r="E788" s="524">
        <v>2</v>
      </c>
      <c r="F788" s="525">
        <v>0.5</v>
      </c>
      <c r="G788" s="526">
        <f t="shared" si="331"/>
        <v>1</v>
      </c>
      <c r="H788" s="520">
        <f t="shared" si="332"/>
        <v>0</v>
      </c>
      <c r="I788" s="523"/>
      <c r="J788" s="520"/>
      <c r="K788" s="527"/>
      <c r="L788" s="517">
        <v>48</v>
      </c>
      <c r="M788" s="518"/>
      <c r="N788" s="518"/>
    </row>
    <row r="789" spans="1:14" s="475" customFormat="1" ht="35.1" customHeight="1">
      <c r="A789" s="513" t="s">
        <v>315</v>
      </c>
      <c r="B789" s="519" t="s">
        <v>316</v>
      </c>
      <c r="C789" s="514">
        <f>SUM(C790:C793)</f>
        <v>0</v>
      </c>
      <c r="D789" s="514">
        <f>SUM(D790:D793)</f>
        <v>0</v>
      </c>
      <c r="E789" s="532"/>
      <c r="F789" s="516"/>
      <c r="G789" s="530"/>
      <c r="H789" s="515">
        <f>SUM(H790:H793)</f>
        <v>0</v>
      </c>
      <c r="I789" s="514">
        <f>SUM(I790:I793)</f>
        <v>0</v>
      </c>
      <c r="J789" s="515"/>
      <c r="K789" s="528"/>
      <c r="L789" s="531">
        <v>49</v>
      </c>
      <c r="M789" s="518"/>
      <c r="N789" s="518"/>
    </row>
    <row r="790" spans="1:14" s="470" customFormat="1">
      <c r="A790" s="521"/>
      <c r="B790" s="522" t="s">
        <v>317</v>
      </c>
      <c r="C790" s="523"/>
      <c r="D790" s="523"/>
      <c r="E790" s="534">
        <v>1</v>
      </c>
      <c r="F790" s="525">
        <v>0.5</v>
      </c>
      <c r="G790" s="526">
        <f t="shared" si="331"/>
        <v>0.5</v>
      </c>
      <c r="H790" s="520">
        <f t="shared" si="332"/>
        <v>0</v>
      </c>
      <c r="I790" s="523"/>
      <c r="J790" s="520"/>
      <c r="K790" s="527"/>
      <c r="L790" s="517">
        <v>50</v>
      </c>
      <c r="M790" s="518"/>
      <c r="N790" s="518"/>
    </row>
    <row r="791" spans="1:14" s="470" customFormat="1">
      <c r="A791" s="521"/>
      <c r="B791" s="522" t="s">
        <v>318</v>
      </c>
      <c r="C791" s="523"/>
      <c r="D791" s="523"/>
      <c r="E791" s="524">
        <v>2</v>
      </c>
      <c r="F791" s="525">
        <v>0.5</v>
      </c>
      <c r="G791" s="526">
        <f t="shared" si="331"/>
        <v>1</v>
      </c>
      <c r="H791" s="520">
        <f t="shared" si="332"/>
        <v>0</v>
      </c>
      <c r="I791" s="523"/>
      <c r="J791" s="520"/>
      <c r="K791" s="527"/>
      <c r="L791" s="517">
        <v>51</v>
      </c>
      <c r="M791" s="518"/>
      <c r="N791" s="518"/>
    </row>
    <row r="792" spans="1:14" s="470" customFormat="1">
      <c r="A792" s="521"/>
      <c r="B792" s="522" t="s">
        <v>319</v>
      </c>
      <c r="C792" s="523"/>
      <c r="D792" s="523"/>
      <c r="E792" s="534">
        <v>3</v>
      </c>
      <c r="F792" s="525">
        <v>0.5</v>
      </c>
      <c r="G792" s="526">
        <f t="shared" si="331"/>
        <v>1.5</v>
      </c>
      <c r="H792" s="520">
        <f t="shared" si="332"/>
        <v>0</v>
      </c>
      <c r="I792" s="523"/>
      <c r="J792" s="520"/>
      <c r="K792" s="527"/>
      <c r="L792" s="517">
        <v>52</v>
      </c>
      <c r="M792" s="518"/>
      <c r="N792" s="518"/>
    </row>
    <row r="793" spans="1:14" s="470" customFormat="1">
      <c r="A793" s="521"/>
      <c r="B793" s="522" t="s">
        <v>320</v>
      </c>
      <c r="C793" s="523"/>
      <c r="D793" s="523"/>
      <c r="E793" s="534">
        <v>4</v>
      </c>
      <c r="F793" s="525">
        <v>0.5</v>
      </c>
      <c r="G793" s="526">
        <f t="shared" si="331"/>
        <v>2</v>
      </c>
      <c r="H793" s="520">
        <f t="shared" si="332"/>
        <v>0</v>
      </c>
      <c r="I793" s="523"/>
      <c r="J793" s="520"/>
      <c r="K793" s="527"/>
      <c r="L793" s="517">
        <v>53</v>
      </c>
      <c r="M793" s="518"/>
      <c r="N793" s="518"/>
    </row>
    <row r="794" spans="1:14" s="470" customFormat="1" ht="25.5">
      <c r="A794" s="513" t="s">
        <v>321</v>
      </c>
      <c r="B794" s="519" t="s">
        <v>322</v>
      </c>
      <c r="C794" s="514">
        <f>SUM(C795:C798)</f>
        <v>5</v>
      </c>
      <c r="D794" s="514">
        <f>SUM(D795:D798)</f>
        <v>0</v>
      </c>
      <c r="E794" s="532"/>
      <c r="F794" s="525"/>
      <c r="G794" s="526"/>
      <c r="H794" s="515">
        <f>SUM(H795:H798)</f>
        <v>30</v>
      </c>
      <c r="I794" s="514">
        <f>SUM(I795:I798)</f>
        <v>0</v>
      </c>
      <c r="J794" s="515"/>
      <c r="K794" s="528"/>
      <c r="L794" s="517">
        <v>54</v>
      </c>
      <c r="M794" s="518"/>
      <c r="N794" s="518"/>
    </row>
    <row r="795" spans="1:14" s="470" customFormat="1">
      <c r="A795" s="521"/>
      <c r="B795" s="522" t="s">
        <v>323</v>
      </c>
      <c r="C795" s="576">
        <v>5</v>
      </c>
      <c r="D795" s="576"/>
      <c r="E795" s="524">
        <v>1.5</v>
      </c>
      <c r="F795" s="525">
        <v>0.5</v>
      </c>
      <c r="G795" s="526">
        <f t="shared" ref="G795:G799" si="333">E795*F795</f>
        <v>0.75</v>
      </c>
      <c r="H795" s="520">
        <v>30</v>
      </c>
      <c r="I795" s="523"/>
      <c r="J795" s="520"/>
      <c r="K795" s="527"/>
      <c r="L795" s="517">
        <v>55</v>
      </c>
      <c r="M795" s="518"/>
      <c r="N795" s="518"/>
    </row>
    <row r="796" spans="1:14" s="470" customFormat="1">
      <c r="A796" s="521"/>
      <c r="B796" s="522" t="s">
        <v>324</v>
      </c>
      <c r="C796" s="523"/>
      <c r="D796" s="523"/>
      <c r="E796" s="535">
        <v>3</v>
      </c>
      <c r="F796" s="525">
        <v>0.5</v>
      </c>
      <c r="G796" s="526">
        <f t="shared" si="333"/>
        <v>1.5</v>
      </c>
      <c r="H796" s="520">
        <f t="shared" ref="H796:H798" si="334">ROUND(C796*G796*6,0)</f>
        <v>0</v>
      </c>
      <c r="I796" s="523"/>
      <c r="J796" s="520"/>
      <c r="K796" s="527"/>
      <c r="L796" s="517">
        <v>56</v>
      </c>
      <c r="M796" s="518"/>
      <c r="N796" s="518"/>
    </row>
    <row r="797" spans="1:14" s="470" customFormat="1">
      <c r="A797" s="521"/>
      <c r="B797" s="522" t="s">
        <v>325</v>
      </c>
      <c r="C797" s="523"/>
      <c r="D797" s="523"/>
      <c r="E797" s="536">
        <v>2.5</v>
      </c>
      <c r="F797" s="525">
        <v>0.5</v>
      </c>
      <c r="G797" s="526">
        <f t="shared" si="333"/>
        <v>1.25</v>
      </c>
      <c r="H797" s="520">
        <f t="shared" si="334"/>
        <v>0</v>
      </c>
      <c r="I797" s="523"/>
      <c r="J797" s="520"/>
      <c r="K797" s="527"/>
      <c r="L797" s="517">
        <v>57</v>
      </c>
      <c r="M797" s="518"/>
      <c r="N797" s="518"/>
    </row>
    <row r="798" spans="1:14" s="470" customFormat="1">
      <c r="A798" s="521"/>
      <c r="B798" s="522" t="s">
        <v>326</v>
      </c>
      <c r="C798" s="523"/>
      <c r="D798" s="523"/>
      <c r="E798" s="524">
        <v>5</v>
      </c>
      <c r="F798" s="525">
        <v>0.5</v>
      </c>
      <c r="G798" s="526">
        <f t="shared" si="333"/>
        <v>2.5</v>
      </c>
      <c r="H798" s="520">
        <f t="shared" si="334"/>
        <v>0</v>
      </c>
      <c r="I798" s="523"/>
      <c r="J798" s="520"/>
      <c r="K798" s="527"/>
      <c r="L798" s="517">
        <v>58</v>
      </c>
      <c r="M798" s="518"/>
      <c r="N798" s="518"/>
    </row>
    <row r="799" spans="1:14" s="470" customFormat="1">
      <c r="A799" s="513" t="s">
        <v>21</v>
      </c>
      <c r="B799" s="519" t="s">
        <v>327</v>
      </c>
      <c r="C799" s="514"/>
      <c r="D799" s="514"/>
      <c r="E799" s="529">
        <v>20</v>
      </c>
      <c r="F799" s="516">
        <v>0.5</v>
      </c>
      <c r="G799" s="526">
        <f t="shared" si="333"/>
        <v>10</v>
      </c>
      <c r="H799" s="520">
        <f>ROUND(C799*G799*1,0)</f>
        <v>0</v>
      </c>
      <c r="I799" s="514"/>
      <c r="J799" s="515"/>
      <c r="K799" s="528"/>
      <c r="L799" s="517">
        <v>72</v>
      </c>
      <c r="M799" s="518"/>
      <c r="N799" s="518"/>
    </row>
    <row r="800" spans="1:14" s="623" customFormat="1">
      <c r="A800" s="664"/>
      <c r="B800" s="665" t="s">
        <v>95</v>
      </c>
      <c r="C800" s="666">
        <f>C801+C858</f>
        <v>2007</v>
      </c>
      <c r="D800" s="666">
        <f>D801+D858</f>
        <v>0</v>
      </c>
      <c r="E800" s="667"/>
      <c r="F800" s="668"/>
      <c r="G800" s="668"/>
      <c r="H800" s="667">
        <f>H801+H858+27.75</f>
        <v>2051.8999999999996</v>
      </c>
      <c r="I800" s="666">
        <f>I801+I858</f>
        <v>0</v>
      </c>
      <c r="J800" s="667"/>
      <c r="K800" s="667"/>
      <c r="L800" s="669">
        <v>1</v>
      </c>
      <c r="M800" s="670"/>
      <c r="N800" s="670"/>
    </row>
    <row r="801" spans="1:14" s="623" customFormat="1">
      <c r="A801" s="665" t="s">
        <v>20</v>
      </c>
      <c r="B801" s="671" t="s">
        <v>264</v>
      </c>
      <c r="C801" s="666">
        <f>C802+C835</f>
        <v>1989</v>
      </c>
      <c r="D801" s="666">
        <f>D802+D835</f>
        <v>0</v>
      </c>
      <c r="E801" s="667"/>
      <c r="F801" s="668"/>
      <c r="G801" s="668"/>
      <c r="H801" s="667">
        <f>H802+H835</f>
        <v>1684.35</v>
      </c>
      <c r="I801" s="666">
        <f>I802+I835</f>
        <v>0</v>
      </c>
      <c r="J801" s="672"/>
      <c r="K801" s="667"/>
      <c r="L801" s="669">
        <v>2</v>
      </c>
      <c r="M801" s="670"/>
      <c r="N801" s="670"/>
    </row>
    <row r="802" spans="1:14" s="623" customFormat="1">
      <c r="A802" s="665" t="s">
        <v>23</v>
      </c>
      <c r="B802" s="671" t="s">
        <v>265</v>
      </c>
      <c r="C802" s="666">
        <f t="shared" ref="C802:K802" si="335">C803+C806+C807+C811+C818+C825+C834</f>
        <v>1715</v>
      </c>
      <c r="D802" s="666">
        <f t="shared" ref="D802" si="336">D803+D806+D807+D811+D818+D825+D834</f>
        <v>0</v>
      </c>
      <c r="E802" s="667"/>
      <c r="F802" s="667"/>
      <c r="G802" s="667"/>
      <c r="H802" s="667">
        <f t="shared" si="335"/>
        <v>1540.1</v>
      </c>
      <c r="I802" s="666">
        <f t="shared" ref="I802" si="337">I803+I806+I807+I811+I818+I825+I834</f>
        <v>0</v>
      </c>
      <c r="J802" s="667">
        <f t="shared" si="335"/>
        <v>0</v>
      </c>
      <c r="K802" s="667">
        <f t="shared" si="335"/>
        <v>0</v>
      </c>
      <c r="L802" s="669">
        <v>3</v>
      </c>
      <c r="M802" s="670"/>
      <c r="N802" s="670"/>
    </row>
    <row r="803" spans="1:14" s="623" customFormat="1">
      <c r="A803" s="665">
        <v>1</v>
      </c>
      <c r="B803" s="671" t="s">
        <v>266</v>
      </c>
      <c r="C803" s="666">
        <f t="shared" ref="C803:K803" si="338">C804+C805</f>
        <v>6</v>
      </c>
      <c r="D803" s="666">
        <f t="shared" ref="D803" si="339">D804+D805</f>
        <v>0</v>
      </c>
      <c r="E803" s="667">
        <f t="shared" si="338"/>
        <v>4</v>
      </c>
      <c r="F803" s="667">
        <f t="shared" si="338"/>
        <v>1</v>
      </c>
      <c r="G803" s="667">
        <f t="shared" si="338"/>
        <v>2</v>
      </c>
      <c r="H803" s="667">
        <f t="shared" si="338"/>
        <v>4.5</v>
      </c>
      <c r="I803" s="666">
        <f t="shared" ref="I803" si="340">I804+I805</f>
        <v>0</v>
      </c>
      <c r="J803" s="667">
        <f t="shared" si="338"/>
        <v>0</v>
      </c>
      <c r="K803" s="667">
        <f t="shared" si="338"/>
        <v>0</v>
      </c>
      <c r="L803" s="669">
        <v>4</v>
      </c>
      <c r="M803" s="670"/>
      <c r="N803" s="670"/>
    </row>
    <row r="804" spans="1:14" s="623" customFormat="1">
      <c r="A804" s="673"/>
      <c r="B804" s="674" t="s">
        <v>267</v>
      </c>
      <c r="C804" s="675"/>
      <c r="D804" s="675"/>
      <c r="E804" s="676">
        <v>2.5</v>
      </c>
      <c r="F804" s="677">
        <v>0.5</v>
      </c>
      <c r="G804" s="678">
        <f t="shared" ref="G804:G806" si="341">E804*F804</f>
        <v>1.25</v>
      </c>
      <c r="H804" s="672">
        <f>ROUND(C804*G804*12,0)</f>
        <v>0</v>
      </c>
      <c r="I804" s="675"/>
      <c r="J804" s="672"/>
      <c r="K804" s="679"/>
      <c r="L804" s="669">
        <v>5</v>
      </c>
      <c r="M804" s="670"/>
      <c r="N804" s="670"/>
    </row>
    <row r="805" spans="1:14" s="623" customFormat="1">
      <c r="A805" s="673"/>
      <c r="B805" s="674" t="s">
        <v>268</v>
      </c>
      <c r="C805" s="675">
        <v>6</v>
      </c>
      <c r="D805" s="675">
        <v>0</v>
      </c>
      <c r="E805" s="676">
        <v>1.5</v>
      </c>
      <c r="F805" s="677">
        <v>0.5</v>
      </c>
      <c r="G805" s="678">
        <f t="shared" si="341"/>
        <v>0.75</v>
      </c>
      <c r="H805" s="672">
        <v>4.5</v>
      </c>
      <c r="I805" s="675"/>
      <c r="J805" s="672"/>
      <c r="K805" s="679"/>
      <c r="L805" s="669">
        <v>6</v>
      </c>
      <c r="M805" s="670"/>
      <c r="N805" s="670"/>
    </row>
    <row r="806" spans="1:14" s="623" customFormat="1" ht="25.5">
      <c r="A806" s="665">
        <v>2</v>
      </c>
      <c r="B806" s="671" t="s">
        <v>269</v>
      </c>
      <c r="C806" s="666">
        <v>0</v>
      </c>
      <c r="D806" s="666"/>
      <c r="E806" s="664">
        <v>1.5</v>
      </c>
      <c r="F806" s="677">
        <v>0.5</v>
      </c>
      <c r="G806" s="678">
        <f t="shared" si="341"/>
        <v>0.75</v>
      </c>
      <c r="H806" s="672">
        <f>ROUND(C806*G806*12,0)</f>
        <v>0</v>
      </c>
      <c r="I806" s="666"/>
      <c r="J806" s="672"/>
      <c r="K806" s="679"/>
      <c r="L806" s="669">
        <v>7</v>
      </c>
      <c r="M806" s="670"/>
      <c r="N806" s="670"/>
    </row>
    <row r="807" spans="1:14" s="623" customFormat="1">
      <c r="A807" s="665">
        <v>3</v>
      </c>
      <c r="B807" s="671" t="s">
        <v>270</v>
      </c>
      <c r="C807" s="666">
        <f t="shared" ref="C807:K807" si="342">SUM(C808:C810)</f>
        <v>0</v>
      </c>
      <c r="D807" s="666">
        <f t="shared" ref="D807" si="343">SUM(D808:D810)</f>
        <v>0</v>
      </c>
      <c r="E807" s="667">
        <f t="shared" si="342"/>
        <v>6</v>
      </c>
      <c r="F807" s="667">
        <f t="shared" si="342"/>
        <v>1.5</v>
      </c>
      <c r="G807" s="667">
        <f t="shared" si="342"/>
        <v>3</v>
      </c>
      <c r="H807" s="667">
        <f t="shared" si="342"/>
        <v>0</v>
      </c>
      <c r="I807" s="666">
        <f t="shared" ref="I807" si="344">SUM(I808:I810)</f>
        <v>0</v>
      </c>
      <c r="J807" s="667">
        <f t="shared" si="342"/>
        <v>0</v>
      </c>
      <c r="K807" s="667">
        <f t="shared" si="342"/>
        <v>0</v>
      </c>
      <c r="L807" s="669">
        <v>8</v>
      </c>
      <c r="M807" s="670"/>
      <c r="N807" s="670"/>
    </row>
    <row r="808" spans="1:14" s="623" customFormat="1">
      <c r="A808" s="673"/>
      <c r="B808" s="674" t="s">
        <v>271</v>
      </c>
      <c r="C808" s="675">
        <v>0</v>
      </c>
      <c r="D808" s="675"/>
      <c r="E808" s="676">
        <v>2.5</v>
      </c>
      <c r="F808" s="677">
        <v>0.5</v>
      </c>
      <c r="G808" s="678">
        <f t="shared" ref="G808:G810" si="345">E808*F808</f>
        <v>1.25</v>
      </c>
      <c r="H808" s="672">
        <f t="shared" ref="H808:H810" si="346">ROUND(C808*G808*12,0)</f>
        <v>0</v>
      </c>
      <c r="I808" s="675"/>
      <c r="J808" s="672"/>
      <c r="K808" s="679"/>
      <c r="L808" s="669">
        <v>9</v>
      </c>
      <c r="M808" s="670"/>
      <c r="N808" s="670"/>
    </row>
    <row r="809" spans="1:14" s="623" customFormat="1">
      <c r="A809" s="673"/>
      <c r="B809" s="674" t="s">
        <v>272</v>
      </c>
      <c r="C809" s="675">
        <v>0</v>
      </c>
      <c r="D809" s="675"/>
      <c r="E809" s="676">
        <v>2</v>
      </c>
      <c r="F809" s="677">
        <v>0.5</v>
      </c>
      <c r="G809" s="678">
        <f t="shared" si="345"/>
        <v>1</v>
      </c>
      <c r="H809" s="672">
        <f t="shared" si="346"/>
        <v>0</v>
      </c>
      <c r="I809" s="675"/>
      <c r="J809" s="672"/>
      <c r="K809" s="679"/>
      <c r="L809" s="669">
        <v>10</v>
      </c>
      <c r="M809" s="670"/>
      <c r="N809" s="670"/>
    </row>
    <row r="810" spans="1:14" s="623" customFormat="1">
      <c r="A810" s="673"/>
      <c r="B810" s="674" t="s">
        <v>273</v>
      </c>
      <c r="C810" s="675">
        <v>0</v>
      </c>
      <c r="D810" s="675"/>
      <c r="E810" s="676">
        <v>1.5</v>
      </c>
      <c r="F810" s="677">
        <v>0.5</v>
      </c>
      <c r="G810" s="678">
        <f t="shared" si="345"/>
        <v>0.75</v>
      </c>
      <c r="H810" s="672">
        <f t="shared" si="346"/>
        <v>0</v>
      </c>
      <c r="I810" s="675"/>
      <c r="J810" s="672"/>
      <c r="K810" s="679"/>
      <c r="L810" s="669">
        <v>11</v>
      </c>
      <c r="M810" s="670"/>
      <c r="N810" s="670"/>
    </row>
    <row r="811" spans="1:14" s="623" customFormat="1" ht="38.25">
      <c r="A811" s="665">
        <v>4</v>
      </c>
      <c r="B811" s="671" t="s">
        <v>274</v>
      </c>
      <c r="C811" s="666">
        <f>SUM(C812:C817)</f>
        <v>77</v>
      </c>
      <c r="D811" s="666">
        <f>SUM(D812:D817)</f>
        <v>0</v>
      </c>
      <c r="E811" s="664"/>
      <c r="F811" s="677"/>
      <c r="G811" s="678"/>
      <c r="H811" s="667">
        <f>SUM(H812:H817)</f>
        <v>72</v>
      </c>
      <c r="I811" s="666">
        <f>SUM(I812:I817)</f>
        <v>0</v>
      </c>
      <c r="J811" s="672"/>
      <c r="K811" s="679"/>
      <c r="L811" s="669">
        <v>12</v>
      </c>
      <c r="M811" s="670"/>
      <c r="N811" s="670"/>
    </row>
    <row r="812" spans="1:14" s="623" customFormat="1">
      <c r="A812" s="673"/>
      <c r="B812" s="674" t="s">
        <v>275</v>
      </c>
      <c r="C812" s="675">
        <v>42</v>
      </c>
      <c r="D812" s="675">
        <v>0</v>
      </c>
      <c r="E812" s="676">
        <v>1</v>
      </c>
      <c r="F812" s="677">
        <v>0.5</v>
      </c>
      <c r="G812" s="678">
        <f t="shared" ref="G812:G824" si="347">E812*F812</f>
        <v>0.5</v>
      </c>
      <c r="H812" s="672">
        <v>21</v>
      </c>
      <c r="I812" s="675"/>
      <c r="J812" s="672"/>
      <c r="K812" s="679"/>
      <c r="L812" s="669">
        <v>13</v>
      </c>
      <c r="M812" s="670"/>
      <c r="N812" s="670"/>
    </row>
    <row r="813" spans="1:14" s="623" customFormat="1">
      <c r="A813" s="673"/>
      <c r="B813" s="674" t="s">
        <v>276</v>
      </c>
      <c r="C813" s="675">
        <v>23</v>
      </c>
      <c r="D813" s="675">
        <v>0</v>
      </c>
      <c r="E813" s="676">
        <v>2</v>
      </c>
      <c r="F813" s="677">
        <v>0.5</v>
      </c>
      <c r="G813" s="678">
        <f t="shared" si="347"/>
        <v>1</v>
      </c>
      <c r="H813" s="672">
        <v>27</v>
      </c>
      <c r="I813" s="675"/>
      <c r="J813" s="672"/>
      <c r="K813" s="679"/>
      <c r="L813" s="669">
        <v>14</v>
      </c>
      <c r="M813" s="670"/>
      <c r="N813" s="670"/>
    </row>
    <row r="814" spans="1:14" s="623" customFormat="1">
      <c r="A814" s="673"/>
      <c r="B814" s="674" t="s">
        <v>277</v>
      </c>
      <c r="C814" s="675">
        <v>6</v>
      </c>
      <c r="D814" s="675">
        <v>0</v>
      </c>
      <c r="E814" s="676">
        <v>3</v>
      </c>
      <c r="F814" s="677">
        <v>0.5</v>
      </c>
      <c r="G814" s="678">
        <f t="shared" si="347"/>
        <v>1.5</v>
      </c>
      <c r="H814" s="672">
        <v>9</v>
      </c>
      <c r="I814" s="675"/>
      <c r="J814" s="672"/>
      <c r="K814" s="679"/>
      <c r="L814" s="669">
        <v>15</v>
      </c>
      <c r="M814" s="670"/>
      <c r="N814" s="670"/>
    </row>
    <row r="815" spans="1:14" s="623" customFormat="1">
      <c r="A815" s="673"/>
      <c r="B815" s="674" t="s">
        <v>278</v>
      </c>
      <c r="C815" s="675">
        <v>0</v>
      </c>
      <c r="D815" s="675">
        <v>0</v>
      </c>
      <c r="E815" s="676">
        <v>4</v>
      </c>
      <c r="F815" s="677">
        <v>0.5</v>
      </c>
      <c r="G815" s="678">
        <f t="shared" si="347"/>
        <v>2</v>
      </c>
      <c r="H815" s="672">
        <v>0</v>
      </c>
      <c r="I815" s="675"/>
      <c r="J815" s="672"/>
      <c r="K815" s="679"/>
      <c r="L815" s="669">
        <v>16</v>
      </c>
      <c r="M815" s="670"/>
      <c r="N815" s="670"/>
    </row>
    <row r="816" spans="1:14" s="623" customFormat="1">
      <c r="A816" s="673"/>
      <c r="B816" s="674" t="s">
        <v>279</v>
      </c>
      <c r="C816" s="675">
        <v>6</v>
      </c>
      <c r="D816" s="675">
        <v>0</v>
      </c>
      <c r="E816" s="676">
        <v>5</v>
      </c>
      <c r="F816" s="677">
        <v>0.5</v>
      </c>
      <c r="G816" s="678">
        <f t="shared" si="347"/>
        <v>2.5</v>
      </c>
      <c r="H816" s="672">
        <v>15</v>
      </c>
      <c r="I816" s="675"/>
      <c r="J816" s="672"/>
      <c r="K816" s="679"/>
      <c r="L816" s="669">
        <v>17</v>
      </c>
      <c r="M816" s="670"/>
      <c r="N816" s="670"/>
    </row>
    <row r="817" spans="1:14" s="623" customFormat="1">
      <c r="A817" s="673"/>
      <c r="B817" s="674" t="s">
        <v>280</v>
      </c>
      <c r="C817" s="675">
        <v>0</v>
      </c>
      <c r="D817" s="675">
        <v>0</v>
      </c>
      <c r="E817" s="676">
        <v>6</v>
      </c>
      <c r="F817" s="677">
        <v>0.5</v>
      </c>
      <c r="G817" s="678">
        <f t="shared" si="347"/>
        <v>3</v>
      </c>
      <c r="H817" s="672">
        <v>0</v>
      </c>
      <c r="I817" s="675"/>
      <c r="J817" s="672"/>
      <c r="K817" s="679"/>
      <c r="L817" s="669">
        <v>18</v>
      </c>
      <c r="M817" s="670"/>
      <c r="N817" s="670"/>
    </row>
    <row r="818" spans="1:14" s="623" customFormat="1">
      <c r="A818" s="665">
        <v>5</v>
      </c>
      <c r="B818" s="671" t="s">
        <v>281</v>
      </c>
      <c r="C818" s="666">
        <f>C819+C822+C823+C824</f>
        <v>0</v>
      </c>
      <c r="D818" s="666">
        <f>D819+D822+D823+D824</f>
        <v>0</v>
      </c>
      <c r="E818" s="666"/>
      <c r="F818" s="677">
        <v>0.5</v>
      </c>
      <c r="G818" s="678">
        <f t="shared" si="347"/>
        <v>0</v>
      </c>
      <c r="H818" s="667">
        <f>H819+H822+H823+H824</f>
        <v>0</v>
      </c>
      <c r="I818" s="666">
        <f>I819+I822+I823+I824</f>
        <v>0</v>
      </c>
      <c r="J818" s="667"/>
      <c r="K818" s="684"/>
      <c r="L818" s="669">
        <v>19</v>
      </c>
      <c r="M818" s="670"/>
      <c r="N818" s="670"/>
    </row>
    <row r="819" spans="1:14" s="623" customFormat="1" ht="43.9" customHeight="1">
      <c r="A819" s="665" t="s">
        <v>282</v>
      </c>
      <c r="B819" s="671" t="s">
        <v>283</v>
      </c>
      <c r="C819" s="666">
        <f>C820+C821</f>
        <v>0</v>
      </c>
      <c r="D819" s="666">
        <f>D820+D821</f>
        <v>0</v>
      </c>
      <c r="E819" s="664"/>
      <c r="F819" s="677">
        <v>0.5</v>
      </c>
      <c r="G819" s="678">
        <f t="shared" si="347"/>
        <v>0</v>
      </c>
      <c r="H819" s="667">
        <f>H820+H821</f>
        <v>0</v>
      </c>
      <c r="I819" s="666">
        <f>I820+I821</f>
        <v>0</v>
      </c>
      <c r="J819" s="667"/>
      <c r="K819" s="684"/>
      <c r="L819" s="669">
        <v>20</v>
      </c>
      <c r="M819" s="670"/>
      <c r="N819" s="670"/>
    </row>
    <row r="820" spans="1:14" s="623" customFormat="1">
      <c r="A820" s="673"/>
      <c r="B820" s="674" t="s">
        <v>284</v>
      </c>
      <c r="C820" s="675">
        <v>0</v>
      </c>
      <c r="D820" s="675"/>
      <c r="E820" s="676">
        <v>1.5</v>
      </c>
      <c r="F820" s="677">
        <v>0.5</v>
      </c>
      <c r="G820" s="678">
        <f t="shared" si="347"/>
        <v>0.75</v>
      </c>
      <c r="H820" s="672">
        <f t="shared" ref="H820:H824" si="348">ROUND(C820*G820*12,0)</f>
        <v>0</v>
      </c>
      <c r="I820" s="675"/>
      <c r="J820" s="672"/>
      <c r="K820" s="679"/>
      <c r="L820" s="669">
        <v>21</v>
      </c>
      <c r="M820" s="670"/>
      <c r="N820" s="670"/>
    </row>
    <row r="821" spans="1:14" s="623" customFormat="1">
      <c r="A821" s="673"/>
      <c r="B821" s="674" t="s">
        <v>285</v>
      </c>
      <c r="C821" s="675">
        <v>0</v>
      </c>
      <c r="D821" s="675"/>
      <c r="E821" s="676">
        <v>2</v>
      </c>
      <c r="F821" s="677">
        <v>0.5</v>
      </c>
      <c r="G821" s="678">
        <f t="shared" si="347"/>
        <v>1</v>
      </c>
      <c r="H821" s="672">
        <f t="shared" si="348"/>
        <v>0</v>
      </c>
      <c r="I821" s="675"/>
      <c r="J821" s="672"/>
      <c r="K821" s="679"/>
      <c r="L821" s="669">
        <v>22</v>
      </c>
      <c r="M821" s="670"/>
      <c r="N821" s="670"/>
    </row>
    <row r="822" spans="1:14" s="623" customFormat="1" ht="38.25">
      <c r="A822" s="665" t="s">
        <v>286</v>
      </c>
      <c r="B822" s="671" t="s">
        <v>287</v>
      </c>
      <c r="C822" s="666">
        <v>0</v>
      </c>
      <c r="D822" s="666"/>
      <c r="E822" s="685">
        <v>1</v>
      </c>
      <c r="F822" s="677">
        <v>0.5</v>
      </c>
      <c r="G822" s="678">
        <f t="shared" si="347"/>
        <v>0.5</v>
      </c>
      <c r="H822" s="672">
        <f t="shared" si="348"/>
        <v>0</v>
      </c>
      <c r="I822" s="666"/>
      <c r="J822" s="667"/>
      <c r="K822" s="684"/>
      <c r="L822" s="669">
        <v>23</v>
      </c>
      <c r="M822" s="670"/>
      <c r="N822" s="670"/>
    </row>
    <row r="823" spans="1:14" s="623" customFormat="1" ht="25.5">
      <c r="A823" s="665" t="s">
        <v>288</v>
      </c>
      <c r="B823" s="671" t="s">
        <v>289</v>
      </c>
      <c r="C823" s="666">
        <v>0</v>
      </c>
      <c r="D823" s="666"/>
      <c r="E823" s="685">
        <v>1</v>
      </c>
      <c r="F823" s="677">
        <v>0.5</v>
      </c>
      <c r="G823" s="678">
        <f t="shared" si="347"/>
        <v>0.5</v>
      </c>
      <c r="H823" s="672">
        <f t="shared" si="348"/>
        <v>0</v>
      </c>
      <c r="I823" s="666"/>
      <c r="J823" s="667"/>
      <c r="K823" s="684"/>
      <c r="L823" s="669">
        <v>24</v>
      </c>
      <c r="M823" s="670"/>
      <c r="N823" s="670"/>
    </row>
    <row r="824" spans="1:14" s="623" customFormat="1" ht="38.25">
      <c r="A824" s="665" t="s">
        <v>290</v>
      </c>
      <c r="B824" s="671" t="s">
        <v>291</v>
      </c>
      <c r="C824" s="666">
        <v>0</v>
      </c>
      <c r="D824" s="666"/>
      <c r="E824" s="685">
        <v>3</v>
      </c>
      <c r="F824" s="677">
        <v>0.5</v>
      </c>
      <c r="G824" s="678">
        <f t="shared" si="347"/>
        <v>1.5</v>
      </c>
      <c r="H824" s="672">
        <f t="shared" si="348"/>
        <v>0</v>
      </c>
      <c r="I824" s="666"/>
      <c r="J824" s="667"/>
      <c r="K824" s="684"/>
      <c r="L824" s="669">
        <v>25</v>
      </c>
      <c r="M824" s="670"/>
      <c r="N824" s="670"/>
    </row>
    <row r="825" spans="1:14" s="628" customFormat="1" ht="25.5">
      <c r="A825" s="665">
        <v>6</v>
      </c>
      <c r="B825" s="671" t="s">
        <v>292</v>
      </c>
      <c r="C825" s="666">
        <f>C826+C830</f>
        <v>1331</v>
      </c>
      <c r="D825" s="666">
        <f>D826+D830</f>
        <v>0</v>
      </c>
      <c r="E825" s="664"/>
      <c r="F825" s="668"/>
      <c r="G825" s="686"/>
      <c r="H825" s="667">
        <f>H826+H830</f>
        <v>1236.3499999999999</v>
      </c>
      <c r="I825" s="666">
        <f>I826+I830</f>
        <v>0</v>
      </c>
      <c r="J825" s="667"/>
      <c r="K825" s="684"/>
      <c r="L825" s="687">
        <v>26</v>
      </c>
      <c r="M825" s="670"/>
      <c r="N825" s="670"/>
    </row>
    <row r="826" spans="1:14" s="623" customFormat="1">
      <c r="A826" s="665" t="s">
        <v>293</v>
      </c>
      <c r="B826" s="671" t="s">
        <v>294</v>
      </c>
      <c r="C826" s="666">
        <f>C827+C828+C829</f>
        <v>249</v>
      </c>
      <c r="D826" s="666">
        <f>D827+D828+D829</f>
        <v>0</v>
      </c>
      <c r="E826" s="676">
        <v>2.5</v>
      </c>
      <c r="F826" s="677">
        <v>0.5</v>
      </c>
      <c r="G826" s="678">
        <f t="shared" ref="G826:G829" si="349">E826*F826</f>
        <v>1.25</v>
      </c>
      <c r="H826" s="667">
        <f>H827+H828+H829</f>
        <v>284.25</v>
      </c>
      <c r="I826" s="666">
        <f>I827+I828+I829</f>
        <v>0</v>
      </c>
      <c r="J826" s="667"/>
      <c r="K826" s="684"/>
      <c r="L826" s="669">
        <v>27</v>
      </c>
      <c r="M826" s="670"/>
      <c r="N826" s="670"/>
    </row>
    <row r="827" spans="1:14" s="623" customFormat="1">
      <c r="A827" s="673"/>
      <c r="B827" s="674" t="s">
        <v>295</v>
      </c>
      <c r="C827" s="675">
        <v>60</v>
      </c>
      <c r="D827" s="675">
        <v>0</v>
      </c>
      <c r="E827" s="676">
        <v>2.5</v>
      </c>
      <c r="F827" s="677">
        <v>0.5</v>
      </c>
      <c r="G827" s="678">
        <f t="shared" si="349"/>
        <v>1.25</v>
      </c>
      <c r="H827" s="672">
        <v>75</v>
      </c>
      <c r="I827" s="675"/>
      <c r="J827" s="672"/>
      <c r="K827" s="679"/>
      <c r="L827" s="669">
        <v>28</v>
      </c>
      <c r="M827" s="670"/>
      <c r="N827" s="670"/>
    </row>
    <row r="828" spans="1:14" s="623" customFormat="1">
      <c r="A828" s="673"/>
      <c r="B828" s="674" t="s">
        <v>296</v>
      </c>
      <c r="C828" s="675">
        <v>132</v>
      </c>
      <c r="D828" s="675">
        <v>0</v>
      </c>
      <c r="E828" s="676">
        <v>2</v>
      </c>
      <c r="F828" s="677">
        <v>0.5</v>
      </c>
      <c r="G828" s="678">
        <f t="shared" si="349"/>
        <v>1</v>
      </c>
      <c r="H828" s="672">
        <v>133</v>
      </c>
      <c r="I828" s="675"/>
      <c r="J828" s="672"/>
      <c r="K828" s="679"/>
      <c r="L828" s="669">
        <v>29</v>
      </c>
      <c r="M828" s="670"/>
      <c r="N828" s="670"/>
    </row>
    <row r="829" spans="1:14" s="623" customFormat="1">
      <c r="A829" s="673"/>
      <c r="B829" s="674" t="s">
        <v>297</v>
      </c>
      <c r="C829" s="675">
        <v>57</v>
      </c>
      <c r="D829" s="675">
        <v>0</v>
      </c>
      <c r="E829" s="676">
        <v>2.5</v>
      </c>
      <c r="F829" s="677">
        <v>0.5</v>
      </c>
      <c r="G829" s="678">
        <f t="shared" si="349"/>
        <v>1.25</v>
      </c>
      <c r="H829" s="672">
        <v>76.25</v>
      </c>
      <c r="I829" s="675"/>
      <c r="J829" s="672"/>
      <c r="K829" s="679"/>
      <c r="L829" s="669">
        <v>30</v>
      </c>
      <c r="M829" s="670"/>
      <c r="N829" s="670"/>
    </row>
    <row r="830" spans="1:14" s="623" customFormat="1">
      <c r="A830" s="665" t="s">
        <v>298</v>
      </c>
      <c r="B830" s="671" t="s">
        <v>299</v>
      </c>
      <c r="C830" s="675">
        <f>C831+C832+C833</f>
        <v>1082</v>
      </c>
      <c r="D830" s="675">
        <f>D831+D832+D833</f>
        <v>0</v>
      </c>
      <c r="E830" s="676"/>
      <c r="F830" s="677"/>
      <c r="G830" s="678"/>
      <c r="H830" s="672">
        <f>H831+H832+H833</f>
        <v>952.1</v>
      </c>
      <c r="I830" s="666">
        <f>I831+I832+I833</f>
        <v>0</v>
      </c>
      <c r="J830" s="672"/>
      <c r="K830" s="679"/>
      <c r="L830" s="669">
        <v>31</v>
      </c>
      <c r="M830" s="670"/>
      <c r="N830" s="670"/>
    </row>
    <row r="831" spans="1:14" s="623" customFormat="1">
      <c r="A831" s="673"/>
      <c r="B831" s="674" t="s">
        <v>295</v>
      </c>
      <c r="C831" s="675">
        <v>312</v>
      </c>
      <c r="D831" s="675">
        <v>0</v>
      </c>
      <c r="E831" s="676">
        <v>2</v>
      </c>
      <c r="F831" s="677">
        <v>0.5</v>
      </c>
      <c r="G831" s="678">
        <f t="shared" ref="G831:G834" si="350">E831*F831</f>
        <v>1</v>
      </c>
      <c r="H831" s="672">
        <v>312</v>
      </c>
      <c r="I831" s="675"/>
      <c r="J831" s="672"/>
      <c r="K831" s="679"/>
      <c r="L831" s="669">
        <v>32</v>
      </c>
      <c r="M831" s="670"/>
      <c r="N831" s="670"/>
    </row>
    <row r="832" spans="1:14" s="623" customFormat="1">
      <c r="A832" s="673"/>
      <c r="B832" s="674" t="s">
        <v>296</v>
      </c>
      <c r="C832" s="675">
        <v>535</v>
      </c>
      <c r="D832" s="675">
        <v>0</v>
      </c>
      <c r="E832" s="676">
        <v>1.5</v>
      </c>
      <c r="F832" s="677">
        <v>0.5</v>
      </c>
      <c r="G832" s="678">
        <f t="shared" si="350"/>
        <v>0.75</v>
      </c>
      <c r="H832" s="672">
        <v>404.1</v>
      </c>
      <c r="I832" s="675"/>
      <c r="J832" s="672"/>
      <c r="K832" s="679"/>
      <c r="L832" s="669">
        <v>33</v>
      </c>
      <c r="M832" s="670"/>
      <c r="N832" s="670"/>
    </row>
    <row r="833" spans="1:14" s="623" customFormat="1">
      <c r="A833" s="673"/>
      <c r="B833" s="674" t="s">
        <v>297</v>
      </c>
      <c r="C833" s="675">
        <v>235</v>
      </c>
      <c r="D833" s="675">
        <v>0</v>
      </c>
      <c r="E833" s="676">
        <v>2</v>
      </c>
      <c r="F833" s="677">
        <v>0.5</v>
      </c>
      <c r="G833" s="678">
        <f t="shared" si="350"/>
        <v>1</v>
      </c>
      <c r="H833" s="672">
        <v>236</v>
      </c>
      <c r="I833" s="675"/>
      <c r="J833" s="672"/>
      <c r="K833" s="679"/>
      <c r="L833" s="669">
        <v>34</v>
      </c>
      <c r="M833" s="670"/>
      <c r="N833" s="670"/>
    </row>
    <row r="834" spans="1:14" s="623" customFormat="1" ht="25.5">
      <c r="A834" s="665">
        <v>7</v>
      </c>
      <c r="B834" s="671" t="s">
        <v>300</v>
      </c>
      <c r="C834" s="666">
        <v>301</v>
      </c>
      <c r="D834" s="666"/>
      <c r="E834" s="664">
        <v>1.5</v>
      </c>
      <c r="F834" s="668">
        <v>0.5</v>
      </c>
      <c r="G834" s="686">
        <f t="shared" si="350"/>
        <v>0.75</v>
      </c>
      <c r="H834" s="667">
        <v>227.25</v>
      </c>
      <c r="I834" s="666"/>
      <c r="J834" s="667"/>
      <c r="K834" s="684"/>
      <c r="L834" s="669">
        <v>35</v>
      </c>
      <c r="M834" s="670"/>
      <c r="N834" s="670"/>
    </row>
    <row r="835" spans="1:14" s="623" customFormat="1">
      <c r="A835" s="665" t="s">
        <v>37</v>
      </c>
      <c r="B835" s="671" t="s">
        <v>301</v>
      </c>
      <c r="C835" s="666">
        <f>C836+C843+C844</f>
        <v>274</v>
      </c>
      <c r="D835" s="666">
        <f>D836+D843+D844</f>
        <v>0</v>
      </c>
      <c r="E835" s="688"/>
      <c r="F835" s="677"/>
      <c r="G835" s="678"/>
      <c r="H835" s="667">
        <f>H836+H843+H844</f>
        <v>144.25</v>
      </c>
      <c r="I835" s="666">
        <f>I836+I843+I844</f>
        <v>0</v>
      </c>
      <c r="J835" s="667"/>
      <c r="K835" s="684"/>
      <c r="L835" s="669">
        <v>36</v>
      </c>
      <c r="M835" s="670"/>
      <c r="N835" s="670"/>
    </row>
    <row r="836" spans="1:14" s="623" customFormat="1" ht="25.5">
      <c r="A836" s="665">
        <v>1</v>
      </c>
      <c r="B836" s="671" t="s">
        <v>302</v>
      </c>
      <c r="C836" s="666">
        <f>C837+C838</f>
        <v>79</v>
      </c>
      <c r="D836" s="666">
        <f>D837+D838</f>
        <v>0</v>
      </c>
      <c r="E836" s="689"/>
      <c r="F836" s="677"/>
      <c r="G836" s="678"/>
      <c r="H836" s="667">
        <f>H837+H838</f>
        <v>44.75</v>
      </c>
      <c r="I836" s="666">
        <f>I837+I838</f>
        <v>0</v>
      </c>
      <c r="J836" s="667"/>
      <c r="K836" s="684"/>
      <c r="L836" s="669">
        <v>37</v>
      </c>
      <c r="M836" s="670"/>
      <c r="N836" s="670"/>
    </row>
    <row r="837" spans="1:14" s="623" customFormat="1">
      <c r="A837" s="665" t="s">
        <v>39</v>
      </c>
      <c r="B837" s="671" t="s">
        <v>303</v>
      </c>
      <c r="C837" s="666">
        <v>19</v>
      </c>
      <c r="D837" s="666">
        <v>0</v>
      </c>
      <c r="E837" s="664">
        <v>2.5</v>
      </c>
      <c r="F837" s="677">
        <v>0.5</v>
      </c>
      <c r="G837" s="678">
        <f t="shared" ref="G837:G843" si="351">E837*F837</f>
        <v>1.25</v>
      </c>
      <c r="H837" s="672">
        <v>14.25</v>
      </c>
      <c r="I837" s="666"/>
      <c r="J837" s="667"/>
      <c r="K837" s="684"/>
      <c r="L837" s="669">
        <v>38</v>
      </c>
      <c r="M837" s="670"/>
      <c r="N837" s="670"/>
    </row>
    <row r="838" spans="1:14" s="623" customFormat="1">
      <c r="A838" s="665" t="s">
        <v>42</v>
      </c>
      <c r="B838" s="671" t="s">
        <v>304</v>
      </c>
      <c r="C838" s="666">
        <f>SUM(C839:C842)</f>
        <v>60</v>
      </c>
      <c r="D838" s="666">
        <f>SUM(D839:D842)</f>
        <v>0</v>
      </c>
      <c r="E838" s="664"/>
      <c r="F838" s="677"/>
      <c r="G838" s="678"/>
      <c r="H838" s="667">
        <f>SUM(H839:H842)</f>
        <v>30.5</v>
      </c>
      <c r="I838" s="666">
        <f>SUM(I839:I842)</f>
        <v>0</v>
      </c>
      <c r="J838" s="667"/>
      <c r="K838" s="684"/>
      <c r="L838" s="669">
        <v>39</v>
      </c>
      <c r="M838" s="670"/>
      <c r="N838" s="670"/>
    </row>
    <row r="839" spans="1:14" s="623" customFormat="1">
      <c r="A839" s="673"/>
      <c r="B839" s="674" t="s">
        <v>305</v>
      </c>
      <c r="C839" s="675">
        <v>60</v>
      </c>
      <c r="D839" s="675">
        <v>0</v>
      </c>
      <c r="E839" s="676">
        <v>1.5</v>
      </c>
      <c r="F839" s="677">
        <v>0.5</v>
      </c>
      <c r="G839" s="678">
        <f t="shared" si="351"/>
        <v>0.75</v>
      </c>
      <c r="H839" s="672">
        <v>30.5</v>
      </c>
      <c r="I839" s="675"/>
      <c r="J839" s="672"/>
      <c r="K839" s="679"/>
      <c r="L839" s="669">
        <v>40</v>
      </c>
      <c r="M839" s="670"/>
      <c r="N839" s="670"/>
    </row>
    <row r="840" spans="1:14" s="623" customFormat="1">
      <c r="A840" s="673"/>
      <c r="B840" s="674" t="s">
        <v>306</v>
      </c>
      <c r="C840" s="675">
        <v>0</v>
      </c>
      <c r="D840" s="675">
        <v>0</v>
      </c>
      <c r="E840" s="676">
        <v>3</v>
      </c>
      <c r="F840" s="677">
        <v>0.5</v>
      </c>
      <c r="G840" s="678">
        <f t="shared" si="351"/>
        <v>1.5</v>
      </c>
      <c r="H840" s="672">
        <f t="shared" ref="H840:H843" si="352">ROUND(C840*G840*12,0)</f>
        <v>0</v>
      </c>
      <c r="I840" s="675"/>
      <c r="J840" s="672"/>
      <c r="K840" s="679"/>
      <c r="L840" s="669">
        <v>41</v>
      </c>
      <c r="M840" s="670"/>
      <c r="N840" s="670"/>
    </row>
    <row r="841" spans="1:14" s="623" customFormat="1">
      <c r="A841" s="673"/>
      <c r="B841" s="674" t="s">
        <v>307</v>
      </c>
      <c r="C841" s="675">
        <v>0</v>
      </c>
      <c r="D841" s="675">
        <v>0</v>
      </c>
      <c r="E841" s="676">
        <v>4.5</v>
      </c>
      <c r="F841" s="677">
        <v>0.5</v>
      </c>
      <c r="G841" s="678">
        <f t="shared" si="351"/>
        <v>2.25</v>
      </c>
      <c r="H841" s="672">
        <f t="shared" si="352"/>
        <v>0</v>
      </c>
      <c r="I841" s="675"/>
      <c r="J841" s="672"/>
      <c r="K841" s="679"/>
      <c r="L841" s="669">
        <v>42</v>
      </c>
      <c r="M841" s="670"/>
      <c r="N841" s="670"/>
    </row>
    <row r="842" spans="1:14" s="623" customFormat="1">
      <c r="A842" s="673"/>
      <c r="B842" s="674" t="s">
        <v>308</v>
      </c>
      <c r="C842" s="675">
        <v>0</v>
      </c>
      <c r="D842" s="675">
        <v>0</v>
      </c>
      <c r="E842" s="676">
        <v>6</v>
      </c>
      <c r="F842" s="677">
        <v>0.5</v>
      </c>
      <c r="G842" s="678">
        <f t="shared" si="351"/>
        <v>3</v>
      </c>
      <c r="H842" s="672">
        <f t="shared" si="352"/>
        <v>0</v>
      </c>
      <c r="I842" s="675"/>
      <c r="J842" s="672"/>
      <c r="K842" s="679"/>
      <c r="L842" s="669">
        <v>43</v>
      </c>
      <c r="M842" s="670"/>
      <c r="N842" s="670"/>
    </row>
    <row r="843" spans="1:14" s="623" customFormat="1" ht="25.5">
      <c r="A843" s="665">
        <v>2</v>
      </c>
      <c r="B843" s="671" t="s">
        <v>309</v>
      </c>
      <c r="C843" s="666">
        <v>0</v>
      </c>
      <c r="D843" s="666"/>
      <c r="E843" s="664">
        <v>1.5</v>
      </c>
      <c r="F843" s="677">
        <v>0.5</v>
      </c>
      <c r="G843" s="678">
        <f t="shared" si="351"/>
        <v>0.75</v>
      </c>
      <c r="H843" s="672">
        <f t="shared" si="352"/>
        <v>0</v>
      </c>
      <c r="I843" s="666"/>
      <c r="J843" s="667"/>
      <c r="K843" s="684"/>
      <c r="L843" s="669">
        <v>44</v>
      </c>
      <c r="M843" s="670"/>
      <c r="N843" s="670"/>
    </row>
    <row r="844" spans="1:14" s="623" customFormat="1" ht="25.5">
      <c r="A844" s="665">
        <v>3</v>
      </c>
      <c r="B844" s="671" t="s">
        <v>310</v>
      </c>
      <c r="C844" s="666">
        <f t="shared" ref="C844:K844" si="353">C845+C848+C853</f>
        <v>195</v>
      </c>
      <c r="D844" s="666">
        <f t="shared" ref="D844" si="354">D845+D848+D853</f>
        <v>0</v>
      </c>
      <c r="E844" s="667">
        <f t="shared" si="353"/>
        <v>0</v>
      </c>
      <c r="F844" s="667">
        <f t="shared" si="353"/>
        <v>0</v>
      </c>
      <c r="G844" s="667">
        <f t="shared" si="353"/>
        <v>0</v>
      </c>
      <c r="H844" s="667">
        <f t="shared" si="353"/>
        <v>99.5</v>
      </c>
      <c r="I844" s="666">
        <f t="shared" ref="I844" si="355">I845+I848+I853</f>
        <v>0</v>
      </c>
      <c r="J844" s="667">
        <f t="shared" si="353"/>
        <v>0</v>
      </c>
      <c r="K844" s="667">
        <f t="shared" si="353"/>
        <v>0</v>
      </c>
      <c r="L844" s="669">
        <v>45</v>
      </c>
      <c r="M844" s="670"/>
      <c r="N844" s="670"/>
    </row>
    <row r="845" spans="1:14" s="628" customFormat="1">
      <c r="A845" s="665" t="s">
        <v>311</v>
      </c>
      <c r="B845" s="671" t="s">
        <v>312</v>
      </c>
      <c r="C845" s="666">
        <f>C846+C847</f>
        <v>6</v>
      </c>
      <c r="D845" s="666">
        <f>D846+D847</f>
        <v>0</v>
      </c>
      <c r="E845" s="688"/>
      <c r="F845" s="668"/>
      <c r="G845" s="686"/>
      <c r="H845" s="667">
        <f>H846+H847</f>
        <v>4.5</v>
      </c>
      <c r="I845" s="666">
        <f>I846+I847</f>
        <v>0</v>
      </c>
      <c r="J845" s="667"/>
      <c r="K845" s="684"/>
      <c r="L845" s="687">
        <v>46</v>
      </c>
      <c r="M845" s="670"/>
      <c r="N845" s="670"/>
    </row>
    <row r="846" spans="1:14" s="623" customFormat="1" ht="25.5">
      <c r="A846" s="673"/>
      <c r="B846" s="674" t="s">
        <v>313</v>
      </c>
      <c r="C846" s="675">
        <v>6</v>
      </c>
      <c r="D846" s="675"/>
      <c r="E846" s="676">
        <v>1.5</v>
      </c>
      <c r="F846" s="677">
        <v>0.5</v>
      </c>
      <c r="G846" s="678">
        <f t="shared" ref="G846:G852" si="356">E846*F846</f>
        <v>0.75</v>
      </c>
      <c r="H846" s="672">
        <v>4.5</v>
      </c>
      <c r="I846" s="675"/>
      <c r="J846" s="672"/>
      <c r="K846" s="679"/>
      <c r="L846" s="669">
        <v>47</v>
      </c>
      <c r="M846" s="670"/>
      <c r="N846" s="670"/>
    </row>
    <row r="847" spans="1:14" s="623" customFormat="1" ht="25.5">
      <c r="A847" s="673"/>
      <c r="B847" s="674" t="s">
        <v>314</v>
      </c>
      <c r="C847" s="675">
        <v>0</v>
      </c>
      <c r="D847" s="675"/>
      <c r="E847" s="676">
        <v>2</v>
      </c>
      <c r="F847" s="677">
        <v>0.5</v>
      </c>
      <c r="G847" s="678">
        <f t="shared" si="356"/>
        <v>1</v>
      </c>
      <c r="H847" s="672">
        <f t="shared" ref="H847:H852" si="357">ROUND(C847*G847*12,0)</f>
        <v>0</v>
      </c>
      <c r="I847" s="675"/>
      <c r="J847" s="672"/>
      <c r="K847" s="679"/>
      <c r="L847" s="669">
        <v>48</v>
      </c>
      <c r="M847" s="670"/>
      <c r="N847" s="670"/>
    </row>
    <row r="848" spans="1:14" s="628" customFormat="1" ht="35.1" customHeight="1">
      <c r="A848" s="665" t="s">
        <v>315</v>
      </c>
      <c r="B848" s="671" t="s">
        <v>316</v>
      </c>
      <c r="C848" s="666">
        <f>SUM(C849:C852)</f>
        <v>189</v>
      </c>
      <c r="D848" s="666">
        <f>SUM(D849:D852)</f>
        <v>0</v>
      </c>
      <c r="E848" s="688"/>
      <c r="F848" s="668"/>
      <c r="G848" s="686"/>
      <c r="H848" s="667">
        <f>SUM(H849:H852)</f>
        <v>95</v>
      </c>
      <c r="I848" s="666">
        <f>SUM(I849:I852)</f>
        <v>0</v>
      </c>
      <c r="J848" s="667"/>
      <c r="K848" s="684"/>
      <c r="L848" s="687">
        <v>49</v>
      </c>
      <c r="M848" s="670"/>
      <c r="N848" s="670"/>
    </row>
    <row r="849" spans="1:14" s="623" customFormat="1">
      <c r="A849" s="673"/>
      <c r="B849" s="674" t="s">
        <v>317</v>
      </c>
      <c r="C849" s="675">
        <v>189</v>
      </c>
      <c r="D849" s="675"/>
      <c r="E849" s="690">
        <v>1</v>
      </c>
      <c r="F849" s="677">
        <v>0.5</v>
      </c>
      <c r="G849" s="678">
        <f t="shared" si="356"/>
        <v>0.5</v>
      </c>
      <c r="H849" s="672">
        <v>95</v>
      </c>
      <c r="I849" s="675"/>
      <c r="J849" s="672"/>
      <c r="K849" s="679"/>
      <c r="L849" s="669">
        <v>50</v>
      </c>
      <c r="M849" s="670"/>
      <c r="N849" s="670"/>
    </row>
    <row r="850" spans="1:14" s="623" customFormat="1">
      <c r="A850" s="673"/>
      <c r="B850" s="674" t="s">
        <v>318</v>
      </c>
      <c r="C850" s="675">
        <v>0</v>
      </c>
      <c r="D850" s="675"/>
      <c r="E850" s="676">
        <v>2</v>
      </c>
      <c r="F850" s="677">
        <v>0.5</v>
      </c>
      <c r="G850" s="678">
        <f t="shared" si="356"/>
        <v>1</v>
      </c>
      <c r="H850" s="672">
        <f t="shared" si="357"/>
        <v>0</v>
      </c>
      <c r="I850" s="675"/>
      <c r="J850" s="672"/>
      <c r="K850" s="679"/>
      <c r="L850" s="669">
        <v>51</v>
      </c>
      <c r="M850" s="670"/>
      <c r="N850" s="670"/>
    </row>
    <row r="851" spans="1:14" s="623" customFormat="1">
      <c r="A851" s="673"/>
      <c r="B851" s="674" t="s">
        <v>319</v>
      </c>
      <c r="C851" s="675">
        <v>0</v>
      </c>
      <c r="D851" s="675"/>
      <c r="E851" s="690">
        <v>3</v>
      </c>
      <c r="F851" s="677">
        <v>0.5</v>
      </c>
      <c r="G851" s="678">
        <f t="shared" si="356"/>
        <v>1.5</v>
      </c>
      <c r="H851" s="672">
        <f t="shared" si="357"/>
        <v>0</v>
      </c>
      <c r="I851" s="675"/>
      <c r="J851" s="672"/>
      <c r="K851" s="679"/>
      <c r="L851" s="669">
        <v>52</v>
      </c>
      <c r="M851" s="670"/>
      <c r="N851" s="670"/>
    </row>
    <row r="852" spans="1:14" s="623" customFormat="1">
      <c r="A852" s="673"/>
      <c r="B852" s="674" t="s">
        <v>320</v>
      </c>
      <c r="C852" s="675">
        <v>0</v>
      </c>
      <c r="D852" s="675"/>
      <c r="E852" s="690">
        <v>4</v>
      </c>
      <c r="F852" s="677">
        <v>0.5</v>
      </c>
      <c r="G852" s="678">
        <f t="shared" si="356"/>
        <v>2</v>
      </c>
      <c r="H852" s="672">
        <f t="shared" si="357"/>
        <v>0</v>
      </c>
      <c r="I852" s="675"/>
      <c r="J852" s="672"/>
      <c r="K852" s="679"/>
      <c r="L852" s="669">
        <v>53</v>
      </c>
      <c r="M852" s="670"/>
      <c r="N852" s="670"/>
    </row>
    <row r="853" spans="1:14" s="623" customFormat="1" ht="25.5">
      <c r="A853" s="665" t="s">
        <v>321</v>
      </c>
      <c r="B853" s="671" t="s">
        <v>322</v>
      </c>
      <c r="C853" s="666">
        <f>SUM(C854:C857)</f>
        <v>0</v>
      </c>
      <c r="D853" s="666">
        <f>SUM(D854:D857)</f>
        <v>0</v>
      </c>
      <c r="E853" s="688"/>
      <c r="F853" s="677"/>
      <c r="G853" s="678"/>
      <c r="H853" s="667">
        <f>SUM(H854:H857)</f>
        <v>0</v>
      </c>
      <c r="I853" s="666">
        <f>SUM(I854:I857)</f>
        <v>0</v>
      </c>
      <c r="J853" s="667"/>
      <c r="K853" s="684"/>
      <c r="L853" s="669">
        <v>54</v>
      </c>
      <c r="M853" s="670"/>
      <c r="N853" s="670"/>
    </row>
    <row r="854" spans="1:14" s="623" customFormat="1">
      <c r="A854" s="673"/>
      <c r="B854" s="674" t="s">
        <v>323</v>
      </c>
      <c r="C854" s="675">
        <v>0</v>
      </c>
      <c r="D854" s="675"/>
      <c r="E854" s="676">
        <v>1.5</v>
      </c>
      <c r="F854" s="677">
        <v>0.5</v>
      </c>
      <c r="G854" s="678">
        <f t="shared" ref="G854:G858" si="358">E854*F854</f>
        <v>0.75</v>
      </c>
      <c r="H854" s="672">
        <f t="shared" ref="H854:H857" si="359">ROUND(C854*G854*12,0)</f>
        <v>0</v>
      </c>
      <c r="I854" s="675"/>
      <c r="J854" s="672"/>
      <c r="K854" s="679"/>
      <c r="L854" s="669">
        <v>55</v>
      </c>
      <c r="M854" s="670"/>
      <c r="N854" s="670"/>
    </row>
    <row r="855" spans="1:14" s="623" customFormat="1">
      <c r="A855" s="673"/>
      <c r="B855" s="674" t="s">
        <v>324</v>
      </c>
      <c r="C855" s="675">
        <v>0</v>
      </c>
      <c r="D855" s="675"/>
      <c r="E855" s="691">
        <v>3</v>
      </c>
      <c r="F855" s="677">
        <v>0.5</v>
      </c>
      <c r="G855" s="678">
        <f t="shared" si="358"/>
        <v>1.5</v>
      </c>
      <c r="H855" s="672">
        <f t="shared" si="359"/>
        <v>0</v>
      </c>
      <c r="I855" s="675"/>
      <c r="J855" s="672"/>
      <c r="K855" s="679"/>
      <c r="L855" s="669">
        <v>56</v>
      </c>
      <c r="M855" s="670"/>
      <c r="N855" s="670"/>
    </row>
    <row r="856" spans="1:14" s="623" customFormat="1">
      <c r="A856" s="673"/>
      <c r="B856" s="674" t="s">
        <v>325</v>
      </c>
      <c r="C856" s="675">
        <v>0</v>
      </c>
      <c r="D856" s="675"/>
      <c r="E856" s="692">
        <v>2.5</v>
      </c>
      <c r="F856" s="677">
        <v>0.5</v>
      </c>
      <c r="G856" s="678">
        <f t="shared" si="358"/>
        <v>1.25</v>
      </c>
      <c r="H856" s="672">
        <f t="shared" si="359"/>
        <v>0</v>
      </c>
      <c r="I856" s="675"/>
      <c r="J856" s="672"/>
      <c r="K856" s="679"/>
      <c r="L856" s="669">
        <v>57</v>
      </c>
      <c r="M856" s="670"/>
      <c r="N856" s="670"/>
    </row>
    <row r="857" spans="1:14" s="623" customFormat="1">
      <c r="A857" s="673"/>
      <c r="B857" s="674" t="s">
        <v>326</v>
      </c>
      <c r="C857" s="675">
        <v>0</v>
      </c>
      <c r="D857" s="675"/>
      <c r="E857" s="676">
        <v>5</v>
      </c>
      <c r="F857" s="677">
        <v>0.5</v>
      </c>
      <c r="G857" s="678">
        <f t="shared" si="358"/>
        <v>2.5</v>
      </c>
      <c r="H857" s="672">
        <f t="shared" si="359"/>
        <v>0</v>
      </c>
      <c r="I857" s="675"/>
      <c r="J857" s="672"/>
      <c r="K857" s="679"/>
      <c r="L857" s="669">
        <v>58</v>
      </c>
      <c r="M857" s="670"/>
      <c r="N857" s="670"/>
    </row>
    <row r="858" spans="1:14" s="623" customFormat="1">
      <c r="A858" s="665" t="s">
        <v>21</v>
      </c>
      <c r="B858" s="671" t="s">
        <v>327</v>
      </c>
      <c r="C858" s="666">
        <v>18</v>
      </c>
      <c r="D858" s="666"/>
      <c r="E858" s="685">
        <v>20</v>
      </c>
      <c r="F858" s="668">
        <v>0.5</v>
      </c>
      <c r="G858" s="678">
        <f t="shared" si="358"/>
        <v>10</v>
      </c>
      <c r="H858" s="672">
        <v>339.8</v>
      </c>
      <c r="I858" s="666"/>
      <c r="J858" s="667"/>
      <c r="K858" s="684"/>
      <c r="L858" s="669">
        <v>72</v>
      </c>
      <c r="M858" s="670"/>
      <c r="N858" s="670"/>
    </row>
    <row r="859" spans="1:14" s="382" customFormat="1">
      <c r="A859" s="436"/>
      <c r="B859" s="437" t="s">
        <v>96</v>
      </c>
      <c r="C859" s="438">
        <f>C860+C917</f>
        <v>2589</v>
      </c>
      <c r="D859" s="438">
        <f>D860+D917</f>
        <v>1099</v>
      </c>
      <c r="E859" s="439"/>
      <c r="F859" s="440"/>
      <c r="G859" s="440"/>
      <c r="H859" s="439">
        <f>H860+H917</f>
        <v>5932.1179999999995</v>
      </c>
      <c r="I859" s="438">
        <f>I860+I917</f>
        <v>4082.2006000000001</v>
      </c>
      <c r="J859" s="439"/>
      <c r="K859" s="439"/>
      <c r="L859" s="459">
        <v>1</v>
      </c>
      <c r="M859" s="670"/>
      <c r="N859" s="460"/>
    </row>
    <row r="860" spans="1:14" s="382" customFormat="1">
      <c r="A860" s="437" t="s">
        <v>20</v>
      </c>
      <c r="B860" s="441" t="s">
        <v>264</v>
      </c>
      <c r="C860" s="438">
        <f>C861+C894</f>
        <v>2570</v>
      </c>
      <c r="D860" s="438">
        <f>D861+D894</f>
        <v>1080</v>
      </c>
      <c r="E860" s="439"/>
      <c r="F860" s="440"/>
      <c r="G860" s="440"/>
      <c r="H860" s="439">
        <f>H861+H894</f>
        <v>5850.0379999999996</v>
      </c>
      <c r="I860" s="438">
        <f>I861+I894</f>
        <v>4000.1206000000002</v>
      </c>
      <c r="J860" s="442"/>
      <c r="K860" s="439"/>
      <c r="L860" s="459">
        <v>2</v>
      </c>
      <c r="M860" s="460"/>
      <c r="N860" s="460"/>
    </row>
    <row r="861" spans="1:14" s="382" customFormat="1">
      <c r="A861" s="437" t="s">
        <v>23</v>
      </c>
      <c r="B861" s="441" t="s">
        <v>265</v>
      </c>
      <c r="C861" s="438">
        <f t="shared" ref="C861:K861" si="360">C862+C865+C866+C870+C877+C884+C893</f>
        <v>2231</v>
      </c>
      <c r="D861" s="438">
        <f t="shared" ref="D861" si="361">D862+D865+D866+D870+D877+D884+D893</f>
        <v>972</v>
      </c>
      <c r="E861" s="439"/>
      <c r="F861" s="439"/>
      <c r="G861" s="439"/>
      <c r="H861" s="439">
        <f t="shared" si="360"/>
        <v>5424.8973999999998</v>
      </c>
      <c r="I861" s="438">
        <f t="shared" ref="I861" si="362">I862+I865+I866+I870+I877+I884+I893</f>
        <v>3732.48</v>
      </c>
      <c r="J861" s="439">
        <f t="shared" si="360"/>
        <v>0</v>
      </c>
      <c r="K861" s="439">
        <f t="shared" si="360"/>
        <v>0</v>
      </c>
      <c r="L861" s="459">
        <v>3</v>
      </c>
      <c r="M861" s="460"/>
      <c r="N861" s="460"/>
    </row>
    <row r="862" spans="1:14" s="382" customFormat="1">
      <c r="A862" s="437">
        <v>1</v>
      </c>
      <c r="B862" s="441" t="s">
        <v>266</v>
      </c>
      <c r="C862" s="438">
        <f t="shared" ref="C862:K862" si="363">C863+C864</f>
        <v>34</v>
      </c>
      <c r="D862" s="438">
        <f t="shared" ref="D862" si="364">D863+D864</f>
        <v>20</v>
      </c>
      <c r="E862" s="439">
        <f t="shared" si="363"/>
        <v>4</v>
      </c>
      <c r="F862" s="439">
        <f t="shared" si="363"/>
        <v>1</v>
      </c>
      <c r="G862" s="439">
        <f t="shared" si="363"/>
        <v>2</v>
      </c>
      <c r="H862" s="439">
        <f t="shared" si="363"/>
        <v>85.8</v>
      </c>
      <c r="I862" s="438">
        <f t="shared" ref="I862" si="365">I863+I864</f>
        <v>64.8</v>
      </c>
      <c r="J862" s="439">
        <f t="shared" si="363"/>
        <v>0</v>
      </c>
      <c r="K862" s="439">
        <f t="shared" si="363"/>
        <v>0</v>
      </c>
      <c r="L862" s="459">
        <v>4</v>
      </c>
      <c r="M862" s="460"/>
      <c r="N862" s="460"/>
    </row>
    <row r="863" spans="1:14" s="382" customFormat="1">
      <c r="A863" s="443"/>
      <c r="B863" s="444" t="s">
        <v>267</v>
      </c>
      <c r="C863" s="242"/>
      <c r="D863" s="242"/>
      <c r="E863" s="445">
        <v>2.5</v>
      </c>
      <c r="F863" s="446">
        <v>0.5</v>
      </c>
      <c r="G863" s="447">
        <f t="shared" ref="G863:G865" si="366">E863*F863</f>
        <v>1.25</v>
      </c>
      <c r="H863" s="442">
        <f t="shared" ref="H863:H869" si="367">ROUND(C863*G863*12,0)</f>
        <v>0</v>
      </c>
      <c r="I863" s="242"/>
      <c r="J863" s="442"/>
      <c r="K863" s="448"/>
      <c r="L863" s="459">
        <v>5</v>
      </c>
      <c r="M863" s="460"/>
      <c r="N863" s="460"/>
    </row>
    <row r="864" spans="1:14" s="382" customFormat="1">
      <c r="A864" s="443"/>
      <c r="B864" s="444" t="s">
        <v>268</v>
      </c>
      <c r="C864" s="242">
        <v>34</v>
      </c>
      <c r="D864" s="242">
        <v>20</v>
      </c>
      <c r="E864" s="445">
        <v>1.5</v>
      </c>
      <c r="F864" s="446">
        <v>0.5</v>
      </c>
      <c r="G864" s="447">
        <f t="shared" si="366"/>
        <v>0.75</v>
      </c>
      <c r="H864" s="442">
        <v>85.8</v>
      </c>
      <c r="I864" s="242">
        <v>64.8</v>
      </c>
      <c r="J864" s="442"/>
      <c r="K864" s="448"/>
      <c r="L864" s="459">
        <v>6</v>
      </c>
      <c r="M864" s="460"/>
      <c r="N864" s="460"/>
    </row>
    <row r="865" spans="1:14" s="382" customFormat="1" ht="25.5">
      <c r="A865" s="437">
        <v>2</v>
      </c>
      <c r="B865" s="441" t="s">
        <v>269</v>
      </c>
      <c r="C865" s="438">
        <v>0</v>
      </c>
      <c r="D865" s="438"/>
      <c r="E865" s="436">
        <v>1.5</v>
      </c>
      <c r="F865" s="446">
        <v>0.5</v>
      </c>
      <c r="G865" s="447">
        <f t="shared" si="366"/>
        <v>0.75</v>
      </c>
      <c r="H865" s="442">
        <f t="shared" ref="H865" si="368">ROUND(C865*G865*6,0)</f>
        <v>0</v>
      </c>
      <c r="I865" s="438"/>
      <c r="J865" s="442"/>
      <c r="K865" s="448"/>
      <c r="L865" s="459">
        <v>7</v>
      </c>
      <c r="M865" s="460"/>
      <c r="N865" s="460"/>
    </row>
    <row r="866" spans="1:14" s="382" customFormat="1">
      <c r="A866" s="437">
        <v>3</v>
      </c>
      <c r="B866" s="441" t="s">
        <v>270</v>
      </c>
      <c r="C866" s="438">
        <f t="shared" ref="C866:K866" si="369">SUM(C867:C869)</f>
        <v>0</v>
      </c>
      <c r="D866" s="438">
        <f t="shared" ref="D866" si="370">SUM(D867:D869)</f>
        <v>0</v>
      </c>
      <c r="E866" s="439">
        <f t="shared" si="369"/>
        <v>6</v>
      </c>
      <c r="F866" s="439">
        <f t="shared" si="369"/>
        <v>1.5</v>
      </c>
      <c r="G866" s="439">
        <f t="shared" si="369"/>
        <v>3</v>
      </c>
      <c r="H866" s="439">
        <f t="shared" si="369"/>
        <v>0</v>
      </c>
      <c r="I866" s="438">
        <f t="shared" ref="I866" si="371">SUM(I867:I869)</f>
        <v>0</v>
      </c>
      <c r="J866" s="439">
        <f t="shared" si="369"/>
        <v>0</v>
      </c>
      <c r="K866" s="439">
        <f t="shared" si="369"/>
        <v>0</v>
      </c>
      <c r="L866" s="459">
        <v>8</v>
      </c>
      <c r="M866" s="460"/>
      <c r="N866" s="460"/>
    </row>
    <row r="867" spans="1:14" s="382" customFormat="1">
      <c r="A867" s="443"/>
      <c r="B867" s="444" t="s">
        <v>271</v>
      </c>
      <c r="C867" s="242">
        <v>0</v>
      </c>
      <c r="D867" s="242"/>
      <c r="E867" s="445">
        <v>2.5</v>
      </c>
      <c r="F867" s="446">
        <v>0.5</v>
      </c>
      <c r="G867" s="447">
        <f t="shared" ref="G867:G869" si="372">E867*F867</f>
        <v>1.25</v>
      </c>
      <c r="H867" s="442">
        <f t="shared" si="367"/>
        <v>0</v>
      </c>
      <c r="I867" s="242"/>
      <c r="J867" s="442"/>
      <c r="K867" s="448"/>
      <c r="L867" s="459">
        <v>9</v>
      </c>
      <c r="M867" s="460"/>
      <c r="N867" s="460"/>
    </row>
    <row r="868" spans="1:14" s="382" customFormat="1">
      <c r="A868" s="443"/>
      <c r="B868" s="444" t="s">
        <v>272</v>
      </c>
      <c r="C868" s="242">
        <v>0</v>
      </c>
      <c r="D868" s="242"/>
      <c r="E868" s="445">
        <v>2</v>
      </c>
      <c r="F868" s="446">
        <v>0.5</v>
      </c>
      <c r="G868" s="447">
        <f t="shared" si="372"/>
        <v>1</v>
      </c>
      <c r="H868" s="442">
        <f t="shared" si="367"/>
        <v>0</v>
      </c>
      <c r="I868" s="242"/>
      <c r="J868" s="442"/>
      <c r="K868" s="448"/>
      <c r="L868" s="459">
        <v>10</v>
      </c>
      <c r="M868" s="460"/>
      <c r="N868" s="460"/>
    </row>
    <row r="869" spans="1:14" s="382" customFormat="1">
      <c r="A869" s="443"/>
      <c r="B869" s="444" t="s">
        <v>273</v>
      </c>
      <c r="C869" s="242">
        <v>0</v>
      </c>
      <c r="D869" s="242"/>
      <c r="E869" s="445">
        <v>1.5</v>
      </c>
      <c r="F869" s="446">
        <v>0.5</v>
      </c>
      <c r="G869" s="447">
        <f t="shared" si="372"/>
        <v>0.75</v>
      </c>
      <c r="H869" s="442">
        <f t="shared" si="367"/>
        <v>0</v>
      </c>
      <c r="I869" s="242"/>
      <c r="J869" s="442"/>
      <c r="K869" s="448"/>
      <c r="L869" s="459">
        <v>11</v>
      </c>
      <c r="M869" s="460"/>
      <c r="N869" s="460"/>
    </row>
    <row r="870" spans="1:14" s="382" customFormat="1" ht="38.25">
      <c r="A870" s="437">
        <v>4</v>
      </c>
      <c r="B870" s="441" t="s">
        <v>274</v>
      </c>
      <c r="C870" s="438">
        <f>SUM(C871:C876)</f>
        <v>183</v>
      </c>
      <c r="D870" s="438">
        <f>SUM(D871:D876)</f>
        <v>318</v>
      </c>
      <c r="E870" s="436"/>
      <c r="F870" s="446"/>
      <c r="G870" s="447"/>
      <c r="H870" s="439">
        <f>SUM(H871:H876)</f>
        <v>1732.86</v>
      </c>
      <c r="I870" s="438">
        <f>SUM(I871:I876)</f>
        <v>1557.36</v>
      </c>
      <c r="J870" s="442"/>
      <c r="K870" s="448"/>
      <c r="L870" s="459">
        <v>12</v>
      </c>
      <c r="M870" s="460"/>
      <c r="N870" s="460"/>
    </row>
    <row r="871" spans="1:14" s="382" customFormat="1">
      <c r="A871" s="443"/>
      <c r="B871" s="444" t="s">
        <v>275</v>
      </c>
      <c r="C871" s="242">
        <v>70</v>
      </c>
      <c r="D871" s="242">
        <v>96</v>
      </c>
      <c r="E871" s="445">
        <v>1</v>
      </c>
      <c r="F871" s="446">
        <v>0.5</v>
      </c>
      <c r="G871" s="447">
        <f t="shared" ref="G871:G883" si="373">E871*F871</f>
        <v>0.5</v>
      </c>
      <c r="H871" s="442">
        <v>239.86</v>
      </c>
      <c r="I871" s="242">
        <v>207.36</v>
      </c>
      <c r="J871" s="442"/>
      <c r="K871" s="448"/>
      <c r="L871" s="459">
        <v>13</v>
      </c>
      <c r="M871" s="460"/>
      <c r="N871" s="460"/>
    </row>
    <row r="872" spans="1:14" s="382" customFormat="1">
      <c r="A872" s="443"/>
      <c r="B872" s="444" t="s">
        <v>276</v>
      </c>
      <c r="C872" s="242">
        <v>59</v>
      </c>
      <c r="D872" s="242">
        <v>112</v>
      </c>
      <c r="E872" s="445">
        <v>2</v>
      </c>
      <c r="F872" s="446">
        <v>0.5</v>
      </c>
      <c r="G872" s="447">
        <f t="shared" si="373"/>
        <v>1</v>
      </c>
      <c r="H872" s="442">
        <v>537.84</v>
      </c>
      <c r="I872" s="242">
        <v>483.84</v>
      </c>
      <c r="J872" s="442"/>
      <c r="K872" s="448"/>
      <c r="L872" s="459">
        <v>14</v>
      </c>
      <c r="M872" s="460"/>
      <c r="N872" s="460"/>
    </row>
    <row r="873" spans="1:14" s="382" customFormat="1">
      <c r="A873" s="443"/>
      <c r="B873" s="444" t="s">
        <v>277</v>
      </c>
      <c r="C873" s="242">
        <v>30</v>
      </c>
      <c r="D873" s="242">
        <v>60</v>
      </c>
      <c r="E873" s="445">
        <v>3</v>
      </c>
      <c r="F873" s="446">
        <v>0.5</v>
      </c>
      <c r="G873" s="447">
        <f t="shared" si="373"/>
        <v>1.5</v>
      </c>
      <c r="H873" s="442">
        <v>426.3</v>
      </c>
      <c r="I873" s="242">
        <v>388.8</v>
      </c>
      <c r="J873" s="442"/>
      <c r="K873" s="448"/>
      <c r="L873" s="459">
        <v>15</v>
      </c>
      <c r="M873" s="460"/>
      <c r="N873" s="460"/>
    </row>
    <row r="874" spans="1:14" s="382" customFormat="1">
      <c r="A874" s="443"/>
      <c r="B874" s="444" t="s">
        <v>278</v>
      </c>
      <c r="C874" s="242">
        <v>13</v>
      </c>
      <c r="D874" s="242">
        <v>29</v>
      </c>
      <c r="E874" s="445">
        <v>4</v>
      </c>
      <c r="F874" s="446">
        <v>0.5</v>
      </c>
      <c r="G874" s="447">
        <f t="shared" si="373"/>
        <v>2</v>
      </c>
      <c r="H874" s="442">
        <v>274.56</v>
      </c>
      <c r="I874" s="242">
        <v>250.56</v>
      </c>
      <c r="J874" s="442"/>
      <c r="K874" s="448"/>
      <c r="L874" s="459">
        <v>16</v>
      </c>
      <c r="M874" s="460"/>
      <c r="N874" s="460"/>
    </row>
    <row r="875" spans="1:14" s="382" customFormat="1">
      <c r="A875" s="443"/>
      <c r="B875" s="444" t="s">
        <v>279</v>
      </c>
      <c r="C875" s="242">
        <v>11</v>
      </c>
      <c r="D875" s="242">
        <v>21</v>
      </c>
      <c r="E875" s="445">
        <v>5</v>
      </c>
      <c r="F875" s="446">
        <v>0.5</v>
      </c>
      <c r="G875" s="447">
        <f t="shared" si="373"/>
        <v>2.5</v>
      </c>
      <c r="H875" s="442">
        <v>254.3</v>
      </c>
      <c r="I875" s="242">
        <v>226.8</v>
      </c>
      <c r="J875" s="442"/>
      <c r="K875" s="448"/>
      <c r="L875" s="459">
        <v>17</v>
      </c>
      <c r="M875" s="460"/>
      <c r="N875" s="460"/>
    </row>
    <row r="876" spans="1:14" s="382" customFormat="1">
      <c r="A876" s="443"/>
      <c r="B876" s="444" t="s">
        <v>280</v>
      </c>
      <c r="C876" s="242">
        <v>0</v>
      </c>
      <c r="D876" s="242">
        <v>0</v>
      </c>
      <c r="E876" s="445">
        <v>6</v>
      </c>
      <c r="F876" s="446">
        <v>0.5</v>
      </c>
      <c r="G876" s="447">
        <f t="shared" si="373"/>
        <v>3</v>
      </c>
      <c r="H876" s="442">
        <f t="shared" ref="H876" si="374">ROUND(C876*G876*12,0)</f>
        <v>0</v>
      </c>
      <c r="I876" s="242">
        <v>0</v>
      </c>
      <c r="J876" s="442"/>
      <c r="K876" s="448"/>
      <c r="L876" s="459">
        <v>18</v>
      </c>
      <c r="M876" s="460"/>
      <c r="N876" s="460"/>
    </row>
    <row r="877" spans="1:14" s="382" customFormat="1">
      <c r="A877" s="437">
        <v>5</v>
      </c>
      <c r="B877" s="441" t="s">
        <v>281</v>
      </c>
      <c r="C877" s="438">
        <f>C878+C881+C882+C883</f>
        <v>208</v>
      </c>
      <c r="D877" s="438">
        <f>D878+D881+D882+D883</f>
        <v>208</v>
      </c>
      <c r="E877" s="438"/>
      <c r="F877" s="446">
        <v>0.5</v>
      </c>
      <c r="G877" s="447">
        <f t="shared" si="373"/>
        <v>0</v>
      </c>
      <c r="H877" s="439">
        <f>H878+H881+H882+H883</f>
        <v>452.52</v>
      </c>
      <c r="I877" s="438">
        <f>I878+I881+I882+I883</f>
        <v>452.52</v>
      </c>
      <c r="J877" s="439"/>
      <c r="K877" s="449"/>
      <c r="L877" s="459">
        <v>19</v>
      </c>
      <c r="M877" s="460"/>
      <c r="N877" s="460"/>
    </row>
    <row r="878" spans="1:14" s="382" customFormat="1" ht="43.9" customHeight="1">
      <c r="A878" s="437" t="s">
        <v>282</v>
      </c>
      <c r="B878" s="441" t="s">
        <v>283</v>
      </c>
      <c r="C878" s="438">
        <f>C879+C880</f>
        <v>3</v>
      </c>
      <c r="D878" s="438">
        <f>D879+D880</f>
        <v>3</v>
      </c>
      <c r="E878" s="436"/>
      <c r="F878" s="446">
        <v>0.5</v>
      </c>
      <c r="G878" s="447">
        <f t="shared" si="373"/>
        <v>0</v>
      </c>
      <c r="H878" s="439">
        <f>H879+H880</f>
        <v>9.7200000000000006</v>
      </c>
      <c r="I878" s="438">
        <f>I879+I880</f>
        <v>9.7200000000000006</v>
      </c>
      <c r="J878" s="439"/>
      <c r="K878" s="449"/>
      <c r="L878" s="459">
        <v>20</v>
      </c>
      <c r="M878" s="460"/>
      <c r="N878" s="460"/>
    </row>
    <row r="879" spans="1:14" s="382" customFormat="1">
      <c r="A879" s="443"/>
      <c r="B879" s="444" t="s">
        <v>284</v>
      </c>
      <c r="C879" s="242">
        <v>3</v>
      </c>
      <c r="D879" s="242">
        <v>3</v>
      </c>
      <c r="E879" s="445">
        <v>1.5</v>
      </c>
      <c r="F879" s="446">
        <v>0.5</v>
      </c>
      <c r="G879" s="447">
        <f t="shared" si="373"/>
        <v>0.75</v>
      </c>
      <c r="H879" s="442">
        <v>9.7200000000000006</v>
      </c>
      <c r="I879" s="242">
        <v>9.7200000000000006</v>
      </c>
      <c r="J879" s="442"/>
      <c r="K879" s="448"/>
      <c r="L879" s="459">
        <v>21</v>
      </c>
      <c r="M879" s="460"/>
      <c r="N879" s="460"/>
    </row>
    <row r="880" spans="1:14" s="382" customFormat="1">
      <c r="A880" s="443"/>
      <c r="B880" s="444" t="s">
        <v>285</v>
      </c>
      <c r="C880" s="242">
        <v>0</v>
      </c>
      <c r="D880" s="242">
        <v>0</v>
      </c>
      <c r="E880" s="445">
        <v>2</v>
      </c>
      <c r="F880" s="446">
        <v>0.5</v>
      </c>
      <c r="G880" s="447">
        <f t="shared" si="373"/>
        <v>1</v>
      </c>
      <c r="H880" s="442">
        <f>ROUND(C880*G880*12,0)</f>
        <v>0</v>
      </c>
      <c r="I880" s="242"/>
      <c r="J880" s="442"/>
      <c r="K880" s="448"/>
      <c r="L880" s="459">
        <v>22</v>
      </c>
      <c r="M880" s="460"/>
      <c r="N880" s="460"/>
    </row>
    <row r="881" spans="1:14" s="382" customFormat="1" ht="38.25">
      <c r="A881" s="437" t="s">
        <v>286</v>
      </c>
      <c r="B881" s="441" t="s">
        <v>287</v>
      </c>
      <c r="C881" s="438">
        <v>8</v>
      </c>
      <c r="D881" s="438">
        <v>8</v>
      </c>
      <c r="E881" s="450">
        <v>1</v>
      </c>
      <c r="F881" s="446">
        <v>0.5</v>
      </c>
      <c r="G881" s="447">
        <f t="shared" si="373"/>
        <v>0.5</v>
      </c>
      <c r="H881" s="439">
        <v>17.28</v>
      </c>
      <c r="I881" s="438">
        <v>17.28</v>
      </c>
      <c r="J881" s="439"/>
      <c r="K881" s="449"/>
      <c r="L881" s="459">
        <v>23</v>
      </c>
      <c r="M881" s="460"/>
      <c r="N881" s="460"/>
    </row>
    <row r="882" spans="1:14" s="382" customFormat="1" ht="25.5">
      <c r="A882" s="437" t="s">
        <v>288</v>
      </c>
      <c r="B882" s="441" t="s">
        <v>289</v>
      </c>
      <c r="C882" s="438">
        <v>197</v>
      </c>
      <c r="D882" s="438">
        <v>197</v>
      </c>
      <c r="E882" s="450">
        <v>1</v>
      </c>
      <c r="F882" s="446">
        <v>0.5</v>
      </c>
      <c r="G882" s="447">
        <f t="shared" si="373"/>
        <v>0.5</v>
      </c>
      <c r="H882" s="439">
        <v>425.52</v>
      </c>
      <c r="I882" s="438">
        <v>425.52</v>
      </c>
      <c r="J882" s="439"/>
      <c r="K882" s="449"/>
      <c r="L882" s="459">
        <v>24</v>
      </c>
      <c r="M882" s="460"/>
      <c r="N882" s="460"/>
    </row>
    <row r="883" spans="1:14" s="382" customFormat="1" ht="38.25">
      <c r="A883" s="437" t="s">
        <v>290</v>
      </c>
      <c r="B883" s="441" t="s">
        <v>291</v>
      </c>
      <c r="C883" s="438">
        <v>0</v>
      </c>
      <c r="D883" s="438"/>
      <c r="E883" s="450">
        <v>3</v>
      </c>
      <c r="F883" s="446">
        <v>0.5</v>
      </c>
      <c r="G883" s="447">
        <f t="shared" si="373"/>
        <v>1.5</v>
      </c>
      <c r="H883" s="439">
        <f t="shared" ref="H883" si="375">ROUND(C883*G883*6,0)</f>
        <v>0</v>
      </c>
      <c r="I883" s="438"/>
      <c r="J883" s="439"/>
      <c r="K883" s="449"/>
      <c r="L883" s="459">
        <v>25</v>
      </c>
      <c r="M883" s="460"/>
      <c r="N883" s="460"/>
    </row>
    <row r="884" spans="1:14" s="383" customFormat="1" ht="25.5">
      <c r="A884" s="437">
        <v>6</v>
      </c>
      <c r="B884" s="441" t="s">
        <v>292</v>
      </c>
      <c r="C884" s="438">
        <f>C885+C889</f>
        <v>1316</v>
      </c>
      <c r="D884" s="438">
        <f>D885+D889</f>
        <v>401</v>
      </c>
      <c r="E884" s="436"/>
      <c r="F884" s="440"/>
      <c r="G884" s="451"/>
      <c r="H884" s="439">
        <f>H885+H889</f>
        <v>2705.2174</v>
      </c>
      <c r="I884" s="438">
        <f>I885+I889</f>
        <v>1576.8000000000002</v>
      </c>
      <c r="J884" s="439"/>
      <c r="K884" s="449"/>
      <c r="L884" s="461">
        <v>26</v>
      </c>
      <c r="M884" s="460"/>
      <c r="N884" s="460"/>
    </row>
    <row r="885" spans="1:14" s="382" customFormat="1">
      <c r="A885" s="437" t="s">
        <v>293</v>
      </c>
      <c r="B885" s="441" t="s">
        <v>294</v>
      </c>
      <c r="C885" s="438">
        <f>C886+C887+C888</f>
        <v>307</v>
      </c>
      <c r="D885" s="438">
        <f>D886+D887+D888</f>
        <v>78</v>
      </c>
      <c r="E885" s="445">
        <v>2.5</v>
      </c>
      <c r="F885" s="446">
        <v>0.5</v>
      </c>
      <c r="G885" s="447">
        <f t="shared" ref="G885:G888" si="376">E885*F885</f>
        <v>1.25</v>
      </c>
      <c r="H885" s="439">
        <f>H886+H887+H888</f>
        <v>692.73739999999998</v>
      </c>
      <c r="I885" s="438">
        <f>I886+I887+I888</f>
        <v>382.32000000000005</v>
      </c>
      <c r="J885" s="439"/>
      <c r="K885" s="449"/>
      <c r="L885" s="459">
        <v>27</v>
      </c>
      <c r="M885" s="460"/>
      <c r="N885" s="460"/>
    </row>
    <row r="886" spans="1:14" s="382" customFormat="1">
      <c r="A886" s="443"/>
      <c r="B886" s="444" t="s">
        <v>295</v>
      </c>
      <c r="C886" s="242">
        <v>96</v>
      </c>
      <c r="D886" s="242">
        <v>15</v>
      </c>
      <c r="E886" s="445">
        <v>2.5</v>
      </c>
      <c r="F886" s="446">
        <v>0.5</v>
      </c>
      <c r="G886" s="447">
        <f t="shared" si="376"/>
        <v>1.25</v>
      </c>
      <c r="H886" s="442">
        <v>188.41739999999999</v>
      </c>
      <c r="I886" s="242">
        <v>81</v>
      </c>
      <c r="J886" s="442"/>
      <c r="K886" s="448"/>
      <c r="L886" s="459">
        <v>28</v>
      </c>
      <c r="M886" s="460"/>
      <c r="N886" s="460"/>
    </row>
    <row r="887" spans="1:14" s="382" customFormat="1">
      <c r="A887" s="443"/>
      <c r="B887" s="444" t="s">
        <v>296</v>
      </c>
      <c r="C887" s="242">
        <v>137</v>
      </c>
      <c r="D887" s="242">
        <v>36</v>
      </c>
      <c r="E887" s="445">
        <v>2</v>
      </c>
      <c r="F887" s="446">
        <v>0.5</v>
      </c>
      <c r="G887" s="447">
        <f t="shared" si="376"/>
        <v>1</v>
      </c>
      <c r="H887" s="442">
        <v>278.52</v>
      </c>
      <c r="I887" s="242">
        <v>155.52000000000001</v>
      </c>
      <c r="J887" s="442"/>
      <c r="K887" s="448"/>
      <c r="L887" s="459">
        <v>29</v>
      </c>
      <c r="M887" s="460"/>
      <c r="N887" s="460"/>
    </row>
    <row r="888" spans="1:14" s="382" customFormat="1">
      <c r="A888" s="443"/>
      <c r="B888" s="444" t="s">
        <v>297</v>
      </c>
      <c r="C888" s="242">
        <v>74</v>
      </c>
      <c r="D888" s="242">
        <v>27</v>
      </c>
      <c r="E888" s="445">
        <v>2.5</v>
      </c>
      <c r="F888" s="446">
        <v>0.5</v>
      </c>
      <c r="G888" s="447">
        <f t="shared" si="376"/>
        <v>1.25</v>
      </c>
      <c r="H888" s="442">
        <v>225.8</v>
      </c>
      <c r="I888" s="242">
        <v>145.80000000000001</v>
      </c>
      <c r="J888" s="442"/>
      <c r="K888" s="448"/>
      <c r="L888" s="459">
        <v>30</v>
      </c>
      <c r="M888" s="460"/>
      <c r="N888" s="460"/>
    </row>
    <row r="889" spans="1:14" s="382" customFormat="1">
      <c r="A889" s="437" t="s">
        <v>298</v>
      </c>
      <c r="B889" s="441" t="s">
        <v>299</v>
      </c>
      <c r="C889" s="242">
        <f>C890+C891+C892</f>
        <v>1009</v>
      </c>
      <c r="D889" s="242">
        <f>D890+D891+D892</f>
        <v>323</v>
      </c>
      <c r="E889" s="445"/>
      <c r="F889" s="446"/>
      <c r="G889" s="447"/>
      <c r="H889" s="442">
        <f>H890+H891+H892</f>
        <v>2012.48</v>
      </c>
      <c r="I889" s="438">
        <f>I890+I891+I892</f>
        <v>1194.48</v>
      </c>
      <c r="J889" s="442"/>
      <c r="K889" s="448"/>
      <c r="L889" s="459">
        <v>31</v>
      </c>
      <c r="M889" s="460"/>
      <c r="N889" s="460"/>
    </row>
    <row r="890" spans="1:14" s="382" customFormat="1">
      <c r="A890" s="443"/>
      <c r="B890" s="444" t="s">
        <v>295</v>
      </c>
      <c r="C890" s="242">
        <v>158</v>
      </c>
      <c r="D890" s="242">
        <v>48</v>
      </c>
      <c r="E890" s="445">
        <v>2</v>
      </c>
      <c r="F890" s="446">
        <v>0.5</v>
      </c>
      <c r="G890" s="447">
        <f t="shared" ref="G890:G893" si="377">E890*F890</f>
        <v>1</v>
      </c>
      <c r="H890" s="442">
        <v>355.36</v>
      </c>
      <c r="I890" s="242">
        <v>207.36</v>
      </c>
      <c r="J890" s="442"/>
      <c r="K890" s="448"/>
      <c r="L890" s="459">
        <v>32</v>
      </c>
      <c r="M890" s="460"/>
      <c r="N890" s="460"/>
    </row>
    <row r="891" spans="1:14" s="382" customFormat="1">
      <c r="A891" s="443"/>
      <c r="B891" s="444" t="s">
        <v>296</v>
      </c>
      <c r="C891" s="242">
        <v>657</v>
      </c>
      <c r="D891" s="242">
        <v>186</v>
      </c>
      <c r="E891" s="445">
        <v>1.5</v>
      </c>
      <c r="F891" s="446">
        <v>0.5</v>
      </c>
      <c r="G891" s="447">
        <f t="shared" si="377"/>
        <v>0.75</v>
      </c>
      <c r="H891" s="442">
        <v>1088.6400000000001</v>
      </c>
      <c r="I891" s="242">
        <v>602.64</v>
      </c>
      <c r="J891" s="442"/>
      <c r="K891" s="448"/>
      <c r="L891" s="459">
        <v>33</v>
      </c>
      <c r="M891" s="460"/>
      <c r="N891" s="460"/>
    </row>
    <row r="892" spans="1:14" s="382" customFormat="1">
      <c r="A892" s="443"/>
      <c r="B892" s="444" t="s">
        <v>297</v>
      </c>
      <c r="C892" s="242">
        <v>194</v>
      </c>
      <c r="D892" s="242">
        <v>89</v>
      </c>
      <c r="E892" s="445">
        <v>2</v>
      </c>
      <c r="F892" s="446">
        <v>0.5</v>
      </c>
      <c r="G892" s="447">
        <f t="shared" si="377"/>
        <v>1</v>
      </c>
      <c r="H892" s="442">
        <v>568.48</v>
      </c>
      <c r="I892" s="242">
        <v>384.48</v>
      </c>
      <c r="J892" s="442"/>
      <c r="K892" s="448"/>
      <c r="L892" s="459">
        <v>34</v>
      </c>
      <c r="M892" s="460"/>
      <c r="N892" s="460"/>
    </row>
    <row r="893" spans="1:14" s="382" customFormat="1" ht="25.5">
      <c r="A893" s="437">
        <v>7</v>
      </c>
      <c r="B893" s="441" t="s">
        <v>300</v>
      </c>
      <c r="C893" s="438">
        <v>490</v>
      </c>
      <c r="D893" s="438">
        <v>25</v>
      </c>
      <c r="E893" s="436">
        <v>1.5</v>
      </c>
      <c r="F893" s="440">
        <v>0.5</v>
      </c>
      <c r="G893" s="451">
        <f t="shared" si="377"/>
        <v>0.75</v>
      </c>
      <c r="H893" s="442">
        <v>448.5</v>
      </c>
      <c r="I893" s="438">
        <v>81</v>
      </c>
      <c r="J893" s="439"/>
      <c r="K893" s="449"/>
      <c r="L893" s="459">
        <v>35</v>
      </c>
      <c r="M893" s="460"/>
      <c r="N893" s="460"/>
    </row>
    <row r="894" spans="1:14" s="382" customFormat="1">
      <c r="A894" s="437" t="s">
        <v>37</v>
      </c>
      <c r="B894" s="441" t="s">
        <v>301</v>
      </c>
      <c r="C894" s="438">
        <f>C895+C902+C903</f>
        <v>339</v>
      </c>
      <c r="D894" s="438">
        <f>D895+D902+D903</f>
        <v>108</v>
      </c>
      <c r="E894" s="452"/>
      <c r="F894" s="446"/>
      <c r="G894" s="447"/>
      <c r="H894" s="439">
        <f>H895+H902+H903</f>
        <v>425.14059999999995</v>
      </c>
      <c r="I894" s="438">
        <f>I895+I902+I903</f>
        <v>267.64060000000001</v>
      </c>
      <c r="J894" s="439"/>
      <c r="K894" s="449"/>
      <c r="L894" s="459">
        <v>36</v>
      </c>
      <c r="M894" s="460"/>
      <c r="N894" s="460"/>
    </row>
    <row r="895" spans="1:14" s="382" customFormat="1" ht="25.5">
      <c r="A895" s="437">
        <v>1</v>
      </c>
      <c r="B895" s="441" t="s">
        <v>302</v>
      </c>
      <c r="C895" s="438">
        <f>C896+C897</f>
        <v>24</v>
      </c>
      <c r="D895" s="438">
        <f>D896+D897</f>
        <v>15</v>
      </c>
      <c r="E895" s="453"/>
      <c r="F895" s="446"/>
      <c r="G895" s="447"/>
      <c r="H895" s="439">
        <f>H896+H897</f>
        <v>66.599999999999994</v>
      </c>
      <c r="I895" s="438">
        <f>I896+I897</f>
        <v>48.6</v>
      </c>
      <c r="J895" s="439"/>
      <c r="K895" s="449"/>
      <c r="L895" s="459">
        <v>37</v>
      </c>
      <c r="M895" s="460"/>
      <c r="N895" s="460"/>
    </row>
    <row r="896" spans="1:14" s="382" customFormat="1">
      <c r="A896" s="437" t="s">
        <v>39</v>
      </c>
      <c r="B896" s="441" t="s">
        <v>303</v>
      </c>
      <c r="C896" s="438">
        <v>0</v>
      </c>
      <c r="D896" s="438">
        <v>0</v>
      </c>
      <c r="E896" s="436">
        <v>2.5</v>
      </c>
      <c r="F896" s="446">
        <v>0.5</v>
      </c>
      <c r="G896" s="447">
        <f t="shared" ref="G896:G902" si="378">E896*F896</f>
        <v>1.25</v>
      </c>
      <c r="H896" s="442">
        <f>ROUND(C896*G896*6,0)</f>
        <v>0</v>
      </c>
      <c r="I896" s="438"/>
      <c r="J896" s="439"/>
      <c r="K896" s="449"/>
      <c r="L896" s="459">
        <v>38</v>
      </c>
      <c r="M896" s="460"/>
      <c r="N896" s="460"/>
    </row>
    <row r="897" spans="1:14" s="382" customFormat="1">
      <c r="A897" s="437" t="s">
        <v>42</v>
      </c>
      <c r="B897" s="441" t="s">
        <v>304</v>
      </c>
      <c r="C897" s="438">
        <f>SUM(C898:C901)</f>
        <v>24</v>
      </c>
      <c r="D897" s="438">
        <f>SUM(D898:D901)</f>
        <v>15</v>
      </c>
      <c r="E897" s="436"/>
      <c r="F897" s="446"/>
      <c r="G897" s="447"/>
      <c r="H897" s="439">
        <f>SUM(H898:H901)</f>
        <v>66.599999999999994</v>
      </c>
      <c r="I897" s="438">
        <f>SUM(I898:I901)</f>
        <v>48.6</v>
      </c>
      <c r="J897" s="439"/>
      <c r="K897" s="449"/>
      <c r="L897" s="459">
        <v>39</v>
      </c>
      <c r="M897" s="460"/>
      <c r="N897" s="460"/>
    </row>
    <row r="898" spans="1:14" s="382" customFormat="1">
      <c r="A898" s="443"/>
      <c r="B898" s="444" t="s">
        <v>305</v>
      </c>
      <c r="C898" s="242">
        <v>24</v>
      </c>
      <c r="D898" s="242">
        <v>15</v>
      </c>
      <c r="E898" s="445">
        <v>1.5</v>
      </c>
      <c r="F898" s="446">
        <v>0.5</v>
      </c>
      <c r="G898" s="447">
        <f t="shared" si="378"/>
        <v>0.75</v>
      </c>
      <c r="H898" s="442">
        <v>66.599999999999994</v>
      </c>
      <c r="I898" s="242">
        <v>48.6</v>
      </c>
      <c r="J898" s="442"/>
      <c r="K898" s="448"/>
      <c r="L898" s="459">
        <v>40</v>
      </c>
      <c r="M898" s="460"/>
      <c r="N898" s="460"/>
    </row>
    <row r="899" spans="1:14" s="382" customFormat="1">
      <c r="A899" s="443"/>
      <c r="B899" s="444" t="s">
        <v>306</v>
      </c>
      <c r="C899" s="242">
        <v>0</v>
      </c>
      <c r="D899" s="242">
        <v>0</v>
      </c>
      <c r="E899" s="445">
        <v>3</v>
      </c>
      <c r="F899" s="446">
        <v>0.5</v>
      </c>
      <c r="G899" s="447">
        <f t="shared" si="378"/>
        <v>1.5</v>
      </c>
      <c r="H899" s="442">
        <f t="shared" ref="H899:H902" si="379">ROUND(C899*G899*12,0)</f>
        <v>0</v>
      </c>
      <c r="I899" s="242">
        <v>0</v>
      </c>
      <c r="J899" s="442"/>
      <c r="K899" s="448"/>
      <c r="L899" s="459">
        <v>41</v>
      </c>
      <c r="M899" s="460"/>
      <c r="N899" s="460"/>
    </row>
    <row r="900" spans="1:14" s="382" customFormat="1">
      <c r="A900" s="443"/>
      <c r="B900" s="444" t="s">
        <v>307</v>
      </c>
      <c r="C900" s="242">
        <v>0</v>
      </c>
      <c r="D900" s="242">
        <v>0</v>
      </c>
      <c r="E900" s="445">
        <v>4.5</v>
      </c>
      <c r="F900" s="446">
        <v>0.5</v>
      </c>
      <c r="G900" s="447">
        <f t="shared" si="378"/>
        <v>2.25</v>
      </c>
      <c r="H900" s="442">
        <f t="shared" si="379"/>
        <v>0</v>
      </c>
      <c r="I900" s="242">
        <v>0</v>
      </c>
      <c r="J900" s="442"/>
      <c r="K900" s="448"/>
      <c r="L900" s="459">
        <v>42</v>
      </c>
      <c r="M900" s="460"/>
      <c r="N900" s="460"/>
    </row>
    <row r="901" spans="1:14" s="382" customFormat="1">
      <c r="A901" s="443"/>
      <c r="B901" s="444" t="s">
        <v>308</v>
      </c>
      <c r="C901" s="242">
        <v>0</v>
      </c>
      <c r="D901" s="242">
        <v>0</v>
      </c>
      <c r="E901" s="445">
        <v>6</v>
      </c>
      <c r="F901" s="446">
        <v>0.5</v>
      </c>
      <c r="G901" s="447">
        <f t="shared" si="378"/>
        <v>3</v>
      </c>
      <c r="H901" s="442">
        <f t="shared" si="379"/>
        <v>0</v>
      </c>
      <c r="I901" s="242">
        <v>0</v>
      </c>
      <c r="J901" s="442"/>
      <c r="K901" s="448"/>
      <c r="L901" s="459">
        <v>43</v>
      </c>
      <c r="M901" s="460"/>
      <c r="N901" s="460"/>
    </row>
    <row r="902" spans="1:14" s="382" customFormat="1" ht="25.5">
      <c r="A902" s="437">
        <v>2</v>
      </c>
      <c r="B902" s="441" t="s">
        <v>309</v>
      </c>
      <c r="C902" s="438">
        <v>0</v>
      </c>
      <c r="D902" s="438"/>
      <c r="E902" s="436">
        <v>1.5</v>
      </c>
      <c r="F902" s="446">
        <v>0.5</v>
      </c>
      <c r="G902" s="447">
        <f t="shared" si="378"/>
        <v>0.75</v>
      </c>
      <c r="H902" s="442">
        <f t="shared" si="379"/>
        <v>0</v>
      </c>
      <c r="I902" s="438"/>
      <c r="J902" s="439"/>
      <c r="K902" s="449"/>
      <c r="L902" s="459">
        <v>44</v>
      </c>
      <c r="M902" s="460"/>
      <c r="N902" s="460"/>
    </row>
    <row r="903" spans="1:14" s="382" customFormat="1" ht="25.5">
      <c r="A903" s="437">
        <v>3</v>
      </c>
      <c r="B903" s="441" t="s">
        <v>310</v>
      </c>
      <c r="C903" s="438">
        <f t="shared" ref="C903:K903" si="380">C904+C907+C912</f>
        <v>315</v>
      </c>
      <c r="D903" s="438">
        <f t="shared" ref="D903" si="381">D904+D907+D912</f>
        <v>93</v>
      </c>
      <c r="E903" s="439">
        <f t="shared" si="380"/>
        <v>0</v>
      </c>
      <c r="F903" s="439">
        <f t="shared" si="380"/>
        <v>0</v>
      </c>
      <c r="G903" s="439">
        <f t="shared" si="380"/>
        <v>0</v>
      </c>
      <c r="H903" s="439">
        <f t="shared" si="380"/>
        <v>358.54059999999998</v>
      </c>
      <c r="I903" s="438">
        <f t="shared" ref="I903" si="382">I904+I907+I912</f>
        <v>219.04060000000001</v>
      </c>
      <c r="J903" s="439">
        <f t="shared" si="380"/>
        <v>0</v>
      </c>
      <c r="K903" s="439">
        <f t="shared" si="380"/>
        <v>0</v>
      </c>
      <c r="L903" s="459">
        <v>45</v>
      </c>
      <c r="M903" s="460"/>
      <c r="N903" s="460"/>
    </row>
    <row r="904" spans="1:14" s="383" customFormat="1">
      <c r="A904" s="437" t="s">
        <v>311</v>
      </c>
      <c r="B904" s="441" t="s">
        <v>312</v>
      </c>
      <c r="C904" s="438">
        <f>C905+C906</f>
        <v>6</v>
      </c>
      <c r="D904" s="438">
        <f>D905+D906</f>
        <v>11</v>
      </c>
      <c r="E904" s="452"/>
      <c r="F904" s="440"/>
      <c r="G904" s="451"/>
      <c r="H904" s="439">
        <f>H905+H906</f>
        <v>46.4206</v>
      </c>
      <c r="I904" s="438">
        <f>I905+I906</f>
        <v>41.9206</v>
      </c>
      <c r="J904" s="439"/>
      <c r="K904" s="449"/>
      <c r="L904" s="461">
        <v>46</v>
      </c>
      <c r="M904" s="460"/>
      <c r="N904" s="460"/>
    </row>
    <row r="905" spans="1:14" s="382" customFormat="1" ht="25.5">
      <c r="A905" s="443"/>
      <c r="B905" s="444" t="s">
        <v>313</v>
      </c>
      <c r="C905" s="242">
        <v>6</v>
      </c>
      <c r="D905" s="242">
        <v>5</v>
      </c>
      <c r="E905" s="445">
        <v>1.5</v>
      </c>
      <c r="F905" s="446">
        <v>0.5</v>
      </c>
      <c r="G905" s="447">
        <f t="shared" ref="G905:G911" si="383">E905*F905</f>
        <v>0.75</v>
      </c>
      <c r="H905" s="442">
        <v>20.500599999999999</v>
      </c>
      <c r="I905" s="242">
        <v>16.000599999999999</v>
      </c>
      <c r="J905" s="442"/>
      <c r="K905" s="448"/>
      <c r="L905" s="459">
        <v>47</v>
      </c>
      <c r="M905" s="460"/>
      <c r="N905" s="460"/>
    </row>
    <row r="906" spans="1:14" s="382" customFormat="1" ht="25.5">
      <c r="A906" s="443"/>
      <c r="B906" s="444" t="s">
        <v>314</v>
      </c>
      <c r="C906" s="242">
        <v>0</v>
      </c>
      <c r="D906" s="242">
        <v>6</v>
      </c>
      <c r="E906" s="445">
        <v>2</v>
      </c>
      <c r="F906" s="446">
        <v>0.5</v>
      </c>
      <c r="G906" s="447">
        <f t="shared" si="383"/>
        <v>1</v>
      </c>
      <c r="H906" s="442">
        <v>25.92</v>
      </c>
      <c r="I906" s="242">
        <v>25.92</v>
      </c>
      <c r="J906" s="442"/>
      <c r="K906" s="448"/>
      <c r="L906" s="459">
        <v>48</v>
      </c>
      <c r="M906" s="460"/>
      <c r="N906" s="460"/>
    </row>
    <row r="907" spans="1:14" s="383" customFormat="1" ht="35.1" customHeight="1">
      <c r="A907" s="437" t="s">
        <v>315</v>
      </c>
      <c r="B907" s="441" t="s">
        <v>316</v>
      </c>
      <c r="C907" s="438">
        <f>SUM(C908:C911)</f>
        <v>309</v>
      </c>
      <c r="D907" s="438">
        <f>SUM(D908:D911)</f>
        <v>82</v>
      </c>
      <c r="E907" s="452"/>
      <c r="F907" s="440"/>
      <c r="G907" s="451"/>
      <c r="H907" s="439">
        <f>SUM(H908:H911)</f>
        <v>312.12</v>
      </c>
      <c r="I907" s="438">
        <f>SUM(I908:I911)</f>
        <v>177.12</v>
      </c>
      <c r="J907" s="439"/>
      <c r="K907" s="449"/>
      <c r="L907" s="461">
        <v>49</v>
      </c>
      <c r="M907" s="460"/>
      <c r="N907" s="460"/>
    </row>
    <row r="908" spans="1:14" s="382" customFormat="1">
      <c r="A908" s="443"/>
      <c r="B908" s="444" t="s">
        <v>317</v>
      </c>
      <c r="C908" s="242">
        <v>309</v>
      </c>
      <c r="D908" s="242">
        <v>82</v>
      </c>
      <c r="E908" s="454">
        <v>1</v>
      </c>
      <c r="F908" s="446">
        <v>0.5</v>
      </c>
      <c r="G908" s="447">
        <f t="shared" si="383"/>
        <v>0.5</v>
      </c>
      <c r="H908" s="442">
        <v>312.12</v>
      </c>
      <c r="I908" s="242">
        <v>177.12</v>
      </c>
      <c r="J908" s="442"/>
      <c r="K908" s="448"/>
      <c r="L908" s="459">
        <v>50</v>
      </c>
      <c r="M908" s="460"/>
      <c r="N908" s="460"/>
    </row>
    <row r="909" spans="1:14" s="382" customFormat="1">
      <c r="A909" s="443"/>
      <c r="B909" s="444" t="s">
        <v>318</v>
      </c>
      <c r="C909" s="242">
        <v>0</v>
      </c>
      <c r="D909" s="242">
        <v>0</v>
      </c>
      <c r="E909" s="445">
        <v>2</v>
      </c>
      <c r="F909" s="446">
        <v>0.5</v>
      </c>
      <c r="G909" s="447">
        <f t="shared" si="383"/>
        <v>1</v>
      </c>
      <c r="H909" s="442">
        <f t="shared" ref="H909:H911" si="384">ROUND(C909*G909*12,0)</f>
        <v>0</v>
      </c>
      <c r="I909" s="242">
        <v>0</v>
      </c>
      <c r="J909" s="442"/>
      <c r="K909" s="448"/>
      <c r="L909" s="459">
        <v>51</v>
      </c>
      <c r="M909" s="460"/>
      <c r="N909" s="460"/>
    </row>
    <row r="910" spans="1:14" s="382" customFormat="1">
      <c r="A910" s="443"/>
      <c r="B910" s="444" t="s">
        <v>319</v>
      </c>
      <c r="C910" s="242">
        <v>0</v>
      </c>
      <c r="D910" s="242">
        <v>0</v>
      </c>
      <c r="E910" s="454">
        <v>3</v>
      </c>
      <c r="F910" s="446">
        <v>0.5</v>
      </c>
      <c r="G910" s="447">
        <f t="shared" si="383"/>
        <v>1.5</v>
      </c>
      <c r="H910" s="442">
        <f t="shared" si="384"/>
        <v>0</v>
      </c>
      <c r="I910" s="242">
        <v>0</v>
      </c>
      <c r="J910" s="442"/>
      <c r="K910" s="448"/>
      <c r="L910" s="459">
        <v>52</v>
      </c>
      <c r="M910" s="460"/>
      <c r="N910" s="460"/>
    </row>
    <row r="911" spans="1:14" s="382" customFormat="1">
      <c r="A911" s="443"/>
      <c r="B911" s="444" t="s">
        <v>320</v>
      </c>
      <c r="C911" s="242">
        <v>0</v>
      </c>
      <c r="D911" s="242">
        <v>0</v>
      </c>
      <c r="E911" s="454">
        <v>4</v>
      </c>
      <c r="F911" s="446">
        <v>0.5</v>
      </c>
      <c r="G911" s="447">
        <f t="shared" si="383"/>
        <v>2</v>
      </c>
      <c r="H911" s="442">
        <f t="shared" si="384"/>
        <v>0</v>
      </c>
      <c r="I911" s="242">
        <v>0</v>
      </c>
      <c r="J911" s="442"/>
      <c r="K911" s="448"/>
      <c r="L911" s="459">
        <v>53</v>
      </c>
      <c r="M911" s="460"/>
      <c r="N911" s="460"/>
    </row>
    <row r="912" spans="1:14" s="382" customFormat="1" ht="25.5">
      <c r="A912" s="437" t="s">
        <v>321</v>
      </c>
      <c r="B912" s="441" t="s">
        <v>322</v>
      </c>
      <c r="C912" s="438">
        <f>SUM(C913:C916)</f>
        <v>0</v>
      </c>
      <c r="D912" s="438">
        <f>SUM(D913:D916)</f>
        <v>0</v>
      </c>
      <c r="E912" s="452"/>
      <c r="F912" s="446"/>
      <c r="G912" s="447"/>
      <c r="H912" s="439">
        <f>SUM(H913:H916)</f>
        <v>0</v>
      </c>
      <c r="I912" s="438">
        <f>SUM(I913:I916)</f>
        <v>0</v>
      </c>
      <c r="J912" s="439"/>
      <c r="K912" s="449"/>
      <c r="L912" s="459">
        <v>54</v>
      </c>
      <c r="M912" s="460"/>
      <c r="N912" s="460"/>
    </row>
    <row r="913" spans="1:14" s="382" customFormat="1">
      <c r="A913" s="443"/>
      <c r="B913" s="444" t="s">
        <v>323</v>
      </c>
      <c r="C913" s="242">
        <v>0</v>
      </c>
      <c r="D913" s="242"/>
      <c r="E913" s="445">
        <v>1.5</v>
      </c>
      <c r="F913" s="446">
        <v>0.5</v>
      </c>
      <c r="G913" s="447">
        <f t="shared" ref="G913:G917" si="385">E913*F913</f>
        <v>0.75</v>
      </c>
      <c r="H913" s="442">
        <f t="shared" ref="H913:H916" si="386">ROUND(C913*G913*12,0)</f>
        <v>0</v>
      </c>
      <c r="I913" s="242">
        <v>0</v>
      </c>
      <c r="J913" s="442"/>
      <c r="K913" s="448"/>
      <c r="L913" s="459">
        <v>55</v>
      </c>
      <c r="M913" s="460"/>
      <c r="N913" s="460"/>
    </row>
    <row r="914" spans="1:14" s="382" customFormat="1">
      <c r="A914" s="443"/>
      <c r="B914" s="444" t="s">
        <v>324</v>
      </c>
      <c r="C914" s="242">
        <v>0</v>
      </c>
      <c r="D914" s="242"/>
      <c r="E914" s="455">
        <v>3</v>
      </c>
      <c r="F914" s="446">
        <v>0.5</v>
      </c>
      <c r="G914" s="447">
        <f t="shared" si="385"/>
        <v>1.5</v>
      </c>
      <c r="H914" s="442">
        <f t="shared" si="386"/>
        <v>0</v>
      </c>
      <c r="I914" s="242">
        <v>0</v>
      </c>
      <c r="J914" s="442"/>
      <c r="K914" s="448"/>
      <c r="L914" s="459">
        <v>56</v>
      </c>
      <c r="M914" s="460"/>
      <c r="N914" s="460"/>
    </row>
    <row r="915" spans="1:14" s="382" customFormat="1">
      <c r="A915" s="443"/>
      <c r="B915" s="444" t="s">
        <v>325</v>
      </c>
      <c r="C915" s="242">
        <v>0</v>
      </c>
      <c r="D915" s="242"/>
      <c r="E915" s="456">
        <v>2.5</v>
      </c>
      <c r="F915" s="446">
        <v>0.5</v>
      </c>
      <c r="G915" s="447">
        <f t="shared" si="385"/>
        <v>1.25</v>
      </c>
      <c r="H915" s="442">
        <f t="shared" si="386"/>
        <v>0</v>
      </c>
      <c r="I915" s="242">
        <v>0</v>
      </c>
      <c r="J915" s="442"/>
      <c r="K915" s="448"/>
      <c r="L915" s="459">
        <v>57</v>
      </c>
      <c r="M915" s="460"/>
      <c r="N915" s="460"/>
    </row>
    <row r="916" spans="1:14" s="382" customFormat="1">
      <c r="A916" s="443"/>
      <c r="B916" s="444" t="s">
        <v>326</v>
      </c>
      <c r="C916" s="242">
        <v>0</v>
      </c>
      <c r="D916" s="242"/>
      <c r="E916" s="445">
        <v>5</v>
      </c>
      <c r="F916" s="446">
        <v>0.5</v>
      </c>
      <c r="G916" s="447">
        <f t="shared" si="385"/>
        <v>2.5</v>
      </c>
      <c r="H916" s="442">
        <f t="shared" si="386"/>
        <v>0</v>
      </c>
      <c r="I916" s="242">
        <v>0</v>
      </c>
      <c r="J916" s="442"/>
      <c r="K916" s="448"/>
      <c r="L916" s="459">
        <v>58</v>
      </c>
      <c r="M916" s="460"/>
      <c r="N916" s="460"/>
    </row>
    <row r="917" spans="1:14" s="382" customFormat="1">
      <c r="A917" s="437" t="s">
        <v>21</v>
      </c>
      <c r="B917" s="441" t="s">
        <v>327</v>
      </c>
      <c r="C917" s="438">
        <v>19</v>
      </c>
      <c r="D917" s="438">
        <v>19</v>
      </c>
      <c r="E917" s="450">
        <v>20</v>
      </c>
      <c r="F917" s="440">
        <v>0.5</v>
      </c>
      <c r="G917" s="447">
        <f t="shared" si="385"/>
        <v>10</v>
      </c>
      <c r="H917" s="442">
        <v>82.08</v>
      </c>
      <c r="I917" s="438">
        <v>82.08</v>
      </c>
      <c r="J917" s="439"/>
      <c r="K917" s="449"/>
      <c r="L917" s="459">
        <v>72</v>
      </c>
      <c r="M917" s="460"/>
      <c r="N917" s="460"/>
    </row>
    <row r="918" spans="1:14" s="623" customFormat="1">
      <c r="A918" s="664"/>
      <c r="B918" s="665" t="s">
        <v>328</v>
      </c>
      <c r="C918" s="666">
        <f>C919+C976</f>
        <v>387</v>
      </c>
      <c r="D918" s="666">
        <f>D919+D976</f>
        <v>0</v>
      </c>
      <c r="E918" s="667"/>
      <c r="F918" s="668"/>
      <c r="G918" s="668"/>
      <c r="H918" s="667">
        <f>H919+H976</f>
        <v>1857</v>
      </c>
      <c r="I918" s="666">
        <f>I919+I976</f>
        <v>0</v>
      </c>
      <c r="J918" s="667"/>
      <c r="K918" s="667"/>
      <c r="L918" s="669">
        <v>1</v>
      </c>
      <c r="M918" s="670"/>
      <c r="N918" s="670"/>
    </row>
    <row r="919" spans="1:14" s="623" customFormat="1">
      <c r="A919" s="665" t="s">
        <v>20</v>
      </c>
      <c r="B919" s="671" t="s">
        <v>264</v>
      </c>
      <c r="C919" s="666">
        <f>C920+C953</f>
        <v>387</v>
      </c>
      <c r="D919" s="666">
        <f>D920+D953</f>
        <v>0</v>
      </c>
      <c r="E919" s="667"/>
      <c r="F919" s="668"/>
      <c r="G919" s="668"/>
      <c r="H919" s="667">
        <f>H920+H953</f>
        <v>1857</v>
      </c>
      <c r="I919" s="666">
        <f>I920+I953</f>
        <v>0</v>
      </c>
      <c r="J919" s="672"/>
      <c r="K919" s="667"/>
      <c r="L919" s="669">
        <v>2</v>
      </c>
      <c r="M919" s="670"/>
      <c r="N919" s="670"/>
    </row>
    <row r="920" spans="1:14" s="623" customFormat="1">
      <c r="A920" s="665" t="s">
        <v>23</v>
      </c>
      <c r="B920" s="671" t="s">
        <v>265</v>
      </c>
      <c r="C920" s="666">
        <f t="shared" ref="C920:K920" si="387">C921+C924+C925+C929+C936+C943+C952</f>
        <v>345</v>
      </c>
      <c r="D920" s="666">
        <f t="shared" ref="D920" si="388">D921+D924+D925+D929+D936+D943+D952</f>
        <v>0</v>
      </c>
      <c r="E920" s="667"/>
      <c r="F920" s="667"/>
      <c r="G920" s="667"/>
      <c r="H920" s="667">
        <f t="shared" si="387"/>
        <v>1720</v>
      </c>
      <c r="I920" s="666">
        <f t="shared" ref="I920" si="389">I921+I924+I925+I929+I936+I943+I952</f>
        <v>0</v>
      </c>
      <c r="J920" s="667">
        <f t="shared" si="387"/>
        <v>0</v>
      </c>
      <c r="K920" s="667">
        <f t="shared" si="387"/>
        <v>0</v>
      </c>
      <c r="L920" s="669">
        <v>3</v>
      </c>
      <c r="M920" s="670"/>
      <c r="N920" s="670"/>
    </row>
    <row r="921" spans="1:14" s="623" customFormat="1">
      <c r="A921" s="665">
        <v>1</v>
      </c>
      <c r="B921" s="671" t="s">
        <v>266</v>
      </c>
      <c r="C921" s="666">
        <f t="shared" ref="C921:K921" si="390">C922+C923</f>
        <v>12</v>
      </c>
      <c r="D921" s="666">
        <f t="shared" ref="D921" si="391">D922+D923</f>
        <v>0</v>
      </c>
      <c r="E921" s="667">
        <f t="shared" si="390"/>
        <v>4</v>
      </c>
      <c r="F921" s="667">
        <f t="shared" si="390"/>
        <v>1</v>
      </c>
      <c r="G921" s="667">
        <f t="shared" si="390"/>
        <v>2</v>
      </c>
      <c r="H921" s="667">
        <f t="shared" si="390"/>
        <v>55.5</v>
      </c>
      <c r="I921" s="666">
        <f t="shared" ref="I921" si="392">I922+I923</f>
        <v>0</v>
      </c>
      <c r="J921" s="667">
        <f t="shared" si="390"/>
        <v>0</v>
      </c>
      <c r="K921" s="667">
        <f t="shared" si="390"/>
        <v>0</v>
      </c>
      <c r="L921" s="669">
        <v>4</v>
      </c>
      <c r="M921" s="670"/>
      <c r="N921" s="670"/>
    </row>
    <row r="922" spans="1:14" s="623" customFormat="1">
      <c r="A922" s="673"/>
      <c r="B922" s="674" t="s">
        <v>267</v>
      </c>
      <c r="C922" s="675"/>
      <c r="D922" s="675"/>
      <c r="E922" s="676">
        <v>2.5</v>
      </c>
      <c r="F922" s="677">
        <v>0.5</v>
      </c>
      <c r="G922" s="678">
        <f t="shared" ref="G922:G924" si="393">E922*F922</f>
        <v>1.25</v>
      </c>
      <c r="H922" s="672">
        <f t="shared" ref="H922" si="394">ROUND(C922*G922*6,0)</f>
        <v>0</v>
      </c>
      <c r="I922" s="675"/>
      <c r="J922" s="672"/>
      <c r="K922" s="679"/>
      <c r="L922" s="669">
        <v>5</v>
      </c>
      <c r="M922" s="670"/>
      <c r="N922" s="670"/>
    </row>
    <row r="923" spans="1:14" s="623" customFormat="1">
      <c r="A923" s="673"/>
      <c r="B923" s="674" t="s">
        <v>268</v>
      </c>
      <c r="C923" s="680">
        <v>12</v>
      </c>
      <c r="D923" s="680"/>
      <c r="E923" s="676">
        <v>1.5</v>
      </c>
      <c r="F923" s="677">
        <v>0.5</v>
      </c>
      <c r="G923" s="678">
        <f t="shared" si="393"/>
        <v>0.75</v>
      </c>
      <c r="H923" s="681">
        <v>55.5</v>
      </c>
      <c r="I923" s="675"/>
      <c r="J923" s="672"/>
      <c r="K923" s="679"/>
      <c r="L923" s="669">
        <v>6</v>
      </c>
      <c r="M923" s="670"/>
      <c r="N923" s="670"/>
    </row>
    <row r="924" spans="1:14" s="623" customFormat="1" ht="25.5">
      <c r="A924" s="665">
        <v>2</v>
      </c>
      <c r="B924" s="671" t="s">
        <v>269</v>
      </c>
      <c r="C924" s="682">
        <v>1</v>
      </c>
      <c r="D924" s="682"/>
      <c r="E924" s="664">
        <v>1.5</v>
      </c>
      <c r="F924" s="677">
        <v>0.5</v>
      </c>
      <c r="G924" s="678">
        <f t="shared" si="393"/>
        <v>0.75</v>
      </c>
      <c r="H924" s="672">
        <v>4.5</v>
      </c>
      <c r="I924" s="666"/>
      <c r="J924" s="672"/>
      <c r="K924" s="679"/>
      <c r="L924" s="669">
        <v>7</v>
      </c>
      <c r="M924" s="670"/>
      <c r="N924" s="670"/>
    </row>
    <row r="925" spans="1:14" s="623" customFormat="1">
      <c r="A925" s="665">
        <v>3</v>
      </c>
      <c r="B925" s="671" t="s">
        <v>270</v>
      </c>
      <c r="C925" s="666">
        <f t="shared" ref="C925:K925" si="395">SUM(C926:C928)</f>
        <v>0</v>
      </c>
      <c r="D925" s="666">
        <f t="shared" ref="D925" si="396">SUM(D926:D928)</f>
        <v>0</v>
      </c>
      <c r="E925" s="667">
        <f t="shared" si="395"/>
        <v>6</v>
      </c>
      <c r="F925" s="667">
        <f t="shared" si="395"/>
        <v>1.5</v>
      </c>
      <c r="G925" s="667">
        <f t="shared" si="395"/>
        <v>3</v>
      </c>
      <c r="H925" s="667">
        <f t="shared" si="395"/>
        <v>0</v>
      </c>
      <c r="I925" s="666">
        <f t="shared" ref="I925" si="397">SUM(I926:I928)</f>
        <v>0</v>
      </c>
      <c r="J925" s="667">
        <f t="shared" si="395"/>
        <v>0</v>
      </c>
      <c r="K925" s="667">
        <f t="shared" si="395"/>
        <v>0</v>
      </c>
      <c r="L925" s="669">
        <v>8</v>
      </c>
      <c r="M925" s="670"/>
      <c r="N925" s="670"/>
    </row>
    <row r="926" spans="1:14" s="623" customFormat="1">
      <c r="A926" s="673"/>
      <c r="B926" s="674" t="s">
        <v>271</v>
      </c>
      <c r="C926" s="675">
        <v>0</v>
      </c>
      <c r="D926" s="675"/>
      <c r="E926" s="676">
        <v>2.5</v>
      </c>
      <c r="F926" s="677">
        <v>0.5</v>
      </c>
      <c r="G926" s="678">
        <f t="shared" ref="G926:G928" si="398">E926*F926</f>
        <v>1.25</v>
      </c>
      <c r="H926" s="672">
        <f t="shared" ref="H926:H928" si="399">ROUND(C926*G926*6,0)</f>
        <v>0</v>
      </c>
      <c r="I926" s="675"/>
      <c r="J926" s="672"/>
      <c r="K926" s="679"/>
      <c r="L926" s="669">
        <v>9</v>
      </c>
      <c r="M926" s="670"/>
      <c r="N926" s="670"/>
    </row>
    <row r="927" spans="1:14" s="623" customFormat="1">
      <c r="A927" s="673"/>
      <c r="B927" s="674" t="s">
        <v>272</v>
      </c>
      <c r="C927" s="675">
        <v>0</v>
      </c>
      <c r="D927" s="675"/>
      <c r="E927" s="676">
        <v>2</v>
      </c>
      <c r="F927" s="677">
        <v>0.5</v>
      </c>
      <c r="G927" s="678">
        <f t="shared" si="398"/>
        <v>1</v>
      </c>
      <c r="H927" s="672">
        <f t="shared" si="399"/>
        <v>0</v>
      </c>
      <c r="I927" s="675"/>
      <c r="J927" s="672"/>
      <c r="K927" s="679"/>
      <c r="L927" s="669">
        <v>10</v>
      </c>
      <c r="M927" s="670"/>
      <c r="N927" s="670"/>
    </row>
    <row r="928" spans="1:14" s="623" customFormat="1">
      <c r="A928" s="673"/>
      <c r="B928" s="674" t="s">
        <v>273</v>
      </c>
      <c r="C928" s="675">
        <v>0</v>
      </c>
      <c r="D928" s="675"/>
      <c r="E928" s="676">
        <v>1.5</v>
      </c>
      <c r="F928" s="677">
        <v>0.5</v>
      </c>
      <c r="G928" s="678">
        <f t="shared" si="398"/>
        <v>0.75</v>
      </c>
      <c r="H928" s="672">
        <f t="shared" si="399"/>
        <v>0</v>
      </c>
      <c r="I928" s="675"/>
      <c r="J928" s="672"/>
      <c r="K928" s="679"/>
      <c r="L928" s="669">
        <v>11</v>
      </c>
      <c r="M928" s="670"/>
      <c r="N928" s="670"/>
    </row>
    <row r="929" spans="1:14" s="623" customFormat="1" ht="38.25">
      <c r="A929" s="665">
        <v>4</v>
      </c>
      <c r="B929" s="671" t="s">
        <v>274</v>
      </c>
      <c r="C929" s="666">
        <f>SUM(C930:C935)</f>
        <v>8</v>
      </c>
      <c r="D929" s="666">
        <f>SUM(D930:D935)</f>
        <v>0</v>
      </c>
      <c r="E929" s="664"/>
      <c r="F929" s="677"/>
      <c r="G929" s="678"/>
      <c r="H929" s="667">
        <f>SUM(H930:H935)</f>
        <v>42</v>
      </c>
      <c r="I929" s="666">
        <f>SUM(I930:I935)</f>
        <v>0</v>
      </c>
      <c r="J929" s="672"/>
      <c r="K929" s="679"/>
      <c r="L929" s="669">
        <v>12</v>
      </c>
      <c r="M929" s="670"/>
      <c r="N929" s="670"/>
    </row>
    <row r="930" spans="1:14" s="623" customFormat="1">
      <c r="A930" s="673"/>
      <c r="B930" s="674" t="s">
        <v>275</v>
      </c>
      <c r="C930" s="683">
        <v>4</v>
      </c>
      <c r="D930" s="683"/>
      <c r="E930" s="676">
        <v>1</v>
      </c>
      <c r="F930" s="677">
        <v>0.5</v>
      </c>
      <c r="G930" s="678">
        <f t="shared" ref="G930:G942" si="400">E930*F930</f>
        <v>0.5</v>
      </c>
      <c r="H930" s="672">
        <f t="shared" ref="H930:H935" si="401">ROUND(C930*G930*6,0)</f>
        <v>12</v>
      </c>
      <c r="I930" s="675"/>
      <c r="J930" s="672"/>
      <c r="K930" s="679"/>
      <c r="L930" s="669">
        <v>13</v>
      </c>
      <c r="M930" s="670"/>
      <c r="N930" s="670"/>
    </row>
    <row r="931" spans="1:14" s="623" customFormat="1">
      <c r="A931" s="673"/>
      <c r="B931" s="674" t="s">
        <v>276</v>
      </c>
      <c r="C931" s="683">
        <v>2</v>
      </c>
      <c r="D931" s="683"/>
      <c r="E931" s="676">
        <v>2</v>
      </c>
      <c r="F931" s="677">
        <v>0.5</v>
      </c>
      <c r="G931" s="678">
        <f t="shared" si="400"/>
        <v>1</v>
      </c>
      <c r="H931" s="672">
        <f t="shared" si="401"/>
        <v>12</v>
      </c>
      <c r="I931" s="675"/>
      <c r="J931" s="672"/>
      <c r="K931" s="679"/>
      <c r="L931" s="669">
        <v>14</v>
      </c>
      <c r="M931" s="670"/>
      <c r="N931" s="670"/>
    </row>
    <row r="932" spans="1:14" s="623" customFormat="1">
      <c r="A932" s="673"/>
      <c r="B932" s="674" t="s">
        <v>277</v>
      </c>
      <c r="C932" s="683">
        <v>2</v>
      </c>
      <c r="D932" s="683"/>
      <c r="E932" s="676">
        <v>3</v>
      </c>
      <c r="F932" s="677">
        <v>0.5</v>
      </c>
      <c r="G932" s="678">
        <f t="shared" si="400"/>
        <v>1.5</v>
      </c>
      <c r="H932" s="672">
        <f t="shared" si="401"/>
        <v>18</v>
      </c>
      <c r="I932" s="675"/>
      <c r="J932" s="672"/>
      <c r="K932" s="679"/>
      <c r="L932" s="669">
        <v>15</v>
      </c>
      <c r="M932" s="670"/>
      <c r="N932" s="670"/>
    </row>
    <row r="933" spans="1:14" s="623" customFormat="1">
      <c r="A933" s="673"/>
      <c r="B933" s="674" t="s">
        <v>278</v>
      </c>
      <c r="C933" s="675"/>
      <c r="D933" s="675"/>
      <c r="E933" s="676">
        <v>4</v>
      </c>
      <c r="F933" s="677">
        <v>0.5</v>
      </c>
      <c r="G933" s="678">
        <f t="shared" si="400"/>
        <v>2</v>
      </c>
      <c r="H933" s="672">
        <f t="shared" si="401"/>
        <v>0</v>
      </c>
      <c r="I933" s="675"/>
      <c r="J933" s="672"/>
      <c r="K933" s="679"/>
      <c r="L933" s="669">
        <v>16</v>
      </c>
      <c r="M933" s="670"/>
      <c r="N933" s="670"/>
    </row>
    <row r="934" spans="1:14" s="623" customFormat="1">
      <c r="A934" s="673"/>
      <c r="B934" s="674" t="s">
        <v>279</v>
      </c>
      <c r="C934" s="675"/>
      <c r="D934" s="675"/>
      <c r="E934" s="676">
        <v>5</v>
      </c>
      <c r="F934" s="677">
        <v>0.5</v>
      </c>
      <c r="G934" s="678">
        <f t="shared" si="400"/>
        <v>2.5</v>
      </c>
      <c r="H934" s="672">
        <f t="shared" si="401"/>
        <v>0</v>
      </c>
      <c r="I934" s="675"/>
      <c r="J934" s="672"/>
      <c r="K934" s="679"/>
      <c r="L934" s="669">
        <v>17</v>
      </c>
      <c r="M934" s="670"/>
      <c r="N934" s="670"/>
    </row>
    <row r="935" spans="1:14" s="623" customFormat="1">
      <c r="A935" s="673"/>
      <c r="B935" s="674" t="s">
        <v>280</v>
      </c>
      <c r="C935" s="675"/>
      <c r="D935" s="675"/>
      <c r="E935" s="676">
        <v>6</v>
      </c>
      <c r="F935" s="677">
        <v>0.5</v>
      </c>
      <c r="G935" s="678">
        <f t="shared" si="400"/>
        <v>3</v>
      </c>
      <c r="H935" s="672">
        <f t="shared" si="401"/>
        <v>0</v>
      </c>
      <c r="I935" s="675"/>
      <c r="J935" s="672"/>
      <c r="K935" s="679"/>
      <c r="L935" s="669">
        <v>18</v>
      </c>
      <c r="M935" s="670"/>
      <c r="N935" s="670"/>
    </row>
    <row r="936" spans="1:14" s="623" customFormat="1">
      <c r="A936" s="665">
        <v>5</v>
      </c>
      <c r="B936" s="671" t="s">
        <v>281</v>
      </c>
      <c r="C936" s="666">
        <f>C937+C940+C941+C942</f>
        <v>3</v>
      </c>
      <c r="D936" s="666">
        <f>D937+D940+D941+D942</f>
        <v>0</v>
      </c>
      <c r="E936" s="666"/>
      <c r="F936" s="677">
        <v>0.5</v>
      </c>
      <c r="G936" s="678">
        <f t="shared" si="400"/>
        <v>0</v>
      </c>
      <c r="H936" s="667">
        <f>H937+H940+H941+H942</f>
        <v>15</v>
      </c>
      <c r="I936" s="666">
        <f>I937+I940+I941+I942</f>
        <v>0</v>
      </c>
      <c r="J936" s="667"/>
      <c r="K936" s="684"/>
      <c r="L936" s="669">
        <v>19</v>
      </c>
      <c r="M936" s="670"/>
      <c r="N936" s="670"/>
    </row>
    <row r="937" spans="1:14" s="623" customFormat="1" ht="43.9" customHeight="1">
      <c r="A937" s="665" t="s">
        <v>282</v>
      </c>
      <c r="B937" s="671" t="s">
        <v>283</v>
      </c>
      <c r="C937" s="666">
        <f>C938+C939</f>
        <v>3</v>
      </c>
      <c r="D937" s="666">
        <f>D938+D939</f>
        <v>0</v>
      </c>
      <c r="E937" s="664"/>
      <c r="F937" s="677">
        <v>0.5</v>
      </c>
      <c r="G937" s="678">
        <f t="shared" si="400"/>
        <v>0</v>
      </c>
      <c r="H937" s="667">
        <f>H938+H939</f>
        <v>15</v>
      </c>
      <c r="I937" s="666">
        <f>I938+I939</f>
        <v>0</v>
      </c>
      <c r="J937" s="667"/>
      <c r="K937" s="684"/>
      <c r="L937" s="669">
        <v>20</v>
      </c>
      <c r="M937" s="670"/>
      <c r="N937" s="670"/>
    </row>
    <row r="938" spans="1:14" s="623" customFormat="1">
      <c r="A938" s="673"/>
      <c r="B938" s="674" t="s">
        <v>284</v>
      </c>
      <c r="C938" s="683">
        <v>2</v>
      </c>
      <c r="D938" s="683"/>
      <c r="E938" s="676">
        <v>1.5</v>
      </c>
      <c r="F938" s="677">
        <v>0.5</v>
      </c>
      <c r="G938" s="678">
        <f t="shared" si="400"/>
        <v>0.75</v>
      </c>
      <c r="H938" s="672">
        <f t="shared" ref="H938:H942" si="402">ROUND(C938*G938*6,0)</f>
        <v>9</v>
      </c>
      <c r="I938" s="675"/>
      <c r="J938" s="672"/>
      <c r="K938" s="679"/>
      <c r="L938" s="669">
        <v>21</v>
      </c>
      <c r="M938" s="670"/>
      <c r="N938" s="670"/>
    </row>
    <row r="939" spans="1:14" s="623" customFormat="1">
      <c r="A939" s="673"/>
      <c r="B939" s="674" t="s">
        <v>285</v>
      </c>
      <c r="C939" s="683">
        <v>1</v>
      </c>
      <c r="D939" s="683"/>
      <c r="E939" s="676">
        <v>2</v>
      </c>
      <c r="F939" s="677">
        <v>0.5</v>
      </c>
      <c r="G939" s="678">
        <f t="shared" si="400"/>
        <v>1</v>
      </c>
      <c r="H939" s="672">
        <f t="shared" si="402"/>
        <v>6</v>
      </c>
      <c r="I939" s="675"/>
      <c r="J939" s="672"/>
      <c r="K939" s="679"/>
      <c r="L939" s="669">
        <v>22</v>
      </c>
      <c r="M939" s="670"/>
      <c r="N939" s="670"/>
    </row>
    <row r="940" spans="1:14" s="623" customFormat="1" ht="38.25">
      <c r="A940" s="665" t="s">
        <v>286</v>
      </c>
      <c r="B940" s="671" t="s">
        <v>287</v>
      </c>
      <c r="C940" s="666"/>
      <c r="D940" s="666"/>
      <c r="E940" s="685">
        <v>1</v>
      </c>
      <c r="F940" s="677">
        <v>0.5</v>
      </c>
      <c r="G940" s="678">
        <f t="shared" si="400"/>
        <v>0.5</v>
      </c>
      <c r="H940" s="667">
        <f t="shared" si="402"/>
        <v>0</v>
      </c>
      <c r="I940" s="666"/>
      <c r="J940" s="667"/>
      <c r="K940" s="684"/>
      <c r="L940" s="669">
        <v>23</v>
      </c>
      <c r="M940" s="670"/>
      <c r="N940" s="670"/>
    </row>
    <row r="941" spans="1:14" s="623" customFormat="1" ht="25.5">
      <c r="A941" s="665" t="s">
        <v>288</v>
      </c>
      <c r="B941" s="671" t="s">
        <v>289</v>
      </c>
      <c r="C941" s="666"/>
      <c r="D941" s="666"/>
      <c r="E941" s="685">
        <v>1</v>
      </c>
      <c r="F941" s="677">
        <v>0.5</v>
      </c>
      <c r="G941" s="678">
        <f t="shared" si="400"/>
        <v>0.5</v>
      </c>
      <c r="H941" s="667">
        <f t="shared" si="402"/>
        <v>0</v>
      </c>
      <c r="I941" s="666"/>
      <c r="J941" s="667"/>
      <c r="K941" s="684"/>
      <c r="L941" s="669">
        <v>24</v>
      </c>
      <c r="M941" s="670"/>
      <c r="N941" s="670"/>
    </row>
    <row r="942" spans="1:14" s="623" customFormat="1" ht="38.25">
      <c r="A942" s="665" t="s">
        <v>290</v>
      </c>
      <c r="B942" s="671" t="s">
        <v>291</v>
      </c>
      <c r="C942" s="666"/>
      <c r="D942" s="666"/>
      <c r="E942" s="685">
        <v>3</v>
      </c>
      <c r="F942" s="677">
        <v>0.5</v>
      </c>
      <c r="G942" s="678">
        <f t="shared" si="400"/>
        <v>1.5</v>
      </c>
      <c r="H942" s="667">
        <f t="shared" si="402"/>
        <v>0</v>
      </c>
      <c r="I942" s="666"/>
      <c r="J942" s="667"/>
      <c r="K942" s="684"/>
      <c r="L942" s="669">
        <v>25</v>
      </c>
      <c r="M942" s="670"/>
      <c r="N942" s="670"/>
    </row>
    <row r="943" spans="1:14" s="628" customFormat="1" ht="25.5">
      <c r="A943" s="665">
        <v>6</v>
      </c>
      <c r="B943" s="671" t="s">
        <v>292</v>
      </c>
      <c r="C943" s="666">
        <f>C944+C948</f>
        <v>145</v>
      </c>
      <c r="D943" s="666">
        <f>D944+D948</f>
        <v>0</v>
      </c>
      <c r="E943" s="664"/>
      <c r="F943" s="668"/>
      <c r="G943" s="686"/>
      <c r="H943" s="667">
        <f>H944+H948</f>
        <v>811</v>
      </c>
      <c r="I943" s="666">
        <f>I944+I948</f>
        <v>0</v>
      </c>
      <c r="J943" s="667"/>
      <c r="K943" s="684"/>
      <c r="L943" s="687">
        <v>26</v>
      </c>
      <c r="M943" s="670"/>
      <c r="N943" s="670"/>
    </row>
    <row r="944" spans="1:14" s="623" customFormat="1">
      <c r="A944" s="665" t="s">
        <v>293</v>
      </c>
      <c r="B944" s="671" t="s">
        <v>294</v>
      </c>
      <c r="C944" s="666">
        <f>C945+C946+C947</f>
        <v>38</v>
      </c>
      <c r="D944" s="666">
        <f>D945+D946+D947</f>
        <v>0</v>
      </c>
      <c r="E944" s="676">
        <v>2.5</v>
      </c>
      <c r="F944" s="677">
        <v>0.5</v>
      </c>
      <c r="G944" s="678">
        <f t="shared" ref="G944:G947" si="403">E944*F944</f>
        <v>1.25</v>
      </c>
      <c r="H944" s="667">
        <f>H945+H946+H947</f>
        <v>262</v>
      </c>
      <c r="I944" s="666">
        <f>I945+I946+I947</f>
        <v>0</v>
      </c>
      <c r="J944" s="667"/>
      <c r="K944" s="684"/>
      <c r="L944" s="669">
        <v>27</v>
      </c>
      <c r="M944" s="670"/>
      <c r="N944" s="670"/>
    </row>
    <row r="945" spans="1:14" s="623" customFormat="1">
      <c r="A945" s="673"/>
      <c r="B945" s="674" t="s">
        <v>295</v>
      </c>
      <c r="C945" s="680">
        <v>7</v>
      </c>
      <c r="D945" s="680"/>
      <c r="E945" s="676">
        <v>2.5</v>
      </c>
      <c r="F945" s="677">
        <v>0.5</v>
      </c>
      <c r="G945" s="678">
        <f t="shared" si="403"/>
        <v>1.25</v>
      </c>
      <c r="H945" s="672">
        <f t="shared" ref="H945:H947" si="404">ROUND(C945*G945*6,0)</f>
        <v>53</v>
      </c>
      <c r="I945" s="675"/>
      <c r="J945" s="672"/>
      <c r="K945" s="679"/>
      <c r="L945" s="669">
        <v>28</v>
      </c>
      <c r="M945" s="670"/>
      <c r="N945" s="670"/>
    </row>
    <row r="946" spans="1:14" s="623" customFormat="1">
      <c r="A946" s="673"/>
      <c r="B946" s="674" t="s">
        <v>296</v>
      </c>
      <c r="C946" s="680">
        <v>16</v>
      </c>
      <c r="D946" s="680"/>
      <c r="E946" s="676">
        <v>2</v>
      </c>
      <c r="F946" s="677">
        <v>0.5</v>
      </c>
      <c r="G946" s="678">
        <f t="shared" si="403"/>
        <v>1</v>
      </c>
      <c r="H946" s="672">
        <f t="shared" si="404"/>
        <v>96</v>
      </c>
      <c r="I946" s="675"/>
      <c r="J946" s="672"/>
      <c r="K946" s="679"/>
      <c r="L946" s="669">
        <v>29</v>
      </c>
      <c r="M946" s="670"/>
      <c r="N946" s="670"/>
    </row>
    <row r="947" spans="1:14" s="623" customFormat="1">
      <c r="A947" s="673"/>
      <c r="B947" s="674" t="s">
        <v>297</v>
      </c>
      <c r="C947" s="680">
        <v>15</v>
      </c>
      <c r="D947" s="680"/>
      <c r="E947" s="676">
        <v>2.5</v>
      </c>
      <c r="F947" s="677">
        <v>0.5</v>
      </c>
      <c r="G947" s="678">
        <f t="shared" si="403"/>
        <v>1.25</v>
      </c>
      <c r="H947" s="672">
        <f t="shared" si="404"/>
        <v>113</v>
      </c>
      <c r="I947" s="675"/>
      <c r="J947" s="672"/>
      <c r="K947" s="679"/>
      <c r="L947" s="669">
        <v>30</v>
      </c>
      <c r="M947" s="670"/>
      <c r="N947" s="670"/>
    </row>
    <row r="948" spans="1:14" s="623" customFormat="1">
      <c r="A948" s="665" t="s">
        <v>298</v>
      </c>
      <c r="B948" s="671" t="s">
        <v>299</v>
      </c>
      <c r="C948" s="675">
        <f>C949+C950+C951</f>
        <v>107</v>
      </c>
      <c r="D948" s="675">
        <f>D949+D950+D951</f>
        <v>0</v>
      </c>
      <c r="E948" s="676"/>
      <c r="F948" s="677"/>
      <c r="G948" s="678"/>
      <c r="H948" s="672">
        <f>H949+H950+H951</f>
        <v>549</v>
      </c>
      <c r="I948" s="666">
        <f>I949+I950+I951</f>
        <v>0</v>
      </c>
      <c r="J948" s="672"/>
      <c r="K948" s="679"/>
      <c r="L948" s="669">
        <v>31</v>
      </c>
      <c r="M948" s="670"/>
      <c r="N948" s="670"/>
    </row>
    <row r="949" spans="1:14" s="623" customFormat="1">
      <c r="A949" s="673"/>
      <c r="B949" s="674" t="s">
        <v>295</v>
      </c>
      <c r="C949" s="675">
        <v>23</v>
      </c>
      <c r="D949" s="675"/>
      <c r="E949" s="676">
        <v>2</v>
      </c>
      <c r="F949" s="677">
        <v>0.5</v>
      </c>
      <c r="G949" s="678">
        <f t="shared" ref="G949:G952" si="405">E949*F949</f>
        <v>1</v>
      </c>
      <c r="H949" s="672">
        <f t="shared" ref="H949:H952" si="406">ROUND(C949*G949*6,0)</f>
        <v>138</v>
      </c>
      <c r="I949" s="675"/>
      <c r="J949" s="672"/>
      <c r="K949" s="679"/>
      <c r="L949" s="669">
        <v>32</v>
      </c>
      <c r="M949" s="670"/>
      <c r="N949" s="670"/>
    </row>
    <row r="950" spans="1:14" s="623" customFormat="1">
      <c r="A950" s="673"/>
      <c r="B950" s="674" t="s">
        <v>296</v>
      </c>
      <c r="C950" s="675">
        <v>62</v>
      </c>
      <c r="D950" s="675"/>
      <c r="E950" s="676">
        <v>1.5</v>
      </c>
      <c r="F950" s="677">
        <v>0.5</v>
      </c>
      <c r="G950" s="678">
        <f t="shared" si="405"/>
        <v>0.75</v>
      </c>
      <c r="H950" s="672">
        <f t="shared" si="406"/>
        <v>279</v>
      </c>
      <c r="I950" s="675"/>
      <c r="J950" s="672"/>
      <c r="K950" s="679"/>
      <c r="L950" s="669">
        <v>33</v>
      </c>
      <c r="M950" s="670"/>
      <c r="N950" s="670"/>
    </row>
    <row r="951" spans="1:14" s="623" customFormat="1">
      <c r="A951" s="673"/>
      <c r="B951" s="674" t="s">
        <v>297</v>
      </c>
      <c r="C951" s="675">
        <v>22</v>
      </c>
      <c r="D951" s="675"/>
      <c r="E951" s="676">
        <v>2</v>
      </c>
      <c r="F951" s="677">
        <v>0.5</v>
      </c>
      <c r="G951" s="678">
        <f t="shared" si="405"/>
        <v>1</v>
      </c>
      <c r="H951" s="672">
        <f t="shared" si="406"/>
        <v>132</v>
      </c>
      <c r="I951" s="675"/>
      <c r="J951" s="672"/>
      <c r="K951" s="679"/>
      <c r="L951" s="669">
        <v>34</v>
      </c>
      <c r="M951" s="670"/>
      <c r="N951" s="670"/>
    </row>
    <row r="952" spans="1:14" s="623" customFormat="1" ht="25.5">
      <c r="A952" s="665">
        <v>7</v>
      </c>
      <c r="B952" s="671" t="s">
        <v>300</v>
      </c>
      <c r="C952" s="666">
        <v>176</v>
      </c>
      <c r="D952" s="666"/>
      <c r="E952" s="664">
        <v>1.5</v>
      </c>
      <c r="F952" s="668">
        <v>0.5</v>
      </c>
      <c r="G952" s="686">
        <f t="shared" si="405"/>
        <v>0.75</v>
      </c>
      <c r="H952" s="667">
        <f t="shared" si="406"/>
        <v>792</v>
      </c>
      <c r="I952" s="666"/>
      <c r="J952" s="667"/>
      <c r="K952" s="684"/>
      <c r="L952" s="669">
        <v>35</v>
      </c>
      <c r="M952" s="670"/>
      <c r="N952" s="670"/>
    </row>
    <row r="953" spans="1:14" s="623" customFormat="1">
      <c r="A953" s="665" t="s">
        <v>37</v>
      </c>
      <c r="B953" s="671" t="s">
        <v>301</v>
      </c>
      <c r="C953" s="666">
        <f>C954+C961+C962</f>
        <v>42</v>
      </c>
      <c r="D953" s="666">
        <f>D954+D961+D962</f>
        <v>0</v>
      </c>
      <c r="E953" s="688"/>
      <c r="F953" s="677"/>
      <c r="G953" s="678"/>
      <c r="H953" s="667">
        <f>H954+H961+H962</f>
        <v>137</v>
      </c>
      <c r="I953" s="666">
        <f>I954+I961+I962</f>
        <v>0</v>
      </c>
      <c r="J953" s="667"/>
      <c r="K953" s="684"/>
      <c r="L953" s="669">
        <v>36</v>
      </c>
      <c r="M953" s="670"/>
      <c r="N953" s="670"/>
    </row>
    <row r="954" spans="1:14" s="623" customFormat="1" ht="25.5">
      <c r="A954" s="665">
        <v>1</v>
      </c>
      <c r="B954" s="671" t="s">
        <v>302</v>
      </c>
      <c r="C954" s="666">
        <f>C955+C956</f>
        <v>7</v>
      </c>
      <c r="D954" s="666">
        <f>D955+D956</f>
        <v>0</v>
      </c>
      <c r="E954" s="689"/>
      <c r="F954" s="677"/>
      <c r="G954" s="678"/>
      <c r="H954" s="667">
        <f>H955+H956</f>
        <v>32</v>
      </c>
      <c r="I954" s="666">
        <f>I955+I956</f>
        <v>0</v>
      </c>
      <c r="J954" s="667"/>
      <c r="K954" s="684"/>
      <c r="L954" s="669">
        <v>37</v>
      </c>
      <c r="M954" s="670"/>
      <c r="N954" s="670"/>
    </row>
    <row r="955" spans="1:14" s="623" customFormat="1">
      <c r="A955" s="665" t="s">
        <v>39</v>
      </c>
      <c r="B955" s="671" t="s">
        <v>303</v>
      </c>
      <c r="C955" s="666"/>
      <c r="D955" s="666"/>
      <c r="E955" s="664">
        <v>2.5</v>
      </c>
      <c r="F955" s="677">
        <v>0.5</v>
      </c>
      <c r="G955" s="678">
        <f t="shared" ref="G955:G961" si="407">E955*F955</f>
        <v>1.25</v>
      </c>
      <c r="H955" s="672">
        <f t="shared" ref="H955:H961" si="408">ROUND(C955*G955*6,0)</f>
        <v>0</v>
      </c>
      <c r="I955" s="666"/>
      <c r="J955" s="667"/>
      <c r="K955" s="684"/>
      <c r="L955" s="669">
        <v>38</v>
      </c>
      <c r="M955" s="670"/>
      <c r="N955" s="670"/>
    </row>
    <row r="956" spans="1:14" s="623" customFormat="1">
      <c r="A956" s="665" t="s">
        <v>42</v>
      </c>
      <c r="B956" s="671" t="s">
        <v>304</v>
      </c>
      <c r="C956" s="666">
        <f>SUM(C957:C960)</f>
        <v>7</v>
      </c>
      <c r="D956" s="666">
        <f>SUM(D957:D960)</f>
        <v>0</v>
      </c>
      <c r="E956" s="664"/>
      <c r="F956" s="677"/>
      <c r="G956" s="678"/>
      <c r="H956" s="667">
        <f>SUM(H957:H960)</f>
        <v>32</v>
      </c>
      <c r="I956" s="666">
        <f>SUM(I957:I960)</f>
        <v>0</v>
      </c>
      <c r="J956" s="667"/>
      <c r="K956" s="684"/>
      <c r="L956" s="669">
        <v>39</v>
      </c>
      <c r="M956" s="670"/>
      <c r="N956" s="670"/>
    </row>
    <row r="957" spans="1:14" s="623" customFormat="1">
      <c r="A957" s="673"/>
      <c r="B957" s="674" t="s">
        <v>305</v>
      </c>
      <c r="C957" s="675">
        <v>7</v>
      </c>
      <c r="D957" s="675"/>
      <c r="E957" s="676">
        <v>1.5</v>
      </c>
      <c r="F957" s="677">
        <v>0.5</v>
      </c>
      <c r="G957" s="678">
        <f t="shared" si="407"/>
        <v>0.75</v>
      </c>
      <c r="H957" s="672">
        <f t="shared" si="408"/>
        <v>32</v>
      </c>
      <c r="I957" s="675"/>
      <c r="J957" s="672"/>
      <c r="K957" s="679"/>
      <c r="L957" s="669">
        <v>40</v>
      </c>
      <c r="M957" s="670"/>
      <c r="N957" s="670"/>
    </row>
    <row r="958" spans="1:14" s="623" customFormat="1">
      <c r="A958" s="673"/>
      <c r="B958" s="674" t="s">
        <v>306</v>
      </c>
      <c r="C958" s="675"/>
      <c r="D958" s="675"/>
      <c r="E958" s="676">
        <v>3</v>
      </c>
      <c r="F958" s="677">
        <v>0.5</v>
      </c>
      <c r="G958" s="678">
        <f t="shared" si="407"/>
        <v>1.5</v>
      </c>
      <c r="H958" s="672">
        <f t="shared" si="408"/>
        <v>0</v>
      </c>
      <c r="I958" s="675"/>
      <c r="J958" s="672"/>
      <c r="K958" s="679"/>
      <c r="L958" s="669">
        <v>41</v>
      </c>
      <c r="M958" s="670"/>
      <c r="N958" s="670"/>
    </row>
    <row r="959" spans="1:14" s="623" customFormat="1">
      <c r="A959" s="673"/>
      <c r="B959" s="674" t="s">
        <v>307</v>
      </c>
      <c r="C959" s="675"/>
      <c r="D959" s="675"/>
      <c r="E959" s="676">
        <v>4.5</v>
      </c>
      <c r="F959" s="677">
        <v>0.5</v>
      </c>
      <c r="G959" s="678">
        <f t="shared" si="407"/>
        <v>2.25</v>
      </c>
      <c r="H959" s="672">
        <f t="shared" si="408"/>
        <v>0</v>
      </c>
      <c r="I959" s="675"/>
      <c r="J959" s="672"/>
      <c r="K959" s="679"/>
      <c r="L959" s="669">
        <v>42</v>
      </c>
      <c r="M959" s="670"/>
      <c r="N959" s="670"/>
    </row>
    <row r="960" spans="1:14" s="623" customFormat="1">
      <c r="A960" s="673"/>
      <c r="B960" s="674" t="s">
        <v>308</v>
      </c>
      <c r="C960" s="675"/>
      <c r="D960" s="675"/>
      <c r="E960" s="676">
        <v>6</v>
      </c>
      <c r="F960" s="677">
        <v>0.5</v>
      </c>
      <c r="G960" s="678">
        <f t="shared" si="407"/>
        <v>3</v>
      </c>
      <c r="H960" s="672">
        <f t="shared" si="408"/>
        <v>0</v>
      </c>
      <c r="I960" s="675"/>
      <c r="J960" s="672"/>
      <c r="K960" s="679"/>
      <c r="L960" s="669">
        <v>43</v>
      </c>
      <c r="M960" s="670"/>
      <c r="N960" s="670"/>
    </row>
    <row r="961" spans="1:14" s="623" customFormat="1" ht="25.5">
      <c r="A961" s="665">
        <v>2</v>
      </c>
      <c r="B961" s="671" t="s">
        <v>309</v>
      </c>
      <c r="C961" s="666"/>
      <c r="D961" s="666"/>
      <c r="E961" s="664">
        <v>1.5</v>
      </c>
      <c r="F961" s="677">
        <v>0.5</v>
      </c>
      <c r="G961" s="678">
        <f t="shared" si="407"/>
        <v>0.75</v>
      </c>
      <c r="H961" s="672">
        <f t="shared" si="408"/>
        <v>0</v>
      </c>
      <c r="I961" s="666"/>
      <c r="J961" s="667"/>
      <c r="K961" s="684"/>
      <c r="L961" s="669">
        <v>44</v>
      </c>
      <c r="M961" s="670"/>
      <c r="N961" s="670"/>
    </row>
    <row r="962" spans="1:14" s="623" customFormat="1" ht="25.5">
      <c r="A962" s="665">
        <v>3</v>
      </c>
      <c r="B962" s="671" t="s">
        <v>310</v>
      </c>
      <c r="C962" s="666">
        <f t="shared" ref="C962:K962" si="409">C963+C966+C971</f>
        <v>35</v>
      </c>
      <c r="D962" s="666">
        <f t="shared" ref="D962" si="410">D963+D966+D971</f>
        <v>0</v>
      </c>
      <c r="E962" s="667">
        <f t="shared" si="409"/>
        <v>0</v>
      </c>
      <c r="F962" s="667">
        <f t="shared" si="409"/>
        <v>0</v>
      </c>
      <c r="G962" s="667">
        <f t="shared" si="409"/>
        <v>0</v>
      </c>
      <c r="H962" s="667">
        <f t="shared" si="409"/>
        <v>105</v>
      </c>
      <c r="I962" s="666">
        <f t="shared" ref="I962" si="411">I963+I966+I971</f>
        <v>0</v>
      </c>
      <c r="J962" s="667">
        <f t="shared" si="409"/>
        <v>0</v>
      </c>
      <c r="K962" s="667">
        <f t="shared" si="409"/>
        <v>0</v>
      </c>
      <c r="L962" s="669">
        <v>45</v>
      </c>
      <c r="M962" s="670"/>
      <c r="N962" s="670"/>
    </row>
    <row r="963" spans="1:14" s="628" customFormat="1">
      <c r="A963" s="665" t="s">
        <v>311</v>
      </c>
      <c r="B963" s="671" t="s">
        <v>312</v>
      </c>
      <c r="C963" s="666">
        <f>C964+C965</f>
        <v>0</v>
      </c>
      <c r="D963" s="666">
        <f>D964+D965</f>
        <v>0</v>
      </c>
      <c r="E963" s="688"/>
      <c r="F963" s="668"/>
      <c r="G963" s="686"/>
      <c r="H963" s="667">
        <f>H964+H965</f>
        <v>0</v>
      </c>
      <c r="I963" s="666">
        <f>I964+I965</f>
        <v>0</v>
      </c>
      <c r="J963" s="667"/>
      <c r="K963" s="684"/>
      <c r="L963" s="687">
        <v>46</v>
      </c>
      <c r="M963" s="670"/>
      <c r="N963" s="670"/>
    </row>
    <row r="964" spans="1:14" s="623" customFormat="1" ht="25.5">
      <c r="A964" s="673"/>
      <c r="B964" s="674" t="s">
        <v>313</v>
      </c>
      <c r="C964" s="675"/>
      <c r="D964" s="675"/>
      <c r="E964" s="676">
        <v>1.5</v>
      </c>
      <c r="F964" s="677">
        <v>0.5</v>
      </c>
      <c r="G964" s="678">
        <f t="shared" ref="G964:G970" si="412">E964*F964</f>
        <v>0.75</v>
      </c>
      <c r="H964" s="672">
        <f t="shared" ref="H964:H970" si="413">ROUND(C964*G964*6,0)</f>
        <v>0</v>
      </c>
      <c r="I964" s="675"/>
      <c r="J964" s="672"/>
      <c r="K964" s="679"/>
      <c r="L964" s="669">
        <v>47</v>
      </c>
      <c r="M964" s="670"/>
      <c r="N964" s="670"/>
    </row>
    <row r="965" spans="1:14" s="623" customFormat="1" ht="25.5">
      <c r="A965" s="673"/>
      <c r="B965" s="674" t="s">
        <v>314</v>
      </c>
      <c r="C965" s="675"/>
      <c r="D965" s="675"/>
      <c r="E965" s="676">
        <v>2</v>
      </c>
      <c r="F965" s="677">
        <v>0.5</v>
      </c>
      <c r="G965" s="678">
        <f t="shared" si="412"/>
        <v>1</v>
      </c>
      <c r="H965" s="672">
        <f t="shared" si="413"/>
        <v>0</v>
      </c>
      <c r="I965" s="675"/>
      <c r="J965" s="672"/>
      <c r="K965" s="679"/>
      <c r="L965" s="669">
        <v>48</v>
      </c>
      <c r="M965" s="670"/>
      <c r="N965" s="670"/>
    </row>
    <row r="966" spans="1:14" s="628" customFormat="1" ht="35.1" customHeight="1">
      <c r="A966" s="665" t="s">
        <v>315</v>
      </c>
      <c r="B966" s="671" t="s">
        <v>316</v>
      </c>
      <c r="C966" s="666">
        <f>SUM(C967:C970)</f>
        <v>35</v>
      </c>
      <c r="D966" s="666">
        <f>SUM(D967:D970)</f>
        <v>0</v>
      </c>
      <c r="E966" s="688"/>
      <c r="F966" s="668"/>
      <c r="G966" s="686"/>
      <c r="H966" s="667">
        <f>SUM(H967:H970)</f>
        <v>105</v>
      </c>
      <c r="I966" s="666">
        <f>SUM(I967:I970)</f>
        <v>0</v>
      </c>
      <c r="J966" s="667"/>
      <c r="K966" s="684"/>
      <c r="L966" s="687">
        <v>49</v>
      </c>
      <c r="M966" s="670"/>
      <c r="N966" s="670"/>
    </row>
    <row r="967" spans="1:14" s="623" customFormat="1">
      <c r="A967" s="673"/>
      <c r="B967" s="674" t="s">
        <v>317</v>
      </c>
      <c r="C967" s="675">
        <v>35</v>
      </c>
      <c r="D967" s="675"/>
      <c r="E967" s="690">
        <v>1</v>
      </c>
      <c r="F967" s="677">
        <v>0.5</v>
      </c>
      <c r="G967" s="678">
        <f t="shared" si="412"/>
        <v>0.5</v>
      </c>
      <c r="H967" s="672">
        <f t="shared" si="413"/>
        <v>105</v>
      </c>
      <c r="I967" s="675"/>
      <c r="J967" s="672"/>
      <c r="K967" s="679"/>
      <c r="L967" s="669">
        <v>50</v>
      </c>
      <c r="M967" s="670"/>
      <c r="N967" s="670"/>
    </row>
    <row r="968" spans="1:14" s="623" customFormat="1">
      <c r="A968" s="673"/>
      <c r="B968" s="674" t="s">
        <v>318</v>
      </c>
      <c r="C968" s="675"/>
      <c r="D968" s="675"/>
      <c r="E968" s="676">
        <v>2</v>
      </c>
      <c r="F968" s="677">
        <v>0.5</v>
      </c>
      <c r="G968" s="678">
        <f t="shared" si="412"/>
        <v>1</v>
      </c>
      <c r="H968" s="672">
        <f t="shared" si="413"/>
        <v>0</v>
      </c>
      <c r="I968" s="675"/>
      <c r="J968" s="672"/>
      <c r="K968" s="679"/>
      <c r="L968" s="669">
        <v>51</v>
      </c>
      <c r="M968" s="670"/>
      <c r="N968" s="670"/>
    </row>
    <row r="969" spans="1:14" s="623" customFormat="1">
      <c r="A969" s="673"/>
      <c r="B969" s="674" t="s">
        <v>319</v>
      </c>
      <c r="C969" s="675"/>
      <c r="D969" s="675"/>
      <c r="E969" s="690">
        <v>3</v>
      </c>
      <c r="F969" s="677">
        <v>0.5</v>
      </c>
      <c r="G969" s="678">
        <f t="shared" si="412"/>
        <v>1.5</v>
      </c>
      <c r="H969" s="672">
        <f t="shared" si="413"/>
        <v>0</v>
      </c>
      <c r="I969" s="675"/>
      <c r="J969" s="672"/>
      <c r="K969" s="679"/>
      <c r="L969" s="669">
        <v>52</v>
      </c>
      <c r="M969" s="670"/>
      <c r="N969" s="670"/>
    </row>
    <row r="970" spans="1:14" s="623" customFormat="1">
      <c r="A970" s="673"/>
      <c r="B970" s="674" t="s">
        <v>320</v>
      </c>
      <c r="C970" s="675"/>
      <c r="D970" s="675"/>
      <c r="E970" s="690">
        <v>4</v>
      </c>
      <c r="F970" s="677">
        <v>0.5</v>
      </c>
      <c r="G970" s="678">
        <f t="shared" si="412"/>
        <v>2</v>
      </c>
      <c r="H970" s="672">
        <f t="shared" si="413"/>
        <v>0</v>
      </c>
      <c r="I970" s="675"/>
      <c r="J970" s="672"/>
      <c r="K970" s="679"/>
      <c r="L970" s="669">
        <v>53</v>
      </c>
      <c r="M970" s="670"/>
      <c r="N970" s="670"/>
    </row>
    <row r="971" spans="1:14" s="623" customFormat="1" ht="25.5">
      <c r="A971" s="665" t="s">
        <v>321</v>
      </c>
      <c r="B971" s="671" t="s">
        <v>322</v>
      </c>
      <c r="C971" s="666">
        <f>SUM(C972:C975)</f>
        <v>0</v>
      </c>
      <c r="D971" s="666">
        <f>SUM(D972:D975)</f>
        <v>0</v>
      </c>
      <c r="E971" s="688"/>
      <c r="F971" s="677"/>
      <c r="G971" s="678"/>
      <c r="H971" s="667">
        <f>SUM(H972:H975)</f>
        <v>0</v>
      </c>
      <c r="I971" s="666">
        <f>SUM(I972:I975)</f>
        <v>0</v>
      </c>
      <c r="J971" s="667"/>
      <c r="K971" s="684"/>
      <c r="L971" s="669">
        <v>54</v>
      </c>
      <c r="M971" s="670"/>
      <c r="N971" s="670"/>
    </row>
    <row r="972" spans="1:14" s="623" customFormat="1">
      <c r="A972" s="673"/>
      <c r="B972" s="674" t="s">
        <v>323</v>
      </c>
      <c r="C972" s="675"/>
      <c r="D972" s="675"/>
      <c r="E972" s="676">
        <v>1.5</v>
      </c>
      <c r="F972" s="677">
        <v>0.5</v>
      </c>
      <c r="G972" s="678">
        <f t="shared" ref="G972:G976" si="414">E972*F972</f>
        <v>0.75</v>
      </c>
      <c r="H972" s="672">
        <f t="shared" ref="H972:H975" si="415">ROUND(C972*G972*6,0)</f>
        <v>0</v>
      </c>
      <c r="I972" s="675"/>
      <c r="J972" s="672"/>
      <c r="K972" s="679"/>
      <c r="L972" s="669">
        <v>55</v>
      </c>
      <c r="M972" s="670"/>
      <c r="N972" s="670"/>
    </row>
    <row r="973" spans="1:14" s="623" customFormat="1">
      <c r="A973" s="673"/>
      <c r="B973" s="674" t="s">
        <v>324</v>
      </c>
      <c r="C973" s="675"/>
      <c r="D973" s="675"/>
      <c r="E973" s="691">
        <v>3</v>
      </c>
      <c r="F973" s="677">
        <v>0.5</v>
      </c>
      <c r="G973" s="678">
        <f t="shared" si="414"/>
        <v>1.5</v>
      </c>
      <c r="H973" s="672">
        <f t="shared" si="415"/>
        <v>0</v>
      </c>
      <c r="I973" s="675"/>
      <c r="J973" s="672"/>
      <c r="K973" s="679"/>
      <c r="L973" s="669">
        <v>56</v>
      </c>
      <c r="M973" s="670"/>
      <c r="N973" s="670"/>
    </row>
    <row r="974" spans="1:14" s="623" customFormat="1">
      <c r="A974" s="673"/>
      <c r="B974" s="674" t="s">
        <v>325</v>
      </c>
      <c r="C974" s="675"/>
      <c r="D974" s="675"/>
      <c r="E974" s="692">
        <v>2.5</v>
      </c>
      <c r="F974" s="677">
        <v>0.5</v>
      </c>
      <c r="G974" s="678">
        <f t="shared" si="414"/>
        <v>1.25</v>
      </c>
      <c r="H974" s="672">
        <f t="shared" si="415"/>
        <v>0</v>
      </c>
      <c r="I974" s="675"/>
      <c r="J974" s="672"/>
      <c r="K974" s="679"/>
      <c r="L974" s="669">
        <v>57</v>
      </c>
      <c r="M974" s="670"/>
      <c r="N974" s="670"/>
    </row>
    <row r="975" spans="1:14" s="623" customFormat="1">
      <c r="A975" s="673"/>
      <c r="B975" s="674" t="s">
        <v>326</v>
      </c>
      <c r="C975" s="675"/>
      <c r="D975" s="675"/>
      <c r="E975" s="676">
        <v>5</v>
      </c>
      <c r="F975" s="677">
        <v>0.5</v>
      </c>
      <c r="G975" s="678">
        <f t="shared" si="414"/>
        <v>2.5</v>
      </c>
      <c r="H975" s="672">
        <f t="shared" si="415"/>
        <v>0</v>
      </c>
      <c r="I975" s="675"/>
      <c r="J975" s="672"/>
      <c r="K975" s="679"/>
      <c r="L975" s="669">
        <v>58</v>
      </c>
      <c r="M975" s="670"/>
      <c r="N975" s="670"/>
    </row>
    <row r="976" spans="1:14" s="623" customFormat="1">
      <c r="A976" s="665" t="s">
        <v>21</v>
      </c>
      <c r="B976" s="671" t="s">
        <v>327</v>
      </c>
      <c r="C976" s="666"/>
      <c r="D976" s="666"/>
      <c r="E976" s="685">
        <v>20</v>
      </c>
      <c r="F976" s="668">
        <v>0.5</v>
      </c>
      <c r="G976" s="678">
        <f t="shared" si="414"/>
        <v>10</v>
      </c>
      <c r="H976" s="672">
        <f>ROUND(C976*G976*1,0)</f>
        <v>0</v>
      </c>
      <c r="I976" s="666"/>
      <c r="J976" s="667"/>
      <c r="K976" s="684"/>
      <c r="L976" s="669">
        <v>72</v>
      </c>
      <c r="M976" s="670"/>
      <c r="N976" s="670"/>
    </row>
    <row r="977" spans="1:14" s="623" customFormat="1">
      <c r="A977" s="664"/>
      <c r="B977" s="665" t="s">
        <v>98</v>
      </c>
      <c r="C977" s="666">
        <f>C978+C1035</f>
        <v>3398</v>
      </c>
      <c r="D977" s="666">
        <f>D978+D1035</f>
        <v>0</v>
      </c>
      <c r="E977" s="667"/>
      <c r="F977" s="668"/>
      <c r="G977" s="668"/>
      <c r="H977" s="667">
        <f>H978+H1035+H1036</f>
        <v>19035</v>
      </c>
      <c r="I977" s="666">
        <f>I978+I1035</f>
        <v>0</v>
      </c>
      <c r="J977" s="667"/>
      <c r="K977" s="667"/>
      <c r="L977" s="669">
        <v>1</v>
      </c>
      <c r="M977" s="670"/>
      <c r="N977" s="670"/>
    </row>
    <row r="978" spans="1:14" s="623" customFormat="1">
      <c r="A978" s="665" t="s">
        <v>20</v>
      </c>
      <c r="B978" s="671" t="s">
        <v>264</v>
      </c>
      <c r="C978" s="666">
        <f>C979+C1012</f>
        <v>3393</v>
      </c>
      <c r="D978" s="666">
        <f>D979+D1012</f>
        <v>0</v>
      </c>
      <c r="E978" s="667"/>
      <c r="F978" s="668"/>
      <c r="G978" s="668"/>
      <c r="H978" s="667">
        <f>H979+H1012</f>
        <v>2730</v>
      </c>
      <c r="I978" s="666">
        <f>I979+I1012</f>
        <v>0</v>
      </c>
      <c r="J978" s="672"/>
      <c r="K978" s="667"/>
      <c r="L978" s="669">
        <v>2</v>
      </c>
      <c r="M978" s="670"/>
      <c r="N978" s="670"/>
    </row>
    <row r="979" spans="1:14" s="623" customFormat="1">
      <c r="A979" s="665" t="s">
        <v>23</v>
      </c>
      <c r="B979" s="671" t="s">
        <v>265</v>
      </c>
      <c r="C979" s="666">
        <f t="shared" ref="C979:K979" si="416">C980+C983+C984+C988+C995+C1002+C1011</f>
        <v>2986</v>
      </c>
      <c r="D979" s="666">
        <f t="shared" ref="D979" si="417">D980+D983+D984+D988+D995+D1002+D1011</f>
        <v>0</v>
      </c>
      <c r="E979" s="667"/>
      <c r="F979" s="667"/>
      <c r="G979" s="667"/>
      <c r="H979" s="667">
        <f t="shared" si="416"/>
        <v>2518</v>
      </c>
      <c r="I979" s="666">
        <f t="shared" ref="I979" si="418">I980+I983+I984+I988+I995+I1002+I1011</f>
        <v>0</v>
      </c>
      <c r="J979" s="667">
        <f t="shared" si="416"/>
        <v>0</v>
      </c>
      <c r="K979" s="667">
        <f t="shared" si="416"/>
        <v>0</v>
      </c>
      <c r="L979" s="669">
        <v>3</v>
      </c>
      <c r="M979" s="670"/>
      <c r="N979" s="670"/>
    </row>
    <row r="980" spans="1:14" s="623" customFormat="1">
      <c r="A980" s="665">
        <v>1</v>
      </c>
      <c r="B980" s="671" t="s">
        <v>266</v>
      </c>
      <c r="C980" s="666">
        <f t="shared" ref="C980:K980" si="419">C981+C982</f>
        <v>28</v>
      </c>
      <c r="D980" s="666">
        <f t="shared" ref="D980" si="420">D981+D982</f>
        <v>0</v>
      </c>
      <c r="E980" s="667">
        <f t="shared" si="419"/>
        <v>4</v>
      </c>
      <c r="F980" s="667">
        <f t="shared" si="419"/>
        <v>1</v>
      </c>
      <c r="G980" s="667">
        <f t="shared" si="419"/>
        <v>2</v>
      </c>
      <c r="H980" s="667">
        <f t="shared" si="419"/>
        <v>24</v>
      </c>
      <c r="I980" s="666">
        <f t="shared" ref="I980" si="421">I981+I982</f>
        <v>0</v>
      </c>
      <c r="J980" s="667">
        <f t="shared" si="419"/>
        <v>0</v>
      </c>
      <c r="K980" s="667">
        <f t="shared" si="419"/>
        <v>0</v>
      </c>
      <c r="L980" s="669">
        <v>4</v>
      </c>
      <c r="M980" s="670"/>
      <c r="N980" s="670"/>
    </row>
    <row r="981" spans="1:14" s="623" customFormat="1">
      <c r="A981" s="673"/>
      <c r="B981" s="674" t="s">
        <v>267</v>
      </c>
      <c r="C981" s="675">
        <v>6</v>
      </c>
      <c r="D981" s="675"/>
      <c r="E981" s="676">
        <v>2.5</v>
      </c>
      <c r="F981" s="677">
        <v>0.5</v>
      </c>
      <c r="G981" s="678">
        <f t="shared" ref="G981:G983" si="422">E981*F981</f>
        <v>1.25</v>
      </c>
      <c r="H981" s="672">
        <v>7.5</v>
      </c>
      <c r="I981" s="675"/>
      <c r="J981" s="672"/>
      <c r="K981" s="679"/>
      <c r="L981" s="669">
        <v>5</v>
      </c>
      <c r="M981" s="670"/>
      <c r="N981" s="670"/>
    </row>
    <row r="982" spans="1:14" s="623" customFormat="1">
      <c r="A982" s="673"/>
      <c r="B982" s="674" t="s">
        <v>268</v>
      </c>
      <c r="C982" s="675">
        <v>22</v>
      </c>
      <c r="D982" s="675"/>
      <c r="E982" s="676">
        <v>1.5</v>
      </c>
      <c r="F982" s="677">
        <v>0.5</v>
      </c>
      <c r="G982" s="678">
        <f t="shared" si="422"/>
        <v>0.75</v>
      </c>
      <c r="H982" s="672">
        <v>16.5</v>
      </c>
      <c r="I982" s="675"/>
      <c r="J982" s="672"/>
      <c r="K982" s="679"/>
      <c r="L982" s="669">
        <v>6</v>
      </c>
      <c r="M982" s="670"/>
      <c r="N982" s="670"/>
    </row>
    <row r="983" spans="1:14" s="623" customFormat="1" ht="25.5">
      <c r="A983" s="665">
        <v>2</v>
      </c>
      <c r="B983" s="671" t="s">
        <v>269</v>
      </c>
      <c r="C983" s="666">
        <v>6</v>
      </c>
      <c r="D983" s="666"/>
      <c r="E983" s="664">
        <v>1.5</v>
      </c>
      <c r="F983" s="677">
        <v>0.5</v>
      </c>
      <c r="G983" s="678">
        <f t="shared" si="422"/>
        <v>0.75</v>
      </c>
      <c r="H983" s="672">
        <v>4.5</v>
      </c>
      <c r="I983" s="666"/>
      <c r="J983" s="672"/>
      <c r="K983" s="679"/>
      <c r="L983" s="669">
        <v>7</v>
      </c>
      <c r="M983" s="670"/>
      <c r="N983" s="670"/>
    </row>
    <row r="984" spans="1:14" s="623" customFormat="1">
      <c r="A984" s="665">
        <v>3</v>
      </c>
      <c r="B984" s="671" t="s">
        <v>270</v>
      </c>
      <c r="C984" s="666">
        <f t="shared" ref="C984:K984" si="423">SUM(C985:C987)</f>
        <v>6</v>
      </c>
      <c r="D984" s="666">
        <f t="shared" ref="D984" si="424">SUM(D985:D987)</f>
        <v>0</v>
      </c>
      <c r="E984" s="667">
        <f t="shared" si="423"/>
        <v>6</v>
      </c>
      <c r="F984" s="667">
        <f t="shared" si="423"/>
        <v>1.5</v>
      </c>
      <c r="G984" s="667">
        <f t="shared" si="423"/>
        <v>3</v>
      </c>
      <c r="H984" s="667">
        <f t="shared" si="423"/>
        <v>4.5</v>
      </c>
      <c r="I984" s="666">
        <f t="shared" ref="I984" si="425">SUM(I985:I987)</f>
        <v>0</v>
      </c>
      <c r="J984" s="667">
        <f t="shared" si="423"/>
        <v>0</v>
      </c>
      <c r="K984" s="667">
        <f t="shared" si="423"/>
        <v>0</v>
      </c>
      <c r="L984" s="669">
        <v>8</v>
      </c>
      <c r="M984" s="670"/>
      <c r="N984" s="670"/>
    </row>
    <row r="985" spans="1:14" s="623" customFormat="1">
      <c r="A985" s="673"/>
      <c r="B985" s="674" t="s">
        <v>271</v>
      </c>
      <c r="C985" s="675"/>
      <c r="D985" s="675"/>
      <c r="E985" s="676">
        <v>2.5</v>
      </c>
      <c r="F985" s="677">
        <v>0.5</v>
      </c>
      <c r="G985" s="678">
        <f t="shared" ref="G985:G987" si="426">E985*F985</f>
        <v>1.25</v>
      </c>
      <c r="H985" s="672">
        <f t="shared" ref="H985:H986" si="427">ROUND(C985*G985*6,0)</f>
        <v>0</v>
      </c>
      <c r="I985" s="675"/>
      <c r="J985" s="672"/>
      <c r="K985" s="679"/>
      <c r="L985" s="669">
        <v>9</v>
      </c>
      <c r="M985" s="670"/>
      <c r="N985" s="670"/>
    </row>
    <row r="986" spans="1:14" s="623" customFormat="1">
      <c r="A986" s="673"/>
      <c r="B986" s="674" t="s">
        <v>272</v>
      </c>
      <c r="C986" s="675"/>
      <c r="D986" s="675"/>
      <c r="E986" s="676">
        <v>2</v>
      </c>
      <c r="F986" s="677">
        <v>0.5</v>
      </c>
      <c r="G986" s="678">
        <f t="shared" si="426"/>
        <v>1</v>
      </c>
      <c r="H986" s="672">
        <f t="shared" si="427"/>
        <v>0</v>
      </c>
      <c r="I986" s="675"/>
      <c r="J986" s="672"/>
      <c r="K986" s="679"/>
      <c r="L986" s="669">
        <v>10</v>
      </c>
      <c r="M986" s="670"/>
      <c r="N986" s="670"/>
    </row>
    <row r="987" spans="1:14" s="623" customFormat="1">
      <c r="A987" s="673"/>
      <c r="B987" s="674" t="s">
        <v>273</v>
      </c>
      <c r="C987" s="675">
        <v>6</v>
      </c>
      <c r="D987" s="675"/>
      <c r="E987" s="676">
        <v>1.5</v>
      </c>
      <c r="F987" s="677">
        <v>0.5</v>
      </c>
      <c r="G987" s="678">
        <f t="shared" si="426"/>
        <v>0.75</v>
      </c>
      <c r="H987" s="672">
        <v>4.5</v>
      </c>
      <c r="I987" s="675"/>
      <c r="J987" s="672"/>
      <c r="K987" s="679"/>
      <c r="L987" s="669">
        <v>11</v>
      </c>
      <c r="M987" s="670"/>
      <c r="N987" s="670"/>
    </row>
    <row r="988" spans="1:14" s="623" customFormat="1" ht="38.25">
      <c r="A988" s="665">
        <v>4</v>
      </c>
      <c r="B988" s="671" t="s">
        <v>274</v>
      </c>
      <c r="C988" s="666">
        <f>SUM(C989:C994)</f>
        <v>193</v>
      </c>
      <c r="D988" s="666">
        <f>SUM(D989:D994)</f>
        <v>0</v>
      </c>
      <c r="E988" s="664"/>
      <c r="F988" s="677"/>
      <c r="G988" s="678"/>
      <c r="H988" s="667">
        <f>SUM(H989:H994)</f>
        <v>143.72000000000003</v>
      </c>
      <c r="I988" s="666">
        <f>SUM(I989:I994)</f>
        <v>0</v>
      </c>
      <c r="J988" s="672"/>
      <c r="K988" s="679"/>
      <c r="L988" s="669">
        <v>12</v>
      </c>
      <c r="M988" s="670"/>
      <c r="N988" s="670"/>
    </row>
    <row r="989" spans="1:14" s="623" customFormat="1">
      <c r="A989" s="673"/>
      <c r="B989" s="674" t="s">
        <v>275</v>
      </c>
      <c r="C989" s="675">
        <v>106</v>
      </c>
      <c r="D989" s="675"/>
      <c r="E989" s="676">
        <v>1</v>
      </c>
      <c r="F989" s="677">
        <v>0.5</v>
      </c>
      <c r="G989" s="678">
        <f t="shared" ref="G989:G1001" si="428">E989*F989</f>
        <v>0.5</v>
      </c>
      <c r="H989" s="672">
        <f>53+0.36</f>
        <v>53.36</v>
      </c>
      <c r="I989" s="675"/>
      <c r="J989" s="672"/>
      <c r="K989" s="679"/>
      <c r="L989" s="669">
        <v>13</v>
      </c>
      <c r="M989" s="670"/>
      <c r="N989" s="670"/>
    </row>
    <row r="990" spans="1:14" s="623" customFormat="1">
      <c r="A990" s="673"/>
      <c r="B990" s="674" t="s">
        <v>276</v>
      </c>
      <c r="C990" s="675">
        <v>78</v>
      </c>
      <c r="D990" s="675"/>
      <c r="E990" s="676">
        <v>2</v>
      </c>
      <c r="F990" s="677">
        <v>0.5</v>
      </c>
      <c r="G990" s="678">
        <f t="shared" si="428"/>
        <v>1</v>
      </c>
      <c r="H990" s="672">
        <v>78</v>
      </c>
      <c r="I990" s="675"/>
      <c r="J990" s="672"/>
      <c r="K990" s="679"/>
      <c r="L990" s="669">
        <v>14</v>
      </c>
      <c r="M990" s="670"/>
      <c r="N990" s="670"/>
    </row>
    <row r="991" spans="1:14" s="623" customFormat="1">
      <c r="A991" s="673"/>
      <c r="B991" s="674" t="s">
        <v>277</v>
      </c>
      <c r="C991" s="675">
        <v>8</v>
      </c>
      <c r="D991" s="675"/>
      <c r="E991" s="676">
        <v>3</v>
      </c>
      <c r="F991" s="677">
        <v>0.5</v>
      </c>
      <c r="G991" s="678">
        <f t="shared" si="428"/>
        <v>1.5</v>
      </c>
      <c r="H991" s="672">
        <v>12</v>
      </c>
      <c r="I991" s="675"/>
      <c r="J991" s="672"/>
      <c r="K991" s="679"/>
      <c r="L991" s="669">
        <v>15</v>
      </c>
      <c r="M991" s="670"/>
      <c r="N991" s="670"/>
    </row>
    <row r="992" spans="1:14" s="623" customFormat="1">
      <c r="A992" s="673"/>
      <c r="B992" s="674" t="s">
        <v>278</v>
      </c>
      <c r="C992" s="675">
        <v>1</v>
      </c>
      <c r="D992" s="675"/>
      <c r="E992" s="676">
        <v>4</v>
      </c>
      <c r="F992" s="677">
        <v>0.5</v>
      </c>
      <c r="G992" s="678">
        <f t="shared" si="428"/>
        <v>2</v>
      </c>
      <c r="H992" s="672">
        <v>0.36</v>
      </c>
      <c r="I992" s="675"/>
      <c r="J992" s="672"/>
      <c r="K992" s="679"/>
      <c r="L992" s="669">
        <v>16</v>
      </c>
      <c r="M992" s="670"/>
      <c r="N992" s="670"/>
    </row>
    <row r="993" spans="1:14" s="623" customFormat="1">
      <c r="A993" s="673"/>
      <c r="B993" s="674" t="s">
        <v>279</v>
      </c>
      <c r="C993" s="675"/>
      <c r="D993" s="675"/>
      <c r="E993" s="676">
        <v>5</v>
      </c>
      <c r="F993" s="677">
        <v>0.5</v>
      </c>
      <c r="G993" s="678">
        <f t="shared" si="428"/>
        <v>2.5</v>
      </c>
      <c r="H993" s="672">
        <f t="shared" ref="H993:H994" si="429">ROUND(C993*G993*6,0)</f>
        <v>0</v>
      </c>
      <c r="I993" s="675"/>
      <c r="J993" s="672"/>
      <c r="K993" s="679"/>
      <c r="L993" s="669">
        <v>17</v>
      </c>
      <c r="M993" s="670"/>
      <c r="N993" s="670"/>
    </row>
    <row r="994" spans="1:14" s="623" customFormat="1">
      <c r="A994" s="673"/>
      <c r="B994" s="674" t="s">
        <v>280</v>
      </c>
      <c r="C994" s="675"/>
      <c r="D994" s="675"/>
      <c r="E994" s="676">
        <v>6</v>
      </c>
      <c r="F994" s="677">
        <v>0.5</v>
      </c>
      <c r="G994" s="678">
        <f t="shared" si="428"/>
        <v>3</v>
      </c>
      <c r="H994" s="672">
        <f t="shared" si="429"/>
        <v>0</v>
      </c>
      <c r="I994" s="675"/>
      <c r="J994" s="672"/>
      <c r="K994" s="679"/>
      <c r="L994" s="669">
        <v>18</v>
      </c>
      <c r="M994" s="670"/>
      <c r="N994" s="670"/>
    </row>
    <row r="995" spans="1:14" s="623" customFormat="1">
      <c r="A995" s="665">
        <v>5</v>
      </c>
      <c r="B995" s="671" t="s">
        <v>281</v>
      </c>
      <c r="C995" s="666">
        <f>C996+C999+C1000+C1001</f>
        <v>60</v>
      </c>
      <c r="D995" s="666">
        <f>D996+D999+D1000+D1001</f>
        <v>0</v>
      </c>
      <c r="E995" s="666"/>
      <c r="F995" s="677">
        <v>0.5</v>
      </c>
      <c r="G995" s="678">
        <f t="shared" si="428"/>
        <v>0</v>
      </c>
      <c r="H995" s="667">
        <f>H996+H999+H1000+H1001</f>
        <v>48</v>
      </c>
      <c r="I995" s="666">
        <f>I996+I999+I1000+I1001</f>
        <v>0</v>
      </c>
      <c r="J995" s="667"/>
      <c r="K995" s="684"/>
      <c r="L995" s="669">
        <v>19</v>
      </c>
      <c r="M995" s="670"/>
      <c r="N995" s="670"/>
    </row>
    <row r="996" spans="1:14" s="623" customFormat="1" ht="43.9" customHeight="1">
      <c r="A996" s="665" t="s">
        <v>282</v>
      </c>
      <c r="B996" s="671" t="s">
        <v>283</v>
      </c>
      <c r="C996" s="666">
        <f>C997+C998</f>
        <v>60</v>
      </c>
      <c r="D996" s="666">
        <f>D997+D998</f>
        <v>0</v>
      </c>
      <c r="E996" s="664"/>
      <c r="F996" s="677">
        <v>0.5</v>
      </c>
      <c r="G996" s="678">
        <f t="shared" si="428"/>
        <v>0</v>
      </c>
      <c r="H996" s="667">
        <f>H997+H998</f>
        <v>48</v>
      </c>
      <c r="I996" s="666">
        <f>I997+I998</f>
        <v>0</v>
      </c>
      <c r="J996" s="667"/>
      <c r="K996" s="684"/>
      <c r="L996" s="669">
        <v>20</v>
      </c>
      <c r="M996" s="670"/>
      <c r="N996" s="670"/>
    </row>
    <row r="997" spans="1:14" s="623" customFormat="1">
      <c r="A997" s="673"/>
      <c r="B997" s="674" t="s">
        <v>284</v>
      </c>
      <c r="C997" s="675">
        <v>48</v>
      </c>
      <c r="D997" s="675"/>
      <c r="E997" s="676">
        <v>1.5</v>
      </c>
      <c r="F997" s="677">
        <v>0.5</v>
      </c>
      <c r="G997" s="678">
        <f t="shared" si="428"/>
        <v>0.75</v>
      </c>
      <c r="H997" s="672">
        <v>36</v>
      </c>
      <c r="I997" s="675"/>
      <c r="J997" s="672"/>
      <c r="K997" s="679"/>
      <c r="L997" s="669">
        <v>21</v>
      </c>
      <c r="M997" s="670"/>
      <c r="N997" s="670"/>
    </row>
    <row r="998" spans="1:14" s="623" customFormat="1">
      <c r="A998" s="673"/>
      <c r="B998" s="674" t="s">
        <v>285</v>
      </c>
      <c r="C998" s="675">
        <v>12</v>
      </c>
      <c r="D998" s="675"/>
      <c r="E998" s="676">
        <v>2</v>
      </c>
      <c r="F998" s="677">
        <v>0.5</v>
      </c>
      <c r="G998" s="678">
        <f t="shared" si="428"/>
        <v>1</v>
      </c>
      <c r="H998" s="672">
        <v>12</v>
      </c>
      <c r="I998" s="675"/>
      <c r="J998" s="672"/>
      <c r="K998" s="679"/>
      <c r="L998" s="669">
        <v>22</v>
      </c>
      <c r="M998" s="670"/>
      <c r="N998" s="670"/>
    </row>
    <row r="999" spans="1:14" s="623" customFormat="1" ht="38.25">
      <c r="A999" s="665" t="s">
        <v>286</v>
      </c>
      <c r="B999" s="671" t="s">
        <v>287</v>
      </c>
      <c r="C999" s="666">
        <v>0</v>
      </c>
      <c r="D999" s="666"/>
      <c r="E999" s="685">
        <v>1</v>
      </c>
      <c r="F999" s="677">
        <v>0.5</v>
      </c>
      <c r="G999" s="678">
        <f t="shared" si="428"/>
        <v>0.5</v>
      </c>
      <c r="H999" s="667">
        <f t="shared" ref="H999:H1001" si="430">ROUND(C999*G999*6,0)</f>
        <v>0</v>
      </c>
      <c r="I999" s="666"/>
      <c r="J999" s="667"/>
      <c r="K999" s="684"/>
      <c r="L999" s="669">
        <v>23</v>
      </c>
      <c r="M999" s="670"/>
      <c r="N999" s="670"/>
    </row>
    <row r="1000" spans="1:14" s="623" customFormat="1" ht="25.5">
      <c r="A1000" s="665" t="s">
        <v>288</v>
      </c>
      <c r="B1000" s="671" t="s">
        <v>289</v>
      </c>
      <c r="C1000" s="666">
        <v>0</v>
      </c>
      <c r="D1000" s="666"/>
      <c r="E1000" s="685">
        <v>1</v>
      </c>
      <c r="F1000" s="677">
        <v>0.5</v>
      </c>
      <c r="G1000" s="678">
        <f t="shared" si="428"/>
        <v>0.5</v>
      </c>
      <c r="H1000" s="667">
        <f t="shared" si="430"/>
        <v>0</v>
      </c>
      <c r="I1000" s="666"/>
      <c r="J1000" s="667"/>
      <c r="K1000" s="684"/>
      <c r="L1000" s="669">
        <v>24</v>
      </c>
      <c r="M1000" s="670"/>
      <c r="N1000" s="670"/>
    </row>
    <row r="1001" spans="1:14" s="623" customFormat="1" ht="38.25">
      <c r="A1001" s="665" t="s">
        <v>290</v>
      </c>
      <c r="B1001" s="671" t="s">
        <v>291</v>
      </c>
      <c r="C1001" s="666">
        <v>0</v>
      </c>
      <c r="D1001" s="666"/>
      <c r="E1001" s="685">
        <v>3</v>
      </c>
      <c r="F1001" s="677">
        <v>0.5</v>
      </c>
      <c r="G1001" s="678">
        <f t="shared" si="428"/>
        <v>1.5</v>
      </c>
      <c r="H1001" s="667">
        <f t="shared" si="430"/>
        <v>0</v>
      </c>
      <c r="I1001" s="666"/>
      <c r="J1001" s="667"/>
      <c r="K1001" s="684"/>
      <c r="L1001" s="669">
        <v>25</v>
      </c>
      <c r="M1001" s="670"/>
      <c r="N1001" s="670"/>
    </row>
    <row r="1002" spans="1:14" s="628" customFormat="1" ht="25.5">
      <c r="A1002" s="665">
        <v>6</v>
      </c>
      <c r="B1002" s="671" t="s">
        <v>292</v>
      </c>
      <c r="C1002" s="666">
        <f>C1003+C1007</f>
        <v>1514</v>
      </c>
      <c r="D1002" s="666">
        <f>D1003+D1007</f>
        <v>0</v>
      </c>
      <c r="E1002" s="664"/>
      <c r="F1002" s="668"/>
      <c r="G1002" s="686"/>
      <c r="H1002" s="667">
        <f>H1003+H1007</f>
        <v>1409.03</v>
      </c>
      <c r="I1002" s="666">
        <f>I1003+I1007</f>
        <v>0</v>
      </c>
      <c r="J1002" s="667"/>
      <c r="K1002" s="684"/>
      <c r="L1002" s="687">
        <v>26</v>
      </c>
      <c r="M1002" s="670"/>
      <c r="N1002" s="670"/>
    </row>
    <row r="1003" spans="1:14" s="623" customFormat="1">
      <c r="A1003" s="665" t="s">
        <v>293</v>
      </c>
      <c r="B1003" s="671" t="s">
        <v>294</v>
      </c>
      <c r="C1003" s="666">
        <f>C1004+C1005+C1006</f>
        <v>393</v>
      </c>
      <c r="D1003" s="666">
        <f>D1004+D1005+D1006</f>
        <v>0</v>
      </c>
      <c r="E1003" s="676">
        <v>2.5</v>
      </c>
      <c r="F1003" s="677">
        <v>0.5</v>
      </c>
      <c r="G1003" s="678">
        <f t="shared" ref="G1003:G1006" si="431">E1003*F1003</f>
        <v>1.25</v>
      </c>
      <c r="H1003" s="667">
        <f>H1004+H1005+H1006</f>
        <v>450.87</v>
      </c>
      <c r="I1003" s="666">
        <f>I1004+I1005+I1006</f>
        <v>0</v>
      </c>
      <c r="J1003" s="667"/>
      <c r="K1003" s="684"/>
      <c r="L1003" s="669">
        <v>27</v>
      </c>
      <c r="M1003" s="670"/>
      <c r="N1003" s="670"/>
    </row>
    <row r="1004" spans="1:14" s="623" customFormat="1">
      <c r="A1004" s="673"/>
      <c r="B1004" s="674" t="s">
        <v>295</v>
      </c>
      <c r="C1004" s="675">
        <v>67</v>
      </c>
      <c r="D1004" s="675"/>
      <c r="E1004" s="676">
        <v>2.5</v>
      </c>
      <c r="F1004" s="677">
        <v>0.5</v>
      </c>
      <c r="G1004" s="678">
        <f t="shared" si="431"/>
        <v>1.25</v>
      </c>
      <c r="H1004" s="672">
        <v>83.75</v>
      </c>
      <c r="I1004" s="675"/>
      <c r="J1004" s="672"/>
      <c r="K1004" s="679"/>
      <c r="L1004" s="669">
        <v>28</v>
      </c>
      <c r="M1004" s="670"/>
      <c r="N1004" s="670"/>
    </row>
    <row r="1005" spans="1:14" s="623" customFormat="1">
      <c r="A1005" s="673"/>
      <c r="B1005" s="674" t="s">
        <v>296</v>
      </c>
      <c r="C1005" s="675">
        <v>164</v>
      </c>
      <c r="D1005" s="675"/>
      <c r="E1005" s="676">
        <v>2</v>
      </c>
      <c r="F1005" s="677">
        <v>0.5</v>
      </c>
      <c r="G1005" s="678">
        <f t="shared" si="431"/>
        <v>1</v>
      </c>
      <c r="H1005" s="672">
        <f>163+0.72</f>
        <v>163.72</v>
      </c>
      <c r="I1005" s="675"/>
      <c r="J1005" s="672"/>
      <c r="K1005" s="679"/>
      <c r="L1005" s="669">
        <v>29</v>
      </c>
      <c r="M1005" s="670"/>
      <c r="N1005" s="670"/>
    </row>
    <row r="1006" spans="1:14" s="623" customFormat="1">
      <c r="A1006" s="673"/>
      <c r="B1006" s="674" t="s">
        <v>297</v>
      </c>
      <c r="C1006" s="675">
        <v>162</v>
      </c>
      <c r="D1006" s="675"/>
      <c r="E1006" s="676">
        <v>2.5</v>
      </c>
      <c r="F1006" s="677">
        <v>0.5</v>
      </c>
      <c r="G1006" s="678">
        <f t="shared" si="431"/>
        <v>1.25</v>
      </c>
      <c r="H1006" s="672">
        <f>202.5+0.9</f>
        <v>203.4</v>
      </c>
      <c r="I1006" s="675"/>
      <c r="J1006" s="672"/>
      <c r="K1006" s="679"/>
      <c r="L1006" s="669">
        <v>30</v>
      </c>
      <c r="M1006" s="670"/>
      <c r="N1006" s="670"/>
    </row>
    <row r="1007" spans="1:14" s="623" customFormat="1">
      <c r="A1007" s="665" t="s">
        <v>298</v>
      </c>
      <c r="B1007" s="671" t="s">
        <v>299</v>
      </c>
      <c r="C1007" s="675">
        <f>C1008+C1009+C1010</f>
        <v>1121</v>
      </c>
      <c r="D1007" s="675">
        <f>D1008+D1009+D1010</f>
        <v>0</v>
      </c>
      <c r="E1007" s="676"/>
      <c r="F1007" s="677"/>
      <c r="G1007" s="678"/>
      <c r="H1007" s="672">
        <f>H1008+H1009+H1010</f>
        <v>958.16</v>
      </c>
      <c r="I1007" s="666">
        <f>I1008+I1009+I1010</f>
        <v>0</v>
      </c>
      <c r="J1007" s="672"/>
      <c r="K1007" s="679"/>
      <c r="L1007" s="669">
        <v>31</v>
      </c>
      <c r="M1007" s="670"/>
      <c r="N1007" s="670"/>
    </row>
    <row r="1008" spans="1:14" s="623" customFormat="1">
      <c r="A1008" s="673"/>
      <c r="B1008" s="674" t="s">
        <v>295</v>
      </c>
      <c r="C1008" s="675">
        <f>208+7</f>
        <v>215</v>
      </c>
      <c r="D1008" s="675"/>
      <c r="E1008" s="676">
        <v>2</v>
      </c>
      <c r="F1008" s="677">
        <v>0.5</v>
      </c>
      <c r="G1008" s="678">
        <f t="shared" ref="G1008:G1011" si="432">E1008*F1008</f>
        <v>1</v>
      </c>
      <c r="H1008" s="672">
        <f>208+5.04</f>
        <v>213.04</v>
      </c>
      <c r="I1008" s="675"/>
      <c r="J1008" s="672"/>
      <c r="K1008" s="679"/>
      <c r="L1008" s="669">
        <v>32</v>
      </c>
      <c r="M1008" s="670"/>
      <c r="N1008" s="670"/>
    </row>
    <row r="1009" spans="1:14" s="623" customFormat="1">
      <c r="A1009" s="673"/>
      <c r="B1009" s="674" t="s">
        <v>296</v>
      </c>
      <c r="C1009" s="675">
        <f>638+3</f>
        <v>641</v>
      </c>
      <c r="D1009" s="675"/>
      <c r="E1009" s="676">
        <v>1.5</v>
      </c>
      <c r="F1009" s="677">
        <v>0.5</v>
      </c>
      <c r="G1009" s="678">
        <f t="shared" si="432"/>
        <v>0.75</v>
      </c>
      <c r="H1009" s="672">
        <f>478.5+1.62</f>
        <v>480.12</v>
      </c>
      <c r="I1009" s="675"/>
      <c r="J1009" s="672"/>
      <c r="K1009" s="679"/>
      <c r="L1009" s="669">
        <v>33</v>
      </c>
      <c r="M1009" s="670"/>
      <c r="N1009" s="670"/>
    </row>
    <row r="1010" spans="1:14" s="623" customFormat="1">
      <c r="A1010" s="673"/>
      <c r="B1010" s="674" t="s">
        <v>297</v>
      </c>
      <c r="C1010" s="675">
        <v>265</v>
      </c>
      <c r="D1010" s="675"/>
      <c r="E1010" s="676">
        <v>2</v>
      </c>
      <c r="F1010" s="677">
        <v>0.5</v>
      </c>
      <c r="G1010" s="678">
        <f t="shared" si="432"/>
        <v>1</v>
      </c>
      <c r="H1010" s="672">
        <v>265</v>
      </c>
      <c r="I1010" s="675"/>
      <c r="J1010" s="672"/>
      <c r="K1010" s="679"/>
      <c r="L1010" s="669">
        <v>34</v>
      </c>
      <c r="M1010" s="670"/>
      <c r="N1010" s="670"/>
    </row>
    <row r="1011" spans="1:14" s="623" customFormat="1" ht="25.5">
      <c r="A1011" s="665">
        <v>7</v>
      </c>
      <c r="B1011" s="671" t="s">
        <v>300</v>
      </c>
      <c r="C1011" s="666">
        <v>1179</v>
      </c>
      <c r="D1011" s="666"/>
      <c r="E1011" s="664">
        <v>1.5</v>
      </c>
      <c r="F1011" s="668">
        <v>0.5</v>
      </c>
      <c r="G1011" s="686">
        <f t="shared" si="432"/>
        <v>0.75</v>
      </c>
      <c r="H1011" s="667">
        <v>884.25</v>
      </c>
      <c r="I1011" s="666"/>
      <c r="J1011" s="667"/>
      <c r="K1011" s="684"/>
      <c r="L1011" s="669">
        <v>35</v>
      </c>
      <c r="M1011" s="670"/>
      <c r="N1011" s="670"/>
    </row>
    <row r="1012" spans="1:14" s="623" customFormat="1">
      <c r="A1012" s="665" t="s">
        <v>37</v>
      </c>
      <c r="B1012" s="671" t="s">
        <v>301</v>
      </c>
      <c r="C1012" s="666">
        <f>C1013+C1020+C1021</f>
        <v>407</v>
      </c>
      <c r="D1012" s="666">
        <f>D1013+D1020+D1021</f>
        <v>0</v>
      </c>
      <c r="E1012" s="688"/>
      <c r="F1012" s="677"/>
      <c r="G1012" s="678"/>
      <c r="H1012" s="667">
        <f>H1013+H1020+H1021</f>
        <v>212</v>
      </c>
      <c r="I1012" s="666">
        <f>I1013+I1020+I1021</f>
        <v>0</v>
      </c>
      <c r="J1012" s="667"/>
      <c r="K1012" s="684"/>
      <c r="L1012" s="669">
        <v>36</v>
      </c>
      <c r="M1012" s="670"/>
      <c r="N1012" s="670"/>
    </row>
    <row r="1013" spans="1:14" s="623" customFormat="1" ht="25.5">
      <c r="A1013" s="665">
        <v>1</v>
      </c>
      <c r="B1013" s="671" t="s">
        <v>302</v>
      </c>
      <c r="C1013" s="666">
        <f>C1014+C1015</f>
        <v>22</v>
      </c>
      <c r="D1013" s="666">
        <f>D1014+D1015</f>
        <v>0</v>
      </c>
      <c r="E1013" s="689"/>
      <c r="F1013" s="677"/>
      <c r="G1013" s="678"/>
      <c r="H1013" s="667">
        <f>H1014+H1015</f>
        <v>16.5</v>
      </c>
      <c r="I1013" s="666">
        <f>I1014+I1015</f>
        <v>0</v>
      </c>
      <c r="J1013" s="667"/>
      <c r="K1013" s="684"/>
      <c r="L1013" s="669">
        <v>37</v>
      </c>
      <c r="M1013" s="670"/>
      <c r="N1013" s="670"/>
    </row>
    <row r="1014" spans="1:14" s="623" customFormat="1">
      <c r="A1014" s="665" t="s">
        <v>39</v>
      </c>
      <c r="B1014" s="671" t="s">
        <v>303</v>
      </c>
      <c r="C1014" s="666">
        <v>0</v>
      </c>
      <c r="D1014" s="666"/>
      <c r="E1014" s="664">
        <v>2.5</v>
      </c>
      <c r="F1014" s="677">
        <v>0.5</v>
      </c>
      <c r="G1014" s="678">
        <f t="shared" ref="G1014:G1020" si="433">E1014*F1014</f>
        <v>1.25</v>
      </c>
      <c r="H1014" s="672">
        <f t="shared" ref="H1014:H1020" si="434">ROUND(C1014*G1014*6,0)</f>
        <v>0</v>
      </c>
      <c r="I1014" s="666"/>
      <c r="J1014" s="667"/>
      <c r="K1014" s="684"/>
      <c r="L1014" s="669">
        <v>38</v>
      </c>
      <c r="M1014" s="670"/>
      <c r="N1014" s="670"/>
    </row>
    <row r="1015" spans="1:14" s="623" customFormat="1">
      <c r="A1015" s="665" t="s">
        <v>42</v>
      </c>
      <c r="B1015" s="671" t="s">
        <v>304</v>
      </c>
      <c r="C1015" s="666">
        <f>SUM(C1016:C1019)</f>
        <v>22</v>
      </c>
      <c r="D1015" s="666">
        <f>SUM(D1016:D1019)</f>
        <v>0</v>
      </c>
      <c r="E1015" s="664"/>
      <c r="F1015" s="677"/>
      <c r="G1015" s="678"/>
      <c r="H1015" s="667">
        <f>SUM(H1016:H1019)</f>
        <v>16.5</v>
      </c>
      <c r="I1015" s="666">
        <f>SUM(I1016:I1019)</f>
        <v>0</v>
      </c>
      <c r="J1015" s="667"/>
      <c r="K1015" s="684"/>
      <c r="L1015" s="669">
        <v>39</v>
      </c>
      <c r="M1015" s="670"/>
      <c r="N1015" s="670"/>
    </row>
    <row r="1016" spans="1:14" s="623" customFormat="1">
      <c r="A1016" s="673"/>
      <c r="B1016" s="674" t="s">
        <v>305</v>
      </c>
      <c r="C1016" s="675">
        <v>22</v>
      </c>
      <c r="D1016" s="675"/>
      <c r="E1016" s="676">
        <v>1.5</v>
      </c>
      <c r="F1016" s="677">
        <v>0.5</v>
      </c>
      <c r="G1016" s="678">
        <f t="shared" si="433"/>
        <v>0.75</v>
      </c>
      <c r="H1016" s="672">
        <v>16.5</v>
      </c>
      <c r="I1016" s="675"/>
      <c r="J1016" s="672"/>
      <c r="K1016" s="679"/>
      <c r="L1016" s="669">
        <v>40</v>
      </c>
      <c r="M1016" s="670"/>
      <c r="N1016" s="670"/>
    </row>
    <row r="1017" spans="1:14" s="623" customFormat="1">
      <c r="A1017" s="673"/>
      <c r="B1017" s="674" t="s">
        <v>306</v>
      </c>
      <c r="C1017" s="675">
        <v>0</v>
      </c>
      <c r="D1017" s="675"/>
      <c r="E1017" s="676">
        <v>3</v>
      </c>
      <c r="F1017" s="677">
        <v>0.5</v>
      </c>
      <c r="G1017" s="678">
        <f t="shared" si="433"/>
        <v>1.5</v>
      </c>
      <c r="H1017" s="672">
        <f t="shared" si="434"/>
        <v>0</v>
      </c>
      <c r="I1017" s="675"/>
      <c r="J1017" s="672"/>
      <c r="K1017" s="679"/>
      <c r="L1017" s="669">
        <v>41</v>
      </c>
      <c r="M1017" s="670"/>
      <c r="N1017" s="670"/>
    </row>
    <row r="1018" spans="1:14" s="623" customFormat="1">
      <c r="A1018" s="673"/>
      <c r="B1018" s="674" t="s">
        <v>307</v>
      </c>
      <c r="C1018" s="675">
        <v>0</v>
      </c>
      <c r="D1018" s="675"/>
      <c r="E1018" s="676">
        <v>4.5</v>
      </c>
      <c r="F1018" s="677">
        <v>0.5</v>
      </c>
      <c r="G1018" s="678">
        <f t="shared" si="433"/>
        <v>2.25</v>
      </c>
      <c r="H1018" s="672">
        <f t="shared" si="434"/>
        <v>0</v>
      </c>
      <c r="I1018" s="675"/>
      <c r="J1018" s="672"/>
      <c r="K1018" s="679"/>
      <c r="L1018" s="669">
        <v>42</v>
      </c>
      <c r="M1018" s="670"/>
      <c r="N1018" s="670"/>
    </row>
    <row r="1019" spans="1:14" s="623" customFormat="1">
      <c r="A1019" s="673"/>
      <c r="B1019" s="674" t="s">
        <v>308</v>
      </c>
      <c r="C1019" s="675">
        <v>0</v>
      </c>
      <c r="D1019" s="675"/>
      <c r="E1019" s="676">
        <v>6</v>
      </c>
      <c r="F1019" s="677">
        <v>0.5</v>
      </c>
      <c r="G1019" s="678">
        <f t="shared" si="433"/>
        <v>3</v>
      </c>
      <c r="H1019" s="672">
        <f t="shared" si="434"/>
        <v>0</v>
      </c>
      <c r="I1019" s="675"/>
      <c r="J1019" s="672"/>
      <c r="K1019" s="679"/>
      <c r="L1019" s="669">
        <v>43</v>
      </c>
      <c r="M1019" s="670"/>
      <c r="N1019" s="670"/>
    </row>
    <row r="1020" spans="1:14" s="623" customFormat="1" ht="25.5">
      <c r="A1020" s="665">
        <v>2</v>
      </c>
      <c r="B1020" s="671" t="s">
        <v>309</v>
      </c>
      <c r="C1020" s="666">
        <v>0</v>
      </c>
      <c r="D1020" s="666"/>
      <c r="E1020" s="664">
        <v>1.5</v>
      </c>
      <c r="F1020" s="677">
        <v>0.5</v>
      </c>
      <c r="G1020" s="678">
        <f t="shared" si="433"/>
        <v>0.75</v>
      </c>
      <c r="H1020" s="672">
        <f t="shared" si="434"/>
        <v>0</v>
      </c>
      <c r="I1020" s="666"/>
      <c r="J1020" s="667"/>
      <c r="K1020" s="684"/>
      <c r="L1020" s="669">
        <v>44</v>
      </c>
      <c r="M1020" s="670"/>
      <c r="N1020" s="670"/>
    </row>
    <row r="1021" spans="1:14" s="623" customFormat="1" ht="25.5">
      <c r="A1021" s="665">
        <v>3</v>
      </c>
      <c r="B1021" s="671" t="s">
        <v>310</v>
      </c>
      <c r="C1021" s="666">
        <f t="shared" ref="C1021:K1021" si="435">C1022+C1025+C1030</f>
        <v>385</v>
      </c>
      <c r="D1021" s="666">
        <f t="shared" ref="D1021" si="436">D1022+D1025+D1030</f>
        <v>0</v>
      </c>
      <c r="E1021" s="667">
        <f t="shared" si="435"/>
        <v>0</v>
      </c>
      <c r="F1021" s="667">
        <f t="shared" si="435"/>
        <v>0</v>
      </c>
      <c r="G1021" s="667">
        <f t="shared" si="435"/>
        <v>0</v>
      </c>
      <c r="H1021" s="667">
        <f t="shared" si="435"/>
        <v>195.5</v>
      </c>
      <c r="I1021" s="666">
        <f t="shared" ref="I1021" si="437">I1022+I1025+I1030</f>
        <v>0</v>
      </c>
      <c r="J1021" s="667">
        <f t="shared" si="435"/>
        <v>0</v>
      </c>
      <c r="K1021" s="667">
        <f t="shared" si="435"/>
        <v>0</v>
      </c>
      <c r="L1021" s="669">
        <v>45</v>
      </c>
      <c r="M1021" s="670"/>
      <c r="N1021" s="670"/>
    </row>
    <row r="1022" spans="1:14" s="628" customFormat="1">
      <c r="A1022" s="665" t="s">
        <v>311</v>
      </c>
      <c r="B1022" s="671" t="s">
        <v>312</v>
      </c>
      <c r="C1022" s="666">
        <f>C1023+C1024</f>
        <v>6</v>
      </c>
      <c r="D1022" s="666">
        <f>D1023+D1024</f>
        <v>0</v>
      </c>
      <c r="E1022" s="688"/>
      <c r="F1022" s="668"/>
      <c r="G1022" s="686"/>
      <c r="H1022" s="667">
        <f>H1023+H1024</f>
        <v>4.5</v>
      </c>
      <c r="I1022" s="666">
        <f>I1023+I1024</f>
        <v>0</v>
      </c>
      <c r="J1022" s="667"/>
      <c r="K1022" s="684"/>
      <c r="L1022" s="687">
        <v>46</v>
      </c>
      <c r="M1022" s="670"/>
      <c r="N1022" s="670"/>
    </row>
    <row r="1023" spans="1:14" s="623" customFormat="1" ht="25.5">
      <c r="A1023" s="673"/>
      <c r="B1023" s="674" t="s">
        <v>313</v>
      </c>
      <c r="C1023" s="675">
        <v>6</v>
      </c>
      <c r="D1023" s="675"/>
      <c r="E1023" s="676">
        <v>1.5</v>
      </c>
      <c r="F1023" s="677">
        <v>0.5</v>
      </c>
      <c r="G1023" s="678">
        <f t="shared" ref="G1023:G1029" si="438">E1023*F1023</f>
        <v>0.75</v>
      </c>
      <c r="H1023" s="672">
        <v>4.5</v>
      </c>
      <c r="I1023" s="675"/>
      <c r="J1023" s="672"/>
      <c r="K1023" s="679"/>
      <c r="L1023" s="669">
        <v>47</v>
      </c>
      <c r="M1023" s="670"/>
      <c r="N1023" s="670"/>
    </row>
    <row r="1024" spans="1:14" s="623" customFormat="1" ht="25.5">
      <c r="A1024" s="673"/>
      <c r="B1024" s="674" t="s">
        <v>314</v>
      </c>
      <c r="C1024" s="675"/>
      <c r="D1024" s="675"/>
      <c r="E1024" s="676">
        <v>2</v>
      </c>
      <c r="F1024" s="677">
        <v>0.5</v>
      </c>
      <c r="G1024" s="678">
        <f t="shared" si="438"/>
        <v>1</v>
      </c>
      <c r="H1024" s="672">
        <f t="shared" ref="H1024:H1029" si="439">ROUND(C1024*G1024*6,0)</f>
        <v>0</v>
      </c>
      <c r="I1024" s="675"/>
      <c r="J1024" s="672"/>
      <c r="K1024" s="679"/>
      <c r="L1024" s="669">
        <v>48</v>
      </c>
      <c r="M1024" s="670"/>
      <c r="N1024" s="670"/>
    </row>
    <row r="1025" spans="1:14" s="628" customFormat="1" ht="35.1" customHeight="1">
      <c r="A1025" s="665" t="s">
        <v>315</v>
      </c>
      <c r="B1025" s="671" t="s">
        <v>316</v>
      </c>
      <c r="C1025" s="666">
        <f>SUM(C1026:C1029)</f>
        <v>373</v>
      </c>
      <c r="D1025" s="666">
        <f>SUM(D1026:D1029)</f>
        <v>0</v>
      </c>
      <c r="E1025" s="688"/>
      <c r="F1025" s="668"/>
      <c r="G1025" s="686"/>
      <c r="H1025" s="667">
        <f>SUM(H1026:H1029)</f>
        <v>186.5</v>
      </c>
      <c r="I1025" s="666">
        <f>SUM(I1026:I1029)</f>
        <v>0</v>
      </c>
      <c r="J1025" s="667"/>
      <c r="K1025" s="684"/>
      <c r="L1025" s="687">
        <v>49</v>
      </c>
      <c r="M1025" s="670"/>
      <c r="N1025" s="670"/>
    </row>
    <row r="1026" spans="1:14" s="623" customFormat="1">
      <c r="A1026" s="673"/>
      <c r="B1026" s="674" t="s">
        <v>317</v>
      </c>
      <c r="C1026" s="675">
        <v>373</v>
      </c>
      <c r="D1026" s="675"/>
      <c r="E1026" s="690">
        <v>1</v>
      </c>
      <c r="F1026" s="677">
        <v>0.5</v>
      </c>
      <c r="G1026" s="678">
        <f t="shared" si="438"/>
        <v>0.5</v>
      </c>
      <c r="H1026" s="672">
        <v>186.5</v>
      </c>
      <c r="I1026" s="675"/>
      <c r="J1026" s="672"/>
      <c r="K1026" s="679"/>
      <c r="L1026" s="669">
        <v>50</v>
      </c>
      <c r="M1026" s="670"/>
      <c r="N1026" s="670"/>
    </row>
    <row r="1027" spans="1:14" s="623" customFormat="1">
      <c r="A1027" s="673"/>
      <c r="B1027" s="674" t="s">
        <v>318</v>
      </c>
      <c r="C1027" s="675">
        <v>0</v>
      </c>
      <c r="D1027" s="675"/>
      <c r="E1027" s="676">
        <v>2</v>
      </c>
      <c r="F1027" s="677">
        <v>0.5</v>
      </c>
      <c r="G1027" s="678">
        <f t="shared" si="438"/>
        <v>1</v>
      </c>
      <c r="H1027" s="672">
        <f t="shared" si="439"/>
        <v>0</v>
      </c>
      <c r="I1027" s="675"/>
      <c r="J1027" s="672"/>
      <c r="K1027" s="679"/>
      <c r="L1027" s="669">
        <v>51</v>
      </c>
      <c r="M1027" s="670"/>
      <c r="N1027" s="670"/>
    </row>
    <row r="1028" spans="1:14" s="623" customFormat="1">
      <c r="A1028" s="673"/>
      <c r="B1028" s="674" t="s">
        <v>319</v>
      </c>
      <c r="C1028" s="675"/>
      <c r="D1028" s="675"/>
      <c r="E1028" s="690">
        <v>3</v>
      </c>
      <c r="F1028" s="677">
        <v>0.5</v>
      </c>
      <c r="G1028" s="678">
        <f t="shared" si="438"/>
        <v>1.5</v>
      </c>
      <c r="H1028" s="672">
        <f t="shared" si="439"/>
        <v>0</v>
      </c>
      <c r="I1028" s="675"/>
      <c r="J1028" s="672"/>
      <c r="K1028" s="679"/>
      <c r="L1028" s="669">
        <v>52</v>
      </c>
      <c r="M1028" s="670"/>
      <c r="N1028" s="670"/>
    </row>
    <row r="1029" spans="1:14" s="623" customFormat="1">
      <c r="A1029" s="673"/>
      <c r="B1029" s="674" t="s">
        <v>320</v>
      </c>
      <c r="C1029" s="675"/>
      <c r="D1029" s="675"/>
      <c r="E1029" s="690">
        <v>4</v>
      </c>
      <c r="F1029" s="677">
        <v>0.5</v>
      </c>
      <c r="G1029" s="678">
        <f t="shared" si="438"/>
        <v>2</v>
      </c>
      <c r="H1029" s="672">
        <f t="shared" si="439"/>
        <v>0</v>
      </c>
      <c r="I1029" s="675"/>
      <c r="J1029" s="672"/>
      <c r="K1029" s="679"/>
      <c r="L1029" s="669">
        <v>53</v>
      </c>
      <c r="M1029" s="670"/>
      <c r="N1029" s="670"/>
    </row>
    <row r="1030" spans="1:14" s="623" customFormat="1" ht="25.5">
      <c r="A1030" s="665" t="s">
        <v>321</v>
      </c>
      <c r="B1030" s="671" t="s">
        <v>322</v>
      </c>
      <c r="C1030" s="666">
        <f>SUM(C1031:C1034)</f>
        <v>6</v>
      </c>
      <c r="D1030" s="666">
        <f>SUM(D1031:D1034)</f>
        <v>0</v>
      </c>
      <c r="E1030" s="688"/>
      <c r="F1030" s="677"/>
      <c r="G1030" s="678"/>
      <c r="H1030" s="667">
        <f>SUM(H1031:H1034)</f>
        <v>4.5</v>
      </c>
      <c r="I1030" s="666">
        <f>SUM(I1031:I1034)</f>
        <v>0</v>
      </c>
      <c r="J1030" s="667"/>
      <c r="K1030" s="684"/>
      <c r="L1030" s="669">
        <v>54</v>
      </c>
      <c r="M1030" s="670"/>
      <c r="N1030" s="670"/>
    </row>
    <row r="1031" spans="1:14" s="623" customFormat="1">
      <c r="A1031" s="673"/>
      <c r="B1031" s="674" t="s">
        <v>323</v>
      </c>
      <c r="C1031" s="675">
        <v>6</v>
      </c>
      <c r="D1031" s="675"/>
      <c r="E1031" s="676">
        <v>1.5</v>
      </c>
      <c r="F1031" s="677">
        <v>0.5</v>
      </c>
      <c r="G1031" s="678">
        <f t="shared" ref="G1031:G1035" si="440">E1031*F1031</f>
        <v>0.75</v>
      </c>
      <c r="H1031" s="672">
        <v>4.5</v>
      </c>
      <c r="I1031" s="675"/>
      <c r="J1031" s="672"/>
      <c r="K1031" s="679"/>
      <c r="L1031" s="669">
        <v>55</v>
      </c>
      <c r="M1031" s="670"/>
      <c r="N1031" s="670"/>
    </row>
    <row r="1032" spans="1:14" s="623" customFormat="1">
      <c r="A1032" s="673"/>
      <c r="B1032" s="674" t="s">
        <v>324</v>
      </c>
      <c r="C1032" s="675"/>
      <c r="D1032" s="675"/>
      <c r="E1032" s="691">
        <v>3</v>
      </c>
      <c r="F1032" s="677">
        <v>0.5</v>
      </c>
      <c r="G1032" s="678">
        <f t="shared" si="440"/>
        <v>1.5</v>
      </c>
      <c r="H1032" s="672">
        <f t="shared" ref="H1032:H1034" si="441">ROUND(C1032*G1032*6,0)</f>
        <v>0</v>
      </c>
      <c r="I1032" s="675"/>
      <c r="J1032" s="672"/>
      <c r="K1032" s="679"/>
      <c r="L1032" s="669">
        <v>56</v>
      </c>
      <c r="M1032" s="670"/>
      <c r="N1032" s="670"/>
    </row>
    <row r="1033" spans="1:14" s="623" customFormat="1">
      <c r="A1033" s="673"/>
      <c r="B1033" s="674" t="s">
        <v>325</v>
      </c>
      <c r="C1033" s="675"/>
      <c r="D1033" s="675"/>
      <c r="E1033" s="692">
        <v>2.5</v>
      </c>
      <c r="F1033" s="677">
        <v>0.5</v>
      </c>
      <c r="G1033" s="678">
        <f t="shared" si="440"/>
        <v>1.25</v>
      </c>
      <c r="H1033" s="672">
        <f t="shared" si="441"/>
        <v>0</v>
      </c>
      <c r="I1033" s="675"/>
      <c r="J1033" s="672"/>
      <c r="K1033" s="679"/>
      <c r="L1033" s="669">
        <v>57</v>
      </c>
      <c r="M1033" s="670"/>
      <c r="N1033" s="670"/>
    </row>
    <row r="1034" spans="1:14" s="623" customFormat="1">
      <c r="A1034" s="673"/>
      <c r="B1034" s="674" t="s">
        <v>326</v>
      </c>
      <c r="C1034" s="675"/>
      <c r="D1034" s="675"/>
      <c r="E1034" s="676">
        <v>5</v>
      </c>
      <c r="F1034" s="677">
        <v>0.5</v>
      </c>
      <c r="G1034" s="678">
        <f t="shared" si="440"/>
        <v>2.5</v>
      </c>
      <c r="H1034" s="672">
        <f t="shared" si="441"/>
        <v>0</v>
      </c>
      <c r="I1034" s="675"/>
      <c r="J1034" s="672"/>
      <c r="K1034" s="679"/>
      <c r="L1034" s="669">
        <v>58</v>
      </c>
      <c r="M1034" s="670"/>
      <c r="N1034" s="670"/>
    </row>
    <row r="1035" spans="1:14" s="623" customFormat="1">
      <c r="A1035" s="665" t="s">
        <v>21</v>
      </c>
      <c r="B1035" s="671" t="s">
        <v>327</v>
      </c>
      <c r="C1035" s="666">
        <v>5</v>
      </c>
      <c r="D1035" s="666"/>
      <c r="E1035" s="685">
        <v>20</v>
      </c>
      <c r="F1035" s="668">
        <v>0.5</v>
      </c>
      <c r="G1035" s="678">
        <f t="shared" si="440"/>
        <v>10</v>
      </c>
      <c r="H1035" s="672">
        <f>ROUND(C1035*G1035*1,0)</f>
        <v>50</v>
      </c>
      <c r="I1035" s="666"/>
      <c r="J1035" s="667"/>
      <c r="K1035" s="684"/>
      <c r="L1035" s="669">
        <v>72</v>
      </c>
      <c r="M1035" s="670"/>
      <c r="N1035" s="670"/>
    </row>
    <row r="1036" spans="1:14" s="628" customFormat="1">
      <c r="A1036" s="665" t="s">
        <v>464</v>
      </c>
      <c r="B1036" s="671" t="s">
        <v>465</v>
      </c>
      <c r="C1036" s="933"/>
      <c r="D1036" s="933"/>
      <c r="E1036" s="685"/>
      <c r="F1036" s="668"/>
      <c r="G1036" s="686"/>
      <c r="H1036" s="667">
        <v>16255</v>
      </c>
      <c r="I1036" s="933"/>
      <c r="J1036" s="667"/>
      <c r="K1036" s="684"/>
      <c r="L1036" s="687">
        <v>73</v>
      </c>
      <c r="M1036" s="721"/>
      <c r="N1036" s="721"/>
    </row>
    <row r="1037" spans="1:14" s="470" customFormat="1">
      <c r="A1037" s="512"/>
      <c r="B1037" s="513" t="s">
        <v>99</v>
      </c>
      <c r="C1037" s="514">
        <f>C1038+C1095</f>
        <v>448</v>
      </c>
      <c r="D1037" s="514">
        <f>D1038+D1095</f>
        <v>0</v>
      </c>
      <c r="E1037" s="515"/>
      <c r="F1037" s="516"/>
      <c r="G1037" s="516"/>
      <c r="H1037" s="515">
        <f>H1038+H1095</f>
        <v>2083.25</v>
      </c>
      <c r="I1037" s="514">
        <f>I1038+I1095</f>
        <v>0</v>
      </c>
      <c r="J1037" s="515"/>
      <c r="K1037" s="515"/>
      <c r="L1037" s="517">
        <v>1</v>
      </c>
      <c r="M1037" s="518"/>
      <c r="N1037" s="518"/>
    </row>
    <row r="1038" spans="1:14" s="470" customFormat="1">
      <c r="A1038" s="513" t="s">
        <v>20</v>
      </c>
      <c r="B1038" s="519" t="s">
        <v>264</v>
      </c>
      <c r="C1038" s="514">
        <f>C1039+C1072</f>
        <v>443</v>
      </c>
      <c r="D1038" s="514">
        <f>D1039+D1072</f>
        <v>0</v>
      </c>
      <c r="E1038" s="515"/>
      <c r="F1038" s="516"/>
      <c r="G1038" s="516"/>
      <c r="H1038" s="515">
        <f>H1039+H1072</f>
        <v>2033.25</v>
      </c>
      <c r="I1038" s="514">
        <f>I1039+I1072</f>
        <v>0</v>
      </c>
      <c r="J1038" s="520"/>
      <c r="K1038" s="515"/>
      <c r="L1038" s="517">
        <v>2</v>
      </c>
      <c r="M1038" s="518"/>
      <c r="N1038" s="518"/>
    </row>
    <row r="1039" spans="1:14" s="470" customFormat="1">
      <c r="A1039" s="513" t="s">
        <v>23</v>
      </c>
      <c r="B1039" s="519" t="s">
        <v>265</v>
      </c>
      <c r="C1039" s="514">
        <f t="shared" ref="C1039" si="442">C1040+C1043+C1044+C1048+C1055+C1062+C1071</f>
        <v>438</v>
      </c>
      <c r="D1039" s="514">
        <f t="shared" ref="D1039" si="443">D1040+D1043+D1044+D1048+D1055+D1062+D1071</f>
        <v>0</v>
      </c>
      <c r="E1039" s="515"/>
      <c r="F1039" s="515"/>
      <c r="G1039" s="515"/>
      <c r="H1039" s="515">
        <f t="shared" ref="H1039:K1039" si="444">H1040+H1043+H1044+H1048+H1055+H1062+H1071</f>
        <v>2018.25</v>
      </c>
      <c r="I1039" s="514">
        <f t="shared" si="444"/>
        <v>0</v>
      </c>
      <c r="J1039" s="515">
        <f t="shared" si="444"/>
        <v>0</v>
      </c>
      <c r="K1039" s="515">
        <f t="shared" si="444"/>
        <v>0</v>
      </c>
      <c r="L1039" s="517">
        <v>3</v>
      </c>
      <c r="M1039" s="518"/>
      <c r="N1039" s="518"/>
    </row>
    <row r="1040" spans="1:14" s="470" customFormat="1">
      <c r="A1040" s="513">
        <v>1</v>
      </c>
      <c r="B1040" s="519" t="s">
        <v>266</v>
      </c>
      <c r="C1040" s="514">
        <f t="shared" ref="C1040:K1040" si="445">C1041+C1042</f>
        <v>5</v>
      </c>
      <c r="D1040" s="514">
        <f t="shared" ref="D1040" si="446">D1041+D1042</f>
        <v>0</v>
      </c>
      <c r="E1040" s="515">
        <f t="shared" si="445"/>
        <v>4</v>
      </c>
      <c r="F1040" s="515">
        <f t="shared" si="445"/>
        <v>1</v>
      </c>
      <c r="G1040" s="515">
        <f t="shared" si="445"/>
        <v>2</v>
      </c>
      <c r="H1040" s="515">
        <f t="shared" si="445"/>
        <v>22.5</v>
      </c>
      <c r="I1040" s="514">
        <f t="shared" ref="I1040" si="447">I1041+I1042</f>
        <v>0</v>
      </c>
      <c r="J1040" s="515">
        <f t="shared" si="445"/>
        <v>0</v>
      </c>
      <c r="K1040" s="515">
        <f t="shared" si="445"/>
        <v>0</v>
      </c>
      <c r="L1040" s="517">
        <v>4</v>
      </c>
      <c r="M1040" s="518"/>
      <c r="N1040" s="518"/>
    </row>
    <row r="1041" spans="1:14" s="470" customFormat="1">
      <c r="A1041" s="521"/>
      <c r="B1041" s="522" t="s">
        <v>267</v>
      </c>
      <c r="C1041" s="523"/>
      <c r="D1041" s="523"/>
      <c r="E1041" s="524">
        <v>2.5</v>
      </c>
      <c r="F1041" s="525">
        <v>0.5</v>
      </c>
      <c r="G1041" s="526">
        <f t="shared" ref="G1041:G1043" si="448">E1041*F1041</f>
        <v>1.25</v>
      </c>
      <c r="H1041" s="520">
        <f t="shared" ref="H1041" si="449">ROUND(C1041*G1041*6,0)</f>
        <v>0</v>
      </c>
      <c r="I1041" s="523"/>
      <c r="J1041" s="520"/>
      <c r="K1041" s="527"/>
      <c r="L1041" s="517">
        <v>5</v>
      </c>
      <c r="M1041" s="518"/>
      <c r="N1041" s="518"/>
    </row>
    <row r="1042" spans="1:14" s="470" customFormat="1">
      <c r="A1042" s="521"/>
      <c r="B1042" s="522" t="s">
        <v>268</v>
      </c>
      <c r="C1042" s="523">
        <v>5</v>
      </c>
      <c r="D1042" s="523"/>
      <c r="E1042" s="524">
        <v>1.5</v>
      </c>
      <c r="F1042" s="525">
        <v>0.5</v>
      </c>
      <c r="G1042" s="526">
        <f t="shared" si="448"/>
        <v>0.75</v>
      </c>
      <c r="H1042" s="520">
        <v>22.5</v>
      </c>
      <c r="I1042" s="523"/>
      <c r="J1042" s="520"/>
      <c r="K1042" s="527"/>
      <c r="L1042" s="517">
        <v>6</v>
      </c>
      <c r="M1042" s="518"/>
      <c r="N1042" s="518"/>
    </row>
    <row r="1043" spans="1:14" s="470" customFormat="1" ht="25.5">
      <c r="A1043" s="513">
        <v>2</v>
      </c>
      <c r="B1043" s="519" t="s">
        <v>269</v>
      </c>
      <c r="C1043" s="514">
        <v>6</v>
      </c>
      <c r="D1043" s="514"/>
      <c r="E1043" s="512">
        <v>1.5</v>
      </c>
      <c r="F1043" s="525">
        <v>0.5</v>
      </c>
      <c r="G1043" s="526">
        <f t="shared" si="448"/>
        <v>0.75</v>
      </c>
      <c r="H1043" s="520">
        <v>26.25</v>
      </c>
      <c r="I1043" s="514"/>
      <c r="J1043" s="520"/>
      <c r="K1043" s="527"/>
      <c r="L1043" s="517">
        <v>7</v>
      </c>
      <c r="M1043" s="518"/>
      <c r="N1043" s="518"/>
    </row>
    <row r="1044" spans="1:14" s="470" customFormat="1">
      <c r="A1044" s="513">
        <v>3</v>
      </c>
      <c r="B1044" s="519" t="s">
        <v>270</v>
      </c>
      <c r="C1044" s="514">
        <f t="shared" ref="C1044:K1044" si="450">SUM(C1045:C1047)</f>
        <v>0</v>
      </c>
      <c r="D1044" s="514">
        <f t="shared" ref="D1044" si="451">SUM(D1045:D1047)</f>
        <v>0</v>
      </c>
      <c r="E1044" s="515">
        <f t="shared" si="450"/>
        <v>6</v>
      </c>
      <c r="F1044" s="515">
        <f t="shared" si="450"/>
        <v>1.5</v>
      </c>
      <c r="G1044" s="515">
        <f t="shared" si="450"/>
        <v>3</v>
      </c>
      <c r="H1044" s="515">
        <f t="shared" si="450"/>
        <v>0</v>
      </c>
      <c r="I1044" s="514">
        <f t="shared" ref="I1044" si="452">SUM(I1045:I1047)</f>
        <v>0</v>
      </c>
      <c r="J1044" s="515">
        <f t="shared" si="450"/>
        <v>0</v>
      </c>
      <c r="K1044" s="515">
        <f t="shared" si="450"/>
        <v>0</v>
      </c>
      <c r="L1044" s="517">
        <v>8</v>
      </c>
      <c r="M1044" s="518"/>
      <c r="N1044" s="518"/>
    </row>
    <row r="1045" spans="1:14" s="470" customFormat="1">
      <c r="A1045" s="521"/>
      <c r="B1045" s="522" t="s">
        <v>271</v>
      </c>
      <c r="C1045" s="523">
        <v>0</v>
      </c>
      <c r="D1045" s="523"/>
      <c r="E1045" s="524">
        <v>2.5</v>
      </c>
      <c r="F1045" s="525">
        <v>0.5</v>
      </c>
      <c r="G1045" s="526">
        <f t="shared" ref="G1045:G1047" si="453">E1045*F1045</f>
        <v>1.25</v>
      </c>
      <c r="H1045" s="520">
        <f t="shared" ref="H1045:H1047" si="454">ROUND(C1045*G1045*6,0)</f>
        <v>0</v>
      </c>
      <c r="I1045" s="523"/>
      <c r="J1045" s="520"/>
      <c r="K1045" s="527"/>
      <c r="L1045" s="517">
        <v>9</v>
      </c>
      <c r="M1045" s="518"/>
      <c r="N1045" s="518"/>
    </row>
    <row r="1046" spans="1:14" s="470" customFormat="1">
      <c r="A1046" s="521"/>
      <c r="B1046" s="522" t="s">
        <v>272</v>
      </c>
      <c r="C1046" s="523">
        <v>0</v>
      </c>
      <c r="D1046" s="523"/>
      <c r="E1046" s="524">
        <v>2</v>
      </c>
      <c r="F1046" s="525">
        <v>0.5</v>
      </c>
      <c r="G1046" s="526">
        <f t="shared" si="453"/>
        <v>1</v>
      </c>
      <c r="H1046" s="520">
        <f t="shared" si="454"/>
        <v>0</v>
      </c>
      <c r="I1046" s="523"/>
      <c r="J1046" s="520"/>
      <c r="K1046" s="527"/>
      <c r="L1046" s="517">
        <v>10</v>
      </c>
      <c r="M1046" s="518"/>
      <c r="N1046" s="518"/>
    </row>
    <row r="1047" spans="1:14" s="470" customFormat="1">
      <c r="A1047" s="521"/>
      <c r="B1047" s="522" t="s">
        <v>273</v>
      </c>
      <c r="C1047" s="523">
        <v>0</v>
      </c>
      <c r="D1047" s="523"/>
      <c r="E1047" s="524">
        <v>1.5</v>
      </c>
      <c r="F1047" s="525">
        <v>0.5</v>
      </c>
      <c r="G1047" s="526">
        <f t="shared" si="453"/>
        <v>0.75</v>
      </c>
      <c r="H1047" s="520">
        <f t="shared" si="454"/>
        <v>0</v>
      </c>
      <c r="I1047" s="523"/>
      <c r="J1047" s="520"/>
      <c r="K1047" s="527"/>
      <c r="L1047" s="517">
        <v>11</v>
      </c>
      <c r="M1047" s="518"/>
      <c r="N1047" s="518"/>
    </row>
    <row r="1048" spans="1:14" s="470" customFormat="1" ht="38.25">
      <c r="A1048" s="513">
        <v>4</v>
      </c>
      <c r="B1048" s="519" t="s">
        <v>274</v>
      </c>
      <c r="C1048" s="514">
        <f>SUM(C1049:C1054)</f>
        <v>1</v>
      </c>
      <c r="D1048" s="514">
        <f>SUM(D1049:D1054)</f>
        <v>0</v>
      </c>
      <c r="E1048" s="512"/>
      <c r="F1048" s="525"/>
      <c r="G1048" s="526"/>
      <c r="H1048" s="515">
        <f>SUM(H1049:H1054)</f>
        <v>1.5</v>
      </c>
      <c r="I1048" s="514">
        <f>SUM(I1049:I1054)</f>
        <v>0</v>
      </c>
      <c r="J1048" s="520"/>
      <c r="K1048" s="527"/>
      <c r="L1048" s="517">
        <v>12</v>
      </c>
      <c r="M1048" s="518"/>
      <c r="N1048" s="518"/>
    </row>
    <row r="1049" spans="1:14" s="470" customFormat="1">
      <c r="A1049" s="521"/>
      <c r="B1049" s="522" t="s">
        <v>275</v>
      </c>
      <c r="C1049" s="523">
        <v>0</v>
      </c>
      <c r="D1049" s="523"/>
      <c r="E1049" s="524">
        <v>1</v>
      </c>
      <c r="F1049" s="525">
        <v>0.5</v>
      </c>
      <c r="G1049" s="526">
        <f t="shared" ref="G1049:G1061" si="455">E1049*F1049</f>
        <v>0.5</v>
      </c>
      <c r="H1049" s="520">
        <f t="shared" ref="H1049:H1054" si="456">ROUND(C1049*G1049*6,0)</f>
        <v>0</v>
      </c>
      <c r="I1049" s="523"/>
      <c r="J1049" s="520"/>
      <c r="K1049" s="527"/>
      <c r="L1049" s="517">
        <v>13</v>
      </c>
      <c r="M1049" s="518"/>
      <c r="N1049" s="518"/>
    </row>
    <row r="1050" spans="1:14" s="470" customFormat="1">
      <c r="A1050" s="521"/>
      <c r="B1050" s="522" t="s">
        <v>276</v>
      </c>
      <c r="C1050" s="523">
        <v>0</v>
      </c>
      <c r="D1050" s="523"/>
      <c r="E1050" s="524">
        <v>2</v>
      </c>
      <c r="F1050" s="525">
        <v>0.5</v>
      </c>
      <c r="G1050" s="526">
        <f t="shared" si="455"/>
        <v>1</v>
      </c>
      <c r="H1050" s="520">
        <f t="shared" si="456"/>
        <v>0</v>
      </c>
      <c r="I1050" s="523"/>
      <c r="J1050" s="520"/>
      <c r="K1050" s="527"/>
      <c r="L1050" s="517">
        <v>14</v>
      </c>
      <c r="M1050" s="518"/>
      <c r="N1050" s="518"/>
    </row>
    <row r="1051" spans="1:14" s="470" customFormat="1">
      <c r="A1051" s="521"/>
      <c r="B1051" s="522" t="s">
        <v>277</v>
      </c>
      <c r="C1051" s="523">
        <v>1</v>
      </c>
      <c r="D1051" s="523"/>
      <c r="E1051" s="524">
        <v>3</v>
      </c>
      <c r="F1051" s="525">
        <v>0.5</v>
      </c>
      <c r="G1051" s="526">
        <f t="shared" si="455"/>
        <v>1.5</v>
      </c>
      <c r="H1051" s="520">
        <v>1.5</v>
      </c>
      <c r="I1051" s="523"/>
      <c r="J1051" s="520"/>
      <c r="K1051" s="527"/>
      <c r="L1051" s="517">
        <v>15</v>
      </c>
      <c r="M1051" s="518"/>
      <c r="N1051" s="518"/>
    </row>
    <row r="1052" spans="1:14" s="470" customFormat="1">
      <c r="A1052" s="521"/>
      <c r="B1052" s="522" t="s">
        <v>278</v>
      </c>
      <c r="C1052" s="523"/>
      <c r="D1052" s="523"/>
      <c r="E1052" s="524">
        <v>4</v>
      </c>
      <c r="F1052" s="525">
        <v>0.5</v>
      </c>
      <c r="G1052" s="526">
        <f t="shared" si="455"/>
        <v>2</v>
      </c>
      <c r="H1052" s="520">
        <f t="shared" si="456"/>
        <v>0</v>
      </c>
      <c r="I1052" s="523"/>
      <c r="J1052" s="520"/>
      <c r="K1052" s="527"/>
      <c r="L1052" s="517">
        <v>16</v>
      </c>
      <c r="M1052" s="518"/>
      <c r="N1052" s="518"/>
    </row>
    <row r="1053" spans="1:14" s="470" customFormat="1">
      <c r="A1053" s="521"/>
      <c r="B1053" s="522" t="s">
        <v>279</v>
      </c>
      <c r="C1053" s="523"/>
      <c r="D1053" s="523"/>
      <c r="E1053" s="524">
        <v>5</v>
      </c>
      <c r="F1053" s="525">
        <v>0.5</v>
      </c>
      <c r="G1053" s="526">
        <f t="shared" si="455"/>
        <v>2.5</v>
      </c>
      <c r="H1053" s="520">
        <f t="shared" si="456"/>
        <v>0</v>
      </c>
      <c r="I1053" s="523"/>
      <c r="J1053" s="520"/>
      <c r="K1053" s="527"/>
      <c r="L1053" s="517">
        <v>17</v>
      </c>
      <c r="M1053" s="518"/>
      <c r="N1053" s="518"/>
    </row>
    <row r="1054" spans="1:14" s="470" customFormat="1">
      <c r="A1054" s="521"/>
      <c r="B1054" s="522" t="s">
        <v>280</v>
      </c>
      <c r="C1054" s="523"/>
      <c r="D1054" s="523"/>
      <c r="E1054" s="524">
        <v>6</v>
      </c>
      <c r="F1054" s="525">
        <v>0.5</v>
      </c>
      <c r="G1054" s="526">
        <f t="shared" si="455"/>
        <v>3</v>
      </c>
      <c r="H1054" s="520">
        <f t="shared" si="456"/>
        <v>0</v>
      </c>
      <c r="I1054" s="523"/>
      <c r="J1054" s="520"/>
      <c r="K1054" s="527"/>
      <c r="L1054" s="517">
        <v>18</v>
      </c>
      <c r="M1054" s="518"/>
      <c r="N1054" s="518"/>
    </row>
    <row r="1055" spans="1:14" s="470" customFormat="1">
      <c r="A1055" s="513">
        <v>5</v>
      </c>
      <c r="B1055" s="519" t="s">
        <v>281</v>
      </c>
      <c r="C1055" s="514">
        <f>C1056+C1059+C1060+C1061</f>
        <v>0</v>
      </c>
      <c r="D1055" s="514">
        <f>D1056+D1059+D1060+D1061</f>
        <v>0</v>
      </c>
      <c r="E1055" s="514"/>
      <c r="F1055" s="525">
        <v>0.5</v>
      </c>
      <c r="G1055" s="526">
        <f t="shared" si="455"/>
        <v>0</v>
      </c>
      <c r="H1055" s="515">
        <f>H1056+H1059+H1060+H1061</f>
        <v>0</v>
      </c>
      <c r="I1055" s="514">
        <f>I1056+I1059+I1060+I1061</f>
        <v>0</v>
      </c>
      <c r="J1055" s="515"/>
      <c r="K1055" s="528"/>
      <c r="L1055" s="517">
        <v>19</v>
      </c>
      <c r="M1055" s="518"/>
      <c r="N1055" s="518"/>
    </row>
    <row r="1056" spans="1:14" s="470" customFormat="1" ht="43.9" customHeight="1">
      <c r="A1056" s="513" t="s">
        <v>282</v>
      </c>
      <c r="B1056" s="519" t="s">
        <v>283</v>
      </c>
      <c r="C1056" s="514">
        <f>C1057+C1058</f>
        <v>0</v>
      </c>
      <c r="D1056" s="514">
        <f>D1057+D1058</f>
        <v>0</v>
      </c>
      <c r="E1056" s="512"/>
      <c r="F1056" s="525">
        <v>0.5</v>
      </c>
      <c r="G1056" s="526">
        <f t="shared" si="455"/>
        <v>0</v>
      </c>
      <c r="H1056" s="515">
        <f>H1057+H1058</f>
        <v>0</v>
      </c>
      <c r="I1056" s="514">
        <f>I1057+I1058</f>
        <v>0</v>
      </c>
      <c r="J1056" s="515"/>
      <c r="K1056" s="528"/>
      <c r="L1056" s="517">
        <v>20</v>
      </c>
      <c r="M1056" s="518"/>
      <c r="N1056" s="518"/>
    </row>
    <row r="1057" spans="1:14" s="470" customFormat="1">
      <c r="A1057" s="521"/>
      <c r="B1057" s="522" t="s">
        <v>284</v>
      </c>
      <c r="C1057" s="523">
        <v>0</v>
      </c>
      <c r="D1057" s="523"/>
      <c r="E1057" s="524">
        <v>1.5</v>
      </c>
      <c r="F1057" s="525">
        <v>0.5</v>
      </c>
      <c r="G1057" s="526">
        <f t="shared" si="455"/>
        <v>0.75</v>
      </c>
      <c r="H1057" s="520">
        <f t="shared" ref="H1057:H1061" si="457">ROUND(C1057*G1057*6,0)</f>
        <v>0</v>
      </c>
      <c r="I1057" s="523"/>
      <c r="J1057" s="520"/>
      <c r="K1057" s="527"/>
      <c r="L1057" s="517">
        <v>21</v>
      </c>
      <c r="M1057" s="518"/>
      <c r="N1057" s="518"/>
    </row>
    <row r="1058" spans="1:14" s="470" customFormat="1">
      <c r="A1058" s="521"/>
      <c r="B1058" s="522" t="s">
        <v>285</v>
      </c>
      <c r="C1058" s="523">
        <v>0</v>
      </c>
      <c r="D1058" s="523"/>
      <c r="E1058" s="524">
        <v>2</v>
      </c>
      <c r="F1058" s="525">
        <v>0.5</v>
      </c>
      <c r="G1058" s="526">
        <f t="shared" si="455"/>
        <v>1</v>
      </c>
      <c r="H1058" s="520">
        <f t="shared" si="457"/>
        <v>0</v>
      </c>
      <c r="I1058" s="523"/>
      <c r="J1058" s="520"/>
      <c r="K1058" s="527"/>
      <c r="L1058" s="517">
        <v>22</v>
      </c>
      <c r="M1058" s="518"/>
      <c r="N1058" s="518"/>
    </row>
    <row r="1059" spans="1:14" s="470" customFormat="1" ht="38.25">
      <c r="A1059" s="513" t="s">
        <v>286</v>
      </c>
      <c r="B1059" s="519" t="s">
        <v>287</v>
      </c>
      <c r="C1059" s="576">
        <v>0</v>
      </c>
      <c r="D1059" s="576"/>
      <c r="E1059" s="529">
        <v>1</v>
      </c>
      <c r="F1059" s="525">
        <v>0.5</v>
      </c>
      <c r="G1059" s="526">
        <f t="shared" si="455"/>
        <v>0.5</v>
      </c>
      <c r="H1059" s="515">
        <f t="shared" si="457"/>
        <v>0</v>
      </c>
      <c r="I1059" s="514"/>
      <c r="J1059" s="515"/>
      <c r="K1059" s="528"/>
      <c r="L1059" s="517">
        <v>23</v>
      </c>
      <c r="M1059" s="518"/>
      <c r="N1059" s="518"/>
    </row>
    <row r="1060" spans="1:14" s="470" customFormat="1" ht="25.5">
      <c r="A1060" s="513" t="s">
        <v>288</v>
      </c>
      <c r="B1060" s="519" t="s">
        <v>289</v>
      </c>
      <c r="C1060" s="514">
        <v>0</v>
      </c>
      <c r="D1060" s="514"/>
      <c r="E1060" s="529">
        <v>1</v>
      </c>
      <c r="F1060" s="525">
        <v>0.5</v>
      </c>
      <c r="G1060" s="526">
        <f t="shared" si="455"/>
        <v>0.5</v>
      </c>
      <c r="H1060" s="515">
        <f t="shared" si="457"/>
        <v>0</v>
      </c>
      <c r="I1060" s="514"/>
      <c r="J1060" s="515"/>
      <c r="K1060" s="528"/>
      <c r="L1060" s="517">
        <v>24</v>
      </c>
      <c r="M1060" s="518"/>
      <c r="N1060" s="518"/>
    </row>
    <row r="1061" spans="1:14" s="470" customFormat="1" ht="38.25">
      <c r="A1061" s="513" t="s">
        <v>290</v>
      </c>
      <c r="B1061" s="519" t="s">
        <v>291</v>
      </c>
      <c r="C1061" s="514">
        <v>0</v>
      </c>
      <c r="D1061" s="514"/>
      <c r="E1061" s="529">
        <v>3</v>
      </c>
      <c r="F1061" s="525">
        <v>0.5</v>
      </c>
      <c r="G1061" s="526">
        <f t="shared" si="455"/>
        <v>1.5</v>
      </c>
      <c r="H1061" s="515">
        <f t="shared" si="457"/>
        <v>0</v>
      </c>
      <c r="I1061" s="514"/>
      <c r="J1061" s="515"/>
      <c r="K1061" s="528"/>
      <c r="L1061" s="517">
        <v>25</v>
      </c>
      <c r="M1061" s="518"/>
      <c r="N1061" s="518"/>
    </row>
    <row r="1062" spans="1:14" s="475" customFormat="1" ht="25.5">
      <c r="A1062" s="513">
        <v>6</v>
      </c>
      <c r="B1062" s="519" t="s">
        <v>292</v>
      </c>
      <c r="C1062" s="514">
        <f>C1063+C1067</f>
        <v>40</v>
      </c>
      <c r="D1062" s="514">
        <f>D1063+D1067</f>
        <v>0</v>
      </c>
      <c r="E1062" s="512"/>
      <c r="F1062" s="516"/>
      <c r="G1062" s="530"/>
      <c r="H1062" s="515">
        <f>H1063+H1067</f>
        <v>213</v>
      </c>
      <c r="I1062" s="514">
        <f>I1063+I1067</f>
        <v>0</v>
      </c>
      <c r="J1062" s="515"/>
      <c r="K1062" s="528"/>
      <c r="L1062" s="531">
        <v>26</v>
      </c>
      <c r="M1062" s="518"/>
      <c r="N1062" s="518"/>
    </row>
    <row r="1063" spans="1:14" s="470" customFormat="1">
      <c r="A1063" s="513" t="s">
        <v>293</v>
      </c>
      <c r="B1063" s="519" t="s">
        <v>294</v>
      </c>
      <c r="C1063" s="514">
        <f>C1064+C1065+C1066</f>
        <v>5</v>
      </c>
      <c r="D1063" s="514">
        <f>D1064+D1065+D1066</f>
        <v>0</v>
      </c>
      <c r="E1063" s="524">
        <v>2.5</v>
      </c>
      <c r="F1063" s="525">
        <v>0.5</v>
      </c>
      <c r="G1063" s="526">
        <f t="shared" ref="G1063:G1066" si="458">E1063*F1063</f>
        <v>1.25</v>
      </c>
      <c r="H1063" s="515">
        <f>H1064+H1065+H1066</f>
        <v>34.5</v>
      </c>
      <c r="I1063" s="514">
        <f>I1064+I1065+I1066</f>
        <v>0</v>
      </c>
      <c r="J1063" s="515"/>
      <c r="K1063" s="528"/>
      <c r="L1063" s="517">
        <v>27</v>
      </c>
      <c r="M1063" s="518"/>
      <c r="N1063" s="518"/>
    </row>
    <row r="1064" spans="1:14" s="470" customFormat="1">
      <c r="A1064" s="521"/>
      <c r="B1064" s="522" t="s">
        <v>295</v>
      </c>
      <c r="C1064" s="576">
        <v>2</v>
      </c>
      <c r="D1064" s="576"/>
      <c r="E1064" s="524">
        <v>2.5</v>
      </c>
      <c r="F1064" s="525">
        <v>0.5</v>
      </c>
      <c r="G1064" s="526">
        <f t="shared" si="458"/>
        <v>1.25</v>
      </c>
      <c r="H1064" s="520">
        <f t="shared" ref="H1064" si="459">ROUND(C1064*G1064*6,0)</f>
        <v>15</v>
      </c>
      <c r="I1064" s="523"/>
      <c r="J1064" s="520"/>
      <c r="K1064" s="527"/>
      <c r="L1064" s="517">
        <v>28</v>
      </c>
      <c r="M1064" s="518"/>
      <c r="N1064" s="518"/>
    </row>
    <row r="1065" spans="1:14" s="470" customFormat="1">
      <c r="A1065" s="521"/>
      <c r="B1065" s="522" t="s">
        <v>296</v>
      </c>
      <c r="C1065" s="576">
        <v>2</v>
      </c>
      <c r="D1065" s="576"/>
      <c r="E1065" s="524">
        <v>2</v>
      </c>
      <c r="F1065" s="525">
        <v>0.5</v>
      </c>
      <c r="G1065" s="526">
        <f t="shared" si="458"/>
        <v>1</v>
      </c>
      <c r="H1065" s="520">
        <f>ROUND(C1065*G1065*6,0)</f>
        <v>12</v>
      </c>
      <c r="I1065" s="523"/>
      <c r="J1065" s="520"/>
      <c r="K1065" s="527"/>
      <c r="L1065" s="517">
        <v>29</v>
      </c>
      <c r="M1065" s="518"/>
      <c r="N1065" s="518"/>
    </row>
    <row r="1066" spans="1:14" s="470" customFormat="1">
      <c r="A1066" s="521"/>
      <c r="B1066" s="522" t="s">
        <v>297</v>
      </c>
      <c r="C1066" s="523">
        <v>1</v>
      </c>
      <c r="D1066" s="523"/>
      <c r="E1066" s="524">
        <v>2.5</v>
      </c>
      <c r="F1066" s="525">
        <v>0.5</v>
      </c>
      <c r="G1066" s="526">
        <f t="shared" si="458"/>
        <v>1.25</v>
      </c>
      <c r="H1066" s="520">
        <v>7.5</v>
      </c>
      <c r="I1066" s="523"/>
      <c r="J1066" s="520"/>
      <c r="K1066" s="527"/>
      <c r="L1066" s="517">
        <v>30</v>
      </c>
      <c r="M1066" s="518"/>
      <c r="N1066" s="518"/>
    </row>
    <row r="1067" spans="1:14" s="470" customFormat="1">
      <c r="A1067" s="513" t="s">
        <v>298</v>
      </c>
      <c r="B1067" s="519" t="s">
        <v>299</v>
      </c>
      <c r="C1067" s="523">
        <f>C1068+C1069+C1070</f>
        <v>35</v>
      </c>
      <c r="D1067" s="523">
        <f>D1068+D1069+D1070</f>
        <v>0</v>
      </c>
      <c r="E1067" s="524"/>
      <c r="F1067" s="525"/>
      <c r="G1067" s="526"/>
      <c r="H1067" s="553">
        <f>H1068+H1069+H1070</f>
        <v>178.5</v>
      </c>
      <c r="I1067" s="514">
        <f>I1068+I1069+I1070</f>
        <v>0</v>
      </c>
      <c r="J1067" s="520"/>
      <c r="K1067" s="527"/>
      <c r="L1067" s="517">
        <v>31</v>
      </c>
      <c r="M1067" s="518"/>
      <c r="N1067" s="518"/>
    </row>
    <row r="1068" spans="1:14" s="470" customFormat="1">
      <c r="A1068" s="521"/>
      <c r="B1068" s="522" t="s">
        <v>295</v>
      </c>
      <c r="C1068" s="576">
        <v>8</v>
      </c>
      <c r="D1068" s="576"/>
      <c r="E1068" s="524">
        <v>2</v>
      </c>
      <c r="F1068" s="525">
        <v>0.5</v>
      </c>
      <c r="G1068" s="526">
        <f t="shared" ref="G1068:G1071" si="460">E1068*F1068</f>
        <v>1</v>
      </c>
      <c r="H1068" s="553">
        <f>ROUND(C1068*G1068*6,0)</f>
        <v>48</v>
      </c>
      <c r="I1068" s="523"/>
      <c r="J1068" s="520"/>
      <c r="K1068" s="527"/>
      <c r="L1068" s="517">
        <v>32</v>
      </c>
      <c r="M1068" s="518"/>
      <c r="N1068" s="518"/>
    </row>
    <row r="1069" spans="1:14" s="470" customFormat="1">
      <c r="A1069" s="521"/>
      <c r="B1069" s="522" t="s">
        <v>296</v>
      </c>
      <c r="C1069" s="576">
        <v>22</v>
      </c>
      <c r="D1069" s="576"/>
      <c r="E1069" s="524">
        <v>1.5</v>
      </c>
      <c r="F1069" s="525">
        <v>0.5</v>
      </c>
      <c r="G1069" s="526">
        <f t="shared" si="460"/>
        <v>0.75</v>
      </c>
      <c r="H1069" s="553">
        <v>100.5</v>
      </c>
      <c r="I1069" s="523"/>
      <c r="J1069" s="520"/>
      <c r="K1069" s="527"/>
      <c r="L1069" s="517">
        <v>33</v>
      </c>
      <c r="M1069" s="518"/>
      <c r="N1069" s="518"/>
    </row>
    <row r="1070" spans="1:14" s="470" customFormat="1">
      <c r="A1070" s="521"/>
      <c r="B1070" s="522" t="s">
        <v>297</v>
      </c>
      <c r="C1070" s="576">
        <v>5</v>
      </c>
      <c r="D1070" s="576"/>
      <c r="E1070" s="524">
        <v>2</v>
      </c>
      <c r="F1070" s="525">
        <v>0.5</v>
      </c>
      <c r="G1070" s="526">
        <f t="shared" si="460"/>
        <v>1</v>
      </c>
      <c r="H1070" s="553">
        <f t="shared" ref="H1070" si="461">ROUND(C1070*G1070*6,0)</f>
        <v>30</v>
      </c>
      <c r="I1070" s="523"/>
      <c r="J1070" s="520"/>
      <c r="K1070" s="527"/>
      <c r="L1070" s="517">
        <v>34</v>
      </c>
      <c r="M1070" s="518"/>
      <c r="N1070" s="518"/>
    </row>
    <row r="1071" spans="1:14" s="470" customFormat="1" ht="25.5">
      <c r="A1071" s="513">
        <v>7</v>
      </c>
      <c r="B1071" s="519" t="s">
        <v>300</v>
      </c>
      <c r="C1071" s="588">
        <v>386</v>
      </c>
      <c r="D1071" s="588"/>
      <c r="E1071" s="512">
        <v>1.5</v>
      </c>
      <c r="F1071" s="516">
        <v>0.5</v>
      </c>
      <c r="G1071" s="530">
        <f t="shared" si="460"/>
        <v>0.75</v>
      </c>
      <c r="H1071" s="515">
        <v>1755</v>
      </c>
      <c r="I1071" s="514"/>
      <c r="J1071" s="515"/>
      <c r="K1071" s="528"/>
      <c r="L1071" s="517">
        <v>35</v>
      </c>
      <c r="M1071" s="518"/>
      <c r="N1071" s="518"/>
    </row>
    <row r="1072" spans="1:14" s="470" customFormat="1">
      <c r="A1072" s="513" t="s">
        <v>37</v>
      </c>
      <c r="B1072" s="519" t="s">
        <v>301</v>
      </c>
      <c r="C1072" s="514">
        <f>C1073+C1080+C1081</f>
        <v>5</v>
      </c>
      <c r="D1072" s="514">
        <f>D1073+D1080+D1081</f>
        <v>0</v>
      </c>
      <c r="E1072" s="532"/>
      <c r="F1072" s="525"/>
      <c r="G1072" s="526"/>
      <c r="H1072" s="515">
        <f>H1073+H1080+H1081</f>
        <v>15</v>
      </c>
      <c r="I1072" s="514">
        <f>I1073+I1080+I1081</f>
        <v>0</v>
      </c>
      <c r="J1072" s="515"/>
      <c r="K1072" s="528"/>
      <c r="L1072" s="517">
        <v>36</v>
      </c>
      <c r="M1072" s="518"/>
      <c r="N1072" s="518"/>
    </row>
    <row r="1073" spans="1:14" s="470" customFormat="1" ht="25.5">
      <c r="A1073" s="513">
        <v>1</v>
      </c>
      <c r="B1073" s="519" t="s">
        <v>302</v>
      </c>
      <c r="C1073" s="514">
        <f>C1074+C1075</f>
        <v>0</v>
      </c>
      <c r="D1073" s="514">
        <f>D1074+D1075</f>
        <v>0</v>
      </c>
      <c r="E1073" s="533"/>
      <c r="F1073" s="525"/>
      <c r="G1073" s="526"/>
      <c r="H1073" s="515">
        <f>H1074+H1075</f>
        <v>0</v>
      </c>
      <c r="I1073" s="514">
        <f>I1074+I1075</f>
        <v>0</v>
      </c>
      <c r="J1073" s="515"/>
      <c r="K1073" s="528"/>
      <c r="L1073" s="517">
        <v>37</v>
      </c>
      <c r="M1073" s="518"/>
      <c r="N1073" s="518"/>
    </row>
    <row r="1074" spans="1:14" s="470" customFormat="1">
      <c r="A1074" s="513" t="s">
        <v>39</v>
      </c>
      <c r="B1074" s="519" t="s">
        <v>303</v>
      </c>
      <c r="C1074" s="514"/>
      <c r="D1074" s="514"/>
      <c r="E1074" s="512">
        <v>2.5</v>
      </c>
      <c r="F1074" s="525">
        <v>0.5</v>
      </c>
      <c r="G1074" s="526">
        <f t="shared" ref="G1074" si="462">E1074*F1074</f>
        <v>1.25</v>
      </c>
      <c r="H1074" s="520">
        <f t="shared" ref="H1074" si="463">ROUND(C1074*G1074*6,0)</f>
        <v>0</v>
      </c>
      <c r="I1074" s="514"/>
      <c r="J1074" s="515"/>
      <c r="K1074" s="528"/>
      <c r="L1074" s="517">
        <v>38</v>
      </c>
      <c r="M1074" s="518"/>
      <c r="N1074" s="518"/>
    </row>
    <row r="1075" spans="1:14" s="470" customFormat="1">
      <c r="A1075" s="513" t="s">
        <v>42</v>
      </c>
      <c r="B1075" s="519" t="s">
        <v>304</v>
      </c>
      <c r="C1075" s="514">
        <f>SUM(C1076:C1079)</f>
        <v>0</v>
      </c>
      <c r="D1075" s="514">
        <f>SUM(D1076:D1079)</f>
        <v>0</v>
      </c>
      <c r="E1075" s="512"/>
      <c r="F1075" s="525"/>
      <c r="G1075" s="526"/>
      <c r="H1075" s="515">
        <f>SUM(H1076:H1079)</f>
        <v>0</v>
      </c>
      <c r="I1075" s="514">
        <f>SUM(I1076:I1079)</f>
        <v>0</v>
      </c>
      <c r="J1075" s="515"/>
      <c r="K1075" s="528"/>
      <c r="L1075" s="517">
        <v>39</v>
      </c>
      <c r="M1075" s="518"/>
      <c r="N1075" s="518"/>
    </row>
    <row r="1076" spans="1:14" s="470" customFormat="1">
      <c r="A1076" s="521"/>
      <c r="B1076" s="522" t="s">
        <v>305</v>
      </c>
      <c r="C1076" s="576">
        <v>0</v>
      </c>
      <c r="D1076" s="576"/>
      <c r="E1076" s="524">
        <v>1.5</v>
      </c>
      <c r="F1076" s="525">
        <v>0.5</v>
      </c>
      <c r="G1076" s="526">
        <f t="shared" ref="G1076:G1080" si="464">E1076*F1076</f>
        <v>0.75</v>
      </c>
      <c r="H1076" s="520">
        <f t="shared" ref="H1076:H1080" si="465">ROUND(C1076*G1076*6,0)</f>
        <v>0</v>
      </c>
      <c r="I1076" s="523"/>
      <c r="J1076" s="520"/>
      <c r="K1076" s="527"/>
      <c r="L1076" s="517">
        <v>40</v>
      </c>
      <c r="M1076" s="518"/>
      <c r="N1076" s="518"/>
    </row>
    <row r="1077" spans="1:14" s="470" customFormat="1">
      <c r="A1077" s="521"/>
      <c r="B1077" s="522" t="s">
        <v>306</v>
      </c>
      <c r="C1077" s="576">
        <v>0</v>
      </c>
      <c r="D1077" s="576"/>
      <c r="E1077" s="524">
        <v>3</v>
      </c>
      <c r="F1077" s="525">
        <v>0.5</v>
      </c>
      <c r="G1077" s="526">
        <f t="shared" si="464"/>
        <v>1.5</v>
      </c>
      <c r="H1077" s="520">
        <f t="shared" si="465"/>
        <v>0</v>
      </c>
      <c r="I1077" s="523"/>
      <c r="J1077" s="520"/>
      <c r="K1077" s="527"/>
      <c r="L1077" s="517">
        <v>41</v>
      </c>
      <c r="M1077" s="518"/>
      <c r="N1077" s="518"/>
    </row>
    <row r="1078" spans="1:14" s="470" customFormat="1">
      <c r="A1078" s="521"/>
      <c r="B1078" s="522" t="s">
        <v>307</v>
      </c>
      <c r="C1078" s="523">
        <v>0</v>
      </c>
      <c r="D1078" s="523"/>
      <c r="E1078" s="524">
        <v>4.5</v>
      </c>
      <c r="F1078" s="525">
        <v>0.5</v>
      </c>
      <c r="G1078" s="526">
        <f t="shared" si="464"/>
        <v>2.25</v>
      </c>
      <c r="H1078" s="520">
        <f t="shared" si="465"/>
        <v>0</v>
      </c>
      <c r="I1078" s="523"/>
      <c r="J1078" s="520"/>
      <c r="K1078" s="527"/>
      <c r="L1078" s="517">
        <v>42</v>
      </c>
      <c r="M1078" s="518"/>
      <c r="N1078" s="518"/>
    </row>
    <row r="1079" spans="1:14" s="470" customFormat="1">
      <c r="A1079" s="521"/>
      <c r="B1079" s="522" t="s">
        <v>308</v>
      </c>
      <c r="C1079" s="523">
        <v>0</v>
      </c>
      <c r="D1079" s="523"/>
      <c r="E1079" s="524">
        <v>6</v>
      </c>
      <c r="F1079" s="525">
        <v>0.5</v>
      </c>
      <c r="G1079" s="526">
        <f t="shared" si="464"/>
        <v>3</v>
      </c>
      <c r="H1079" s="520">
        <f t="shared" si="465"/>
        <v>0</v>
      </c>
      <c r="I1079" s="523"/>
      <c r="J1079" s="520"/>
      <c r="K1079" s="527"/>
      <c r="L1079" s="517">
        <v>43</v>
      </c>
      <c r="M1079" s="518"/>
      <c r="N1079" s="518"/>
    </row>
    <row r="1080" spans="1:14" s="470" customFormat="1" ht="25.5">
      <c r="A1080" s="513">
        <v>2</v>
      </c>
      <c r="B1080" s="519" t="s">
        <v>309</v>
      </c>
      <c r="C1080" s="514">
        <v>0</v>
      </c>
      <c r="D1080" s="514"/>
      <c r="E1080" s="512">
        <v>1.5</v>
      </c>
      <c r="F1080" s="525">
        <v>0.5</v>
      </c>
      <c r="G1080" s="526">
        <f t="shared" si="464"/>
        <v>0.75</v>
      </c>
      <c r="H1080" s="520">
        <f t="shared" si="465"/>
        <v>0</v>
      </c>
      <c r="I1080" s="514"/>
      <c r="J1080" s="515"/>
      <c r="K1080" s="528"/>
      <c r="L1080" s="517">
        <v>44</v>
      </c>
      <c r="M1080" s="518"/>
      <c r="N1080" s="518"/>
    </row>
    <row r="1081" spans="1:14" s="470" customFormat="1" ht="25.5">
      <c r="A1081" s="513">
        <v>3</v>
      </c>
      <c r="B1081" s="519" t="s">
        <v>310</v>
      </c>
      <c r="C1081" s="514">
        <f t="shared" ref="C1081:K1081" si="466">C1082+C1085+C1090</f>
        <v>5</v>
      </c>
      <c r="D1081" s="514">
        <f t="shared" ref="D1081" si="467">D1082+D1085+D1090</f>
        <v>0</v>
      </c>
      <c r="E1081" s="515">
        <f t="shared" si="466"/>
        <v>0</v>
      </c>
      <c r="F1081" s="515">
        <f t="shared" si="466"/>
        <v>0</v>
      </c>
      <c r="G1081" s="515">
        <f t="shared" si="466"/>
        <v>0</v>
      </c>
      <c r="H1081" s="515">
        <f t="shared" si="466"/>
        <v>15</v>
      </c>
      <c r="I1081" s="514">
        <f t="shared" ref="I1081" si="468">I1082+I1085+I1090</f>
        <v>0</v>
      </c>
      <c r="J1081" s="515">
        <f t="shared" si="466"/>
        <v>0</v>
      </c>
      <c r="K1081" s="515">
        <f t="shared" si="466"/>
        <v>0</v>
      </c>
      <c r="L1081" s="517">
        <v>45</v>
      </c>
      <c r="M1081" s="518"/>
      <c r="N1081" s="518"/>
    </row>
    <row r="1082" spans="1:14" s="475" customFormat="1">
      <c r="A1082" s="513" t="s">
        <v>311</v>
      </c>
      <c r="B1082" s="519" t="s">
        <v>312</v>
      </c>
      <c r="C1082" s="514">
        <f>C1083+C1084</f>
        <v>0</v>
      </c>
      <c r="D1082" s="514">
        <f>D1083+D1084</f>
        <v>0</v>
      </c>
      <c r="E1082" s="532"/>
      <c r="F1082" s="516"/>
      <c r="G1082" s="530"/>
      <c r="H1082" s="515">
        <f>H1083+H1084</f>
        <v>0</v>
      </c>
      <c r="I1082" s="514">
        <f>I1083+I1084</f>
        <v>0</v>
      </c>
      <c r="J1082" s="515"/>
      <c r="K1082" s="528"/>
      <c r="L1082" s="531">
        <v>46</v>
      </c>
      <c r="M1082" s="518"/>
      <c r="N1082" s="518"/>
    </row>
    <row r="1083" spans="1:14" s="470" customFormat="1" ht="25.5">
      <c r="A1083" s="521"/>
      <c r="B1083" s="522" t="s">
        <v>313</v>
      </c>
      <c r="C1083" s="523">
        <v>0</v>
      </c>
      <c r="D1083" s="523"/>
      <c r="E1083" s="524">
        <v>1.5</v>
      </c>
      <c r="F1083" s="525">
        <v>0.5</v>
      </c>
      <c r="G1083" s="526">
        <f t="shared" ref="G1083:G1084" si="469">E1083*F1083</f>
        <v>0.75</v>
      </c>
      <c r="H1083" s="520">
        <f t="shared" ref="H1083:H1084" si="470">ROUND(C1083*G1083*6,0)</f>
        <v>0</v>
      </c>
      <c r="I1083" s="523"/>
      <c r="J1083" s="520"/>
      <c r="K1083" s="527"/>
      <c r="L1083" s="517">
        <v>47</v>
      </c>
      <c r="M1083" s="518"/>
      <c r="N1083" s="518"/>
    </row>
    <row r="1084" spans="1:14" s="470" customFormat="1" ht="25.5">
      <c r="A1084" s="521"/>
      <c r="B1084" s="522" t="s">
        <v>314</v>
      </c>
      <c r="C1084" s="523">
        <v>0</v>
      </c>
      <c r="D1084" s="523"/>
      <c r="E1084" s="524">
        <v>2</v>
      </c>
      <c r="F1084" s="525">
        <v>0.5</v>
      </c>
      <c r="G1084" s="526">
        <f t="shared" si="469"/>
        <v>1</v>
      </c>
      <c r="H1084" s="520">
        <f t="shared" si="470"/>
        <v>0</v>
      </c>
      <c r="I1084" s="523"/>
      <c r="J1084" s="520"/>
      <c r="K1084" s="527"/>
      <c r="L1084" s="517">
        <v>48</v>
      </c>
      <c r="M1084" s="518"/>
      <c r="N1084" s="518"/>
    </row>
    <row r="1085" spans="1:14" s="475" customFormat="1" ht="35.1" customHeight="1">
      <c r="A1085" s="513" t="s">
        <v>315</v>
      </c>
      <c r="B1085" s="519" t="s">
        <v>316</v>
      </c>
      <c r="C1085" s="514">
        <f>SUM(C1086:C1089)</f>
        <v>5</v>
      </c>
      <c r="D1085" s="514">
        <f>SUM(D1086:D1089)</f>
        <v>0</v>
      </c>
      <c r="E1085" s="532"/>
      <c r="F1085" s="516"/>
      <c r="G1085" s="530"/>
      <c r="H1085" s="515">
        <f>SUM(H1086:H1089)</f>
        <v>15</v>
      </c>
      <c r="I1085" s="514">
        <f>SUM(I1086:I1089)</f>
        <v>0</v>
      </c>
      <c r="J1085" s="515"/>
      <c r="K1085" s="528"/>
      <c r="L1085" s="531">
        <v>49</v>
      </c>
      <c r="M1085" s="518"/>
      <c r="N1085" s="518"/>
    </row>
    <row r="1086" spans="1:14" s="470" customFormat="1">
      <c r="A1086" s="521"/>
      <c r="B1086" s="522" t="s">
        <v>317</v>
      </c>
      <c r="C1086" s="523">
        <v>5</v>
      </c>
      <c r="D1086" s="523"/>
      <c r="E1086" s="534">
        <v>1</v>
      </c>
      <c r="F1086" s="525">
        <v>0.5</v>
      </c>
      <c r="G1086" s="526">
        <f t="shared" ref="G1086:G1089" si="471">E1086*F1086</f>
        <v>0.5</v>
      </c>
      <c r="H1086" s="520">
        <f t="shared" ref="H1086:H1089" si="472">ROUND(C1086*G1086*6,0)</f>
        <v>15</v>
      </c>
      <c r="I1086" s="523"/>
      <c r="J1086" s="520"/>
      <c r="K1086" s="527"/>
      <c r="L1086" s="517">
        <v>50</v>
      </c>
      <c r="M1086" s="518"/>
      <c r="N1086" s="518"/>
    </row>
    <row r="1087" spans="1:14" s="470" customFormat="1">
      <c r="A1087" s="521"/>
      <c r="B1087" s="522" t="s">
        <v>318</v>
      </c>
      <c r="C1087" s="523">
        <v>0</v>
      </c>
      <c r="D1087" s="523"/>
      <c r="E1087" s="524">
        <v>2</v>
      </c>
      <c r="F1087" s="525">
        <v>0.5</v>
      </c>
      <c r="G1087" s="526">
        <f t="shared" si="471"/>
        <v>1</v>
      </c>
      <c r="H1087" s="520">
        <f t="shared" si="472"/>
        <v>0</v>
      </c>
      <c r="I1087" s="523"/>
      <c r="J1087" s="520"/>
      <c r="K1087" s="527"/>
      <c r="L1087" s="517">
        <v>51</v>
      </c>
      <c r="M1087" s="518"/>
      <c r="N1087" s="518"/>
    </row>
    <row r="1088" spans="1:14" s="470" customFormat="1">
      <c r="A1088" s="521"/>
      <c r="B1088" s="522" t="s">
        <v>319</v>
      </c>
      <c r="C1088" s="523">
        <v>0</v>
      </c>
      <c r="D1088" s="523"/>
      <c r="E1088" s="534">
        <v>3</v>
      </c>
      <c r="F1088" s="525">
        <v>0.5</v>
      </c>
      <c r="G1088" s="526">
        <f t="shared" si="471"/>
        <v>1.5</v>
      </c>
      <c r="H1088" s="520">
        <f t="shared" si="472"/>
        <v>0</v>
      </c>
      <c r="I1088" s="523"/>
      <c r="J1088" s="520"/>
      <c r="K1088" s="527"/>
      <c r="L1088" s="517">
        <v>52</v>
      </c>
      <c r="M1088" s="518"/>
      <c r="N1088" s="518"/>
    </row>
    <row r="1089" spans="1:14" s="470" customFormat="1">
      <c r="A1089" s="521"/>
      <c r="B1089" s="522" t="s">
        <v>320</v>
      </c>
      <c r="C1089" s="523">
        <v>0</v>
      </c>
      <c r="D1089" s="523"/>
      <c r="E1089" s="534">
        <v>4</v>
      </c>
      <c r="F1089" s="525">
        <v>0.5</v>
      </c>
      <c r="G1089" s="526">
        <f t="shared" si="471"/>
        <v>2</v>
      </c>
      <c r="H1089" s="520">
        <f t="shared" si="472"/>
        <v>0</v>
      </c>
      <c r="I1089" s="523"/>
      <c r="J1089" s="520"/>
      <c r="K1089" s="527"/>
      <c r="L1089" s="517">
        <v>53</v>
      </c>
      <c r="M1089" s="518"/>
      <c r="N1089" s="518"/>
    </row>
    <row r="1090" spans="1:14" s="470" customFormat="1" ht="25.5">
      <c r="A1090" s="513" t="s">
        <v>321</v>
      </c>
      <c r="B1090" s="519" t="s">
        <v>322</v>
      </c>
      <c r="C1090" s="514">
        <f>SUM(C1091:C1094)</f>
        <v>0</v>
      </c>
      <c r="D1090" s="514">
        <f>SUM(D1091:D1094)</f>
        <v>0</v>
      </c>
      <c r="E1090" s="532"/>
      <c r="F1090" s="525"/>
      <c r="G1090" s="526"/>
      <c r="H1090" s="515">
        <f>SUM(H1091:H1094)</f>
        <v>0</v>
      </c>
      <c r="I1090" s="514">
        <f>SUM(I1091:I1094)</f>
        <v>0</v>
      </c>
      <c r="J1090" s="515"/>
      <c r="K1090" s="528"/>
      <c r="L1090" s="517">
        <v>54</v>
      </c>
      <c r="M1090" s="518"/>
      <c r="N1090" s="518"/>
    </row>
    <row r="1091" spans="1:14" s="470" customFormat="1">
      <c r="A1091" s="521"/>
      <c r="B1091" s="522" t="s">
        <v>323</v>
      </c>
      <c r="C1091" s="576">
        <v>0</v>
      </c>
      <c r="D1091" s="576"/>
      <c r="E1091" s="524">
        <v>1.5</v>
      </c>
      <c r="F1091" s="525">
        <v>0.5</v>
      </c>
      <c r="G1091" s="526">
        <f t="shared" ref="G1091:G1095" si="473">E1091*F1091</f>
        <v>0.75</v>
      </c>
      <c r="H1091" s="520">
        <f t="shared" ref="H1091:H1094" si="474">ROUND(C1091*G1091*6,0)</f>
        <v>0</v>
      </c>
      <c r="I1091" s="523"/>
      <c r="J1091" s="520"/>
      <c r="K1091" s="527"/>
      <c r="L1091" s="517">
        <v>55</v>
      </c>
      <c r="M1091" s="518"/>
      <c r="N1091" s="518"/>
    </row>
    <row r="1092" spans="1:14" s="470" customFormat="1">
      <c r="A1092" s="521"/>
      <c r="B1092" s="522" t="s">
        <v>324</v>
      </c>
      <c r="C1092" s="576">
        <v>0</v>
      </c>
      <c r="D1092" s="576"/>
      <c r="E1092" s="535">
        <v>3</v>
      </c>
      <c r="F1092" s="525">
        <v>0.5</v>
      </c>
      <c r="G1092" s="526">
        <f t="shared" si="473"/>
        <v>1.5</v>
      </c>
      <c r="H1092" s="520">
        <f t="shared" si="474"/>
        <v>0</v>
      </c>
      <c r="I1092" s="523"/>
      <c r="J1092" s="520"/>
      <c r="K1092" s="527"/>
      <c r="L1092" s="517">
        <v>56</v>
      </c>
      <c r="M1092" s="518"/>
      <c r="N1092" s="518"/>
    </row>
    <row r="1093" spans="1:14" s="470" customFormat="1">
      <c r="A1093" s="521"/>
      <c r="B1093" s="522" t="s">
        <v>325</v>
      </c>
      <c r="C1093" s="576">
        <v>0</v>
      </c>
      <c r="D1093" s="576"/>
      <c r="E1093" s="536">
        <v>2.5</v>
      </c>
      <c r="F1093" s="525">
        <v>0.5</v>
      </c>
      <c r="G1093" s="526">
        <f t="shared" si="473"/>
        <v>1.25</v>
      </c>
      <c r="H1093" s="520">
        <f t="shared" si="474"/>
        <v>0</v>
      </c>
      <c r="I1093" s="523"/>
      <c r="J1093" s="520"/>
      <c r="K1093" s="527"/>
      <c r="L1093" s="517">
        <v>57</v>
      </c>
      <c r="M1093" s="518"/>
      <c r="N1093" s="518"/>
    </row>
    <row r="1094" spans="1:14" s="470" customFormat="1">
      <c r="A1094" s="521"/>
      <c r="B1094" s="522" t="s">
        <v>326</v>
      </c>
      <c r="C1094" s="576">
        <v>0</v>
      </c>
      <c r="D1094" s="576"/>
      <c r="E1094" s="524">
        <v>5</v>
      </c>
      <c r="F1094" s="525">
        <v>0.5</v>
      </c>
      <c r="G1094" s="526">
        <f t="shared" si="473"/>
        <v>2.5</v>
      </c>
      <c r="H1094" s="520">
        <f t="shared" si="474"/>
        <v>0</v>
      </c>
      <c r="I1094" s="523"/>
      <c r="J1094" s="520"/>
      <c r="K1094" s="527"/>
      <c r="L1094" s="517">
        <v>58</v>
      </c>
      <c r="M1094" s="518"/>
      <c r="N1094" s="518"/>
    </row>
    <row r="1095" spans="1:14" s="470" customFormat="1">
      <c r="A1095" s="513" t="s">
        <v>21</v>
      </c>
      <c r="B1095" s="519" t="s">
        <v>327</v>
      </c>
      <c r="C1095" s="514">
        <v>5</v>
      </c>
      <c r="D1095" s="514"/>
      <c r="E1095" s="529">
        <v>20</v>
      </c>
      <c r="F1095" s="516">
        <v>0.5</v>
      </c>
      <c r="G1095" s="526">
        <f t="shared" si="473"/>
        <v>10</v>
      </c>
      <c r="H1095" s="520">
        <f>ROUND(C1095*G1095*1,0)</f>
        <v>50</v>
      </c>
      <c r="I1095" s="514"/>
      <c r="J1095" s="515"/>
      <c r="K1095" s="528"/>
      <c r="L1095" s="517">
        <v>72</v>
      </c>
      <c r="M1095" s="518"/>
      <c r="N1095" s="518"/>
    </row>
    <row r="1096" spans="1:14" s="470" customFormat="1">
      <c r="A1096" s="512"/>
      <c r="B1096" s="513" t="s">
        <v>100</v>
      </c>
      <c r="C1096" s="514">
        <f>C1097+C1154</f>
        <v>664</v>
      </c>
      <c r="D1096" s="514">
        <f>D1097+D1154</f>
        <v>0</v>
      </c>
      <c r="E1096" s="515"/>
      <c r="F1096" s="516"/>
      <c r="G1096" s="516"/>
      <c r="H1096" s="515">
        <f>H1097+H1154</f>
        <v>2928.4</v>
      </c>
      <c r="I1096" s="514">
        <f>I1097+I1154</f>
        <v>0</v>
      </c>
      <c r="J1096" s="515"/>
      <c r="K1096" s="515"/>
      <c r="L1096" s="517">
        <v>1</v>
      </c>
      <c r="M1096" s="518"/>
      <c r="N1096" s="518"/>
    </row>
    <row r="1097" spans="1:14" s="470" customFormat="1">
      <c r="A1097" s="513" t="s">
        <v>20</v>
      </c>
      <c r="B1097" s="519" t="s">
        <v>264</v>
      </c>
      <c r="C1097" s="514">
        <f>C1098+C1131</f>
        <v>664</v>
      </c>
      <c r="D1097" s="514">
        <f>D1098+D1131</f>
        <v>0</v>
      </c>
      <c r="E1097" s="515"/>
      <c r="F1097" s="516"/>
      <c r="G1097" s="516"/>
      <c r="H1097" s="515">
        <f>H1098+H1131</f>
        <v>2928.4</v>
      </c>
      <c r="I1097" s="514">
        <f>I1098+I1131</f>
        <v>0</v>
      </c>
      <c r="J1097" s="520"/>
      <c r="K1097" s="515"/>
      <c r="L1097" s="517">
        <v>2</v>
      </c>
      <c r="M1097" s="518"/>
      <c r="N1097" s="518"/>
    </row>
    <row r="1098" spans="1:14" s="470" customFormat="1">
      <c r="A1098" s="513" t="s">
        <v>23</v>
      </c>
      <c r="B1098" s="519" t="s">
        <v>265</v>
      </c>
      <c r="C1098" s="514">
        <f t="shared" ref="C1098:K1098" si="475">C1099+C1102+C1103+C1107+C1114+C1121+C1130</f>
        <v>659</v>
      </c>
      <c r="D1098" s="514">
        <f t="shared" ref="D1098" si="476">D1099+D1102+D1103+D1107+D1114+D1121+D1130</f>
        <v>0</v>
      </c>
      <c r="E1098" s="515"/>
      <c r="F1098" s="515"/>
      <c r="G1098" s="515"/>
      <c r="H1098" s="515">
        <f t="shared" si="475"/>
        <v>2913.4</v>
      </c>
      <c r="I1098" s="514">
        <f t="shared" ref="I1098" si="477">I1099+I1102+I1103+I1107+I1114+I1121+I1130</f>
        <v>0</v>
      </c>
      <c r="J1098" s="515">
        <f t="shared" si="475"/>
        <v>0</v>
      </c>
      <c r="K1098" s="515">
        <f t="shared" si="475"/>
        <v>0</v>
      </c>
      <c r="L1098" s="517">
        <v>3</v>
      </c>
      <c r="M1098" s="518"/>
      <c r="N1098" s="518"/>
    </row>
    <row r="1099" spans="1:14" s="470" customFormat="1">
      <c r="A1099" s="513">
        <v>1</v>
      </c>
      <c r="B1099" s="519" t="s">
        <v>266</v>
      </c>
      <c r="C1099" s="514">
        <f t="shared" ref="C1099:K1099" si="478">C1100+C1101</f>
        <v>4</v>
      </c>
      <c r="D1099" s="514">
        <f t="shared" ref="D1099" si="479">D1100+D1101</f>
        <v>0</v>
      </c>
      <c r="E1099" s="515">
        <f t="shared" si="478"/>
        <v>4</v>
      </c>
      <c r="F1099" s="515">
        <f t="shared" si="478"/>
        <v>1</v>
      </c>
      <c r="G1099" s="515">
        <f t="shared" si="478"/>
        <v>2</v>
      </c>
      <c r="H1099" s="515">
        <f t="shared" si="478"/>
        <v>24</v>
      </c>
      <c r="I1099" s="514">
        <f t="shared" ref="I1099" si="480">I1100+I1101</f>
        <v>0</v>
      </c>
      <c r="J1099" s="515">
        <f t="shared" si="478"/>
        <v>0</v>
      </c>
      <c r="K1099" s="515">
        <f t="shared" si="478"/>
        <v>0</v>
      </c>
      <c r="L1099" s="517">
        <v>4</v>
      </c>
      <c r="M1099" s="518"/>
      <c r="N1099" s="518"/>
    </row>
    <row r="1100" spans="1:14" s="470" customFormat="1">
      <c r="A1100" s="521"/>
      <c r="B1100" s="522" t="s">
        <v>267</v>
      </c>
      <c r="C1100" s="523">
        <v>4</v>
      </c>
      <c r="D1100" s="523"/>
      <c r="E1100" s="524">
        <v>2.5</v>
      </c>
      <c r="F1100" s="525">
        <v>0.5</v>
      </c>
      <c r="G1100" s="526">
        <f t="shared" ref="G1100:G1102" si="481">E1100*F1100</f>
        <v>1.25</v>
      </c>
      <c r="H1100" s="520">
        <v>24</v>
      </c>
      <c r="I1100" s="523"/>
      <c r="J1100" s="520"/>
      <c r="K1100" s="527"/>
      <c r="L1100" s="517">
        <v>5</v>
      </c>
      <c r="M1100" s="518"/>
      <c r="N1100" s="518"/>
    </row>
    <row r="1101" spans="1:14" s="470" customFormat="1">
      <c r="A1101" s="521"/>
      <c r="B1101" s="522" t="s">
        <v>268</v>
      </c>
      <c r="C1101" s="495"/>
      <c r="D1101" s="495"/>
      <c r="E1101" s="524">
        <v>1.5</v>
      </c>
      <c r="F1101" s="525">
        <v>0.5</v>
      </c>
      <c r="G1101" s="526">
        <f t="shared" si="481"/>
        <v>0.75</v>
      </c>
      <c r="H1101" s="520">
        <f>ROUND(C1101*G1101*6,0)</f>
        <v>0</v>
      </c>
      <c r="I1101" s="523"/>
      <c r="J1101" s="520"/>
      <c r="K1101" s="527"/>
      <c r="L1101" s="517">
        <v>6</v>
      </c>
      <c r="M1101" s="518"/>
      <c r="N1101" s="518"/>
    </row>
    <row r="1102" spans="1:14" s="475" customFormat="1" ht="25.5">
      <c r="A1102" s="513">
        <v>2</v>
      </c>
      <c r="B1102" s="519" t="s">
        <v>269</v>
      </c>
      <c r="C1102" s="514">
        <v>0</v>
      </c>
      <c r="D1102" s="514"/>
      <c r="E1102" s="512">
        <v>1.5</v>
      </c>
      <c r="F1102" s="516">
        <v>0.5</v>
      </c>
      <c r="G1102" s="530">
        <f t="shared" si="481"/>
        <v>0.75</v>
      </c>
      <c r="H1102" s="515">
        <f t="shared" ref="H1102" si="482">ROUND(C1102*G1102*6,0)</f>
        <v>0</v>
      </c>
      <c r="I1102" s="514"/>
      <c r="J1102" s="515"/>
      <c r="K1102" s="528"/>
      <c r="L1102" s="531">
        <v>7</v>
      </c>
      <c r="M1102" s="569"/>
      <c r="N1102" s="569"/>
    </row>
    <row r="1103" spans="1:14" s="475" customFormat="1">
      <c r="A1103" s="513">
        <v>3</v>
      </c>
      <c r="B1103" s="519" t="s">
        <v>270</v>
      </c>
      <c r="C1103" s="514">
        <f t="shared" ref="C1103:K1103" si="483">SUM(C1104:C1106)</f>
        <v>0</v>
      </c>
      <c r="D1103" s="514">
        <f t="shared" ref="D1103" si="484">SUM(D1104:D1106)</f>
        <v>0</v>
      </c>
      <c r="E1103" s="515">
        <f t="shared" si="483"/>
        <v>6</v>
      </c>
      <c r="F1103" s="515">
        <f t="shared" si="483"/>
        <v>1.5</v>
      </c>
      <c r="G1103" s="515">
        <f t="shared" si="483"/>
        <v>3</v>
      </c>
      <c r="H1103" s="515">
        <f t="shared" si="483"/>
        <v>0</v>
      </c>
      <c r="I1103" s="514">
        <f t="shared" ref="I1103" si="485">SUM(I1104:I1106)</f>
        <v>0</v>
      </c>
      <c r="J1103" s="515">
        <f t="shared" si="483"/>
        <v>0</v>
      </c>
      <c r="K1103" s="515">
        <f t="shared" si="483"/>
        <v>0</v>
      </c>
      <c r="L1103" s="531">
        <v>8</v>
      </c>
      <c r="M1103" s="569"/>
      <c r="N1103" s="569"/>
    </row>
    <row r="1104" spans="1:14" s="470" customFormat="1">
      <c r="A1104" s="521"/>
      <c r="B1104" s="522" t="s">
        <v>271</v>
      </c>
      <c r="C1104" s="523">
        <v>0</v>
      </c>
      <c r="D1104" s="523"/>
      <c r="E1104" s="524">
        <v>2.5</v>
      </c>
      <c r="F1104" s="525">
        <v>0.5</v>
      </c>
      <c r="G1104" s="526">
        <f t="shared" ref="G1104:G1106" si="486">E1104*F1104</f>
        <v>1.25</v>
      </c>
      <c r="H1104" s="520">
        <f t="shared" ref="H1104:H1105" si="487">ROUND(C1104*G1104*6,0)</f>
        <v>0</v>
      </c>
      <c r="I1104" s="523"/>
      <c r="J1104" s="520"/>
      <c r="K1104" s="527"/>
      <c r="L1104" s="517">
        <v>9</v>
      </c>
      <c r="M1104" s="518"/>
      <c r="N1104" s="518"/>
    </row>
    <row r="1105" spans="1:14" s="470" customFormat="1">
      <c r="A1105" s="521"/>
      <c r="B1105" s="522" t="s">
        <v>272</v>
      </c>
      <c r="C1105" s="523">
        <v>0</v>
      </c>
      <c r="D1105" s="523"/>
      <c r="E1105" s="524">
        <v>2</v>
      </c>
      <c r="F1105" s="525">
        <v>0.5</v>
      </c>
      <c r="G1105" s="526">
        <f t="shared" si="486"/>
        <v>1</v>
      </c>
      <c r="H1105" s="520">
        <f t="shared" si="487"/>
        <v>0</v>
      </c>
      <c r="I1105" s="523"/>
      <c r="J1105" s="520"/>
      <c r="K1105" s="527"/>
      <c r="L1105" s="517">
        <v>10</v>
      </c>
      <c r="M1105" s="518"/>
      <c r="N1105" s="518"/>
    </row>
    <row r="1106" spans="1:14" s="470" customFormat="1">
      <c r="A1106" s="521"/>
      <c r="B1106" s="522" t="s">
        <v>273</v>
      </c>
      <c r="C1106" s="523">
        <v>0</v>
      </c>
      <c r="D1106" s="523"/>
      <c r="E1106" s="524">
        <v>1.5</v>
      </c>
      <c r="F1106" s="525">
        <v>0.5</v>
      </c>
      <c r="G1106" s="526">
        <f t="shared" si="486"/>
        <v>0.75</v>
      </c>
      <c r="H1106" s="520">
        <f>ROUND(C1106*G1106*6,0)</f>
        <v>0</v>
      </c>
      <c r="I1106" s="523"/>
      <c r="J1106" s="520"/>
      <c r="K1106" s="527"/>
      <c r="L1106" s="517">
        <v>11</v>
      </c>
      <c r="M1106" s="518"/>
      <c r="N1106" s="518"/>
    </row>
    <row r="1107" spans="1:14" s="470" customFormat="1" ht="38.25">
      <c r="A1107" s="513">
        <v>4</v>
      </c>
      <c r="B1107" s="519" t="s">
        <v>274</v>
      </c>
      <c r="C1107" s="514">
        <f>SUM(C1108:C1113)</f>
        <v>4</v>
      </c>
      <c r="D1107" s="514">
        <f>SUM(D1108:D1113)</f>
        <v>0</v>
      </c>
      <c r="E1107" s="512"/>
      <c r="F1107" s="525"/>
      <c r="G1107" s="526"/>
      <c r="H1107" s="515">
        <f>SUM(H1108:H1113)</f>
        <v>39</v>
      </c>
      <c r="I1107" s="514">
        <f>SUM(I1108:I1113)</f>
        <v>0</v>
      </c>
      <c r="J1107" s="520"/>
      <c r="K1107" s="527"/>
      <c r="L1107" s="517">
        <v>12</v>
      </c>
      <c r="M1107" s="518"/>
      <c r="N1107" s="518"/>
    </row>
    <row r="1108" spans="1:14" s="470" customFormat="1">
      <c r="A1108" s="521"/>
      <c r="B1108" s="522" t="s">
        <v>275</v>
      </c>
      <c r="C1108" s="523">
        <v>1</v>
      </c>
      <c r="D1108" s="523"/>
      <c r="E1108" s="524">
        <v>1</v>
      </c>
      <c r="F1108" s="525">
        <v>0.5</v>
      </c>
      <c r="G1108" s="526">
        <f t="shared" ref="G1108:G1120" si="488">E1108*F1108</f>
        <v>0.5</v>
      </c>
      <c r="H1108" s="553">
        <v>9</v>
      </c>
      <c r="I1108" s="523"/>
      <c r="J1108" s="520"/>
      <c r="K1108" s="527"/>
      <c r="L1108" s="517">
        <v>13</v>
      </c>
      <c r="M1108" s="518"/>
      <c r="N1108" s="518"/>
    </row>
    <row r="1109" spans="1:14" s="470" customFormat="1">
      <c r="A1109" s="521"/>
      <c r="B1109" s="522" t="s">
        <v>276</v>
      </c>
      <c r="C1109" s="495">
        <v>2</v>
      </c>
      <c r="D1109" s="495"/>
      <c r="E1109" s="524">
        <v>2</v>
      </c>
      <c r="F1109" s="525">
        <v>0.5</v>
      </c>
      <c r="G1109" s="526">
        <f t="shared" si="488"/>
        <v>1</v>
      </c>
      <c r="H1109" s="520">
        <f t="shared" ref="H1109:H1113" si="489">ROUND(C1109*G1109*6,0)</f>
        <v>12</v>
      </c>
      <c r="I1109" s="523"/>
      <c r="J1109" s="520"/>
      <c r="K1109" s="527"/>
      <c r="L1109" s="517">
        <v>14</v>
      </c>
      <c r="M1109" s="518"/>
      <c r="N1109" s="518"/>
    </row>
    <row r="1110" spans="1:14" s="470" customFormat="1">
      <c r="A1110" s="521"/>
      <c r="B1110" s="522" t="s">
        <v>277</v>
      </c>
      <c r="C1110" s="523"/>
      <c r="D1110" s="523"/>
      <c r="E1110" s="524">
        <v>3</v>
      </c>
      <c r="F1110" s="525">
        <v>0.5</v>
      </c>
      <c r="G1110" s="526">
        <f t="shared" si="488"/>
        <v>1.5</v>
      </c>
      <c r="H1110" s="520">
        <f t="shared" si="489"/>
        <v>0</v>
      </c>
      <c r="I1110" s="523"/>
      <c r="J1110" s="520"/>
      <c r="K1110" s="527"/>
      <c r="L1110" s="517">
        <v>15</v>
      </c>
      <c r="M1110" s="518"/>
      <c r="N1110" s="518"/>
    </row>
    <row r="1111" spans="1:14" s="470" customFormat="1">
      <c r="A1111" s="521"/>
      <c r="B1111" s="522" t="s">
        <v>278</v>
      </c>
      <c r="C1111" s="523"/>
      <c r="D1111" s="523"/>
      <c r="E1111" s="524">
        <v>4</v>
      </c>
      <c r="F1111" s="525">
        <v>0.5</v>
      </c>
      <c r="G1111" s="526">
        <f t="shared" si="488"/>
        <v>2</v>
      </c>
      <c r="H1111" s="520">
        <f t="shared" si="489"/>
        <v>0</v>
      </c>
      <c r="I1111" s="523"/>
      <c r="J1111" s="520"/>
      <c r="K1111" s="527"/>
      <c r="L1111" s="517">
        <v>16</v>
      </c>
      <c r="M1111" s="518"/>
      <c r="N1111" s="518"/>
    </row>
    <row r="1112" spans="1:14" s="470" customFormat="1">
      <c r="A1112" s="521"/>
      <c r="B1112" s="522" t="s">
        <v>279</v>
      </c>
      <c r="C1112" s="523"/>
      <c r="D1112" s="523"/>
      <c r="E1112" s="524">
        <v>5</v>
      </c>
      <c r="F1112" s="525">
        <v>0.5</v>
      </c>
      <c r="G1112" s="526">
        <f t="shared" si="488"/>
        <v>2.5</v>
      </c>
      <c r="H1112" s="520">
        <f t="shared" si="489"/>
        <v>0</v>
      </c>
      <c r="I1112" s="523"/>
      <c r="J1112" s="520"/>
      <c r="K1112" s="527"/>
      <c r="L1112" s="517">
        <v>17</v>
      </c>
      <c r="M1112" s="518"/>
      <c r="N1112" s="518"/>
    </row>
    <row r="1113" spans="1:14" s="470" customFormat="1">
      <c r="A1113" s="521"/>
      <c r="B1113" s="522" t="s">
        <v>280</v>
      </c>
      <c r="C1113" s="523">
        <v>1</v>
      </c>
      <c r="D1113" s="523"/>
      <c r="E1113" s="524">
        <v>6</v>
      </c>
      <c r="F1113" s="525">
        <v>0.5</v>
      </c>
      <c r="G1113" s="526">
        <f t="shared" si="488"/>
        <v>3</v>
      </c>
      <c r="H1113" s="520">
        <f t="shared" si="489"/>
        <v>18</v>
      </c>
      <c r="I1113" s="523"/>
      <c r="J1113" s="520"/>
      <c r="K1113" s="527"/>
      <c r="L1113" s="517">
        <v>18</v>
      </c>
      <c r="M1113" s="518"/>
      <c r="N1113" s="518"/>
    </row>
    <row r="1114" spans="1:14" s="470" customFormat="1">
      <c r="A1114" s="513">
        <v>5</v>
      </c>
      <c r="B1114" s="519" t="s">
        <v>281</v>
      </c>
      <c r="C1114" s="514">
        <f>C1115+C1118+C1119+C1120</f>
        <v>2</v>
      </c>
      <c r="D1114" s="514">
        <f>D1115+D1118+D1119+D1120</f>
        <v>0</v>
      </c>
      <c r="E1114" s="514"/>
      <c r="F1114" s="525">
        <v>0.5</v>
      </c>
      <c r="G1114" s="526">
        <f t="shared" si="488"/>
        <v>0</v>
      </c>
      <c r="H1114" s="515">
        <f>H1115+H1118+H1119+H1120</f>
        <v>6</v>
      </c>
      <c r="I1114" s="514">
        <f>I1115+I1118+I1119+I1120</f>
        <v>0</v>
      </c>
      <c r="J1114" s="515"/>
      <c r="K1114" s="528"/>
      <c r="L1114" s="517">
        <v>19</v>
      </c>
      <c r="M1114" s="518"/>
      <c r="N1114" s="518"/>
    </row>
    <row r="1115" spans="1:14" s="470" customFormat="1" ht="43.9" customHeight="1">
      <c r="A1115" s="513" t="s">
        <v>282</v>
      </c>
      <c r="B1115" s="519" t="s">
        <v>283</v>
      </c>
      <c r="C1115" s="514">
        <f>C1116+C1117</f>
        <v>2</v>
      </c>
      <c r="D1115" s="514">
        <f>D1116+D1117</f>
        <v>0</v>
      </c>
      <c r="E1115" s="512"/>
      <c r="F1115" s="525">
        <v>0.5</v>
      </c>
      <c r="G1115" s="526">
        <f t="shared" si="488"/>
        <v>0</v>
      </c>
      <c r="H1115" s="515">
        <f>H1116+H1117</f>
        <v>6</v>
      </c>
      <c r="I1115" s="514">
        <f>I1116+I1117</f>
        <v>0</v>
      </c>
      <c r="J1115" s="515"/>
      <c r="K1115" s="528"/>
      <c r="L1115" s="517">
        <v>20</v>
      </c>
      <c r="M1115" s="518"/>
      <c r="N1115" s="518"/>
    </row>
    <row r="1116" spans="1:14" s="470" customFormat="1">
      <c r="A1116" s="521"/>
      <c r="B1116" s="522" t="s">
        <v>284</v>
      </c>
      <c r="C1116" s="523">
        <v>1</v>
      </c>
      <c r="D1116" s="523"/>
      <c r="E1116" s="524">
        <v>1.5</v>
      </c>
      <c r="F1116" s="525">
        <v>0.5</v>
      </c>
      <c r="G1116" s="526">
        <f t="shared" si="488"/>
        <v>0.75</v>
      </c>
      <c r="H1116" s="520">
        <v>3</v>
      </c>
      <c r="I1116" s="523"/>
      <c r="J1116" s="520"/>
      <c r="K1116" s="527"/>
      <c r="L1116" s="517">
        <v>21</v>
      </c>
      <c r="M1116" s="518"/>
      <c r="N1116" s="518"/>
    </row>
    <row r="1117" spans="1:14" s="470" customFormat="1">
      <c r="A1117" s="521"/>
      <c r="B1117" s="522" t="s">
        <v>285</v>
      </c>
      <c r="C1117" s="523">
        <v>1</v>
      </c>
      <c r="D1117" s="523"/>
      <c r="E1117" s="524">
        <v>2</v>
      </c>
      <c r="F1117" s="525">
        <v>0.5</v>
      </c>
      <c r="G1117" s="526">
        <f t="shared" si="488"/>
        <v>1</v>
      </c>
      <c r="H1117" s="520">
        <v>3</v>
      </c>
      <c r="I1117" s="523"/>
      <c r="J1117" s="520"/>
      <c r="K1117" s="527"/>
      <c r="L1117" s="517">
        <v>22</v>
      </c>
      <c r="M1117" s="518"/>
      <c r="N1117" s="518"/>
    </row>
    <row r="1118" spans="1:14" s="470" customFormat="1" ht="38.25">
      <c r="A1118" s="513" t="s">
        <v>286</v>
      </c>
      <c r="B1118" s="519" t="s">
        <v>287</v>
      </c>
      <c r="C1118" s="514">
        <v>0</v>
      </c>
      <c r="D1118" s="514"/>
      <c r="E1118" s="529">
        <v>1</v>
      </c>
      <c r="F1118" s="525">
        <v>0.5</v>
      </c>
      <c r="G1118" s="526">
        <f t="shared" si="488"/>
        <v>0.5</v>
      </c>
      <c r="H1118" s="515">
        <f t="shared" ref="H1118:H1120" si="490">ROUND(C1118*G1118*6,0)</f>
        <v>0</v>
      </c>
      <c r="I1118" s="514"/>
      <c r="J1118" s="515"/>
      <c r="K1118" s="528"/>
      <c r="L1118" s="517">
        <v>23</v>
      </c>
      <c r="M1118" s="518"/>
      <c r="N1118" s="518"/>
    </row>
    <row r="1119" spans="1:14" s="470" customFormat="1" ht="25.5">
      <c r="A1119" s="513" t="s">
        <v>288</v>
      </c>
      <c r="B1119" s="519" t="s">
        <v>289</v>
      </c>
      <c r="C1119" s="514">
        <v>0</v>
      </c>
      <c r="D1119" s="514"/>
      <c r="E1119" s="529">
        <v>1</v>
      </c>
      <c r="F1119" s="525">
        <v>0.5</v>
      </c>
      <c r="G1119" s="526">
        <f t="shared" si="488"/>
        <v>0.5</v>
      </c>
      <c r="H1119" s="515">
        <f>ROUND(C1119*G1119*6,0)</f>
        <v>0</v>
      </c>
      <c r="I1119" s="514"/>
      <c r="J1119" s="515"/>
      <c r="K1119" s="528"/>
      <c r="L1119" s="517">
        <v>24</v>
      </c>
      <c r="M1119" s="518"/>
      <c r="N1119" s="518"/>
    </row>
    <row r="1120" spans="1:14" s="470" customFormat="1" ht="62.1" customHeight="1">
      <c r="A1120" s="513" t="s">
        <v>290</v>
      </c>
      <c r="B1120" s="519" t="s">
        <v>291</v>
      </c>
      <c r="C1120" s="514">
        <v>0</v>
      </c>
      <c r="D1120" s="514"/>
      <c r="E1120" s="529">
        <v>3</v>
      </c>
      <c r="F1120" s="525">
        <v>0.5</v>
      </c>
      <c r="G1120" s="526">
        <f t="shared" si="488"/>
        <v>1.5</v>
      </c>
      <c r="H1120" s="515">
        <f t="shared" si="490"/>
        <v>0</v>
      </c>
      <c r="I1120" s="514"/>
      <c r="J1120" s="515"/>
      <c r="K1120" s="528"/>
      <c r="L1120" s="517">
        <v>25</v>
      </c>
      <c r="M1120" s="518"/>
      <c r="N1120" s="518"/>
    </row>
    <row r="1121" spans="1:14" s="475" customFormat="1" ht="25.5">
      <c r="A1121" s="513">
        <v>6</v>
      </c>
      <c r="B1121" s="519" t="s">
        <v>292</v>
      </c>
      <c r="C1121" s="514">
        <f>C1122+C1126</f>
        <v>107</v>
      </c>
      <c r="D1121" s="514">
        <f>D1122+D1126</f>
        <v>0</v>
      </c>
      <c r="E1121" s="512"/>
      <c r="F1121" s="516"/>
      <c r="G1121" s="530"/>
      <c r="H1121" s="515">
        <f>H1122+H1126</f>
        <v>766</v>
      </c>
      <c r="I1121" s="514">
        <f>I1122+I1126</f>
        <v>0</v>
      </c>
      <c r="J1121" s="515"/>
      <c r="K1121" s="528"/>
      <c r="L1121" s="531">
        <v>26</v>
      </c>
      <c r="M1121" s="518"/>
      <c r="N1121" s="518"/>
    </row>
    <row r="1122" spans="1:14" s="470" customFormat="1">
      <c r="A1122" s="513" t="s">
        <v>293</v>
      </c>
      <c r="B1122" s="519" t="s">
        <v>294</v>
      </c>
      <c r="C1122" s="514">
        <f>C1123+C1124+C1125</f>
        <v>12</v>
      </c>
      <c r="D1122" s="514">
        <f>D1123+D1124+D1125</f>
        <v>0</v>
      </c>
      <c r="E1122" s="524">
        <v>2.5</v>
      </c>
      <c r="F1122" s="525">
        <v>0.5</v>
      </c>
      <c r="G1122" s="526">
        <f t="shared" ref="G1122:G1125" si="491">E1122*F1122</f>
        <v>1.25</v>
      </c>
      <c r="H1122" s="515">
        <f>H1123+H1124+H1125</f>
        <v>196</v>
      </c>
      <c r="I1122" s="514">
        <f>I1123+I1124+I1125</f>
        <v>0</v>
      </c>
      <c r="J1122" s="515"/>
      <c r="K1122" s="528"/>
      <c r="L1122" s="517">
        <v>27</v>
      </c>
      <c r="M1122" s="518"/>
      <c r="N1122" s="518"/>
    </row>
    <row r="1123" spans="1:14" s="470" customFormat="1">
      <c r="A1123" s="521"/>
      <c r="B1123" s="522" t="s">
        <v>295</v>
      </c>
      <c r="C1123" s="523">
        <v>2</v>
      </c>
      <c r="D1123" s="523"/>
      <c r="E1123" s="524">
        <v>2.5</v>
      </c>
      <c r="F1123" s="525">
        <v>0.5</v>
      </c>
      <c r="G1123" s="526">
        <f t="shared" si="491"/>
        <v>1.25</v>
      </c>
      <c r="H1123" s="520">
        <f t="shared" ref="H1123" si="492">ROUND(C1123*G1123*6,0)</f>
        <v>15</v>
      </c>
      <c r="I1123" s="523"/>
      <c r="J1123" s="520"/>
      <c r="K1123" s="527"/>
      <c r="L1123" s="517">
        <v>28</v>
      </c>
      <c r="M1123" s="518"/>
      <c r="N1123" s="518"/>
    </row>
    <row r="1124" spans="1:14" s="470" customFormat="1">
      <c r="A1124" s="521"/>
      <c r="B1124" s="522" t="s">
        <v>296</v>
      </c>
      <c r="C1124" s="523">
        <v>7</v>
      </c>
      <c r="D1124" s="523"/>
      <c r="E1124" s="524">
        <v>2</v>
      </c>
      <c r="F1124" s="525">
        <v>0.5</v>
      </c>
      <c r="G1124" s="526">
        <f t="shared" si="491"/>
        <v>1</v>
      </c>
      <c r="H1124" s="553">
        <v>163</v>
      </c>
      <c r="I1124" s="523"/>
      <c r="J1124" s="520"/>
      <c r="K1124" s="527"/>
      <c r="L1124" s="517">
        <v>29</v>
      </c>
      <c r="M1124" s="518"/>
      <c r="N1124" s="518"/>
    </row>
    <row r="1125" spans="1:14" s="470" customFormat="1">
      <c r="A1125" s="521"/>
      <c r="B1125" s="522" t="s">
        <v>297</v>
      </c>
      <c r="C1125" s="523">
        <v>3</v>
      </c>
      <c r="D1125" s="523"/>
      <c r="E1125" s="524">
        <v>2.5</v>
      </c>
      <c r="F1125" s="525">
        <v>0.5</v>
      </c>
      <c r="G1125" s="526">
        <f t="shared" si="491"/>
        <v>1.25</v>
      </c>
      <c r="H1125" s="520">
        <v>18</v>
      </c>
      <c r="I1125" s="523"/>
      <c r="J1125" s="520"/>
      <c r="K1125" s="527"/>
      <c r="L1125" s="517">
        <v>30</v>
      </c>
      <c r="M1125" s="518"/>
      <c r="N1125" s="518"/>
    </row>
    <row r="1126" spans="1:14" s="470" customFormat="1">
      <c r="A1126" s="513" t="s">
        <v>298</v>
      </c>
      <c r="B1126" s="519" t="s">
        <v>299</v>
      </c>
      <c r="C1126" s="523">
        <f>C1127+C1128+C1129</f>
        <v>95</v>
      </c>
      <c r="D1126" s="523">
        <f>D1127+D1128+D1129</f>
        <v>0</v>
      </c>
      <c r="E1126" s="524"/>
      <c r="F1126" s="525"/>
      <c r="G1126" s="526"/>
      <c r="H1126" s="520">
        <f>H1127+H1128+H1129</f>
        <v>570</v>
      </c>
      <c r="I1126" s="514">
        <f>I1127+I1128+I1129</f>
        <v>0</v>
      </c>
      <c r="J1126" s="520"/>
      <c r="K1126" s="527"/>
      <c r="L1126" s="517">
        <v>31</v>
      </c>
      <c r="M1126" s="518"/>
      <c r="N1126" s="518"/>
    </row>
    <row r="1127" spans="1:14" s="470" customFormat="1">
      <c r="A1127" s="521"/>
      <c r="B1127" s="522" t="s">
        <v>295</v>
      </c>
      <c r="C1127" s="523">
        <v>20</v>
      </c>
      <c r="D1127" s="523"/>
      <c r="E1127" s="524">
        <v>2</v>
      </c>
      <c r="F1127" s="525">
        <v>0.5</v>
      </c>
      <c r="G1127" s="526">
        <f t="shared" ref="G1127:G1130" si="493">E1127*F1127</f>
        <v>1</v>
      </c>
      <c r="H1127" s="520">
        <f t="shared" ref="H1127:H1129" si="494">ROUND(C1127*G1127*6,0)</f>
        <v>120</v>
      </c>
      <c r="I1127" s="523"/>
      <c r="J1127" s="520"/>
      <c r="K1127" s="527"/>
      <c r="L1127" s="517">
        <v>32</v>
      </c>
      <c r="M1127" s="518"/>
      <c r="N1127" s="518"/>
    </row>
    <row r="1128" spans="1:14" s="470" customFormat="1">
      <c r="A1128" s="521"/>
      <c r="B1128" s="522" t="s">
        <v>296</v>
      </c>
      <c r="C1128" s="523">
        <v>65</v>
      </c>
      <c r="D1128" s="523"/>
      <c r="E1128" s="524">
        <v>1.5</v>
      </c>
      <c r="F1128" s="525">
        <v>0.5</v>
      </c>
      <c r="G1128" s="526">
        <f t="shared" si="493"/>
        <v>0.75</v>
      </c>
      <c r="H1128" s="553">
        <v>390</v>
      </c>
      <c r="I1128" s="523"/>
      <c r="J1128" s="520"/>
      <c r="K1128" s="527"/>
      <c r="L1128" s="517">
        <v>33</v>
      </c>
      <c r="M1128" s="518"/>
      <c r="N1128" s="518"/>
    </row>
    <row r="1129" spans="1:14" s="470" customFormat="1">
      <c r="A1129" s="521"/>
      <c r="B1129" s="522" t="s">
        <v>297</v>
      </c>
      <c r="C1129" s="523">
        <v>10</v>
      </c>
      <c r="D1129" s="523"/>
      <c r="E1129" s="524">
        <v>2</v>
      </c>
      <c r="F1129" s="525">
        <v>0.5</v>
      </c>
      <c r="G1129" s="526">
        <f t="shared" si="493"/>
        <v>1</v>
      </c>
      <c r="H1129" s="520">
        <f t="shared" si="494"/>
        <v>60</v>
      </c>
      <c r="I1129" s="523"/>
      <c r="J1129" s="520"/>
      <c r="K1129" s="527"/>
      <c r="L1129" s="517">
        <v>34</v>
      </c>
      <c r="M1129" s="518"/>
      <c r="N1129" s="518"/>
    </row>
    <row r="1130" spans="1:14" s="470" customFormat="1" ht="25.5">
      <c r="A1130" s="513">
        <v>7</v>
      </c>
      <c r="B1130" s="519" t="s">
        <v>300</v>
      </c>
      <c r="C1130" s="514">
        <v>542</v>
      </c>
      <c r="D1130" s="514"/>
      <c r="E1130" s="512">
        <v>1.5</v>
      </c>
      <c r="F1130" s="516">
        <v>0.5</v>
      </c>
      <c r="G1130" s="530">
        <f t="shared" si="493"/>
        <v>0.75</v>
      </c>
      <c r="H1130" s="515">
        <v>2078.4</v>
      </c>
      <c r="I1130" s="514"/>
      <c r="J1130" s="515"/>
      <c r="K1130" s="528"/>
      <c r="L1130" s="517">
        <v>35</v>
      </c>
      <c r="M1130" s="518"/>
      <c r="N1130" s="518"/>
    </row>
    <row r="1131" spans="1:14" s="470" customFormat="1">
      <c r="A1131" s="513" t="s">
        <v>37</v>
      </c>
      <c r="B1131" s="519" t="s">
        <v>301</v>
      </c>
      <c r="C1131" s="514">
        <f>C1132+C1139+C1140</f>
        <v>5</v>
      </c>
      <c r="D1131" s="514">
        <f>D1132+D1139+D1140</f>
        <v>0</v>
      </c>
      <c r="E1131" s="532"/>
      <c r="F1131" s="525"/>
      <c r="G1131" s="526"/>
      <c r="H1131" s="515">
        <f>H1132+H1139+H1140</f>
        <v>15</v>
      </c>
      <c r="I1131" s="514">
        <f>I1132+I1139+I1140</f>
        <v>0</v>
      </c>
      <c r="J1131" s="515"/>
      <c r="K1131" s="528"/>
      <c r="L1131" s="517">
        <v>36</v>
      </c>
      <c r="M1131" s="518"/>
      <c r="N1131" s="518"/>
    </row>
    <row r="1132" spans="1:14" s="470" customFormat="1" ht="25.5">
      <c r="A1132" s="513">
        <v>1</v>
      </c>
      <c r="B1132" s="519" t="s">
        <v>302</v>
      </c>
      <c r="C1132" s="514">
        <f>C1133+C1134</f>
        <v>4</v>
      </c>
      <c r="D1132" s="514">
        <f>D1133+D1134</f>
        <v>0</v>
      </c>
      <c r="E1132" s="533"/>
      <c r="F1132" s="525"/>
      <c r="G1132" s="526"/>
      <c r="H1132" s="515">
        <f>H1133+H1134</f>
        <v>12</v>
      </c>
      <c r="I1132" s="514">
        <f>I1133+I1134</f>
        <v>0</v>
      </c>
      <c r="J1132" s="515"/>
      <c r="K1132" s="528"/>
      <c r="L1132" s="517">
        <v>37</v>
      </c>
      <c r="M1132" s="518"/>
      <c r="N1132" s="518"/>
    </row>
    <row r="1133" spans="1:14" s="470" customFormat="1">
      <c r="A1133" s="513" t="s">
        <v>39</v>
      </c>
      <c r="B1133" s="519" t="s">
        <v>303</v>
      </c>
      <c r="C1133" s="514">
        <v>0</v>
      </c>
      <c r="D1133" s="514"/>
      <c r="E1133" s="512">
        <v>2.5</v>
      </c>
      <c r="F1133" s="525">
        <v>0.5</v>
      </c>
      <c r="G1133" s="526">
        <f t="shared" ref="G1133:G1139" si="495">E1133*F1133</f>
        <v>1.25</v>
      </c>
      <c r="H1133" s="520">
        <f t="shared" ref="H1133:H1139" si="496">ROUND(C1133*G1133*6,0)</f>
        <v>0</v>
      </c>
      <c r="I1133" s="514"/>
      <c r="J1133" s="515"/>
      <c r="K1133" s="528"/>
      <c r="L1133" s="517">
        <v>38</v>
      </c>
      <c r="M1133" s="518"/>
      <c r="N1133" s="518"/>
    </row>
    <row r="1134" spans="1:14" s="470" customFormat="1">
      <c r="A1134" s="513" t="s">
        <v>42</v>
      </c>
      <c r="B1134" s="519" t="s">
        <v>304</v>
      </c>
      <c r="C1134" s="514">
        <f>SUM(C1135:C1138)</f>
        <v>4</v>
      </c>
      <c r="D1134" s="514">
        <f>SUM(D1135:D1138)</f>
        <v>0</v>
      </c>
      <c r="E1134" s="512"/>
      <c r="F1134" s="525"/>
      <c r="G1134" s="526"/>
      <c r="H1134" s="515">
        <f>SUM(H1135:H1138)</f>
        <v>12</v>
      </c>
      <c r="I1134" s="514">
        <f>SUM(I1135:I1138)</f>
        <v>0</v>
      </c>
      <c r="J1134" s="515"/>
      <c r="K1134" s="528"/>
      <c r="L1134" s="517">
        <v>39</v>
      </c>
      <c r="M1134" s="518"/>
      <c r="N1134" s="518"/>
    </row>
    <row r="1135" spans="1:14" s="470" customFormat="1">
      <c r="A1135" s="521"/>
      <c r="B1135" s="522" t="s">
        <v>305</v>
      </c>
      <c r="C1135" s="523">
        <v>4</v>
      </c>
      <c r="D1135" s="523"/>
      <c r="E1135" s="524">
        <v>1.5</v>
      </c>
      <c r="F1135" s="525">
        <v>0.5</v>
      </c>
      <c r="G1135" s="526">
        <f t="shared" si="495"/>
        <v>0.75</v>
      </c>
      <c r="H1135" s="520">
        <v>12</v>
      </c>
      <c r="I1135" s="523"/>
      <c r="J1135" s="520"/>
      <c r="K1135" s="527"/>
      <c r="L1135" s="517">
        <v>40</v>
      </c>
      <c r="M1135" s="518"/>
      <c r="N1135" s="518"/>
    </row>
    <row r="1136" spans="1:14" s="470" customFormat="1">
      <c r="A1136" s="521"/>
      <c r="B1136" s="522" t="s">
        <v>306</v>
      </c>
      <c r="C1136" s="523"/>
      <c r="D1136" s="523"/>
      <c r="E1136" s="524">
        <v>3</v>
      </c>
      <c r="F1136" s="525">
        <v>0.5</v>
      </c>
      <c r="G1136" s="526">
        <f t="shared" si="495"/>
        <v>1.5</v>
      </c>
      <c r="H1136" s="520">
        <f t="shared" si="496"/>
        <v>0</v>
      </c>
      <c r="I1136" s="523"/>
      <c r="J1136" s="520"/>
      <c r="K1136" s="527"/>
      <c r="L1136" s="517">
        <v>41</v>
      </c>
      <c r="M1136" s="518"/>
      <c r="N1136" s="518"/>
    </row>
    <row r="1137" spans="1:14" s="470" customFormat="1">
      <c r="A1137" s="521"/>
      <c r="B1137" s="522" t="s">
        <v>307</v>
      </c>
      <c r="C1137" s="523"/>
      <c r="D1137" s="523"/>
      <c r="E1137" s="524">
        <v>4.5</v>
      </c>
      <c r="F1137" s="525">
        <v>0.5</v>
      </c>
      <c r="G1137" s="526">
        <f t="shared" si="495"/>
        <v>2.25</v>
      </c>
      <c r="H1137" s="520">
        <f t="shared" si="496"/>
        <v>0</v>
      </c>
      <c r="I1137" s="523"/>
      <c r="J1137" s="520"/>
      <c r="K1137" s="527"/>
      <c r="L1137" s="517">
        <v>42</v>
      </c>
      <c r="M1137" s="518"/>
      <c r="N1137" s="518"/>
    </row>
    <row r="1138" spans="1:14" s="470" customFormat="1">
      <c r="A1138" s="521"/>
      <c r="B1138" s="522" t="s">
        <v>308</v>
      </c>
      <c r="C1138" s="523"/>
      <c r="D1138" s="523"/>
      <c r="E1138" s="524">
        <v>6</v>
      </c>
      <c r="F1138" s="525">
        <v>0.5</v>
      </c>
      <c r="G1138" s="526">
        <f t="shared" si="495"/>
        <v>3</v>
      </c>
      <c r="H1138" s="520">
        <f t="shared" si="496"/>
        <v>0</v>
      </c>
      <c r="I1138" s="523"/>
      <c r="J1138" s="520"/>
      <c r="K1138" s="527"/>
      <c r="L1138" s="517">
        <v>43</v>
      </c>
      <c r="M1138" s="518"/>
      <c r="N1138" s="518"/>
    </row>
    <row r="1139" spans="1:14" s="470" customFormat="1" ht="25.5">
      <c r="A1139" s="513">
        <v>2</v>
      </c>
      <c r="B1139" s="519" t="s">
        <v>309</v>
      </c>
      <c r="C1139" s="514">
        <v>0</v>
      </c>
      <c r="D1139" s="514"/>
      <c r="E1139" s="512">
        <v>1.5</v>
      </c>
      <c r="F1139" s="525">
        <v>0.5</v>
      </c>
      <c r="G1139" s="526">
        <f t="shared" si="495"/>
        <v>0.75</v>
      </c>
      <c r="H1139" s="520">
        <f t="shared" si="496"/>
        <v>0</v>
      </c>
      <c r="I1139" s="514"/>
      <c r="J1139" s="515"/>
      <c r="K1139" s="528"/>
      <c r="L1139" s="517">
        <v>44</v>
      </c>
      <c r="M1139" s="518"/>
      <c r="N1139" s="518"/>
    </row>
    <row r="1140" spans="1:14" s="470" customFormat="1" ht="25.5">
      <c r="A1140" s="513">
        <v>3</v>
      </c>
      <c r="B1140" s="519" t="s">
        <v>310</v>
      </c>
      <c r="C1140" s="514">
        <f t="shared" ref="C1140:K1140" si="497">C1141+C1144+C1149</f>
        <v>1</v>
      </c>
      <c r="D1140" s="514">
        <f t="shared" ref="D1140" si="498">D1141+D1144+D1149</f>
        <v>0</v>
      </c>
      <c r="E1140" s="515">
        <f t="shared" si="497"/>
        <v>0</v>
      </c>
      <c r="F1140" s="515">
        <f t="shared" si="497"/>
        <v>0</v>
      </c>
      <c r="G1140" s="515">
        <f t="shared" si="497"/>
        <v>0</v>
      </c>
      <c r="H1140" s="515">
        <f t="shared" si="497"/>
        <v>3</v>
      </c>
      <c r="I1140" s="514">
        <f t="shared" ref="I1140" si="499">I1141+I1144+I1149</f>
        <v>0</v>
      </c>
      <c r="J1140" s="515">
        <f t="shared" si="497"/>
        <v>0</v>
      </c>
      <c r="K1140" s="515">
        <f t="shared" si="497"/>
        <v>0</v>
      </c>
      <c r="L1140" s="517">
        <v>45</v>
      </c>
      <c r="M1140" s="518"/>
      <c r="N1140" s="518"/>
    </row>
    <row r="1141" spans="1:14" s="475" customFormat="1">
      <c r="A1141" s="513" t="s">
        <v>311</v>
      </c>
      <c r="B1141" s="519" t="s">
        <v>312</v>
      </c>
      <c r="C1141" s="514">
        <f>C1142+C1143</f>
        <v>0</v>
      </c>
      <c r="D1141" s="514">
        <f>D1142+D1143</f>
        <v>0</v>
      </c>
      <c r="E1141" s="532"/>
      <c r="F1141" s="516"/>
      <c r="G1141" s="530"/>
      <c r="H1141" s="515">
        <f>H1142+H1143</f>
        <v>0</v>
      </c>
      <c r="I1141" s="514">
        <f>I1142+I1143</f>
        <v>0</v>
      </c>
      <c r="J1141" s="515"/>
      <c r="K1141" s="528"/>
      <c r="L1141" s="531">
        <v>46</v>
      </c>
      <c r="M1141" s="518"/>
      <c r="N1141" s="518"/>
    </row>
    <row r="1142" spans="1:14" s="470" customFormat="1" ht="25.5">
      <c r="A1142" s="521"/>
      <c r="B1142" s="522" t="s">
        <v>313</v>
      </c>
      <c r="C1142" s="523">
        <v>0</v>
      </c>
      <c r="D1142" s="523"/>
      <c r="E1142" s="524">
        <v>1.5</v>
      </c>
      <c r="F1142" s="525">
        <v>0.5</v>
      </c>
      <c r="G1142" s="526">
        <f t="shared" ref="G1142:G1148" si="500">E1142*F1142</f>
        <v>0.75</v>
      </c>
      <c r="H1142" s="520">
        <f t="shared" ref="H1142:H1148" si="501">ROUND(C1142*G1142*6,0)</f>
        <v>0</v>
      </c>
      <c r="I1142" s="523"/>
      <c r="J1142" s="520"/>
      <c r="K1142" s="527"/>
      <c r="L1142" s="517">
        <v>47</v>
      </c>
      <c r="M1142" s="518"/>
      <c r="N1142" s="518"/>
    </row>
    <row r="1143" spans="1:14" s="470" customFormat="1" ht="25.5">
      <c r="A1143" s="521"/>
      <c r="B1143" s="522" t="s">
        <v>314</v>
      </c>
      <c r="C1143" s="523">
        <v>0</v>
      </c>
      <c r="D1143" s="523"/>
      <c r="E1143" s="524">
        <v>2</v>
      </c>
      <c r="F1143" s="525">
        <v>0.5</v>
      </c>
      <c r="G1143" s="526">
        <f t="shared" si="500"/>
        <v>1</v>
      </c>
      <c r="H1143" s="520">
        <f t="shared" si="501"/>
        <v>0</v>
      </c>
      <c r="I1143" s="523"/>
      <c r="J1143" s="520"/>
      <c r="K1143" s="527"/>
      <c r="L1143" s="517">
        <v>48</v>
      </c>
      <c r="M1143" s="518"/>
      <c r="N1143" s="518"/>
    </row>
    <row r="1144" spans="1:14" s="475" customFormat="1" ht="35.1" customHeight="1">
      <c r="A1144" s="513" t="s">
        <v>315</v>
      </c>
      <c r="B1144" s="519" t="s">
        <v>316</v>
      </c>
      <c r="C1144" s="514">
        <f>SUM(C1145:C1148)</f>
        <v>1</v>
      </c>
      <c r="D1144" s="514">
        <f>SUM(D1145:D1148)</f>
        <v>0</v>
      </c>
      <c r="E1144" s="532"/>
      <c r="F1144" s="516"/>
      <c r="G1144" s="530"/>
      <c r="H1144" s="515">
        <f>SUM(H1145:H1148)</f>
        <v>3</v>
      </c>
      <c r="I1144" s="514">
        <f>SUM(I1145:I1148)</f>
        <v>0</v>
      </c>
      <c r="J1144" s="515"/>
      <c r="K1144" s="528"/>
      <c r="L1144" s="531">
        <v>49</v>
      </c>
      <c r="M1144" s="518"/>
      <c r="N1144" s="518"/>
    </row>
    <row r="1145" spans="1:14" s="470" customFormat="1">
      <c r="A1145" s="521"/>
      <c r="B1145" s="522" t="s">
        <v>317</v>
      </c>
      <c r="C1145" s="523">
        <v>1</v>
      </c>
      <c r="D1145" s="523"/>
      <c r="E1145" s="534">
        <v>1</v>
      </c>
      <c r="F1145" s="525">
        <v>0.5</v>
      </c>
      <c r="G1145" s="526">
        <f t="shared" si="500"/>
        <v>0.5</v>
      </c>
      <c r="H1145" s="520">
        <f t="shared" si="501"/>
        <v>3</v>
      </c>
      <c r="I1145" s="523"/>
      <c r="J1145" s="520"/>
      <c r="K1145" s="527"/>
      <c r="L1145" s="517">
        <v>50</v>
      </c>
      <c r="M1145" s="518"/>
      <c r="N1145" s="518"/>
    </row>
    <row r="1146" spans="1:14" s="470" customFormat="1">
      <c r="A1146" s="521"/>
      <c r="B1146" s="522" t="s">
        <v>318</v>
      </c>
      <c r="C1146" s="523">
        <v>0</v>
      </c>
      <c r="D1146" s="523"/>
      <c r="E1146" s="524">
        <v>2</v>
      </c>
      <c r="F1146" s="525">
        <v>0.5</v>
      </c>
      <c r="G1146" s="526">
        <f t="shared" si="500"/>
        <v>1</v>
      </c>
      <c r="H1146" s="520">
        <f t="shared" si="501"/>
        <v>0</v>
      </c>
      <c r="I1146" s="523"/>
      <c r="J1146" s="520"/>
      <c r="K1146" s="527"/>
      <c r="L1146" s="517">
        <v>51</v>
      </c>
      <c r="M1146" s="518"/>
      <c r="N1146" s="518"/>
    </row>
    <row r="1147" spans="1:14" s="470" customFormat="1">
      <c r="A1147" s="521"/>
      <c r="B1147" s="522" t="s">
        <v>319</v>
      </c>
      <c r="C1147" s="523">
        <v>0</v>
      </c>
      <c r="D1147" s="523"/>
      <c r="E1147" s="534">
        <v>3</v>
      </c>
      <c r="F1147" s="525">
        <v>0.5</v>
      </c>
      <c r="G1147" s="526">
        <f t="shared" si="500"/>
        <v>1.5</v>
      </c>
      <c r="H1147" s="520">
        <f t="shared" si="501"/>
        <v>0</v>
      </c>
      <c r="I1147" s="523"/>
      <c r="J1147" s="520"/>
      <c r="K1147" s="527"/>
      <c r="L1147" s="517">
        <v>52</v>
      </c>
      <c r="M1147" s="518"/>
      <c r="N1147" s="518"/>
    </row>
    <row r="1148" spans="1:14" s="470" customFormat="1">
      <c r="A1148" s="521"/>
      <c r="B1148" s="522" t="s">
        <v>320</v>
      </c>
      <c r="C1148" s="523">
        <v>0</v>
      </c>
      <c r="D1148" s="523"/>
      <c r="E1148" s="534">
        <v>4</v>
      </c>
      <c r="F1148" s="525">
        <v>0.5</v>
      </c>
      <c r="G1148" s="526">
        <f t="shared" si="500"/>
        <v>2</v>
      </c>
      <c r="H1148" s="520">
        <f t="shared" si="501"/>
        <v>0</v>
      </c>
      <c r="I1148" s="523"/>
      <c r="J1148" s="520"/>
      <c r="K1148" s="527"/>
      <c r="L1148" s="517">
        <v>53</v>
      </c>
      <c r="M1148" s="518"/>
      <c r="N1148" s="518"/>
    </row>
    <row r="1149" spans="1:14" s="470" customFormat="1" ht="25.5">
      <c r="A1149" s="513" t="s">
        <v>321</v>
      </c>
      <c r="B1149" s="519" t="s">
        <v>322</v>
      </c>
      <c r="C1149" s="514">
        <f>SUM(C1150:C1153)</f>
        <v>0</v>
      </c>
      <c r="D1149" s="514">
        <f>SUM(D1150:D1153)</f>
        <v>0</v>
      </c>
      <c r="E1149" s="532"/>
      <c r="F1149" s="525"/>
      <c r="G1149" s="526"/>
      <c r="H1149" s="515">
        <f>SUM(H1150:H1153)</f>
        <v>0</v>
      </c>
      <c r="I1149" s="514">
        <f>SUM(I1150:I1153)</f>
        <v>0</v>
      </c>
      <c r="J1149" s="515"/>
      <c r="K1149" s="528"/>
      <c r="L1149" s="517">
        <v>54</v>
      </c>
      <c r="M1149" s="518"/>
      <c r="N1149" s="518"/>
    </row>
    <row r="1150" spans="1:14" s="470" customFormat="1">
      <c r="A1150" s="521"/>
      <c r="B1150" s="522" t="s">
        <v>323</v>
      </c>
      <c r="C1150" s="523">
        <v>0</v>
      </c>
      <c r="D1150" s="523"/>
      <c r="E1150" s="524">
        <v>1.5</v>
      </c>
      <c r="F1150" s="525">
        <v>0.5</v>
      </c>
      <c r="G1150" s="526">
        <f t="shared" ref="G1150:G1154" si="502">E1150*F1150</f>
        <v>0.75</v>
      </c>
      <c r="H1150" s="520">
        <f t="shared" ref="H1150:H1153" si="503">ROUND(C1150*G1150*6,0)</f>
        <v>0</v>
      </c>
      <c r="I1150" s="523"/>
      <c r="J1150" s="520"/>
      <c r="K1150" s="527"/>
      <c r="L1150" s="517">
        <v>55</v>
      </c>
      <c r="M1150" s="518"/>
      <c r="N1150" s="518"/>
    </row>
    <row r="1151" spans="1:14" s="470" customFormat="1">
      <c r="A1151" s="521"/>
      <c r="B1151" s="522" t="s">
        <v>324</v>
      </c>
      <c r="C1151" s="523">
        <v>0</v>
      </c>
      <c r="D1151" s="523"/>
      <c r="E1151" s="535">
        <v>3</v>
      </c>
      <c r="F1151" s="525">
        <v>0.5</v>
      </c>
      <c r="G1151" s="526">
        <f t="shared" si="502"/>
        <v>1.5</v>
      </c>
      <c r="H1151" s="520">
        <f t="shared" si="503"/>
        <v>0</v>
      </c>
      <c r="I1151" s="523"/>
      <c r="J1151" s="520"/>
      <c r="K1151" s="527"/>
      <c r="L1151" s="517">
        <v>56</v>
      </c>
      <c r="M1151" s="518"/>
      <c r="N1151" s="518"/>
    </row>
    <row r="1152" spans="1:14" s="470" customFormat="1">
      <c r="A1152" s="521"/>
      <c r="B1152" s="522" t="s">
        <v>325</v>
      </c>
      <c r="C1152" s="523">
        <v>0</v>
      </c>
      <c r="D1152" s="523"/>
      <c r="E1152" s="536">
        <v>2.5</v>
      </c>
      <c r="F1152" s="525">
        <v>0.5</v>
      </c>
      <c r="G1152" s="526">
        <f t="shared" si="502"/>
        <v>1.25</v>
      </c>
      <c r="H1152" s="520">
        <f t="shared" si="503"/>
        <v>0</v>
      </c>
      <c r="I1152" s="523"/>
      <c r="J1152" s="520"/>
      <c r="K1152" s="527"/>
      <c r="L1152" s="517">
        <v>57</v>
      </c>
      <c r="M1152" s="518"/>
      <c r="N1152" s="518"/>
    </row>
    <row r="1153" spans="1:14" s="470" customFormat="1">
      <c r="A1153" s="521"/>
      <c r="B1153" s="522" t="s">
        <v>326</v>
      </c>
      <c r="C1153" s="523">
        <v>0</v>
      </c>
      <c r="D1153" s="523"/>
      <c r="E1153" s="524">
        <v>5</v>
      </c>
      <c r="F1153" s="525">
        <v>0.5</v>
      </c>
      <c r="G1153" s="526">
        <f t="shared" si="502"/>
        <v>2.5</v>
      </c>
      <c r="H1153" s="520">
        <f t="shared" si="503"/>
        <v>0</v>
      </c>
      <c r="I1153" s="523"/>
      <c r="J1153" s="520"/>
      <c r="K1153" s="527"/>
      <c r="L1153" s="517">
        <v>58</v>
      </c>
      <c r="M1153" s="518"/>
      <c r="N1153" s="518"/>
    </row>
    <row r="1154" spans="1:14" s="475" customFormat="1">
      <c r="A1154" s="513" t="s">
        <v>21</v>
      </c>
      <c r="B1154" s="519" t="s">
        <v>327</v>
      </c>
      <c r="C1154" s="514">
        <v>0</v>
      </c>
      <c r="D1154" s="514"/>
      <c r="E1154" s="529">
        <v>20</v>
      </c>
      <c r="F1154" s="516">
        <v>0.5</v>
      </c>
      <c r="G1154" s="530">
        <f t="shared" si="502"/>
        <v>10</v>
      </c>
      <c r="H1154" s="515">
        <f>ROUND(C1154*G1154*1,0)</f>
        <v>0</v>
      </c>
      <c r="I1154" s="514"/>
      <c r="J1154" s="515"/>
      <c r="K1154" s="528"/>
      <c r="L1154" s="531">
        <v>72</v>
      </c>
      <c r="M1154" s="569"/>
      <c r="N1154" s="569"/>
    </row>
    <row r="1155" spans="1:14" s="470" customFormat="1">
      <c r="A1155" s="512"/>
      <c r="B1155" s="513" t="s">
        <v>101</v>
      </c>
      <c r="C1155" s="514">
        <f>C1156+C1213</f>
        <v>226</v>
      </c>
      <c r="D1155" s="514">
        <f>D1156+D1213</f>
        <v>0</v>
      </c>
      <c r="E1155" s="515"/>
      <c r="F1155" s="516"/>
      <c r="G1155" s="516"/>
      <c r="H1155" s="515">
        <f>H1156+H1213</f>
        <v>1142.25</v>
      </c>
      <c r="I1155" s="514">
        <f>I1156+I1213</f>
        <v>0</v>
      </c>
      <c r="J1155" s="515"/>
      <c r="K1155" s="515"/>
      <c r="L1155" s="517">
        <v>1</v>
      </c>
      <c r="M1155" s="518"/>
      <c r="N1155" s="518"/>
    </row>
    <row r="1156" spans="1:14" s="470" customFormat="1">
      <c r="A1156" s="513" t="s">
        <v>20</v>
      </c>
      <c r="B1156" s="519" t="s">
        <v>264</v>
      </c>
      <c r="C1156" s="514">
        <f>C1157+C1190</f>
        <v>214</v>
      </c>
      <c r="D1156" s="514">
        <f>D1157+D1190</f>
        <v>0</v>
      </c>
      <c r="E1156" s="515"/>
      <c r="F1156" s="516"/>
      <c r="G1156" s="516"/>
      <c r="H1156" s="515">
        <f>H1157+H1190</f>
        <v>1022.25</v>
      </c>
      <c r="I1156" s="514">
        <f>I1157+I1190</f>
        <v>0</v>
      </c>
      <c r="J1156" s="520"/>
      <c r="K1156" s="515"/>
      <c r="L1156" s="517">
        <v>2</v>
      </c>
      <c r="M1156" s="518"/>
      <c r="N1156" s="518"/>
    </row>
    <row r="1157" spans="1:14" s="470" customFormat="1">
      <c r="A1157" s="513" t="s">
        <v>23</v>
      </c>
      <c r="B1157" s="519" t="s">
        <v>265</v>
      </c>
      <c r="C1157" s="514">
        <f t="shared" ref="C1157:K1157" si="504">C1158+C1161+C1162+C1166+C1173+C1180+C1189</f>
        <v>173</v>
      </c>
      <c r="D1157" s="514">
        <f t="shared" ref="D1157" si="505">D1158+D1161+D1162+D1166+D1173+D1180+D1189</f>
        <v>0</v>
      </c>
      <c r="E1157" s="515"/>
      <c r="F1157" s="515"/>
      <c r="G1157" s="515"/>
      <c r="H1157" s="515">
        <f t="shared" si="504"/>
        <v>837.75</v>
      </c>
      <c r="I1157" s="514">
        <f t="shared" ref="I1157" si="506">I1158+I1161+I1162+I1166+I1173+I1180+I1189</f>
        <v>0</v>
      </c>
      <c r="J1157" s="515">
        <f t="shared" si="504"/>
        <v>0</v>
      </c>
      <c r="K1157" s="515">
        <f t="shared" si="504"/>
        <v>0</v>
      </c>
      <c r="L1157" s="517">
        <v>3</v>
      </c>
      <c r="M1157" s="518"/>
      <c r="N1157" s="518"/>
    </row>
    <row r="1158" spans="1:14" s="470" customFormat="1">
      <c r="A1158" s="513">
        <v>1</v>
      </c>
      <c r="B1158" s="519" t="s">
        <v>266</v>
      </c>
      <c r="C1158" s="514">
        <f t="shared" ref="C1158:K1158" si="507">C1159+C1160</f>
        <v>10</v>
      </c>
      <c r="D1158" s="514">
        <f t="shared" ref="D1158" si="508">D1159+D1160</f>
        <v>0</v>
      </c>
      <c r="E1158" s="515">
        <f t="shared" si="507"/>
        <v>4</v>
      </c>
      <c r="F1158" s="515">
        <f t="shared" si="507"/>
        <v>1</v>
      </c>
      <c r="G1158" s="515">
        <f t="shared" si="507"/>
        <v>2</v>
      </c>
      <c r="H1158" s="515">
        <f t="shared" si="507"/>
        <v>45</v>
      </c>
      <c r="I1158" s="514">
        <f t="shared" ref="I1158" si="509">I1159+I1160</f>
        <v>0</v>
      </c>
      <c r="J1158" s="515">
        <f t="shared" si="507"/>
        <v>0</v>
      </c>
      <c r="K1158" s="515">
        <f t="shared" si="507"/>
        <v>0</v>
      </c>
      <c r="L1158" s="517">
        <v>4</v>
      </c>
      <c r="M1158" s="518"/>
      <c r="N1158" s="518"/>
    </row>
    <row r="1159" spans="1:14" s="470" customFormat="1">
      <c r="A1159" s="521"/>
      <c r="B1159" s="522" t="s">
        <v>267</v>
      </c>
      <c r="C1159" s="523"/>
      <c r="D1159" s="523"/>
      <c r="E1159" s="524">
        <v>2.5</v>
      </c>
      <c r="F1159" s="525">
        <v>0.5</v>
      </c>
      <c r="G1159" s="526">
        <f t="shared" ref="G1159:G1161" si="510">E1159*F1159</f>
        <v>1.25</v>
      </c>
      <c r="H1159" s="520">
        <f t="shared" ref="H1159:H1161" si="511">ROUND(C1159*G1159*6,0)</f>
        <v>0</v>
      </c>
      <c r="I1159" s="523"/>
      <c r="J1159" s="520"/>
      <c r="K1159" s="527"/>
      <c r="L1159" s="517">
        <v>5</v>
      </c>
      <c r="M1159" s="518"/>
      <c r="N1159" s="518"/>
    </row>
    <row r="1160" spans="1:14" s="470" customFormat="1">
      <c r="A1160" s="521"/>
      <c r="B1160" s="522" t="s">
        <v>268</v>
      </c>
      <c r="C1160" s="495">
        <v>10</v>
      </c>
      <c r="D1160" s="495"/>
      <c r="E1160" s="524">
        <v>1.5</v>
      </c>
      <c r="F1160" s="525">
        <v>0.5</v>
      </c>
      <c r="G1160" s="526">
        <f t="shared" si="510"/>
        <v>0.75</v>
      </c>
      <c r="H1160" s="520">
        <f>ROUND(C1160*G1160*6,0)</f>
        <v>45</v>
      </c>
      <c r="I1160" s="523"/>
      <c r="J1160" s="520"/>
      <c r="K1160" s="527"/>
      <c r="L1160" s="517">
        <v>6</v>
      </c>
      <c r="M1160" s="518"/>
      <c r="N1160" s="518"/>
    </row>
    <row r="1161" spans="1:14" s="475" customFormat="1" ht="25.5">
      <c r="A1161" s="513">
        <v>2</v>
      </c>
      <c r="B1161" s="519" t="s">
        <v>269</v>
      </c>
      <c r="C1161" s="514">
        <v>4</v>
      </c>
      <c r="D1161" s="514"/>
      <c r="E1161" s="512">
        <v>1.5</v>
      </c>
      <c r="F1161" s="516">
        <v>0.5</v>
      </c>
      <c r="G1161" s="530">
        <f t="shared" si="510"/>
        <v>0.75</v>
      </c>
      <c r="H1161" s="515">
        <f t="shared" si="511"/>
        <v>18</v>
      </c>
      <c r="I1161" s="514"/>
      <c r="J1161" s="515"/>
      <c r="K1161" s="528"/>
      <c r="L1161" s="531">
        <v>7</v>
      </c>
      <c r="M1161" s="569"/>
      <c r="N1161" s="569"/>
    </row>
    <row r="1162" spans="1:14" s="475" customFormat="1">
      <c r="A1162" s="513">
        <v>3</v>
      </c>
      <c r="B1162" s="519" t="s">
        <v>270</v>
      </c>
      <c r="C1162" s="514">
        <f t="shared" ref="C1162:K1162" si="512">SUM(C1163:C1165)</f>
        <v>0</v>
      </c>
      <c r="D1162" s="514">
        <f t="shared" ref="D1162" si="513">SUM(D1163:D1165)</f>
        <v>0</v>
      </c>
      <c r="E1162" s="515">
        <f t="shared" si="512"/>
        <v>6</v>
      </c>
      <c r="F1162" s="515">
        <f t="shared" si="512"/>
        <v>1.5</v>
      </c>
      <c r="G1162" s="515">
        <f t="shared" si="512"/>
        <v>3</v>
      </c>
      <c r="H1162" s="515">
        <f t="shared" si="512"/>
        <v>0</v>
      </c>
      <c r="I1162" s="514">
        <f t="shared" ref="I1162" si="514">SUM(I1163:I1165)</f>
        <v>0</v>
      </c>
      <c r="J1162" s="515">
        <f t="shared" si="512"/>
        <v>0</v>
      </c>
      <c r="K1162" s="515">
        <f t="shared" si="512"/>
        <v>0</v>
      </c>
      <c r="L1162" s="531">
        <v>8</v>
      </c>
      <c r="M1162" s="569"/>
      <c r="N1162" s="569"/>
    </row>
    <row r="1163" spans="1:14" s="470" customFormat="1">
      <c r="A1163" s="521"/>
      <c r="B1163" s="522" t="s">
        <v>271</v>
      </c>
      <c r="C1163" s="523">
        <v>0</v>
      </c>
      <c r="D1163" s="523"/>
      <c r="E1163" s="524">
        <v>2.5</v>
      </c>
      <c r="F1163" s="525">
        <v>0.5</v>
      </c>
      <c r="G1163" s="526">
        <f t="shared" ref="G1163:G1165" si="515">E1163*F1163</f>
        <v>1.25</v>
      </c>
      <c r="H1163" s="520">
        <f t="shared" ref="H1163:H1165" si="516">ROUND(C1163*G1163*6,0)</f>
        <v>0</v>
      </c>
      <c r="I1163" s="523"/>
      <c r="J1163" s="520"/>
      <c r="K1163" s="527"/>
      <c r="L1163" s="517">
        <v>9</v>
      </c>
      <c r="M1163" s="518"/>
      <c r="N1163" s="518"/>
    </row>
    <row r="1164" spans="1:14" s="470" customFormat="1">
      <c r="A1164" s="521"/>
      <c r="B1164" s="522" t="s">
        <v>272</v>
      </c>
      <c r="C1164" s="523">
        <v>0</v>
      </c>
      <c r="D1164" s="523"/>
      <c r="E1164" s="524">
        <v>2</v>
      </c>
      <c r="F1164" s="525">
        <v>0.5</v>
      </c>
      <c r="G1164" s="526">
        <f t="shared" si="515"/>
        <v>1</v>
      </c>
      <c r="H1164" s="520">
        <f t="shared" si="516"/>
        <v>0</v>
      </c>
      <c r="I1164" s="523"/>
      <c r="J1164" s="520"/>
      <c r="K1164" s="527"/>
      <c r="L1164" s="517">
        <v>10</v>
      </c>
      <c r="M1164" s="518"/>
      <c r="N1164" s="518"/>
    </row>
    <row r="1165" spans="1:14" s="470" customFormat="1">
      <c r="A1165" s="521"/>
      <c r="B1165" s="522" t="s">
        <v>273</v>
      </c>
      <c r="C1165" s="523">
        <v>0</v>
      </c>
      <c r="D1165" s="523"/>
      <c r="E1165" s="524">
        <v>1.5</v>
      </c>
      <c r="F1165" s="525">
        <v>0.5</v>
      </c>
      <c r="G1165" s="526">
        <f t="shared" si="515"/>
        <v>0.75</v>
      </c>
      <c r="H1165" s="520">
        <f t="shared" si="516"/>
        <v>0</v>
      </c>
      <c r="I1165" s="523"/>
      <c r="J1165" s="520"/>
      <c r="K1165" s="527"/>
      <c r="L1165" s="517">
        <v>11</v>
      </c>
      <c r="M1165" s="518"/>
      <c r="N1165" s="518"/>
    </row>
    <row r="1166" spans="1:14" s="470" customFormat="1" ht="38.25">
      <c r="A1166" s="513">
        <v>4</v>
      </c>
      <c r="B1166" s="519" t="s">
        <v>274</v>
      </c>
      <c r="C1166" s="514">
        <f>SUM(C1167:C1172)</f>
        <v>0</v>
      </c>
      <c r="D1166" s="514">
        <f>SUM(D1167:D1172)</f>
        <v>0</v>
      </c>
      <c r="E1166" s="512"/>
      <c r="F1166" s="525"/>
      <c r="G1166" s="526"/>
      <c r="H1166" s="515">
        <f>SUM(H1167:H1172)</f>
        <v>0</v>
      </c>
      <c r="I1166" s="514">
        <f>SUM(I1167:I1172)</f>
        <v>0</v>
      </c>
      <c r="J1166" s="520"/>
      <c r="K1166" s="527"/>
      <c r="L1166" s="517">
        <v>12</v>
      </c>
      <c r="M1166" s="518"/>
      <c r="N1166" s="518"/>
    </row>
    <row r="1167" spans="1:14" s="470" customFormat="1">
      <c r="A1167" s="521"/>
      <c r="B1167" s="522" t="s">
        <v>275</v>
      </c>
      <c r="C1167" s="523"/>
      <c r="D1167" s="523"/>
      <c r="E1167" s="524">
        <v>1</v>
      </c>
      <c r="F1167" s="525">
        <v>0.5</v>
      </c>
      <c r="G1167" s="526">
        <f t="shared" ref="G1167:G1179" si="517">E1167*F1167</f>
        <v>0.5</v>
      </c>
      <c r="H1167" s="520">
        <f t="shared" ref="H1167:H1172" si="518">ROUND(C1167*G1167*6,0)</f>
        <v>0</v>
      </c>
      <c r="I1167" s="523"/>
      <c r="J1167" s="520"/>
      <c r="K1167" s="527"/>
      <c r="L1167" s="517">
        <v>13</v>
      </c>
      <c r="M1167" s="518"/>
      <c r="N1167" s="518"/>
    </row>
    <row r="1168" spans="1:14" s="470" customFormat="1">
      <c r="A1168" s="521"/>
      <c r="B1168" s="522" t="s">
        <v>276</v>
      </c>
      <c r="C1168" s="495"/>
      <c r="D1168" s="495"/>
      <c r="E1168" s="524">
        <v>2</v>
      </c>
      <c r="F1168" s="525">
        <v>0.5</v>
      </c>
      <c r="G1168" s="526">
        <f t="shared" si="517"/>
        <v>1</v>
      </c>
      <c r="H1168" s="520">
        <f t="shared" si="518"/>
        <v>0</v>
      </c>
      <c r="I1168" s="523"/>
      <c r="J1168" s="520"/>
      <c r="K1168" s="527"/>
      <c r="L1168" s="517">
        <v>14</v>
      </c>
      <c r="M1168" s="518"/>
      <c r="N1168" s="518"/>
    </row>
    <row r="1169" spans="1:14" s="470" customFormat="1">
      <c r="A1169" s="521"/>
      <c r="B1169" s="522" t="s">
        <v>277</v>
      </c>
      <c r="C1169" s="523"/>
      <c r="D1169" s="523"/>
      <c r="E1169" s="524">
        <v>3</v>
      </c>
      <c r="F1169" s="525">
        <v>0.5</v>
      </c>
      <c r="G1169" s="526">
        <f t="shared" si="517"/>
        <v>1.5</v>
      </c>
      <c r="H1169" s="520">
        <f t="shared" si="518"/>
        <v>0</v>
      </c>
      <c r="I1169" s="523"/>
      <c r="J1169" s="520"/>
      <c r="K1169" s="527"/>
      <c r="L1169" s="517">
        <v>15</v>
      </c>
      <c r="M1169" s="518"/>
      <c r="N1169" s="518"/>
    </row>
    <row r="1170" spans="1:14" s="470" customFormat="1">
      <c r="A1170" s="521"/>
      <c r="B1170" s="522" t="s">
        <v>278</v>
      </c>
      <c r="C1170" s="523"/>
      <c r="D1170" s="523"/>
      <c r="E1170" s="524">
        <v>4</v>
      </c>
      <c r="F1170" s="525">
        <v>0.5</v>
      </c>
      <c r="G1170" s="526">
        <f t="shared" si="517"/>
        <v>2</v>
      </c>
      <c r="H1170" s="520">
        <f t="shared" si="518"/>
        <v>0</v>
      </c>
      <c r="I1170" s="523"/>
      <c r="J1170" s="520"/>
      <c r="K1170" s="527"/>
      <c r="L1170" s="517">
        <v>16</v>
      </c>
      <c r="M1170" s="518"/>
      <c r="N1170" s="518"/>
    </row>
    <row r="1171" spans="1:14" s="470" customFormat="1">
      <c r="A1171" s="521"/>
      <c r="B1171" s="522" t="s">
        <v>279</v>
      </c>
      <c r="C1171" s="523"/>
      <c r="D1171" s="523"/>
      <c r="E1171" s="524">
        <v>5</v>
      </c>
      <c r="F1171" s="525">
        <v>0.5</v>
      </c>
      <c r="G1171" s="526">
        <f t="shared" si="517"/>
        <v>2.5</v>
      </c>
      <c r="H1171" s="520">
        <f t="shared" si="518"/>
        <v>0</v>
      </c>
      <c r="I1171" s="523"/>
      <c r="J1171" s="520"/>
      <c r="K1171" s="527"/>
      <c r="L1171" s="517">
        <v>17</v>
      </c>
      <c r="M1171" s="518"/>
      <c r="N1171" s="518"/>
    </row>
    <row r="1172" spans="1:14" s="470" customFormat="1">
      <c r="A1172" s="521"/>
      <c r="B1172" s="522" t="s">
        <v>280</v>
      </c>
      <c r="C1172" s="523"/>
      <c r="D1172" s="523"/>
      <c r="E1172" s="524">
        <v>6</v>
      </c>
      <c r="F1172" s="525">
        <v>0.5</v>
      </c>
      <c r="G1172" s="526">
        <f t="shared" si="517"/>
        <v>3</v>
      </c>
      <c r="H1172" s="520">
        <f t="shared" si="518"/>
        <v>0</v>
      </c>
      <c r="I1172" s="523"/>
      <c r="J1172" s="520"/>
      <c r="K1172" s="527"/>
      <c r="L1172" s="517">
        <v>18</v>
      </c>
      <c r="M1172" s="518"/>
      <c r="N1172" s="518"/>
    </row>
    <row r="1173" spans="1:14" s="470" customFormat="1">
      <c r="A1173" s="513">
        <v>5</v>
      </c>
      <c r="B1173" s="519" t="s">
        <v>281</v>
      </c>
      <c r="C1173" s="514">
        <f>C1174+C1177+C1178+C1179</f>
        <v>3</v>
      </c>
      <c r="D1173" s="514">
        <f>D1174+D1177+D1178+D1179</f>
        <v>0</v>
      </c>
      <c r="E1173" s="514"/>
      <c r="F1173" s="525">
        <v>0.5</v>
      </c>
      <c r="G1173" s="526">
        <f t="shared" si="517"/>
        <v>0</v>
      </c>
      <c r="H1173" s="515">
        <f>H1174+H1177+H1178+H1179</f>
        <v>12.75</v>
      </c>
      <c r="I1173" s="514">
        <f>I1174+I1177+I1178+I1179</f>
        <v>0</v>
      </c>
      <c r="J1173" s="515"/>
      <c r="K1173" s="528"/>
      <c r="L1173" s="517">
        <v>19</v>
      </c>
      <c r="M1173" s="518"/>
      <c r="N1173" s="518"/>
    </row>
    <row r="1174" spans="1:14" s="470" customFormat="1" ht="43.9" customHeight="1">
      <c r="A1174" s="513" t="s">
        <v>282</v>
      </c>
      <c r="B1174" s="519" t="s">
        <v>283</v>
      </c>
      <c r="C1174" s="514">
        <f>C1175+C1176</f>
        <v>3</v>
      </c>
      <c r="D1174" s="514">
        <f>D1175+D1176</f>
        <v>0</v>
      </c>
      <c r="E1174" s="512"/>
      <c r="F1174" s="525">
        <v>0.5</v>
      </c>
      <c r="G1174" s="526">
        <f t="shared" si="517"/>
        <v>0</v>
      </c>
      <c r="H1174" s="515">
        <f>H1175+H1176</f>
        <v>12.75</v>
      </c>
      <c r="I1174" s="514">
        <f>I1175+I1176</f>
        <v>0</v>
      </c>
      <c r="J1174" s="515"/>
      <c r="K1174" s="528"/>
      <c r="L1174" s="517">
        <v>20</v>
      </c>
      <c r="M1174" s="518"/>
      <c r="N1174" s="518"/>
    </row>
    <row r="1175" spans="1:14" s="470" customFormat="1">
      <c r="A1175" s="521"/>
      <c r="B1175" s="522" t="s">
        <v>284</v>
      </c>
      <c r="C1175" s="582">
        <v>3</v>
      </c>
      <c r="D1175" s="582"/>
      <c r="E1175" s="524">
        <v>1.5</v>
      </c>
      <c r="F1175" s="525">
        <v>0.5</v>
      </c>
      <c r="G1175" s="526">
        <f t="shared" si="517"/>
        <v>0.75</v>
      </c>
      <c r="H1175" s="520">
        <v>12.75</v>
      </c>
      <c r="I1175" s="523"/>
      <c r="J1175" s="520"/>
      <c r="K1175" s="527"/>
      <c r="L1175" s="517">
        <v>21</v>
      </c>
      <c r="M1175" s="518"/>
      <c r="N1175" s="518"/>
    </row>
    <row r="1176" spans="1:14" s="470" customFormat="1">
      <c r="A1176" s="521"/>
      <c r="B1176" s="522" t="s">
        <v>285</v>
      </c>
      <c r="C1176" s="523"/>
      <c r="D1176" s="523"/>
      <c r="E1176" s="524">
        <v>2</v>
      </c>
      <c r="F1176" s="525">
        <v>0.5</v>
      </c>
      <c r="G1176" s="526">
        <f t="shared" si="517"/>
        <v>1</v>
      </c>
      <c r="H1176" s="520">
        <f t="shared" ref="H1176:H1178" si="519">ROUND(C1176*G1176*6,0)</f>
        <v>0</v>
      </c>
      <c r="I1176" s="523"/>
      <c r="J1176" s="520"/>
      <c r="K1176" s="527"/>
      <c r="L1176" s="517">
        <v>22</v>
      </c>
      <c r="M1176" s="518"/>
      <c r="N1176" s="518"/>
    </row>
    <row r="1177" spans="1:14" s="470" customFormat="1" ht="38.25">
      <c r="A1177" s="513" t="s">
        <v>286</v>
      </c>
      <c r="B1177" s="519" t="s">
        <v>287</v>
      </c>
      <c r="C1177" s="514"/>
      <c r="D1177" s="514"/>
      <c r="E1177" s="529">
        <v>1</v>
      </c>
      <c r="F1177" s="525">
        <v>0.5</v>
      </c>
      <c r="G1177" s="526">
        <f t="shared" si="517"/>
        <v>0.5</v>
      </c>
      <c r="H1177" s="515">
        <f t="shared" si="519"/>
        <v>0</v>
      </c>
      <c r="I1177" s="514"/>
      <c r="J1177" s="515"/>
      <c r="K1177" s="528"/>
      <c r="L1177" s="517">
        <v>23</v>
      </c>
      <c r="M1177" s="518"/>
      <c r="N1177" s="518"/>
    </row>
    <row r="1178" spans="1:14" s="470" customFormat="1" ht="25.5">
      <c r="A1178" s="513" t="s">
        <v>288</v>
      </c>
      <c r="B1178" s="519" t="s">
        <v>289</v>
      </c>
      <c r="C1178" s="514"/>
      <c r="D1178" s="514"/>
      <c r="E1178" s="529">
        <v>1</v>
      </c>
      <c r="F1178" s="525">
        <v>0.5</v>
      </c>
      <c r="G1178" s="526">
        <f t="shared" si="517"/>
        <v>0.5</v>
      </c>
      <c r="H1178" s="515">
        <f t="shared" si="519"/>
        <v>0</v>
      </c>
      <c r="I1178" s="514"/>
      <c r="J1178" s="515"/>
      <c r="K1178" s="528"/>
      <c r="L1178" s="517">
        <v>24</v>
      </c>
      <c r="M1178" s="518"/>
      <c r="N1178" s="518"/>
    </row>
    <row r="1179" spans="1:14" s="470" customFormat="1" ht="62.1" customHeight="1">
      <c r="A1179" s="513" t="s">
        <v>290</v>
      </c>
      <c r="B1179" s="519" t="s">
        <v>291</v>
      </c>
      <c r="C1179" s="514"/>
      <c r="D1179" s="514"/>
      <c r="E1179" s="529">
        <v>3</v>
      </c>
      <c r="F1179" s="525">
        <v>0.5</v>
      </c>
      <c r="G1179" s="526">
        <f t="shared" si="517"/>
        <v>1.5</v>
      </c>
      <c r="H1179" s="515"/>
      <c r="I1179" s="514"/>
      <c r="J1179" s="515"/>
      <c r="K1179" s="528"/>
      <c r="L1179" s="517">
        <v>25</v>
      </c>
      <c r="M1179" s="518"/>
      <c r="N1179" s="518"/>
    </row>
    <row r="1180" spans="1:14" s="475" customFormat="1" ht="25.5">
      <c r="A1180" s="513">
        <v>6</v>
      </c>
      <c r="B1180" s="519" t="s">
        <v>292</v>
      </c>
      <c r="C1180" s="514">
        <f>C1181+C1185</f>
        <v>66</v>
      </c>
      <c r="D1180" s="514">
        <f>D1181+D1185</f>
        <v>0</v>
      </c>
      <c r="E1180" s="512"/>
      <c r="F1180" s="516"/>
      <c r="G1180" s="530"/>
      <c r="H1180" s="515">
        <f>H1181+H1185</f>
        <v>357</v>
      </c>
      <c r="I1180" s="514">
        <f>I1181+I1185</f>
        <v>0</v>
      </c>
      <c r="J1180" s="515"/>
      <c r="K1180" s="528"/>
      <c r="L1180" s="531">
        <v>26</v>
      </c>
      <c r="M1180" s="518"/>
      <c r="N1180" s="518"/>
    </row>
    <row r="1181" spans="1:14" s="470" customFormat="1">
      <c r="A1181" s="513" t="s">
        <v>293</v>
      </c>
      <c r="B1181" s="519" t="s">
        <v>294</v>
      </c>
      <c r="C1181" s="514">
        <f>C1182+C1183+C1184</f>
        <v>20</v>
      </c>
      <c r="D1181" s="514">
        <f>D1182+D1183+D1184</f>
        <v>0</v>
      </c>
      <c r="E1181" s="524">
        <v>2.5</v>
      </c>
      <c r="F1181" s="525">
        <v>0.5</v>
      </c>
      <c r="G1181" s="526">
        <f t="shared" ref="G1181:G1184" si="520">E1181*F1181</f>
        <v>1.25</v>
      </c>
      <c r="H1181" s="515">
        <f>H1182+H1183+H1184</f>
        <v>150</v>
      </c>
      <c r="I1181" s="514">
        <f>I1182+I1183+I1184</f>
        <v>0</v>
      </c>
      <c r="J1181" s="515"/>
      <c r="K1181" s="528"/>
      <c r="L1181" s="517">
        <v>27</v>
      </c>
      <c r="M1181" s="518"/>
      <c r="N1181" s="518"/>
    </row>
    <row r="1182" spans="1:14" s="470" customFormat="1">
      <c r="A1182" s="521"/>
      <c r="B1182" s="522" t="s">
        <v>295</v>
      </c>
      <c r="C1182" s="582"/>
      <c r="D1182" s="582"/>
      <c r="E1182" s="524">
        <v>2.5</v>
      </c>
      <c r="F1182" s="525">
        <v>0.5</v>
      </c>
      <c r="G1182" s="526">
        <f t="shared" si="520"/>
        <v>1.25</v>
      </c>
      <c r="H1182" s="520">
        <f t="shared" ref="H1182:H1184" si="521">ROUND(C1182*G1182*6,0)</f>
        <v>0</v>
      </c>
      <c r="I1182" s="523"/>
      <c r="J1182" s="520"/>
      <c r="K1182" s="527"/>
      <c r="L1182" s="517">
        <v>28</v>
      </c>
      <c r="M1182" s="518"/>
      <c r="N1182" s="518"/>
    </row>
    <row r="1183" spans="1:14" s="470" customFormat="1">
      <c r="A1183" s="521"/>
      <c r="B1183" s="522" t="s">
        <v>296</v>
      </c>
      <c r="C1183" s="582">
        <v>20</v>
      </c>
      <c r="D1183" s="582"/>
      <c r="E1183" s="524">
        <v>2</v>
      </c>
      <c r="F1183" s="525">
        <v>0.5</v>
      </c>
      <c r="G1183" s="526">
        <f t="shared" si="520"/>
        <v>1</v>
      </c>
      <c r="H1183" s="553">
        <v>150</v>
      </c>
      <c r="I1183" s="523"/>
      <c r="J1183" s="520"/>
      <c r="K1183" s="527"/>
      <c r="L1183" s="517">
        <v>29</v>
      </c>
      <c r="M1183" s="518"/>
      <c r="N1183" s="518"/>
    </row>
    <row r="1184" spans="1:14" s="470" customFormat="1">
      <c r="A1184" s="521"/>
      <c r="B1184" s="522" t="s">
        <v>297</v>
      </c>
      <c r="C1184" s="582"/>
      <c r="D1184" s="582"/>
      <c r="E1184" s="524">
        <v>2.5</v>
      </c>
      <c r="F1184" s="525">
        <v>0.5</v>
      </c>
      <c r="G1184" s="526">
        <f t="shared" si="520"/>
        <v>1.25</v>
      </c>
      <c r="H1184" s="520">
        <f t="shared" si="521"/>
        <v>0</v>
      </c>
      <c r="I1184" s="523"/>
      <c r="J1184" s="520"/>
      <c r="K1184" s="527"/>
      <c r="L1184" s="517">
        <v>30</v>
      </c>
      <c r="M1184" s="518"/>
      <c r="N1184" s="518"/>
    </row>
    <row r="1185" spans="1:14" s="470" customFormat="1">
      <c r="A1185" s="513" t="s">
        <v>298</v>
      </c>
      <c r="B1185" s="519" t="s">
        <v>299</v>
      </c>
      <c r="C1185" s="523">
        <f>C1186+C1187+C1188</f>
        <v>46</v>
      </c>
      <c r="D1185" s="523">
        <f>D1186+D1187+D1188</f>
        <v>0</v>
      </c>
      <c r="E1185" s="524"/>
      <c r="F1185" s="525"/>
      <c r="G1185" s="526"/>
      <c r="H1185" s="520">
        <f>H1186+H1187+H1188</f>
        <v>207</v>
      </c>
      <c r="I1185" s="514">
        <f>I1186+I1187+I1188</f>
        <v>0</v>
      </c>
      <c r="J1185" s="520"/>
      <c r="K1185" s="527"/>
      <c r="L1185" s="517">
        <v>31</v>
      </c>
      <c r="M1185" s="518"/>
      <c r="N1185" s="518"/>
    </row>
    <row r="1186" spans="1:14" s="470" customFormat="1">
      <c r="A1186" s="521"/>
      <c r="B1186" s="522" t="s">
        <v>295</v>
      </c>
      <c r="C1186" s="582"/>
      <c r="D1186" s="582"/>
      <c r="E1186" s="524">
        <v>2</v>
      </c>
      <c r="F1186" s="525">
        <v>0.5</v>
      </c>
      <c r="G1186" s="526">
        <f t="shared" ref="G1186:G1189" si="522">E1186*F1186</f>
        <v>1</v>
      </c>
      <c r="H1186" s="520">
        <f t="shared" ref="H1186:H1189" si="523">ROUND(C1186*G1186*6,0)</f>
        <v>0</v>
      </c>
      <c r="I1186" s="523"/>
      <c r="J1186" s="520"/>
      <c r="K1186" s="527"/>
      <c r="L1186" s="517">
        <v>32</v>
      </c>
      <c r="M1186" s="518"/>
      <c r="N1186" s="518"/>
    </row>
    <row r="1187" spans="1:14" s="470" customFormat="1">
      <c r="A1187" s="521"/>
      <c r="B1187" s="522" t="s">
        <v>296</v>
      </c>
      <c r="C1187" s="582">
        <v>46</v>
      </c>
      <c r="D1187" s="582"/>
      <c r="E1187" s="524">
        <v>1.5</v>
      </c>
      <c r="F1187" s="525">
        <v>0.5</v>
      </c>
      <c r="G1187" s="526">
        <f t="shared" si="522"/>
        <v>0.75</v>
      </c>
      <c r="H1187" s="520">
        <f t="shared" si="523"/>
        <v>207</v>
      </c>
      <c r="I1187" s="523"/>
      <c r="J1187" s="520"/>
      <c r="K1187" s="527"/>
      <c r="L1187" s="517">
        <v>33</v>
      </c>
      <c r="M1187" s="518"/>
      <c r="N1187" s="518"/>
    </row>
    <row r="1188" spans="1:14" s="470" customFormat="1">
      <c r="A1188" s="521"/>
      <c r="B1188" s="522" t="s">
        <v>297</v>
      </c>
      <c r="C1188" s="582"/>
      <c r="D1188" s="582"/>
      <c r="E1188" s="524">
        <v>2</v>
      </c>
      <c r="F1188" s="525">
        <v>0.5</v>
      </c>
      <c r="G1188" s="526">
        <f t="shared" si="522"/>
        <v>1</v>
      </c>
      <c r="H1188" s="520">
        <f t="shared" si="523"/>
        <v>0</v>
      </c>
      <c r="I1188" s="523"/>
      <c r="J1188" s="520"/>
      <c r="K1188" s="527"/>
      <c r="L1188" s="517">
        <v>34</v>
      </c>
      <c r="M1188" s="518"/>
      <c r="N1188" s="518"/>
    </row>
    <row r="1189" spans="1:14" s="470" customFormat="1" ht="25.5">
      <c r="A1189" s="513">
        <v>7</v>
      </c>
      <c r="B1189" s="519" t="s">
        <v>300</v>
      </c>
      <c r="C1189" s="587">
        <v>90</v>
      </c>
      <c r="D1189" s="587"/>
      <c r="E1189" s="512">
        <v>1.5</v>
      </c>
      <c r="F1189" s="516">
        <v>0.5</v>
      </c>
      <c r="G1189" s="530">
        <f t="shared" si="522"/>
        <v>0.75</v>
      </c>
      <c r="H1189" s="515">
        <f t="shared" si="523"/>
        <v>405</v>
      </c>
      <c r="I1189" s="514"/>
      <c r="J1189" s="515"/>
      <c r="K1189" s="528"/>
      <c r="L1189" s="517">
        <v>35</v>
      </c>
      <c r="M1189" s="518"/>
      <c r="N1189" s="518"/>
    </row>
    <row r="1190" spans="1:14" s="470" customFormat="1">
      <c r="A1190" s="513" t="s">
        <v>37</v>
      </c>
      <c r="B1190" s="519" t="s">
        <v>301</v>
      </c>
      <c r="C1190" s="514">
        <f>C1191+C1198+C1199</f>
        <v>41</v>
      </c>
      <c r="D1190" s="514">
        <f>D1191+D1198+D1199</f>
        <v>0</v>
      </c>
      <c r="E1190" s="532"/>
      <c r="F1190" s="525"/>
      <c r="G1190" s="526"/>
      <c r="H1190" s="515">
        <f>H1191+H1198+H1199</f>
        <v>184.5</v>
      </c>
      <c r="I1190" s="514">
        <f>I1191+I1198+I1199</f>
        <v>0</v>
      </c>
      <c r="J1190" s="515"/>
      <c r="K1190" s="528"/>
      <c r="L1190" s="517">
        <v>36</v>
      </c>
      <c r="M1190" s="518"/>
      <c r="N1190" s="518"/>
    </row>
    <row r="1191" spans="1:14" s="470" customFormat="1" ht="25.5">
      <c r="A1191" s="513">
        <v>1</v>
      </c>
      <c r="B1191" s="519" t="s">
        <v>302</v>
      </c>
      <c r="C1191" s="514">
        <f>C1192+C1193</f>
        <v>6</v>
      </c>
      <c r="D1191" s="514">
        <f>D1192+D1193</f>
        <v>0</v>
      </c>
      <c r="E1191" s="533"/>
      <c r="F1191" s="525"/>
      <c r="G1191" s="526"/>
      <c r="H1191" s="515">
        <f>H1192+H1193</f>
        <v>27</v>
      </c>
      <c r="I1191" s="514">
        <f>I1192+I1193</f>
        <v>0</v>
      </c>
      <c r="J1191" s="515"/>
      <c r="K1191" s="528"/>
      <c r="L1191" s="517">
        <v>37</v>
      </c>
      <c r="M1191" s="518"/>
      <c r="N1191" s="518"/>
    </row>
    <row r="1192" spans="1:14" s="470" customFormat="1">
      <c r="A1192" s="513" t="s">
        <v>39</v>
      </c>
      <c r="B1192" s="519" t="s">
        <v>303</v>
      </c>
      <c r="C1192" s="514">
        <v>6</v>
      </c>
      <c r="D1192" s="514"/>
      <c r="E1192" s="512">
        <v>2.5</v>
      </c>
      <c r="F1192" s="525">
        <v>0.5</v>
      </c>
      <c r="G1192" s="526">
        <f t="shared" ref="G1192:G1198" si="524">E1192*F1192</f>
        <v>1.25</v>
      </c>
      <c r="H1192" s="520">
        <v>27</v>
      </c>
      <c r="I1192" s="514"/>
      <c r="J1192" s="515"/>
      <c r="K1192" s="528"/>
      <c r="L1192" s="517">
        <v>38</v>
      </c>
      <c r="M1192" s="518"/>
      <c r="N1192" s="518"/>
    </row>
    <row r="1193" spans="1:14" s="470" customFormat="1">
      <c r="A1193" s="513" t="s">
        <v>42</v>
      </c>
      <c r="B1193" s="519" t="s">
        <v>304</v>
      </c>
      <c r="C1193" s="514">
        <f>SUM(C1194:C1197)</f>
        <v>0</v>
      </c>
      <c r="D1193" s="514">
        <f>SUM(D1194:D1197)</f>
        <v>0</v>
      </c>
      <c r="E1193" s="512"/>
      <c r="F1193" s="525"/>
      <c r="G1193" s="526"/>
      <c r="H1193" s="515">
        <f>SUM(H1194:H1197)</f>
        <v>0</v>
      </c>
      <c r="I1193" s="514">
        <f>SUM(I1194:I1197)</f>
        <v>0</v>
      </c>
      <c r="J1193" s="515"/>
      <c r="K1193" s="528"/>
      <c r="L1193" s="517">
        <v>39</v>
      </c>
      <c r="M1193" s="518"/>
      <c r="N1193" s="518"/>
    </row>
    <row r="1194" spans="1:14" s="470" customFormat="1">
      <c r="A1194" s="521"/>
      <c r="B1194" s="522" t="s">
        <v>305</v>
      </c>
      <c r="C1194" s="582">
        <v>0</v>
      </c>
      <c r="D1194" s="582"/>
      <c r="E1194" s="524">
        <v>1.5</v>
      </c>
      <c r="F1194" s="525">
        <v>0.5</v>
      </c>
      <c r="G1194" s="526">
        <f t="shared" si="524"/>
        <v>0.75</v>
      </c>
      <c r="H1194" s="520">
        <f t="shared" ref="H1194:H1198" si="525">ROUND(C1194*G1194*6,0)</f>
        <v>0</v>
      </c>
      <c r="I1194" s="523"/>
      <c r="J1194" s="520"/>
      <c r="K1194" s="527"/>
      <c r="L1194" s="517">
        <v>40</v>
      </c>
      <c r="M1194" s="518"/>
      <c r="N1194" s="518"/>
    </row>
    <row r="1195" spans="1:14" s="470" customFormat="1">
      <c r="A1195" s="521"/>
      <c r="B1195" s="522" t="s">
        <v>306</v>
      </c>
      <c r="C1195" s="523">
        <v>0</v>
      </c>
      <c r="D1195" s="523"/>
      <c r="E1195" s="524">
        <v>3</v>
      </c>
      <c r="F1195" s="525">
        <v>0.5</v>
      </c>
      <c r="G1195" s="526">
        <f t="shared" si="524"/>
        <v>1.5</v>
      </c>
      <c r="H1195" s="520">
        <f t="shared" si="525"/>
        <v>0</v>
      </c>
      <c r="I1195" s="523"/>
      <c r="J1195" s="520"/>
      <c r="K1195" s="527"/>
      <c r="L1195" s="517">
        <v>41</v>
      </c>
      <c r="M1195" s="518"/>
      <c r="N1195" s="518"/>
    </row>
    <row r="1196" spans="1:14" s="470" customFormat="1">
      <c r="A1196" s="521"/>
      <c r="B1196" s="522" t="s">
        <v>307</v>
      </c>
      <c r="C1196" s="523">
        <v>0</v>
      </c>
      <c r="D1196" s="523"/>
      <c r="E1196" s="524">
        <v>4.5</v>
      </c>
      <c r="F1196" s="525">
        <v>0.5</v>
      </c>
      <c r="G1196" s="526">
        <f t="shared" si="524"/>
        <v>2.25</v>
      </c>
      <c r="H1196" s="520">
        <f t="shared" si="525"/>
        <v>0</v>
      </c>
      <c r="I1196" s="523"/>
      <c r="J1196" s="520"/>
      <c r="K1196" s="527"/>
      <c r="L1196" s="517">
        <v>42</v>
      </c>
      <c r="M1196" s="518"/>
      <c r="N1196" s="518"/>
    </row>
    <row r="1197" spans="1:14" s="470" customFormat="1">
      <c r="A1197" s="521"/>
      <c r="B1197" s="522" t="s">
        <v>308</v>
      </c>
      <c r="C1197" s="523">
        <v>0</v>
      </c>
      <c r="D1197" s="523"/>
      <c r="E1197" s="524">
        <v>6</v>
      </c>
      <c r="F1197" s="525">
        <v>0.5</v>
      </c>
      <c r="G1197" s="526">
        <f t="shared" si="524"/>
        <v>3</v>
      </c>
      <c r="H1197" s="520">
        <f t="shared" si="525"/>
        <v>0</v>
      </c>
      <c r="I1197" s="523"/>
      <c r="J1197" s="520"/>
      <c r="K1197" s="527"/>
      <c r="L1197" s="517">
        <v>43</v>
      </c>
      <c r="M1197" s="518"/>
      <c r="N1197" s="518"/>
    </row>
    <row r="1198" spans="1:14" s="470" customFormat="1" ht="25.5">
      <c r="A1198" s="513">
        <v>2</v>
      </c>
      <c r="B1198" s="519" t="s">
        <v>309</v>
      </c>
      <c r="C1198" s="514">
        <v>0</v>
      </c>
      <c r="D1198" s="514"/>
      <c r="E1198" s="512">
        <v>1.5</v>
      </c>
      <c r="F1198" s="525">
        <v>0.5</v>
      </c>
      <c r="G1198" s="526">
        <f t="shared" si="524"/>
        <v>0.75</v>
      </c>
      <c r="H1198" s="520">
        <f t="shared" si="525"/>
        <v>0</v>
      </c>
      <c r="I1198" s="514"/>
      <c r="J1198" s="515"/>
      <c r="K1198" s="528"/>
      <c r="L1198" s="517">
        <v>44</v>
      </c>
      <c r="M1198" s="518"/>
      <c r="N1198" s="518"/>
    </row>
    <row r="1199" spans="1:14" s="470" customFormat="1" ht="25.5">
      <c r="A1199" s="513">
        <v>3</v>
      </c>
      <c r="B1199" s="519" t="s">
        <v>310</v>
      </c>
      <c r="C1199" s="514">
        <f t="shared" ref="C1199:K1199" si="526">C1200+C1203+C1208</f>
        <v>35</v>
      </c>
      <c r="D1199" s="514">
        <f t="shared" ref="D1199" si="527">D1200+D1203+D1208</f>
        <v>0</v>
      </c>
      <c r="E1199" s="515">
        <f t="shared" si="526"/>
        <v>0</v>
      </c>
      <c r="F1199" s="515">
        <f t="shared" si="526"/>
        <v>0</v>
      </c>
      <c r="G1199" s="515">
        <f t="shared" si="526"/>
        <v>0</v>
      </c>
      <c r="H1199" s="515">
        <f t="shared" si="526"/>
        <v>157.5</v>
      </c>
      <c r="I1199" s="514">
        <f t="shared" ref="I1199" si="528">I1200+I1203+I1208</f>
        <v>0</v>
      </c>
      <c r="J1199" s="515">
        <f t="shared" si="526"/>
        <v>0</v>
      </c>
      <c r="K1199" s="515">
        <f t="shared" si="526"/>
        <v>0</v>
      </c>
      <c r="L1199" s="517">
        <v>45</v>
      </c>
      <c r="M1199" s="518"/>
      <c r="N1199" s="518"/>
    </row>
    <row r="1200" spans="1:14" s="475" customFormat="1">
      <c r="A1200" s="513" t="s">
        <v>311</v>
      </c>
      <c r="B1200" s="519" t="s">
        <v>312</v>
      </c>
      <c r="C1200" s="514">
        <f>C1201+C1202</f>
        <v>0</v>
      </c>
      <c r="D1200" s="514">
        <f>D1201+D1202</f>
        <v>0</v>
      </c>
      <c r="E1200" s="532"/>
      <c r="F1200" s="516"/>
      <c r="G1200" s="530"/>
      <c r="H1200" s="515">
        <f>H1201+H1202</f>
        <v>0</v>
      </c>
      <c r="I1200" s="514">
        <f>I1201+I1202</f>
        <v>0</v>
      </c>
      <c r="J1200" s="515"/>
      <c r="K1200" s="528"/>
      <c r="L1200" s="531">
        <v>46</v>
      </c>
      <c r="M1200" s="518"/>
      <c r="N1200" s="518"/>
    </row>
    <row r="1201" spans="1:14" s="470" customFormat="1" ht="25.5">
      <c r="A1201" s="521"/>
      <c r="B1201" s="522" t="s">
        <v>313</v>
      </c>
      <c r="C1201" s="523">
        <v>0</v>
      </c>
      <c r="D1201" s="523"/>
      <c r="E1201" s="524">
        <v>1.5</v>
      </c>
      <c r="F1201" s="525">
        <v>0.5</v>
      </c>
      <c r="G1201" s="526">
        <f t="shared" ref="G1201:G1207" si="529">E1201*F1201</f>
        <v>0.75</v>
      </c>
      <c r="H1201" s="520">
        <f t="shared" ref="H1201:H1207" si="530">ROUND(C1201*G1201*6,0)</f>
        <v>0</v>
      </c>
      <c r="I1201" s="523"/>
      <c r="J1201" s="520"/>
      <c r="K1201" s="527"/>
      <c r="L1201" s="517">
        <v>47</v>
      </c>
      <c r="M1201" s="518"/>
      <c r="N1201" s="518"/>
    </row>
    <row r="1202" spans="1:14" s="470" customFormat="1" ht="25.5">
      <c r="A1202" s="521"/>
      <c r="B1202" s="522" t="s">
        <v>314</v>
      </c>
      <c r="C1202" s="523">
        <v>0</v>
      </c>
      <c r="D1202" s="523"/>
      <c r="E1202" s="524">
        <v>2</v>
      </c>
      <c r="F1202" s="525">
        <v>0.5</v>
      </c>
      <c r="G1202" s="526">
        <f t="shared" si="529"/>
        <v>1</v>
      </c>
      <c r="H1202" s="520">
        <f t="shared" si="530"/>
        <v>0</v>
      </c>
      <c r="I1202" s="523"/>
      <c r="J1202" s="520"/>
      <c r="K1202" s="527"/>
      <c r="L1202" s="517">
        <v>48</v>
      </c>
      <c r="M1202" s="518"/>
      <c r="N1202" s="518"/>
    </row>
    <row r="1203" spans="1:14" s="475" customFormat="1" ht="35.1" customHeight="1">
      <c r="A1203" s="513" t="s">
        <v>315</v>
      </c>
      <c r="B1203" s="519" t="s">
        <v>316</v>
      </c>
      <c r="C1203" s="514">
        <f>SUM(C1204:C1207)</f>
        <v>35</v>
      </c>
      <c r="D1203" s="514">
        <f>SUM(D1204:D1207)</f>
        <v>0</v>
      </c>
      <c r="E1203" s="532"/>
      <c r="F1203" s="516"/>
      <c r="G1203" s="530"/>
      <c r="H1203" s="515">
        <f>SUM(H1204:H1207)</f>
        <v>157.5</v>
      </c>
      <c r="I1203" s="514">
        <f>SUM(I1204:I1207)</f>
        <v>0</v>
      </c>
      <c r="J1203" s="515"/>
      <c r="K1203" s="528"/>
      <c r="L1203" s="531">
        <v>49</v>
      </c>
      <c r="M1203" s="518"/>
      <c r="N1203" s="518"/>
    </row>
    <row r="1204" spans="1:14" s="470" customFormat="1">
      <c r="A1204" s="521"/>
      <c r="B1204" s="522" t="s">
        <v>317</v>
      </c>
      <c r="C1204" s="582">
        <v>35</v>
      </c>
      <c r="D1204" s="582"/>
      <c r="E1204" s="534">
        <v>1</v>
      </c>
      <c r="F1204" s="525">
        <v>0.5</v>
      </c>
      <c r="G1204" s="526">
        <f t="shared" si="529"/>
        <v>0.5</v>
      </c>
      <c r="H1204" s="553">
        <v>157.5</v>
      </c>
      <c r="I1204" s="523"/>
      <c r="J1204" s="520"/>
      <c r="K1204" s="527"/>
      <c r="L1204" s="517">
        <v>50</v>
      </c>
      <c r="M1204" s="518"/>
      <c r="N1204" s="518"/>
    </row>
    <row r="1205" spans="1:14" s="470" customFormat="1">
      <c r="A1205" s="521"/>
      <c r="B1205" s="522" t="s">
        <v>318</v>
      </c>
      <c r="C1205" s="523">
        <v>0</v>
      </c>
      <c r="D1205" s="523"/>
      <c r="E1205" s="524">
        <v>2</v>
      </c>
      <c r="F1205" s="525">
        <v>0.5</v>
      </c>
      <c r="G1205" s="526">
        <f t="shared" si="529"/>
        <v>1</v>
      </c>
      <c r="H1205" s="520">
        <f t="shared" si="530"/>
        <v>0</v>
      </c>
      <c r="I1205" s="523"/>
      <c r="J1205" s="520"/>
      <c r="K1205" s="527"/>
      <c r="L1205" s="517">
        <v>51</v>
      </c>
      <c r="M1205" s="518"/>
      <c r="N1205" s="518"/>
    </row>
    <row r="1206" spans="1:14" s="470" customFormat="1">
      <c r="A1206" s="521"/>
      <c r="B1206" s="522" t="s">
        <v>319</v>
      </c>
      <c r="C1206" s="523">
        <v>0</v>
      </c>
      <c r="D1206" s="523"/>
      <c r="E1206" s="534">
        <v>3</v>
      </c>
      <c r="F1206" s="525">
        <v>0.5</v>
      </c>
      <c r="G1206" s="526">
        <f t="shared" si="529"/>
        <v>1.5</v>
      </c>
      <c r="H1206" s="520">
        <f t="shared" si="530"/>
        <v>0</v>
      </c>
      <c r="I1206" s="523"/>
      <c r="J1206" s="520"/>
      <c r="K1206" s="527"/>
      <c r="L1206" s="517">
        <v>52</v>
      </c>
      <c r="M1206" s="518"/>
      <c r="N1206" s="518"/>
    </row>
    <row r="1207" spans="1:14" s="470" customFormat="1">
      <c r="A1207" s="521"/>
      <c r="B1207" s="522" t="s">
        <v>320</v>
      </c>
      <c r="C1207" s="523">
        <v>0</v>
      </c>
      <c r="D1207" s="523"/>
      <c r="E1207" s="534">
        <v>4</v>
      </c>
      <c r="F1207" s="525">
        <v>0.5</v>
      </c>
      <c r="G1207" s="526">
        <f t="shared" si="529"/>
        <v>2</v>
      </c>
      <c r="H1207" s="520">
        <f t="shared" si="530"/>
        <v>0</v>
      </c>
      <c r="I1207" s="523"/>
      <c r="J1207" s="520"/>
      <c r="K1207" s="527"/>
      <c r="L1207" s="517">
        <v>53</v>
      </c>
      <c r="M1207" s="518"/>
      <c r="N1207" s="518"/>
    </row>
    <row r="1208" spans="1:14" s="470" customFormat="1" ht="25.5">
      <c r="A1208" s="513" t="s">
        <v>321</v>
      </c>
      <c r="B1208" s="519" t="s">
        <v>322</v>
      </c>
      <c r="C1208" s="514">
        <f>SUM(C1209:C1212)</f>
        <v>0</v>
      </c>
      <c r="D1208" s="514">
        <f>SUM(D1209:D1212)</f>
        <v>0</v>
      </c>
      <c r="E1208" s="532"/>
      <c r="F1208" s="525"/>
      <c r="G1208" s="526"/>
      <c r="H1208" s="515">
        <f>SUM(H1209:H1212)</f>
        <v>0</v>
      </c>
      <c r="I1208" s="514">
        <f>SUM(I1209:I1212)</f>
        <v>0</v>
      </c>
      <c r="J1208" s="515"/>
      <c r="K1208" s="528"/>
      <c r="L1208" s="517">
        <v>54</v>
      </c>
      <c r="M1208" s="518"/>
      <c r="N1208" s="518"/>
    </row>
    <row r="1209" spans="1:14" s="470" customFormat="1">
      <c r="A1209" s="521"/>
      <c r="B1209" s="522" t="s">
        <v>323</v>
      </c>
      <c r="C1209" s="523">
        <v>0</v>
      </c>
      <c r="D1209" s="523"/>
      <c r="E1209" s="524">
        <v>1.5</v>
      </c>
      <c r="F1209" s="525">
        <v>0.5</v>
      </c>
      <c r="G1209" s="526">
        <f t="shared" ref="G1209:G1213" si="531">E1209*F1209</f>
        <v>0.75</v>
      </c>
      <c r="H1209" s="520">
        <f t="shared" ref="H1209:H1212" si="532">ROUND(C1209*G1209*6,0)</f>
        <v>0</v>
      </c>
      <c r="I1209" s="523"/>
      <c r="J1209" s="520"/>
      <c r="K1209" s="527"/>
      <c r="L1209" s="517">
        <v>55</v>
      </c>
      <c r="M1209" s="518"/>
      <c r="N1209" s="518"/>
    </row>
    <row r="1210" spans="1:14" s="470" customFormat="1">
      <c r="A1210" s="521"/>
      <c r="B1210" s="522" t="s">
        <v>324</v>
      </c>
      <c r="C1210" s="523">
        <v>0</v>
      </c>
      <c r="D1210" s="523"/>
      <c r="E1210" s="535">
        <v>3</v>
      </c>
      <c r="F1210" s="525">
        <v>0.5</v>
      </c>
      <c r="G1210" s="526">
        <f t="shared" si="531"/>
        <v>1.5</v>
      </c>
      <c r="H1210" s="520">
        <f t="shared" si="532"/>
        <v>0</v>
      </c>
      <c r="I1210" s="523"/>
      <c r="J1210" s="520"/>
      <c r="K1210" s="527"/>
      <c r="L1210" s="517">
        <v>56</v>
      </c>
      <c r="M1210" s="518"/>
      <c r="N1210" s="518"/>
    </row>
    <row r="1211" spans="1:14" s="470" customFormat="1">
      <c r="A1211" s="521"/>
      <c r="B1211" s="522" t="s">
        <v>325</v>
      </c>
      <c r="C1211" s="523">
        <v>0</v>
      </c>
      <c r="D1211" s="523"/>
      <c r="E1211" s="536">
        <v>2.5</v>
      </c>
      <c r="F1211" s="525">
        <v>0.5</v>
      </c>
      <c r="G1211" s="526">
        <f t="shared" si="531"/>
        <v>1.25</v>
      </c>
      <c r="H1211" s="520">
        <f t="shared" si="532"/>
        <v>0</v>
      </c>
      <c r="I1211" s="523"/>
      <c r="J1211" s="520"/>
      <c r="K1211" s="527"/>
      <c r="L1211" s="517">
        <v>57</v>
      </c>
      <c r="M1211" s="518"/>
      <c r="N1211" s="518"/>
    </row>
    <row r="1212" spans="1:14" s="470" customFormat="1">
      <c r="A1212" s="521"/>
      <c r="B1212" s="522" t="s">
        <v>326</v>
      </c>
      <c r="C1212" s="523">
        <v>0</v>
      </c>
      <c r="D1212" s="523"/>
      <c r="E1212" s="524">
        <v>5</v>
      </c>
      <c r="F1212" s="525">
        <v>0.5</v>
      </c>
      <c r="G1212" s="526">
        <f t="shared" si="531"/>
        <v>2.5</v>
      </c>
      <c r="H1212" s="520">
        <f t="shared" si="532"/>
        <v>0</v>
      </c>
      <c r="I1212" s="523"/>
      <c r="J1212" s="520"/>
      <c r="K1212" s="527"/>
      <c r="L1212" s="517">
        <v>58</v>
      </c>
      <c r="M1212" s="518"/>
      <c r="N1212" s="518"/>
    </row>
    <row r="1213" spans="1:14" s="475" customFormat="1">
      <c r="A1213" s="513" t="s">
        <v>21</v>
      </c>
      <c r="B1213" s="519" t="s">
        <v>327</v>
      </c>
      <c r="C1213" s="588">
        <v>12</v>
      </c>
      <c r="D1213" s="588"/>
      <c r="E1213" s="529">
        <v>20</v>
      </c>
      <c r="F1213" s="516">
        <v>0.5</v>
      </c>
      <c r="G1213" s="530">
        <f t="shared" si="531"/>
        <v>10</v>
      </c>
      <c r="H1213" s="515">
        <f>ROUND(C1213*G1213*1,0)</f>
        <v>120</v>
      </c>
      <c r="I1213" s="514"/>
      <c r="J1213" s="515"/>
      <c r="K1213" s="528"/>
      <c r="L1213" s="531">
        <v>72</v>
      </c>
      <c r="M1213" s="569"/>
      <c r="N1213" s="569"/>
    </row>
    <row r="1214" spans="1:14" s="475" customFormat="1">
      <c r="A1214" s="512"/>
      <c r="B1214" s="513" t="s">
        <v>220</v>
      </c>
      <c r="C1214" s="514">
        <f>C1215+C1272</f>
        <v>411</v>
      </c>
      <c r="D1214" s="514">
        <f>D1215+D1272</f>
        <v>0</v>
      </c>
      <c r="E1214" s="515"/>
      <c r="F1214" s="516"/>
      <c r="G1214" s="516"/>
      <c r="H1214" s="515">
        <f>H1215+H1272</f>
        <v>1738.5</v>
      </c>
      <c r="I1214" s="514">
        <f>I1215+I1272</f>
        <v>0</v>
      </c>
      <c r="J1214" s="515"/>
      <c r="K1214" s="515"/>
      <c r="L1214" s="531">
        <v>1</v>
      </c>
      <c r="M1214" s="569"/>
      <c r="N1214" s="569"/>
    </row>
    <row r="1215" spans="1:14" s="470" customFormat="1">
      <c r="A1215" s="513" t="s">
        <v>20</v>
      </c>
      <c r="B1215" s="519" t="s">
        <v>264</v>
      </c>
      <c r="C1215" s="514">
        <f>C1216+C1249</f>
        <v>406</v>
      </c>
      <c r="D1215" s="514">
        <f>D1216+D1249</f>
        <v>0</v>
      </c>
      <c r="E1215" s="515"/>
      <c r="F1215" s="516"/>
      <c r="G1215" s="516"/>
      <c r="H1215" s="515">
        <f>H1216+H1249</f>
        <v>1688.5</v>
      </c>
      <c r="I1215" s="514">
        <f>I1216+I1249</f>
        <v>0</v>
      </c>
      <c r="J1215" s="520"/>
      <c r="K1215" s="515"/>
      <c r="L1215" s="517">
        <v>2</v>
      </c>
      <c r="M1215" s="518"/>
      <c r="N1215" s="518"/>
    </row>
    <row r="1216" spans="1:14" s="470" customFormat="1">
      <c r="A1216" s="513" t="s">
        <v>23</v>
      </c>
      <c r="B1216" s="519" t="s">
        <v>265</v>
      </c>
      <c r="C1216" s="514">
        <f t="shared" ref="C1216:K1216" si="533">C1217+C1220+C1221+C1225+C1232+C1239+C1248</f>
        <v>406</v>
      </c>
      <c r="D1216" s="514">
        <f t="shared" ref="D1216" si="534">D1217+D1220+D1221+D1225+D1232+D1239+D1248</f>
        <v>0</v>
      </c>
      <c r="E1216" s="515"/>
      <c r="F1216" s="515"/>
      <c r="G1216" s="515"/>
      <c r="H1216" s="515">
        <f t="shared" si="533"/>
        <v>1632.5</v>
      </c>
      <c r="I1216" s="514">
        <f t="shared" ref="I1216" si="535">I1217+I1220+I1221+I1225+I1232+I1239+I1248</f>
        <v>0</v>
      </c>
      <c r="J1216" s="515">
        <f t="shared" si="533"/>
        <v>0</v>
      </c>
      <c r="K1216" s="515">
        <f t="shared" si="533"/>
        <v>0</v>
      </c>
      <c r="L1216" s="517">
        <v>3</v>
      </c>
      <c r="M1216" s="518"/>
      <c r="N1216" s="518"/>
    </row>
    <row r="1217" spans="1:14" s="470" customFormat="1">
      <c r="A1217" s="513">
        <v>1</v>
      </c>
      <c r="B1217" s="519" t="s">
        <v>266</v>
      </c>
      <c r="C1217" s="514">
        <f t="shared" ref="C1217:K1217" si="536">C1218+C1219</f>
        <v>6</v>
      </c>
      <c r="D1217" s="514">
        <f t="shared" ref="D1217" si="537">D1218+D1219</f>
        <v>0</v>
      </c>
      <c r="E1217" s="515">
        <f t="shared" si="536"/>
        <v>4</v>
      </c>
      <c r="F1217" s="515">
        <f t="shared" si="536"/>
        <v>1</v>
      </c>
      <c r="G1217" s="515">
        <f t="shared" si="536"/>
        <v>2</v>
      </c>
      <c r="H1217" s="515">
        <f t="shared" si="536"/>
        <v>27</v>
      </c>
      <c r="I1217" s="514">
        <f t="shared" ref="I1217" si="538">I1218+I1219</f>
        <v>0</v>
      </c>
      <c r="J1217" s="515">
        <f t="shared" si="536"/>
        <v>0</v>
      </c>
      <c r="K1217" s="515">
        <f t="shared" si="536"/>
        <v>0</v>
      </c>
      <c r="L1217" s="517">
        <v>4</v>
      </c>
      <c r="M1217" s="518"/>
      <c r="N1217" s="518"/>
    </row>
    <row r="1218" spans="1:14" s="470" customFormat="1">
      <c r="A1218" s="521"/>
      <c r="B1218" s="522" t="s">
        <v>267</v>
      </c>
      <c r="C1218" s="523"/>
      <c r="D1218" s="523"/>
      <c r="E1218" s="524">
        <v>2.5</v>
      </c>
      <c r="F1218" s="525">
        <v>0.5</v>
      </c>
      <c r="G1218" s="526">
        <f t="shared" ref="G1218:G1220" si="539">E1218*F1218</f>
        <v>1.25</v>
      </c>
      <c r="H1218" s="520">
        <f t="shared" ref="H1218:H1220" si="540">ROUND(C1218*G1218*6,0)</f>
        <v>0</v>
      </c>
      <c r="I1218" s="523"/>
      <c r="J1218" s="520"/>
      <c r="K1218" s="527"/>
      <c r="L1218" s="517">
        <v>5</v>
      </c>
      <c r="M1218" s="518"/>
      <c r="N1218" s="518"/>
    </row>
    <row r="1219" spans="1:14" s="470" customFormat="1">
      <c r="A1219" s="521"/>
      <c r="B1219" s="522" t="s">
        <v>268</v>
      </c>
      <c r="C1219" s="523">
        <v>6</v>
      </c>
      <c r="D1219" s="523"/>
      <c r="E1219" s="524">
        <v>1.5</v>
      </c>
      <c r="F1219" s="525">
        <v>0.5</v>
      </c>
      <c r="G1219" s="526">
        <f t="shared" si="539"/>
        <v>0.75</v>
      </c>
      <c r="H1219" s="520">
        <f>ROUND(C1219*G1219*6,0)</f>
        <v>27</v>
      </c>
      <c r="I1219" s="523"/>
      <c r="J1219" s="520"/>
      <c r="K1219" s="527"/>
      <c r="L1219" s="517">
        <v>6</v>
      </c>
      <c r="M1219" s="518"/>
      <c r="N1219" s="518"/>
    </row>
    <row r="1220" spans="1:14" s="470" customFormat="1" ht="25.5">
      <c r="A1220" s="513">
        <v>2</v>
      </c>
      <c r="B1220" s="519" t="s">
        <v>269</v>
      </c>
      <c r="C1220" s="514"/>
      <c r="D1220" s="514"/>
      <c r="E1220" s="512">
        <v>1.5</v>
      </c>
      <c r="F1220" s="525">
        <v>0.5</v>
      </c>
      <c r="G1220" s="526">
        <f t="shared" si="539"/>
        <v>0.75</v>
      </c>
      <c r="H1220" s="520">
        <f t="shared" si="540"/>
        <v>0</v>
      </c>
      <c r="I1220" s="514"/>
      <c r="J1220" s="520"/>
      <c r="K1220" s="527"/>
      <c r="L1220" s="517">
        <v>7</v>
      </c>
      <c r="M1220" s="518"/>
      <c r="N1220" s="518"/>
    </row>
    <row r="1221" spans="1:14" s="470" customFormat="1">
      <c r="A1221" s="513">
        <v>3</v>
      </c>
      <c r="B1221" s="519" t="s">
        <v>270</v>
      </c>
      <c r="C1221" s="514">
        <f t="shared" ref="C1221:K1221" si="541">SUM(C1222:C1224)</f>
        <v>0</v>
      </c>
      <c r="D1221" s="514">
        <f t="shared" ref="D1221" si="542">SUM(D1222:D1224)</f>
        <v>0</v>
      </c>
      <c r="E1221" s="515">
        <f t="shared" si="541"/>
        <v>6</v>
      </c>
      <c r="F1221" s="515">
        <f t="shared" si="541"/>
        <v>1.5</v>
      </c>
      <c r="G1221" s="515">
        <f t="shared" si="541"/>
        <v>3</v>
      </c>
      <c r="H1221" s="515">
        <f t="shared" si="541"/>
        <v>0</v>
      </c>
      <c r="I1221" s="514">
        <f t="shared" ref="I1221" si="543">SUM(I1222:I1224)</f>
        <v>0</v>
      </c>
      <c r="J1221" s="515">
        <f t="shared" si="541"/>
        <v>0</v>
      </c>
      <c r="K1221" s="515">
        <f t="shared" si="541"/>
        <v>0</v>
      </c>
      <c r="L1221" s="517">
        <v>8</v>
      </c>
      <c r="M1221" s="518"/>
      <c r="N1221" s="518"/>
    </row>
    <row r="1222" spans="1:14" s="470" customFormat="1">
      <c r="A1222" s="521"/>
      <c r="B1222" s="522" t="s">
        <v>271</v>
      </c>
      <c r="C1222" s="523"/>
      <c r="D1222" s="523"/>
      <c r="E1222" s="524">
        <v>2.5</v>
      </c>
      <c r="F1222" s="525">
        <v>0.5</v>
      </c>
      <c r="G1222" s="526">
        <f t="shared" ref="G1222:G1224" si="544">E1222*F1222</f>
        <v>1.25</v>
      </c>
      <c r="H1222" s="520">
        <f t="shared" ref="H1222:H1224" si="545">ROUND(C1222*G1222*6,0)</f>
        <v>0</v>
      </c>
      <c r="I1222" s="523"/>
      <c r="J1222" s="520"/>
      <c r="K1222" s="527"/>
      <c r="L1222" s="517">
        <v>9</v>
      </c>
      <c r="M1222" s="518"/>
      <c r="N1222" s="518"/>
    </row>
    <row r="1223" spans="1:14" s="470" customFormat="1">
      <c r="A1223" s="521"/>
      <c r="B1223" s="522" t="s">
        <v>272</v>
      </c>
      <c r="C1223" s="523"/>
      <c r="D1223" s="523"/>
      <c r="E1223" s="524">
        <v>2</v>
      </c>
      <c r="F1223" s="525">
        <v>0.5</v>
      </c>
      <c r="G1223" s="526">
        <f t="shared" si="544"/>
        <v>1</v>
      </c>
      <c r="H1223" s="520">
        <f t="shared" si="545"/>
        <v>0</v>
      </c>
      <c r="I1223" s="523"/>
      <c r="J1223" s="520"/>
      <c r="K1223" s="527"/>
      <c r="L1223" s="517">
        <v>10</v>
      </c>
      <c r="M1223" s="518"/>
      <c r="N1223" s="518"/>
    </row>
    <row r="1224" spans="1:14" s="470" customFormat="1">
      <c r="A1224" s="521"/>
      <c r="B1224" s="522" t="s">
        <v>273</v>
      </c>
      <c r="C1224" s="523"/>
      <c r="D1224" s="523"/>
      <c r="E1224" s="524">
        <v>1.5</v>
      </c>
      <c r="F1224" s="525">
        <v>0.5</v>
      </c>
      <c r="G1224" s="526">
        <f t="shared" si="544"/>
        <v>0.75</v>
      </c>
      <c r="H1224" s="520">
        <f t="shared" si="545"/>
        <v>0</v>
      </c>
      <c r="I1224" s="523"/>
      <c r="J1224" s="520"/>
      <c r="K1224" s="527"/>
      <c r="L1224" s="517">
        <v>11</v>
      </c>
      <c r="M1224" s="518"/>
      <c r="N1224" s="518"/>
    </row>
    <row r="1225" spans="1:14" s="470" customFormat="1" ht="38.25">
      <c r="A1225" s="513">
        <v>4</v>
      </c>
      <c r="B1225" s="519" t="s">
        <v>274</v>
      </c>
      <c r="C1225" s="514">
        <f>SUM(C1226:C1231)</f>
        <v>42</v>
      </c>
      <c r="D1225" s="514">
        <f>SUM(D1226:D1231)</f>
        <v>0</v>
      </c>
      <c r="E1225" s="512"/>
      <c r="F1225" s="525"/>
      <c r="G1225" s="526"/>
      <c r="H1225" s="515">
        <f>SUM(H1226:H1231)</f>
        <v>287.5</v>
      </c>
      <c r="I1225" s="514">
        <f>SUM(I1226:I1231)</f>
        <v>0</v>
      </c>
      <c r="J1225" s="520"/>
      <c r="K1225" s="527"/>
      <c r="L1225" s="517">
        <v>12</v>
      </c>
      <c r="M1225" s="518"/>
      <c r="N1225" s="518"/>
    </row>
    <row r="1226" spans="1:14" s="470" customFormat="1">
      <c r="A1226" s="521"/>
      <c r="B1226" s="522" t="s">
        <v>275</v>
      </c>
      <c r="C1226" s="551">
        <v>13</v>
      </c>
      <c r="D1226" s="551"/>
      <c r="E1226" s="524">
        <v>1</v>
      </c>
      <c r="F1226" s="525">
        <v>0.5</v>
      </c>
      <c r="G1226" s="526">
        <f t="shared" ref="G1226:G1238" si="546">E1226*F1226</f>
        <v>0.5</v>
      </c>
      <c r="H1226" s="520">
        <v>36.5</v>
      </c>
      <c r="I1226" s="523"/>
      <c r="J1226" s="520"/>
      <c r="K1226" s="527"/>
      <c r="L1226" s="517">
        <v>13</v>
      </c>
      <c r="M1226" s="518"/>
      <c r="N1226" s="518"/>
    </row>
    <row r="1227" spans="1:14" s="470" customFormat="1">
      <c r="A1227" s="521"/>
      <c r="B1227" s="522" t="s">
        <v>276</v>
      </c>
      <c r="C1227" s="551">
        <v>14</v>
      </c>
      <c r="D1227" s="551"/>
      <c r="E1227" s="524">
        <v>2</v>
      </c>
      <c r="F1227" s="525">
        <v>0.5</v>
      </c>
      <c r="G1227" s="526">
        <f t="shared" si="546"/>
        <v>1</v>
      </c>
      <c r="H1227" s="520">
        <v>80</v>
      </c>
      <c r="I1227" s="523"/>
      <c r="J1227" s="520"/>
      <c r="K1227" s="527"/>
      <c r="L1227" s="517">
        <v>14</v>
      </c>
      <c r="M1227" s="518"/>
      <c r="N1227" s="518"/>
    </row>
    <row r="1228" spans="1:14" s="470" customFormat="1">
      <c r="A1228" s="521"/>
      <c r="B1228" s="522" t="s">
        <v>277</v>
      </c>
      <c r="C1228" s="551">
        <v>7</v>
      </c>
      <c r="D1228" s="551"/>
      <c r="E1228" s="524">
        <v>3</v>
      </c>
      <c r="F1228" s="525">
        <v>0.5</v>
      </c>
      <c r="G1228" s="526">
        <f t="shared" si="546"/>
        <v>1.5</v>
      </c>
      <c r="H1228" s="520">
        <f t="shared" ref="H1228:H1231" si="547">ROUND(C1228*G1228*6,0)</f>
        <v>63</v>
      </c>
      <c r="I1228" s="523"/>
      <c r="J1228" s="520"/>
      <c r="K1228" s="527"/>
      <c r="L1228" s="517">
        <v>15</v>
      </c>
      <c r="M1228" s="518"/>
      <c r="N1228" s="518"/>
    </row>
    <row r="1229" spans="1:14" s="470" customFormat="1">
      <c r="A1229" s="521"/>
      <c r="B1229" s="522" t="s">
        <v>278</v>
      </c>
      <c r="C1229" s="551">
        <v>5</v>
      </c>
      <c r="D1229" s="551"/>
      <c r="E1229" s="524">
        <v>4</v>
      </c>
      <c r="F1229" s="525">
        <v>0.5</v>
      </c>
      <c r="G1229" s="526">
        <f t="shared" si="546"/>
        <v>2</v>
      </c>
      <c r="H1229" s="520">
        <f t="shared" si="547"/>
        <v>60</v>
      </c>
      <c r="I1229" s="523"/>
      <c r="J1229" s="520"/>
      <c r="K1229" s="527"/>
      <c r="L1229" s="517">
        <v>16</v>
      </c>
      <c r="M1229" s="518"/>
      <c r="N1229" s="518"/>
    </row>
    <row r="1230" spans="1:14" s="470" customFormat="1">
      <c r="A1230" s="521"/>
      <c r="B1230" s="522" t="s">
        <v>279</v>
      </c>
      <c r="C1230" s="551">
        <v>2</v>
      </c>
      <c r="D1230" s="551"/>
      <c r="E1230" s="524">
        <v>5</v>
      </c>
      <c r="F1230" s="525">
        <v>0.5</v>
      </c>
      <c r="G1230" s="526">
        <f t="shared" si="546"/>
        <v>2.5</v>
      </c>
      <c r="H1230" s="520">
        <f t="shared" si="547"/>
        <v>30</v>
      </c>
      <c r="I1230" s="523"/>
      <c r="J1230" s="520"/>
      <c r="K1230" s="527"/>
      <c r="L1230" s="517">
        <v>17</v>
      </c>
      <c r="M1230" s="518"/>
      <c r="N1230" s="518"/>
    </row>
    <row r="1231" spans="1:14" s="470" customFormat="1">
      <c r="A1231" s="521"/>
      <c r="B1231" s="522" t="s">
        <v>280</v>
      </c>
      <c r="C1231" s="551">
        <v>1</v>
      </c>
      <c r="D1231" s="551"/>
      <c r="E1231" s="524">
        <v>6</v>
      </c>
      <c r="F1231" s="525">
        <v>0.5</v>
      </c>
      <c r="G1231" s="526">
        <f t="shared" si="546"/>
        <v>3</v>
      </c>
      <c r="H1231" s="520">
        <f t="shared" si="547"/>
        <v>18</v>
      </c>
      <c r="I1231" s="523"/>
      <c r="J1231" s="520"/>
      <c r="K1231" s="527"/>
      <c r="L1231" s="517">
        <v>18</v>
      </c>
      <c r="M1231" s="518"/>
      <c r="N1231" s="518"/>
    </row>
    <row r="1232" spans="1:14" s="470" customFormat="1">
      <c r="A1232" s="513">
        <v>5</v>
      </c>
      <c r="B1232" s="519" t="s">
        <v>281</v>
      </c>
      <c r="C1232" s="514">
        <f>C1233+C1236+C1237+C1238</f>
        <v>3</v>
      </c>
      <c r="D1232" s="514">
        <f>D1233+D1236+D1237+D1238</f>
        <v>0</v>
      </c>
      <c r="E1232" s="514"/>
      <c r="F1232" s="525">
        <v>0.5</v>
      </c>
      <c r="G1232" s="526">
        <f t="shared" si="546"/>
        <v>0</v>
      </c>
      <c r="H1232" s="515">
        <f>H1233+H1236+H1237+H1238</f>
        <v>15</v>
      </c>
      <c r="I1232" s="514">
        <f>I1233+I1236+I1237+I1238</f>
        <v>0</v>
      </c>
      <c r="J1232" s="515"/>
      <c r="K1232" s="528"/>
      <c r="L1232" s="517">
        <v>19</v>
      </c>
      <c r="M1232" s="518"/>
      <c r="N1232" s="518"/>
    </row>
    <row r="1233" spans="1:14" s="470" customFormat="1" ht="43.9" customHeight="1">
      <c r="A1233" s="513" t="s">
        <v>282</v>
      </c>
      <c r="B1233" s="519" t="s">
        <v>283</v>
      </c>
      <c r="C1233" s="514">
        <f>C1234+C1235</f>
        <v>3</v>
      </c>
      <c r="D1233" s="514">
        <f>D1234+D1235</f>
        <v>0</v>
      </c>
      <c r="E1233" s="512"/>
      <c r="F1233" s="525">
        <v>0.5</v>
      </c>
      <c r="G1233" s="526">
        <f t="shared" si="546"/>
        <v>0</v>
      </c>
      <c r="H1233" s="515">
        <f>H1234+H1235</f>
        <v>15</v>
      </c>
      <c r="I1233" s="514">
        <f>I1234+I1235</f>
        <v>0</v>
      </c>
      <c r="J1233" s="515"/>
      <c r="K1233" s="528"/>
      <c r="L1233" s="517">
        <v>20</v>
      </c>
      <c r="M1233" s="518"/>
      <c r="N1233" s="518"/>
    </row>
    <row r="1234" spans="1:14" s="470" customFormat="1">
      <c r="A1234" s="521"/>
      <c r="B1234" s="522" t="s">
        <v>284</v>
      </c>
      <c r="C1234" s="551">
        <v>2</v>
      </c>
      <c r="D1234" s="551"/>
      <c r="E1234" s="524">
        <v>1.5</v>
      </c>
      <c r="F1234" s="525">
        <v>0.5</v>
      </c>
      <c r="G1234" s="526">
        <f t="shared" si="546"/>
        <v>0.75</v>
      </c>
      <c r="H1234" s="520">
        <f t="shared" ref="H1234:H1238" si="548">ROUND(C1234*G1234*6,0)</f>
        <v>9</v>
      </c>
      <c r="I1234" s="523"/>
      <c r="J1234" s="520"/>
      <c r="K1234" s="527"/>
      <c r="L1234" s="517">
        <v>21</v>
      </c>
      <c r="M1234" s="518"/>
      <c r="N1234" s="518"/>
    </row>
    <row r="1235" spans="1:14" s="470" customFormat="1">
      <c r="A1235" s="521"/>
      <c r="B1235" s="522" t="s">
        <v>285</v>
      </c>
      <c r="C1235" s="551">
        <v>1</v>
      </c>
      <c r="D1235" s="551"/>
      <c r="E1235" s="524">
        <v>2</v>
      </c>
      <c r="F1235" s="525">
        <v>0.5</v>
      </c>
      <c r="G1235" s="526">
        <f t="shared" si="546"/>
        <v>1</v>
      </c>
      <c r="H1235" s="520">
        <f t="shared" si="548"/>
        <v>6</v>
      </c>
      <c r="I1235" s="523"/>
      <c r="J1235" s="520"/>
      <c r="K1235" s="527"/>
      <c r="L1235" s="517">
        <v>22</v>
      </c>
      <c r="M1235" s="518"/>
      <c r="N1235" s="518"/>
    </row>
    <row r="1236" spans="1:14" s="470" customFormat="1" ht="38.25">
      <c r="A1236" s="513" t="s">
        <v>286</v>
      </c>
      <c r="B1236" s="519" t="s">
        <v>287</v>
      </c>
      <c r="C1236" s="584"/>
      <c r="D1236" s="584"/>
      <c r="E1236" s="529">
        <v>1</v>
      </c>
      <c r="F1236" s="525">
        <v>0.5</v>
      </c>
      <c r="G1236" s="526">
        <f t="shared" si="546"/>
        <v>0.5</v>
      </c>
      <c r="H1236" s="515">
        <f t="shared" si="548"/>
        <v>0</v>
      </c>
      <c r="I1236" s="514"/>
      <c r="J1236" s="515"/>
      <c r="K1236" s="528"/>
      <c r="L1236" s="517">
        <v>23</v>
      </c>
      <c r="M1236" s="518"/>
      <c r="N1236" s="518"/>
    </row>
    <row r="1237" spans="1:14" s="470" customFormat="1" ht="25.5">
      <c r="A1237" s="513" t="s">
        <v>288</v>
      </c>
      <c r="B1237" s="519" t="s">
        <v>289</v>
      </c>
      <c r="C1237" s="584"/>
      <c r="D1237" s="584"/>
      <c r="E1237" s="529">
        <v>1</v>
      </c>
      <c r="F1237" s="525">
        <v>0.5</v>
      </c>
      <c r="G1237" s="526">
        <f t="shared" si="546"/>
        <v>0.5</v>
      </c>
      <c r="H1237" s="515">
        <f t="shared" si="548"/>
        <v>0</v>
      </c>
      <c r="I1237" s="514"/>
      <c r="J1237" s="515"/>
      <c r="K1237" s="528"/>
      <c r="L1237" s="517">
        <v>24</v>
      </c>
      <c r="M1237" s="518"/>
      <c r="N1237" s="518"/>
    </row>
    <row r="1238" spans="1:14" s="470" customFormat="1" ht="38.25">
      <c r="A1238" s="513" t="s">
        <v>290</v>
      </c>
      <c r="B1238" s="519" t="s">
        <v>291</v>
      </c>
      <c r="C1238" s="514"/>
      <c r="D1238" s="514"/>
      <c r="E1238" s="529">
        <v>3</v>
      </c>
      <c r="F1238" s="525">
        <v>0.5</v>
      </c>
      <c r="G1238" s="526">
        <f t="shared" si="546"/>
        <v>1.5</v>
      </c>
      <c r="H1238" s="515">
        <f t="shared" si="548"/>
        <v>0</v>
      </c>
      <c r="I1238" s="514"/>
      <c r="J1238" s="515"/>
      <c r="K1238" s="528"/>
      <c r="L1238" s="517">
        <v>25</v>
      </c>
      <c r="M1238" s="518"/>
      <c r="N1238" s="518"/>
    </row>
    <row r="1239" spans="1:14" s="475" customFormat="1" ht="25.5">
      <c r="A1239" s="513">
        <v>6</v>
      </c>
      <c r="B1239" s="519" t="s">
        <v>292</v>
      </c>
      <c r="C1239" s="514">
        <f>C1240+C1244</f>
        <v>55</v>
      </c>
      <c r="D1239" s="514">
        <f>D1240+D1244</f>
        <v>0</v>
      </c>
      <c r="E1239" s="512"/>
      <c r="F1239" s="516"/>
      <c r="G1239" s="530"/>
      <c r="H1239" s="515">
        <f>H1240+H1244</f>
        <v>284.5</v>
      </c>
      <c r="I1239" s="514">
        <f>I1240+I1244</f>
        <v>0</v>
      </c>
      <c r="J1239" s="515"/>
      <c r="K1239" s="528"/>
      <c r="L1239" s="531">
        <v>26</v>
      </c>
      <c r="M1239" s="518"/>
      <c r="N1239" s="518"/>
    </row>
    <row r="1240" spans="1:14" s="470" customFormat="1">
      <c r="A1240" s="513" t="s">
        <v>293</v>
      </c>
      <c r="B1240" s="519" t="s">
        <v>294</v>
      </c>
      <c r="C1240" s="514">
        <f>C1241+C1242+C1243</f>
        <v>8</v>
      </c>
      <c r="D1240" s="514">
        <f>D1241+D1242+D1243</f>
        <v>0</v>
      </c>
      <c r="E1240" s="524">
        <v>2.5</v>
      </c>
      <c r="F1240" s="525">
        <v>0.5</v>
      </c>
      <c r="G1240" s="526">
        <f t="shared" ref="G1240:G1243" si="549">E1240*F1240</f>
        <v>1.25</v>
      </c>
      <c r="H1240" s="515">
        <f>H1241+H1242+H1243</f>
        <v>60</v>
      </c>
      <c r="I1240" s="514">
        <f>I1241+I1242+I1243</f>
        <v>0</v>
      </c>
      <c r="J1240" s="515"/>
      <c r="K1240" s="528"/>
      <c r="L1240" s="517">
        <v>27</v>
      </c>
      <c r="M1240" s="518"/>
      <c r="N1240" s="518"/>
    </row>
    <row r="1241" spans="1:14" s="470" customFormat="1">
      <c r="A1241" s="521"/>
      <c r="B1241" s="522" t="s">
        <v>295</v>
      </c>
      <c r="C1241" s="572">
        <v>6</v>
      </c>
      <c r="D1241" s="572"/>
      <c r="E1241" s="524">
        <v>2.5</v>
      </c>
      <c r="F1241" s="525">
        <v>0.5</v>
      </c>
      <c r="G1241" s="526">
        <f t="shared" si="549"/>
        <v>1.25</v>
      </c>
      <c r="H1241" s="520">
        <f t="shared" ref="H1241:H1243" si="550">ROUND(C1241*G1241*6,0)</f>
        <v>45</v>
      </c>
      <c r="I1241" s="523"/>
      <c r="J1241" s="520"/>
      <c r="K1241" s="527"/>
      <c r="L1241" s="517">
        <v>28</v>
      </c>
      <c r="M1241" s="518"/>
      <c r="N1241" s="518"/>
    </row>
    <row r="1242" spans="1:14" s="470" customFormat="1">
      <c r="A1242" s="521"/>
      <c r="B1242" s="522" t="s">
        <v>296</v>
      </c>
      <c r="C1242" s="572">
        <v>2</v>
      </c>
      <c r="D1242" s="572"/>
      <c r="E1242" s="524">
        <v>2</v>
      </c>
      <c r="F1242" s="525">
        <v>0.5</v>
      </c>
      <c r="G1242" s="526">
        <f t="shared" si="549"/>
        <v>1</v>
      </c>
      <c r="H1242" s="520">
        <v>15</v>
      </c>
      <c r="I1242" s="523"/>
      <c r="J1242" s="520"/>
      <c r="K1242" s="527"/>
      <c r="L1242" s="517">
        <v>29</v>
      </c>
      <c r="M1242" s="518"/>
      <c r="N1242" s="518"/>
    </row>
    <row r="1243" spans="1:14" s="470" customFormat="1">
      <c r="A1243" s="521"/>
      <c r="B1243" s="522" t="s">
        <v>297</v>
      </c>
      <c r="C1243" s="572"/>
      <c r="D1243" s="572"/>
      <c r="E1243" s="524">
        <v>2.5</v>
      </c>
      <c r="F1243" s="525">
        <v>0.5</v>
      </c>
      <c r="G1243" s="526">
        <f t="shared" si="549"/>
        <v>1.25</v>
      </c>
      <c r="H1243" s="520">
        <f t="shared" si="550"/>
        <v>0</v>
      </c>
      <c r="I1243" s="523"/>
      <c r="J1243" s="520"/>
      <c r="K1243" s="527"/>
      <c r="L1243" s="517">
        <v>30</v>
      </c>
      <c r="M1243" s="518"/>
      <c r="N1243" s="518"/>
    </row>
    <row r="1244" spans="1:14" s="470" customFormat="1">
      <c r="A1244" s="513" t="s">
        <v>298</v>
      </c>
      <c r="B1244" s="519" t="s">
        <v>299</v>
      </c>
      <c r="C1244" s="523">
        <f>C1245+C1246+C1247</f>
        <v>47</v>
      </c>
      <c r="D1244" s="523">
        <f>D1245+D1246+D1247</f>
        <v>0</v>
      </c>
      <c r="E1244" s="524"/>
      <c r="F1244" s="525"/>
      <c r="G1244" s="526"/>
      <c r="H1244" s="520">
        <f>H1245+H1246+H1247</f>
        <v>224.5</v>
      </c>
      <c r="I1244" s="514">
        <f>I1245+I1246+I1247</f>
        <v>0</v>
      </c>
      <c r="J1244" s="520"/>
      <c r="K1244" s="527"/>
      <c r="L1244" s="517">
        <v>31</v>
      </c>
      <c r="M1244" s="518"/>
      <c r="N1244" s="518"/>
    </row>
    <row r="1245" spans="1:14" s="470" customFormat="1">
      <c r="A1245" s="521"/>
      <c r="B1245" s="522" t="s">
        <v>295</v>
      </c>
      <c r="C1245" s="572">
        <v>9</v>
      </c>
      <c r="D1245" s="572"/>
      <c r="E1245" s="524">
        <v>2</v>
      </c>
      <c r="F1245" s="525">
        <v>0.5</v>
      </c>
      <c r="G1245" s="526">
        <f t="shared" ref="G1245:G1248" si="551">E1245*F1245</f>
        <v>1</v>
      </c>
      <c r="H1245" s="520">
        <v>46</v>
      </c>
      <c r="I1245" s="523"/>
      <c r="J1245" s="520"/>
      <c r="K1245" s="527"/>
      <c r="L1245" s="517">
        <v>32</v>
      </c>
      <c r="M1245" s="518"/>
      <c r="N1245" s="518"/>
    </row>
    <row r="1246" spans="1:14" s="470" customFormat="1">
      <c r="A1246" s="521"/>
      <c r="B1246" s="522" t="s">
        <v>296</v>
      </c>
      <c r="C1246" s="572">
        <v>31</v>
      </c>
      <c r="D1246" s="572"/>
      <c r="E1246" s="524">
        <v>1.5</v>
      </c>
      <c r="F1246" s="525">
        <v>0.5</v>
      </c>
      <c r="G1246" s="526">
        <f t="shared" si="551"/>
        <v>0.75</v>
      </c>
      <c r="H1246" s="520">
        <v>136.5</v>
      </c>
      <c r="I1246" s="523"/>
      <c r="J1246" s="520"/>
      <c r="K1246" s="527"/>
      <c r="L1246" s="517">
        <v>33</v>
      </c>
      <c r="M1246" s="518"/>
      <c r="N1246" s="518"/>
    </row>
    <row r="1247" spans="1:14" s="470" customFormat="1">
      <c r="A1247" s="521"/>
      <c r="B1247" s="522" t="s">
        <v>297</v>
      </c>
      <c r="C1247" s="572">
        <v>7</v>
      </c>
      <c r="D1247" s="572"/>
      <c r="E1247" s="524">
        <v>2</v>
      </c>
      <c r="F1247" s="525">
        <v>0.5</v>
      </c>
      <c r="G1247" s="526">
        <f t="shared" si="551"/>
        <v>1</v>
      </c>
      <c r="H1247" s="520">
        <f t="shared" ref="H1247" si="552">ROUND(C1247*G1247*6,0)</f>
        <v>42</v>
      </c>
      <c r="I1247" s="523"/>
      <c r="J1247" s="520"/>
      <c r="K1247" s="527"/>
      <c r="L1247" s="517">
        <v>34</v>
      </c>
      <c r="M1247" s="518"/>
      <c r="N1247" s="518"/>
    </row>
    <row r="1248" spans="1:14" s="470" customFormat="1" ht="25.5">
      <c r="A1248" s="513">
        <v>7</v>
      </c>
      <c r="B1248" s="519" t="s">
        <v>300</v>
      </c>
      <c r="C1248" s="584">
        <v>300</v>
      </c>
      <c r="D1248" s="584"/>
      <c r="E1248" s="512">
        <v>1.5</v>
      </c>
      <c r="F1248" s="516">
        <v>0.5</v>
      </c>
      <c r="G1248" s="530">
        <f t="shared" si="551"/>
        <v>0.75</v>
      </c>
      <c r="H1248" s="515">
        <v>1018.5</v>
      </c>
      <c r="I1248" s="514"/>
      <c r="J1248" s="515"/>
      <c r="K1248" s="528"/>
      <c r="L1248" s="517">
        <v>35</v>
      </c>
      <c r="M1248" s="518"/>
      <c r="N1248" s="518"/>
    </row>
    <row r="1249" spans="1:14" s="470" customFormat="1">
      <c r="A1249" s="513" t="s">
        <v>37</v>
      </c>
      <c r="B1249" s="519" t="s">
        <v>301</v>
      </c>
      <c r="C1249" s="514">
        <f>C1250+C1257+C1258</f>
        <v>0</v>
      </c>
      <c r="D1249" s="514">
        <f>D1250+D1257+D1258</f>
        <v>0</v>
      </c>
      <c r="E1249" s="532"/>
      <c r="F1249" s="525"/>
      <c r="G1249" s="526"/>
      <c r="H1249" s="515">
        <f>H1250+H1257+H1258</f>
        <v>56</v>
      </c>
      <c r="I1249" s="514">
        <f>I1250+I1257+I1258</f>
        <v>0</v>
      </c>
      <c r="J1249" s="515"/>
      <c r="K1249" s="528"/>
      <c r="L1249" s="517">
        <v>36</v>
      </c>
      <c r="M1249" s="518"/>
      <c r="N1249" s="518"/>
    </row>
    <row r="1250" spans="1:14" s="470" customFormat="1" ht="25.5">
      <c r="A1250" s="513">
        <v>1</v>
      </c>
      <c r="B1250" s="519" t="s">
        <v>302</v>
      </c>
      <c r="C1250" s="514">
        <f>C1251+C1252</f>
        <v>0</v>
      </c>
      <c r="D1250" s="514">
        <f>D1251+D1252</f>
        <v>0</v>
      </c>
      <c r="E1250" s="533"/>
      <c r="F1250" s="525"/>
      <c r="G1250" s="526"/>
      <c r="H1250" s="515">
        <f>H1251+H1252</f>
        <v>0</v>
      </c>
      <c r="I1250" s="514">
        <f>I1251+I1252</f>
        <v>0</v>
      </c>
      <c r="J1250" s="515"/>
      <c r="K1250" s="528"/>
      <c r="L1250" s="517">
        <v>37</v>
      </c>
      <c r="M1250" s="518"/>
      <c r="N1250" s="518"/>
    </row>
    <row r="1251" spans="1:14" s="470" customFormat="1">
      <c r="A1251" s="513" t="s">
        <v>39</v>
      </c>
      <c r="B1251" s="519" t="s">
        <v>303</v>
      </c>
      <c r="C1251" s="514"/>
      <c r="D1251" s="514"/>
      <c r="E1251" s="512">
        <v>2.5</v>
      </c>
      <c r="F1251" s="525">
        <v>0.5</v>
      </c>
      <c r="G1251" s="526">
        <f t="shared" ref="G1251:G1257" si="553">E1251*F1251</f>
        <v>1.25</v>
      </c>
      <c r="H1251" s="520">
        <f t="shared" ref="H1251:H1257" si="554">ROUND(C1251*G1251*6,0)</f>
        <v>0</v>
      </c>
      <c r="I1251" s="514"/>
      <c r="J1251" s="515"/>
      <c r="K1251" s="528"/>
      <c r="L1251" s="517">
        <v>38</v>
      </c>
      <c r="M1251" s="518"/>
      <c r="N1251" s="518"/>
    </row>
    <row r="1252" spans="1:14" s="470" customFormat="1">
      <c r="A1252" s="513" t="s">
        <v>42</v>
      </c>
      <c r="B1252" s="519" t="s">
        <v>304</v>
      </c>
      <c r="C1252" s="514">
        <f>SUM(C1253:C1256)</f>
        <v>0</v>
      </c>
      <c r="D1252" s="514">
        <f>SUM(D1253:D1256)</f>
        <v>0</v>
      </c>
      <c r="E1252" s="512"/>
      <c r="F1252" s="525"/>
      <c r="G1252" s="526"/>
      <c r="H1252" s="515">
        <f>SUM(H1253:H1256)</f>
        <v>0</v>
      </c>
      <c r="I1252" s="514">
        <f>SUM(I1253:I1256)</f>
        <v>0</v>
      </c>
      <c r="J1252" s="515"/>
      <c r="K1252" s="528"/>
      <c r="L1252" s="517">
        <v>39</v>
      </c>
      <c r="M1252" s="518"/>
      <c r="N1252" s="518"/>
    </row>
    <row r="1253" spans="1:14" s="470" customFormat="1">
      <c r="A1253" s="521"/>
      <c r="B1253" s="522" t="s">
        <v>305</v>
      </c>
      <c r="C1253" s="523"/>
      <c r="D1253" s="523"/>
      <c r="E1253" s="524">
        <v>1.5</v>
      </c>
      <c r="F1253" s="525">
        <v>0.5</v>
      </c>
      <c r="G1253" s="526">
        <f t="shared" si="553"/>
        <v>0.75</v>
      </c>
      <c r="H1253" s="520">
        <f t="shared" si="554"/>
        <v>0</v>
      </c>
      <c r="I1253" s="523"/>
      <c r="J1253" s="520"/>
      <c r="K1253" s="527"/>
      <c r="L1253" s="517">
        <v>40</v>
      </c>
      <c r="M1253" s="518"/>
      <c r="N1253" s="518"/>
    </row>
    <row r="1254" spans="1:14" s="470" customFormat="1">
      <c r="A1254" s="521"/>
      <c r="B1254" s="522" t="s">
        <v>306</v>
      </c>
      <c r="C1254" s="523"/>
      <c r="D1254" s="523"/>
      <c r="E1254" s="524">
        <v>3</v>
      </c>
      <c r="F1254" s="525">
        <v>0.5</v>
      </c>
      <c r="G1254" s="526">
        <f t="shared" si="553"/>
        <v>1.5</v>
      </c>
      <c r="H1254" s="520">
        <f t="shared" si="554"/>
        <v>0</v>
      </c>
      <c r="I1254" s="523"/>
      <c r="J1254" s="520"/>
      <c r="K1254" s="527"/>
      <c r="L1254" s="517">
        <v>41</v>
      </c>
      <c r="M1254" s="518"/>
      <c r="N1254" s="518"/>
    </row>
    <row r="1255" spans="1:14" s="470" customFormat="1">
      <c r="A1255" s="521"/>
      <c r="B1255" s="522" t="s">
        <v>307</v>
      </c>
      <c r="C1255" s="523"/>
      <c r="D1255" s="523"/>
      <c r="E1255" s="524">
        <v>4.5</v>
      </c>
      <c r="F1255" s="525">
        <v>0.5</v>
      </c>
      <c r="G1255" s="526">
        <f t="shared" si="553"/>
        <v>2.25</v>
      </c>
      <c r="H1255" s="520">
        <f t="shared" si="554"/>
        <v>0</v>
      </c>
      <c r="I1255" s="523"/>
      <c r="J1255" s="520"/>
      <c r="K1255" s="527"/>
      <c r="L1255" s="517">
        <v>42</v>
      </c>
      <c r="M1255" s="518"/>
      <c r="N1255" s="518"/>
    </row>
    <row r="1256" spans="1:14" s="470" customFormat="1">
      <c r="A1256" s="521"/>
      <c r="B1256" s="522" t="s">
        <v>308</v>
      </c>
      <c r="C1256" s="523"/>
      <c r="D1256" s="523"/>
      <c r="E1256" s="524">
        <v>6</v>
      </c>
      <c r="F1256" s="525">
        <v>0.5</v>
      </c>
      <c r="G1256" s="526">
        <f t="shared" si="553"/>
        <v>3</v>
      </c>
      <c r="H1256" s="520">
        <f t="shared" si="554"/>
        <v>0</v>
      </c>
      <c r="I1256" s="523"/>
      <c r="J1256" s="520"/>
      <c r="K1256" s="527"/>
      <c r="L1256" s="517">
        <v>43</v>
      </c>
      <c r="M1256" s="518"/>
      <c r="N1256" s="518"/>
    </row>
    <row r="1257" spans="1:14" s="470" customFormat="1" ht="25.5">
      <c r="A1257" s="513">
        <v>2</v>
      </c>
      <c r="B1257" s="519" t="s">
        <v>309</v>
      </c>
      <c r="C1257" s="514"/>
      <c r="D1257" s="514"/>
      <c r="E1257" s="512">
        <v>1.5</v>
      </c>
      <c r="F1257" s="525">
        <v>0.5</v>
      </c>
      <c r="G1257" s="526">
        <f t="shared" si="553"/>
        <v>0.75</v>
      </c>
      <c r="H1257" s="520">
        <f t="shared" si="554"/>
        <v>0</v>
      </c>
      <c r="I1257" s="514"/>
      <c r="J1257" s="515"/>
      <c r="K1257" s="528"/>
      <c r="L1257" s="517">
        <v>44</v>
      </c>
      <c r="M1257" s="518"/>
      <c r="N1257" s="518"/>
    </row>
    <row r="1258" spans="1:14" s="470" customFormat="1" ht="25.5">
      <c r="A1258" s="513">
        <v>3</v>
      </c>
      <c r="B1258" s="519" t="s">
        <v>310</v>
      </c>
      <c r="C1258" s="514"/>
      <c r="D1258" s="514"/>
      <c r="E1258" s="515">
        <f t="shared" ref="E1258:K1258" si="555">E1259+E1262+E1267</f>
        <v>0</v>
      </c>
      <c r="F1258" s="515">
        <f t="shared" si="555"/>
        <v>0</v>
      </c>
      <c r="G1258" s="515">
        <f t="shared" si="555"/>
        <v>0</v>
      </c>
      <c r="H1258" s="515">
        <f>H1259+H1262+H1267</f>
        <v>56</v>
      </c>
      <c r="I1258" s="514">
        <f t="shared" ref="I1258" si="556">I1259+I1262+I1267</f>
        <v>0</v>
      </c>
      <c r="J1258" s="515">
        <f t="shared" si="555"/>
        <v>0</v>
      </c>
      <c r="K1258" s="515">
        <f t="shared" si="555"/>
        <v>0</v>
      </c>
      <c r="L1258" s="517">
        <v>45</v>
      </c>
      <c r="M1258" s="518"/>
      <c r="N1258" s="518"/>
    </row>
    <row r="1259" spans="1:14" s="475" customFormat="1">
      <c r="A1259" s="513" t="s">
        <v>311</v>
      </c>
      <c r="B1259" s="519" t="s">
        <v>312</v>
      </c>
      <c r="C1259" s="514">
        <f>C1260+C1261</f>
        <v>1</v>
      </c>
      <c r="D1259" s="514">
        <f>D1260+D1261</f>
        <v>0</v>
      </c>
      <c r="E1259" s="532"/>
      <c r="F1259" s="516"/>
      <c r="G1259" s="530"/>
      <c r="H1259" s="515">
        <f>H1260+H1261</f>
        <v>6</v>
      </c>
      <c r="I1259" s="514">
        <f>I1260+I1261</f>
        <v>0</v>
      </c>
      <c r="J1259" s="515"/>
      <c r="K1259" s="528"/>
      <c r="L1259" s="531">
        <v>46</v>
      </c>
      <c r="M1259" s="518"/>
      <c r="N1259" s="518"/>
    </row>
    <row r="1260" spans="1:14" s="470" customFormat="1" ht="25.5">
      <c r="A1260" s="521"/>
      <c r="B1260" s="522" t="s">
        <v>313</v>
      </c>
      <c r="C1260" s="523">
        <v>1</v>
      </c>
      <c r="D1260" s="523"/>
      <c r="E1260" s="524">
        <v>1.5</v>
      </c>
      <c r="F1260" s="525">
        <v>0.5</v>
      </c>
      <c r="G1260" s="526">
        <f t="shared" ref="G1260:G1266" si="557">E1260*F1260</f>
        <v>0.75</v>
      </c>
      <c r="H1260" s="520">
        <v>6</v>
      </c>
      <c r="I1260" s="523"/>
      <c r="J1260" s="520"/>
      <c r="K1260" s="527"/>
      <c r="L1260" s="517">
        <v>47</v>
      </c>
      <c r="M1260" s="518"/>
      <c r="N1260" s="518"/>
    </row>
    <row r="1261" spans="1:14" s="470" customFormat="1" ht="25.5">
      <c r="A1261" s="521"/>
      <c r="B1261" s="522" t="s">
        <v>314</v>
      </c>
      <c r="C1261" s="523"/>
      <c r="D1261" s="523"/>
      <c r="E1261" s="524">
        <v>2</v>
      </c>
      <c r="F1261" s="525">
        <v>0.5</v>
      </c>
      <c r="G1261" s="526">
        <f t="shared" si="557"/>
        <v>1</v>
      </c>
      <c r="H1261" s="520">
        <f t="shared" ref="H1261:H1266" si="558">ROUND(C1261*G1261*6,0)</f>
        <v>0</v>
      </c>
      <c r="I1261" s="523"/>
      <c r="J1261" s="520"/>
      <c r="K1261" s="527"/>
      <c r="L1261" s="517">
        <v>48</v>
      </c>
      <c r="M1261" s="518"/>
      <c r="N1261" s="518"/>
    </row>
    <row r="1262" spans="1:14" s="475" customFormat="1" ht="35.1" customHeight="1">
      <c r="A1262" s="513" t="s">
        <v>315</v>
      </c>
      <c r="B1262" s="519" t="s">
        <v>316</v>
      </c>
      <c r="C1262" s="514">
        <f>SUM(C1263:C1266)</f>
        <v>12</v>
      </c>
      <c r="D1262" s="514">
        <f>SUM(D1263:D1266)</f>
        <v>0</v>
      </c>
      <c r="E1262" s="532"/>
      <c r="F1262" s="516"/>
      <c r="G1262" s="530"/>
      <c r="H1262" s="515">
        <f>SUM(H1263:H1266)</f>
        <v>32</v>
      </c>
      <c r="I1262" s="514">
        <f>SUM(I1263:I1266)</f>
        <v>0</v>
      </c>
      <c r="J1262" s="515"/>
      <c r="K1262" s="528"/>
      <c r="L1262" s="531">
        <v>49</v>
      </c>
      <c r="M1262" s="518"/>
      <c r="N1262" s="518"/>
    </row>
    <row r="1263" spans="1:14" s="470" customFormat="1">
      <c r="A1263" s="521"/>
      <c r="B1263" s="522" t="s">
        <v>317</v>
      </c>
      <c r="C1263" s="523">
        <v>12</v>
      </c>
      <c r="D1263" s="523"/>
      <c r="E1263" s="534">
        <v>1</v>
      </c>
      <c r="F1263" s="525">
        <v>0.5</v>
      </c>
      <c r="G1263" s="526">
        <f t="shared" si="557"/>
        <v>0.5</v>
      </c>
      <c r="H1263" s="520">
        <v>32</v>
      </c>
      <c r="I1263" s="523"/>
      <c r="J1263" s="520"/>
      <c r="K1263" s="527"/>
      <c r="L1263" s="517">
        <v>50</v>
      </c>
      <c r="M1263" s="518"/>
      <c r="N1263" s="518"/>
    </row>
    <row r="1264" spans="1:14" s="470" customFormat="1">
      <c r="A1264" s="521"/>
      <c r="B1264" s="522" t="s">
        <v>318</v>
      </c>
      <c r="C1264" s="523"/>
      <c r="D1264" s="523"/>
      <c r="E1264" s="524">
        <v>2</v>
      </c>
      <c r="F1264" s="525">
        <v>0.5</v>
      </c>
      <c r="G1264" s="526">
        <f t="shared" si="557"/>
        <v>1</v>
      </c>
      <c r="H1264" s="520">
        <f t="shared" si="558"/>
        <v>0</v>
      </c>
      <c r="I1264" s="523"/>
      <c r="J1264" s="520"/>
      <c r="K1264" s="527"/>
      <c r="L1264" s="517">
        <v>51</v>
      </c>
      <c r="M1264" s="518"/>
      <c r="N1264" s="518"/>
    </row>
    <row r="1265" spans="1:14" s="470" customFormat="1">
      <c r="A1265" s="521"/>
      <c r="B1265" s="522" t="s">
        <v>319</v>
      </c>
      <c r="C1265" s="523"/>
      <c r="D1265" s="523"/>
      <c r="E1265" s="534">
        <v>3</v>
      </c>
      <c r="F1265" s="525">
        <v>0.5</v>
      </c>
      <c r="G1265" s="526">
        <f t="shared" si="557"/>
        <v>1.5</v>
      </c>
      <c r="H1265" s="520">
        <f t="shared" si="558"/>
        <v>0</v>
      </c>
      <c r="I1265" s="523"/>
      <c r="J1265" s="520"/>
      <c r="K1265" s="527"/>
      <c r="L1265" s="517">
        <v>52</v>
      </c>
      <c r="M1265" s="518"/>
      <c r="N1265" s="518"/>
    </row>
    <row r="1266" spans="1:14" s="470" customFormat="1">
      <c r="A1266" s="521"/>
      <c r="B1266" s="522" t="s">
        <v>320</v>
      </c>
      <c r="C1266" s="523"/>
      <c r="D1266" s="523"/>
      <c r="E1266" s="534">
        <v>4</v>
      </c>
      <c r="F1266" s="525">
        <v>0.5</v>
      </c>
      <c r="G1266" s="526">
        <f t="shared" si="557"/>
        <v>2</v>
      </c>
      <c r="H1266" s="520">
        <f t="shared" si="558"/>
        <v>0</v>
      </c>
      <c r="I1266" s="523"/>
      <c r="J1266" s="520"/>
      <c r="K1266" s="527"/>
      <c r="L1266" s="517">
        <v>53</v>
      </c>
      <c r="M1266" s="518"/>
      <c r="N1266" s="518"/>
    </row>
    <row r="1267" spans="1:14" s="470" customFormat="1" ht="25.5">
      <c r="A1267" s="513" t="s">
        <v>321</v>
      </c>
      <c r="B1267" s="519" t="s">
        <v>322</v>
      </c>
      <c r="C1267" s="514">
        <f>SUM(C1268:C1271)</f>
        <v>4</v>
      </c>
      <c r="D1267" s="514">
        <f>SUM(D1268:D1271)</f>
        <v>0</v>
      </c>
      <c r="E1267" s="532"/>
      <c r="F1267" s="525"/>
      <c r="G1267" s="526"/>
      <c r="H1267" s="515">
        <f>SUM(H1268:H1271)</f>
        <v>18</v>
      </c>
      <c r="I1267" s="514">
        <f>SUM(I1268:I1271)</f>
        <v>0</v>
      </c>
      <c r="J1267" s="515"/>
      <c r="K1267" s="528"/>
      <c r="L1267" s="517">
        <v>54</v>
      </c>
      <c r="M1267" s="518"/>
      <c r="N1267" s="518"/>
    </row>
    <row r="1268" spans="1:14" s="470" customFormat="1">
      <c r="A1268" s="521"/>
      <c r="B1268" s="522" t="s">
        <v>323</v>
      </c>
      <c r="C1268" s="551">
        <v>4</v>
      </c>
      <c r="D1268" s="551"/>
      <c r="E1268" s="524">
        <v>1.5</v>
      </c>
      <c r="F1268" s="525">
        <v>0.5</v>
      </c>
      <c r="G1268" s="526">
        <f t="shared" ref="G1268:G1272" si="559">E1268*F1268</f>
        <v>0.75</v>
      </c>
      <c r="H1268" s="520">
        <f t="shared" ref="H1268:H1271" si="560">ROUND(C1268*G1268*6,0)</f>
        <v>18</v>
      </c>
      <c r="I1268" s="523"/>
      <c r="J1268" s="520"/>
      <c r="K1268" s="527"/>
      <c r="L1268" s="517">
        <v>55</v>
      </c>
      <c r="M1268" s="518"/>
      <c r="N1268" s="518"/>
    </row>
    <row r="1269" spans="1:14" s="470" customFormat="1">
      <c r="A1269" s="521"/>
      <c r="B1269" s="522" t="s">
        <v>324</v>
      </c>
      <c r="C1269" s="523"/>
      <c r="D1269" s="523"/>
      <c r="E1269" s="535">
        <v>3</v>
      </c>
      <c r="F1269" s="525">
        <v>0.5</v>
      </c>
      <c r="G1269" s="526">
        <f t="shared" si="559"/>
        <v>1.5</v>
      </c>
      <c r="H1269" s="520">
        <f t="shared" si="560"/>
        <v>0</v>
      </c>
      <c r="I1269" s="523"/>
      <c r="J1269" s="520"/>
      <c r="K1269" s="527"/>
      <c r="L1269" s="517">
        <v>56</v>
      </c>
      <c r="M1269" s="518"/>
      <c r="N1269" s="518"/>
    </row>
    <row r="1270" spans="1:14" s="470" customFormat="1">
      <c r="A1270" s="521"/>
      <c r="B1270" s="522" t="s">
        <v>325</v>
      </c>
      <c r="C1270" s="523"/>
      <c r="D1270" s="523"/>
      <c r="E1270" s="536">
        <v>2.5</v>
      </c>
      <c r="F1270" s="525">
        <v>0.5</v>
      </c>
      <c r="G1270" s="526">
        <f t="shared" si="559"/>
        <v>1.25</v>
      </c>
      <c r="H1270" s="520">
        <f t="shared" si="560"/>
        <v>0</v>
      </c>
      <c r="I1270" s="523"/>
      <c r="J1270" s="520"/>
      <c r="K1270" s="527"/>
      <c r="L1270" s="517">
        <v>57</v>
      </c>
      <c r="M1270" s="518"/>
      <c r="N1270" s="518"/>
    </row>
    <row r="1271" spans="1:14" s="470" customFormat="1">
      <c r="A1271" s="521"/>
      <c r="B1271" s="522" t="s">
        <v>326</v>
      </c>
      <c r="C1271" s="523"/>
      <c r="D1271" s="523"/>
      <c r="E1271" s="524">
        <v>5</v>
      </c>
      <c r="F1271" s="525">
        <v>0.5</v>
      </c>
      <c r="G1271" s="526">
        <f t="shared" si="559"/>
        <v>2.5</v>
      </c>
      <c r="H1271" s="520">
        <f t="shared" si="560"/>
        <v>0</v>
      </c>
      <c r="I1271" s="523"/>
      <c r="J1271" s="520"/>
      <c r="K1271" s="527"/>
      <c r="L1271" s="517">
        <v>58</v>
      </c>
      <c r="M1271" s="518"/>
      <c r="N1271" s="518"/>
    </row>
    <row r="1272" spans="1:14" s="475" customFormat="1">
      <c r="A1272" s="513" t="s">
        <v>21</v>
      </c>
      <c r="B1272" s="519" t="s">
        <v>327</v>
      </c>
      <c r="C1272" s="585">
        <v>5</v>
      </c>
      <c r="D1272" s="585"/>
      <c r="E1272" s="529">
        <v>20</v>
      </c>
      <c r="F1272" s="516">
        <v>0.5</v>
      </c>
      <c r="G1272" s="530">
        <f t="shared" si="559"/>
        <v>10</v>
      </c>
      <c r="H1272" s="515">
        <f>ROUND(C1272*G1272*1,0)</f>
        <v>50</v>
      </c>
      <c r="I1272" s="514"/>
      <c r="J1272" s="515"/>
      <c r="K1272" s="528"/>
      <c r="L1272" s="531">
        <v>72</v>
      </c>
      <c r="M1272" s="569"/>
      <c r="N1272" s="569"/>
    </row>
    <row r="1273" spans="1:14" s="470" customFormat="1">
      <c r="A1273" s="512"/>
      <c r="B1273" s="513" t="s">
        <v>103</v>
      </c>
      <c r="C1273" s="514">
        <f>C1274+C1331</f>
        <v>6488</v>
      </c>
      <c r="D1273" s="514">
        <f>D1274+D1331</f>
        <v>6184</v>
      </c>
      <c r="E1273" s="515"/>
      <c r="F1273" s="516"/>
      <c r="G1273" s="516"/>
      <c r="H1273" s="515">
        <f>H1274+H1331+H1332</f>
        <v>14857.975</v>
      </c>
      <c r="I1273" s="514">
        <f>I1274+I1331</f>
        <v>0</v>
      </c>
      <c r="J1273" s="515"/>
      <c r="K1273" s="515"/>
      <c r="L1273" s="517">
        <v>1</v>
      </c>
      <c r="M1273" s="518"/>
      <c r="N1273" s="518"/>
    </row>
    <row r="1274" spans="1:14" s="470" customFormat="1">
      <c r="A1274" s="513" t="s">
        <v>20</v>
      </c>
      <c r="B1274" s="519" t="s">
        <v>264</v>
      </c>
      <c r="C1274" s="514">
        <f>C1275+C1308</f>
        <v>6426</v>
      </c>
      <c r="D1274" s="514">
        <f>D1275+D1308</f>
        <v>6130</v>
      </c>
      <c r="E1274" s="515"/>
      <c r="F1274" s="516"/>
      <c r="G1274" s="516"/>
      <c r="H1274" s="515">
        <f>H1275+H1308</f>
        <v>14246.630000000001</v>
      </c>
      <c r="I1274" s="514">
        <f>I1275+I1308</f>
        <v>0</v>
      </c>
      <c r="J1274" s="520"/>
      <c r="K1274" s="515"/>
      <c r="L1274" s="517">
        <v>2</v>
      </c>
      <c r="M1274" s="518"/>
      <c r="N1274" s="518"/>
    </row>
    <row r="1275" spans="1:14" s="470" customFormat="1">
      <c r="A1275" s="513" t="s">
        <v>23</v>
      </c>
      <c r="B1275" s="519" t="s">
        <v>265</v>
      </c>
      <c r="C1275" s="514">
        <f t="shared" ref="C1275:K1275" si="561">C1276+C1279+C1280+C1284+C1291+C1298+C1307</f>
        <v>6274</v>
      </c>
      <c r="D1275" s="514">
        <f t="shared" ref="D1275" si="562">D1276+D1279+D1280+D1284+D1291+D1298+D1307</f>
        <v>5987</v>
      </c>
      <c r="E1275" s="515"/>
      <c r="F1275" s="515"/>
      <c r="G1275" s="515"/>
      <c r="H1275" s="515">
        <f t="shared" si="561"/>
        <v>13835.880000000001</v>
      </c>
      <c r="I1275" s="514">
        <f t="shared" ref="I1275" si="563">I1276+I1279+I1280+I1284+I1291+I1298+I1307</f>
        <v>0</v>
      </c>
      <c r="J1275" s="515">
        <f t="shared" si="561"/>
        <v>0</v>
      </c>
      <c r="K1275" s="515">
        <f t="shared" si="561"/>
        <v>0</v>
      </c>
      <c r="L1275" s="517">
        <v>3</v>
      </c>
      <c r="M1275" s="518"/>
      <c r="N1275" s="518"/>
    </row>
    <row r="1276" spans="1:14" s="470" customFormat="1">
      <c r="A1276" s="513">
        <v>1</v>
      </c>
      <c r="B1276" s="519" t="s">
        <v>266</v>
      </c>
      <c r="C1276" s="514">
        <f>C1277+C1278</f>
        <v>3</v>
      </c>
      <c r="D1276" s="514">
        <f>D1277+D1278</f>
        <v>0</v>
      </c>
      <c r="E1276" s="515">
        <f t="shared" ref="E1276:K1276" si="564">E1277+E1278</f>
        <v>4</v>
      </c>
      <c r="F1276" s="515">
        <f t="shared" si="564"/>
        <v>1</v>
      </c>
      <c r="G1276" s="515">
        <f t="shared" si="564"/>
        <v>2</v>
      </c>
      <c r="H1276" s="515">
        <f t="shared" si="564"/>
        <v>199.5</v>
      </c>
      <c r="I1276" s="514">
        <f t="shared" ref="I1276" si="565">I1277+I1278</f>
        <v>0</v>
      </c>
      <c r="J1276" s="515">
        <f t="shared" si="564"/>
        <v>0</v>
      </c>
      <c r="K1276" s="515">
        <f t="shared" si="564"/>
        <v>0</v>
      </c>
      <c r="L1276" s="517">
        <v>4</v>
      </c>
      <c r="M1276" s="518"/>
      <c r="N1276" s="518"/>
    </row>
    <row r="1277" spans="1:14" s="470" customFormat="1">
      <c r="A1277" s="521"/>
      <c r="B1277" s="522" t="s">
        <v>267</v>
      </c>
      <c r="C1277" s="571">
        <v>0</v>
      </c>
      <c r="D1277" s="571"/>
      <c r="E1277" s="524">
        <v>2.5</v>
      </c>
      <c r="F1277" s="525">
        <v>0.5</v>
      </c>
      <c r="G1277" s="526">
        <f t="shared" ref="G1277:G1279" si="566">E1277*F1277</f>
        <v>1.25</v>
      </c>
      <c r="H1277" s="520">
        <f t="shared" ref="H1277:H1279" si="567">ROUND(C1277*G1277*6,0)</f>
        <v>0</v>
      </c>
      <c r="I1277" s="523"/>
      <c r="J1277" s="520"/>
      <c r="K1277" s="527"/>
      <c r="L1277" s="517">
        <v>5</v>
      </c>
      <c r="M1277" s="518"/>
      <c r="N1277" s="518"/>
    </row>
    <row r="1278" spans="1:14" s="470" customFormat="1">
      <c r="A1278" s="521"/>
      <c r="B1278" s="522" t="s">
        <v>268</v>
      </c>
      <c r="C1278" s="571">
        <v>3</v>
      </c>
      <c r="D1278" s="571">
        <v>0</v>
      </c>
      <c r="E1278" s="524">
        <v>1.5</v>
      </c>
      <c r="F1278" s="525">
        <v>0.5</v>
      </c>
      <c r="G1278" s="526">
        <f t="shared" si="566"/>
        <v>0.75</v>
      </c>
      <c r="H1278" s="553">
        <v>199.5</v>
      </c>
      <c r="I1278" s="523"/>
      <c r="J1278" s="520"/>
      <c r="K1278" s="527"/>
      <c r="L1278" s="517">
        <v>6</v>
      </c>
      <c r="M1278" s="518"/>
      <c r="N1278" s="518"/>
    </row>
    <row r="1279" spans="1:14" s="470" customFormat="1" ht="25.5">
      <c r="A1279" s="513">
        <v>2</v>
      </c>
      <c r="B1279" s="519" t="s">
        <v>269</v>
      </c>
      <c r="C1279" s="571">
        <v>0</v>
      </c>
      <c r="D1279" s="571"/>
      <c r="E1279" s="512">
        <v>1.5</v>
      </c>
      <c r="F1279" s="525">
        <v>0.5</v>
      </c>
      <c r="G1279" s="526">
        <f t="shared" si="566"/>
        <v>0.75</v>
      </c>
      <c r="H1279" s="520">
        <f t="shared" si="567"/>
        <v>0</v>
      </c>
      <c r="I1279" s="514"/>
      <c r="J1279" s="520"/>
      <c r="K1279" s="527"/>
      <c r="L1279" s="517">
        <v>7</v>
      </c>
      <c r="M1279" s="518"/>
      <c r="N1279" s="518"/>
    </row>
    <row r="1280" spans="1:14" s="470" customFormat="1">
      <c r="A1280" s="513">
        <v>3</v>
      </c>
      <c r="B1280" s="519" t="s">
        <v>270</v>
      </c>
      <c r="C1280" s="514">
        <f t="shared" ref="C1280:K1280" si="568">SUM(C1281:C1283)</f>
        <v>1</v>
      </c>
      <c r="D1280" s="514">
        <f t="shared" ref="D1280" si="569">SUM(D1281:D1283)</f>
        <v>1</v>
      </c>
      <c r="E1280" s="515">
        <f t="shared" si="568"/>
        <v>6</v>
      </c>
      <c r="F1280" s="515">
        <f t="shared" si="568"/>
        <v>1.5</v>
      </c>
      <c r="G1280" s="515">
        <f t="shared" si="568"/>
        <v>3</v>
      </c>
      <c r="H1280" s="515">
        <f t="shared" si="568"/>
        <v>4.5</v>
      </c>
      <c r="I1280" s="514">
        <f t="shared" ref="I1280" si="570">SUM(I1281:I1283)</f>
        <v>0</v>
      </c>
      <c r="J1280" s="515">
        <f t="shared" si="568"/>
        <v>0</v>
      </c>
      <c r="K1280" s="515">
        <f t="shared" si="568"/>
        <v>0</v>
      </c>
      <c r="L1280" s="517">
        <v>8</v>
      </c>
      <c r="M1280" s="518"/>
      <c r="N1280" s="518"/>
    </row>
    <row r="1281" spans="1:14" s="470" customFormat="1">
      <c r="A1281" s="521"/>
      <c r="B1281" s="522" t="s">
        <v>271</v>
      </c>
      <c r="C1281" s="523"/>
      <c r="D1281" s="523"/>
      <c r="E1281" s="524">
        <v>2.5</v>
      </c>
      <c r="F1281" s="525">
        <v>0.5</v>
      </c>
      <c r="G1281" s="526">
        <f t="shared" ref="G1281:G1283" si="571">E1281*F1281</f>
        <v>1.25</v>
      </c>
      <c r="H1281" s="520">
        <f t="shared" ref="H1281:H1282" si="572">ROUND(C1281*G1281*6,0)</f>
        <v>0</v>
      </c>
      <c r="I1281" s="523"/>
      <c r="J1281" s="520"/>
      <c r="K1281" s="527"/>
      <c r="L1281" s="517">
        <v>9</v>
      </c>
      <c r="M1281" s="518"/>
      <c r="N1281" s="518"/>
    </row>
    <row r="1282" spans="1:14" s="470" customFormat="1">
      <c r="A1282" s="521"/>
      <c r="B1282" s="522" t="s">
        <v>272</v>
      </c>
      <c r="C1282" s="523"/>
      <c r="D1282" s="523"/>
      <c r="E1282" s="524">
        <v>2</v>
      </c>
      <c r="F1282" s="525">
        <v>0.5</v>
      </c>
      <c r="G1282" s="526">
        <f t="shared" si="571"/>
        <v>1</v>
      </c>
      <c r="H1282" s="520">
        <f t="shared" si="572"/>
        <v>0</v>
      </c>
      <c r="I1282" s="523"/>
      <c r="J1282" s="520"/>
      <c r="K1282" s="527"/>
      <c r="L1282" s="517">
        <v>10</v>
      </c>
      <c r="M1282" s="518"/>
      <c r="N1282" s="518"/>
    </row>
    <row r="1283" spans="1:14" s="470" customFormat="1">
      <c r="A1283" s="521"/>
      <c r="B1283" s="522" t="s">
        <v>273</v>
      </c>
      <c r="C1283" s="523">
        <v>1</v>
      </c>
      <c r="D1283" s="523">
        <v>1</v>
      </c>
      <c r="E1283" s="524">
        <v>1.5</v>
      </c>
      <c r="F1283" s="525">
        <v>0.5</v>
      </c>
      <c r="G1283" s="526">
        <f t="shared" si="571"/>
        <v>0.75</v>
      </c>
      <c r="H1283" s="520">
        <v>4.5</v>
      </c>
      <c r="I1283" s="523"/>
      <c r="J1283" s="520"/>
      <c r="K1283" s="527"/>
      <c r="L1283" s="517">
        <v>11</v>
      </c>
      <c r="M1283" s="518"/>
      <c r="N1283" s="518"/>
    </row>
    <row r="1284" spans="1:14" s="470" customFormat="1" ht="38.25">
      <c r="A1284" s="513">
        <v>4</v>
      </c>
      <c r="B1284" s="519" t="s">
        <v>274</v>
      </c>
      <c r="C1284" s="514">
        <f>SUM(C1285:C1290)</f>
        <v>172</v>
      </c>
      <c r="D1284" s="514">
        <f>SUM(D1285:D1290)</f>
        <v>158</v>
      </c>
      <c r="E1284" s="512"/>
      <c r="F1284" s="525"/>
      <c r="G1284" s="526"/>
      <c r="H1284" s="515">
        <f>SUM(H1285:H1290)</f>
        <v>997.6</v>
      </c>
      <c r="I1284" s="514">
        <f>SUM(I1285:I1290)</f>
        <v>0</v>
      </c>
      <c r="J1284" s="520"/>
      <c r="K1284" s="527"/>
      <c r="L1284" s="517">
        <v>12</v>
      </c>
      <c r="M1284" s="518"/>
      <c r="N1284" s="518"/>
    </row>
    <row r="1285" spans="1:14" s="470" customFormat="1">
      <c r="A1285" s="521"/>
      <c r="B1285" s="522" t="s">
        <v>275</v>
      </c>
      <c r="C1285" s="571">
        <v>75</v>
      </c>
      <c r="D1285" s="571">
        <v>70</v>
      </c>
      <c r="E1285" s="524">
        <v>1</v>
      </c>
      <c r="F1285" s="525">
        <v>0.5</v>
      </c>
      <c r="G1285" s="526">
        <f t="shared" ref="G1285:G1297" si="573">E1285*F1285</f>
        <v>0.5</v>
      </c>
      <c r="H1285" s="553">
        <v>243</v>
      </c>
      <c r="I1285" s="523"/>
      <c r="J1285" s="520"/>
      <c r="K1285" s="527"/>
      <c r="L1285" s="517">
        <v>13</v>
      </c>
      <c r="M1285" s="518"/>
      <c r="N1285" s="518"/>
    </row>
    <row r="1286" spans="1:14" s="470" customFormat="1">
      <c r="A1286" s="521"/>
      <c r="B1286" s="522" t="s">
        <v>276</v>
      </c>
      <c r="C1286" s="571">
        <v>70</v>
      </c>
      <c r="D1286" s="571">
        <v>62</v>
      </c>
      <c r="E1286" s="524">
        <v>2</v>
      </c>
      <c r="F1286" s="525">
        <v>0.5</v>
      </c>
      <c r="G1286" s="526">
        <f t="shared" si="573"/>
        <v>1</v>
      </c>
      <c r="H1286" s="553">
        <v>449.6</v>
      </c>
      <c r="I1286" s="523"/>
      <c r="J1286" s="520"/>
      <c r="K1286" s="527"/>
      <c r="L1286" s="517">
        <v>14</v>
      </c>
      <c r="M1286" s="518"/>
      <c r="N1286" s="518"/>
    </row>
    <row r="1287" spans="1:14" s="470" customFormat="1">
      <c r="A1287" s="521"/>
      <c r="B1287" s="522" t="s">
        <v>277</v>
      </c>
      <c r="C1287" s="571">
        <v>16</v>
      </c>
      <c r="D1287" s="571">
        <v>16</v>
      </c>
      <c r="E1287" s="524">
        <v>3</v>
      </c>
      <c r="F1287" s="525">
        <v>0.5</v>
      </c>
      <c r="G1287" s="526">
        <f t="shared" si="573"/>
        <v>1.5</v>
      </c>
      <c r="H1287" s="553">
        <v>151</v>
      </c>
      <c r="I1287" s="523"/>
      <c r="J1287" s="520"/>
      <c r="K1287" s="527"/>
      <c r="L1287" s="517">
        <v>15</v>
      </c>
      <c r="M1287" s="518"/>
      <c r="N1287" s="518"/>
    </row>
    <row r="1288" spans="1:14" s="470" customFormat="1">
      <c r="A1288" s="521"/>
      <c r="B1288" s="522" t="s">
        <v>278</v>
      </c>
      <c r="C1288" s="571">
        <v>8</v>
      </c>
      <c r="D1288" s="571">
        <v>7</v>
      </c>
      <c r="E1288" s="524">
        <v>4</v>
      </c>
      <c r="F1288" s="525">
        <v>0.5</v>
      </c>
      <c r="G1288" s="526">
        <f t="shared" si="573"/>
        <v>2</v>
      </c>
      <c r="H1288" s="553">
        <v>107</v>
      </c>
      <c r="I1288" s="523"/>
      <c r="J1288" s="520"/>
      <c r="K1288" s="527"/>
      <c r="L1288" s="517">
        <v>16</v>
      </c>
      <c r="M1288" s="518"/>
      <c r="N1288" s="518"/>
    </row>
    <row r="1289" spans="1:14" s="470" customFormat="1">
      <c r="A1289" s="521"/>
      <c r="B1289" s="522" t="s">
        <v>279</v>
      </c>
      <c r="C1289" s="571">
        <v>2</v>
      </c>
      <c r="D1289" s="523">
        <v>2</v>
      </c>
      <c r="E1289" s="524">
        <v>5</v>
      </c>
      <c r="F1289" s="525">
        <v>0.5</v>
      </c>
      <c r="G1289" s="526">
        <f t="shared" si="573"/>
        <v>2.5</v>
      </c>
      <c r="H1289" s="553">
        <v>29</v>
      </c>
      <c r="I1289" s="523"/>
      <c r="J1289" s="520"/>
      <c r="K1289" s="527"/>
      <c r="L1289" s="517">
        <v>17</v>
      </c>
      <c r="M1289" s="518"/>
      <c r="N1289" s="518"/>
    </row>
    <row r="1290" spans="1:14" s="470" customFormat="1">
      <c r="A1290" s="521"/>
      <c r="B1290" s="522" t="s">
        <v>280</v>
      </c>
      <c r="C1290" s="571">
        <v>1</v>
      </c>
      <c r="D1290" s="523">
        <v>1</v>
      </c>
      <c r="E1290" s="524">
        <v>6</v>
      </c>
      <c r="F1290" s="525">
        <v>0.5</v>
      </c>
      <c r="G1290" s="526">
        <f t="shared" si="573"/>
        <v>3</v>
      </c>
      <c r="H1290" s="553">
        <f t="shared" ref="H1290" si="574">ROUND(C1290*G1290*6,0)</f>
        <v>18</v>
      </c>
      <c r="I1290" s="523"/>
      <c r="J1290" s="520"/>
      <c r="K1290" s="527"/>
      <c r="L1290" s="517">
        <v>18</v>
      </c>
      <c r="M1290" s="518"/>
      <c r="N1290" s="518"/>
    </row>
    <row r="1291" spans="1:14" s="470" customFormat="1">
      <c r="A1291" s="513">
        <v>5</v>
      </c>
      <c r="B1291" s="519" t="s">
        <v>281</v>
      </c>
      <c r="C1291" s="514">
        <f>C1292+C1295+C1296+C1297</f>
        <v>2680</v>
      </c>
      <c r="D1291" s="514">
        <f>D1292+D1295+D1296+D1297</f>
        <v>2679</v>
      </c>
      <c r="E1291" s="514"/>
      <c r="F1291" s="525">
        <v>0.5</v>
      </c>
      <c r="G1291" s="526">
        <f t="shared" si="573"/>
        <v>0</v>
      </c>
      <c r="H1291" s="515">
        <f>H1292+H1295+H1296+H1297</f>
        <v>3266.28</v>
      </c>
      <c r="I1291" s="514">
        <f>I1292+I1295+I1296+I1297</f>
        <v>0</v>
      </c>
      <c r="J1291" s="515"/>
      <c r="K1291" s="528"/>
      <c r="L1291" s="517">
        <v>19</v>
      </c>
      <c r="M1291" s="518"/>
      <c r="N1291" s="518"/>
    </row>
    <row r="1292" spans="1:14" s="470" customFormat="1" ht="43.9" customHeight="1">
      <c r="A1292" s="513" t="s">
        <v>282</v>
      </c>
      <c r="B1292" s="519" t="s">
        <v>283</v>
      </c>
      <c r="C1292" s="514">
        <f>C1293+C1294</f>
        <v>1</v>
      </c>
      <c r="D1292" s="514">
        <f>D1293+D1294</f>
        <v>0</v>
      </c>
      <c r="E1292" s="512"/>
      <c r="F1292" s="525">
        <v>0.5</v>
      </c>
      <c r="G1292" s="526">
        <f t="shared" si="573"/>
        <v>0</v>
      </c>
      <c r="H1292" s="515">
        <f>H1293+H1294</f>
        <v>6</v>
      </c>
      <c r="I1292" s="514">
        <f>I1293+I1294</f>
        <v>0</v>
      </c>
      <c r="J1292" s="515"/>
      <c r="K1292" s="528"/>
      <c r="L1292" s="517">
        <v>20</v>
      </c>
      <c r="M1292" s="518"/>
      <c r="N1292" s="518"/>
    </row>
    <row r="1293" spans="1:14" s="470" customFormat="1">
      <c r="A1293" s="521"/>
      <c r="B1293" s="522" t="s">
        <v>284</v>
      </c>
      <c r="C1293" s="523"/>
      <c r="D1293" s="523"/>
      <c r="E1293" s="524">
        <v>1.5</v>
      </c>
      <c r="F1293" s="525">
        <v>0.5</v>
      </c>
      <c r="G1293" s="526">
        <f t="shared" si="573"/>
        <v>0.75</v>
      </c>
      <c r="H1293" s="520">
        <f t="shared" ref="H1293:H1297" si="575">ROUND(C1293*G1293*6,0)</f>
        <v>0</v>
      </c>
      <c r="I1293" s="523"/>
      <c r="J1293" s="520"/>
      <c r="K1293" s="527"/>
      <c r="L1293" s="517">
        <v>21</v>
      </c>
      <c r="M1293" s="518"/>
      <c r="N1293" s="518"/>
    </row>
    <row r="1294" spans="1:14" s="470" customFormat="1">
      <c r="A1294" s="521"/>
      <c r="B1294" s="522" t="s">
        <v>285</v>
      </c>
      <c r="C1294" s="523">
        <v>1</v>
      </c>
      <c r="D1294" s="523">
        <v>0</v>
      </c>
      <c r="E1294" s="524">
        <v>2</v>
      </c>
      <c r="F1294" s="525">
        <v>0.5</v>
      </c>
      <c r="G1294" s="526">
        <f t="shared" si="573"/>
        <v>1</v>
      </c>
      <c r="H1294" s="520">
        <f>ROUND(C1294*G1294*6,0)</f>
        <v>6</v>
      </c>
      <c r="I1294" s="523"/>
      <c r="J1294" s="520"/>
      <c r="K1294" s="527"/>
      <c r="L1294" s="517">
        <v>22</v>
      </c>
      <c r="M1294" s="518"/>
      <c r="N1294" s="518"/>
    </row>
    <row r="1295" spans="1:14" s="470" customFormat="1" ht="38.25">
      <c r="A1295" s="513" t="s">
        <v>286</v>
      </c>
      <c r="B1295" s="519" t="s">
        <v>287</v>
      </c>
      <c r="C1295" s="571"/>
      <c r="D1295" s="571"/>
      <c r="E1295" s="529">
        <v>1</v>
      </c>
      <c r="F1295" s="525">
        <v>0.5</v>
      </c>
      <c r="G1295" s="526">
        <f t="shared" si="573"/>
        <v>0.5</v>
      </c>
      <c r="H1295" s="515">
        <f t="shared" si="575"/>
        <v>0</v>
      </c>
      <c r="I1295" s="514"/>
      <c r="J1295" s="515"/>
      <c r="K1295" s="528"/>
      <c r="L1295" s="517">
        <v>23</v>
      </c>
      <c r="M1295" s="518"/>
      <c r="N1295" s="518"/>
    </row>
    <row r="1296" spans="1:14" s="470" customFormat="1" ht="25.5">
      <c r="A1296" s="513" t="s">
        <v>288</v>
      </c>
      <c r="B1296" s="519" t="s">
        <v>289</v>
      </c>
      <c r="C1296" s="571">
        <v>2679</v>
      </c>
      <c r="D1296" s="571">
        <v>2679</v>
      </c>
      <c r="E1296" s="529">
        <v>1</v>
      </c>
      <c r="F1296" s="525">
        <v>0.5</v>
      </c>
      <c r="G1296" s="526">
        <f t="shared" si="573"/>
        <v>0.5</v>
      </c>
      <c r="H1296" s="515">
        <v>3260.28</v>
      </c>
      <c r="I1296" s="514"/>
      <c r="J1296" s="515"/>
      <c r="K1296" s="528"/>
      <c r="L1296" s="517">
        <v>24</v>
      </c>
      <c r="M1296" s="518"/>
      <c r="N1296" s="518"/>
    </row>
    <row r="1297" spans="1:14" s="470" customFormat="1" ht="38.25">
      <c r="A1297" s="513" t="s">
        <v>290</v>
      </c>
      <c r="B1297" s="519" t="s">
        <v>291</v>
      </c>
      <c r="C1297" s="514">
        <v>0</v>
      </c>
      <c r="D1297" s="514"/>
      <c r="E1297" s="529">
        <v>3</v>
      </c>
      <c r="F1297" s="525">
        <v>0.5</v>
      </c>
      <c r="G1297" s="526">
        <f t="shared" si="573"/>
        <v>1.5</v>
      </c>
      <c r="H1297" s="515">
        <f t="shared" si="575"/>
        <v>0</v>
      </c>
      <c r="I1297" s="514"/>
      <c r="J1297" s="515"/>
      <c r="K1297" s="528"/>
      <c r="L1297" s="517">
        <v>25</v>
      </c>
      <c r="M1297" s="518"/>
      <c r="N1297" s="518"/>
    </row>
    <row r="1298" spans="1:14" s="475" customFormat="1" ht="25.5">
      <c r="A1298" s="513">
        <v>6</v>
      </c>
      <c r="B1298" s="519" t="s">
        <v>292</v>
      </c>
      <c r="C1298" s="514">
        <f>C1299+C1303</f>
        <v>632</v>
      </c>
      <c r="D1298" s="514">
        <f>D1299+D1303</f>
        <v>560</v>
      </c>
      <c r="E1298" s="512"/>
      <c r="F1298" s="516"/>
      <c r="G1298" s="530"/>
      <c r="H1298" s="515">
        <f>H1299+H1303</f>
        <v>3463.25</v>
      </c>
      <c r="I1298" s="514">
        <f>I1299+I1303</f>
        <v>0</v>
      </c>
      <c r="J1298" s="515"/>
      <c r="K1298" s="528"/>
      <c r="L1298" s="531">
        <v>26</v>
      </c>
      <c r="M1298" s="518"/>
      <c r="N1298" s="518"/>
    </row>
    <row r="1299" spans="1:14" s="470" customFormat="1">
      <c r="A1299" s="513" t="s">
        <v>293</v>
      </c>
      <c r="B1299" s="519" t="s">
        <v>294</v>
      </c>
      <c r="C1299" s="514">
        <f>C1300+C1301+C1302</f>
        <v>127</v>
      </c>
      <c r="D1299" s="514">
        <f>D1300+D1301+D1302</f>
        <v>113</v>
      </c>
      <c r="E1299" s="524">
        <v>2.5</v>
      </c>
      <c r="F1299" s="525">
        <v>0.5</v>
      </c>
      <c r="G1299" s="526">
        <f t="shared" ref="G1299:G1302" si="576">E1299*F1299</f>
        <v>1.25</v>
      </c>
      <c r="H1299" s="515">
        <f>H1300+H1301+H1302</f>
        <v>855.26</v>
      </c>
      <c r="I1299" s="514">
        <f>I1300+I1301+I1302</f>
        <v>0</v>
      </c>
      <c r="J1299" s="515"/>
      <c r="K1299" s="528"/>
      <c r="L1299" s="517">
        <v>27</v>
      </c>
      <c r="M1299" s="518"/>
      <c r="N1299" s="518"/>
    </row>
    <row r="1300" spans="1:14" s="470" customFormat="1">
      <c r="A1300" s="521"/>
      <c r="B1300" s="522" t="s">
        <v>295</v>
      </c>
      <c r="C1300" s="571">
        <v>40</v>
      </c>
      <c r="D1300" s="571">
        <v>37</v>
      </c>
      <c r="E1300" s="524">
        <v>2.5</v>
      </c>
      <c r="F1300" s="525">
        <v>0.5</v>
      </c>
      <c r="G1300" s="526">
        <f t="shared" si="576"/>
        <v>1.25</v>
      </c>
      <c r="H1300" s="520">
        <f t="shared" ref="H1300" si="577">ROUND(C1300*G1300*6,0)</f>
        <v>300</v>
      </c>
      <c r="I1300" s="523"/>
      <c r="J1300" s="520"/>
      <c r="K1300" s="527"/>
      <c r="L1300" s="517">
        <v>28</v>
      </c>
      <c r="M1300" s="518"/>
      <c r="N1300" s="518"/>
    </row>
    <row r="1301" spans="1:14" s="470" customFormat="1">
      <c r="A1301" s="521"/>
      <c r="B1301" s="522" t="s">
        <v>296</v>
      </c>
      <c r="C1301" s="571">
        <f>63+9</f>
        <v>72</v>
      </c>
      <c r="D1301" s="571">
        <v>63</v>
      </c>
      <c r="E1301" s="524">
        <v>2</v>
      </c>
      <c r="F1301" s="525">
        <v>0.5</v>
      </c>
      <c r="G1301" s="526">
        <f t="shared" si="576"/>
        <v>1</v>
      </c>
      <c r="H1301" s="520">
        <v>429.01</v>
      </c>
      <c r="I1301" s="523"/>
      <c r="J1301" s="520"/>
      <c r="K1301" s="527"/>
      <c r="L1301" s="517">
        <v>29</v>
      </c>
      <c r="M1301" s="518"/>
      <c r="N1301" s="518"/>
    </row>
    <row r="1302" spans="1:14" s="470" customFormat="1">
      <c r="A1302" s="521"/>
      <c r="B1302" s="522" t="s">
        <v>297</v>
      </c>
      <c r="C1302" s="571">
        <v>15</v>
      </c>
      <c r="D1302" s="571">
        <v>13</v>
      </c>
      <c r="E1302" s="524">
        <v>2.5</v>
      </c>
      <c r="F1302" s="525">
        <v>0.5</v>
      </c>
      <c r="G1302" s="526">
        <f t="shared" si="576"/>
        <v>1.25</v>
      </c>
      <c r="H1302" s="553">
        <v>126.25</v>
      </c>
      <c r="I1302" s="523"/>
      <c r="J1302" s="520"/>
      <c r="K1302" s="527"/>
      <c r="L1302" s="517">
        <v>30</v>
      </c>
      <c r="M1302" s="518"/>
      <c r="N1302" s="518"/>
    </row>
    <row r="1303" spans="1:14" s="470" customFormat="1">
      <c r="A1303" s="513" t="s">
        <v>298</v>
      </c>
      <c r="B1303" s="519" t="s">
        <v>299</v>
      </c>
      <c r="C1303" s="523">
        <f>C1304+C1305+C1306</f>
        <v>505</v>
      </c>
      <c r="D1303" s="523">
        <f>D1304+D1305+D1306</f>
        <v>447</v>
      </c>
      <c r="E1303" s="524"/>
      <c r="F1303" s="525"/>
      <c r="G1303" s="526"/>
      <c r="H1303" s="520">
        <f>H1304+H1305+H1306</f>
        <v>2607.9899999999998</v>
      </c>
      <c r="I1303" s="514">
        <f>I1304+I1305+I1306</f>
        <v>0</v>
      </c>
      <c r="J1303" s="520"/>
      <c r="K1303" s="527"/>
      <c r="L1303" s="517">
        <v>31</v>
      </c>
      <c r="M1303" s="518"/>
      <c r="N1303" s="518"/>
    </row>
    <row r="1304" spans="1:14" s="470" customFormat="1">
      <c r="A1304" s="521"/>
      <c r="B1304" s="522" t="s">
        <v>295</v>
      </c>
      <c r="C1304" s="571">
        <v>91</v>
      </c>
      <c r="D1304" s="571">
        <v>81</v>
      </c>
      <c r="E1304" s="524">
        <v>2</v>
      </c>
      <c r="F1304" s="525">
        <v>0.5</v>
      </c>
      <c r="G1304" s="526">
        <f t="shared" ref="G1304:G1307" si="578">E1304*F1304</f>
        <v>1</v>
      </c>
      <c r="H1304" s="553">
        <v>548</v>
      </c>
      <c r="I1304" s="523"/>
      <c r="J1304" s="520"/>
      <c r="K1304" s="527"/>
      <c r="L1304" s="517">
        <v>32</v>
      </c>
      <c r="M1304" s="518"/>
      <c r="N1304" s="518"/>
    </row>
    <row r="1305" spans="1:14" s="470" customFormat="1">
      <c r="A1305" s="521"/>
      <c r="B1305" s="522" t="s">
        <v>296</v>
      </c>
      <c r="C1305" s="571">
        <f>292+39</f>
        <v>331</v>
      </c>
      <c r="D1305" s="571">
        <v>292</v>
      </c>
      <c r="E1305" s="524">
        <v>1.5</v>
      </c>
      <c r="F1305" s="525">
        <v>0.5</v>
      </c>
      <c r="G1305" s="526">
        <f t="shared" si="578"/>
        <v>0.75</v>
      </c>
      <c r="H1305" s="553">
        <v>1561.99</v>
      </c>
      <c r="I1305" s="523"/>
      <c r="J1305" s="520"/>
      <c r="K1305" s="527"/>
      <c r="L1305" s="517">
        <v>33</v>
      </c>
      <c r="M1305" s="518"/>
      <c r="N1305" s="518"/>
    </row>
    <row r="1306" spans="1:14" s="470" customFormat="1">
      <c r="A1306" s="521"/>
      <c r="B1306" s="522" t="s">
        <v>297</v>
      </c>
      <c r="C1306" s="571">
        <f>74+9</f>
        <v>83</v>
      </c>
      <c r="D1306" s="571">
        <v>74</v>
      </c>
      <c r="E1306" s="524">
        <v>2</v>
      </c>
      <c r="F1306" s="525">
        <v>0.5</v>
      </c>
      <c r="G1306" s="526">
        <f t="shared" si="578"/>
        <v>1</v>
      </c>
      <c r="H1306" s="553">
        <f t="shared" ref="H1306" si="579">ROUND(C1306*G1306*6,0)</f>
        <v>498</v>
      </c>
      <c r="I1306" s="523"/>
      <c r="J1306" s="520"/>
      <c r="K1306" s="527"/>
      <c r="L1306" s="517">
        <v>34</v>
      </c>
      <c r="M1306" s="518"/>
      <c r="N1306" s="518"/>
    </row>
    <row r="1307" spans="1:14" s="470" customFormat="1" ht="25.5">
      <c r="A1307" s="513">
        <v>7</v>
      </c>
      <c r="B1307" s="519" t="s">
        <v>300</v>
      </c>
      <c r="C1307" s="571">
        <f>2589+197</f>
        <v>2786</v>
      </c>
      <c r="D1307" s="571">
        <v>2589</v>
      </c>
      <c r="E1307" s="512">
        <v>1.5</v>
      </c>
      <c r="F1307" s="516">
        <v>0.5</v>
      </c>
      <c r="G1307" s="530">
        <f t="shared" si="578"/>
        <v>0.75</v>
      </c>
      <c r="H1307" s="515">
        <v>5904.75</v>
      </c>
      <c r="I1307" s="514"/>
      <c r="J1307" s="515"/>
      <c r="K1307" s="528"/>
      <c r="L1307" s="517">
        <v>35</v>
      </c>
      <c r="M1307" s="518"/>
      <c r="N1307" s="518"/>
    </row>
    <row r="1308" spans="1:14" s="470" customFormat="1">
      <c r="A1308" s="513" t="s">
        <v>37</v>
      </c>
      <c r="B1308" s="519" t="s">
        <v>301</v>
      </c>
      <c r="C1308" s="514">
        <f>C1309+C1316+C1317</f>
        <v>152</v>
      </c>
      <c r="D1308" s="514">
        <f>D1309+D1316+D1317</f>
        <v>143</v>
      </c>
      <c r="E1308" s="532"/>
      <c r="F1308" s="525"/>
      <c r="G1308" s="526"/>
      <c r="H1308" s="515">
        <f>H1309+H1316+H1317</f>
        <v>410.75</v>
      </c>
      <c r="I1308" s="514">
        <f>I1309+I1316+I1317</f>
        <v>0</v>
      </c>
      <c r="J1308" s="515"/>
      <c r="K1308" s="528"/>
      <c r="L1308" s="517">
        <v>36</v>
      </c>
      <c r="M1308" s="518"/>
      <c r="N1308" s="518"/>
    </row>
    <row r="1309" spans="1:14" s="470" customFormat="1" ht="25.5">
      <c r="A1309" s="513">
        <v>1</v>
      </c>
      <c r="B1309" s="519" t="s">
        <v>302</v>
      </c>
      <c r="C1309" s="514">
        <f>C1310+C1311</f>
        <v>45</v>
      </c>
      <c r="D1309" s="514">
        <f>D1310+D1311</f>
        <v>45</v>
      </c>
      <c r="E1309" s="533"/>
      <c r="F1309" s="525"/>
      <c r="G1309" s="526"/>
      <c r="H1309" s="515">
        <f>H1310+H1311</f>
        <v>113.75</v>
      </c>
      <c r="I1309" s="514">
        <f>I1310+I1311</f>
        <v>0</v>
      </c>
      <c r="J1309" s="515"/>
      <c r="K1309" s="528"/>
      <c r="L1309" s="517">
        <v>37</v>
      </c>
      <c r="M1309" s="518"/>
      <c r="N1309" s="518"/>
    </row>
    <row r="1310" spans="1:14" s="470" customFormat="1">
      <c r="A1310" s="513" t="s">
        <v>39</v>
      </c>
      <c r="B1310" s="519" t="s">
        <v>303</v>
      </c>
      <c r="C1310" s="514"/>
      <c r="D1310" s="514"/>
      <c r="E1310" s="512">
        <v>2.5</v>
      </c>
      <c r="F1310" s="525">
        <v>0.5</v>
      </c>
      <c r="G1310" s="526">
        <f t="shared" ref="G1310:G1316" si="580">E1310*F1310</f>
        <v>1.25</v>
      </c>
      <c r="H1310" s="520">
        <f t="shared" ref="H1310:H1316" si="581">ROUND(C1310*G1310*6,0)</f>
        <v>0</v>
      </c>
      <c r="I1310" s="514"/>
      <c r="J1310" s="515"/>
      <c r="K1310" s="528"/>
      <c r="L1310" s="517">
        <v>38</v>
      </c>
      <c r="M1310" s="518"/>
      <c r="N1310" s="518"/>
    </row>
    <row r="1311" spans="1:14" s="470" customFormat="1">
      <c r="A1311" s="513" t="s">
        <v>42</v>
      </c>
      <c r="B1311" s="519" t="s">
        <v>304</v>
      </c>
      <c r="C1311" s="514">
        <f>SUM(C1312:C1315)</f>
        <v>45</v>
      </c>
      <c r="D1311" s="514">
        <f>SUM(D1312:D1315)</f>
        <v>45</v>
      </c>
      <c r="E1311" s="512"/>
      <c r="F1311" s="525"/>
      <c r="G1311" s="526"/>
      <c r="H1311" s="515">
        <f>SUM(H1312:H1315)</f>
        <v>113.75</v>
      </c>
      <c r="I1311" s="514">
        <f>SUM(I1312:I1315)</f>
        <v>0</v>
      </c>
      <c r="J1311" s="515"/>
      <c r="K1311" s="528"/>
      <c r="L1311" s="517">
        <v>39</v>
      </c>
      <c r="M1311" s="518"/>
      <c r="N1311" s="518"/>
    </row>
    <row r="1312" spans="1:14" s="470" customFormat="1">
      <c r="A1312" s="521"/>
      <c r="B1312" s="522" t="s">
        <v>305</v>
      </c>
      <c r="C1312" s="571">
        <v>45</v>
      </c>
      <c r="D1312" s="571">
        <v>45</v>
      </c>
      <c r="E1312" s="524">
        <v>1.5</v>
      </c>
      <c r="F1312" s="525">
        <v>0.5</v>
      </c>
      <c r="G1312" s="526">
        <f t="shared" si="580"/>
        <v>0.75</v>
      </c>
      <c r="H1312" s="520">
        <v>113.75</v>
      </c>
      <c r="I1312" s="523"/>
      <c r="J1312" s="520"/>
      <c r="K1312" s="527"/>
      <c r="L1312" s="517">
        <v>40</v>
      </c>
      <c r="M1312" s="518"/>
      <c r="N1312" s="518"/>
    </row>
    <row r="1313" spans="1:14" s="470" customFormat="1">
      <c r="A1313" s="521"/>
      <c r="B1313" s="522" t="s">
        <v>306</v>
      </c>
      <c r="C1313" s="523"/>
      <c r="D1313" s="523"/>
      <c r="E1313" s="524">
        <v>3</v>
      </c>
      <c r="F1313" s="525">
        <v>0.5</v>
      </c>
      <c r="G1313" s="526">
        <f t="shared" si="580"/>
        <v>1.5</v>
      </c>
      <c r="H1313" s="520">
        <f t="shared" si="581"/>
        <v>0</v>
      </c>
      <c r="I1313" s="523"/>
      <c r="J1313" s="520"/>
      <c r="K1313" s="527"/>
      <c r="L1313" s="517">
        <v>41</v>
      </c>
      <c r="M1313" s="518"/>
      <c r="N1313" s="518"/>
    </row>
    <row r="1314" spans="1:14" s="470" customFormat="1">
      <c r="A1314" s="521"/>
      <c r="B1314" s="522" t="s">
        <v>307</v>
      </c>
      <c r="C1314" s="523"/>
      <c r="D1314" s="523"/>
      <c r="E1314" s="524">
        <v>4.5</v>
      </c>
      <c r="F1314" s="525">
        <v>0.5</v>
      </c>
      <c r="G1314" s="526">
        <f t="shared" si="580"/>
        <v>2.25</v>
      </c>
      <c r="H1314" s="520">
        <f t="shared" si="581"/>
        <v>0</v>
      </c>
      <c r="I1314" s="523"/>
      <c r="J1314" s="520"/>
      <c r="K1314" s="527"/>
      <c r="L1314" s="517">
        <v>42</v>
      </c>
      <c r="M1314" s="518"/>
      <c r="N1314" s="518"/>
    </row>
    <row r="1315" spans="1:14" s="470" customFormat="1">
      <c r="A1315" s="521"/>
      <c r="B1315" s="522" t="s">
        <v>308</v>
      </c>
      <c r="C1315" s="523"/>
      <c r="D1315" s="523"/>
      <c r="E1315" s="524">
        <v>6</v>
      </c>
      <c r="F1315" s="525">
        <v>0.5</v>
      </c>
      <c r="G1315" s="526">
        <f t="shared" si="580"/>
        <v>3</v>
      </c>
      <c r="H1315" s="520">
        <f t="shared" si="581"/>
        <v>0</v>
      </c>
      <c r="I1315" s="523"/>
      <c r="J1315" s="520"/>
      <c r="K1315" s="527"/>
      <c r="L1315" s="517">
        <v>43</v>
      </c>
      <c r="M1315" s="518"/>
      <c r="N1315" s="518"/>
    </row>
    <row r="1316" spans="1:14" s="470" customFormat="1" ht="25.5">
      <c r="A1316" s="513">
        <v>2</v>
      </c>
      <c r="B1316" s="519" t="s">
        <v>309</v>
      </c>
      <c r="C1316" s="514"/>
      <c r="D1316" s="514"/>
      <c r="E1316" s="512">
        <v>1.5</v>
      </c>
      <c r="F1316" s="525">
        <v>0.5</v>
      </c>
      <c r="G1316" s="526">
        <f t="shared" si="580"/>
        <v>0.75</v>
      </c>
      <c r="H1316" s="520">
        <f t="shared" si="581"/>
        <v>0</v>
      </c>
      <c r="I1316" s="514"/>
      <c r="J1316" s="515"/>
      <c r="K1316" s="528"/>
      <c r="L1316" s="517">
        <v>44</v>
      </c>
      <c r="M1316" s="518"/>
      <c r="N1316" s="518"/>
    </row>
    <row r="1317" spans="1:14" s="470" customFormat="1" ht="25.5">
      <c r="A1317" s="513">
        <v>3</v>
      </c>
      <c r="B1317" s="519" t="s">
        <v>310</v>
      </c>
      <c r="C1317" s="514">
        <f t="shared" ref="C1317:K1317" si="582">C1318+C1321+C1326</f>
        <v>107</v>
      </c>
      <c r="D1317" s="514">
        <f t="shared" ref="D1317" si="583">D1318+D1321+D1326</f>
        <v>98</v>
      </c>
      <c r="E1317" s="515">
        <f t="shared" si="582"/>
        <v>0</v>
      </c>
      <c r="F1317" s="515">
        <f t="shared" si="582"/>
        <v>0</v>
      </c>
      <c r="G1317" s="515">
        <f t="shared" si="582"/>
        <v>0</v>
      </c>
      <c r="H1317" s="515">
        <f t="shared" si="582"/>
        <v>297</v>
      </c>
      <c r="I1317" s="514">
        <f t="shared" ref="I1317" si="584">I1318+I1321+I1326</f>
        <v>0</v>
      </c>
      <c r="J1317" s="515">
        <f t="shared" si="582"/>
        <v>0</v>
      </c>
      <c r="K1317" s="515">
        <f t="shared" si="582"/>
        <v>0</v>
      </c>
      <c r="L1317" s="517">
        <v>45</v>
      </c>
      <c r="M1317" s="518"/>
      <c r="N1317" s="518"/>
    </row>
    <row r="1318" spans="1:14" s="475" customFormat="1">
      <c r="A1318" s="513" t="s">
        <v>311</v>
      </c>
      <c r="B1318" s="519" t="s">
        <v>312</v>
      </c>
      <c r="C1318" s="514">
        <f>C1319+C1320</f>
        <v>0</v>
      </c>
      <c r="D1318" s="514">
        <f>D1319+D1320</f>
        <v>0</v>
      </c>
      <c r="E1318" s="532"/>
      <c r="F1318" s="516"/>
      <c r="G1318" s="530"/>
      <c r="H1318" s="515">
        <f>H1319+H1320</f>
        <v>0</v>
      </c>
      <c r="I1318" s="514">
        <f>I1319+I1320</f>
        <v>0</v>
      </c>
      <c r="J1318" s="515"/>
      <c r="K1318" s="528"/>
      <c r="L1318" s="531">
        <v>46</v>
      </c>
      <c r="M1318" s="518"/>
      <c r="N1318" s="518"/>
    </row>
    <row r="1319" spans="1:14" s="470" customFormat="1" ht="25.5">
      <c r="A1319" s="521"/>
      <c r="B1319" s="522" t="s">
        <v>313</v>
      </c>
      <c r="C1319" s="523">
        <v>0</v>
      </c>
      <c r="D1319" s="523"/>
      <c r="E1319" s="524">
        <v>1.5</v>
      </c>
      <c r="F1319" s="525">
        <v>0.5</v>
      </c>
      <c r="G1319" s="526">
        <f t="shared" ref="G1319:G1325" si="585">E1319*F1319</f>
        <v>0.75</v>
      </c>
      <c r="H1319" s="520">
        <f t="shared" ref="H1319:H1325" si="586">ROUND(C1319*G1319*6,0)</f>
        <v>0</v>
      </c>
      <c r="I1319" s="523"/>
      <c r="J1319" s="520"/>
      <c r="K1319" s="527"/>
      <c r="L1319" s="517">
        <v>47</v>
      </c>
      <c r="M1319" s="518"/>
      <c r="N1319" s="518"/>
    </row>
    <row r="1320" spans="1:14" s="470" customFormat="1" ht="25.5">
      <c r="A1320" s="521"/>
      <c r="B1320" s="522" t="s">
        <v>314</v>
      </c>
      <c r="C1320" s="523">
        <v>0</v>
      </c>
      <c r="D1320" s="523"/>
      <c r="E1320" s="524">
        <v>2</v>
      </c>
      <c r="F1320" s="525">
        <v>0.5</v>
      </c>
      <c r="G1320" s="526">
        <f t="shared" si="585"/>
        <v>1</v>
      </c>
      <c r="H1320" s="520">
        <f t="shared" si="586"/>
        <v>0</v>
      </c>
      <c r="I1320" s="523"/>
      <c r="J1320" s="520"/>
      <c r="K1320" s="527"/>
      <c r="L1320" s="517">
        <v>48</v>
      </c>
      <c r="M1320" s="518"/>
      <c r="N1320" s="518"/>
    </row>
    <row r="1321" spans="1:14" s="475" customFormat="1" ht="35.1" customHeight="1">
      <c r="A1321" s="513" t="s">
        <v>315</v>
      </c>
      <c r="B1321" s="519" t="s">
        <v>316</v>
      </c>
      <c r="C1321" s="514">
        <f>SUM(C1322:C1325)</f>
        <v>107</v>
      </c>
      <c r="D1321" s="514">
        <f>SUM(D1322:D1325)</f>
        <v>98</v>
      </c>
      <c r="E1321" s="532"/>
      <c r="F1321" s="516"/>
      <c r="G1321" s="530"/>
      <c r="H1321" s="515">
        <f>SUM(H1322:H1325)</f>
        <v>297</v>
      </c>
      <c r="I1321" s="514">
        <f>SUM(I1322:I1325)</f>
        <v>0</v>
      </c>
      <c r="J1321" s="515"/>
      <c r="K1321" s="528"/>
      <c r="L1321" s="531">
        <v>49</v>
      </c>
      <c r="M1321" s="518"/>
      <c r="N1321" s="518"/>
    </row>
    <row r="1322" spans="1:14" s="470" customFormat="1">
      <c r="A1322" s="521"/>
      <c r="B1322" s="522" t="s">
        <v>317</v>
      </c>
      <c r="C1322" s="571">
        <f>98+9</f>
        <v>107</v>
      </c>
      <c r="D1322" s="571">
        <v>98</v>
      </c>
      <c r="E1322" s="534">
        <v>1</v>
      </c>
      <c r="F1322" s="525">
        <v>0.5</v>
      </c>
      <c r="G1322" s="526">
        <f t="shared" si="585"/>
        <v>0.5</v>
      </c>
      <c r="H1322" s="520">
        <v>297</v>
      </c>
      <c r="I1322" s="523"/>
      <c r="J1322" s="520"/>
      <c r="K1322" s="527"/>
      <c r="L1322" s="517">
        <v>50</v>
      </c>
      <c r="M1322" s="518"/>
      <c r="N1322" s="518"/>
    </row>
    <row r="1323" spans="1:14" s="470" customFormat="1">
      <c r="A1323" s="521"/>
      <c r="B1323" s="522" t="s">
        <v>318</v>
      </c>
      <c r="C1323" s="523">
        <v>0</v>
      </c>
      <c r="D1323" s="523"/>
      <c r="E1323" s="524">
        <v>2</v>
      </c>
      <c r="F1323" s="525">
        <v>0.5</v>
      </c>
      <c r="G1323" s="526">
        <f t="shared" si="585"/>
        <v>1</v>
      </c>
      <c r="H1323" s="520">
        <f t="shared" si="586"/>
        <v>0</v>
      </c>
      <c r="I1323" s="523"/>
      <c r="J1323" s="520"/>
      <c r="K1323" s="527"/>
      <c r="L1323" s="517">
        <v>51</v>
      </c>
      <c r="M1323" s="518"/>
      <c r="N1323" s="518"/>
    </row>
    <row r="1324" spans="1:14" s="470" customFormat="1">
      <c r="A1324" s="521"/>
      <c r="B1324" s="522" t="s">
        <v>319</v>
      </c>
      <c r="C1324" s="523">
        <v>0</v>
      </c>
      <c r="D1324" s="523"/>
      <c r="E1324" s="534">
        <v>3</v>
      </c>
      <c r="F1324" s="525">
        <v>0.5</v>
      </c>
      <c r="G1324" s="526">
        <f t="shared" si="585"/>
        <v>1.5</v>
      </c>
      <c r="H1324" s="520">
        <f t="shared" si="586"/>
        <v>0</v>
      </c>
      <c r="I1324" s="523"/>
      <c r="J1324" s="520"/>
      <c r="K1324" s="527"/>
      <c r="L1324" s="517">
        <v>52</v>
      </c>
      <c r="M1324" s="518"/>
      <c r="N1324" s="518"/>
    </row>
    <row r="1325" spans="1:14" s="470" customFormat="1">
      <c r="A1325" s="521"/>
      <c r="B1325" s="522" t="s">
        <v>320</v>
      </c>
      <c r="C1325" s="523">
        <v>0</v>
      </c>
      <c r="D1325" s="523"/>
      <c r="E1325" s="534">
        <v>4</v>
      </c>
      <c r="F1325" s="525">
        <v>0.5</v>
      </c>
      <c r="G1325" s="526">
        <f t="shared" si="585"/>
        <v>2</v>
      </c>
      <c r="H1325" s="520">
        <f t="shared" si="586"/>
        <v>0</v>
      </c>
      <c r="I1325" s="523"/>
      <c r="J1325" s="520"/>
      <c r="K1325" s="527"/>
      <c r="L1325" s="517">
        <v>53</v>
      </c>
      <c r="M1325" s="518"/>
      <c r="N1325" s="518"/>
    </row>
    <row r="1326" spans="1:14" s="470" customFormat="1" ht="25.5">
      <c r="A1326" s="513" t="s">
        <v>321</v>
      </c>
      <c r="B1326" s="519" t="s">
        <v>322</v>
      </c>
      <c r="C1326" s="514">
        <f>SUM(C1327:C1330)</f>
        <v>0</v>
      </c>
      <c r="D1326" s="514">
        <f>SUM(D1327:D1330)</f>
        <v>0</v>
      </c>
      <c r="E1326" s="532"/>
      <c r="F1326" s="525"/>
      <c r="G1326" s="526"/>
      <c r="H1326" s="515">
        <f>SUM(H1327:H1330)</f>
        <v>0</v>
      </c>
      <c r="I1326" s="514">
        <f>SUM(I1327:I1330)</f>
        <v>0</v>
      </c>
      <c r="J1326" s="515"/>
      <c r="K1326" s="528"/>
      <c r="L1326" s="517">
        <v>54</v>
      </c>
      <c r="M1326" s="518"/>
      <c r="N1326" s="518"/>
    </row>
    <row r="1327" spans="1:14" s="470" customFormat="1">
      <c r="A1327" s="521"/>
      <c r="B1327" s="522" t="s">
        <v>323</v>
      </c>
      <c r="C1327" s="523">
        <v>0</v>
      </c>
      <c r="D1327" s="523"/>
      <c r="E1327" s="524">
        <v>1.5</v>
      </c>
      <c r="F1327" s="525">
        <v>0.5</v>
      </c>
      <c r="G1327" s="526">
        <f t="shared" ref="G1327:G1331" si="587">E1327*F1327</f>
        <v>0.75</v>
      </c>
      <c r="H1327" s="520">
        <f t="shared" ref="H1327:H1330" si="588">ROUND(C1327*G1327*6,0)</f>
        <v>0</v>
      </c>
      <c r="I1327" s="523"/>
      <c r="J1327" s="520"/>
      <c r="K1327" s="527"/>
      <c r="L1327" s="517">
        <v>55</v>
      </c>
      <c r="M1327" s="518"/>
      <c r="N1327" s="518"/>
    </row>
    <row r="1328" spans="1:14" s="470" customFormat="1">
      <c r="A1328" s="521"/>
      <c r="B1328" s="522" t="s">
        <v>324</v>
      </c>
      <c r="C1328" s="523">
        <v>0</v>
      </c>
      <c r="D1328" s="523"/>
      <c r="E1328" s="535">
        <v>3</v>
      </c>
      <c r="F1328" s="525">
        <v>0.5</v>
      </c>
      <c r="G1328" s="526">
        <f t="shared" si="587"/>
        <v>1.5</v>
      </c>
      <c r="H1328" s="520">
        <f t="shared" si="588"/>
        <v>0</v>
      </c>
      <c r="I1328" s="523"/>
      <c r="J1328" s="520"/>
      <c r="K1328" s="527"/>
      <c r="L1328" s="517">
        <v>56</v>
      </c>
      <c r="M1328" s="518"/>
      <c r="N1328" s="518"/>
    </row>
    <row r="1329" spans="1:14" s="470" customFormat="1">
      <c r="A1329" s="521"/>
      <c r="B1329" s="522" t="s">
        <v>325</v>
      </c>
      <c r="C1329" s="523">
        <v>0</v>
      </c>
      <c r="D1329" s="523"/>
      <c r="E1329" s="536">
        <v>2.5</v>
      </c>
      <c r="F1329" s="525">
        <v>0.5</v>
      </c>
      <c r="G1329" s="526">
        <f t="shared" si="587"/>
        <v>1.25</v>
      </c>
      <c r="H1329" s="520">
        <f t="shared" si="588"/>
        <v>0</v>
      </c>
      <c r="I1329" s="523"/>
      <c r="J1329" s="520"/>
      <c r="K1329" s="527"/>
      <c r="L1329" s="517">
        <v>57</v>
      </c>
      <c r="M1329" s="518"/>
      <c r="N1329" s="518"/>
    </row>
    <row r="1330" spans="1:14" s="470" customFormat="1">
      <c r="A1330" s="521"/>
      <c r="B1330" s="522" t="s">
        <v>326</v>
      </c>
      <c r="C1330" s="523">
        <v>0</v>
      </c>
      <c r="D1330" s="523"/>
      <c r="E1330" s="524">
        <v>5</v>
      </c>
      <c r="F1330" s="525">
        <v>0.5</v>
      </c>
      <c r="G1330" s="526">
        <f t="shared" si="587"/>
        <v>2.5</v>
      </c>
      <c r="H1330" s="520">
        <f t="shared" si="588"/>
        <v>0</v>
      </c>
      <c r="I1330" s="523"/>
      <c r="J1330" s="520"/>
      <c r="K1330" s="527"/>
      <c r="L1330" s="517">
        <v>58</v>
      </c>
      <c r="M1330" s="518"/>
      <c r="N1330" s="518"/>
    </row>
    <row r="1331" spans="1:14" s="475" customFormat="1">
      <c r="A1331" s="513" t="s">
        <v>21</v>
      </c>
      <c r="B1331" s="519" t="s">
        <v>327</v>
      </c>
      <c r="C1331" s="591">
        <f>54+8</f>
        <v>62</v>
      </c>
      <c r="D1331" s="591">
        <v>54</v>
      </c>
      <c r="E1331" s="529">
        <v>20</v>
      </c>
      <c r="F1331" s="516">
        <v>0.5</v>
      </c>
      <c r="G1331" s="530">
        <f t="shared" si="587"/>
        <v>10</v>
      </c>
      <c r="H1331" s="515">
        <v>611.34500000000003</v>
      </c>
      <c r="I1331" s="514"/>
      <c r="J1331" s="515"/>
      <c r="K1331" s="528"/>
      <c r="L1331" s="531">
        <v>72</v>
      </c>
      <c r="M1331" s="569"/>
      <c r="N1331" s="569"/>
    </row>
    <row r="1332" spans="1:14" s="475" customFormat="1">
      <c r="A1332" s="513" t="s">
        <v>464</v>
      </c>
      <c r="B1332" s="519" t="s">
        <v>465</v>
      </c>
      <c r="C1332" s="592"/>
      <c r="D1332" s="592"/>
      <c r="E1332" s="529"/>
      <c r="F1332" s="516"/>
      <c r="G1332" s="530"/>
      <c r="H1332" s="515"/>
      <c r="I1332" s="592"/>
      <c r="J1332" s="515"/>
      <c r="K1332" s="528"/>
      <c r="L1332" s="531">
        <v>73</v>
      </c>
      <c r="M1332" s="569"/>
      <c r="N1332" s="569"/>
    </row>
    <row r="1333" spans="1:14" s="470" customFormat="1">
      <c r="A1333" s="512"/>
      <c r="B1333" s="513" t="s">
        <v>329</v>
      </c>
      <c r="C1333" s="514">
        <f>C1334+C1391</f>
        <v>2012</v>
      </c>
      <c r="D1333" s="514">
        <f>D1334+D1391</f>
        <v>0</v>
      </c>
      <c r="E1333" s="515"/>
      <c r="F1333" s="516"/>
      <c r="G1333" s="516"/>
      <c r="H1333" s="515">
        <f>H1334+H1391</f>
        <v>1832</v>
      </c>
      <c r="I1333" s="514">
        <f>I1334+I1391</f>
        <v>0</v>
      </c>
      <c r="J1333" s="515"/>
      <c r="K1333" s="515"/>
      <c r="L1333" s="517">
        <v>1</v>
      </c>
      <c r="M1333" s="518"/>
      <c r="N1333" s="518"/>
    </row>
    <row r="1334" spans="1:14" s="470" customFormat="1">
      <c r="A1334" s="513" t="s">
        <v>20</v>
      </c>
      <c r="B1334" s="519" t="s">
        <v>264</v>
      </c>
      <c r="C1334" s="514">
        <f>C1335+C1368</f>
        <v>2012</v>
      </c>
      <c r="D1334" s="514">
        <f>D1335+D1368</f>
        <v>0</v>
      </c>
      <c r="E1334" s="515"/>
      <c r="F1334" s="516"/>
      <c r="G1334" s="516"/>
      <c r="H1334" s="515">
        <f>H1335+H1368</f>
        <v>1832</v>
      </c>
      <c r="I1334" s="514">
        <f>I1335+I1368</f>
        <v>0</v>
      </c>
      <c r="J1334" s="520"/>
      <c r="K1334" s="515"/>
      <c r="L1334" s="517">
        <v>2</v>
      </c>
      <c r="M1334" s="518"/>
      <c r="N1334" s="518"/>
    </row>
    <row r="1335" spans="1:14" s="470" customFormat="1">
      <c r="A1335" s="513" t="s">
        <v>23</v>
      </c>
      <c r="B1335" s="519" t="s">
        <v>265</v>
      </c>
      <c r="C1335" s="514">
        <f t="shared" ref="C1335:K1335" si="589">C1336+C1339+C1340+C1344+C1351+C1358+C1367</f>
        <v>2012</v>
      </c>
      <c r="D1335" s="514">
        <f t="shared" ref="D1335" si="590">D1336+D1339+D1340+D1344+D1351+D1358+D1367</f>
        <v>0</v>
      </c>
      <c r="E1335" s="515"/>
      <c r="F1335" s="515"/>
      <c r="G1335" s="515"/>
      <c r="H1335" s="515">
        <f t="shared" si="589"/>
        <v>1832</v>
      </c>
      <c r="I1335" s="514">
        <f t="shared" ref="I1335" si="591">I1336+I1339+I1340+I1344+I1351+I1358+I1367</f>
        <v>0</v>
      </c>
      <c r="J1335" s="515">
        <f t="shared" si="589"/>
        <v>0</v>
      </c>
      <c r="K1335" s="515">
        <f t="shared" si="589"/>
        <v>0</v>
      </c>
      <c r="L1335" s="517">
        <v>3</v>
      </c>
      <c r="M1335" s="518"/>
      <c r="N1335" s="518"/>
    </row>
    <row r="1336" spans="1:14" s="470" customFormat="1">
      <c r="A1336" s="513">
        <v>1</v>
      </c>
      <c r="B1336" s="519" t="s">
        <v>266</v>
      </c>
      <c r="C1336" s="514">
        <f t="shared" ref="C1336:K1336" si="592">C1337+C1338</f>
        <v>0</v>
      </c>
      <c r="D1336" s="514">
        <f t="shared" ref="D1336" si="593">D1337+D1338</f>
        <v>0</v>
      </c>
      <c r="E1336" s="515">
        <f t="shared" si="592"/>
        <v>4</v>
      </c>
      <c r="F1336" s="515">
        <f t="shared" si="592"/>
        <v>1</v>
      </c>
      <c r="G1336" s="515">
        <f t="shared" si="592"/>
        <v>2</v>
      </c>
      <c r="H1336" s="515">
        <f t="shared" si="592"/>
        <v>0</v>
      </c>
      <c r="I1336" s="514">
        <f t="shared" ref="I1336" si="594">I1337+I1338</f>
        <v>0</v>
      </c>
      <c r="J1336" s="515">
        <f t="shared" si="592"/>
        <v>0</v>
      </c>
      <c r="K1336" s="515">
        <f t="shared" si="592"/>
        <v>0</v>
      </c>
      <c r="L1336" s="517">
        <v>4</v>
      </c>
      <c r="M1336" s="518"/>
      <c r="N1336" s="518"/>
    </row>
    <row r="1337" spans="1:14" s="470" customFormat="1">
      <c r="A1337" s="521"/>
      <c r="B1337" s="522" t="s">
        <v>267</v>
      </c>
      <c r="C1337" s="523">
        <v>0</v>
      </c>
      <c r="D1337" s="523"/>
      <c r="E1337" s="524">
        <v>2.5</v>
      </c>
      <c r="F1337" s="525">
        <v>0.5</v>
      </c>
      <c r="G1337" s="526">
        <f t="shared" ref="G1337:G1339" si="595">E1337*F1337</f>
        <v>1.25</v>
      </c>
      <c r="H1337" s="520">
        <f t="shared" ref="H1337:H1339" si="596">ROUND(C1337*G1337*6,0)</f>
        <v>0</v>
      </c>
      <c r="I1337" s="523"/>
      <c r="J1337" s="520"/>
      <c r="K1337" s="527"/>
      <c r="L1337" s="517">
        <v>5</v>
      </c>
      <c r="M1337" s="518"/>
      <c r="N1337" s="518"/>
    </row>
    <row r="1338" spans="1:14" s="470" customFormat="1">
      <c r="A1338" s="521"/>
      <c r="B1338" s="522" t="s">
        <v>268</v>
      </c>
      <c r="C1338" s="523">
        <v>0</v>
      </c>
      <c r="D1338" s="523"/>
      <c r="E1338" s="524">
        <v>1.5</v>
      </c>
      <c r="F1338" s="525">
        <v>0.5</v>
      </c>
      <c r="G1338" s="526">
        <f t="shared" si="595"/>
        <v>0.75</v>
      </c>
      <c r="H1338" s="520">
        <f t="shared" si="596"/>
        <v>0</v>
      </c>
      <c r="I1338" s="523"/>
      <c r="J1338" s="520"/>
      <c r="K1338" s="527"/>
      <c r="L1338" s="517">
        <v>6</v>
      </c>
      <c r="M1338" s="518"/>
      <c r="N1338" s="518"/>
    </row>
    <row r="1339" spans="1:14" s="470" customFormat="1" ht="25.5">
      <c r="A1339" s="513">
        <v>2</v>
      </c>
      <c r="B1339" s="519" t="s">
        <v>269</v>
      </c>
      <c r="C1339" s="514">
        <v>0</v>
      </c>
      <c r="D1339" s="514"/>
      <c r="E1339" s="512">
        <v>1.5</v>
      </c>
      <c r="F1339" s="525">
        <v>0.5</v>
      </c>
      <c r="G1339" s="526">
        <f t="shared" si="595"/>
        <v>0.75</v>
      </c>
      <c r="H1339" s="520">
        <f t="shared" si="596"/>
        <v>0</v>
      </c>
      <c r="I1339" s="514"/>
      <c r="J1339" s="520"/>
      <c r="K1339" s="527"/>
      <c r="L1339" s="517">
        <v>7</v>
      </c>
      <c r="M1339" s="518"/>
      <c r="N1339" s="518"/>
    </row>
    <row r="1340" spans="1:14" s="470" customFormat="1">
      <c r="A1340" s="513">
        <v>3</v>
      </c>
      <c r="B1340" s="519" t="s">
        <v>270</v>
      </c>
      <c r="C1340" s="514">
        <f t="shared" ref="C1340:K1340" si="597">SUM(C1341:C1343)</f>
        <v>0</v>
      </c>
      <c r="D1340" s="514">
        <f t="shared" ref="D1340" si="598">SUM(D1341:D1343)</f>
        <v>0</v>
      </c>
      <c r="E1340" s="515">
        <f t="shared" si="597"/>
        <v>6</v>
      </c>
      <c r="F1340" s="515">
        <f t="shared" si="597"/>
        <v>1.5</v>
      </c>
      <c r="G1340" s="515">
        <f t="shared" si="597"/>
        <v>3</v>
      </c>
      <c r="H1340" s="515">
        <f t="shared" si="597"/>
        <v>0</v>
      </c>
      <c r="I1340" s="514">
        <f t="shared" ref="I1340" si="599">SUM(I1341:I1343)</f>
        <v>0</v>
      </c>
      <c r="J1340" s="515">
        <f t="shared" si="597"/>
        <v>0</v>
      </c>
      <c r="K1340" s="515">
        <f t="shared" si="597"/>
        <v>0</v>
      </c>
      <c r="L1340" s="517">
        <v>8</v>
      </c>
      <c r="M1340" s="518"/>
      <c r="N1340" s="518"/>
    </row>
    <row r="1341" spans="1:14" s="470" customFormat="1">
      <c r="A1341" s="521"/>
      <c r="B1341" s="522" t="s">
        <v>271</v>
      </c>
      <c r="C1341" s="523">
        <v>0</v>
      </c>
      <c r="D1341" s="523"/>
      <c r="E1341" s="524">
        <v>2.5</v>
      </c>
      <c r="F1341" s="525">
        <v>0.5</v>
      </c>
      <c r="G1341" s="526">
        <f t="shared" ref="G1341:G1343" si="600">E1341*F1341</f>
        <v>1.25</v>
      </c>
      <c r="H1341" s="520">
        <f t="shared" ref="H1341:H1343" si="601">ROUND(C1341*G1341*6,0)</f>
        <v>0</v>
      </c>
      <c r="I1341" s="523"/>
      <c r="J1341" s="520"/>
      <c r="K1341" s="527"/>
      <c r="L1341" s="517">
        <v>9</v>
      </c>
      <c r="M1341" s="518"/>
      <c r="N1341" s="518"/>
    </row>
    <row r="1342" spans="1:14" s="470" customFormat="1">
      <c r="A1342" s="521"/>
      <c r="B1342" s="522" t="s">
        <v>272</v>
      </c>
      <c r="C1342" s="523">
        <v>0</v>
      </c>
      <c r="D1342" s="523"/>
      <c r="E1342" s="524">
        <v>2</v>
      </c>
      <c r="F1342" s="525">
        <v>0.5</v>
      </c>
      <c r="G1342" s="526">
        <f t="shared" si="600"/>
        <v>1</v>
      </c>
      <c r="H1342" s="520">
        <f t="shared" si="601"/>
        <v>0</v>
      </c>
      <c r="I1342" s="523"/>
      <c r="J1342" s="520"/>
      <c r="K1342" s="527"/>
      <c r="L1342" s="517">
        <v>10</v>
      </c>
      <c r="M1342" s="518"/>
      <c r="N1342" s="518"/>
    </row>
    <row r="1343" spans="1:14" s="470" customFormat="1">
      <c r="A1343" s="521"/>
      <c r="B1343" s="522" t="s">
        <v>273</v>
      </c>
      <c r="C1343" s="523">
        <v>0</v>
      </c>
      <c r="D1343" s="523"/>
      <c r="E1343" s="524">
        <v>1.5</v>
      </c>
      <c r="F1343" s="525">
        <v>0.5</v>
      </c>
      <c r="G1343" s="526">
        <f t="shared" si="600"/>
        <v>0.75</v>
      </c>
      <c r="H1343" s="520">
        <f t="shared" si="601"/>
        <v>0</v>
      </c>
      <c r="I1343" s="523"/>
      <c r="J1343" s="520"/>
      <c r="K1343" s="527"/>
      <c r="L1343" s="517">
        <v>11</v>
      </c>
      <c r="M1343" s="518"/>
      <c r="N1343" s="518"/>
    </row>
    <row r="1344" spans="1:14" s="470" customFormat="1" ht="38.25">
      <c r="A1344" s="513">
        <v>4</v>
      </c>
      <c r="B1344" s="519" t="s">
        <v>274</v>
      </c>
      <c r="C1344" s="514">
        <f>SUM(C1345:C1350)</f>
        <v>131</v>
      </c>
      <c r="D1344" s="514">
        <f>SUM(D1345:D1350)</f>
        <v>0</v>
      </c>
      <c r="E1344" s="512"/>
      <c r="F1344" s="525"/>
      <c r="G1344" s="526"/>
      <c r="H1344" s="515">
        <f>SUM(H1345:H1350)</f>
        <v>270.5</v>
      </c>
      <c r="I1344" s="514">
        <f>SUM(I1345:I1350)</f>
        <v>0</v>
      </c>
      <c r="J1344" s="520"/>
      <c r="K1344" s="527"/>
      <c r="L1344" s="517">
        <v>12</v>
      </c>
      <c r="M1344" s="518"/>
      <c r="N1344" s="518"/>
    </row>
    <row r="1345" spans="1:14" s="470" customFormat="1">
      <c r="A1345" s="521"/>
      <c r="B1345" s="522" t="s">
        <v>275</v>
      </c>
      <c r="C1345" s="523">
        <v>66</v>
      </c>
      <c r="D1345" s="523"/>
      <c r="E1345" s="524">
        <v>1</v>
      </c>
      <c r="F1345" s="525">
        <v>0.5</v>
      </c>
      <c r="G1345" s="526">
        <f t="shared" ref="G1345:G1357" si="602">E1345*F1345</f>
        <v>0.5</v>
      </c>
      <c r="H1345" s="520">
        <v>143</v>
      </c>
      <c r="I1345" s="523"/>
      <c r="J1345" s="520"/>
      <c r="K1345" s="527"/>
      <c r="L1345" s="517">
        <v>13</v>
      </c>
      <c r="M1345" s="518"/>
      <c r="N1345" s="518"/>
    </row>
    <row r="1346" spans="1:14" s="470" customFormat="1">
      <c r="A1346" s="521"/>
      <c r="B1346" s="522" t="s">
        <v>276</v>
      </c>
      <c r="C1346" s="523">
        <v>33</v>
      </c>
      <c r="D1346" s="523"/>
      <c r="E1346" s="524">
        <v>2</v>
      </c>
      <c r="F1346" s="525">
        <v>0.5</v>
      </c>
      <c r="G1346" s="526">
        <f t="shared" si="602"/>
        <v>1</v>
      </c>
      <c r="H1346" s="520">
        <v>60.5</v>
      </c>
      <c r="I1346" s="523"/>
      <c r="J1346" s="520"/>
      <c r="K1346" s="527"/>
      <c r="L1346" s="517">
        <v>14</v>
      </c>
      <c r="M1346" s="518"/>
      <c r="N1346" s="518"/>
    </row>
    <row r="1347" spans="1:14" s="470" customFormat="1">
      <c r="A1347" s="521"/>
      <c r="B1347" s="522" t="s">
        <v>277</v>
      </c>
      <c r="C1347" s="523">
        <v>22</v>
      </c>
      <c r="D1347" s="523"/>
      <c r="E1347" s="524">
        <v>3</v>
      </c>
      <c r="F1347" s="525">
        <v>0.5</v>
      </c>
      <c r="G1347" s="526">
        <f t="shared" si="602"/>
        <v>1.5</v>
      </c>
      <c r="H1347" s="520">
        <v>45.5</v>
      </c>
      <c r="I1347" s="523"/>
      <c r="J1347" s="520"/>
      <c r="K1347" s="527"/>
      <c r="L1347" s="517">
        <v>15</v>
      </c>
      <c r="M1347" s="518"/>
      <c r="N1347" s="518"/>
    </row>
    <row r="1348" spans="1:14" s="470" customFormat="1">
      <c r="A1348" s="521"/>
      <c r="B1348" s="522" t="s">
        <v>278</v>
      </c>
      <c r="C1348" s="523">
        <v>10</v>
      </c>
      <c r="D1348" s="523"/>
      <c r="E1348" s="524">
        <v>4</v>
      </c>
      <c r="F1348" s="525">
        <v>0.5</v>
      </c>
      <c r="G1348" s="526">
        <f t="shared" si="602"/>
        <v>2</v>
      </c>
      <c r="H1348" s="520">
        <v>21.5</v>
      </c>
      <c r="I1348" s="523"/>
      <c r="J1348" s="520"/>
      <c r="K1348" s="527"/>
      <c r="L1348" s="517">
        <v>16</v>
      </c>
      <c r="M1348" s="518"/>
      <c r="N1348" s="518"/>
    </row>
    <row r="1349" spans="1:14" s="470" customFormat="1">
      <c r="A1349" s="521"/>
      <c r="B1349" s="522" t="s">
        <v>279</v>
      </c>
      <c r="C1349" s="523"/>
      <c r="D1349" s="523"/>
      <c r="E1349" s="524">
        <v>5</v>
      </c>
      <c r="F1349" s="525">
        <v>0.5</v>
      </c>
      <c r="G1349" s="526">
        <f t="shared" si="602"/>
        <v>2.5</v>
      </c>
      <c r="H1349" s="520">
        <f t="shared" ref="H1349:H1350" si="603">ROUND(C1349*G1349*6,0)</f>
        <v>0</v>
      </c>
      <c r="I1349" s="523"/>
      <c r="J1349" s="520"/>
      <c r="K1349" s="527"/>
      <c r="L1349" s="517">
        <v>17</v>
      </c>
      <c r="M1349" s="518"/>
      <c r="N1349" s="518"/>
    </row>
    <row r="1350" spans="1:14" s="470" customFormat="1">
      <c r="A1350" s="521"/>
      <c r="B1350" s="522" t="s">
        <v>280</v>
      </c>
      <c r="C1350" s="523"/>
      <c r="D1350" s="523"/>
      <c r="E1350" s="524">
        <v>6</v>
      </c>
      <c r="F1350" s="525">
        <v>0.5</v>
      </c>
      <c r="G1350" s="526">
        <f t="shared" si="602"/>
        <v>3</v>
      </c>
      <c r="H1350" s="520">
        <f t="shared" si="603"/>
        <v>0</v>
      </c>
      <c r="I1350" s="523"/>
      <c r="J1350" s="520"/>
      <c r="K1350" s="527"/>
      <c r="L1350" s="517">
        <v>18</v>
      </c>
      <c r="M1350" s="518"/>
      <c r="N1350" s="518"/>
    </row>
    <row r="1351" spans="1:14" s="470" customFormat="1">
      <c r="A1351" s="513">
        <v>5</v>
      </c>
      <c r="B1351" s="519" t="s">
        <v>281</v>
      </c>
      <c r="C1351" s="514">
        <f>C1352+C1355+C1356+C1357</f>
        <v>0</v>
      </c>
      <c r="D1351" s="514">
        <f>D1352+D1355+D1356+D1357</f>
        <v>0</v>
      </c>
      <c r="E1351" s="514"/>
      <c r="F1351" s="525">
        <v>0.5</v>
      </c>
      <c r="G1351" s="526">
        <f t="shared" si="602"/>
        <v>0</v>
      </c>
      <c r="H1351" s="515">
        <f>H1352+H1355+H1356+H1357</f>
        <v>0</v>
      </c>
      <c r="I1351" s="514">
        <f>I1352+I1355+I1356+I1357</f>
        <v>0</v>
      </c>
      <c r="J1351" s="515"/>
      <c r="K1351" s="528"/>
      <c r="L1351" s="517">
        <v>19</v>
      </c>
      <c r="M1351" s="518"/>
      <c r="N1351" s="518"/>
    </row>
    <row r="1352" spans="1:14" s="470" customFormat="1" ht="43.9" customHeight="1">
      <c r="A1352" s="513" t="s">
        <v>282</v>
      </c>
      <c r="B1352" s="519" t="s">
        <v>283</v>
      </c>
      <c r="C1352" s="514">
        <f>C1353+C1354</f>
        <v>0</v>
      </c>
      <c r="D1352" s="514">
        <f>D1353+D1354</f>
        <v>0</v>
      </c>
      <c r="E1352" s="512"/>
      <c r="F1352" s="525">
        <v>0.5</v>
      </c>
      <c r="G1352" s="526">
        <f t="shared" si="602"/>
        <v>0</v>
      </c>
      <c r="H1352" s="515">
        <f>H1353+H1354</f>
        <v>0</v>
      </c>
      <c r="I1352" s="514">
        <f>I1353+I1354</f>
        <v>0</v>
      </c>
      <c r="J1352" s="515"/>
      <c r="K1352" s="528"/>
      <c r="L1352" s="517">
        <v>20</v>
      </c>
      <c r="M1352" s="518"/>
      <c r="N1352" s="518"/>
    </row>
    <row r="1353" spans="1:14" s="470" customFormat="1">
      <c r="A1353" s="521"/>
      <c r="B1353" s="522" t="s">
        <v>284</v>
      </c>
      <c r="C1353" s="523">
        <v>0</v>
      </c>
      <c r="D1353" s="523"/>
      <c r="E1353" s="524">
        <v>1.5</v>
      </c>
      <c r="F1353" s="525">
        <v>0.5</v>
      </c>
      <c r="G1353" s="526">
        <f t="shared" si="602"/>
        <v>0.75</v>
      </c>
      <c r="H1353" s="520">
        <f t="shared" ref="H1353:H1357" si="604">ROUND(C1353*G1353*6,0)</f>
        <v>0</v>
      </c>
      <c r="I1353" s="523"/>
      <c r="J1353" s="520"/>
      <c r="K1353" s="527"/>
      <c r="L1353" s="517">
        <v>21</v>
      </c>
      <c r="M1353" s="518"/>
      <c r="N1353" s="518"/>
    </row>
    <row r="1354" spans="1:14" s="470" customFormat="1">
      <c r="A1354" s="521"/>
      <c r="B1354" s="522" t="s">
        <v>285</v>
      </c>
      <c r="C1354" s="523">
        <v>0</v>
      </c>
      <c r="D1354" s="523"/>
      <c r="E1354" s="524">
        <v>2</v>
      </c>
      <c r="F1354" s="525">
        <v>0.5</v>
      </c>
      <c r="G1354" s="526">
        <f t="shared" si="602"/>
        <v>1</v>
      </c>
      <c r="H1354" s="520">
        <f t="shared" si="604"/>
        <v>0</v>
      </c>
      <c r="I1354" s="523"/>
      <c r="J1354" s="520"/>
      <c r="K1354" s="527"/>
      <c r="L1354" s="517">
        <v>22</v>
      </c>
      <c r="M1354" s="518"/>
      <c r="N1354" s="518"/>
    </row>
    <row r="1355" spans="1:14" s="470" customFormat="1" ht="38.25">
      <c r="A1355" s="513" t="s">
        <v>286</v>
      </c>
      <c r="B1355" s="519" t="s">
        <v>287</v>
      </c>
      <c r="C1355" s="514">
        <v>0</v>
      </c>
      <c r="D1355" s="514"/>
      <c r="E1355" s="529">
        <v>1</v>
      </c>
      <c r="F1355" s="525">
        <v>0.5</v>
      </c>
      <c r="G1355" s="526">
        <f t="shared" si="602"/>
        <v>0.5</v>
      </c>
      <c r="H1355" s="515">
        <f t="shared" si="604"/>
        <v>0</v>
      </c>
      <c r="I1355" s="514"/>
      <c r="J1355" s="515"/>
      <c r="K1355" s="528"/>
      <c r="L1355" s="517">
        <v>23</v>
      </c>
      <c r="M1355" s="518"/>
      <c r="N1355" s="518"/>
    </row>
    <row r="1356" spans="1:14" s="470" customFormat="1" ht="25.5">
      <c r="A1356" s="513" t="s">
        <v>288</v>
      </c>
      <c r="B1356" s="519" t="s">
        <v>289</v>
      </c>
      <c r="C1356" s="514">
        <v>0</v>
      </c>
      <c r="D1356" s="514"/>
      <c r="E1356" s="529">
        <v>1</v>
      </c>
      <c r="F1356" s="525">
        <v>0.5</v>
      </c>
      <c r="G1356" s="526">
        <f t="shared" si="602"/>
        <v>0.5</v>
      </c>
      <c r="H1356" s="515">
        <f t="shared" si="604"/>
        <v>0</v>
      </c>
      <c r="I1356" s="514"/>
      <c r="J1356" s="515"/>
      <c r="K1356" s="528"/>
      <c r="L1356" s="517">
        <v>24</v>
      </c>
      <c r="M1356" s="518"/>
      <c r="N1356" s="518"/>
    </row>
    <row r="1357" spans="1:14" s="470" customFormat="1" ht="38.25">
      <c r="A1357" s="513" t="s">
        <v>290</v>
      </c>
      <c r="B1357" s="519" t="s">
        <v>291</v>
      </c>
      <c r="C1357" s="514">
        <v>0</v>
      </c>
      <c r="D1357" s="514"/>
      <c r="E1357" s="529">
        <v>3</v>
      </c>
      <c r="F1357" s="525">
        <v>0.5</v>
      </c>
      <c r="G1357" s="526">
        <f t="shared" si="602"/>
        <v>1.5</v>
      </c>
      <c r="H1357" s="515">
        <f t="shared" si="604"/>
        <v>0</v>
      </c>
      <c r="I1357" s="514"/>
      <c r="J1357" s="515"/>
      <c r="K1357" s="528"/>
      <c r="L1357" s="517">
        <v>25</v>
      </c>
      <c r="M1357" s="518"/>
      <c r="N1357" s="518"/>
    </row>
    <row r="1358" spans="1:14" s="475" customFormat="1" ht="25.5">
      <c r="A1358" s="513">
        <v>6</v>
      </c>
      <c r="B1358" s="519" t="s">
        <v>292</v>
      </c>
      <c r="C1358" s="514">
        <f>C1359+C1363</f>
        <v>343</v>
      </c>
      <c r="D1358" s="514">
        <f>D1359+D1363</f>
        <v>0</v>
      </c>
      <c r="E1358" s="512"/>
      <c r="F1358" s="516"/>
      <c r="G1358" s="530"/>
      <c r="H1358" s="515">
        <f>H1359+H1363</f>
        <v>304.05</v>
      </c>
      <c r="I1358" s="514">
        <f>I1359+I1363</f>
        <v>0</v>
      </c>
      <c r="J1358" s="515"/>
      <c r="K1358" s="528"/>
      <c r="L1358" s="531">
        <v>26</v>
      </c>
      <c r="M1358" s="518"/>
      <c r="N1358" s="518"/>
    </row>
    <row r="1359" spans="1:14" s="470" customFormat="1">
      <c r="A1359" s="513" t="s">
        <v>293</v>
      </c>
      <c r="B1359" s="519" t="s">
        <v>294</v>
      </c>
      <c r="C1359" s="514">
        <f>C1360+C1361+C1362</f>
        <v>0</v>
      </c>
      <c r="D1359" s="514">
        <f>D1360+D1361+D1362</f>
        <v>0</v>
      </c>
      <c r="E1359" s="524">
        <v>2.5</v>
      </c>
      <c r="F1359" s="525">
        <v>0.5</v>
      </c>
      <c r="G1359" s="526">
        <f t="shared" ref="G1359:G1362" si="605">E1359*F1359</f>
        <v>1.25</v>
      </c>
      <c r="H1359" s="515">
        <f>H1360+H1361+H1362</f>
        <v>0</v>
      </c>
      <c r="I1359" s="514">
        <f>I1360+I1361+I1362</f>
        <v>0</v>
      </c>
      <c r="J1359" s="515"/>
      <c r="K1359" s="528"/>
      <c r="L1359" s="517">
        <v>27</v>
      </c>
      <c r="M1359" s="518"/>
      <c r="N1359" s="518"/>
    </row>
    <row r="1360" spans="1:14" s="470" customFormat="1">
      <c r="A1360" s="521"/>
      <c r="B1360" s="522" t="s">
        <v>295</v>
      </c>
      <c r="C1360" s="523">
        <v>0</v>
      </c>
      <c r="D1360" s="523"/>
      <c r="E1360" s="524">
        <v>2.5</v>
      </c>
      <c r="F1360" s="525">
        <v>0.5</v>
      </c>
      <c r="G1360" s="526">
        <f t="shared" si="605"/>
        <v>1.25</v>
      </c>
      <c r="H1360" s="520">
        <f t="shared" ref="H1360:H1362" si="606">ROUND(C1360*G1360*6,0)</f>
        <v>0</v>
      </c>
      <c r="I1360" s="523"/>
      <c r="J1360" s="520"/>
      <c r="K1360" s="527"/>
      <c r="L1360" s="517">
        <v>28</v>
      </c>
      <c r="M1360" s="518"/>
      <c r="N1360" s="518"/>
    </row>
    <row r="1361" spans="1:14" s="470" customFormat="1">
      <c r="A1361" s="521"/>
      <c r="B1361" s="522" t="s">
        <v>296</v>
      </c>
      <c r="C1361" s="523">
        <v>0</v>
      </c>
      <c r="D1361" s="523"/>
      <c r="E1361" s="524">
        <v>2</v>
      </c>
      <c r="F1361" s="525">
        <v>0.5</v>
      </c>
      <c r="G1361" s="526">
        <f t="shared" si="605"/>
        <v>1</v>
      </c>
      <c r="H1361" s="520">
        <f t="shared" si="606"/>
        <v>0</v>
      </c>
      <c r="I1361" s="523"/>
      <c r="J1361" s="520"/>
      <c r="K1361" s="527"/>
      <c r="L1361" s="517">
        <v>29</v>
      </c>
      <c r="M1361" s="518"/>
      <c r="N1361" s="518"/>
    </row>
    <row r="1362" spans="1:14" s="470" customFormat="1">
      <c r="A1362" s="521"/>
      <c r="B1362" s="522" t="s">
        <v>297</v>
      </c>
      <c r="C1362" s="523">
        <v>0</v>
      </c>
      <c r="D1362" s="523"/>
      <c r="E1362" s="524">
        <v>2.5</v>
      </c>
      <c r="F1362" s="525">
        <v>0.5</v>
      </c>
      <c r="G1362" s="526">
        <f t="shared" si="605"/>
        <v>1.25</v>
      </c>
      <c r="H1362" s="520">
        <f t="shared" si="606"/>
        <v>0</v>
      </c>
      <c r="I1362" s="523"/>
      <c r="J1362" s="520"/>
      <c r="K1362" s="527"/>
      <c r="L1362" s="517">
        <v>30</v>
      </c>
      <c r="M1362" s="518"/>
      <c r="N1362" s="518"/>
    </row>
    <row r="1363" spans="1:14" s="470" customFormat="1">
      <c r="A1363" s="513" t="s">
        <v>298</v>
      </c>
      <c r="B1363" s="519" t="s">
        <v>299</v>
      </c>
      <c r="C1363" s="523">
        <f>C1364+C1365+C1366</f>
        <v>343</v>
      </c>
      <c r="D1363" s="523">
        <f>D1364+D1365+D1366</f>
        <v>0</v>
      </c>
      <c r="E1363" s="524"/>
      <c r="F1363" s="525"/>
      <c r="G1363" s="526"/>
      <c r="H1363" s="520">
        <f>H1364+H1365+H1366</f>
        <v>304.05</v>
      </c>
      <c r="I1363" s="514">
        <f>I1364+I1365+I1366</f>
        <v>0</v>
      </c>
      <c r="J1363" s="520"/>
      <c r="K1363" s="527"/>
      <c r="L1363" s="517">
        <v>31</v>
      </c>
      <c r="M1363" s="518"/>
      <c r="N1363" s="518"/>
    </row>
    <row r="1364" spans="1:14" s="470" customFormat="1">
      <c r="A1364" s="521"/>
      <c r="B1364" s="522" t="s">
        <v>295</v>
      </c>
      <c r="C1364" s="523">
        <v>72</v>
      </c>
      <c r="D1364" s="523"/>
      <c r="E1364" s="524">
        <v>2</v>
      </c>
      <c r="F1364" s="525">
        <v>0.5</v>
      </c>
      <c r="G1364" s="526">
        <f t="shared" ref="G1364:G1367" si="607">E1364*F1364</f>
        <v>1</v>
      </c>
      <c r="H1364" s="520">
        <v>64.5</v>
      </c>
      <c r="I1364" s="523"/>
      <c r="J1364" s="520"/>
      <c r="K1364" s="527"/>
      <c r="L1364" s="517">
        <v>32</v>
      </c>
      <c r="M1364" s="518"/>
      <c r="N1364" s="518"/>
    </row>
    <row r="1365" spans="1:14" s="470" customFormat="1">
      <c r="A1365" s="521"/>
      <c r="B1365" s="522" t="s">
        <v>296</v>
      </c>
      <c r="C1365" s="523">
        <v>205</v>
      </c>
      <c r="D1365" s="523"/>
      <c r="E1365" s="524">
        <v>1.5</v>
      </c>
      <c r="F1365" s="525">
        <v>0.5</v>
      </c>
      <c r="G1365" s="526">
        <f t="shared" si="607"/>
        <v>0.75</v>
      </c>
      <c r="H1365" s="520">
        <v>192.25</v>
      </c>
      <c r="I1365" s="523"/>
      <c r="J1365" s="520"/>
      <c r="K1365" s="527"/>
      <c r="L1365" s="517">
        <v>33</v>
      </c>
      <c r="M1365" s="518"/>
      <c r="N1365" s="518"/>
    </row>
    <row r="1366" spans="1:14" s="470" customFormat="1">
      <c r="A1366" s="521"/>
      <c r="B1366" s="522" t="s">
        <v>297</v>
      </c>
      <c r="C1366" s="523">
        <v>66</v>
      </c>
      <c r="D1366" s="523"/>
      <c r="E1366" s="524">
        <v>2</v>
      </c>
      <c r="F1366" s="525">
        <v>0.5</v>
      </c>
      <c r="G1366" s="526">
        <f t="shared" si="607"/>
        <v>1</v>
      </c>
      <c r="H1366" s="520">
        <v>47.3</v>
      </c>
      <c r="I1366" s="523"/>
      <c r="J1366" s="520"/>
      <c r="K1366" s="527"/>
      <c r="L1366" s="517">
        <v>34</v>
      </c>
      <c r="M1366" s="518"/>
      <c r="N1366" s="518"/>
    </row>
    <row r="1367" spans="1:14" s="470" customFormat="1" ht="25.5">
      <c r="A1367" s="513">
        <v>7</v>
      </c>
      <c r="B1367" s="519" t="s">
        <v>300</v>
      </c>
      <c r="C1367" s="514">
        <v>1538</v>
      </c>
      <c r="D1367" s="514"/>
      <c r="E1367" s="512">
        <v>1.5</v>
      </c>
      <c r="F1367" s="516">
        <v>0.5</v>
      </c>
      <c r="G1367" s="530">
        <f t="shared" si="607"/>
        <v>0.75</v>
      </c>
      <c r="H1367" s="515">
        <v>1257.45</v>
      </c>
      <c r="I1367" s="514"/>
      <c r="J1367" s="515"/>
      <c r="K1367" s="528"/>
      <c r="L1367" s="517">
        <v>35</v>
      </c>
      <c r="M1367" s="518"/>
      <c r="N1367" s="518"/>
    </row>
    <row r="1368" spans="1:14" s="470" customFormat="1">
      <c r="A1368" s="513" t="s">
        <v>37</v>
      </c>
      <c r="B1368" s="519" t="s">
        <v>301</v>
      </c>
      <c r="C1368" s="514">
        <f>C1369+C1376+C1377</f>
        <v>0</v>
      </c>
      <c r="D1368" s="514">
        <f>D1369+D1376+D1377</f>
        <v>0</v>
      </c>
      <c r="E1368" s="532"/>
      <c r="F1368" s="525"/>
      <c r="G1368" s="526"/>
      <c r="H1368" s="515">
        <f>H1369+H1376+H1377</f>
        <v>0</v>
      </c>
      <c r="I1368" s="514">
        <f>I1369+I1376+I1377</f>
        <v>0</v>
      </c>
      <c r="J1368" s="515"/>
      <c r="K1368" s="528"/>
      <c r="L1368" s="517">
        <v>36</v>
      </c>
      <c r="M1368" s="518"/>
      <c r="N1368" s="518"/>
    </row>
    <row r="1369" spans="1:14" s="470" customFormat="1" ht="25.5">
      <c r="A1369" s="513">
        <v>1</v>
      </c>
      <c r="B1369" s="519" t="s">
        <v>302</v>
      </c>
      <c r="C1369" s="514">
        <f>C1370+C1371</f>
        <v>0</v>
      </c>
      <c r="D1369" s="514">
        <f>D1370+D1371</f>
        <v>0</v>
      </c>
      <c r="E1369" s="533"/>
      <c r="F1369" s="525"/>
      <c r="G1369" s="526"/>
      <c r="H1369" s="515">
        <f>H1370+H1371</f>
        <v>0</v>
      </c>
      <c r="I1369" s="514">
        <f>I1370+I1371</f>
        <v>0</v>
      </c>
      <c r="J1369" s="515"/>
      <c r="K1369" s="528"/>
      <c r="L1369" s="517">
        <v>37</v>
      </c>
      <c r="M1369" s="518"/>
      <c r="N1369" s="518"/>
    </row>
    <row r="1370" spans="1:14" s="470" customFormat="1">
      <c r="A1370" s="513" t="s">
        <v>39</v>
      </c>
      <c r="B1370" s="519" t="s">
        <v>303</v>
      </c>
      <c r="C1370" s="514">
        <v>0</v>
      </c>
      <c r="D1370" s="514"/>
      <c r="E1370" s="512">
        <v>2.5</v>
      </c>
      <c r="F1370" s="525">
        <v>0.5</v>
      </c>
      <c r="G1370" s="526">
        <f t="shared" ref="G1370:G1376" si="608">E1370*F1370</f>
        <v>1.25</v>
      </c>
      <c r="H1370" s="520">
        <f t="shared" ref="H1370:H1376" si="609">ROUND(C1370*G1370*6,0)</f>
        <v>0</v>
      </c>
      <c r="I1370" s="514"/>
      <c r="J1370" s="515"/>
      <c r="K1370" s="528"/>
      <c r="L1370" s="517">
        <v>38</v>
      </c>
      <c r="M1370" s="518"/>
      <c r="N1370" s="518"/>
    </row>
    <row r="1371" spans="1:14" s="470" customFormat="1">
      <c r="A1371" s="513" t="s">
        <v>42</v>
      </c>
      <c r="B1371" s="519" t="s">
        <v>304</v>
      </c>
      <c r="C1371" s="514">
        <f>SUM(C1372:C1375)</f>
        <v>0</v>
      </c>
      <c r="D1371" s="514">
        <f>SUM(D1372:D1375)</f>
        <v>0</v>
      </c>
      <c r="E1371" s="512"/>
      <c r="F1371" s="525"/>
      <c r="G1371" s="526"/>
      <c r="H1371" s="515">
        <f>SUM(H1372:H1375)</f>
        <v>0</v>
      </c>
      <c r="I1371" s="514">
        <f>SUM(I1372:I1375)</f>
        <v>0</v>
      </c>
      <c r="J1371" s="515"/>
      <c r="K1371" s="528"/>
      <c r="L1371" s="517">
        <v>39</v>
      </c>
      <c r="M1371" s="518"/>
      <c r="N1371" s="518"/>
    </row>
    <row r="1372" spans="1:14" s="470" customFormat="1">
      <c r="A1372" s="521"/>
      <c r="B1372" s="522" t="s">
        <v>305</v>
      </c>
      <c r="C1372" s="523">
        <v>0</v>
      </c>
      <c r="D1372" s="523"/>
      <c r="E1372" s="524">
        <v>1.5</v>
      </c>
      <c r="F1372" s="525">
        <v>0.5</v>
      </c>
      <c r="G1372" s="526">
        <f t="shared" si="608"/>
        <v>0.75</v>
      </c>
      <c r="H1372" s="520">
        <f t="shared" si="609"/>
        <v>0</v>
      </c>
      <c r="I1372" s="523"/>
      <c r="J1372" s="520"/>
      <c r="K1372" s="527"/>
      <c r="L1372" s="517">
        <v>40</v>
      </c>
      <c r="M1372" s="518"/>
      <c r="N1372" s="518"/>
    </row>
    <row r="1373" spans="1:14" s="470" customFormat="1">
      <c r="A1373" s="521"/>
      <c r="B1373" s="522" t="s">
        <v>306</v>
      </c>
      <c r="C1373" s="523">
        <v>0</v>
      </c>
      <c r="D1373" s="523"/>
      <c r="E1373" s="524">
        <v>3</v>
      </c>
      <c r="F1373" s="525">
        <v>0.5</v>
      </c>
      <c r="G1373" s="526">
        <f t="shared" si="608"/>
        <v>1.5</v>
      </c>
      <c r="H1373" s="520">
        <f t="shared" si="609"/>
        <v>0</v>
      </c>
      <c r="I1373" s="523"/>
      <c r="J1373" s="520"/>
      <c r="K1373" s="527"/>
      <c r="L1373" s="517">
        <v>41</v>
      </c>
      <c r="M1373" s="518"/>
      <c r="N1373" s="518"/>
    </row>
    <row r="1374" spans="1:14" s="470" customFormat="1">
      <c r="A1374" s="521"/>
      <c r="B1374" s="522" t="s">
        <v>307</v>
      </c>
      <c r="C1374" s="523">
        <v>0</v>
      </c>
      <c r="D1374" s="523"/>
      <c r="E1374" s="524">
        <v>4.5</v>
      </c>
      <c r="F1374" s="525">
        <v>0.5</v>
      </c>
      <c r="G1374" s="526">
        <f t="shared" si="608"/>
        <v>2.25</v>
      </c>
      <c r="H1374" s="520">
        <f t="shared" si="609"/>
        <v>0</v>
      </c>
      <c r="I1374" s="523"/>
      <c r="J1374" s="520"/>
      <c r="K1374" s="527"/>
      <c r="L1374" s="517">
        <v>42</v>
      </c>
      <c r="M1374" s="518"/>
      <c r="N1374" s="518"/>
    </row>
    <row r="1375" spans="1:14" s="470" customFormat="1">
      <c r="A1375" s="521"/>
      <c r="B1375" s="522" t="s">
        <v>308</v>
      </c>
      <c r="C1375" s="523">
        <v>0</v>
      </c>
      <c r="D1375" s="523"/>
      <c r="E1375" s="524">
        <v>6</v>
      </c>
      <c r="F1375" s="525">
        <v>0.5</v>
      </c>
      <c r="G1375" s="526">
        <f t="shared" si="608"/>
        <v>3</v>
      </c>
      <c r="H1375" s="520">
        <f t="shared" si="609"/>
        <v>0</v>
      </c>
      <c r="I1375" s="523"/>
      <c r="J1375" s="520"/>
      <c r="K1375" s="527"/>
      <c r="L1375" s="517">
        <v>43</v>
      </c>
      <c r="M1375" s="518"/>
      <c r="N1375" s="518"/>
    </row>
    <row r="1376" spans="1:14" s="470" customFormat="1" ht="25.5">
      <c r="A1376" s="513">
        <v>2</v>
      </c>
      <c r="B1376" s="519" t="s">
        <v>309</v>
      </c>
      <c r="C1376" s="514">
        <v>0</v>
      </c>
      <c r="D1376" s="514"/>
      <c r="E1376" s="512">
        <v>1.5</v>
      </c>
      <c r="F1376" s="525">
        <v>0.5</v>
      </c>
      <c r="G1376" s="526">
        <f t="shared" si="608"/>
        <v>0.75</v>
      </c>
      <c r="H1376" s="520">
        <f t="shared" si="609"/>
        <v>0</v>
      </c>
      <c r="I1376" s="514"/>
      <c r="J1376" s="515"/>
      <c r="K1376" s="528"/>
      <c r="L1376" s="517">
        <v>44</v>
      </c>
      <c r="M1376" s="518"/>
      <c r="N1376" s="518"/>
    </row>
    <row r="1377" spans="1:14" s="470" customFormat="1" ht="25.5">
      <c r="A1377" s="513">
        <v>3</v>
      </c>
      <c r="B1377" s="519" t="s">
        <v>310</v>
      </c>
      <c r="C1377" s="514">
        <f t="shared" ref="C1377:K1377" si="610">C1378+C1381+C1386</f>
        <v>0</v>
      </c>
      <c r="D1377" s="514">
        <f t="shared" ref="D1377" si="611">D1378+D1381+D1386</f>
        <v>0</v>
      </c>
      <c r="E1377" s="515">
        <f t="shared" si="610"/>
        <v>0</v>
      </c>
      <c r="F1377" s="515">
        <f t="shared" si="610"/>
        <v>0</v>
      </c>
      <c r="G1377" s="515">
        <f t="shared" si="610"/>
        <v>0</v>
      </c>
      <c r="H1377" s="515">
        <f t="shared" si="610"/>
        <v>0</v>
      </c>
      <c r="I1377" s="514">
        <f t="shared" ref="I1377" si="612">I1378+I1381+I1386</f>
        <v>0</v>
      </c>
      <c r="J1377" s="515">
        <f t="shared" si="610"/>
        <v>0</v>
      </c>
      <c r="K1377" s="515">
        <f t="shared" si="610"/>
        <v>0</v>
      </c>
      <c r="L1377" s="517">
        <v>45</v>
      </c>
      <c r="M1377" s="518"/>
      <c r="N1377" s="518"/>
    </row>
    <row r="1378" spans="1:14" s="475" customFormat="1">
      <c r="A1378" s="513" t="s">
        <v>311</v>
      </c>
      <c r="B1378" s="519" t="s">
        <v>312</v>
      </c>
      <c r="C1378" s="514">
        <f>C1379+C1380</f>
        <v>0</v>
      </c>
      <c r="D1378" s="514">
        <f>D1379+D1380</f>
        <v>0</v>
      </c>
      <c r="E1378" s="532"/>
      <c r="F1378" s="516"/>
      <c r="G1378" s="530"/>
      <c r="H1378" s="515">
        <f>H1379+H1380</f>
        <v>0</v>
      </c>
      <c r="I1378" s="514">
        <f>I1379+I1380</f>
        <v>0</v>
      </c>
      <c r="J1378" s="515"/>
      <c r="K1378" s="528"/>
      <c r="L1378" s="531">
        <v>46</v>
      </c>
      <c r="M1378" s="518"/>
      <c r="N1378" s="518"/>
    </row>
    <row r="1379" spans="1:14" s="470" customFormat="1" ht="25.5">
      <c r="A1379" s="521"/>
      <c r="B1379" s="522" t="s">
        <v>313</v>
      </c>
      <c r="C1379" s="523">
        <v>0</v>
      </c>
      <c r="D1379" s="523"/>
      <c r="E1379" s="524">
        <v>1.5</v>
      </c>
      <c r="F1379" s="525">
        <v>0.5</v>
      </c>
      <c r="G1379" s="526">
        <f t="shared" ref="G1379:G1385" si="613">E1379*F1379</f>
        <v>0.75</v>
      </c>
      <c r="H1379" s="520">
        <f t="shared" ref="H1379:H1385" si="614">ROUND(C1379*G1379*6,0)</f>
        <v>0</v>
      </c>
      <c r="I1379" s="523"/>
      <c r="J1379" s="520"/>
      <c r="K1379" s="527"/>
      <c r="L1379" s="517">
        <v>47</v>
      </c>
      <c r="M1379" s="518"/>
      <c r="N1379" s="518"/>
    </row>
    <row r="1380" spans="1:14" s="470" customFormat="1" ht="25.5">
      <c r="A1380" s="521"/>
      <c r="B1380" s="522" t="s">
        <v>314</v>
      </c>
      <c r="C1380" s="523">
        <v>0</v>
      </c>
      <c r="D1380" s="523"/>
      <c r="E1380" s="524">
        <v>2</v>
      </c>
      <c r="F1380" s="525">
        <v>0.5</v>
      </c>
      <c r="G1380" s="526">
        <f t="shared" si="613"/>
        <v>1</v>
      </c>
      <c r="H1380" s="520">
        <f t="shared" si="614"/>
        <v>0</v>
      </c>
      <c r="I1380" s="523"/>
      <c r="J1380" s="520"/>
      <c r="K1380" s="527"/>
      <c r="L1380" s="517">
        <v>48</v>
      </c>
      <c r="M1380" s="518"/>
      <c r="N1380" s="518"/>
    </row>
    <row r="1381" spans="1:14" s="475" customFormat="1" ht="35.1" customHeight="1">
      <c r="A1381" s="513" t="s">
        <v>315</v>
      </c>
      <c r="B1381" s="519" t="s">
        <v>316</v>
      </c>
      <c r="C1381" s="514">
        <f>SUM(C1382:C1385)</f>
        <v>0</v>
      </c>
      <c r="D1381" s="514">
        <f>SUM(D1382:D1385)</f>
        <v>0</v>
      </c>
      <c r="E1381" s="532"/>
      <c r="F1381" s="516"/>
      <c r="G1381" s="530"/>
      <c r="H1381" s="515">
        <f>SUM(H1382:H1385)</f>
        <v>0</v>
      </c>
      <c r="I1381" s="514">
        <f>SUM(I1382:I1385)</f>
        <v>0</v>
      </c>
      <c r="J1381" s="515"/>
      <c r="K1381" s="528"/>
      <c r="L1381" s="531">
        <v>49</v>
      </c>
      <c r="M1381" s="518"/>
      <c r="N1381" s="518"/>
    </row>
    <row r="1382" spans="1:14" s="470" customFormat="1">
      <c r="A1382" s="521"/>
      <c r="B1382" s="522" t="s">
        <v>317</v>
      </c>
      <c r="C1382" s="523">
        <v>0</v>
      </c>
      <c r="D1382" s="523"/>
      <c r="E1382" s="534">
        <v>1</v>
      </c>
      <c r="F1382" s="525">
        <v>0.5</v>
      </c>
      <c r="G1382" s="526">
        <f t="shared" si="613"/>
        <v>0.5</v>
      </c>
      <c r="H1382" s="520">
        <f t="shared" si="614"/>
        <v>0</v>
      </c>
      <c r="I1382" s="523"/>
      <c r="J1382" s="520"/>
      <c r="K1382" s="527"/>
      <c r="L1382" s="517">
        <v>50</v>
      </c>
      <c r="M1382" s="518"/>
      <c r="N1382" s="518"/>
    </row>
    <row r="1383" spans="1:14" s="470" customFormat="1">
      <c r="A1383" s="521"/>
      <c r="B1383" s="522" t="s">
        <v>318</v>
      </c>
      <c r="C1383" s="523">
        <v>0</v>
      </c>
      <c r="D1383" s="523"/>
      <c r="E1383" s="524">
        <v>2</v>
      </c>
      <c r="F1383" s="525">
        <v>0.5</v>
      </c>
      <c r="G1383" s="526">
        <f t="shared" si="613"/>
        <v>1</v>
      </c>
      <c r="H1383" s="520">
        <f t="shared" si="614"/>
        <v>0</v>
      </c>
      <c r="I1383" s="523"/>
      <c r="J1383" s="520"/>
      <c r="K1383" s="527"/>
      <c r="L1383" s="517">
        <v>51</v>
      </c>
      <c r="M1383" s="518"/>
      <c r="N1383" s="518"/>
    </row>
    <row r="1384" spans="1:14" s="470" customFormat="1">
      <c r="A1384" s="521"/>
      <c r="B1384" s="522" t="s">
        <v>319</v>
      </c>
      <c r="C1384" s="523">
        <v>0</v>
      </c>
      <c r="D1384" s="523"/>
      <c r="E1384" s="534">
        <v>3</v>
      </c>
      <c r="F1384" s="525">
        <v>0.5</v>
      </c>
      <c r="G1384" s="526">
        <f t="shared" si="613"/>
        <v>1.5</v>
      </c>
      <c r="H1384" s="520">
        <f t="shared" si="614"/>
        <v>0</v>
      </c>
      <c r="I1384" s="523"/>
      <c r="J1384" s="520"/>
      <c r="K1384" s="527"/>
      <c r="L1384" s="517">
        <v>52</v>
      </c>
      <c r="M1384" s="518"/>
      <c r="N1384" s="518"/>
    </row>
    <row r="1385" spans="1:14" s="470" customFormat="1">
      <c r="A1385" s="521"/>
      <c r="B1385" s="522" t="s">
        <v>320</v>
      </c>
      <c r="C1385" s="523">
        <v>0</v>
      </c>
      <c r="D1385" s="523"/>
      <c r="E1385" s="534">
        <v>4</v>
      </c>
      <c r="F1385" s="525">
        <v>0.5</v>
      </c>
      <c r="G1385" s="526">
        <f t="shared" si="613"/>
        <v>2</v>
      </c>
      <c r="H1385" s="520">
        <f t="shared" si="614"/>
        <v>0</v>
      </c>
      <c r="I1385" s="523"/>
      <c r="J1385" s="520"/>
      <c r="K1385" s="527"/>
      <c r="L1385" s="517">
        <v>53</v>
      </c>
      <c r="M1385" s="518"/>
      <c r="N1385" s="518"/>
    </row>
    <row r="1386" spans="1:14" s="470" customFormat="1" ht="25.5">
      <c r="A1386" s="513" t="s">
        <v>321</v>
      </c>
      <c r="B1386" s="519" t="s">
        <v>322</v>
      </c>
      <c r="C1386" s="514">
        <f>SUM(C1387:C1390)</f>
        <v>0</v>
      </c>
      <c r="D1386" s="514">
        <f>SUM(D1387:D1390)</f>
        <v>0</v>
      </c>
      <c r="E1386" s="532"/>
      <c r="F1386" s="525"/>
      <c r="G1386" s="526"/>
      <c r="H1386" s="515">
        <f>SUM(H1387:H1390)</f>
        <v>0</v>
      </c>
      <c r="I1386" s="514">
        <f>SUM(I1387:I1390)</f>
        <v>0</v>
      </c>
      <c r="J1386" s="515"/>
      <c r="K1386" s="528"/>
      <c r="L1386" s="517">
        <v>54</v>
      </c>
      <c r="M1386" s="518"/>
      <c r="N1386" s="518"/>
    </row>
    <row r="1387" spans="1:14" s="470" customFormat="1">
      <c r="A1387" s="521"/>
      <c r="B1387" s="522" t="s">
        <v>323</v>
      </c>
      <c r="C1387" s="523">
        <v>0</v>
      </c>
      <c r="D1387" s="523"/>
      <c r="E1387" s="524">
        <v>1.5</v>
      </c>
      <c r="F1387" s="525">
        <v>0.5</v>
      </c>
      <c r="G1387" s="526">
        <f t="shared" ref="G1387:G1391" si="615">E1387*F1387</f>
        <v>0.75</v>
      </c>
      <c r="H1387" s="520">
        <f t="shared" ref="H1387:H1390" si="616">ROUND(C1387*G1387*6,0)</f>
        <v>0</v>
      </c>
      <c r="I1387" s="523"/>
      <c r="J1387" s="520"/>
      <c r="K1387" s="527"/>
      <c r="L1387" s="517">
        <v>55</v>
      </c>
      <c r="M1387" s="518"/>
      <c r="N1387" s="518"/>
    </row>
    <row r="1388" spans="1:14" s="470" customFormat="1">
      <c r="A1388" s="521"/>
      <c r="B1388" s="522" t="s">
        <v>324</v>
      </c>
      <c r="C1388" s="523">
        <v>0</v>
      </c>
      <c r="D1388" s="523"/>
      <c r="E1388" s="535">
        <v>3</v>
      </c>
      <c r="F1388" s="525">
        <v>0.5</v>
      </c>
      <c r="G1388" s="526">
        <f t="shared" si="615"/>
        <v>1.5</v>
      </c>
      <c r="H1388" s="520">
        <f t="shared" si="616"/>
        <v>0</v>
      </c>
      <c r="I1388" s="523"/>
      <c r="J1388" s="520"/>
      <c r="K1388" s="527"/>
      <c r="L1388" s="517">
        <v>56</v>
      </c>
      <c r="M1388" s="518"/>
      <c r="N1388" s="518"/>
    </row>
    <row r="1389" spans="1:14" s="470" customFormat="1">
      <c r="A1389" s="521"/>
      <c r="B1389" s="522" t="s">
        <v>325</v>
      </c>
      <c r="C1389" s="523">
        <v>0</v>
      </c>
      <c r="D1389" s="523"/>
      <c r="E1389" s="536">
        <v>2.5</v>
      </c>
      <c r="F1389" s="525">
        <v>0.5</v>
      </c>
      <c r="G1389" s="526">
        <f t="shared" si="615"/>
        <v>1.25</v>
      </c>
      <c r="H1389" s="520">
        <f t="shared" si="616"/>
        <v>0</v>
      </c>
      <c r="I1389" s="523"/>
      <c r="J1389" s="520"/>
      <c r="K1389" s="527"/>
      <c r="L1389" s="517">
        <v>57</v>
      </c>
      <c r="M1389" s="518"/>
      <c r="N1389" s="518"/>
    </row>
    <row r="1390" spans="1:14" s="470" customFormat="1">
      <c r="A1390" s="521"/>
      <c r="B1390" s="522" t="s">
        <v>326</v>
      </c>
      <c r="C1390" s="523">
        <v>0</v>
      </c>
      <c r="D1390" s="523"/>
      <c r="E1390" s="524">
        <v>5</v>
      </c>
      <c r="F1390" s="525">
        <v>0.5</v>
      </c>
      <c r="G1390" s="526">
        <f t="shared" si="615"/>
        <v>2.5</v>
      </c>
      <c r="H1390" s="520">
        <f t="shared" si="616"/>
        <v>0</v>
      </c>
      <c r="I1390" s="523"/>
      <c r="J1390" s="520"/>
      <c r="K1390" s="527"/>
      <c r="L1390" s="517">
        <v>58</v>
      </c>
      <c r="M1390" s="518"/>
      <c r="N1390" s="518"/>
    </row>
    <row r="1391" spans="1:14" s="470" customFormat="1">
      <c r="A1391" s="513" t="s">
        <v>21</v>
      </c>
      <c r="B1391" s="519" t="s">
        <v>327</v>
      </c>
      <c r="C1391" s="514">
        <v>0</v>
      </c>
      <c r="D1391" s="514"/>
      <c r="E1391" s="529">
        <v>20</v>
      </c>
      <c r="F1391" s="516">
        <v>0.5</v>
      </c>
      <c r="G1391" s="526">
        <f t="shared" si="615"/>
        <v>10</v>
      </c>
      <c r="H1391" s="520">
        <f>ROUND(C1391*G1391*1,0)</f>
        <v>0</v>
      </c>
      <c r="I1391" s="514"/>
      <c r="J1391" s="515"/>
      <c r="K1391" s="528"/>
      <c r="L1391" s="517">
        <v>72</v>
      </c>
      <c r="M1391" s="518"/>
      <c r="N1391" s="518"/>
    </row>
    <row r="1392" spans="1:14" s="470" customFormat="1">
      <c r="A1392" s="512"/>
      <c r="B1392" s="513" t="s">
        <v>105</v>
      </c>
      <c r="C1392" s="514">
        <f>C1393+C1450</f>
        <v>157</v>
      </c>
      <c r="D1392" s="514">
        <f>D1393+D1450</f>
        <v>0</v>
      </c>
      <c r="E1392" s="515"/>
      <c r="F1392" s="516"/>
      <c r="G1392" s="516"/>
      <c r="H1392" s="515">
        <f>H1393+H1450</f>
        <v>730.02199999999993</v>
      </c>
      <c r="I1392" s="514">
        <f>I1393+I1450</f>
        <v>0</v>
      </c>
      <c r="J1392" s="515"/>
      <c r="K1392" s="515"/>
      <c r="L1392" s="517">
        <v>1</v>
      </c>
      <c r="M1392" s="518"/>
      <c r="N1392" s="518"/>
    </row>
    <row r="1393" spans="1:14" s="470" customFormat="1">
      <c r="A1393" s="513" t="s">
        <v>20</v>
      </c>
      <c r="B1393" s="519" t="s">
        <v>264</v>
      </c>
      <c r="C1393" s="514">
        <f>C1394+C1427</f>
        <v>157</v>
      </c>
      <c r="D1393" s="514">
        <f>D1394+D1427</f>
        <v>0</v>
      </c>
      <c r="E1393" s="515"/>
      <c r="F1393" s="516"/>
      <c r="G1393" s="516"/>
      <c r="H1393" s="515">
        <f>H1394+H1427</f>
        <v>730.02199999999993</v>
      </c>
      <c r="I1393" s="514">
        <f>I1394+I1427</f>
        <v>0</v>
      </c>
      <c r="J1393" s="520"/>
      <c r="K1393" s="515"/>
      <c r="L1393" s="517">
        <v>2</v>
      </c>
      <c r="M1393" s="518"/>
      <c r="N1393" s="518"/>
    </row>
    <row r="1394" spans="1:14" s="470" customFormat="1">
      <c r="A1394" s="513" t="s">
        <v>23</v>
      </c>
      <c r="B1394" s="519" t="s">
        <v>265</v>
      </c>
      <c r="C1394" s="514">
        <f t="shared" ref="C1394:K1394" si="617">C1395+C1398+C1399+C1403+C1410+C1417+C1426</f>
        <v>143</v>
      </c>
      <c r="D1394" s="514">
        <f t="shared" ref="D1394" si="618">D1395+D1398+D1399+D1403+D1410+D1417+D1426</f>
        <v>0</v>
      </c>
      <c r="E1394" s="515"/>
      <c r="F1394" s="515"/>
      <c r="G1394" s="515"/>
      <c r="H1394" s="515">
        <f t="shared" si="617"/>
        <v>688.02199999999993</v>
      </c>
      <c r="I1394" s="514">
        <f t="shared" ref="I1394" si="619">I1395+I1398+I1399+I1403+I1410+I1417+I1426</f>
        <v>0</v>
      </c>
      <c r="J1394" s="515">
        <f t="shared" si="617"/>
        <v>0</v>
      </c>
      <c r="K1394" s="515">
        <f t="shared" si="617"/>
        <v>0</v>
      </c>
      <c r="L1394" s="517">
        <v>3</v>
      </c>
      <c r="M1394" s="518"/>
      <c r="N1394" s="518"/>
    </row>
    <row r="1395" spans="1:14" s="470" customFormat="1">
      <c r="A1395" s="513">
        <v>1</v>
      </c>
      <c r="B1395" s="519" t="s">
        <v>266</v>
      </c>
      <c r="C1395" s="514">
        <f t="shared" ref="C1395:K1395" si="620">C1396+C1397</f>
        <v>1</v>
      </c>
      <c r="D1395" s="514">
        <f t="shared" ref="D1395" si="621">D1396+D1397</f>
        <v>0</v>
      </c>
      <c r="E1395" s="515">
        <f t="shared" si="620"/>
        <v>4</v>
      </c>
      <c r="F1395" s="515">
        <f t="shared" si="620"/>
        <v>1</v>
      </c>
      <c r="G1395" s="515">
        <f t="shared" si="620"/>
        <v>2</v>
      </c>
      <c r="H1395" s="515">
        <f t="shared" si="620"/>
        <v>4.5</v>
      </c>
      <c r="I1395" s="514">
        <f t="shared" ref="I1395" si="622">I1396+I1397</f>
        <v>0</v>
      </c>
      <c r="J1395" s="515">
        <f t="shared" si="620"/>
        <v>0</v>
      </c>
      <c r="K1395" s="515">
        <f t="shared" si="620"/>
        <v>0</v>
      </c>
      <c r="L1395" s="517">
        <v>4</v>
      </c>
      <c r="M1395" s="518"/>
      <c r="N1395" s="518"/>
    </row>
    <row r="1396" spans="1:14" s="470" customFormat="1">
      <c r="A1396" s="521"/>
      <c r="B1396" s="522" t="s">
        <v>267</v>
      </c>
      <c r="C1396" s="523"/>
      <c r="D1396" s="523"/>
      <c r="E1396" s="524">
        <v>2.5</v>
      </c>
      <c r="F1396" s="525">
        <v>0.5</v>
      </c>
      <c r="G1396" s="526">
        <f t="shared" ref="G1396:G1398" si="623">E1396*F1396</f>
        <v>1.25</v>
      </c>
      <c r="H1396" s="520">
        <f t="shared" ref="H1396:H1398" si="624">ROUND(C1396*G1396*6,0)</f>
        <v>0</v>
      </c>
      <c r="I1396" s="523"/>
      <c r="J1396" s="520"/>
      <c r="K1396" s="527"/>
      <c r="L1396" s="517">
        <v>5</v>
      </c>
      <c r="M1396" s="518"/>
      <c r="N1396" s="518"/>
    </row>
    <row r="1397" spans="1:14" s="470" customFormat="1">
      <c r="A1397" s="521"/>
      <c r="B1397" s="522" t="s">
        <v>268</v>
      </c>
      <c r="C1397" s="523">
        <v>1</v>
      </c>
      <c r="D1397" s="523"/>
      <c r="E1397" s="524">
        <v>1.5</v>
      </c>
      <c r="F1397" s="525">
        <v>0.5</v>
      </c>
      <c r="G1397" s="526">
        <f t="shared" si="623"/>
        <v>0.75</v>
      </c>
      <c r="H1397" s="520">
        <v>4.5</v>
      </c>
      <c r="I1397" s="523"/>
      <c r="J1397" s="520"/>
      <c r="K1397" s="527"/>
      <c r="L1397" s="517">
        <v>6</v>
      </c>
      <c r="M1397" s="518"/>
      <c r="N1397" s="518"/>
    </row>
    <row r="1398" spans="1:14" s="470" customFormat="1" ht="25.5">
      <c r="A1398" s="513">
        <v>2</v>
      </c>
      <c r="B1398" s="519" t="s">
        <v>269</v>
      </c>
      <c r="C1398" s="514"/>
      <c r="D1398" s="514"/>
      <c r="E1398" s="512">
        <v>1.5</v>
      </c>
      <c r="F1398" s="525">
        <v>0.5</v>
      </c>
      <c r="G1398" s="526">
        <f t="shared" si="623"/>
        <v>0.75</v>
      </c>
      <c r="H1398" s="520">
        <f t="shared" si="624"/>
        <v>0</v>
      </c>
      <c r="I1398" s="514"/>
      <c r="J1398" s="520"/>
      <c r="K1398" s="527"/>
      <c r="L1398" s="517">
        <v>7</v>
      </c>
      <c r="M1398" s="518"/>
      <c r="N1398" s="518"/>
    </row>
    <row r="1399" spans="1:14" s="470" customFormat="1">
      <c r="A1399" s="513">
        <v>3</v>
      </c>
      <c r="B1399" s="519" t="s">
        <v>270</v>
      </c>
      <c r="C1399" s="514">
        <f t="shared" ref="C1399:K1399" si="625">SUM(C1400:C1402)</f>
        <v>0</v>
      </c>
      <c r="D1399" s="514">
        <f t="shared" ref="D1399" si="626">SUM(D1400:D1402)</f>
        <v>0</v>
      </c>
      <c r="E1399" s="515">
        <f t="shared" si="625"/>
        <v>6</v>
      </c>
      <c r="F1399" s="515">
        <f t="shared" si="625"/>
        <v>1.5</v>
      </c>
      <c r="G1399" s="515">
        <f t="shared" si="625"/>
        <v>3</v>
      </c>
      <c r="H1399" s="515">
        <f t="shared" si="625"/>
        <v>0</v>
      </c>
      <c r="I1399" s="514">
        <f t="shared" ref="I1399" si="627">SUM(I1400:I1402)</f>
        <v>0</v>
      </c>
      <c r="J1399" s="515">
        <f t="shared" si="625"/>
        <v>0</v>
      </c>
      <c r="K1399" s="515">
        <f t="shared" si="625"/>
        <v>0</v>
      </c>
      <c r="L1399" s="517">
        <v>8</v>
      </c>
      <c r="M1399" s="518"/>
      <c r="N1399" s="518"/>
    </row>
    <row r="1400" spans="1:14" s="470" customFormat="1">
      <c r="A1400" s="521"/>
      <c r="B1400" s="522" t="s">
        <v>271</v>
      </c>
      <c r="C1400" s="523">
        <v>0</v>
      </c>
      <c r="D1400" s="523"/>
      <c r="E1400" s="524">
        <v>2.5</v>
      </c>
      <c r="F1400" s="525">
        <v>0.5</v>
      </c>
      <c r="G1400" s="526">
        <f t="shared" ref="G1400:G1402" si="628">E1400*F1400</f>
        <v>1.25</v>
      </c>
      <c r="H1400" s="520">
        <f t="shared" ref="H1400:H1402" si="629">ROUND(C1400*G1400*6,0)</f>
        <v>0</v>
      </c>
      <c r="I1400" s="523"/>
      <c r="J1400" s="520"/>
      <c r="K1400" s="527"/>
      <c r="L1400" s="517">
        <v>9</v>
      </c>
      <c r="M1400" s="518"/>
      <c r="N1400" s="518"/>
    </row>
    <row r="1401" spans="1:14" s="470" customFormat="1">
      <c r="A1401" s="521"/>
      <c r="B1401" s="522" t="s">
        <v>272</v>
      </c>
      <c r="C1401" s="523">
        <v>0</v>
      </c>
      <c r="D1401" s="523"/>
      <c r="E1401" s="524">
        <v>2</v>
      </c>
      <c r="F1401" s="525">
        <v>0.5</v>
      </c>
      <c r="G1401" s="526">
        <f t="shared" si="628"/>
        <v>1</v>
      </c>
      <c r="H1401" s="520">
        <f t="shared" si="629"/>
        <v>0</v>
      </c>
      <c r="I1401" s="523"/>
      <c r="J1401" s="520"/>
      <c r="K1401" s="527"/>
      <c r="L1401" s="517">
        <v>10</v>
      </c>
      <c r="M1401" s="518"/>
      <c r="N1401" s="518"/>
    </row>
    <row r="1402" spans="1:14" s="470" customFormat="1">
      <c r="A1402" s="521"/>
      <c r="B1402" s="522" t="s">
        <v>273</v>
      </c>
      <c r="C1402" s="523">
        <v>0</v>
      </c>
      <c r="D1402" s="523"/>
      <c r="E1402" s="524">
        <v>1.5</v>
      </c>
      <c r="F1402" s="525">
        <v>0.5</v>
      </c>
      <c r="G1402" s="526">
        <f t="shared" si="628"/>
        <v>0.75</v>
      </c>
      <c r="H1402" s="520">
        <f t="shared" si="629"/>
        <v>0</v>
      </c>
      <c r="I1402" s="523"/>
      <c r="J1402" s="520"/>
      <c r="K1402" s="527"/>
      <c r="L1402" s="517">
        <v>11</v>
      </c>
      <c r="M1402" s="518"/>
      <c r="N1402" s="518"/>
    </row>
    <row r="1403" spans="1:14" s="470" customFormat="1" ht="38.25">
      <c r="A1403" s="513">
        <v>4</v>
      </c>
      <c r="B1403" s="519" t="s">
        <v>274</v>
      </c>
      <c r="C1403" s="514">
        <f>SUM(C1404:C1409)</f>
        <v>13</v>
      </c>
      <c r="D1403" s="514">
        <f>SUM(D1404:D1409)</f>
        <v>0</v>
      </c>
      <c r="E1403" s="512"/>
      <c r="F1403" s="525"/>
      <c r="G1403" s="526"/>
      <c r="H1403" s="515">
        <f>SUM(H1404:H1409)</f>
        <v>54</v>
      </c>
      <c r="I1403" s="514">
        <f>SUM(I1404:I1409)</f>
        <v>0</v>
      </c>
      <c r="J1403" s="520"/>
      <c r="K1403" s="527"/>
      <c r="L1403" s="517">
        <v>12</v>
      </c>
      <c r="M1403" s="518"/>
      <c r="N1403" s="518"/>
    </row>
    <row r="1404" spans="1:14" s="470" customFormat="1">
      <c r="A1404" s="521"/>
      <c r="B1404" s="522" t="s">
        <v>275</v>
      </c>
      <c r="C1404" s="576">
        <v>8</v>
      </c>
      <c r="D1404" s="576"/>
      <c r="E1404" s="524">
        <v>1</v>
      </c>
      <c r="F1404" s="525">
        <v>0.5</v>
      </c>
      <c r="G1404" s="526">
        <f t="shared" ref="G1404:G1416" si="630">E1404*F1404</f>
        <v>0.5</v>
      </c>
      <c r="H1404" s="520">
        <f>ROUND(C1404*G1404*6,0)</f>
        <v>24</v>
      </c>
      <c r="I1404" s="523"/>
      <c r="J1404" s="520"/>
      <c r="K1404" s="527"/>
      <c r="L1404" s="517">
        <v>13</v>
      </c>
      <c r="M1404" s="518"/>
      <c r="N1404" s="518"/>
    </row>
    <row r="1405" spans="1:14" s="470" customFormat="1">
      <c r="A1405" s="521"/>
      <c r="B1405" s="522" t="s">
        <v>276</v>
      </c>
      <c r="C1405" s="576">
        <v>5</v>
      </c>
      <c r="D1405" s="576"/>
      <c r="E1405" s="524">
        <v>2</v>
      </c>
      <c r="F1405" s="525">
        <v>0.5</v>
      </c>
      <c r="G1405" s="526">
        <f t="shared" si="630"/>
        <v>1</v>
      </c>
      <c r="H1405" s="520">
        <f>ROUND(C1405*G1405*6,0)</f>
        <v>30</v>
      </c>
      <c r="I1405" s="523"/>
      <c r="J1405" s="520"/>
      <c r="K1405" s="527"/>
      <c r="L1405" s="517">
        <v>14</v>
      </c>
      <c r="M1405" s="518"/>
      <c r="N1405" s="518"/>
    </row>
    <row r="1406" spans="1:14" s="470" customFormat="1">
      <c r="A1406" s="521"/>
      <c r="B1406" s="522" t="s">
        <v>277</v>
      </c>
      <c r="C1406" s="523"/>
      <c r="D1406" s="523"/>
      <c r="E1406" s="524">
        <v>3</v>
      </c>
      <c r="F1406" s="525">
        <v>0.5</v>
      </c>
      <c r="G1406" s="526">
        <f t="shared" si="630"/>
        <v>1.5</v>
      </c>
      <c r="H1406" s="520">
        <f>ROUND(C1406*G1406*6,0)</f>
        <v>0</v>
      </c>
      <c r="I1406" s="523"/>
      <c r="J1406" s="520"/>
      <c r="K1406" s="527"/>
      <c r="L1406" s="517">
        <v>15</v>
      </c>
      <c r="M1406" s="518"/>
      <c r="N1406" s="518"/>
    </row>
    <row r="1407" spans="1:14" s="470" customFormat="1">
      <c r="A1407" s="521"/>
      <c r="B1407" s="522" t="s">
        <v>278</v>
      </c>
      <c r="C1407" s="523"/>
      <c r="D1407" s="523"/>
      <c r="E1407" s="524">
        <v>4</v>
      </c>
      <c r="F1407" s="525">
        <v>0.5</v>
      </c>
      <c r="G1407" s="526">
        <f t="shared" si="630"/>
        <v>2</v>
      </c>
      <c r="H1407" s="520">
        <f t="shared" ref="H1407:H1409" si="631">ROUND(C1407*G1407*6,0)</f>
        <v>0</v>
      </c>
      <c r="I1407" s="523"/>
      <c r="J1407" s="520"/>
      <c r="K1407" s="527"/>
      <c r="L1407" s="517">
        <v>16</v>
      </c>
      <c r="M1407" s="518"/>
      <c r="N1407" s="518"/>
    </row>
    <row r="1408" spans="1:14" s="470" customFormat="1">
      <c r="A1408" s="521"/>
      <c r="B1408" s="522" t="s">
        <v>279</v>
      </c>
      <c r="C1408" s="523"/>
      <c r="D1408" s="523"/>
      <c r="E1408" s="524">
        <v>5</v>
      </c>
      <c r="F1408" s="525">
        <v>0.5</v>
      </c>
      <c r="G1408" s="526">
        <f t="shared" si="630"/>
        <v>2.5</v>
      </c>
      <c r="H1408" s="520">
        <f t="shared" si="631"/>
        <v>0</v>
      </c>
      <c r="I1408" s="523"/>
      <c r="J1408" s="520"/>
      <c r="K1408" s="527"/>
      <c r="L1408" s="517">
        <v>17</v>
      </c>
      <c r="M1408" s="518"/>
      <c r="N1408" s="518"/>
    </row>
    <row r="1409" spans="1:14" s="470" customFormat="1">
      <c r="A1409" s="521"/>
      <c r="B1409" s="522" t="s">
        <v>280</v>
      </c>
      <c r="C1409" s="523"/>
      <c r="D1409" s="523"/>
      <c r="E1409" s="524">
        <v>6</v>
      </c>
      <c r="F1409" s="525">
        <v>0.5</v>
      </c>
      <c r="G1409" s="526">
        <f t="shared" si="630"/>
        <v>3</v>
      </c>
      <c r="H1409" s="520">
        <f t="shared" si="631"/>
        <v>0</v>
      </c>
      <c r="I1409" s="523"/>
      <c r="J1409" s="520"/>
      <c r="K1409" s="527"/>
      <c r="L1409" s="517">
        <v>18</v>
      </c>
      <c r="M1409" s="518"/>
      <c r="N1409" s="518"/>
    </row>
    <row r="1410" spans="1:14" s="470" customFormat="1">
      <c r="A1410" s="513">
        <v>5</v>
      </c>
      <c r="B1410" s="519" t="s">
        <v>281</v>
      </c>
      <c r="C1410" s="514">
        <f>C1411+C1414+C1415+C1416</f>
        <v>5</v>
      </c>
      <c r="D1410" s="514">
        <f>D1411+D1414+D1415+D1416</f>
        <v>0</v>
      </c>
      <c r="E1410" s="514"/>
      <c r="F1410" s="525">
        <v>0.5</v>
      </c>
      <c r="G1410" s="526">
        <f t="shared" si="630"/>
        <v>0</v>
      </c>
      <c r="H1410" s="515">
        <f>H1411+H1414+H1415+H1416</f>
        <v>21</v>
      </c>
      <c r="I1410" s="514">
        <f>I1411+I1414+I1415+I1416</f>
        <v>0</v>
      </c>
      <c r="J1410" s="515"/>
      <c r="K1410" s="528"/>
      <c r="L1410" s="517">
        <v>19</v>
      </c>
      <c r="M1410" s="518"/>
      <c r="N1410" s="518"/>
    </row>
    <row r="1411" spans="1:14" s="470" customFormat="1" ht="43.9" customHeight="1">
      <c r="A1411" s="513" t="s">
        <v>282</v>
      </c>
      <c r="B1411" s="519" t="s">
        <v>283</v>
      </c>
      <c r="C1411" s="514">
        <f>C1412+C1413</f>
        <v>0</v>
      </c>
      <c r="D1411" s="514">
        <f>D1412+D1413</f>
        <v>0</v>
      </c>
      <c r="E1411" s="512"/>
      <c r="F1411" s="525">
        <v>0.5</v>
      </c>
      <c r="G1411" s="526">
        <f t="shared" si="630"/>
        <v>0</v>
      </c>
      <c r="H1411" s="515">
        <f>H1412+H1413</f>
        <v>0</v>
      </c>
      <c r="I1411" s="514">
        <f>I1412+I1413</f>
        <v>0</v>
      </c>
      <c r="J1411" s="515"/>
      <c r="K1411" s="528"/>
      <c r="L1411" s="517">
        <v>20</v>
      </c>
      <c r="M1411" s="518"/>
      <c r="N1411" s="518"/>
    </row>
    <row r="1412" spans="1:14" s="470" customFormat="1">
      <c r="A1412" s="521"/>
      <c r="B1412" s="522" t="s">
        <v>284</v>
      </c>
      <c r="C1412" s="523">
        <v>0</v>
      </c>
      <c r="D1412" s="523"/>
      <c r="E1412" s="524">
        <v>1.5</v>
      </c>
      <c r="F1412" s="525">
        <v>0.5</v>
      </c>
      <c r="G1412" s="526">
        <f t="shared" si="630"/>
        <v>0.75</v>
      </c>
      <c r="H1412" s="520">
        <f t="shared" ref="H1412:H1415" si="632">ROUND(C1412*G1412*6,0)</f>
        <v>0</v>
      </c>
      <c r="I1412" s="523"/>
      <c r="J1412" s="520"/>
      <c r="K1412" s="527"/>
      <c r="L1412" s="517">
        <v>21</v>
      </c>
      <c r="M1412" s="518"/>
      <c r="N1412" s="518"/>
    </row>
    <row r="1413" spans="1:14" s="470" customFormat="1">
      <c r="A1413" s="521"/>
      <c r="B1413" s="522" t="s">
        <v>285</v>
      </c>
      <c r="C1413" s="523">
        <v>0</v>
      </c>
      <c r="D1413" s="523"/>
      <c r="E1413" s="524">
        <v>2</v>
      </c>
      <c r="F1413" s="525">
        <v>0.5</v>
      </c>
      <c r="G1413" s="526">
        <f t="shared" si="630"/>
        <v>1</v>
      </c>
      <c r="H1413" s="520">
        <f t="shared" si="632"/>
        <v>0</v>
      </c>
      <c r="I1413" s="523"/>
      <c r="J1413" s="520"/>
      <c r="K1413" s="527"/>
      <c r="L1413" s="517">
        <v>22</v>
      </c>
      <c r="M1413" s="518"/>
      <c r="N1413" s="518"/>
    </row>
    <row r="1414" spans="1:14" s="470" customFormat="1" ht="38.25">
      <c r="A1414" s="513" t="s">
        <v>286</v>
      </c>
      <c r="B1414" s="519" t="s">
        <v>287</v>
      </c>
      <c r="C1414" s="514">
        <v>1</v>
      </c>
      <c r="D1414" s="514"/>
      <c r="E1414" s="529">
        <v>1</v>
      </c>
      <c r="F1414" s="525">
        <v>0.5</v>
      </c>
      <c r="G1414" s="526">
        <f t="shared" si="630"/>
        <v>0.5</v>
      </c>
      <c r="H1414" s="515">
        <f>ROUND(C1414*G1414*6,0)</f>
        <v>3</v>
      </c>
      <c r="I1414" s="514"/>
      <c r="J1414" s="515"/>
      <c r="K1414" s="528"/>
      <c r="L1414" s="517">
        <v>23</v>
      </c>
      <c r="M1414" s="518"/>
      <c r="N1414" s="518"/>
    </row>
    <row r="1415" spans="1:14" s="470" customFormat="1" ht="25.5">
      <c r="A1415" s="513" t="s">
        <v>288</v>
      </c>
      <c r="B1415" s="519" t="s">
        <v>289</v>
      </c>
      <c r="C1415" s="514">
        <v>0</v>
      </c>
      <c r="D1415" s="514"/>
      <c r="E1415" s="529">
        <v>1</v>
      </c>
      <c r="F1415" s="525">
        <v>0.5</v>
      </c>
      <c r="G1415" s="526">
        <f t="shared" si="630"/>
        <v>0.5</v>
      </c>
      <c r="H1415" s="515">
        <f t="shared" si="632"/>
        <v>0</v>
      </c>
      <c r="I1415" s="514"/>
      <c r="J1415" s="515"/>
      <c r="K1415" s="528"/>
      <c r="L1415" s="517">
        <v>24</v>
      </c>
      <c r="M1415" s="518"/>
      <c r="N1415" s="518"/>
    </row>
    <row r="1416" spans="1:14" s="470" customFormat="1" ht="38.25">
      <c r="A1416" s="513" t="s">
        <v>290</v>
      </c>
      <c r="B1416" s="519" t="s">
        <v>291</v>
      </c>
      <c r="C1416" s="588">
        <v>4</v>
      </c>
      <c r="D1416" s="588"/>
      <c r="E1416" s="529">
        <v>3</v>
      </c>
      <c r="F1416" s="525">
        <v>0.5</v>
      </c>
      <c r="G1416" s="526">
        <f t="shared" si="630"/>
        <v>1.5</v>
      </c>
      <c r="H1416" s="515">
        <v>18</v>
      </c>
      <c r="I1416" s="514"/>
      <c r="J1416" s="515"/>
      <c r="K1416" s="528"/>
      <c r="L1416" s="517">
        <v>25</v>
      </c>
      <c r="M1416" s="518"/>
      <c r="N1416" s="518"/>
    </row>
    <row r="1417" spans="1:14" s="475" customFormat="1" ht="25.5">
      <c r="A1417" s="513">
        <v>6</v>
      </c>
      <c r="B1417" s="519" t="s">
        <v>292</v>
      </c>
      <c r="C1417" s="514">
        <f>C1418+C1422</f>
        <v>77</v>
      </c>
      <c r="D1417" s="514">
        <f>D1418+D1422</f>
        <v>0</v>
      </c>
      <c r="E1417" s="512"/>
      <c r="F1417" s="516"/>
      <c r="G1417" s="530"/>
      <c r="H1417" s="515">
        <f>H1418+H1422</f>
        <v>410.5</v>
      </c>
      <c r="I1417" s="514">
        <f>I1418+I1422</f>
        <v>0</v>
      </c>
      <c r="J1417" s="515"/>
      <c r="K1417" s="528"/>
      <c r="L1417" s="531">
        <v>26</v>
      </c>
      <c r="M1417" s="518"/>
      <c r="N1417" s="518"/>
    </row>
    <row r="1418" spans="1:14" s="470" customFormat="1">
      <c r="A1418" s="513" t="s">
        <v>293</v>
      </c>
      <c r="B1418" s="519" t="s">
        <v>294</v>
      </c>
      <c r="C1418" s="514">
        <f>C1419+C1420+C1421</f>
        <v>13</v>
      </c>
      <c r="D1418" s="514">
        <f>D1419+D1420+D1421</f>
        <v>0</v>
      </c>
      <c r="E1418" s="524">
        <v>2.5</v>
      </c>
      <c r="F1418" s="525">
        <v>0.5</v>
      </c>
      <c r="G1418" s="526">
        <f t="shared" ref="G1418:G1421" si="633">E1418*F1418</f>
        <v>1.25</v>
      </c>
      <c r="H1418" s="515">
        <f>H1419+H1420+H1421</f>
        <v>91</v>
      </c>
      <c r="I1418" s="514">
        <f>I1419+I1420+I1421</f>
        <v>0</v>
      </c>
      <c r="J1418" s="515"/>
      <c r="K1418" s="528"/>
      <c r="L1418" s="517">
        <v>27</v>
      </c>
      <c r="M1418" s="518"/>
      <c r="N1418" s="518"/>
    </row>
    <row r="1419" spans="1:14" s="470" customFormat="1">
      <c r="A1419" s="521"/>
      <c r="B1419" s="522" t="s">
        <v>295</v>
      </c>
      <c r="C1419" s="576">
        <v>9</v>
      </c>
      <c r="D1419" s="576"/>
      <c r="E1419" s="524">
        <v>2.5</v>
      </c>
      <c r="F1419" s="525">
        <v>0.5</v>
      </c>
      <c r="G1419" s="526">
        <f t="shared" si="633"/>
        <v>1.25</v>
      </c>
      <c r="H1419" s="520">
        <v>67.5</v>
      </c>
      <c r="I1419" s="523"/>
      <c r="J1419" s="520"/>
      <c r="K1419" s="527"/>
      <c r="L1419" s="517">
        <v>28</v>
      </c>
      <c r="M1419" s="518"/>
      <c r="N1419" s="518"/>
    </row>
    <row r="1420" spans="1:14" s="470" customFormat="1">
      <c r="A1420" s="521"/>
      <c r="B1420" s="522" t="s">
        <v>296</v>
      </c>
      <c r="C1420" s="576">
        <v>3</v>
      </c>
      <c r="D1420" s="576"/>
      <c r="E1420" s="524">
        <v>2</v>
      </c>
      <c r="F1420" s="525">
        <v>0.5</v>
      </c>
      <c r="G1420" s="526">
        <f t="shared" si="633"/>
        <v>1</v>
      </c>
      <c r="H1420" s="520">
        <v>16</v>
      </c>
      <c r="I1420" s="523"/>
      <c r="J1420" s="520"/>
      <c r="K1420" s="527"/>
      <c r="L1420" s="517">
        <v>29</v>
      </c>
      <c r="M1420" s="518"/>
      <c r="N1420" s="518"/>
    </row>
    <row r="1421" spans="1:14" s="470" customFormat="1">
      <c r="A1421" s="521"/>
      <c r="B1421" s="522" t="s">
        <v>297</v>
      </c>
      <c r="C1421" s="576">
        <v>1</v>
      </c>
      <c r="D1421" s="576"/>
      <c r="E1421" s="524">
        <v>2.5</v>
      </c>
      <c r="F1421" s="525">
        <v>0.5</v>
      </c>
      <c r="G1421" s="526">
        <f t="shared" si="633"/>
        <v>1.25</v>
      </c>
      <c r="H1421" s="520">
        <v>7.5</v>
      </c>
      <c r="I1421" s="523"/>
      <c r="J1421" s="520"/>
      <c r="K1421" s="527"/>
      <c r="L1421" s="517">
        <v>30</v>
      </c>
      <c r="M1421" s="518"/>
      <c r="N1421" s="518"/>
    </row>
    <row r="1422" spans="1:14" s="470" customFormat="1">
      <c r="A1422" s="513" t="s">
        <v>298</v>
      </c>
      <c r="B1422" s="519" t="s">
        <v>299</v>
      </c>
      <c r="C1422" s="523">
        <f>C1423+C1424+C1425</f>
        <v>64</v>
      </c>
      <c r="D1422" s="523">
        <f>D1423+D1424+D1425</f>
        <v>0</v>
      </c>
      <c r="E1422" s="524"/>
      <c r="F1422" s="525"/>
      <c r="G1422" s="526"/>
      <c r="H1422" s="520">
        <f>H1423+H1424+H1425</f>
        <v>319.5</v>
      </c>
      <c r="I1422" s="514">
        <f>I1423+I1424+I1425</f>
        <v>0</v>
      </c>
      <c r="J1422" s="520"/>
      <c r="K1422" s="527"/>
      <c r="L1422" s="517">
        <v>31</v>
      </c>
      <c r="M1422" s="518"/>
      <c r="N1422" s="518"/>
    </row>
    <row r="1423" spans="1:14" s="470" customFormat="1">
      <c r="A1423" s="521"/>
      <c r="B1423" s="522" t="s">
        <v>295</v>
      </c>
      <c r="C1423" s="576">
        <v>13</v>
      </c>
      <c r="D1423" s="576"/>
      <c r="E1423" s="524">
        <v>2</v>
      </c>
      <c r="F1423" s="525">
        <v>0.5</v>
      </c>
      <c r="G1423" s="526">
        <f t="shared" ref="G1423:G1426" si="634">E1423*F1423</f>
        <v>1</v>
      </c>
      <c r="H1423" s="520">
        <f t="shared" ref="H1423" si="635">ROUND(C1423*G1423*6,0)</f>
        <v>78</v>
      </c>
      <c r="I1423" s="523"/>
      <c r="J1423" s="520"/>
      <c r="K1423" s="527"/>
      <c r="L1423" s="517">
        <v>32</v>
      </c>
      <c r="M1423" s="518"/>
      <c r="N1423" s="518"/>
    </row>
    <row r="1424" spans="1:14" s="470" customFormat="1">
      <c r="A1424" s="521"/>
      <c r="B1424" s="522" t="s">
        <v>296</v>
      </c>
      <c r="C1424" s="576">
        <v>42</v>
      </c>
      <c r="D1424" s="576"/>
      <c r="E1424" s="524">
        <v>1.5</v>
      </c>
      <c r="F1424" s="525">
        <v>0.5</v>
      </c>
      <c r="G1424" s="526">
        <f t="shared" si="634"/>
        <v>0.75</v>
      </c>
      <c r="H1424" s="520">
        <v>187.5</v>
      </c>
      <c r="I1424" s="523"/>
      <c r="J1424" s="520"/>
      <c r="K1424" s="527"/>
      <c r="L1424" s="517">
        <v>33</v>
      </c>
      <c r="M1424" s="518"/>
      <c r="N1424" s="518"/>
    </row>
    <row r="1425" spans="1:14" s="470" customFormat="1">
      <c r="A1425" s="521"/>
      <c r="B1425" s="522" t="s">
        <v>297</v>
      </c>
      <c r="C1425" s="576">
        <v>9</v>
      </c>
      <c r="D1425" s="576"/>
      <c r="E1425" s="524">
        <v>2</v>
      </c>
      <c r="F1425" s="525">
        <v>0.5</v>
      </c>
      <c r="G1425" s="526">
        <f t="shared" si="634"/>
        <v>1</v>
      </c>
      <c r="H1425" s="520">
        <f>ROUND(C1425*G1425*6,0)</f>
        <v>54</v>
      </c>
      <c r="I1425" s="523"/>
      <c r="J1425" s="520"/>
      <c r="K1425" s="527"/>
      <c r="L1425" s="517">
        <v>34</v>
      </c>
      <c r="M1425" s="518"/>
      <c r="N1425" s="518"/>
    </row>
    <row r="1426" spans="1:14" s="470" customFormat="1" ht="25.5">
      <c r="A1426" s="513">
        <v>7</v>
      </c>
      <c r="B1426" s="519" t="s">
        <v>300</v>
      </c>
      <c r="C1426" s="588">
        <v>47</v>
      </c>
      <c r="D1426" s="588"/>
      <c r="E1426" s="512">
        <v>1.5</v>
      </c>
      <c r="F1426" s="516">
        <v>0.5</v>
      </c>
      <c r="G1426" s="530">
        <f t="shared" si="634"/>
        <v>0.75</v>
      </c>
      <c r="H1426" s="515">
        <v>198.02199999999999</v>
      </c>
      <c r="I1426" s="514"/>
      <c r="J1426" s="515"/>
      <c r="K1426" s="528"/>
      <c r="L1426" s="517">
        <v>35</v>
      </c>
      <c r="M1426" s="518"/>
      <c r="N1426" s="518"/>
    </row>
    <row r="1427" spans="1:14" s="470" customFormat="1">
      <c r="A1427" s="513" t="s">
        <v>37</v>
      </c>
      <c r="B1427" s="519" t="s">
        <v>301</v>
      </c>
      <c r="C1427" s="514">
        <f>C1428+C1435+C1436</f>
        <v>14</v>
      </c>
      <c r="D1427" s="514">
        <f>D1428+D1435+D1436</f>
        <v>0</v>
      </c>
      <c r="E1427" s="532"/>
      <c r="F1427" s="525"/>
      <c r="G1427" s="526"/>
      <c r="H1427" s="515">
        <f>H1428+H1435+H1436</f>
        <v>42</v>
      </c>
      <c r="I1427" s="514">
        <f>I1428+I1435+I1436</f>
        <v>0</v>
      </c>
      <c r="J1427" s="515"/>
      <c r="K1427" s="528"/>
      <c r="L1427" s="517">
        <v>36</v>
      </c>
      <c r="M1427" s="518"/>
      <c r="N1427" s="518"/>
    </row>
    <row r="1428" spans="1:14" s="470" customFormat="1" ht="25.5">
      <c r="A1428" s="513">
        <v>1</v>
      </c>
      <c r="B1428" s="519" t="s">
        <v>302</v>
      </c>
      <c r="C1428" s="514">
        <f>C1429+C1430</f>
        <v>0</v>
      </c>
      <c r="D1428" s="514">
        <f>D1429+D1430</f>
        <v>0</v>
      </c>
      <c r="E1428" s="533"/>
      <c r="F1428" s="525"/>
      <c r="G1428" s="526"/>
      <c r="H1428" s="515">
        <f>H1429+H1430</f>
        <v>0</v>
      </c>
      <c r="I1428" s="514">
        <f>I1429+I1430</f>
        <v>0</v>
      </c>
      <c r="J1428" s="515"/>
      <c r="K1428" s="528"/>
      <c r="L1428" s="517">
        <v>37</v>
      </c>
      <c r="M1428" s="518"/>
      <c r="N1428" s="518"/>
    </row>
    <row r="1429" spans="1:14" s="470" customFormat="1">
      <c r="A1429" s="513" t="s">
        <v>39</v>
      </c>
      <c r="B1429" s="519" t="s">
        <v>303</v>
      </c>
      <c r="C1429" s="514">
        <v>0</v>
      </c>
      <c r="D1429" s="514"/>
      <c r="E1429" s="512">
        <v>2.5</v>
      </c>
      <c r="F1429" s="525">
        <v>0.5</v>
      </c>
      <c r="G1429" s="526">
        <f t="shared" ref="G1429:G1435" si="636">E1429*F1429</f>
        <v>1.25</v>
      </c>
      <c r="H1429" s="520">
        <f t="shared" ref="H1429:H1435" si="637">ROUND(C1429*G1429*6,0)</f>
        <v>0</v>
      </c>
      <c r="I1429" s="514"/>
      <c r="J1429" s="515"/>
      <c r="K1429" s="528"/>
      <c r="L1429" s="517">
        <v>38</v>
      </c>
      <c r="M1429" s="518"/>
      <c r="N1429" s="518"/>
    </row>
    <row r="1430" spans="1:14" s="470" customFormat="1">
      <c r="A1430" s="513" t="s">
        <v>42</v>
      </c>
      <c r="B1430" s="519" t="s">
        <v>304</v>
      </c>
      <c r="C1430" s="514">
        <f>SUM(C1431:C1434)</f>
        <v>0</v>
      </c>
      <c r="D1430" s="514">
        <f>SUM(D1431:D1434)</f>
        <v>0</v>
      </c>
      <c r="E1430" s="512"/>
      <c r="F1430" s="525"/>
      <c r="G1430" s="526"/>
      <c r="H1430" s="515">
        <f>SUM(H1431:H1434)</f>
        <v>0</v>
      </c>
      <c r="I1430" s="514">
        <f>SUM(I1431:I1434)</f>
        <v>0</v>
      </c>
      <c r="J1430" s="515"/>
      <c r="K1430" s="528"/>
      <c r="L1430" s="517">
        <v>39</v>
      </c>
      <c r="M1430" s="518"/>
      <c r="N1430" s="518"/>
    </row>
    <row r="1431" spans="1:14" s="470" customFormat="1">
      <c r="A1431" s="521"/>
      <c r="B1431" s="522" t="s">
        <v>305</v>
      </c>
      <c r="C1431" s="523">
        <v>0</v>
      </c>
      <c r="D1431" s="523"/>
      <c r="E1431" s="524">
        <v>1.5</v>
      </c>
      <c r="F1431" s="525">
        <v>0.5</v>
      </c>
      <c r="G1431" s="526">
        <f t="shared" si="636"/>
        <v>0.75</v>
      </c>
      <c r="H1431" s="520">
        <f t="shared" si="637"/>
        <v>0</v>
      </c>
      <c r="I1431" s="523"/>
      <c r="J1431" s="520"/>
      <c r="K1431" s="527"/>
      <c r="L1431" s="517">
        <v>40</v>
      </c>
      <c r="M1431" s="518"/>
      <c r="N1431" s="518"/>
    </row>
    <row r="1432" spans="1:14" s="470" customFormat="1">
      <c r="A1432" s="521"/>
      <c r="B1432" s="522" t="s">
        <v>306</v>
      </c>
      <c r="C1432" s="523">
        <v>0</v>
      </c>
      <c r="D1432" s="523"/>
      <c r="E1432" s="524">
        <v>3</v>
      </c>
      <c r="F1432" s="525">
        <v>0.5</v>
      </c>
      <c r="G1432" s="526">
        <f t="shared" si="636"/>
        <v>1.5</v>
      </c>
      <c r="H1432" s="520">
        <f t="shared" si="637"/>
        <v>0</v>
      </c>
      <c r="I1432" s="523"/>
      <c r="J1432" s="520"/>
      <c r="K1432" s="527"/>
      <c r="L1432" s="517">
        <v>41</v>
      </c>
      <c r="M1432" s="518"/>
      <c r="N1432" s="518"/>
    </row>
    <row r="1433" spans="1:14" s="470" customFormat="1">
      <c r="A1433" s="521"/>
      <c r="B1433" s="522" t="s">
        <v>307</v>
      </c>
      <c r="C1433" s="523">
        <v>0</v>
      </c>
      <c r="D1433" s="523"/>
      <c r="E1433" s="524">
        <v>4.5</v>
      </c>
      <c r="F1433" s="525">
        <v>0.5</v>
      </c>
      <c r="G1433" s="526">
        <f t="shared" si="636"/>
        <v>2.25</v>
      </c>
      <c r="H1433" s="520">
        <f t="shared" si="637"/>
        <v>0</v>
      </c>
      <c r="I1433" s="523"/>
      <c r="J1433" s="520"/>
      <c r="K1433" s="527"/>
      <c r="L1433" s="517">
        <v>42</v>
      </c>
      <c r="M1433" s="518"/>
      <c r="N1433" s="518"/>
    </row>
    <row r="1434" spans="1:14" s="470" customFormat="1">
      <c r="A1434" s="521"/>
      <c r="B1434" s="522" t="s">
        <v>308</v>
      </c>
      <c r="C1434" s="523">
        <v>0</v>
      </c>
      <c r="D1434" s="523"/>
      <c r="E1434" s="524">
        <v>6</v>
      </c>
      <c r="F1434" s="525">
        <v>0.5</v>
      </c>
      <c r="G1434" s="526">
        <f t="shared" si="636"/>
        <v>3</v>
      </c>
      <c r="H1434" s="520">
        <f t="shared" si="637"/>
        <v>0</v>
      </c>
      <c r="I1434" s="523"/>
      <c r="J1434" s="520"/>
      <c r="K1434" s="527"/>
      <c r="L1434" s="517">
        <v>43</v>
      </c>
      <c r="M1434" s="518"/>
      <c r="N1434" s="518"/>
    </row>
    <row r="1435" spans="1:14" s="470" customFormat="1" ht="25.5">
      <c r="A1435" s="513">
        <v>2</v>
      </c>
      <c r="B1435" s="519" t="s">
        <v>309</v>
      </c>
      <c r="C1435" s="514">
        <v>0</v>
      </c>
      <c r="D1435" s="514"/>
      <c r="E1435" s="512">
        <v>1.5</v>
      </c>
      <c r="F1435" s="525">
        <v>0.5</v>
      </c>
      <c r="G1435" s="526">
        <f t="shared" si="636"/>
        <v>0.75</v>
      </c>
      <c r="H1435" s="520">
        <f t="shared" si="637"/>
        <v>0</v>
      </c>
      <c r="I1435" s="514"/>
      <c r="J1435" s="515"/>
      <c r="K1435" s="528"/>
      <c r="L1435" s="517">
        <v>44</v>
      </c>
      <c r="M1435" s="518"/>
      <c r="N1435" s="518"/>
    </row>
    <row r="1436" spans="1:14" s="470" customFormat="1" ht="25.5">
      <c r="A1436" s="513">
        <v>3</v>
      </c>
      <c r="B1436" s="519" t="s">
        <v>310</v>
      </c>
      <c r="C1436" s="514">
        <f t="shared" ref="C1436:K1436" si="638">C1437+C1440+C1445</f>
        <v>14</v>
      </c>
      <c r="D1436" s="514">
        <f t="shared" ref="D1436" si="639">D1437+D1440+D1445</f>
        <v>0</v>
      </c>
      <c r="E1436" s="515">
        <f t="shared" si="638"/>
        <v>0</v>
      </c>
      <c r="F1436" s="515">
        <f t="shared" si="638"/>
        <v>0</v>
      </c>
      <c r="G1436" s="515">
        <f t="shared" si="638"/>
        <v>0</v>
      </c>
      <c r="H1436" s="515">
        <f t="shared" si="638"/>
        <v>42</v>
      </c>
      <c r="I1436" s="514">
        <f t="shared" ref="I1436" si="640">I1437+I1440+I1445</f>
        <v>0</v>
      </c>
      <c r="J1436" s="515">
        <f t="shared" si="638"/>
        <v>0</v>
      </c>
      <c r="K1436" s="515">
        <f t="shared" si="638"/>
        <v>0</v>
      </c>
      <c r="L1436" s="517">
        <v>45</v>
      </c>
      <c r="M1436" s="518"/>
      <c r="N1436" s="518"/>
    </row>
    <row r="1437" spans="1:14" s="475" customFormat="1">
      <c r="A1437" s="513" t="s">
        <v>311</v>
      </c>
      <c r="B1437" s="519" t="s">
        <v>312</v>
      </c>
      <c r="C1437" s="514">
        <f>C1438+C1439</f>
        <v>0</v>
      </c>
      <c r="D1437" s="514">
        <f>D1438+D1439</f>
        <v>0</v>
      </c>
      <c r="E1437" s="532"/>
      <c r="F1437" s="516"/>
      <c r="G1437" s="530"/>
      <c r="H1437" s="515">
        <f>H1438+H1439</f>
        <v>0</v>
      </c>
      <c r="I1437" s="514">
        <f>I1438+I1439</f>
        <v>0</v>
      </c>
      <c r="J1437" s="515"/>
      <c r="K1437" s="528"/>
      <c r="L1437" s="531">
        <v>46</v>
      </c>
      <c r="M1437" s="518"/>
      <c r="N1437" s="518"/>
    </row>
    <row r="1438" spans="1:14" s="470" customFormat="1" ht="25.5">
      <c r="A1438" s="521"/>
      <c r="B1438" s="522" t="s">
        <v>313</v>
      </c>
      <c r="C1438" s="523">
        <v>0</v>
      </c>
      <c r="D1438" s="523"/>
      <c r="E1438" s="524">
        <v>1.5</v>
      </c>
      <c r="F1438" s="525">
        <v>0.5</v>
      </c>
      <c r="G1438" s="526">
        <f t="shared" ref="G1438:G1444" si="641">E1438*F1438</f>
        <v>0.75</v>
      </c>
      <c r="H1438" s="520">
        <f t="shared" ref="H1438:H1444" si="642">ROUND(C1438*G1438*6,0)</f>
        <v>0</v>
      </c>
      <c r="I1438" s="523"/>
      <c r="J1438" s="520"/>
      <c r="K1438" s="527"/>
      <c r="L1438" s="517">
        <v>47</v>
      </c>
      <c r="M1438" s="518"/>
      <c r="N1438" s="518"/>
    </row>
    <row r="1439" spans="1:14" s="470" customFormat="1" ht="25.5">
      <c r="A1439" s="521"/>
      <c r="B1439" s="522" t="s">
        <v>314</v>
      </c>
      <c r="C1439" s="523">
        <v>0</v>
      </c>
      <c r="D1439" s="523"/>
      <c r="E1439" s="524">
        <v>2</v>
      </c>
      <c r="F1439" s="525">
        <v>0.5</v>
      </c>
      <c r="G1439" s="526">
        <f t="shared" si="641"/>
        <v>1</v>
      </c>
      <c r="H1439" s="520">
        <f t="shared" si="642"/>
        <v>0</v>
      </c>
      <c r="I1439" s="523"/>
      <c r="J1439" s="520"/>
      <c r="K1439" s="527"/>
      <c r="L1439" s="517">
        <v>48</v>
      </c>
      <c r="M1439" s="518"/>
      <c r="N1439" s="518"/>
    </row>
    <row r="1440" spans="1:14" s="475" customFormat="1" ht="35.1" customHeight="1">
      <c r="A1440" s="513" t="s">
        <v>315</v>
      </c>
      <c r="B1440" s="519" t="s">
        <v>316</v>
      </c>
      <c r="C1440" s="514">
        <f>SUM(C1441:C1444)</f>
        <v>14</v>
      </c>
      <c r="D1440" s="514">
        <f>SUM(D1441:D1444)</f>
        <v>0</v>
      </c>
      <c r="E1440" s="532"/>
      <c r="F1440" s="516"/>
      <c r="G1440" s="530"/>
      <c r="H1440" s="515">
        <f>SUM(H1441:H1444)</f>
        <v>42</v>
      </c>
      <c r="I1440" s="514">
        <f>SUM(I1441:I1444)</f>
        <v>0</v>
      </c>
      <c r="J1440" s="515"/>
      <c r="K1440" s="528"/>
      <c r="L1440" s="531">
        <v>49</v>
      </c>
      <c r="M1440" s="518"/>
      <c r="N1440" s="518"/>
    </row>
    <row r="1441" spans="1:14" s="470" customFormat="1">
      <c r="A1441" s="521"/>
      <c r="B1441" s="522" t="s">
        <v>317</v>
      </c>
      <c r="C1441" s="576">
        <v>14</v>
      </c>
      <c r="D1441" s="576"/>
      <c r="E1441" s="534">
        <v>1</v>
      </c>
      <c r="F1441" s="525">
        <v>0.5</v>
      </c>
      <c r="G1441" s="526">
        <f t="shared" si="641"/>
        <v>0.5</v>
      </c>
      <c r="H1441" s="520">
        <f>ROUND(C1441*G1441*6,0)</f>
        <v>42</v>
      </c>
      <c r="I1441" s="523"/>
      <c r="J1441" s="520"/>
      <c r="K1441" s="527"/>
      <c r="L1441" s="517">
        <v>50</v>
      </c>
      <c r="M1441" s="518"/>
      <c r="N1441" s="518"/>
    </row>
    <row r="1442" spans="1:14" s="470" customFormat="1">
      <c r="A1442" s="521"/>
      <c r="B1442" s="522" t="s">
        <v>318</v>
      </c>
      <c r="C1442" s="523">
        <v>0</v>
      </c>
      <c r="D1442" s="523"/>
      <c r="E1442" s="524">
        <v>2</v>
      </c>
      <c r="F1442" s="525">
        <v>0.5</v>
      </c>
      <c r="G1442" s="526">
        <f t="shared" si="641"/>
        <v>1</v>
      </c>
      <c r="H1442" s="520">
        <f t="shared" si="642"/>
        <v>0</v>
      </c>
      <c r="I1442" s="523"/>
      <c r="J1442" s="520"/>
      <c r="K1442" s="527"/>
      <c r="L1442" s="517">
        <v>51</v>
      </c>
      <c r="M1442" s="518"/>
      <c r="N1442" s="518"/>
    </row>
    <row r="1443" spans="1:14" s="470" customFormat="1">
      <c r="A1443" s="521"/>
      <c r="B1443" s="522" t="s">
        <v>319</v>
      </c>
      <c r="C1443" s="523">
        <v>0</v>
      </c>
      <c r="D1443" s="523"/>
      <c r="E1443" s="534">
        <v>3</v>
      </c>
      <c r="F1443" s="525">
        <v>0.5</v>
      </c>
      <c r="G1443" s="526">
        <f t="shared" si="641"/>
        <v>1.5</v>
      </c>
      <c r="H1443" s="520">
        <f t="shared" si="642"/>
        <v>0</v>
      </c>
      <c r="I1443" s="523"/>
      <c r="J1443" s="520"/>
      <c r="K1443" s="527"/>
      <c r="L1443" s="517">
        <v>52</v>
      </c>
      <c r="M1443" s="518"/>
      <c r="N1443" s="518"/>
    </row>
    <row r="1444" spans="1:14" s="470" customFormat="1">
      <c r="A1444" s="521"/>
      <c r="B1444" s="522" t="s">
        <v>320</v>
      </c>
      <c r="C1444" s="523">
        <v>0</v>
      </c>
      <c r="D1444" s="523"/>
      <c r="E1444" s="534">
        <v>4</v>
      </c>
      <c r="F1444" s="525">
        <v>0.5</v>
      </c>
      <c r="G1444" s="526">
        <f t="shared" si="641"/>
        <v>2</v>
      </c>
      <c r="H1444" s="520">
        <f t="shared" si="642"/>
        <v>0</v>
      </c>
      <c r="I1444" s="523"/>
      <c r="J1444" s="520"/>
      <c r="K1444" s="527"/>
      <c r="L1444" s="517">
        <v>53</v>
      </c>
      <c r="M1444" s="518"/>
      <c r="N1444" s="518"/>
    </row>
    <row r="1445" spans="1:14" s="470" customFormat="1" ht="25.5">
      <c r="A1445" s="513" t="s">
        <v>321</v>
      </c>
      <c r="B1445" s="519" t="s">
        <v>322</v>
      </c>
      <c r="C1445" s="514">
        <f>SUM(C1446:C1449)</f>
        <v>0</v>
      </c>
      <c r="D1445" s="514">
        <f>SUM(D1446:D1449)</f>
        <v>0</v>
      </c>
      <c r="E1445" s="532"/>
      <c r="F1445" s="525"/>
      <c r="G1445" s="526"/>
      <c r="H1445" s="515">
        <f>SUM(H1446:H1449)</f>
        <v>0</v>
      </c>
      <c r="I1445" s="514">
        <f>SUM(I1446:I1449)</f>
        <v>0</v>
      </c>
      <c r="J1445" s="515"/>
      <c r="K1445" s="528"/>
      <c r="L1445" s="517">
        <v>54</v>
      </c>
      <c r="M1445" s="518"/>
      <c r="N1445" s="518"/>
    </row>
    <row r="1446" spans="1:14" s="470" customFormat="1">
      <c r="A1446" s="521"/>
      <c r="B1446" s="522" t="s">
        <v>323</v>
      </c>
      <c r="C1446" s="523">
        <v>0</v>
      </c>
      <c r="D1446" s="523"/>
      <c r="E1446" s="524">
        <v>1.5</v>
      </c>
      <c r="F1446" s="525">
        <v>0.5</v>
      </c>
      <c r="G1446" s="526">
        <f t="shared" ref="G1446:G1450" si="643">E1446*F1446</f>
        <v>0.75</v>
      </c>
      <c r="H1446" s="520">
        <f t="shared" ref="H1446:H1449" si="644">ROUND(C1446*G1446*6,0)</f>
        <v>0</v>
      </c>
      <c r="I1446" s="523"/>
      <c r="J1446" s="520"/>
      <c r="K1446" s="527"/>
      <c r="L1446" s="517">
        <v>55</v>
      </c>
      <c r="M1446" s="518"/>
      <c r="N1446" s="518"/>
    </row>
    <row r="1447" spans="1:14" s="470" customFormat="1">
      <c r="A1447" s="521"/>
      <c r="B1447" s="522" t="s">
        <v>324</v>
      </c>
      <c r="C1447" s="523">
        <v>0</v>
      </c>
      <c r="D1447" s="523"/>
      <c r="E1447" s="535">
        <v>3</v>
      </c>
      <c r="F1447" s="525">
        <v>0.5</v>
      </c>
      <c r="G1447" s="526">
        <f t="shared" si="643"/>
        <v>1.5</v>
      </c>
      <c r="H1447" s="520">
        <f t="shared" si="644"/>
        <v>0</v>
      </c>
      <c r="I1447" s="523"/>
      <c r="J1447" s="520"/>
      <c r="K1447" s="527"/>
      <c r="L1447" s="517">
        <v>56</v>
      </c>
      <c r="M1447" s="518"/>
      <c r="N1447" s="518"/>
    </row>
    <row r="1448" spans="1:14" s="470" customFormat="1">
      <c r="A1448" s="521"/>
      <c r="B1448" s="522" t="s">
        <v>325</v>
      </c>
      <c r="C1448" s="523">
        <v>0</v>
      </c>
      <c r="D1448" s="523"/>
      <c r="E1448" s="536">
        <v>2.5</v>
      </c>
      <c r="F1448" s="525">
        <v>0.5</v>
      </c>
      <c r="G1448" s="526">
        <f t="shared" si="643"/>
        <v>1.25</v>
      </c>
      <c r="H1448" s="520">
        <f t="shared" si="644"/>
        <v>0</v>
      </c>
      <c r="I1448" s="523"/>
      <c r="J1448" s="520"/>
      <c r="K1448" s="527"/>
      <c r="L1448" s="517">
        <v>57</v>
      </c>
      <c r="M1448" s="518"/>
      <c r="N1448" s="518"/>
    </row>
    <row r="1449" spans="1:14" s="470" customFormat="1">
      <c r="A1449" s="521"/>
      <c r="B1449" s="522" t="s">
        <v>326</v>
      </c>
      <c r="C1449" s="523">
        <v>0</v>
      </c>
      <c r="D1449" s="523"/>
      <c r="E1449" s="524">
        <v>5</v>
      </c>
      <c r="F1449" s="525">
        <v>0.5</v>
      </c>
      <c r="G1449" s="526">
        <f t="shared" si="643"/>
        <v>2.5</v>
      </c>
      <c r="H1449" s="520">
        <f t="shared" si="644"/>
        <v>0</v>
      </c>
      <c r="I1449" s="523"/>
      <c r="J1449" s="520"/>
      <c r="K1449" s="527"/>
      <c r="L1449" s="517">
        <v>58</v>
      </c>
      <c r="M1449" s="518"/>
      <c r="N1449" s="518"/>
    </row>
    <row r="1450" spans="1:14" s="470" customFormat="1">
      <c r="A1450" s="513" t="s">
        <v>21</v>
      </c>
      <c r="B1450" s="519" t="s">
        <v>327</v>
      </c>
      <c r="C1450" s="588">
        <v>0</v>
      </c>
      <c r="D1450" s="588"/>
      <c r="E1450" s="529">
        <v>20</v>
      </c>
      <c r="F1450" s="516">
        <v>0.5</v>
      </c>
      <c r="G1450" s="526">
        <f t="shared" si="643"/>
        <v>10</v>
      </c>
      <c r="H1450" s="520">
        <f>ROUND(C1450*G1450*1,0)</f>
        <v>0</v>
      </c>
      <c r="I1450" s="514"/>
      <c r="J1450" s="515"/>
      <c r="K1450" s="528"/>
      <c r="L1450" s="517">
        <v>72</v>
      </c>
      <c r="M1450" s="518"/>
      <c r="N1450" s="518"/>
    </row>
    <row r="1451" spans="1:14" s="623" customFormat="1">
      <c r="A1451" s="664"/>
      <c r="B1451" s="665" t="s">
        <v>106</v>
      </c>
      <c r="C1451" s="666">
        <f>C1452+C1509</f>
        <v>356</v>
      </c>
      <c r="D1451" s="666">
        <f>D1452+D1509</f>
        <v>0</v>
      </c>
      <c r="E1451" s="667"/>
      <c r="F1451" s="668"/>
      <c r="G1451" s="668"/>
      <c r="H1451" s="667">
        <f>H1452+H1509</f>
        <v>1670.15</v>
      </c>
      <c r="I1451" s="666">
        <f>I1452+I1509</f>
        <v>0</v>
      </c>
      <c r="J1451" s="667"/>
      <c r="K1451" s="667"/>
      <c r="L1451" s="669">
        <v>1</v>
      </c>
      <c r="M1451" s="670"/>
      <c r="N1451" s="670"/>
    </row>
    <row r="1452" spans="1:14" s="623" customFormat="1">
      <c r="A1452" s="665" t="s">
        <v>20</v>
      </c>
      <c r="B1452" s="671" t="s">
        <v>264</v>
      </c>
      <c r="C1452" s="666">
        <f>C1453+C1486</f>
        <v>348</v>
      </c>
      <c r="D1452" s="666">
        <f>D1453+D1486</f>
        <v>0</v>
      </c>
      <c r="E1452" s="667"/>
      <c r="F1452" s="668"/>
      <c r="G1452" s="668"/>
      <c r="H1452" s="667">
        <f>H1453+H1486</f>
        <v>1597.15</v>
      </c>
      <c r="I1452" s="666">
        <f>I1453+I1486</f>
        <v>0</v>
      </c>
      <c r="J1452" s="672"/>
      <c r="K1452" s="667"/>
      <c r="L1452" s="669">
        <v>2</v>
      </c>
      <c r="M1452" s="670"/>
      <c r="N1452" s="670"/>
    </row>
    <row r="1453" spans="1:14" s="623" customFormat="1">
      <c r="A1453" s="665" t="s">
        <v>23</v>
      </c>
      <c r="B1453" s="671" t="s">
        <v>265</v>
      </c>
      <c r="C1453" s="666">
        <f t="shared" ref="C1453:K1453" si="645">C1454+C1457+C1458+C1462+C1469+C1476+C1485</f>
        <v>338</v>
      </c>
      <c r="D1453" s="666">
        <f t="shared" ref="D1453" si="646">D1454+D1457+D1458+D1462+D1469+D1476+D1485</f>
        <v>0</v>
      </c>
      <c r="E1453" s="667"/>
      <c r="F1453" s="667"/>
      <c r="G1453" s="667"/>
      <c r="H1453" s="667">
        <f>H1454+H1457+H1458+H1462+H1469+H1476+H1485</f>
        <v>1555.2750000000001</v>
      </c>
      <c r="I1453" s="666">
        <f t="shared" ref="I1453" si="647">I1454+I1457+I1458+I1462+I1469+I1476+I1485</f>
        <v>0</v>
      </c>
      <c r="J1453" s="667">
        <f t="shared" si="645"/>
        <v>0</v>
      </c>
      <c r="K1453" s="667">
        <f t="shared" si="645"/>
        <v>0</v>
      </c>
      <c r="L1453" s="669">
        <v>3</v>
      </c>
      <c r="M1453" s="670"/>
      <c r="N1453" s="670"/>
    </row>
    <row r="1454" spans="1:14" s="623" customFormat="1">
      <c r="A1454" s="665">
        <v>1</v>
      </c>
      <c r="B1454" s="671" t="s">
        <v>266</v>
      </c>
      <c r="C1454" s="666">
        <f t="shared" ref="C1454:K1454" si="648">C1455+C1456</f>
        <v>5</v>
      </c>
      <c r="D1454" s="666">
        <f t="shared" ref="D1454" si="649">D1455+D1456</f>
        <v>0</v>
      </c>
      <c r="E1454" s="667">
        <f t="shared" si="648"/>
        <v>4</v>
      </c>
      <c r="F1454" s="667">
        <f t="shared" si="648"/>
        <v>1</v>
      </c>
      <c r="G1454" s="667">
        <f t="shared" si="648"/>
        <v>2</v>
      </c>
      <c r="H1454" s="667">
        <f t="shared" si="648"/>
        <v>18</v>
      </c>
      <c r="I1454" s="666">
        <f t="shared" ref="I1454" si="650">I1455+I1456</f>
        <v>0</v>
      </c>
      <c r="J1454" s="667">
        <f t="shared" si="648"/>
        <v>0</v>
      </c>
      <c r="K1454" s="667">
        <f t="shared" si="648"/>
        <v>0</v>
      </c>
      <c r="L1454" s="669">
        <v>4</v>
      </c>
      <c r="M1454" s="670"/>
      <c r="N1454" s="670"/>
    </row>
    <row r="1455" spans="1:14" s="623" customFormat="1">
      <c r="A1455" s="673"/>
      <c r="B1455" s="674" t="s">
        <v>267</v>
      </c>
      <c r="C1455" s="675"/>
      <c r="D1455" s="675"/>
      <c r="E1455" s="676">
        <v>2.5</v>
      </c>
      <c r="F1455" s="677">
        <v>0.5</v>
      </c>
      <c r="G1455" s="678">
        <f t="shared" ref="G1455:G1457" si="651">E1455*F1455</f>
        <v>1.25</v>
      </c>
      <c r="H1455" s="672">
        <f t="shared" ref="H1455:H1457" si="652">ROUND(C1455*G1455*6,0)</f>
        <v>0</v>
      </c>
      <c r="I1455" s="675"/>
      <c r="J1455" s="672"/>
      <c r="K1455" s="679"/>
      <c r="L1455" s="669">
        <v>5</v>
      </c>
      <c r="M1455" s="670"/>
      <c r="N1455" s="670"/>
    </row>
    <row r="1456" spans="1:14" s="623" customFormat="1">
      <c r="A1456" s="673"/>
      <c r="B1456" s="674" t="s">
        <v>268</v>
      </c>
      <c r="C1456" s="675">
        <v>5</v>
      </c>
      <c r="D1456" s="675"/>
      <c r="E1456" s="676">
        <v>1.5</v>
      </c>
      <c r="F1456" s="677">
        <v>0.5</v>
      </c>
      <c r="G1456" s="678">
        <f t="shared" si="651"/>
        <v>0.75</v>
      </c>
      <c r="H1456" s="672">
        <v>18</v>
      </c>
      <c r="I1456" s="675"/>
      <c r="J1456" s="672"/>
      <c r="K1456" s="679"/>
      <c r="L1456" s="669">
        <v>6</v>
      </c>
      <c r="M1456" s="670"/>
      <c r="N1456" s="670"/>
    </row>
    <row r="1457" spans="1:14" s="623" customFormat="1" ht="25.5">
      <c r="A1457" s="665">
        <v>2</v>
      </c>
      <c r="B1457" s="671" t="s">
        <v>269</v>
      </c>
      <c r="C1457" s="666">
        <v>0</v>
      </c>
      <c r="D1457" s="666"/>
      <c r="E1457" s="664">
        <v>1.5</v>
      </c>
      <c r="F1457" s="677">
        <v>0.5</v>
      </c>
      <c r="G1457" s="678">
        <f t="shared" si="651"/>
        <v>0.75</v>
      </c>
      <c r="H1457" s="672">
        <f t="shared" si="652"/>
        <v>0</v>
      </c>
      <c r="I1457" s="666"/>
      <c r="J1457" s="672"/>
      <c r="K1457" s="679"/>
      <c r="L1457" s="669">
        <v>7</v>
      </c>
      <c r="M1457" s="670"/>
      <c r="N1457" s="670"/>
    </row>
    <row r="1458" spans="1:14" s="623" customFormat="1">
      <c r="A1458" s="665">
        <v>3</v>
      </c>
      <c r="B1458" s="671" t="s">
        <v>270</v>
      </c>
      <c r="C1458" s="666">
        <f t="shared" ref="C1458:K1458" si="653">SUM(C1459:C1461)</f>
        <v>2</v>
      </c>
      <c r="D1458" s="666">
        <f t="shared" ref="D1458" si="654">SUM(D1459:D1461)</f>
        <v>0</v>
      </c>
      <c r="E1458" s="667">
        <f t="shared" si="653"/>
        <v>6</v>
      </c>
      <c r="F1458" s="667">
        <f t="shared" si="653"/>
        <v>1.5</v>
      </c>
      <c r="G1458" s="667">
        <f t="shared" si="653"/>
        <v>3</v>
      </c>
      <c r="H1458" s="667">
        <f t="shared" si="653"/>
        <v>4.5</v>
      </c>
      <c r="I1458" s="666">
        <f t="shared" ref="I1458" si="655">SUM(I1459:I1461)</f>
        <v>0</v>
      </c>
      <c r="J1458" s="667">
        <f t="shared" si="653"/>
        <v>0</v>
      </c>
      <c r="K1458" s="667">
        <f t="shared" si="653"/>
        <v>0</v>
      </c>
      <c r="L1458" s="669">
        <v>8</v>
      </c>
      <c r="M1458" s="670"/>
      <c r="N1458" s="670"/>
    </row>
    <row r="1459" spans="1:14" s="623" customFormat="1">
      <c r="A1459" s="673"/>
      <c r="B1459" s="674" t="s">
        <v>271</v>
      </c>
      <c r="C1459" s="675">
        <v>1</v>
      </c>
      <c r="D1459" s="675"/>
      <c r="E1459" s="676">
        <v>2.5</v>
      </c>
      <c r="F1459" s="677">
        <v>0.5</v>
      </c>
      <c r="G1459" s="678">
        <f t="shared" ref="G1459:G1461" si="656">E1459*F1459</f>
        <v>1.25</v>
      </c>
      <c r="H1459" s="672">
        <v>2.5</v>
      </c>
      <c r="I1459" s="675"/>
      <c r="J1459" s="672"/>
      <c r="K1459" s="679"/>
      <c r="L1459" s="669">
        <v>9</v>
      </c>
      <c r="M1459" s="670"/>
      <c r="N1459" s="670"/>
    </row>
    <row r="1460" spans="1:14" s="623" customFormat="1">
      <c r="A1460" s="673"/>
      <c r="B1460" s="674" t="s">
        <v>272</v>
      </c>
      <c r="C1460" s="675">
        <v>1</v>
      </c>
      <c r="D1460" s="675"/>
      <c r="E1460" s="676">
        <v>2</v>
      </c>
      <c r="F1460" s="677">
        <v>0.5</v>
      </c>
      <c r="G1460" s="678">
        <f t="shared" si="656"/>
        <v>1</v>
      </c>
      <c r="H1460" s="672">
        <v>2</v>
      </c>
      <c r="I1460" s="675"/>
      <c r="J1460" s="672"/>
      <c r="K1460" s="679"/>
      <c r="L1460" s="669">
        <v>10</v>
      </c>
      <c r="M1460" s="670"/>
      <c r="N1460" s="670"/>
    </row>
    <row r="1461" spans="1:14" s="623" customFormat="1">
      <c r="A1461" s="673"/>
      <c r="B1461" s="674" t="s">
        <v>273</v>
      </c>
      <c r="C1461" s="675"/>
      <c r="D1461" s="675"/>
      <c r="E1461" s="676">
        <v>1.5</v>
      </c>
      <c r="F1461" s="677">
        <v>0.5</v>
      </c>
      <c r="G1461" s="678">
        <f t="shared" si="656"/>
        <v>0.75</v>
      </c>
      <c r="H1461" s="672">
        <f t="shared" ref="H1461" si="657">ROUND(C1461*G1461*6,0)</f>
        <v>0</v>
      </c>
      <c r="I1461" s="675"/>
      <c r="J1461" s="672"/>
      <c r="K1461" s="679"/>
      <c r="L1461" s="669">
        <v>11</v>
      </c>
      <c r="M1461" s="670"/>
      <c r="N1461" s="670"/>
    </row>
    <row r="1462" spans="1:14" s="623" customFormat="1" ht="38.25">
      <c r="A1462" s="665">
        <v>4</v>
      </c>
      <c r="B1462" s="671" t="s">
        <v>274</v>
      </c>
      <c r="C1462" s="666">
        <f>SUM(C1463:C1468)</f>
        <v>42</v>
      </c>
      <c r="D1462" s="666">
        <f>SUM(D1463:D1468)</f>
        <v>0</v>
      </c>
      <c r="E1462" s="664"/>
      <c r="F1462" s="677"/>
      <c r="G1462" s="678"/>
      <c r="H1462" s="667">
        <f>SUM(H1463:H1468)</f>
        <v>199.25</v>
      </c>
      <c r="I1462" s="666">
        <f>SUM(I1463:I1468)</f>
        <v>0</v>
      </c>
      <c r="J1462" s="672"/>
      <c r="K1462" s="679"/>
      <c r="L1462" s="669">
        <v>12</v>
      </c>
      <c r="M1462" s="670"/>
      <c r="N1462" s="670"/>
    </row>
    <row r="1463" spans="1:14" s="623" customFormat="1">
      <c r="A1463" s="673"/>
      <c r="B1463" s="674" t="s">
        <v>275</v>
      </c>
      <c r="C1463" s="675">
        <v>23</v>
      </c>
      <c r="D1463" s="675"/>
      <c r="E1463" s="676">
        <v>1</v>
      </c>
      <c r="F1463" s="677">
        <v>0.5</v>
      </c>
      <c r="G1463" s="678">
        <f t="shared" ref="G1463:G1475" si="658">E1463*F1463</f>
        <v>0.5</v>
      </c>
      <c r="H1463" s="672">
        <v>67</v>
      </c>
      <c r="I1463" s="675"/>
      <c r="J1463" s="672"/>
      <c r="K1463" s="679"/>
      <c r="L1463" s="669">
        <v>13</v>
      </c>
      <c r="M1463" s="670"/>
      <c r="N1463" s="670"/>
    </row>
    <row r="1464" spans="1:14" s="623" customFormat="1">
      <c r="A1464" s="673"/>
      <c r="B1464" s="674" t="s">
        <v>276</v>
      </c>
      <c r="C1464" s="675">
        <v>13</v>
      </c>
      <c r="D1464" s="675"/>
      <c r="E1464" s="676">
        <v>2</v>
      </c>
      <c r="F1464" s="677">
        <v>0.5</v>
      </c>
      <c r="G1464" s="678">
        <f t="shared" si="658"/>
        <v>1</v>
      </c>
      <c r="H1464" s="672">
        <v>89.75</v>
      </c>
      <c r="I1464" s="675"/>
      <c r="J1464" s="672"/>
      <c r="K1464" s="679"/>
      <c r="L1464" s="669">
        <v>14</v>
      </c>
      <c r="M1464" s="670"/>
      <c r="N1464" s="670"/>
    </row>
    <row r="1465" spans="1:14" s="623" customFormat="1">
      <c r="A1465" s="673"/>
      <c r="B1465" s="674" t="s">
        <v>277</v>
      </c>
      <c r="C1465" s="675">
        <v>5</v>
      </c>
      <c r="D1465" s="675"/>
      <c r="E1465" s="676">
        <v>3</v>
      </c>
      <c r="F1465" s="677">
        <v>0.5</v>
      </c>
      <c r="G1465" s="678">
        <f t="shared" si="658"/>
        <v>1.5</v>
      </c>
      <c r="H1465" s="672">
        <v>34.5</v>
      </c>
      <c r="I1465" s="675"/>
      <c r="J1465" s="672"/>
      <c r="K1465" s="679"/>
      <c r="L1465" s="669">
        <v>15</v>
      </c>
      <c r="M1465" s="670"/>
      <c r="N1465" s="670"/>
    </row>
    <row r="1466" spans="1:14" s="623" customFormat="1">
      <c r="A1466" s="673"/>
      <c r="B1466" s="674" t="s">
        <v>278</v>
      </c>
      <c r="C1466" s="675">
        <v>1</v>
      </c>
      <c r="D1466" s="675"/>
      <c r="E1466" s="676">
        <v>4</v>
      </c>
      <c r="F1466" s="677">
        <v>0.5</v>
      </c>
      <c r="G1466" s="678">
        <f t="shared" si="658"/>
        <v>2</v>
      </c>
      <c r="H1466" s="672">
        <v>8</v>
      </c>
      <c r="I1466" s="675"/>
      <c r="J1466" s="672"/>
      <c r="K1466" s="679"/>
      <c r="L1466" s="669">
        <v>16</v>
      </c>
      <c r="M1466" s="670"/>
      <c r="N1466" s="670"/>
    </row>
    <row r="1467" spans="1:14" s="623" customFormat="1">
      <c r="A1467" s="673"/>
      <c r="B1467" s="674" t="s">
        <v>279</v>
      </c>
      <c r="C1467" s="675"/>
      <c r="D1467" s="675"/>
      <c r="E1467" s="676">
        <v>5</v>
      </c>
      <c r="F1467" s="677">
        <v>0.5</v>
      </c>
      <c r="G1467" s="678">
        <f t="shared" si="658"/>
        <v>2.5</v>
      </c>
      <c r="H1467" s="672">
        <f t="shared" ref="H1467:H1468" si="659">ROUND(C1467*G1467*6,0)</f>
        <v>0</v>
      </c>
      <c r="I1467" s="675"/>
      <c r="J1467" s="672"/>
      <c r="K1467" s="679"/>
      <c r="L1467" s="669">
        <v>17</v>
      </c>
      <c r="M1467" s="670"/>
      <c r="N1467" s="670"/>
    </row>
    <row r="1468" spans="1:14" s="623" customFormat="1">
      <c r="A1468" s="673"/>
      <c r="B1468" s="674" t="s">
        <v>280</v>
      </c>
      <c r="C1468" s="675"/>
      <c r="D1468" s="675"/>
      <c r="E1468" s="676">
        <v>6</v>
      </c>
      <c r="F1468" s="677">
        <v>0.5</v>
      </c>
      <c r="G1468" s="678">
        <f t="shared" si="658"/>
        <v>3</v>
      </c>
      <c r="H1468" s="672">
        <f t="shared" si="659"/>
        <v>0</v>
      </c>
      <c r="I1468" s="675"/>
      <c r="J1468" s="672"/>
      <c r="K1468" s="679"/>
      <c r="L1468" s="669">
        <v>18</v>
      </c>
      <c r="M1468" s="670"/>
      <c r="N1468" s="670"/>
    </row>
    <row r="1469" spans="1:14" s="623" customFormat="1">
      <c r="A1469" s="665">
        <v>5</v>
      </c>
      <c r="B1469" s="671" t="s">
        <v>281</v>
      </c>
      <c r="C1469" s="666">
        <f>C1470+C1473+C1474+C1475</f>
        <v>2</v>
      </c>
      <c r="D1469" s="666">
        <f>D1470+D1473+D1474+D1475</f>
        <v>0</v>
      </c>
      <c r="E1469" s="666"/>
      <c r="F1469" s="677">
        <v>0.5</v>
      </c>
      <c r="G1469" s="678">
        <f t="shared" si="658"/>
        <v>0</v>
      </c>
      <c r="H1469" s="667">
        <f>H1470+H1473+H1474+H1475</f>
        <v>9</v>
      </c>
      <c r="I1469" s="666">
        <f>I1470+I1473+I1474+I1475</f>
        <v>0</v>
      </c>
      <c r="J1469" s="667"/>
      <c r="K1469" s="684"/>
      <c r="L1469" s="669">
        <v>19</v>
      </c>
      <c r="M1469" s="670"/>
      <c r="N1469" s="670"/>
    </row>
    <row r="1470" spans="1:14" s="623" customFormat="1" ht="43.9" customHeight="1">
      <c r="A1470" s="665" t="s">
        <v>282</v>
      </c>
      <c r="B1470" s="671" t="s">
        <v>283</v>
      </c>
      <c r="C1470" s="666">
        <f>C1471+C1472</f>
        <v>2</v>
      </c>
      <c r="D1470" s="666">
        <f>D1471+D1472</f>
        <v>0</v>
      </c>
      <c r="E1470" s="664"/>
      <c r="F1470" s="677">
        <v>0.5</v>
      </c>
      <c r="G1470" s="678">
        <f t="shared" si="658"/>
        <v>0</v>
      </c>
      <c r="H1470" s="667">
        <f>H1471+H1472</f>
        <v>9</v>
      </c>
      <c r="I1470" s="666">
        <f>I1471+I1472</f>
        <v>0</v>
      </c>
      <c r="J1470" s="667"/>
      <c r="K1470" s="684"/>
      <c r="L1470" s="669">
        <v>20</v>
      </c>
      <c r="M1470" s="670"/>
      <c r="N1470" s="670"/>
    </row>
    <row r="1471" spans="1:14" s="623" customFormat="1">
      <c r="A1471" s="673"/>
      <c r="B1471" s="674" t="s">
        <v>284</v>
      </c>
      <c r="C1471" s="675">
        <v>2</v>
      </c>
      <c r="D1471" s="675"/>
      <c r="E1471" s="676">
        <v>1.5</v>
      </c>
      <c r="F1471" s="677">
        <v>0.5</v>
      </c>
      <c r="G1471" s="678">
        <f t="shared" si="658"/>
        <v>0.75</v>
      </c>
      <c r="H1471" s="672">
        <f>ROUND(C1471*G1471*6,0)</f>
        <v>9</v>
      </c>
      <c r="I1471" s="675"/>
      <c r="J1471" s="672"/>
      <c r="K1471" s="679"/>
      <c r="L1471" s="669">
        <v>21</v>
      </c>
      <c r="M1471" s="670"/>
      <c r="N1471" s="670"/>
    </row>
    <row r="1472" spans="1:14" s="623" customFormat="1">
      <c r="A1472" s="673"/>
      <c r="B1472" s="674" t="s">
        <v>285</v>
      </c>
      <c r="C1472" s="675"/>
      <c r="D1472" s="675"/>
      <c r="E1472" s="676">
        <v>2</v>
      </c>
      <c r="F1472" s="677">
        <v>0.5</v>
      </c>
      <c r="G1472" s="678">
        <f t="shared" si="658"/>
        <v>1</v>
      </c>
      <c r="H1472" s="672">
        <f t="shared" ref="H1472:H1475" si="660">ROUND(C1472*G1472*6,0)</f>
        <v>0</v>
      </c>
      <c r="I1472" s="675"/>
      <c r="J1472" s="672"/>
      <c r="K1472" s="679"/>
      <c r="L1472" s="669">
        <v>22</v>
      </c>
      <c r="M1472" s="670"/>
      <c r="N1472" s="670"/>
    </row>
    <row r="1473" spans="1:14" s="623" customFormat="1" ht="38.25">
      <c r="A1473" s="665" t="s">
        <v>286</v>
      </c>
      <c r="B1473" s="671" t="s">
        <v>287</v>
      </c>
      <c r="C1473" s="666">
        <v>0</v>
      </c>
      <c r="D1473" s="666"/>
      <c r="E1473" s="685">
        <v>1</v>
      </c>
      <c r="F1473" s="677">
        <v>0.5</v>
      </c>
      <c r="G1473" s="678">
        <f t="shared" si="658"/>
        <v>0.5</v>
      </c>
      <c r="H1473" s="667">
        <f t="shared" si="660"/>
        <v>0</v>
      </c>
      <c r="I1473" s="666"/>
      <c r="J1473" s="667"/>
      <c r="K1473" s="684"/>
      <c r="L1473" s="669">
        <v>23</v>
      </c>
      <c r="M1473" s="670"/>
      <c r="N1473" s="670"/>
    </row>
    <row r="1474" spans="1:14" s="623" customFormat="1" ht="25.5">
      <c r="A1474" s="665" t="s">
        <v>288</v>
      </c>
      <c r="B1474" s="671" t="s">
        <v>289</v>
      </c>
      <c r="C1474" s="666">
        <v>0</v>
      </c>
      <c r="D1474" s="666"/>
      <c r="E1474" s="685">
        <v>1</v>
      </c>
      <c r="F1474" s="677">
        <v>0.5</v>
      </c>
      <c r="G1474" s="678">
        <f t="shared" si="658"/>
        <v>0.5</v>
      </c>
      <c r="H1474" s="667">
        <f t="shared" si="660"/>
        <v>0</v>
      </c>
      <c r="I1474" s="666"/>
      <c r="J1474" s="667"/>
      <c r="K1474" s="684"/>
      <c r="L1474" s="669">
        <v>24</v>
      </c>
      <c r="M1474" s="670"/>
      <c r="N1474" s="670"/>
    </row>
    <row r="1475" spans="1:14" s="623" customFormat="1" ht="38.25">
      <c r="A1475" s="665" t="s">
        <v>290</v>
      </c>
      <c r="B1475" s="671" t="s">
        <v>291</v>
      </c>
      <c r="C1475" s="666">
        <v>0</v>
      </c>
      <c r="D1475" s="666"/>
      <c r="E1475" s="685">
        <v>3</v>
      </c>
      <c r="F1475" s="677">
        <v>0.5</v>
      </c>
      <c r="G1475" s="678">
        <f t="shared" si="658"/>
        <v>1.5</v>
      </c>
      <c r="H1475" s="667">
        <f t="shared" si="660"/>
        <v>0</v>
      </c>
      <c r="I1475" s="666"/>
      <c r="J1475" s="667"/>
      <c r="K1475" s="684"/>
      <c r="L1475" s="669">
        <v>25</v>
      </c>
      <c r="M1475" s="670"/>
      <c r="N1475" s="670"/>
    </row>
    <row r="1476" spans="1:14" s="628" customFormat="1" ht="25.5">
      <c r="A1476" s="665">
        <v>6</v>
      </c>
      <c r="B1476" s="671" t="s">
        <v>292</v>
      </c>
      <c r="C1476" s="666">
        <f>C1477+C1481</f>
        <v>145</v>
      </c>
      <c r="D1476" s="666">
        <f>D1477+D1481</f>
        <v>0</v>
      </c>
      <c r="E1476" s="664"/>
      <c r="F1476" s="668"/>
      <c r="G1476" s="686"/>
      <c r="H1476" s="667">
        <f>H1477+H1481</f>
        <v>672.75</v>
      </c>
      <c r="I1476" s="666">
        <f>I1477+I1481</f>
        <v>0</v>
      </c>
      <c r="J1476" s="667"/>
      <c r="K1476" s="684"/>
      <c r="L1476" s="687">
        <v>26</v>
      </c>
      <c r="M1476" s="670"/>
      <c r="N1476" s="670"/>
    </row>
    <row r="1477" spans="1:14" s="623" customFormat="1">
      <c r="A1477" s="665" t="s">
        <v>293</v>
      </c>
      <c r="B1477" s="671" t="s">
        <v>294</v>
      </c>
      <c r="C1477" s="666">
        <f>C1478+C1479+C1480</f>
        <v>22</v>
      </c>
      <c r="D1477" s="666">
        <f>D1478+D1479+D1480</f>
        <v>0</v>
      </c>
      <c r="E1477" s="676">
        <v>2.5</v>
      </c>
      <c r="F1477" s="677">
        <v>0.5</v>
      </c>
      <c r="G1477" s="678">
        <f t="shared" ref="G1477:G1480" si="661">E1477*F1477</f>
        <v>1.25</v>
      </c>
      <c r="H1477" s="667">
        <f>H1478+H1479+H1480</f>
        <v>127.75</v>
      </c>
      <c r="I1477" s="666">
        <f>I1478+I1479+I1480</f>
        <v>0</v>
      </c>
      <c r="J1477" s="667"/>
      <c r="K1477" s="684"/>
      <c r="L1477" s="669">
        <v>27</v>
      </c>
      <c r="M1477" s="670"/>
      <c r="N1477" s="670"/>
    </row>
    <row r="1478" spans="1:14" s="623" customFormat="1">
      <c r="A1478" s="673"/>
      <c r="B1478" s="674" t="s">
        <v>295</v>
      </c>
      <c r="C1478" s="675">
        <v>2</v>
      </c>
      <c r="D1478" s="675"/>
      <c r="E1478" s="676">
        <v>2.5</v>
      </c>
      <c r="F1478" s="677">
        <v>0.5</v>
      </c>
      <c r="G1478" s="678">
        <f t="shared" si="661"/>
        <v>1.25</v>
      </c>
      <c r="H1478" s="672">
        <v>26</v>
      </c>
      <c r="I1478" s="675"/>
      <c r="J1478" s="672"/>
      <c r="K1478" s="679"/>
      <c r="L1478" s="669">
        <v>28</v>
      </c>
      <c r="M1478" s="670"/>
      <c r="N1478" s="670"/>
    </row>
    <row r="1479" spans="1:14" s="623" customFormat="1">
      <c r="A1479" s="673"/>
      <c r="B1479" s="674" t="s">
        <v>296</v>
      </c>
      <c r="C1479" s="675">
        <v>10</v>
      </c>
      <c r="D1479" s="675"/>
      <c r="E1479" s="676">
        <v>2</v>
      </c>
      <c r="F1479" s="677">
        <v>0.5</v>
      </c>
      <c r="G1479" s="678">
        <f t="shared" si="661"/>
        <v>1</v>
      </c>
      <c r="H1479" s="672">
        <v>59.5</v>
      </c>
      <c r="I1479" s="675"/>
      <c r="J1479" s="672"/>
      <c r="K1479" s="679"/>
      <c r="L1479" s="669">
        <v>29</v>
      </c>
      <c r="M1479" s="670"/>
      <c r="N1479" s="670"/>
    </row>
    <row r="1480" spans="1:14" s="623" customFormat="1">
      <c r="A1480" s="673"/>
      <c r="B1480" s="674" t="s">
        <v>297</v>
      </c>
      <c r="C1480" s="675">
        <v>10</v>
      </c>
      <c r="D1480" s="675"/>
      <c r="E1480" s="676">
        <v>2.5</v>
      </c>
      <c r="F1480" s="677">
        <v>0.5</v>
      </c>
      <c r="G1480" s="678">
        <f t="shared" si="661"/>
        <v>1.25</v>
      </c>
      <c r="H1480" s="672">
        <v>42.25</v>
      </c>
      <c r="I1480" s="675"/>
      <c r="J1480" s="672"/>
      <c r="K1480" s="679"/>
      <c r="L1480" s="669">
        <v>30</v>
      </c>
      <c r="M1480" s="670"/>
      <c r="N1480" s="670"/>
    </row>
    <row r="1481" spans="1:14" s="623" customFormat="1">
      <c r="A1481" s="665" t="s">
        <v>298</v>
      </c>
      <c r="B1481" s="671" t="s">
        <v>299</v>
      </c>
      <c r="C1481" s="666">
        <f>C1482+C1483+C1484</f>
        <v>123</v>
      </c>
      <c r="D1481" s="666">
        <f>D1482+D1483+D1484</f>
        <v>0</v>
      </c>
      <c r="E1481" s="676"/>
      <c r="F1481" s="677"/>
      <c r="G1481" s="678"/>
      <c r="H1481" s="672">
        <f>H1482+H1483+H1484</f>
        <v>545</v>
      </c>
      <c r="I1481" s="666">
        <f>I1482+I1483+I1484</f>
        <v>0</v>
      </c>
      <c r="J1481" s="672"/>
      <c r="K1481" s="679"/>
      <c r="L1481" s="669">
        <v>31</v>
      </c>
      <c r="M1481" s="670"/>
      <c r="N1481" s="670"/>
    </row>
    <row r="1482" spans="1:14" s="623" customFormat="1">
      <c r="A1482" s="673"/>
      <c r="B1482" s="674" t="s">
        <v>295</v>
      </c>
      <c r="C1482" s="675">
        <v>35</v>
      </c>
      <c r="D1482" s="675"/>
      <c r="E1482" s="676">
        <v>2</v>
      </c>
      <c r="F1482" s="677">
        <v>0.5</v>
      </c>
      <c r="G1482" s="678">
        <f t="shared" ref="G1482:G1485" si="662">E1482*F1482</f>
        <v>1</v>
      </c>
      <c r="H1482" s="672">
        <v>204</v>
      </c>
      <c r="I1482" s="675"/>
      <c r="J1482" s="672"/>
      <c r="K1482" s="679"/>
      <c r="L1482" s="669">
        <v>32</v>
      </c>
      <c r="M1482" s="670"/>
      <c r="N1482" s="670"/>
    </row>
    <row r="1483" spans="1:14" s="623" customFormat="1">
      <c r="A1483" s="673"/>
      <c r="B1483" s="674" t="s">
        <v>296</v>
      </c>
      <c r="C1483" s="675">
        <v>75</v>
      </c>
      <c r="D1483" s="675"/>
      <c r="E1483" s="676">
        <v>1.5</v>
      </c>
      <c r="F1483" s="677">
        <v>0.5</v>
      </c>
      <c r="G1483" s="678">
        <f t="shared" si="662"/>
        <v>0.75</v>
      </c>
      <c r="H1483" s="672">
        <v>310.5</v>
      </c>
      <c r="I1483" s="675"/>
      <c r="J1483" s="672"/>
      <c r="K1483" s="679"/>
      <c r="L1483" s="669">
        <v>33</v>
      </c>
      <c r="M1483" s="670"/>
      <c r="N1483" s="670"/>
    </row>
    <row r="1484" spans="1:14" s="623" customFormat="1">
      <c r="A1484" s="673"/>
      <c r="B1484" s="674" t="s">
        <v>297</v>
      </c>
      <c r="C1484" s="675">
        <v>13</v>
      </c>
      <c r="D1484" s="675"/>
      <c r="E1484" s="676">
        <v>2</v>
      </c>
      <c r="F1484" s="677">
        <v>0.5</v>
      </c>
      <c r="G1484" s="678">
        <f t="shared" si="662"/>
        <v>1</v>
      </c>
      <c r="H1484" s="672">
        <v>30.5</v>
      </c>
      <c r="I1484" s="675"/>
      <c r="J1484" s="672"/>
      <c r="K1484" s="679"/>
      <c r="L1484" s="669">
        <v>34</v>
      </c>
      <c r="M1484" s="670"/>
      <c r="N1484" s="670"/>
    </row>
    <row r="1485" spans="1:14" s="623" customFormat="1" ht="25.5">
      <c r="A1485" s="665">
        <v>7</v>
      </c>
      <c r="B1485" s="671" t="s">
        <v>300</v>
      </c>
      <c r="C1485" s="666">
        <v>142</v>
      </c>
      <c r="D1485" s="666"/>
      <c r="E1485" s="664">
        <v>1.5</v>
      </c>
      <c r="F1485" s="668">
        <v>0.5</v>
      </c>
      <c r="G1485" s="686">
        <f t="shared" si="662"/>
        <v>0.75</v>
      </c>
      <c r="H1485" s="667">
        <v>651.77499999999998</v>
      </c>
      <c r="I1485" s="666"/>
      <c r="J1485" s="667"/>
      <c r="K1485" s="684"/>
      <c r="L1485" s="669">
        <v>35</v>
      </c>
      <c r="M1485" s="670"/>
      <c r="N1485" s="670"/>
    </row>
    <row r="1486" spans="1:14" s="623" customFormat="1">
      <c r="A1486" s="665" t="s">
        <v>37</v>
      </c>
      <c r="B1486" s="671" t="s">
        <v>301</v>
      </c>
      <c r="C1486" s="666">
        <f>C1487+C1494+C1495</f>
        <v>10</v>
      </c>
      <c r="D1486" s="666">
        <f>D1487+D1494+D1495</f>
        <v>0</v>
      </c>
      <c r="E1486" s="688"/>
      <c r="F1486" s="677"/>
      <c r="G1486" s="678"/>
      <c r="H1486" s="667">
        <f>H1487+H1494+H1495</f>
        <v>41.875</v>
      </c>
      <c r="I1486" s="666">
        <f>I1487+I1494+I1495</f>
        <v>0</v>
      </c>
      <c r="J1486" s="667"/>
      <c r="K1486" s="684"/>
      <c r="L1486" s="669">
        <v>36</v>
      </c>
      <c r="M1486" s="670"/>
      <c r="N1486" s="670"/>
    </row>
    <row r="1487" spans="1:14" s="623" customFormat="1" ht="25.5">
      <c r="A1487" s="665">
        <v>1</v>
      </c>
      <c r="B1487" s="671" t="s">
        <v>302</v>
      </c>
      <c r="C1487" s="666">
        <f>C1488+C1489</f>
        <v>2</v>
      </c>
      <c r="D1487" s="666">
        <f>D1488+D1489</f>
        <v>0</v>
      </c>
      <c r="E1487" s="689"/>
      <c r="F1487" s="677"/>
      <c r="G1487" s="678"/>
      <c r="H1487" s="667">
        <f>H1488+H1489</f>
        <v>6.875</v>
      </c>
      <c r="I1487" s="666">
        <f>I1488+I1489</f>
        <v>0</v>
      </c>
      <c r="J1487" s="667"/>
      <c r="K1487" s="684"/>
      <c r="L1487" s="669">
        <v>37</v>
      </c>
      <c r="M1487" s="670"/>
      <c r="N1487" s="670"/>
    </row>
    <row r="1488" spans="1:14" s="623" customFormat="1">
      <c r="A1488" s="665" t="s">
        <v>39</v>
      </c>
      <c r="B1488" s="671" t="s">
        <v>303</v>
      </c>
      <c r="C1488" s="666">
        <v>2</v>
      </c>
      <c r="D1488" s="666"/>
      <c r="E1488" s="664">
        <v>2.5</v>
      </c>
      <c r="F1488" s="677">
        <v>0.5</v>
      </c>
      <c r="G1488" s="678">
        <f t="shared" ref="G1488:G1494" si="663">E1488*F1488</f>
        <v>1.25</v>
      </c>
      <c r="H1488" s="672">
        <v>6.875</v>
      </c>
      <c r="I1488" s="666"/>
      <c r="J1488" s="667"/>
      <c r="K1488" s="684"/>
      <c r="L1488" s="669">
        <v>38</v>
      </c>
      <c r="M1488" s="670"/>
      <c r="N1488" s="670"/>
    </row>
    <row r="1489" spans="1:14" s="623" customFormat="1">
      <c r="A1489" s="665" t="s">
        <v>42</v>
      </c>
      <c r="B1489" s="671" t="s">
        <v>304</v>
      </c>
      <c r="C1489" s="666">
        <f>SUM(C1490:C1493)</f>
        <v>0</v>
      </c>
      <c r="D1489" s="666">
        <f>SUM(D1490:D1493)</f>
        <v>0</v>
      </c>
      <c r="E1489" s="664"/>
      <c r="F1489" s="677"/>
      <c r="G1489" s="678"/>
      <c r="H1489" s="667">
        <f>SUM(H1490:H1493)</f>
        <v>0</v>
      </c>
      <c r="I1489" s="666">
        <f>SUM(I1490:I1493)</f>
        <v>0</v>
      </c>
      <c r="J1489" s="667"/>
      <c r="K1489" s="684"/>
      <c r="L1489" s="669">
        <v>39</v>
      </c>
      <c r="M1489" s="670"/>
      <c r="N1489" s="670"/>
    </row>
    <row r="1490" spans="1:14" s="623" customFormat="1">
      <c r="A1490" s="673"/>
      <c r="B1490" s="674" t="s">
        <v>305</v>
      </c>
      <c r="C1490" s="675">
        <v>0</v>
      </c>
      <c r="D1490" s="675"/>
      <c r="E1490" s="676">
        <v>1.5</v>
      </c>
      <c r="F1490" s="677">
        <v>0.5</v>
      </c>
      <c r="G1490" s="678">
        <f t="shared" si="663"/>
        <v>0.75</v>
      </c>
      <c r="H1490" s="672">
        <f t="shared" ref="H1490:H1494" si="664">ROUND(C1490*G1490*6,0)</f>
        <v>0</v>
      </c>
      <c r="I1490" s="675"/>
      <c r="J1490" s="672"/>
      <c r="K1490" s="679"/>
      <c r="L1490" s="669">
        <v>40</v>
      </c>
      <c r="M1490" s="670"/>
      <c r="N1490" s="670"/>
    </row>
    <row r="1491" spans="1:14" s="623" customFormat="1">
      <c r="A1491" s="673"/>
      <c r="B1491" s="674" t="s">
        <v>306</v>
      </c>
      <c r="C1491" s="675">
        <v>0</v>
      </c>
      <c r="D1491" s="675"/>
      <c r="E1491" s="676">
        <v>3</v>
      </c>
      <c r="F1491" s="677">
        <v>0.5</v>
      </c>
      <c r="G1491" s="678">
        <f t="shared" si="663"/>
        <v>1.5</v>
      </c>
      <c r="H1491" s="672">
        <f t="shared" si="664"/>
        <v>0</v>
      </c>
      <c r="I1491" s="675"/>
      <c r="J1491" s="672"/>
      <c r="K1491" s="679"/>
      <c r="L1491" s="669">
        <v>41</v>
      </c>
      <c r="M1491" s="670"/>
      <c r="N1491" s="670"/>
    </row>
    <row r="1492" spans="1:14" s="623" customFormat="1">
      <c r="A1492" s="673"/>
      <c r="B1492" s="674" t="s">
        <v>307</v>
      </c>
      <c r="C1492" s="675">
        <v>0</v>
      </c>
      <c r="D1492" s="675"/>
      <c r="E1492" s="676">
        <v>4.5</v>
      </c>
      <c r="F1492" s="677">
        <v>0.5</v>
      </c>
      <c r="G1492" s="678">
        <f t="shared" si="663"/>
        <v>2.25</v>
      </c>
      <c r="H1492" s="672">
        <f t="shared" si="664"/>
        <v>0</v>
      </c>
      <c r="I1492" s="675"/>
      <c r="J1492" s="672"/>
      <c r="K1492" s="679"/>
      <c r="L1492" s="669">
        <v>42</v>
      </c>
      <c r="M1492" s="670"/>
      <c r="N1492" s="670"/>
    </row>
    <row r="1493" spans="1:14" s="623" customFormat="1">
      <c r="A1493" s="673"/>
      <c r="B1493" s="674" t="s">
        <v>308</v>
      </c>
      <c r="C1493" s="675">
        <v>0</v>
      </c>
      <c r="D1493" s="675"/>
      <c r="E1493" s="676">
        <v>6</v>
      </c>
      <c r="F1493" s="677">
        <v>0.5</v>
      </c>
      <c r="G1493" s="678">
        <f t="shared" si="663"/>
        <v>3</v>
      </c>
      <c r="H1493" s="672">
        <f t="shared" si="664"/>
        <v>0</v>
      </c>
      <c r="I1493" s="675"/>
      <c r="J1493" s="672"/>
      <c r="K1493" s="679"/>
      <c r="L1493" s="669">
        <v>43</v>
      </c>
      <c r="M1493" s="670"/>
      <c r="N1493" s="670"/>
    </row>
    <row r="1494" spans="1:14" s="623" customFormat="1" ht="25.5">
      <c r="A1494" s="665">
        <v>2</v>
      </c>
      <c r="B1494" s="671" t="s">
        <v>309</v>
      </c>
      <c r="C1494" s="666">
        <v>0</v>
      </c>
      <c r="D1494" s="666"/>
      <c r="E1494" s="664">
        <v>1.5</v>
      </c>
      <c r="F1494" s="677">
        <v>0.5</v>
      </c>
      <c r="G1494" s="678">
        <f t="shared" si="663"/>
        <v>0.75</v>
      </c>
      <c r="H1494" s="672">
        <f t="shared" si="664"/>
        <v>0</v>
      </c>
      <c r="I1494" s="666"/>
      <c r="J1494" s="667"/>
      <c r="K1494" s="684"/>
      <c r="L1494" s="669">
        <v>44</v>
      </c>
      <c r="M1494" s="670"/>
      <c r="N1494" s="670"/>
    </row>
    <row r="1495" spans="1:14" s="623" customFormat="1" ht="25.5">
      <c r="A1495" s="665">
        <v>3</v>
      </c>
      <c r="B1495" s="671" t="s">
        <v>310</v>
      </c>
      <c r="C1495" s="666">
        <f t="shared" ref="C1495:K1495" si="665">C1496+C1499+C1504</f>
        <v>8</v>
      </c>
      <c r="D1495" s="666">
        <f t="shared" ref="D1495" si="666">D1496+D1499+D1504</f>
        <v>0</v>
      </c>
      <c r="E1495" s="667">
        <f t="shared" si="665"/>
        <v>0</v>
      </c>
      <c r="F1495" s="667">
        <f t="shared" si="665"/>
        <v>0</v>
      </c>
      <c r="G1495" s="667">
        <f t="shared" si="665"/>
        <v>0</v>
      </c>
      <c r="H1495" s="667">
        <f t="shared" si="665"/>
        <v>35</v>
      </c>
      <c r="I1495" s="666">
        <f t="shared" ref="I1495" si="667">I1496+I1499+I1504</f>
        <v>0</v>
      </c>
      <c r="J1495" s="667">
        <f t="shared" si="665"/>
        <v>0</v>
      </c>
      <c r="K1495" s="667">
        <f t="shared" si="665"/>
        <v>0</v>
      </c>
      <c r="L1495" s="669">
        <v>45</v>
      </c>
      <c r="M1495" s="670"/>
      <c r="N1495" s="670"/>
    </row>
    <row r="1496" spans="1:14" s="628" customFormat="1">
      <c r="A1496" s="665" t="s">
        <v>311</v>
      </c>
      <c r="B1496" s="671" t="s">
        <v>312</v>
      </c>
      <c r="C1496" s="666">
        <f>C1497+C1498</f>
        <v>0</v>
      </c>
      <c r="D1496" s="666">
        <f>D1497+D1498</f>
        <v>0</v>
      </c>
      <c r="E1496" s="688"/>
      <c r="F1496" s="668"/>
      <c r="G1496" s="686"/>
      <c r="H1496" s="667">
        <f>H1497+H1498</f>
        <v>0</v>
      </c>
      <c r="I1496" s="666">
        <f>I1497+I1498</f>
        <v>0</v>
      </c>
      <c r="J1496" s="667"/>
      <c r="K1496" s="684"/>
      <c r="L1496" s="687">
        <v>46</v>
      </c>
      <c r="M1496" s="670"/>
      <c r="N1496" s="670"/>
    </row>
    <row r="1497" spans="1:14" s="623" customFormat="1" ht="25.5">
      <c r="A1497" s="673"/>
      <c r="B1497" s="674" t="s">
        <v>313</v>
      </c>
      <c r="C1497" s="675">
        <v>0</v>
      </c>
      <c r="D1497" s="675"/>
      <c r="E1497" s="676">
        <v>1.5</v>
      </c>
      <c r="F1497" s="677">
        <v>0.5</v>
      </c>
      <c r="G1497" s="678">
        <f t="shared" ref="G1497:G1503" si="668">E1497*F1497</f>
        <v>0.75</v>
      </c>
      <c r="H1497" s="672">
        <f t="shared" ref="H1497:H1503" si="669">ROUND(C1497*G1497*6,0)</f>
        <v>0</v>
      </c>
      <c r="I1497" s="675"/>
      <c r="J1497" s="672"/>
      <c r="K1497" s="679"/>
      <c r="L1497" s="669">
        <v>47</v>
      </c>
      <c r="M1497" s="670"/>
      <c r="N1497" s="670"/>
    </row>
    <row r="1498" spans="1:14" s="623" customFormat="1" ht="25.5">
      <c r="A1498" s="673"/>
      <c r="B1498" s="674" t="s">
        <v>314</v>
      </c>
      <c r="C1498" s="675">
        <v>0</v>
      </c>
      <c r="D1498" s="675"/>
      <c r="E1498" s="676">
        <v>2</v>
      </c>
      <c r="F1498" s="677">
        <v>0.5</v>
      </c>
      <c r="G1498" s="678">
        <f t="shared" si="668"/>
        <v>1</v>
      </c>
      <c r="H1498" s="672">
        <f t="shared" si="669"/>
        <v>0</v>
      </c>
      <c r="I1498" s="675"/>
      <c r="J1498" s="672"/>
      <c r="K1498" s="679"/>
      <c r="L1498" s="669">
        <v>48</v>
      </c>
      <c r="M1498" s="670"/>
      <c r="N1498" s="670"/>
    </row>
    <row r="1499" spans="1:14" s="628" customFormat="1" ht="35.1" customHeight="1">
      <c r="A1499" s="665" t="s">
        <v>315</v>
      </c>
      <c r="B1499" s="671" t="s">
        <v>316</v>
      </c>
      <c r="C1499" s="666">
        <f>SUM(C1500:C1503)</f>
        <v>0</v>
      </c>
      <c r="D1499" s="666">
        <f>SUM(D1500:D1503)</f>
        <v>0</v>
      </c>
      <c r="E1499" s="688"/>
      <c r="F1499" s="668"/>
      <c r="G1499" s="686"/>
      <c r="H1499" s="667">
        <f>SUM(H1500:H1503)</f>
        <v>0</v>
      </c>
      <c r="I1499" s="666">
        <f>SUM(I1500:I1503)</f>
        <v>0</v>
      </c>
      <c r="J1499" s="667"/>
      <c r="K1499" s="684"/>
      <c r="L1499" s="687">
        <v>49</v>
      </c>
      <c r="M1499" s="670"/>
      <c r="N1499" s="670"/>
    </row>
    <row r="1500" spans="1:14" s="623" customFormat="1">
      <c r="A1500" s="673"/>
      <c r="B1500" s="674" t="s">
        <v>317</v>
      </c>
      <c r="C1500" s="675">
        <v>0</v>
      </c>
      <c r="D1500" s="675"/>
      <c r="E1500" s="690">
        <v>1</v>
      </c>
      <c r="F1500" s="677">
        <v>0.5</v>
      </c>
      <c r="G1500" s="678">
        <f t="shared" si="668"/>
        <v>0.5</v>
      </c>
      <c r="H1500" s="672">
        <f t="shared" si="669"/>
        <v>0</v>
      </c>
      <c r="I1500" s="675"/>
      <c r="J1500" s="672"/>
      <c r="K1500" s="679"/>
      <c r="L1500" s="669">
        <v>50</v>
      </c>
      <c r="M1500" s="670"/>
      <c r="N1500" s="670"/>
    </row>
    <row r="1501" spans="1:14" s="623" customFormat="1">
      <c r="A1501" s="673"/>
      <c r="B1501" s="674" t="s">
        <v>318</v>
      </c>
      <c r="C1501" s="675">
        <v>0</v>
      </c>
      <c r="D1501" s="675"/>
      <c r="E1501" s="676">
        <v>2</v>
      </c>
      <c r="F1501" s="677">
        <v>0.5</v>
      </c>
      <c r="G1501" s="678">
        <f t="shared" si="668"/>
        <v>1</v>
      </c>
      <c r="H1501" s="672">
        <f t="shared" si="669"/>
        <v>0</v>
      </c>
      <c r="I1501" s="675"/>
      <c r="J1501" s="672"/>
      <c r="K1501" s="679"/>
      <c r="L1501" s="669">
        <v>51</v>
      </c>
      <c r="M1501" s="670"/>
      <c r="N1501" s="670"/>
    </row>
    <row r="1502" spans="1:14" s="623" customFormat="1">
      <c r="A1502" s="673"/>
      <c r="B1502" s="674" t="s">
        <v>319</v>
      </c>
      <c r="C1502" s="675">
        <v>0</v>
      </c>
      <c r="D1502" s="675"/>
      <c r="E1502" s="690">
        <v>3</v>
      </c>
      <c r="F1502" s="677">
        <v>0.5</v>
      </c>
      <c r="G1502" s="678">
        <f t="shared" si="668"/>
        <v>1.5</v>
      </c>
      <c r="H1502" s="672">
        <f t="shared" si="669"/>
        <v>0</v>
      </c>
      <c r="I1502" s="675"/>
      <c r="J1502" s="672"/>
      <c r="K1502" s="679"/>
      <c r="L1502" s="669">
        <v>52</v>
      </c>
      <c r="M1502" s="670"/>
      <c r="N1502" s="670"/>
    </row>
    <row r="1503" spans="1:14" s="623" customFormat="1">
      <c r="A1503" s="673"/>
      <c r="B1503" s="674" t="s">
        <v>320</v>
      </c>
      <c r="C1503" s="675">
        <v>0</v>
      </c>
      <c r="D1503" s="675"/>
      <c r="E1503" s="690">
        <v>4</v>
      </c>
      <c r="F1503" s="677">
        <v>0.5</v>
      </c>
      <c r="G1503" s="678">
        <f t="shared" si="668"/>
        <v>2</v>
      </c>
      <c r="H1503" s="672">
        <f t="shared" si="669"/>
        <v>0</v>
      </c>
      <c r="I1503" s="675"/>
      <c r="J1503" s="672"/>
      <c r="K1503" s="679"/>
      <c r="L1503" s="669">
        <v>53</v>
      </c>
      <c r="M1503" s="670"/>
      <c r="N1503" s="670"/>
    </row>
    <row r="1504" spans="1:14" s="623" customFormat="1" ht="25.5">
      <c r="A1504" s="665" t="s">
        <v>321</v>
      </c>
      <c r="B1504" s="671" t="s">
        <v>322</v>
      </c>
      <c r="C1504" s="666">
        <f>SUM(C1505:C1508)</f>
        <v>8</v>
      </c>
      <c r="D1504" s="666">
        <f>SUM(D1505:D1508)</f>
        <v>0</v>
      </c>
      <c r="E1504" s="688"/>
      <c r="F1504" s="677"/>
      <c r="G1504" s="678"/>
      <c r="H1504" s="667">
        <f>SUM(H1505:H1508)</f>
        <v>35</v>
      </c>
      <c r="I1504" s="666">
        <f>SUM(I1505:I1508)</f>
        <v>0</v>
      </c>
      <c r="J1504" s="667"/>
      <c r="K1504" s="684"/>
      <c r="L1504" s="669">
        <v>54</v>
      </c>
      <c r="M1504" s="670"/>
      <c r="N1504" s="670"/>
    </row>
    <row r="1505" spans="1:14" s="623" customFormat="1">
      <c r="A1505" s="673"/>
      <c r="B1505" s="674" t="s">
        <v>323</v>
      </c>
      <c r="C1505" s="675">
        <v>8</v>
      </c>
      <c r="D1505" s="675"/>
      <c r="E1505" s="676">
        <v>1.5</v>
      </c>
      <c r="F1505" s="677">
        <v>0.5</v>
      </c>
      <c r="G1505" s="678">
        <f t="shared" ref="G1505:G1509" si="670">E1505*F1505</f>
        <v>0.75</v>
      </c>
      <c r="H1505" s="672">
        <v>35</v>
      </c>
      <c r="I1505" s="675"/>
      <c r="J1505" s="672"/>
      <c r="K1505" s="679"/>
      <c r="L1505" s="669">
        <v>55</v>
      </c>
      <c r="M1505" s="670"/>
      <c r="N1505" s="670"/>
    </row>
    <row r="1506" spans="1:14" s="623" customFormat="1">
      <c r="A1506" s="673"/>
      <c r="B1506" s="674" t="s">
        <v>324</v>
      </c>
      <c r="C1506" s="675">
        <v>0</v>
      </c>
      <c r="D1506" s="675"/>
      <c r="E1506" s="691">
        <v>3</v>
      </c>
      <c r="F1506" s="677">
        <v>0.5</v>
      </c>
      <c r="G1506" s="678">
        <f t="shared" si="670"/>
        <v>1.5</v>
      </c>
      <c r="H1506" s="672">
        <f t="shared" ref="H1506:H1508" si="671">ROUND(C1506*G1506*6,0)</f>
        <v>0</v>
      </c>
      <c r="I1506" s="675"/>
      <c r="J1506" s="672"/>
      <c r="K1506" s="679"/>
      <c r="L1506" s="669">
        <v>56</v>
      </c>
      <c r="M1506" s="670"/>
      <c r="N1506" s="670"/>
    </row>
    <row r="1507" spans="1:14" s="623" customFormat="1">
      <c r="A1507" s="673"/>
      <c r="B1507" s="674" t="s">
        <v>325</v>
      </c>
      <c r="C1507" s="675">
        <v>0</v>
      </c>
      <c r="D1507" s="675"/>
      <c r="E1507" s="692">
        <v>2.5</v>
      </c>
      <c r="F1507" s="677">
        <v>0.5</v>
      </c>
      <c r="G1507" s="678">
        <f t="shared" si="670"/>
        <v>1.25</v>
      </c>
      <c r="H1507" s="672">
        <f t="shared" si="671"/>
        <v>0</v>
      </c>
      <c r="I1507" s="675"/>
      <c r="J1507" s="672"/>
      <c r="K1507" s="679"/>
      <c r="L1507" s="669">
        <v>57</v>
      </c>
      <c r="M1507" s="670"/>
      <c r="N1507" s="670"/>
    </row>
    <row r="1508" spans="1:14" s="623" customFormat="1">
      <c r="A1508" s="673"/>
      <c r="B1508" s="674" t="s">
        <v>326</v>
      </c>
      <c r="C1508" s="675">
        <v>0</v>
      </c>
      <c r="D1508" s="675"/>
      <c r="E1508" s="676">
        <v>5</v>
      </c>
      <c r="F1508" s="677">
        <v>0.5</v>
      </c>
      <c r="G1508" s="678">
        <f t="shared" si="670"/>
        <v>2.5</v>
      </c>
      <c r="H1508" s="672">
        <f t="shared" si="671"/>
        <v>0</v>
      </c>
      <c r="I1508" s="675"/>
      <c r="J1508" s="672"/>
      <c r="K1508" s="679"/>
      <c r="L1508" s="669">
        <v>58</v>
      </c>
      <c r="M1508" s="670"/>
      <c r="N1508" s="670"/>
    </row>
    <row r="1509" spans="1:14" s="623" customFormat="1">
      <c r="A1509" s="665" t="s">
        <v>21</v>
      </c>
      <c r="B1509" s="671" t="s">
        <v>327</v>
      </c>
      <c r="C1509" s="666">
        <v>8</v>
      </c>
      <c r="D1509" s="666"/>
      <c r="E1509" s="685">
        <v>20</v>
      </c>
      <c r="F1509" s="668">
        <v>0.5</v>
      </c>
      <c r="G1509" s="678">
        <f t="shared" si="670"/>
        <v>10</v>
      </c>
      <c r="H1509" s="672">
        <v>73</v>
      </c>
      <c r="I1509" s="666"/>
      <c r="J1509" s="667"/>
      <c r="K1509" s="684"/>
      <c r="L1509" s="669">
        <v>72</v>
      </c>
      <c r="M1509" s="670"/>
      <c r="N1509" s="670"/>
    </row>
    <row r="1510" spans="1:14" s="470" customFormat="1">
      <c r="A1510" s="512"/>
      <c r="B1510" s="513" t="s">
        <v>107</v>
      </c>
      <c r="C1510" s="514">
        <f>C1511+C1568</f>
        <v>520</v>
      </c>
      <c r="D1510" s="514">
        <f>D1511+D1568</f>
        <v>0</v>
      </c>
      <c r="E1510" s="515"/>
      <c r="F1510" s="516"/>
      <c r="G1510" s="516"/>
      <c r="H1510" s="515">
        <f>H1511+H1568</f>
        <v>2101</v>
      </c>
      <c r="I1510" s="514">
        <f>I1511+I1568</f>
        <v>0</v>
      </c>
      <c r="J1510" s="515"/>
      <c r="K1510" s="515"/>
      <c r="L1510" s="517">
        <v>1</v>
      </c>
      <c r="M1510" s="518"/>
      <c r="N1510" s="518"/>
    </row>
    <row r="1511" spans="1:14" s="470" customFormat="1">
      <c r="A1511" s="513" t="s">
        <v>20</v>
      </c>
      <c r="B1511" s="519" t="s">
        <v>264</v>
      </c>
      <c r="C1511" s="514">
        <f>C1512+C1545</f>
        <v>520</v>
      </c>
      <c r="D1511" s="514">
        <f>D1512+D1545</f>
        <v>0</v>
      </c>
      <c r="E1511" s="515"/>
      <c r="F1511" s="516"/>
      <c r="G1511" s="516"/>
      <c r="H1511" s="515">
        <f>H1512+H1545</f>
        <v>2101</v>
      </c>
      <c r="I1511" s="514">
        <f>I1512+I1545</f>
        <v>0</v>
      </c>
      <c r="J1511" s="520"/>
      <c r="K1511" s="515"/>
      <c r="L1511" s="517">
        <v>2</v>
      </c>
      <c r="M1511" s="518"/>
      <c r="N1511" s="518"/>
    </row>
    <row r="1512" spans="1:14" s="470" customFormat="1">
      <c r="A1512" s="513" t="s">
        <v>23</v>
      </c>
      <c r="B1512" s="519" t="s">
        <v>265</v>
      </c>
      <c r="C1512" s="514">
        <f t="shared" ref="C1512:K1512" si="672">C1513+C1516+C1517+C1521+C1528+C1535+C1544</f>
        <v>495</v>
      </c>
      <c r="D1512" s="514">
        <f t="shared" ref="D1512" si="673">D1513+D1516+D1517+D1521+D1528+D1535+D1544</f>
        <v>0</v>
      </c>
      <c r="E1512" s="515"/>
      <c r="F1512" s="515"/>
      <c r="G1512" s="515"/>
      <c r="H1512" s="515">
        <f t="shared" si="672"/>
        <v>2008</v>
      </c>
      <c r="I1512" s="514">
        <f t="shared" ref="I1512" si="674">I1513+I1516+I1517+I1521+I1528+I1535+I1544</f>
        <v>0</v>
      </c>
      <c r="J1512" s="515">
        <f t="shared" si="672"/>
        <v>0</v>
      </c>
      <c r="K1512" s="515">
        <f t="shared" si="672"/>
        <v>0</v>
      </c>
      <c r="L1512" s="517">
        <v>3</v>
      </c>
      <c r="M1512" s="518"/>
      <c r="N1512" s="518"/>
    </row>
    <row r="1513" spans="1:14" s="470" customFormat="1">
      <c r="A1513" s="513">
        <v>1</v>
      </c>
      <c r="B1513" s="519" t="s">
        <v>266</v>
      </c>
      <c r="C1513" s="514">
        <f t="shared" ref="C1513:K1513" si="675">C1514+C1515</f>
        <v>8</v>
      </c>
      <c r="D1513" s="514">
        <f t="shared" ref="D1513" si="676">D1514+D1515</f>
        <v>0</v>
      </c>
      <c r="E1513" s="515">
        <f t="shared" si="675"/>
        <v>4</v>
      </c>
      <c r="F1513" s="515">
        <f t="shared" si="675"/>
        <v>1</v>
      </c>
      <c r="G1513" s="515">
        <f t="shared" si="675"/>
        <v>2</v>
      </c>
      <c r="H1513" s="515">
        <f t="shared" si="675"/>
        <v>40.5</v>
      </c>
      <c r="I1513" s="514">
        <f t="shared" ref="I1513" si="677">I1514+I1515</f>
        <v>0</v>
      </c>
      <c r="J1513" s="515">
        <f t="shared" si="675"/>
        <v>0</v>
      </c>
      <c r="K1513" s="515">
        <f t="shared" si="675"/>
        <v>0</v>
      </c>
      <c r="L1513" s="517">
        <v>4</v>
      </c>
      <c r="M1513" s="518"/>
      <c r="N1513" s="518"/>
    </row>
    <row r="1514" spans="1:14" s="470" customFormat="1">
      <c r="A1514" s="521"/>
      <c r="B1514" s="522" t="s">
        <v>267</v>
      </c>
      <c r="C1514" s="523"/>
      <c r="D1514" s="523"/>
      <c r="E1514" s="524">
        <v>2.5</v>
      </c>
      <c r="F1514" s="525">
        <v>0.5</v>
      </c>
      <c r="G1514" s="526">
        <f t="shared" ref="G1514:G1516" si="678">E1514*F1514</f>
        <v>1.25</v>
      </c>
      <c r="H1514" s="520">
        <f>ROUND(C1514*G1514*6,0)</f>
        <v>0</v>
      </c>
      <c r="I1514" s="523"/>
      <c r="J1514" s="520"/>
      <c r="K1514" s="527"/>
      <c r="L1514" s="517">
        <v>5</v>
      </c>
      <c r="M1514" s="518"/>
      <c r="N1514" s="518"/>
    </row>
    <row r="1515" spans="1:14" s="470" customFormat="1">
      <c r="A1515" s="521"/>
      <c r="B1515" s="522" t="s">
        <v>268</v>
      </c>
      <c r="C1515" s="523">
        <v>8</v>
      </c>
      <c r="D1515" s="523"/>
      <c r="E1515" s="524">
        <v>1.5</v>
      </c>
      <c r="F1515" s="525">
        <v>0.5</v>
      </c>
      <c r="G1515" s="526">
        <f t="shared" si="678"/>
        <v>0.75</v>
      </c>
      <c r="H1515" s="553">
        <v>40.5</v>
      </c>
      <c r="I1515" s="523"/>
      <c r="J1515" s="520"/>
      <c r="K1515" s="527"/>
      <c r="L1515" s="517">
        <v>6</v>
      </c>
      <c r="M1515" s="518"/>
      <c r="N1515" s="518"/>
    </row>
    <row r="1516" spans="1:14" s="470" customFormat="1" ht="25.5">
      <c r="A1516" s="513">
        <v>2</v>
      </c>
      <c r="B1516" s="519" t="s">
        <v>269</v>
      </c>
      <c r="C1516" s="514">
        <v>0</v>
      </c>
      <c r="D1516" s="514"/>
      <c r="E1516" s="512">
        <v>1.5</v>
      </c>
      <c r="F1516" s="525">
        <v>0.5</v>
      </c>
      <c r="G1516" s="526">
        <f t="shared" si="678"/>
        <v>0.75</v>
      </c>
      <c r="H1516" s="520">
        <f t="shared" ref="H1516" si="679">ROUND(C1516*G1516*6,0)</f>
        <v>0</v>
      </c>
      <c r="I1516" s="514"/>
      <c r="J1516" s="520"/>
      <c r="K1516" s="527"/>
      <c r="L1516" s="517">
        <v>7</v>
      </c>
      <c r="M1516" s="518"/>
      <c r="N1516" s="518"/>
    </row>
    <row r="1517" spans="1:14" s="470" customFormat="1">
      <c r="A1517" s="513">
        <v>3</v>
      </c>
      <c r="B1517" s="519" t="s">
        <v>270</v>
      </c>
      <c r="C1517" s="514">
        <f t="shared" ref="C1517:K1517" si="680">SUM(C1518:C1520)</f>
        <v>0</v>
      </c>
      <c r="D1517" s="514">
        <f t="shared" ref="D1517" si="681">SUM(D1518:D1520)</f>
        <v>0</v>
      </c>
      <c r="E1517" s="515">
        <f t="shared" si="680"/>
        <v>6</v>
      </c>
      <c r="F1517" s="515">
        <f t="shared" si="680"/>
        <v>1.5</v>
      </c>
      <c r="G1517" s="515">
        <f t="shared" si="680"/>
        <v>3</v>
      </c>
      <c r="H1517" s="515">
        <f t="shared" si="680"/>
        <v>0</v>
      </c>
      <c r="I1517" s="514">
        <f t="shared" ref="I1517" si="682">SUM(I1518:I1520)</f>
        <v>0</v>
      </c>
      <c r="J1517" s="515">
        <f t="shared" si="680"/>
        <v>0</v>
      </c>
      <c r="K1517" s="515">
        <f t="shared" si="680"/>
        <v>0</v>
      </c>
      <c r="L1517" s="517">
        <v>8</v>
      </c>
      <c r="M1517" s="518"/>
      <c r="N1517" s="518"/>
    </row>
    <row r="1518" spans="1:14" s="470" customFormat="1">
      <c r="A1518" s="521"/>
      <c r="B1518" s="522" t="s">
        <v>271</v>
      </c>
      <c r="C1518" s="523">
        <v>0</v>
      </c>
      <c r="D1518" s="523"/>
      <c r="E1518" s="524">
        <v>2.5</v>
      </c>
      <c r="F1518" s="525">
        <v>0.5</v>
      </c>
      <c r="G1518" s="526">
        <f t="shared" ref="G1518:G1520" si="683">E1518*F1518</f>
        <v>1.25</v>
      </c>
      <c r="H1518" s="520">
        <f t="shared" ref="H1518:H1520" si="684">ROUND(C1518*G1518*6,0)</f>
        <v>0</v>
      </c>
      <c r="I1518" s="523"/>
      <c r="J1518" s="520"/>
      <c r="K1518" s="527"/>
      <c r="L1518" s="517">
        <v>9</v>
      </c>
      <c r="M1518" s="518"/>
      <c r="N1518" s="518"/>
    </row>
    <row r="1519" spans="1:14" s="470" customFormat="1">
      <c r="A1519" s="521"/>
      <c r="B1519" s="522" t="s">
        <v>272</v>
      </c>
      <c r="C1519" s="523">
        <v>0</v>
      </c>
      <c r="D1519" s="523"/>
      <c r="E1519" s="524">
        <v>2</v>
      </c>
      <c r="F1519" s="525">
        <v>0.5</v>
      </c>
      <c r="G1519" s="526">
        <f t="shared" si="683"/>
        <v>1</v>
      </c>
      <c r="H1519" s="520">
        <f t="shared" si="684"/>
        <v>0</v>
      </c>
      <c r="I1519" s="523"/>
      <c r="J1519" s="520"/>
      <c r="K1519" s="527"/>
      <c r="L1519" s="517">
        <v>10</v>
      </c>
      <c r="M1519" s="518"/>
      <c r="N1519" s="518"/>
    </row>
    <row r="1520" spans="1:14" s="470" customFormat="1">
      <c r="A1520" s="521"/>
      <c r="B1520" s="522" t="s">
        <v>273</v>
      </c>
      <c r="C1520" s="523">
        <v>0</v>
      </c>
      <c r="D1520" s="523"/>
      <c r="E1520" s="524">
        <v>1.5</v>
      </c>
      <c r="F1520" s="525">
        <v>0.5</v>
      </c>
      <c r="G1520" s="526">
        <f t="shared" si="683"/>
        <v>0.75</v>
      </c>
      <c r="H1520" s="520">
        <f t="shared" si="684"/>
        <v>0</v>
      </c>
      <c r="I1520" s="523"/>
      <c r="J1520" s="520"/>
      <c r="K1520" s="527"/>
      <c r="L1520" s="517">
        <v>11</v>
      </c>
      <c r="M1520" s="518"/>
      <c r="N1520" s="518"/>
    </row>
    <row r="1521" spans="1:14" s="470" customFormat="1" ht="38.25">
      <c r="A1521" s="513">
        <v>4</v>
      </c>
      <c r="B1521" s="519" t="s">
        <v>274</v>
      </c>
      <c r="C1521" s="514">
        <f>SUM(C1522:C1527)</f>
        <v>26</v>
      </c>
      <c r="D1521" s="514">
        <f>SUM(D1522:D1527)</f>
        <v>0</v>
      </c>
      <c r="E1521" s="512"/>
      <c r="F1521" s="525"/>
      <c r="G1521" s="526"/>
      <c r="H1521" s="515">
        <f>SUM(H1522:H1527)</f>
        <v>117</v>
      </c>
      <c r="I1521" s="514">
        <f>SUM(I1522:I1527)</f>
        <v>0</v>
      </c>
      <c r="J1521" s="520"/>
      <c r="K1521" s="527"/>
      <c r="L1521" s="517">
        <v>12</v>
      </c>
      <c r="M1521" s="518"/>
      <c r="N1521" s="518"/>
    </row>
    <row r="1522" spans="1:14" s="470" customFormat="1">
      <c r="A1522" s="521"/>
      <c r="B1522" s="522" t="s">
        <v>275</v>
      </c>
      <c r="C1522" s="523">
        <v>19</v>
      </c>
      <c r="D1522" s="523"/>
      <c r="E1522" s="524">
        <v>1</v>
      </c>
      <c r="F1522" s="525">
        <v>0.5</v>
      </c>
      <c r="G1522" s="526">
        <f t="shared" ref="G1522:G1534" si="685">E1522*F1522</f>
        <v>0.5</v>
      </c>
      <c r="H1522" s="520">
        <f t="shared" ref="H1522:H1527" si="686">ROUND(C1522*G1522*6,0)</f>
        <v>57</v>
      </c>
      <c r="I1522" s="523"/>
      <c r="J1522" s="520"/>
      <c r="K1522" s="527"/>
      <c r="L1522" s="517">
        <v>13</v>
      </c>
      <c r="M1522" s="518"/>
      <c r="N1522" s="518"/>
    </row>
    <row r="1523" spans="1:14" s="470" customFormat="1">
      <c r="A1523" s="521"/>
      <c r="B1523" s="522" t="s">
        <v>276</v>
      </c>
      <c r="C1523" s="523">
        <v>5</v>
      </c>
      <c r="D1523" s="523"/>
      <c r="E1523" s="524">
        <v>2</v>
      </c>
      <c r="F1523" s="525">
        <v>0.5</v>
      </c>
      <c r="G1523" s="526">
        <f t="shared" si="685"/>
        <v>1</v>
      </c>
      <c r="H1523" s="520">
        <f t="shared" si="686"/>
        <v>30</v>
      </c>
      <c r="I1523" s="523"/>
      <c r="J1523" s="520"/>
      <c r="K1523" s="527"/>
      <c r="L1523" s="517">
        <v>14</v>
      </c>
      <c r="M1523" s="518"/>
      <c r="N1523" s="518"/>
    </row>
    <row r="1524" spans="1:14" s="470" customFormat="1">
      <c r="A1524" s="521"/>
      <c r="B1524" s="522" t="s">
        <v>277</v>
      </c>
      <c r="C1524" s="523">
        <v>2</v>
      </c>
      <c r="D1524" s="523"/>
      <c r="E1524" s="524">
        <v>3</v>
      </c>
      <c r="F1524" s="525">
        <v>0.5</v>
      </c>
      <c r="G1524" s="526">
        <f t="shared" si="685"/>
        <v>1.5</v>
      </c>
      <c r="H1524" s="553">
        <v>30</v>
      </c>
      <c r="I1524" s="523"/>
      <c r="J1524" s="520"/>
      <c r="K1524" s="527"/>
      <c r="L1524" s="517">
        <v>15</v>
      </c>
      <c r="M1524" s="518"/>
      <c r="N1524" s="518"/>
    </row>
    <row r="1525" spans="1:14" s="470" customFormat="1">
      <c r="A1525" s="521"/>
      <c r="B1525" s="522" t="s">
        <v>278</v>
      </c>
      <c r="C1525" s="523">
        <v>0</v>
      </c>
      <c r="D1525" s="523"/>
      <c r="E1525" s="524">
        <v>4</v>
      </c>
      <c r="F1525" s="525">
        <v>0.5</v>
      </c>
      <c r="G1525" s="526">
        <f t="shared" si="685"/>
        <v>2</v>
      </c>
      <c r="H1525" s="520">
        <f t="shared" si="686"/>
        <v>0</v>
      </c>
      <c r="I1525" s="523"/>
      <c r="J1525" s="520"/>
      <c r="K1525" s="527"/>
      <c r="L1525" s="517">
        <v>16</v>
      </c>
      <c r="M1525" s="518"/>
      <c r="N1525" s="518"/>
    </row>
    <row r="1526" spans="1:14" s="470" customFormat="1">
      <c r="A1526" s="521"/>
      <c r="B1526" s="522" t="s">
        <v>279</v>
      </c>
      <c r="C1526" s="523">
        <v>0</v>
      </c>
      <c r="D1526" s="523"/>
      <c r="E1526" s="524">
        <v>5</v>
      </c>
      <c r="F1526" s="525">
        <v>0.5</v>
      </c>
      <c r="G1526" s="526">
        <f t="shared" si="685"/>
        <v>2.5</v>
      </c>
      <c r="H1526" s="520">
        <f t="shared" si="686"/>
        <v>0</v>
      </c>
      <c r="I1526" s="523"/>
      <c r="J1526" s="520"/>
      <c r="K1526" s="527"/>
      <c r="L1526" s="517">
        <v>17</v>
      </c>
      <c r="M1526" s="518"/>
      <c r="N1526" s="518"/>
    </row>
    <row r="1527" spans="1:14" s="470" customFormat="1">
      <c r="A1527" s="521"/>
      <c r="B1527" s="522" t="s">
        <v>280</v>
      </c>
      <c r="C1527" s="523">
        <v>0</v>
      </c>
      <c r="D1527" s="523"/>
      <c r="E1527" s="524">
        <v>6</v>
      </c>
      <c r="F1527" s="525">
        <v>0.5</v>
      </c>
      <c r="G1527" s="526">
        <f t="shared" si="685"/>
        <v>3</v>
      </c>
      <c r="H1527" s="520">
        <f t="shared" si="686"/>
        <v>0</v>
      </c>
      <c r="I1527" s="523"/>
      <c r="J1527" s="520"/>
      <c r="K1527" s="527"/>
      <c r="L1527" s="517">
        <v>18</v>
      </c>
      <c r="M1527" s="518"/>
      <c r="N1527" s="518"/>
    </row>
    <row r="1528" spans="1:14" s="470" customFormat="1">
      <c r="A1528" s="513">
        <v>5</v>
      </c>
      <c r="B1528" s="519" t="s">
        <v>281</v>
      </c>
      <c r="C1528" s="514">
        <f>C1529+C1532+C1533+C1534</f>
        <v>170</v>
      </c>
      <c r="D1528" s="514">
        <f>D1529+D1532+D1533+D1534</f>
        <v>0</v>
      </c>
      <c r="E1528" s="514"/>
      <c r="F1528" s="525">
        <v>0.5</v>
      </c>
      <c r="G1528" s="526">
        <f t="shared" si="685"/>
        <v>0</v>
      </c>
      <c r="H1528" s="515">
        <f>H1529+H1532+H1533+H1534</f>
        <v>472</v>
      </c>
      <c r="I1528" s="514">
        <f>I1529+I1532+I1533+I1534</f>
        <v>0</v>
      </c>
      <c r="J1528" s="515"/>
      <c r="K1528" s="528"/>
      <c r="L1528" s="517">
        <v>19</v>
      </c>
      <c r="M1528" s="518"/>
      <c r="N1528" s="518"/>
    </row>
    <row r="1529" spans="1:14" s="470" customFormat="1" ht="43.9" customHeight="1">
      <c r="A1529" s="513" t="s">
        <v>282</v>
      </c>
      <c r="B1529" s="519" t="s">
        <v>283</v>
      </c>
      <c r="C1529" s="514">
        <f>C1530+C1531</f>
        <v>6</v>
      </c>
      <c r="D1529" s="514">
        <f>D1530+D1531</f>
        <v>0</v>
      </c>
      <c r="E1529" s="512"/>
      <c r="F1529" s="525">
        <v>0.5</v>
      </c>
      <c r="G1529" s="526">
        <f t="shared" si="685"/>
        <v>0</v>
      </c>
      <c r="H1529" s="515">
        <f>H1530+H1531</f>
        <v>33</v>
      </c>
      <c r="I1529" s="514">
        <f>I1530+I1531</f>
        <v>0</v>
      </c>
      <c r="J1529" s="515"/>
      <c r="K1529" s="528"/>
      <c r="L1529" s="517">
        <v>20</v>
      </c>
      <c r="M1529" s="518"/>
      <c r="N1529" s="518"/>
    </row>
    <row r="1530" spans="1:14" s="470" customFormat="1">
      <c r="A1530" s="521"/>
      <c r="B1530" s="522" t="s">
        <v>284</v>
      </c>
      <c r="C1530" s="523">
        <v>0</v>
      </c>
      <c r="D1530" s="523"/>
      <c r="E1530" s="524">
        <v>1.5</v>
      </c>
      <c r="F1530" s="525">
        <v>0.5</v>
      </c>
      <c r="G1530" s="526">
        <f t="shared" si="685"/>
        <v>0.75</v>
      </c>
      <c r="H1530" s="520">
        <f t="shared" ref="H1530:H1534" si="687">ROUND(C1530*G1530*6,0)</f>
        <v>0</v>
      </c>
      <c r="I1530" s="523"/>
      <c r="J1530" s="520"/>
      <c r="K1530" s="527"/>
      <c r="L1530" s="517">
        <v>21</v>
      </c>
      <c r="M1530" s="518"/>
      <c r="N1530" s="518"/>
    </row>
    <row r="1531" spans="1:14" s="470" customFormat="1">
      <c r="A1531" s="521"/>
      <c r="B1531" s="522" t="s">
        <v>285</v>
      </c>
      <c r="C1531" s="523">
        <v>6</v>
      </c>
      <c r="D1531" s="523"/>
      <c r="E1531" s="524">
        <v>2</v>
      </c>
      <c r="F1531" s="525">
        <v>0.5</v>
      </c>
      <c r="G1531" s="526">
        <f t="shared" si="685"/>
        <v>1</v>
      </c>
      <c r="H1531" s="520">
        <v>33</v>
      </c>
      <c r="I1531" s="523"/>
      <c r="J1531" s="520"/>
      <c r="K1531" s="527"/>
      <c r="L1531" s="517">
        <v>22</v>
      </c>
      <c r="M1531" s="518"/>
      <c r="N1531" s="518"/>
    </row>
    <row r="1532" spans="1:14" s="470" customFormat="1" ht="38.25">
      <c r="A1532" s="513" t="s">
        <v>286</v>
      </c>
      <c r="B1532" s="519" t="s">
        <v>287</v>
      </c>
      <c r="C1532" s="514">
        <v>58</v>
      </c>
      <c r="D1532" s="514"/>
      <c r="E1532" s="529">
        <v>1</v>
      </c>
      <c r="F1532" s="525">
        <v>0.5</v>
      </c>
      <c r="G1532" s="526">
        <f t="shared" si="685"/>
        <v>0.5</v>
      </c>
      <c r="H1532" s="515">
        <v>146</v>
      </c>
      <c r="I1532" s="514"/>
      <c r="J1532" s="515"/>
      <c r="K1532" s="528"/>
      <c r="L1532" s="517">
        <v>23</v>
      </c>
      <c r="M1532" s="518"/>
      <c r="N1532" s="518"/>
    </row>
    <row r="1533" spans="1:14" s="470" customFormat="1" ht="25.5">
      <c r="A1533" s="513" t="s">
        <v>288</v>
      </c>
      <c r="B1533" s="519" t="s">
        <v>289</v>
      </c>
      <c r="C1533" s="514">
        <v>106</v>
      </c>
      <c r="D1533" s="514"/>
      <c r="E1533" s="529">
        <v>1</v>
      </c>
      <c r="F1533" s="525">
        <v>0.5</v>
      </c>
      <c r="G1533" s="526">
        <f t="shared" si="685"/>
        <v>0.5</v>
      </c>
      <c r="H1533" s="515">
        <v>293</v>
      </c>
      <c r="I1533" s="514"/>
      <c r="J1533" s="515"/>
      <c r="K1533" s="528"/>
      <c r="L1533" s="517">
        <v>24</v>
      </c>
      <c r="M1533" s="518"/>
      <c r="N1533" s="518"/>
    </row>
    <row r="1534" spans="1:14" s="470" customFormat="1" ht="38.25">
      <c r="A1534" s="513" t="s">
        <v>290</v>
      </c>
      <c r="B1534" s="519" t="s">
        <v>291</v>
      </c>
      <c r="C1534" s="514">
        <v>0</v>
      </c>
      <c r="D1534" s="514"/>
      <c r="E1534" s="529">
        <v>3</v>
      </c>
      <c r="F1534" s="525">
        <v>0.5</v>
      </c>
      <c r="G1534" s="526">
        <f t="shared" si="685"/>
        <v>1.5</v>
      </c>
      <c r="H1534" s="515">
        <f t="shared" si="687"/>
        <v>0</v>
      </c>
      <c r="I1534" s="514"/>
      <c r="J1534" s="515"/>
      <c r="K1534" s="528"/>
      <c r="L1534" s="517">
        <v>25</v>
      </c>
      <c r="M1534" s="518"/>
      <c r="N1534" s="518"/>
    </row>
    <row r="1535" spans="1:14" s="475" customFormat="1" ht="25.5">
      <c r="A1535" s="513">
        <v>6</v>
      </c>
      <c r="B1535" s="519" t="s">
        <v>292</v>
      </c>
      <c r="C1535" s="514">
        <f>C1536+C1540</f>
        <v>103</v>
      </c>
      <c r="D1535" s="514">
        <f>D1536+D1540</f>
        <v>0</v>
      </c>
      <c r="E1535" s="512"/>
      <c r="F1535" s="516"/>
      <c r="G1535" s="530"/>
      <c r="H1535" s="515">
        <f>H1536+H1540</f>
        <v>523.25</v>
      </c>
      <c r="I1535" s="514">
        <f>I1536+I1540</f>
        <v>0</v>
      </c>
      <c r="J1535" s="515"/>
      <c r="K1535" s="528"/>
      <c r="L1535" s="531">
        <v>26</v>
      </c>
      <c r="M1535" s="518"/>
      <c r="N1535" s="518"/>
    </row>
    <row r="1536" spans="1:14" s="470" customFormat="1">
      <c r="A1536" s="513" t="s">
        <v>293</v>
      </c>
      <c r="B1536" s="519" t="s">
        <v>294</v>
      </c>
      <c r="C1536" s="514">
        <f>C1537+C1538+C1539</f>
        <v>0</v>
      </c>
      <c r="D1536" s="514">
        <f>D1537+D1538+D1539</f>
        <v>0</v>
      </c>
      <c r="E1536" s="524">
        <v>2.5</v>
      </c>
      <c r="F1536" s="525">
        <v>0.5</v>
      </c>
      <c r="G1536" s="526">
        <f t="shared" ref="G1536:G1539" si="688">E1536*F1536</f>
        <v>1.25</v>
      </c>
      <c r="H1536" s="515">
        <f>H1537+H1538+H1539</f>
        <v>0</v>
      </c>
      <c r="I1536" s="514">
        <f>I1537+I1538+I1539</f>
        <v>0</v>
      </c>
      <c r="J1536" s="515"/>
      <c r="K1536" s="528"/>
      <c r="L1536" s="517">
        <v>27</v>
      </c>
      <c r="M1536" s="518"/>
      <c r="N1536" s="518"/>
    </row>
    <row r="1537" spans="1:14" s="470" customFormat="1">
      <c r="A1537" s="521"/>
      <c r="B1537" s="522" t="s">
        <v>295</v>
      </c>
      <c r="C1537" s="523">
        <v>0</v>
      </c>
      <c r="D1537" s="523"/>
      <c r="E1537" s="524">
        <v>2.5</v>
      </c>
      <c r="F1537" s="525">
        <v>0.5</v>
      </c>
      <c r="G1537" s="526">
        <f t="shared" si="688"/>
        <v>1.25</v>
      </c>
      <c r="H1537" s="520">
        <f t="shared" ref="H1537:H1539" si="689">ROUND(C1537*G1537*6,0)</f>
        <v>0</v>
      </c>
      <c r="I1537" s="523"/>
      <c r="J1537" s="520"/>
      <c r="K1537" s="527"/>
      <c r="L1537" s="517">
        <v>28</v>
      </c>
      <c r="M1537" s="518"/>
      <c r="N1537" s="518"/>
    </row>
    <row r="1538" spans="1:14" s="470" customFormat="1">
      <c r="A1538" s="521"/>
      <c r="B1538" s="522" t="s">
        <v>296</v>
      </c>
      <c r="C1538" s="523">
        <v>0</v>
      </c>
      <c r="D1538" s="523"/>
      <c r="E1538" s="524">
        <v>2</v>
      </c>
      <c r="F1538" s="525">
        <v>0.5</v>
      </c>
      <c r="G1538" s="526">
        <f t="shared" si="688"/>
        <v>1</v>
      </c>
      <c r="H1538" s="520">
        <f t="shared" si="689"/>
        <v>0</v>
      </c>
      <c r="I1538" s="523"/>
      <c r="J1538" s="520"/>
      <c r="K1538" s="527"/>
      <c r="L1538" s="517">
        <v>29</v>
      </c>
      <c r="M1538" s="518"/>
      <c r="N1538" s="518"/>
    </row>
    <row r="1539" spans="1:14" s="470" customFormat="1">
      <c r="A1539" s="521"/>
      <c r="B1539" s="522" t="s">
        <v>297</v>
      </c>
      <c r="C1539" s="523">
        <v>0</v>
      </c>
      <c r="D1539" s="523"/>
      <c r="E1539" s="524">
        <v>2.5</v>
      </c>
      <c r="F1539" s="525">
        <v>0.5</v>
      </c>
      <c r="G1539" s="526">
        <f t="shared" si="688"/>
        <v>1.25</v>
      </c>
      <c r="H1539" s="520">
        <f t="shared" si="689"/>
        <v>0</v>
      </c>
      <c r="I1539" s="523"/>
      <c r="J1539" s="520"/>
      <c r="K1539" s="527"/>
      <c r="L1539" s="517">
        <v>30</v>
      </c>
      <c r="M1539" s="518"/>
      <c r="N1539" s="518"/>
    </row>
    <row r="1540" spans="1:14" s="470" customFormat="1">
      <c r="A1540" s="513" t="s">
        <v>298</v>
      </c>
      <c r="B1540" s="519" t="s">
        <v>299</v>
      </c>
      <c r="C1540" s="523">
        <f>C1541+C1542+C1543</f>
        <v>103</v>
      </c>
      <c r="D1540" s="523">
        <f>D1541+D1542+D1543</f>
        <v>0</v>
      </c>
      <c r="E1540" s="524"/>
      <c r="F1540" s="525"/>
      <c r="G1540" s="526"/>
      <c r="H1540" s="520">
        <f>H1541+H1542+H1543</f>
        <v>523.25</v>
      </c>
      <c r="I1540" s="514">
        <f>I1541+I1542+I1543</f>
        <v>0</v>
      </c>
      <c r="J1540" s="520"/>
      <c r="K1540" s="527"/>
      <c r="L1540" s="517">
        <v>31</v>
      </c>
      <c r="M1540" s="518"/>
      <c r="N1540" s="518"/>
    </row>
    <row r="1541" spans="1:14" s="470" customFormat="1">
      <c r="A1541" s="521"/>
      <c r="B1541" s="522" t="s">
        <v>295</v>
      </c>
      <c r="C1541" s="523">
        <v>13</v>
      </c>
      <c r="D1541" s="523"/>
      <c r="E1541" s="524">
        <v>2</v>
      </c>
      <c r="F1541" s="525">
        <v>0.5</v>
      </c>
      <c r="G1541" s="526">
        <f t="shared" ref="G1541:G1544" si="690">E1541*F1541</f>
        <v>1</v>
      </c>
      <c r="H1541" s="553">
        <f t="shared" ref="H1541" si="691">ROUND(C1541*G1541*6,0)</f>
        <v>78</v>
      </c>
      <c r="I1541" s="523"/>
      <c r="J1541" s="520"/>
      <c r="K1541" s="527"/>
      <c r="L1541" s="517">
        <v>32</v>
      </c>
      <c r="M1541" s="518"/>
      <c r="N1541" s="518"/>
    </row>
    <row r="1542" spans="1:14" s="470" customFormat="1">
      <c r="A1542" s="521"/>
      <c r="B1542" s="522" t="s">
        <v>296</v>
      </c>
      <c r="C1542" s="523">
        <v>59</v>
      </c>
      <c r="D1542" s="523"/>
      <c r="E1542" s="524">
        <v>1.5</v>
      </c>
      <c r="F1542" s="525">
        <v>0.5</v>
      </c>
      <c r="G1542" s="526">
        <f t="shared" si="690"/>
        <v>0.75</v>
      </c>
      <c r="H1542" s="553">
        <v>295.25</v>
      </c>
      <c r="I1542" s="523"/>
      <c r="J1542" s="520"/>
      <c r="K1542" s="527"/>
      <c r="L1542" s="517">
        <v>33</v>
      </c>
      <c r="M1542" s="518"/>
      <c r="N1542" s="518"/>
    </row>
    <row r="1543" spans="1:14" s="470" customFormat="1">
      <c r="A1543" s="521"/>
      <c r="B1543" s="522" t="s">
        <v>297</v>
      </c>
      <c r="C1543" s="523">
        <v>31</v>
      </c>
      <c r="D1543" s="523"/>
      <c r="E1543" s="524">
        <v>2</v>
      </c>
      <c r="F1543" s="525">
        <v>0.5</v>
      </c>
      <c r="G1543" s="526">
        <f t="shared" si="690"/>
        <v>1</v>
      </c>
      <c r="H1543" s="553">
        <v>150</v>
      </c>
      <c r="I1543" s="523"/>
      <c r="J1543" s="520"/>
      <c r="K1543" s="527"/>
      <c r="L1543" s="517">
        <v>34</v>
      </c>
      <c r="M1543" s="518"/>
      <c r="N1543" s="518"/>
    </row>
    <row r="1544" spans="1:14" s="470" customFormat="1" ht="25.5">
      <c r="A1544" s="513">
        <v>7</v>
      </c>
      <c r="B1544" s="519" t="s">
        <v>300</v>
      </c>
      <c r="C1544" s="514">
        <v>188</v>
      </c>
      <c r="D1544" s="514"/>
      <c r="E1544" s="512">
        <v>1.5</v>
      </c>
      <c r="F1544" s="516">
        <v>0.5</v>
      </c>
      <c r="G1544" s="530">
        <f t="shared" si="690"/>
        <v>0.75</v>
      </c>
      <c r="H1544" s="577">
        <v>855.25</v>
      </c>
      <c r="I1544" s="514"/>
      <c r="J1544" s="515"/>
      <c r="K1544" s="528"/>
      <c r="L1544" s="517">
        <v>35</v>
      </c>
      <c r="M1544" s="518"/>
      <c r="N1544" s="518"/>
    </row>
    <row r="1545" spans="1:14" s="470" customFormat="1">
      <c r="A1545" s="513" t="s">
        <v>37</v>
      </c>
      <c r="B1545" s="519" t="s">
        <v>301</v>
      </c>
      <c r="C1545" s="514">
        <f>C1546+C1553+C1554</f>
        <v>25</v>
      </c>
      <c r="D1545" s="514">
        <f>D1546+D1553+D1554</f>
        <v>0</v>
      </c>
      <c r="E1545" s="532"/>
      <c r="F1545" s="525"/>
      <c r="G1545" s="526"/>
      <c r="H1545" s="515">
        <f>H1546+H1553+H1554</f>
        <v>93</v>
      </c>
      <c r="I1545" s="514">
        <f>I1546+I1553+I1554</f>
        <v>0</v>
      </c>
      <c r="J1545" s="515"/>
      <c r="K1545" s="528"/>
      <c r="L1545" s="517">
        <v>36</v>
      </c>
      <c r="M1545" s="518"/>
      <c r="N1545" s="518"/>
    </row>
    <row r="1546" spans="1:14" s="470" customFormat="1" ht="25.5">
      <c r="A1546" s="513">
        <v>1</v>
      </c>
      <c r="B1546" s="519" t="s">
        <v>302</v>
      </c>
      <c r="C1546" s="514">
        <f>C1547+C1548</f>
        <v>0</v>
      </c>
      <c r="D1546" s="514">
        <f>D1547+D1548</f>
        <v>0</v>
      </c>
      <c r="E1546" s="533"/>
      <c r="F1546" s="525"/>
      <c r="G1546" s="526"/>
      <c r="H1546" s="515">
        <f>H1547+H1548</f>
        <v>0</v>
      </c>
      <c r="I1546" s="514">
        <f>I1547+I1548</f>
        <v>0</v>
      </c>
      <c r="J1546" s="515"/>
      <c r="K1546" s="528"/>
      <c r="L1546" s="517">
        <v>37</v>
      </c>
      <c r="M1546" s="518"/>
      <c r="N1546" s="518"/>
    </row>
    <row r="1547" spans="1:14" s="470" customFormat="1">
      <c r="A1547" s="513" t="s">
        <v>39</v>
      </c>
      <c r="B1547" s="519" t="s">
        <v>303</v>
      </c>
      <c r="C1547" s="514">
        <v>0</v>
      </c>
      <c r="D1547" s="514"/>
      <c r="E1547" s="512">
        <v>2.5</v>
      </c>
      <c r="F1547" s="525">
        <v>0.5</v>
      </c>
      <c r="G1547" s="526">
        <f t="shared" ref="G1547:G1553" si="692">E1547*F1547</f>
        <v>1.25</v>
      </c>
      <c r="H1547" s="520">
        <f t="shared" ref="H1547:H1553" si="693">ROUND(C1547*G1547*6,0)</f>
        <v>0</v>
      </c>
      <c r="I1547" s="514"/>
      <c r="J1547" s="515"/>
      <c r="K1547" s="528"/>
      <c r="L1547" s="517">
        <v>38</v>
      </c>
      <c r="M1547" s="518"/>
      <c r="N1547" s="518"/>
    </row>
    <row r="1548" spans="1:14" s="470" customFormat="1">
      <c r="A1548" s="513" t="s">
        <v>42</v>
      </c>
      <c r="B1548" s="519" t="s">
        <v>304</v>
      </c>
      <c r="C1548" s="514">
        <f>SUM(C1549:C1552)</f>
        <v>0</v>
      </c>
      <c r="D1548" s="514">
        <f>SUM(D1549:D1552)</f>
        <v>0</v>
      </c>
      <c r="E1548" s="512"/>
      <c r="F1548" s="525"/>
      <c r="G1548" s="526"/>
      <c r="H1548" s="515">
        <f>SUM(H1549:H1552)</f>
        <v>0</v>
      </c>
      <c r="I1548" s="514">
        <f>SUM(I1549:I1552)</f>
        <v>0</v>
      </c>
      <c r="J1548" s="515"/>
      <c r="K1548" s="528"/>
      <c r="L1548" s="517">
        <v>39</v>
      </c>
      <c r="M1548" s="518"/>
      <c r="N1548" s="518"/>
    </row>
    <row r="1549" spans="1:14" s="470" customFormat="1">
      <c r="A1549" s="521"/>
      <c r="B1549" s="522" t="s">
        <v>305</v>
      </c>
      <c r="C1549" s="523">
        <v>0</v>
      </c>
      <c r="D1549" s="523"/>
      <c r="E1549" s="524">
        <v>1.5</v>
      </c>
      <c r="F1549" s="525">
        <v>0.5</v>
      </c>
      <c r="G1549" s="526">
        <f t="shared" si="692"/>
        <v>0.75</v>
      </c>
      <c r="H1549" s="520">
        <f t="shared" si="693"/>
        <v>0</v>
      </c>
      <c r="I1549" s="523"/>
      <c r="J1549" s="520"/>
      <c r="K1549" s="527"/>
      <c r="L1549" s="517">
        <v>40</v>
      </c>
      <c r="M1549" s="518"/>
      <c r="N1549" s="518"/>
    </row>
    <row r="1550" spans="1:14" s="470" customFormat="1">
      <c r="A1550" s="521"/>
      <c r="B1550" s="522" t="s">
        <v>306</v>
      </c>
      <c r="C1550" s="523">
        <v>0</v>
      </c>
      <c r="D1550" s="523"/>
      <c r="E1550" s="524">
        <v>3</v>
      </c>
      <c r="F1550" s="525">
        <v>0.5</v>
      </c>
      <c r="G1550" s="526">
        <f t="shared" si="692"/>
        <v>1.5</v>
      </c>
      <c r="H1550" s="520">
        <f t="shared" si="693"/>
        <v>0</v>
      </c>
      <c r="I1550" s="523"/>
      <c r="J1550" s="520"/>
      <c r="K1550" s="527"/>
      <c r="L1550" s="517">
        <v>41</v>
      </c>
      <c r="M1550" s="518"/>
      <c r="N1550" s="518"/>
    </row>
    <row r="1551" spans="1:14" s="470" customFormat="1">
      <c r="A1551" s="521"/>
      <c r="B1551" s="522" t="s">
        <v>307</v>
      </c>
      <c r="C1551" s="523">
        <v>0</v>
      </c>
      <c r="D1551" s="523"/>
      <c r="E1551" s="524">
        <v>4.5</v>
      </c>
      <c r="F1551" s="525">
        <v>0.5</v>
      </c>
      <c r="G1551" s="526">
        <f t="shared" si="692"/>
        <v>2.25</v>
      </c>
      <c r="H1551" s="520">
        <f t="shared" si="693"/>
        <v>0</v>
      </c>
      <c r="I1551" s="523"/>
      <c r="J1551" s="520"/>
      <c r="K1551" s="527"/>
      <c r="L1551" s="517">
        <v>42</v>
      </c>
      <c r="M1551" s="518"/>
      <c r="N1551" s="518"/>
    </row>
    <row r="1552" spans="1:14" s="470" customFormat="1">
      <c r="A1552" s="521"/>
      <c r="B1552" s="522" t="s">
        <v>308</v>
      </c>
      <c r="C1552" s="523">
        <v>0</v>
      </c>
      <c r="D1552" s="523"/>
      <c r="E1552" s="524">
        <v>6</v>
      </c>
      <c r="F1552" s="525">
        <v>0.5</v>
      </c>
      <c r="G1552" s="526">
        <f t="shared" si="692"/>
        <v>3</v>
      </c>
      <c r="H1552" s="520">
        <f t="shared" si="693"/>
        <v>0</v>
      </c>
      <c r="I1552" s="523"/>
      <c r="J1552" s="520"/>
      <c r="K1552" s="527"/>
      <c r="L1552" s="517">
        <v>43</v>
      </c>
      <c r="M1552" s="518"/>
      <c r="N1552" s="518"/>
    </row>
    <row r="1553" spans="1:14" s="470" customFormat="1" ht="25.5">
      <c r="A1553" s="513">
        <v>2</v>
      </c>
      <c r="B1553" s="519" t="s">
        <v>309</v>
      </c>
      <c r="C1553" s="514">
        <v>0</v>
      </c>
      <c r="D1553" s="514"/>
      <c r="E1553" s="512">
        <v>1.5</v>
      </c>
      <c r="F1553" s="525">
        <v>0.5</v>
      </c>
      <c r="G1553" s="526">
        <f t="shared" si="692"/>
        <v>0.75</v>
      </c>
      <c r="H1553" s="520">
        <f t="shared" si="693"/>
        <v>0</v>
      </c>
      <c r="I1553" s="514"/>
      <c r="J1553" s="515"/>
      <c r="K1553" s="528"/>
      <c r="L1553" s="517">
        <v>44</v>
      </c>
      <c r="M1553" s="518"/>
      <c r="N1553" s="518"/>
    </row>
    <row r="1554" spans="1:14" s="470" customFormat="1" ht="25.5">
      <c r="A1554" s="513">
        <v>3</v>
      </c>
      <c r="B1554" s="519" t="s">
        <v>310</v>
      </c>
      <c r="C1554" s="514">
        <f t="shared" ref="C1554:K1554" si="694">C1555+C1558+C1563</f>
        <v>25</v>
      </c>
      <c r="D1554" s="514">
        <f t="shared" ref="D1554" si="695">D1555+D1558+D1563</f>
        <v>0</v>
      </c>
      <c r="E1554" s="515">
        <f t="shared" si="694"/>
        <v>0</v>
      </c>
      <c r="F1554" s="515">
        <f t="shared" si="694"/>
        <v>0</v>
      </c>
      <c r="G1554" s="515">
        <f t="shared" si="694"/>
        <v>0</v>
      </c>
      <c r="H1554" s="515">
        <f>H1555+H1558+H1563</f>
        <v>93</v>
      </c>
      <c r="I1554" s="514">
        <f t="shared" ref="I1554" si="696">I1555+I1558+I1563</f>
        <v>0</v>
      </c>
      <c r="J1554" s="515">
        <f t="shared" si="694"/>
        <v>0</v>
      </c>
      <c r="K1554" s="515">
        <f t="shared" si="694"/>
        <v>0</v>
      </c>
      <c r="L1554" s="517">
        <v>45</v>
      </c>
      <c r="M1554" s="518"/>
      <c r="N1554" s="518"/>
    </row>
    <row r="1555" spans="1:14" s="475" customFormat="1">
      <c r="A1555" s="513" t="s">
        <v>311</v>
      </c>
      <c r="B1555" s="519" t="s">
        <v>312</v>
      </c>
      <c r="C1555" s="514">
        <f>C1556+C1557</f>
        <v>0</v>
      </c>
      <c r="D1555" s="514">
        <f>D1556+D1557</f>
        <v>0</v>
      </c>
      <c r="E1555" s="532"/>
      <c r="F1555" s="516"/>
      <c r="G1555" s="530"/>
      <c r="H1555" s="515">
        <f>H1556+H1557</f>
        <v>0</v>
      </c>
      <c r="I1555" s="514">
        <f>I1556+I1557</f>
        <v>0</v>
      </c>
      <c r="J1555" s="515"/>
      <c r="K1555" s="528"/>
      <c r="L1555" s="531">
        <v>46</v>
      </c>
      <c r="M1555" s="518"/>
      <c r="N1555" s="518"/>
    </row>
    <row r="1556" spans="1:14" s="470" customFormat="1" ht="25.5">
      <c r="A1556" s="521"/>
      <c r="B1556" s="522" t="s">
        <v>313</v>
      </c>
      <c r="C1556" s="523">
        <v>0</v>
      </c>
      <c r="D1556" s="523"/>
      <c r="E1556" s="524">
        <v>1.5</v>
      </c>
      <c r="F1556" s="525">
        <v>0.5</v>
      </c>
      <c r="G1556" s="526">
        <f t="shared" ref="G1556:G1562" si="697">E1556*F1556</f>
        <v>0.75</v>
      </c>
      <c r="H1556" s="520">
        <f t="shared" ref="H1556:H1562" si="698">ROUND(C1556*G1556*6,0)</f>
        <v>0</v>
      </c>
      <c r="I1556" s="523"/>
      <c r="J1556" s="520"/>
      <c r="K1556" s="527"/>
      <c r="L1556" s="517">
        <v>47</v>
      </c>
      <c r="M1556" s="518"/>
      <c r="N1556" s="518"/>
    </row>
    <row r="1557" spans="1:14" s="470" customFormat="1" ht="25.5">
      <c r="A1557" s="521"/>
      <c r="B1557" s="522" t="s">
        <v>314</v>
      </c>
      <c r="C1557" s="523">
        <v>0</v>
      </c>
      <c r="D1557" s="523"/>
      <c r="E1557" s="524">
        <v>2</v>
      </c>
      <c r="F1557" s="525">
        <v>0.5</v>
      </c>
      <c r="G1557" s="526">
        <f t="shared" si="697"/>
        <v>1</v>
      </c>
      <c r="H1557" s="520">
        <f t="shared" si="698"/>
        <v>0</v>
      </c>
      <c r="I1557" s="523"/>
      <c r="J1557" s="520"/>
      <c r="K1557" s="527"/>
      <c r="L1557" s="517">
        <v>48</v>
      </c>
      <c r="M1557" s="518"/>
      <c r="N1557" s="518"/>
    </row>
    <row r="1558" spans="1:14" s="475" customFormat="1" ht="35.1" customHeight="1">
      <c r="A1558" s="513" t="s">
        <v>315</v>
      </c>
      <c r="B1558" s="519" t="s">
        <v>316</v>
      </c>
      <c r="C1558" s="514">
        <f>SUM(C1559:C1562)</f>
        <v>25</v>
      </c>
      <c r="D1558" s="514">
        <f>SUM(D1559:D1562)</f>
        <v>0</v>
      </c>
      <c r="E1558" s="532"/>
      <c r="F1558" s="516"/>
      <c r="G1558" s="530"/>
      <c r="H1558" s="515">
        <f>SUM(H1559:H1562)</f>
        <v>93</v>
      </c>
      <c r="I1558" s="514">
        <f>SUM(I1559:I1562)</f>
        <v>0</v>
      </c>
      <c r="J1558" s="515"/>
      <c r="K1558" s="528"/>
      <c r="L1558" s="531">
        <v>49</v>
      </c>
      <c r="M1558" s="518"/>
      <c r="N1558" s="518"/>
    </row>
    <row r="1559" spans="1:14" s="470" customFormat="1">
      <c r="A1559" s="521"/>
      <c r="B1559" s="522" t="s">
        <v>317</v>
      </c>
      <c r="C1559" s="523">
        <v>19</v>
      </c>
      <c r="D1559" s="523"/>
      <c r="E1559" s="534">
        <v>1</v>
      </c>
      <c r="F1559" s="525">
        <v>0.5</v>
      </c>
      <c r="G1559" s="526">
        <f t="shared" si="697"/>
        <v>0.5</v>
      </c>
      <c r="H1559" s="553">
        <f t="shared" si="698"/>
        <v>57</v>
      </c>
      <c r="I1559" s="523"/>
      <c r="J1559" s="520"/>
      <c r="K1559" s="527"/>
      <c r="L1559" s="517">
        <v>50</v>
      </c>
      <c r="M1559" s="518"/>
      <c r="N1559" s="518"/>
    </row>
    <row r="1560" spans="1:14" s="470" customFormat="1">
      <c r="A1560" s="521"/>
      <c r="B1560" s="522" t="s">
        <v>318</v>
      </c>
      <c r="C1560" s="523">
        <v>4</v>
      </c>
      <c r="D1560" s="523"/>
      <c r="E1560" s="524">
        <v>2</v>
      </c>
      <c r="F1560" s="525">
        <v>0.5</v>
      </c>
      <c r="G1560" s="526">
        <f t="shared" si="697"/>
        <v>1</v>
      </c>
      <c r="H1560" s="553">
        <v>18</v>
      </c>
      <c r="I1560" s="523"/>
      <c r="J1560" s="520"/>
      <c r="K1560" s="527"/>
      <c r="L1560" s="517">
        <v>51</v>
      </c>
      <c r="M1560" s="518"/>
      <c r="N1560" s="518"/>
    </row>
    <row r="1561" spans="1:14" s="470" customFormat="1">
      <c r="A1561" s="521"/>
      <c r="B1561" s="522" t="s">
        <v>319</v>
      </c>
      <c r="C1561" s="523">
        <v>2</v>
      </c>
      <c r="D1561" s="523"/>
      <c r="E1561" s="534">
        <v>3</v>
      </c>
      <c r="F1561" s="525">
        <v>0.5</v>
      </c>
      <c r="G1561" s="526">
        <f t="shared" si="697"/>
        <v>1.5</v>
      </c>
      <c r="H1561" s="553">
        <f t="shared" si="698"/>
        <v>18</v>
      </c>
      <c r="I1561" s="523"/>
      <c r="J1561" s="520"/>
      <c r="K1561" s="527"/>
      <c r="L1561" s="517">
        <v>52</v>
      </c>
      <c r="M1561" s="518"/>
      <c r="N1561" s="518"/>
    </row>
    <row r="1562" spans="1:14" s="470" customFormat="1">
      <c r="A1562" s="521"/>
      <c r="B1562" s="522" t="s">
        <v>320</v>
      </c>
      <c r="C1562" s="523"/>
      <c r="D1562" s="523"/>
      <c r="E1562" s="534">
        <v>4</v>
      </c>
      <c r="F1562" s="525">
        <v>0.5</v>
      </c>
      <c r="G1562" s="526">
        <f t="shared" si="697"/>
        <v>2</v>
      </c>
      <c r="H1562" s="520">
        <f t="shared" si="698"/>
        <v>0</v>
      </c>
      <c r="I1562" s="523"/>
      <c r="J1562" s="520"/>
      <c r="K1562" s="527"/>
      <c r="L1562" s="517">
        <v>53</v>
      </c>
      <c r="M1562" s="518"/>
      <c r="N1562" s="518"/>
    </row>
    <row r="1563" spans="1:14" s="470" customFormat="1" ht="25.5">
      <c r="A1563" s="513" t="s">
        <v>321</v>
      </c>
      <c r="B1563" s="519" t="s">
        <v>322</v>
      </c>
      <c r="C1563" s="514">
        <f>SUM(C1564:C1567)</f>
        <v>0</v>
      </c>
      <c r="D1563" s="514">
        <f>SUM(D1564:D1567)</f>
        <v>0</v>
      </c>
      <c r="E1563" s="532"/>
      <c r="F1563" s="525"/>
      <c r="G1563" s="526"/>
      <c r="H1563" s="515">
        <f>SUM(H1564:H1567)</f>
        <v>0</v>
      </c>
      <c r="I1563" s="514">
        <f>SUM(I1564:I1567)</f>
        <v>0</v>
      </c>
      <c r="J1563" s="515"/>
      <c r="K1563" s="528"/>
      <c r="L1563" s="517">
        <v>54</v>
      </c>
      <c r="M1563" s="518"/>
      <c r="N1563" s="518"/>
    </row>
    <row r="1564" spans="1:14" s="470" customFormat="1">
      <c r="A1564" s="521"/>
      <c r="B1564" s="522" t="s">
        <v>323</v>
      </c>
      <c r="C1564" s="523">
        <v>0</v>
      </c>
      <c r="D1564" s="523"/>
      <c r="E1564" s="524">
        <v>1.5</v>
      </c>
      <c r="F1564" s="525">
        <v>0.5</v>
      </c>
      <c r="G1564" s="526">
        <f t="shared" ref="G1564:G1568" si="699">E1564*F1564</f>
        <v>0.75</v>
      </c>
      <c r="H1564" s="520">
        <f t="shared" ref="H1564:H1567" si="700">ROUND(C1564*G1564*6,0)</f>
        <v>0</v>
      </c>
      <c r="I1564" s="523"/>
      <c r="J1564" s="520"/>
      <c r="K1564" s="527"/>
      <c r="L1564" s="517">
        <v>55</v>
      </c>
      <c r="M1564" s="518"/>
      <c r="N1564" s="518"/>
    </row>
    <row r="1565" spans="1:14" s="470" customFormat="1">
      <c r="A1565" s="521"/>
      <c r="B1565" s="522" t="s">
        <v>324</v>
      </c>
      <c r="C1565" s="523">
        <v>0</v>
      </c>
      <c r="D1565" s="523"/>
      <c r="E1565" s="535">
        <v>3</v>
      </c>
      <c r="F1565" s="525">
        <v>0.5</v>
      </c>
      <c r="G1565" s="526">
        <f t="shared" si="699"/>
        <v>1.5</v>
      </c>
      <c r="H1565" s="520">
        <f t="shared" si="700"/>
        <v>0</v>
      </c>
      <c r="I1565" s="523"/>
      <c r="J1565" s="520"/>
      <c r="K1565" s="527"/>
      <c r="L1565" s="517">
        <v>56</v>
      </c>
      <c r="M1565" s="518"/>
      <c r="N1565" s="518"/>
    </row>
    <row r="1566" spans="1:14" s="470" customFormat="1">
      <c r="A1566" s="521"/>
      <c r="B1566" s="522" t="s">
        <v>325</v>
      </c>
      <c r="C1566" s="523">
        <v>0</v>
      </c>
      <c r="D1566" s="523"/>
      <c r="E1566" s="536">
        <v>2.5</v>
      </c>
      <c r="F1566" s="525">
        <v>0.5</v>
      </c>
      <c r="G1566" s="526">
        <f t="shared" si="699"/>
        <v>1.25</v>
      </c>
      <c r="H1566" s="520">
        <f t="shared" si="700"/>
        <v>0</v>
      </c>
      <c r="I1566" s="523"/>
      <c r="J1566" s="520"/>
      <c r="K1566" s="527"/>
      <c r="L1566" s="517">
        <v>57</v>
      </c>
      <c r="M1566" s="518"/>
      <c r="N1566" s="518"/>
    </row>
    <row r="1567" spans="1:14" s="470" customFormat="1">
      <c r="A1567" s="521"/>
      <c r="B1567" s="522" t="s">
        <v>326</v>
      </c>
      <c r="C1567" s="523">
        <v>0</v>
      </c>
      <c r="D1567" s="523"/>
      <c r="E1567" s="524">
        <v>5</v>
      </c>
      <c r="F1567" s="525">
        <v>0.5</v>
      </c>
      <c r="G1567" s="526">
        <f t="shared" si="699"/>
        <v>2.5</v>
      </c>
      <c r="H1567" s="520">
        <f t="shared" si="700"/>
        <v>0</v>
      </c>
      <c r="I1567" s="523"/>
      <c r="J1567" s="520"/>
      <c r="K1567" s="527"/>
      <c r="L1567" s="517">
        <v>58</v>
      </c>
      <c r="M1567" s="518"/>
      <c r="N1567" s="518"/>
    </row>
    <row r="1568" spans="1:14" s="470" customFormat="1">
      <c r="A1568" s="513" t="s">
        <v>21</v>
      </c>
      <c r="B1568" s="519" t="s">
        <v>327</v>
      </c>
      <c r="C1568" s="514">
        <v>0</v>
      </c>
      <c r="D1568" s="514"/>
      <c r="E1568" s="529">
        <v>20</v>
      </c>
      <c r="F1568" s="516">
        <v>0.5</v>
      </c>
      <c r="G1568" s="526">
        <f t="shared" si="699"/>
        <v>10</v>
      </c>
      <c r="H1568" s="520">
        <f>ROUND(C1568*G1568*1,0)</f>
        <v>0</v>
      </c>
      <c r="I1568" s="514"/>
      <c r="J1568" s="515"/>
      <c r="K1568" s="528"/>
      <c r="L1568" s="517">
        <v>72</v>
      </c>
      <c r="M1568" s="518"/>
      <c r="N1568" s="518"/>
    </row>
    <row r="1569" spans="1:14" s="470" customFormat="1">
      <c r="A1569" s="512"/>
      <c r="B1569" s="513" t="s">
        <v>108</v>
      </c>
      <c r="C1569" s="514">
        <f>C1570+C1627</f>
        <v>238</v>
      </c>
      <c r="D1569" s="514">
        <f>D1570+D1627</f>
        <v>0</v>
      </c>
      <c r="E1569" s="515"/>
      <c r="F1569" s="516"/>
      <c r="G1569" s="516"/>
      <c r="H1569" s="515">
        <f>H1570+H1627</f>
        <v>835.5</v>
      </c>
      <c r="I1569" s="514">
        <f>I1570+I1627</f>
        <v>0</v>
      </c>
      <c r="J1569" s="515"/>
      <c r="K1569" s="515"/>
      <c r="L1569" s="517">
        <v>1</v>
      </c>
      <c r="M1569" s="518"/>
      <c r="N1569" s="518"/>
    </row>
    <row r="1570" spans="1:14" s="470" customFormat="1">
      <c r="A1570" s="513" t="s">
        <v>20</v>
      </c>
      <c r="B1570" s="519" t="s">
        <v>264</v>
      </c>
      <c r="C1570" s="514">
        <f>C1571+C1604</f>
        <v>238</v>
      </c>
      <c r="D1570" s="514">
        <f>D1571+D1604</f>
        <v>0</v>
      </c>
      <c r="E1570" s="515"/>
      <c r="F1570" s="516"/>
      <c r="G1570" s="516"/>
      <c r="H1570" s="515">
        <f>H1571+H1604</f>
        <v>835.5</v>
      </c>
      <c r="I1570" s="514">
        <f>I1571+I1604</f>
        <v>0</v>
      </c>
      <c r="J1570" s="520"/>
      <c r="K1570" s="515"/>
      <c r="L1570" s="517">
        <v>2</v>
      </c>
      <c r="M1570" s="518"/>
      <c r="N1570" s="518"/>
    </row>
    <row r="1571" spans="1:14" s="470" customFormat="1">
      <c r="A1571" s="513" t="s">
        <v>23</v>
      </c>
      <c r="B1571" s="519" t="s">
        <v>265</v>
      </c>
      <c r="C1571" s="514">
        <f t="shared" ref="C1571:K1571" si="701">C1572+C1575+C1576+C1580+C1587+C1594+C1603</f>
        <v>225</v>
      </c>
      <c r="D1571" s="514">
        <f t="shared" ref="D1571" si="702">D1572+D1575+D1576+D1580+D1587+D1594+D1603</f>
        <v>0</v>
      </c>
      <c r="E1571" s="515"/>
      <c r="F1571" s="515"/>
      <c r="G1571" s="515"/>
      <c r="H1571" s="515">
        <f t="shared" si="701"/>
        <v>801</v>
      </c>
      <c r="I1571" s="514">
        <f t="shared" ref="I1571" si="703">I1572+I1575+I1576+I1580+I1587+I1594+I1603</f>
        <v>0</v>
      </c>
      <c r="J1571" s="515">
        <f t="shared" si="701"/>
        <v>0</v>
      </c>
      <c r="K1571" s="515">
        <f t="shared" si="701"/>
        <v>0</v>
      </c>
      <c r="L1571" s="517">
        <v>3</v>
      </c>
      <c r="M1571" s="518"/>
      <c r="N1571" s="518"/>
    </row>
    <row r="1572" spans="1:14" s="470" customFormat="1">
      <c r="A1572" s="513">
        <v>1</v>
      </c>
      <c r="B1572" s="519" t="s">
        <v>266</v>
      </c>
      <c r="C1572" s="514">
        <f t="shared" ref="C1572:K1572" si="704">C1573+C1574</f>
        <v>4</v>
      </c>
      <c r="D1572" s="514">
        <f t="shared" ref="D1572" si="705">D1573+D1574</f>
        <v>0</v>
      </c>
      <c r="E1572" s="515">
        <f t="shared" si="704"/>
        <v>4</v>
      </c>
      <c r="F1572" s="515">
        <f t="shared" si="704"/>
        <v>1</v>
      </c>
      <c r="G1572" s="515">
        <f t="shared" si="704"/>
        <v>2</v>
      </c>
      <c r="H1572" s="515">
        <f t="shared" si="704"/>
        <v>18</v>
      </c>
      <c r="I1572" s="514">
        <f t="shared" ref="I1572" si="706">I1573+I1574</f>
        <v>0</v>
      </c>
      <c r="J1572" s="515">
        <f t="shared" si="704"/>
        <v>0</v>
      </c>
      <c r="K1572" s="515">
        <f t="shared" si="704"/>
        <v>0</v>
      </c>
      <c r="L1572" s="517">
        <v>4</v>
      </c>
      <c r="M1572" s="518"/>
      <c r="N1572" s="518"/>
    </row>
    <row r="1573" spans="1:14" s="470" customFormat="1">
      <c r="A1573" s="521"/>
      <c r="B1573" s="522" t="s">
        <v>267</v>
      </c>
      <c r="C1573" s="523"/>
      <c r="D1573" s="523"/>
      <c r="E1573" s="524">
        <v>2.5</v>
      </c>
      <c r="F1573" s="525">
        <v>0.5</v>
      </c>
      <c r="G1573" s="526">
        <f t="shared" ref="G1573:G1575" si="707">E1573*F1573</f>
        <v>1.25</v>
      </c>
      <c r="H1573" s="520">
        <f t="shared" ref="H1573" si="708">ROUND(C1573*G1573*6,0)</f>
        <v>0</v>
      </c>
      <c r="I1573" s="523"/>
      <c r="J1573" s="520"/>
      <c r="K1573" s="527"/>
      <c r="L1573" s="517">
        <v>5</v>
      </c>
      <c r="M1573" s="518"/>
      <c r="N1573" s="518"/>
    </row>
    <row r="1574" spans="1:14" s="470" customFormat="1">
      <c r="A1574" s="521"/>
      <c r="B1574" s="522" t="s">
        <v>268</v>
      </c>
      <c r="C1574" s="523">
        <v>4</v>
      </c>
      <c r="D1574" s="523">
        <v>0</v>
      </c>
      <c r="E1574" s="524">
        <v>1.5</v>
      </c>
      <c r="F1574" s="525">
        <v>0.5</v>
      </c>
      <c r="G1574" s="526">
        <f t="shared" si="707"/>
        <v>0.75</v>
      </c>
      <c r="H1574" s="520">
        <f>ROUND(C1574*G1574*6,0)</f>
        <v>18</v>
      </c>
      <c r="I1574" s="523"/>
      <c r="J1574" s="520"/>
      <c r="K1574" s="527"/>
      <c r="L1574" s="517">
        <v>6</v>
      </c>
      <c r="M1574" s="518"/>
      <c r="N1574" s="518"/>
    </row>
    <row r="1575" spans="1:14" s="470" customFormat="1" ht="25.5">
      <c r="A1575" s="513">
        <v>2</v>
      </c>
      <c r="B1575" s="519" t="s">
        <v>269</v>
      </c>
      <c r="C1575" s="514">
        <v>1</v>
      </c>
      <c r="D1575" s="514"/>
      <c r="E1575" s="512">
        <v>1.5</v>
      </c>
      <c r="F1575" s="525">
        <v>0.5</v>
      </c>
      <c r="G1575" s="526">
        <f t="shared" si="707"/>
        <v>0.75</v>
      </c>
      <c r="H1575" s="520">
        <f>ROUND(C1575*G1575*6,0)</f>
        <v>5</v>
      </c>
      <c r="I1575" s="514"/>
      <c r="J1575" s="520"/>
      <c r="K1575" s="527"/>
      <c r="L1575" s="517">
        <v>7</v>
      </c>
      <c r="M1575" s="518"/>
      <c r="N1575" s="518"/>
    </row>
    <row r="1576" spans="1:14" s="470" customFormat="1">
      <c r="A1576" s="513">
        <v>3</v>
      </c>
      <c r="B1576" s="519" t="s">
        <v>270</v>
      </c>
      <c r="C1576" s="514">
        <f t="shared" ref="C1576:K1576" si="709">SUM(C1577:C1579)</f>
        <v>0</v>
      </c>
      <c r="D1576" s="514">
        <f t="shared" ref="D1576" si="710">SUM(D1577:D1579)</f>
        <v>0</v>
      </c>
      <c r="E1576" s="515">
        <f t="shared" si="709"/>
        <v>6</v>
      </c>
      <c r="F1576" s="515">
        <f t="shared" si="709"/>
        <v>1.5</v>
      </c>
      <c r="G1576" s="515">
        <f t="shared" si="709"/>
        <v>3</v>
      </c>
      <c r="H1576" s="515">
        <f t="shared" si="709"/>
        <v>0</v>
      </c>
      <c r="I1576" s="514">
        <f t="shared" ref="I1576" si="711">SUM(I1577:I1579)</f>
        <v>0</v>
      </c>
      <c r="J1576" s="515">
        <f t="shared" si="709"/>
        <v>0</v>
      </c>
      <c r="K1576" s="515">
        <f t="shared" si="709"/>
        <v>0</v>
      </c>
      <c r="L1576" s="517">
        <v>8</v>
      </c>
      <c r="M1576" s="518"/>
      <c r="N1576" s="518"/>
    </row>
    <row r="1577" spans="1:14" s="470" customFormat="1">
      <c r="A1577" s="521"/>
      <c r="B1577" s="522" t="s">
        <v>271</v>
      </c>
      <c r="C1577" s="523">
        <v>0</v>
      </c>
      <c r="D1577" s="523"/>
      <c r="E1577" s="524">
        <v>2.5</v>
      </c>
      <c r="F1577" s="525">
        <v>0.5</v>
      </c>
      <c r="G1577" s="526">
        <f t="shared" ref="G1577:G1579" si="712">E1577*F1577</f>
        <v>1.25</v>
      </c>
      <c r="H1577" s="520">
        <f t="shared" ref="H1577:H1579" si="713">ROUND(C1577*G1577*6,0)</f>
        <v>0</v>
      </c>
      <c r="I1577" s="523"/>
      <c r="J1577" s="520"/>
      <c r="K1577" s="527"/>
      <c r="L1577" s="517">
        <v>9</v>
      </c>
      <c r="M1577" s="518"/>
      <c r="N1577" s="518"/>
    </row>
    <row r="1578" spans="1:14" s="470" customFormat="1">
      <c r="A1578" s="521"/>
      <c r="B1578" s="522" t="s">
        <v>272</v>
      </c>
      <c r="C1578" s="523">
        <v>0</v>
      </c>
      <c r="D1578" s="523"/>
      <c r="E1578" s="524">
        <v>2</v>
      </c>
      <c r="F1578" s="525">
        <v>0.5</v>
      </c>
      <c r="G1578" s="526">
        <f t="shared" si="712"/>
        <v>1</v>
      </c>
      <c r="H1578" s="520">
        <f t="shared" si="713"/>
        <v>0</v>
      </c>
      <c r="I1578" s="523"/>
      <c r="J1578" s="520"/>
      <c r="K1578" s="527"/>
      <c r="L1578" s="517">
        <v>10</v>
      </c>
      <c r="M1578" s="518"/>
      <c r="N1578" s="518"/>
    </row>
    <row r="1579" spans="1:14" s="470" customFormat="1">
      <c r="A1579" s="521"/>
      <c r="B1579" s="522" t="s">
        <v>273</v>
      </c>
      <c r="C1579" s="523">
        <v>0</v>
      </c>
      <c r="D1579" s="523"/>
      <c r="E1579" s="524">
        <v>1.5</v>
      </c>
      <c r="F1579" s="525">
        <v>0.5</v>
      </c>
      <c r="G1579" s="526">
        <f t="shared" si="712"/>
        <v>0.75</v>
      </c>
      <c r="H1579" s="520">
        <f t="shared" si="713"/>
        <v>0</v>
      </c>
      <c r="I1579" s="523"/>
      <c r="J1579" s="520"/>
      <c r="K1579" s="527"/>
      <c r="L1579" s="517">
        <v>11</v>
      </c>
      <c r="M1579" s="518"/>
      <c r="N1579" s="518"/>
    </row>
    <row r="1580" spans="1:14" s="470" customFormat="1" ht="38.25">
      <c r="A1580" s="513">
        <v>4</v>
      </c>
      <c r="B1580" s="519" t="s">
        <v>274</v>
      </c>
      <c r="C1580" s="514">
        <f>SUM(C1581:C1586)</f>
        <v>9</v>
      </c>
      <c r="D1580" s="514">
        <f>SUM(D1581:D1586)</f>
        <v>0</v>
      </c>
      <c r="E1580" s="512"/>
      <c r="F1580" s="525"/>
      <c r="G1580" s="526"/>
      <c r="H1580" s="515">
        <f>SUM(H1581:H1586)</f>
        <v>30</v>
      </c>
      <c r="I1580" s="514">
        <f>SUM(I1581:I1586)</f>
        <v>0</v>
      </c>
      <c r="J1580" s="520"/>
      <c r="K1580" s="527"/>
      <c r="L1580" s="517">
        <v>12</v>
      </c>
      <c r="M1580" s="518"/>
      <c r="N1580" s="518"/>
    </row>
    <row r="1581" spans="1:14" s="470" customFormat="1">
      <c r="A1581" s="521"/>
      <c r="B1581" s="522" t="s">
        <v>275</v>
      </c>
      <c r="C1581" s="523">
        <v>8</v>
      </c>
      <c r="D1581" s="523"/>
      <c r="E1581" s="524">
        <v>1</v>
      </c>
      <c r="F1581" s="525">
        <v>0.5</v>
      </c>
      <c r="G1581" s="526">
        <f t="shared" ref="G1581:G1593" si="714">E1581*F1581</f>
        <v>0.5</v>
      </c>
      <c r="H1581" s="520">
        <f>ROUND(C1581*G1581*6,0)</f>
        <v>24</v>
      </c>
      <c r="I1581" s="523"/>
      <c r="J1581" s="520"/>
      <c r="K1581" s="527"/>
      <c r="L1581" s="517">
        <v>13</v>
      </c>
      <c r="M1581" s="518"/>
      <c r="N1581" s="518"/>
    </row>
    <row r="1582" spans="1:14" s="470" customFormat="1">
      <c r="A1582" s="521"/>
      <c r="B1582" s="522" t="s">
        <v>276</v>
      </c>
      <c r="C1582" s="523">
        <v>1</v>
      </c>
      <c r="D1582" s="523"/>
      <c r="E1582" s="524">
        <v>2</v>
      </c>
      <c r="F1582" s="525">
        <v>0.5</v>
      </c>
      <c r="G1582" s="526">
        <f t="shared" si="714"/>
        <v>1</v>
      </c>
      <c r="H1582" s="520">
        <f>ROUND(C1582*G1582*6,0)</f>
        <v>6</v>
      </c>
      <c r="I1582" s="523"/>
      <c r="J1582" s="520"/>
      <c r="K1582" s="527"/>
      <c r="L1582" s="517">
        <v>14</v>
      </c>
      <c r="M1582" s="518"/>
      <c r="N1582" s="518"/>
    </row>
    <row r="1583" spans="1:14" s="470" customFormat="1">
      <c r="A1583" s="521"/>
      <c r="B1583" s="522" t="s">
        <v>277</v>
      </c>
      <c r="C1583" s="523"/>
      <c r="D1583" s="523"/>
      <c r="E1583" s="524">
        <v>3</v>
      </c>
      <c r="F1583" s="525">
        <v>0.5</v>
      </c>
      <c r="G1583" s="526">
        <f t="shared" si="714"/>
        <v>1.5</v>
      </c>
      <c r="H1583" s="520">
        <f t="shared" ref="H1583:H1586" si="715">ROUND(C1583*G1583*6,0)</f>
        <v>0</v>
      </c>
      <c r="I1583" s="523"/>
      <c r="J1583" s="520"/>
      <c r="K1583" s="527"/>
      <c r="L1583" s="517">
        <v>15</v>
      </c>
      <c r="M1583" s="518"/>
      <c r="N1583" s="518"/>
    </row>
    <row r="1584" spans="1:14" s="470" customFormat="1">
      <c r="A1584" s="521"/>
      <c r="B1584" s="522" t="s">
        <v>278</v>
      </c>
      <c r="C1584" s="523"/>
      <c r="D1584" s="523"/>
      <c r="E1584" s="524">
        <v>4</v>
      </c>
      <c r="F1584" s="525">
        <v>0.5</v>
      </c>
      <c r="G1584" s="526">
        <f t="shared" si="714"/>
        <v>2</v>
      </c>
      <c r="H1584" s="520">
        <f t="shared" si="715"/>
        <v>0</v>
      </c>
      <c r="I1584" s="523"/>
      <c r="J1584" s="520"/>
      <c r="K1584" s="527"/>
      <c r="L1584" s="517">
        <v>16</v>
      </c>
      <c r="M1584" s="518"/>
      <c r="N1584" s="518"/>
    </row>
    <row r="1585" spans="1:14" s="470" customFormat="1">
      <c r="A1585" s="521"/>
      <c r="B1585" s="522" t="s">
        <v>279</v>
      </c>
      <c r="C1585" s="523"/>
      <c r="D1585" s="523"/>
      <c r="E1585" s="524">
        <v>5</v>
      </c>
      <c r="F1585" s="525">
        <v>0.5</v>
      </c>
      <c r="G1585" s="526">
        <f t="shared" si="714"/>
        <v>2.5</v>
      </c>
      <c r="H1585" s="520">
        <f t="shared" si="715"/>
        <v>0</v>
      </c>
      <c r="I1585" s="523"/>
      <c r="J1585" s="520"/>
      <c r="K1585" s="527"/>
      <c r="L1585" s="517">
        <v>17</v>
      </c>
      <c r="M1585" s="518"/>
      <c r="N1585" s="518"/>
    </row>
    <row r="1586" spans="1:14" s="470" customFormat="1">
      <c r="A1586" s="521"/>
      <c r="B1586" s="522" t="s">
        <v>280</v>
      </c>
      <c r="C1586" s="523"/>
      <c r="D1586" s="523"/>
      <c r="E1586" s="524">
        <v>6</v>
      </c>
      <c r="F1586" s="525">
        <v>0.5</v>
      </c>
      <c r="G1586" s="526">
        <f t="shared" si="714"/>
        <v>3</v>
      </c>
      <c r="H1586" s="520">
        <f t="shared" si="715"/>
        <v>0</v>
      </c>
      <c r="I1586" s="523"/>
      <c r="J1586" s="520"/>
      <c r="K1586" s="527"/>
      <c r="L1586" s="517">
        <v>18</v>
      </c>
      <c r="M1586" s="518"/>
      <c r="N1586" s="518"/>
    </row>
    <row r="1587" spans="1:14" s="470" customFormat="1">
      <c r="A1587" s="513">
        <v>5</v>
      </c>
      <c r="B1587" s="519" t="s">
        <v>281</v>
      </c>
      <c r="C1587" s="514">
        <f>C1588+C1591+C1592+C1593</f>
        <v>101</v>
      </c>
      <c r="D1587" s="514">
        <f>D1588+D1591+D1592+D1593</f>
        <v>0</v>
      </c>
      <c r="E1587" s="514"/>
      <c r="F1587" s="525">
        <v>0.5</v>
      </c>
      <c r="G1587" s="526">
        <f t="shared" si="714"/>
        <v>0</v>
      </c>
      <c r="H1587" s="515">
        <f>H1588+H1591+H1592+H1593</f>
        <v>238</v>
      </c>
      <c r="I1587" s="514">
        <f>I1588+I1591+I1592+I1593</f>
        <v>0</v>
      </c>
      <c r="J1587" s="515"/>
      <c r="K1587" s="528"/>
      <c r="L1587" s="517">
        <v>19</v>
      </c>
      <c r="M1587" s="518"/>
      <c r="N1587" s="518"/>
    </row>
    <row r="1588" spans="1:14" s="470" customFormat="1" ht="43.9" customHeight="1">
      <c r="A1588" s="513" t="s">
        <v>282</v>
      </c>
      <c r="B1588" s="519" t="s">
        <v>283</v>
      </c>
      <c r="C1588" s="514">
        <f>C1589+C1590</f>
        <v>0</v>
      </c>
      <c r="D1588" s="514">
        <f>D1589+D1590</f>
        <v>0</v>
      </c>
      <c r="E1588" s="512"/>
      <c r="F1588" s="525">
        <v>0.5</v>
      </c>
      <c r="G1588" s="526">
        <f t="shared" si="714"/>
        <v>0</v>
      </c>
      <c r="H1588" s="515">
        <f>H1589+H1590</f>
        <v>0</v>
      </c>
      <c r="I1588" s="514">
        <f>I1589+I1590</f>
        <v>0</v>
      </c>
      <c r="J1588" s="515"/>
      <c r="K1588" s="528"/>
      <c r="L1588" s="517">
        <v>20</v>
      </c>
      <c r="M1588" s="518"/>
      <c r="N1588" s="518"/>
    </row>
    <row r="1589" spans="1:14" s="470" customFormat="1">
      <c r="A1589" s="521"/>
      <c r="B1589" s="522" t="s">
        <v>284</v>
      </c>
      <c r="C1589" s="523">
        <v>0</v>
      </c>
      <c r="D1589" s="523"/>
      <c r="E1589" s="524">
        <v>1.5</v>
      </c>
      <c r="F1589" s="525">
        <v>0.5</v>
      </c>
      <c r="G1589" s="526">
        <f t="shared" si="714"/>
        <v>0.75</v>
      </c>
      <c r="H1589" s="520">
        <f t="shared" ref="H1589:H1593" si="716">ROUND(C1589*G1589*6,0)</f>
        <v>0</v>
      </c>
      <c r="I1589" s="523"/>
      <c r="J1589" s="520"/>
      <c r="K1589" s="527"/>
      <c r="L1589" s="517">
        <v>21</v>
      </c>
      <c r="M1589" s="518"/>
      <c r="N1589" s="518"/>
    </row>
    <row r="1590" spans="1:14" s="470" customFormat="1">
      <c r="A1590" s="521"/>
      <c r="B1590" s="522" t="s">
        <v>285</v>
      </c>
      <c r="C1590" s="523">
        <v>0</v>
      </c>
      <c r="D1590" s="523"/>
      <c r="E1590" s="524">
        <v>2</v>
      </c>
      <c r="F1590" s="525">
        <v>0.5</v>
      </c>
      <c r="G1590" s="526">
        <f t="shared" si="714"/>
        <v>1</v>
      </c>
      <c r="H1590" s="520">
        <f t="shared" si="716"/>
        <v>0</v>
      </c>
      <c r="I1590" s="523"/>
      <c r="J1590" s="520"/>
      <c r="K1590" s="527"/>
      <c r="L1590" s="517">
        <v>22</v>
      </c>
      <c r="M1590" s="518"/>
      <c r="N1590" s="518"/>
    </row>
    <row r="1591" spans="1:14" s="470" customFormat="1" ht="38.25">
      <c r="A1591" s="513" t="s">
        <v>286</v>
      </c>
      <c r="B1591" s="519" t="s">
        <v>287</v>
      </c>
      <c r="C1591" s="514">
        <v>0</v>
      </c>
      <c r="D1591" s="514"/>
      <c r="E1591" s="529">
        <v>1</v>
      </c>
      <c r="F1591" s="525">
        <v>0.5</v>
      </c>
      <c r="G1591" s="526">
        <f t="shared" si="714"/>
        <v>0.5</v>
      </c>
      <c r="H1591" s="515">
        <f t="shared" si="716"/>
        <v>0</v>
      </c>
      <c r="I1591" s="514"/>
      <c r="J1591" s="515"/>
      <c r="K1591" s="528"/>
      <c r="L1591" s="517">
        <v>23</v>
      </c>
      <c r="M1591" s="518"/>
      <c r="N1591" s="518"/>
    </row>
    <row r="1592" spans="1:14" s="470" customFormat="1" ht="25.5">
      <c r="A1592" s="513" t="s">
        <v>288</v>
      </c>
      <c r="B1592" s="519" t="s">
        <v>289</v>
      </c>
      <c r="C1592" s="514">
        <v>101</v>
      </c>
      <c r="D1592" s="514">
        <v>0</v>
      </c>
      <c r="E1592" s="529">
        <v>1</v>
      </c>
      <c r="F1592" s="525">
        <v>0.5</v>
      </c>
      <c r="G1592" s="526">
        <f t="shared" si="714"/>
        <v>0.5</v>
      </c>
      <c r="H1592" s="515">
        <v>238</v>
      </c>
      <c r="I1592" s="514"/>
      <c r="J1592" s="515"/>
      <c r="K1592" s="528"/>
      <c r="L1592" s="517">
        <v>24</v>
      </c>
      <c r="M1592" s="518"/>
      <c r="N1592" s="518"/>
    </row>
    <row r="1593" spans="1:14" s="470" customFormat="1" ht="38.25">
      <c r="A1593" s="513" t="s">
        <v>290</v>
      </c>
      <c r="B1593" s="519" t="s">
        <v>291</v>
      </c>
      <c r="C1593" s="514">
        <v>0</v>
      </c>
      <c r="D1593" s="514"/>
      <c r="E1593" s="529">
        <v>3</v>
      </c>
      <c r="F1593" s="525">
        <v>0.5</v>
      </c>
      <c r="G1593" s="526">
        <f t="shared" si="714"/>
        <v>1.5</v>
      </c>
      <c r="H1593" s="515">
        <f t="shared" si="716"/>
        <v>0</v>
      </c>
      <c r="I1593" s="514"/>
      <c r="J1593" s="515"/>
      <c r="K1593" s="528"/>
      <c r="L1593" s="517">
        <v>25</v>
      </c>
      <c r="M1593" s="518"/>
      <c r="N1593" s="518"/>
    </row>
    <row r="1594" spans="1:14" s="475" customFormat="1" ht="25.5">
      <c r="A1594" s="513">
        <v>6</v>
      </c>
      <c r="B1594" s="519" t="s">
        <v>292</v>
      </c>
      <c r="C1594" s="514">
        <f>C1595+C1599</f>
        <v>35</v>
      </c>
      <c r="D1594" s="514">
        <f>D1595+D1599</f>
        <v>0</v>
      </c>
      <c r="E1594" s="512"/>
      <c r="F1594" s="516"/>
      <c r="G1594" s="530"/>
      <c r="H1594" s="515">
        <f>H1595+H1599</f>
        <v>198</v>
      </c>
      <c r="I1594" s="514">
        <f>I1595+I1599</f>
        <v>0</v>
      </c>
      <c r="J1594" s="515"/>
      <c r="K1594" s="528"/>
      <c r="L1594" s="531">
        <v>26</v>
      </c>
      <c r="M1594" s="518"/>
      <c r="N1594" s="518"/>
    </row>
    <row r="1595" spans="1:14" s="470" customFormat="1">
      <c r="A1595" s="513" t="s">
        <v>293</v>
      </c>
      <c r="B1595" s="519" t="s">
        <v>294</v>
      </c>
      <c r="C1595" s="514">
        <f>C1596+C1597+C1598</f>
        <v>5</v>
      </c>
      <c r="D1595" s="514">
        <f>D1596+D1597+D1598</f>
        <v>0</v>
      </c>
      <c r="E1595" s="524">
        <v>2.5</v>
      </c>
      <c r="F1595" s="525">
        <v>0.5</v>
      </c>
      <c r="G1595" s="526">
        <f t="shared" ref="G1595:G1598" si="717">E1595*F1595</f>
        <v>1.25</v>
      </c>
      <c r="H1595" s="515">
        <f>H1596+H1597+H1598</f>
        <v>30</v>
      </c>
      <c r="I1595" s="514">
        <f>I1596+I1597+I1598</f>
        <v>0</v>
      </c>
      <c r="J1595" s="515"/>
      <c r="K1595" s="528"/>
      <c r="L1595" s="517">
        <v>27</v>
      </c>
      <c r="M1595" s="518"/>
      <c r="N1595" s="518"/>
    </row>
    <row r="1596" spans="1:14" s="470" customFormat="1">
      <c r="A1596" s="521"/>
      <c r="B1596" s="522" t="s">
        <v>295</v>
      </c>
      <c r="C1596" s="523">
        <v>0</v>
      </c>
      <c r="D1596" s="523"/>
      <c r="E1596" s="524">
        <v>2.5</v>
      </c>
      <c r="F1596" s="525">
        <v>0.5</v>
      </c>
      <c r="G1596" s="526">
        <f t="shared" si="717"/>
        <v>1.25</v>
      </c>
      <c r="H1596" s="520">
        <f t="shared" ref="H1596:H1598" si="718">ROUND(C1596*G1596*6,0)</f>
        <v>0</v>
      </c>
      <c r="I1596" s="523"/>
      <c r="J1596" s="520"/>
      <c r="K1596" s="527"/>
      <c r="L1596" s="517">
        <v>28</v>
      </c>
      <c r="M1596" s="518"/>
      <c r="N1596" s="518"/>
    </row>
    <row r="1597" spans="1:14" s="470" customFormat="1">
      <c r="A1597" s="521"/>
      <c r="B1597" s="522" t="s">
        <v>296</v>
      </c>
      <c r="C1597" s="523">
        <v>5</v>
      </c>
      <c r="D1597" s="523"/>
      <c r="E1597" s="524">
        <v>2</v>
      </c>
      <c r="F1597" s="525">
        <v>0.5</v>
      </c>
      <c r="G1597" s="526">
        <f t="shared" si="717"/>
        <v>1</v>
      </c>
      <c r="H1597" s="520">
        <f>ROUND(C1597*G1597*6,0)</f>
        <v>30</v>
      </c>
      <c r="I1597" s="523"/>
      <c r="J1597" s="520"/>
      <c r="K1597" s="527"/>
      <c r="L1597" s="517">
        <v>29</v>
      </c>
      <c r="M1597" s="518"/>
      <c r="N1597" s="518"/>
    </row>
    <row r="1598" spans="1:14" s="470" customFormat="1">
      <c r="A1598" s="521"/>
      <c r="B1598" s="522" t="s">
        <v>297</v>
      </c>
      <c r="C1598" s="523">
        <v>0</v>
      </c>
      <c r="D1598" s="523"/>
      <c r="E1598" s="524">
        <v>2.5</v>
      </c>
      <c r="F1598" s="525">
        <v>0.5</v>
      </c>
      <c r="G1598" s="526">
        <f t="shared" si="717"/>
        <v>1.25</v>
      </c>
      <c r="H1598" s="520">
        <f t="shared" si="718"/>
        <v>0</v>
      </c>
      <c r="I1598" s="523"/>
      <c r="J1598" s="520"/>
      <c r="K1598" s="527"/>
      <c r="L1598" s="517">
        <v>30</v>
      </c>
      <c r="M1598" s="518"/>
      <c r="N1598" s="518"/>
    </row>
    <row r="1599" spans="1:14" s="470" customFormat="1">
      <c r="A1599" s="513" t="s">
        <v>298</v>
      </c>
      <c r="B1599" s="519" t="s">
        <v>299</v>
      </c>
      <c r="C1599" s="523">
        <f>C1600+C1601+C1602</f>
        <v>30</v>
      </c>
      <c r="D1599" s="523">
        <f>D1600+D1601+D1602</f>
        <v>0</v>
      </c>
      <c r="E1599" s="524"/>
      <c r="F1599" s="525"/>
      <c r="G1599" s="526"/>
      <c r="H1599" s="520">
        <f>H1600+H1601+H1602</f>
        <v>168</v>
      </c>
      <c r="I1599" s="514">
        <f>I1600+I1601+I1602</f>
        <v>0</v>
      </c>
      <c r="J1599" s="520"/>
      <c r="K1599" s="527"/>
      <c r="L1599" s="517">
        <v>31</v>
      </c>
      <c r="M1599" s="518"/>
      <c r="N1599" s="518"/>
    </row>
    <row r="1600" spans="1:14" s="470" customFormat="1">
      <c r="A1600" s="521"/>
      <c r="B1600" s="522" t="s">
        <v>295</v>
      </c>
      <c r="C1600" s="523">
        <v>8</v>
      </c>
      <c r="D1600" s="523"/>
      <c r="E1600" s="524">
        <v>2</v>
      </c>
      <c r="F1600" s="525">
        <v>0.5</v>
      </c>
      <c r="G1600" s="526">
        <f t="shared" ref="G1600:G1603" si="719">E1600*F1600</f>
        <v>1</v>
      </c>
      <c r="H1600" s="520">
        <f>ROUND(C1600*G1600*6,0)</f>
        <v>48</v>
      </c>
      <c r="I1600" s="523"/>
      <c r="J1600" s="520"/>
      <c r="K1600" s="527"/>
      <c r="L1600" s="517">
        <v>32</v>
      </c>
      <c r="M1600" s="518"/>
      <c r="N1600" s="518"/>
    </row>
    <row r="1601" spans="1:14" s="470" customFormat="1">
      <c r="A1601" s="521"/>
      <c r="B1601" s="522" t="s">
        <v>296</v>
      </c>
      <c r="C1601" s="523">
        <v>10</v>
      </c>
      <c r="D1601" s="523"/>
      <c r="E1601" s="524">
        <v>1.5</v>
      </c>
      <c r="F1601" s="525">
        <v>0.5</v>
      </c>
      <c r="G1601" s="526">
        <f t="shared" si="719"/>
        <v>0.75</v>
      </c>
      <c r="H1601" s="520">
        <v>60</v>
      </c>
      <c r="I1601" s="523"/>
      <c r="J1601" s="520"/>
      <c r="K1601" s="527"/>
      <c r="L1601" s="517">
        <v>33</v>
      </c>
      <c r="M1601" s="518"/>
      <c r="N1601" s="518"/>
    </row>
    <row r="1602" spans="1:14" s="470" customFormat="1">
      <c r="A1602" s="521"/>
      <c r="B1602" s="522" t="s">
        <v>297</v>
      </c>
      <c r="C1602" s="523">
        <v>12</v>
      </c>
      <c r="D1602" s="523"/>
      <c r="E1602" s="524">
        <v>2</v>
      </c>
      <c r="F1602" s="525">
        <v>0.5</v>
      </c>
      <c r="G1602" s="526">
        <f t="shared" si="719"/>
        <v>1</v>
      </c>
      <c r="H1602" s="520">
        <v>60</v>
      </c>
      <c r="I1602" s="523"/>
      <c r="J1602" s="520"/>
      <c r="K1602" s="527"/>
      <c r="L1602" s="517">
        <v>34</v>
      </c>
      <c r="M1602" s="518"/>
      <c r="N1602" s="518"/>
    </row>
    <row r="1603" spans="1:14" s="470" customFormat="1" ht="25.5">
      <c r="A1603" s="513">
        <v>7</v>
      </c>
      <c r="B1603" s="519" t="s">
        <v>300</v>
      </c>
      <c r="C1603" s="514">
        <v>75</v>
      </c>
      <c r="D1603" s="514"/>
      <c r="E1603" s="512">
        <v>1.5</v>
      </c>
      <c r="F1603" s="516">
        <v>0.5</v>
      </c>
      <c r="G1603" s="530">
        <f t="shared" si="719"/>
        <v>0.75</v>
      </c>
      <c r="H1603" s="515">
        <v>312</v>
      </c>
      <c r="I1603" s="514"/>
      <c r="J1603" s="515"/>
      <c r="K1603" s="528"/>
      <c r="L1603" s="517">
        <v>35</v>
      </c>
      <c r="M1603" s="518"/>
      <c r="N1603" s="518"/>
    </row>
    <row r="1604" spans="1:14" s="470" customFormat="1">
      <c r="A1604" s="513" t="s">
        <v>37</v>
      </c>
      <c r="B1604" s="519" t="s">
        <v>301</v>
      </c>
      <c r="C1604" s="514">
        <f>C1605+C1612+C1613</f>
        <v>13</v>
      </c>
      <c r="D1604" s="514">
        <f>D1605+D1612+D1613</f>
        <v>0</v>
      </c>
      <c r="E1604" s="532"/>
      <c r="F1604" s="525"/>
      <c r="G1604" s="526"/>
      <c r="H1604" s="515">
        <f>H1605+H1612+H1613</f>
        <v>34.5</v>
      </c>
      <c r="I1604" s="514">
        <f>I1605+I1612+I1613</f>
        <v>0</v>
      </c>
      <c r="J1604" s="515"/>
      <c r="K1604" s="528"/>
      <c r="L1604" s="517">
        <v>36</v>
      </c>
      <c r="M1604" s="518"/>
      <c r="N1604" s="518"/>
    </row>
    <row r="1605" spans="1:14" s="470" customFormat="1" ht="25.5">
      <c r="A1605" s="513">
        <v>1</v>
      </c>
      <c r="B1605" s="519" t="s">
        <v>302</v>
      </c>
      <c r="C1605" s="514">
        <f>C1606+C1607</f>
        <v>2</v>
      </c>
      <c r="D1605" s="514">
        <f>D1606+D1607</f>
        <v>0</v>
      </c>
      <c r="E1605" s="533"/>
      <c r="F1605" s="525"/>
      <c r="G1605" s="526"/>
      <c r="H1605" s="515">
        <f>H1606+H1607</f>
        <v>0</v>
      </c>
      <c r="I1605" s="514">
        <f>I1606+I1607</f>
        <v>0</v>
      </c>
      <c r="J1605" s="515"/>
      <c r="K1605" s="528"/>
      <c r="L1605" s="517">
        <v>37</v>
      </c>
      <c r="M1605" s="518"/>
      <c r="N1605" s="518"/>
    </row>
    <row r="1606" spans="1:14" s="470" customFormat="1">
      <c r="A1606" s="513" t="s">
        <v>39</v>
      </c>
      <c r="B1606" s="519" t="s">
        <v>303</v>
      </c>
      <c r="C1606" s="514">
        <v>0</v>
      </c>
      <c r="D1606" s="514"/>
      <c r="E1606" s="512">
        <v>2.5</v>
      </c>
      <c r="F1606" s="525">
        <v>0.5</v>
      </c>
      <c r="G1606" s="526">
        <f t="shared" ref="G1606:G1612" si="720">E1606*F1606</f>
        <v>1.25</v>
      </c>
      <c r="H1606" s="520">
        <f t="shared" ref="H1606:H1612" si="721">ROUND(C1606*G1606*6,0)</f>
        <v>0</v>
      </c>
      <c r="I1606" s="514"/>
      <c r="J1606" s="515"/>
      <c r="K1606" s="528"/>
      <c r="L1606" s="517">
        <v>38</v>
      </c>
      <c r="M1606" s="518"/>
      <c r="N1606" s="518"/>
    </row>
    <row r="1607" spans="1:14" s="470" customFormat="1">
      <c r="A1607" s="513" t="s">
        <v>42</v>
      </c>
      <c r="B1607" s="519" t="s">
        <v>304</v>
      </c>
      <c r="C1607" s="514">
        <f>SUM(C1608:C1611)</f>
        <v>2</v>
      </c>
      <c r="D1607" s="514">
        <f>SUM(D1608:D1611)</f>
        <v>0</v>
      </c>
      <c r="E1607" s="512"/>
      <c r="F1607" s="525"/>
      <c r="G1607" s="526"/>
      <c r="H1607" s="515">
        <f>SUM(H1608:H1611)</f>
        <v>0</v>
      </c>
      <c r="I1607" s="514">
        <f>SUM(I1608:I1611)</f>
        <v>0</v>
      </c>
      <c r="J1607" s="515"/>
      <c r="K1607" s="528"/>
      <c r="L1607" s="517">
        <v>39</v>
      </c>
      <c r="M1607" s="518"/>
      <c r="N1607" s="518"/>
    </row>
    <row r="1608" spans="1:14" s="470" customFormat="1">
      <c r="A1608" s="521"/>
      <c r="B1608" s="522" t="s">
        <v>305</v>
      </c>
      <c r="C1608" s="523">
        <v>2</v>
      </c>
      <c r="D1608" s="523"/>
      <c r="E1608" s="524">
        <v>1.5</v>
      </c>
      <c r="F1608" s="525">
        <v>0.5</v>
      </c>
      <c r="G1608" s="526">
        <f t="shared" si="720"/>
        <v>0.75</v>
      </c>
      <c r="H1608" s="520">
        <v>0</v>
      </c>
      <c r="I1608" s="523"/>
      <c r="J1608" s="520"/>
      <c r="K1608" s="527"/>
      <c r="L1608" s="517">
        <v>40</v>
      </c>
      <c r="M1608" s="518"/>
      <c r="N1608" s="518"/>
    </row>
    <row r="1609" spans="1:14" s="470" customFormat="1">
      <c r="A1609" s="521"/>
      <c r="B1609" s="522" t="s">
        <v>306</v>
      </c>
      <c r="C1609" s="523">
        <v>0</v>
      </c>
      <c r="D1609" s="523"/>
      <c r="E1609" s="524">
        <v>3</v>
      </c>
      <c r="F1609" s="525">
        <v>0.5</v>
      </c>
      <c r="G1609" s="526">
        <f t="shared" si="720"/>
        <v>1.5</v>
      </c>
      <c r="H1609" s="520">
        <f t="shared" si="721"/>
        <v>0</v>
      </c>
      <c r="I1609" s="523"/>
      <c r="J1609" s="520"/>
      <c r="K1609" s="527"/>
      <c r="L1609" s="517">
        <v>41</v>
      </c>
      <c r="M1609" s="518"/>
      <c r="N1609" s="518"/>
    </row>
    <row r="1610" spans="1:14" s="470" customFormat="1">
      <c r="A1610" s="521"/>
      <c r="B1610" s="522" t="s">
        <v>307</v>
      </c>
      <c r="C1610" s="523">
        <v>0</v>
      </c>
      <c r="D1610" s="523"/>
      <c r="E1610" s="524">
        <v>4.5</v>
      </c>
      <c r="F1610" s="525">
        <v>0.5</v>
      </c>
      <c r="G1610" s="526">
        <f t="shared" si="720"/>
        <v>2.25</v>
      </c>
      <c r="H1610" s="520">
        <f t="shared" si="721"/>
        <v>0</v>
      </c>
      <c r="I1610" s="523"/>
      <c r="J1610" s="520"/>
      <c r="K1610" s="527"/>
      <c r="L1610" s="517">
        <v>42</v>
      </c>
      <c r="M1610" s="518"/>
      <c r="N1610" s="518"/>
    </row>
    <row r="1611" spans="1:14" s="470" customFormat="1">
      <c r="A1611" s="521"/>
      <c r="B1611" s="522" t="s">
        <v>308</v>
      </c>
      <c r="C1611" s="523">
        <v>0</v>
      </c>
      <c r="D1611" s="523"/>
      <c r="E1611" s="524">
        <v>6</v>
      </c>
      <c r="F1611" s="525">
        <v>0.5</v>
      </c>
      <c r="G1611" s="526">
        <f t="shared" si="720"/>
        <v>3</v>
      </c>
      <c r="H1611" s="520">
        <f t="shared" si="721"/>
        <v>0</v>
      </c>
      <c r="I1611" s="523"/>
      <c r="J1611" s="520"/>
      <c r="K1611" s="527"/>
      <c r="L1611" s="517">
        <v>43</v>
      </c>
      <c r="M1611" s="518"/>
      <c r="N1611" s="518"/>
    </row>
    <row r="1612" spans="1:14" s="470" customFormat="1" ht="25.5">
      <c r="A1612" s="513">
        <v>2</v>
      </c>
      <c r="B1612" s="519" t="s">
        <v>309</v>
      </c>
      <c r="C1612" s="514">
        <v>0</v>
      </c>
      <c r="D1612" s="514"/>
      <c r="E1612" s="512">
        <v>1.5</v>
      </c>
      <c r="F1612" s="525">
        <v>0.5</v>
      </c>
      <c r="G1612" s="526">
        <f t="shared" si="720"/>
        <v>0.75</v>
      </c>
      <c r="H1612" s="520">
        <f t="shared" si="721"/>
        <v>0</v>
      </c>
      <c r="I1612" s="514"/>
      <c r="J1612" s="515"/>
      <c r="K1612" s="528"/>
      <c r="L1612" s="517">
        <v>44</v>
      </c>
      <c r="M1612" s="518"/>
      <c r="N1612" s="518"/>
    </row>
    <row r="1613" spans="1:14" s="470" customFormat="1" ht="25.5">
      <c r="A1613" s="513">
        <v>3</v>
      </c>
      <c r="B1613" s="519" t="s">
        <v>310</v>
      </c>
      <c r="C1613" s="514">
        <f>C1614+C1617+C1622</f>
        <v>11</v>
      </c>
      <c r="D1613" s="514">
        <f t="shared" ref="D1613" si="722">D1614+D1617+D1622</f>
        <v>0</v>
      </c>
      <c r="E1613" s="515">
        <f t="shared" ref="E1613:K1613" si="723">E1614+E1617+E1622</f>
        <v>0</v>
      </c>
      <c r="F1613" s="515">
        <f t="shared" si="723"/>
        <v>0</v>
      </c>
      <c r="G1613" s="515">
        <f t="shared" si="723"/>
        <v>0</v>
      </c>
      <c r="H1613" s="515">
        <f t="shared" si="723"/>
        <v>34.5</v>
      </c>
      <c r="I1613" s="514">
        <f t="shared" ref="I1613" si="724">I1614+I1617+I1622</f>
        <v>0</v>
      </c>
      <c r="J1613" s="515">
        <f t="shared" si="723"/>
        <v>0</v>
      </c>
      <c r="K1613" s="515">
        <f t="shared" si="723"/>
        <v>0</v>
      </c>
      <c r="L1613" s="517">
        <v>45</v>
      </c>
      <c r="M1613" s="518"/>
      <c r="N1613" s="518"/>
    </row>
    <row r="1614" spans="1:14" s="475" customFormat="1">
      <c r="A1614" s="513" t="s">
        <v>311</v>
      </c>
      <c r="B1614" s="519" t="s">
        <v>312</v>
      </c>
      <c r="C1614" s="514">
        <f>C1615+C1616</f>
        <v>1</v>
      </c>
      <c r="D1614" s="514">
        <f>D1615+D1616</f>
        <v>0</v>
      </c>
      <c r="E1614" s="532"/>
      <c r="F1614" s="516"/>
      <c r="G1614" s="530"/>
      <c r="H1614" s="515">
        <f>H1615+H1616</f>
        <v>0</v>
      </c>
      <c r="I1614" s="514">
        <f>I1615+I1616</f>
        <v>0</v>
      </c>
      <c r="J1614" s="515"/>
      <c r="K1614" s="528"/>
      <c r="L1614" s="531">
        <v>46</v>
      </c>
      <c r="M1614" s="518"/>
      <c r="N1614" s="518"/>
    </row>
    <row r="1615" spans="1:14" s="470" customFormat="1" ht="25.5">
      <c r="A1615" s="521"/>
      <c r="B1615" s="522" t="s">
        <v>313</v>
      </c>
      <c r="C1615" s="523">
        <v>1</v>
      </c>
      <c r="D1615" s="523"/>
      <c r="E1615" s="524">
        <v>1.5</v>
      </c>
      <c r="F1615" s="525">
        <v>0.5</v>
      </c>
      <c r="G1615" s="526">
        <f t="shared" ref="G1615:G1621" si="725">E1615*F1615</f>
        <v>0.75</v>
      </c>
      <c r="H1615" s="520">
        <v>0</v>
      </c>
      <c r="I1615" s="523"/>
      <c r="J1615" s="520"/>
      <c r="K1615" s="527"/>
      <c r="L1615" s="517">
        <v>47</v>
      </c>
      <c r="M1615" s="518"/>
      <c r="N1615" s="518"/>
    </row>
    <row r="1616" spans="1:14" s="470" customFormat="1" ht="25.5">
      <c r="A1616" s="521"/>
      <c r="B1616" s="522" t="s">
        <v>314</v>
      </c>
      <c r="C1616" s="523">
        <v>0</v>
      </c>
      <c r="D1616" s="523"/>
      <c r="E1616" s="524">
        <v>2</v>
      </c>
      <c r="F1616" s="525">
        <v>0.5</v>
      </c>
      <c r="G1616" s="526">
        <f t="shared" si="725"/>
        <v>1</v>
      </c>
      <c r="H1616" s="520">
        <f t="shared" ref="H1616:H1621" si="726">ROUND(C1616*G1616*6,0)</f>
        <v>0</v>
      </c>
      <c r="I1616" s="523"/>
      <c r="J1616" s="520"/>
      <c r="K1616" s="527"/>
      <c r="L1616" s="517">
        <v>48</v>
      </c>
      <c r="M1616" s="518"/>
      <c r="N1616" s="518"/>
    </row>
    <row r="1617" spans="1:14" s="475" customFormat="1" ht="35.1" customHeight="1">
      <c r="A1617" s="513" t="s">
        <v>315</v>
      </c>
      <c r="B1617" s="519" t="s">
        <v>316</v>
      </c>
      <c r="C1617" s="514">
        <f>SUM(C1618:C1621)</f>
        <v>10</v>
      </c>
      <c r="D1617" s="514">
        <f>SUM(D1618:D1621)</f>
        <v>0</v>
      </c>
      <c r="E1617" s="532"/>
      <c r="F1617" s="516"/>
      <c r="G1617" s="530"/>
      <c r="H1617" s="515">
        <f>SUM(H1618:H1621)</f>
        <v>34.5</v>
      </c>
      <c r="I1617" s="514">
        <f>SUM(I1618:I1621)</f>
        <v>0</v>
      </c>
      <c r="J1617" s="515"/>
      <c r="K1617" s="528"/>
      <c r="L1617" s="531">
        <v>49</v>
      </c>
      <c r="M1617" s="518"/>
      <c r="N1617" s="518"/>
    </row>
    <row r="1618" spans="1:14" s="470" customFormat="1">
      <c r="A1618" s="521"/>
      <c r="B1618" s="522" t="s">
        <v>317</v>
      </c>
      <c r="C1618" s="523">
        <v>10</v>
      </c>
      <c r="D1618" s="523"/>
      <c r="E1618" s="534">
        <v>1</v>
      </c>
      <c r="F1618" s="525">
        <v>0.5</v>
      </c>
      <c r="G1618" s="526">
        <f t="shared" si="725"/>
        <v>0.5</v>
      </c>
      <c r="H1618" s="520">
        <v>34.5</v>
      </c>
      <c r="I1618" s="523"/>
      <c r="J1618" s="520"/>
      <c r="K1618" s="527"/>
      <c r="L1618" s="517">
        <v>50</v>
      </c>
      <c r="M1618" s="518"/>
      <c r="N1618" s="518"/>
    </row>
    <row r="1619" spans="1:14" s="470" customFormat="1">
      <c r="A1619" s="521"/>
      <c r="B1619" s="522" t="s">
        <v>318</v>
      </c>
      <c r="C1619" s="523">
        <v>0</v>
      </c>
      <c r="D1619" s="523"/>
      <c r="E1619" s="524">
        <v>2</v>
      </c>
      <c r="F1619" s="525">
        <v>0.5</v>
      </c>
      <c r="G1619" s="526">
        <f t="shared" si="725"/>
        <v>1</v>
      </c>
      <c r="H1619" s="520">
        <f t="shared" si="726"/>
        <v>0</v>
      </c>
      <c r="I1619" s="523"/>
      <c r="J1619" s="520"/>
      <c r="K1619" s="527"/>
      <c r="L1619" s="517">
        <v>51</v>
      </c>
      <c r="M1619" s="518"/>
      <c r="N1619" s="518"/>
    </row>
    <row r="1620" spans="1:14" s="470" customFormat="1">
      <c r="A1620" s="521"/>
      <c r="B1620" s="522" t="s">
        <v>319</v>
      </c>
      <c r="C1620" s="523">
        <v>0</v>
      </c>
      <c r="D1620" s="523"/>
      <c r="E1620" s="534">
        <v>3</v>
      </c>
      <c r="F1620" s="525">
        <v>0.5</v>
      </c>
      <c r="G1620" s="526">
        <f t="shared" si="725"/>
        <v>1.5</v>
      </c>
      <c r="H1620" s="520">
        <f t="shared" si="726"/>
        <v>0</v>
      </c>
      <c r="I1620" s="523"/>
      <c r="J1620" s="520"/>
      <c r="K1620" s="527"/>
      <c r="L1620" s="517">
        <v>52</v>
      </c>
      <c r="M1620" s="518"/>
      <c r="N1620" s="518"/>
    </row>
    <row r="1621" spans="1:14" s="470" customFormat="1">
      <c r="A1621" s="521"/>
      <c r="B1621" s="522" t="s">
        <v>320</v>
      </c>
      <c r="C1621" s="523">
        <v>0</v>
      </c>
      <c r="D1621" s="523"/>
      <c r="E1621" s="534">
        <v>4</v>
      </c>
      <c r="F1621" s="525">
        <v>0.5</v>
      </c>
      <c r="G1621" s="526">
        <f t="shared" si="725"/>
        <v>2</v>
      </c>
      <c r="H1621" s="520">
        <f t="shared" si="726"/>
        <v>0</v>
      </c>
      <c r="I1621" s="523"/>
      <c r="J1621" s="520"/>
      <c r="K1621" s="527"/>
      <c r="L1621" s="517">
        <v>53</v>
      </c>
      <c r="M1621" s="518"/>
      <c r="N1621" s="518"/>
    </row>
    <row r="1622" spans="1:14" s="470" customFormat="1" ht="25.5">
      <c r="A1622" s="513" t="s">
        <v>321</v>
      </c>
      <c r="B1622" s="519" t="s">
        <v>322</v>
      </c>
      <c r="C1622" s="514">
        <f>SUM(C1623:C1626)</f>
        <v>0</v>
      </c>
      <c r="D1622" s="514">
        <f>SUM(D1623:D1626)</f>
        <v>0</v>
      </c>
      <c r="E1622" s="532"/>
      <c r="F1622" s="525"/>
      <c r="G1622" s="526"/>
      <c r="H1622" s="515">
        <f>SUM(H1623:H1626)</f>
        <v>0</v>
      </c>
      <c r="I1622" s="514">
        <f>SUM(I1623:I1626)</f>
        <v>0</v>
      </c>
      <c r="J1622" s="515"/>
      <c r="K1622" s="528"/>
      <c r="L1622" s="517">
        <v>54</v>
      </c>
      <c r="M1622" s="518"/>
      <c r="N1622" s="518"/>
    </row>
    <row r="1623" spans="1:14" s="470" customFormat="1">
      <c r="A1623" s="521"/>
      <c r="B1623" s="522" t="s">
        <v>323</v>
      </c>
      <c r="C1623" s="523">
        <v>0</v>
      </c>
      <c r="D1623" s="523"/>
      <c r="E1623" s="524">
        <v>1.5</v>
      </c>
      <c r="F1623" s="525">
        <v>0.5</v>
      </c>
      <c r="G1623" s="526">
        <f t="shared" ref="G1623:G1627" si="727">E1623*F1623</f>
        <v>0.75</v>
      </c>
      <c r="H1623" s="520">
        <f t="shared" ref="H1623:H1626" si="728">ROUND(C1623*G1623*6,0)</f>
        <v>0</v>
      </c>
      <c r="I1623" s="523"/>
      <c r="J1623" s="520"/>
      <c r="K1623" s="527"/>
      <c r="L1623" s="517">
        <v>55</v>
      </c>
      <c r="M1623" s="518"/>
      <c r="N1623" s="518"/>
    </row>
    <row r="1624" spans="1:14" s="470" customFormat="1">
      <c r="A1624" s="521"/>
      <c r="B1624" s="522" t="s">
        <v>324</v>
      </c>
      <c r="C1624" s="523">
        <v>0</v>
      </c>
      <c r="D1624" s="523"/>
      <c r="E1624" s="535">
        <v>3</v>
      </c>
      <c r="F1624" s="525">
        <v>0.5</v>
      </c>
      <c r="G1624" s="526">
        <f t="shared" si="727"/>
        <v>1.5</v>
      </c>
      <c r="H1624" s="520">
        <f t="shared" si="728"/>
        <v>0</v>
      </c>
      <c r="I1624" s="523"/>
      <c r="J1624" s="520"/>
      <c r="K1624" s="527"/>
      <c r="L1624" s="517">
        <v>56</v>
      </c>
      <c r="M1624" s="518"/>
      <c r="N1624" s="518"/>
    </row>
    <row r="1625" spans="1:14" s="470" customFormat="1">
      <c r="A1625" s="521"/>
      <c r="B1625" s="522" t="s">
        <v>325</v>
      </c>
      <c r="C1625" s="523">
        <v>0</v>
      </c>
      <c r="D1625" s="523"/>
      <c r="E1625" s="536">
        <v>2.5</v>
      </c>
      <c r="F1625" s="525">
        <v>0.5</v>
      </c>
      <c r="G1625" s="526">
        <f t="shared" si="727"/>
        <v>1.25</v>
      </c>
      <c r="H1625" s="520">
        <f t="shared" si="728"/>
        <v>0</v>
      </c>
      <c r="I1625" s="523"/>
      <c r="J1625" s="520"/>
      <c r="K1625" s="527"/>
      <c r="L1625" s="517">
        <v>57</v>
      </c>
      <c r="M1625" s="518"/>
      <c r="N1625" s="518"/>
    </row>
    <row r="1626" spans="1:14" s="470" customFormat="1">
      <c r="A1626" s="521"/>
      <c r="B1626" s="522" t="s">
        <v>326</v>
      </c>
      <c r="C1626" s="523">
        <v>0</v>
      </c>
      <c r="D1626" s="523"/>
      <c r="E1626" s="524">
        <v>5</v>
      </c>
      <c r="F1626" s="525">
        <v>0.5</v>
      </c>
      <c r="G1626" s="526">
        <f t="shared" si="727"/>
        <v>2.5</v>
      </c>
      <c r="H1626" s="520">
        <f t="shared" si="728"/>
        <v>0</v>
      </c>
      <c r="I1626" s="523"/>
      <c r="J1626" s="520"/>
      <c r="K1626" s="527"/>
      <c r="L1626" s="517">
        <v>58</v>
      </c>
      <c r="M1626" s="518"/>
      <c r="N1626" s="518"/>
    </row>
    <row r="1627" spans="1:14" s="470" customFormat="1">
      <c r="A1627" s="513" t="s">
        <v>21</v>
      </c>
      <c r="B1627" s="519" t="s">
        <v>327</v>
      </c>
      <c r="C1627" s="514">
        <v>0</v>
      </c>
      <c r="D1627" s="514"/>
      <c r="E1627" s="529">
        <v>20</v>
      </c>
      <c r="F1627" s="516">
        <v>0.5</v>
      </c>
      <c r="G1627" s="526">
        <f t="shared" si="727"/>
        <v>10</v>
      </c>
      <c r="H1627" s="520">
        <f>ROUND(C1627*G1627*1,0)</f>
        <v>0</v>
      </c>
      <c r="I1627" s="514"/>
      <c r="J1627" s="515"/>
      <c r="K1627" s="528"/>
      <c r="L1627" s="517">
        <v>72</v>
      </c>
      <c r="M1627" s="518"/>
      <c r="N1627" s="518"/>
    </row>
    <row r="1628" spans="1:14" s="470" customFormat="1">
      <c r="A1628" s="512"/>
      <c r="B1628" s="513" t="s">
        <v>109</v>
      </c>
      <c r="C1628" s="514">
        <f>C1629+C1686</f>
        <v>242</v>
      </c>
      <c r="D1628" s="514">
        <f>D1629+D1686</f>
        <v>118</v>
      </c>
      <c r="E1628" s="515"/>
      <c r="F1628" s="516"/>
      <c r="G1628" s="516"/>
      <c r="H1628" s="515">
        <f>H1629+H1686</f>
        <v>1235.499</v>
      </c>
      <c r="I1628" s="514">
        <f>I1629+I1686</f>
        <v>0</v>
      </c>
      <c r="J1628" s="515"/>
      <c r="K1628" s="515"/>
      <c r="L1628" s="517">
        <v>1</v>
      </c>
      <c r="M1628" s="518"/>
      <c r="N1628" s="518"/>
    </row>
    <row r="1629" spans="1:14" s="470" customFormat="1">
      <c r="A1629" s="513" t="s">
        <v>20</v>
      </c>
      <c r="B1629" s="519" t="s">
        <v>264</v>
      </c>
      <c r="C1629" s="514">
        <f>C1630+C1663</f>
        <v>242</v>
      </c>
      <c r="D1629" s="514">
        <f>D1630+D1663</f>
        <v>118</v>
      </c>
      <c r="E1629" s="515"/>
      <c r="F1629" s="516"/>
      <c r="G1629" s="516"/>
      <c r="H1629" s="515">
        <f>H1630+H1663</f>
        <v>1235.499</v>
      </c>
      <c r="I1629" s="514">
        <f>I1630+I1663</f>
        <v>0</v>
      </c>
      <c r="J1629" s="520"/>
      <c r="K1629" s="515"/>
      <c r="L1629" s="517">
        <v>2</v>
      </c>
      <c r="M1629" s="518"/>
      <c r="N1629" s="518"/>
    </row>
    <row r="1630" spans="1:14" s="470" customFormat="1">
      <c r="A1630" s="513" t="s">
        <v>23</v>
      </c>
      <c r="B1630" s="519" t="s">
        <v>265</v>
      </c>
      <c r="C1630" s="514">
        <f t="shared" ref="C1630:K1630" si="729">C1631+C1634+C1635+C1639+C1646+C1653+C1662</f>
        <v>232</v>
      </c>
      <c r="D1630" s="514">
        <f t="shared" ref="D1630" si="730">D1631+D1634+D1635+D1639+D1646+D1653+D1662</f>
        <v>113</v>
      </c>
      <c r="E1630" s="515"/>
      <c r="F1630" s="515"/>
      <c r="G1630" s="515"/>
      <c r="H1630" s="515">
        <f t="shared" si="729"/>
        <v>1205.499</v>
      </c>
      <c r="I1630" s="514">
        <f t="shared" ref="I1630" si="731">I1631+I1634+I1635+I1639+I1646+I1653+I1662</f>
        <v>0</v>
      </c>
      <c r="J1630" s="515">
        <f t="shared" si="729"/>
        <v>0</v>
      </c>
      <c r="K1630" s="515">
        <f t="shared" si="729"/>
        <v>0</v>
      </c>
      <c r="L1630" s="517">
        <v>3</v>
      </c>
      <c r="M1630" s="518"/>
      <c r="N1630" s="518"/>
    </row>
    <row r="1631" spans="1:14" s="470" customFormat="1">
      <c r="A1631" s="513">
        <v>1</v>
      </c>
      <c r="B1631" s="519" t="s">
        <v>266</v>
      </c>
      <c r="C1631" s="514">
        <f t="shared" ref="C1631:K1631" si="732">C1632+C1633</f>
        <v>8</v>
      </c>
      <c r="D1631" s="514">
        <f t="shared" ref="D1631" si="733">D1632+D1633</f>
        <v>4</v>
      </c>
      <c r="E1631" s="515">
        <f t="shared" si="732"/>
        <v>4</v>
      </c>
      <c r="F1631" s="515">
        <f t="shared" si="732"/>
        <v>1</v>
      </c>
      <c r="G1631" s="515">
        <f t="shared" si="732"/>
        <v>2</v>
      </c>
      <c r="H1631" s="515">
        <f t="shared" si="732"/>
        <v>36</v>
      </c>
      <c r="I1631" s="514">
        <f t="shared" ref="I1631" si="734">I1632+I1633</f>
        <v>0</v>
      </c>
      <c r="J1631" s="515">
        <f t="shared" si="732"/>
        <v>0</v>
      </c>
      <c r="K1631" s="515">
        <f t="shared" si="732"/>
        <v>0</v>
      </c>
      <c r="L1631" s="517">
        <v>4</v>
      </c>
      <c r="M1631" s="518"/>
      <c r="N1631" s="518"/>
    </row>
    <row r="1632" spans="1:14" s="470" customFormat="1">
      <c r="A1632" s="521"/>
      <c r="B1632" s="522" t="s">
        <v>267</v>
      </c>
      <c r="C1632" s="523"/>
      <c r="D1632" s="523"/>
      <c r="E1632" s="524">
        <v>2.5</v>
      </c>
      <c r="F1632" s="525">
        <v>0.5</v>
      </c>
      <c r="G1632" s="526">
        <f t="shared" ref="G1632:G1634" si="735">E1632*F1632</f>
        <v>1.25</v>
      </c>
      <c r="H1632" s="520">
        <f t="shared" ref="H1632:H1634" si="736">ROUND(C1632*G1632*6,0)</f>
        <v>0</v>
      </c>
      <c r="I1632" s="523"/>
      <c r="J1632" s="520"/>
      <c r="K1632" s="527"/>
      <c r="L1632" s="517">
        <v>5</v>
      </c>
      <c r="M1632" s="518"/>
      <c r="N1632" s="518"/>
    </row>
    <row r="1633" spans="1:14" s="470" customFormat="1">
      <c r="A1633" s="521"/>
      <c r="B1633" s="522" t="s">
        <v>268</v>
      </c>
      <c r="C1633" s="523">
        <v>8</v>
      </c>
      <c r="D1633" s="523">
        <v>4</v>
      </c>
      <c r="E1633" s="524">
        <v>1.5</v>
      </c>
      <c r="F1633" s="525">
        <v>0.5</v>
      </c>
      <c r="G1633" s="526">
        <f t="shared" si="735"/>
        <v>0.75</v>
      </c>
      <c r="H1633" s="520">
        <v>36</v>
      </c>
      <c r="I1633" s="523"/>
      <c r="J1633" s="520"/>
      <c r="K1633" s="527"/>
      <c r="L1633" s="517">
        <v>6</v>
      </c>
      <c r="M1633" s="518"/>
      <c r="N1633" s="518"/>
    </row>
    <row r="1634" spans="1:14" s="470" customFormat="1" ht="25.5">
      <c r="A1634" s="513">
        <v>2</v>
      </c>
      <c r="B1634" s="519" t="s">
        <v>269</v>
      </c>
      <c r="C1634" s="514">
        <v>4</v>
      </c>
      <c r="D1634" s="514">
        <v>2</v>
      </c>
      <c r="E1634" s="512">
        <v>1.5</v>
      </c>
      <c r="F1634" s="525">
        <v>0.5</v>
      </c>
      <c r="G1634" s="526">
        <f t="shared" si="735"/>
        <v>0.75</v>
      </c>
      <c r="H1634" s="520">
        <f t="shared" si="736"/>
        <v>18</v>
      </c>
      <c r="I1634" s="514"/>
      <c r="J1634" s="520"/>
      <c r="K1634" s="527"/>
      <c r="L1634" s="517">
        <v>7</v>
      </c>
      <c r="M1634" s="518"/>
      <c r="N1634" s="518"/>
    </row>
    <row r="1635" spans="1:14" s="470" customFormat="1">
      <c r="A1635" s="513">
        <v>3</v>
      </c>
      <c r="B1635" s="519" t="s">
        <v>270</v>
      </c>
      <c r="C1635" s="514">
        <f t="shared" ref="C1635:K1635" si="737">SUM(C1636:C1638)</f>
        <v>0</v>
      </c>
      <c r="D1635" s="514">
        <f t="shared" ref="D1635" si="738">SUM(D1636:D1638)</f>
        <v>0</v>
      </c>
      <c r="E1635" s="515">
        <f t="shared" si="737"/>
        <v>6</v>
      </c>
      <c r="F1635" s="515">
        <f t="shared" si="737"/>
        <v>1.5</v>
      </c>
      <c r="G1635" s="515">
        <f t="shared" si="737"/>
        <v>3</v>
      </c>
      <c r="H1635" s="515">
        <f t="shared" si="737"/>
        <v>0</v>
      </c>
      <c r="I1635" s="514">
        <f t="shared" ref="I1635" si="739">SUM(I1636:I1638)</f>
        <v>0</v>
      </c>
      <c r="J1635" s="515">
        <f t="shared" si="737"/>
        <v>0</v>
      </c>
      <c r="K1635" s="515">
        <f t="shared" si="737"/>
        <v>0</v>
      </c>
      <c r="L1635" s="517">
        <v>8</v>
      </c>
      <c r="M1635" s="518"/>
      <c r="N1635" s="518"/>
    </row>
    <row r="1636" spans="1:14" s="470" customFormat="1">
      <c r="A1636" s="521"/>
      <c r="B1636" s="522" t="s">
        <v>271</v>
      </c>
      <c r="C1636" s="523">
        <v>0</v>
      </c>
      <c r="D1636" s="523"/>
      <c r="E1636" s="524">
        <v>2.5</v>
      </c>
      <c r="F1636" s="525">
        <v>0.5</v>
      </c>
      <c r="G1636" s="526">
        <f t="shared" ref="G1636:G1638" si="740">E1636*F1636</f>
        <v>1.25</v>
      </c>
      <c r="H1636" s="520">
        <f t="shared" ref="H1636:H1638" si="741">ROUND(C1636*G1636*6,0)</f>
        <v>0</v>
      </c>
      <c r="I1636" s="523"/>
      <c r="J1636" s="520"/>
      <c r="K1636" s="527"/>
      <c r="L1636" s="517">
        <v>9</v>
      </c>
      <c r="M1636" s="518"/>
      <c r="N1636" s="518"/>
    </row>
    <row r="1637" spans="1:14" s="470" customFormat="1">
      <c r="A1637" s="521"/>
      <c r="B1637" s="522" t="s">
        <v>272</v>
      </c>
      <c r="C1637" s="523">
        <v>0</v>
      </c>
      <c r="D1637" s="523"/>
      <c r="E1637" s="524">
        <v>2</v>
      </c>
      <c r="F1637" s="525">
        <v>0.5</v>
      </c>
      <c r="G1637" s="526">
        <f t="shared" si="740"/>
        <v>1</v>
      </c>
      <c r="H1637" s="520">
        <f t="shared" si="741"/>
        <v>0</v>
      </c>
      <c r="I1637" s="523"/>
      <c r="J1637" s="520"/>
      <c r="K1637" s="527"/>
      <c r="L1637" s="517">
        <v>10</v>
      </c>
      <c r="M1637" s="518"/>
      <c r="N1637" s="518"/>
    </row>
    <row r="1638" spans="1:14" s="470" customFormat="1">
      <c r="A1638" s="521"/>
      <c r="B1638" s="522" t="s">
        <v>273</v>
      </c>
      <c r="C1638" s="523">
        <v>0</v>
      </c>
      <c r="D1638" s="523"/>
      <c r="E1638" s="524">
        <v>1.5</v>
      </c>
      <c r="F1638" s="525">
        <v>0.5</v>
      </c>
      <c r="G1638" s="526">
        <f t="shared" si="740"/>
        <v>0.75</v>
      </c>
      <c r="H1638" s="520">
        <f t="shared" si="741"/>
        <v>0</v>
      </c>
      <c r="I1638" s="523"/>
      <c r="J1638" s="520"/>
      <c r="K1638" s="527"/>
      <c r="L1638" s="517">
        <v>11</v>
      </c>
      <c r="M1638" s="518"/>
      <c r="N1638" s="518"/>
    </row>
    <row r="1639" spans="1:14" s="470" customFormat="1" ht="38.25">
      <c r="A1639" s="513">
        <v>4</v>
      </c>
      <c r="B1639" s="519" t="s">
        <v>274</v>
      </c>
      <c r="C1639" s="514">
        <f>SUM(C1640:C1645)</f>
        <v>25</v>
      </c>
      <c r="D1639" s="514">
        <f>SUM(D1640:D1645)</f>
        <v>13</v>
      </c>
      <c r="E1639" s="512"/>
      <c r="F1639" s="525"/>
      <c r="G1639" s="526"/>
      <c r="H1639" s="515">
        <f>SUM(H1640:H1645)</f>
        <v>141</v>
      </c>
      <c r="I1639" s="514">
        <f>SUM(I1640:I1645)</f>
        <v>0</v>
      </c>
      <c r="J1639" s="520"/>
      <c r="K1639" s="527"/>
      <c r="L1639" s="517">
        <v>12</v>
      </c>
      <c r="M1639" s="518"/>
      <c r="N1639" s="518"/>
    </row>
    <row r="1640" spans="1:14" s="470" customFormat="1">
      <c r="A1640" s="521"/>
      <c r="B1640" s="522" t="s">
        <v>275</v>
      </c>
      <c r="C1640" s="523">
        <v>10</v>
      </c>
      <c r="D1640" s="523">
        <v>5</v>
      </c>
      <c r="E1640" s="524">
        <v>1</v>
      </c>
      <c r="F1640" s="525">
        <v>0.5</v>
      </c>
      <c r="G1640" s="526">
        <f t="shared" ref="G1640:G1652" si="742">E1640*F1640</f>
        <v>0.5</v>
      </c>
      <c r="H1640" s="520">
        <f>ROUND(C1640*G1640*6,0)</f>
        <v>30</v>
      </c>
      <c r="I1640" s="523"/>
      <c r="J1640" s="520"/>
      <c r="K1640" s="527"/>
      <c r="L1640" s="517">
        <v>13</v>
      </c>
      <c r="M1640" s="518"/>
      <c r="N1640" s="518"/>
    </row>
    <row r="1641" spans="1:14" s="470" customFormat="1">
      <c r="A1641" s="521"/>
      <c r="B1641" s="522" t="s">
        <v>276</v>
      </c>
      <c r="C1641" s="523">
        <v>10</v>
      </c>
      <c r="D1641" s="523">
        <v>5</v>
      </c>
      <c r="E1641" s="524">
        <v>2</v>
      </c>
      <c r="F1641" s="525">
        <v>0.5</v>
      </c>
      <c r="G1641" s="526">
        <f t="shared" si="742"/>
        <v>1</v>
      </c>
      <c r="H1641" s="520">
        <f>ROUND(C1641*G1641*6,0)</f>
        <v>60</v>
      </c>
      <c r="I1641" s="523"/>
      <c r="J1641" s="520"/>
      <c r="K1641" s="527"/>
      <c r="L1641" s="517">
        <v>14</v>
      </c>
      <c r="M1641" s="518"/>
      <c r="N1641" s="518"/>
    </row>
    <row r="1642" spans="1:14" s="470" customFormat="1">
      <c r="A1642" s="521"/>
      <c r="B1642" s="522" t="s">
        <v>277</v>
      </c>
      <c r="C1642" s="523">
        <v>4</v>
      </c>
      <c r="D1642" s="523">
        <v>2</v>
      </c>
      <c r="E1642" s="524">
        <v>3</v>
      </c>
      <c r="F1642" s="525">
        <v>0.5</v>
      </c>
      <c r="G1642" s="526">
        <f t="shared" si="742"/>
        <v>1.5</v>
      </c>
      <c r="H1642" s="520">
        <f>ROUND(C1642*G1642*6,0)</f>
        <v>36</v>
      </c>
      <c r="I1642" s="523"/>
      <c r="J1642" s="520"/>
      <c r="K1642" s="527"/>
      <c r="L1642" s="517">
        <v>15</v>
      </c>
      <c r="M1642" s="518"/>
      <c r="N1642" s="518"/>
    </row>
    <row r="1643" spans="1:14" s="470" customFormat="1">
      <c r="A1643" s="521"/>
      <c r="B1643" s="522" t="s">
        <v>278</v>
      </c>
      <c r="C1643" s="523">
        <v>0</v>
      </c>
      <c r="D1643" s="523">
        <v>0</v>
      </c>
      <c r="E1643" s="524">
        <v>4</v>
      </c>
      <c r="F1643" s="525">
        <v>0.5</v>
      </c>
      <c r="G1643" s="526">
        <f t="shared" si="742"/>
        <v>2</v>
      </c>
      <c r="H1643" s="520">
        <f t="shared" ref="H1643:H1645" si="743">ROUND(C1643*G1643*6,0)</f>
        <v>0</v>
      </c>
      <c r="I1643" s="523"/>
      <c r="J1643" s="520"/>
      <c r="K1643" s="527"/>
      <c r="L1643" s="517">
        <v>16</v>
      </c>
      <c r="M1643" s="518"/>
      <c r="N1643" s="518"/>
    </row>
    <row r="1644" spans="1:14" s="470" customFormat="1">
      <c r="A1644" s="521"/>
      <c r="B1644" s="522" t="s">
        <v>279</v>
      </c>
      <c r="C1644" s="523">
        <v>1</v>
      </c>
      <c r="D1644" s="523">
        <v>1</v>
      </c>
      <c r="E1644" s="524">
        <v>5</v>
      </c>
      <c r="F1644" s="525">
        <v>0.5</v>
      </c>
      <c r="G1644" s="526">
        <f t="shared" si="742"/>
        <v>2.5</v>
      </c>
      <c r="H1644" s="520">
        <f>ROUND(C1644*G1644*6,0)</f>
        <v>15</v>
      </c>
      <c r="I1644" s="523"/>
      <c r="J1644" s="520"/>
      <c r="K1644" s="527"/>
      <c r="L1644" s="517">
        <v>17</v>
      </c>
      <c r="M1644" s="518"/>
      <c r="N1644" s="518"/>
    </row>
    <row r="1645" spans="1:14" s="470" customFormat="1">
      <c r="A1645" s="521"/>
      <c r="B1645" s="522" t="s">
        <v>280</v>
      </c>
      <c r="C1645" s="523"/>
      <c r="D1645" s="523"/>
      <c r="E1645" s="524">
        <v>6</v>
      </c>
      <c r="F1645" s="525">
        <v>0.5</v>
      </c>
      <c r="G1645" s="526">
        <f t="shared" si="742"/>
        <v>3</v>
      </c>
      <c r="H1645" s="520">
        <f t="shared" si="743"/>
        <v>0</v>
      </c>
      <c r="I1645" s="523"/>
      <c r="J1645" s="520"/>
      <c r="K1645" s="527"/>
      <c r="L1645" s="517">
        <v>18</v>
      </c>
      <c r="M1645" s="518"/>
      <c r="N1645" s="518"/>
    </row>
    <row r="1646" spans="1:14" s="470" customFormat="1">
      <c r="A1646" s="513">
        <v>5</v>
      </c>
      <c r="B1646" s="519" t="s">
        <v>281</v>
      </c>
      <c r="C1646" s="514">
        <f>C1647+C1650+C1651+C1652</f>
        <v>0</v>
      </c>
      <c r="D1646" s="514">
        <f>D1647+D1650+D1651+D1652</f>
        <v>0</v>
      </c>
      <c r="E1646" s="514"/>
      <c r="F1646" s="525">
        <v>0.5</v>
      </c>
      <c r="G1646" s="526">
        <f t="shared" si="742"/>
        <v>0</v>
      </c>
      <c r="H1646" s="515">
        <f>H1647+H1650+H1651+H1652</f>
        <v>0</v>
      </c>
      <c r="I1646" s="514">
        <f>I1647+I1650+I1651+I1652</f>
        <v>0</v>
      </c>
      <c r="J1646" s="515"/>
      <c r="K1646" s="528"/>
      <c r="L1646" s="517">
        <v>19</v>
      </c>
      <c r="M1646" s="518"/>
      <c r="N1646" s="518"/>
    </row>
    <row r="1647" spans="1:14" s="470" customFormat="1" ht="43.9" customHeight="1">
      <c r="A1647" s="513" t="s">
        <v>282</v>
      </c>
      <c r="B1647" s="519" t="s">
        <v>283</v>
      </c>
      <c r="C1647" s="514">
        <f>C1648+C1649</f>
        <v>0</v>
      </c>
      <c r="D1647" s="514">
        <f>D1648+D1649</f>
        <v>0</v>
      </c>
      <c r="E1647" s="512"/>
      <c r="F1647" s="525">
        <v>0.5</v>
      </c>
      <c r="G1647" s="526">
        <f t="shared" si="742"/>
        <v>0</v>
      </c>
      <c r="H1647" s="515">
        <f>H1648+H1649</f>
        <v>0</v>
      </c>
      <c r="I1647" s="514">
        <f>I1648+I1649</f>
        <v>0</v>
      </c>
      <c r="J1647" s="515"/>
      <c r="K1647" s="528"/>
      <c r="L1647" s="517">
        <v>20</v>
      </c>
      <c r="M1647" s="518"/>
      <c r="N1647" s="518"/>
    </row>
    <row r="1648" spans="1:14" s="470" customFormat="1">
      <c r="A1648" s="521"/>
      <c r="B1648" s="522" t="s">
        <v>284</v>
      </c>
      <c r="C1648" s="523">
        <v>0</v>
      </c>
      <c r="D1648" s="523"/>
      <c r="E1648" s="524">
        <v>1.5</v>
      </c>
      <c r="F1648" s="525">
        <v>0.5</v>
      </c>
      <c r="G1648" s="526">
        <f t="shared" si="742"/>
        <v>0.75</v>
      </c>
      <c r="H1648" s="520">
        <f t="shared" ref="H1648:H1652" si="744">ROUND(C1648*G1648*6,0)</f>
        <v>0</v>
      </c>
      <c r="I1648" s="523"/>
      <c r="J1648" s="520"/>
      <c r="K1648" s="527"/>
      <c r="L1648" s="517">
        <v>21</v>
      </c>
      <c r="M1648" s="518"/>
      <c r="N1648" s="518"/>
    </row>
    <row r="1649" spans="1:14" s="470" customFormat="1">
      <c r="A1649" s="521"/>
      <c r="B1649" s="522" t="s">
        <v>285</v>
      </c>
      <c r="C1649" s="523">
        <v>0</v>
      </c>
      <c r="D1649" s="523"/>
      <c r="E1649" s="524">
        <v>2</v>
      </c>
      <c r="F1649" s="525">
        <v>0.5</v>
      </c>
      <c r="G1649" s="526">
        <f t="shared" si="742"/>
        <v>1</v>
      </c>
      <c r="H1649" s="520">
        <f t="shared" si="744"/>
        <v>0</v>
      </c>
      <c r="I1649" s="523"/>
      <c r="J1649" s="520"/>
      <c r="K1649" s="527"/>
      <c r="L1649" s="517">
        <v>22</v>
      </c>
      <c r="M1649" s="518"/>
      <c r="N1649" s="518"/>
    </row>
    <row r="1650" spans="1:14" s="470" customFormat="1" ht="38.25">
      <c r="A1650" s="513" t="s">
        <v>286</v>
      </c>
      <c r="B1650" s="519" t="s">
        <v>287</v>
      </c>
      <c r="C1650" s="514">
        <v>0</v>
      </c>
      <c r="D1650" s="514"/>
      <c r="E1650" s="529">
        <v>1</v>
      </c>
      <c r="F1650" s="525">
        <v>0.5</v>
      </c>
      <c r="G1650" s="526">
        <f t="shared" si="742"/>
        <v>0.5</v>
      </c>
      <c r="H1650" s="515">
        <f>ROUND(C1650*G1650*6,0)</f>
        <v>0</v>
      </c>
      <c r="I1650" s="514"/>
      <c r="J1650" s="515"/>
      <c r="K1650" s="528"/>
      <c r="L1650" s="517">
        <v>23</v>
      </c>
      <c r="M1650" s="518"/>
      <c r="N1650" s="518"/>
    </row>
    <row r="1651" spans="1:14" s="470" customFormat="1" ht="25.5">
      <c r="A1651" s="513" t="s">
        <v>288</v>
      </c>
      <c r="B1651" s="519" t="s">
        <v>289</v>
      </c>
      <c r="C1651" s="514">
        <v>0</v>
      </c>
      <c r="D1651" s="514"/>
      <c r="E1651" s="529">
        <v>1</v>
      </c>
      <c r="F1651" s="525">
        <v>0.5</v>
      </c>
      <c r="G1651" s="526">
        <f>E1651*F1651</f>
        <v>0.5</v>
      </c>
      <c r="H1651" s="515">
        <f>ROUND(C1651*G1651*6,0)</f>
        <v>0</v>
      </c>
      <c r="I1651" s="514"/>
      <c r="J1651" s="515"/>
      <c r="K1651" s="528"/>
      <c r="L1651" s="517">
        <v>24</v>
      </c>
      <c r="M1651" s="518"/>
      <c r="N1651" s="518"/>
    </row>
    <row r="1652" spans="1:14" s="470" customFormat="1" ht="38.25">
      <c r="A1652" s="513" t="s">
        <v>290</v>
      </c>
      <c r="B1652" s="519" t="s">
        <v>291</v>
      </c>
      <c r="C1652" s="514">
        <v>0</v>
      </c>
      <c r="D1652" s="514"/>
      <c r="E1652" s="529">
        <v>3</v>
      </c>
      <c r="F1652" s="525">
        <v>0.5</v>
      </c>
      <c r="G1652" s="526">
        <f t="shared" si="742"/>
        <v>1.5</v>
      </c>
      <c r="H1652" s="515">
        <f t="shared" si="744"/>
        <v>0</v>
      </c>
      <c r="I1652" s="514"/>
      <c r="J1652" s="515"/>
      <c r="K1652" s="528"/>
      <c r="L1652" s="517">
        <v>25</v>
      </c>
      <c r="M1652" s="518"/>
      <c r="N1652" s="518"/>
    </row>
    <row r="1653" spans="1:14" s="475" customFormat="1" ht="25.5">
      <c r="A1653" s="513">
        <v>6</v>
      </c>
      <c r="B1653" s="519" t="s">
        <v>292</v>
      </c>
      <c r="C1653" s="514">
        <f>C1654+C1658</f>
        <v>95</v>
      </c>
      <c r="D1653" s="514">
        <f>D1654+D1658</f>
        <v>44</v>
      </c>
      <c r="E1653" s="512"/>
      <c r="F1653" s="516"/>
      <c r="G1653" s="530"/>
      <c r="H1653" s="515">
        <f>H1654+H1658</f>
        <v>564</v>
      </c>
      <c r="I1653" s="514">
        <f>I1654+I1658</f>
        <v>0</v>
      </c>
      <c r="J1653" s="515"/>
      <c r="K1653" s="528"/>
      <c r="L1653" s="531">
        <v>26</v>
      </c>
      <c r="M1653" s="518"/>
      <c r="N1653" s="518"/>
    </row>
    <row r="1654" spans="1:14" s="470" customFormat="1">
      <c r="A1654" s="513" t="s">
        <v>293</v>
      </c>
      <c r="B1654" s="519" t="s">
        <v>294</v>
      </c>
      <c r="C1654" s="514">
        <f>C1655+C1656+C1657</f>
        <v>30</v>
      </c>
      <c r="D1654" s="514">
        <f>D1655+D1656+D1657</f>
        <v>13</v>
      </c>
      <c r="E1654" s="524">
        <v>2.5</v>
      </c>
      <c r="F1654" s="525">
        <v>0.5</v>
      </c>
      <c r="G1654" s="526">
        <f t="shared" ref="G1654:G1657" si="745">E1654*F1654</f>
        <v>1.25</v>
      </c>
      <c r="H1654" s="515">
        <f>H1655+H1656+H1657</f>
        <v>210</v>
      </c>
      <c r="I1654" s="514">
        <f>I1655+I1656+I1657</f>
        <v>0</v>
      </c>
      <c r="J1654" s="515"/>
      <c r="K1654" s="528"/>
      <c r="L1654" s="517">
        <v>27</v>
      </c>
      <c r="M1654" s="518"/>
      <c r="N1654" s="518"/>
    </row>
    <row r="1655" spans="1:14" s="470" customFormat="1">
      <c r="A1655" s="521"/>
      <c r="B1655" s="522" t="s">
        <v>295</v>
      </c>
      <c r="C1655" s="523">
        <f>4+6</f>
        <v>10</v>
      </c>
      <c r="D1655" s="523">
        <v>4</v>
      </c>
      <c r="E1655" s="524">
        <v>2.5</v>
      </c>
      <c r="F1655" s="525">
        <v>0.5</v>
      </c>
      <c r="G1655" s="526">
        <f t="shared" si="745"/>
        <v>1.25</v>
      </c>
      <c r="H1655" s="520">
        <f>ROUND(C1655*G1655*6,0)</f>
        <v>75</v>
      </c>
      <c r="I1655" s="523"/>
      <c r="J1655" s="520"/>
      <c r="K1655" s="527"/>
      <c r="L1655" s="517">
        <v>28</v>
      </c>
      <c r="M1655" s="518"/>
      <c r="N1655" s="518"/>
    </row>
    <row r="1656" spans="1:14" s="470" customFormat="1">
      <c r="A1656" s="521"/>
      <c r="B1656" s="522" t="s">
        <v>296</v>
      </c>
      <c r="C1656" s="523">
        <f>5+5</f>
        <v>10</v>
      </c>
      <c r="D1656" s="523">
        <v>5</v>
      </c>
      <c r="E1656" s="524">
        <v>2</v>
      </c>
      <c r="F1656" s="525">
        <v>0.5</v>
      </c>
      <c r="G1656" s="526">
        <f t="shared" si="745"/>
        <v>1</v>
      </c>
      <c r="H1656" s="520">
        <f>ROUND(C1656*G1656*6,0)</f>
        <v>60</v>
      </c>
      <c r="I1656" s="523"/>
      <c r="J1656" s="520"/>
      <c r="K1656" s="527"/>
      <c r="L1656" s="517">
        <v>29</v>
      </c>
      <c r="M1656" s="518"/>
      <c r="N1656" s="518"/>
    </row>
    <row r="1657" spans="1:14" s="470" customFormat="1">
      <c r="A1657" s="521"/>
      <c r="B1657" s="522" t="s">
        <v>297</v>
      </c>
      <c r="C1657" s="523">
        <f>4+6</f>
        <v>10</v>
      </c>
      <c r="D1657" s="523">
        <v>4</v>
      </c>
      <c r="E1657" s="524">
        <v>2.5</v>
      </c>
      <c r="F1657" s="525">
        <v>0.5</v>
      </c>
      <c r="G1657" s="526">
        <f t="shared" si="745"/>
        <v>1.25</v>
      </c>
      <c r="H1657" s="520">
        <f>ROUND(C1657*G1657*6,0)</f>
        <v>75</v>
      </c>
      <c r="I1657" s="523"/>
      <c r="J1657" s="520"/>
      <c r="K1657" s="527"/>
      <c r="L1657" s="517">
        <v>30</v>
      </c>
      <c r="M1657" s="518"/>
      <c r="N1657" s="518"/>
    </row>
    <row r="1658" spans="1:14" s="470" customFormat="1">
      <c r="A1658" s="513" t="s">
        <v>298</v>
      </c>
      <c r="B1658" s="519" t="s">
        <v>299</v>
      </c>
      <c r="C1658" s="523">
        <f>C1659+C1660+C1661</f>
        <v>65</v>
      </c>
      <c r="D1658" s="523">
        <f>D1659+D1660+D1661</f>
        <v>31</v>
      </c>
      <c r="E1658" s="524"/>
      <c r="F1658" s="525"/>
      <c r="G1658" s="526"/>
      <c r="H1658" s="520">
        <f>H1659+H1660+H1661</f>
        <v>354</v>
      </c>
      <c r="I1658" s="514">
        <f>I1659+I1660+I1661</f>
        <v>0</v>
      </c>
      <c r="J1658" s="520"/>
      <c r="K1658" s="527"/>
      <c r="L1658" s="517">
        <v>31</v>
      </c>
      <c r="M1658" s="518"/>
      <c r="N1658" s="518"/>
    </row>
    <row r="1659" spans="1:14" s="470" customFormat="1">
      <c r="A1659" s="521"/>
      <c r="B1659" s="522" t="s">
        <v>295</v>
      </c>
      <c r="C1659" s="523">
        <v>23</v>
      </c>
      <c r="D1659" s="523">
        <v>11</v>
      </c>
      <c r="E1659" s="524">
        <v>2</v>
      </c>
      <c r="F1659" s="525">
        <v>0.5</v>
      </c>
      <c r="G1659" s="526">
        <f t="shared" ref="G1659:G1662" si="746">E1659*F1659</f>
        <v>1</v>
      </c>
      <c r="H1659" s="520">
        <f>72+66</f>
        <v>138</v>
      </c>
      <c r="I1659" s="523"/>
      <c r="J1659" s="520"/>
      <c r="K1659" s="527"/>
      <c r="L1659" s="517">
        <v>32</v>
      </c>
      <c r="M1659" s="518"/>
      <c r="N1659" s="518"/>
    </row>
    <row r="1660" spans="1:14" s="470" customFormat="1">
      <c r="A1660" s="521"/>
      <c r="B1660" s="522" t="s">
        <v>296</v>
      </c>
      <c r="C1660" s="523">
        <v>24</v>
      </c>
      <c r="D1660" s="523">
        <v>12</v>
      </c>
      <c r="E1660" s="524">
        <v>1.5</v>
      </c>
      <c r="F1660" s="525">
        <v>0.5</v>
      </c>
      <c r="G1660" s="526">
        <f t="shared" si="746"/>
        <v>0.75</v>
      </c>
      <c r="H1660" s="520">
        <f>54+54</f>
        <v>108</v>
      </c>
      <c r="I1660" s="523"/>
      <c r="J1660" s="520"/>
      <c r="K1660" s="527"/>
      <c r="L1660" s="517">
        <v>33</v>
      </c>
      <c r="M1660" s="518"/>
      <c r="N1660" s="518"/>
    </row>
    <row r="1661" spans="1:14" s="470" customFormat="1">
      <c r="A1661" s="521"/>
      <c r="B1661" s="522" t="s">
        <v>297</v>
      </c>
      <c r="C1661" s="523">
        <v>18</v>
      </c>
      <c r="D1661" s="523">
        <v>8</v>
      </c>
      <c r="E1661" s="524">
        <v>2</v>
      </c>
      <c r="F1661" s="525">
        <v>0.5</v>
      </c>
      <c r="G1661" s="526">
        <f t="shared" si="746"/>
        <v>1</v>
      </c>
      <c r="H1661" s="520">
        <f>60+48</f>
        <v>108</v>
      </c>
      <c r="I1661" s="523"/>
      <c r="J1661" s="520"/>
      <c r="K1661" s="527"/>
      <c r="L1661" s="517">
        <v>34</v>
      </c>
      <c r="M1661" s="518"/>
      <c r="N1661" s="518"/>
    </row>
    <row r="1662" spans="1:14" s="470" customFormat="1" ht="25.5">
      <c r="A1662" s="513">
        <v>7</v>
      </c>
      <c r="B1662" s="519" t="s">
        <v>300</v>
      </c>
      <c r="C1662" s="514">
        <v>100</v>
      </c>
      <c r="D1662" s="514">
        <v>50</v>
      </c>
      <c r="E1662" s="512">
        <v>1.5</v>
      </c>
      <c r="F1662" s="516">
        <v>0.5</v>
      </c>
      <c r="G1662" s="530">
        <f t="shared" si="746"/>
        <v>0.75</v>
      </c>
      <c r="H1662" s="515">
        <f>221.499+225</f>
        <v>446.49900000000002</v>
      </c>
      <c r="I1662" s="514"/>
      <c r="J1662" s="515"/>
      <c r="K1662" s="528"/>
      <c r="L1662" s="517">
        <v>35</v>
      </c>
      <c r="M1662" s="518"/>
      <c r="N1662" s="518"/>
    </row>
    <row r="1663" spans="1:14" s="470" customFormat="1">
      <c r="A1663" s="513" t="s">
        <v>37</v>
      </c>
      <c r="B1663" s="519" t="s">
        <v>301</v>
      </c>
      <c r="C1663" s="514">
        <f>C1664+C1671+C1672</f>
        <v>10</v>
      </c>
      <c r="D1663" s="514">
        <f>D1664+D1671+D1672</f>
        <v>5</v>
      </c>
      <c r="E1663" s="532"/>
      <c r="F1663" s="525"/>
      <c r="G1663" s="526"/>
      <c r="H1663" s="515">
        <f>H1664+H1671+H1672</f>
        <v>30</v>
      </c>
      <c r="I1663" s="514">
        <f>I1664+I1671+I1672</f>
        <v>0</v>
      </c>
      <c r="J1663" s="515"/>
      <c r="K1663" s="528"/>
      <c r="L1663" s="517">
        <v>36</v>
      </c>
      <c r="M1663" s="518"/>
      <c r="N1663" s="518"/>
    </row>
    <row r="1664" spans="1:14" s="470" customFormat="1" ht="25.5">
      <c r="A1664" s="513">
        <v>1</v>
      </c>
      <c r="B1664" s="519" t="s">
        <v>302</v>
      </c>
      <c r="C1664" s="514">
        <f>C1665+C1666</f>
        <v>0</v>
      </c>
      <c r="D1664" s="514">
        <f>D1665+D1666</f>
        <v>0</v>
      </c>
      <c r="E1664" s="533"/>
      <c r="F1664" s="525"/>
      <c r="G1664" s="526"/>
      <c r="H1664" s="515">
        <f>H1665+H1666</f>
        <v>0</v>
      </c>
      <c r="I1664" s="514">
        <f>I1665+I1666</f>
        <v>0</v>
      </c>
      <c r="J1664" s="515"/>
      <c r="K1664" s="528"/>
      <c r="L1664" s="517">
        <v>37</v>
      </c>
      <c r="M1664" s="518"/>
      <c r="N1664" s="518"/>
    </row>
    <row r="1665" spans="1:14" s="470" customFormat="1">
      <c r="A1665" s="513" t="s">
        <v>39</v>
      </c>
      <c r="B1665" s="519" t="s">
        <v>303</v>
      </c>
      <c r="C1665" s="514">
        <v>0</v>
      </c>
      <c r="D1665" s="514"/>
      <c r="E1665" s="512">
        <v>2.5</v>
      </c>
      <c r="F1665" s="525">
        <v>0.5</v>
      </c>
      <c r="G1665" s="526">
        <f t="shared" ref="G1665:G1671" si="747">E1665*F1665</f>
        <v>1.25</v>
      </c>
      <c r="H1665" s="520">
        <f t="shared" ref="H1665:H1671" si="748">ROUND(C1665*G1665*6,0)</f>
        <v>0</v>
      </c>
      <c r="I1665" s="514"/>
      <c r="J1665" s="515"/>
      <c r="K1665" s="528"/>
      <c r="L1665" s="517">
        <v>38</v>
      </c>
      <c r="M1665" s="518"/>
      <c r="N1665" s="518"/>
    </row>
    <row r="1666" spans="1:14" s="470" customFormat="1">
      <c r="A1666" s="513" t="s">
        <v>42</v>
      </c>
      <c r="B1666" s="519" t="s">
        <v>304</v>
      </c>
      <c r="C1666" s="514">
        <f>SUM(C1667:C1670)</f>
        <v>0</v>
      </c>
      <c r="D1666" s="514">
        <f>SUM(D1667:D1670)</f>
        <v>0</v>
      </c>
      <c r="E1666" s="512"/>
      <c r="F1666" s="525"/>
      <c r="G1666" s="526"/>
      <c r="H1666" s="515">
        <f>SUM(H1667:H1670)</f>
        <v>0</v>
      </c>
      <c r="I1666" s="514">
        <f>SUM(I1667:I1670)</f>
        <v>0</v>
      </c>
      <c r="J1666" s="515"/>
      <c r="K1666" s="528"/>
      <c r="L1666" s="517">
        <v>39</v>
      </c>
      <c r="M1666" s="518"/>
      <c r="N1666" s="518"/>
    </row>
    <row r="1667" spans="1:14" s="470" customFormat="1">
      <c r="A1667" s="521"/>
      <c r="B1667" s="522" t="s">
        <v>305</v>
      </c>
      <c r="C1667" s="523">
        <v>0</v>
      </c>
      <c r="D1667" s="523"/>
      <c r="E1667" s="524">
        <v>1.5</v>
      </c>
      <c r="F1667" s="525">
        <v>0.5</v>
      </c>
      <c r="G1667" s="526">
        <f t="shared" si="747"/>
        <v>0.75</v>
      </c>
      <c r="H1667" s="520">
        <f t="shared" si="748"/>
        <v>0</v>
      </c>
      <c r="I1667" s="523"/>
      <c r="J1667" s="520"/>
      <c r="K1667" s="527"/>
      <c r="L1667" s="517">
        <v>40</v>
      </c>
      <c r="M1667" s="518"/>
      <c r="N1667" s="518"/>
    </row>
    <row r="1668" spans="1:14" s="470" customFormat="1">
      <c r="A1668" s="521"/>
      <c r="B1668" s="522" t="s">
        <v>306</v>
      </c>
      <c r="C1668" s="523">
        <v>0</v>
      </c>
      <c r="D1668" s="523"/>
      <c r="E1668" s="524">
        <v>3</v>
      </c>
      <c r="F1668" s="525">
        <v>0.5</v>
      </c>
      <c r="G1668" s="526">
        <f t="shared" si="747"/>
        <v>1.5</v>
      </c>
      <c r="H1668" s="520">
        <f t="shared" si="748"/>
        <v>0</v>
      </c>
      <c r="I1668" s="523"/>
      <c r="J1668" s="520"/>
      <c r="K1668" s="527"/>
      <c r="L1668" s="517">
        <v>41</v>
      </c>
      <c r="M1668" s="518"/>
      <c r="N1668" s="518"/>
    </row>
    <row r="1669" spans="1:14" s="470" customFormat="1">
      <c r="A1669" s="521"/>
      <c r="B1669" s="522" t="s">
        <v>307</v>
      </c>
      <c r="C1669" s="523">
        <v>0</v>
      </c>
      <c r="D1669" s="523"/>
      <c r="E1669" s="524">
        <v>4.5</v>
      </c>
      <c r="F1669" s="525">
        <v>0.5</v>
      </c>
      <c r="G1669" s="526">
        <f t="shared" si="747"/>
        <v>2.25</v>
      </c>
      <c r="H1669" s="520">
        <f t="shared" si="748"/>
        <v>0</v>
      </c>
      <c r="I1669" s="523"/>
      <c r="J1669" s="520"/>
      <c r="K1669" s="527"/>
      <c r="L1669" s="517">
        <v>42</v>
      </c>
      <c r="M1669" s="518"/>
      <c r="N1669" s="518"/>
    </row>
    <row r="1670" spans="1:14" s="470" customFormat="1">
      <c r="A1670" s="521"/>
      <c r="B1670" s="522" t="s">
        <v>308</v>
      </c>
      <c r="C1670" s="523">
        <v>0</v>
      </c>
      <c r="D1670" s="523"/>
      <c r="E1670" s="524">
        <v>6</v>
      </c>
      <c r="F1670" s="525">
        <v>0.5</v>
      </c>
      <c r="G1670" s="526">
        <f t="shared" si="747"/>
        <v>3</v>
      </c>
      <c r="H1670" s="520">
        <f t="shared" si="748"/>
        <v>0</v>
      </c>
      <c r="I1670" s="523"/>
      <c r="J1670" s="520"/>
      <c r="K1670" s="527"/>
      <c r="L1670" s="517">
        <v>43</v>
      </c>
      <c r="M1670" s="518"/>
      <c r="N1670" s="518"/>
    </row>
    <row r="1671" spans="1:14" s="470" customFormat="1" ht="25.5">
      <c r="A1671" s="513">
        <v>2</v>
      </c>
      <c r="B1671" s="519" t="s">
        <v>309</v>
      </c>
      <c r="C1671" s="514">
        <v>0</v>
      </c>
      <c r="D1671" s="514"/>
      <c r="E1671" s="512">
        <v>1.5</v>
      </c>
      <c r="F1671" s="525">
        <v>0.5</v>
      </c>
      <c r="G1671" s="526">
        <f t="shared" si="747"/>
        <v>0.75</v>
      </c>
      <c r="H1671" s="520">
        <f t="shared" si="748"/>
        <v>0</v>
      </c>
      <c r="I1671" s="514"/>
      <c r="J1671" s="515"/>
      <c r="K1671" s="528"/>
      <c r="L1671" s="517">
        <v>44</v>
      </c>
      <c r="M1671" s="518"/>
      <c r="N1671" s="518"/>
    </row>
    <row r="1672" spans="1:14" s="470" customFormat="1" ht="25.5">
      <c r="A1672" s="513">
        <v>3</v>
      </c>
      <c r="B1672" s="519" t="s">
        <v>310</v>
      </c>
      <c r="C1672" s="514">
        <f t="shared" ref="C1672:K1672" si="749">C1673+C1676+C1681</f>
        <v>10</v>
      </c>
      <c r="D1672" s="514">
        <f t="shared" ref="D1672" si="750">D1673+D1676+D1681</f>
        <v>5</v>
      </c>
      <c r="E1672" s="515">
        <f t="shared" si="749"/>
        <v>0</v>
      </c>
      <c r="F1672" s="515">
        <f t="shared" si="749"/>
        <v>0</v>
      </c>
      <c r="G1672" s="515">
        <f t="shared" si="749"/>
        <v>0</v>
      </c>
      <c r="H1672" s="515">
        <f t="shared" si="749"/>
        <v>30</v>
      </c>
      <c r="I1672" s="514">
        <f t="shared" ref="I1672" si="751">I1673+I1676+I1681</f>
        <v>0</v>
      </c>
      <c r="J1672" s="515">
        <f t="shared" si="749"/>
        <v>0</v>
      </c>
      <c r="K1672" s="515">
        <f t="shared" si="749"/>
        <v>0</v>
      </c>
      <c r="L1672" s="517">
        <v>45</v>
      </c>
      <c r="M1672" s="518"/>
      <c r="N1672" s="518"/>
    </row>
    <row r="1673" spans="1:14" s="475" customFormat="1">
      <c r="A1673" s="513" t="s">
        <v>311</v>
      </c>
      <c r="B1673" s="519" t="s">
        <v>312</v>
      </c>
      <c r="C1673" s="514">
        <f>C1674+C1675</f>
        <v>0</v>
      </c>
      <c r="D1673" s="514">
        <f>D1674+D1675</f>
        <v>0</v>
      </c>
      <c r="E1673" s="532"/>
      <c r="F1673" s="516"/>
      <c r="G1673" s="530"/>
      <c r="H1673" s="515">
        <f>H1674+H1675</f>
        <v>0</v>
      </c>
      <c r="I1673" s="514">
        <f>I1674+I1675</f>
        <v>0</v>
      </c>
      <c r="J1673" s="515"/>
      <c r="K1673" s="528"/>
      <c r="L1673" s="531">
        <v>46</v>
      </c>
      <c r="M1673" s="518"/>
      <c r="N1673" s="518"/>
    </row>
    <row r="1674" spans="1:14" s="470" customFormat="1" ht="25.5">
      <c r="A1674" s="521"/>
      <c r="B1674" s="522" t="s">
        <v>313</v>
      </c>
      <c r="C1674" s="523">
        <v>0</v>
      </c>
      <c r="D1674" s="523"/>
      <c r="E1674" s="524">
        <v>1.5</v>
      </c>
      <c r="F1674" s="525">
        <v>0.5</v>
      </c>
      <c r="G1674" s="526">
        <f t="shared" ref="G1674:G1680" si="752">E1674*F1674</f>
        <v>0.75</v>
      </c>
      <c r="H1674" s="520">
        <f t="shared" ref="H1674:H1680" si="753">ROUND(C1674*G1674*6,0)</f>
        <v>0</v>
      </c>
      <c r="I1674" s="523"/>
      <c r="J1674" s="520"/>
      <c r="K1674" s="527"/>
      <c r="L1674" s="517">
        <v>47</v>
      </c>
      <c r="M1674" s="518"/>
      <c r="N1674" s="518"/>
    </row>
    <row r="1675" spans="1:14" s="470" customFormat="1" ht="25.5">
      <c r="A1675" s="521"/>
      <c r="B1675" s="522" t="s">
        <v>314</v>
      </c>
      <c r="C1675" s="523">
        <v>0</v>
      </c>
      <c r="D1675" s="523"/>
      <c r="E1675" s="524">
        <v>2</v>
      </c>
      <c r="F1675" s="525">
        <v>0.5</v>
      </c>
      <c r="G1675" s="526">
        <f t="shared" si="752"/>
        <v>1</v>
      </c>
      <c r="H1675" s="520">
        <f t="shared" si="753"/>
        <v>0</v>
      </c>
      <c r="I1675" s="523"/>
      <c r="J1675" s="520"/>
      <c r="K1675" s="527"/>
      <c r="L1675" s="517">
        <v>48</v>
      </c>
      <c r="M1675" s="518"/>
      <c r="N1675" s="518"/>
    </row>
    <row r="1676" spans="1:14" s="475" customFormat="1" ht="35.1" customHeight="1">
      <c r="A1676" s="513" t="s">
        <v>315</v>
      </c>
      <c r="B1676" s="519" t="s">
        <v>316</v>
      </c>
      <c r="C1676" s="514">
        <f>SUM(C1677:C1680)</f>
        <v>10</v>
      </c>
      <c r="D1676" s="514">
        <f>SUM(D1677:D1680)</f>
        <v>5</v>
      </c>
      <c r="E1676" s="532"/>
      <c r="F1676" s="516"/>
      <c r="G1676" s="530"/>
      <c r="H1676" s="515">
        <f>SUM(H1677:H1680)</f>
        <v>30</v>
      </c>
      <c r="I1676" s="514">
        <f>SUM(I1677:I1680)</f>
        <v>0</v>
      </c>
      <c r="J1676" s="515"/>
      <c r="K1676" s="528"/>
      <c r="L1676" s="531">
        <v>49</v>
      </c>
      <c r="M1676" s="518"/>
      <c r="N1676" s="518"/>
    </row>
    <row r="1677" spans="1:14" s="470" customFormat="1">
      <c r="A1677" s="521"/>
      <c r="B1677" s="522" t="s">
        <v>317</v>
      </c>
      <c r="C1677" s="523">
        <v>10</v>
      </c>
      <c r="D1677" s="523">
        <v>5</v>
      </c>
      <c r="E1677" s="534">
        <v>1</v>
      </c>
      <c r="F1677" s="525">
        <v>0.5</v>
      </c>
      <c r="G1677" s="526">
        <f t="shared" si="752"/>
        <v>0.5</v>
      </c>
      <c r="H1677" s="520">
        <f>ROUND(C1677*G1677*6,0)</f>
        <v>30</v>
      </c>
      <c r="I1677" s="523"/>
      <c r="J1677" s="520"/>
      <c r="K1677" s="527"/>
      <c r="L1677" s="517">
        <v>50</v>
      </c>
      <c r="M1677" s="518"/>
      <c r="N1677" s="518"/>
    </row>
    <row r="1678" spans="1:14" s="470" customFormat="1">
      <c r="A1678" s="521"/>
      <c r="B1678" s="522" t="s">
        <v>318</v>
      </c>
      <c r="C1678" s="523">
        <v>0</v>
      </c>
      <c r="D1678" s="523"/>
      <c r="E1678" s="524">
        <v>2</v>
      </c>
      <c r="F1678" s="525">
        <v>0.5</v>
      </c>
      <c r="G1678" s="526">
        <f t="shared" si="752"/>
        <v>1</v>
      </c>
      <c r="H1678" s="520">
        <f t="shared" si="753"/>
        <v>0</v>
      </c>
      <c r="I1678" s="523"/>
      <c r="J1678" s="520"/>
      <c r="K1678" s="527"/>
      <c r="L1678" s="517">
        <v>51</v>
      </c>
      <c r="M1678" s="518"/>
      <c r="N1678" s="518"/>
    </row>
    <row r="1679" spans="1:14" s="470" customFormat="1">
      <c r="A1679" s="521"/>
      <c r="B1679" s="522" t="s">
        <v>319</v>
      </c>
      <c r="C1679" s="523">
        <v>0</v>
      </c>
      <c r="D1679" s="523"/>
      <c r="E1679" s="534">
        <v>3</v>
      </c>
      <c r="F1679" s="525">
        <v>0.5</v>
      </c>
      <c r="G1679" s="526">
        <f t="shared" si="752"/>
        <v>1.5</v>
      </c>
      <c r="H1679" s="520">
        <f t="shared" si="753"/>
        <v>0</v>
      </c>
      <c r="I1679" s="523"/>
      <c r="J1679" s="520"/>
      <c r="K1679" s="527"/>
      <c r="L1679" s="517">
        <v>52</v>
      </c>
      <c r="M1679" s="518"/>
      <c r="N1679" s="518"/>
    </row>
    <row r="1680" spans="1:14" s="470" customFormat="1">
      <c r="A1680" s="521"/>
      <c r="B1680" s="522" t="s">
        <v>320</v>
      </c>
      <c r="C1680" s="523">
        <v>0</v>
      </c>
      <c r="D1680" s="523"/>
      <c r="E1680" s="534">
        <v>4</v>
      </c>
      <c r="F1680" s="525">
        <v>0.5</v>
      </c>
      <c r="G1680" s="526">
        <f t="shared" si="752"/>
        <v>2</v>
      </c>
      <c r="H1680" s="520">
        <f t="shared" si="753"/>
        <v>0</v>
      </c>
      <c r="I1680" s="523"/>
      <c r="J1680" s="520"/>
      <c r="K1680" s="527"/>
      <c r="L1680" s="517">
        <v>53</v>
      </c>
      <c r="M1680" s="518"/>
      <c r="N1680" s="518"/>
    </row>
    <row r="1681" spans="1:14" s="470" customFormat="1" ht="25.5">
      <c r="A1681" s="513" t="s">
        <v>321</v>
      </c>
      <c r="B1681" s="519" t="s">
        <v>322</v>
      </c>
      <c r="C1681" s="514">
        <f>SUM(C1682:C1685)</f>
        <v>0</v>
      </c>
      <c r="D1681" s="514">
        <f>SUM(D1682:D1685)</f>
        <v>0</v>
      </c>
      <c r="E1681" s="532"/>
      <c r="F1681" s="525"/>
      <c r="G1681" s="526"/>
      <c r="H1681" s="515">
        <f>SUM(H1682:H1685)</f>
        <v>0</v>
      </c>
      <c r="I1681" s="514">
        <f>SUM(I1682:I1685)</f>
        <v>0</v>
      </c>
      <c r="J1681" s="515"/>
      <c r="K1681" s="528"/>
      <c r="L1681" s="517">
        <v>54</v>
      </c>
      <c r="M1681" s="518"/>
      <c r="N1681" s="518"/>
    </row>
    <row r="1682" spans="1:14" s="470" customFormat="1">
      <c r="A1682" s="521"/>
      <c r="B1682" s="522" t="s">
        <v>323</v>
      </c>
      <c r="C1682" s="523">
        <v>0</v>
      </c>
      <c r="D1682" s="523"/>
      <c r="E1682" s="524">
        <v>1.5</v>
      </c>
      <c r="F1682" s="525">
        <v>0.5</v>
      </c>
      <c r="G1682" s="526">
        <f t="shared" ref="G1682:G1686" si="754">E1682*F1682</f>
        <v>0.75</v>
      </c>
      <c r="H1682" s="520">
        <f t="shared" ref="H1682:H1685" si="755">ROUND(C1682*G1682*6,0)</f>
        <v>0</v>
      </c>
      <c r="I1682" s="523"/>
      <c r="J1682" s="520"/>
      <c r="K1682" s="527"/>
      <c r="L1682" s="517">
        <v>55</v>
      </c>
      <c r="M1682" s="518"/>
      <c r="N1682" s="518"/>
    </row>
    <row r="1683" spans="1:14" s="470" customFormat="1">
      <c r="A1683" s="521"/>
      <c r="B1683" s="522" t="s">
        <v>324</v>
      </c>
      <c r="C1683" s="523">
        <v>0</v>
      </c>
      <c r="D1683" s="523"/>
      <c r="E1683" s="535">
        <v>3</v>
      </c>
      <c r="F1683" s="525">
        <v>0.5</v>
      </c>
      <c r="G1683" s="526">
        <f t="shared" si="754"/>
        <v>1.5</v>
      </c>
      <c r="H1683" s="520">
        <f t="shared" si="755"/>
        <v>0</v>
      </c>
      <c r="I1683" s="523"/>
      <c r="J1683" s="520"/>
      <c r="K1683" s="527"/>
      <c r="L1683" s="517">
        <v>56</v>
      </c>
      <c r="M1683" s="518"/>
      <c r="N1683" s="518"/>
    </row>
    <row r="1684" spans="1:14" s="470" customFormat="1">
      <c r="A1684" s="521"/>
      <c r="B1684" s="522" t="s">
        <v>325</v>
      </c>
      <c r="C1684" s="523">
        <v>0</v>
      </c>
      <c r="D1684" s="523"/>
      <c r="E1684" s="536">
        <v>2.5</v>
      </c>
      <c r="F1684" s="525">
        <v>0.5</v>
      </c>
      <c r="G1684" s="526">
        <f t="shared" si="754"/>
        <v>1.25</v>
      </c>
      <c r="H1684" s="520">
        <f t="shared" si="755"/>
        <v>0</v>
      </c>
      <c r="I1684" s="523"/>
      <c r="J1684" s="520"/>
      <c r="K1684" s="527"/>
      <c r="L1684" s="517">
        <v>57</v>
      </c>
      <c r="M1684" s="518"/>
      <c r="N1684" s="518"/>
    </row>
    <row r="1685" spans="1:14" s="470" customFormat="1">
      <c r="A1685" s="521"/>
      <c r="B1685" s="522" t="s">
        <v>326</v>
      </c>
      <c r="C1685" s="523">
        <v>0</v>
      </c>
      <c r="D1685" s="523"/>
      <c r="E1685" s="524">
        <v>5</v>
      </c>
      <c r="F1685" s="525">
        <v>0.5</v>
      </c>
      <c r="G1685" s="526">
        <f t="shared" si="754"/>
        <v>2.5</v>
      </c>
      <c r="H1685" s="520">
        <f t="shared" si="755"/>
        <v>0</v>
      </c>
      <c r="I1685" s="523"/>
      <c r="J1685" s="520"/>
      <c r="K1685" s="527"/>
      <c r="L1685" s="517">
        <v>58</v>
      </c>
      <c r="M1685" s="518"/>
      <c r="N1685" s="518"/>
    </row>
    <row r="1686" spans="1:14" s="470" customFormat="1">
      <c r="A1686" s="513" t="s">
        <v>21</v>
      </c>
      <c r="B1686" s="519" t="s">
        <v>327</v>
      </c>
      <c r="C1686" s="514">
        <v>0</v>
      </c>
      <c r="D1686" s="514"/>
      <c r="E1686" s="529">
        <v>20</v>
      </c>
      <c r="F1686" s="516">
        <v>0.5</v>
      </c>
      <c r="G1686" s="526">
        <f t="shared" si="754"/>
        <v>10</v>
      </c>
      <c r="H1686" s="520">
        <f>ROUND(C1686*G1686*1,0)</f>
        <v>0</v>
      </c>
      <c r="I1686" s="514"/>
      <c r="J1686" s="515"/>
      <c r="K1686" s="528"/>
      <c r="L1686" s="517">
        <v>72</v>
      </c>
      <c r="M1686" s="518"/>
      <c r="N1686" s="518"/>
    </row>
    <row r="1687" spans="1:14" s="470" customFormat="1" ht="27.75" customHeight="1">
      <c r="A1687" s="512"/>
      <c r="B1687" s="513" t="s">
        <v>110</v>
      </c>
      <c r="C1687" s="514">
        <f>C1688+C1745</f>
        <v>1630</v>
      </c>
      <c r="D1687" s="514">
        <f>D1688+D1745</f>
        <v>1298</v>
      </c>
      <c r="E1687" s="515"/>
      <c r="F1687" s="516"/>
      <c r="G1687" s="516"/>
      <c r="H1687" s="515">
        <f>H1688+H1745</f>
        <v>7219.3590000000004</v>
      </c>
      <c r="I1687" s="514">
        <f>I1688+I1745</f>
        <v>5680</v>
      </c>
      <c r="J1687" s="515"/>
      <c r="K1687" s="515"/>
      <c r="L1687" s="517">
        <v>1</v>
      </c>
      <c r="M1687" s="518"/>
      <c r="N1687" s="518"/>
    </row>
    <row r="1688" spans="1:14" s="470" customFormat="1" ht="27.75" customHeight="1">
      <c r="A1688" s="513" t="s">
        <v>20</v>
      </c>
      <c r="B1688" s="519" t="s">
        <v>264</v>
      </c>
      <c r="C1688" s="514">
        <f>C1689+C1722</f>
        <v>1615</v>
      </c>
      <c r="D1688" s="514">
        <f>D1689+D1722</f>
        <v>1288</v>
      </c>
      <c r="E1688" s="515"/>
      <c r="F1688" s="516"/>
      <c r="G1688" s="516"/>
      <c r="H1688" s="515">
        <f>H1689+H1722</f>
        <v>7069.3590000000004</v>
      </c>
      <c r="I1688" s="514">
        <f>I1689+I1722</f>
        <v>5580</v>
      </c>
      <c r="J1688" s="520"/>
      <c r="K1688" s="515"/>
      <c r="L1688" s="517">
        <v>2</v>
      </c>
      <c r="M1688" s="518"/>
      <c r="N1688" s="518"/>
    </row>
    <row r="1689" spans="1:14" s="470" customFormat="1" ht="27.75" customHeight="1">
      <c r="A1689" s="513" t="s">
        <v>23</v>
      </c>
      <c r="B1689" s="519" t="s">
        <v>265</v>
      </c>
      <c r="C1689" s="514">
        <f t="shared" ref="C1689" si="756">C1690+C1693+C1694+C1698+C1705+C1712+C1721</f>
        <v>1560</v>
      </c>
      <c r="D1689" s="514">
        <f t="shared" ref="D1689" si="757">D1690+D1693+D1694+D1698+D1705+D1712+D1721</f>
        <v>1248</v>
      </c>
      <c r="E1689" s="515"/>
      <c r="F1689" s="515"/>
      <c r="G1689" s="515"/>
      <c r="H1689" s="515">
        <f t="shared" ref="H1689:K1689" si="758">H1690+H1693+H1694+H1698+H1705+H1712+H1721</f>
        <v>6890.8590000000004</v>
      </c>
      <c r="I1689" s="514">
        <f t="shared" si="758"/>
        <v>5448</v>
      </c>
      <c r="J1689" s="515">
        <f t="shared" si="758"/>
        <v>0</v>
      </c>
      <c r="K1689" s="515">
        <f t="shared" si="758"/>
        <v>0</v>
      </c>
      <c r="L1689" s="517">
        <v>3</v>
      </c>
      <c r="M1689" s="518"/>
      <c r="N1689" s="518"/>
    </row>
    <row r="1690" spans="1:14" s="470" customFormat="1" ht="27.75" customHeight="1">
      <c r="A1690" s="513">
        <v>1</v>
      </c>
      <c r="B1690" s="519" t="s">
        <v>266</v>
      </c>
      <c r="C1690" s="514">
        <f t="shared" ref="C1690" si="759">C1691+C1692</f>
        <v>16</v>
      </c>
      <c r="D1690" s="514">
        <f t="shared" ref="D1690" si="760">D1691+D1692</f>
        <v>15</v>
      </c>
      <c r="E1690" s="515">
        <f t="shared" ref="E1690:K1690" si="761">E1691+E1692</f>
        <v>4</v>
      </c>
      <c r="F1690" s="515">
        <f t="shared" si="761"/>
        <v>1</v>
      </c>
      <c r="G1690" s="515">
        <f t="shared" si="761"/>
        <v>2</v>
      </c>
      <c r="H1690" s="515">
        <f t="shared" si="761"/>
        <v>87</v>
      </c>
      <c r="I1690" s="514">
        <f>I1691+I1692</f>
        <v>83</v>
      </c>
      <c r="J1690" s="515">
        <f t="shared" si="761"/>
        <v>0</v>
      </c>
      <c r="K1690" s="515">
        <f t="shared" si="761"/>
        <v>0</v>
      </c>
      <c r="L1690" s="517">
        <v>4</v>
      </c>
      <c r="M1690" s="518"/>
      <c r="N1690" s="518"/>
    </row>
    <row r="1691" spans="1:14" s="470" customFormat="1">
      <c r="A1691" s="521"/>
      <c r="B1691" s="522" t="s">
        <v>267</v>
      </c>
      <c r="C1691" s="523">
        <v>5</v>
      </c>
      <c r="D1691" s="523">
        <v>5</v>
      </c>
      <c r="E1691" s="524">
        <v>2.5</v>
      </c>
      <c r="F1691" s="525">
        <v>0.5</v>
      </c>
      <c r="G1691" s="526">
        <f>E1691*F1691</f>
        <v>1.25</v>
      </c>
      <c r="H1691" s="520">
        <v>37.5</v>
      </c>
      <c r="I1691" s="523">
        <f>ROUND(D1691*G1691*6,0)</f>
        <v>38</v>
      </c>
      <c r="J1691" s="520"/>
      <c r="K1691" s="527"/>
      <c r="L1691" s="517">
        <v>5</v>
      </c>
      <c r="M1691" s="518"/>
      <c r="N1691" s="518"/>
    </row>
    <row r="1692" spans="1:14" s="470" customFormat="1">
      <c r="A1692" s="521"/>
      <c r="B1692" s="522" t="s">
        <v>268</v>
      </c>
      <c r="C1692" s="523">
        <v>11</v>
      </c>
      <c r="D1692" s="523">
        <v>10</v>
      </c>
      <c r="E1692" s="524">
        <v>1.5</v>
      </c>
      <c r="F1692" s="525">
        <v>0.5</v>
      </c>
      <c r="G1692" s="526">
        <f t="shared" ref="G1692:G1693" si="762">E1692*F1692</f>
        <v>0.75</v>
      </c>
      <c r="H1692" s="520">
        <f>45+4.5</f>
        <v>49.5</v>
      </c>
      <c r="I1692" s="523">
        <f>ROUND(D1692*G1692*6,0)</f>
        <v>45</v>
      </c>
      <c r="J1692" s="520"/>
      <c r="K1692" s="527"/>
      <c r="L1692" s="517">
        <v>6</v>
      </c>
      <c r="M1692" s="518"/>
      <c r="N1692" s="518"/>
    </row>
    <row r="1693" spans="1:14" s="475" customFormat="1" ht="30.75" customHeight="1">
      <c r="A1693" s="513">
        <v>2</v>
      </c>
      <c r="B1693" s="519" t="s">
        <v>269</v>
      </c>
      <c r="C1693" s="514">
        <v>15</v>
      </c>
      <c r="D1693" s="514">
        <v>9</v>
      </c>
      <c r="E1693" s="512">
        <v>1.5</v>
      </c>
      <c r="F1693" s="516">
        <v>0.5</v>
      </c>
      <c r="G1693" s="530">
        <f t="shared" si="762"/>
        <v>0.75</v>
      </c>
      <c r="H1693" s="515">
        <f>27+40.5</f>
        <v>67.5</v>
      </c>
      <c r="I1693" s="514">
        <f>ROUND(D1693*G1693*6,0)</f>
        <v>41</v>
      </c>
      <c r="J1693" s="515"/>
      <c r="K1693" s="528"/>
      <c r="L1693" s="531">
        <v>7</v>
      </c>
      <c r="M1693" s="569"/>
      <c r="N1693" s="569"/>
    </row>
    <row r="1694" spans="1:14" s="470" customFormat="1">
      <c r="A1694" s="513">
        <v>3</v>
      </c>
      <c r="B1694" s="519" t="s">
        <v>270</v>
      </c>
      <c r="C1694" s="514">
        <f t="shared" ref="C1694" si="763">SUM(C1695:C1697)</f>
        <v>1</v>
      </c>
      <c r="D1694" s="514">
        <f t="shared" ref="D1694" si="764">SUM(D1695:D1697)</f>
        <v>1</v>
      </c>
      <c r="E1694" s="515">
        <f t="shared" ref="E1694:K1694" si="765">SUM(E1695:E1697)</f>
        <v>6</v>
      </c>
      <c r="F1694" s="515">
        <f t="shared" si="765"/>
        <v>1.5</v>
      </c>
      <c r="G1694" s="515">
        <f t="shared" si="765"/>
        <v>3</v>
      </c>
      <c r="H1694" s="515">
        <f t="shared" si="765"/>
        <v>6</v>
      </c>
      <c r="I1694" s="514">
        <f t="shared" ref="I1694" si="766">SUM(I1695:I1697)</f>
        <v>6</v>
      </c>
      <c r="J1694" s="515">
        <f t="shared" si="765"/>
        <v>0</v>
      </c>
      <c r="K1694" s="515">
        <f t="shared" si="765"/>
        <v>0</v>
      </c>
      <c r="L1694" s="517">
        <v>8</v>
      </c>
      <c r="M1694" s="518"/>
      <c r="N1694" s="518"/>
    </row>
    <row r="1695" spans="1:14" s="470" customFormat="1">
      <c r="A1695" s="521"/>
      <c r="B1695" s="522" t="s">
        <v>271</v>
      </c>
      <c r="C1695" s="523"/>
      <c r="D1695" s="523"/>
      <c r="E1695" s="524">
        <v>2.5</v>
      </c>
      <c r="F1695" s="525">
        <v>0.5</v>
      </c>
      <c r="G1695" s="526">
        <f t="shared" ref="G1695:G1697" si="767">E1695*F1695</f>
        <v>1.25</v>
      </c>
      <c r="H1695" s="520">
        <f t="shared" ref="H1695:H1697" si="768">ROUND(C1695*G1695*6,0)+I1695</f>
        <v>0</v>
      </c>
      <c r="I1695" s="523">
        <f t="shared" ref="I1695:I1697" si="769">ROUND(D1695*G1695*6,0)</f>
        <v>0</v>
      </c>
      <c r="J1695" s="520"/>
      <c r="K1695" s="527"/>
      <c r="L1695" s="517">
        <v>9</v>
      </c>
      <c r="M1695" s="518"/>
      <c r="N1695" s="518"/>
    </row>
    <row r="1696" spans="1:14" s="470" customFormat="1">
      <c r="A1696" s="521"/>
      <c r="B1696" s="522" t="s">
        <v>272</v>
      </c>
      <c r="C1696" s="597">
        <v>1</v>
      </c>
      <c r="D1696" s="597">
        <v>1</v>
      </c>
      <c r="E1696" s="524">
        <v>2</v>
      </c>
      <c r="F1696" s="525">
        <v>0.5</v>
      </c>
      <c r="G1696" s="526">
        <f t="shared" si="767"/>
        <v>1</v>
      </c>
      <c r="H1696" s="520">
        <v>6</v>
      </c>
      <c r="I1696" s="523">
        <f t="shared" si="769"/>
        <v>6</v>
      </c>
      <c r="J1696" s="520"/>
      <c r="K1696" s="527"/>
      <c r="L1696" s="517">
        <v>10</v>
      </c>
      <c r="M1696" s="518"/>
      <c r="N1696" s="518"/>
    </row>
    <row r="1697" spans="1:14" s="470" customFormat="1">
      <c r="A1697" s="521"/>
      <c r="B1697" s="522" t="s">
        <v>273</v>
      </c>
      <c r="C1697" s="523"/>
      <c r="D1697" s="523"/>
      <c r="E1697" s="524">
        <v>1.5</v>
      </c>
      <c r="F1697" s="525">
        <v>0.5</v>
      </c>
      <c r="G1697" s="526">
        <f t="shared" si="767"/>
        <v>0.75</v>
      </c>
      <c r="H1697" s="520">
        <f t="shared" si="768"/>
        <v>0</v>
      </c>
      <c r="I1697" s="523">
        <f t="shared" si="769"/>
        <v>0</v>
      </c>
      <c r="J1697" s="520"/>
      <c r="K1697" s="527"/>
      <c r="L1697" s="517">
        <v>11</v>
      </c>
      <c r="M1697" s="518"/>
      <c r="N1697" s="518"/>
    </row>
    <row r="1698" spans="1:14" s="470" customFormat="1" ht="38.25">
      <c r="A1698" s="513">
        <v>4</v>
      </c>
      <c r="B1698" s="519" t="s">
        <v>274</v>
      </c>
      <c r="C1698" s="514">
        <f>SUM(C1699:C1704)</f>
        <v>59</v>
      </c>
      <c r="D1698" s="514">
        <f>SUM(D1699:D1704)</f>
        <v>46</v>
      </c>
      <c r="E1698" s="512"/>
      <c r="F1698" s="525"/>
      <c r="G1698" s="526"/>
      <c r="H1698" s="515">
        <f>SUM(H1699:H1704)</f>
        <v>399</v>
      </c>
      <c r="I1698" s="514">
        <f>SUM(I1699:I1704)</f>
        <v>291</v>
      </c>
      <c r="J1698" s="520"/>
      <c r="K1698" s="527"/>
      <c r="L1698" s="517">
        <v>12</v>
      </c>
      <c r="M1698" s="518"/>
      <c r="N1698" s="518"/>
    </row>
    <row r="1699" spans="1:14" s="470" customFormat="1">
      <c r="A1699" s="521"/>
      <c r="B1699" s="522" t="s">
        <v>275</v>
      </c>
      <c r="C1699" s="597">
        <v>18</v>
      </c>
      <c r="D1699" s="597">
        <v>16</v>
      </c>
      <c r="E1699" s="524">
        <v>1</v>
      </c>
      <c r="F1699" s="525">
        <v>0.5</v>
      </c>
      <c r="G1699" s="526">
        <f t="shared" ref="G1699:G1711" si="770">E1699*F1699</f>
        <v>0.5</v>
      </c>
      <c r="H1699" s="520">
        <f>48+6</f>
        <v>54</v>
      </c>
      <c r="I1699" s="523">
        <f>ROUND(D1699*G1699*6,0)</f>
        <v>48</v>
      </c>
      <c r="J1699" s="520"/>
      <c r="K1699" s="527"/>
      <c r="L1699" s="517">
        <v>13</v>
      </c>
      <c r="M1699" s="518"/>
      <c r="N1699" s="518"/>
    </row>
    <row r="1700" spans="1:14" s="470" customFormat="1">
      <c r="A1700" s="521"/>
      <c r="B1700" s="522" t="s">
        <v>276</v>
      </c>
      <c r="C1700" s="597">
        <v>21</v>
      </c>
      <c r="D1700" s="597">
        <v>18</v>
      </c>
      <c r="E1700" s="524">
        <v>2</v>
      </c>
      <c r="F1700" s="525">
        <v>0.5</v>
      </c>
      <c r="G1700" s="526">
        <f t="shared" si="770"/>
        <v>1</v>
      </c>
      <c r="H1700" s="520">
        <f>108+18</f>
        <v>126</v>
      </c>
      <c r="I1700" s="523">
        <f t="shared" ref="I1700:I1703" si="771">ROUND(D1700*G1700*6,0)</f>
        <v>108</v>
      </c>
      <c r="J1700" s="520"/>
      <c r="K1700" s="527"/>
      <c r="L1700" s="517">
        <v>14</v>
      </c>
      <c r="M1700" s="518"/>
      <c r="N1700" s="518"/>
    </row>
    <row r="1701" spans="1:14" s="470" customFormat="1">
      <c r="A1701" s="521"/>
      <c r="B1701" s="522" t="s">
        <v>277</v>
      </c>
      <c r="C1701" s="597">
        <v>11</v>
      </c>
      <c r="D1701" s="597">
        <v>6</v>
      </c>
      <c r="E1701" s="524">
        <v>3</v>
      </c>
      <c r="F1701" s="525">
        <v>0.5</v>
      </c>
      <c r="G1701" s="526">
        <f t="shared" si="770"/>
        <v>1.5</v>
      </c>
      <c r="H1701" s="520">
        <f>54+45</f>
        <v>99</v>
      </c>
      <c r="I1701" s="523">
        <f t="shared" si="771"/>
        <v>54</v>
      </c>
      <c r="J1701" s="520"/>
      <c r="K1701" s="527"/>
      <c r="L1701" s="517">
        <v>15</v>
      </c>
      <c r="M1701" s="518"/>
      <c r="N1701" s="518"/>
    </row>
    <row r="1702" spans="1:14" s="470" customFormat="1">
      <c r="A1702" s="521"/>
      <c r="B1702" s="522" t="s">
        <v>278</v>
      </c>
      <c r="C1702" s="597">
        <v>5</v>
      </c>
      <c r="D1702" s="597">
        <v>3</v>
      </c>
      <c r="E1702" s="524">
        <v>4</v>
      </c>
      <c r="F1702" s="525">
        <v>0.5</v>
      </c>
      <c r="G1702" s="526">
        <f t="shared" si="770"/>
        <v>2</v>
      </c>
      <c r="H1702" s="520">
        <f>36+24</f>
        <v>60</v>
      </c>
      <c r="I1702" s="523">
        <f t="shared" si="771"/>
        <v>36</v>
      </c>
      <c r="J1702" s="520"/>
      <c r="K1702" s="527"/>
      <c r="L1702" s="517">
        <v>16</v>
      </c>
      <c r="M1702" s="518"/>
      <c r="N1702" s="518"/>
    </row>
    <row r="1703" spans="1:14" s="470" customFormat="1">
      <c r="A1703" s="521"/>
      <c r="B1703" s="522" t="s">
        <v>279</v>
      </c>
      <c r="C1703" s="597">
        <v>4</v>
      </c>
      <c r="D1703" s="597">
        <v>3</v>
      </c>
      <c r="E1703" s="524">
        <v>5</v>
      </c>
      <c r="F1703" s="525">
        <v>0.5</v>
      </c>
      <c r="G1703" s="526">
        <f t="shared" si="770"/>
        <v>2.5</v>
      </c>
      <c r="H1703" s="520">
        <f>45+15</f>
        <v>60</v>
      </c>
      <c r="I1703" s="523">
        <f t="shared" si="771"/>
        <v>45</v>
      </c>
      <c r="J1703" s="520"/>
      <c r="K1703" s="527"/>
      <c r="L1703" s="517">
        <v>17</v>
      </c>
      <c r="M1703" s="518"/>
      <c r="N1703" s="518"/>
    </row>
    <row r="1704" spans="1:14" s="470" customFormat="1">
      <c r="A1704" s="521"/>
      <c r="B1704" s="522" t="s">
        <v>280</v>
      </c>
      <c r="C1704" s="523">
        <v>0</v>
      </c>
      <c r="D1704" s="523"/>
      <c r="E1704" s="524">
        <v>6</v>
      </c>
      <c r="F1704" s="525">
        <v>0.5</v>
      </c>
      <c r="G1704" s="526">
        <f t="shared" si="770"/>
        <v>3</v>
      </c>
      <c r="H1704" s="520">
        <f t="shared" ref="H1704" si="772">ROUND(C1704*G1704*12,0)</f>
        <v>0</v>
      </c>
      <c r="I1704" s="523"/>
      <c r="J1704" s="520"/>
      <c r="K1704" s="527"/>
      <c r="L1704" s="517">
        <v>18</v>
      </c>
      <c r="M1704" s="518"/>
      <c r="N1704" s="518"/>
    </row>
    <row r="1705" spans="1:14" s="470" customFormat="1">
      <c r="A1705" s="513">
        <v>5</v>
      </c>
      <c r="B1705" s="519" t="s">
        <v>281</v>
      </c>
      <c r="C1705" s="514">
        <f>C1706+C1709+C1710+C1711</f>
        <v>323</v>
      </c>
      <c r="D1705" s="514">
        <f>D1706+D1709+D1710+D1711</f>
        <v>318</v>
      </c>
      <c r="E1705" s="514"/>
      <c r="F1705" s="525"/>
      <c r="G1705" s="526"/>
      <c r="H1705" s="515">
        <f>H1706+H1709+H1710+H1711</f>
        <v>1017.75</v>
      </c>
      <c r="I1705" s="514">
        <f>I1706+I1709+I1710+I1711</f>
        <v>993</v>
      </c>
      <c r="J1705" s="515"/>
      <c r="K1705" s="528"/>
      <c r="L1705" s="517">
        <v>19</v>
      </c>
      <c r="M1705" s="518"/>
      <c r="N1705" s="518"/>
    </row>
    <row r="1706" spans="1:14" s="470" customFormat="1" ht="62.25" customHeight="1">
      <c r="A1706" s="513" t="s">
        <v>282</v>
      </c>
      <c r="B1706" s="519" t="s">
        <v>283</v>
      </c>
      <c r="C1706" s="514">
        <f>C1707+C1708</f>
        <v>26</v>
      </c>
      <c r="D1706" s="514">
        <f>D1707+D1708</f>
        <v>21</v>
      </c>
      <c r="E1706" s="512"/>
      <c r="F1706" s="525"/>
      <c r="G1706" s="526"/>
      <c r="H1706" s="515">
        <f>H1707+H1708</f>
        <v>126.75</v>
      </c>
      <c r="I1706" s="514">
        <f>I1707+I1708</f>
        <v>102</v>
      </c>
      <c r="J1706" s="515"/>
      <c r="K1706" s="528"/>
      <c r="L1706" s="517">
        <v>20</v>
      </c>
      <c r="M1706" s="518"/>
      <c r="N1706" s="518"/>
    </row>
    <row r="1707" spans="1:14" s="470" customFormat="1">
      <c r="A1707" s="521"/>
      <c r="B1707" s="522" t="s">
        <v>284</v>
      </c>
      <c r="C1707" s="597">
        <v>20</v>
      </c>
      <c r="D1707" s="597">
        <v>16</v>
      </c>
      <c r="E1707" s="524">
        <v>1.5</v>
      </c>
      <c r="F1707" s="525">
        <v>0.5</v>
      </c>
      <c r="G1707" s="526">
        <f t="shared" si="770"/>
        <v>0.75</v>
      </c>
      <c r="H1707" s="520">
        <f>72+18.75</f>
        <v>90.75</v>
      </c>
      <c r="I1707" s="523">
        <f t="shared" ref="I1707:I1711" si="773">ROUND(D1707*G1707*6,0)</f>
        <v>72</v>
      </c>
      <c r="J1707" s="520"/>
      <c r="K1707" s="527"/>
      <c r="L1707" s="517">
        <v>21</v>
      </c>
      <c r="M1707" s="518"/>
      <c r="N1707" s="518"/>
    </row>
    <row r="1708" spans="1:14" s="470" customFormat="1">
      <c r="A1708" s="521"/>
      <c r="B1708" s="522" t="s">
        <v>285</v>
      </c>
      <c r="C1708" s="597">
        <v>6</v>
      </c>
      <c r="D1708" s="597">
        <v>5</v>
      </c>
      <c r="E1708" s="524">
        <v>2</v>
      </c>
      <c r="F1708" s="525">
        <v>0.5</v>
      </c>
      <c r="G1708" s="526">
        <f t="shared" si="770"/>
        <v>1</v>
      </c>
      <c r="H1708" s="520">
        <f>30+6</f>
        <v>36</v>
      </c>
      <c r="I1708" s="523">
        <f t="shared" si="773"/>
        <v>30</v>
      </c>
      <c r="J1708" s="520"/>
      <c r="K1708" s="527"/>
      <c r="L1708" s="517">
        <v>22</v>
      </c>
      <c r="M1708" s="518"/>
      <c r="N1708" s="518"/>
    </row>
    <row r="1709" spans="1:14" s="475" customFormat="1" ht="38.25">
      <c r="A1709" s="513" t="s">
        <v>286</v>
      </c>
      <c r="B1709" s="519" t="s">
        <v>287</v>
      </c>
      <c r="C1709" s="598">
        <v>20</v>
      </c>
      <c r="D1709" s="598">
        <v>20</v>
      </c>
      <c r="E1709" s="529">
        <v>1</v>
      </c>
      <c r="F1709" s="516">
        <v>0.5</v>
      </c>
      <c r="G1709" s="530">
        <f t="shared" si="770"/>
        <v>0.5</v>
      </c>
      <c r="H1709" s="520">
        <v>60</v>
      </c>
      <c r="I1709" s="523">
        <f t="shared" si="773"/>
        <v>60</v>
      </c>
      <c r="J1709" s="515"/>
      <c r="K1709" s="528"/>
      <c r="L1709" s="531">
        <v>23</v>
      </c>
      <c r="M1709" s="569"/>
      <c r="N1709" s="569"/>
    </row>
    <row r="1710" spans="1:14" s="475" customFormat="1" ht="25.5">
      <c r="A1710" s="513" t="s">
        <v>288</v>
      </c>
      <c r="B1710" s="519" t="s">
        <v>289</v>
      </c>
      <c r="C1710" s="598">
        <v>277</v>
      </c>
      <c r="D1710" s="598">
        <v>277</v>
      </c>
      <c r="E1710" s="529">
        <v>1</v>
      </c>
      <c r="F1710" s="516">
        <v>0.5</v>
      </c>
      <c r="G1710" s="530">
        <f t="shared" si="770"/>
        <v>0.5</v>
      </c>
      <c r="H1710" s="520">
        <v>831</v>
      </c>
      <c r="I1710" s="523">
        <f t="shared" si="773"/>
        <v>831</v>
      </c>
      <c r="J1710" s="515"/>
      <c r="K1710" s="528"/>
      <c r="L1710" s="531">
        <v>24</v>
      </c>
      <c r="M1710" s="569"/>
      <c r="N1710" s="569"/>
    </row>
    <row r="1711" spans="1:14" s="475" customFormat="1" ht="38.25">
      <c r="A1711" s="513" t="s">
        <v>290</v>
      </c>
      <c r="B1711" s="519" t="s">
        <v>291</v>
      </c>
      <c r="C1711" s="598">
        <v>0</v>
      </c>
      <c r="D1711" s="598">
        <v>0</v>
      </c>
      <c r="E1711" s="529">
        <v>3</v>
      </c>
      <c r="F1711" s="516">
        <v>0.5</v>
      </c>
      <c r="G1711" s="530">
        <f t="shared" si="770"/>
        <v>1.5</v>
      </c>
      <c r="H1711" s="520">
        <f t="shared" ref="H1711" si="774">ROUND(C1711*G1711*6,0)+I1711</f>
        <v>0</v>
      </c>
      <c r="I1711" s="523">
        <f t="shared" si="773"/>
        <v>0</v>
      </c>
      <c r="J1711" s="515"/>
      <c r="K1711" s="528"/>
      <c r="L1711" s="531">
        <v>25</v>
      </c>
      <c r="M1711" s="569"/>
      <c r="N1711" s="569"/>
    </row>
    <row r="1712" spans="1:14" s="475" customFormat="1" ht="25.5">
      <c r="A1712" s="513">
        <v>6</v>
      </c>
      <c r="B1712" s="519" t="s">
        <v>292</v>
      </c>
      <c r="C1712" s="514">
        <f>C1713+C1717</f>
        <v>302</v>
      </c>
      <c r="D1712" s="514">
        <f>D1713+D1717</f>
        <v>206</v>
      </c>
      <c r="E1712" s="512"/>
      <c r="F1712" s="516"/>
      <c r="G1712" s="530"/>
      <c r="H1712" s="515">
        <f>H1713+H1717</f>
        <v>1515</v>
      </c>
      <c r="I1712" s="514">
        <f>I1713+I1717</f>
        <v>1095</v>
      </c>
      <c r="J1712" s="515"/>
      <c r="K1712" s="528"/>
      <c r="L1712" s="531">
        <v>26</v>
      </c>
      <c r="M1712" s="518"/>
      <c r="N1712" s="518"/>
    </row>
    <row r="1713" spans="1:14" s="470" customFormat="1">
      <c r="A1713" s="513" t="s">
        <v>293</v>
      </c>
      <c r="B1713" s="519" t="s">
        <v>294</v>
      </c>
      <c r="C1713" s="514">
        <f>C1714+C1715+C1716</f>
        <v>57</v>
      </c>
      <c r="D1713" s="514">
        <f>D1714+D1715+D1716</f>
        <v>43</v>
      </c>
      <c r="E1713" s="524">
        <v>2.5</v>
      </c>
      <c r="F1713" s="525">
        <v>0.5</v>
      </c>
      <c r="G1713" s="526">
        <f t="shared" ref="G1713:G1716" si="775">E1713*F1713</f>
        <v>1.25</v>
      </c>
      <c r="H1713" s="515">
        <f>H1714+H1715+H1716</f>
        <v>396</v>
      </c>
      <c r="I1713" s="514">
        <f>I1714+I1715+I1716</f>
        <v>295</v>
      </c>
      <c r="J1713" s="515"/>
      <c r="K1713" s="528"/>
      <c r="L1713" s="517">
        <v>27</v>
      </c>
      <c r="M1713" s="518"/>
      <c r="N1713" s="518"/>
    </row>
    <row r="1714" spans="1:14" s="470" customFormat="1">
      <c r="A1714" s="521"/>
      <c r="B1714" s="522" t="s">
        <v>295</v>
      </c>
      <c r="C1714" s="523">
        <v>20</v>
      </c>
      <c r="D1714" s="523">
        <v>13</v>
      </c>
      <c r="E1714" s="524">
        <v>2.5</v>
      </c>
      <c r="F1714" s="525">
        <v>0.5</v>
      </c>
      <c r="G1714" s="526">
        <f t="shared" si="775"/>
        <v>1.25</v>
      </c>
      <c r="H1714" s="520">
        <f>97.5+52.5</f>
        <v>150</v>
      </c>
      <c r="I1714" s="523">
        <f t="shared" ref="I1714:I1716" si="776">ROUND(D1714*G1714*6,0)</f>
        <v>98</v>
      </c>
      <c r="J1714" s="520"/>
      <c r="K1714" s="527"/>
      <c r="L1714" s="517">
        <v>28</v>
      </c>
      <c r="M1714" s="518"/>
      <c r="N1714" s="518"/>
    </row>
    <row r="1715" spans="1:14" s="470" customFormat="1">
      <c r="A1715" s="521"/>
      <c r="B1715" s="522" t="s">
        <v>296</v>
      </c>
      <c r="C1715" s="523">
        <v>21</v>
      </c>
      <c r="D1715" s="523">
        <v>19</v>
      </c>
      <c r="E1715" s="524">
        <v>2</v>
      </c>
      <c r="F1715" s="525">
        <v>0.5</v>
      </c>
      <c r="G1715" s="526">
        <f t="shared" si="775"/>
        <v>1</v>
      </c>
      <c r="H1715" s="520">
        <f>114+12</f>
        <v>126</v>
      </c>
      <c r="I1715" s="523">
        <f t="shared" si="776"/>
        <v>114</v>
      </c>
      <c r="J1715" s="520"/>
      <c r="K1715" s="527"/>
      <c r="L1715" s="517">
        <v>29</v>
      </c>
      <c r="M1715" s="518"/>
      <c r="N1715" s="518"/>
    </row>
    <row r="1716" spans="1:14" s="470" customFormat="1">
      <c r="A1716" s="521"/>
      <c r="B1716" s="522" t="s">
        <v>297</v>
      </c>
      <c r="C1716" s="597">
        <v>16</v>
      </c>
      <c r="D1716" s="597">
        <v>11</v>
      </c>
      <c r="E1716" s="524">
        <v>2.5</v>
      </c>
      <c r="F1716" s="525">
        <v>0.5</v>
      </c>
      <c r="G1716" s="526">
        <f t="shared" si="775"/>
        <v>1.25</v>
      </c>
      <c r="H1716" s="520">
        <f>82.5+37.5</f>
        <v>120</v>
      </c>
      <c r="I1716" s="523">
        <f t="shared" si="776"/>
        <v>83</v>
      </c>
      <c r="J1716" s="520"/>
      <c r="K1716" s="527"/>
      <c r="L1716" s="517">
        <v>30</v>
      </c>
      <c r="M1716" s="518"/>
      <c r="N1716" s="518"/>
    </row>
    <row r="1717" spans="1:14" s="475" customFormat="1">
      <c r="A1717" s="513" t="s">
        <v>298</v>
      </c>
      <c r="B1717" s="519" t="s">
        <v>299</v>
      </c>
      <c r="C1717" s="514">
        <f>C1718+C1719+C1720</f>
        <v>245</v>
      </c>
      <c r="D1717" s="514">
        <f>D1718+D1719+D1720</f>
        <v>163</v>
      </c>
      <c r="E1717" s="512"/>
      <c r="F1717" s="516"/>
      <c r="G1717" s="530"/>
      <c r="H1717" s="515">
        <f>H1718+H1719+H1720</f>
        <v>1119</v>
      </c>
      <c r="I1717" s="514">
        <f>I1718+I1719+I1720</f>
        <v>800</v>
      </c>
      <c r="J1717" s="515"/>
      <c r="K1717" s="528"/>
      <c r="L1717" s="531">
        <v>31</v>
      </c>
      <c r="M1717" s="569"/>
      <c r="N1717" s="569"/>
    </row>
    <row r="1718" spans="1:14" s="470" customFormat="1">
      <c r="A1718" s="521"/>
      <c r="B1718" s="522" t="s">
        <v>295</v>
      </c>
      <c r="C1718" s="523">
        <v>32</v>
      </c>
      <c r="D1718" s="523">
        <v>27</v>
      </c>
      <c r="E1718" s="524">
        <v>2</v>
      </c>
      <c r="F1718" s="525">
        <v>0.5</v>
      </c>
      <c r="G1718" s="526">
        <f t="shared" ref="G1718:G1720" si="777">E1718*F1718</f>
        <v>1</v>
      </c>
      <c r="H1718" s="520">
        <f>162+30</f>
        <v>192</v>
      </c>
      <c r="I1718" s="523">
        <f t="shared" ref="I1718:I1721" si="778">ROUND(D1718*G1718*6,0)</f>
        <v>162</v>
      </c>
      <c r="J1718" s="520"/>
      <c r="K1718" s="527"/>
      <c r="L1718" s="517">
        <v>32</v>
      </c>
      <c r="M1718" s="518"/>
      <c r="N1718" s="569"/>
    </row>
    <row r="1719" spans="1:14" s="470" customFormat="1">
      <c r="A1719" s="521"/>
      <c r="B1719" s="522" t="s">
        <v>296</v>
      </c>
      <c r="C1719" s="523">
        <f>119+47</f>
        <v>166</v>
      </c>
      <c r="D1719" s="523">
        <v>119</v>
      </c>
      <c r="E1719" s="524">
        <v>1.5</v>
      </c>
      <c r="F1719" s="525">
        <v>0.5</v>
      </c>
      <c r="G1719" s="526">
        <f t="shared" si="777"/>
        <v>0.75</v>
      </c>
      <c r="H1719" s="520">
        <f>535.5+211.5</f>
        <v>747</v>
      </c>
      <c r="I1719" s="523">
        <f t="shared" si="778"/>
        <v>536</v>
      </c>
      <c r="J1719" s="520"/>
      <c r="K1719" s="527"/>
      <c r="L1719" s="517">
        <v>33</v>
      </c>
      <c r="M1719" s="518"/>
      <c r="N1719" s="518"/>
    </row>
    <row r="1720" spans="1:14" s="470" customFormat="1">
      <c r="A1720" s="521"/>
      <c r="B1720" s="522" t="s">
        <v>297</v>
      </c>
      <c r="C1720" s="523">
        <f>17+30</f>
        <v>47</v>
      </c>
      <c r="D1720" s="523">
        <v>17</v>
      </c>
      <c r="E1720" s="524">
        <v>2</v>
      </c>
      <c r="F1720" s="525">
        <v>0.5</v>
      </c>
      <c r="G1720" s="526">
        <f t="shared" si="777"/>
        <v>1</v>
      </c>
      <c r="H1720" s="520">
        <f>102+78</f>
        <v>180</v>
      </c>
      <c r="I1720" s="523">
        <f t="shared" si="778"/>
        <v>102</v>
      </c>
      <c r="J1720" s="520"/>
      <c r="K1720" s="527"/>
      <c r="L1720" s="517">
        <v>34</v>
      </c>
      <c r="M1720" s="518"/>
      <c r="N1720" s="518"/>
    </row>
    <row r="1721" spans="1:14" s="470" customFormat="1" ht="45" customHeight="1">
      <c r="A1721" s="513">
        <v>7</v>
      </c>
      <c r="B1721" s="519" t="s">
        <v>300</v>
      </c>
      <c r="C1721" s="598">
        <f>191+653</f>
        <v>844</v>
      </c>
      <c r="D1721" s="598">
        <v>653</v>
      </c>
      <c r="E1721" s="512">
        <v>1.5</v>
      </c>
      <c r="F1721" s="516">
        <v>0.5</v>
      </c>
      <c r="G1721" s="530">
        <f>E1721*F1721</f>
        <v>0.75</v>
      </c>
      <c r="H1721" s="520">
        <f>2938.909+859.7</f>
        <v>3798.6090000000004</v>
      </c>
      <c r="I1721" s="523">
        <f t="shared" si="778"/>
        <v>2939</v>
      </c>
      <c r="J1721" s="515"/>
      <c r="K1721" s="528"/>
      <c r="L1721" s="520">
        <v>35</v>
      </c>
      <c r="M1721" s="522"/>
      <c r="N1721" s="518"/>
    </row>
    <row r="1722" spans="1:14" s="470" customFormat="1" ht="32.25" customHeight="1">
      <c r="A1722" s="513" t="s">
        <v>37</v>
      </c>
      <c r="B1722" s="519" t="s">
        <v>301</v>
      </c>
      <c r="C1722" s="514">
        <f>C1723+C1730+C1731</f>
        <v>55</v>
      </c>
      <c r="D1722" s="514">
        <f>D1723+D1730+D1731</f>
        <v>40</v>
      </c>
      <c r="E1722" s="532"/>
      <c r="F1722" s="525"/>
      <c r="G1722" s="526"/>
      <c r="H1722" s="515">
        <f>H1723+H1730+H1731</f>
        <v>178.5</v>
      </c>
      <c r="I1722" s="514">
        <f>I1723+I1730+I1731</f>
        <v>132</v>
      </c>
      <c r="J1722" s="515"/>
      <c r="K1722" s="528"/>
      <c r="L1722" s="517">
        <v>36</v>
      </c>
      <c r="M1722" s="518"/>
      <c r="N1722" s="518"/>
    </row>
    <row r="1723" spans="1:14" s="470" customFormat="1" ht="48" customHeight="1">
      <c r="A1723" s="513">
        <v>1</v>
      </c>
      <c r="B1723" s="519" t="s">
        <v>302</v>
      </c>
      <c r="C1723" s="514">
        <f>C1724+C1725</f>
        <v>6</v>
      </c>
      <c r="D1723" s="514">
        <f>D1724+D1725</f>
        <v>5</v>
      </c>
      <c r="E1723" s="533"/>
      <c r="F1723" s="525"/>
      <c r="G1723" s="526"/>
      <c r="H1723" s="515">
        <f>H1724+H1725</f>
        <v>31.5</v>
      </c>
      <c r="I1723" s="514">
        <f>I1724+I1725</f>
        <v>27</v>
      </c>
      <c r="J1723" s="515"/>
      <c r="K1723" s="528"/>
      <c r="L1723" s="517">
        <v>37</v>
      </c>
      <c r="M1723" s="518"/>
      <c r="N1723" s="518"/>
    </row>
    <row r="1724" spans="1:14" s="470" customFormat="1">
      <c r="A1724" s="513" t="s">
        <v>39</v>
      </c>
      <c r="B1724" s="519" t="s">
        <v>303</v>
      </c>
      <c r="C1724" s="514">
        <v>0</v>
      </c>
      <c r="D1724" s="514"/>
      <c r="E1724" s="512">
        <v>2.5</v>
      </c>
      <c r="F1724" s="525">
        <v>0.5</v>
      </c>
      <c r="G1724" s="526">
        <f t="shared" ref="G1724:G1730" si="779">E1724*F1724</f>
        <v>1.25</v>
      </c>
      <c r="H1724" s="520">
        <f t="shared" ref="H1724" si="780">ROUND(C1724*G1724*6,0)</f>
        <v>0</v>
      </c>
      <c r="I1724" s="514"/>
      <c r="J1724" s="515"/>
      <c r="K1724" s="528"/>
      <c r="L1724" s="517">
        <v>38</v>
      </c>
      <c r="M1724" s="518"/>
      <c r="N1724" s="518"/>
    </row>
    <row r="1725" spans="1:14" s="470" customFormat="1">
      <c r="A1725" s="513" t="s">
        <v>42</v>
      </c>
      <c r="B1725" s="519" t="s">
        <v>304</v>
      </c>
      <c r="C1725" s="514">
        <f>SUM(C1726:C1729)</f>
        <v>6</v>
      </c>
      <c r="D1725" s="514">
        <f>SUM(D1726:D1729)</f>
        <v>5</v>
      </c>
      <c r="E1725" s="512"/>
      <c r="F1725" s="525"/>
      <c r="G1725" s="526"/>
      <c r="H1725" s="515">
        <f>SUM(H1726:H1729)</f>
        <v>31.5</v>
      </c>
      <c r="I1725" s="514">
        <f>SUM(I1726:I1729)</f>
        <v>27</v>
      </c>
      <c r="J1725" s="515"/>
      <c r="K1725" s="528"/>
      <c r="L1725" s="517">
        <v>39</v>
      </c>
      <c r="M1725" s="518"/>
      <c r="N1725" s="518"/>
    </row>
    <row r="1726" spans="1:14" s="470" customFormat="1">
      <c r="A1726" s="521"/>
      <c r="B1726" s="522" t="s">
        <v>305</v>
      </c>
      <c r="C1726" s="523">
        <v>5</v>
      </c>
      <c r="D1726" s="523">
        <v>4</v>
      </c>
      <c r="E1726" s="524">
        <v>1.5</v>
      </c>
      <c r="F1726" s="525">
        <v>0.5</v>
      </c>
      <c r="G1726" s="526">
        <f t="shared" si="779"/>
        <v>0.75</v>
      </c>
      <c r="H1726" s="520">
        <f>18+4.5</f>
        <v>22.5</v>
      </c>
      <c r="I1726" s="523">
        <f t="shared" ref="I1726:I1727" si="781">ROUND(D1726*G1726*6,0)</f>
        <v>18</v>
      </c>
      <c r="J1726" s="520"/>
      <c r="K1726" s="527"/>
      <c r="L1726" s="517">
        <v>40</v>
      </c>
      <c r="M1726" s="518"/>
      <c r="N1726" s="518"/>
    </row>
    <row r="1727" spans="1:14" s="470" customFormat="1">
      <c r="A1727" s="521"/>
      <c r="B1727" s="522" t="s">
        <v>306</v>
      </c>
      <c r="C1727" s="523">
        <v>1</v>
      </c>
      <c r="D1727" s="523">
        <v>1</v>
      </c>
      <c r="E1727" s="524">
        <v>3</v>
      </c>
      <c r="F1727" s="525">
        <v>0.5</v>
      </c>
      <c r="G1727" s="526">
        <f t="shared" si="779"/>
        <v>1.5</v>
      </c>
      <c r="H1727" s="520">
        <v>9</v>
      </c>
      <c r="I1727" s="523">
        <f t="shared" si="781"/>
        <v>9</v>
      </c>
      <c r="J1727" s="520"/>
      <c r="K1727" s="527"/>
      <c r="L1727" s="517">
        <v>41</v>
      </c>
      <c r="M1727" s="518"/>
      <c r="N1727" s="518"/>
    </row>
    <row r="1728" spans="1:14" s="470" customFormat="1">
      <c r="A1728" s="521"/>
      <c r="B1728" s="522" t="s">
        <v>307</v>
      </c>
      <c r="C1728" s="523">
        <v>0</v>
      </c>
      <c r="D1728" s="523"/>
      <c r="E1728" s="524">
        <v>4.5</v>
      </c>
      <c r="F1728" s="525">
        <v>0.5</v>
      </c>
      <c r="G1728" s="526">
        <f t="shared" si="779"/>
        <v>2.25</v>
      </c>
      <c r="H1728" s="520">
        <f t="shared" ref="H1728:H1729" si="782">ROUND(C1728*G1728*6,0)</f>
        <v>0</v>
      </c>
      <c r="I1728" s="523"/>
      <c r="J1728" s="520"/>
      <c r="K1728" s="527"/>
      <c r="L1728" s="517">
        <v>42</v>
      </c>
      <c r="M1728" s="518"/>
      <c r="N1728" s="518"/>
    </row>
    <row r="1729" spans="1:14" s="470" customFormat="1">
      <c r="A1729" s="521"/>
      <c r="B1729" s="522" t="s">
        <v>308</v>
      </c>
      <c r="C1729" s="523">
        <v>0</v>
      </c>
      <c r="D1729" s="523"/>
      <c r="E1729" s="524">
        <v>6</v>
      </c>
      <c r="F1729" s="525">
        <v>0.5</v>
      </c>
      <c r="G1729" s="526">
        <f t="shared" si="779"/>
        <v>3</v>
      </c>
      <c r="H1729" s="520">
        <f t="shared" si="782"/>
        <v>0</v>
      </c>
      <c r="I1729" s="523"/>
      <c r="J1729" s="520"/>
      <c r="K1729" s="527"/>
      <c r="L1729" s="517">
        <v>43</v>
      </c>
      <c r="M1729" s="518"/>
      <c r="N1729" s="518"/>
    </row>
    <row r="1730" spans="1:14" s="470" customFormat="1" ht="25.5">
      <c r="A1730" s="513">
        <v>2</v>
      </c>
      <c r="B1730" s="519" t="s">
        <v>309</v>
      </c>
      <c r="C1730" s="514">
        <v>0</v>
      </c>
      <c r="D1730" s="514"/>
      <c r="E1730" s="512">
        <v>1.5</v>
      </c>
      <c r="F1730" s="525">
        <v>0.5</v>
      </c>
      <c r="G1730" s="526">
        <f t="shared" si="779"/>
        <v>0.75</v>
      </c>
      <c r="H1730" s="520">
        <f t="shared" ref="H1730" si="783">ROUND(C1730*G1730*6,0)</f>
        <v>0</v>
      </c>
      <c r="I1730" s="514"/>
      <c r="J1730" s="515"/>
      <c r="K1730" s="528"/>
      <c r="L1730" s="517">
        <v>44</v>
      </c>
      <c r="M1730" s="518"/>
      <c r="N1730" s="518"/>
    </row>
    <row r="1731" spans="1:14" s="470" customFormat="1" ht="25.5">
      <c r="A1731" s="513">
        <v>3</v>
      </c>
      <c r="B1731" s="519" t="s">
        <v>310</v>
      </c>
      <c r="C1731" s="515">
        <f t="shared" ref="C1731" si="784">C1732+C1735+C1740</f>
        <v>49</v>
      </c>
      <c r="D1731" s="515">
        <f t="shared" ref="D1731" si="785">D1732+D1735+D1740</f>
        <v>35</v>
      </c>
      <c r="E1731" s="515">
        <f>E1732+E1735+E1740</f>
        <v>0</v>
      </c>
      <c r="F1731" s="515">
        <f t="shared" ref="F1731:K1731" si="786">F1732+F1735+F1740</f>
        <v>0</v>
      </c>
      <c r="G1731" s="515">
        <f t="shared" si="786"/>
        <v>0</v>
      </c>
      <c r="H1731" s="515">
        <f t="shared" si="786"/>
        <v>147</v>
      </c>
      <c r="I1731" s="514">
        <f t="shared" si="786"/>
        <v>105</v>
      </c>
      <c r="J1731" s="515">
        <f t="shared" si="786"/>
        <v>0</v>
      </c>
      <c r="K1731" s="515">
        <f t="shared" si="786"/>
        <v>0</v>
      </c>
      <c r="L1731" s="517">
        <v>45</v>
      </c>
      <c r="M1731" s="518"/>
      <c r="N1731" s="518"/>
    </row>
    <row r="1732" spans="1:14" s="475" customFormat="1">
      <c r="A1732" s="513" t="s">
        <v>311</v>
      </c>
      <c r="B1732" s="519" t="s">
        <v>312</v>
      </c>
      <c r="C1732" s="514">
        <f>C1733+C1734</f>
        <v>0</v>
      </c>
      <c r="D1732" s="514">
        <f>D1733+D1734</f>
        <v>0</v>
      </c>
      <c r="E1732" s="532"/>
      <c r="F1732" s="516"/>
      <c r="G1732" s="530"/>
      <c r="H1732" s="515">
        <f>H1733+H1734</f>
        <v>0</v>
      </c>
      <c r="I1732" s="514">
        <f>I1733+I1734</f>
        <v>0</v>
      </c>
      <c r="J1732" s="515"/>
      <c r="K1732" s="528"/>
      <c r="L1732" s="531">
        <v>46</v>
      </c>
      <c r="M1732" s="518"/>
      <c r="N1732" s="518"/>
    </row>
    <row r="1733" spans="1:14" s="470" customFormat="1" ht="25.5">
      <c r="A1733" s="521"/>
      <c r="B1733" s="522" t="s">
        <v>313</v>
      </c>
      <c r="C1733" s="523">
        <v>0</v>
      </c>
      <c r="D1733" s="523"/>
      <c r="E1733" s="524">
        <v>1.5</v>
      </c>
      <c r="F1733" s="525">
        <v>0.5</v>
      </c>
      <c r="G1733" s="526">
        <f t="shared" ref="G1733:G1739" si="787">E1733*F1733</f>
        <v>0.75</v>
      </c>
      <c r="H1733" s="520">
        <f t="shared" ref="H1733:H1734" si="788">ROUND(C1733*G1733*6,0)</f>
        <v>0</v>
      </c>
      <c r="I1733" s="523"/>
      <c r="J1733" s="520"/>
      <c r="K1733" s="527"/>
      <c r="L1733" s="517">
        <v>47</v>
      </c>
      <c r="M1733" s="518"/>
      <c r="N1733" s="518"/>
    </row>
    <row r="1734" spans="1:14" s="470" customFormat="1" ht="25.5">
      <c r="A1734" s="521"/>
      <c r="B1734" s="522" t="s">
        <v>314</v>
      </c>
      <c r="C1734" s="523">
        <v>0</v>
      </c>
      <c r="D1734" s="523"/>
      <c r="E1734" s="524">
        <v>2</v>
      </c>
      <c r="F1734" s="525">
        <v>0.5</v>
      </c>
      <c r="G1734" s="526">
        <f t="shared" si="787"/>
        <v>1</v>
      </c>
      <c r="H1734" s="520">
        <f t="shared" si="788"/>
        <v>0</v>
      </c>
      <c r="I1734" s="523"/>
      <c r="J1734" s="520"/>
      <c r="K1734" s="527"/>
      <c r="L1734" s="517">
        <v>48</v>
      </c>
      <c r="M1734" s="518"/>
      <c r="N1734" s="518"/>
    </row>
    <row r="1735" spans="1:14" s="475" customFormat="1" ht="35.1" customHeight="1">
      <c r="A1735" s="513" t="s">
        <v>315</v>
      </c>
      <c r="B1735" s="519" t="s">
        <v>316</v>
      </c>
      <c r="C1735" s="514">
        <f>SUM(C1736:C1739)</f>
        <v>49</v>
      </c>
      <c r="D1735" s="514">
        <f>SUM(D1736:D1739)</f>
        <v>35</v>
      </c>
      <c r="E1735" s="532"/>
      <c r="F1735" s="516"/>
      <c r="G1735" s="530"/>
      <c r="H1735" s="515">
        <f>SUM(H1736:H1739)</f>
        <v>147</v>
      </c>
      <c r="I1735" s="514">
        <f>SUM(I1736:I1739)</f>
        <v>105</v>
      </c>
      <c r="J1735" s="515"/>
      <c r="K1735" s="528"/>
      <c r="L1735" s="531">
        <v>49</v>
      </c>
      <c r="M1735" s="518"/>
      <c r="N1735" s="518"/>
    </row>
    <row r="1736" spans="1:14" s="470" customFormat="1">
      <c r="A1736" s="521"/>
      <c r="B1736" s="522" t="s">
        <v>317</v>
      </c>
      <c r="C1736" s="597">
        <f>35+14</f>
        <v>49</v>
      </c>
      <c r="D1736" s="597">
        <v>35</v>
      </c>
      <c r="E1736" s="534">
        <v>1</v>
      </c>
      <c r="F1736" s="525">
        <v>0.5</v>
      </c>
      <c r="G1736" s="526">
        <f t="shared" si="787"/>
        <v>0.5</v>
      </c>
      <c r="H1736" s="520">
        <f>105+42</f>
        <v>147</v>
      </c>
      <c r="I1736" s="523">
        <f>ROUND(D1736*G1736*6,0)</f>
        <v>105</v>
      </c>
      <c r="J1736" s="520"/>
      <c r="K1736" s="527"/>
      <c r="L1736" s="517">
        <v>50</v>
      </c>
      <c r="M1736" s="518"/>
      <c r="N1736" s="518"/>
    </row>
    <row r="1737" spans="1:14" s="470" customFormat="1">
      <c r="A1737" s="521"/>
      <c r="B1737" s="522" t="s">
        <v>318</v>
      </c>
      <c r="C1737" s="523">
        <v>0</v>
      </c>
      <c r="D1737" s="523"/>
      <c r="E1737" s="524">
        <v>2</v>
      </c>
      <c r="F1737" s="525">
        <v>0.5</v>
      </c>
      <c r="G1737" s="526">
        <f t="shared" si="787"/>
        <v>1</v>
      </c>
      <c r="H1737" s="520">
        <f t="shared" ref="H1737" si="789">ROUND(C1737*G1737*6,0)+I1737</f>
        <v>0</v>
      </c>
      <c r="I1737" s="523">
        <f t="shared" ref="I1737" si="790">ROUND(D1737*G1737*6,0)</f>
        <v>0</v>
      </c>
      <c r="J1737" s="520"/>
      <c r="K1737" s="527"/>
      <c r="L1737" s="517">
        <v>51</v>
      </c>
      <c r="M1737" s="518"/>
      <c r="N1737" s="518"/>
    </row>
    <row r="1738" spans="1:14" s="470" customFormat="1">
      <c r="A1738" s="521"/>
      <c r="B1738" s="522" t="s">
        <v>319</v>
      </c>
      <c r="C1738" s="523">
        <v>0</v>
      </c>
      <c r="D1738" s="523"/>
      <c r="E1738" s="534">
        <v>3</v>
      </c>
      <c r="F1738" s="525">
        <v>0.5</v>
      </c>
      <c r="G1738" s="526">
        <f t="shared" si="787"/>
        <v>1.5</v>
      </c>
      <c r="H1738" s="520">
        <f t="shared" ref="H1738:H1739" si="791">ROUND(C1738*G1738*6,0)</f>
        <v>0</v>
      </c>
      <c r="I1738" s="523"/>
      <c r="J1738" s="520"/>
      <c r="K1738" s="527"/>
      <c r="L1738" s="517">
        <v>52</v>
      </c>
      <c r="M1738" s="518"/>
      <c r="N1738" s="518"/>
    </row>
    <row r="1739" spans="1:14" s="470" customFormat="1">
      <c r="A1739" s="521"/>
      <c r="B1739" s="522" t="s">
        <v>320</v>
      </c>
      <c r="C1739" s="523">
        <v>0</v>
      </c>
      <c r="D1739" s="523"/>
      <c r="E1739" s="534">
        <v>4</v>
      </c>
      <c r="F1739" s="525">
        <v>0.5</v>
      </c>
      <c r="G1739" s="526">
        <f t="shared" si="787"/>
        <v>2</v>
      </c>
      <c r="H1739" s="520">
        <f t="shared" si="791"/>
        <v>0</v>
      </c>
      <c r="I1739" s="523"/>
      <c r="J1739" s="520"/>
      <c r="K1739" s="527"/>
      <c r="L1739" s="517">
        <v>53</v>
      </c>
      <c r="M1739" s="518"/>
      <c r="N1739" s="518"/>
    </row>
    <row r="1740" spans="1:14" s="470" customFormat="1" ht="25.5">
      <c r="A1740" s="513" t="s">
        <v>321</v>
      </c>
      <c r="B1740" s="519" t="s">
        <v>322</v>
      </c>
      <c r="C1740" s="514">
        <f>SUM(C1741:C1744)</f>
        <v>0</v>
      </c>
      <c r="D1740" s="514">
        <f>SUM(D1741:D1744)</f>
        <v>0</v>
      </c>
      <c r="E1740" s="532"/>
      <c r="F1740" s="525"/>
      <c r="G1740" s="526"/>
      <c r="H1740" s="515">
        <f>SUM(H1741:H1744)</f>
        <v>0</v>
      </c>
      <c r="I1740" s="514">
        <f>SUM(I1741:I1744)</f>
        <v>0</v>
      </c>
      <c r="J1740" s="515"/>
      <c r="K1740" s="528"/>
      <c r="L1740" s="517">
        <v>54</v>
      </c>
      <c r="M1740" s="518"/>
      <c r="N1740" s="518"/>
    </row>
    <row r="1741" spans="1:14" s="470" customFormat="1">
      <c r="A1741" s="521"/>
      <c r="B1741" s="522" t="s">
        <v>323</v>
      </c>
      <c r="C1741" s="523">
        <v>0</v>
      </c>
      <c r="D1741" s="523"/>
      <c r="E1741" s="524">
        <v>1.5</v>
      </c>
      <c r="F1741" s="525">
        <v>0.5</v>
      </c>
      <c r="G1741" s="526">
        <f t="shared" ref="G1741:G1745" si="792">E1741*F1741</f>
        <v>0.75</v>
      </c>
      <c r="H1741" s="520">
        <f t="shared" ref="H1741:H1744" si="793">ROUND(C1741*G1741*6,0)</f>
        <v>0</v>
      </c>
      <c r="I1741" s="523"/>
      <c r="J1741" s="520"/>
      <c r="K1741" s="527"/>
      <c r="L1741" s="517">
        <v>55</v>
      </c>
      <c r="M1741" s="518"/>
      <c r="N1741" s="518"/>
    </row>
    <row r="1742" spans="1:14" s="470" customFormat="1">
      <c r="A1742" s="521"/>
      <c r="B1742" s="522" t="s">
        <v>324</v>
      </c>
      <c r="C1742" s="523">
        <v>0</v>
      </c>
      <c r="D1742" s="523"/>
      <c r="E1742" s="535">
        <v>3</v>
      </c>
      <c r="F1742" s="525">
        <v>0.5</v>
      </c>
      <c r="G1742" s="526">
        <f t="shared" si="792"/>
        <v>1.5</v>
      </c>
      <c r="H1742" s="520">
        <f t="shared" si="793"/>
        <v>0</v>
      </c>
      <c r="I1742" s="523"/>
      <c r="J1742" s="520"/>
      <c r="K1742" s="527"/>
      <c r="L1742" s="517">
        <v>56</v>
      </c>
      <c r="M1742" s="518"/>
      <c r="N1742" s="518"/>
    </row>
    <row r="1743" spans="1:14" s="470" customFormat="1">
      <c r="A1743" s="521"/>
      <c r="B1743" s="522" t="s">
        <v>325</v>
      </c>
      <c r="C1743" s="523">
        <v>0</v>
      </c>
      <c r="D1743" s="523"/>
      <c r="E1743" s="536">
        <v>2.5</v>
      </c>
      <c r="F1743" s="525">
        <v>0.5</v>
      </c>
      <c r="G1743" s="526">
        <f t="shared" si="792"/>
        <v>1.25</v>
      </c>
      <c r="H1743" s="520">
        <f t="shared" si="793"/>
        <v>0</v>
      </c>
      <c r="I1743" s="523"/>
      <c r="J1743" s="520"/>
      <c r="K1743" s="527"/>
      <c r="L1743" s="517">
        <v>57</v>
      </c>
      <c r="M1743" s="518"/>
      <c r="N1743" s="518"/>
    </row>
    <row r="1744" spans="1:14" s="470" customFormat="1">
      <c r="A1744" s="521"/>
      <c r="B1744" s="522" t="s">
        <v>326</v>
      </c>
      <c r="C1744" s="523">
        <v>0</v>
      </c>
      <c r="D1744" s="523"/>
      <c r="E1744" s="524">
        <v>5</v>
      </c>
      <c r="F1744" s="525">
        <v>0.5</v>
      </c>
      <c r="G1744" s="526">
        <f t="shared" si="792"/>
        <v>2.5</v>
      </c>
      <c r="H1744" s="520">
        <f t="shared" si="793"/>
        <v>0</v>
      </c>
      <c r="I1744" s="523"/>
      <c r="J1744" s="520"/>
      <c r="K1744" s="527"/>
      <c r="L1744" s="517">
        <v>58</v>
      </c>
      <c r="M1744" s="518"/>
      <c r="N1744" s="518"/>
    </row>
    <row r="1745" spans="1:14" s="470" customFormat="1">
      <c r="A1745" s="513" t="s">
        <v>21</v>
      </c>
      <c r="B1745" s="519" t="s">
        <v>327</v>
      </c>
      <c r="C1745" s="598">
        <v>15</v>
      </c>
      <c r="D1745" s="598">
        <v>10</v>
      </c>
      <c r="E1745" s="529">
        <v>20</v>
      </c>
      <c r="F1745" s="516">
        <v>0.5</v>
      </c>
      <c r="G1745" s="530">
        <f t="shared" si="792"/>
        <v>10</v>
      </c>
      <c r="H1745" s="515">
        <v>150</v>
      </c>
      <c r="I1745" s="514">
        <v>100</v>
      </c>
      <c r="J1745" s="515"/>
      <c r="K1745" s="528"/>
      <c r="L1745" s="517">
        <v>72</v>
      </c>
      <c r="M1745" s="518"/>
      <c r="N1745" s="518"/>
    </row>
    <row r="1746" spans="1:14" s="623" customFormat="1">
      <c r="A1746" s="664"/>
      <c r="B1746" s="665" t="s">
        <v>111</v>
      </c>
      <c r="C1746" s="666">
        <f>C1747+C1804</f>
        <v>433</v>
      </c>
      <c r="D1746" s="666">
        <f>D1747+D1804</f>
        <v>0</v>
      </c>
      <c r="E1746" s="667"/>
      <c r="F1746" s="668"/>
      <c r="G1746" s="668"/>
      <c r="H1746" s="667">
        <f>H1747+H1804</f>
        <v>1712.5</v>
      </c>
      <c r="I1746" s="666">
        <f>I1747+I1804</f>
        <v>0</v>
      </c>
      <c r="J1746" s="667"/>
      <c r="K1746" s="667"/>
      <c r="L1746" s="669">
        <v>1</v>
      </c>
      <c r="M1746" s="670"/>
      <c r="N1746" s="670"/>
    </row>
    <row r="1747" spans="1:14" s="623" customFormat="1">
      <c r="A1747" s="665" t="s">
        <v>20</v>
      </c>
      <c r="B1747" s="671" t="s">
        <v>264</v>
      </c>
      <c r="C1747" s="666">
        <f>C1748+C1781</f>
        <v>433</v>
      </c>
      <c r="D1747" s="666">
        <f>D1748+D1781</f>
        <v>0</v>
      </c>
      <c r="E1747" s="667"/>
      <c r="F1747" s="668"/>
      <c r="G1747" s="668"/>
      <c r="H1747" s="667">
        <f>H1748+H1781</f>
        <v>1712.5</v>
      </c>
      <c r="I1747" s="666">
        <f>I1748+I1781</f>
        <v>0</v>
      </c>
      <c r="J1747" s="672"/>
      <c r="K1747" s="667"/>
      <c r="L1747" s="669">
        <v>2</v>
      </c>
      <c r="M1747" s="670"/>
      <c r="N1747" s="670"/>
    </row>
    <row r="1748" spans="1:14" s="623" customFormat="1">
      <c r="A1748" s="665" t="s">
        <v>23</v>
      </c>
      <c r="B1748" s="671" t="s">
        <v>265</v>
      </c>
      <c r="C1748" s="666">
        <f t="shared" ref="C1748:K1748" si="794">C1749+C1752+C1753+C1757+C1764+C1771+C1780</f>
        <v>406</v>
      </c>
      <c r="D1748" s="666">
        <f t="shared" ref="D1748" si="795">D1749+D1752+D1753+D1757+D1764+D1771+D1780</f>
        <v>0</v>
      </c>
      <c r="E1748" s="667"/>
      <c r="F1748" s="667"/>
      <c r="G1748" s="667"/>
      <c r="H1748" s="667">
        <f>H1749+H1752+H1753+H1757+H1764+H1771+H1780</f>
        <v>1632.5</v>
      </c>
      <c r="I1748" s="666">
        <f t="shared" ref="I1748" si="796">I1749+I1752+I1753+I1757+I1764+I1771+I1780</f>
        <v>0</v>
      </c>
      <c r="J1748" s="667">
        <f t="shared" si="794"/>
        <v>0</v>
      </c>
      <c r="K1748" s="667">
        <f t="shared" si="794"/>
        <v>0</v>
      </c>
      <c r="L1748" s="669">
        <v>3</v>
      </c>
      <c r="M1748" s="670"/>
      <c r="N1748" s="670"/>
    </row>
    <row r="1749" spans="1:14" s="623" customFormat="1">
      <c r="A1749" s="665">
        <v>1</v>
      </c>
      <c r="B1749" s="671" t="s">
        <v>266</v>
      </c>
      <c r="C1749" s="666">
        <f t="shared" ref="C1749:K1749" si="797">C1750+C1751</f>
        <v>6</v>
      </c>
      <c r="D1749" s="666">
        <f t="shared" ref="D1749" si="798">D1750+D1751</f>
        <v>0</v>
      </c>
      <c r="E1749" s="667">
        <f t="shared" si="797"/>
        <v>4</v>
      </c>
      <c r="F1749" s="667">
        <f t="shared" si="797"/>
        <v>1</v>
      </c>
      <c r="G1749" s="667">
        <f t="shared" si="797"/>
        <v>2</v>
      </c>
      <c r="H1749" s="667">
        <f t="shared" si="797"/>
        <v>27</v>
      </c>
      <c r="I1749" s="666">
        <f t="shared" ref="I1749" si="799">I1750+I1751</f>
        <v>0</v>
      </c>
      <c r="J1749" s="667">
        <f t="shared" si="797"/>
        <v>0</v>
      </c>
      <c r="K1749" s="667">
        <f t="shared" si="797"/>
        <v>0</v>
      </c>
      <c r="L1749" s="669">
        <v>4</v>
      </c>
      <c r="M1749" s="670"/>
      <c r="N1749" s="670"/>
    </row>
    <row r="1750" spans="1:14" s="623" customFormat="1">
      <c r="A1750" s="673"/>
      <c r="B1750" s="674" t="s">
        <v>267</v>
      </c>
      <c r="C1750" s="675"/>
      <c r="D1750" s="675"/>
      <c r="E1750" s="676">
        <v>2.5</v>
      </c>
      <c r="F1750" s="677">
        <v>0.5</v>
      </c>
      <c r="G1750" s="678">
        <f t="shared" ref="G1750:G1752" si="800">E1750*F1750</f>
        <v>1.25</v>
      </c>
      <c r="H1750" s="672">
        <f t="shared" ref="H1750:H1752" si="801">ROUND(C1750*G1750*6,0)</f>
        <v>0</v>
      </c>
      <c r="I1750" s="675"/>
      <c r="J1750" s="672"/>
      <c r="K1750" s="679"/>
      <c r="L1750" s="669">
        <v>5</v>
      </c>
      <c r="M1750" s="670"/>
      <c r="N1750" s="670"/>
    </row>
    <row r="1751" spans="1:14" s="623" customFormat="1">
      <c r="A1751" s="673"/>
      <c r="B1751" s="674" t="s">
        <v>268</v>
      </c>
      <c r="C1751" s="775">
        <v>6</v>
      </c>
      <c r="D1751" s="775">
        <v>0</v>
      </c>
      <c r="E1751" s="676">
        <v>1.5</v>
      </c>
      <c r="F1751" s="677">
        <v>0.5</v>
      </c>
      <c r="G1751" s="678">
        <f t="shared" si="800"/>
        <v>0.75</v>
      </c>
      <c r="H1751" s="672">
        <v>27</v>
      </c>
      <c r="I1751" s="675"/>
      <c r="J1751" s="672"/>
      <c r="K1751" s="679"/>
      <c r="L1751" s="669">
        <v>6</v>
      </c>
      <c r="M1751" s="670"/>
      <c r="N1751" s="670"/>
    </row>
    <row r="1752" spans="1:14" s="623" customFormat="1" ht="25.5">
      <c r="A1752" s="665">
        <v>2</v>
      </c>
      <c r="B1752" s="671" t="s">
        <v>269</v>
      </c>
      <c r="C1752" s="666">
        <v>0</v>
      </c>
      <c r="D1752" s="666"/>
      <c r="E1752" s="664">
        <v>1.5</v>
      </c>
      <c r="F1752" s="677">
        <v>0.5</v>
      </c>
      <c r="G1752" s="678">
        <f t="shared" si="800"/>
        <v>0.75</v>
      </c>
      <c r="H1752" s="672">
        <f t="shared" si="801"/>
        <v>0</v>
      </c>
      <c r="I1752" s="666"/>
      <c r="J1752" s="672"/>
      <c r="K1752" s="679"/>
      <c r="L1752" s="669">
        <v>7</v>
      </c>
      <c r="M1752" s="670"/>
      <c r="N1752" s="670"/>
    </row>
    <row r="1753" spans="1:14" s="623" customFormat="1">
      <c r="A1753" s="665">
        <v>3</v>
      </c>
      <c r="B1753" s="671" t="s">
        <v>270</v>
      </c>
      <c r="C1753" s="666">
        <f t="shared" ref="C1753:K1753" si="802">SUM(C1754:C1756)</f>
        <v>0</v>
      </c>
      <c r="D1753" s="666">
        <f t="shared" ref="D1753" si="803">SUM(D1754:D1756)</f>
        <v>0</v>
      </c>
      <c r="E1753" s="667">
        <f t="shared" si="802"/>
        <v>6</v>
      </c>
      <c r="F1753" s="667">
        <f t="shared" si="802"/>
        <v>1.5</v>
      </c>
      <c r="G1753" s="667">
        <f t="shared" si="802"/>
        <v>3</v>
      </c>
      <c r="H1753" s="667">
        <f t="shared" si="802"/>
        <v>0</v>
      </c>
      <c r="I1753" s="666">
        <f t="shared" ref="I1753" si="804">SUM(I1754:I1756)</f>
        <v>0</v>
      </c>
      <c r="J1753" s="667">
        <f t="shared" si="802"/>
        <v>0</v>
      </c>
      <c r="K1753" s="667">
        <f t="shared" si="802"/>
        <v>0</v>
      </c>
      <c r="L1753" s="669">
        <v>8</v>
      </c>
      <c r="M1753" s="670"/>
      <c r="N1753" s="670"/>
    </row>
    <row r="1754" spans="1:14" s="623" customFormat="1">
      <c r="A1754" s="673"/>
      <c r="B1754" s="674" t="s">
        <v>271</v>
      </c>
      <c r="C1754" s="675">
        <v>0</v>
      </c>
      <c r="D1754" s="675"/>
      <c r="E1754" s="676">
        <v>2.5</v>
      </c>
      <c r="F1754" s="677">
        <v>0.5</v>
      </c>
      <c r="G1754" s="678">
        <f t="shared" ref="G1754:G1756" si="805">E1754*F1754</f>
        <v>1.25</v>
      </c>
      <c r="H1754" s="672">
        <f t="shared" ref="H1754:H1756" si="806">ROUND(C1754*G1754*6,0)</f>
        <v>0</v>
      </c>
      <c r="I1754" s="675"/>
      <c r="J1754" s="672"/>
      <c r="K1754" s="679"/>
      <c r="L1754" s="669">
        <v>9</v>
      </c>
      <c r="M1754" s="670"/>
      <c r="N1754" s="670"/>
    </row>
    <row r="1755" spans="1:14" s="623" customFormat="1">
      <c r="A1755" s="673"/>
      <c r="B1755" s="674" t="s">
        <v>272</v>
      </c>
      <c r="C1755" s="776">
        <v>0</v>
      </c>
      <c r="D1755" s="776"/>
      <c r="E1755" s="676">
        <v>2</v>
      </c>
      <c r="F1755" s="677">
        <v>0.5</v>
      </c>
      <c r="G1755" s="678">
        <f t="shared" si="805"/>
        <v>1</v>
      </c>
      <c r="H1755" s="672">
        <f t="shared" si="806"/>
        <v>0</v>
      </c>
      <c r="I1755" s="675"/>
      <c r="J1755" s="672"/>
      <c r="K1755" s="679"/>
      <c r="L1755" s="669">
        <v>10</v>
      </c>
      <c r="M1755" s="670"/>
      <c r="N1755" s="670"/>
    </row>
    <row r="1756" spans="1:14" s="623" customFormat="1">
      <c r="A1756" s="673"/>
      <c r="B1756" s="674" t="s">
        <v>273</v>
      </c>
      <c r="C1756" s="675">
        <v>0</v>
      </c>
      <c r="D1756" s="675"/>
      <c r="E1756" s="676">
        <v>1.5</v>
      </c>
      <c r="F1756" s="677">
        <v>0.5</v>
      </c>
      <c r="G1756" s="678">
        <f t="shared" si="805"/>
        <v>0.75</v>
      </c>
      <c r="H1756" s="672">
        <f t="shared" si="806"/>
        <v>0</v>
      </c>
      <c r="I1756" s="675"/>
      <c r="J1756" s="672"/>
      <c r="K1756" s="679"/>
      <c r="L1756" s="669">
        <v>11</v>
      </c>
      <c r="M1756" s="670"/>
      <c r="N1756" s="670"/>
    </row>
    <row r="1757" spans="1:14" s="623" customFormat="1" ht="38.25">
      <c r="A1757" s="665">
        <v>4</v>
      </c>
      <c r="B1757" s="671" t="s">
        <v>274</v>
      </c>
      <c r="C1757" s="666">
        <f>SUM(C1758:C1763)</f>
        <v>42</v>
      </c>
      <c r="D1757" s="666">
        <f>SUM(D1758:D1763)</f>
        <v>0</v>
      </c>
      <c r="E1757" s="664"/>
      <c r="F1757" s="677"/>
      <c r="G1757" s="678"/>
      <c r="H1757" s="667">
        <f>SUM(H1758:H1763)</f>
        <v>287.5</v>
      </c>
      <c r="I1757" s="666">
        <f>SUM(I1758:I1763)</f>
        <v>0</v>
      </c>
      <c r="J1757" s="672"/>
      <c r="K1757" s="679"/>
      <c r="L1757" s="669">
        <v>12</v>
      </c>
      <c r="M1757" s="670"/>
      <c r="N1757" s="670"/>
    </row>
    <row r="1758" spans="1:14" s="623" customFormat="1">
      <c r="A1758" s="673"/>
      <c r="B1758" s="674" t="s">
        <v>275</v>
      </c>
      <c r="C1758" s="777">
        <v>13</v>
      </c>
      <c r="D1758" s="777">
        <v>0</v>
      </c>
      <c r="E1758" s="676">
        <v>1</v>
      </c>
      <c r="F1758" s="677">
        <v>0.5</v>
      </c>
      <c r="G1758" s="678">
        <f t="shared" ref="G1758:G1770" si="807">E1758*F1758</f>
        <v>0.5</v>
      </c>
      <c r="H1758" s="672">
        <v>36.5</v>
      </c>
      <c r="I1758" s="675"/>
      <c r="J1758" s="672"/>
      <c r="K1758" s="679"/>
      <c r="L1758" s="669">
        <v>13</v>
      </c>
      <c r="M1758" s="670"/>
      <c r="N1758" s="670"/>
    </row>
    <row r="1759" spans="1:14" s="623" customFormat="1">
      <c r="A1759" s="673"/>
      <c r="B1759" s="674" t="s">
        <v>276</v>
      </c>
      <c r="C1759" s="775">
        <v>14</v>
      </c>
      <c r="D1759" s="775">
        <v>0</v>
      </c>
      <c r="E1759" s="676">
        <v>2</v>
      </c>
      <c r="F1759" s="677">
        <v>0.5</v>
      </c>
      <c r="G1759" s="678">
        <f t="shared" si="807"/>
        <v>1</v>
      </c>
      <c r="H1759" s="672">
        <v>80</v>
      </c>
      <c r="I1759" s="675"/>
      <c r="J1759" s="672"/>
      <c r="K1759" s="679"/>
      <c r="L1759" s="669">
        <v>14</v>
      </c>
      <c r="M1759" s="670"/>
      <c r="N1759" s="670"/>
    </row>
    <row r="1760" spans="1:14" s="623" customFormat="1">
      <c r="A1760" s="673"/>
      <c r="B1760" s="674" t="s">
        <v>277</v>
      </c>
      <c r="C1760" s="675">
        <v>7</v>
      </c>
      <c r="D1760" s="675"/>
      <c r="E1760" s="676">
        <v>3</v>
      </c>
      <c r="F1760" s="677">
        <v>0.5</v>
      </c>
      <c r="G1760" s="678">
        <f t="shared" si="807"/>
        <v>1.5</v>
      </c>
      <c r="H1760" s="672">
        <v>63</v>
      </c>
      <c r="I1760" s="675"/>
      <c r="J1760" s="672"/>
      <c r="K1760" s="679"/>
      <c r="L1760" s="669">
        <v>15</v>
      </c>
      <c r="M1760" s="670"/>
      <c r="N1760" s="670"/>
    </row>
    <row r="1761" spans="1:14" s="623" customFormat="1">
      <c r="A1761" s="673"/>
      <c r="B1761" s="674" t="s">
        <v>278</v>
      </c>
      <c r="C1761" s="675">
        <v>5</v>
      </c>
      <c r="D1761" s="675"/>
      <c r="E1761" s="676">
        <v>4</v>
      </c>
      <c r="F1761" s="677">
        <v>0.5</v>
      </c>
      <c r="G1761" s="678">
        <f t="shared" si="807"/>
        <v>2</v>
      </c>
      <c r="H1761" s="672">
        <v>60</v>
      </c>
      <c r="I1761" s="675"/>
      <c r="J1761" s="672"/>
      <c r="K1761" s="679"/>
      <c r="L1761" s="669">
        <v>16</v>
      </c>
      <c r="M1761" s="670"/>
      <c r="N1761" s="670"/>
    </row>
    <row r="1762" spans="1:14" s="623" customFormat="1">
      <c r="A1762" s="673"/>
      <c r="B1762" s="674" t="s">
        <v>279</v>
      </c>
      <c r="C1762" s="675">
        <v>2</v>
      </c>
      <c r="D1762" s="675"/>
      <c r="E1762" s="676">
        <v>5</v>
      </c>
      <c r="F1762" s="677">
        <v>0.5</v>
      </c>
      <c r="G1762" s="678">
        <f t="shared" si="807"/>
        <v>2.5</v>
      </c>
      <c r="H1762" s="672">
        <v>30</v>
      </c>
      <c r="I1762" s="675"/>
      <c r="J1762" s="672"/>
      <c r="K1762" s="679"/>
      <c r="L1762" s="669">
        <v>17</v>
      </c>
      <c r="M1762" s="670"/>
      <c r="N1762" s="670"/>
    </row>
    <row r="1763" spans="1:14" s="623" customFormat="1">
      <c r="A1763" s="673"/>
      <c r="B1763" s="674" t="s">
        <v>280</v>
      </c>
      <c r="C1763" s="675">
        <v>1</v>
      </c>
      <c r="D1763" s="675"/>
      <c r="E1763" s="676">
        <v>6</v>
      </c>
      <c r="F1763" s="677">
        <v>0.5</v>
      </c>
      <c r="G1763" s="678">
        <f t="shared" si="807"/>
        <v>3</v>
      </c>
      <c r="H1763" s="672">
        <v>18</v>
      </c>
      <c r="I1763" s="675"/>
      <c r="J1763" s="672"/>
      <c r="K1763" s="679"/>
      <c r="L1763" s="669">
        <v>18</v>
      </c>
      <c r="M1763" s="670"/>
      <c r="N1763" s="670"/>
    </row>
    <row r="1764" spans="1:14" s="623" customFormat="1">
      <c r="A1764" s="665">
        <v>5</v>
      </c>
      <c r="B1764" s="671" t="s">
        <v>281</v>
      </c>
      <c r="C1764" s="666">
        <f>C1765+C1768+C1769+C1770</f>
        <v>3</v>
      </c>
      <c r="D1764" s="666">
        <f>D1765+D1768+D1769+D1770</f>
        <v>0</v>
      </c>
      <c r="E1764" s="666"/>
      <c r="F1764" s="677">
        <v>0.5</v>
      </c>
      <c r="G1764" s="678">
        <f t="shared" si="807"/>
        <v>0</v>
      </c>
      <c r="H1764" s="667">
        <f>H1765+H1768+H1769+H1770</f>
        <v>15</v>
      </c>
      <c r="I1764" s="666">
        <f>I1765+I1768+I1769+I1770</f>
        <v>0</v>
      </c>
      <c r="J1764" s="667"/>
      <c r="K1764" s="684"/>
      <c r="L1764" s="669">
        <v>19</v>
      </c>
      <c r="M1764" s="670"/>
      <c r="N1764" s="670"/>
    </row>
    <row r="1765" spans="1:14" s="623" customFormat="1" ht="43.9" customHeight="1">
      <c r="A1765" s="665" t="s">
        <v>282</v>
      </c>
      <c r="B1765" s="671" t="s">
        <v>283</v>
      </c>
      <c r="C1765" s="666">
        <f>C1766+C1767</f>
        <v>3</v>
      </c>
      <c r="D1765" s="666">
        <f>D1766+D1767</f>
        <v>0</v>
      </c>
      <c r="E1765" s="664"/>
      <c r="F1765" s="677">
        <v>0.5</v>
      </c>
      <c r="G1765" s="678">
        <f t="shared" si="807"/>
        <v>0</v>
      </c>
      <c r="H1765" s="667">
        <f>H1766+H1767</f>
        <v>15</v>
      </c>
      <c r="I1765" s="666">
        <f>I1766+I1767</f>
        <v>0</v>
      </c>
      <c r="J1765" s="667"/>
      <c r="K1765" s="684"/>
      <c r="L1765" s="669">
        <v>20</v>
      </c>
      <c r="M1765" s="670"/>
      <c r="N1765" s="670"/>
    </row>
    <row r="1766" spans="1:14" s="623" customFormat="1">
      <c r="A1766" s="673"/>
      <c r="B1766" s="674" t="s">
        <v>284</v>
      </c>
      <c r="C1766" s="775">
        <v>2</v>
      </c>
      <c r="D1766" s="775">
        <v>0</v>
      </c>
      <c r="E1766" s="676">
        <v>1.5</v>
      </c>
      <c r="F1766" s="677">
        <v>0.5</v>
      </c>
      <c r="G1766" s="678">
        <f t="shared" si="807"/>
        <v>0.75</v>
      </c>
      <c r="H1766" s="672">
        <v>9</v>
      </c>
      <c r="I1766" s="675"/>
      <c r="J1766" s="672"/>
      <c r="K1766" s="679"/>
      <c r="L1766" s="669">
        <v>21</v>
      </c>
      <c r="M1766" s="670"/>
      <c r="N1766" s="670"/>
    </row>
    <row r="1767" spans="1:14" s="623" customFormat="1">
      <c r="A1767" s="673"/>
      <c r="B1767" s="674" t="s">
        <v>285</v>
      </c>
      <c r="C1767" s="675">
        <v>1</v>
      </c>
      <c r="D1767" s="675">
        <v>0</v>
      </c>
      <c r="E1767" s="676">
        <v>2</v>
      </c>
      <c r="F1767" s="677">
        <v>0.5</v>
      </c>
      <c r="G1767" s="678">
        <f t="shared" si="807"/>
        <v>1</v>
      </c>
      <c r="H1767" s="672">
        <v>6</v>
      </c>
      <c r="I1767" s="675"/>
      <c r="J1767" s="672"/>
      <c r="K1767" s="679"/>
      <c r="L1767" s="669">
        <v>22</v>
      </c>
      <c r="M1767" s="670"/>
      <c r="N1767" s="670"/>
    </row>
    <row r="1768" spans="1:14" s="623" customFormat="1" ht="38.25">
      <c r="A1768" s="665" t="s">
        <v>286</v>
      </c>
      <c r="B1768" s="671" t="s">
        <v>287</v>
      </c>
      <c r="C1768" s="778">
        <v>0</v>
      </c>
      <c r="D1768" s="778"/>
      <c r="E1768" s="685">
        <v>1</v>
      </c>
      <c r="F1768" s="677">
        <v>0.5</v>
      </c>
      <c r="G1768" s="678">
        <f t="shared" si="807"/>
        <v>0.5</v>
      </c>
      <c r="H1768" s="667">
        <f t="shared" ref="H1768:H1770" si="808">ROUND(C1768*G1768*6,0)</f>
        <v>0</v>
      </c>
      <c r="I1768" s="666"/>
      <c r="J1768" s="667"/>
      <c r="K1768" s="684"/>
      <c r="L1768" s="669">
        <v>23</v>
      </c>
      <c r="M1768" s="670"/>
      <c r="N1768" s="670"/>
    </row>
    <row r="1769" spans="1:14" s="623" customFormat="1" ht="25.5">
      <c r="A1769" s="665" t="s">
        <v>288</v>
      </c>
      <c r="B1769" s="671" t="s">
        <v>289</v>
      </c>
      <c r="C1769" s="666">
        <v>0</v>
      </c>
      <c r="D1769" s="666"/>
      <c r="E1769" s="685">
        <v>1</v>
      </c>
      <c r="F1769" s="677">
        <v>0.5</v>
      </c>
      <c r="G1769" s="678">
        <f t="shared" si="807"/>
        <v>0.5</v>
      </c>
      <c r="H1769" s="667">
        <f t="shared" si="808"/>
        <v>0</v>
      </c>
      <c r="I1769" s="666"/>
      <c r="J1769" s="667"/>
      <c r="K1769" s="684"/>
      <c r="L1769" s="669">
        <v>24</v>
      </c>
      <c r="M1769" s="670"/>
      <c r="N1769" s="670"/>
    </row>
    <row r="1770" spans="1:14" s="623" customFormat="1" ht="38.25">
      <c r="A1770" s="665" t="s">
        <v>290</v>
      </c>
      <c r="B1770" s="671" t="s">
        <v>291</v>
      </c>
      <c r="C1770" s="666">
        <v>0</v>
      </c>
      <c r="D1770" s="666"/>
      <c r="E1770" s="685">
        <v>3</v>
      </c>
      <c r="F1770" s="677">
        <v>0.5</v>
      </c>
      <c r="G1770" s="678">
        <f t="shared" si="807"/>
        <v>1.5</v>
      </c>
      <c r="H1770" s="667">
        <f t="shared" si="808"/>
        <v>0</v>
      </c>
      <c r="I1770" s="666"/>
      <c r="J1770" s="667"/>
      <c r="K1770" s="684"/>
      <c r="L1770" s="669">
        <v>25</v>
      </c>
      <c r="M1770" s="670"/>
      <c r="N1770" s="670"/>
    </row>
    <row r="1771" spans="1:14" s="628" customFormat="1" ht="25.5">
      <c r="A1771" s="665">
        <v>6</v>
      </c>
      <c r="B1771" s="671" t="s">
        <v>292</v>
      </c>
      <c r="C1771" s="666">
        <f>C1772+C1776</f>
        <v>55</v>
      </c>
      <c r="D1771" s="666">
        <f>D1772+D1776</f>
        <v>0</v>
      </c>
      <c r="E1771" s="664"/>
      <c r="F1771" s="668"/>
      <c r="G1771" s="686"/>
      <c r="H1771" s="667">
        <f>H1772+H1776</f>
        <v>284.5</v>
      </c>
      <c r="I1771" s="666">
        <f>I1772+I1776</f>
        <v>0</v>
      </c>
      <c r="J1771" s="667"/>
      <c r="K1771" s="684"/>
      <c r="L1771" s="687">
        <v>26</v>
      </c>
      <c r="M1771" s="670"/>
      <c r="N1771" s="670"/>
    </row>
    <row r="1772" spans="1:14" s="623" customFormat="1">
      <c r="A1772" s="665" t="s">
        <v>293</v>
      </c>
      <c r="B1772" s="671" t="s">
        <v>294</v>
      </c>
      <c r="C1772" s="666">
        <f>C1773+C1774+C1775</f>
        <v>8</v>
      </c>
      <c r="D1772" s="666">
        <f>D1773+D1774+D1775</f>
        <v>0</v>
      </c>
      <c r="E1772" s="676">
        <v>2.5</v>
      </c>
      <c r="F1772" s="677">
        <v>0.5</v>
      </c>
      <c r="G1772" s="678">
        <f t="shared" ref="G1772:G1775" si="809">E1772*F1772</f>
        <v>1.25</v>
      </c>
      <c r="H1772" s="667">
        <f>H1773+H1774+H1775</f>
        <v>60</v>
      </c>
      <c r="I1772" s="666">
        <f>I1773+I1774+I1775</f>
        <v>0</v>
      </c>
      <c r="J1772" s="667"/>
      <c r="K1772" s="684"/>
      <c r="L1772" s="669">
        <v>27</v>
      </c>
      <c r="M1772" s="670"/>
      <c r="N1772" s="670"/>
    </row>
    <row r="1773" spans="1:14" s="623" customFormat="1">
      <c r="A1773" s="673"/>
      <c r="B1773" s="674" t="s">
        <v>295</v>
      </c>
      <c r="C1773" s="777">
        <v>6</v>
      </c>
      <c r="D1773" s="777"/>
      <c r="E1773" s="676">
        <v>2.5</v>
      </c>
      <c r="F1773" s="677">
        <v>0.5</v>
      </c>
      <c r="G1773" s="678">
        <f t="shared" si="809"/>
        <v>1.25</v>
      </c>
      <c r="H1773" s="672">
        <v>45</v>
      </c>
      <c r="I1773" s="675"/>
      <c r="J1773" s="672"/>
      <c r="K1773" s="679"/>
      <c r="L1773" s="669">
        <v>28</v>
      </c>
      <c r="M1773" s="670"/>
      <c r="N1773" s="670"/>
    </row>
    <row r="1774" spans="1:14" s="623" customFormat="1">
      <c r="A1774" s="673"/>
      <c r="B1774" s="674" t="s">
        <v>296</v>
      </c>
      <c r="C1774" s="777">
        <v>2</v>
      </c>
      <c r="D1774" s="777"/>
      <c r="E1774" s="676">
        <v>2</v>
      </c>
      <c r="F1774" s="677">
        <v>0.5</v>
      </c>
      <c r="G1774" s="678">
        <f t="shared" si="809"/>
        <v>1</v>
      </c>
      <c r="H1774" s="672">
        <v>15</v>
      </c>
      <c r="I1774" s="675"/>
      <c r="J1774" s="672"/>
      <c r="K1774" s="679"/>
      <c r="L1774" s="669">
        <v>29</v>
      </c>
      <c r="M1774" s="670"/>
      <c r="N1774" s="670"/>
    </row>
    <row r="1775" spans="1:14" s="623" customFormat="1">
      <c r="A1775" s="673"/>
      <c r="B1775" s="674" t="s">
        <v>297</v>
      </c>
      <c r="C1775" s="777">
        <v>0</v>
      </c>
      <c r="D1775" s="777"/>
      <c r="E1775" s="676">
        <v>2.5</v>
      </c>
      <c r="F1775" s="677">
        <v>0.5</v>
      </c>
      <c r="G1775" s="678">
        <f t="shared" si="809"/>
        <v>1.25</v>
      </c>
      <c r="H1775" s="672">
        <v>0</v>
      </c>
      <c r="I1775" s="675"/>
      <c r="J1775" s="672"/>
      <c r="K1775" s="679"/>
      <c r="L1775" s="669">
        <v>30</v>
      </c>
      <c r="M1775" s="670"/>
      <c r="N1775" s="670"/>
    </row>
    <row r="1776" spans="1:14" s="623" customFormat="1">
      <c r="A1776" s="665" t="s">
        <v>298</v>
      </c>
      <c r="B1776" s="671" t="s">
        <v>299</v>
      </c>
      <c r="C1776" s="675">
        <f>C1777+C1778+C1779</f>
        <v>47</v>
      </c>
      <c r="D1776" s="675">
        <f>D1777+D1778+D1779</f>
        <v>0</v>
      </c>
      <c r="E1776" s="676"/>
      <c r="F1776" s="677"/>
      <c r="G1776" s="678"/>
      <c r="H1776" s="672">
        <f>H1777+H1778+H1779</f>
        <v>224.5</v>
      </c>
      <c r="I1776" s="666">
        <f>I1777+I1778+I1779</f>
        <v>0</v>
      </c>
      <c r="J1776" s="672"/>
      <c r="K1776" s="679"/>
      <c r="L1776" s="669">
        <v>31</v>
      </c>
      <c r="M1776" s="670"/>
      <c r="N1776" s="670"/>
    </row>
    <row r="1777" spans="1:14" s="623" customFormat="1">
      <c r="A1777" s="673"/>
      <c r="B1777" s="674" t="s">
        <v>295</v>
      </c>
      <c r="C1777" s="777">
        <v>9</v>
      </c>
      <c r="D1777" s="777"/>
      <c r="E1777" s="676">
        <v>2</v>
      </c>
      <c r="F1777" s="677">
        <v>0.5</v>
      </c>
      <c r="G1777" s="678">
        <f t="shared" ref="G1777:G1780" si="810">E1777*F1777</f>
        <v>1</v>
      </c>
      <c r="H1777" s="672">
        <v>46</v>
      </c>
      <c r="I1777" s="675"/>
      <c r="J1777" s="672"/>
      <c r="K1777" s="679"/>
      <c r="L1777" s="669">
        <v>32</v>
      </c>
      <c r="M1777" s="670"/>
      <c r="N1777" s="670"/>
    </row>
    <row r="1778" spans="1:14" s="623" customFormat="1">
      <c r="A1778" s="673"/>
      <c r="B1778" s="674" t="s">
        <v>296</v>
      </c>
      <c r="C1778" s="777">
        <v>31</v>
      </c>
      <c r="D1778" s="777"/>
      <c r="E1778" s="676">
        <v>1.5</v>
      </c>
      <c r="F1778" s="677">
        <v>0.5</v>
      </c>
      <c r="G1778" s="678">
        <f t="shared" si="810"/>
        <v>0.75</v>
      </c>
      <c r="H1778" s="672">
        <v>136.5</v>
      </c>
      <c r="I1778" s="675"/>
      <c r="J1778" s="672"/>
      <c r="K1778" s="679"/>
      <c r="L1778" s="669">
        <v>33</v>
      </c>
      <c r="M1778" s="670"/>
      <c r="N1778" s="670"/>
    </row>
    <row r="1779" spans="1:14" s="623" customFormat="1">
      <c r="A1779" s="673"/>
      <c r="B1779" s="674" t="s">
        <v>297</v>
      </c>
      <c r="C1779" s="779">
        <v>7</v>
      </c>
      <c r="D1779" s="779"/>
      <c r="E1779" s="676">
        <v>2</v>
      </c>
      <c r="F1779" s="677">
        <v>0.5</v>
      </c>
      <c r="G1779" s="678">
        <f t="shared" si="810"/>
        <v>1</v>
      </c>
      <c r="H1779" s="672">
        <v>42</v>
      </c>
      <c r="I1779" s="675"/>
      <c r="J1779" s="672"/>
      <c r="K1779" s="679"/>
      <c r="L1779" s="669">
        <v>34</v>
      </c>
      <c r="M1779" s="670"/>
      <c r="N1779" s="670"/>
    </row>
    <row r="1780" spans="1:14" s="623" customFormat="1" ht="25.5">
      <c r="A1780" s="665">
        <v>7</v>
      </c>
      <c r="B1780" s="671" t="s">
        <v>300</v>
      </c>
      <c r="C1780" s="780">
        <v>300</v>
      </c>
      <c r="D1780" s="780"/>
      <c r="E1780" s="664">
        <v>1.5</v>
      </c>
      <c r="F1780" s="668">
        <v>0.5</v>
      </c>
      <c r="G1780" s="686">
        <f t="shared" si="810"/>
        <v>0.75</v>
      </c>
      <c r="H1780" s="667">
        <v>1018.5</v>
      </c>
      <c r="I1780" s="666"/>
      <c r="J1780" s="667"/>
      <c r="K1780" s="684"/>
      <c r="L1780" s="669">
        <v>35</v>
      </c>
      <c r="M1780" s="670"/>
      <c r="N1780" s="670"/>
    </row>
    <row r="1781" spans="1:14" s="623" customFormat="1">
      <c r="A1781" s="665" t="s">
        <v>37</v>
      </c>
      <c r="B1781" s="671" t="s">
        <v>301</v>
      </c>
      <c r="C1781" s="666">
        <f>C1782+C1789+C1790</f>
        <v>27</v>
      </c>
      <c r="D1781" s="666">
        <f>D1782+D1789+D1790</f>
        <v>0</v>
      </c>
      <c r="E1781" s="688"/>
      <c r="F1781" s="677"/>
      <c r="G1781" s="678"/>
      <c r="H1781" s="667">
        <f>H1782+H1789+H1790</f>
        <v>80</v>
      </c>
      <c r="I1781" s="666">
        <f>I1782+I1789+I1790</f>
        <v>0</v>
      </c>
      <c r="J1781" s="667"/>
      <c r="K1781" s="684"/>
      <c r="L1781" s="669">
        <v>36</v>
      </c>
      <c r="M1781" s="670"/>
      <c r="N1781" s="670"/>
    </row>
    <row r="1782" spans="1:14" s="623" customFormat="1" ht="25.5">
      <c r="A1782" s="665">
        <v>1</v>
      </c>
      <c r="B1782" s="671" t="s">
        <v>302</v>
      </c>
      <c r="C1782" s="666">
        <f>C1783+C1784</f>
        <v>0</v>
      </c>
      <c r="D1782" s="666">
        <f>D1783+D1784</f>
        <v>0</v>
      </c>
      <c r="E1782" s="689"/>
      <c r="F1782" s="677"/>
      <c r="G1782" s="678"/>
      <c r="H1782" s="667">
        <f>H1783+H1784</f>
        <v>0</v>
      </c>
      <c r="I1782" s="666">
        <f>I1783+I1784</f>
        <v>0</v>
      </c>
      <c r="J1782" s="667"/>
      <c r="K1782" s="684"/>
      <c r="L1782" s="669">
        <v>37</v>
      </c>
      <c r="M1782" s="670"/>
      <c r="N1782" s="670"/>
    </row>
    <row r="1783" spans="1:14" s="623" customFormat="1">
      <c r="A1783" s="665" t="s">
        <v>39</v>
      </c>
      <c r="B1783" s="671" t="s">
        <v>303</v>
      </c>
      <c r="C1783" s="778">
        <v>0</v>
      </c>
      <c r="D1783" s="778"/>
      <c r="E1783" s="664">
        <v>2.5</v>
      </c>
      <c r="F1783" s="677">
        <v>0.5</v>
      </c>
      <c r="G1783" s="678">
        <f t="shared" ref="G1783:G1789" si="811">E1783*F1783</f>
        <v>1.25</v>
      </c>
      <c r="H1783" s="672">
        <f t="shared" ref="H1783:H1789" si="812">ROUND(C1783*G1783*6,0)</f>
        <v>0</v>
      </c>
      <c r="I1783" s="666"/>
      <c r="J1783" s="667"/>
      <c r="K1783" s="684"/>
      <c r="L1783" s="669">
        <v>38</v>
      </c>
      <c r="M1783" s="670"/>
      <c r="N1783" s="670"/>
    </row>
    <row r="1784" spans="1:14" s="623" customFormat="1">
      <c r="A1784" s="665" t="s">
        <v>42</v>
      </c>
      <c r="B1784" s="671" t="s">
        <v>304</v>
      </c>
      <c r="C1784" s="666">
        <f>SUM(C1785:C1788)</f>
        <v>0</v>
      </c>
      <c r="D1784" s="666">
        <f>SUM(D1785:D1788)</f>
        <v>0</v>
      </c>
      <c r="E1784" s="664"/>
      <c r="F1784" s="677"/>
      <c r="G1784" s="678"/>
      <c r="H1784" s="667">
        <f>SUM(H1785:H1788)</f>
        <v>0</v>
      </c>
      <c r="I1784" s="666">
        <f>SUM(I1785:I1788)</f>
        <v>0</v>
      </c>
      <c r="J1784" s="667"/>
      <c r="K1784" s="684"/>
      <c r="L1784" s="669">
        <v>39</v>
      </c>
      <c r="M1784" s="670"/>
      <c r="N1784" s="670"/>
    </row>
    <row r="1785" spans="1:14" s="623" customFormat="1">
      <c r="A1785" s="673"/>
      <c r="B1785" s="674" t="s">
        <v>305</v>
      </c>
      <c r="C1785" s="775">
        <v>0</v>
      </c>
      <c r="D1785" s="775"/>
      <c r="E1785" s="676">
        <v>1.5</v>
      </c>
      <c r="F1785" s="677">
        <v>0.5</v>
      </c>
      <c r="G1785" s="678">
        <f t="shared" si="811"/>
        <v>0.75</v>
      </c>
      <c r="H1785" s="672">
        <f t="shared" si="812"/>
        <v>0</v>
      </c>
      <c r="I1785" s="675"/>
      <c r="J1785" s="672"/>
      <c r="K1785" s="679"/>
      <c r="L1785" s="669">
        <v>40</v>
      </c>
      <c r="M1785" s="670"/>
      <c r="N1785" s="670"/>
    </row>
    <row r="1786" spans="1:14" s="623" customFormat="1">
      <c r="A1786" s="673"/>
      <c r="B1786" s="674" t="s">
        <v>306</v>
      </c>
      <c r="C1786" s="675">
        <v>0</v>
      </c>
      <c r="D1786" s="675"/>
      <c r="E1786" s="676">
        <v>3</v>
      </c>
      <c r="F1786" s="677">
        <v>0.5</v>
      </c>
      <c r="G1786" s="678">
        <f t="shared" si="811"/>
        <v>1.5</v>
      </c>
      <c r="H1786" s="672">
        <f t="shared" si="812"/>
        <v>0</v>
      </c>
      <c r="I1786" s="675"/>
      <c r="J1786" s="672"/>
      <c r="K1786" s="679"/>
      <c r="L1786" s="669">
        <v>41</v>
      </c>
      <c r="M1786" s="670"/>
      <c r="N1786" s="670"/>
    </row>
    <row r="1787" spans="1:14" s="623" customFormat="1">
      <c r="A1787" s="673"/>
      <c r="B1787" s="674" t="s">
        <v>307</v>
      </c>
      <c r="C1787" s="675">
        <v>0</v>
      </c>
      <c r="D1787" s="675"/>
      <c r="E1787" s="676">
        <v>4.5</v>
      </c>
      <c r="F1787" s="677">
        <v>0.5</v>
      </c>
      <c r="G1787" s="678">
        <f t="shared" si="811"/>
        <v>2.25</v>
      </c>
      <c r="H1787" s="672">
        <f t="shared" si="812"/>
        <v>0</v>
      </c>
      <c r="I1787" s="675"/>
      <c r="J1787" s="672"/>
      <c r="K1787" s="679"/>
      <c r="L1787" s="669">
        <v>42</v>
      </c>
      <c r="M1787" s="670"/>
      <c r="N1787" s="670"/>
    </row>
    <row r="1788" spans="1:14" s="623" customFormat="1">
      <c r="A1788" s="673"/>
      <c r="B1788" s="674" t="s">
        <v>308</v>
      </c>
      <c r="C1788" s="675">
        <v>0</v>
      </c>
      <c r="D1788" s="675"/>
      <c r="E1788" s="676">
        <v>6</v>
      </c>
      <c r="F1788" s="677">
        <v>0.5</v>
      </c>
      <c r="G1788" s="678">
        <f t="shared" si="811"/>
        <v>3</v>
      </c>
      <c r="H1788" s="672">
        <f t="shared" si="812"/>
        <v>0</v>
      </c>
      <c r="I1788" s="675"/>
      <c r="J1788" s="672"/>
      <c r="K1788" s="679"/>
      <c r="L1788" s="669">
        <v>43</v>
      </c>
      <c r="M1788" s="670"/>
      <c r="N1788" s="670"/>
    </row>
    <row r="1789" spans="1:14" s="623" customFormat="1" ht="25.5">
      <c r="A1789" s="665">
        <v>2</v>
      </c>
      <c r="B1789" s="671" t="s">
        <v>309</v>
      </c>
      <c r="C1789" s="666">
        <v>0</v>
      </c>
      <c r="D1789" s="666"/>
      <c r="E1789" s="664">
        <v>1.5</v>
      </c>
      <c r="F1789" s="677">
        <v>0.5</v>
      </c>
      <c r="G1789" s="678">
        <f t="shared" si="811"/>
        <v>0.75</v>
      </c>
      <c r="H1789" s="672">
        <f t="shared" si="812"/>
        <v>0</v>
      </c>
      <c r="I1789" s="666"/>
      <c r="J1789" s="667"/>
      <c r="K1789" s="684"/>
      <c r="L1789" s="669">
        <v>44</v>
      </c>
      <c r="M1789" s="670"/>
      <c r="N1789" s="670"/>
    </row>
    <row r="1790" spans="1:14" s="623" customFormat="1" ht="25.5">
      <c r="A1790" s="665">
        <v>3</v>
      </c>
      <c r="B1790" s="671" t="s">
        <v>310</v>
      </c>
      <c r="C1790" s="666">
        <f t="shared" ref="C1790:K1790" si="813">C1791+C1794+C1799</f>
        <v>27</v>
      </c>
      <c r="D1790" s="666">
        <f t="shared" ref="D1790" si="814">D1791+D1794+D1799</f>
        <v>0</v>
      </c>
      <c r="E1790" s="667">
        <f t="shared" si="813"/>
        <v>0</v>
      </c>
      <c r="F1790" s="667">
        <f t="shared" si="813"/>
        <v>0</v>
      </c>
      <c r="G1790" s="667">
        <f t="shared" si="813"/>
        <v>0</v>
      </c>
      <c r="H1790" s="667">
        <f t="shared" si="813"/>
        <v>80</v>
      </c>
      <c r="I1790" s="666">
        <f t="shared" ref="I1790" si="815">I1791+I1794+I1799</f>
        <v>0</v>
      </c>
      <c r="J1790" s="667">
        <f t="shared" si="813"/>
        <v>0</v>
      </c>
      <c r="K1790" s="667">
        <f t="shared" si="813"/>
        <v>0</v>
      </c>
      <c r="L1790" s="669">
        <v>45</v>
      </c>
      <c r="M1790" s="670"/>
      <c r="N1790" s="670"/>
    </row>
    <row r="1791" spans="1:14" s="628" customFormat="1">
      <c r="A1791" s="665" t="s">
        <v>311</v>
      </c>
      <c r="B1791" s="671" t="s">
        <v>312</v>
      </c>
      <c r="C1791" s="666">
        <f>C1792+C1793</f>
        <v>1</v>
      </c>
      <c r="D1791" s="666">
        <f>D1792+D1793</f>
        <v>0</v>
      </c>
      <c r="E1791" s="688"/>
      <c r="F1791" s="668"/>
      <c r="G1791" s="686"/>
      <c r="H1791" s="667">
        <f>H1792+H1793</f>
        <v>6</v>
      </c>
      <c r="I1791" s="666">
        <f>I1792+I1793</f>
        <v>0</v>
      </c>
      <c r="J1791" s="667"/>
      <c r="K1791" s="684"/>
      <c r="L1791" s="687">
        <v>46</v>
      </c>
      <c r="M1791" s="670"/>
      <c r="N1791" s="670"/>
    </row>
    <row r="1792" spans="1:14" s="623" customFormat="1" ht="25.5">
      <c r="A1792" s="673"/>
      <c r="B1792" s="674" t="s">
        <v>313</v>
      </c>
      <c r="C1792" s="675">
        <v>1</v>
      </c>
      <c r="D1792" s="675"/>
      <c r="E1792" s="676">
        <v>1.5</v>
      </c>
      <c r="F1792" s="677">
        <v>0.5</v>
      </c>
      <c r="G1792" s="678">
        <f t="shared" ref="G1792:G1798" si="816">E1792*F1792</f>
        <v>0.75</v>
      </c>
      <c r="H1792" s="672">
        <v>6</v>
      </c>
      <c r="I1792" s="675"/>
      <c r="J1792" s="672"/>
      <c r="K1792" s="679"/>
      <c r="L1792" s="669">
        <v>47</v>
      </c>
      <c r="M1792" s="670"/>
      <c r="N1792" s="670"/>
    </row>
    <row r="1793" spans="1:14" s="623" customFormat="1" ht="25.5">
      <c r="A1793" s="673"/>
      <c r="B1793" s="674" t="s">
        <v>314</v>
      </c>
      <c r="C1793" s="675">
        <v>0</v>
      </c>
      <c r="D1793" s="675"/>
      <c r="E1793" s="676">
        <v>2</v>
      </c>
      <c r="F1793" s="677">
        <v>0.5</v>
      </c>
      <c r="G1793" s="678">
        <f t="shared" si="816"/>
        <v>1</v>
      </c>
      <c r="H1793" s="672">
        <f t="shared" ref="H1793:H1798" si="817">ROUND(C1793*G1793*6,0)</f>
        <v>0</v>
      </c>
      <c r="I1793" s="675"/>
      <c r="J1793" s="672"/>
      <c r="K1793" s="679"/>
      <c r="L1793" s="669">
        <v>48</v>
      </c>
      <c r="M1793" s="670"/>
      <c r="N1793" s="670"/>
    </row>
    <row r="1794" spans="1:14" s="628" customFormat="1" ht="35.1" customHeight="1">
      <c r="A1794" s="665" t="s">
        <v>315</v>
      </c>
      <c r="B1794" s="671" t="s">
        <v>316</v>
      </c>
      <c r="C1794" s="666">
        <f>SUM(C1795:C1798)</f>
        <v>12</v>
      </c>
      <c r="D1794" s="666">
        <f>SUM(D1795:D1798)</f>
        <v>0</v>
      </c>
      <c r="E1794" s="688"/>
      <c r="F1794" s="668"/>
      <c r="G1794" s="686"/>
      <c r="H1794" s="667">
        <f>SUM(H1795:H1798)</f>
        <v>32</v>
      </c>
      <c r="I1794" s="666">
        <f>SUM(I1795:I1798)</f>
        <v>0</v>
      </c>
      <c r="J1794" s="667"/>
      <c r="K1794" s="684"/>
      <c r="L1794" s="687">
        <v>49</v>
      </c>
      <c r="M1794" s="670"/>
      <c r="N1794" s="670"/>
    </row>
    <row r="1795" spans="1:14" s="623" customFormat="1">
      <c r="A1795" s="673"/>
      <c r="B1795" s="674" t="s">
        <v>317</v>
      </c>
      <c r="C1795" s="777">
        <v>12</v>
      </c>
      <c r="D1795" s="777"/>
      <c r="E1795" s="690">
        <v>1</v>
      </c>
      <c r="F1795" s="677">
        <v>0.5</v>
      </c>
      <c r="G1795" s="678">
        <f t="shared" si="816"/>
        <v>0.5</v>
      </c>
      <c r="H1795" s="672">
        <v>32</v>
      </c>
      <c r="I1795" s="675"/>
      <c r="J1795" s="672"/>
      <c r="K1795" s="679"/>
      <c r="L1795" s="669">
        <v>50</v>
      </c>
      <c r="M1795" s="670"/>
      <c r="N1795" s="670"/>
    </row>
    <row r="1796" spans="1:14" s="623" customFormat="1">
      <c r="A1796" s="673"/>
      <c r="B1796" s="674" t="s">
        <v>318</v>
      </c>
      <c r="C1796" s="675">
        <v>0</v>
      </c>
      <c r="D1796" s="675"/>
      <c r="E1796" s="676">
        <v>2</v>
      </c>
      <c r="F1796" s="677">
        <v>0.5</v>
      </c>
      <c r="G1796" s="678">
        <f t="shared" si="816"/>
        <v>1</v>
      </c>
      <c r="H1796" s="672">
        <f t="shared" si="817"/>
        <v>0</v>
      </c>
      <c r="I1796" s="675"/>
      <c r="J1796" s="672"/>
      <c r="K1796" s="679"/>
      <c r="L1796" s="669">
        <v>51</v>
      </c>
      <c r="M1796" s="670"/>
      <c r="N1796" s="670"/>
    </row>
    <row r="1797" spans="1:14" s="623" customFormat="1">
      <c r="A1797" s="673"/>
      <c r="B1797" s="674" t="s">
        <v>319</v>
      </c>
      <c r="C1797" s="675">
        <v>0</v>
      </c>
      <c r="D1797" s="675"/>
      <c r="E1797" s="690">
        <v>3</v>
      </c>
      <c r="F1797" s="677">
        <v>0.5</v>
      </c>
      <c r="G1797" s="678">
        <f t="shared" si="816"/>
        <v>1.5</v>
      </c>
      <c r="H1797" s="672">
        <f t="shared" si="817"/>
        <v>0</v>
      </c>
      <c r="I1797" s="675"/>
      <c r="J1797" s="672"/>
      <c r="K1797" s="679"/>
      <c r="L1797" s="669">
        <v>52</v>
      </c>
      <c r="M1797" s="670"/>
      <c r="N1797" s="670"/>
    </row>
    <row r="1798" spans="1:14" s="623" customFormat="1">
      <c r="A1798" s="673"/>
      <c r="B1798" s="674" t="s">
        <v>320</v>
      </c>
      <c r="C1798" s="675">
        <v>0</v>
      </c>
      <c r="D1798" s="675"/>
      <c r="E1798" s="690">
        <v>4</v>
      </c>
      <c r="F1798" s="677">
        <v>0.5</v>
      </c>
      <c r="G1798" s="678">
        <f t="shared" si="816"/>
        <v>2</v>
      </c>
      <c r="H1798" s="672">
        <f t="shared" si="817"/>
        <v>0</v>
      </c>
      <c r="I1798" s="675"/>
      <c r="J1798" s="672"/>
      <c r="K1798" s="679"/>
      <c r="L1798" s="669">
        <v>53</v>
      </c>
      <c r="M1798" s="670"/>
      <c r="N1798" s="670"/>
    </row>
    <row r="1799" spans="1:14" s="623" customFormat="1" ht="25.5">
      <c r="A1799" s="665" t="s">
        <v>321</v>
      </c>
      <c r="B1799" s="671" t="s">
        <v>322</v>
      </c>
      <c r="C1799" s="666">
        <f>SUM(C1800:C1803)</f>
        <v>14</v>
      </c>
      <c r="D1799" s="666">
        <f>SUM(D1800:D1803)</f>
        <v>0</v>
      </c>
      <c r="E1799" s="688"/>
      <c r="F1799" s="677"/>
      <c r="G1799" s="678"/>
      <c r="H1799" s="667">
        <f>SUM(H1800:H1803)</f>
        <v>42</v>
      </c>
      <c r="I1799" s="666">
        <f>SUM(I1800:I1803)</f>
        <v>0</v>
      </c>
      <c r="J1799" s="667"/>
      <c r="K1799" s="684"/>
      <c r="L1799" s="669">
        <v>54</v>
      </c>
      <c r="M1799" s="670"/>
      <c r="N1799" s="670"/>
    </row>
    <row r="1800" spans="1:14" s="623" customFormat="1">
      <c r="A1800" s="673"/>
      <c r="B1800" s="674" t="s">
        <v>323</v>
      </c>
      <c r="C1800" s="675">
        <v>9</v>
      </c>
      <c r="D1800" s="675"/>
      <c r="E1800" s="676">
        <v>1.5</v>
      </c>
      <c r="F1800" s="677">
        <v>0.5</v>
      </c>
      <c r="G1800" s="678">
        <f t="shared" ref="G1800:G1804" si="818">E1800*F1800</f>
        <v>0.75</v>
      </c>
      <c r="H1800" s="672">
        <v>27</v>
      </c>
      <c r="I1800" s="675"/>
      <c r="J1800" s="672"/>
      <c r="K1800" s="679"/>
      <c r="L1800" s="669">
        <v>55</v>
      </c>
      <c r="M1800" s="670"/>
      <c r="N1800" s="670"/>
    </row>
    <row r="1801" spans="1:14" s="623" customFormat="1">
      <c r="A1801" s="673"/>
      <c r="B1801" s="674" t="s">
        <v>324</v>
      </c>
      <c r="C1801" s="675">
        <v>0</v>
      </c>
      <c r="D1801" s="675"/>
      <c r="E1801" s="691">
        <v>3</v>
      </c>
      <c r="F1801" s="677">
        <v>0.5</v>
      </c>
      <c r="G1801" s="678">
        <f t="shared" si="818"/>
        <v>1.5</v>
      </c>
      <c r="H1801" s="672">
        <f t="shared" ref="H1801:H1803" si="819">ROUND(C1801*G1801*6,0)</f>
        <v>0</v>
      </c>
      <c r="I1801" s="675"/>
      <c r="J1801" s="672"/>
      <c r="K1801" s="679"/>
      <c r="L1801" s="669">
        <v>56</v>
      </c>
      <c r="M1801" s="670"/>
      <c r="N1801" s="670"/>
    </row>
    <row r="1802" spans="1:14" s="623" customFormat="1">
      <c r="A1802" s="673"/>
      <c r="B1802" s="674" t="s">
        <v>325</v>
      </c>
      <c r="C1802" s="675">
        <v>5</v>
      </c>
      <c r="D1802" s="675"/>
      <c r="E1802" s="692">
        <v>2.5</v>
      </c>
      <c r="F1802" s="677">
        <v>0.5</v>
      </c>
      <c r="G1802" s="678">
        <f t="shared" si="818"/>
        <v>1.25</v>
      </c>
      <c r="H1802" s="672">
        <v>15</v>
      </c>
      <c r="I1802" s="675"/>
      <c r="J1802" s="672"/>
      <c r="K1802" s="679"/>
      <c r="L1802" s="669">
        <v>57</v>
      </c>
      <c r="M1802" s="670"/>
      <c r="N1802" s="670"/>
    </row>
    <row r="1803" spans="1:14" s="623" customFormat="1">
      <c r="A1803" s="673"/>
      <c r="B1803" s="674" t="s">
        <v>326</v>
      </c>
      <c r="C1803" s="675">
        <v>0</v>
      </c>
      <c r="D1803" s="675"/>
      <c r="E1803" s="676">
        <v>5</v>
      </c>
      <c r="F1803" s="677">
        <v>0.5</v>
      </c>
      <c r="G1803" s="678">
        <f t="shared" si="818"/>
        <v>2.5</v>
      </c>
      <c r="H1803" s="672">
        <f t="shared" si="819"/>
        <v>0</v>
      </c>
      <c r="I1803" s="675"/>
      <c r="J1803" s="672"/>
      <c r="K1803" s="679"/>
      <c r="L1803" s="669">
        <v>58</v>
      </c>
      <c r="M1803" s="670"/>
      <c r="N1803" s="670"/>
    </row>
    <row r="1804" spans="1:14" s="623" customFormat="1">
      <c r="A1804" s="665" t="s">
        <v>21</v>
      </c>
      <c r="B1804" s="671" t="s">
        <v>327</v>
      </c>
      <c r="C1804" s="722">
        <v>0</v>
      </c>
      <c r="D1804" s="722">
        <v>0</v>
      </c>
      <c r="E1804" s="685">
        <v>20</v>
      </c>
      <c r="F1804" s="668">
        <v>0.5</v>
      </c>
      <c r="G1804" s="678">
        <f t="shared" si="818"/>
        <v>10</v>
      </c>
      <c r="H1804" s="672">
        <f>ROUND(C1804*G1804*1,0)</f>
        <v>0</v>
      </c>
      <c r="I1804" s="666"/>
      <c r="J1804" s="667"/>
      <c r="K1804" s="684"/>
      <c r="L1804" s="669">
        <v>72</v>
      </c>
      <c r="M1804" s="670"/>
      <c r="N1804" s="670"/>
    </row>
    <row r="1805" spans="1:14" s="623" customFormat="1">
      <c r="A1805" s="664"/>
      <c r="B1805" s="665" t="s">
        <v>112</v>
      </c>
      <c r="C1805" s="666">
        <f>C1806+C1863</f>
        <v>246</v>
      </c>
      <c r="D1805" s="666">
        <f>D1806+D1863</f>
        <v>226</v>
      </c>
      <c r="E1805" s="667"/>
      <c r="F1805" s="668"/>
      <c r="G1805" s="668"/>
      <c r="H1805" s="667">
        <f>H1806+H1863</f>
        <v>2121.5932889999999</v>
      </c>
      <c r="I1805" s="666">
        <f>I1806+I1863</f>
        <v>1011.35</v>
      </c>
      <c r="J1805" s="667"/>
      <c r="K1805" s="667"/>
      <c r="L1805" s="669">
        <v>1</v>
      </c>
      <c r="M1805" s="670"/>
      <c r="N1805" s="670"/>
    </row>
    <row r="1806" spans="1:14" s="623" customFormat="1">
      <c r="A1806" s="665" t="s">
        <v>20</v>
      </c>
      <c r="B1806" s="671" t="s">
        <v>264</v>
      </c>
      <c r="C1806" s="666">
        <f>C1807+C1840</f>
        <v>243</v>
      </c>
      <c r="D1806" s="666">
        <f>D1807+D1840</f>
        <v>226</v>
      </c>
      <c r="E1806" s="667"/>
      <c r="F1806" s="668"/>
      <c r="G1806" s="668"/>
      <c r="H1806" s="667">
        <f>H1807+H1840</f>
        <v>2096.1932889999998</v>
      </c>
      <c r="I1806" s="666">
        <f>I1807+I1840</f>
        <v>1011.35</v>
      </c>
      <c r="J1806" s="672"/>
      <c r="K1806" s="667"/>
      <c r="L1806" s="669">
        <v>2</v>
      </c>
      <c r="M1806" s="670"/>
      <c r="N1806" s="670"/>
    </row>
    <row r="1807" spans="1:14" s="623" customFormat="1">
      <c r="A1807" s="665" t="s">
        <v>23</v>
      </c>
      <c r="B1807" s="671" t="s">
        <v>265</v>
      </c>
      <c r="C1807" s="666">
        <f t="shared" ref="C1807:K1807" si="820">C1808+C1811+C1812+C1816+C1823+C1830+C1839</f>
        <v>235</v>
      </c>
      <c r="D1807" s="666">
        <f t="shared" ref="D1807" si="821">D1808+D1811+D1812+D1816+D1823+D1830+D1839</f>
        <v>218</v>
      </c>
      <c r="E1807" s="667"/>
      <c r="F1807" s="667"/>
      <c r="G1807" s="667"/>
      <c r="H1807" s="667">
        <f t="shared" si="820"/>
        <v>2048.1932889999998</v>
      </c>
      <c r="I1807" s="666">
        <f t="shared" ref="I1807" si="822">I1808+I1811+I1812+I1816+I1823+I1830+I1839</f>
        <v>987.35</v>
      </c>
      <c r="J1807" s="667">
        <f t="shared" si="820"/>
        <v>0</v>
      </c>
      <c r="K1807" s="667">
        <f t="shared" si="820"/>
        <v>0</v>
      </c>
      <c r="L1807" s="669">
        <v>3</v>
      </c>
      <c r="M1807" s="670"/>
      <c r="N1807" s="670"/>
    </row>
    <row r="1808" spans="1:14" s="623" customFormat="1">
      <c r="A1808" s="665">
        <v>1</v>
      </c>
      <c r="B1808" s="671" t="s">
        <v>266</v>
      </c>
      <c r="C1808" s="666">
        <f t="shared" ref="C1808:K1808" si="823">C1809+C1810</f>
        <v>1</v>
      </c>
      <c r="D1808" s="666">
        <f t="shared" ref="D1808" si="824">D1809+D1810</f>
        <v>1</v>
      </c>
      <c r="E1808" s="667">
        <f t="shared" si="823"/>
        <v>4</v>
      </c>
      <c r="F1808" s="667">
        <f t="shared" si="823"/>
        <v>1</v>
      </c>
      <c r="G1808" s="667">
        <f t="shared" si="823"/>
        <v>2</v>
      </c>
      <c r="H1808" s="667">
        <f t="shared" si="823"/>
        <v>9</v>
      </c>
      <c r="I1808" s="666">
        <f t="shared" ref="I1808" si="825">I1809+I1810</f>
        <v>4.5</v>
      </c>
      <c r="J1808" s="667">
        <f t="shared" si="823"/>
        <v>0</v>
      </c>
      <c r="K1808" s="667">
        <f t="shared" si="823"/>
        <v>0</v>
      </c>
      <c r="L1808" s="669">
        <v>4</v>
      </c>
      <c r="M1808" s="670"/>
      <c r="N1808" s="670"/>
    </row>
    <row r="1809" spans="1:14" s="623" customFormat="1">
      <c r="A1809" s="673"/>
      <c r="B1809" s="674" t="s">
        <v>267</v>
      </c>
      <c r="C1809" s="675">
        <v>0</v>
      </c>
      <c r="D1809" s="675"/>
      <c r="E1809" s="676">
        <v>2.5</v>
      </c>
      <c r="F1809" s="677">
        <v>0.5</v>
      </c>
      <c r="G1809" s="678">
        <f t="shared" ref="G1809:G1811" si="826">E1809*F1809</f>
        <v>1.25</v>
      </c>
      <c r="H1809" s="672">
        <f t="shared" ref="H1809:H1811" si="827">ROUND(C1809*G1809*6,0)</f>
        <v>0</v>
      </c>
      <c r="I1809" s="675"/>
      <c r="J1809" s="672"/>
      <c r="K1809" s="679"/>
      <c r="L1809" s="669">
        <v>5</v>
      </c>
      <c r="M1809" s="670"/>
      <c r="N1809" s="670"/>
    </row>
    <row r="1810" spans="1:14" s="623" customFormat="1">
      <c r="A1810" s="673"/>
      <c r="B1810" s="674" t="s">
        <v>268</v>
      </c>
      <c r="C1810" s="675">
        <v>1</v>
      </c>
      <c r="D1810" s="675">
        <v>1</v>
      </c>
      <c r="E1810" s="676">
        <v>1.5</v>
      </c>
      <c r="F1810" s="677">
        <v>0.5</v>
      </c>
      <c r="G1810" s="678">
        <f t="shared" si="826"/>
        <v>0.75</v>
      </c>
      <c r="H1810" s="672">
        <v>9</v>
      </c>
      <c r="I1810" s="675">
        <v>4.5</v>
      </c>
      <c r="J1810" s="672"/>
      <c r="K1810" s="679"/>
      <c r="L1810" s="669">
        <v>6</v>
      </c>
      <c r="M1810" s="670"/>
      <c r="N1810" s="670"/>
    </row>
    <row r="1811" spans="1:14" s="623" customFormat="1" ht="25.5">
      <c r="A1811" s="665">
        <v>2</v>
      </c>
      <c r="B1811" s="671" t="s">
        <v>269</v>
      </c>
      <c r="C1811" s="666">
        <v>0</v>
      </c>
      <c r="D1811" s="666"/>
      <c r="E1811" s="664">
        <v>1.5</v>
      </c>
      <c r="F1811" s="677">
        <v>0.5</v>
      </c>
      <c r="G1811" s="678">
        <f t="shared" si="826"/>
        <v>0.75</v>
      </c>
      <c r="H1811" s="672">
        <f t="shared" si="827"/>
        <v>0</v>
      </c>
      <c r="I1811" s="666"/>
      <c r="J1811" s="672"/>
      <c r="K1811" s="679"/>
      <c r="L1811" s="669">
        <v>7</v>
      </c>
      <c r="M1811" s="670"/>
      <c r="N1811" s="670"/>
    </row>
    <row r="1812" spans="1:14" s="623" customFormat="1">
      <c r="A1812" s="665">
        <v>3</v>
      </c>
      <c r="B1812" s="671" t="s">
        <v>270</v>
      </c>
      <c r="C1812" s="666">
        <f t="shared" ref="C1812:K1812" si="828">SUM(C1813:C1815)</f>
        <v>0</v>
      </c>
      <c r="D1812" s="666">
        <f t="shared" ref="D1812" si="829">SUM(D1813:D1815)</f>
        <v>0</v>
      </c>
      <c r="E1812" s="667">
        <f t="shared" si="828"/>
        <v>6</v>
      </c>
      <c r="F1812" s="667">
        <f t="shared" si="828"/>
        <v>1.5</v>
      </c>
      <c r="G1812" s="667">
        <f t="shared" si="828"/>
        <v>3</v>
      </c>
      <c r="H1812" s="667">
        <f t="shared" si="828"/>
        <v>0</v>
      </c>
      <c r="I1812" s="666">
        <f t="shared" ref="I1812" si="830">SUM(I1813:I1815)</f>
        <v>0</v>
      </c>
      <c r="J1812" s="667">
        <f t="shared" si="828"/>
        <v>0</v>
      </c>
      <c r="K1812" s="667">
        <f t="shared" si="828"/>
        <v>0</v>
      </c>
      <c r="L1812" s="669">
        <v>8</v>
      </c>
      <c r="M1812" s="670"/>
      <c r="N1812" s="670"/>
    </row>
    <row r="1813" spans="1:14" s="623" customFormat="1">
      <c r="A1813" s="673"/>
      <c r="B1813" s="674" t="s">
        <v>271</v>
      </c>
      <c r="C1813" s="675">
        <v>0</v>
      </c>
      <c r="D1813" s="675"/>
      <c r="E1813" s="676">
        <v>2.5</v>
      </c>
      <c r="F1813" s="677">
        <v>0.5</v>
      </c>
      <c r="G1813" s="678">
        <f t="shared" ref="G1813:G1815" si="831">E1813*F1813</f>
        <v>1.25</v>
      </c>
      <c r="H1813" s="672">
        <f t="shared" ref="H1813:H1815" si="832">ROUND(C1813*G1813*6,0)</f>
        <v>0</v>
      </c>
      <c r="I1813" s="675"/>
      <c r="J1813" s="672"/>
      <c r="K1813" s="679"/>
      <c r="L1813" s="669">
        <v>9</v>
      </c>
      <c r="M1813" s="670"/>
      <c r="N1813" s="670"/>
    </row>
    <row r="1814" spans="1:14" s="623" customFormat="1">
      <c r="A1814" s="673"/>
      <c r="B1814" s="674" t="s">
        <v>272</v>
      </c>
      <c r="C1814" s="675">
        <v>0</v>
      </c>
      <c r="D1814" s="675"/>
      <c r="E1814" s="676">
        <v>2</v>
      </c>
      <c r="F1814" s="677">
        <v>0.5</v>
      </c>
      <c r="G1814" s="678">
        <f t="shared" si="831"/>
        <v>1</v>
      </c>
      <c r="H1814" s="672">
        <f t="shared" si="832"/>
        <v>0</v>
      </c>
      <c r="I1814" s="675"/>
      <c r="J1814" s="672"/>
      <c r="K1814" s="679"/>
      <c r="L1814" s="669">
        <v>10</v>
      </c>
      <c r="M1814" s="670"/>
      <c r="N1814" s="670"/>
    </row>
    <row r="1815" spans="1:14" s="623" customFormat="1">
      <c r="A1815" s="673"/>
      <c r="B1815" s="674" t="s">
        <v>273</v>
      </c>
      <c r="C1815" s="675">
        <v>0</v>
      </c>
      <c r="D1815" s="675"/>
      <c r="E1815" s="676">
        <v>1.5</v>
      </c>
      <c r="F1815" s="677">
        <v>0.5</v>
      </c>
      <c r="G1815" s="678">
        <f t="shared" si="831"/>
        <v>0.75</v>
      </c>
      <c r="H1815" s="672">
        <f t="shared" si="832"/>
        <v>0</v>
      </c>
      <c r="I1815" s="675"/>
      <c r="J1815" s="672"/>
      <c r="K1815" s="679"/>
      <c r="L1815" s="669">
        <v>11</v>
      </c>
      <c r="M1815" s="670"/>
      <c r="N1815" s="670"/>
    </row>
    <row r="1816" spans="1:14" s="623" customFormat="1" ht="38.25">
      <c r="A1816" s="665">
        <v>4</v>
      </c>
      <c r="B1816" s="671" t="s">
        <v>274</v>
      </c>
      <c r="C1816" s="666">
        <f>SUM(C1817:C1822)</f>
        <v>14</v>
      </c>
      <c r="D1816" s="666">
        <f>SUM(D1817:D1822)</f>
        <v>14</v>
      </c>
      <c r="E1816" s="664"/>
      <c r="F1816" s="677"/>
      <c r="G1816" s="678"/>
      <c r="H1816" s="667">
        <f>SUM(H1817:H1822)</f>
        <v>84.693288999999993</v>
      </c>
      <c r="I1816" s="666">
        <f>SUM(I1817:I1822)</f>
        <v>43.85</v>
      </c>
      <c r="J1816" s="672"/>
      <c r="K1816" s="679"/>
      <c r="L1816" s="669">
        <v>12</v>
      </c>
      <c r="M1816" s="670"/>
      <c r="N1816" s="670"/>
    </row>
    <row r="1817" spans="1:14" s="623" customFormat="1">
      <c r="A1817" s="673"/>
      <c r="B1817" s="674" t="s">
        <v>275</v>
      </c>
      <c r="C1817" s="675">
        <v>5</v>
      </c>
      <c r="D1817" s="675">
        <v>5</v>
      </c>
      <c r="E1817" s="676">
        <v>1</v>
      </c>
      <c r="F1817" s="677">
        <v>0.5</v>
      </c>
      <c r="G1817" s="678">
        <f t="shared" ref="G1817:G1829" si="833">E1817*F1817</f>
        <v>0.5</v>
      </c>
      <c r="H1817" s="672">
        <f>ROUND(C1817*G1817*12,0)</f>
        <v>30</v>
      </c>
      <c r="I1817" s="675">
        <v>15</v>
      </c>
      <c r="J1817" s="672"/>
      <c r="K1817" s="679"/>
      <c r="L1817" s="669">
        <v>13</v>
      </c>
      <c r="M1817" s="670"/>
      <c r="N1817" s="670"/>
    </row>
    <row r="1818" spans="1:14" s="623" customFormat="1">
      <c r="A1818" s="673"/>
      <c r="B1818" s="674" t="s">
        <v>276</v>
      </c>
      <c r="C1818" s="675">
        <v>4</v>
      </c>
      <c r="D1818" s="675">
        <v>4</v>
      </c>
      <c r="E1818" s="676">
        <v>2</v>
      </c>
      <c r="F1818" s="677">
        <v>0.5</v>
      </c>
      <c r="G1818" s="678">
        <f t="shared" si="833"/>
        <v>1</v>
      </c>
      <c r="H1818" s="672">
        <v>24</v>
      </c>
      <c r="I1818" s="675">
        <v>12</v>
      </c>
      <c r="J1818" s="672"/>
      <c r="K1818" s="679"/>
      <c r="L1818" s="669">
        <v>14</v>
      </c>
      <c r="M1818" s="670"/>
      <c r="N1818" s="670"/>
    </row>
    <row r="1819" spans="1:14" s="623" customFormat="1">
      <c r="A1819" s="673"/>
      <c r="B1819" s="674" t="s">
        <v>277</v>
      </c>
      <c r="C1819" s="675">
        <v>4</v>
      </c>
      <c r="D1819" s="675">
        <v>4</v>
      </c>
      <c r="E1819" s="676">
        <v>3</v>
      </c>
      <c r="F1819" s="677">
        <v>0.5</v>
      </c>
      <c r="G1819" s="678">
        <f t="shared" si="833"/>
        <v>1.5</v>
      </c>
      <c r="H1819" s="672">
        <v>24</v>
      </c>
      <c r="I1819" s="675">
        <v>12</v>
      </c>
      <c r="J1819" s="672"/>
      <c r="K1819" s="679"/>
      <c r="L1819" s="669">
        <v>15</v>
      </c>
      <c r="M1819" s="670"/>
      <c r="N1819" s="670"/>
    </row>
    <row r="1820" spans="1:14" s="623" customFormat="1">
      <c r="A1820" s="673"/>
      <c r="B1820" s="674" t="s">
        <v>278</v>
      </c>
      <c r="C1820" s="675">
        <v>1</v>
      </c>
      <c r="D1820" s="675">
        <v>1</v>
      </c>
      <c r="E1820" s="676">
        <v>4</v>
      </c>
      <c r="F1820" s="677">
        <v>0.5</v>
      </c>
      <c r="G1820" s="678">
        <f t="shared" si="833"/>
        <v>2</v>
      </c>
      <c r="H1820" s="672">
        <v>6.693289</v>
      </c>
      <c r="I1820" s="675">
        <v>4.8499999999999996</v>
      </c>
      <c r="J1820" s="672"/>
      <c r="K1820" s="679"/>
      <c r="L1820" s="669">
        <v>16</v>
      </c>
      <c r="M1820" s="670"/>
      <c r="N1820" s="670"/>
    </row>
    <row r="1821" spans="1:14" s="623" customFormat="1">
      <c r="A1821" s="673"/>
      <c r="B1821" s="674" t="s">
        <v>279</v>
      </c>
      <c r="C1821" s="675"/>
      <c r="D1821" s="675"/>
      <c r="E1821" s="676">
        <v>5</v>
      </c>
      <c r="F1821" s="677">
        <v>0.5</v>
      </c>
      <c r="G1821" s="678">
        <f t="shared" si="833"/>
        <v>2.5</v>
      </c>
      <c r="H1821" s="672">
        <f t="shared" ref="H1821:H1822" si="834">ROUND(C1821*G1821*12,0)</f>
        <v>0</v>
      </c>
      <c r="I1821" s="675"/>
      <c r="J1821" s="672"/>
      <c r="K1821" s="679"/>
      <c r="L1821" s="669">
        <v>17</v>
      </c>
      <c r="M1821" s="670"/>
      <c r="N1821" s="670"/>
    </row>
    <row r="1822" spans="1:14" s="623" customFormat="1">
      <c r="A1822" s="673"/>
      <c r="B1822" s="674" t="s">
        <v>280</v>
      </c>
      <c r="C1822" s="675"/>
      <c r="D1822" s="675"/>
      <c r="E1822" s="676">
        <v>6</v>
      </c>
      <c r="F1822" s="677">
        <v>0.5</v>
      </c>
      <c r="G1822" s="678">
        <f t="shared" si="833"/>
        <v>3</v>
      </c>
      <c r="H1822" s="672">
        <f t="shared" si="834"/>
        <v>0</v>
      </c>
      <c r="I1822" s="675"/>
      <c r="J1822" s="672"/>
      <c r="K1822" s="679"/>
      <c r="L1822" s="669">
        <v>18</v>
      </c>
      <c r="M1822" s="670"/>
      <c r="N1822" s="670"/>
    </row>
    <row r="1823" spans="1:14" s="623" customFormat="1">
      <c r="A1823" s="665">
        <v>5</v>
      </c>
      <c r="B1823" s="671" t="s">
        <v>281</v>
      </c>
      <c r="C1823" s="666">
        <f>C1824+C1827+C1828+C1829</f>
        <v>0</v>
      </c>
      <c r="D1823" s="666">
        <f>D1824+D1827+D1828+D1829</f>
        <v>0</v>
      </c>
      <c r="E1823" s="666"/>
      <c r="F1823" s="677">
        <v>0.5</v>
      </c>
      <c r="G1823" s="678">
        <f t="shared" si="833"/>
        <v>0</v>
      </c>
      <c r="H1823" s="667">
        <f>H1824+H1827+H1828+H1829</f>
        <v>0</v>
      </c>
      <c r="I1823" s="666">
        <f>I1824+I1827+I1828+I1829</f>
        <v>0</v>
      </c>
      <c r="J1823" s="667"/>
      <c r="K1823" s="684"/>
      <c r="L1823" s="669">
        <v>19</v>
      </c>
      <c r="M1823" s="670"/>
      <c r="N1823" s="670"/>
    </row>
    <row r="1824" spans="1:14" s="623" customFormat="1" ht="43.9" customHeight="1">
      <c r="A1824" s="665" t="s">
        <v>282</v>
      </c>
      <c r="B1824" s="671" t="s">
        <v>283</v>
      </c>
      <c r="C1824" s="666">
        <f>C1825+C1826</f>
        <v>0</v>
      </c>
      <c r="D1824" s="666">
        <f>D1825+D1826</f>
        <v>0</v>
      </c>
      <c r="E1824" s="664"/>
      <c r="F1824" s="677">
        <v>0.5</v>
      </c>
      <c r="G1824" s="678">
        <f t="shared" si="833"/>
        <v>0</v>
      </c>
      <c r="H1824" s="667">
        <f>H1825+H1826</f>
        <v>0</v>
      </c>
      <c r="I1824" s="666">
        <f>I1825+I1826</f>
        <v>0</v>
      </c>
      <c r="J1824" s="667"/>
      <c r="K1824" s="684"/>
      <c r="L1824" s="669">
        <v>20</v>
      </c>
      <c r="M1824" s="670"/>
      <c r="N1824" s="670"/>
    </row>
    <row r="1825" spans="1:14" s="623" customFormat="1">
      <c r="A1825" s="673"/>
      <c r="B1825" s="674" t="s">
        <v>284</v>
      </c>
      <c r="C1825" s="675">
        <v>0</v>
      </c>
      <c r="D1825" s="675"/>
      <c r="E1825" s="676">
        <v>1.5</v>
      </c>
      <c r="F1825" s="677">
        <v>0.5</v>
      </c>
      <c r="G1825" s="678">
        <f t="shared" si="833"/>
        <v>0.75</v>
      </c>
      <c r="H1825" s="672">
        <f t="shared" ref="H1825:H1829" si="835">ROUND(C1825*G1825*6,0)</f>
        <v>0</v>
      </c>
      <c r="I1825" s="675"/>
      <c r="J1825" s="672"/>
      <c r="K1825" s="679"/>
      <c r="L1825" s="669">
        <v>21</v>
      </c>
      <c r="M1825" s="670"/>
      <c r="N1825" s="670"/>
    </row>
    <row r="1826" spans="1:14" s="623" customFormat="1">
      <c r="A1826" s="673"/>
      <c r="B1826" s="674" t="s">
        <v>285</v>
      </c>
      <c r="C1826" s="675">
        <v>0</v>
      </c>
      <c r="D1826" s="675"/>
      <c r="E1826" s="676">
        <v>2</v>
      </c>
      <c r="F1826" s="677">
        <v>0.5</v>
      </c>
      <c r="G1826" s="678">
        <f t="shared" si="833"/>
        <v>1</v>
      </c>
      <c r="H1826" s="672">
        <f t="shared" si="835"/>
        <v>0</v>
      </c>
      <c r="I1826" s="675"/>
      <c r="J1826" s="672"/>
      <c r="K1826" s="679"/>
      <c r="L1826" s="669">
        <v>22</v>
      </c>
      <c r="M1826" s="670"/>
      <c r="N1826" s="670"/>
    </row>
    <row r="1827" spans="1:14" s="623" customFormat="1" ht="38.25">
      <c r="A1827" s="665" t="s">
        <v>286</v>
      </c>
      <c r="B1827" s="671" t="s">
        <v>287</v>
      </c>
      <c r="C1827" s="666">
        <v>0</v>
      </c>
      <c r="D1827" s="666"/>
      <c r="E1827" s="685">
        <v>1</v>
      </c>
      <c r="F1827" s="677">
        <v>0.5</v>
      </c>
      <c r="G1827" s="678">
        <f t="shared" si="833"/>
        <v>0.5</v>
      </c>
      <c r="H1827" s="667">
        <f t="shared" si="835"/>
        <v>0</v>
      </c>
      <c r="I1827" s="666"/>
      <c r="J1827" s="667"/>
      <c r="K1827" s="684"/>
      <c r="L1827" s="669">
        <v>23</v>
      </c>
      <c r="M1827" s="670"/>
      <c r="N1827" s="670"/>
    </row>
    <row r="1828" spans="1:14" s="623" customFormat="1" ht="25.5">
      <c r="A1828" s="665" t="s">
        <v>288</v>
      </c>
      <c r="B1828" s="671" t="s">
        <v>289</v>
      </c>
      <c r="C1828" s="666">
        <v>0</v>
      </c>
      <c r="D1828" s="666"/>
      <c r="E1828" s="685">
        <v>1</v>
      </c>
      <c r="F1828" s="677">
        <v>0.5</v>
      </c>
      <c r="G1828" s="678">
        <f t="shared" si="833"/>
        <v>0.5</v>
      </c>
      <c r="H1828" s="667">
        <f t="shared" si="835"/>
        <v>0</v>
      </c>
      <c r="I1828" s="666"/>
      <c r="J1828" s="667"/>
      <c r="K1828" s="684"/>
      <c r="L1828" s="669">
        <v>24</v>
      </c>
      <c r="M1828" s="670"/>
      <c r="N1828" s="670"/>
    </row>
    <row r="1829" spans="1:14" s="623" customFormat="1" ht="38.25">
      <c r="A1829" s="665" t="s">
        <v>290</v>
      </c>
      <c r="B1829" s="671" t="s">
        <v>291</v>
      </c>
      <c r="C1829" s="666">
        <v>0</v>
      </c>
      <c r="D1829" s="666"/>
      <c r="E1829" s="685">
        <v>3</v>
      </c>
      <c r="F1829" s="677">
        <v>0.5</v>
      </c>
      <c r="G1829" s="678">
        <f t="shared" si="833"/>
        <v>1.5</v>
      </c>
      <c r="H1829" s="667">
        <f t="shared" si="835"/>
        <v>0</v>
      </c>
      <c r="I1829" s="666"/>
      <c r="J1829" s="667"/>
      <c r="K1829" s="684"/>
      <c r="L1829" s="669">
        <v>25</v>
      </c>
      <c r="M1829" s="670"/>
      <c r="N1829" s="670"/>
    </row>
    <row r="1830" spans="1:14" s="628" customFormat="1" ht="25.5">
      <c r="A1830" s="665">
        <v>6</v>
      </c>
      <c r="B1830" s="671" t="s">
        <v>292</v>
      </c>
      <c r="C1830" s="666">
        <f>C1831+C1835</f>
        <v>49</v>
      </c>
      <c r="D1830" s="666">
        <f>D1831+D1835</f>
        <v>49</v>
      </c>
      <c r="E1830" s="664"/>
      <c r="F1830" s="668"/>
      <c r="G1830" s="686"/>
      <c r="H1830" s="667">
        <f>H1831+H1835</f>
        <v>492</v>
      </c>
      <c r="I1830" s="666">
        <f>I1831+I1835</f>
        <v>246</v>
      </c>
      <c r="J1830" s="667"/>
      <c r="K1830" s="684"/>
      <c r="L1830" s="687">
        <v>26</v>
      </c>
      <c r="M1830" s="670"/>
      <c r="N1830" s="670"/>
    </row>
    <row r="1831" spans="1:14" s="623" customFormat="1">
      <c r="A1831" s="665" t="s">
        <v>293</v>
      </c>
      <c r="B1831" s="671" t="s">
        <v>294</v>
      </c>
      <c r="C1831" s="666">
        <f>C1832+C1833+C1834</f>
        <v>10</v>
      </c>
      <c r="D1831" s="666">
        <f>D1832+D1833+D1834</f>
        <v>10</v>
      </c>
      <c r="E1831" s="676">
        <v>2.5</v>
      </c>
      <c r="F1831" s="677">
        <v>0.5</v>
      </c>
      <c r="G1831" s="678">
        <f t="shared" ref="G1831:G1834" si="836">E1831*F1831</f>
        <v>1.25</v>
      </c>
      <c r="H1831" s="667">
        <f>H1832+H1833+H1834</f>
        <v>123</v>
      </c>
      <c r="I1831" s="666">
        <f>I1832+I1833+I1834</f>
        <v>61.5</v>
      </c>
      <c r="J1831" s="667"/>
      <c r="K1831" s="684"/>
      <c r="L1831" s="669">
        <v>27</v>
      </c>
      <c r="M1831" s="670"/>
      <c r="N1831" s="670"/>
    </row>
    <row r="1832" spans="1:14" s="623" customFormat="1">
      <c r="A1832" s="673"/>
      <c r="B1832" s="674" t="s">
        <v>295</v>
      </c>
      <c r="C1832" s="675">
        <v>1</v>
      </c>
      <c r="D1832" s="675">
        <v>1</v>
      </c>
      <c r="E1832" s="676">
        <v>2.5</v>
      </c>
      <c r="F1832" s="677">
        <v>0.5</v>
      </c>
      <c r="G1832" s="678">
        <f t="shared" si="836"/>
        <v>1.25</v>
      </c>
      <c r="H1832" s="672">
        <v>15</v>
      </c>
      <c r="I1832" s="675">
        <v>7.5</v>
      </c>
      <c r="J1832" s="672"/>
      <c r="K1832" s="679"/>
      <c r="L1832" s="669">
        <v>28</v>
      </c>
      <c r="M1832" s="670"/>
      <c r="N1832" s="670"/>
    </row>
    <row r="1833" spans="1:14" s="623" customFormat="1">
      <c r="A1833" s="673"/>
      <c r="B1833" s="674" t="s">
        <v>296</v>
      </c>
      <c r="C1833" s="675">
        <v>9</v>
      </c>
      <c r="D1833" s="675">
        <v>9</v>
      </c>
      <c r="E1833" s="676">
        <v>2</v>
      </c>
      <c r="F1833" s="677">
        <v>0.5</v>
      </c>
      <c r="G1833" s="678">
        <f t="shared" si="836"/>
        <v>1</v>
      </c>
      <c r="H1833" s="672">
        <v>108</v>
      </c>
      <c r="I1833" s="675">
        <v>54</v>
      </c>
      <c r="J1833" s="672"/>
      <c r="K1833" s="679"/>
      <c r="L1833" s="669">
        <v>29</v>
      </c>
      <c r="M1833" s="670"/>
      <c r="N1833" s="670"/>
    </row>
    <row r="1834" spans="1:14" s="623" customFormat="1">
      <c r="A1834" s="673"/>
      <c r="B1834" s="674" t="s">
        <v>297</v>
      </c>
      <c r="C1834" s="675">
        <v>0</v>
      </c>
      <c r="D1834" s="675"/>
      <c r="E1834" s="676">
        <v>2.5</v>
      </c>
      <c r="F1834" s="677">
        <v>0.5</v>
      </c>
      <c r="G1834" s="678">
        <f t="shared" si="836"/>
        <v>1.25</v>
      </c>
      <c r="H1834" s="672">
        <v>0</v>
      </c>
      <c r="I1834" s="675">
        <v>0</v>
      </c>
      <c r="J1834" s="672"/>
      <c r="K1834" s="679"/>
      <c r="L1834" s="669">
        <v>30</v>
      </c>
      <c r="M1834" s="670"/>
      <c r="N1834" s="670"/>
    </row>
    <row r="1835" spans="1:14" s="623" customFormat="1">
      <c r="A1835" s="665" t="s">
        <v>298</v>
      </c>
      <c r="B1835" s="671" t="s">
        <v>299</v>
      </c>
      <c r="C1835" s="675">
        <f>C1836+C1837+C1838</f>
        <v>39</v>
      </c>
      <c r="D1835" s="675">
        <f>D1836+D1837+D1838</f>
        <v>39</v>
      </c>
      <c r="E1835" s="676"/>
      <c r="F1835" s="677"/>
      <c r="G1835" s="678"/>
      <c r="H1835" s="672">
        <f>H1836+H1837+H1838</f>
        <v>369</v>
      </c>
      <c r="I1835" s="666">
        <f>I1836+I1837+I1838</f>
        <v>184.5</v>
      </c>
      <c r="J1835" s="672"/>
      <c r="K1835" s="679"/>
      <c r="L1835" s="669">
        <v>31</v>
      </c>
      <c r="M1835" s="670"/>
      <c r="N1835" s="670"/>
    </row>
    <row r="1836" spans="1:14" s="623" customFormat="1">
      <c r="A1836" s="673"/>
      <c r="B1836" s="674" t="s">
        <v>295</v>
      </c>
      <c r="C1836" s="675">
        <v>6</v>
      </c>
      <c r="D1836" s="675">
        <v>6</v>
      </c>
      <c r="E1836" s="676">
        <v>2</v>
      </c>
      <c r="F1836" s="677">
        <v>0.5</v>
      </c>
      <c r="G1836" s="678">
        <f t="shared" ref="G1836:G1839" si="837">E1836*F1836</f>
        <v>1</v>
      </c>
      <c r="H1836" s="672">
        <f t="shared" ref="H1836:H1838" si="838">ROUND(C1836*G1836*12,0)</f>
        <v>72</v>
      </c>
      <c r="I1836" s="675">
        <v>36</v>
      </c>
      <c r="J1836" s="672"/>
      <c r="K1836" s="679"/>
      <c r="L1836" s="669">
        <v>32</v>
      </c>
      <c r="M1836" s="670"/>
      <c r="N1836" s="670"/>
    </row>
    <row r="1837" spans="1:14" s="623" customFormat="1">
      <c r="A1837" s="673"/>
      <c r="B1837" s="674" t="s">
        <v>296</v>
      </c>
      <c r="C1837" s="675">
        <v>33</v>
      </c>
      <c r="D1837" s="675">
        <v>33</v>
      </c>
      <c r="E1837" s="676">
        <v>1.5</v>
      </c>
      <c r="F1837" s="677">
        <v>0.5</v>
      </c>
      <c r="G1837" s="678">
        <f t="shared" si="837"/>
        <v>0.75</v>
      </c>
      <c r="H1837" s="672">
        <f t="shared" si="838"/>
        <v>297</v>
      </c>
      <c r="I1837" s="675">
        <v>148.5</v>
      </c>
      <c r="J1837" s="672"/>
      <c r="K1837" s="679"/>
      <c r="L1837" s="669">
        <v>33</v>
      </c>
      <c r="M1837" s="670"/>
      <c r="N1837" s="670"/>
    </row>
    <row r="1838" spans="1:14" s="623" customFormat="1">
      <c r="A1838" s="673"/>
      <c r="B1838" s="674" t="s">
        <v>297</v>
      </c>
      <c r="C1838" s="675"/>
      <c r="D1838" s="675"/>
      <c r="E1838" s="676">
        <v>2</v>
      </c>
      <c r="F1838" s="677">
        <v>0.5</v>
      </c>
      <c r="G1838" s="678">
        <f t="shared" si="837"/>
        <v>1</v>
      </c>
      <c r="H1838" s="672">
        <f t="shared" si="838"/>
        <v>0</v>
      </c>
      <c r="I1838" s="675"/>
      <c r="J1838" s="672"/>
      <c r="K1838" s="679"/>
      <c r="L1838" s="669">
        <v>34</v>
      </c>
      <c r="M1838" s="670"/>
      <c r="N1838" s="670"/>
    </row>
    <row r="1839" spans="1:14" s="623" customFormat="1" ht="25.5">
      <c r="A1839" s="665">
        <v>7</v>
      </c>
      <c r="B1839" s="671" t="s">
        <v>300</v>
      </c>
      <c r="C1839" s="666">
        <v>171</v>
      </c>
      <c r="D1839" s="666">
        <v>154</v>
      </c>
      <c r="E1839" s="664">
        <v>1.5</v>
      </c>
      <c r="F1839" s="668">
        <v>0.5</v>
      </c>
      <c r="G1839" s="686">
        <f t="shared" si="837"/>
        <v>0.75</v>
      </c>
      <c r="H1839" s="667">
        <v>1462.5</v>
      </c>
      <c r="I1839" s="666">
        <v>693</v>
      </c>
      <c r="J1839" s="667"/>
      <c r="K1839" s="684"/>
      <c r="L1839" s="669">
        <v>35</v>
      </c>
      <c r="M1839" s="670"/>
      <c r="N1839" s="670"/>
    </row>
    <row r="1840" spans="1:14" s="623" customFormat="1">
      <c r="A1840" s="665" t="s">
        <v>37</v>
      </c>
      <c r="B1840" s="671" t="s">
        <v>301</v>
      </c>
      <c r="C1840" s="666">
        <f>C1841+C1848+C1849</f>
        <v>8</v>
      </c>
      <c r="D1840" s="666">
        <f>D1841+D1848+D1849</f>
        <v>8</v>
      </c>
      <c r="E1840" s="688"/>
      <c r="F1840" s="677"/>
      <c r="G1840" s="678"/>
      <c r="H1840" s="667">
        <f>H1841+H1848+H1849</f>
        <v>48</v>
      </c>
      <c r="I1840" s="666">
        <f>I1841+I1848+I1849</f>
        <v>24</v>
      </c>
      <c r="J1840" s="667"/>
      <c r="K1840" s="684"/>
      <c r="L1840" s="669">
        <v>36</v>
      </c>
      <c r="M1840" s="670"/>
      <c r="N1840" s="670"/>
    </row>
    <row r="1841" spans="1:14" s="623" customFormat="1" ht="25.5">
      <c r="A1841" s="665">
        <v>1</v>
      </c>
      <c r="B1841" s="671" t="s">
        <v>302</v>
      </c>
      <c r="C1841" s="666">
        <f>C1842+C1843</f>
        <v>0</v>
      </c>
      <c r="D1841" s="666">
        <f>D1842+D1843</f>
        <v>0</v>
      </c>
      <c r="E1841" s="689"/>
      <c r="F1841" s="677"/>
      <c r="G1841" s="678"/>
      <c r="H1841" s="667">
        <f>H1842+H1843</f>
        <v>0</v>
      </c>
      <c r="I1841" s="666">
        <f>I1842+I1843</f>
        <v>0</v>
      </c>
      <c r="J1841" s="667"/>
      <c r="K1841" s="684"/>
      <c r="L1841" s="669">
        <v>37</v>
      </c>
      <c r="M1841" s="670"/>
      <c r="N1841" s="670"/>
    </row>
    <row r="1842" spans="1:14" s="623" customFormat="1">
      <c r="A1842" s="665" t="s">
        <v>39</v>
      </c>
      <c r="B1842" s="671" t="s">
        <v>303</v>
      </c>
      <c r="C1842" s="666">
        <v>0</v>
      </c>
      <c r="D1842" s="666"/>
      <c r="E1842" s="664">
        <v>2.5</v>
      </c>
      <c r="F1842" s="677">
        <v>0.5</v>
      </c>
      <c r="G1842" s="678">
        <f t="shared" ref="G1842:G1848" si="839">E1842*F1842</f>
        <v>1.25</v>
      </c>
      <c r="H1842" s="672">
        <f t="shared" ref="H1842:H1848" si="840">ROUND(C1842*G1842*6,0)</f>
        <v>0</v>
      </c>
      <c r="I1842" s="666"/>
      <c r="J1842" s="667"/>
      <c r="K1842" s="684"/>
      <c r="L1842" s="669">
        <v>38</v>
      </c>
      <c r="M1842" s="670"/>
      <c r="N1842" s="670"/>
    </row>
    <row r="1843" spans="1:14" s="623" customFormat="1">
      <c r="A1843" s="665" t="s">
        <v>42</v>
      </c>
      <c r="B1843" s="671" t="s">
        <v>304</v>
      </c>
      <c r="C1843" s="666">
        <f>SUM(C1844:C1847)</f>
        <v>0</v>
      </c>
      <c r="D1843" s="666">
        <f>SUM(D1844:D1847)</f>
        <v>0</v>
      </c>
      <c r="E1843" s="664"/>
      <c r="F1843" s="677"/>
      <c r="G1843" s="678"/>
      <c r="H1843" s="667">
        <f>SUM(H1844:H1847)</f>
        <v>0</v>
      </c>
      <c r="I1843" s="666">
        <f>SUM(I1844:I1847)</f>
        <v>0</v>
      </c>
      <c r="J1843" s="667"/>
      <c r="K1843" s="684"/>
      <c r="L1843" s="669">
        <v>39</v>
      </c>
      <c r="M1843" s="670"/>
      <c r="N1843" s="670"/>
    </row>
    <row r="1844" spans="1:14" s="623" customFormat="1">
      <c r="A1844" s="673"/>
      <c r="B1844" s="674" t="s">
        <v>305</v>
      </c>
      <c r="C1844" s="675">
        <v>0</v>
      </c>
      <c r="D1844" s="675"/>
      <c r="E1844" s="676">
        <v>1.5</v>
      </c>
      <c r="F1844" s="677">
        <v>0.5</v>
      </c>
      <c r="G1844" s="678">
        <f t="shared" si="839"/>
        <v>0.75</v>
      </c>
      <c r="H1844" s="672">
        <f t="shared" si="840"/>
        <v>0</v>
      </c>
      <c r="I1844" s="675"/>
      <c r="J1844" s="672"/>
      <c r="K1844" s="679"/>
      <c r="L1844" s="669">
        <v>40</v>
      </c>
      <c r="M1844" s="670"/>
      <c r="N1844" s="670"/>
    </row>
    <row r="1845" spans="1:14" s="623" customFormat="1">
      <c r="A1845" s="673"/>
      <c r="B1845" s="674" t="s">
        <v>306</v>
      </c>
      <c r="C1845" s="675">
        <v>0</v>
      </c>
      <c r="D1845" s="675"/>
      <c r="E1845" s="676">
        <v>3</v>
      </c>
      <c r="F1845" s="677">
        <v>0.5</v>
      </c>
      <c r="G1845" s="678">
        <f t="shared" si="839"/>
        <v>1.5</v>
      </c>
      <c r="H1845" s="672">
        <f t="shared" si="840"/>
        <v>0</v>
      </c>
      <c r="I1845" s="675"/>
      <c r="J1845" s="672"/>
      <c r="K1845" s="679"/>
      <c r="L1845" s="669">
        <v>41</v>
      </c>
      <c r="M1845" s="670"/>
      <c r="N1845" s="670"/>
    </row>
    <row r="1846" spans="1:14" s="623" customFormat="1">
      <c r="A1846" s="673"/>
      <c r="B1846" s="674" t="s">
        <v>307</v>
      </c>
      <c r="C1846" s="675">
        <v>0</v>
      </c>
      <c r="D1846" s="675"/>
      <c r="E1846" s="676">
        <v>4.5</v>
      </c>
      <c r="F1846" s="677">
        <v>0.5</v>
      </c>
      <c r="G1846" s="678">
        <f t="shared" si="839"/>
        <v>2.25</v>
      </c>
      <c r="H1846" s="672">
        <f t="shared" si="840"/>
        <v>0</v>
      </c>
      <c r="I1846" s="675"/>
      <c r="J1846" s="672"/>
      <c r="K1846" s="679"/>
      <c r="L1846" s="669">
        <v>42</v>
      </c>
      <c r="M1846" s="670"/>
      <c r="N1846" s="670"/>
    </row>
    <row r="1847" spans="1:14" s="623" customFormat="1">
      <c r="A1847" s="673"/>
      <c r="B1847" s="674" t="s">
        <v>308</v>
      </c>
      <c r="C1847" s="675">
        <v>0</v>
      </c>
      <c r="D1847" s="675"/>
      <c r="E1847" s="676">
        <v>6</v>
      </c>
      <c r="F1847" s="677">
        <v>0.5</v>
      </c>
      <c r="G1847" s="678">
        <f t="shared" si="839"/>
        <v>3</v>
      </c>
      <c r="H1847" s="672">
        <f t="shared" si="840"/>
        <v>0</v>
      </c>
      <c r="I1847" s="675"/>
      <c r="J1847" s="672"/>
      <c r="K1847" s="679"/>
      <c r="L1847" s="669">
        <v>43</v>
      </c>
      <c r="M1847" s="670"/>
      <c r="N1847" s="670"/>
    </row>
    <row r="1848" spans="1:14" s="623" customFormat="1" ht="25.5">
      <c r="A1848" s="665">
        <v>2</v>
      </c>
      <c r="B1848" s="671" t="s">
        <v>309</v>
      </c>
      <c r="C1848" s="666">
        <v>0</v>
      </c>
      <c r="D1848" s="666"/>
      <c r="E1848" s="664">
        <v>1.5</v>
      </c>
      <c r="F1848" s="677">
        <v>0.5</v>
      </c>
      <c r="G1848" s="678">
        <f t="shared" si="839"/>
        <v>0.75</v>
      </c>
      <c r="H1848" s="672">
        <f t="shared" si="840"/>
        <v>0</v>
      </c>
      <c r="I1848" s="666"/>
      <c r="J1848" s="667"/>
      <c r="K1848" s="684"/>
      <c r="L1848" s="669">
        <v>44</v>
      </c>
      <c r="M1848" s="670"/>
      <c r="N1848" s="670"/>
    </row>
    <row r="1849" spans="1:14" s="623" customFormat="1" ht="25.5">
      <c r="A1849" s="665">
        <v>3</v>
      </c>
      <c r="B1849" s="671" t="s">
        <v>310</v>
      </c>
      <c r="C1849" s="666">
        <f t="shared" ref="C1849:K1849" si="841">C1850+C1853+C1858</f>
        <v>8</v>
      </c>
      <c r="D1849" s="666">
        <f t="shared" ref="D1849" si="842">D1850+D1853+D1858</f>
        <v>8</v>
      </c>
      <c r="E1849" s="667">
        <f t="shared" si="841"/>
        <v>0</v>
      </c>
      <c r="F1849" s="667">
        <f t="shared" si="841"/>
        <v>0</v>
      </c>
      <c r="G1849" s="667">
        <f t="shared" si="841"/>
        <v>0</v>
      </c>
      <c r="H1849" s="667">
        <f t="shared" si="841"/>
        <v>48</v>
      </c>
      <c r="I1849" s="666">
        <f t="shared" ref="I1849" si="843">I1850+I1853+I1858</f>
        <v>24</v>
      </c>
      <c r="J1849" s="667">
        <f t="shared" si="841"/>
        <v>0</v>
      </c>
      <c r="K1849" s="667">
        <f t="shared" si="841"/>
        <v>0</v>
      </c>
      <c r="L1849" s="669">
        <v>45</v>
      </c>
      <c r="M1849" s="670"/>
      <c r="N1849" s="670"/>
    </row>
    <row r="1850" spans="1:14" s="628" customFormat="1">
      <c r="A1850" s="665" t="s">
        <v>311</v>
      </c>
      <c r="B1850" s="671" t="s">
        <v>312</v>
      </c>
      <c r="C1850" s="666">
        <f>C1851+C1852</f>
        <v>0</v>
      </c>
      <c r="D1850" s="666">
        <f>D1851+D1852</f>
        <v>0</v>
      </c>
      <c r="E1850" s="688"/>
      <c r="F1850" s="668"/>
      <c r="G1850" s="686"/>
      <c r="H1850" s="667">
        <f>H1851+H1852</f>
        <v>0</v>
      </c>
      <c r="I1850" s="666">
        <f>I1851+I1852</f>
        <v>0</v>
      </c>
      <c r="J1850" s="667"/>
      <c r="K1850" s="684"/>
      <c r="L1850" s="687">
        <v>46</v>
      </c>
      <c r="M1850" s="670"/>
      <c r="N1850" s="670"/>
    </row>
    <row r="1851" spans="1:14" s="623" customFormat="1" ht="25.5">
      <c r="A1851" s="673"/>
      <c r="B1851" s="674" t="s">
        <v>313</v>
      </c>
      <c r="C1851" s="675">
        <v>0</v>
      </c>
      <c r="D1851" s="675"/>
      <c r="E1851" s="676">
        <v>1.5</v>
      </c>
      <c r="F1851" s="677">
        <v>0.5</v>
      </c>
      <c r="G1851" s="678">
        <f t="shared" ref="G1851:G1857" si="844">E1851*F1851</f>
        <v>0.75</v>
      </c>
      <c r="H1851" s="672">
        <f t="shared" ref="H1851:H1857" si="845">ROUND(C1851*G1851*6,0)</f>
        <v>0</v>
      </c>
      <c r="I1851" s="675"/>
      <c r="J1851" s="672"/>
      <c r="K1851" s="679"/>
      <c r="L1851" s="669">
        <v>47</v>
      </c>
      <c r="M1851" s="670"/>
      <c r="N1851" s="670"/>
    </row>
    <row r="1852" spans="1:14" s="623" customFormat="1" ht="25.5">
      <c r="A1852" s="673"/>
      <c r="B1852" s="674" t="s">
        <v>314</v>
      </c>
      <c r="C1852" s="675">
        <v>0</v>
      </c>
      <c r="D1852" s="675"/>
      <c r="E1852" s="676">
        <v>2</v>
      </c>
      <c r="F1852" s="677">
        <v>0.5</v>
      </c>
      <c r="G1852" s="678">
        <f t="shared" si="844"/>
        <v>1</v>
      </c>
      <c r="H1852" s="672">
        <f t="shared" si="845"/>
        <v>0</v>
      </c>
      <c r="I1852" s="675"/>
      <c r="J1852" s="672"/>
      <c r="K1852" s="679"/>
      <c r="L1852" s="669">
        <v>48</v>
      </c>
      <c r="M1852" s="670"/>
      <c r="N1852" s="670"/>
    </row>
    <row r="1853" spans="1:14" s="628" customFormat="1" ht="35.1" customHeight="1">
      <c r="A1853" s="665" t="s">
        <v>315</v>
      </c>
      <c r="B1853" s="671" t="s">
        <v>316</v>
      </c>
      <c r="C1853" s="666">
        <f>SUM(C1854:C1857)</f>
        <v>8</v>
      </c>
      <c r="D1853" s="666">
        <f>SUM(D1854:D1857)</f>
        <v>8</v>
      </c>
      <c r="E1853" s="688"/>
      <c r="F1853" s="668"/>
      <c r="G1853" s="686"/>
      <c r="H1853" s="667">
        <f>SUM(H1854:H1857)</f>
        <v>48</v>
      </c>
      <c r="I1853" s="666">
        <f>SUM(I1854:I1857)</f>
        <v>24</v>
      </c>
      <c r="J1853" s="667"/>
      <c r="K1853" s="684"/>
      <c r="L1853" s="687">
        <v>49</v>
      </c>
      <c r="M1853" s="670"/>
      <c r="N1853" s="670"/>
    </row>
    <row r="1854" spans="1:14" s="623" customFormat="1">
      <c r="A1854" s="673"/>
      <c r="B1854" s="674" t="s">
        <v>317</v>
      </c>
      <c r="C1854" s="675">
        <v>8</v>
      </c>
      <c r="D1854" s="675">
        <v>8</v>
      </c>
      <c r="E1854" s="690">
        <v>1</v>
      </c>
      <c r="F1854" s="677">
        <v>0.5</v>
      </c>
      <c r="G1854" s="678">
        <f t="shared" si="844"/>
        <v>0.5</v>
      </c>
      <c r="H1854" s="672">
        <f>ROUND(C1854*G1854*12,0)</f>
        <v>48</v>
      </c>
      <c r="I1854" s="675">
        <v>24</v>
      </c>
      <c r="J1854" s="672"/>
      <c r="K1854" s="679"/>
      <c r="L1854" s="669">
        <v>50</v>
      </c>
      <c r="M1854" s="670"/>
      <c r="N1854" s="670"/>
    </row>
    <row r="1855" spans="1:14" s="623" customFormat="1">
      <c r="A1855" s="673"/>
      <c r="B1855" s="674" t="s">
        <v>318</v>
      </c>
      <c r="C1855" s="675">
        <v>0</v>
      </c>
      <c r="D1855" s="675"/>
      <c r="E1855" s="676">
        <v>2</v>
      </c>
      <c r="F1855" s="677">
        <v>0.5</v>
      </c>
      <c r="G1855" s="678">
        <f t="shared" si="844"/>
        <v>1</v>
      </c>
      <c r="H1855" s="672">
        <f t="shared" si="845"/>
        <v>0</v>
      </c>
      <c r="I1855" s="675"/>
      <c r="J1855" s="672"/>
      <c r="K1855" s="679"/>
      <c r="L1855" s="669">
        <v>51</v>
      </c>
      <c r="M1855" s="670"/>
      <c r="N1855" s="670"/>
    </row>
    <row r="1856" spans="1:14" s="623" customFormat="1">
      <c r="A1856" s="673"/>
      <c r="B1856" s="674" t="s">
        <v>319</v>
      </c>
      <c r="C1856" s="675">
        <v>0</v>
      </c>
      <c r="D1856" s="675"/>
      <c r="E1856" s="690">
        <v>3</v>
      </c>
      <c r="F1856" s="677">
        <v>0.5</v>
      </c>
      <c r="G1856" s="678">
        <f t="shared" si="844"/>
        <v>1.5</v>
      </c>
      <c r="H1856" s="672">
        <f t="shared" si="845"/>
        <v>0</v>
      </c>
      <c r="I1856" s="675"/>
      <c r="J1856" s="672"/>
      <c r="K1856" s="679"/>
      <c r="L1856" s="669">
        <v>52</v>
      </c>
      <c r="M1856" s="670"/>
      <c r="N1856" s="670"/>
    </row>
    <row r="1857" spans="1:14" s="623" customFormat="1">
      <c r="A1857" s="673"/>
      <c r="B1857" s="674" t="s">
        <v>320</v>
      </c>
      <c r="C1857" s="675">
        <v>0</v>
      </c>
      <c r="D1857" s="675"/>
      <c r="E1857" s="690">
        <v>4</v>
      </c>
      <c r="F1857" s="677">
        <v>0.5</v>
      </c>
      <c r="G1857" s="678">
        <f t="shared" si="844"/>
        <v>2</v>
      </c>
      <c r="H1857" s="672">
        <f t="shared" si="845"/>
        <v>0</v>
      </c>
      <c r="I1857" s="675"/>
      <c r="J1857" s="672"/>
      <c r="K1857" s="679"/>
      <c r="L1857" s="669">
        <v>53</v>
      </c>
      <c r="M1857" s="670"/>
      <c r="N1857" s="670"/>
    </row>
    <row r="1858" spans="1:14" s="623" customFormat="1" ht="25.5">
      <c r="A1858" s="665" t="s">
        <v>321</v>
      </c>
      <c r="B1858" s="671" t="s">
        <v>322</v>
      </c>
      <c r="C1858" s="666">
        <f>SUM(C1859:C1862)</f>
        <v>0</v>
      </c>
      <c r="D1858" s="666">
        <f>SUM(D1859:D1862)</f>
        <v>0</v>
      </c>
      <c r="E1858" s="688"/>
      <c r="F1858" s="677"/>
      <c r="G1858" s="678"/>
      <c r="H1858" s="667">
        <f>SUM(H1859:H1862)</f>
        <v>0</v>
      </c>
      <c r="I1858" s="666">
        <f>SUM(I1859:I1862)</f>
        <v>0</v>
      </c>
      <c r="J1858" s="667"/>
      <c r="K1858" s="684"/>
      <c r="L1858" s="669">
        <v>54</v>
      </c>
      <c r="M1858" s="670"/>
      <c r="N1858" s="670"/>
    </row>
    <row r="1859" spans="1:14" s="623" customFormat="1">
      <c r="A1859" s="673"/>
      <c r="B1859" s="674" t="s">
        <v>323</v>
      </c>
      <c r="C1859" s="675">
        <v>0</v>
      </c>
      <c r="D1859" s="675"/>
      <c r="E1859" s="676">
        <v>1.5</v>
      </c>
      <c r="F1859" s="677">
        <v>0.5</v>
      </c>
      <c r="G1859" s="678">
        <f t="shared" ref="G1859:G1863" si="846">E1859*F1859</f>
        <v>0.75</v>
      </c>
      <c r="H1859" s="672">
        <f t="shared" ref="H1859:H1862" si="847">ROUND(C1859*G1859*6,0)</f>
        <v>0</v>
      </c>
      <c r="I1859" s="675"/>
      <c r="J1859" s="672"/>
      <c r="K1859" s="679"/>
      <c r="L1859" s="669">
        <v>55</v>
      </c>
      <c r="M1859" s="670"/>
      <c r="N1859" s="670"/>
    </row>
    <row r="1860" spans="1:14" s="623" customFormat="1">
      <c r="A1860" s="673"/>
      <c r="B1860" s="674" t="s">
        <v>324</v>
      </c>
      <c r="C1860" s="675">
        <v>0</v>
      </c>
      <c r="D1860" s="675"/>
      <c r="E1860" s="691">
        <v>3</v>
      </c>
      <c r="F1860" s="677">
        <v>0.5</v>
      </c>
      <c r="G1860" s="678">
        <f t="shared" si="846"/>
        <v>1.5</v>
      </c>
      <c r="H1860" s="672">
        <f t="shared" si="847"/>
        <v>0</v>
      </c>
      <c r="I1860" s="675"/>
      <c r="J1860" s="672"/>
      <c r="K1860" s="679"/>
      <c r="L1860" s="669">
        <v>56</v>
      </c>
      <c r="M1860" s="670"/>
      <c r="N1860" s="670"/>
    </row>
    <row r="1861" spans="1:14" s="623" customFormat="1">
      <c r="A1861" s="673"/>
      <c r="B1861" s="674" t="s">
        <v>325</v>
      </c>
      <c r="C1861" s="675">
        <v>0</v>
      </c>
      <c r="D1861" s="675"/>
      <c r="E1861" s="692">
        <v>2.5</v>
      </c>
      <c r="F1861" s="677">
        <v>0.5</v>
      </c>
      <c r="G1861" s="678">
        <f t="shared" si="846"/>
        <v>1.25</v>
      </c>
      <c r="H1861" s="672">
        <f t="shared" si="847"/>
        <v>0</v>
      </c>
      <c r="I1861" s="675"/>
      <c r="J1861" s="672"/>
      <c r="K1861" s="679"/>
      <c r="L1861" s="669">
        <v>57</v>
      </c>
      <c r="M1861" s="670"/>
      <c r="N1861" s="670"/>
    </row>
    <row r="1862" spans="1:14" s="623" customFormat="1">
      <c r="A1862" s="673"/>
      <c r="B1862" s="674" t="s">
        <v>326</v>
      </c>
      <c r="C1862" s="675">
        <v>0</v>
      </c>
      <c r="D1862" s="675"/>
      <c r="E1862" s="676">
        <v>5</v>
      </c>
      <c r="F1862" s="677">
        <v>0.5</v>
      </c>
      <c r="G1862" s="678">
        <f t="shared" si="846"/>
        <v>2.5</v>
      </c>
      <c r="H1862" s="672">
        <f t="shared" si="847"/>
        <v>0</v>
      </c>
      <c r="I1862" s="675"/>
      <c r="J1862" s="672"/>
      <c r="K1862" s="679"/>
      <c r="L1862" s="669">
        <v>58</v>
      </c>
      <c r="M1862" s="670"/>
      <c r="N1862" s="670"/>
    </row>
    <row r="1863" spans="1:14" s="623" customFormat="1">
      <c r="A1863" s="665" t="s">
        <v>21</v>
      </c>
      <c r="B1863" s="671" t="s">
        <v>327</v>
      </c>
      <c r="C1863" s="666">
        <v>3</v>
      </c>
      <c r="D1863" s="666">
        <v>0</v>
      </c>
      <c r="E1863" s="685">
        <v>20</v>
      </c>
      <c r="F1863" s="668">
        <v>0.5</v>
      </c>
      <c r="G1863" s="678">
        <f t="shared" si="846"/>
        <v>10</v>
      </c>
      <c r="H1863" s="672">
        <v>25.4</v>
      </c>
      <c r="I1863" s="666"/>
      <c r="J1863" s="667"/>
      <c r="K1863" s="684"/>
      <c r="L1863" s="669">
        <v>72</v>
      </c>
      <c r="M1863" s="670"/>
      <c r="N1863" s="670"/>
    </row>
    <row r="1864" spans="1:14" s="470" customFormat="1">
      <c r="A1864" s="512"/>
      <c r="B1864" s="513" t="s">
        <v>113</v>
      </c>
      <c r="C1864" s="514">
        <f>C1865+C1922</f>
        <v>292</v>
      </c>
      <c r="D1864" s="514">
        <f>D1865+D1922</f>
        <v>0</v>
      </c>
      <c r="E1864" s="515"/>
      <c r="F1864" s="516"/>
      <c r="G1864" s="516"/>
      <c r="H1864" s="515">
        <f>H1865+H1922</f>
        <v>1213.75</v>
      </c>
      <c r="I1864" s="514">
        <f>I1865+I1922</f>
        <v>0</v>
      </c>
      <c r="J1864" s="515"/>
      <c r="K1864" s="515"/>
      <c r="L1864" s="517">
        <v>1</v>
      </c>
      <c r="M1864" s="518"/>
      <c r="N1864" s="518"/>
    </row>
    <row r="1865" spans="1:14" s="470" customFormat="1">
      <c r="A1865" s="513" t="s">
        <v>20</v>
      </c>
      <c r="B1865" s="519" t="s">
        <v>264</v>
      </c>
      <c r="C1865" s="514">
        <f>C1866+C1899</f>
        <v>289</v>
      </c>
      <c r="D1865" s="514">
        <f>D1866+D1899</f>
        <v>0</v>
      </c>
      <c r="E1865" s="515"/>
      <c r="F1865" s="516"/>
      <c r="G1865" s="516"/>
      <c r="H1865" s="515">
        <f>H1866+H1899</f>
        <v>1183.75</v>
      </c>
      <c r="I1865" s="514">
        <f>I1866+I1899</f>
        <v>0</v>
      </c>
      <c r="J1865" s="520"/>
      <c r="K1865" s="515"/>
      <c r="L1865" s="517">
        <v>2</v>
      </c>
      <c r="M1865" s="518"/>
      <c r="N1865" s="518"/>
    </row>
    <row r="1866" spans="1:14" s="470" customFormat="1">
      <c r="A1866" s="513" t="s">
        <v>23</v>
      </c>
      <c r="B1866" s="519" t="s">
        <v>265</v>
      </c>
      <c r="C1866" s="514">
        <f t="shared" ref="C1866:K1866" si="848">C1867+C1870+C1871+C1875+C1882+C1889+C1898</f>
        <v>289</v>
      </c>
      <c r="D1866" s="514">
        <f t="shared" ref="D1866" si="849">D1867+D1870+D1871+D1875+D1882+D1889+D1898</f>
        <v>0</v>
      </c>
      <c r="E1866" s="515"/>
      <c r="F1866" s="515"/>
      <c r="G1866" s="515"/>
      <c r="H1866" s="515">
        <f t="shared" si="848"/>
        <v>1183.75</v>
      </c>
      <c r="I1866" s="514">
        <f t="shared" ref="I1866" si="850">I1867+I1870+I1871+I1875+I1882+I1889+I1898</f>
        <v>0</v>
      </c>
      <c r="J1866" s="515">
        <f t="shared" si="848"/>
        <v>0</v>
      </c>
      <c r="K1866" s="515">
        <f t="shared" si="848"/>
        <v>0</v>
      </c>
      <c r="L1866" s="517">
        <v>3</v>
      </c>
      <c r="M1866" s="518"/>
      <c r="N1866" s="518"/>
    </row>
    <row r="1867" spans="1:14" s="470" customFormat="1">
      <c r="A1867" s="513">
        <v>1</v>
      </c>
      <c r="B1867" s="519" t="s">
        <v>266</v>
      </c>
      <c r="C1867" s="514">
        <f t="shared" ref="C1867:K1867" si="851">C1868+C1869</f>
        <v>0</v>
      </c>
      <c r="D1867" s="514">
        <f t="shared" ref="D1867" si="852">D1868+D1869</f>
        <v>0</v>
      </c>
      <c r="E1867" s="515">
        <f t="shared" si="851"/>
        <v>4</v>
      </c>
      <c r="F1867" s="515">
        <f t="shared" si="851"/>
        <v>1</v>
      </c>
      <c r="G1867" s="515">
        <f t="shared" si="851"/>
        <v>2</v>
      </c>
      <c r="H1867" s="515">
        <f t="shared" si="851"/>
        <v>0</v>
      </c>
      <c r="I1867" s="514">
        <f t="shared" ref="I1867" si="853">I1868+I1869</f>
        <v>0</v>
      </c>
      <c r="J1867" s="515">
        <f t="shared" si="851"/>
        <v>0</v>
      </c>
      <c r="K1867" s="515">
        <f t="shared" si="851"/>
        <v>0</v>
      </c>
      <c r="L1867" s="517">
        <v>4</v>
      </c>
      <c r="M1867" s="518"/>
      <c r="N1867" s="518"/>
    </row>
    <row r="1868" spans="1:14" s="470" customFormat="1">
      <c r="A1868" s="521"/>
      <c r="B1868" s="522" t="s">
        <v>267</v>
      </c>
      <c r="C1868" s="523">
        <v>0</v>
      </c>
      <c r="D1868" s="523"/>
      <c r="E1868" s="524">
        <v>2.5</v>
      </c>
      <c r="F1868" s="525">
        <v>0.5</v>
      </c>
      <c r="G1868" s="526">
        <f t="shared" ref="G1868:G1870" si="854">E1868*F1868</f>
        <v>1.25</v>
      </c>
      <c r="H1868" s="520">
        <f t="shared" ref="H1868:H1870" si="855">ROUND(C1868*G1868*6,0)</f>
        <v>0</v>
      </c>
      <c r="I1868" s="523"/>
      <c r="J1868" s="520"/>
      <c r="K1868" s="527"/>
      <c r="L1868" s="517">
        <v>5</v>
      </c>
      <c r="M1868" s="518"/>
      <c r="N1868" s="518"/>
    </row>
    <row r="1869" spans="1:14" s="470" customFormat="1">
      <c r="A1869" s="521"/>
      <c r="B1869" s="522" t="s">
        <v>268</v>
      </c>
      <c r="C1869" s="523">
        <v>0</v>
      </c>
      <c r="D1869" s="523"/>
      <c r="E1869" s="524">
        <v>1.5</v>
      </c>
      <c r="F1869" s="525">
        <v>0.5</v>
      </c>
      <c r="G1869" s="526">
        <f t="shared" si="854"/>
        <v>0.75</v>
      </c>
      <c r="H1869" s="520">
        <f t="shared" si="855"/>
        <v>0</v>
      </c>
      <c r="I1869" s="523"/>
      <c r="J1869" s="520"/>
      <c r="K1869" s="527"/>
      <c r="L1869" s="517">
        <v>6</v>
      </c>
      <c r="M1869" s="518"/>
      <c r="N1869" s="518"/>
    </row>
    <row r="1870" spans="1:14" s="470" customFormat="1" ht="25.5">
      <c r="A1870" s="513">
        <v>2</v>
      </c>
      <c r="B1870" s="519" t="s">
        <v>269</v>
      </c>
      <c r="C1870" s="514">
        <v>0</v>
      </c>
      <c r="D1870" s="514"/>
      <c r="E1870" s="512">
        <v>1.5</v>
      </c>
      <c r="F1870" s="525">
        <v>0.5</v>
      </c>
      <c r="G1870" s="526">
        <f t="shared" si="854"/>
        <v>0.75</v>
      </c>
      <c r="H1870" s="520">
        <f t="shared" si="855"/>
        <v>0</v>
      </c>
      <c r="I1870" s="514"/>
      <c r="J1870" s="520"/>
      <c r="K1870" s="527"/>
      <c r="L1870" s="517">
        <v>7</v>
      </c>
      <c r="M1870" s="518"/>
      <c r="N1870" s="518"/>
    </row>
    <row r="1871" spans="1:14" s="470" customFormat="1">
      <c r="A1871" s="513">
        <v>3</v>
      </c>
      <c r="B1871" s="519" t="s">
        <v>270</v>
      </c>
      <c r="C1871" s="514">
        <f t="shared" ref="C1871:K1871" si="856">SUM(C1872:C1874)</f>
        <v>1</v>
      </c>
      <c r="D1871" s="514">
        <f t="shared" ref="D1871" si="857">SUM(D1872:D1874)</f>
        <v>0</v>
      </c>
      <c r="E1871" s="515">
        <f t="shared" si="856"/>
        <v>6</v>
      </c>
      <c r="F1871" s="515">
        <f t="shared" si="856"/>
        <v>1.5</v>
      </c>
      <c r="G1871" s="515">
        <f t="shared" si="856"/>
        <v>3</v>
      </c>
      <c r="H1871" s="515">
        <f t="shared" si="856"/>
        <v>5</v>
      </c>
      <c r="I1871" s="514">
        <f t="shared" ref="I1871" si="858">SUM(I1872:I1874)</f>
        <v>0</v>
      </c>
      <c r="J1871" s="515">
        <f t="shared" si="856"/>
        <v>0</v>
      </c>
      <c r="K1871" s="515">
        <f t="shared" si="856"/>
        <v>0</v>
      </c>
      <c r="L1871" s="517">
        <v>8</v>
      </c>
      <c r="M1871" s="518"/>
      <c r="N1871" s="518"/>
    </row>
    <row r="1872" spans="1:14" s="470" customFormat="1">
      <c r="A1872" s="521"/>
      <c r="B1872" s="522" t="s">
        <v>271</v>
      </c>
      <c r="C1872" s="523">
        <v>0</v>
      </c>
      <c r="D1872" s="523"/>
      <c r="E1872" s="524">
        <v>2.5</v>
      </c>
      <c r="F1872" s="525">
        <v>0.5</v>
      </c>
      <c r="G1872" s="526">
        <f t="shared" ref="G1872:G1874" si="859">E1872*F1872</f>
        <v>1.25</v>
      </c>
      <c r="H1872" s="520">
        <f t="shared" ref="H1872:H1873" si="860">ROUND(C1872*G1872*6,0)</f>
        <v>0</v>
      </c>
      <c r="I1872" s="523"/>
      <c r="J1872" s="520"/>
      <c r="K1872" s="527"/>
      <c r="L1872" s="517">
        <v>9</v>
      </c>
      <c r="M1872" s="518"/>
      <c r="N1872" s="518"/>
    </row>
    <row r="1873" spans="1:14" s="470" customFormat="1">
      <c r="A1873" s="521"/>
      <c r="B1873" s="522" t="s">
        <v>272</v>
      </c>
      <c r="C1873" s="523">
        <v>0</v>
      </c>
      <c r="D1873" s="523"/>
      <c r="E1873" s="524">
        <v>2</v>
      </c>
      <c r="F1873" s="525">
        <v>0.5</v>
      </c>
      <c r="G1873" s="526">
        <f t="shared" si="859"/>
        <v>1</v>
      </c>
      <c r="H1873" s="520">
        <f t="shared" si="860"/>
        <v>0</v>
      </c>
      <c r="I1873" s="523"/>
      <c r="J1873" s="520"/>
      <c r="K1873" s="527"/>
      <c r="L1873" s="517">
        <v>10</v>
      </c>
      <c r="M1873" s="518"/>
      <c r="N1873" s="518"/>
    </row>
    <row r="1874" spans="1:14" s="470" customFormat="1">
      <c r="A1874" s="521"/>
      <c r="B1874" s="522" t="s">
        <v>273</v>
      </c>
      <c r="C1874" s="523">
        <v>1</v>
      </c>
      <c r="D1874" s="523">
        <v>0</v>
      </c>
      <c r="E1874" s="524">
        <v>1.5</v>
      </c>
      <c r="F1874" s="525">
        <v>0.5</v>
      </c>
      <c r="G1874" s="526">
        <f t="shared" si="859"/>
        <v>0.75</v>
      </c>
      <c r="H1874" s="520">
        <f>ROUND(C1874*G1874*6,0)</f>
        <v>5</v>
      </c>
      <c r="I1874" s="523"/>
      <c r="J1874" s="520"/>
      <c r="K1874" s="527"/>
      <c r="L1874" s="517">
        <v>11</v>
      </c>
      <c r="M1874" s="518"/>
      <c r="N1874" s="518"/>
    </row>
    <row r="1875" spans="1:14" s="470" customFormat="1" ht="38.25">
      <c r="A1875" s="513">
        <v>4</v>
      </c>
      <c r="B1875" s="519" t="s">
        <v>274</v>
      </c>
      <c r="C1875" s="514">
        <f>SUM(C1876:C1881)</f>
        <v>5</v>
      </c>
      <c r="D1875" s="514">
        <f>SUM(D1876:D1881)</f>
        <v>0</v>
      </c>
      <c r="E1875" s="512"/>
      <c r="F1875" s="525"/>
      <c r="G1875" s="526"/>
      <c r="H1875" s="515">
        <f>SUM(H1876:H1881)</f>
        <v>27</v>
      </c>
      <c r="I1875" s="514">
        <f>SUM(I1876:I1881)</f>
        <v>0</v>
      </c>
      <c r="J1875" s="520"/>
      <c r="K1875" s="527"/>
      <c r="L1875" s="517">
        <v>12</v>
      </c>
      <c r="M1875" s="518"/>
      <c r="N1875" s="518"/>
    </row>
    <row r="1876" spans="1:14" s="470" customFormat="1">
      <c r="A1876" s="521"/>
      <c r="B1876" s="522" t="s">
        <v>275</v>
      </c>
      <c r="C1876" s="523">
        <v>3</v>
      </c>
      <c r="D1876" s="523"/>
      <c r="E1876" s="524">
        <v>1</v>
      </c>
      <c r="F1876" s="525">
        <v>0.5</v>
      </c>
      <c r="G1876" s="526">
        <f t="shared" ref="G1876:G1888" si="861">E1876*F1876</f>
        <v>0.5</v>
      </c>
      <c r="H1876" s="520">
        <f t="shared" ref="H1876:H1881" si="862">ROUND(C1876*G1876*6,0)</f>
        <v>9</v>
      </c>
      <c r="I1876" s="523"/>
      <c r="J1876" s="520"/>
      <c r="K1876" s="527"/>
      <c r="L1876" s="517">
        <v>13</v>
      </c>
      <c r="M1876" s="518"/>
      <c r="N1876" s="518"/>
    </row>
    <row r="1877" spans="1:14" s="470" customFormat="1">
      <c r="A1877" s="521"/>
      <c r="B1877" s="522" t="s">
        <v>276</v>
      </c>
      <c r="C1877" s="523">
        <v>0</v>
      </c>
      <c r="D1877" s="523"/>
      <c r="E1877" s="524">
        <v>2</v>
      </c>
      <c r="F1877" s="525">
        <v>0.5</v>
      </c>
      <c r="G1877" s="526">
        <f t="shared" si="861"/>
        <v>1</v>
      </c>
      <c r="H1877" s="520">
        <f t="shared" si="862"/>
        <v>0</v>
      </c>
      <c r="I1877" s="523"/>
      <c r="J1877" s="520"/>
      <c r="K1877" s="527"/>
      <c r="L1877" s="517">
        <v>14</v>
      </c>
      <c r="M1877" s="518"/>
      <c r="N1877" s="518"/>
    </row>
    <row r="1878" spans="1:14" s="470" customFormat="1">
      <c r="A1878" s="521"/>
      <c r="B1878" s="522" t="s">
        <v>277</v>
      </c>
      <c r="C1878" s="523">
        <v>2</v>
      </c>
      <c r="D1878" s="523"/>
      <c r="E1878" s="524">
        <v>3</v>
      </c>
      <c r="F1878" s="525">
        <v>0.5</v>
      </c>
      <c r="G1878" s="526">
        <f t="shared" si="861"/>
        <v>1.5</v>
      </c>
      <c r="H1878" s="520">
        <f t="shared" si="862"/>
        <v>18</v>
      </c>
      <c r="I1878" s="523"/>
      <c r="J1878" s="520"/>
      <c r="K1878" s="527"/>
      <c r="L1878" s="517">
        <v>15</v>
      </c>
      <c r="M1878" s="518"/>
      <c r="N1878" s="518"/>
    </row>
    <row r="1879" spans="1:14" s="470" customFormat="1">
      <c r="A1879" s="521"/>
      <c r="B1879" s="522" t="s">
        <v>278</v>
      </c>
      <c r="C1879" s="523"/>
      <c r="D1879" s="523"/>
      <c r="E1879" s="524">
        <v>4</v>
      </c>
      <c r="F1879" s="525">
        <v>0.5</v>
      </c>
      <c r="G1879" s="526">
        <f t="shared" si="861"/>
        <v>2</v>
      </c>
      <c r="H1879" s="520">
        <f t="shared" si="862"/>
        <v>0</v>
      </c>
      <c r="I1879" s="523"/>
      <c r="J1879" s="520"/>
      <c r="K1879" s="527"/>
      <c r="L1879" s="517">
        <v>16</v>
      </c>
      <c r="M1879" s="518"/>
      <c r="N1879" s="518"/>
    </row>
    <row r="1880" spans="1:14" s="470" customFormat="1">
      <c r="A1880" s="521"/>
      <c r="B1880" s="522" t="s">
        <v>279</v>
      </c>
      <c r="C1880" s="523"/>
      <c r="D1880" s="523"/>
      <c r="E1880" s="524">
        <v>5</v>
      </c>
      <c r="F1880" s="525">
        <v>0.5</v>
      </c>
      <c r="G1880" s="526">
        <f t="shared" si="861"/>
        <v>2.5</v>
      </c>
      <c r="H1880" s="520">
        <f t="shared" si="862"/>
        <v>0</v>
      </c>
      <c r="I1880" s="523"/>
      <c r="J1880" s="520"/>
      <c r="K1880" s="527"/>
      <c r="L1880" s="517">
        <v>17</v>
      </c>
      <c r="M1880" s="518"/>
      <c r="N1880" s="518"/>
    </row>
    <row r="1881" spans="1:14" s="470" customFormat="1">
      <c r="A1881" s="521"/>
      <c r="B1881" s="522" t="s">
        <v>280</v>
      </c>
      <c r="C1881" s="523"/>
      <c r="D1881" s="523"/>
      <c r="E1881" s="524">
        <v>6</v>
      </c>
      <c r="F1881" s="525">
        <v>0.5</v>
      </c>
      <c r="G1881" s="526">
        <f t="shared" si="861"/>
        <v>3</v>
      </c>
      <c r="H1881" s="520">
        <f t="shared" si="862"/>
        <v>0</v>
      </c>
      <c r="I1881" s="523"/>
      <c r="J1881" s="520"/>
      <c r="K1881" s="527"/>
      <c r="L1881" s="517">
        <v>18</v>
      </c>
      <c r="M1881" s="518"/>
      <c r="N1881" s="518"/>
    </row>
    <row r="1882" spans="1:14" s="470" customFormat="1">
      <c r="A1882" s="513">
        <v>5</v>
      </c>
      <c r="B1882" s="519" t="s">
        <v>281</v>
      </c>
      <c r="C1882" s="514">
        <f>C1883+C1886+C1887+C1888</f>
        <v>112</v>
      </c>
      <c r="D1882" s="514">
        <f>D1883+D1886+D1887+D1888</f>
        <v>0</v>
      </c>
      <c r="E1882" s="514"/>
      <c r="F1882" s="525">
        <v>0.5</v>
      </c>
      <c r="G1882" s="526">
        <f t="shared" si="861"/>
        <v>0</v>
      </c>
      <c r="H1882" s="515">
        <f>H1883+H1886+H1887+H1888</f>
        <v>337.75</v>
      </c>
      <c r="I1882" s="514">
        <f>I1883+I1886+I1887+I1888</f>
        <v>0</v>
      </c>
      <c r="J1882" s="515"/>
      <c r="K1882" s="528"/>
      <c r="L1882" s="517">
        <v>19</v>
      </c>
      <c r="M1882" s="518"/>
      <c r="N1882" s="518"/>
    </row>
    <row r="1883" spans="1:14" s="470" customFormat="1" ht="43.9" customHeight="1">
      <c r="A1883" s="513" t="s">
        <v>282</v>
      </c>
      <c r="B1883" s="519" t="s">
        <v>283</v>
      </c>
      <c r="C1883" s="514">
        <f>C1884+C1885</f>
        <v>0</v>
      </c>
      <c r="D1883" s="514">
        <f>D1884+D1885</f>
        <v>0</v>
      </c>
      <c r="E1883" s="512"/>
      <c r="F1883" s="525">
        <v>0.5</v>
      </c>
      <c r="G1883" s="526">
        <f t="shared" si="861"/>
        <v>0</v>
      </c>
      <c r="H1883" s="515">
        <f>H1884+H1885</f>
        <v>0</v>
      </c>
      <c r="I1883" s="514">
        <f>I1884+I1885</f>
        <v>0</v>
      </c>
      <c r="J1883" s="515"/>
      <c r="K1883" s="528"/>
      <c r="L1883" s="517">
        <v>20</v>
      </c>
      <c r="M1883" s="518"/>
      <c r="N1883" s="518"/>
    </row>
    <row r="1884" spans="1:14" s="470" customFormat="1">
      <c r="A1884" s="521"/>
      <c r="B1884" s="522" t="s">
        <v>284</v>
      </c>
      <c r="C1884" s="523">
        <v>0</v>
      </c>
      <c r="D1884" s="523"/>
      <c r="E1884" s="524">
        <v>1.5</v>
      </c>
      <c r="F1884" s="525">
        <v>0.5</v>
      </c>
      <c r="G1884" s="526">
        <f t="shared" si="861"/>
        <v>0.75</v>
      </c>
      <c r="H1884" s="520">
        <f t="shared" ref="H1884:H1888" si="863">ROUND(C1884*G1884*6,0)</f>
        <v>0</v>
      </c>
      <c r="I1884" s="523"/>
      <c r="J1884" s="520"/>
      <c r="K1884" s="527"/>
      <c r="L1884" s="517">
        <v>21</v>
      </c>
      <c r="M1884" s="518"/>
      <c r="N1884" s="518"/>
    </row>
    <row r="1885" spans="1:14" s="470" customFormat="1">
      <c r="A1885" s="521"/>
      <c r="B1885" s="522" t="s">
        <v>285</v>
      </c>
      <c r="C1885" s="523">
        <v>0</v>
      </c>
      <c r="D1885" s="523"/>
      <c r="E1885" s="524">
        <v>2</v>
      </c>
      <c r="F1885" s="525">
        <v>0.5</v>
      </c>
      <c r="G1885" s="526">
        <f t="shared" si="861"/>
        <v>1</v>
      </c>
      <c r="H1885" s="520">
        <f t="shared" si="863"/>
        <v>0</v>
      </c>
      <c r="I1885" s="523"/>
      <c r="J1885" s="520"/>
      <c r="K1885" s="527"/>
      <c r="L1885" s="517">
        <v>22</v>
      </c>
      <c r="M1885" s="518"/>
      <c r="N1885" s="518"/>
    </row>
    <row r="1886" spans="1:14" s="470" customFormat="1" ht="38.25">
      <c r="A1886" s="513" t="s">
        <v>286</v>
      </c>
      <c r="B1886" s="519" t="s">
        <v>287</v>
      </c>
      <c r="C1886" s="599">
        <v>46</v>
      </c>
      <c r="D1886" s="599"/>
      <c r="E1886" s="529">
        <v>1</v>
      </c>
      <c r="F1886" s="525">
        <v>0.5</v>
      </c>
      <c r="G1886" s="526">
        <f t="shared" si="861"/>
        <v>0.5</v>
      </c>
      <c r="H1886" s="515">
        <f>ROUND(C1886*G1886*6,0)</f>
        <v>138</v>
      </c>
      <c r="I1886" s="514"/>
      <c r="J1886" s="515"/>
      <c r="K1886" s="528"/>
      <c r="L1886" s="517">
        <v>23</v>
      </c>
      <c r="M1886" s="518"/>
      <c r="N1886" s="518"/>
    </row>
    <row r="1887" spans="1:14" s="470" customFormat="1" ht="25.5">
      <c r="A1887" s="513" t="s">
        <v>288</v>
      </c>
      <c r="B1887" s="519" t="s">
        <v>289</v>
      </c>
      <c r="C1887" s="599">
        <v>66</v>
      </c>
      <c r="D1887" s="599"/>
      <c r="E1887" s="529">
        <v>1</v>
      </c>
      <c r="F1887" s="525">
        <v>0.5</v>
      </c>
      <c r="G1887" s="526">
        <f t="shared" si="861"/>
        <v>0.5</v>
      </c>
      <c r="H1887" s="515">
        <v>199.75</v>
      </c>
      <c r="I1887" s="514"/>
      <c r="J1887" s="515"/>
      <c r="K1887" s="528"/>
      <c r="L1887" s="517">
        <v>24</v>
      </c>
      <c r="M1887" s="518"/>
      <c r="N1887" s="518"/>
    </row>
    <row r="1888" spans="1:14" s="470" customFormat="1" ht="38.25">
      <c r="A1888" s="513" t="s">
        <v>290</v>
      </c>
      <c r="B1888" s="519" t="s">
        <v>291</v>
      </c>
      <c r="C1888" s="599">
        <v>0</v>
      </c>
      <c r="D1888" s="599"/>
      <c r="E1888" s="529">
        <v>3</v>
      </c>
      <c r="F1888" s="525">
        <v>0.5</v>
      </c>
      <c r="G1888" s="526">
        <f t="shared" si="861"/>
        <v>1.5</v>
      </c>
      <c r="H1888" s="515">
        <f t="shared" si="863"/>
        <v>0</v>
      </c>
      <c r="I1888" s="514"/>
      <c r="J1888" s="515"/>
      <c r="K1888" s="528"/>
      <c r="L1888" s="517">
        <v>25</v>
      </c>
      <c r="M1888" s="518"/>
      <c r="N1888" s="518"/>
    </row>
    <row r="1889" spans="1:14" s="475" customFormat="1" ht="25.5">
      <c r="A1889" s="513">
        <v>6</v>
      </c>
      <c r="B1889" s="519" t="s">
        <v>292</v>
      </c>
      <c r="C1889" s="514">
        <f>C1890+C1894</f>
        <v>53</v>
      </c>
      <c r="D1889" s="514">
        <f>D1890+D1894</f>
        <v>0</v>
      </c>
      <c r="E1889" s="512"/>
      <c r="F1889" s="516"/>
      <c r="G1889" s="530"/>
      <c r="H1889" s="515">
        <f>H1890+H1894</f>
        <v>283</v>
      </c>
      <c r="I1889" s="514">
        <f>I1890+I1894</f>
        <v>0</v>
      </c>
      <c r="J1889" s="515"/>
      <c r="K1889" s="528"/>
      <c r="L1889" s="531">
        <v>26</v>
      </c>
      <c r="M1889" s="518"/>
      <c r="N1889" s="518"/>
    </row>
    <row r="1890" spans="1:14" s="470" customFormat="1">
      <c r="A1890" s="513" t="s">
        <v>293</v>
      </c>
      <c r="B1890" s="519" t="s">
        <v>294</v>
      </c>
      <c r="C1890" s="514">
        <f>C1891+C1892+C1893</f>
        <v>6</v>
      </c>
      <c r="D1890" s="514">
        <f>D1891+D1892+D1893</f>
        <v>0</v>
      </c>
      <c r="E1890" s="524">
        <v>2.5</v>
      </c>
      <c r="F1890" s="525">
        <v>0.5</v>
      </c>
      <c r="G1890" s="526">
        <f t="shared" ref="G1890:G1893" si="864">E1890*F1890</f>
        <v>1.25</v>
      </c>
      <c r="H1890" s="515">
        <f>H1891+H1892+H1893</f>
        <v>47.5</v>
      </c>
      <c r="I1890" s="514">
        <f>I1891+I1892+I1893</f>
        <v>0</v>
      </c>
      <c r="J1890" s="515"/>
      <c r="K1890" s="528"/>
      <c r="L1890" s="517">
        <v>27</v>
      </c>
      <c r="M1890" s="518"/>
      <c r="N1890" s="518"/>
    </row>
    <row r="1891" spans="1:14" s="470" customFormat="1">
      <c r="A1891" s="521"/>
      <c r="B1891" s="522" t="s">
        <v>295</v>
      </c>
      <c r="C1891" s="523">
        <v>3</v>
      </c>
      <c r="D1891" s="523">
        <v>0</v>
      </c>
      <c r="E1891" s="524">
        <v>2.5</v>
      </c>
      <c r="F1891" s="525">
        <v>0.5</v>
      </c>
      <c r="G1891" s="526">
        <f t="shared" si="864"/>
        <v>1.25</v>
      </c>
      <c r="H1891" s="520">
        <f>ROUND(C1891*G1891*6,0)</f>
        <v>23</v>
      </c>
      <c r="I1891" s="523"/>
      <c r="J1891" s="520"/>
      <c r="K1891" s="527"/>
      <c r="L1891" s="517">
        <v>28</v>
      </c>
      <c r="M1891" s="518"/>
      <c r="N1891" s="518"/>
    </row>
    <row r="1892" spans="1:14" s="470" customFormat="1">
      <c r="A1892" s="521"/>
      <c r="B1892" s="522" t="s">
        <v>296</v>
      </c>
      <c r="C1892" s="523">
        <v>2</v>
      </c>
      <c r="D1892" s="523">
        <v>0</v>
      </c>
      <c r="E1892" s="524">
        <v>2</v>
      </c>
      <c r="F1892" s="525">
        <v>0.5</v>
      </c>
      <c r="G1892" s="526">
        <f t="shared" si="864"/>
        <v>1</v>
      </c>
      <c r="H1892" s="520">
        <v>16.5</v>
      </c>
      <c r="I1892" s="523"/>
      <c r="J1892" s="520"/>
      <c r="K1892" s="527"/>
      <c r="L1892" s="517">
        <v>29</v>
      </c>
      <c r="M1892" s="518"/>
      <c r="N1892" s="518"/>
    </row>
    <row r="1893" spans="1:14" s="470" customFormat="1">
      <c r="A1893" s="521"/>
      <c r="B1893" s="522" t="s">
        <v>297</v>
      </c>
      <c r="C1893" s="523">
        <v>1</v>
      </c>
      <c r="D1893" s="523">
        <v>0</v>
      </c>
      <c r="E1893" s="524">
        <v>2.5</v>
      </c>
      <c r="F1893" s="525">
        <v>0.5</v>
      </c>
      <c r="G1893" s="526">
        <f t="shared" si="864"/>
        <v>1.25</v>
      </c>
      <c r="H1893" s="520">
        <f>ROUND(C1893*G1893*6,0)</f>
        <v>8</v>
      </c>
      <c r="I1893" s="523"/>
      <c r="J1893" s="520"/>
      <c r="K1893" s="527"/>
      <c r="L1893" s="517">
        <v>30</v>
      </c>
      <c r="M1893" s="518"/>
      <c r="N1893" s="518"/>
    </row>
    <row r="1894" spans="1:14" s="475" customFormat="1">
      <c r="A1894" s="513" t="s">
        <v>298</v>
      </c>
      <c r="B1894" s="519" t="s">
        <v>299</v>
      </c>
      <c r="C1894" s="514">
        <f>C1895+C1896+C1897</f>
        <v>47</v>
      </c>
      <c r="D1894" s="514">
        <f>D1895+D1896+D1897</f>
        <v>0</v>
      </c>
      <c r="E1894" s="512"/>
      <c r="F1894" s="516"/>
      <c r="G1894" s="530"/>
      <c r="H1894" s="515">
        <f>H1895+H1896+H1897</f>
        <v>235.5</v>
      </c>
      <c r="I1894" s="514">
        <f>I1895+I1896+I1897</f>
        <v>0</v>
      </c>
      <c r="J1894" s="515"/>
      <c r="K1894" s="528"/>
      <c r="L1894" s="531">
        <v>31</v>
      </c>
      <c r="M1894" s="569"/>
      <c r="N1894" s="569"/>
    </row>
    <row r="1895" spans="1:14" s="470" customFormat="1">
      <c r="A1895" s="521"/>
      <c r="B1895" s="522" t="s">
        <v>295</v>
      </c>
      <c r="C1895" s="523">
        <v>9</v>
      </c>
      <c r="D1895" s="523">
        <v>0</v>
      </c>
      <c r="E1895" s="524">
        <v>2</v>
      </c>
      <c r="F1895" s="525">
        <v>0.5</v>
      </c>
      <c r="G1895" s="526">
        <f t="shared" ref="G1895:G1898" si="865">E1895*F1895</f>
        <v>1</v>
      </c>
      <c r="H1895" s="520">
        <v>55.5</v>
      </c>
      <c r="I1895" s="523"/>
      <c r="J1895" s="520"/>
      <c r="K1895" s="527"/>
      <c r="L1895" s="517">
        <v>32</v>
      </c>
      <c r="M1895" s="518"/>
      <c r="N1895" s="518"/>
    </row>
    <row r="1896" spans="1:14" s="470" customFormat="1">
      <c r="A1896" s="521"/>
      <c r="B1896" s="522" t="s">
        <v>296</v>
      </c>
      <c r="C1896" s="523">
        <v>31</v>
      </c>
      <c r="D1896" s="523">
        <v>0</v>
      </c>
      <c r="E1896" s="524">
        <v>1.5</v>
      </c>
      <c r="F1896" s="525">
        <v>0.5</v>
      </c>
      <c r="G1896" s="526">
        <f t="shared" si="865"/>
        <v>0.75</v>
      </c>
      <c r="H1896" s="520">
        <v>138</v>
      </c>
      <c r="I1896" s="523"/>
      <c r="J1896" s="520"/>
      <c r="K1896" s="527"/>
      <c r="L1896" s="517">
        <v>33</v>
      </c>
      <c r="M1896" s="518"/>
      <c r="N1896" s="518"/>
    </row>
    <row r="1897" spans="1:14" s="470" customFormat="1">
      <c r="A1897" s="521"/>
      <c r="B1897" s="522" t="s">
        <v>297</v>
      </c>
      <c r="C1897" s="523">
        <v>7</v>
      </c>
      <c r="D1897" s="523">
        <v>0</v>
      </c>
      <c r="E1897" s="524">
        <v>2</v>
      </c>
      <c r="F1897" s="525">
        <v>0.5</v>
      </c>
      <c r="G1897" s="526">
        <f t="shared" si="865"/>
        <v>1</v>
      </c>
      <c r="H1897" s="520">
        <f>ROUND(C1897*G1897*6,0)</f>
        <v>42</v>
      </c>
      <c r="I1897" s="523"/>
      <c r="J1897" s="520"/>
      <c r="K1897" s="527"/>
      <c r="L1897" s="517">
        <v>34</v>
      </c>
      <c r="M1897" s="518"/>
      <c r="N1897" s="518"/>
    </row>
    <row r="1898" spans="1:14" s="470" customFormat="1" ht="25.5">
      <c r="A1898" s="513">
        <v>7</v>
      </c>
      <c r="B1898" s="519" t="s">
        <v>300</v>
      </c>
      <c r="C1898" s="514">
        <v>118</v>
      </c>
      <c r="D1898" s="514"/>
      <c r="E1898" s="512">
        <v>1.5</v>
      </c>
      <c r="F1898" s="516">
        <v>0.5</v>
      </c>
      <c r="G1898" s="530">
        <f t="shared" si="865"/>
        <v>0.75</v>
      </c>
      <c r="H1898" s="515">
        <f t="shared" ref="H1898" si="866">ROUND(C1898*G1898*6,0)</f>
        <v>531</v>
      </c>
      <c r="I1898" s="514"/>
      <c r="J1898" s="515"/>
      <c r="K1898" s="528"/>
      <c r="L1898" s="517">
        <v>35</v>
      </c>
      <c r="M1898" s="518"/>
      <c r="N1898" s="518"/>
    </row>
    <row r="1899" spans="1:14" s="470" customFormat="1">
      <c r="A1899" s="513" t="s">
        <v>37</v>
      </c>
      <c r="B1899" s="519" t="s">
        <v>301</v>
      </c>
      <c r="C1899" s="514">
        <f>C1900+C1907+C1908</f>
        <v>0</v>
      </c>
      <c r="D1899" s="514">
        <f>D1900+D1907+D1908</f>
        <v>0</v>
      </c>
      <c r="E1899" s="532"/>
      <c r="F1899" s="525"/>
      <c r="G1899" s="526"/>
      <c r="H1899" s="515">
        <f>H1900+H1907+H1908</f>
        <v>0</v>
      </c>
      <c r="I1899" s="514">
        <f>I1900+I1907+I1908</f>
        <v>0</v>
      </c>
      <c r="J1899" s="515"/>
      <c r="K1899" s="528"/>
      <c r="L1899" s="517">
        <v>36</v>
      </c>
      <c r="M1899" s="518"/>
      <c r="N1899" s="518"/>
    </row>
    <row r="1900" spans="1:14" s="470" customFormat="1" ht="25.5">
      <c r="A1900" s="513">
        <v>1</v>
      </c>
      <c r="B1900" s="519" t="s">
        <v>302</v>
      </c>
      <c r="C1900" s="514">
        <f>C1901+C1902</f>
        <v>0</v>
      </c>
      <c r="D1900" s="514">
        <f>D1901+D1902</f>
        <v>0</v>
      </c>
      <c r="E1900" s="533"/>
      <c r="F1900" s="525"/>
      <c r="G1900" s="526"/>
      <c r="H1900" s="515">
        <f>H1901+H1902</f>
        <v>0</v>
      </c>
      <c r="I1900" s="514">
        <f>I1901+I1902</f>
        <v>0</v>
      </c>
      <c r="J1900" s="515"/>
      <c r="K1900" s="528"/>
      <c r="L1900" s="517">
        <v>37</v>
      </c>
      <c r="M1900" s="518"/>
      <c r="N1900" s="518"/>
    </row>
    <row r="1901" spans="1:14" s="470" customFormat="1">
      <c r="A1901" s="513" t="s">
        <v>39</v>
      </c>
      <c r="B1901" s="519" t="s">
        <v>303</v>
      </c>
      <c r="C1901" s="514"/>
      <c r="D1901" s="514"/>
      <c r="E1901" s="512">
        <v>2.5</v>
      </c>
      <c r="F1901" s="525">
        <v>0.5</v>
      </c>
      <c r="G1901" s="526">
        <f t="shared" ref="G1901:G1907" si="867">E1901*F1901</f>
        <v>1.25</v>
      </c>
      <c r="H1901" s="520">
        <f t="shared" ref="H1901:H1907" si="868">ROUND(C1901*G1901*6,0)</f>
        <v>0</v>
      </c>
      <c r="I1901" s="514"/>
      <c r="J1901" s="515"/>
      <c r="K1901" s="528"/>
      <c r="L1901" s="517">
        <v>38</v>
      </c>
      <c r="M1901" s="518"/>
      <c r="N1901" s="518"/>
    </row>
    <row r="1902" spans="1:14" s="470" customFormat="1">
      <c r="A1902" s="513" t="s">
        <v>42</v>
      </c>
      <c r="B1902" s="519" t="s">
        <v>304</v>
      </c>
      <c r="C1902" s="514">
        <f>SUM(C1903:C1906)</f>
        <v>0</v>
      </c>
      <c r="D1902" s="514">
        <f>SUM(D1903:D1906)</f>
        <v>0</v>
      </c>
      <c r="E1902" s="512"/>
      <c r="F1902" s="525"/>
      <c r="G1902" s="526"/>
      <c r="H1902" s="515">
        <f>SUM(H1903:H1906)</f>
        <v>0</v>
      </c>
      <c r="I1902" s="514">
        <f>SUM(I1903:I1906)</f>
        <v>0</v>
      </c>
      <c r="J1902" s="515"/>
      <c r="K1902" s="528"/>
      <c r="L1902" s="517">
        <v>39</v>
      </c>
      <c r="M1902" s="518"/>
      <c r="N1902" s="518"/>
    </row>
    <row r="1903" spans="1:14" s="470" customFormat="1">
      <c r="A1903" s="521"/>
      <c r="B1903" s="522" t="s">
        <v>305</v>
      </c>
      <c r="C1903" s="523"/>
      <c r="D1903" s="523"/>
      <c r="E1903" s="524">
        <v>1.5</v>
      </c>
      <c r="F1903" s="525">
        <v>0.5</v>
      </c>
      <c r="G1903" s="526">
        <f t="shared" si="867"/>
        <v>0.75</v>
      </c>
      <c r="H1903" s="520">
        <f t="shared" si="868"/>
        <v>0</v>
      </c>
      <c r="I1903" s="523"/>
      <c r="J1903" s="520"/>
      <c r="K1903" s="527"/>
      <c r="L1903" s="517">
        <v>40</v>
      </c>
      <c r="M1903" s="518"/>
      <c r="N1903" s="518"/>
    </row>
    <row r="1904" spans="1:14" s="470" customFormat="1">
      <c r="A1904" s="521"/>
      <c r="B1904" s="522" t="s">
        <v>306</v>
      </c>
      <c r="C1904" s="523"/>
      <c r="D1904" s="523"/>
      <c r="E1904" s="524">
        <v>3</v>
      </c>
      <c r="F1904" s="525">
        <v>0.5</v>
      </c>
      <c r="G1904" s="526">
        <f t="shared" si="867"/>
        <v>1.5</v>
      </c>
      <c r="H1904" s="520">
        <f t="shared" si="868"/>
        <v>0</v>
      </c>
      <c r="I1904" s="523"/>
      <c r="J1904" s="520"/>
      <c r="K1904" s="527"/>
      <c r="L1904" s="517">
        <v>41</v>
      </c>
      <c r="M1904" s="518"/>
      <c r="N1904" s="518"/>
    </row>
    <row r="1905" spans="1:14" s="470" customFormat="1">
      <c r="A1905" s="521"/>
      <c r="B1905" s="522" t="s">
        <v>307</v>
      </c>
      <c r="C1905" s="523"/>
      <c r="D1905" s="523"/>
      <c r="E1905" s="524">
        <v>4.5</v>
      </c>
      <c r="F1905" s="525">
        <v>0.5</v>
      </c>
      <c r="G1905" s="526">
        <f t="shared" si="867"/>
        <v>2.25</v>
      </c>
      <c r="H1905" s="520">
        <f t="shared" si="868"/>
        <v>0</v>
      </c>
      <c r="I1905" s="523"/>
      <c r="J1905" s="520"/>
      <c r="K1905" s="527"/>
      <c r="L1905" s="517">
        <v>42</v>
      </c>
      <c r="M1905" s="518"/>
      <c r="N1905" s="518"/>
    </row>
    <row r="1906" spans="1:14" s="470" customFormat="1">
      <c r="A1906" s="521"/>
      <c r="B1906" s="522" t="s">
        <v>308</v>
      </c>
      <c r="C1906" s="523"/>
      <c r="D1906" s="523"/>
      <c r="E1906" s="524">
        <v>6</v>
      </c>
      <c r="F1906" s="525">
        <v>0.5</v>
      </c>
      <c r="G1906" s="526">
        <f t="shared" si="867"/>
        <v>3</v>
      </c>
      <c r="H1906" s="520">
        <f t="shared" si="868"/>
        <v>0</v>
      </c>
      <c r="I1906" s="523"/>
      <c r="J1906" s="520"/>
      <c r="K1906" s="527"/>
      <c r="L1906" s="517">
        <v>43</v>
      </c>
      <c r="M1906" s="518"/>
      <c r="N1906" s="518"/>
    </row>
    <row r="1907" spans="1:14" s="470" customFormat="1" ht="25.5">
      <c r="A1907" s="513">
        <v>2</v>
      </c>
      <c r="B1907" s="519" t="s">
        <v>309</v>
      </c>
      <c r="C1907" s="514"/>
      <c r="D1907" s="514"/>
      <c r="E1907" s="512">
        <v>1.5</v>
      </c>
      <c r="F1907" s="525">
        <v>0.5</v>
      </c>
      <c r="G1907" s="526">
        <f t="shared" si="867"/>
        <v>0.75</v>
      </c>
      <c r="H1907" s="520">
        <f t="shared" si="868"/>
        <v>0</v>
      </c>
      <c r="I1907" s="514"/>
      <c r="J1907" s="515"/>
      <c r="K1907" s="528"/>
      <c r="L1907" s="517">
        <v>44</v>
      </c>
      <c r="M1907" s="518"/>
      <c r="N1907" s="518"/>
    </row>
    <row r="1908" spans="1:14" s="470" customFormat="1" ht="25.5">
      <c r="A1908" s="513">
        <v>3</v>
      </c>
      <c r="B1908" s="519" t="s">
        <v>310</v>
      </c>
      <c r="C1908" s="514">
        <f t="shared" ref="C1908:K1908" si="869">C1909+C1912+C1917</f>
        <v>0</v>
      </c>
      <c r="D1908" s="514">
        <f t="shared" ref="D1908" si="870">D1909+D1912+D1917</f>
        <v>0</v>
      </c>
      <c r="E1908" s="515">
        <f t="shared" si="869"/>
        <v>0</v>
      </c>
      <c r="F1908" s="515">
        <f t="shared" si="869"/>
        <v>0</v>
      </c>
      <c r="G1908" s="515">
        <f t="shared" si="869"/>
        <v>0</v>
      </c>
      <c r="H1908" s="515">
        <f t="shared" si="869"/>
        <v>0</v>
      </c>
      <c r="I1908" s="514">
        <f t="shared" ref="I1908" si="871">I1909+I1912+I1917</f>
        <v>0</v>
      </c>
      <c r="J1908" s="515">
        <f t="shared" si="869"/>
        <v>0</v>
      </c>
      <c r="K1908" s="515">
        <f t="shared" si="869"/>
        <v>0</v>
      </c>
      <c r="L1908" s="517">
        <v>45</v>
      </c>
      <c r="M1908" s="518"/>
      <c r="N1908" s="518"/>
    </row>
    <row r="1909" spans="1:14" s="475" customFormat="1">
      <c r="A1909" s="513" t="s">
        <v>311</v>
      </c>
      <c r="B1909" s="519" t="s">
        <v>312</v>
      </c>
      <c r="C1909" s="514">
        <f>C1910+C1911</f>
        <v>0</v>
      </c>
      <c r="D1909" s="514">
        <f>D1910+D1911</f>
        <v>0</v>
      </c>
      <c r="E1909" s="532"/>
      <c r="F1909" s="516"/>
      <c r="G1909" s="530"/>
      <c r="H1909" s="515">
        <f>H1910+H1911</f>
        <v>0</v>
      </c>
      <c r="I1909" s="514">
        <f>I1910+I1911</f>
        <v>0</v>
      </c>
      <c r="J1909" s="515"/>
      <c r="K1909" s="528"/>
      <c r="L1909" s="531">
        <v>46</v>
      </c>
      <c r="M1909" s="518"/>
      <c r="N1909" s="518"/>
    </row>
    <row r="1910" spans="1:14" s="470" customFormat="1" ht="25.5">
      <c r="A1910" s="521"/>
      <c r="B1910" s="522" t="s">
        <v>313</v>
      </c>
      <c r="C1910" s="523"/>
      <c r="D1910" s="523"/>
      <c r="E1910" s="524">
        <v>1.5</v>
      </c>
      <c r="F1910" s="525">
        <v>0.5</v>
      </c>
      <c r="G1910" s="526">
        <f t="shared" ref="G1910:G1916" si="872">E1910*F1910</f>
        <v>0.75</v>
      </c>
      <c r="H1910" s="520">
        <f t="shared" ref="H1910:H1916" si="873">ROUND(C1910*G1910*6,0)</f>
        <v>0</v>
      </c>
      <c r="I1910" s="523"/>
      <c r="J1910" s="520"/>
      <c r="K1910" s="527"/>
      <c r="L1910" s="517">
        <v>47</v>
      </c>
      <c r="M1910" s="518"/>
      <c r="N1910" s="518"/>
    </row>
    <row r="1911" spans="1:14" s="470" customFormat="1" ht="25.5">
      <c r="A1911" s="521"/>
      <c r="B1911" s="522" t="s">
        <v>314</v>
      </c>
      <c r="C1911" s="523"/>
      <c r="D1911" s="523"/>
      <c r="E1911" s="524">
        <v>2</v>
      </c>
      <c r="F1911" s="525">
        <v>0.5</v>
      </c>
      <c r="G1911" s="526">
        <f t="shared" si="872"/>
        <v>1</v>
      </c>
      <c r="H1911" s="520">
        <f t="shared" si="873"/>
        <v>0</v>
      </c>
      <c r="I1911" s="523"/>
      <c r="J1911" s="520"/>
      <c r="K1911" s="527"/>
      <c r="L1911" s="517">
        <v>48</v>
      </c>
      <c r="M1911" s="518"/>
      <c r="N1911" s="518"/>
    </row>
    <row r="1912" spans="1:14" s="475" customFormat="1" ht="35.1" customHeight="1">
      <c r="A1912" s="513" t="s">
        <v>315</v>
      </c>
      <c r="B1912" s="519" t="s">
        <v>316</v>
      </c>
      <c r="C1912" s="514">
        <f>SUM(C1913:C1916)</f>
        <v>0</v>
      </c>
      <c r="D1912" s="514">
        <f>SUM(D1913:D1916)</f>
        <v>0</v>
      </c>
      <c r="E1912" s="532"/>
      <c r="F1912" s="516"/>
      <c r="G1912" s="530"/>
      <c r="H1912" s="515">
        <f>SUM(H1913:H1916)</f>
        <v>0</v>
      </c>
      <c r="I1912" s="514">
        <f>SUM(I1913:I1916)</f>
        <v>0</v>
      </c>
      <c r="J1912" s="515"/>
      <c r="K1912" s="528"/>
      <c r="L1912" s="531">
        <v>49</v>
      </c>
      <c r="M1912" s="518"/>
      <c r="N1912" s="518"/>
    </row>
    <row r="1913" spans="1:14" s="470" customFormat="1">
      <c r="A1913" s="521"/>
      <c r="B1913" s="522" t="s">
        <v>317</v>
      </c>
      <c r="C1913" s="523"/>
      <c r="D1913" s="523"/>
      <c r="E1913" s="534">
        <v>1</v>
      </c>
      <c r="F1913" s="525">
        <v>0.5</v>
      </c>
      <c r="G1913" s="526">
        <f t="shared" si="872"/>
        <v>0.5</v>
      </c>
      <c r="H1913" s="520">
        <f t="shared" si="873"/>
        <v>0</v>
      </c>
      <c r="I1913" s="523"/>
      <c r="J1913" s="520"/>
      <c r="K1913" s="527"/>
      <c r="L1913" s="517">
        <v>50</v>
      </c>
      <c r="M1913" s="518"/>
      <c r="N1913" s="518"/>
    </row>
    <row r="1914" spans="1:14" s="470" customFormat="1">
      <c r="A1914" s="521"/>
      <c r="B1914" s="522" t="s">
        <v>318</v>
      </c>
      <c r="C1914" s="523"/>
      <c r="D1914" s="523"/>
      <c r="E1914" s="524">
        <v>2</v>
      </c>
      <c r="F1914" s="525">
        <v>0.5</v>
      </c>
      <c r="G1914" s="526">
        <f t="shared" si="872"/>
        <v>1</v>
      </c>
      <c r="H1914" s="520">
        <f t="shared" si="873"/>
        <v>0</v>
      </c>
      <c r="I1914" s="523"/>
      <c r="J1914" s="520"/>
      <c r="K1914" s="527"/>
      <c r="L1914" s="517">
        <v>51</v>
      </c>
      <c r="M1914" s="518"/>
      <c r="N1914" s="518"/>
    </row>
    <row r="1915" spans="1:14" s="470" customFormat="1">
      <c r="A1915" s="521"/>
      <c r="B1915" s="522" t="s">
        <v>319</v>
      </c>
      <c r="C1915" s="523"/>
      <c r="D1915" s="523"/>
      <c r="E1915" s="534">
        <v>3</v>
      </c>
      <c r="F1915" s="525">
        <v>0.5</v>
      </c>
      <c r="G1915" s="526">
        <f t="shared" si="872"/>
        <v>1.5</v>
      </c>
      <c r="H1915" s="520">
        <f t="shared" si="873"/>
        <v>0</v>
      </c>
      <c r="I1915" s="523"/>
      <c r="J1915" s="520"/>
      <c r="K1915" s="527"/>
      <c r="L1915" s="517">
        <v>52</v>
      </c>
      <c r="M1915" s="518"/>
      <c r="N1915" s="518"/>
    </row>
    <row r="1916" spans="1:14" s="470" customFormat="1">
      <c r="A1916" s="521"/>
      <c r="B1916" s="522" t="s">
        <v>320</v>
      </c>
      <c r="C1916" s="523"/>
      <c r="D1916" s="523"/>
      <c r="E1916" s="534">
        <v>4</v>
      </c>
      <c r="F1916" s="525">
        <v>0.5</v>
      </c>
      <c r="G1916" s="526">
        <f t="shared" si="872"/>
        <v>2</v>
      </c>
      <c r="H1916" s="520">
        <f t="shared" si="873"/>
        <v>0</v>
      </c>
      <c r="I1916" s="523"/>
      <c r="J1916" s="520"/>
      <c r="K1916" s="527"/>
      <c r="L1916" s="517">
        <v>53</v>
      </c>
      <c r="M1916" s="518"/>
      <c r="N1916" s="518"/>
    </row>
    <row r="1917" spans="1:14" s="470" customFormat="1" ht="25.5">
      <c r="A1917" s="513" t="s">
        <v>321</v>
      </c>
      <c r="B1917" s="519" t="s">
        <v>322</v>
      </c>
      <c r="C1917" s="514">
        <f>SUM(C1918:C1921)</f>
        <v>0</v>
      </c>
      <c r="D1917" s="514">
        <f>SUM(D1918:D1921)</f>
        <v>0</v>
      </c>
      <c r="E1917" s="532"/>
      <c r="F1917" s="525"/>
      <c r="G1917" s="526"/>
      <c r="H1917" s="515">
        <f>SUM(H1918:H1921)</f>
        <v>0</v>
      </c>
      <c r="I1917" s="514">
        <f>SUM(I1918:I1921)</f>
        <v>0</v>
      </c>
      <c r="J1917" s="515"/>
      <c r="K1917" s="528"/>
      <c r="L1917" s="517">
        <v>54</v>
      </c>
      <c r="M1917" s="518"/>
      <c r="N1917" s="518"/>
    </row>
    <row r="1918" spans="1:14" s="470" customFormat="1">
      <c r="A1918" s="521"/>
      <c r="B1918" s="522" t="s">
        <v>323</v>
      </c>
      <c r="C1918" s="523"/>
      <c r="D1918" s="523"/>
      <c r="E1918" s="524">
        <v>1.5</v>
      </c>
      <c r="F1918" s="525">
        <v>0.5</v>
      </c>
      <c r="G1918" s="526">
        <f t="shared" ref="G1918:G1922" si="874">E1918*F1918</f>
        <v>0.75</v>
      </c>
      <c r="H1918" s="520">
        <f t="shared" ref="H1918:H1921" si="875">ROUND(C1918*G1918*6,0)</f>
        <v>0</v>
      </c>
      <c r="I1918" s="523"/>
      <c r="J1918" s="520"/>
      <c r="K1918" s="527"/>
      <c r="L1918" s="517">
        <v>55</v>
      </c>
      <c r="M1918" s="518"/>
      <c r="N1918" s="518"/>
    </row>
    <row r="1919" spans="1:14" s="470" customFormat="1">
      <c r="A1919" s="521"/>
      <c r="B1919" s="522" t="s">
        <v>324</v>
      </c>
      <c r="C1919" s="523"/>
      <c r="D1919" s="523"/>
      <c r="E1919" s="535">
        <v>3</v>
      </c>
      <c r="F1919" s="525">
        <v>0.5</v>
      </c>
      <c r="G1919" s="526">
        <f t="shared" si="874"/>
        <v>1.5</v>
      </c>
      <c r="H1919" s="520">
        <f t="shared" si="875"/>
        <v>0</v>
      </c>
      <c r="I1919" s="523"/>
      <c r="J1919" s="520"/>
      <c r="K1919" s="527"/>
      <c r="L1919" s="517">
        <v>56</v>
      </c>
      <c r="M1919" s="518"/>
      <c r="N1919" s="518"/>
    </row>
    <row r="1920" spans="1:14" s="470" customFormat="1">
      <c r="A1920" s="521"/>
      <c r="B1920" s="522" t="s">
        <v>325</v>
      </c>
      <c r="C1920" s="523"/>
      <c r="D1920" s="523"/>
      <c r="E1920" s="536">
        <v>2.5</v>
      </c>
      <c r="F1920" s="525">
        <v>0.5</v>
      </c>
      <c r="G1920" s="526">
        <f t="shared" si="874"/>
        <v>1.25</v>
      </c>
      <c r="H1920" s="520">
        <f t="shared" si="875"/>
        <v>0</v>
      </c>
      <c r="I1920" s="523"/>
      <c r="J1920" s="520"/>
      <c r="K1920" s="527"/>
      <c r="L1920" s="517">
        <v>57</v>
      </c>
      <c r="M1920" s="518"/>
      <c r="N1920" s="518"/>
    </row>
    <row r="1921" spans="1:14" s="470" customFormat="1">
      <c r="A1921" s="521"/>
      <c r="B1921" s="522" t="s">
        <v>326</v>
      </c>
      <c r="C1921" s="523"/>
      <c r="D1921" s="523"/>
      <c r="E1921" s="524">
        <v>5</v>
      </c>
      <c r="F1921" s="525">
        <v>0.5</v>
      </c>
      <c r="G1921" s="526">
        <f t="shared" si="874"/>
        <v>2.5</v>
      </c>
      <c r="H1921" s="520">
        <f t="shared" si="875"/>
        <v>0</v>
      </c>
      <c r="I1921" s="523"/>
      <c r="J1921" s="520"/>
      <c r="K1921" s="527"/>
      <c r="L1921" s="517">
        <v>58</v>
      </c>
      <c r="M1921" s="518"/>
      <c r="N1921" s="518"/>
    </row>
    <row r="1922" spans="1:14" s="470" customFormat="1">
      <c r="A1922" s="513" t="s">
        <v>21</v>
      </c>
      <c r="B1922" s="519" t="s">
        <v>327</v>
      </c>
      <c r="C1922" s="514">
        <v>3</v>
      </c>
      <c r="D1922" s="514">
        <v>0</v>
      </c>
      <c r="E1922" s="529">
        <v>20</v>
      </c>
      <c r="F1922" s="516">
        <v>0.5</v>
      </c>
      <c r="G1922" s="526">
        <f t="shared" si="874"/>
        <v>10</v>
      </c>
      <c r="H1922" s="520">
        <f>ROUND(C1922*G1922*1,0)</f>
        <v>30</v>
      </c>
      <c r="I1922" s="514"/>
      <c r="J1922" s="515"/>
      <c r="K1922" s="528"/>
      <c r="L1922" s="517">
        <v>72</v>
      </c>
      <c r="M1922" s="518"/>
      <c r="N1922" s="518"/>
    </row>
    <row r="1923" spans="1:14" s="470" customFormat="1">
      <c r="A1923" s="512"/>
      <c r="B1923" s="513" t="s">
        <v>114</v>
      </c>
      <c r="C1923" s="514">
        <f>C1924+C1981</f>
        <v>338</v>
      </c>
      <c r="D1923" s="514">
        <f>D1924+D1981</f>
        <v>297</v>
      </c>
      <c r="E1923" s="515"/>
      <c r="F1923" s="516"/>
      <c r="G1923" s="516"/>
      <c r="H1923" s="515">
        <f>H1924+H1981</f>
        <v>2736.3599999999997</v>
      </c>
      <c r="I1923" s="514">
        <f>I1924+I1981</f>
        <v>1322.1100000000001</v>
      </c>
      <c r="J1923" s="515"/>
      <c r="K1923" s="515"/>
      <c r="L1923" s="517">
        <v>1</v>
      </c>
      <c r="M1923" s="518"/>
      <c r="N1923" s="518"/>
    </row>
    <row r="1924" spans="1:14" s="470" customFormat="1">
      <c r="A1924" s="513" t="s">
        <v>20</v>
      </c>
      <c r="B1924" s="519" t="s">
        <v>264</v>
      </c>
      <c r="C1924" s="514">
        <f>C1925+C1958</f>
        <v>338</v>
      </c>
      <c r="D1924" s="514">
        <f>D1925+D1958</f>
        <v>297</v>
      </c>
      <c r="E1924" s="515"/>
      <c r="F1924" s="516"/>
      <c r="G1924" s="516"/>
      <c r="H1924" s="515">
        <f>H1925+H1958</f>
        <v>2736.3599999999997</v>
      </c>
      <c r="I1924" s="514">
        <f>I1925+I1958</f>
        <v>1322.1100000000001</v>
      </c>
      <c r="J1924" s="520"/>
      <c r="K1924" s="515"/>
      <c r="L1924" s="517">
        <v>2</v>
      </c>
      <c r="M1924" s="518"/>
      <c r="N1924" s="518"/>
    </row>
    <row r="1925" spans="1:14" s="470" customFormat="1">
      <c r="A1925" s="513" t="s">
        <v>23</v>
      </c>
      <c r="B1925" s="519" t="s">
        <v>265</v>
      </c>
      <c r="C1925" s="514">
        <f t="shared" ref="C1925:K1925" si="876">C1926+C1929+C1930+C1934+C1941+C1948+C1957</f>
        <v>338</v>
      </c>
      <c r="D1925" s="514">
        <f t="shared" ref="D1925" si="877">D1926+D1929+D1930+D1934+D1941+D1948+D1957</f>
        <v>297</v>
      </c>
      <c r="E1925" s="515"/>
      <c r="F1925" s="515"/>
      <c r="G1925" s="515"/>
      <c r="H1925" s="515">
        <f t="shared" ref="H1925" si="878">H1926+H1929+H1930+H1934+H1941+H1948+H1957</f>
        <v>2736.3599999999997</v>
      </c>
      <c r="I1925" s="514">
        <f t="shared" ref="I1925" si="879">I1926+I1929+I1930+I1934+I1941+I1948+I1957</f>
        <v>1322.1100000000001</v>
      </c>
      <c r="J1925" s="515">
        <f t="shared" si="876"/>
        <v>0</v>
      </c>
      <c r="K1925" s="515">
        <f t="shared" si="876"/>
        <v>0</v>
      </c>
      <c r="L1925" s="517">
        <v>3</v>
      </c>
      <c r="M1925" s="518"/>
      <c r="N1925" s="518"/>
    </row>
    <row r="1926" spans="1:14" s="470" customFormat="1">
      <c r="A1926" s="513">
        <v>1</v>
      </c>
      <c r="B1926" s="519" t="s">
        <v>266</v>
      </c>
      <c r="C1926" s="514">
        <f t="shared" ref="C1926:K1926" si="880">C1927+C1928</f>
        <v>4</v>
      </c>
      <c r="D1926" s="514">
        <f t="shared" ref="D1926" si="881">D1927+D1928</f>
        <v>4</v>
      </c>
      <c r="E1926" s="515">
        <f t="shared" si="880"/>
        <v>4</v>
      </c>
      <c r="F1926" s="515">
        <f t="shared" si="880"/>
        <v>1</v>
      </c>
      <c r="G1926" s="515">
        <f t="shared" si="880"/>
        <v>2</v>
      </c>
      <c r="H1926" s="515">
        <f t="shared" si="880"/>
        <v>36</v>
      </c>
      <c r="I1926" s="514">
        <f t="shared" ref="I1926" si="882">I1927+I1928</f>
        <v>18</v>
      </c>
      <c r="J1926" s="515">
        <f t="shared" si="880"/>
        <v>0</v>
      </c>
      <c r="K1926" s="515">
        <f t="shared" si="880"/>
        <v>0</v>
      </c>
      <c r="L1926" s="517">
        <v>4</v>
      </c>
      <c r="M1926" s="518"/>
      <c r="N1926" s="518"/>
    </row>
    <row r="1927" spans="1:14" s="470" customFormat="1">
      <c r="A1927" s="521"/>
      <c r="B1927" s="522" t="s">
        <v>267</v>
      </c>
      <c r="C1927" s="523"/>
      <c r="D1927" s="523"/>
      <c r="E1927" s="524">
        <v>2.5</v>
      </c>
      <c r="F1927" s="525">
        <v>0.5</v>
      </c>
      <c r="G1927" s="526">
        <f>E1927*F1927</f>
        <v>1.25</v>
      </c>
      <c r="H1927" s="520">
        <f t="shared" ref="H1927:H1929" si="883">ROUND(C1927*G1927*6,0)</f>
        <v>0</v>
      </c>
      <c r="I1927" s="523"/>
      <c r="J1927" s="520"/>
      <c r="K1927" s="527"/>
      <c r="L1927" s="517">
        <v>5</v>
      </c>
      <c r="M1927" s="518"/>
      <c r="N1927" s="518"/>
    </row>
    <row r="1928" spans="1:14" s="470" customFormat="1">
      <c r="A1928" s="521"/>
      <c r="B1928" s="522" t="s">
        <v>268</v>
      </c>
      <c r="C1928" s="523">
        <v>4</v>
      </c>
      <c r="D1928" s="523">
        <v>4</v>
      </c>
      <c r="E1928" s="524">
        <v>1.5</v>
      </c>
      <c r="F1928" s="525">
        <v>0.5</v>
      </c>
      <c r="G1928" s="526">
        <f>E1928*F1928</f>
        <v>0.75</v>
      </c>
      <c r="H1928" s="520">
        <f>ROUND(C1928*G1928*12,0)</f>
        <v>36</v>
      </c>
      <c r="I1928" s="523">
        <v>18</v>
      </c>
      <c r="J1928" s="520"/>
      <c r="K1928" s="527"/>
      <c r="L1928" s="517">
        <v>6</v>
      </c>
      <c r="M1928" s="518"/>
      <c r="N1928" s="518"/>
    </row>
    <row r="1929" spans="1:14" s="470" customFormat="1" ht="25.5">
      <c r="A1929" s="513">
        <v>2</v>
      </c>
      <c r="B1929" s="519" t="s">
        <v>269</v>
      </c>
      <c r="C1929" s="514">
        <v>0</v>
      </c>
      <c r="D1929" s="514"/>
      <c r="E1929" s="512">
        <v>1.5</v>
      </c>
      <c r="F1929" s="525">
        <v>0.5</v>
      </c>
      <c r="G1929" s="526">
        <f t="shared" ref="G1929" si="884">E1929*F1929</f>
        <v>0.75</v>
      </c>
      <c r="H1929" s="520">
        <f t="shared" si="883"/>
        <v>0</v>
      </c>
      <c r="I1929" s="514"/>
      <c r="J1929" s="520"/>
      <c r="K1929" s="527"/>
      <c r="L1929" s="517">
        <v>7</v>
      </c>
      <c r="M1929" s="518"/>
      <c r="N1929" s="518"/>
    </row>
    <row r="1930" spans="1:14" s="470" customFormat="1">
      <c r="A1930" s="513">
        <v>3</v>
      </c>
      <c r="B1930" s="519" t="s">
        <v>270</v>
      </c>
      <c r="C1930" s="514">
        <f t="shared" ref="C1930:K1930" si="885">SUM(C1931:C1933)</f>
        <v>2</v>
      </c>
      <c r="D1930" s="514">
        <f t="shared" ref="D1930" si="886">SUM(D1931:D1933)</f>
        <v>2</v>
      </c>
      <c r="E1930" s="515">
        <f t="shared" si="885"/>
        <v>6</v>
      </c>
      <c r="F1930" s="515">
        <f t="shared" si="885"/>
        <v>1.5</v>
      </c>
      <c r="G1930" s="515">
        <f t="shared" si="885"/>
        <v>3</v>
      </c>
      <c r="H1930" s="515">
        <f t="shared" ref="H1930" si="887">SUM(H1931:H1933)</f>
        <v>18</v>
      </c>
      <c r="I1930" s="514">
        <f t="shared" ref="I1930" si="888">SUM(I1931:I1933)</f>
        <v>9</v>
      </c>
      <c r="J1930" s="515">
        <f t="shared" si="885"/>
        <v>0</v>
      </c>
      <c r="K1930" s="515">
        <f t="shared" si="885"/>
        <v>0</v>
      </c>
      <c r="L1930" s="517">
        <v>8</v>
      </c>
      <c r="M1930" s="518"/>
      <c r="N1930" s="518"/>
    </row>
    <row r="1931" spans="1:14" s="470" customFormat="1">
      <c r="A1931" s="521"/>
      <c r="B1931" s="522" t="s">
        <v>271</v>
      </c>
      <c r="C1931" s="523">
        <v>0</v>
      </c>
      <c r="D1931" s="523">
        <v>0</v>
      </c>
      <c r="E1931" s="524">
        <v>2.5</v>
      </c>
      <c r="F1931" s="525">
        <v>0.5</v>
      </c>
      <c r="G1931" s="526">
        <f t="shared" ref="G1931:G1933" si="889">E1931*F1931</f>
        <v>1.25</v>
      </c>
      <c r="H1931" s="520">
        <f t="shared" ref="H1931:H1940" si="890">ROUND(C1931*G1931*12,0)</f>
        <v>0</v>
      </c>
      <c r="I1931" s="523"/>
      <c r="J1931" s="520"/>
      <c r="K1931" s="527"/>
      <c r="L1931" s="517">
        <v>9</v>
      </c>
      <c r="M1931" s="518"/>
      <c r="N1931" s="518"/>
    </row>
    <row r="1932" spans="1:14" s="470" customFormat="1">
      <c r="A1932" s="521"/>
      <c r="B1932" s="522" t="s">
        <v>272</v>
      </c>
      <c r="C1932" s="523">
        <v>0</v>
      </c>
      <c r="D1932" s="523">
        <v>0</v>
      </c>
      <c r="E1932" s="524">
        <v>2</v>
      </c>
      <c r="F1932" s="525">
        <v>0.5</v>
      </c>
      <c r="G1932" s="526">
        <f t="shared" si="889"/>
        <v>1</v>
      </c>
      <c r="H1932" s="520">
        <f t="shared" si="890"/>
        <v>0</v>
      </c>
      <c r="I1932" s="523"/>
      <c r="J1932" s="520"/>
      <c r="K1932" s="527"/>
      <c r="L1932" s="517">
        <v>10</v>
      </c>
      <c r="M1932" s="518"/>
      <c r="N1932" s="518"/>
    </row>
    <row r="1933" spans="1:14" s="470" customFormat="1">
      <c r="A1933" s="521"/>
      <c r="B1933" s="522" t="s">
        <v>273</v>
      </c>
      <c r="C1933" s="523">
        <v>2</v>
      </c>
      <c r="D1933" s="523">
        <v>2</v>
      </c>
      <c r="E1933" s="524">
        <v>1.5</v>
      </c>
      <c r="F1933" s="525">
        <v>0.5</v>
      </c>
      <c r="G1933" s="526">
        <f t="shared" si="889"/>
        <v>0.75</v>
      </c>
      <c r="H1933" s="520">
        <f>9+9</f>
        <v>18</v>
      </c>
      <c r="I1933" s="523">
        <v>9</v>
      </c>
      <c r="J1933" s="520"/>
      <c r="K1933" s="527"/>
      <c r="L1933" s="517">
        <v>11</v>
      </c>
      <c r="M1933" s="518"/>
      <c r="N1933" s="518"/>
    </row>
    <row r="1934" spans="1:14" s="470" customFormat="1" ht="38.25">
      <c r="A1934" s="513">
        <v>4</v>
      </c>
      <c r="B1934" s="519" t="s">
        <v>274</v>
      </c>
      <c r="C1934" s="514">
        <f>SUM(C1935:C1940)</f>
        <v>7</v>
      </c>
      <c r="D1934" s="514">
        <f>SUM(D1935:D1940)</f>
        <v>7</v>
      </c>
      <c r="E1934" s="512"/>
      <c r="F1934" s="525"/>
      <c r="G1934" s="526"/>
      <c r="H1934" s="515">
        <f>SUM(H1935:H1940)</f>
        <v>66</v>
      </c>
      <c r="I1934" s="514">
        <f>SUM(I1935:I1940)</f>
        <v>33</v>
      </c>
      <c r="J1934" s="520"/>
      <c r="K1934" s="527"/>
      <c r="L1934" s="517">
        <v>12</v>
      </c>
      <c r="M1934" s="518"/>
      <c r="N1934" s="518"/>
    </row>
    <row r="1935" spans="1:14" s="470" customFormat="1">
      <c r="A1935" s="521"/>
      <c r="B1935" s="522" t="s">
        <v>275</v>
      </c>
      <c r="C1935" s="523">
        <v>4</v>
      </c>
      <c r="D1935" s="523">
        <v>4</v>
      </c>
      <c r="E1935" s="524">
        <v>1</v>
      </c>
      <c r="F1935" s="525">
        <v>0.5</v>
      </c>
      <c r="G1935" s="526">
        <f t="shared" ref="G1935:G1947" si="891">E1935*F1935</f>
        <v>0.5</v>
      </c>
      <c r="H1935" s="520">
        <f t="shared" si="890"/>
        <v>24</v>
      </c>
      <c r="I1935" s="523">
        <v>12</v>
      </c>
      <c r="J1935" s="520"/>
      <c r="K1935" s="527"/>
      <c r="L1935" s="517">
        <v>13</v>
      </c>
      <c r="M1935" s="518"/>
      <c r="N1935" s="518"/>
    </row>
    <row r="1936" spans="1:14" s="470" customFormat="1">
      <c r="A1936" s="521"/>
      <c r="B1936" s="522" t="s">
        <v>276</v>
      </c>
      <c r="C1936" s="523">
        <v>2</v>
      </c>
      <c r="D1936" s="523">
        <v>2</v>
      </c>
      <c r="E1936" s="524">
        <v>2</v>
      </c>
      <c r="F1936" s="525">
        <v>0.5</v>
      </c>
      <c r="G1936" s="526">
        <f t="shared" si="891"/>
        <v>1</v>
      </c>
      <c r="H1936" s="520">
        <f t="shared" si="890"/>
        <v>24</v>
      </c>
      <c r="I1936" s="523">
        <v>12</v>
      </c>
      <c r="J1936" s="520"/>
      <c r="K1936" s="527"/>
      <c r="L1936" s="517">
        <v>14</v>
      </c>
      <c r="M1936" s="518"/>
      <c r="N1936" s="518"/>
    </row>
    <row r="1937" spans="1:14" s="470" customFormat="1">
      <c r="A1937" s="521"/>
      <c r="B1937" s="522" t="s">
        <v>277</v>
      </c>
      <c r="C1937" s="523">
        <v>1</v>
      </c>
      <c r="D1937" s="523">
        <v>1</v>
      </c>
      <c r="E1937" s="524">
        <v>3</v>
      </c>
      <c r="F1937" s="525">
        <v>0.5</v>
      </c>
      <c r="G1937" s="526">
        <f t="shared" si="891"/>
        <v>1.5</v>
      </c>
      <c r="H1937" s="520">
        <f t="shared" si="890"/>
        <v>18</v>
      </c>
      <c r="I1937" s="523">
        <v>9</v>
      </c>
      <c r="J1937" s="520"/>
      <c r="K1937" s="527"/>
      <c r="L1937" s="517">
        <v>15</v>
      </c>
      <c r="M1937" s="518"/>
      <c r="N1937" s="518"/>
    </row>
    <row r="1938" spans="1:14" s="470" customFormat="1">
      <c r="A1938" s="521"/>
      <c r="B1938" s="522" t="s">
        <v>278</v>
      </c>
      <c r="C1938" s="523">
        <v>0</v>
      </c>
      <c r="D1938" s="523"/>
      <c r="E1938" s="524">
        <v>4</v>
      </c>
      <c r="F1938" s="525">
        <v>0.5</v>
      </c>
      <c r="G1938" s="526">
        <f t="shared" si="891"/>
        <v>2</v>
      </c>
      <c r="H1938" s="520">
        <f t="shared" si="890"/>
        <v>0</v>
      </c>
      <c r="I1938" s="523"/>
      <c r="J1938" s="520"/>
      <c r="K1938" s="527"/>
      <c r="L1938" s="517">
        <v>16</v>
      </c>
      <c r="M1938" s="518"/>
      <c r="N1938" s="518"/>
    </row>
    <row r="1939" spans="1:14" s="470" customFormat="1">
      <c r="A1939" s="521"/>
      <c r="B1939" s="522" t="s">
        <v>279</v>
      </c>
      <c r="C1939" s="523">
        <v>0</v>
      </c>
      <c r="D1939" s="523"/>
      <c r="E1939" s="524">
        <v>5</v>
      </c>
      <c r="F1939" s="525">
        <v>0.5</v>
      </c>
      <c r="G1939" s="526">
        <f t="shared" si="891"/>
        <v>2.5</v>
      </c>
      <c r="H1939" s="520">
        <f t="shared" si="890"/>
        <v>0</v>
      </c>
      <c r="I1939" s="523"/>
      <c r="J1939" s="520"/>
      <c r="K1939" s="527"/>
      <c r="L1939" s="517">
        <v>17</v>
      </c>
      <c r="M1939" s="518"/>
      <c r="N1939" s="518"/>
    </row>
    <row r="1940" spans="1:14" s="470" customFormat="1">
      <c r="A1940" s="521"/>
      <c r="B1940" s="522" t="s">
        <v>280</v>
      </c>
      <c r="C1940" s="523">
        <v>0</v>
      </c>
      <c r="D1940" s="523"/>
      <c r="E1940" s="524">
        <v>6</v>
      </c>
      <c r="F1940" s="525">
        <v>0.5</v>
      </c>
      <c r="G1940" s="526">
        <f t="shared" si="891"/>
        <v>3</v>
      </c>
      <c r="H1940" s="520">
        <f t="shared" si="890"/>
        <v>0</v>
      </c>
      <c r="I1940" s="523"/>
      <c r="J1940" s="520"/>
      <c r="K1940" s="527"/>
      <c r="L1940" s="517">
        <v>18</v>
      </c>
      <c r="M1940" s="518"/>
      <c r="N1940" s="518"/>
    </row>
    <row r="1941" spans="1:14" s="470" customFormat="1">
      <c r="A1941" s="513">
        <v>5</v>
      </c>
      <c r="B1941" s="519" t="s">
        <v>281</v>
      </c>
      <c r="C1941" s="514">
        <f>C1942+C1945+C1946+C1947</f>
        <v>70</v>
      </c>
      <c r="D1941" s="514">
        <f>D1942+D1945+D1946+D1947</f>
        <v>54</v>
      </c>
      <c r="E1941" s="514"/>
      <c r="F1941" s="525">
        <v>0.5</v>
      </c>
      <c r="G1941" s="526">
        <f t="shared" si="891"/>
        <v>0</v>
      </c>
      <c r="H1941" s="515">
        <f>H1942+H1945+H1946+H1947</f>
        <v>342.5</v>
      </c>
      <c r="I1941" s="514">
        <f>I1942+I1945+I1946+I1947</f>
        <v>163.5</v>
      </c>
      <c r="J1941" s="515"/>
      <c r="K1941" s="528"/>
      <c r="L1941" s="517">
        <v>19</v>
      </c>
      <c r="M1941" s="518"/>
      <c r="N1941" s="518"/>
    </row>
    <row r="1942" spans="1:14" s="470" customFormat="1" ht="43.9" customHeight="1">
      <c r="A1942" s="513" t="s">
        <v>282</v>
      </c>
      <c r="B1942" s="519" t="s">
        <v>283</v>
      </c>
      <c r="C1942" s="514">
        <f>C1943+C1944</f>
        <v>0</v>
      </c>
      <c r="D1942" s="514">
        <f>D1943+D1944</f>
        <v>0</v>
      </c>
      <c r="E1942" s="512"/>
      <c r="F1942" s="525">
        <v>0.5</v>
      </c>
      <c r="G1942" s="526">
        <f t="shared" si="891"/>
        <v>0</v>
      </c>
      <c r="H1942" s="515">
        <f>H1943+H1944</f>
        <v>0</v>
      </c>
      <c r="I1942" s="514">
        <f>I1943+I1944</f>
        <v>0</v>
      </c>
      <c r="J1942" s="515"/>
      <c r="K1942" s="528"/>
      <c r="L1942" s="517">
        <v>20</v>
      </c>
      <c r="M1942" s="518"/>
      <c r="N1942" s="518"/>
    </row>
    <row r="1943" spans="1:14" s="470" customFormat="1">
      <c r="A1943" s="521"/>
      <c r="B1943" s="522" t="s">
        <v>284</v>
      </c>
      <c r="C1943" s="523">
        <v>0</v>
      </c>
      <c r="D1943" s="523"/>
      <c r="E1943" s="524">
        <v>1.5</v>
      </c>
      <c r="F1943" s="525">
        <v>0.5</v>
      </c>
      <c r="G1943" s="526">
        <f t="shared" si="891"/>
        <v>0.75</v>
      </c>
      <c r="H1943" s="520">
        <f t="shared" ref="H1943:H1947" si="892">ROUND(C1943*G1943*6,0)</f>
        <v>0</v>
      </c>
      <c r="I1943" s="523"/>
      <c r="J1943" s="520"/>
      <c r="K1943" s="527"/>
      <c r="L1943" s="517">
        <v>21</v>
      </c>
      <c r="M1943" s="518"/>
      <c r="N1943" s="518"/>
    </row>
    <row r="1944" spans="1:14" s="470" customFormat="1">
      <c r="A1944" s="521"/>
      <c r="B1944" s="522" t="s">
        <v>285</v>
      </c>
      <c r="C1944" s="523">
        <v>0</v>
      </c>
      <c r="D1944" s="523"/>
      <c r="E1944" s="524">
        <v>2</v>
      </c>
      <c r="F1944" s="525">
        <v>0.5</v>
      </c>
      <c r="G1944" s="526">
        <f t="shared" si="891"/>
        <v>1</v>
      </c>
      <c r="H1944" s="520">
        <f t="shared" si="892"/>
        <v>0</v>
      </c>
      <c r="I1944" s="523"/>
      <c r="J1944" s="520"/>
      <c r="K1944" s="527"/>
      <c r="L1944" s="517">
        <v>22</v>
      </c>
      <c r="M1944" s="518"/>
      <c r="N1944" s="518"/>
    </row>
    <row r="1945" spans="1:14" s="470" customFormat="1" ht="38.25">
      <c r="A1945" s="513" t="s">
        <v>286</v>
      </c>
      <c r="B1945" s="519" t="s">
        <v>287</v>
      </c>
      <c r="C1945" s="514">
        <v>8</v>
      </c>
      <c r="D1945" s="514">
        <v>8</v>
      </c>
      <c r="E1945" s="529">
        <v>1</v>
      </c>
      <c r="F1945" s="525">
        <v>0.5</v>
      </c>
      <c r="G1945" s="526">
        <f t="shared" si="891"/>
        <v>0.5</v>
      </c>
      <c r="H1945" s="520">
        <f t="shared" ref="H1945" si="893">ROUND(C1945*G1945*12,0)</f>
        <v>48</v>
      </c>
      <c r="I1945" s="514">
        <v>24</v>
      </c>
      <c r="J1945" s="515"/>
      <c r="K1945" s="528"/>
      <c r="L1945" s="517">
        <v>23</v>
      </c>
      <c r="M1945" s="518"/>
      <c r="N1945" s="518"/>
    </row>
    <row r="1946" spans="1:14" s="470" customFormat="1" ht="25.5">
      <c r="A1946" s="513" t="s">
        <v>288</v>
      </c>
      <c r="B1946" s="519" t="s">
        <v>289</v>
      </c>
      <c r="C1946" s="602">
        <v>61</v>
      </c>
      <c r="D1946" s="602">
        <v>45</v>
      </c>
      <c r="E1946" s="603">
        <v>1</v>
      </c>
      <c r="F1946" s="604">
        <v>0.5</v>
      </c>
      <c r="G1946" s="605">
        <f t="shared" si="891"/>
        <v>0.5</v>
      </c>
      <c r="H1946" s="553">
        <v>285.5</v>
      </c>
      <c r="I1946" s="514">
        <v>135</v>
      </c>
      <c r="J1946" s="515"/>
      <c r="K1946" s="528"/>
      <c r="L1946" s="517">
        <v>24</v>
      </c>
      <c r="M1946" s="518"/>
      <c r="N1946" s="518"/>
    </row>
    <row r="1947" spans="1:14" s="470" customFormat="1" ht="38.25">
      <c r="A1947" s="513" t="s">
        <v>290</v>
      </c>
      <c r="B1947" s="519" t="s">
        <v>291</v>
      </c>
      <c r="C1947" s="514">
        <v>1</v>
      </c>
      <c r="D1947" s="514">
        <v>1</v>
      </c>
      <c r="E1947" s="529">
        <v>3</v>
      </c>
      <c r="F1947" s="525">
        <v>0.5</v>
      </c>
      <c r="G1947" s="526">
        <f t="shared" si="891"/>
        <v>1.5</v>
      </c>
      <c r="H1947" s="515">
        <f t="shared" si="892"/>
        <v>9</v>
      </c>
      <c r="I1947" s="514">
        <v>4.5</v>
      </c>
      <c r="J1947" s="515"/>
      <c r="K1947" s="528"/>
      <c r="L1947" s="517">
        <v>25</v>
      </c>
      <c r="M1947" s="518"/>
      <c r="N1947" s="518"/>
    </row>
    <row r="1948" spans="1:14" s="475" customFormat="1" ht="25.5">
      <c r="A1948" s="513">
        <v>6</v>
      </c>
      <c r="B1948" s="519" t="s">
        <v>292</v>
      </c>
      <c r="C1948" s="514">
        <f>C1949+C1953</f>
        <v>82</v>
      </c>
      <c r="D1948" s="514">
        <f>D1949+D1953</f>
        <v>82</v>
      </c>
      <c r="E1948" s="512"/>
      <c r="F1948" s="516"/>
      <c r="G1948" s="530"/>
      <c r="H1948" s="515">
        <f>H1949+H1953</f>
        <v>875.01</v>
      </c>
      <c r="I1948" s="514">
        <f>I1949+I1953</f>
        <v>432.51</v>
      </c>
      <c r="J1948" s="515"/>
      <c r="K1948" s="528"/>
      <c r="L1948" s="531">
        <v>26</v>
      </c>
      <c r="M1948" s="569"/>
      <c r="N1948" s="569"/>
    </row>
    <row r="1949" spans="1:14" s="475" customFormat="1">
      <c r="A1949" s="513" t="s">
        <v>293</v>
      </c>
      <c r="B1949" s="519" t="s">
        <v>294</v>
      </c>
      <c r="C1949" s="514">
        <f>C1950+C1951+C1952</f>
        <v>5</v>
      </c>
      <c r="D1949" s="514">
        <f>D1950+D1951+D1952</f>
        <v>5</v>
      </c>
      <c r="E1949" s="512">
        <v>2.5</v>
      </c>
      <c r="F1949" s="516">
        <v>0.5</v>
      </c>
      <c r="G1949" s="530">
        <f t="shared" ref="G1949:G1952" si="894">E1949*F1949</f>
        <v>1.25</v>
      </c>
      <c r="H1949" s="515">
        <f>H1950+H1951+H1952</f>
        <v>75</v>
      </c>
      <c r="I1949" s="514">
        <f>I1950+I1951+I1952</f>
        <v>37.5</v>
      </c>
      <c r="J1949" s="515"/>
      <c r="K1949" s="528"/>
      <c r="L1949" s="531">
        <v>27</v>
      </c>
      <c r="M1949" s="569"/>
      <c r="N1949" s="569"/>
    </row>
    <row r="1950" spans="1:14" s="470" customFormat="1">
      <c r="A1950" s="521"/>
      <c r="B1950" s="522" t="s">
        <v>295</v>
      </c>
      <c r="C1950" s="523">
        <v>2</v>
      </c>
      <c r="D1950" s="523">
        <v>2</v>
      </c>
      <c r="E1950" s="524">
        <v>2.5</v>
      </c>
      <c r="F1950" s="525">
        <v>0.5</v>
      </c>
      <c r="G1950" s="526">
        <f t="shared" si="894"/>
        <v>1.25</v>
      </c>
      <c r="H1950" s="520">
        <f>ROUND(C1950*G1950*12,0)</f>
        <v>30</v>
      </c>
      <c r="I1950" s="523">
        <v>15</v>
      </c>
      <c r="J1950" s="520"/>
      <c r="K1950" s="527"/>
      <c r="L1950" s="517">
        <v>28</v>
      </c>
      <c r="M1950" s="518"/>
      <c r="N1950" s="518"/>
    </row>
    <row r="1951" spans="1:14" s="470" customFormat="1">
      <c r="A1951" s="521"/>
      <c r="B1951" s="522" t="s">
        <v>296</v>
      </c>
      <c r="C1951" s="523">
        <v>0</v>
      </c>
      <c r="D1951" s="523">
        <v>0</v>
      </c>
      <c r="E1951" s="524">
        <v>2</v>
      </c>
      <c r="F1951" s="525">
        <v>0.5</v>
      </c>
      <c r="G1951" s="526">
        <f t="shared" si="894"/>
        <v>1</v>
      </c>
      <c r="H1951" s="520">
        <f t="shared" ref="H1951:H1952" si="895">ROUND(C1951*G1951*12,0)</f>
        <v>0</v>
      </c>
      <c r="I1951" s="523">
        <v>0</v>
      </c>
      <c r="J1951" s="520"/>
      <c r="K1951" s="527"/>
      <c r="L1951" s="517">
        <v>29</v>
      </c>
      <c r="M1951" s="518"/>
      <c r="N1951" s="518"/>
    </row>
    <row r="1952" spans="1:14" s="470" customFormat="1">
      <c r="A1952" s="521"/>
      <c r="B1952" s="522" t="s">
        <v>297</v>
      </c>
      <c r="C1952" s="523">
        <v>3</v>
      </c>
      <c r="D1952" s="523">
        <v>3</v>
      </c>
      <c r="E1952" s="524">
        <v>2.5</v>
      </c>
      <c r="F1952" s="525">
        <v>0.5</v>
      </c>
      <c r="G1952" s="526">
        <f t="shared" si="894"/>
        <v>1.25</v>
      </c>
      <c r="H1952" s="520">
        <f t="shared" si="895"/>
        <v>45</v>
      </c>
      <c r="I1952" s="523">
        <v>22.5</v>
      </c>
      <c r="J1952" s="520"/>
      <c r="K1952" s="527"/>
      <c r="L1952" s="517">
        <v>30</v>
      </c>
      <c r="M1952" s="518"/>
      <c r="N1952" s="518"/>
    </row>
    <row r="1953" spans="1:14" s="475" customFormat="1">
      <c r="A1953" s="513" t="s">
        <v>298</v>
      </c>
      <c r="B1953" s="519" t="s">
        <v>299</v>
      </c>
      <c r="C1953" s="514">
        <f>C1954+C1955+C1956</f>
        <v>77</v>
      </c>
      <c r="D1953" s="514">
        <f>D1954+D1955+D1956</f>
        <v>77</v>
      </c>
      <c r="E1953" s="512"/>
      <c r="F1953" s="516"/>
      <c r="G1953" s="530"/>
      <c r="H1953" s="515">
        <f>H1954+H1955+H1956</f>
        <v>800.01</v>
      </c>
      <c r="I1953" s="514">
        <f>I1954+I1955+I1956</f>
        <v>395.01</v>
      </c>
      <c r="J1953" s="515"/>
      <c r="K1953" s="528"/>
      <c r="L1953" s="531">
        <v>31</v>
      </c>
      <c r="M1953" s="569"/>
      <c r="N1953" s="569"/>
    </row>
    <row r="1954" spans="1:14" s="470" customFormat="1">
      <c r="A1954" s="521"/>
      <c r="B1954" s="522" t="s">
        <v>295</v>
      </c>
      <c r="C1954" s="523">
        <v>22</v>
      </c>
      <c r="D1954" s="523">
        <v>22</v>
      </c>
      <c r="E1954" s="524">
        <v>2</v>
      </c>
      <c r="F1954" s="525">
        <v>0.5</v>
      </c>
      <c r="G1954" s="526">
        <f t="shared" ref="G1954:G1956" si="896">E1954*F1954</f>
        <v>1</v>
      </c>
      <c r="H1954" s="520">
        <f>ROUND(C1954*G1954*12,0)</f>
        <v>264</v>
      </c>
      <c r="I1954" s="523">
        <v>132</v>
      </c>
      <c r="J1954" s="520"/>
      <c r="K1954" s="527"/>
      <c r="L1954" s="517">
        <v>32</v>
      </c>
      <c r="M1954" s="518"/>
      <c r="N1954" s="518"/>
    </row>
    <row r="1955" spans="1:14" s="470" customFormat="1">
      <c r="A1955" s="521"/>
      <c r="B1955" s="522" t="s">
        <v>296</v>
      </c>
      <c r="C1955" s="523">
        <v>37</v>
      </c>
      <c r="D1955" s="523">
        <v>37</v>
      </c>
      <c r="E1955" s="524">
        <v>1.5</v>
      </c>
      <c r="F1955" s="525">
        <v>0.5</v>
      </c>
      <c r="G1955" s="526">
        <f t="shared" si="896"/>
        <v>0.75</v>
      </c>
      <c r="H1955" s="520">
        <v>323.01</v>
      </c>
      <c r="I1955" s="523">
        <v>156.51</v>
      </c>
      <c r="J1955" s="520"/>
      <c r="K1955" s="527"/>
      <c r="L1955" s="517">
        <v>33</v>
      </c>
      <c r="M1955" s="518"/>
      <c r="N1955" s="518"/>
    </row>
    <row r="1956" spans="1:14" s="470" customFormat="1">
      <c r="A1956" s="521"/>
      <c r="B1956" s="522" t="s">
        <v>297</v>
      </c>
      <c r="C1956" s="571">
        <v>18</v>
      </c>
      <c r="D1956" s="571">
        <v>18</v>
      </c>
      <c r="E1956" s="606">
        <v>2</v>
      </c>
      <c r="F1956" s="604">
        <v>0.5</v>
      </c>
      <c r="G1956" s="605">
        <f t="shared" si="896"/>
        <v>1</v>
      </c>
      <c r="H1956" s="553">
        <v>213</v>
      </c>
      <c r="I1956" s="571">
        <f>4.5+102</f>
        <v>106.5</v>
      </c>
      <c r="J1956" s="520"/>
      <c r="K1956" s="527"/>
      <c r="L1956" s="517">
        <v>34</v>
      </c>
      <c r="M1956" s="518"/>
      <c r="N1956" s="518"/>
    </row>
    <row r="1957" spans="1:14" s="470" customFormat="1" ht="25.5">
      <c r="A1957" s="513">
        <v>7</v>
      </c>
      <c r="B1957" s="519" t="s">
        <v>300</v>
      </c>
      <c r="C1957" s="602">
        <v>173</v>
      </c>
      <c r="D1957" s="602">
        <v>148</v>
      </c>
      <c r="E1957" s="607">
        <v>1.5</v>
      </c>
      <c r="F1957" s="608">
        <v>0.5</v>
      </c>
      <c r="G1957" s="609">
        <f>E1957*F1957</f>
        <v>0.75</v>
      </c>
      <c r="H1957" s="577">
        <v>1398.85</v>
      </c>
      <c r="I1957" s="602">
        <v>666.1</v>
      </c>
      <c r="J1957" s="515"/>
      <c r="K1957" s="528"/>
      <c r="L1957" s="517">
        <v>35</v>
      </c>
      <c r="M1957" s="518"/>
      <c r="N1957" s="518"/>
    </row>
    <row r="1958" spans="1:14" s="470" customFormat="1">
      <c r="A1958" s="513" t="s">
        <v>37</v>
      </c>
      <c r="B1958" s="519" t="s">
        <v>301</v>
      </c>
      <c r="C1958" s="514">
        <f>C1959+C1966+C1967</f>
        <v>0</v>
      </c>
      <c r="D1958" s="514">
        <f>D1959+D1966+D1967</f>
        <v>0</v>
      </c>
      <c r="E1958" s="532"/>
      <c r="F1958" s="525"/>
      <c r="G1958" s="526"/>
      <c r="H1958" s="515">
        <f>H1959+H1966+H1967</f>
        <v>0</v>
      </c>
      <c r="I1958" s="514">
        <f>I1959+I1966+I1967</f>
        <v>0</v>
      </c>
      <c r="J1958" s="515"/>
      <c r="K1958" s="528"/>
      <c r="L1958" s="517">
        <v>36</v>
      </c>
      <c r="M1958" s="518"/>
      <c r="N1958" s="518"/>
    </row>
    <row r="1959" spans="1:14" s="470" customFormat="1" ht="25.5">
      <c r="A1959" s="513">
        <v>1</v>
      </c>
      <c r="B1959" s="519" t="s">
        <v>302</v>
      </c>
      <c r="C1959" s="514">
        <f>C1960+C1961</f>
        <v>0</v>
      </c>
      <c r="D1959" s="514">
        <f>D1960+D1961</f>
        <v>0</v>
      </c>
      <c r="E1959" s="533"/>
      <c r="F1959" s="525"/>
      <c r="G1959" s="526"/>
      <c r="H1959" s="515">
        <f>H1960+H1961</f>
        <v>0</v>
      </c>
      <c r="I1959" s="514">
        <f>I1960+I1961</f>
        <v>0</v>
      </c>
      <c r="J1959" s="515"/>
      <c r="K1959" s="528"/>
      <c r="L1959" s="517">
        <v>37</v>
      </c>
      <c r="M1959" s="518"/>
      <c r="N1959" s="518"/>
    </row>
    <row r="1960" spans="1:14" s="470" customFormat="1">
      <c r="A1960" s="513" t="s">
        <v>39</v>
      </c>
      <c r="B1960" s="519" t="s">
        <v>303</v>
      </c>
      <c r="C1960" s="514">
        <v>0</v>
      </c>
      <c r="D1960" s="514"/>
      <c r="E1960" s="512">
        <v>2.5</v>
      </c>
      <c r="F1960" s="525">
        <v>0.5</v>
      </c>
      <c r="G1960" s="526">
        <f t="shared" ref="G1960:G1966" si="897">E1960*F1960</f>
        <v>1.25</v>
      </c>
      <c r="H1960" s="520">
        <f>ROUND(C1960*G1960*12,0)</f>
        <v>0</v>
      </c>
      <c r="I1960" s="514"/>
      <c r="J1960" s="515"/>
      <c r="K1960" s="528"/>
      <c r="L1960" s="517">
        <v>38</v>
      </c>
      <c r="M1960" s="518"/>
      <c r="N1960" s="518"/>
    </row>
    <row r="1961" spans="1:14" s="470" customFormat="1">
      <c r="A1961" s="513" t="s">
        <v>42</v>
      </c>
      <c r="B1961" s="519" t="s">
        <v>304</v>
      </c>
      <c r="C1961" s="514">
        <f>SUM(C1962:C1965)</f>
        <v>0</v>
      </c>
      <c r="D1961" s="514">
        <f>SUM(D1962:D1965)</f>
        <v>0</v>
      </c>
      <c r="E1961" s="512"/>
      <c r="F1961" s="525"/>
      <c r="G1961" s="526"/>
      <c r="H1961" s="515">
        <f>SUM(H1962:H1965)</f>
        <v>0</v>
      </c>
      <c r="I1961" s="514">
        <f>SUM(I1962:I1965)</f>
        <v>0</v>
      </c>
      <c r="J1961" s="515"/>
      <c r="K1961" s="528"/>
      <c r="L1961" s="517">
        <v>39</v>
      </c>
      <c r="M1961" s="518"/>
      <c r="N1961" s="518"/>
    </row>
    <row r="1962" spans="1:14" s="470" customFormat="1">
      <c r="A1962" s="521"/>
      <c r="B1962" s="522" t="s">
        <v>305</v>
      </c>
      <c r="C1962" s="600">
        <v>0</v>
      </c>
      <c r="D1962" s="600"/>
      <c r="E1962" s="524">
        <v>1.5</v>
      </c>
      <c r="F1962" s="525">
        <v>0.5</v>
      </c>
      <c r="G1962" s="526">
        <f t="shared" si="897"/>
        <v>0.75</v>
      </c>
      <c r="H1962" s="520">
        <f t="shared" ref="H1962:H1966" si="898">ROUND(C1962*G1962*12,0)</f>
        <v>0</v>
      </c>
      <c r="I1962" s="523"/>
      <c r="J1962" s="520"/>
      <c r="K1962" s="527"/>
      <c r="L1962" s="517">
        <v>40</v>
      </c>
      <c r="M1962" s="518"/>
      <c r="N1962" s="518"/>
    </row>
    <row r="1963" spans="1:14" s="470" customFormat="1">
      <c r="A1963" s="521"/>
      <c r="B1963" s="522" t="s">
        <v>306</v>
      </c>
      <c r="C1963" s="523">
        <v>0</v>
      </c>
      <c r="D1963" s="523"/>
      <c r="E1963" s="524">
        <v>3</v>
      </c>
      <c r="F1963" s="525">
        <v>0.5</v>
      </c>
      <c r="G1963" s="526">
        <f t="shared" si="897"/>
        <v>1.5</v>
      </c>
      <c r="H1963" s="520">
        <f t="shared" si="898"/>
        <v>0</v>
      </c>
      <c r="I1963" s="523"/>
      <c r="J1963" s="520"/>
      <c r="K1963" s="527"/>
      <c r="L1963" s="517">
        <v>41</v>
      </c>
      <c r="M1963" s="518"/>
      <c r="N1963" s="518"/>
    </row>
    <row r="1964" spans="1:14" s="470" customFormat="1">
      <c r="A1964" s="521"/>
      <c r="B1964" s="522" t="s">
        <v>307</v>
      </c>
      <c r="C1964" s="523">
        <v>0</v>
      </c>
      <c r="D1964" s="523"/>
      <c r="E1964" s="524">
        <v>4.5</v>
      </c>
      <c r="F1964" s="525">
        <v>0.5</v>
      </c>
      <c r="G1964" s="526">
        <f t="shared" si="897"/>
        <v>2.25</v>
      </c>
      <c r="H1964" s="520">
        <f t="shared" si="898"/>
        <v>0</v>
      </c>
      <c r="I1964" s="523"/>
      <c r="J1964" s="520"/>
      <c r="K1964" s="527"/>
      <c r="L1964" s="517">
        <v>42</v>
      </c>
      <c r="M1964" s="518"/>
      <c r="N1964" s="518"/>
    </row>
    <row r="1965" spans="1:14" s="470" customFormat="1">
      <c r="A1965" s="521"/>
      <c r="B1965" s="522" t="s">
        <v>308</v>
      </c>
      <c r="C1965" s="523">
        <v>0</v>
      </c>
      <c r="D1965" s="523"/>
      <c r="E1965" s="524">
        <v>6</v>
      </c>
      <c r="F1965" s="525">
        <v>0.5</v>
      </c>
      <c r="G1965" s="526">
        <f t="shared" si="897"/>
        <v>3</v>
      </c>
      <c r="H1965" s="520">
        <f t="shared" si="898"/>
        <v>0</v>
      </c>
      <c r="I1965" s="523"/>
      <c r="J1965" s="520"/>
      <c r="K1965" s="527"/>
      <c r="L1965" s="517">
        <v>43</v>
      </c>
      <c r="M1965" s="518"/>
      <c r="N1965" s="518"/>
    </row>
    <row r="1966" spans="1:14" s="470" customFormat="1" ht="25.5">
      <c r="A1966" s="513">
        <v>2</v>
      </c>
      <c r="B1966" s="519" t="s">
        <v>309</v>
      </c>
      <c r="C1966" s="523">
        <v>0</v>
      </c>
      <c r="D1966" s="523"/>
      <c r="E1966" s="512">
        <v>1.5</v>
      </c>
      <c r="F1966" s="525">
        <v>0.5</v>
      </c>
      <c r="G1966" s="526">
        <f t="shared" si="897"/>
        <v>0.75</v>
      </c>
      <c r="H1966" s="520">
        <f t="shared" si="898"/>
        <v>0</v>
      </c>
      <c r="I1966" s="514"/>
      <c r="J1966" s="515"/>
      <c r="K1966" s="528"/>
      <c r="L1966" s="517">
        <v>44</v>
      </c>
      <c r="M1966" s="518"/>
      <c r="N1966" s="518"/>
    </row>
    <row r="1967" spans="1:14" s="470" customFormat="1" ht="25.5">
      <c r="A1967" s="513">
        <v>3</v>
      </c>
      <c r="B1967" s="519" t="s">
        <v>310</v>
      </c>
      <c r="C1967" s="523">
        <f t="shared" ref="C1967:K1967" si="899">C1968+C1971+C1976</f>
        <v>0</v>
      </c>
      <c r="D1967" s="523">
        <f t="shared" ref="D1967" si="900">D1968+D1971+D1976</f>
        <v>0</v>
      </c>
      <c r="E1967" s="515">
        <f t="shared" si="899"/>
        <v>0</v>
      </c>
      <c r="F1967" s="515">
        <f t="shared" si="899"/>
        <v>0</v>
      </c>
      <c r="G1967" s="515">
        <f t="shared" si="899"/>
        <v>0</v>
      </c>
      <c r="H1967" s="515">
        <f t="shared" si="899"/>
        <v>0</v>
      </c>
      <c r="I1967" s="514">
        <f t="shared" ref="I1967" si="901">I1968+I1971+I1976</f>
        <v>0</v>
      </c>
      <c r="J1967" s="515">
        <f t="shared" si="899"/>
        <v>0</v>
      </c>
      <c r="K1967" s="515">
        <f t="shared" si="899"/>
        <v>0</v>
      </c>
      <c r="L1967" s="517">
        <v>45</v>
      </c>
      <c r="M1967" s="518"/>
      <c r="N1967" s="518"/>
    </row>
    <row r="1968" spans="1:14" s="475" customFormat="1">
      <c r="A1968" s="513" t="s">
        <v>311</v>
      </c>
      <c r="B1968" s="519" t="s">
        <v>312</v>
      </c>
      <c r="C1968" s="523">
        <f>C1969+C1970</f>
        <v>0</v>
      </c>
      <c r="D1968" s="523">
        <f>D1969+D1970</f>
        <v>0</v>
      </c>
      <c r="E1968" s="532"/>
      <c r="F1968" s="516"/>
      <c r="G1968" s="530"/>
      <c r="H1968" s="515">
        <f>H1969+H1970</f>
        <v>0</v>
      </c>
      <c r="I1968" s="514">
        <f>I1969+I1970</f>
        <v>0</v>
      </c>
      <c r="J1968" s="515"/>
      <c r="K1968" s="528"/>
      <c r="L1968" s="531">
        <v>46</v>
      </c>
      <c r="M1968" s="518"/>
      <c r="N1968" s="518"/>
    </row>
    <row r="1969" spans="1:14" s="470" customFormat="1" ht="25.5">
      <c r="A1969" s="521"/>
      <c r="B1969" s="522" t="s">
        <v>313</v>
      </c>
      <c r="C1969" s="523">
        <v>0</v>
      </c>
      <c r="D1969" s="523"/>
      <c r="E1969" s="524">
        <v>1.5</v>
      </c>
      <c r="F1969" s="525">
        <v>0.5</v>
      </c>
      <c r="G1969" s="526">
        <f t="shared" ref="G1969:G1975" si="902">E1969*F1969</f>
        <v>0.75</v>
      </c>
      <c r="H1969" s="520">
        <f t="shared" ref="H1969:H1970" si="903">ROUND(C1969*G1969*12,0)</f>
        <v>0</v>
      </c>
      <c r="I1969" s="523"/>
      <c r="J1969" s="520"/>
      <c r="K1969" s="527"/>
      <c r="L1969" s="517">
        <v>47</v>
      </c>
      <c r="M1969" s="518"/>
      <c r="N1969" s="518"/>
    </row>
    <row r="1970" spans="1:14" s="470" customFormat="1" ht="25.5">
      <c r="A1970" s="521"/>
      <c r="B1970" s="522" t="s">
        <v>314</v>
      </c>
      <c r="C1970" s="523">
        <v>0</v>
      </c>
      <c r="D1970" s="523"/>
      <c r="E1970" s="524">
        <v>2</v>
      </c>
      <c r="F1970" s="525">
        <v>0.5</v>
      </c>
      <c r="G1970" s="526">
        <f t="shared" si="902"/>
        <v>1</v>
      </c>
      <c r="H1970" s="520">
        <f t="shared" si="903"/>
        <v>0</v>
      </c>
      <c r="I1970" s="523"/>
      <c r="J1970" s="520"/>
      <c r="K1970" s="527"/>
      <c r="L1970" s="517">
        <v>48</v>
      </c>
      <c r="M1970" s="518"/>
      <c r="N1970" s="518"/>
    </row>
    <row r="1971" spans="1:14" s="475" customFormat="1" ht="35.1" customHeight="1">
      <c r="A1971" s="513" t="s">
        <v>315</v>
      </c>
      <c r="B1971" s="519" t="s">
        <v>316</v>
      </c>
      <c r="C1971" s="514">
        <f>SUM(C1972:C1975)</f>
        <v>0</v>
      </c>
      <c r="D1971" s="514">
        <f>SUM(D1972:D1975)</f>
        <v>0</v>
      </c>
      <c r="E1971" s="532"/>
      <c r="F1971" s="516"/>
      <c r="G1971" s="530"/>
      <c r="H1971" s="515">
        <f>SUM(H1972:H1975)</f>
        <v>0</v>
      </c>
      <c r="I1971" s="514">
        <f>SUM(I1972:I1975)</f>
        <v>0</v>
      </c>
      <c r="J1971" s="515"/>
      <c r="K1971" s="528"/>
      <c r="L1971" s="531">
        <v>49</v>
      </c>
      <c r="M1971" s="518"/>
      <c r="N1971" s="518"/>
    </row>
    <row r="1972" spans="1:14" s="470" customFormat="1">
      <c r="A1972" s="521"/>
      <c r="B1972" s="522" t="s">
        <v>317</v>
      </c>
      <c r="C1972" s="523">
        <v>0</v>
      </c>
      <c r="D1972" s="523"/>
      <c r="E1972" s="534">
        <v>1</v>
      </c>
      <c r="F1972" s="525">
        <v>0.5</v>
      </c>
      <c r="G1972" s="526">
        <f t="shared" si="902"/>
        <v>0.5</v>
      </c>
      <c r="H1972" s="520">
        <f t="shared" ref="H1972:H1975" si="904">ROUND(C1972*G1972*12,0)</f>
        <v>0</v>
      </c>
      <c r="I1972" s="523"/>
      <c r="J1972" s="520"/>
      <c r="K1972" s="527"/>
      <c r="L1972" s="517">
        <v>50</v>
      </c>
      <c r="M1972" s="518"/>
      <c r="N1972" s="518"/>
    </row>
    <row r="1973" spans="1:14" s="470" customFormat="1">
      <c r="A1973" s="521"/>
      <c r="B1973" s="522" t="s">
        <v>318</v>
      </c>
      <c r="C1973" s="523">
        <v>0</v>
      </c>
      <c r="D1973" s="523"/>
      <c r="E1973" s="524">
        <v>2</v>
      </c>
      <c r="F1973" s="525">
        <v>0.5</v>
      </c>
      <c r="G1973" s="526">
        <f t="shared" si="902"/>
        <v>1</v>
      </c>
      <c r="H1973" s="520">
        <f t="shared" si="904"/>
        <v>0</v>
      </c>
      <c r="I1973" s="523"/>
      <c r="J1973" s="520"/>
      <c r="K1973" s="527"/>
      <c r="L1973" s="517">
        <v>51</v>
      </c>
      <c r="M1973" s="518"/>
      <c r="N1973" s="518"/>
    </row>
    <row r="1974" spans="1:14" s="470" customFormat="1">
      <c r="A1974" s="521"/>
      <c r="B1974" s="522" t="s">
        <v>319</v>
      </c>
      <c r="C1974" s="601">
        <v>0</v>
      </c>
      <c r="D1974" s="601"/>
      <c r="E1974" s="534">
        <v>3</v>
      </c>
      <c r="F1974" s="525">
        <v>0.5</v>
      </c>
      <c r="G1974" s="526">
        <f t="shared" si="902"/>
        <v>1.5</v>
      </c>
      <c r="H1974" s="520">
        <f t="shared" si="904"/>
        <v>0</v>
      </c>
      <c r="I1974" s="523"/>
      <c r="J1974" s="520"/>
      <c r="K1974" s="527"/>
      <c r="L1974" s="517">
        <v>52</v>
      </c>
      <c r="M1974" s="518"/>
      <c r="N1974" s="518"/>
    </row>
    <row r="1975" spans="1:14" s="470" customFormat="1">
      <c r="A1975" s="521"/>
      <c r="B1975" s="522" t="s">
        <v>320</v>
      </c>
      <c r="C1975" s="523">
        <v>0</v>
      </c>
      <c r="D1975" s="523"/>
      <c r="E1975" s="534">
        <v>4</v>
      </c>
      <c r="F1975" s="525">
        <v>0.5</v>
      </c>
      <c r="G1975" s="526">
        <f t="shared" si="902"/>
        <v>2</v>
      </c>
      <c r="H1975" s="520">
        <f t="shared" si="904"/>
        <v>0</v>
      </c>
      <c r="I1975" s="523"/>
      <c r="J1975" s="520"/>
      <c r="K1975" s="527"/>
      <c r="L1975" s="517">
        <v>53</v>
      </c>
      <c r="M1975" s="518"/>
      <c r="N1975" s="518"/>
    </row>
    <row r="1976" spans="1:14" s="470" customFormat="1" ht="25.5">
      <c r="A1976" s="513" t="s">
        <v>321</v>
      </c>
      <c r="B1976" s="519" t="s">
        <v>322</v>
      </c>
      <c r="C1976" s="514">
        <f>SUM(C1977:C1980)</f>
        <v>0</v>
      </c>
      <c r="D1976" s="514">
        <f>SUM(D1977:D1980)</f>
        <v>0</v>
      </c>
      <c r="E1976" s="532"/>
      <c r="F1976" s="525"/>
      <c r="G1976" s="526"/>
      <c r="H1976" s="515">
        <f>SUM(H1977:H1980)</f>
        <v>0</v>
      </c>
      <c r="I1976" s="514">
        <f>SUM(I1977:I1980)</f>
        <v>0</v>
      </c>
      <c r="J1976" s="515"/>
      <c r="K1976" s="528"/>
      <c r="L1976" s="517">
        <v>54</v>
      </c>
      <c r="M1976" s="518"/>
      <c r="N1976" s="518"/>
    </row>
    <row r="1977" spans="1:14" s="470" customFormat="1">
      <c r="A1977" s="521"/>
      <c r="B1977" s="522" t="s">
        <v>323</v>
      </c>
      <c r="C1977" s="523">
        <v>0</v>
      </c>
      <c r="D1977" s="523"/>
      <c r="E1977" s="524">
        <v>1.5</v>
      </c>
      <c r="F1977" s="525">
        <v>0.5</v>
      </c>
      <c r="G1977" s="526">
        <f t="shared" ref="G1977:G1981" si="905">E1977*F1977</f>
        <v>0.75</v>
      </c>
      <c r="H1977" s="520">
        <f t="shared" ref="H1977:H1980" si="906">ROUND(C1977*G1977*12,0)</f>
        <v>0</v>
      </c>
      <c r="I1977" s="523"/>
      <c r="J1977" s="520"/>
      <c r="K1977" s="527"/>
      <c r="L1977" s="517">
        <v>55</v>
      </c>
      <c r="M1977" s="518"/>
      <c r="N1977" s="518"/>
    </row>
    <row r="1978" spans="1:14" s="470" customFormat="1">
      <c r="A1978" s="521"/>
      <c r="B1978" s="522" t="s">
        <v>324</v>
      </c>
      <c r="C1978" s="523">
        <v>0</v>
      </c>
      <c r="D1978" s="523"/>
      <c r="E1978" s="535">
        <v>3</v>
      </c>
      <c r="F1978" s="525">
        <v>0.5</v>
      </c>
      <c r="G1978" s="526">
        <f t="shared" si="905"/>
        <v>1.5</v>
      </c>
      <c r="H1978" s="520">
        <f t="shared" si="906"/>
        <v>0</v>
      </c>
      <c r="I1978" s="523"/>
      <c r="J1978" s="520"/>
      <c r="K1978" s="527"/>
      <c r="L1978" s="517">
        <v>56</v>
      </c>
      <c r="M1978" s="518"/>
      <c r="N1978" s="518"/>
    </row>
    <row r="1979" spans="1:14" s="470" customFormat="1">
      <c r="A1979" s="521"/>
      <c r="B1979" s="522" t="s">
        <v>325</v>
      </c>
      <c r="C1979" s="523">
        <v>0</v>
      </c>
      <c r="D1979" s="523"/>
      <c r="E1979" s="536">
        <v>2.5</v>
      </c>
      <c r="F1979" s="525">
        <v>0.5</v>
      </c>
      <c r="G1979" s="526">
        <f t="shared" si="905"/>
        <v>1.25</v>
      </c>
      <c r="H1979" s="520">
        <f t="shared" si="906"/>
        <v>0</v>
      </c>
      <c r="I1979" s="523"/>
      <c r="J1979" s="520"/>
      <c r="K1979" s="527"/>
      <c r="L1979" s="517">
        <v>57</v>
      </c>
      <c r="M1979" s="518"/>
      <c r="N1979" s="518"/>
    </row>
    <row r="1980" spans="1:14" s="470" customFormat="1">
      <c r="A1980" s="521"/>
      <c r="B1980" s="522" t="s">
        <v>326</v>
      </c>
      <c r="C1980" s="523">
        <v>0</v>
      </c>
      <c r="D1980" s="523"/>
      <c r="E1980" s="524">
        <v>5</v>
      </c>
      <c r="F1980" s="525">
        <v>0.5</v>
      </c>
      <c r="G1980" s="526">
        <f t="shared" si="905"/>
        <v>2.5</v>
      </c>
      <c r="H1980" s="520">
        <f t="shared" si="906"/>
        <v>0</v>
      </c>
      <c r="I1980" s="523"/>
      <c r="J1980" s="520"/>
      <c r="K1980" s="527"/>
      <c r="L1980" s="517">
        <v>58</v>
      </c>
      <c r="M1980" s="518"/>
      <c r="N1980" s="518"/>
    </row>
    <row r="1981" spans="1:14" s="470" customFormat="1">
      <c r="A1981" s="513" t="s">
        <v>21</v>
      </c>
      <c r="B1981" s="519" t="s">
        <v>327</v>
      </c>
      <c r="C1981" s="552">
        <v>0</v>
      </c>
      <c r="D1981" s="552"/>
      <c r="E1981" s="529">
        <v>20</v>
      </c>
      <c r="F1981" s="516">
        <v>0.5</v>
      </c>
      <c r="G1981" s="526">
        <f t="shared" si="905"/>
        <v>10</v>
      </c>
      <c r="H1981" s="520">
        <f>ROUND(C1981*G1981*1,0)</f>
        <v>0</v>
      </c>
      <c r="I1981" s="514"/>
      <c r="J1981" s="515"/>
      <c r="K1981" s="528"/>
      <c r="L1981" s="517">
        <v>72</v>
      </c>
      <c r="M1981" s="518"/>
      <c r="N1981" s="518"/>
    </row>
    <row r="1982" spans="1:14" s="470" customFormat="1">
      <c r="A1982" s="512"/>
      <c r="B1982" s="513" t="s">
        <v>115</v>
      </c>
      <c r="C1982" s="514">
        <f>C1983+C2040</f>
        <v>544</v>
      </c>
      <c r="D1982" s="514">
        <f>D1983+D2040</f>
        <v>522</v>
      </c>
      <c r="E1982" s="515"/>
      <c r="F1982" s="516"/>
      <c r="G1982" s="516"/>
      <c r="H1982" s="515">
        <f>H1983+H2040</f>
        <v>4775.5</v>
      </c>
      <c r="I1982" s="514">
        <f>I1983+I2040</f>
        <v>2289</v>
      </c>
      <c r="J1982" s="515"/>
      <c r="K1982" s="515"/>
      <c r="L1982" s="517">
        <v>1</v>
      </c>
      <c r="M1982" s="518"/>
      <c r="N1982" s="518"/>
    </row>
    <row r="1983" spans="1:14" s="470" customFormat="1">
      <c r="A1983" s="513" t="s">
        <v>20</v>
      </c>
      <c r="B1983" s="519" t="s">
        <v>264</v>
      </c>
      <c r="C1983" s="514">
        <f>C1984+C2017</f>
        <v>540</v>
      </c>
      <c r="D1983" s="514">
        <f>D1984+D2017</f>
        <v>519</v>
      </c>
      <c r="E1983" s="515"/>
      <c r="F1983" s="516"/>
      <c r="G1983" s="516"/>
      <c r="H1983" s="515">
        <f>H1984+H2017</f>
        <v>4705.5</v>
      </c>
      <c r="I1983" s="514">
        <f>I1984+I2017</f>
        <v>2259</v>
      </c>
      <c r="J1983" s="520"/>
      <c r="K1983" s="515"/>
      <c r="L1983" s="517">
        <v>2</v>
      </c>
      <c r="M1983" s="518"/>
      <c r="N1983" s="518"/>
    </row>
    <row r="1984" spans="1:14" s="470" customFormat="1">
      <c r="A1984" s="513" t="s">
        <v>23</v>
      </c>
      <c r="B1984" s="519" t="s">
        <v>265</v>
      </c>
      <c r="C1984" s="514">
        <f t="shared" ref="C1984:K1984" si="907">C1985+C1988+C1989+C1993+C2000+C2007+C2016</f>
        <v>514</v>
      </c>
      <c r="D1984" s="514">
        <f t="shared" ref="D1984" si="908">D1985+D1988+D1989+D1993+D2000+D2007+D2016</f>
        <v>494</v>
      </c>
      <c r="E1984" s="515"/>
      <c r="F1984" s="515"/>
      <c r="G1984" s="515"/>
      <c r="H1984" s="515">
        <f t="shared" ref="H1984" si="909">H1985+H1988+H1989+H1993+H2000+H2007+H2016</f>
        <v>4206</v>
      </c>
      <c r="I1984" s="514">
        <f t="shared" ref="I1984" si="910">I1985+I1988+I1989+I1993+I2000+I2007+I2016</f>
        <v>2007</v>
      </c>
      <c r="J1984" s="515">
        <f t="shared" si="907"/>
        <v>0</v>
      </c>
      <c r="K1984" s="515">
        <f t="shared" si="907"/>
        <v>0</v>
      </c>
      <c r="L1984" s="517">
        <v>3</v>
      </c>
      <c r="M1984" s="518"/>
      <c r="N1984" s="518"/>
    </row>
    <row r="1985" spans="1:14" s="470" customFormat="1">
      <c r="A1985" s="513">
        <v>1</v>
      </c>
      <c r="B1985" s="519" t="s">
        <v>266</v>
      </c>
      <c r="C1985" s="514">
        <f t="shared" ref="C1985:K1985" si="911">C1986+C1987</f>
        <v>16</v>
      </c>
      <c r="D1985" s="514">
        <f t="shared" ref="D1985" si="912">D1986+D1987</f>
        <v>16</v>
      </c>
      <c r="E1985" s="515">
        <f t="shared" si="911"/>
        <v>4</v>
      </c>
      <c r="F1985" s="515">
        <f t="shared" si="911"/>
        <v>1</v>
      </c>
      <c r="G1985" s="515">
        <f t="shared" si="911"/>
        <v>2</v>
      </c>
      <c r="H1985" s="515">
        <f t="shared" si="911"/>
        <v>150</v>
      </c>
      <c r="I1985" s="514">
        <f t="shared" ref="I1985" si="913">I1986+I1987</f>
        <v>75</v>
      </c>
      <c r="J1985" s="515">
        <f t="shared" si="911"/>
        <v>0</v>
      </c>
      <c r="K1985" s="515">
        <f t="shared" si="911"/>
        <v>0</v>
      </c>
      <c r="L1985" s="517">
        <v>4</v>
      </c>
      <c r="M1985" s="518"/>
      <c r="N1985" s="518"/>
    </row>
    <row r="1986" spans="1:14" s="470" customFormat="1">
      <c r="A1986" s="521"/>
      <c r="B1986" s="522" t="s">
        <v>267</v>
      </c>
      <c r="C1986" s="523">
        <v>1</v>
      </c>
      <c r="D1986" s="523">
        <v>1</v>
      </c>
      <c r="E1986" s="524">
        <v>2.5</v>
      </c>
      <c r="F1986" s="525">
        <v>0.5</v>
      </c>
      <c r="G1986" s="526">
        <f t="shared" ref="G1986:G1988" si="914">E1986*F1986</f>
        <v>1.25</v>
      </c>
      <c r="H1986" s="520">
        <f>ROUND(C1986*G1986*12,0)</f>
        <v>15</v>
      </c>
      <c r="I1986" s="523">
        <v>7.5</v>
      </c>
      <c r="J1986" s="520"/>
      <c r="K1986" s="527"/>
      <c r="L1986" s="517">
        <v>5</v>
      </c>
      <c r="M1986" s="518"/>
      <c r="N1986" s="518"/>
    </row>
    <row r="1987" spans="1:14" s="470" customFormat="1">
      <c r="A1987" s="521"/>
      <c r="B1987" s="522" t="s">
        <v>268</v>
      </c>
      <c r="C1987" s="523">
        <v>15</v>
      </c>
      <c r="D1987" s="523">
        <v>15</v>
      </c>
      <c r="E1987" s="524">
        <v>1.5</v>
      </c>
      <c r="F1987" s="525">
        <v>0.5</v>
      </c>
      <c r="G1987" s="526">
        <f t="shared" si="914"/>
        <v>0.75</v>
      </c>
      <c r="H1987" s="520">
        <f t="shared" ref="H1987:H1992" si="915">ROUND(C1987*G1987*12,0)</f>
        <v>135</v>
      </c>
      <c r="I1987" s="523">
        <v>67.5</v>
      </c>
      <c r="J1987" s="520"/>
      <c r="K1987" s="527"/>
      <c r="L1987" s="517">
        <v>6</v>
      </c>
      <c r="M1987" s="518"/>
      <c r="N1987" s="518"/>
    </row>
    <row r="1988" spans="1:14" s="470" customFormat="1" ht="25.5">
      <c r="A1988" s="513">
        <v>2</v>
      </c>
      <c r="B1988" s="519" t="s">
        <v>269</v>
      </c>
      <c r="C1988" s="514">
        <v>2</v>
      </c>
      <c r="D1988" s="514"/>
      <c r="E1988" s="512">
        <v>1.5</v>
      </c>
      <c r="F1988" s="525">
        <v>0.5</v>
      </c>
      <c r="G1988" s="526">
        <f t="shared" si="914"/>
        <v>0.75</v>
      </c>
      <c r="H1988" s="520">
        <f t="shared" si="915"/>
        <v>18</v>
      </c>
      <c r="I1988" s="514">
        <v>9</v>
      </c>
      <c r="J1988" s="520"/>
      <c r="K1988" s="527"/>
      <c r="L1988" s="517">
        <v>7</v>
      </c>
      <c r="M1988" s="518"/>
      <c r="N1988" s="518"/>
    </row>
    <row r="1989" spans="1:14" s="470" customFormat="1">
      <c r="A1989" s="513">
        <v>3</v>
      </c>
      <c r="B1989" s="519" t="s">
        <v>270</v>
      </c>
      <c r="C1989" s="514">
        <f t="shared" ref="C1989:K1989" si="916">SUM(C1990:C1992)</f>
        <v>3</v>
      </c>
      <c r="D1989" s="514">
        <f t="shared" ref="D1989" si="917">SUM(D1990:D1992)</f>
        <v>0</v>
      </c>
      <c r="E1989" s="515">
        <f t="shared" si="916"/>
        <v>6</v>
      </c>
      <c r="F1989" s="515">
        <f t="shared" si="916"/>
        <v>1.5</v>
      </c>
      <c r="G1989" s="515">
        <f t="shared" si="916"/>
        <v>3</v>
      </c>
      <c r="H1989" s="515">
        <f t="shared" si="916"/>
        <v>30</v>
      </c>
      <c r="I1989" s="514">
        <f t="shared" ref="I1989" si="918">SUM(I1990:I1992)</f>
        <v>15</v>
      </c>
      <c r="J1989" s="515">
        <f t="shared" si="916"/>
        <v>0</v>
      </c>
      <c r="K1989" s="515">
        <f t="shared" si="916"/>
        <v>0</v>
      </c>
      <c r="L1989" s="517">
        <v>8</v>
      </c>
      <c r="M1989" s="518"/>
      <c r="N1989" s="518"/>
    </row>
    <row r="1990" spans="1:14" s="470" customFormat="1">
      <c r="A1990" s="521"/>
      <c r="B1990" s="522" t="s">
        <v>271</v>
      </c>
      <c r="C1990" s="523"/>
      <c r="D1990" s="523"/>
      <c r="E1990" s="524">
        <v>2.5</v>
      </c>
      <c r="F1990" s="525">
        <v>0.5</v>
      </c>
      <c r="G1990" s="526">
        <f t="shared" ref="G1990:G1992" si="919">E1990*F1990</f>
        <v>1.25</v>
      </c>
      <c r="H1990" s="520">
        <f t="shared" si="915"/>
        <v>0</v>
      </c>
      <c r="I1990" s="523"/>
      <c r="J1990" s="520"/>
      <c r="K1990" s="527"/>
      <c r="L1990" s="517">
        <v>9</v>
      </c>
      <c r="M1990" s="518"/>
      <c r="N1990" s="518"/>
    </row>
    <row r="1991" spans="1:14" s="470" customFormat="1">
      <c r="A1991" s="521"/>
      <c r="B1991" s="522" t="s">
        <v>272</v>
      </c>
      <c r="C1991" s="523">
        <v>1</v>
      </c>
      <c r="D1991" s="523"/>
      <c r="E1991" s="524">
        <v>2</v>
      </c>
      <c r="F1991" s="525">
        <v>0.5</v>
      </c>
      <c r="G1991" s="526">
        <f t="shared" si="919"/>
        <v>1</v>
      </c>
      <c r="H1991" s="520">
        <f t="shared" si="915"/>
        <v>12</v>
      </c>
      <c r="I1991" s="523">
        <v>6</v>
      </c>
      <c r="J1991" s="520"/>
      <c r="K1991" s="527"/>
      <c r="L1991" s="517">
        <v>10</v>
      </c>
      <c r="M1991" s="518"/>
      <c r="N1991" s="518"/>
    </row>
    <row r="1992" spans="1:14" s="470" customFormat="1">
      <c r="A1992" s="521"/>
      <c r="B1992" s="522" t="s">
        <v>273</v>
      </c>
      <c r="C1992" s="523">
        <v>2</v>
      </c>
      <c r="D1992" s="523"/>
      <c r="E1992" s="524">
        <v>1.5</v>
      </c>
      <c r="F1992" s="525">
        <v>0.5</v>
      </c>
      <c r="G1992" s="526">
        <f t="shared" si="919"/>
        <v>0.75</v>
      </c>
      <c r="H1992" s="520">
        <f t="shared" si="915"/>
        <v>18</v>
      </c>
      <c r="I1992" s="523">
        <v>9</v>
      </c>
      <c r="J1992" s="520"/>
      <c r="K1992" s="527"/>
      <c r="L1992" s="517">
        <v>11</v>
      </c>
      <c r="M1992" s="518"/>
      <c r="N1992" s="518"/>
    </row>
    <row r="1993" spans="1:14" s="470" customFormat="1" ht="38.25">
      <c r="A1993" s="513">
        <v>4</v>
      </c>
      <c r="B1993" s="519" t="s">
        <v>274</v>
      </c>
      <c r="C1993" s="514">
        <f>SUM(C1994:C1999)</f>
        <v>70</v>
      </c>
      <c r="D1993" s="514">
        <f>SUM(D1994:D1999)</f>
        <v>61</v>
      </c>
      <c r="E1993" s="512"/>
      <c r="F1993" s="525"/>
      <c r="G1993" s="526"/>
      <c r="H1993" s="515">
        <f>SUM(H1994:H1999)</f>
        <v>714</v>
      </c>
      <c r="I1993" s="514">
        <f>SUM(I1994:I1999)</f>
        <v>336</v>
      </c>
      <c r="J1993" s="520"/>
      <c r="K1993" s="527"/>
      <c r="L1993" s="517">
        <v>12</v>
      </c>
      <c r="M1993" s="518"/>
      <c r="N1993" s="518"/>
    </row>
    <row r="1994" spans="1:14" s="470" customFormat="1">
      <c r="A1994" s="521"/>
      <c r="B1994" s="522" t="s">
        <v>275</v>
      </c>
      <c r="C1994" s="523">
        <v>29</v>
      </c>
      <c r="D1994" s="523">
        <v>22</v>
      </c>
      <c r="E1994" s="524">
        <v>1</v>
      </c>
      <c r="F1994" s="525">
        <v>0.5</v>
      </c>
      <c r="G1994" s="526">
        <f t="shared" ref="G1994:G2006" si="920">E1994*F1994</f>
        <v>0.5</v>
      </c>
      <c r="H1994" s="520">
        <v>153</v>
      </c>
      <c r="I1994" s="523">
        <v>66</v>
      </c>
      <c r="J1994" s="520"/>
      <c r="K1994" s="527"/>
      <c r="L1994" s="517">
        <v>13</v>
      </c>
      <c r="M1994" s="518"/>
      <c r="N1994" s="518"/>
    </row>
    <row r="1995" spans="1:14" s="470" customFormat="1">
      <c r="A1995" s="521"/>
      <c r="B1995" s="522" t="s">
        <v>276</v>
      </c>
      <c r="C1995" s="523">
        <v>30</v>
      </c>
      <c r="D1995" s="523">
        <v>30</v>
      </c>
      <c r="E1995" s="524">
        <v>2</v>
      </c>
      <c r="F1995" s="525">
        <v>0.5</v>
      </c>
      <c r="G1995" s="526">
        <f t="shared" si="920"/>
        <v>1</v>
      </c>
      <c r="H1995" s="520">
        <f>ROUND(C1995*G1995*12,0)</f>
        <v>360</v>
      </c>
      <c r="I1995" s="523">
        <v>180</v>
      </c>
      <c r="J1995" s="520"/>
      <c r="K1995" s="527"/>
      <c r="L1995" s="517">
        <v>14</v>
      </c>
      <c r="M1995" s="518"/>
      <c r="N1995" s="518"/>
    </row>
    <row r="1996" spans="1:14" s="470" customFormat="1">
      <c r="A1996" s="521"/>
      <c r="B1996" s="522" t="s">
        <v>277</v>
      </c>
      <c r="C1996" s="523">
        <v>7</v>
      </c>
      <c r="D1996" s="523">
        <v>6</v>
      </c>
      <c r="E1996" s="524">
        <v>3</v>
      </c>
      <c r="F1996" s="525">
        <v>0.5</v>
      </c>
      <c r="G1996" s="526">
        <f t="shared" si="920"/>
        <v>1.5</v>
      </c>
      <c r="H1996" s="520">
        <v>117</v>
      </c>
      <c r="I1996" s="523">
        <v>54</v>
      </c>
      <c r="J1996" s="520"/>
      <c r="K1996" s="527"/>
      <c r="L1996" s="517">
        <v>15</v>
      </c>
      <c r="M1996" s="518"/>
      <c r="N1996" s="518"/>
    </row>
    <row r="1997" spans="1:14" s="470" customFormat="1">
      <c r="A1997" s="521"/>
      <c r="B1997" s="522" t="s">
        <v>278</v>
      </c>
      <c r="C1997" s="523">
        <v>4</v>
      </c>
      <c r="D1997" s="523">
        <v>3</v>
      </c>
      <c r="E1997" s="524">
        <v>4</v>
      </c>
      <c r="F1997" s="525">
        <v>0.5</v>
      </c>
      <c r="G1997" s="526">
        <f t="shared" si="920"/>
        <v>2</v>
      </c>
      <c r="H1997" s="520">
        <v>84</v>
      </c>
      <c r="I1997" s="523">
        <v>36</v>
      </c>
      <c r="J1997" s="520"/>
      <c r="K1997" s="527"/>
      <c r="L1997" s="517">
        <v>16</v>
      </c>
      <c r="M1997" s="518"/>
      <c r="N1997" s="518"/>
    </row>
    <row r="1998" spans="1:14" s="470" customFormat="1">
      <c r="A1998" s="521"/>
      <c r="B1998" s="522" t="s">
        <v>279</v>
      </c>
      <c r="C1998" s="523"/>
      <c r="D1998" s="523"/>
      <c r="E1998" s="524">
        <v>5</v>
      </c>
      <c r="F1998" s="525">
        <v>0.5</v>
      </c>
      <c r="G1998" s="526">
        <f t="shared" si="920"/>
        <v>2.5</v>
      </c>
      <c r="H1998" s="520">
        <f t="shared" ref="H1998:H1999" si="921">ROUND(C1998*G1998*12,0)</f>
        <v>0</v>
      </c>
      <c r="I1998" s="523"/>
      <c r="J1998" s="520"/>
      <c r="K1998" s="527"/>
      <c r="L1998" s="517">
        <v>17</v>
      </c>
      <c r="M1998" s="518"/>
      <c r="N1998" s="518"/>
    </row>
    <row r="1999" spans="1:14" s="470" customFormat="1">
      <c r="A1999" s="521"/>
      <c r="B1999" s="522" t="s">
        <v>280</v>
      </c>
      <c r="C1999" s="523"/>
      <c r="D1999" s="523"/>
      <c r="E1999" s="524">
        <v>6</v>
      </c>
      <c r="F1999" s="525">
        <v>0.5</v>
      </c>
      <c r="G1999" s="526">
        <f t="shared" si="920"/>
        <v>3</v>
      </c>
      <c r="H1999" s="520">
        <f t="shared" si="921"/>
        <v>0</v>
      </c>
      <c r="I1999" s="523"/>
      <c r="J1999" s="520"/>
      <c r="K1999" s="527"/>
      <c r="L1999" s="517">
        <v>18</v>
      </c>
      <c r="M1999" s="518"/>
      <c r="N1999" s="518"/>
    </row>
    <row r="2000" spans="1:14" s="470" customFormat="1">
      <c r="A2000" s="513">
        <v>5</v>
      </c>
      <c r="B2000" s="519" t="s">
        <v>281</v>
      </c>
      <c r="C2000" s="514">
        <f>C2001+C2004+C2005+C2006</f>
        <v>89</v>
      </c>
      <c r="D2000" s="514">
        <f>D2001+D2004+D2005+D2006</f>
        <v>89</v>
      </c>
      <c r="E2000" s="514"/>
      <c r="F2000" s="525">
        <v>0.5</v>
      </c>
      <c r="G2000" s="526">
        <f t="shared" si="920"/>
        <v>0</v>
      </c>
      <c r="H2000" s="515">
        <f>H2001+H2004+H2005+H2006</f>
        <v>267</v>
      </c>
      <c r="I2000" s="514">
        <f>I2001+I2004+I2005+I2006</f>
        <v>0</v>
      </c>
      <c r="J2000" s="515"/>
      <c r="K2000" s="528"/>
      <c r="L2000" s="517">
        <v>19</v>
      </c>
      <c r="M2000" s="518"/>
      <c r="N2000" s="518"/>
    </row>
    <row r="2001" spans="1:14" s="470" customFormat="1" ht="43.9" customHeight="1">
      <c r="A2001" s="513" t="s">
        <v>282</v>
      </c>
      <c r="B2001" s="519" t="s">
        <v>283</v>
      </c>
      <c r="C2001" s="514">
        <f>C2002+C2003</f>
        <v>0</v>
      </c>
      <c r="D2001" s="514">
        <f>D2002+D2003</f>
        <v>0</v>
      </c>
      <c r="E2001" s="512"/>
      <c r="F2001" s="525">
        <v>0.5</v>
      </c>
      <c r="G2001" s="526">
        <f t="shared" si="920"/>
        <v>0</v>
      </c>
      <c r="H2001" s="515">
        <f>H2002+H2003</f>
        <v>0</v>
      </c>
      <c r="I2001" s="514">
        <f>I2002+I2003</f>
        <v>0</v>
      </c>
      <c r="J2001" s="515"/>
      <c r="K2001" s="528"/>
      <c r="L2001" s="517">
        <v>20</v>
      </c>
      <c r="M2001" s="518"/>
      <c r="N2001" s="518"/>
    </row>
    <row r="2002" spans="1:14" s="470" customFormat="1">
      <c r="A2002" s="521"/>
      <c r="B2002" s="522" t="s">
        <v>284</v>
      </c>
      <c r="C2002" s="523">
        <v>0</v>
      </c>
      <c r="D2002" s="523"/>
      <c r="E2002" s="524">
        <v>1.5</v>
      </c>
      <c r="F2002" s="525">
        <v>0.5</v>
      </c>
      <c r="G2002" s="526">
        <f t="shared" si="920"/>
        <v>0.75</v>
      </c>
      <c r="H2002" s="520">
        <f t="shared" ref="H2002:H2006" si="922">ROUND(C2002*G2002*6,0)</f>
        <v>0</v>
      </c>
      <c r="I2002" s="523"/>
      <c r="J2002" s="520"/>
      <c r="K2002" s="527"/>
      <c r="L2002" s="517">
        <v>21</v>
      </c>
      <c r="M2002" s="518"/>
      <c r="N2002" s="518"/>
    </row>
    <row r="2003" spans="1:14" s="470" customFormat="1">
      <c r="A2003" s="521"/>
      <c r="B2003" s="522" t="s">
        <v>285</v>
      </c>
      <c r="C2003" s="523">
        <v>0</v>
      </c>
      <c r="D2003" s="523"/>
      <c r="E2003" s="524">
        <v>2</v>
      </c>
      <c r="F2003" s="525">
        <v>0.5</v>
      </c>
      <c r="G2003" s="526">
        <f t="shared" si="920"/>
        <v>1</v>
      </c>
      <c r="H2003" s="520">
        <f t="shared" si="922"/>
        <v>0</v>
      </c>
      <c r="I2003" s="523"/>
      <c r="J2003" s="520"/>
      <c r="K2003" s="527"/>
      <c r="L2003" s="517">
        <v>22</v>
      </c>
      <c r="M2003" s="518"/>
      <c r="N2003" s="518"/>
    </row>
    <row r="2004" spans="1:14" s="470" customFormat="1" ht="38.25">
      <c r="A2004" s="513" t="s">
        <v>286</v>
      </c>
      <c r="B2004" s="519" t="s">
        <v>287</v>
      </c>
      <c r="C2004" s="514">
        <v>22</v>
      </c>
      <c r="D2004" s="514">
        <v>22</v>
      </c>
      <c r="E2004" s="529">
        <v>1</v>
      </c>
      <c r="F2004" s="525">
        <v>0.5</v>
      </c>
      <c r="G2004" s="526">
        <f t="shared" si="920"/>
        <v>0.5</v>
      </c>
      <c r="H2004" s="520">
        <f>ROUND(C2004*G2004*6,0)</f>
        <v>66</v>
      </c>
      <c r="I2004" s="514"/>
      <c r="J2004" s="515"/>
      <c r="K2004" s="528"/>
      <c r="L2004" s="517">
        <v>23</v>
      </c>
      <c r="M2004" s="518"/>
      <c r="N2004" s="518"/>
    </row>
    <row r="2005" spans="1:14" s="470" customFormat="1" ht="25.5">
      <c r="A2005" s="513" t="s">
        <v>288</v>
      </c>
      <c r="B2005" s="519" t="s">
        <v>289</v>
      </c>
      <c r="C2005" s="514">
        <v>67</v>
      </c>
      <c r="D2005" s="514">
        <v>67</v>
      </c>
      <c r="E2005" s="529">
        <v>1</v>
      </c>
      <c r="F2005" s="525">
        <v>0.5</v>
      </c>
      <c r="G2005" s="526">
        <f t="shared" si="920"/>
        <v>0.5</v>
      </c>
      <c r="H2005" s="520">
        <f>ROUND(C2005*G2005*6,0)</f>
        <v>201</v>
      </c>
      <c r="I2005" s="514"/>
      <c r="J2005" s="515"/>
      <c r="K2005" s="528"/>
      <c r="L2005" s="517">
        <v>24</v>
      </c>
      <c r="M2005" s="518"/>
      <c r="N2005" s="518"/>
    </row>
    <row r="2006" spans="1:14" s="470" customFormat="1" ht="38.25">
      <c r="A2006" s="513" t="s">
        <v>290</v>
      </c>
      <c r="B2006" s="519" t="s">
        <v>291</v>
      </c>
      <c r="C2006" s="514">
        <v>0</v>
      </c>
      <c r="D2006" s="514"/>
      <c r="E2006" s="529">
        <v>3</v>
      </c>
      <c r="F2006" s="525">
        <v>0.5</v>
      </c>
      <c r="G2006" s="526">
        <f t="shared" si="920"/>
        <v>1.5</v>
      </c>
      <c r="H2006" s="515">
        <f t="shared" si="922"/>
        <v>0</v>
      </c>
      <c r="I2006" s="514"/>
      <c r="J2006" s="515"/>
      <c r="K2006" s="528"/>
      <c r="L2006" s="517">
        <v>25</v>
      </c>
      <c r="M2006" s="518"/>
      <c r="N2006" s="518"/>
    </row>
    <row r="2007" spans="1:14" s="475" customFormat="1" ht="25.5">
      <c r="A2007" s="513">
        <v>6</v>
      </c>
      <c r="B2007" s="519" t="s">
        <v>292</v>
      </c>
      <c r="C2007" s="514">
        <f>C2008+C2012</f>
        <v>120</v>
      </c>
      <c r="D2007" s="514">
        <f>D2008+D2012</f>
        <v>119</v>
      </c>
      <c r="E2007" s="512"/>
      <c r="F2007" s="516"/>
      <c r="G2007" s="530"/>
      <c r="H2007" s="515">
        <f>H2008+H2012</f>
        <v>1263</v>
      </c>
      <c r="I2007" s="514">
        <f>I2008+I2012</f>
        <v>631.5</v>
      </c>
      <c r="J2007" s="515"/>
      <c r="K2007" s="528"/>
      <c r="L2007" s="531">
        <v>26</v>
      </c>
      <c r="M2007" s="518"/>
      <c r="N2007" s="518"/>
    </row>
    <row r="2008" spans="1:14" s="470" customFormat="1">
      <c r="A2008" s="513" t="s">
        <v>293</v>
      </c>
      <c r="B2008" s="519" t="s">
        <v>294</v>
      </c>
      <c r="C2008" s="514">
        <f>C2009+C2010+C2011</f>
        <v>20</v>
      </c>
      <c r="D2008" s="514">
        <f>D2009+D2010+D2011</f>
        <v>20</v>
      </c>
      <c r="E2008" s="524">
        <v>2.5</v>
      </c>
      <c r="F2008" s="525">
        <v>0.5</v>
      </c>
      <c r="G2008" s="526">
        <f t="shared" ref="G2008:G2011" si="923">E2008*F2008</f>
        <v>1.25</v>
      </c>
      <c r="H2008" s="515">
        <f>H2009+H2010+H2011</f>
        <v>262.5</v>
      </c>
      <c r="I2008" s="514">
        <f>I2009+I2010+I2011</f>
        <v>132</v>
      </c>
      <c r="J2008" s="515"/>
      <c r="K2008" s="528"/>
      <c r="L2008" s="517">
        <v>27</v>
      </c>
      <c r="M2008" s="518"/>
      <c r="N2008" s="518"/>
    </row>
    <row r="2009" spans="1:14" s="470" customFormat="1">
      <c r="A2009" s="521"/>
      <c r="B2009" s="522" t="s">
        <v>295</v>
      </c>
      <c r="C2009" s="523">
        <v>3</v>
      </c>
      <c r="D2009" s="523">
        <v>3</v>
      </c>
      <c r="E2009" s="524">
        <v>2.5</v>
      </c>
      <c r="F2009" s="525">
        <v>0.5</v>
      </c>
      <c r="G2009" s="526">
        <f t="shared" si="923"/>
        <v>1.25</v>
      </c>
      <c r="H2009" s="520">
        <f t="shared" ref="H2009" si="924">ROUND(C2009*G2009*12,0)</f>
        <v>45</v>
      </c>
      <c r="I2009" s="523">
        <v>22.5</v>
      </c>
      <c r="J2009" s="520"/>
      <c r="K2009" s="527"/>
      <c r="L2009" s="517">
        <v>28</v>
      </c>
      <c r="M2009" s="518"/>
      <c r="N2009" s="518"/>
    </row>
    <row r="2010" spans="1:14" s="470" customFormat="1">
      <c r="A2010" s="521"/>
      <c r="B2010" s="522" t="s">
        <v>296</v>
      </c>
      <c r="C2010" s="523">
        <v>13</v>
      </c>
      <c r="D2010" s="523">
        <v>12</v>
      </c>
      <c r="E2010" s="524">
        <v>2</v>
      </c>
      <c r="F2010" s="525">
        <v>0.5</v>
      </c>
      <c r="G2010" s="526">
        <f t="shared" si="923"/>
        <v>1</v>
      </c>
      <c r="H2010" s="520">
        <v>150</v>
      </c>
      <c r="I2010" s="523">
        <v>72</v>
      </c>
      <c r="J2010" s="520"/>
      <c r="K2010" s="527"/>
      <c r="L2010" s="517">
        <v>29</v>
      </c>
      <c r="M2010" s="518"/>
      <c r="N2010" s="518"/>
    </row>
    <row r="2011" spans="1:14" s="470" customFormat="1">
      <c r="A2011" s="521"/>
      <c r="B2011" s="522" t="s">
        <v>297</v>
      </c>
      <c r="C2011" s="523">
        <v>4</v>
      </c>
      <c r="D2011" s="523">
        <v>5</v>
      </c>
      <c r="E2011" s="524">
        <v>2.5</v>
      </c>
      <c r="F2011" s="525">
        <v>0.5</v>
      </c>
      <c r="G2011" s="526">
        <f t="shared" si="923"/>
        <v>1.25</v>
      </c>
      <c r="H2011" s="520">
        <v>67.5</v>
      </c>
      <c r="I2011" s="523">
        <v>37.5</v>
      </c>
      <c r="J2011" s="520"/>
      <c r="K2011" s="527"/>
      <c r="L2011" s="517">
        <v>30</v>
      </c>
      <c r="M2011" s="518"/>
      <c r="N2011" s="518"/>
    </row>
    <row r="2012" spans="1:14" s="470" customFormat="1">
      <c r="A2012" s="513" t="s">
        <v>298</v>
      </c>
      <c r="B2012" s="519" t="s">
        <v>299</v>
      </c>
      <c r="C2012" s="523">
        <f>C2013+C2014+C2015</f>
        <v>100</v>
      </c>
      <c r="D2012" s="523">
        <f>D2013+D2014+D2015</f>
        <v>99</v>
      </c>
      <c r="E2012" s="524"/>
      <c r="F2012" s="525"/>
      <c r="G2012" s="526"/>
      <c r="H2012" s="515">
        <f>H2013+H2014+H2015</f>
        <v>1000.5</v>
      </c>
      <c r="I2012" s="514">
        <f>I2013+I2014+I2015</f>
        <v>499.5</v>
      </c>
      <c r="J2012" s="520"/>
      <c r="K2012" s="527"/>
      <c r="L2012" s="517">
        <v>31</v>
      </c>
      <c r="M2012" s="518"/>
      <c r="N2012" s="518"/>
    </row>
    <row r="2013" spans="1:14" s="470" customFormat="1">
      <c r="A2013" s="521"/>
      <c r="B2013" s="522" t="s">
        <v>295</v>
      </c>
      <c r="C2013" s="523">
        <v>20</v>
      </c>
      <c r="D2013" s="523">
        <v>22</v>
      </c>
      <c r="E2013" s="524">
        <v>2</v>
      </c>
      <c r="F2013" s="525">
        <v>0.5</v>
      </c>
      <c r="G2013" s="526">
        <f t="shared" ref="G2013:G2016" si="925">E2013*F2013</f>
        <v>1</v>
      </c>
      <c r="H2013" s="520">
        <v>252</v>
      </c>
      <c r="I2013" s="523">
        <v>132</v>
      </c>
      <c r="J2013" s="520"/>
      <c r="K2013" s="527"/>
      <c r="L2013" s="517">
        <v>32</v>
      </c>
      <c r="M2013" s="518"/>
      <c r="N2013" s="518"/>
    </row>
    <row r="2014" spans="1:14" s="470" customFormat="1">
      <c r="A2014" s="521"/>
      <c r="B2014" s="522" t="s">
        <v>296</v>
      </c>
      <c r="C2014" s="523">
        <v>66</v>
      </c>
      <c r="D2014" s="523">
        <v>63</v>
      </c>
      <c r="E2014" s="524">
        <v>1.5</v>
      </c>
      <c r="F2014" s="525">
        <v>0.5</v>
      </c>
      <c r="G2014" s="526">
        <f t="shared" si="925"/>
        <v>0.75</v>
      </c>
      <c r="H2014" s="520">
        <v>580.5</v>
      </c>
      <c r="I2014" s="523">
        <v>283.5</v>
      </c>
      <c r="J2014" s="520"/>
      <c r="K2014" s="527"/>
      <c r="L2014" s="517">
        <v>33</v>
      </c>
      <c r="M2014" s="518"/>
      <c r="N2014" s="518"/>
    </row>
    <row r="2015" spans="1:14" s="470" customFormat="1">
      <c r="A2015" s="521"/>
      <c r="B2015" s="522" t="s">
        <v>297</v>
      </c>
      <c r="C2015" s="523">
        <v>14</v>
      </c>
      <c r="D2015" s="523">
        <v>14</v>
      </c>
      <c r="E2015" s="524">
        <v>2</v>
      </c>
      <c r="F2015" s="525">
        <v>0.5</v>
      </c>
      <c r="G2015" s="526">
        <f t="shared" si="925"/>
        <v>1</v>
      </c>
      <c r="H2015" s="520">
        <f t="shared" ref="H2015" si="926">ROUND(C2015*G2015*12,0)</f>
        <v>168</v>
      </c>
      <c r="I2015" s="523">
        <v>84</v>
      </c>
      <c r="J2015" s="520"/>
      <c r="K2015" s="527"/>
      <c r="L2015" s="517">
        <v>34</v>
      </c>
      <c r="M2015" s="518"/>
      <c r="N2015" s="518"/>
    </row>
    <row r="2016" spans="1:14" s="470" customFormat="1" ht="25.5">
      <c r="A2016" s="513">
        <v>7</v>
      </c>
      <c r="B2016" s="519" t="s">
        <v>300</v>
      </c>
      <c r="C2016" s="514">
        <v>214</v>
      </c>
      <c r="D2016" s="514">
        <v>209</v>
      </c>
      <c r="E2016" s="512">
        <v>1.5</v>
      </c>
      <c r="F2016" s="516">
        <v>0.5</v>
      </c>
      <c r="G2016" s="530">
        <f t="shared" si="925"/>
        <v>0.75</v>
      </c>
      <c r="H2016" s="515">
        <v>1764</v>
      </c>
      <c r="I2016" s="514">
        <v>940.5</v>
      </c>
      <c r="J2016" s="515"/>
      <c r="K2016" s="528"/>
      <c r="L2016" s="517">
        <v>35</v>
      </c>
      <c r="M2016" s="518"/>
      <c r="N2016" s="518"/>
    </row>
    <row r="2017" spans="1:14" s="470" customFormat="1">
      <c r="A2017" s="513" t="s">
        <v>37</v>
      </c>
      <c r="B2017" s="519" t="s">
        <v>301</v>
      </c>
      <c r="C2017" s="514">
        <f>C2018+C2025+C2026</f>
        <v>26</v>
      </c>
      <c r="D2017" s="514">
        <f>D2018+D2025+D2026</f>
        <v>25</v>
      </c>
      <c r="E2017" s="532"/>
      <c r="F2017" s="525"/>
      <c r="G2017" s="526"/>
      <c r="H2017" s="515">
        <f>H2018+H2025+H2026</f>
        <v>499.5</v>
      </c>
      <c r="I2017" s="514">
        <f>I2018+I2025+I2026</f>
        <v>252</v>
      </c>
      <c r="J2017" s="515"/>
      <c r="K2017" s="528"/>
      <c r="L2017" s="517">
        <v>36</v>
      </c>
      <c r="M2017" s="518"/>
      <c r="N2017" s="518"/>
    </row>
    <row r="2018" spans="1:14" s="470" customFormat="1" ht="25.5">
      <c r="A2018" s="513">
        <v>1</v>
      </c>
      <c r="B2018" s="519" t="s">
        <v>302</v>
      </c>
      <c r="C2018" s="514">
        <f>C2019+C2020</f>
        <v>9</v>
      </c>
      <c r="D2018" s="514">
        <f>D2019+D2020</f>
        <v>8</v>
      </c>
      <c r="E2018" s="533"/>
      <c r="F2018" s="525"/>
      <c r="G2018" s="526"/>
      <c r="H2018" s="515">
        <f>H2019+H2020</f>
        <v>397.5</v>
      </c>
      <c r="I2018" s="514">
        <f>I2019+I2020</f>
        <v>201</v>
      </c>
      <c r="J2018" s="515"/>
      <c r="K2018" s="528"/>
      <c r="L2018" s="517">
        <v>37</v>
      </c>
      <c r="M2018" s="518"/>
      <c r="N2018" s="518"/>
    </row>
    <row r="2019" spans="1:14" s="470" customFormat="1">
      <c r="A2019" s="513" t="s">
        <v>39</v>
      </c>
      <c r="B2019" s="519" t="s">
        <v>303</v>
      </c>
      <c r="C2019" s="514">
        <v>1</v>
      </c>
      <c r="D2019" s="514">
        <v>1</v>
      </c>
      <c r="E2019" s="512">
        <v>2.5</v>
      </c>
      <c r="F2019" s="525">
        <v>0.5</v>
      </c>
      <c r="G2019" s="526">
        <f t="shared" ref="G2019:G2025" si="927">E2019*F2019</f>
        <v>1.25</v>
      </c>
      <c r="H2019" s="520">
        <f>ROUND(C2019*G2019*12,0)</f>
        <v>15</v>
      </c>
      <c r="I2019" s="514">
        <v>7.5</v>
      </c>
      <c r="J2019" s="515"/>
      <c r="K2019" s="528"/>
      <c r="L2019" s="517">
        <v>38</v>
      </c>
      <c r="M2019" s="518"/>
      <c r="N2019" s="518"/>
    </row>
    <row r="2020" spans="1:14" s="470" customFormat="1">
      <c r="A2020" s="513" t="s">
        <v>42</v>
      </c>
      <c r="B2020" s="519" t="s">
        <v>304</v>
      </c>
      <c r="C2020" s="514">
        <f>SUM(C2021:C2024)</f>
        <v>8</v>
      </c>
      <c r="D2020" s="514">
        <f>SUM(D2021:D2024)</f>
        <v>7</v>
      </c>
      <c r="E2020" s="512"/>
      <c r="F2020" s="525"/>
      <c r="G2020" s="526"/>
      <c r="H2020" s="515">
        <f>SUM(H2021:H2024)</f>
        <v>382.5</v>
      </c>
      <c r="I2020" s="514">
        <f>SUM(I2021:I2024)</f>
        <v>193.5</v>
      </c>
      <c r="J2020" s="515"/>
      <c r="K2020" s="528"/>
      <c r="L2020" s="517">
        <v>39</v>
      </c>
      <c r="M2020" s="518"/>
      <c r="N2020" s="518"/>
    </row>
    <row r="2021" spans="1:14" s="470" customFormat="1">
      <c r="A2021" s="521"/>
      <c r="B2021" s="522" t="s">
        <v>305</v>
      </c>
      <c r="C2021" s="523">
        <v>8</v>
      </c>
      <c r="D2021" s="523">
        <v>7</v>
      </c>
      <c r="E2021" s="524">
        <v>1.5</v>
      </c>
      <c r="F2021" s="525">
        <v>0.5</v>
      </c>
      <c r="G2021" s="526">
        <f t="shared" si="927"/>
        <v>0.75</v>
      </c>
      <c r="H2021" s="520">
        <v>382.5</v>
      </c>
      <c r="I2021" s="523">
        <v>193.5</v>
      </c>
      <c r="J2021" s="520"/>
      <c r="K2021" s="527"/>
      <c r="L2021" s="517">
        <v>40</v>
      </c>
      <c r="M2021" s="518"/>
      <c r="N2021" s="518"/>
    </row>
    <row r="2022" spans="1:14" s="470" customFormat="1">
      <c r="A2022" s="521"/>
      <c r="B2022" s="522" t="s">
        <v>306</v>
      </c>
      <c r="C2022" s="523">
        <v>0</v>
      </c>
      <c r="D2022" s="523"/>
      <c r="E2022" s="524">
        <v>3</v>
      </c>
      <c r="F2022" s="525">
        <v>0.5</v>
      </c>
      <c r="G2022" s="526">
        <f t="shared" si="927"/>
        <v>1.5</v>
      </c>
      <c r="H2022" s="520">
        <f t="shared" ref="H2022:H2025" si="928">ROUND(C2022*G2022*12,0)</f>
        <v>0</v>
      </c>
      <c r="I2022" s="523"/>
      <c r="J2022" s="520"/>
      <c r="K2022" s="527"/>
      <c r="L2022" s="517">
        <v>41</v>
      </c>
      <c r="M2022" s="518"/>
      <c r="N2022" s="518"/>
    </row>
    <row r="2023" spans="1:14" s="470" customFormat="1">
      <c r="A2023" s="521"/>
      <c r="B2023" s="522" t="s">
        <v>307</v>
      </c>
      <c r="C2023" s="523">
        <v>0</v>
      </c>
      <c r="D2023" s="523"/>
      <c r="E2023" s="524">
        <v>4.5</v>
      </c>
      <c r="F2023" s="525">
        <v>0.5</v>
      </c>
      <c r="G2023" s="526">
        <f t="shared" si="927"/>
        <v>2.25</v>
      </c>
      <c r="H2023" s="520">
        <f t="shared" si="928"/>
        <v>0</v>
      </c>
      <c r="I2023" s="523"/>
      <c r="J2023" s="520"/>
      <c r="K2023" s="527"/>
      <c r="L2023" s="517">
        <v>42</v>
      </c>
      <c r="M2023" s="518"/>
      <c r="N2023" s="518"/>
    </row>
    <row r="2024" spans="1:14" s="470" customFormat="1">
      <c r="A2024" s="521"/>
      <c r="B2024" s="522" t="s">
        <v>308</v>
      </c>
      <c r="C2024" s="523">
        <v>0</v>
      </c>
      <c r="D2024" s="523"/>
      <c r="E2024" s="524">
        <v>6</v>
      </c>
      <c r="F2024" s="525">
        <v>0.5</v>
      </c>
      <c r="G2024" s="526">
        <f t="shared" si="927"/>
        <v>3</v>
      </c>
      <c r="H2024" s="520">
        <f t="shared" si="928"/>
        <v>0</v>
      </c>
      <c r="I2024" s="523"/>
      <c r="J2024" s="520"/>
      <c r="K2024" s="527"/>
      <c r="L2024" s="517">
        <v>43</v>
      </c>
      <c r="M2024" s="518"/>
      <c r="N2024" s="518"/>
    </row>
    <row r="2025" spans="1:14" s="470" customFormat="1" ht="25.5">
      <c r="A2025" s="513">
        <v>2</v>
      </c>
      <c r="B2025" s="519" t="s">
        <v>309</v>
      </c>
      <c r="C2025" s="514">
        <v>0</v>
      </c>
      <c r="D2025" s="514"/>
      <c r="E2025" s="512">
        <v>1.5</v>
      </c>
      <c r="F2025" s="525">
        <v>0.5</v>
      </c>
      <c r="G2025" s="526">
        <f t="shared" si="927"/>
        <v>0.75</v>
      </c>
      <c r="H2025" s="520">
        <f t="shared" si="928"/>
        <v>0</v>
      </c>
      <c r="I2025" s="514"/>
      <c r="J2025" s="515"/>
      <c r="K2025" s="528"/>
      <c r="L2025" s="517">
        <v>44</v>
      </c>
      <c r="M2025" s="518"/>
      <c r="N2025" s="518"/>
    </row>
    <row r="2026" spans="1:14" s="470" customFormat="1" ht="25.5">
      <c r="A2026" s="513">
        <v>3</v>
      </c>
      <c r="B2026" s="519" t="s">
        <v>310</v>
      </c>
      <c r="C2026" s="514">
        <v>17</v>
      </c>
      <c r="D2026" s="514">
        <v>17</v>
      </c>
      <c r="E2026" s="515">
        <f t="shared" ref="E2026:K2026" si="929">E2027+E2030+E2035</f>
        <v>0</v>
      </c>
      <c r="F2026" s="515">
        <f t="shared" si="929"/>
        <v>0</v>
      </c>
      <c r="G2026" s="515">
        <f t="shared" si="929"/>
        <v>0</v>
      </c>
      <c r="H2026" s="515">
        <v>102</v>
      </c>
      <c r="I2026" s="514">
        <v>51</v>
      </c>
      <c r="J2026" s="515">
        <f t="shared" si="929"/>
        <v>0</v>
      </c>
      <c r="K2026" s="515">
        <f t="shared" si="929"/>
        <v>0</v>
      </c>
      <c r="L2026" s="517">
        <v>45</v>
      </c>
      <c r="M2026" s="518"/>
      <c r="N2026" s="518"/>
    </row>
    <row r="2027" spans="1:14" s="475" customFormat="1">
      <c r="A2027" s="513" t="s">
        <v>311</v>
      </c>
      <c r="B2027" s="519" t="s">
        <v>312</v>
      </c>
      <c r="C2027" s="514">
        <f>C2028+C2029</f>
        <v>0</v>
      </c>
      <c r="D2027" s="514">
        <f>D2028+D2029</f>
        <v>0</v>
      </c>
      <c r="E2027" s="532"/>
      <c r="F2027" s="516"/>
      <c r="G2027" s="530"/>
      <c r="H2027" s="515">
        <f>H2028+H2029</f>
        <v>0</v>
      </c>
      <c r="I2027" s="514">
        <f>I2028+I2029</f>
        <v>0</v>
      </c>
      <c r="J2027" s="515"/>
      <c r="K2027" s="528"/>
      <c r="L2027" s="531">
        <v>46</v>
      </c>
      <c r="M2027" s="518"/>
      <c r="N2027" s="518"/>
    </row>
    <row r="2028" spans="1:14" s="470" customFormat="1" ht="25.5">
      <c r="A2028" s="521"/>
      <c r="B2028" s="522" t="s">
        <v>313</v>
      </c>
      <c r="C2028" s="523">
        <v>0</v>
      </c>
      <c r="D2028" s="523"/>
      <c r="E2028" s="524">
        <v>1.5</v>
      </c>
      <c r="F2028" s="525">
        <v>0.5</v>
      </c>
      <c r="G2028" s="526">
        <f t="shared" ref="G2028:G2034" si="930">E2028*F2028</f>
        <v>0.75</v>
      </c>
      <c r="H2028" s="520">
        <f t="shared" ref="H2028:H2029" si="931">ROUND(C2028*G2028*12,0)</f>
        <v>0</v>
      </c>
      <c r="I2028" s="523"/>
      <c r="J2028" s="520"/>
      <c r="K2028" s="527"/>
      <c r="L2028" s="517">
        <v>47</v>
      </c>
      <c r="M2028" s="518"/>
      <c r="N2028" s="518"/>
    </row>
    <row r="2029" spans="1:14" s="470" customFormat="1" ht="25.5">
      <c r="A2029" s="521"/>
      <c r="B2029" s="522" t="s">
        <v>314</v>
      </c>
      <c r="C2029" s="523">
        <v>0</v>
      </c>
      <c r="D2029" s="523"/>
      <c r="E2029" s="524">
        <v>2</v>
      </c>
      <c r="F2029" s="525">
        <v>0.5</v>
      </c>
      <c r="G2029" s="526">
        <f t="shared" si="930"/>
        <v>1</v>
      </c>
      <c r="H2029" s="520">
        <f t="shared" si="931"/>
        <v>0</v>
      </c>
      <c r="I2029" s="523"/>
      <c r="J2029" s="520"/>
      <c r="K2029" s="527"/>
      <c r="L2029" s="517">
        <v>48</v>
      </c>
      <c r="M2029" s="518"/>
      <c r="N2029" s="518"/>
    </row>
    <row r="2030" spans="1:14" s="475" customFormat="1" ht="35.1" customHeight="1">
      <c r="A2030" s="513" t="s">
        <v>315</v>
      </c>
      <c r="B2030" s="519" t="s">
        <v>316</v>
      </c>
      <c r="C2030" s="514">
        <f>SUM(C2031:C2034)</f>
        <v>0</v>
      </c>
      <c r="D2030" s="514">
        <f>SUM(D2031:D2034)</f>
        <v>0</v>
      </c>
      <c r="E2030" s="532"/>
      <c r="F2030" s="516"/>
      <c r="G2030" s="530"/>
      <c r="H2030" s="515">
        <f>SUM(H2031:H2034)</f>
        <v>0</v>
      </c>
      <c r="I2030" s="514">
        <f>SUM(I2031:I2034)</f>
        <v>0</v>
      </c>
      <c r="J2030" s="515"/>
      <c r="K2030" s="528"/>
      <c r="L2030" s="531">
        <v>49</v>
      </c>
      <c r="M2030" s="518"/>
      <c r="N2030" s="518"/>
    </row>
    <row r="2031" spans="1:14" s="470" customFormat="1">
      <c r="A2031" s="521"/>
      <c r="B2031" s="522" t="s">
        <v>317</v>
      </c>
      <c r="C2031" s="523">
        <v>0</v>
      </c>
      <c r="D2031" s="523"/>
      <c r="E2031" s="534">
        <v>1</v>
      </c>
      <c r="F2031" s="525">
        <v>0.5</v>
      </c>
      <c r="G2031" s="526">
        <f t="shared" si="930"/>
        <v>0.5</v>
      </c>
      <c r="H2031" s="520">
        <f t="shared" ref="H2031:H2034" si="932">ROUND(C2031*G2031*12,0)</f>
        <v>0</v>
      </c>
      <c r="I2031" s="523"/>
      <c r="J2031" s="520"/>
      <c r="K2031" s="527"/>
      <c r="L2031" s="517">
        <v>50</v>
      </c>
      <c r="M2031" s="518"/>
      <c r="N2031" s="518"/>
    </row>
    <row r="2032" spans="1:14" s="470" customFormat="1">
      <c r="A2032" s="521"/>
      <c r="B2032" s="522" t="s">
        <v>318</v>
      </c>
      <c r="C2032" s="523">
        <v>0</v>
      </c>
      <c r="D2032" s="523"/>
      <c r="E2032" s="524">
        <v>2</v>
      </c>
      <c r="F2032" s="525">
        <v>0.5</v>
      </c>
      <c r="G2032" s="526">
        <f t="shared" si="930"/>
        <v>1</v>
      </c>
      <c r="H2032" s="520">
        <f t="shared" si="932"/>
        <v>0</v>
      </c>
      <c r="I2032" s="523"/>
      <c r="J2032" s="520"/>
      <c r="K2032" s="527"/>
      <c r="L2032" s="517">
        <v>51</v>
      </c>
      <c r="M2032" s="518"/>
      <c r="N2032" s="518"/>
    </row>
    <row r="2033" spans="1:14" s="470" customFormat="1">
      <c r="A2033" s="521"/>
      <c r="B2033" s="522" t="s">
        <v>319</v>
      </c>
      <c r="C2033" s="523">
        <v>0</v>
      </c>
      <c r="D2033" s="523"/>
      <c r="E2033" s="534">
        <v>3</v>
      </c>
      <c r="F2033" s="525">
        <v>0.5</v>
      </c>
      <c r="G2033" s="526">
        <f t="shared" si="930"/>
        <v>1.5</v>
      </c>
      <c r="H2033" s="520">
        <f t="shared" si="932"/>
        <v>0</v>
      </c>
      <c r="I2033" s="523"/>
      <c r="J2033" s="520"/>
      <c r="K2033" s="527"/>
      <c r="L2033" s="517">
        <v>52</v>
      </c>
      <c r="M2033" s="518"/>
      <c r="N2033" s="518"/>
    </row>
    <row r="2034" spans="1:14" s="470" customFormat="1">
      <c r="A2034" s="521"/>
      <c r="B2034" s="522" t="s">
        <v>320</v>
      </c>
      <c r="C2034" s="523">
        <v>0</v>
      </c>
      <c r="D2034" s="523"/>
      <c r="E2034" s="534">
        <v>4</v>
      </c>
      <c r="F2034" s="525">
        <v>0.5</v>
      </c>
      <c r="G2034" s="526">
        <f t="shared" si="930"/>
        <v>2</v>
      </c>
      <c r="H2034" s="520">
        <f t="shared" si="932"/>
        <v>0</v>
      </c>
      <c r="I2034" s="523"/>
      <c r="J2034" s="520"/>
      <c r="K2034" s="527"/>
      <c r="L2034" s="517">
        <v>53</v>
      </c>
      <c r="M2034" s="518"/>
      <c r="N2034" s="518"/>
    </row>
    <row r="2035" spans="1:14" s="470" customFormat="1" ht="25.5">
      <c r="A2035" s="513" t="s">
        <v>321</v>
      </c>
      <c r="B2035" s="519" t="s">
        <v>322</v>
      </c>
      <c r="C2035" s="514">
        <f>SUM(C2036:C2039)</f>
        <v>0</v>
      </c>
      <c r="D2035" s="514">
        <f>SUM(D2036:D2039)</f>
        <v>0</v>
      </c>
      <c r="E2035" s="532"/>
      <c r="F2035" s="525"/>
      <c r="G2035" s="526"/>
      <c r="H2035" s="515">
        <f>SUM(H2036:H2039)</f>
        <v>0</v>
      </c>
      <c r="I2035" s="514">
        <f>SUM(I2036:I2039)</f>
        <v>0</v>
      </c>
      <c r="J2035" s="515"/>
      <c r="K2035" s="528"/>
      <c r="L2035" s="517">
        <v>54</v>
      </c>
      <c r="M2035" s="518"/>
      <c r="N2035" s="518"/>
    </row>
    <row r="2036" spans="1:14" s="470" customFormat="1">
      <c r="A2036" s="521"/>
      <c r="B2036" s="522" t="s">
        <v>323</v>
      </c>
      <c r="C2036" s="523">
        <v>0</v>
      </c>
      <c r="D2036" s="523"/>
      <c r="E2036" s="524">
        <v>1.5</v>
      </c>
      <c r="F2036" s="525">
        <v>0.5</v>
      </c>
      <c r="G2036" s="526">
        <f t="shared" ref="G2036:G2040" si="933">E2036*F2036</f>
        <v>0.75</v>
      </c>
      <c r="H2036" s="520">
        <f t="shared" ref="H2036:H2039" si="934">ROUND(C2036*G2036*12,0)</f>
        <v>0</v>
      </c>
      <c r="I2036" s="523"/>
      <c r="J2036" s="520"/>
      <c r="K2036" s="527"/>
      <c r="L2036" s="517">
        <v>55</v>
      </c>
      <c r="M2036" s="518"/>
      <c r="N2036" s="518"/>
    </row>
    <row r="2037" spans="1:14" s="470" customFormat="1">
      <c r="A2037" s="521"/>
      <c r="B2037" s="522" t="s">
        <v>324</v>
      </c>
      <c r="C2037" s="523">
        <v>0</v>
      </c>
      <c r="D2037" s="523"/>
      <c r="E2037" s="535">
        <v>3</v>
      </c>
      <c r="F2037" s="525">
        <v>0.5</v>
      </c>
      <c r="G2037" s="526">
        <f t="shared" si="933"/>
        <v>1.5</v>
      </c>
      <c r="H2037" s="520">
        <f t="shared" si="934"/>
        <v>0</v>
      </c>
      <c r="I2037" s="523"/>
      <c r="J2037" s="520"/>
      <c r="K2037" s="527"/>
      <c r="L2037" s="517">
        <v>56</v>
      </c>
      <c r="M2037" s="518"/>
      <c r="N2037" s="518"/>
    </row>
    <row r="2038" spans="1:14" s="470" customFormat="1">
      <c r="A2038" s="521"/>
      <c r="B2038" s="522" t="s">
        <v>325</v>
      </c>
      <c r="C2038" s="523">
        <v>0</v>
      </c>
      <c r="D2038" s="523"/>
      <c r="E2038" s="536">
        <v>2.5</v>
      </c>
      <c r="F2038" s="525">
        <v>0.5</v>
      </c>
      <c r="G2038" s="526">
        <f t="shared" si="933"/>
        <v>1.25</v>
      </c>
      <c r="H2038" s="520">
        <f t="shared" si="934"/>
        <v>0</v>
      </c>
      <c r="I2038" s="523"/>
      <c r="J2038" s="520"/>
      <c r="K2038" s="527"/>
      <c r="L2038" s="517">
        <v>57</v>
      </c>
      <c r="M2038" s="518"/>
      <c r="N2038" s="518"/>
    </row>
    <row r="2039" spans="1:14" s="470" customFormat="1">
      <c r="A2039" s="521"/>
      <c r="B2039" s="522" t="s">
        <v>326</v>
      </c>
      <c r="C2039" s="523">
        <v>0</v>
      </c>
      <c r="D2039" s="523"/>
      <c r="E2039" s="524">
        <v>5</v>
      </c>
      <c r="F2039" s="525">
        <v>0.5</v>
      </c>
      <c r="G2039" s="526">
        <f t="shared" si="933"/>
        <v>2.5</v>
      </c>
      <c r="H2039" s="520">
        <f t="shared" si="934"/>
        <v>0</v>
      </c>
      <c r="I2039" s="523"/>
      <c r="J2039" s="520"/>
      <c r="K2039" s="527"/>
      <c r="L2039" s="517">
        <v>58</v>
      </c>
      <c r="M2039" s="518"/>
      <c r="N2039" s="518"/>
    </row>
    <row r="2040" spans="1:14" s="470" customFormat="1">
      <c r="A2040" s="513" t="s">
        <v>21</v>
      </c>
      <c r="B2040" s="519" t="s">
        <v>327</v>
      </c>
      <c r="C2040" s="514">
        <v>4</v>
      </c>
      <c r="D2040" s="514">
        <v>3</v>
      </c>
      <c r="E2040" s="529">
        <v>20</v>
      </c>
      <c r="F2040" s="516">
        <v>0.5</v>
      </c>
      <c r="G2040" s="526">
        <f t="shared" si="933"/>
        <v>10</v>
      </c>
      <c r="H2040" s="520">
        <v>70</v>
      </c>
      <c r="I2040" s="514">
        <v>30</v>
      </c>
      <c r="J2040" s="515"/>
      <c r="K2040" s="528"/>
      <c r="L2040" s="517">
        <v>72</v>
      </c>
      <c r="M2040" s="518"/>
      <c r="N2040" s="518"/>
    </row>
    <row r="2041" spans="1:14" s="470" customFormat="1">
      <c r="A2041" s="512"/>
      <c r="B2041" s="513" t="s">
        <v>116</v>
      </c>
      <c r="C2041" s="514">
        <f>C2042+C2099</f>
        <v>184</v>
      </c>
      <c r="D2041" s="514">
        <f>D2042+D2099</f>
        <v>179</v>
      </c>
      <c r="E2041" s="515"/>
      <c r="F2041" s="516"/>
      <c r="G2041" s="516"/>
      <c r="H2041" s="515">
        <f>H2042+H2099</f>
        <v>1728.5</v>
      </c>
      <c r="I2041" s="514">
        <f>I2042+I2099</f>
        <v>802.25</v>
      </c>
      <c r="J2041" s="515"/>
      <c r="K2041" s="515"/>
      <c r="L2041" s="517">
        <v>1</v>
      </c>
      <c r="M2041" s="518"/>
      <c r="N2041" s="518"/>
    </row>
    <row r="2042" spans="1:14" s="470" customFormat="1">
      <c r="A2042" s="513" t="s">
        <v>20</v>
      </c>
      <c r="B2042" s="519" t="s">
        <v>264</v>
      </c>
      <c r="C2042" s="514">
        <f>C2043+C2076</f>
        <v>184</v>
      </c>
      <c r="D2042" s="514">
        <f>D2043+D2076</f>
        <v>179</v>
      </c>
      <c r="E2042" s="515"/>
      <c r="F2042" s="516"/>
      <c r="G2042" s="516"/>
      <c r="H2042" s="515">
        <f>H2043+H2076</f>
        <v>1728.5</v>
      </c>
      <c r="I2042" s="514">
        <f>I2043+I2076</f>
        <v>802.25</v>
      </c>
      <c r="J2042" s="520"/>
      <c r="K2042" s="515"/>
      <c r="L2042" s="517">
        <v>2</v>
      </c>
      <c r="M2042" s="518"/>
      <c r="N2042" s="518"/>
    </row>
    <row r="2043" spans="1:14" s="470" customFormat="1">
      <c r="A2043" s="513" t="s">
        <v>23</v>
      </c>
      <c r="B2043" s="519" t="s">
        <v>265</v>
      </c>
      <c r="C2043" s="514">
        <f t="shared" ref="C2043:K2043" si="935">C2044+C2047+C2048+C2052+C2059+C2066+C2075</f>
        <v>152</v>
      </c>
      <c r="D2043" s="514">
        <f t="shared" ref="D2043" si="936">D2044+D2047+D2048+D2052+D2059+D2066+D2075</f>
        <v>145</v>
      </c>
      <c r="E2043" s="515"/>
      <c r="F2043" s="515"/>
      <c r="G2043" s="515"/>
      <c r="H2043" s="515">
        <f t="shared" ref="H2043" si="937">H2044+H2047+H2048+H2052+H2059+H2066+H2075</f>
        <v>1473.25</v>
      </c>
      <c r="I2043" s="514">
        <f t="shared" ref="I2043" si="938">I2044+I2047+I2048+I2052+I2059+I2066+I2075</f>
        <v>684.5</v>
      </c>
      <c r="J2043" s="515">
        <f t="shared" si="935"/>
        <v>0</v>
      </c>
      <c r="K2043" s="515">
        <f t="shared" si="935"/>
        <v>0</v>
      </c>
      <c r="L2043" s="517">
        <v>3</v>
      </c>
      <c r="M2043" s="518"/>
      <c r="N2043" s="518"/>
    </row>
    <row r="2044" spans="1:14" s="470" customFormat="1">
      <c r="A2044" s="513">
        <v>1</v>
      </c>
      <c r="B2044" s="519" t="s">
        <v>266</v>
      </c>
      <c r="C2044" s="514">
        <f t="shared" ref="C2044:K2044" si="939">C2045+C2046</f>
        <v>3</v>
      </c>
      <c r="D2044" s="514">
        <f t="shared" ref="D2044" si="940">D2045+D2046</f>
        <v>3</v>
      </c>
      <c r="E2044" s="515"/>
      <c r="F2044" s="515"/>
      <c r="G2044" s="515"/>
      <c r="H2044" s="515">
        <f t="shared" ref="H2044" si="941">H2045+H2046</f>
        <v>23.25</v>
      </c>
      <c r="I2044" s="514">
        <f t="shared" ref="I2044" si="942">I2045+I2046</f>
        <v>13.5</v>
      </c>
      <c r="J2044" s="515">
        <f t="shared" si="939"/>
        <v>0</v>
      </c>
      <c r="K2044" s="515">
        <f t="shared" si="939"/>
        <v>0</v>
      </c>
      <c r="L2044" s="517">
        <v>4</v>
      </c>
      <c r="M2044" s="518"/>
      <c r="N2044" s="518"/>
    </row>
    <row r="2045" spans="1:14" s="470" customFormat="1">
      <c r="A2045" s="521"/>
      <c r="B2045" s="522" t="s">
        <v>267</v>
      </c>
      <c r="C2045" s="523">
        <v>0</v>
      </c>
      <c r="D2045" s="523"/>
      <c r="E2045" s="524">
        <v>2.5</v>
      </c>
      <c r="F2045" s="525">
        <v>0.5</v>
      </c>
      <c r="G2045" s="526">
        <f t="shared" ref="G2045:G2046" si="943">E2045*F2045</f>
        <v>1.25</v>
      </c>
      <c r="H2045" s="520">
        <f>ROUND(C2045*G2045*12,0)</f>
        <v>0</v>
      </c>
      <c r="I2045" s="523"/>
      <c r="J2045" s="520"/>
      <c r="K2045" s="527"/>
      <c r="L2045" s="517">
        <v>5</v>
      </c>
      <c r="M2045" s="518"/>
      <c r="N2045" s="518"/>
    </row>
    <row r="2046" spans="1:14" s="470" customFormat="1">
      <c r="A2046" s="521"/>
      <c r="B2046" s="522" t="s">
        <v>268</v>
      </c>
      <c r="C2046" s="523">
        <v>3</v>
      </c>
      <c r="D2046" s="523">
        <v>3</v>
      </c>
      <c r="E2046" s="524">
        <v>1.5</v>
      </c>
      <c r="F2046" s="525">
        <v>0.5</v>
      </c>
      <c r="G2046" s="526">
        <f t="shared" si="943"/>
        <v>0.75</v>
      </c>
      <c r="H2046" s="520">
        <v>23.25</v>
      </c>
      <c r="I2046" s="523">
        <v>13.5</v>
      </c>
      <c r="J2046" s="520"/>
      <c r="K2046" s="527"/>
      <c r="L2046" s="517">
        <v>6</v>
      </c>
      <c r="M2046" s="518"/>
      <c r="N2046" s="518"/>
    </row>
    <row r="2047" spans="1:14" s="475" customFormat="1" ht="25.5">
      <c r="A2047" s="513">
        <v>2</v>
      </c>
      <c r="B2047" s="519" t="s">
        <v>269</v>
      </c>
      <c r="C2047" s="514">
        <v>7</v>
      </c>
      <c r="D2047" s="514">
        <v>0</v>
      </c>
      <c r="E2047" s="512">
        <v>1.5</v>
      </c>
      <c r="F2047" s="516">
        <v>0.5</v>
      </c>
      <c r="G2047" s="530">
        <f>E2047*F2047</f>
        <v>0.75</v>
      </c>
      <c r="H2047" s="520">
        <v>5.25</v>
      </c>
      <c r="I2047" s="514"/>
      <c r="J2047" s="515"/>
      <c r="K2047" s="528"/>
      <c r="L2047" s="531">
        <v>7</v>
      </c>
      <c r="M2047" s="569"/>
      <c r="N2047" s="569"/>
    </row>
    <row r="2048" spans="1:14" s="470" customFormat="1">
      <c r="A2048" s="513">
        <v>3</v>
      </c>
      <c r="B2048" s="519" t="s">
        <v>270</v>
      </c>
      <c r="C2048" s="514">
        <f t="shared" ref="C2048:K2048" si="944">SUM(C2049:C2051)</f>
        <v>0</v>
      </c>
      <c r="D2048" s="514">
        <f t="shared" ref="D2048" si="945">SUM(D2049:D2051)</f>
        <v>0</v>
      </c>
      <c r="E2048" s="515"/>
      <c r="F2048" s="515"/>
      <c r="G2048" s="515"/>
      <c r="H2048" s="515">
        <f t="shared" ref="H2048" si="946">SUM(H2049:H2051)</f>
        <v>0</v>
      </c>
      <c r="I2048" s="514">
        <f t="shared" ref="I2048" si="947">SUM(I2049:I2051)</f>
        <v>0</v>
      </c>
      <c r="J2048" s="515">
        <f t="shared" si="944"/>
        <v>0</v>
      </c>
      <c r="K2048" s="515">
        <f t="shared" si="944"/>
        <v>0</v>
      </c>
      <c r="L2048" s="517">
        <v>8</v>
      </c>
      <c r="M2048" s="518"/>
      <c r="N2048" s="518"/>
    </row>
    <row r="2049" spans="1:14" s="470" customFormat="1">
      <c r="A2049" s="521"/>
      <c r="B2049" s="522" t="s">
        <v>271</v>
      </c>
      <c r="C2049" s="523">
        <v>0</v>
      </c>
      <c r="D2049" s="523"/>
      <c r="E2049" s="524">
        <v>2.5</v>
      </c>
      <c r="F2049" s="525">
        <v>0.5</v>
      </c>
      <c r="G2049" s="526">
        <f t="shared" ref="G2049:G2051" si="948">E2049*F2049</f>
        <v>1.25</v>
      </c>
      <c r="H2049" s="520">
        <f t="shared" ref="H2049:H2051" si="949">ROUND(C2049*G2049*12,0)</f>
        <v>0</v>
      </c>
      <c r="I2049" s="523"/>
      <c r="J2049" s="520"/>
      <c r="K2049" s="527"/>
      <c r="L2049" s="517">
        <v>9</v>
      </c>
      <c r="M2049" s="518"/>
      <c r="N2049" s="518"/>
    </row>
    <row r="2050" spans="1:14" s="470" customFormat="1">
      <c r="A2050" s="521"/>
      <c r="B2050" s="522" t="s">
        <v>272</v>
      </c>
      <c r="C2050" s="523">
        <v>0</v>
      </c>
      <c r="D2050" s="523"/>
      <c r="E2050" s="524">
        <v>2</v>
      </c>
      <c r="F2050" s="525">
        <v>0.5</v>
      </c>
      <c r="G2050" s="526">
        <f t="shared" si="948"/>
        <v>1</v>
      </c>
      <c r="H2050" s="520">
        <f t="shared" si="949"/>
        <v>0</v>
      </c>
      <c r="I2050" s="523"/>
      <c r="J2050" s="520"/>
      <c r="K2050" s="527"/>
      <c r="L2050" s="517">
        <v>10</v>
      </c>
      <c r="M2050" s="518"/>
      <c r="N2050" s="518"/>
    </row>
    <row r="2051" spans="1:14" s="470" customFormat="1">
      <c r="A2051" s="521"/>
      <c r="B2051" s="522" t="s">
        <v>273</v>
      </c>
      <c r="C2051" s="523">
        <v>0</v>
      </c>
      <c r="D2051" s="523"/>
      <c r="E2051" s="524">
        <v>1.5</v>
      </c>
      <c r="F2051" s="525">
        <v>0.5</v>
      </c>
      <c r="G2051" s="526">
        <f t="shared" si="948"/>
        <v>0.75</v>
      </c>
      <c r="H2051" s="520">
        <f t="shared" si="949"/>
        <v>0</v>
      </c>
      <c r="I2051" s="523"/>
      <c r="J2051" s="520"/>
      <c r="K2051" s="527"/>
      <c r="L2051" s="517">
        <v>11</v>
      </c>
      <c r="M2051" s="518"/>
      <c r="N2051" s="518"/>
    </row>
    <row r="2052" spans="1:14" s="470" customFormat="1" ht="38.25">
      <c r="A2052" s="513">
        <v>4</v>
      </c>
      <c r="B2052" s="519" t="s">
        <v>274</v>
      </c>
      <c r="C2052" s="514">
        <f>SUM(C2053:C2058)</f>
        <v>47</v>
      </c>
      <c r="D2052" s="514">
        <f>SUM(D2053:D2058)</f>
        <v>47</v>
      </c>
      <c r="E2052" s="512"/>
      <c r="F2052" s="525"/>
      <c r="G2052" s="605"/>
      <c r="H2052" s="577">
        <f>SUM(H2053:H2058)</f>
        <v>556.5</v>
      </c>
      <c r="I2052" s="602">
        <f>SUM(I2053:I2058)</f>
        <v>245</v>
      </c>
      <c r="J2052" s="520"/>
      <c r="K2052" s="527"/>
      <c r="L2052" s="517">
        <v>12</v>
      </c>
      <c r="M2052" s="518"/>
      <c r="N2052" s="518"/>
    </row>
    <row r="2053" spans="1:14" s="470" customFormat="1">
      <c r="A2053" s="521"/>
      <c r="B2053" s="522" t="s">
        <v>275</v>
      </c>
      <c r="C2053" s="523">
        <v>21</v>
      </c>
      <c r="D2053" s="523">
        <v>21</v>
      </c>
      <c r="E2053" s="524">
        <v>1</v>
      </c>
      <c r="F2053" s="525">
        <v>0.5</v>
      </c>
      <c r="G2053" s="605">
        <f t="shared" ref="G2053:G2065" si="950">E2053*F2053</f>
        <v>0.5</v>
      </c>
      <c r="H2053" s="553">
        <v>127</v>
      </c>
      <c r="I2053" s="571">
        <v>63</v>
      </c>
      <c r="J2053" s="520"/>
      <c r="K2053" s="527"/>
      <c r="L2053" s="517">
        <v>13</v>
      </c>
      <c r="M2053" s="518"/>
      <c r="N2053" s="518"/>
    </row>
    <row r="2054" spans="1:14" s="470" customFormat="1">
      <c r="A2054" s="521"/>
      <c r="B2054" s="522" t="s">
        <v>276</v>
      </c>
      <c r="C2054" s="523">
        <v>21</v>
      </c>
      <c r="D2054" s="523">
        <v>21</v>
      </c>
      <c r="E2054" s="524">
        <v>2</v>
      </c>
      <c r="F2054" s="525">
        <v>0.5</v>
      </c>
      <c r="G2054" s="605">
        <f t="shared" si="950"/>
        <v>1</v>
      </c>
      <c r="H2054" s="553">
        <v>255</v>
      </c>
      <c r="I2054" s="571">
        <v>126</v>
      </c>
      <c r="J2054" s="520"/>
      <c r="K2054" s="527"/>
      <c r="L2054" s="517">
        <v>14</v>
      </c>
      <c r="M2054" s="518"/>
      <c r="N2054" s="518"/>
    </row>
    <row r="2055" spans="1:14" s="470" customFormat="1">
      <c r="A2055" s="521"/>
      <c r="B2055" s="522" t="s">
        <v>277</v>
      </c>
      <c r="C2055" s="523">
        <v>3</v>
      </c>
      <c r="D2055" s="523">
        <v>3</v>
      </c>
      <c r="E2055" s="524">
        <v>3</v>
      </c>
      <c r="F2055" s="525">
        <v>0.5</v>
      </c>
      <c r="G2055" s="605">
        <f t="shared" si="950"/>
        <v>1.5</v>
      </c>
      <c r="H2055" s="553">
        <v>118.5</v>
      </c>
      <c r="I2055" s="571">
        <v>27</v>
      </c>
      <c r="J2055" s="520"/>
      <c r="K2055" s="527"/>
      <c r="L2055" s="517">
        <v>15</v>
      </c>
      <c r="M2055" s="518"/>
      <c r="N2055" s="518"/>
    </row>
    <row r="2056" spans="1:14" s="470" customFormat="1">
      <c r="A2056" s="521"/>
      <c r="B2056" s="522" t="s">
        <v>278</v>
      </c>
      <c r="C2056" s="523">
        <v>1</v>
      </c>
      <c r="D2056" s="523">
        <v>1</v>
      </c>
      <c r="E2056" s="524">
        <v>4</v>
      </c>
      <c r="F2056" s="525">
        <v>0.5</v>
      </c>
      <c r="G2056" s="605">
        <f t="shared" si="950"/>
        <v>2</v>
      </c>
      <c r="H2056" s="553">
        <v>36</v>
      </c>
      <c r="I2056" s="571">
        <v>24</v>
      </c>
      <c r="J2056" s="520"/>
      <c r="K2056" s="527"/>
      <c r="L2056" s="517">
        <v>16</v>
      </c>
      <c r="M2056" s="518"/>
      <c r="N2056" s="518"/>
    </row>
    <row r="2057" spans="1:14" s="470" customFormat="1">
      <c r="A2057" s="521"/>
      <c r="B2057" s="522" t="s">
        <v>279</v>
      </c>
      <c r="C2057" s="523">
        <v>1</v>
      </c>
      <c r="D2057" s="523">
        <v>1</v>
      </c>
      <c r="E2057" s="524">
        <v>5</v>
      </c>
      <c r="F2057" s="525">
        <v>0.5</v>
      </c>
      <c r="G2057" s="605">
        <f t="shared" si="950"/>
        <v>2.5</v>
      </c>
      <c r="H2057" s="553">
        <v>20</v>
      </c>
      <c r="I2057" s="571">
        <v>5</v>
      </c>
      <c r="J2057" s="520"/>
      <c r="K2057" s="527"/>
      <c r="L2057" s="517">
        <v>17</v>
      </c>
      <c r="M2057" s="518"/>
      <c r="N2057" s="518"/>
    </row>
    <row r="2058" spans="1:14" s="470" customFormat="1">
      <c r="A2058" s="521"/>
      <c r="B2058" s="522" t="s">
        <v>280</v>
      </c>
      <c r="C2058" s="523"/>
      <c r="D2058" s="523"/>
      <c r="E2058" s="524">
        <v>6</v>
      </c>
      <c r="F2058" s="525">
        <v>0.5</v>
      </c>
      <c r="G2058" s="605">
        <f t="shared" si="950"/>
        <v>3</v>
      </c>
      <c r="H2058" s="553">
        <f t="shared" ref="H2058" si="951">ROUND(C2058*G2058*12,0)</f>
        <v>0</v>
      </c>
      <c r="I2058" s="571"/>
      <c r="J2058" s="520"/>
      <c r="K2058" s="527"/>
      <c r="L2058" s="517">
        <v>18</v>
      </c>
      <c r="M2058" s="518"/>
      <c r="N2058" s="518"/>
    </row>
    <row r="2059" spans="1:14" s="470" customFormat="1">
      <c r="A2059" s="513">
        <v>5</v>
      </c>
      <c r="B2059" s="519" t="s">
        <v>281</v>
      </c>
      <c r="C2059" s="514">
        <f>C2060+C2063+C2064+C2065</f>
        <v>2</v>
      </c>
      <c r="D2059" s="514">
        <f>D2060+D2063+D2064+D2065</f>
        <v>2</v>
      </c>
      <c r="E2059" s="514"/>
      <c r="F2059" s="525">
        <v>0.5</v>
      </c>
      <c r="G2059" s="526">
        <f t="shared" si="950"/>
        <v>0</v>
      </c>
      <c r="H2059" s="515">
        <f>H2060+H2063+H2064+H2065</f>
        <v>69.5</v>
      </c>
      <c r="I2059" s="514">
        <f>I2060+I2063+I2064+I2065</f>
        <v>7.5</v>
      </c>
      <c r="J2059" s="515"/>
      <c r="K2059" s="528"/>
      <c r="L2059" s="517">
        <v>19</v>
      </c>
      <c r="M2059" s="518"/>
      <c r="N2059" s="518"/>
    </row>
    <row r="2060" spans="1:14" s="470" customFormat="1" ht="43.9" customHeight="1">
      <c r="A2060" s="513" t="s">
        <v>282</v>
      </c>
      <c r="B2060" s="519" t="s">
        <v>283</v>
      </c>
      <c r="C2060" s="514">
        <f>C2061+C2062</f>
        <v>2</v>
      </c>
      <c r="D2060" s="514">
        <f>D2061+D2062</f>
        <v>2</v>
      </c>
      <c r="E2060" s="512"/>
      <c r="F2060" s="525">
        <v>0.5</v>
      </c>
      <c r="G2060" s="526">
        <f t="shared" si="950"/>
        <v>0</v>
      </c>
      <c r="H2060" s="515">
        <f>H2061+H2062</f>
        <v>69.5</v>
      </c>
      <c r="I2060" s="514">
        <f>I2061+I2062</f>
        <v>7.5</v>
      </c>
      <c r="J2060" s="515"/>
      <c r="K2060" s="528"/>
      <c r="L2060" s="517">
        <v>20</v>
      </c>
      <c r="M2060" s="518"/>
      <c r="N2060" s="518"/>
    </row>
    <row r="2061" spans="1:14" s="470" customFormat="1">
      <c r="A2061" s="521"/>
      <c r="B2061" s="522" t="s">
        <v>284</v>
      </c>
      <c r="C2061" s="523">
        <v>2</v>
      </c>
      <c r="D2061" s="523">
        <v>2</v>
      </c>
      <c r="E2061" s="524">
        <v>1.5</v>
      </c>
      <c r="F2061" s="525">
        <v>0.5</v>
      </c>
      <c r="G2061" s="526">
        <f>E2061*F2061</f>
        <v>0.75</v>
      </c>
      <c r="H2061" s="553">
        <v>69.5</v>
      </c>
      <c r="I2061" s="571">
        <v>7.5</v>
      </c>
      <c r="J2061" s="520"/>
      <c r="K2061" s="527"/>
      <c r="L2061" s="517">
        <v>21</v>
      </c>
      <c r="M2061" s="518"/>
      <c r="N2061" s="518"/>
    </row>
    <row r="2062" spans="1:14" s="470" customFormat="1">
      <c r="A2062" s="521"/>
      <c r="B2062" s="522" t="s">
        <v>285</v>
      </c>
      <c r="C2062" s="523"/>
      <c r="D2062" s="523"/>
      <c r="E2062" s="524">
        <v>2</v>
      </c>
      <c r="F2062" s="525">
        <v>0.5</v>
      </c>
      <c r="G2062" s="526">
        <f t="shared" si="950"/>
        <v>1</v>
      </c>
      <c r="H2062" s="520">
        <f>ROUND(C2062*G2062*12,0)</f>
        <v>0</v>
      </c>
      <c r="I2062" s="523"/>
      <c r="J2062" s="520"/>
      <c r="K2062" s="527"/>
      <c r="L2062" s="517">
        <v>22</v>
      </c>
      <c r="M2062" s="518"/>
      <c r="N2062" s="518"/>
    </row>
    <row r="2063" spans="1:14" s="470" customFormat="1" ht="38.25">
      <c r="A2063" s="513" t="s">
        <v>286</v>
      </c>
      <c r="B2063" s="519" t="s">
        <v>287</v>
      </c>
      <c r="C2063" s="514">
        <v>0</v>
      </c>
      <c r="D2063" s="514"/>
      <c r="E2063" s="529">
        <v>1</v>
      </c>
      <c r="F2063" s="525">
        <v>0.5</v>
      </c>
      <c r="G2063" s="526">
        <f t="shared" si="950"/>
        <v>0.5</v>
      </c>
      <c r="H2063" s="515">
        <f>ROUND(C2063*G2063*6,0)</f>
        <v>0</v>
      </c>
      <c r="I2063" s="514"/>
      <c r="J2063" s="515"/>
      <c r="K2063" s="528"/>
      <c r="L2063" s="517">
        <v>23</v>
      </c>
      <c r="M2063" s="518"/>
      <c r="N2063" s="518"/>
    </row>
    <row r="2064" spans="1:14" s="470" customFormat="1" ht="25.5">
      <c r="A2064" s="513" t="s">
        <v>288</v>
      </c>
      <c r="B2064" s="519" t="s">
        <v>289</v>
      </c>
      <c r="C2064" s="514">
        <v>0</v>
      </c>
      <c r="D2064" s="514"/>
      <c r="E2064" s="529">
        <v>1</v>
      </c>
      <c r="F2064" s="525">
        <v>0.5</v>
      </c>
      <c r="G2064" s="526">
        <f t="shared" si="950"/>
        <v>0.5</v>
      </c>
      <c r="H2064" s="515">
        <f>ROUND(C2064*G2064*6,0)</f>
        <v>0</v>
      </c>
      <c r="I2064" s="514"/>
      <c r="J2064" s="515"/>
      <c r="K2064" s="528"/>
      <c r="L2064" s="517">
        <v>24</v>
      </c>
      <c r="M2064" s="518"/>
      <c r="N2064" s="518"/>
    </row>
    <row r="2065" spans="1:14" s="470" customFormat="1" ht="38.25">
      <c r="A2065" s="513" t="s">
        <v>290</v>
      </c>
      <c r="B2065" s="519" t="s">
        <v>291</v>
      </c>
      <c r="C2065" s="514">
        <v>0</v>
      </c>
      <c r="D2065" s="514"/>
      <c r="E2065" s="529">
        <v>3</v>
      </c>
      <c r="F2065" s="525">
        <v>0.5</v>
      </c>
      <c r="G2065" s="526">
        <f t="shared" si="950"/>
        <v>1.5</v>
      </c>
      <c r="H2065" s="515">
        <f t="shared" ref="H2065" si="952">ROUND(C2065*G2065*6,0)</f>
        <v>0</v>
      </c>
      <c r="I2065" s="514"/>
      <c r="J2065" s="515"/>
      <c r="K2065" s="528"/>
      <c r="L2065" s="517">
        <v>25</v>
      </c>
      <c r="M2065" s="518"/>
      <c r="N2065" s="518"/>
    </row>
    <row r="2066" spans="1:14" s="475" customFormat="1" ht="25.5">
      <c r="A2066" s="513">
        <v>6</v>
      </c>
      <c r="B2066" s="519" t="s">
        <v>292</v>
      </c>
      <c r="C2066" s="514">
        <f>C2067+C2071</f>
        <v>20</v>
      </c>
      <c r="D2066" s="514">
        <f>D2067+D2071</f>
        <v>20</v>
      </c>
      <c r="E2066" s="512"/>
      <c r="F2066" s="516"/>
      <c r="G2066" s="530"/>
      <c r="H2066" s="515">
        <f>H2067+H2071</f>
        <v>165</v>
      </c>
      <c r="I2066" s="514">
        <f>I2067+I2071</f>
        <v>90</v>
      </c>
      <c r="J2066" s="515"/>
      <c r="K2066" s="528"/>
      <c r="L2066" s="531">
        <v>26</v>
      </c>
      <c r="M2066" s="518"/>
      <c r="N2066" s="518"/>
    </row>
    <row r="2067" spans="1:14" s="470" customFormat="1">
      <c r="A2067" s="513" t="s">
        <v>293</v>
      </c>
      <c r="B2067" s="519" t="s">
        <v>294</v>
      </c>
      <c r="C2067" s="514">
        <f>C2068+C2069+C2070</f>
        <v>0</v>
      </c>
      <c r="D2067" s="514">
        <f>D2068+D2069+D2070</f>
        <v>0</v>
      </c>
      <c r="E2067" s="524">
        <v>2.5</v>
      </c>
      <c r="F2067" s="525">
        <v>0.5</v>
      </c>
      <c r="G2067" s="526">
        <f t="shared" ref="G2067:G2070" si="953">E2067*F2067</f>
        <v>1.25</v>
      </c>
      <c r="H2067" s="515">
        <f>H2068+H2069+H2070</f>
        <v>0</v>
      </c>
      <c r="I2067" s="514">
        <f>I2068+I2069+I2070</f>
        <v>0</v>
      </c>
      <c r="J2067" s="515"/>
      <c r="K2067" s="528"/>
      <c r="L2067" s="517">
        <v>27</v>
      </c>
      <c r="M2067" s="518"/>
      <c r="N2067" s="518"/>
    </row>
    <row r="2068" spans="1:14" s="470" customFormat="1">
      <c r="A2068" s="521"/>
      <c r="B2068" s="522" t="s">
        <v>295</v>
      </c>
      <c r="C2068" s="523">
        <v>0</v>
      </c>
      <c r="D2068" s="523"/>
      <c r="E2068" s="524">
        <v>2.5</v>
      </c>
      <c r="F2068" s="525">
        <v>0.5</v>
      </c>
      <c r="G2068" s="526">
        <f t="shared" si="953"/>
        <v>1.25</v>
      </c>
      <c r="H2068" s="520">
        <f>ROUND(C2068*G2068*12,0)</f>
        <v>0</v>
      </c>
      <c r="I2068" s="523"/>
      <c r="J2068" s="520"/>
      <c r="K2068" s="527"/>
      <c r="L2068" s="517">
        <v>28</v>
      </c>
      <c r="M2068" s="518"/>
      <c r="N2068" s="518"/>
    </row>
    <row r="2069" spans="1:14" s="470" customFormat="1">
      <c r="A2069" s="521"/>
      <c r="B2069" s="522" t="s">
        <v>296</v>
      </c>
      <c r="C2069" s="523">
        <v>0</v>
      </c>
      <c r="D2069" s="523"/>
      <c r="E2069" s="524">
        <v>2</v>
      </c>
      <c r="F2069" s="525">
        <v>0.5</v>
      </c>
      <c r="G2069" s="526">
        <f t="shared" si="953"/>
        <v>1</v>
      </c>
      <c r="H2069" s="520">
        <f t="shared" ref="H2069:H2070" si="954">ROUND(C2069*G2069*12,0)</f>
        <v>0</v>
      </c>
      <c r="I2069" s="523"/>
      <c r="J2069" s="520"/>
      <c r="K2069" s="527"/>
      <c r="L2069" s="517">
        <v>29</v>
      </c>
      <c r="M2069" s="518"/>
      <c r="N2069" s="518"/>
    </row>
    <row r="2070" spans="1:14" s="470" customFormat="1">
      <c r="A2070" s="521"/>
      <c r="B2070" s="522" t="s">
        <v>297</v>
      </c>
      <c r="C2070" s="523">
        <v>0</v>
      </c>
      <c r="D2070" s="523"/>
      <c r="E2070" s="524">
        <v>2.5</v>
      </c>
      <c r="F2070" s="525">
        <v>0.5</v>
      </c>
      <c r="G2070" s="526">
        <f t="shared" si="953"/>
        <v>1.25</v>
      </c>
      <c r="H2070" s="520">
        <f t="shared" si="954"/>
        <v>0</v>
      </c>
      <c r="I2070" s="523"/>
      <c r="J2070" s="520"/>
      <c r="K2070" s="527"/>
      <c r="L2070" s="517">
        <v>30</v>
      </c>
      <c r="M2070" s="518"/>
      <c r="N2070" s="518"/>
    </row>
    <row r="2071" spans="1:14" s="470" customFormat="1">
      <c r="A2071" s="513" t="s">
        <v>298</v>
      </c>
      <c r="B2071" s="519" t="s">
        <v>299</v>
      </c>
      <c r="C2071" s="514">
        <f>C2072+C2073+C2074</f>
        <v>20</v>
      </c>
      <c r="D2071" s="514">
        <f>D2072+D2073+D2074</f>
        <v>20</v>
      </c>
      <c r="E2071" s="524"/>
      <c r="F2071" s="525"/>
      <c r="G2071" s="526"/>
      <c r="H2071" s="515">
        <f>H2072+H2073+H2074</f>
        <v>165</v>
      </c>
      <c r="I2071" s="514">
        <f>I2072+I2073+I2074</f>
        <v>90</v>
      </c>
      <c r="J2071" s="520"/>
      <c r="K2071" s="527"/>
      <c r="L2071" s="517">
        <v>31</v>
      </c>
      <c r="M2071" s="518"/>
      <c r="N2071" s="518"/>
    </row>
    <row r="2072" spans="1:14" s="470" customFormat="1">
      <c r="A2072" s="521"/>
      <c r="B2072" s="522" t="s">
        <v>295</v>
      </c>
      <c r="C2072" s="523">
        <v>0</v>
      </c>
      <c r="D2072" s="523"/>
      <c r="E2072" s="524">
        <v>2</v>
      </c>
      <c r="F2072" s="525">
        <v>0.5</v>
      </c>
      <c r="G2072" s="526">
        <f t="shared" ref="G2072:G2075" si="955">E2072*F2072</f>
        <v>1</v>
      </c>
      <c r="H2072" s="520">
        <f t="shared" ref="H2072:H2074" si="956">ROUND(C2072*G2072*12,0)</f>
        <v>0</v>
      </c>
      <c r="I2072" s="523"/>
      <c r="J2072" s="520"/>
      <c r="K2072" s="527"/>
      <c r="L2072" s="517">
        <v>32</v>
      </c>
      <c r="M2072" s="518"/>
      <c r="N2072" s="518"/>
    </row>
    <row r="2073" spans="1:14" s="470" customFormat="1">
      <c r="A2073" s="521"/>
      <c r="B2073" s="522" t="s">
        <v>296</v>
      </c>
      <c r="C2073" s="523">
        <v>20</v>
      </c>
      <c r="D2073" s="523">
        <v>20</v>
      </c>
      <c r="E2073" s="524">
        <v>1.5</v>
      </c>
      <c r="F2073" s="525">
        <v>0.5</v>
      </c>
      <c r="G2073" s="526">
        <f t="shared" si="955"/>
        <v>0.75</v>
      </c>
      <c r="H2073" s="520">
        <v>165</v>
      </c>
      <c r="I2073" s="523">
        <v>90</v>
      </c>
      <c r="J2073" s="520"/>
      <c r="K2073" s="527"/>
      <c r="L2073" s="517">
        <v>33</v>
      </c>
      <c r="M2073" s="518"/>
      <c r="N2073" s="518"/>
    </row>
    <row r="2074" spans="1:14" s="470" customFormat="1">
      <c r="A2074" s="521"/>
      <c r="B2074" s="522" t="s">
        <v>297</v>
      </c>
      <c r="C2074" s="523">
        <v>0</v>
      </c>
      <c r="D2074" s="523"/>
      <c r="E2074" s="524">
        <v>2</v>
      </c>
      <c r="F2074" s="525">
        <v>0.5</v>
      </c>
      <c r="G2074" s="526">
        <f t="shared" si="955"/>
        <v>1</v>
      </c>
      <c r="H2074" s="520">
        <f t="shared" si="956"/>
        <v>0</v>
      </c>
      <c r="I2074" s="523"/>
      <c r="J2074" s="520"/>
      <c r="K2074" s="527"/>
      <c r="L2074" s="517">
        <v>34</v>
      </c>
      <c r="M2074" s="518"/>
      <c r="N2074" s="518"/>
    </row>
    <row r="2075" spans="1:14" s="470" customFormat="1" ht="25.5">
      <c r="A2075" s="513">
        <v>7</v>
      </c>
      <c r="B2075" s="519" t="s">
        <v>300</v>
      </c>
      <c r="C2075" s="514">
        <v>73</v>
      </c>
      <c r="D2075" s="514">
        <v>73</v>
      </c>
      <c r="E2075" s="512">
        <v>1.5</v>
      </c>
      <c r="F2075" s="516">
        <v>0.5</v>
      </c>
      <c r="G2075" s="530">
        <f t="shared" si="955"/>
        <v>0.75</v>
      </c>
      <c r="H2075" s="515">
        <v>653.75</v>
      </c>
      <c r="I2075" s="514">
        <v>328.5</v>
      </c>
      <c r="J2075" s="515"/>
      <c r="K2075" s="528"/>
      <c r="L2075" s="517">
        <v>35</v>
      </c>
      <c r="M2075" s="518"/>
      <c r="N2075" s="518"/>
    </row>
    <row r="2076" spans="1:14" s="470" customFormat="1">
      <c r="A2076" s="513" t="s">
        <v>37</v>
      </c>
      <c r="B2076" s="519" t="s">
        <v>301</v>
      </c>
      <c r="C2076" s="514">
        <f>C2077+C2084+C2085</f>
        <v>32</v>
      </c>
      <c r="D2076" s="514">
        <f>D2077+D2084+D2085</f>
        <v>34</v>
      </c>
      <c r="E2076" s="532"/>
      <c r="F2076" s="525"/>
      <c r="G2076" s="526"/>
      <c r="H2076" s="515">
        <f>H2077+H2084+H2085</f>
        <v>255.25</v>
      </c>
      <c r="I2076" s="514">
        <f>I2077+I2084+I2085</f>
        <v>117.75</v>
      </c>
      <c r="J2076" s="515"/>
      <c r="K2076" s="528"/>
      <c r="L2076" s="517">
        <v>36</v>
      </c>
      <c r="M2076" s="518"/>
      <c r="N2076" s="518"/>
    </row>
    <row r="2077" spans="1:14" s="470" customFormat="1" ht="25.5">
      <c r="A2077" s="513">
        <v>1</v>
      </c>
      <c r="B2077" s="519" t="s">
        <v>302</v>
      </c>
      <c r="C2077" s="514">
        <f>C2078+C2079</f>
        <v>6</v>
      </c>
      <c r="D2077" s="514">
        <f>D2078+D2079</f>
        <v>4</v>
      </c>
      <c r="E2077" s="533"/>
      <c r="F2077" s="525"/>
      <c r="G2077" s="526"/>
      <c r="H2077" s="515">
        <f>H2078+H2079</f>
        <v>22.5</v>
      </c>
      <c r="I2077" s="514">
        <f>I2078+I2079</f>
        <v>18</v>
      </c>
      <c r="J2077" s="515"/>
      <c r="K2077" s="528"/>
      <c r="L2077" s="517">
        <v>37</v>
      </c>
      <c r="M2077" s="518"/>
      <c r="N2077" s="518"/>
    </row>
    <row r="2078" spans="1:14" s="470" customFormat="1">
      <c r="A2078" s="513" t="s">
        <v>39</v>
      </c>
      <c r="B2078" s="519" t="s">
        <v>303</v>
      </c>
      <c r="C2078" s="514">
        <v>0</v>
      </c>
      <c r="D2078" s="514"/>
      <c r="E2078" s="512">
        <v>2.5</v>
      </c>
      <c r="F2078" s="525">
        <v>0.5</v>
      </c>
      <c r="G2078" s="526">
        <f t="shared" ref="G2078:G2084" si="957">E2078*F2078</f>
        <v>1.25</v>
      </c>
      <c r="H2078" s="520">
        <f>ROUND(C2078*G2078*12,0)</f>
        <v>0</v>
      </c>
      <c r="I2078" s="514"/>
      <c r="J2078" s="515"/>
      <c r="K2078" s="528"/>
      <c r="L2078" s="517">
        <v>38</v>
      </c>
      <c r="M2078" s="518"/>
      <c r="N2078" s="518"/>
    </row>
    <row r="2079" spans="1:14" s="470" customFormat="1">
      <c r="A2079" s="513" t="s">
        <v>42</v>
      </c>
      <c r="B2079" s="519" t="s">
        <v>304</v>
      </c>
      <c r="C2079" s="514">
        <f>SUM(C2080:C2083)</f>
        <v>6</v>
      </c>
      <c r="D2079" s="514">
        <f>SUM(D2080:D2083)</f>
        <v>4</v>
      </c>
      <c r="E2079" s="512"/>
      <c r="F2079" s="525"/>
      <c r="G2079" s="526"/>
      <c r="H2079" s="515">
        <f>SUM(H2080:H2083)</f>
        <v>22.5</v>
      </c>
      <c r="I2079" s="514">
        <f>SUM(I2080:I2083)</f>
        <v>18</v>
      </c>
      <c r="J2079" s="515"/>
      <c r="K2079" s="528"/>
      <c r="L2079" s="517">
        <v>39</v>
      </c>
      <c r="M2079" s="518"/>
      <c r="N2079" s="518"/>
    </row>
    <row r="2080" spans="1:14" s="470" customFormat="1">
      <c r="A2080" s="521"/>
      <c r="B2080" s="522" t="s">
        <v>305</v>
      </c>
      <c r="C2080" s="523">
        <v>0</v>
      </c>
      <c r="D2080" s="523">
        <v>0</v>
      </c>
      <c r="E2080" s="524">
        <v>1.5</v>
      </c>
      <c r="F2080" s="525">
        <v>0.5</v>
      </c>
      <c r="G2080" s="526">
        <f t="shared" si="957"/>
        <v>0.75</v>
      </c>
      <c r="H2080" s="520">
        <v>0</v>
      </c>
      <c r="I2080" s="523">
        <v>0</v>
      </c>
      <c r="J2080" s="520"/>
      <c r="K2080" s="527"/>
      <c r="L2080" s="517">
        <v>40</v>
      </c>
      <c r="M2080" s="518"/>
      <c r="N2080" s="518"/>
    </row>
    <row r="2081" spans="1:14" s="470" customFormat="1">
      <c r="A2081" s="521"/>
      <c r="B2081" s="522" t="s">
        <v>306</v>
      </c>
      <c r="C2081" s="523">
        <v>2</v>
      </c>
      <c r="D2081" s="523">
        <v>0</v>
      </c>
      <c r="E2081" s="524">
        <v>3</v>
      </c>
      <c r="F2081" s="525">
        <v>0.5</v>
      </c>
      <c r="G2081" s="526">
        <f t="shared" si="957"/>
        <v>1.5</v>
      </c>
      <c r="H2081" s="520">
        <v>1.5</v>
      </c>
      <c r="I2081" s="523">
        <v>0</v>
      </c>
      <c r="J2081" s="520"/>
      <c r="K2081" s="527"/>
      <c r="L2081" s="517">
        <v>41</v>
      </c>
      <c r="M2081" s="518"/>
      <c r="N2081" s="518"/>
    </row>
    <row r="2082" spans="1:14" s="470" customFormat="1">
      <c r="A2082" s="521"/>
      <c r="B2082" s="522" t="s">
        <v>307</v>
      </c>
      <c r="C2082" s="523">
        <v>0</v>
      </c>
      <c r="D2082" s="523">
        <v>0</v>
      </c>
      <c r="E2082" s="524">
        <v>4.5</v>
      </c>
      <c r="F2082" s="525">
        <v>0.5</v>
      </c>
      <c r="G2082" s="526">
        <f t="shared" si="957"/>
        <v>2.25</v>
      </c>
      <c r="H2082" s="520">
        <f>ROUND(C2082*G2082*12,0)</f>
        <v>0</v>
      </c>
      <c r="I2082" s="523">
        <v>0</v>
      </c>
      <c r="J2082" s="520"/>
      <c r="K2082" s="527"/>
      <c r="L2082" s="517">
        <v>42</v>
      </c>
      <c r="M2082" s="518"/>
      <c r="N2082" s="518"/>
    </row>
    <row r="2083" spans="1:14" s="470" customFormat="1">
      <c r="A2083" s="521"/>
      <c r="B2083" s="522" t="s">
        <v>308</v>
      </c>
      <c r="C2083" s="523">
        <v>4</v>
      </c>
      <c r="D2083" s="523">
        <v>4</v>
      </c>
      <c r="E2083" s="524">
        <v>6</v>
      </c>
      <c r="F2083" s="525">
        <v>0.5</v>
      </c>
      <c r="G2083" s="526">
        <f t="shared" si="957"/>
        <v>3</v>
      </c>
      <c r="H2083" s="520">
        <v>21</v>
      </c>
      <c r="I2083" s="523">
        <v>18</v>
      </c>
      <c r="J2083" s="520"/>
      <c r="K2083" s="527"/>
      <c r="L2083" s="517">
        <v>43</v>
      </c>
      <c r="M2083" s="518"/>
      <c r="N2083" s="518"/>
    </row>
    <row r="2084" spans="1:14" s="470" customFormat="1" ht="25.5">
      <c r="A2084" s="513">
        <v>2</v>
      </c>
      <c r="B2084" s="519" t="s">
        <v>309</v>
      </c>
      <c r="C2084" s="514">
        <v>0</v>
      </c>
      <c r="D2084" s="514"/>
      <c r="E2084" s="512">
        <v>1.5</v>
      </c>
      <c r="F2084" s="525">
        <v>0.5</v>
      </c>
      <c r="G2084" s="526">
        <f t="shared" si="957"/>
        <v>0.75</v>
      </c>
      <c r="H2084" s="520">
        <f>ROUND(C2084*G2084*12,0)</f>
        <v>0</v>
      </c>
      <c r="I2084" s="514"/>
      <c r="J2084" s="515"/>
      <c r="K2084" s="528"/>
      <c r="L2084" s="517">
        <v>44</v>
      </c>
      <c r="M2084" s="518"/>
      <c r="N2084" s="518"/>
    </row>
    <row r="2085" spans="1:14" s="470" customFormat="1" ht="25.5">
      <c r="A2085" s="513">
        <v>3</v>
      </c>
      <c r="B2085" s="519" t="s">
        <v>310</v>
      </c>
      <c r="C2085" s="514">
        <f t="shared" ref="C2085:K2085" si="958">C2086+C2089+C2094</f>
        <v>26</v>
      </c>
      <c r="D2085" s="514">
        <f t="shared" ref="D2085" si="959">D2086+D2089+D2094</f>
        <v>30</v>
      </c>
      <c r="E2085" s="515">
        <f t="shared" si="958"/>
        <v>0</v>
      </c>
      <c r="F2085" s="515">
        <f t="shared" si="958"/>
        <v>0</v>
      </c>
      <c r="G2085" s="515">
        <f t="shared" si="958"/>
        <v>0</v>
      </c>
      <c r="H2085" s="515">
        <f t="shared" si="958"/>
        <v>232.75</v>
      </c>
      <c r="I2085" s="514">
        <f t="shared" ref="I2085" si="960">I2086+I2089+I2094</f>
        <v>99.75</v>
      </c>
      <c r="J2085" s="515">
        <f t="shared" si="958"/>
        <v>0</v>
      </c>
      <c r="K2085" s="515">
        <f t="shared" si="958"/>
        <v>0</v>
      </c>
      <c r="L2085" s="517">
        <v>45</v>
      </c>
      <c r="M2085" s="518"/>
      <c r="N2085" s="518"/>
    </row>
    <row r="2086" spans="1:14" s="475" customFormat="1">
      <c r="A2086" s="513" t="s">
        <v>311</v>
      </c>
      <c r="B2086" s="519" t="s">
        <v>312</v>
      </c>
      <c r="C2086" s="514">
        <f>C2087+C2088</f>
        <v>0</v>
      </c>
      <c r="D2086" s="514">
        <f>D2087+D2088</f>
        <v>0</v>
      </c>
      <c r="E2086" s="532"/>
      <c r="F2086" s="516"/>
      <c r="G2086" s="530"/>
      <c r="H2086" s="515">
        <f>H2087+H2088</f>
        <v>0</v>
      </c>
      <c r="I2086" s="514">
        <f>I2087+I2088</f>
        <v>0</v>
      </c>
      <c r="J2086" s="515"/>
      <c r="K2086" s="528"/>
      <c r="L2086" s="531">
        <v>46</v>
      </c>
      <c r="M2086" s="518"/>
      <c r="N2086" s="518"/>
    </row>
    <row r="2087" spans="1:14" s="470" customFormat="1" ht="25.5">
      <c r="A2087" s="521"/>
      <c r="B2087" s="522" t="s">
        <v>313</v>
      </c>
      <c r="C2087" s="523">
        <v>0</v>
      </c>
      <c r="D2087" s="523"/>
      <c r="E2087" s="524">
        <v>1.5</v>
      </c>
      <c r="F2087" s="525">
        <v>0.5</v>
      </c>
      <c r="G2087" s="526">
        <f t="shared" ref="G2087:G2093" si="961">E2087*F2087</f>
        <v>0.75</v>
      </c>
      <c r="H2087" s="520">
        <f t="shared" ref="H2087:H2098" si="962">ROUND(C2087*G2087*12,0)</f>
        <v>0</v>
      </c>
      <c r="I2087" s="523"/>
      <c r="J2087" s="520"/>
      <c r="K2087" s="527"/>
      <c r="L2087" s="517">
        <v>47</v>
      </c>
      <c r="M2087" s="518"/>
      <c r="N2087" s="518"/>
    </row>
    <row r="2088" spans="1:14" s="470" customFormat="1" ht="25.5">
      <c r="A2088" s="521"/>
      <c r="B2088" s="522" t="s">
        <v>314</v>
      </c>
      <c r="C2088" s="523">
        <v>0</v>
      </c>
      <c r="D2088" s="523"/>
      <c r="E2088" s="524">
        <v>2</v>
      </c>
      <c r="F2088" s="525">
        <v>0.5</v>
      </c>
      <c r="G2088" s="526">
        <f t="shared" si="961"/>
        <v>1</v>
      </c>
      <c r="H2088" s="520">
        <f t="shared" si="962"/>
        <v>0</v>
      </c>
      <c r="I2088" s="523"/>
      <c r="J2088" s="520"/>
      <c r="K2088" s="527"/>
      <c r="L2088" s="517">
        <v>48</v>
      </c>
      <c r="M2088" s="518"/>
      <c r="N2088" s="518"/>
    </row>
    <row r="2089" spans="1:14" s="475" customFormat="1" ht="35.1" customHeight="1">
      <c r="A2089" s="513" t="s">
        <v>315</v>
      </c>
      <c r="B2089" s="519" t="s">
        <v>316</v>
      </c>
      <c r="C2089" s="514">
        <f>SUM(C2090:C2093)</f>
        <v>15</v>
      </c>
      <c r="D2089" s="514">
        <f>SUM(D2090:D2093)</f>
        <v>15</v>
      </c>
      <c r="E2089" s="532"/>
      <c r="F2089" s="516"/>
      <c r="G2089" s="530"/>
      <c r="H2089" s="515">
        <f>SUM(H2090:H2093)</f>
        <v>89.5</v>
      </c>
      <c r="I2089" s="514">
        <f>SUM(I2090:I2093)</f>
        <v>45</v>
      </c>
      <c r="J2089" s="515"/>
      <c r="K2089" s="528"/>
      <c r="L2089" s="531">
        <v>49</v>
      </c>
      <c r="M2089" s="518"/>
      <c r="N2089" s="518"/>
    </row>
    <row r="2090" spans="1:14" s="470" customFormat="1">
      <c r="A2090" s="521"/>
      <c r="B2090" s="522" t="s">
        <v>317</v>
      </c>
      <c r="C2090" s="523">
        <v>15</v>
      </c>
      <c r="D2090" s="523">
        <v>15</v>
      </c>
      <c r="E2090" s="534">
        <v>1</v>
      </c>
      <c r="F2090" s="525">
        <v>0.5</v>
      </c>
      <c r="G2090" s="526">
        <f t="shared" si="961"/>
        <v>0.5</v>
      </c>
      <c r="H2090" s="520">
        <v>89.5</v>
      </c>
      <c r="I2090" s="523">
        <v>45</v>
      </c>
      <c r="J2090" s="520"/>
      <c r="K2090" s="527"/>
      <c r="L2090" s="517">
        <v>50</v>
      </c>
      <c r="M2090" s="518"/>
      <c r="N2090" s="518"/>
    </row>
    <row r="2091" spans="1:14" s="470" customFormat="1">
      <c r="A2091" s="521"/>
      <c r="B2091" s="522" t="s">
        <v>318</v>
      </c>
      <c r="C2091" s="523"/>
      <c r="D2091" s="523"/>
      <c r="E2091" s="524">
        <v>2</v>
      </c>
      <c r="F2091" s="525">
        <v>0.5</v>
      </c>
      <c r="G2091" s="526">
        <f t="shared" si="961"/>
        <v>1</v>
      </c>
      <c r="H2091" s="520">
        <f t="shared" si="962"/>
        <v>0</v>
      </c>
      <c r="I2091" s="523"/>
      <c r="J2091" s="520"/>
      <c r="K2091" s="527"/>
      <c r="L2091" s="517">
        <v>51</v>
      </c>
      <c r="M2091" s="518"/>
      <c r="N2091" s="518"/>
    </row>
    <row r="2092" spans="1:14" s="470" customFormat="1">
      <c r="A2092" s="521"/>
      <c r="B2092" s="522" t="s">
        <v>319</v>
      </c>
      <c r="C2092" s="523"/>
      <c r="D2092" s="523"/>
      <c r="E2092" s="534">
        <v>3</v>
      </c>
      <c r="F2092" s="525">
        <v>0.5</v>
      </c>
      <c r="G2092" s="526">
        <f t="shared" si="961"/>
        <v>1.5</v>
      </c>
      <c r="H2092" s="520">
        <f t="shared" si="962"/>
        <v>0</v>
      </c>
      <c r="I2092" s="523"/>
      <c r="J2092" s="520"/>
      <c r="K2092" s="527"/>
      <c r="L2092" s="517">
        <v>52</v>
      </c>
      <c r="M2092" s="518"/>
      <c r="N2092" s="518"/>
    </row>
    <row r="2093" spans="1:14" s="470" customFormat="1">
      <c r="A2093" s="521"/>
      <c r="B2093" s="522" t="s">
        <v>320</v>
      </c>
      <c r="C2093" s="523"/>
      <c r="D2093" s="523"/>
      <c r="E2093" s="534">
        <v>4</v>
      </c>
      <c r="F2093" s="525">
        <v>0.5</v>
      </c>
      <c r="G2093" s="526">
        <f t="shared" si="961"/>
        <v>2</v>
      </c>
      <c r="H2093" s="520">
        <f t="shared" si="962"/>
        <v>0</v>
      </c>
      <c r="I2093" s="523"/>
      <c r="J2093" s="520"/>
      <c r="K2093" s="527"/>
      <c r="L2093" s="517">
        <v>53</v>
      </c>
      <c r="M2093" s="518"/>
      <c r="N2093" s="518"/>
    </row>
    <row r="2094" spans="1:14" s="470" customFormat="1" ht="25.5">
      <c r="A2094" s="513" t="s">
        <v>321</v>
      </c>
      <c r="B2094" s="519" t="s">
        <v>322</v>
      </c>
      <c r="C2094" s="514">
        <f>SUM(C2095:C2098)</f>
        <v>11</v>
      </c>
      <c r="D2094" s="514">
        <f>SUM(D2095:D2098)</f>
        <v>15</v>
      </c>
      <c r="E2094" s="532"/>
      <c r="F2094" s="525"/>
      <c r="G2094" s="526"/>
      <c r="H2094" s="515">
        <f>SUM(H2095:H2098)</f>
        <v>143.25</v>
      </c>
      <c r="I2094" s="514">
        <f>SUM(I2095:I2098)</f>
        <v>54.75</v>
      </c>
      <c r="J2094" s="515"/>
      <c r="K2094" s="528"/>
      <c r="L2094" s="517">
        <v>54</v>
      </c>
      <c r="M2094" s="518"/>
      <c r="N2094" s="518"/>
    </row>
    <row r="2095" spans="1:14" s="470" customFormat="1">
      <c r="A2095" s="521"/>
      <c r="B2095" s="522" t="s">
        <v>323</v>
      </c>
      <c r="C2095" s="523">
        <v>5</v>
      </c>
      <c r="D2095" s="523">
        <v>7</v>
      </c>
      <c r="E2095" s="524">
        <v>1.5</v>
      </c>
      <c r="F2095" s="525">
        <v>0.5</v>
      </c>
      <c r="G2095" s="526">
        <f t="shared" ref="G2095:G2099" si="963">E2095*F2095</f>
        <v>0.75</v>
      </c>
      <c r="H2095" s="553">
        <v>90</v>
      </c>
      <c r="I2095" s="523">
        <v>37.5</v>
      </c>
      <c r="J2095" s="520"/>
      <c r="K2095" s="527"/>
      <c r="L2095" s="517">
        <v>55</v>
      </c>
      <c r="M2095" s="518"/>
      <c r="N2095" s="518"/>
    </row>
    <row r="2096" spans="1:14" s="470" customFormat="1">
      <c r="A2096" s="521"/>
      <c r="B2096" s="522" t="s">
        <v>324</v>
      </c>
      <c r="C2096" s="523">
        <v>6</v>
      </c>
      <c r="D2096" s="523">
        <v>8</v>
      </c>
      <c r="E2096" s="535">
        <v>3</v>
      </c>
      <c r="F2096" s="525">
        <v>0.5</v>
      </c>
      <c r="G2096" s="526">
        <f t="shared" si="963"/>
        <v>1.5</v>
      </c>
      <c r="H2096" s="553">
        <v>53.25</v>
      </c>
      <c r="I2096" s="523">
        <v>17.25</v>
      </c>
      <c r="J2096" s="520"/>
      <c r="K2096" s="527"/>
      <c r="L2096" s="517">
        <v>56</v>
      </c>
      <c r="M2096" s="518"/>
      <c r="N2096" s="518"/>
    </row>
    <row r="2097" spans="1:14" s="470" customFormat="1">
      <c r="A2097" s="521"/>
      <c r="B2097" s="522" t="s">
        <v>325</v>
      </c>
      <c r="C2097" s="523"/>
      <c r="D2097" s="523"/>
      <c r="E2097" s="536">
        <v>2.5</v>
      </c>
      <c r="F2097" s="525">
        <v>0.5</v>
      </c>
      <c r="G2097" s="526">
        <f t="shared" si="963"/>
        <v>1.25</v>
      </c>
      <c r="H2097" s="553">
        <f t="shared" si="962"/>
        <v>0</v>
      </c>
      <c r="I2097" s="523"/>
      <c r="J2097" s="520"/>
      <c r="K2097" s="527"/>
      <c r="L2097" s="517">
        <v>57</v>
      </c>
      <c r="M2097" s="518"/>
      <c r="N2097" s="518"/>
    </row>
    <row r="2098" spans="1:14" s="470" customFormat="1">
      <c r="A2098" s="521"/>
      <c r="B2098" s="522" t="s">
        <v>326</v>
      </c>
      <c r="C2098" s="523"/>
      <c r="D2098" s="523"/>
      <c r="E2098" s="524">
        <v>5</v>
      </c>
      <c r="F2098" s="525">
        <v>0.5</v>
      </c>
      <c r="G2098" s="526">
        <f t="shared" si="963"/>
        <v>2.5</v>
      </c>
      <c r="H2098" s="520">
        <f t="shared" si="962"/>
        <v>0</v>
      </c>
      <c r="I2098" s="523"/>
      <c r="J2098" s="520"/>
      <c r="K2098" s="527"/>
      <c r="L2098" s="517">
        <v>58</v>
      </c>
      <c r="M2098" s="518"/>
      <c r="N2098" s="518"/>
    </row>
    <row r="2099" spans="1:14" s="470" customFormat="1">
      <c r="A2099" s="513" t="s">
        <v>21</v>
      </c>
      <c r="B2099" s="519" t="s">
        <v>327</v>
      </c>
      <c r="C2099" s="514"/>
      <c r="D2099" s="514"/>
      <c r="E2099" s="529">
        <v>20</v>
      </c>
      <c r="F2099" s="516">
        <v>0.5</v>
      </c>
      <c r="G2099" s="526">
        <f t="shared" si="963"/>
        <v>10</v>
      </c>
      <c r="H2099" s="515">
        <f>ROUND(C2099*G2099*1,0)</f>
        <v>0</v>
      </c>
      <c r="I2099" s="514"/>
      <c r="J2099" s="515"/>
      <c r="K2099" s="528"/>
      <c r="L2099" s="517">
        <v>72</v>
      </c>
      <c r="M2099" s="518"/>
      <c r="N2099" s="518"/>
    </row>
    <row r="2100" spans="1:14" s="623" customFormat="1">
      <c r="A2100" s="664"/>
      <c r="B2100" s="665" t="s">
        <v>117</v>
      </c>
      <c r="C2100" s="666">
        <f>C2101+C2158</f>
        <v>336</v>
      </c>
      <c r="D2100" s="666">
        <f>D2101+D2158</f>
        <v>330</v>
      </c>
      <c r="E2100" s="667"/>
      <c r="F2100" s="668"/>
      <c r="G2100" s="668"/>
      <c r="H2100" s="667">
        <f>H2101+H2158</f>
        <v>2833.75</v>
      </c>
      <c r="I2100" s="666">
        <f>I2101+I2158</f>
        <v>1373</v>
      </c>
      <c r="J2100" s="667"/>
      <c r="K2100" s="667"/>
      <c r="L2100" s="669">
        <v>1</v>
      </c>
      <c r="M2100" s="670"/>
      <c r="N2100" s="670"/>
    </row>
    <row r="2101" spans="1:14" s="623" customFormat="1">
      <c r="A2101" s="665" t="s">
        <v>20</v>
      </c>
      <c r="B2101" s="671" t="s">
        <v>264</v>
      </c>
      <c r="C2101" s="666">
        <f>C2102+C2135</f>
        <v>336</v>
      </c>
      <c r="D2101" s="666">
        <f>D2102+D2135</f>
        <v>330</v>
      </c>
      <c r="E2101" s="667"/>
      <c r="F2101" s="668"/>
      <c r="G2101" s="668"/>
      <c r="H2101" s="667">
        <f>H2102+H2135</f>
        <v>2833.75</v>
      </c>
      <c r="I2101" s="666">
        <f>I2102+I2135</f>
        <v>1373</v>
      </c>
      <c r="J2101" s="672"/>
      <c r="K2101" s="667"/>
      <c r="L2101" s="669">
        <v>2</v>
      </c>
      <c r="M2101" s="670"/>
      <c r="N2101" s="670"/>
    </row>
    <row r="2102" spans="1:14" s="623" customFormat="1">
      <c r="A2102" s="665" t="s">
        <v>23</v>
      </c>
      <c r="B2102" s="671" t="s">
        <v>265</v>
      </c>
      <c r="C2102" s="666">
        <f t="shared" ref="C2102:K2102" si="964">C2103+C2106+C2107+C2111+C2118+C2125+C2134</f>
        <v>324</v>
      </c>
      <c r="D2102" s="666">
        <f t="shared" ref="D2102" si="965">D2103+D2106+D2107+D2111+D2118+D2125+D2134</f>
        <v>317</v>
      </c>
      <c r="E2102" s="667"/>
      <c r="F2102" s="667"/>
      <c r="G2102" s="667"/>
      <c r="H2102" s="667">
        <f>H2103+H2106+H2107+H2111+H2118+H2125+H2134</f>
        <v>2761.75</v>
      </c>
      <c r="I2102" s="666">
        <f t="shared" ref="I2102" si="966">I2103+I2106+I2107+I2111+I2118+I2125+I2134</f>
        <v>1337</v>
      </c>
      <c r="J2102" s="667">
        <f t="shared" si="964"/>
        <v>0</v>
      </c>
      <c r="K2102" s="667">
        <f t="shared" si="964"/>
        <v>0</v>
      </c>
      <c r="L2102" s="669">
        <v>3</v>
      </c>
      <c r="M2102" s="670"/>
      <c r="N2102" s="670"/>
    </row>
    <row r="2103" spans="1:14" s="623" customFormat="1">
      <c r="A2103" s="665">
        <v>1</v>
      </c>
      <c r="B2103" s="671" t="s">
        <v>266</v>
      </c>
      <c r="C2103" s="666">
        <f t="shared" ref="C2103:K2103" si="967">C2104+C2105</f>
        <v>2</v>
      </c>
      <c r="D2103" s="666">
        <f t="shared" ref="D2103" si="968">D2104+D2105</f>
        <v>2</v>
      </c>
      <c r="E2103" s="667">
        <f t="shared" si="967"/>
        <v>4</v>
      </c>
      <c r="F2103" s="667">
        <f t="shared" si="967"/>
        <v>1</v>
      </c>
      <c r="G2103" s="667">
        <f t="shared" si="967"/>
        <v>2</v>
      </c>
      <c r="H2103" s="667">
        <f t="shared" si="967"/>
        <v>18</v>
      </c>
      <c r="I2103" s="666">
        <f t="shared" ref="I2103" si="969">I2104+I2105</f>
        <v>9</v>
      </c>
      <c r="J2103" s="667">
        <f t="shared" si="967"/>
        <v>0</v>
      </c>
      <c r="K2103" s="667">
        <f t="shared" si="967"/>
        <v>0</v>
      </c>
      <c r="L2103" s="669">
        <v>4</v>
      </c>
      <c r="M2103" s="670"/>
      <c r="N2103" s="670"/>
    </row>
    <row r="2104" spans="1:14" s="623" customFormat="1">
      <c r="A2104" s="673"/>
      <c r="B2104" s="674" t="s">
        <v>267</v>
      </c>
      <c r="C2104" s="675">
        <v>0</v>
      </c>
      <c r="D2104" s="675"/>
      <c r="E2104" s="676">
        <v>2.5</v>
      </c>
      <c r="F2104" s="677">
        <v>0.5</v>
      </c>
      <c r="G2104" s="678">
        <f t="shared" ref="G2104:G2106" si="970">E2104*F2104</f>
        <v>1.25</v>
      </c>
      <c r="H2104" s="672">
        <f t="shared" ref="H2104:H2106" si="971">ROUND(C2104*G2104*6,0)</f>
        <v>0</v>
      </c>
      <c r="I2104" s="675"/>
      <c r="J2104" s="672"/>
      <c r="K2104" s="679"/>
      <c r="L2104" s="669">
        <v>5</v>
      </c>
      <c r="M2104" s="670"/>
      <c r="N2104" s="670"/>
    </row>
    <row r="2105" spans="1:14" s="623" customFormat="1">
      <c r="A2105" s="673"/>
      <c r="B2105" s="674" t="s">
        <v>268</v>
      </c>
      <c r="C2105" s="648">
        <v>2</v>
      </c>
      <c r="D2105" s="648">
        <v>2</v>
      </c>
      <c r="E2105" s="676">
        <v>1.5</v>
      </c>
      <c r="F2105" s="677">
        <v>0.5</v>
      </c>
      <c r="G2105" s="678">
        <f t="shared" si="970"/>
        <v>0.75</v>
      </c>
      <c r="H2105" s="672">
        <f>ROUND(C2105*G2105*12,0)</f>
        <v>18</v>
      </c>
      <c r="I2105" s="675">
        <v>9</v>
      </c>
      <c r="J2105" s="672"/>
      <c r="K2105" s="679"/>
      <c r="L2105" s="669">
        <v>6</v>
      </c>
      <c r="M2105" s="670"/>
      <c r="N2105" s="670"/>
    </row>
    <row r="2106" spans="1:14" s="623" customFormat="1" ht="25.5">
      <c r="A2106" s="665">
        <v>2</v>
      </c>
      <c r="B2106" s="671" t="s">
        <v>269</v>
      </c>
      <c r="C2106" s="666">
        <v>0</v>
      </c>
      <c r="D2106" s="666">
        <v>0</v>
      </c>
      <c r="E2106" s="664">
        <v>1.5</v>
      </c>
      <c r="F2106" s="677">
        <v>0.5</v>
      </c>
      <c r="G2106" s="678">
        <f t="shared" si="970"/>
        <v>0.75</v>
      </c>
      <c r="H2106" s="672">
        <f t="shared" si="971"/>
        <v>0</v>
      </c>
      <c r="I2106" s="666"/>
      <c r="J2106" s="672"/>
      <c r="K2106" s="679"/>
      <c r="L2106" s="669">
        <v>7</v>
      </c>
      <c r="M2106" s="670"/>
      <c r="N2106" s="670"/>
    </row>
    <row r="2107" spans="1:14" s="623" customFormat="1">
      <c r="A2107" s="665">
        <v>3</v>
      </c>
      <c r="B2107" s="671" t="s">
        <v>270</v>
      </c>
      <c r="C2107" s="666">
        <f t="shared" ref="C2107:K2107" si="972">SUM(C2108:C2110)</f>
        <v>0</v>
      </c>
      <c r="D2107" s="666">
        <f t="shared" ref="D2107" si="973">SUM(D2108:D2110)</f>
        <v>0</v>
      </c>
      <c r="E2107" s="667">
        <f t="shared" si="972"/>
        <v>6</v>
      </c>
      <c r="F2107" s="667">
        <f t="shared" si="972"/>
        <v>1.5</v>
      </c>
      <c r="G2107" s="667">
        <f t="shared" si="972"/>
        <v>3</v>
      </c>
      <c r="H2107" s="667">
        <f t="shared" ref="H2107" si="974">SUM(H2108:H2110)</f>
        <v>0</v>
      </c>
      <c r="I2107" s="666">
        <f t="shared" ref="I2107" si="975">SUM(I2108:I2110)</f>
        <v>0</v>
      </c>
      <c r="J2107" s="667">
        <f t="shared" si="972"/>
        <v>0</v>
      </c>
      <c r="K2107" s="667">
        <f t="shared" si="972"/>
        <v>0</v>
      </c>
      <c r="L2107" s="669">
        <v>8</v>
      </c>
      <c r="M2107" s="670"/>
      <c r="N2107" s="670"/>
    </row>
    <row r="2108" spans="1:14" s="623" customFormat="1">
      <c r="A2108" s="673"/>
      <c r="B2108" s="674" t="s">
        <v>271</v>
      </c>
      <c r="C2108" s="675">
        <v>0</v>
      </c>
      <c r="D2108" s="675"/>
      <c r="E2108" s="676">
        <v>2.5</v>
      </c>
      <c r="F2108" s="677">
        <v>0.5</v>
      </c>
      <c r="G2108" s="678">
        <f t="shared" ref="G2108:G2110" si="976">E2108*F2108</f>
        <v>1.25</v>
      </c>
      <c r="H2108" s="672">
        <f t="shared" ref="H2108:H2110" si="977">ROUND(C2108*G2108*12,0)</f>
        <v>0</v>
      </c>
      <c r="I2108" s="675"/>
      <c r="J2108" s="672"/>
      <c r="K2108" s="679"/>
      <c r="L2108" s="669">
        <v>9</v>
      </c>
      <c r="M2108" s="670"/>
      <c r="N2108" s="670"/>
    </row>
    <row r="2109" spans="1:14" s="623" customFormat="1">
      <c r="A2109" s="673"/>
      <c r="B2109" s="674" t="s">
        <v>272</v>
      </c>
      <c r="C2109" s="675">
        <v>0</v>
      </c>
      <c r="D2109" s="675"/>
      <c r="E2109" s="676">
        <v>2</v>
      </c>
      <c r="F2109" s="677">
        <v>0.5</v>
      </c>
      <c r="G2109" s="678">
        <f t="shared" si="976"/>
        <v>1</v>
      </c>
      <c r="H2109" s="672">
        <f t="shared" si="977"/>
        <v>0</v>
      </c>
      <c r="I2109" s="675"/>
      <c r="J2109" s="672"/>
      <c r="K2109" s="679"/>
      <c r="L2109" s="669">
        <v>10</v>
      </c>
      <c r="M2109" s="670"/>
      <c r="N2109" s="670"/>
    </row>
    <row r="2110" spans="1:14" s="623" customFormat="1">
      <c r="A2110" s="673"/>
      <c r="B2110" s="674" t="s">
        <v>273</v>
      </c>
      <c r="C2110" s="675">
        <v>0</v>
      </c>
      <c r="D2110" s="675"/>
      <c r="E2110" s="676">
        <v>1.5</v>
      </c>
      <c r="F2110" s="677">
        <v>0.5</v>
      </c>
      <c r="G2110" s="678">
        <f t="shared" si="976"/>
        <v>0.75</v>
      </c>
      <c r="H2110" s="672">
        <f t="shared" si="977"/>
        <v>0</v>
      </c>
      <c r="I2110" s="675"/>
      <c r="J2110" s="672"/>
      <c r="K2110" s="679"/>
      <c r="L2110" s="669">
        <v>11</v>
      </c>
      <c r="M2110" s="670"/>
      <c r="N2110" s="670"/>
    </row>
    <row r="2111" spans="1:14" s="623" customFormat="1" ht="38.25">
      <c r="A2111" s="665">
        <v>4</v>
      </c>
      <c r="B2111" s="671" t="s">
        <v>274</v>
      </c>
      <c r="C2111" s="666">
        <f>SUM(C2112:C2117)</f>
        <v>43</v>
      </c>
      <c r="D2111" s="666">
        <f>SUM(D2112:D2117)</f>
        <v>43</v>
      </c>
      <c r="E2111" s="664"/>
      <c r="F2111" s="677"/>
      <c r="G2111" s="678"/>
      <c r="H2111" s="667">
        <f>SUM(H2112:H2117)</f>
        <v>380</v>
      </c>
      <c r="I2111" s="666">
        <f>SUM(I2112:I2117)</f>
        <v>190</v>
      </c>
      <c r="J2111" s="672"/>
      <c r="K2111" s="679"/>
      <c r="L2111" s="669">
        <v>12</v>
      </c>
      <c r="M2111" s="670"/>
      <c r="N2111" s="670"/>
    </row>
    <row r="2112" spans="1:14" s="623" customFormat="1">
      <c r="A2112" s="673"/>
      <c r="B2112" s="674" t="s">
        <v>275</v>
      </c>
      <c r="C2112" s="675">
        <v>24</v>
      </c>
      <c r="D2112" s="675">
        <v>24</v>
      </c>
      <c r="E2112" s="676">
        <v>1</v>
      </c>
      <c r="F2112" s="677">
        <v>0.5</v>
      </c>
      <c r="G2112" s="678">
        <f t="shared" ref="G2112:G2124" si="978">E2112*F2112</f>
        <v>0.5</v>
      </c>
      <c r="H2112" s="672">
        <v>116</v>
      </c>
      <c r="I2112" s="675">
        <v>58</v>
      </c>
      <c r="J2112" s="672"/>
      <c r="K2112" s="679"/>
      <c r="L2112" s="669">
        <v>13</v>
      </c>
      <c r="M2112" s="670"/>
      <c r="N2112" s="670"/>
    </row>
    <row r="2113" spans="1:14" s="623" customFormat="1">
      <c r="A2113" s="673"/>
      <c r="B2113" s="674" t="s">
        <v>276</v>
      </c>
      <c r="C2113" s="675">
        <v>13</v>
      </c>
      <c r="D2113" s="675">
        <v>13</v>
      </c>
      <c r="E2113" s="676">
        <v>2</v>
      </c>
      <c r="F2113" s="677">
        <v>0.5</v>
      </c>
      <c r="G2113" s="678">
        <f t="shared" si="978"/>
        <v>1</v>
      </c>
      <c r="H2113" s="672">
        <v>156</v>
      </c>
      <c r="I2113" s="675">
        <v>78</v>
      </c>
      <c r="J2113" s="672"/>
      <c r="K2113" s="679"/>
      <c r="L2113" s="669">
        <v>14</v>
      </c>
      <c r="M2113" s="670"/>
      <c r="N2113" s="670"/>
    </row>
    <row r="2114" spans="1:14" s="623" customFormat="1">
      <c r="A2114" s="673"/>
      <c r="B2114" s="674" t="s">
        <v>277</v>
      </c>
      <c r="C2114" s="675">
        <v>6</v>
      </c>
      <c r="D2114" s="675">
        <v>6</v>
      </c>
      <c r="E2114" s="676">
        <v>3</v>
      </c>
      <c r="F2114" s="677">
        <v>0.5</v>
      </c>
      <c r="G2114" s="678">
        <f t="shared" si="978"/>
        <v>1.5</v>
      </c>
      <c r="H2114" s="672">
        <v>108</v>
      </c>
      <c r="I2114" s="675">
        <v>54</v>
      </c>
      <c r="J2114" s="672"/>
      <c r="K2114" s="679"/>
      <c r="L2114" s="669">
        <v>15</v>
      </c>
      <c r="M2114" s="670"/>
      <c r="N2114" s="670"/>
    </row>
    <row r="2115" spans="1:14" s="623" customFormat="1">
      <c r="A2115" s="673"/>
      <c r="B2115" s="674" t="s">
        <v>278</v>
      </c>
      <c r="C2115" s="675">
        <v>0</v>
      </c>
      <c r="D2115" s="675"/>
      <c r="E2115" s="676">
        <v>4</v>
      </c>
      <c r="F2115" s="677">
        <v>0.5</v>
      </c>
      <c r="G2115" s="678">
        <f t="shared" si="978"/>
        <v>2</v>
      </c>
      <c r="H2115" s="672">
        <f t="shared" ref="H2115:H2117" si="979">ROUND(C2115*G2115*6,0)</f>
        <v>0</v>
      </c>
      <c r="I2115" s="675"/>
      <c r="J2115" s="672"/>
      <c r="K2115" s="679"/>
      <c r="L2115" s="669">
        <v>16</v>
      </c>
      <c r="M2115" s="670"/>
      <c r="N2115" s="670"/>
    </row>
    <row r="2116" spans="1:14" s="623" customFormat="1">
      <c r="A2116" s="673"/>
      <c r="B2116" s="674" t="s">
        <v>279</v>
      </c>
      <c r="C2116" s="675">
        <v>0</v>
      </c>
      <c r="D2116" s="675"/>
      <c r="E2116" s="676">
        <v>5</v>
      </c>
      <c r="F2116" s="677">
        <v>0.5</v>
      </c>
      <c r="G2116" s="678">
        <f t="shared" si="978"/>
        <v>2.5</v>
      </c>
      <c r="H2116" s="672">
        <f t="shared" si="979"/>
        <v>0</v>
      </c>
      <c r="I2116" s="675"/>
      <c r="J2116" s="672"/>
      <c r="K2116" s="679"/>
      <c r="L2116" s="669">
        <v>17</v>
      </c>
      <c r="M2116" s="670"/>
      <c r="N2116" s="670"/>
    </row>
    <row r="2117" spans="1:14" s="623" customFormat="1">
      <c r="A2117" s="673"/>
      <c r="B2117" s="674" t="s">
        <v>280</v>
      </c>
      <c r="C2117" s="675">
        <v>0</v>
      </c>
      <c r="D2117" s="675"/>
      <c r="E2117" s="676">
        <v>6</v>
      </c>
      <c r="F2117" s="677">
        <v>0.5</v>
      </c>
      <c r="G2117" s="678">
        <f t="shared" si="978"/>
        <v>3</v>
      </c>
      <c r="H2117" s="672">
        <f t="shared" si="979"/>
        <v>0</v>
      </c>
      <c r="I2117" s="675"/>
      <c r="J2117" s="672"/>
      <c r="K2117" s="679"/>
      <c r="L2117" s="669">
        <v>18</v>
      </c>
      <c r="M2117" s="670"/>
      <c r="N2117" s="670"/>
    </row>
    <row r="2118" spans="1:14" s="623" customFormat="1">
      <c r="A2118" s="665">
        <v>5</v>
      </c>
      <c r="B2118" s="671" t="s">
        <v>281</v>
      </c>
      <c r="C2118" s="666">
        <f>C2119+C2122+C2123+C2124</f>
        <v>52</v>
      </c>
      <c r="D2118" s="666">
        <f>D2119+D2122+D2123+D2124</f>
        <v>52</v>
      </c>
      <c r="E2118" s="666"/>
      <c r="F2118" s="677">
        <v>0.5</v>
      </c>
      <c r="G2118" s="678">
        <f t="shared" si="978"/>
        <v>0</v>
      </c>
      <c r="H2118" s="667">
        <f>H2119+H2122+H2123+H2124</f>
        <v>327</v>
      </c>
      <c r="I2118" s="666">
        <f>I2119+I2122+I2123+I2124</f>
        <v>163.5</v>
      </c>
      <c r="J2118" s="667"/>
      <c r="K2118" s="684"/>
      <c r="L2118" s="669">
        <v>19</v>
      </c>
      <c r="M2118" s="670"/>
      <c r="N2118" s="670"/>
    </row>
    <row r="2119" spans="1:14" s="623" customFormat="1" ht="43.9" customHeight="1">
      <c r="A2119" s="665" t="s">
        <v>282</v>
      </c>
      <c r="B2119" s="671" t="s">
        <v>283</v>
      </c>
      <c r="C2119" s="666">
        <f>C2120+C2121</f>
        <v>1</v>
      </c>
      <c r="D2119" s="666">
        <f>D2120+D2121</f>
        <v>1</v>
      </c>
      <c r="E2119" s="664"/>
      <c r="F2119" s="677">
        <v>0.5</v>
      </c>
      <c r="G2119" s="678">
        <f t="shared" si="978"/>
        <v>0</v>
      </c>
      <c r="H2119" s="667">
        <f>H2120+H2121</f>
        <v>9</v>
      </c>
      <c r="I2119" s="666">
        <f>I2120+I2121</f>
        <v>4.5</v>
      </c>
      <c r="J2119" s="667"/>
      <c r="K2119" s="684"/>
      <c r="L2119" s="669">
        <v>20</v>
      </c>
      <c r="M2119" s="670"/>
      <c r="N2119" s="670"/>
    </row>
    <row r="2120" spans="1:14" s="623" customFormat="1">
      <c r="A2120" s="673"/>
      <c r="B2120" s="674" t="s">
        <v>284</v>
      </c>
      <c r="C2120" s="675">
        <v>1</v>
      </c>
      <c r="D2120" s="675">
        <v>1</v>
      </c>
      <c r="E2120" s="676">
        <v>1.5</v>
      </c>
      <c r="F2120" s="677">
        <v>0.5</v>
      </c>
      <c r="G2120" s="678">
        <f t="shared" si="978"/>
        <v>0.75</v>
      </c>
      <c r="H2120" s="672">
        <v>9</v>
      </c>
      <c r="I2120" s="675">
        <v>4.5</v>
      </c>
      <c r="J2120" s="672"/>
      <c r="K2120" s="679"/>
      <c r="L2120" s="669">
        <v>21</v>
      </c>
      <c r="M2120" s="670"/>
      <c r="N2120" s="670"/>
    </row>
    <row r="2121" spans="1:14" s="623" customFormat="1">
      <c r="A2121" s="673"/>
      <c r="B2121" s="674" t="s">
        <v>285</v>
      </c>
      <c r="C2121" s="675">
        <v>0</v>
      </c>
      <c r="D2121" s="675"/>
      <c r="E2121" s="676">
        <v>2</v>
      </c>
      <c r="F2121" s="677">
        <v>0.5</v>
      </c>
      <c r="G2121" s="678">
        <f t="shared" si="978"/>
        <v>1</v>
      </c>
      <c r="H2121" s="672"/>
      <c r="I2121" s="675"/>
      <c r="J2121" s="672"/>
      <c r="K2121" s="679"/>
      <c r="L2121" s="669">
        <v>22</v>
      </c>
      <c r="M2121" s="670"/>
      <c r="N2121" s="670"/>
    </row>
    <row r="2122" spans="1:14" s="623" customFormat="1" ht="38.25">
      <c r="A2122" s="665" t="s">
        <v>286</v>
      </c>
      <c r="B2122" s="671" t="s">
        <v>287</v>
      </c>
      <c r="C2122" s="666">
        <v>16</v>
      </c>
      <c r="D2122" s="666">
        <v>16</v>
      </c>
      <c r="E2122" s="685">
        <v>1</v>
      </c>
      <c r="F2122" s="677">
        <v>0.5</v>
      </c>
      <c r="G2122" s="678">
        <f t="shared" si="978"/>
        <v>0.5</v>
      </c>
      <c r="H2122" s="672">
        <v>156</v>
      </c>
      <c r="I2122" s="666">
        <v>78</v>
      </c>
      <c r="J2122" s="667"/>
      <c r="K2122" s="684"/>
      <c r="L2122" s="669">
        <v>23</v>
      </c>
      <c r="M2122" s="670"/>
      <c r="N2122" s="670"/>
    </row>
    <row r="2123" spans="1:14" s="623" customFormat="1" ht="25.5">
      <c r="A2123" s="665" t="s">
        <v>288</v>
      </c>
      <c r="B2123" s="671" t="s">
        <v>289</v>
      </c>
      <c r="C2123" s="666">
        <v>35</v>
      </c>
      <c r="D2123" s="666">
        <v>35</v>
      </c>
      <c r="E2123" s="685">
        <v>1</v>
      </c>
      <c r="F2123" s="677">
        <v>0.5</v>
      </c>
      <c r="G2123" s="678">
        <f t="shared" si="978"/>
        <v>0.5</v>
      </c>
      <c r="H2123" s="672">
        <v>162</v>
      </c>
      <c r="I2123" s="666">
        <v>81</v>
      </c>
      <c r="J2123" s="667"/>
      <c r="K2123" s="684"/>
      <c r="L2123" s="669">
        <v>24</v>
      </c>
      <c r="M2123" s="670"/>
      <c r="N2123" s="670"/>
    </row>
    <row r="2124" spans="1:14" s="623" customFormat="1" ht="38.25">
      <c r="A2124" s="665" t="s">
        <v>290</v>
      </c>
      <c r="B2124" s="671" t="s">
        <v>291</v>
      </c>
      <c r="C2124" s="666">
        <v>0</v>
      </c>
      <c r="D2124" s="666"/>
      <c r="E2124" s="685">
        <v>3</v>
      </c>
      <c r="F2124" s="677">
        <v>0.5</v>
      </c>
      <c r="G2124" s="678">
        <f t="shared" si="978"/>
        <v>1.5</v>
      </c>
      <c r="H2124" s="667">
        <f t="shared" ref="H2124" si="980">ROUND(C2124*G2124*6,0)</f>
        <v>0</v>
      </c>
      <c r="I2124" s="666"/>
      <c r="J2124" s="667"/>
      <c r="K2124" s="684"/>
      <c r="L2124" s="669">
        <v>25</v>
      </c>
      <c r="M2124" s="670"/>
      <c r="N2124" s="670"/>
    </row>
    <row r="2125" spans="1:14" s="628" customFormat="1" ht="25.5">
      <c r="A2125" s="665">
        <v>6</v>
      </c>
      <c r="B2125" s="671" t="s">
        <v>292</v>
      </c>
      <c r="C2125" s="666">
        <f>C2126+C2130</f>
        <v>99</v>
      </c>
      <c r="D2125" s="666">
        <f>D2126+D2130</f>
        <v>92</v>
      </c>
      <c r="E2125" s="664"/>
      <c r="F2125" s="668"/>
      <c r="G2125" s="686"/>
      <c r="H2125" s="667">
        <f>H2126+H2130</f>
        <v>904.25</v>
      </c>
      <c r="I2125" s="666">
        <f>I2126+I2130</f>
        <v>408.25</v>
      </c>
      <c r="J2125" s="667"/>
      <c r="K2125" s="684"/>
      <c r="L2125" s="687">
        <v>26</v>
      </c>
      <c r="M2125" s="721"/>
      <c r="N2125" s="721"/>
    </row>
    <row r="2126" spans="1:14" s="628" customFormat="1">
      <c r="A2126" s="665" t="s">
        <v>293</v>
      </c>
      <c r="B2126" s="671" t="s">
        <v>294</v>
      </c>
      <c r="C2126" s="666">
        <f>C2127+C2128+C2129</f>
        <v>13</v>
      </c>
      <c r="D2126" s="666">
        <f>D2127+D2128+D2129</f>
        <v>13</v>
      </c>
      <c r="E2126" s="664">
        <v>2.5</v>
      </c>
      <c r="F2126" s="668">
        <v>0.5</v>
      </c>
      <c r="G2126" s="686">
        <f t="shared" ref="G2126:G2129" si="981">E2126*F2126</f>
        <v>1.25</v>
      </c>
      <c r="H2126" s="667">
        <f>H2127+H2128+H2129</f>
        <v>175.75</v>
      </c>
      <c r="I2126" s="666">
        <f>I2127+I2128+I2129</f>
        <v>87.75</v>
      </c>
      <c r="J2126" s="667"/>
      <c r="K2126" s="684"/>
      <c r="L2126" s="687">
        <v>27</v>
      </c>
      <c r="M2126" s="721"/>
      <c r="N2126" s="721"/>
    </row>
    <row r="2127" spans="1:14" s="623" customFormat="1">
      <c r="A2127" s="673"/>
      <c r="B2127" s="674" t="s">
        <v>295</v>
      </c>
      <c r="C2127" s="722">
        <v>6</v>
      </c>
      <c r="D2127" s="722">
        <v>6</v>
      </c>
      <c r="E2127" s="676">
        <v>2.5</v>
      </c>
      <c r="F2127" s="677">
        <v>0.5</v>
      </c>
      <c r="G2127" s="678">
        <f t="shared" si="981"/>
        <v>1.25</v>
      </c>
      <c r="H2127" s="672">
        <v>82.75</v>
      </c>
      <c r="I2127" s="675">
        <v>41.25</v>
      </c>
      <c r="J2127" s="672"/>
      <c r="K2127" s="679"/>
      <c r="L2127" s="669">
        <v>28</v>
      </c>
      <c r="M2127" s="670"/>
      <c r="N2127" s="670"/>
    </row>
    <row r="2128" spans="1:14" s="623" customFormat="1">
      <c r="A2128" s="673"/>
      <c r="B2128" s="674" t="s">
        <v>296</v>
      </c>
      <c r="C2128" s="942">
        <v>4</v>
      </c>
      <c r="D2128" s="942">
        <v>4</v>
      </c>
      <c r="E2128" s="676">
        <v>2</v>
      </c>
      <c r="F2128" s="677">
        <v>0.5</v>
      </c>
      <c r="G2128" s="678">
        <f t="shared" si="981"/>
        <v>1</v>
      </c>
      <c r="H2128" s="672">
        <v>48</v>
      </c>
      <c r="I2128" s="675">
        <v>24</v>
      </c>
      <c r="J2128" s="672"/>
      <c r="K2128" s="679"/>
      <c r="L2128" s="669">
        <v>29</v>
      </c>
      <c r="M2128" s="670"/>
      <c r="N2128" s="670"/>
    </row>
    <row r="2129" spans="1:14" s="623" customFormat="1">
      <c r="A2129" s="673"/>
      <c r="B2129" s="674" t="s">
        <v>297</v>
      </c>
      <c r="C2129" s="720">
        <v>3</v>
      </c>
      <c r="D2129" s="720">
        <v>3</v>
      </c>
      <c r="E2129" s="676">
        <v>2.5</v>
      </c>
      <c r="F2129" s="677">
        <v>0.5</v>
      </c>
      <c r="G2129" s="678">
        <f t="shared" si="981"/>
        <v>1.25</v>
      </c>
      <c r="H2129" s="672">
        <v>45</v>
      </c>
      <c r="I2129" s="675">
        <v>22.5</v>
      </c>
      <c r="J2129" s="672"/>
      <c r="K2129" s="679"/>
      <c r="L2129" s="669">
        <v>30</v>
      </c>
      <c r="M2129" s="670"/>
      <c r="N2129" s="670"/>
    </row>
    <row r="2130" spans="1:14" s="628" customFormat="1">
      <c r="A2130" s="665" t="s">
        <v>298</v>
      </c>
      <c r="B2130" s="671" t="s">
        <v>299</v>
      </c>
      <c r="C2130" s="666">
        <f>C2131+C2132+C2133</f>
        <v>86</v>
      </c>
      <c r="D2130" s="666">
        <f>D2131+D2132+D2133</f>
        <v>79</v>
      </c>
      <c r="E2130" s="664"/>
      <c r="F2130" s="668"/>
      <c r="G2130" s="686"/>
      <c r="H2130" s="667">
        <f>H2131+H2132+H2133</f>
        <v>728.5</v>
      </c>
      <c r="I2130" s="666">
        <f>I2131+I2132+I2133</f>
        <v>320.5</v>
      </c>
      <c r="J2130" s="667"/>
      <c r="K2130" s="684"/>
      <c r="L2130" s="687">
        <v>31</v>
      </c>
      <c r="M2130" s="721"/>
      <c r="N2130" s="721"/>
    </row>
    <row r="2131" spans="1:14" s="623" customFormat="1">
      <c r="A2131" s="673"/>
      <c r="B2131" s="674" t="s">
        <v>295</v>
      </c>
      <c r="C2131" s="720">
        <v>8</v>
      </c>
      <c r="D2131" s="720">
        <v>8</v>
      </c>
      <c r="E2131" s="676">
        <v>2</v>
      </c>
      <c r="F2131" s="677">
        <v>0.5</v>
      </c>
      <c r="G2131" s="678">
        <f t="shared" ref="G2131:G2134" si="982">E2131*F2131</f>
        <v>1</v>
      </c>
      <c r="H2131" s="672">
        <v>84</v>
      </c>
      <c r="I2131" s="675">
        <v>42</v>
      </c>
      <c r="J2131" s="672"/>
      <c r="K2131" s="679"/>
      <c r="L2131" s="669">
        <v>32</v>
      </c>
      <c r="M2131" s="670"/>
      <c r="N2131" s="670"/>
    </row>
    <row r="2132" spans="1:14" s="623" customFormat="1">
      <c r="A2132" s="673"/>
      <c r="B2132" s="674" t="s">
        <v>296</v>
      </c>
      <c r="C2132" s="720">
        <v>42</v>
      </c>
      <c r="D2132" s="720">
        <v>34</v>
      </c>
      <c r="E2132" s="676">
        <v>1.5</v>
      </c>
      <c r="F2132" s="677">
        <v>0.5</v>
      </c>
      <c r="G2132" s="678">
        <f t="shared" si="982"/>
        <v>0.75</v>
      </c>
      <c r="H2132" s="672">
        <v>265</v>
      </c>
      <c r="I2132" s="675">
        <v>88.75</v>
      </c>
      <c r="J2132" s="672"/>
      <c r="K2132" s="679"/>
      <c r="L2132" s="669">
        <v>33</v>
      </c>
      <c r="M2132" s="670"/>
      <c r="N2132" s="670"/>
    </row>
    <row r="2133" spans="1:14" s="623" customFormat="1">
      <c r="A2133" s="673"/>
      <c r="B2133" s="674" t="s">
        <v>297</v>
      </c>
      <c r="C2133" s="675">
        <f>19+17</f>
        <v>36</v>
      </c>
      <c r="D2133" s="675">
        <f>20+17</f>
        <v>37</v>
      </c>
      <c r="E2133" s="676">
        <v>2</v>
      </c>
      <c r="F2133" s="677">
        <v>0.5</v>
      </c>
      <c r="G2133" s="678">
        <f t="shared" si="982"/>
        <v>1</v>
      </c>
      <c r="H2133" s="672">
        <f>175.5+204</f>
        <v>379.5</v>
      </c>
      <c r="I2133" s="675">
        <f>87.75+102</f>
        <v>189.75</v>
      </c>
      <c r="J2133" s="672"/>
      <c r="K2133" s="679"/>
      <c r="L2133" s="669">
        <v>34</v>
      </c>
      <c r="M2133" s="670"/>
      <c r="N2133" s="670"/>
    </row>
    <row r="2134" spans="1:14" s="623" customFormat="1" ht="47.25" customHeight="1">
      <c r="A2134" s="665">
        <v>7</v>
      </c>
      <c r="B2134" s="671" t="s">
        <v>300</v>
      </c>
      <c r="C2134" s="666">
        <v>128</v>
      </c>
      <c r="D2134" s="666">
        <v>128</v>
      </c>
      <c r="E2134" s="664">
        <v>1.5</v>
      </c>
      <c r="F2134" s="668">
        <v>0.5</v>
      </c>
      <c r="G2134" s="686">
        <f t="shared" si="982"/>
        <v>0.75</v>
      </c>
      <c r="H2134" s="667">
        <v>1132.5</v>
      </c>
      <c r="I2134" s="666">
        <v>566.25</v>
      </c>
      <c r="J2134" s="667"/>
      <c r="K2134" s="684"/>
      <c r="L2134" s="669">
        <v>35</v>
      </c>
      <c r="M2134" s="670"/>
      <c r="N2134" s="670"/>
    </row>
    <row r="2135" spans="1:14" s="623" customFormat="1">
      <c r="A2135" s="665" t="s">
        <v>37</v>
      </c>
      <c r="B2135" s="671" t="s">
        <v>301</v>
      </c>
      <c r="C2135" s="666">
        <f>C2136+C2143+C2144</f>
        <v>12</v>
      </c>
      <c r="D2135" s="666">
        <f>D2136+D2143+D2144</f>
        <v>13</v>
      </c>
      <c r="E2135" s="688"/>
      <c r="F2135" s="677"/>
      <c r="G2135" s="678"/>
      <c r="H2135" s="667">
        <f>H2136+H2143+H2144</f>
        <v>72</v>
      </c>
      <c r="I2135" s="666">
        <f>I2136+I2143+I2144</f>
        <v>36</v>
      </c>
      <c r="J2135" s="667"/>
      <c r="K2135" s="684"/>
      <c r="L2135" s="669">
        <v>36</v>
      </c>
      <c r="M2135" s="670"/>
      <c r="N2135" s="670"/>
    </row>
    <row r="2136" spans="1:14" s="623" customFormat="1" ht="25.5">
      <c r="A2136" s="665">
        <v>1</v>
      </c>
      <c r="B2136" s="671" t="s">
        <v>302</v>
      </c>
      <c r="C2136" s="666">
        <f>C2137+C2138</f>
        <v>0</v>
      </c>
      <c r="D2136" s="666">
        <f>D2137+D2138</f>
        <v>1</v>
      </c>
      <c r="E2136" s="689"/>
      <c r="F2136" s="677"/>
      <c r="G2136" s="678"/>
      <c r="H2136" s="667">
        <f>H2137+H2138</f>
        <v>0</v>
      </c>
      <c r="I2136" s="666">
        <f>I2137+I2138</f>
        <v>0</v>
      </c>
      <c r="J2136" s="667"/>
      <c r="K2136" s="684"/>
      <c r="L2136" s="669">
        <v>37</v>
      </c>
      <c r="M2136" s="670"/>
      <c r="N2136" s="670"/>
    </row>
    <row r="2137" spans="1:14" s="623" customFormat="1">
      <c r="A2137" s="665" t="s">
        <v>39</v>
      </c>
      <c r="B2137" s="671" t="s">
        <v>303</v>
      </c>
      <c r="C2137" s="666">
        <v>0</v>
      </c>
      <c r="D2137" s="666"/>
      <c r="E2137" s="664">
        <v>2.5</v>
      </c>
      <c r="F2137" s="677">
        <v>0.5</v>
      </c>
      <c r="G2137" s="678">
        <f t="shared" ref="G2137:G2143" si="983">E2137*F2137</f>
        <v>1.25</v>
      </c>
      <c r="H2137" s="672">
        <f>ROUND(C2137*G2137*12,0)</f>
        <v>0</v>
      </c>
      <c r="I2137" s="666"/>
      <c r="J2137" s="667"/>
      <c r="K2137" s="684"/>
      <c r="L2137" s="669">
        <v>38</v>
      </c>
      <c r="M2137" s="670"/>
      <c r="N2137" s="670"/>
    </row>
    <row r="2138" spans="1:14" s="623" customFormat="1">
      <c r="A2138" s="665" t="s">
        <v>42</v>
      </c>
      <c r="B2138" s="671" t="s">
        <v>304</v>
      </c>
      <c r="C2138" s="666">
        <f>SUM(C2139:C2142)</f>
        <v>0</v>
      </c>
      <c r="D2138" s="666">
        <f>SUM(D2139:D2142)</f>
        <v>1</v>
      </c>
      <c r="E2138" s="664"/>
      <c r="F2138" s="677"/>
      <c r="G2138" s="678"/>
      <c r="H2138" s="667">
        <f>SUM(H2139:H2142)</f>
        <v>0</v>
      </c>
      <c r="I2138" s="666">
        <f>SUM(I2139:I2142)</f>
        <v>0</v>
      </c>
      <c r="J2138" s="667"/>
      <c r="K2138" s="684"/>
      <c r="L2138" s="669">
        <v>39</v>
      </c>
      <c r="M2138" s="670"/>
      <c r="N2138" s="670"/>
    </row>
    <row r="2139" spans="1:14" s="623" customFormat="1">
      <c r="A2139" s="673"/>
      <c r="B2139" s="674" t="s">
        <v>305</v>
      </c>
      <c r="C2139" s="943">
        <v>0</v>
      </c>
      <c r="D2139" s="943"/>
      <c r="E2139" s="676">
        <v>1.5</v>
      </c>
      <c r="F2139" s="677">
        <v>0.5</v>
      </c>
      <c r="G2139" s="678">
        <f t="shared" si="983"/>
        <v>0.75</v>
      </c>
      <c r="H2139" s="672">
        <f t="shared" ref="H2139:H2143" si="984">ROUND(C2139*G2139*12,0)</f>
        <v>0</v>
      </c>
      <c r="I2139" s="675"/>
      <c r="J2139" s="672"/>
      <c r="K2139" s="679"/>
      <c r="L2139" s="669">
        <v>40</v>
      </c>
      <c r="M2139" s="670"/>
      <c r="N2139" s="670"/>
    </row>
    <row r="2140" spans="1:14" s="623" customFormat="1">
      <c r="A2140" s="673"/>
      <c r="B2140" s="674" t="s">
        <v>306</v>
      </c>
      <c r="C2140" s="675">
        <v>0</v>
      </c>
      <c r="D2140" s="675"/>
      <c r="E2140" s="676">
        <v>3</v>
      </c>
      <c r="F2140" s="677">
        <v>0.5</v>
      </c>
      <c r="G2140" s="678">
        <f t="shared" si="983"/>
        <v>1.5</v>
      </c>
      <c r="H2140" s="672">
        <f t="shared" si="984"/>
        <v>0</v>
      </c>
      <c r="I2140" s="675"/>
      <c r="J2140" s="672"/>
      <c r="K2140" s="679"/>
      <c r="L2140" s="669">
        <v>41</v>
      </c>
      <c r="M2140" s="670"/>
      <c r="N2140" s="670"/>
    </row>
    <row r="2141" spans="1:14" s="623" customFormat="1">
      <c r="A2141" s="673"/>
      <c r="B2141" s="674" t="s">
        <v>307</v>
      </c>
      <c r="C2141" s="675">
        <v>0</v>
      </c>
      <c r="D2141" s="675"/>
      <c r="E2141" s="676">
        <v>4.5</v>
      </c>
      <c r="F2141" s="677">
        <v>0.5</v>
      </c>
      <c r="G2141" s="678">
        <f t="shared" si="983"/>
        <v>2.25</v>
      </c>
      <c r="H2141" s="672">
        <f t="shared" si="984"/>
        <v>0</v>
      </c>
      <c r="I2141" s="675"/>
      <c r="J2141" s="672"/>
      <c r="K2141" s="679"/>
      <c r="L2141" s="669">
        <v>42</v>
      </c>
      <c r="M2141" s="670"/>
      <c r="N2141" s="670"/>
    </row>
    <row r="2142" spans="1:14" s="623" customFormat="1">
      <c r="A2142" s="673"/>
      <c r="B2142" s="674" t="s">
        <v>308</v>
      </c>
      <c r="C2142" s="944">
        <v>0</v>
      </c>
      <c r="D2142" s="944">
        <v>1</v>
      </c>
      <c r="E2142" s="676">
        <v>6</v>
      </c>
      <c r="F2142" s="677">
        <v>0.5</v>
      </c>
      <c r="G2142" s="678">
        <f t="shared" si="983"/>
        <v>3</v>
      </c>
      <c r="H2142" s="672">
        <f t="shared" si="984"/>
        <v>0</v>
      </c>
      <c r="I2142" s="675"/>
      <c r="J2142" s="672"/>
      <c r="K2142" s="679"/>
      <c r="L2142" s="669">
        <v>43</v>
      </c>
      <c r="M2142" s="670"/>
      <c r="N2142" s="670"/>
    </row>
    <row r="2143" spans="1:14" s="623" customFormat="1" ht="25.5">
      <c r="A2143" s="665">
        <v>2</v>
      </c>
      <c r="B2143" s="671" t="s">
        <v>309</v>
      </c>
      <c r="C2143" s="722">
        <v>0</v>
      </c>
      <c r="D2143" s="722"/>
      <c r="E2143" s="664">
        <v>1.5</v>
      </c>
      <c r="F2143" s="677">
        <v>0.5</v>
      </c>
      <c r="G2143" s="678">
        <f t="shared" si="983"/>
        <v>0.75</v>
      </c>
      <c r="H2143" s="672">
        <f t="shared" si="984"/>
        <v>0</v>
      </c>
      <c r="I2143" s="666"/>
      <c r="J2143" s="667"/>
      <c r="K2143" s="684"/>
      <c r="L2143" s="669">
        <v>44</v>
      </c>
      <c r="M2143" s="670"/>
      <c r="N2143" s="670"/>
    </row>
    <row r="2144" spans="1:14" s="623" customFormat="1" ht="25.5">
      <c r="A2144" s="665">
        <v>3</v>
      </c>
      <c r="B2144" s="671" t="s">
        <v>310</v>
      </c>
      <c r="C2144" s="666">
        <f t="shared" ref="C2144:K2144" si="985">C2145+C2148+C2153</f>
        <v>12</v>
      </c>
      <c r="D2144" s="666">
        <f t="shared" ref="D2144" si="986">D2145+D2148+D2153</f>
        <v>12</v>
      </c>
      <c r="E2144" s="667">
        <f t="shared" si="985"/>
        <v>0</v>
      </c>
      <c r="F2144" s="667">
        <f t="shared" si="985"/>
        <v>0</v>
      </c>
      <c r="G2144" s="667">
        <f t="shared" si="985"/>
        <v>0</v>
      </c>
      <c r="H2144" s="667">
        <f t="shared" si="985"/>
        <v>72</v>
      </c>
      <c r="I2144" s="666">
        <f t="shared" ref="I2144" si="987">I2145+I2148+I2153</f>
        <v>36</v>
      </c>
      <c r="J2144" s="667">
        <f t="shared" si="985"/>
        <v>0</v>
      </c>
      <c r="K2144" s="667">
        <f t="shared" si="985"/>
        <v>0</v>
      </c>
      <c r="L2144" s="669">
        <v>45</v>
      </c>
      <c r="M2144" s="670"/>
      <c r="N2144" s="670"/>
    </row>
    <row r="2145" spans="1:14" s="628" customFormat="1">
      <c r="A2145" s="665" t="s">
        <v>311</v>
      </c>
      <c r="B2145" s="671" t="s">
        <v>312</v>
      </c>
      <c r="C2145" s="666">
        <f>C2146+C2147</f>
        <v>0</v>
      </c>
      <c r="D2145" s="666">
        <f>D2146+D2147</f>
        <v>0</v>
      </c>
      <c r="E2145" s="688"/>
      <c r="F2145" s="668"/>
      <c r="G2145" s="686"/>
      <c r="H2145" s="667">
        <f>H2146+H2147</f>
        <v>0</v>
      </c>
      <c r="I2145" s="666">
        <f>I2146+I2147</f>
        <v>0</v>
      </c>
      <c r="J2145" s="667"/>
      <c r="K2145" s="684"/>
      <c r="L2145" s="687">
        <v>46</v>
      </c>
      <c r="M2145" s="670"/>
      <c r="N2145" s="670"/>
    </row>
    <row r="2146" spans="1:14" s="623" customFormat="1" ht="25.5">
      <c r="A2146" s="673"/>
      <c r="B2146" s="674" t="s">
        <v>313</v>
      </c>
      <c r="C2146" s="675">
        <v>0</v>
      </c>
      <c r="D2146" s="675"/>
      <c r="E2146" s="676">
        <v>1.5</v>
      </c>
      <c r="F2146" s="677">
        <v>0.5</v>
      </c>
      <c r="G2146" s="678">
        <f t="shared" ref="G2146:G2152" si="988">E2146*F2146</f>
        <v>0.75</v>
      </c>
      <c r="H2146" s="672">
        <f t="shared" ref="H2146:H2147" si="989">ROUND(C2146*G2146*12,0)</f>
        <v>0</v>
      </c>
      <c r="I2146" s="675"/>
      <c r="J2146" s="672"/>
      <c r="K2146" s="679"/>
      <c r="L2146" s="669">
        <v>47</v>
      </c>
      <c r="M2146" s="670"/>
      <c r="N2146" s="670"/>
    </row>
    <row r="2147" spans="1:14" s="623" customFormat="1" ht="25.5">
      <c r="A2147" s="673"/>
      <c r="B2147" s="674" t="s">
        <v>314</v>
      </c>
      <c r="C2147" s="675">
        <v>0</v>
      </c>
      <c r="D2147" s="675"/>
      <c r="E2147" s="676">
        <v>2</v>
      </c>
      <c r="F2147" s="677">
        <v>0.5</v>
      </c>
      <c r="G2147" s="678">
        <f t="shared" si="988"/>
        <v>1</v>
      </c>
      <c r="H2147" s="672">
        <f t="shared" si="989"/>
        <v>0</v>
      </c>
      <c r="I2147" s="675"/>
      <c r="J2147" s="672"/>
      <c r="K2147" s="679"/>
      <c r="L2147" s="669">
        <v>48</v>
      </c>
      <c r="M2147" s="670"/>
      <c r="N2147" s="670"/>
    </row>
    <row r="2148" spans="1:14" s="628" customFormat="1" ht="35.1" customHeight="1">
      <c r="A2148" s="665" t="s">
        <v>315</v>
      </c>
      <c r="B2148" s="671" t="s">
        <v>316</v>
      </c>
      <c r="C2148" s="666">
        <f>SUM(C2149:C2152)</f>
        <v>12</v>
      </c>
      <c r="D2148" s="666">
        <f>SUM(D2149:D2152)</f>
        <v>12</v>
      </c>
      <c r="E2148" s="688"/>
      <c r="F2148" s="668"/>
      <c r="G2148" s="686"/>
      <c r="H2148" s="667">
        <f>SUM(H2149:H2152)</f>
        <v>72</v>
      </c>
      <c r="I2148" s="666">
        <f>SUM(I2149:I2152)</f>
        <v>36</v>
      </c>
      <c r="J2148" s="667"/>
      <c r="K2148" s="684"/>
      <c r="L2148" s="687">
        <v>49</v>
      </c>
      <c r="M2148" s="670"/>
      <c r="N2148" s="670"/>
    </row>
    <row r="2149" spans="1:14" s="623" customFormat="1">
      <c r="A2149" s="673"/>
      <c r="B2149" s="674" t="s">
        <v>317</v>
      </c>
      <c r="C2149" s="675">
        <v>12</v>
      </c>
      <c r="D2149" s="675">
        <v>12</v>
      </c>
      <c r="E2149" s="690">
        <v>1</v>
      </c>
      <c r="F2149" s="677">
        <v>0.5</v>
      </c>
      <c r="G2149" s="678">
        <f t="shared" si="988"/>
        <v>0.5</v>
      </c>
      <c r="H2149" s="672">
        <f t="shared" ref="H2149:H2152" si="990">ROUND(C2149*G2149*12,0)</f>
        <v>72</v>
      </c>
      <c r="I2149" s="675">
        <v>36</v>
      </c>
      <c r="J2149" s="672"/>
      <c r="K2149" s="679"/>
      <c r="L2149" s="669">
        <v>50</v>
      </c>
      <c r="M2149" s="670"/>
      <c r="N2149" s="670"/>
    </row>
    <row r="2150" spans="1:14" s="623" customFormat="1">
      <c r="A2150" s="673"/>
      <c r="B2150" s="674" t="s">
        <v>318</v>
      </c>
      <c r="C2150" s="675">
        <v>0</v>
      </c>
      <c r="D2150" s="675"/>
      <c r="E2150" s="676">
        <v>2</v>
      </c>
      <c r="F2150" s="677">
        <v>0.5</v>
      </c>
      <c r="G2150" s="678">
        <f t="shared" si="988"/>
        <v>1</v>
      </c>
      <c r="H2150" s="672">
        <f t="shared" si="990"/>
        <v>0</v>
      </c>
      <c r="I2150" s="675"/>
      <c r="J2150" s="672"/>
      <c r="K2150" s="679"/>
      <c r="L2150" s="669">
        <v>51</v>
      </c>
      <c r="M2150" s="670"/>
      <c r="N2150" s="670"/>
    </row>
    <row r="2151" spans="1:14" s="623" customFormat="1">
      <c r="A2151" s="673"/>
      <c r="B2151" s="674" t="s">
        <v>319</v>
      </c>
      <c r="C2151" s="944">
        <v>0</v>
      </c>
      <c r="D2151" s="944"/>
      <c r="E2151" s="690">
        <v>3</v>
      </c>
      <c r="F2151" s="677">
        <v>0.5</v>
      </c>
      <c r="G2151" s="678">
        <f t="shared" si="988"/>
        <v>1.5</v>
      </c>
      <c r="H2151" s="672">
        <f t="shared" si="990"/>
        <v>0</v>
      </c>
      <c r="I2151" s="675"/>
      <c r="J2151" s="672"/>
      <c r="K2151" s="679"/>
      <c r="L2151" s="669">
        <v>52</v>
      </c>
      <c r="M2151" s="670"/>
      <c r="N2151" s="670"/>
    </row>
    <row r="2152" spans="1:14" s="623" customFormat="1">
      <c r="A2152" s="673"/>
      <c r="B2152" s="674" t="s">
        <v>320</v>
      </c>
      <c r="C2152" s="675">
        <v>0</v>
      </c>
      <c r="D2152" s="675"/>
      <c r="E2152" s="690">
        <v>4</v>
      </c>
      <c r="F2152" s="677">
        <v>0.5</v>
      </c>
      <c r="G2152" s="678">
        <f t="shared" si="988"/>
        <v>2</v>
      </c>
      <c r="H2152" s="672">
        <f t="shared" si="990"/>
        <v>0</v>
      </c>
      <c r="I2152" s="675"/>
      <c r="J2152" s="672"/>
      <c r="K2152" s="679"/>
      <c r="L2152" s="669">
        <v>53</v>
      </c>
      <c r="M2152" s="670"/>
      <c r="N2152" s="670"/>
    </row>
    <row r="2153" spans="1:14" s="623" customFormat="1" ht="25.5">
      <c r="A2153" s="665" t="s">
        <v>321</v>
      </c>
      <c r="B2153" s="671" t="s">
        <v>322</v>
      </c>
      <c r="C2153" s="666">
        <f>SUM(C2154:C2157)</f>
        <v>0</v>
      </c>
      <c r="D2153" s="666">
        <f>SUM(D2154:D2157)</f>
        <v>0</v>
      </c>
      <c r="E2153" s="688"/>
      <c r="F2153" s="677"/>
      <c r="G2153" s="678"/>
      <c r="H2153" s="667">
        <f>SUM(H2154:H2157)</f>
        <v>0</v>
      </c>
      <c r="I2153" s="666">
        <f>SUM(I2154:I2157)</f>
        <v>0</v>
      </c>
      <c r="J2153" s="667"/>
      <c r="K2153" s="684"/>
      <c r="L2153" s="669">
        <v>54</v>
      </c>
      <c r="M2153" s="670"/>
      <c r="N2153" s="670"/>
    </row>
    <row r="2154" spans="1:14" s="623" customFormat="1">
      <c r="A2154" s="673"/>
      <c r="B2154" s="674" t="s">
        <v>323</v>
      </c>
      <c r="C2154" s="675">
        <v>0</v>
      </c>
      <c r="D2154" s="675"/>
      <c r="E2154" s="676">
        <v>1.5</v>
      </c>
      <c r="F2154" s="677">
        <v>0.5</v>
      </c>
      <c r="G2154" s="678">
        <f t="shared" ref="G2154:G2158" si="991">E2154*F2154</f>
        <v>0.75</v>
      </c>
      <c r="H2154" s="672">
        <f t="shared" ref="H2154:H2157" si="992">ROUND(C2154*G2154*12,0)</f>
        <v>0</v>
      </c>
      <c r="I2154" s="675"/>
      <c r="J2154" s="672"/>
      <c r="K2154" s="679"/>
      <c r="L2154" s="669">
        <v>55</v>
      </c>
      <c r="M2154" s="670"/>
      <c r="N2154" s="670"/>
    </row>
    <row r="2155" spans="1:14" s="623" customFormat="1">
      <c r="A2155" s="673"/>
      <c r="B2155" s="674" t="s">
        <v>324</v>
      </c>
      <c r="C2155" s="675">
        <v>0</v>
      </c>
      <c r="D2155" s="675"/>
      <c r="E2155" s="691">
        <v>3</v>
      </c>
      <c r="F2155" s="677">
        <v>0.5</v>
      </c>
      <c r="G2155" s="678">
        <f t="shared" si="991"/>
        <v>1.5</v>
      </c>
      <c r="H2155" s="672">
        <f t="shared" si="992"/>
        <v>0</v>
      </c>
      <c r="I2155" s="675"/>
      <c r="J2155" s="672"/>
      <c r="K2155" s="679"/>
      <c r="L2155" s="669">
        <v>56</v>
      </c>
      <c r="M2155" s="670"/>
      <c r="N2155" s="670"/>
    </row>
    <row r="2156" spans="1:14" s="623" customFormat="1">
      <c r="A2156" s="673"/>
      <c r="B2156" s="674" t="s">
        <v>325</v>
      </c>
      <c r="C2156" s="675">
        <v>0</v>
      </c>
      <c r="D2156" s="675"/>
      <c r="E2156" s="692">
        <v>2.5</v>
      </c>
      <c r="F2156" s="677">
        <v>0.5</v>
      </c>
      <c r="G2156" s="678">
        <f t="shared" si="991"/>
        <v>1.25</v>
      </c>
      <c r="H2156" s="672">
        <f t="shared" si="992"/>
        <v>0</v>
      </c>
      <c r="I2156" s="675"/>
      <c r="J2156" s="672"/>
      <c r="K2156" s="679"/>
      <c r="L2156" s="669">
        <v>57</v>
      </c>
      <c r="M2156" s="670"/>
      <c r="N2156" s="670"/>
    </row>
    <row r="2157" spans="1:14" s="623" customFormat="1">
      <c r="A2157" s="673"/>
      <c r="B2157" s="674" t="s">
        <v>326</v>
      </c>
      <c r="C2157" s="675">
        <v>0</v>
      </c>
      <c r="D2157" s="675"/>
      <c r="E2157" s="676">
        <v>5</v>
      </c>
      <c r="F2157" s="677">
        <v>0.5</v>
      </c>
      <c r="G2157" s="678">
        <f t="shared" si="991"/>
        <v>2.5</v>
      </c>
      <c r="H2157" s="672">
        <f t="shared" si="992"/>
        <v>0</v>
      </c>
      <c r="I2157" s="675"/>
      <c r="J2157" s="672"/>
      <c r="K2157" s="679"/>
      <c r="L2157" s="669">
        <v>58</v>
      </c>
      <c r="M2157" s="670"/>
      <c r="N2157" s="670"/>
    </row>
    <row r="2158" spans="1:14" s="623" customFormat="1">
      <c r="A2158" s="665" t="s">
        <v>21</v>
      </c>
      <c r="B2158" s="671" t="s">
        <v>327</v>
      </c>
      <c r="C2158" s="666">
        <v>0</v>
      </c>
      <c r="D2158" s="666"/>
      <c r="E2158" s="685">
        <v>20</v>
      </c>
      <c r="F2158" s="668">
        <v>0.5</v>
      </c>
      <c r="G2158" s="678">
        <f t="shared" si="991"/>
        <v>10</v>
      </c>
      <c r="H2158" s="672">
        <f>ROUND(C2158*G2158*1,0)</f>
        <v>0</v>
      </c>
      <c r="I2158" s="666"/>
      <c r="J2158" s="667"/>
      <c r="K2158" s="684"/>
      <c r="L2158" s="669">
        <v>72</v>
      </c>
      <c r="M2158" s="670"/>
      <c r="N2158" s="670"/>
    </row>
    <row r="2159" spans="1:14" s="623" customFormat="1">
      <c r="A2159" s="664"/>
      <c r="B2159" s="665" t="s">
        <v>118</v>
      </c>
      <c r="C2159" s="666">
        <f>C2160+C2217</f>
        <v>2979</v>
      </c>
      <c r="D2159" s="666">
        <f>D2160+D2217</f>
        <v>3039</v>
      </c>
      <c r="E2159" s="667"/>
      <c r="F2159" s="668"/>
      <c r="G2159" s="668"/>
      <c r="H2159" s="667">
        <f>H2160+H2217</f>
        <v>4637.5</v>
      </c>
      <c r="I2159" s="666">
        <f>I2160+I2217</f>
        <v>2284</v>
      </c>
      <c r="J2159" s="667"/>
      <c r="K2159" s="667"/>
      <c r="L2159" s="669">
        <v>1</v>
      </c>
      <c r="M2159" s="670"/>
      <c r="N2159" s="670"/>
    </row>
    <row r="2160" spans="1:14" s="623" customFormat="1">
      <c r="A2160" s="665" t="s">
        <v>20</v>
      </c>
      <c r="B2160" s="671" t="s">
        <v>264</v>
      </c>
      <c r="C2160" s="666">
        <f>C2161+C2194</f>
        <v>2972</v>
      </c>
      <c r="D2160" s="666">
        <f>D2161+D2194</f>
        <v>3036</v>
      </c>
      <c r="E2160" s="667"/>
      <c r="F2160" s="668"/>
      <c r="G2160" s="668"/>
      <c r="H2160" s="667">
        <f>H2161+H2194</f>
        <v>4567.5</v>
      </c>
      <c r="I2160" s="666">
        <f>I2161+I2194</f>
        <v>2254</v>
      </c>
      <c r="J2160" s="672"/>
      <c r="K2160" s="667"/>
      <c r="L2160" s="669">
        <v>2</v>
      </c>
      <c r="M2160" s="670"/>
      <c r="N2160" s="670"/>
    </row>
    <row r="2161" spans="1:14" s="623" customFormat="1">
      <c r="A2161" s="665" t="s">
        <v>23</v>
      </c>
      <c r="B2161" s="671" t="s">
        <v>265</v>
      </c>
      <c r="C2161" s="666">
        <f t="shared" ref="C2161:K2161" si="993">C2162+C2165+C2166+C2170+C2177+C2184+C2193</f>
        <v>2864</v>
      </c>
      <c r="D2161" s="666">
        <f t="shared" ref="D2161" si="994">D2162+D2165+D2166+D2170+D2177+D2184+D2193</f>
        <v>2928</v>
      </c>
      <c r="E2161" s="667"/>
      <c r="F2161" s="667"/>
      <c r="G2161" s="667"/>
      <c r="H2161" s="667">
        <f t="shared" si="993"/>
        <v>4441.5</v>
      </c>
      <c r="I2161" s="666">
        <f t="shared" ref="I2161" si="995">I2162+I2165+I2166+I2170+I2177+I2184+I2193</f>
        <v>2191</v>
      </c>
      <c r="J2161" s="667">
        <f t="shared" si="993"/>
        <v>0</v>
      </c>
      <c r="K2161" s="667">
        <f t="shared" si="993"/>
        <v>0</v>
      </c>
      <c r="L2161" s="669">
        <v>3</v>
      </c>
      <c r="M2161" s="670"/>
      <c r="N2161" s="670"/>
    </row>
    <row r="2162" spans="1:14" s="623" customFormat="1">
      <c r="A2162" s="665">
        <v>1</v>
      </c>
      <c r="B2162" s="671" t="s">
        <v>266</v>
      </c>
      <c r="C2162" s="666">
        <f t="shared" ref="C2162:K2162" si="996">C2163+C2164</f>
        <v>38</v>
      </c>
      <c r="D2162" s="666">
        <f t="shared" ref="D2162" si="997">D2163+D2164</f>
        <v>38</v>
      </c>
      <c r="E2162" s="667">
        <f t="shared" si="996"/>
        <v>4</v>
      </c>
      <c r="F2162" s="667">
        <f t="shared" si="996"/>
        <v>1</v>
      </c>
      <c r="G2162" s="667">
        <f t="shared" si="996"/>
        <v>2</v>
      </c>
      <c r="H2162" s="667">
        <f t="shared" si="996"/>
        <v>57</v>
      </c>
      <c r="I2162" s="666">
        <f t="shared" ref="I2162" si="998">I2163+I2164</f>
        <v>28.5</v>
      </c>
      <c r="J2162" s="667">
        <f t="shared" si="996"/>
        <v>0</v>
      </c>
      <c r="K2162" s="667">
        <f t="shared" si="996"/>
        <v>0</v>
      </c>
      <c r="L2162" s="669">
        <v>4</v>
      </c>
      <c r="M2162" s="670"/>
      <c r="N2162" s="670"/>
    </row>
    <row r="2163" spans="1:14" s="623" customFormat="1">
      <c r="A2163" s="673"/>
      <c r="B2163" s="674" t="s">
        <v>267</v>
      </c>
      <c r="C2163" s="675"/>
      <c r="D2163" s="675"/>
      <c r="E2163" s="676">
        <v>2.5</v>
      </c>
      <c r="F2163" s="677">
        <v>0.5</v>
      </c>
      <c r="G2163" s="678">
        <f t="shared" ref="G2163:G2165" si="999">E2163*F2163</f>
        <v>1.25</v>
      </c>
      <c r="H2163" s="672">
        <f t="shared" ref="H2163:H2165" si="1000">ROUND(C2163*G2163*6,0)</f>
        <v>0</v>
      </c>
      <c r="I2163" s="675"/>
      <c r="J2163" s="672"/>
      <c r="K2163" s="679"/>
      <c r="L2163" s="669">
        <v>5</v>
      </c>
      <c r="M2163" s="670"/>
      <c r="N2163" s="670"/>
    </row>
    <row r="2164" spans="1:14" s="623" customFormat="1">
      <c r="A2164" s="673"/>
      <c r="B2164" s="674" t="s">
        <v>268</v>
      </c>
      <c r="C2164" s="720">
        <v>38</v>
      </c>
      <c r="D2164" s="720">
        <v>38</v>
      </c>
      <c r="E2164" s="676">
        <v>1.5</v>
      </c>
      <c r="F2164" s="677">
        <v>0.5</v>
      </c>
      <c r="G2164" s="678">
        <f t="shared" si="999"/>
        <v>0.75</v>
      </c>
      <c r="H2164" s="672">
        <v>57</v>
      </c>
      <c r="I2164" s="675">
        <v>28.5</v>
      </c>
      <c r="J2164" s="672"/>
      <c r="K2164" s="679"/>
      <c r="L2164" s="669">
        <v>6</v>
      </c>
      <c r="M2164" s="670"/>
      <c r="N2164" s="670"/>
    </row>
    <row r="2165" spans="1:14" s="623" customFormat="1" ht="25.5">
      <c r="A2165" s="665">
        <v>2</v>
      </c>
      <c r="B2165" s="671" t="s">
        <v>269</v>
      </c>
      <c r="C2165" s="675">
        <v>0</v>
      </c>
      <c r="D2165" s="675"/>
      <c r="E2165" s="664">
        <v>1.5</v>
      </c>
      <c r="F2165" s="677">
        <v>0.5</v>
      </c>
      <c r="G2165" s="678">
        <f t="shared" si="999"/>
        <v>0.75</v>
      </c>
      <c r="H2165" s="672">
        <f t="shared" si="1000"/>
        <v>0</v>
      </c>
      <c r="I2165" s="666"/>
      <c r="J2165" s="672"/>
      <c r="K2165" s="679"/>
      <c r="L2165" s="669">
        <v>7</v>
      </c>
      <c r="M2165" s="670"/>
      <c r="N2165" s="670"/>
    </row>
    <row r="2166" spans="1:14" s="623" customFormat="1">
      <c r="A2166" s="665">
        <v>3</v>
      </c>
      <c r="B2166" s="671" t="s">
        <v>270</v>
      </c>
      <c r="C2166" s="666">
        <f t="shared" ref="C2166:K2166" si="1001">SUM(C2167:C2169)</f>
        <v>0</v>
      </c>
      <c r="D2166" s="666">
        <f t="shared" ref="D2166" si="1002">SUM(D2167:D2169)</f>
        <v>0</v>
      </c>
      <c r="E2166" s="667">
        <f t="shared" si="1001"/>
        <v>6</v>
      </c>
      <c r="F2166" s="667">
        <f t="shared" si="1001"/>
        <v>1.5</v>
      </c>
      <c r="G2166" s="667">
        <f t="shared" si="1001"/>
        <v>3</v>
      </c>
      <c r="H2166" s="667">
        <f t="shared" si="1001"/>
        <v>0</v>
      </c>
      <c r="I2166" s="666">
        <f t="shared" ref="I2166" si="1003">SUM(I2167:I2169)</f>
        <v>0</v>
      </c>
      <c r="J2166" s="667">
        <f t="shared" si="1001"/>
        <v>0</v>
      </c>
      <c r="K2166" s="667">
        <f t="shared" si="1001"/>
        <v>0</v>
      </c>
      <c r="L2166" s="669">
        <v>8</v>
      </c>
      <c r="M2166" s="670"/>
      <c r="N2166" s="670"/>
    </row>
    <row r="2167" spans="1:14" s="623" customFormat="1">
      <c r="A2167" s="673"/>
      <c r="B2167" s="674" t="s">
        <v>271</v>
      </c>
      <c r="C2167" s="675">
        <v>0</v>
      </c>
      <c r="D2167" s="675"/>
      <c r="E2167" s="676">
        <v>2.5</v>
      </c>
      <c r="F2167" s="677">
        <v>0.5</v>
      </c>
      <c r="G2167" s="678">
        <f t="shared" ref="G2167:G2169" si="1004">E2167*F2167</f>
        <v>1.25</v>
      </c>
      <c r="H2167" s="672">
        <f t="shared" ref="H2167:H2176" si="1005">ROUND(C2167*G2167*12,0)</f>
        <v>0</v>
      </c>
      <c r="I2167" s="675"/>
      <c r="J2167" s="672"/>
      <c r="K2167" s="679"/>
      <c r="L2167" s="669">
        <v>9</v>
      </c>
      <c r="M2167" s="670"/>
      <c r="N2167" s="670"/>
    </row>
    <row r="2168" spans="1:14" s="623" customFormat="1">
      <c r="A2168" s="673"/>
      <c r="B2168" s="674" t="s">
        <v>272</v>
      </c>
      <c r="C2168" s="675">
        <v>0</v>
      </c>
      <c r="D2168" s="675"/>
      <c r="E2168" s="676">
        <v>2</v>
      </c>
      <c r="F2168" s="677">
        <v>0.5</v>
      </c>
      <c r="G2168" s="678">
        <f t="shared" si="1004"/>
        <v>1</v>
      </c>
      <c r="H2168" s="672">
        <f t="shared" si="1005"/>
        <v>0</v>
      </c>
      <c r="I2168" s="675"/>
      <c r="J2168" s="672"/>
      <c r="K2168" s="679"/>
      <c r="L2168" s="669">
        <v>10</v>
      </c>
      <c r="M2168" s="670"/>
      <c r="N2168" s="670"/>
    </row>
    <row r="2169" spans="1:14" s="623" customFormat="1">
      <c r="A2169" s="673"/>
      <c r="B2169" s="674" t="s">
        <v>273</v>
      </c>
      <c r="C2169" s="675">
        <v>0</v>
      </c>
      <c r="D2169" s="675"/>
      <c r="E2169" s="676">
        <v>1.5</v>
      </c>
      <c r="F2169" s="677">
        <v>0.5</v>
      </c>
      <c r="G2169" s="678">
        <f t="shared" si="1004"/>
        <v>0.75</v>
      </c>
      <c r="H2169" s="672">
        <f t="shared" si="1005"/>
        <v>0</v>
      </c>
      <c r="I2169" s="675"/>
      <c r="J2169" s="672"/>
      <c r="K2169" s="679"/>
      <c r="L2169" s="669">
        <v>11</v>
      </c>
      <c r="M2169" s="670"/>
      <c r="N2169" s="670"/>
    </row>
    <row r="2170" spans="1:14" s="623" customFormat="1" ht="38.25">
      <c r="A2170" s="665">
        <v>4</v>
      </c>
      <c r="B2170" s="671" t="s">
        <v>274</v>
      </c>
      <c r="C2170" s="666">
        <f>SUM(C2171:C2176)</f>
        <v>418</v>
      </c>
      <c r="D2170" s="666">
        <f>SUM(D2171:D2176)</f>
        <v>419</v>
      </c>
      <c r="E2170" s="664"/>
      <c r="F2170" s="677"/>
      <c r="G2170" s="678"/>
      <c r="H2170" s="667">
        <f>SUM(H2171:H2176)</f>
        <v>834</v>
      </c>
      <c r="I2170" s="666">
        <f>SUM(I2171:I2176)</f>
        <v>417.5</v>
      </c>
      <c r="J2170" s="672"/>
      <c r="K2170" s="679"/>
      <c r="L2170" s="669">
        <v>12</v>
      </c>
      <c r="M2170" s="670"/>
      <c r="N2170" s="670"/>
    </row>
    <row r="2171" spans="1:14" s="623" customFormat="1">
      <c r="A2171" s="673"/>
      <c r="B2171" s="674" t="s">
        <v>275</v>
      </c>
      <c r="C2171" s="720">
        <v>122</v>
      </c>
      <c r="D2171" s="720">
        <v>122</v>
      </c>
      <c r="E2171" s="676">
        <v>1</v>
      </c>
      <c r="F2171" s="677">
        <v>0.5</v>
      </c>
      <c r="G2171" s="678">
        <f t="shared" ref="G2171:G2183" si="1006">E2171*F2171</f>
        <v>0.5</v>
      </c>
      <c r="H2171" s="672">
        <v>122</v>
      </c>
      <c r="I2171" s="675">
        <v>61</v>
      </c>
      <c r="J2171" s="672"/>
      <c r="K2171" s="679"/>
      <c r="L2171" s="669">
        <v>13</v>
      </c>
      <c r="M2171" s="670"/>
      <c r="N2171" s="670"/>
    </row>
    <row r="2172" spans="1:14" s="623" customFormat="1">
      <c r="A2172" s="673"/>
      <c r="B2172" s="674" t="s">
        <v>276</v>
      </c>
      <c r="C2172" s="720">
        <v>207</v>
      </c>
      <c r="D2172" s="720">
        <v>208</v>
      </c>
      <c r="E2172" s="676">
        <v>2</v>
      </c>
      <c r="F2172" s="677">
        <v>0.5</v>
      </c>
      <c r="G2172" s="678">
        <f t="shared" si="1006"/>
        <v>1</v>
      </c>
      <c r="H2172" s="672">
        <v>415</v>
      </c>
      <c r="I2172" s="675">
        <v>208</v>
      </c>
      <c r="J2172" s="672"/>
      <c r="K2172" s="679"/>
      <c r="L2172" s="669">
        <v>14</v>
      </c>
      <c r="M2172" s="670"/>
      <c r="N2172" s="670"/>
    </row>
    <row r="2173" spans="1:14" s="623" customFormat="1">
      <c r="A2173" s="673"/>
      <c r="B2173" s="674" t="s">
        <v>277</v>
      </c>
      <c r="C2173" s="720">
        <v>71</v>
      </c>
      <c r="D2173" s="720">
        <v>71</v>
      </c>
      <c r="E2173" s="676">
        <v>3</v>
      </c>
      <c r="F2173" s="677">
        <v>0.5</v>
      </c>
      <c r="G2173" s="678">
        <f t="shared" si="1006"/>
        <v>1.5</v>
      </c>
      <c r="H2173" s="672">
        <v>213</v>
      </c>
      <c r="I2173" s="675">
        <v>106.5</v>
      </c>
      <c r="J2173" s="672"/>
      <c r="K2173" s="679"/>
      <c r="L2173" s="669">
        <v>15</v>
      </c>
      <c r="M2173" s="670"/>
      <c r="N2173" s="670"/>
    </row>
    <row r="2174" spans="1:14" s="623" customFormat="1">
      <c r="A2174" s="673"/>
      <c r="B2174" s="674" t="s">
        <v>278</v>
      </c>
      <c r="C2174" s="720">
        <v>6</v>
      </c>
      <c r="D2174" s="720">
        <v>6</v>
      </c>
      <c r="E2174" s="676">
        <v>4</v>
      </c>
      <c r="F2174" s="677">
        <v>0.5</v>
      </c>
      <c r="G2174" s="678">
        <f t="shared" si="1006"/>
        <v>2</v>
      </c>
      <c r="H2174" s="672">
        <v>24</v>
      </c>
      <c r="I2174" s="675">
        <v>12</v>
      </c>
      <c r="J2174" s="672"/>
      <c r="K2174" s="679"/>
      <c r="L2174" s="669">
        <v>16</v>
      </c>
      <c r="M2174" s="670"/>
      <c r="N2174" s="670"/>
    </row>
    <row r="2175" spans="1:14" s="623" customFormat="1">
      <c r="A2175" s="673"/>
      <c r="B2175" s="674" t="s">
        <v>279</v>
      </c>
      <c r="C2175" s="720">
        <v>12</v>
      </c>
      <c r="D2175" s="720">
        <v>12</v>
      </c>
      <c r="E2175" s="676">
        <v>5</v>
      </c>
      <c r="F2175" s="677">
        <v>0.5</v>
      </c>
      <c r="G2175" s="678">
        <f t="shared" si="1006"/>
        <v>2.5</v>
      </c>
      <c r="H2175" s="672">
        <v>60</v>
      </c>
      <c r="I2175" s="675">
        <v>30</v>
      </c>
      <c r="J2175" s="672"/>
      <c r="K2175" s="679"/>
      <c r="L2175" s="669">
        <v>17</v>
      </c>
      <c r="M2175" s="670"/>
      <c r="N2175" s="670"/>
    </row>
    <row r="2176" spans="1:14" s="623" customFormat="1">
      <c r="A2176" s="673"/>
      <c r="B2176" s="674" t="s">
        <v>280</v>
      </c>
      <c r="C2176" s="720">
        <v>0</v>
      </c>
      <c r="D2176" s="720">
        <v>0</v>
      </c>
      <c r="E2176" s="676">
        <v>6</v>
      </c>
      <c r="F2176" s="677">
        <v>0.5</v>
      </c>
      <c r="G2176" s="678">
        <f t="shared" si="1006"/>
        <v>3</v>
      </c>
      <c r="H2176" s="672">
        <f t="shared" si="1005"/>
        <v>0</v>
      </c>
      <c r="I2176" s="675"/>
      <c r="J2176" s="672"/>
      <c r="K2176" s="679"/>
      <c r="L2176" s="669">
        <v>18</v>
      </c>
      <c r="M2176" s="670"/>
      <c r="N2176" s="670"/>
    </row>
    <row r="2177" spans="1:14" s="623" customFormat="1">
      <c r="A2177" s="665">
        <v>5</v>
      </c>
      <c r="B2177" s="671" t="s">
        <v>281</v>
      </c>
      <c r="C2177" s="666">
        <f>C2178+C2181+C2182+C2183</f>
        <v>213</v>
      </c>
      <c r="D2177" s="666">
        <f>D2178+D2181+D2182+D2183</f>
        <v>213</v>
      </c>
      <c r="E2177" s="666"/>
      <c r="F2177" s="677">
        <v>0.5</v>
      </c>
      <c r="G2177" s="678">
        <f t="shared" si="1006"/>
        <v>0</v>
      </c>
      <c r="H2177" s="667">
        <f>H2178+H2181+H2182+H2183</f>
        <v>106.5</v>
      </c>
      <c r="I2177" s="666">
        <f>I2178+I2181+I2182+I2183</f>
        <v>0</v>
      </c>
      <c r="J2177" s="667"/>
      <c r="K2177" s="684"/>
      <c r="L2177" s="669">
        <v>19</v>
      </c>
      <c r="M2177" s="670"/>
      <c r="N2177" s="670"/>
    </row>
    <row r="2178" spans="1:14" s="623" customFormat="1" ht="43.9" customHeight="1">
      <c r="A2178" s="665" t="s">
        <v>282</v>
      </c>
      <c r="B2178" s="671" t="s">
        <v>283</v>
      </c>
      <c r="C2178" s="666">
        <f>C2179+C2180</f>
        <v>0</v>
      </c>
      <c r="D2178" s="666">
        <f>D2179+D2180</f>
        <v>0</v>
      </c>
      <c r="E2178" s="664"/>
      <c r="F2178" s="677">
        <v>0.5</v>
      </c>
      <c r="G2178" s="678">
        <f t="shared" si="1006"/>
        <v>0</v>
      </c>
      <c r="H2178" s="667">
        <f>H2179+H2180</f>
        <v>0</v>
      </c>
      <c r="I2178" s="666">
        <f>I2179+I2180</f>
        <v>0</v>
      </c>
      <c r="J2178" s="667"/>
      <c r="K2178" s="684"/>
      <c r="L2178" s="669">
        <v>20</v>
      </c>
      <c r="M2178" s="670"/>
      <c r="N2178" s="670"/>
    </row>
    <row r="2179" spans="1:14" s="623" customFormat="1">
      <c r="A2179" s="673"/>
      <c r="B2179" s="674" t="s">
        <v>284</v>
      </c>
      <c r="C2179" s="675">
        <v>0</v>
      </c>
      <c r="D2179" s="675"/>
      <c r="E2179" s="676">
        <v>1.5</v>
      </c>
      <c r="F2179" s="677">
        <v>0.5</v>
      </c>
      <c r="G2179" s="678">
        <f t="shared" si="1006"/>
        <v>0.75</v>
      </c>
      <c r="H2179" s="672">
        <f t="shared" ref="H2179:H2183" si="1007">ROUND(C2179*G2179*6,0)</f>
        <v>0</v>
      </c>
      <c r="I2179" s="675"/>
      <c r="J2179" s="672"/>
      <c r="K2179" s="679"/>
      <c r="L2179" s="669">
        <v>21</v>
      </c>
      <c r="M2179" s="670"/>
      <c r="N2179" s="670"/>
    </row>
    <row r="2180" spans="1:14" s="623" customFormat="1">
      <c r="A2180" s="673"/>
      <c r="B2180" s="674" t="s">
        <v>285</v>
      </c>
      <c r="C2180" s="675">
        <v>0</v>
      </c>
      <c r="D2180" s="675"/>
      <c r="E2180" s="676">
        <v>2</v>
      </c>
      <c r="F2180" s="677">
        <v>0.5</v>
      </c>
      <c r="G2180" s="678">
        <f t="shared" si="1006"/>
        <v>1</v>
      </c>
      <c r="H2180" s="672">
        <f t="shared" si="1007"/>
        <v>0</v>
      </c>
      <c r="I2180" s="675"/>
      <c r="J2180" s="672"/>
      <c r="K2180" s="679"/>
      <c r="L2180" s="669">
        <v>22</v>
      </c>
      <c r="M2180" s="670"/>
      <c r="N2180" s="670"/>
    </row>
    <row r="2181" spans="1:14" s="623" customFormat="1" ht="38.25">
      <c r="A2181" s="665" t="s">
        <v>286</v>
      </c>
      <c r="B2181" s="671" t="s">
        <v>287</v>
      </c>
      <c r="C2181" s="666">
        <v>57</v>
      </c>
      <c r="D2181" s="666">
        <v>57</v>
      </c>
      <c r="E2181" s="685">
        <v>1</v>
      </c>
      <c r="F2181" s="677">
        <v>0.5</v>
      </c>
      <c r="G2181" s="678">
        <f t="shared" si="1006"/>
        <v>0.5</v>
      </c>
      <c r="H2181" s="672">
        <v>28.5</v>
      </c>
      <c r="I2181" s="666"/>
      <c r="J2181" s="667"/>
      <c r="K2181" s="684"/>
      <c r="L2181" s="669">
        <v>23</v>
      </c>
      <c r="M2181" s="670"/>
      <c r="N2181" s="670"/>
    </row>
    <row r="2182" spans="1:14" s="623" customFormat="1" ht="25.5">
      <c r="A2182" s="665" t="s">
        <v>288</v>
      </c>
      <c r="B2182" s="671" t="s">
        <v>289</v>
      </c>
      <c r="C2182" s="666">
        <v>156</v>
      </c>
      <c r="D2182" s="666">
        <v>156</v>
      </c>
      <c r="E2182" s="685">
        <v>1</v>
      </c>
      <c r="F2182" s="677">
        <v>0.5</v>
      </c>
      <c r="G2182" s="678">
        <f t="shared" si="1006"/>
        <v>0.5</v>
      </c>
      <c r="H2182" s="672">
        <v>78</v>
      </c>
      <c r="I2182" s="666"/>
      <c r="J2182" s="667"/>
      <c r="K2182" s="684"/>
      <c r="L2182" s="669">
        <v>24</v>
      </c>
      <c r="M2182" s="670"/>
      <c r="N2182" s="670"/>
    </row>
    <row r="2183" spans="1:14" s="623" customFormat="1" ht="38.25">
      <c r="A2183" s="665" t="s">
        <v>290</v>
      </c>
      <c r="B2183" s="671" t="s">
        <v>291</v>
      </c>
      <c r="C2183" s="666">
        <v>0</v>
      </c>
      <c r="D2183" s="666"/>
      <c r="E2183" s="685">
        <v>3</v>
      </c>
      <c r="F2183" s="677">
        <v>0.5</v>
      </c>
      <c r="G2183" s="678">
        <f t="shared" si="1006"/>
        <v>1.5</v>
      </c>
      <c r="H2183" s="667">
        <f t="shared" si="1007"/>
        <v>0</v>
      </c>
      <c r="I2183" s="666"/>
      <c r="J2183" s="667"/>
      <c r="K2183" s="684"/>
      <c r="L2183" s="669">
        <v>25</v>
      </c>
      <c r="M2183" s="670"/>
      <c r="N2183" s="670"/>
    </row>
    <row r="2184" spans="1:14" s="628" customFormat="1" ht="25.5">
      <c r="A2184" s="665">
        <v>6</v>
      </c>
      <c r="B2184" s="671" t="s">
        <v>292</v>
      </c>
      <c r="C2184" s="666">
        <f>C2185+C2189</f>
        <v>357</v>
      </c>
      <c r="D2184" s="666">
        <f>D2185+D2189</f>
        <v>359</v>
      </c>
      <c r="E2184" s="664"/>
      <c r="F2184" s="668"/>
      <c r="G2184" s="686"/>
      <c r="H2184" s="667">
        <f>H2185+H2189</f>
        <v>641.25</v>
      </c>
      <c r="I2184" s="666">
        <f>I2185+I2189</f>
        <v>320.75</v>
      </c>
      <c r="J2184" s="667"/>
      <c r="K2184" s="684"/>
      <c r="L2184" s="687">
        <v>26</v>
      </c>
      <c r="M2184" s="721"/>
      <c r="N2184" s="721"/>
    </row>
    <row r="2185" spans="1:14" s="628" customFormat="1">
      <c r="A2185" s="665" t="s">
        <v>293</v>
      </c>
      <c r="B2185" s="671" t="s">
        <v>294</v>
      </c>
      <c r="C2185" s="666">
        <f>C2186+C2187+C2188</f>
        <v>72</v>
      </c>
      <c r="D2185" s="666">
        <f>D2186+D2187+D2188</f>
        <v>73</v>
      </c>
      <c r="E2185" s="664">
        <v>2.5</v>
      </c>
      <c r="F2185" s="668">
        <v>0.5</v>
      </c>
      <c r="G2185" s="686">
        <f t="shared" ref="G2185:G2188" si="1008">E2185*F2185</f>
        <v>1.25</v>
      </c>
      <c r="H2185" s="667">
        <f>H2186+H2187+H2188</f>
        <v>163.25</v>
      </c>
      <c r="I2185" s="666">
        <f>I2186+I2187+I2188</f>
        <v>82.25</v>
      </c>
      <c r="J2185" s="667"/>
      <c r="K2185" s="684"/>
      <c r="L2185" s="687">
        <v>27</v>
      </c>
      <c r="M2185" s="721"/>
      <c r="N2185" s="721"/>
    </row>
    <row r="2186" spans="1:14" s="623" customFormat="1">
      <c r="A2186" s="673"/>
      <c r="B2186" s="674" t="s">
        <v>295</v>
      </c>
      <c r="C2186" s="720">
        <v>30</v>
      </c>
      <c r="D2186" s="720">
        <v>30</v>
      </c>
      <c r="E2186" s="676">
        <v>2.5</v>
      </c>
      <c r="F2186" s="677">
        <v>0.5</v>
      </c>
      <c r="G2186" s="678">
        <f t="shared" si="1008"/>
        <v>1.25</v>
      </c>
      <c r="H2186" s="672">
        <v>75</v>
      </c>
      <c r="I2186" s="675">
        <v>37.5</v>
      </c>
      <c r="J2186" s="672"/>
      <c r="K2186" s="679"/>
      <c r="L2186" s="669">
        <v>28</v>
      </c>
      <c r="M2186" s="670"/>
      <c r="N2186" s="670"/>
    </row>
    <row r="2187" spans="1:14" s="623" customFormat="1">
      <c r="A2187" s="673"/>
      <c r="B2187" s="674" t="s">
        <v>296</v>
      </c>
      <c r="C2187" s="720">
        <v>36</v>
      </c>
      <c r="D2187" s="720">
        <v>36</v>
      </c>
      <c r="E2187" s="676">
        <v>2</v>
      </c>
      <c r="F2187" s="677">
        <v>0.5</v>
      </c>
      <c r="G2187" s="678">
        <f t="shared" si="1008"/>
        <v>1</v>
      </c>
      <c r="H2187" s="672">
        <v>72</v>
      </c>
      <c r="I2187" s="675">
        <v>36</v>
      </c>
      <c r="J2187" s="672"/>
      <c r="K2187" s="679"/>
      <c r="L2187" s="669">
        <v>29</v>
      </c>
      <c r="M2187" s="670"/>
      <c r="N2187" s="670"/>
    </row>
    <row r="2188" spans="1:14" s="623" customFormat="1">
      <c r="A2188" s="673"/>
      <c r="B2188" s="674" t="s">
        <v>297</v>
      </c>
      <c r="C2188" s="720">
        <v>6</v>
      </c>
      <c r="D2188" s="720">
        <v>7</v>
      </c>
      <c r="E2188" s="676">
        <v>2.5</v>
      </c>
      <c r="F2188" s="677">
        <v>0.5</v>
      </c>
      <c r="G2188" s="678">
        <f t="shared" si="1008"/>
        <v>1.25</v>
      </c>
      <c r="H2188" s="672">
        <v>16.25</v>
      </c>
      <c r="I2188" s="675">
        <v>8.75</v>
      </c>
      <c r="J2188" s="672"/>
      <c r="K2188" s="679"/>
      <c r="L2188" s="669">
        <v>30</v>
      </c>
      <c r="M2188" s="670"/>
      <c r="N2188" s="670"/>
    </row>
    <row r="2189" spans="1:14" s="628" customFormat="1">
      <c r="A2189" s="665" t="s">
        <v>298</v>
      </c>
      <c r="B2189" s="671" t="s">
        <v>299</v>
      </c>
      <c r="C2189" s="666">
        <f>C2190+C2191+C2192</f>
        <v>285</v>
      </c>
      <c r="D2189" s="666">
        <f>D2190+D2191+D2192</f>
        <v>286</v>
      </c>
      <c r="E2189" s="664"/>
      <c r="F2189" s="668"/>
      <c r="G2189" s="686"/>
      <c r="H2189" s="667">
        <f>H2190+H2191+H2192</f>
        <v>478</v>
      </c>
      <c r="I2189" s="666">
        <f>I2190+I2191+I2192</f>
        <v>238.5</v>
      </c>
      <c r="J2189" s="667"/>
      <c r="K2189" s="684"/>
      <c r="L2189" s="687">
        <v>31</v>
      </c>
      <c r="M2189" s="721"/>
      <c r="N2189" s="721"/>
    </row>
    <row r="2190" spans="1:14" s="623" customFormat="1">
      <c r="A2190" s="673"/>
      <c r="B2190" s="674" t="s">
        <v>295</v>
      </c>
      <c r="C2190" s="720">
        <v>90</v>
      </c>
      <c r="D2190" s="720">
        <v>90</v>
      </c>
      <c r="E2190" s="676">
        <v>2</v>
      </c>
      <c r="F2190" s="677">
        <v>0.5</v>
      </c>
      <c r="G2190" s="678">
        <f t="shared" ref="G2190:G2193" si="1009">E2190*F2190</f>
        <v>1</v>
      </c>
      <c r="H2190" s="672">
        <v>180</v>
      </c>
      <c r="I2190" s="675">
        <v>90</v>
      </c>
      <c r="J2190" s="672"/>
      <c r="K2190" s="679"/>
      <c r="L2190" s="669">
        <v>32</v>
      </c>
      <c r="M2190" s="670"/>
      <c r="N2190" s="670"/>
    </row>
    <row r="2191" spans="1:14" s="623" customFormat="1">
      <c r="A2191" s="673"/>
      <c r="B2191" s="674" t="s">
        <v>296</v>
      </c>
      <c r="C2191" s="720">
        <v>186</v>
      </c>
      <c r="D2191" s="720">
        <v>186</v>
      </c>
      <c r="E2191" s="676">
        <v>1.5</v>
      </c>
      <c r="F2191" s="677">
        <v>0.5</v>
      </c>
      <c r="G2191" s="678">
        <f t="shared" si="1009"/>
        <v>0.75</v>
      </c>
      <c r="H2191" s="672">
        <v>279</v>
      </c>
      <c r="I2191" s="675">
        <v>139.5</v>
      </c>
      <c r="J2191" s="672"/>
      <c r="K2191" s="679"/>
      <c r="L2191" s="669">
        <v>33</v>
      </c>
      <c r="M2191" s="670"/>
      <c r="N2191" s="670"/>
    </row>
    <row r="2192" spans="1:14" s="623" customFormat="1">
      <c r="A2192" s="673"/>
      <c r="B2192" s="674" t="s">
        <v>297</v>
      </c>
      <c r="C2192" s="720">
        <v>9</v>
      </c>
      <c r="D2192" s="720">
        <v>10</v>
      </c>
      <c r="E2192" s="676">
        <v>2</v>
      </c>
      <c r="F2192" s="677">
        <v>0.5</v>
      </c>
      <c r="G2192" s="678">
        <f t="shared" si="1009"/>
        <v>1</v>
      </c>
      <c r="H2192" s="672">
        <v>19</v>
      </c>
      <c r="I2192" s="675">
        <v>9</v>
      </c>
      <c r="J2192" s="672"/>
      <c r="K2192" s="679"/>
      <c r="L2192" s="669">
        <v>34</v>
      </c>
      <c r="M2192" s="670"/>
      <c r="N2192" s="670"/>
    </row>
    <row r="2193" spans="1:14" s="623" customFormat="1" ht="25.5">
      <c r="A2193" s="665">
        <v>7</v>
      </c>
      <c r="B2193" s="671" t="s">
        <v>300</v>
      </c>
      <c r="C2193" s="722">
        <v>1838</v>
      </c>
      <c r="D2193" s="722">
        <v>1899</v>
      </c>
      <c r="E2193" s="664">
        <v>1.5</v>
      </c>
      <c r="F2193" s="668">
        <v>0.5</v>
      </c>
      <c r="G2193" s="686">
        <f t="shared" si="1009"/>
        <v>0.75</v>
      </c>
      <c r="H2193" s="667">
        <v>2802.75</v>
      </c>
      <c r="I2193" s="666">
        <v>1424.25</v>
      </c>
      <c r="J2193" s="667"/>
      <c r="K2193" s="684"/>
      <c r="L2193" s="669">
        <v>35</v>
      </c>
      <c r="M2193" s="670"/>
      <c r="N2193" s="670"/>
    </row>
    <row r="2194" spans="1:14" s="623" customFormat="1">
      <c r="A2194" s="665" t="s">
        <v>37</v>
      </c>
      <c r="B2194" s="671" t="s">
        <v>301</v>
      </c>
      <c r="C2194" s="666">
        <f>C2195+C2202+C2203</f>
        <v>108</v>
      </c>
      <c r="D2194" s="666">
        <f>D2195+D2202+D2203</f>
        <v>108</v>
      </c>
      <c r="E2194" s="688"/>
      <c r="F2194" s="677"/>
      <c r="G2194" s="678"/>
      <c r="H2194" s="667">
        <f>H2195+H2202+H2203</f>
        <v>126</v>
      </c>
      <c r="I2194" s="666">
        <f>I2195+I2202+I2203</f>
        <v>63</v>
      </c>
      <c r="J2194" s="667"/>
      <c r="K2194" s="684"/>
      <c r="L2194" s="669">
        <v>36</v>
      </c>
      <c r="M2194" s="670"/>
      <c r="N2194" s="670"/>
    </row>
    <row r="2195" spans="1:14" s="623" customFormat="1" ht="25.5">
      <c r="A2195" s="665">
        <v>1</v>
      </c>
      <c r="B2195" s="671" t="s">
        <v>302</v>
      </c>
      <c r="C2195" s="666">
        <f>C2196+C2197</f>
        <v>36</v>
      </c>
      <c r="D2195" s="666">
        <f>D2196+D2197</f>
        <v>36</v>
      </c>
      <c r="E2195" s="689"/>
      <c r="F2195" s="677"/>
      <c r="G2195" s="678"/>
      <c r="H2195" s="667">
        <f>H2196+H2197</f>
        <v>54</v>
      </c>
      <c r="I2195" s="666">
        <f>I2196+I2197</f>
        <v>27</v>
      </c>
      <c r="J2195" s="667"/>
      <c r="K2195" s="684"/>
      <c r="L2195" s="669">
        <v>37</v>
      </c>
      <c r="M2195" s="670"/>
      <c r="N2195" s="670"/>
    </row>
    <row r="2196" spans="1:14" s="623" customFormat="1">
      <c r="A2196" s="665" t="s">
        <v>39</v>
      </c>
      <c r="B2196" s="671" t="s">
        <v>303</v>
      </c>
      <c r="C2196" s="666">
        <v>0</v>
      </c>
      <c r="D2196" s="666"/>
      <c r="E2196" s="664">
        <v>2.5</v>
      </c>
      <c r="F2196" s="677">
        <v>0.5</v>
      </c>
      <c r="G2196" s="678">
        <f t="shared" ref="G2196:G2202" si="1010">E2196*F2196</f>
        <v>1.25</v>
      </c>
      <c r="H2196" s="672">
        <f>ROUND(C2196*G2196*12,0)</f>
        <v>0</v>
      </c>
      <c r="I2196" s="666"/>
      <c r="J2196" s="667"/>
      <c r="K2196" s="684"/>
      <c r="L2196" s="669">
        <v>38</v>
      </c>
      <c r="M2196" s="670"/>
      <c r="N2196" s="670"/>
    </row>
    <row r="2197" spans="1:14" s="623" customFormat="1">
      <c r="A2197" s="665" t="s">
        <v>42</v>
      </c>
      <c r="B2197" s="671" t="s">
        <v>304</v>
      </c>
      <c r="C2197" s="666">
        <f>SUM(C2198:C2201)</f>
        <v>36</v>
      </c>
      <c r="D2197" s="666">
        <f>SUM(D2198:D2201)</f>
        <v>36</v>
      </c>
      <c r="E2197" s="664"/>
      <c r="F2197" s="677"/>
      <c r="G2197" s="678"/>
      <c r="H2197" s="667">
        <f>SUM(H2198:H2201)</f>
        <v>54</v>
      </c>
      <c r="I2197" s="666">
        <f>SUM(I2198:I2201)</f>
        <v>27</v>
      </c>
      <c r="J2197" s="667"/>
      <c r="K2197" s="684"/>
      <c r="L2197" s="669">
        <v>39</v>
      </c>
      <c r="M2197" s="670"/>
      <c r="N2197" s="670"/>
    </row>
    <row r="2198" spans="1:14" s="623" customFormat="1">
      <c r="A2198" s="673"/>
      <c r="B2198" s="674" t="s">
        <v>305</v>
      </c>
      <c r="C2198" s="720">
        <v>36</v>
      </c>
      <c r="D2198" s="720">
        <v>36</v>
      </c>
      <c r="E2198" s="676">
        <v>1.5</v>
      </c>
      <c r="F2198" s="677">
        <v>0.5</v>
      </c>
      <c r="G2198" s="678">
        <f t="shared" si="1010"/>
        <v>0.75</v>
      </c>
      <c r="H2198" s="672">
        <v>54</v>
      </c>
      <c r="I2198" s="675">
        <v>27</v>
      </c>
      <c r="J2198" s="672"/>
      <c r="K2198" s="679"/>
      <c r="L2198" s="669">
        <v>40</v>
      </c>
      <c r="M2198" s="670"/>
      <c r="N2198" s="670"/>
    </row>
    <row r="2199" spans="1:14" s="623" customFormat="1">
      <c r="A2199" s="673"/>
      <c r="B2199" s="674" t="s">
        <v>306</v>
      </c>
      <c r="C2199" s="675">
        <v>0</v>
      </c>
      <c r="D2199" s="675"/>
      <c r="E2199" s="676">
        <v>3</v>
      </c>
      <c r="F2199" s="677">
        <v>0.5</v>
      </c>
      <c r="G2199" s="678">
        <f t="shared" si="1010"/>
        <v>1.5</v>
      </c>
      <c r="H2199" s="672">
        <f t="shared" ref="H2199:H2202" si="1011">ROUND(C2199*G2199*12,0)</f>
        <v>0</v>
      </c>
      <c r="I2199" s="675"/>
      <c r="J2199" s="672"/>
      <c r="K2199" s="679"/>
      <c r="L2199" s="669">
        <v>41</v>
      </c>
      <c r="M2199" s="670"/>
      <c r="N2199" s="670"/>
    </row>
    <row r="2200" spans="1:14" s="623" customFormat="1">
      <c r="A2200" s="673"/>
      <c r="B2200" s="674" t="s">
        <v>307</v>
      </c>
      <c r="C2200" s="675">
        <v>0</v>
      </c>
      <c r="D2200" s="675"/>
      <c r="E2200" s="676">
        <v>4.5</v>
      </c>
      <c r="F2200" s="677">
        <v>0.5</v>
      </c>
      <c r="G2200" s="678">
        <f t="shared" si="1010"/>
        <v>2.25</v>
      </c>
      <c r="H2200" s="672">
        <f t="shared" si="1011"/>
        <v>0</v>
      </c>
      <c r="I2200" s="675"/>
      <c r="J2200" s="672"/>
      <c r="K2200" s="679"/>
      <c r="L2200" s="669">
        <v>42</v>
      </c>
      <c r="M2200" s="670"/>
      <c r="N2200" s="670"/>
    </row>
    <row r="2201" spans="1:14" s="623" customFormat="1">
      <c r="A2201" s="673"/>
      <c r="B2201" s="674" t="s">
        <v>308</v>
      </c>
      <c r="C2201" s="675">
        <v>0</v>
      </c>
      <c r="D2201" s="675"/>
      <c r="E2201" s="676">
        <v>6</v>
      </c>
      <c r="F2201" s="677">
        <v>0.5</v>
      </c>
      <c r="G2201" s="678">
        <f t="shared" si="1010"/>
        <v>3</v>
      </c>
      <c r="H2201" s="672">
        <f t="shared" si="1011"/>
        <v>0</v>
      </c>
      <c r="I2201" s="675"/>
      <c r="J2201" s="672"/>
      <c r="K2201" s="679"/>
      <c r="L2201" s="669">
        <v>43</v>
      </c>
      <c r="M2201" s="670"/>
      <c r="N2201" s="670"/>
    </row>
    <row r="2202" spans="1:14" s="623" customFormat="1" ht="25.5">
      <c r="A2202" s="665">
        <v>2</v>
      </c>
      <c r="B2202" s="671" t="s">
        <v>309</v>
      </c>
      <c r="C2202" s="675">
        <v>0</v>
      </c>
      <c r="D2202" s="675"/>
      <c r="E2202" s="664">
        <v>1.5</v>
      </c>
      <c r="F2202" s="677">
        <v>0.5</v>
      </c>
      <c r="G2202" s="678">
        <f t="shared" si="1010"/>
        <v>0.75</v>
      </c>
      <c r="H2202" s="672">
        <f t="shared" si="1011"/>
        <v>0</v>
      </c>
      <c r="I2202" s="666"/>
      <c r="J2202" s="667"/>
      <c r="K2202" s="684"/>
      <c r="L2202" s="669">
        <v>44</v>
      </c>
      <c r="M2202" s="670"/>
      <c r="N2202" s="670"/>
    </row>
    <row r="2203" spans="1:14" s="623" customFormat="1" ht="25.5">
      <c r="A2203" s="665">
        <v>3</v>
      </c>
      <c r="B2203" s="671" t="s">
        <v>310</v>
      </c>
      <c r="C2203" s="666">
        <f t="shared" ref="C2203:K2203" si="1012">C2204+C2207+C2212</f>
        <v>72</v>
      </c>
      <c r="D2203" s="666">
        <f t="shared" ref="D2203" si="1013">D2204+D2207+D2212</f>
        <v>72</v>
      </c>
      <c r="E2203" s="667">
        <f t="shared" si="1012"/>
        <v>0</v>
      </c>
      <c r="F2203" s="667">
        <f t="shared" si="1012"/>
        <v>0</v>
      </c>
      <c r="G2203" s="667">
        <f t="shared" si="1012"/>
        <v>0</v>
      </c>
      <c r="H2203" s="667">
        <f t="shared" si="1012"/>
        <v>72</v>
      </c>
      <c r="I2203" s="666">
        <f t="shared" ref="I2203" si="1014">I2204+I2207+I2212</f>
        <v>36</v>
      </c>
      <c r="J2203" s="667">
        <f t="shared" si="1012"/>
        <v>0</v>
      </c>
      <c r="K2203" s="667">
        <f t="shared" si="1012"/>
        <v>0</v>
      </c>
      <c r="L2203" s="669">
        <v>45</v>
      </c>
      <c r="M2203" s="670"/>
      <c r="N2203" s="670"/>
    </row>
    <row r="2204" spans="1:14" s="628" customFormat="1">
      <c r="A2204" s="665" t="s">
        <v>311</v>
      </c>
      <c r="B2204" s="671" t="s">
        <v>312</v>
      </c>
      <c r="C2204" s="666">
        <f>C2205+C2206</f>
        <v>0</v>
      </c>
      <c r="D2204" s="666">
        <f>D2205+D2206</f>
        <v>0</v>
      </c>
      <c r="E2204" s="688"/>
      <c r="F2204" s="668"/>
      <c r="G2204" s="686"/>
      <c r="H2204" s="667">
        <f>H2205+H2206</f>
        <v>0</v>
      </c>
      <c r="I2204" s="666">
        <f>I2205+I2206</f>
        <v>0</v>
      </c>
      <c r="J2204" s="667"/>
      <c r="K2204" s="684"/>
      <c r="L2204" s="687">
        <v>46</v>
      </c>
      <c r="M2204" s="670"/>
      <c r="N2204" s="670"/>
    </row>
    <row r="2205" spans="1:14" s="623" customFormat="1" ht="25.5">
      <c r="A2205" s="673"/>
      <c r="B2205" s="674" t="s">
        <v>313</v>
      </c>
      <c r="C2205" s="675">
        <v>0</v>
      </c>
      <c r="D2205" s="675"/>
      <c r="E2205" s="676">
        <v>1.5</v>
      </c>
      <c r="F2205" s="677">
        <v>0.5</v>
      </c>
      <c r="G2205" s="678">
        <f t="shared" ref="G2205:G2211" si="1015">E2205*F2205</f>
        <v>0.75</v>
      </c>
      <c r="H2205" s="672">
        <f t="shared" ref="H2205:H2206" si="1016">ROUND(C2205*G2205*12,0)</f>
        <v>0</v>
      </c>
      <c r="I2205" s="675"/>
      <c r="J2205" s="672"/>
      <c r="K2205" s="679"/>
      <c r="L2205" s="669">
        <v>47</v>
      </c>
      <c r="M2205" s="670"/>
      <c r="N2205" s="670"/>
    </row>
    <row r="2206" spans="1:14" s="623" customFormat="1" ht="25.5">
      <c r="A2206" s="673"/>
      <c r="B2206" s="674" t="s">
        <v>314</v>
      </c>
      <c r="C2206" s="675">
        <v>0</v>
      </c>
      <c r="D2206" s="675"/>
      <c r="E2206" s="676">
        <v>2</v>
      </c>
      <c r="F2206" s="677">
        <v>0.5</v>
      </c>
      <c r="G2206" s="678">
        <f t="shared" si="1015"/>
        <v>1</v>
      </c>
      <c r="H2206" s="672">
        <f t="shared" si="1016"/>
        <v>0</v>
      </c>
      <c r="I2206" s="675"/>
      <c r="J2206" s="672"/>
      <c r="K2206" s="679"/>
      <c r="L2206" s="669">
        <v>48</v>
      </c>
      <c r="M2206" s="670"/>
      <c r="N2206" s="670"/>
    </row>
    <row r="2207" spans="1:14" s="628" customFormat="1" ht="35.1" customHeight="1">
      <c r="A2207" s="665" t="s">
        <v>315</v>
      </c>
      <c r="B2207" s="671" t="s">
        <v>316</v>
      </c>
      <c r="C2207" s="666">
        <f>SUM(C2208:C2211)</f>
        <v>72</v>
      </c>
      <c r="D2207" s="666">
        <f>SUM(D2208:D2211)</f>
        <v>72</v>
      </c>
      <c r="E2207" s="688"/>
      <c r="F2207" s="668"/>
      <c r="G2207" s="686"/>
      <c r="H2207" s="667">
        <f>SUM(H2208:H2211)</f>
        <v>72</v>
      </c>
      <c r="I2207" s="666">
        <f>SUM(I2208:I2211)</f>
        <v>36</v>
      </c>
      <c r="J2207" s="667"/>
      <c r="K2207" s="684"/>
      <c r="L2207" s="687">
        <v>49</v>
      </c>
      <c r="M2207" s="670"/>
      <c r="N2207" s="670"/>
    </row>
    <row r="2208" spans="1:14" s="623" customFormat="1">
      <c r="A2208" s="673"/>
      <c r="B2208" s="674" t="s">
        <v>317</v>
      </c>
      <c r="C2208" s="675">
        <v>72</v>
      </c>
      <c r="D2208" s="675">
        <v>72</v>
      </c>
      <c r="E2208" s="690">
        <v>1</v>
      </c>
      <c r="F2208" s="677">
        <v>0.5</v>
      </c>
      <c r="G2208" s="678">
        <f t="shared" si="1015"/>
        <v>0.5</v>
      </c>
      <c r="H2208" s="672">
        <v>72</v>
      </c>
      <c r="I2208" s="675">
        <v>36</v>
      </c>
      <c r="J2208" s="672"/>
      <c r="K2208" s="679"/>
      <c r="L2208" s="669">
        <v>50</v>
      </c>
      <c r="M2208" s="670"/>
      <c r="N2208" s="670"/>
    </row>
    <row r="2209" spans="1:14" s="623" customFormat="1">
      <c r="A2209" s="673"/>
      <c r="B2209" s="674" t="s">
        <v>318</v>
      </c>
      <c r="C2209" s="675"/>
      <c r="D2209" s="675"/>
      <c r="E2209" s="676">
        <v>2</v>
      </c>
      <c r="F2209" s="677">
        <v>0.5</v>
      </c>
      <c r="G2209" s="678">
        <f t="shared" si="1015"/>
        <v>1</v>
      </c>
      <c r="H2209" s="672">
        <f t="shared" ref="H2209:H2211" si="1017">ROUND(C2209*G2209*12,0)</f>
        <v>0</v>
      </c>
      <c r="I2209" s="675"/>
      <c r="J2209" s="672"/>
      <c r="K2209" s="679"/>
      <c r="L2209" s="669">
        <v>51</v>
      </c>
      <c r="M2209" s="670"/>
      <c r="N2209" s="670"/>
    </row>
    <row r="2210" spans="1:14" s="623" customFormat="1">
      <c r="A2210" s="673"/>
      <c r="B2210" s="674" t="s">
        <v>319</v>
      </c>
      <c r="C2210" s="675"/>
      <c r="D2210" s="675"/>
      <c r="E2210" s="690">
        <v>3</v>
      </c>
      <c r="F2210" s="677">
        <v>0.5</v>
      </c>
      <c r="G2210" s="678">
        <f t="shared" si="1015"/>
        <v>1.5</v>
      </c>
      <c r="H2210" s="672">
        <f t="shared" si="1017"/>
        <v>0</v>
      </c>
      <c r="I2210" s="675"/>
      <c r="J2210" s="672"/>
      <c r="K2210" s="679"/>
      <c r="L2210" s="669">
        <v>52</v>
      </c>
      <c r="M2210" s="670"/>
      <c r="N2210" s="670"/>
    </row>
    <row r="2211" spans="1:14" s="623" customFormat="1">
      <c r="A2211" s="673"/>
      <c r="B2211" s="674" t="s">
        <v>320</v>
      </c>
      <c r="C2211" s="675"/>
      <c r="D2211" s="675"/>
      <c r="E2211" s="690">
        <v>4</v>
      </c>
      <c r="F2211" s="677">
        <v>0.5</v>
      </c>
      <c r="G2211" s="678">
        <f t="shared" si="1015"/>
        <v>2</v>
      </c>
      <c r="H2211" s="672">
        <f t="shared" si="1017"/>
        <v>0</v>
      </c>
      <c r="I2211" s="675"/>
      <c r="J2211" s="672"/>
      <c r="K2211" s="679"/>
      <c r="L2211" s="669">
        <v>53</v>
      </c>
      <c r="M2211" s="670"/>
      <c r="N2211" s="670"/>
    </row>
    <row r="2212" spans="1:14" s="623" customFormat="1" ht="25.5">
      <c r="A2212" s="665" t="s">
        <v>321</v>
      </c>
      <c r="B2212" s="671" t="s">
        <v>322</v>
      </c>
      <c r="C2212" s="666">
        <f>SUM(C2213:C2216)</f>
        <v>0</v>
      </c>
      <c r="D2212" s="666">
        <f>SUM(D2213:D2216)</f>
        <v>0</v>
      </c>
      <c r="E2212" s="688"/>
      <c r="F2212" s="677"/>
      <c r="G2212" s="678"/>
      <c r="H2212" s="667">
        <f>SUM(H2213:H2216)</f>
        <v>0</v>
      </c>
      <c r="I2212" s="666">
        <f>SUM(I2213:I2216)</f>
        <v>0</v>
      </c>
      <c r="J2212" s="667"/>
      <c r="K2212" s="684"/>
      <c r="L2212" s="669">
        <v>54</v>
      </c>
      <c r="M2212" s="670"/>
      <c r="N2212" s="670"/>
    </row>
    <row r="2213" spans="1:14" s="623" customFormat="1">
      <c r="A2213" s="673"/>
      <c r="B2213" s="674" t="s">
        <v>323</v>
      </c>
      <c r="C2213" s="720"/>
      <c r="D2213" s="720"/>
      <c r="E2213" s="676">
        <v>1.5</v>
      </c>
      <c r="F2213" s="677">
        <v>0.5</v>
      </c>
      <c r="G2213" s="678">
        <f t="shared" ref="G2213:G2217" si="1018">E2213*F2213</f>
        <v>0.75</v>
      </c>
      <c r="H2213" s="672">
        <f t="shared" ref="H2213:H2216" si="1019">ROUND(C2213*G2213*12,0)</f>
        <v>0</v>
      </c>
      <c r="I2213" s="675"/>
      <c r="J2213" s="672"/>
      <c r="K2213" s="679"/>
      <c r="L2213" s="669">
        <v>55</v>
      </c>
      <c r="M2213" s="670"/>
      <c r="N2213" s="670"/>
    </row>
    <row r="2214" spans="1:14" s="623" customFormat="1">
      <c r="A2214" s="673"/>
      <c r="B2214" s="674" t="s">
        <v>324</v>
      </c>
      <c r="C2214" s="675"/>
      <c r="D2214" s="675"/>
      <c r="E2214" s="691">
        <v>3</v>
      </c>
      <c r="F2214" s="677">
        <v>0.5</v>
      </c>
      <c r="G2214" s="678">
        <f t="shared" si="1018"/>
        <v>1.5</v>
      </c>
      <c r="H2214" s="672">
        <f t="shared" si="1019"/>
        <v>0</v>
      </c>
      <c r="I2214" s="675"/>
      <c r="J2214" s="672"/>
      <c r="K2214" s="679"/>
      <c r="L2214" s="669">
        <v>56</v>
      </c>
      <c r="M2214" s="670"/>
      <c r="N2214" s="670"/>
    </row>
    <row r="2215" spans="1:14" s="623" customFormat="1">
      <c r="A2215" s="673"/>
      <c r="B2215" s="674" t="s">
        <v>325</v>
      </c>
      <c r="C2215" s="675"/>
      <c r="D2215" s="675"/>
      <c r="E2215" s="692">
        <v>2.5</v>
      </c>
      <c r="F2215" s="677">
        <v>0.5</v>
      </c>
      <c r="G2215" s="678">
        <f t="shared" si="1018"/>
        <v>1.25</v>
      </c>
      <c r="H2215" s="672">
        <f t="shared" si="1019"/>
        <v>0</v>
      </c>
      <c r="I2215" s="675"/>
      <c r="J2215" s="672"/>
      <c r="K2215" s="679"/>
      <c r="L2215" s="669">
        <v>57</v>
      </c>
      <c r="M2215" s="670"/>
      <c r="N2215" s="670"/>
    </row>
    <row r="2216" spans="1:14" s="623" customFormat="1">
      <c r="A2216" s="673"/>
      <c r="B2216" s="674" t="s">
        <v>326</v>
      </c>
      <c r="C2216" s="675"/>
      <c r="D2216" s="675"/>
      <c r="E2216" s="676">
        <v>5</v>
      </c>
      <c r="F2216" s="677">
        <v>0.5</v>
      </c>
      <c r="G2216" s="678">
        <f t="shared" si="1018"/>
        <v>2.5</v>
      </c>
      <c r="H2216" s="672">
        <f t="shared" si="1019"/>
        <v>0</v>
      </c>
      <c r="I2216" s="675"/>
      <c r="J2216" s="672"/>
      <c r="K2216" s="679"/>
      <c r="L2216" s="669">
        <v>58</v>
      </c>
      <c r="M2216" s="670"/>
      <c r="N2216" s="670"/>
    </row>
    <row r="2217" spans="1:14" s="623" customFormat="1">
      <c r="A2217" s="665" t="s">
        <v>21</v>
      </c>
      <c r="B2217" s="671" t="s">
        <v>327</v>
      </c>
      <c r="C2217" s="722">
        <v>7</v>
      </c>
      <c r="D2217" s="722">
        <v>3</v>
      </c>
      <c r="E2217" s="685">
        <v>20</v>
      </c>
      <c r="F2217" s="668">
        <v>0.5</v>
      </c>
      <c r="G2217" s="678">
        <f t="shared" si="1018"/>
        <v>10</v>
      </c>
      <c r="H2217" s="672">
        <f>ROUND(C2217*G2217*1,0)</f>
        <v>70</v>
      </c>
      <c r="I2217" s="666">
        <v>30</v>
      </c>
      <c r="J2217" s="667"/>
      <c r="K2217" s="684"/>
      <c r="L2217" s="669">
        <v>72</v>
      </c>
      <c r="M2217" s="670"/>
      <c r="N2217" s="670"/>
    </row>
    <row r="2218" spans="1:14" s="470" customFormat="1">
      <c r="A2218" s="512"/>
      <c r="B2218" s="513" t="s">
        <v>119</v>
      </c>
      <c r="C2218" s="514">
        <f>C2219+C2276</f>
        <v>213</v>
      </c>
      <c r="D2218" s="514">
        <f>D2219+D2276</f>
        <v>207</v>
      </c>
      <c r="E2218" s="515"/>
      <c r="F2218" s="516"/>
      <c r="G2218" s="516"/>
      <c r="H2218" s="515">
        <f>H2219+H2276</f>
        <v>1623.5</v>
      </c>
      <c r="I2218" s="514">
        <f>I2219+I2276</f>
        <v>895</v>
      </c>
      <c r="J2218" s="515"/>
      <c r="K2218" s="515"/>
      <c r="L2218" s="517">
        <v>1</v>
      </c>
      <c r="M2218" s="518"/>
      <c r="N2218" s="518"/>
    </row>
    <row r="2219" spans="1:14" s="470" customFormat="1">
      <c r="A2219" s="513" t="s">
        <v>20</v>
      </c>
      <c r="B2219" s="519" t="s">
        <v>264</v>
      </c>
      <c r="C2219" s="514">
        <f>C2220+C2253</f>
        <v>213</v>
      </c>
      <c r="D2219" s="514">
        <f>D2220+D2253</f>
        <v>207</v>
      </c>
      <c r="E2219" s="515"/>
      <c r="F2219" s="516"/>
      <c r="G2219" s="516"/>
      <c r="H2219" s="515">
        <f>H2220+H2253</f>
        <v>1623.5</v>
      </c>
      <c r="I2219" s="514">
        <f>I2220+I2253</f>
        <v>895</v>
      </c>
      <c r="J2219" s="520"/>
      <c r="K2219" s="515"/>
      <c r="L2219" s="517">
        <v>2</v>
      </c>
      <c r="M2219" s="518"/>
      <c r="N2219" s="518"/>
    </row>
    <row r="2220" spans="1:14" s="470" customFormat="1">
      <c r="A2220" s="513" t="s">
        <v>23</v>
      </c>
      <c r="B2220" s="519" t="s">
        <v>265</v>
      </c>
      <c r="C2220" s="514">
        <f t="shared" ref="C2220:K2220" si="1020">C2221+C2224+C2225+C2229+C2236+C2243+C2252</f>
        <v>208</v>
      </c>
      <c r="D2220" s="514">
        <f t="shared" ref="D2220" si="1021">D2221+D2224+D2225+D2229+D2236+D2243+D2252</f>
        <v>202</v>
      </c>
      <c r="E2220" s="515"/>
      <c r="F2220" s="515"/>
      <c r="G2220" s="515"/>
      <c r="H2220" s="515">
        <f t="shared" ref="H2220" si="1022">H2221+H2224+H2225+H2229+H2236+H2243+H2252</f>
        <v>1593.5</v>
      </c>
      <c r="I2220" s="514">
        <f t="shared" ref="I2220" si="1023">I2221+I2224+I2225+I2229+I2236+I2243+I2252</f>
        <v>880</v>
      </c>
      <c r="J2220" s="515">
        <f t="shared" si="1020"/>
        <v>0</v>
      </c>
      <c r="K2220" s="515">
        <f t="shared" si="1020"/>
        <v>0</v>
      </c>
      <c r="L2220" s="517">
        <v>3</v>
      </c>
      <c r="M2220" s="518"/>
      <c r="N2220" s="518"/>
    </row>
    <row r="2221" spans="1:14" s="470" customFormat="1">
      <c r="A2221" s="513">
        <v>1</v>
      </c>
      <c r="B2221" s="519" t="s">
        <v>266</v>
      </c>
      <c r="C2221" s="514">
        <f t="shared" ref="C2221:K2221" si="1024">C2222+C2223</f>
        <v>0</v>
      </c>
      <c r="D2221" s="514">
        <f t="shared" ref="D2221" si="1025">D2222+D2223</f>
        <v>0</v>
      </c>
      <c r="E2221" s="515">
        <f t="shared" si="1024"/>
        <v>4</v>
      </c>
      <c r="F2221" s="515">
        <f t="shared" si="1024"/>
        <v>1</v>
      </c>
      <c r="G2221" s="515">
        <f t="shared" si="1024"/>
        <v>2</v>
      </c>
      <c r="H2221" s="515">
        <f t="shared" si="1024"/>
        <v>0</v>
      </c>
      <c r="I2221" s="514">
        <f t="shared" ref="I2221" si="1026">I2222+I2223</f>
        <v>0</v>
      </c>
      <c r="J2221" s="515">
        <f t="shared" si="1024"/>
        <v>0</v>
      </c>
      <c r="K2221" s="515">
        <f t="shared" si="1024"/>
        <v>0</v>
      </c>
      <c r="L2221" s="517">
        <v>4</v>
      </c>
      <c r="M2221" s="518"/>
      <c r="N2221" s="518"/>
    </row>
    <row r="2222" spans="1:14" s="470" customFormat="1">
      <c r="A2222" s="521"/>
      <c r="B2222" s="522" t="s">
        <v>267</v>
      </c>
      <c r="C2222" s="523">
        <v>0</v>
      </c>
      <c r="D2222" s="523"/>
      <c r="E2222" s="524">
        <v>2.5</v>
      </c>
      <c r="F2222" s="525">
        <v>0.5</v>
      </c>
      <c r="G2222" s="526">
        <f t="shared" ref="G2222:G2224" si="1027">E2222*F2222</f>
        <v>1.25</v>
      </c>
      <c r="H2222" s="520">
        <f t="shared" ref="H2222:H2224" si="1028">ROUND(C2222*G2222*6,0)</f>
        <v>0</v>
      </c>
      <c r="I2222" s="523"/>
      <c r="J2222" s="520"/>
      <c r="K2222" s="527"/>
      <c r="L2222" s="517">
        <v>5</v>
      </c>
      <c r="M2222" s="518"/>
      <c r="N2222" s="518"/>
    </row>
    <row r="2223" spans="1:14" s="470" customFormat="1">
      <c r="A2223" s="521"/>
      <c r="B2223" s="522" t="s">
        <v>268</v>
      </c>
      <c r="C2223" s="523">
        <v>0</v>
      </c>
      <c r="D2223" s="523"/>
      <c r="E2223" s="524">
        <v>1.5</v>
      </c>
      <c r="F2223" s="525">
        <v>0.5</v>
      </c>
      <c r="G2223" s="526">
        <f t="shared" si="1027"/>
        <v>0.75</v>
      </c>
      <c r="H2223" s="520">
        <f>ROUND(C2223*G2223*12,0)</f>
        <v>0</v>
      </c>
      <c r="I2223" s="523"/>
      <c r="J2223" s="520"/>
      <c r="K2223" s="527"/>
      <c r="L2223" s="517">
        <v>6</v>
      </c>
      <c r="M2223" s="518"/>
      <c r="N2223" s="518"/>
    </row>
    <row r="2224" spans="1:14" s="470" customFormat="1" ht="25.5">
      <c r="A2224" s="513">
        <v>2</v>
      </c>
      <c r="B2224" s="519" t="s">
        <v>269</v>
      </c>
      <c r="C2224" s="523"/>
      <c r="D2224" s="523"/>
      <c r="E2224" s="512">
        <v>1.5</v>
      </c>
      <c r="F2224" s="525">
        <v>0.5</v>
      </c>
      <c r="G2224" s="526">
        <f t="shared" si="1027"/>
        <v>0.75</v>
      </c>
      <c r="H2224" s="520">
        <f t="shared" si="1028"/>
        <v>0</v>
      </c>
      <c r="I2224" s="514"/>
      <c r="J2224" s="520"/>
      <c r="K2224" s="527"/>
      <c r="L2224" s="517">
        <v>7</v>
      </c>
      <c r="M2224" s="518"/>
      <c r="N2224" s="518"/>
    </row>
    <row r="2225" spans="1:14" s="470" customFormat="1">
      <c r="A2225" s="513">
        <v>3</v>
      </c>
      <c r="B2225" s="519" t="s">
        <v>270</v>
      </c>
      <c r="C2225" s="514">
        <f t="shared" ref="C2225:K2225" si="1029">SUM(C2226:C2228)</f>
        <v>0</v>
      </c>
      <c r="D2225" s="514">
        <f t="shared" ref="D2225" si="1030">SUM(D2226:D2228)</f>
        <v>0</v>
      </c>
      <c r="E2225" s="515">
        <f t="shared" si="1029"/>
        <v>6</v>
      </c>
      <c r="F2225" s="515">
        <f t="shared" si="1029"/>
        <v>1.5</v>
      </c>
      <c r="G2225" s="515">
        <f t="shared" si="1029"/>
        <v>3</v>
      </c>
      <c r="H2225" s="515">
        <f t="shared" si="1029"/>
        <v>0</v>
      </c>
      <c r="I2225" s="514">
        <f t="shared" ref="I2225" si="1031">SUM(I2226:I2228)</f>
        <v>0</v>
      </c>
      <c r="J2225" s="515">
        <f t="shared" si="1029"/>
        <v>0</v>
      </c>
      <c r="K2225" s="515">
        <f t="shared" si="1029"/>
        <v>0</v>
      </c>
      <c r="L2225" s="517">
        <v>8</v>
      </c>
      <c r="M2225" s="518"/>
      <c r="N2225" s="518"/>
    </row>
    <row r="2226" spans="1:14" s="470" customFormat="1">
      <c r="A2226" s="521"/>
      <c r="B2226" s="522" t="s">
        <v>271</v>
      </c>
      <c r="C2226" s="523">
        <v>0</v>
      </c>
      <c r="D2226" s="523"/>
      <c r="E2226" s="524">
        <v>2.5</v>
      </c>
      <c r="F2226" s="525">
        <v>0.5</v>
      </c>
      <c r="G2226" s="526">
        <f t="shared" ref="G2226:G2228" si="1032">E2226*F2226</f>
        <v>1.25</v>
      </c>
      <c r="H2226" s="520">
        <f t="shared" ref="H2226:H2235" si="1033">ROUND(C2226*G2226*12,0)</f>
        <v>0</v>
      </c>
      <c r="I2226" s="523"/>
      <c r="J2226" s="520"/>
      <c r="K2226" s="527"/>
      <c r="L2226" s="517">
        <v>9</v>
      </c>
      <c r="M2226" s="518"/>
      <c r="N2226" s="518"/>
    </row>
    <row r="2227" spans="1:14" s="470" customFormat="1">
      <c r="A2227" s="521"/>
      <c r="B2227" s="522" t="s">
        <v>272</v>
      </c>
      <c r="C2227" s="523">
        <v>0</v>
      </c>
      <c r="D2227" s="523"/>
      <c r="E2227" s="524">
        <v>2</v>
      </c>
      <c r="F2227" s="525">
        <v>0.5</v>
      </c>
      <c r="G2227" s="526">
        <f t="shared" si="1032"/>
        <v>1</v>
      </c>
      <c r="H2227" s="520">
        <f t="shared" si="1033"/>
        <v>0</v>
      </c>
      <c r="I2227" s="523"/>
      <c r="J2227" s="520"/>
      <c r="K2227" s="527"/>
      <c r="L2227" s="517">
        <v>10</v>
      </c>
      <c r="M2227" s="518"/>
      <c r="N2227" s="518"/>
    </row>
    <row r="2228" spans="1:14" s="470" customFormat="1">
      <c r="A2228" s="521"/>
      <c r="B2228" s="522" t="s">
        <v>273</v>
      </c>
      <c r="C2228" s="523">
        <v>0</v>
      </c>
      <c r="D2228" s="523"/>
      <c r="E2228" s="524">
        <v>1.5</v>
      </c>
      <c r="F2228" s="525">
        <v>0.5</v>
      </c>
      <c r="G2228" s="526">
        <f t="shared" si="1032"/>
        <v>0.75</v>
      </c>
      <c r="H2228" s="520">
        <f t="shared" si="1033"/>
        <v>0</v>
      </c>
      <c r="I2228" s="523"/>
      <c r="J2228" s="520"/>
      <c r="K2228" s="527"/>
      <c r="L2228" s="517">
        <v>11</v>
      </c>
      <c r="M2228" s="518"/>
      <c r="N2228" s="518"/>
    </row>
    <row r="2229" spans="1:14" s="470" customFormat="1" ht="38.25">
      <c r="A2229" s="513">
        <v>4</v>
      </c>
      <c r="B2229" s="519" t="s">
        <v>274</v>
      </c>
      <c r="C2229" s="514">
        <f>SUM(C2230:C2235)</f>
        <v>6</v>
      </c>
      <c r="D2229" s="514">
        <f>SUM(D2230:D2235)</f>
        <v>1</v>
      </c>
      <c r="E2229" s="512"/>
      <c r="F2229" s="525"/>
      <c r="G2229" s="526"/>
      <c r="H2229" s="515">
        <f>SUM(H2230:H2235)</f>
        <v>6</v>
      </c>
      <c r="I2229" s="514">
        <f>SUM(I2230:I2235)</f>
        <v>3</v>
      </c>
      <c r="J2229" s="520"/>
      <c r="K2229" s="527"/>
      <c r="L2229" s="517">
        <v>12</v>
      </c>
      <c r="M2229" s="518"/>
      <c r="N2229" s="518"/>
    </row>
    <row r="2230" spans="1:14" s="470" customFormat="1">
      <c r="A2230" s="521"/>
      <c r="B2230" s="522" t="s">
        <v>275</v>
      </c>
      <c r="C2230" s="523">
        <v>6</v>
      </c>
      <c r="D2230" s="523">
        <v>1</v>
      </c>
      <c r="E2230" s="524">
        <v>1</v>
      </c>
      <c r="F2230" s="525">
        <v>0.5</v>
      </c>
      <c r="G2230" s="526">
        <f t="shared" ref="G2230:G2242" si="1034">E2230*F2230</f>
        <v>0.5</v>
      </c>
      <c r="H2230" s="520">
        <v>6</v>
      </c>
      <c r="I2230" s="523">
        <v>3</v>
      </c>
      <c r="J2230" s="520"/>
      <c r="K2230" s="527"/>
      <c r="L2230" s="517">
        <v>13</v>
      </c>
      <c r="M2230" s="518"/>
      <c r="N2230" s="518"/>
    </row>
    <row r="2231" spans="1:14" s="470" customFormat="1">
      <c r="A2231" s="521"/>
      <c r="B2231" s="522" t="s">
        <v>276</v>
      </c>
      <c r="C2231" s="523">
        <v>0</v>
      </c>
      <c r="D2231" s="523"/>
      <c r="E2231" s="524">
        <v>2</v>
      </c>
      <c r="F2231" s="525">
        <v>0.5</v>
      </c>
      <c r="G2231" s="526">
        <f t="shared" si="1034"/>
        <v>1</v>
      </c>
      <c r="H2231" s="520">
        <f t="shared" si="1033"/>
        <v>0</v>
      </c>
      <c r="I2231" s="523"/>
      <c r="J2231" s="520"/>
      <c r="K2231" s="527"/>
      <c r="L2231" s="517">
        <v>14</v>
      </c>
      <c r="M2231" s="518"/>
      <c r="N2231" s="518"/>
    </row>
    <row r="2232" spans="1:14" s="470" customFormat="1">
      <c r="A2232" s="521"/>
      <c r="B2232" s="522" t="s">
        <v>277</v>
      </c>
      <c r="C2232" s="523">
        <v>0</v>
      </c>
      <c r="D2232" s="523"/>
      <c r="E2232" s="524">
        <v>3</v>
      </c>
      <c r="F2232" s="525">
        <v>0.5</v>
      </c>
      <c r="G2232" s="526">
        <f t="shared" si="1034"/>
        <v>1.5</v>
      </c>
      <c r="H2232" s="520">
        <f t="shared" si="1033"/>
        <v>0</v>
      </c>
      <c r="I2232" s="523"/>
      <c r="J2232" s="520"/>
      <c r="K2232" s="527"/>
      <c r="L2232" s="517">
        <v>15</v>
      </c>
      <c r="M2232" s="518"/>
      <c r="N2232" s="518"/>
    </row>
    <row r="2233" spans="1:14" s="470" customFormat="1">
      <c r="A2233" s="521"/>
      <c r="B2233" s="522" t="s">
        <v>278</v>
      </c>
      <c r="C2233" s="523">
        <v>0</v>
      </c>
      <c r="D2233" s="523"/>
      <c r="E2233" s="524">
        <v>4</v>
      </c>
      <c r="F2233" s="525">
        <v>0.5</v>
      </c>
      <c r="G2233" s="526">
        <f t="shared" si="1034"/>
        <v>2</v>
      </c>
      <c r="H2233" s="520">
        <f t="shared" si="1033"/>
        <v>0</v>
      </c>
      <c r="I2233" s="523"/>
      <c r="J2233" s="520"/>
      <c r="K2233" s="527"/>
      <c r="L2233" s="517">
        <v>16</v>
      </c>
      <c r="M2233" s="518"/>
      <c r="N2233" s="518"/>
    </row>
    <row r="2234" spans="1:14" s="470" customFormat="1">
      <c r="A2234" s="521"/>
      <c r="B2234" s="522" t="s">
        <v>279</v>
      </c>
      <c r="C2234" s="523">
        <v>0</v>
      </c>
      <c r="D2234" s="523"/>
      <c r="E2234" s="524">
        <v>5</v>
      </c>
      <c r="F2234" s="525">
        <v>0.5</v>
      </c>
      <c r="G2234" s="526">
        <f t="shared" si="1034"/>
        <v>2.5</v>
      </c>
      <c r="H2234" s="520">
        <f t="shared" si="1033"/>
        <v>0</v>
      </c>
      <c r="I2234" s="523"/>
      <c r="J2234" s="520"/>
      <c r="K2234" s="527"/>
      <c r="L2234" s="517">
        <v>17</v>
      </c>
      <c r="M2234" s="518"/>
      <c r="N2234" s="518"/>
    </row>
    <row r="2235" spans="1:14" s="470" customFormat="1">
      <c r="A2235" s="521"/>
      <c r="B2235" s="522" t="s">
        <v>280</v>
      </c>
      <c r="C2235" s="523">
        <v>0</v>
      </c>
      <c r="D2235" s="523"/>
      <c r="E2235" s="524">
        <v>6</v>
      </c>
      <c r="F2235" s="525">
        <v>0.5</v>
      </c>
      <c r="G2235" s="526">
        <f t="shared" si="1034"/>
        <v>3</v>
      </c>
      <c r="H2235" s="520">
        <f t="shared" si="1033"/>
        <v>0</v>
      </c>
      <c r="I2235" s="523"/>
      <c r="J2235" s="520"/>
      <c r="K2235" s="527"/>
      <c r="L2235" s="517">
        <v>18</v>
      </c>
      <c r="M2235" s="518"/>
      <c r="N2235" s="518"/>
    </row>
    <row r="2236" spans="1:14" s="470" customFormat="1">
      <c r="A2236" s="513">
        <v>5</v>
      </c>
      <c r="B2236" s="519" t="s">
        <v>281</v>
      </c>
      <c r="C2236" s="514">
        <f>C2237+C2240+C2241+C2242</f>
        <v>37</v>
      </c>
      <c r="D2236" s="514">
        <f>D2237+D2240+D2241+D2242</f>
        <v>37</v>
      </c>
      <c r="E2236" s="514"/>
      <c r="F2236" s="525">
        <v>0.5</v>
      </c>
      <c r="G2236" s="526">
        <f t="shared" si="1034"/>
        <v>0</v>
      </c>
      <c r="H2236" s="515">
        <f>H2237+H2240+H2241+H2242</f>
        <v>111</v>
      </c>
      <c r="I2236" s="514">
        <f>I2237+I2240+I2241+I2242</f>
        <v>111</v>
      </c>
      <c r="J2236" s="515"/>
      <c r="K2236" s="528"/>
      <c r="L2236" s="517">
        <v>19</v>
      </c>
      <c r="M2236" s="518"/>
      <c r="N2236" s="518"/>
    </row>
    <row r="2237" spans="1:14" s="470" customFormat="1" ht="43.9" customHeight="1">
      <c r="A2237" s="513" t="s">
        <v>282</v>
      </c>
      <c r="B2237" s="519" t="s">
        <v>283</v>
      </c>
      <c r="C2237" s="514">
        <f>C2238+C2239</f>
        <v>0</v>
      </c>
      <c r="D2237" s="514">
        <f>D2238+D2239</f>
        <v>0</v>
      </c>
      <c r="E2237" s="512"/>
      <c r="F2237" s="525">
        <v>0.5</v>
      </c>
      <c r="G2237" s="526">
        <f t="shared" si="1034"/>
        <v>0</v>
      </c>
      <c r="H2237" s="515">
        <f>H2238+H2239</f>
        <v>0</v>
      </c>
      <c r="I2237" s="514">
        <f>I2238+I2239</f>
        <v>0</v>
      </c>
      <c r="J2237" s="515"/>
      <c r="K2237" s="528"/>
      <c r="L2237" s="517">
        <v>20</v>
      </c>
      <c r="M2237" s="518"/>
      <c r="N2237" s="518"/>
    </row>
    <row r="2238" spans="1:14" s="470" customFormat="1">
      <c r="A2238" s="521"/>
      <c r="B2238" s="522" t="s">
        <v>284</v>
      </c>
      <c r="C2238" s="523">
        <v>0</v>
      </c>
      <c r="D2238" s="523"/>
      <c r="E2238" s="524">
        <v>1.5</v>
      </c>
      <c r="F2238" s="525">
        <v>0.5</v>
      </c>
      <c r="G2238" s="526">
        <f t="shared" si="1034"/>
        <v>0.75</v>
      </c>
      <c r="H2238" s="520">
        <f t="shared" ref="H2238:H2242" si="1035">ROUND(C2238*G2238*6,0)</f>
        <v>0</v>
      </c>
      <c r="I2238" s="523"/>
      <c r="J2238" s="520"/>
      <c r="K2238" s="527"/>
      <c r="L2238" s="517">
        <v>21</v>
      </c>
      <c r="M2238" s="518"/>
      <c r="N2238" s="518"/>
    </row>
    <row r="2239" spans="1:14" s="470" customFormat="1">
      <c r="A2239" s="521"/>
      <c r="B2239" s="522" t="s">
        <v>285</v>
      </c>
      <c r="C2239" s="523">
        <v>0</v>
      </c>
      <c r="D2239" s="523"/>
      <c r="E2239" s="524">
        <v>2</v>
      </c>
      <c r="F2239" s="525">
        <v>0.5</v>
      </c>
      <c r="G2239" s="526">
        <f t="shared" si="1034"/>
        <v>1</v>
      </c>
      <c r="H2239" s="520">
        <f t="shared" si="1035"/>
        <v>0</v>
      </c>
      <c r="I2239" s="523"/>
      <c r="J2239" s="520"/>
      <c r="K2239" s="527"/>
      <c r="L2239" s="517">
        <v>22</v>
      </c>
      <c r="M2239" s="518"/>
      <c r="N2239" s="518"/>
    </row>
    <row r="2240" spans="1:14" s="470" customFormat="1" ht="38.25">
      <c r="A2240" s="513" t="s">
        <v>286</v>
      </c>
      <c r="B2240" s="519" t="s">
        <v>287</v>
      </c>
      <c r="C2240" s="514">
        <v>8</v>
      </c>
      <c r="D2240" s="514">
        <v>8</v>
      </c>
      <c r="E2240" s="529">
        <v>1</v>
      </c>
      <c r="F2240" s="525">
        <v>0.5</v>
      </c>
      <c r="G2240" s="526">
        <f t="shared" si="1034"/>
        <v>0.5</v>
      </c>
      <c r="H2240" s="520">
        <f>ROUND(C2240*G2240*6,0)</f>
        <v>24</v>
      </c>
      <c r="I2240" s="514">
        <v>24</v>
      </c>
      <c r="J2240" s="515"/>
      <c r="K2240" s="528"/>
      <c r="L2240" s="517">
        <v>23</v>
      </c>
      <c r="M2240" s="518"/>
      <c r="N2240" s="518"/>
    </row>
    <row r="2241" spans="1:14" s="470" customFormat="1" ht="25.5">
      <c r="A2241" s="513" t="s">
        <v>288</v>
      </c>
      <c r="B2241" s="519" t="s">
        <v>289</v>
      </c>
      <c r="C2241" s="514">
        <v>29</v>
      </c>
      <c r="D2241" s="514">
        <v>29</v>
      </c>
      <c r="E2241" s="529">
        <v>1</v>
      </c>
      <c r="F2241" s="525">
        <v>0.5</v>
      </c>
      <c r="G2241" s="526">
        <f t="shared" si="1034"/>
        <v>0.5</v>
      </c>
      <c r="H2241" s="520">
        <f>ROUND(C2241*G2241*6,0)</f>
        <v>87</v>
      </c>
      <c r="I2241" s="514">
        <v>87</v>
      </c>
      <c r="J2241" s="515"/>
      <c r="K2241" s="528"/>
      <c r="L2241" s="517">
        <v>24</v>
      </c>
      <c r="M2241" s="518"/>
      <c r="N2241" s="518"/>
    </row>
    <row r="2242" spans="1:14" s="470" customFormat="1" ht="38.25">
      <c r="A2242" s="513" t="s">
        <v>290</v>
      </c>
      <c r="B2242" s="519" t="s">
        <v>291</v>
      </c>
      <c r="C2242" s="514">
        <v>0</v>
      </c>
      <c r="D2242" s="514"/>
      <c r="E2242" s="529">
        <v>3</v>
      </c>
      <c r="F2242" s="525">
        <v>0.5</v>
      </c>
      <c r="G2242" s="526">
        <f t="shared" si="1034"/>
        <v>1.5</v>
      </c>
      <c r="H2242" s="515">
        <f t="shared" si="1035"/>
        <v>0</v>
      </c>
      <c r="I2242" s="514"/>
      <c r="J2242" s="515"/>
      <c r="K2242" s="528"/>
      <c r="L2242" s="517">
        <v>25</v>
      </c>
      <c r="M2242" s="518"/>
      <c r="N2242" s="518"/>
    </row>
    <row r="2243" spans="1:14" s="475" customFormat="1" ht="25.5">
      <c r="A2243" s="513">
        <v>6</v>
      </c>
      <c r="B2243" s="519" t="s">
        <v>292</v>
      </c>
      <c r="C2243" s="514">
        <f>C2244+C2248</f>
        <v>46</v>
      </c>
      <c r="D2243" s="514">
        <f>D2244+D2248</f>
        <v>45</v>
      </c>
      <c r="E2243" s="512"/>
      <c r="F2243" s="516"/>
      <c r="G2243" s="530"/>
      <c r="H2243" s="515">
        <f>H2244+H2248</f>
        <v>457.75</v>
      </c>
      <c r="I2243" s="514">
        <f>I2244+I2248</f>
        <v>230.5</v>
      </c>
      <c r="J2243" s="515"/>
      <c r="K2243" s="528"/>
      <c r="L2243" s="531">
        <v>26</v>
      </c>
      <c r="M2243" s="569"/>
      <c r="N2243" s="569"/>
    </row>
    <row r="2244" spans="1:14" s="475" customFormat="1">
      <c r="A2244" s="513" t="s">
        <v>293</v>
      </c>
      <c r="B2244" s="519" t="s">
        <v>294</v>
      </c>
      <c r="C2244" s="514">
        <f>C2245+C2246+C2247</f>
        <v>8</v>
      </c>
      <c r="D2244" s="514">
        <f>D2245+D2246+D2247</f>
        <v>8</v>
      </c>
      <c r="E2244" s="512">
        <v>2.5</v>
      </c>
      <c r="F2244" s="516">
        <v>0.5</v>
      </c>
      <c r="G2244" s="530">
        <f t="shared" ref="G2244:G2247" si="1036">E2244*F2244</f>
        <v>1.25</v>
      </c>
      <c r="H2244" s="515">
        <f>H2245+H2246+H2247</f>
        <v>86.5</v>
      </c>
      <c r="I2244" s="514">
        <f>I2245+I2246+I2247</f>
        <v>43</v>
      </c>
      <c r="J2244" s="515"/>
      <c r="K2244" s="528"/>
      <c r="L2244" s="531">
        <v>27</v>
      </c>
      <c r="M2244" s="569"/>
      <c r="N2244" s="569"/>
    </row>
    <row r="2245" spans="1:14" s="470" customFormat="1">
      <c r="A2245" s="521"/>
      <c r="B2245" s="522" t="s">
        <v>295</v>
      </c>
      <c r="C2245" s="523"/>
      <c r="D2245" s="523"/>
      <c r="E2245" s="524">
        <v>2.5</v>
      </c>
      <c r="F2245" s="525">
        <v>0.5</v>
      </c>
      <c r="G2245" s="526">
        <f t="shared" si="1036"/>
        <v>1.25</v>
      </c>
      <c r="H2245" s="520">
        <f t="shared" ref="H2245" si="1037">ROUND(C2245*G2245*12,0)</f>
        <v>0</v>
      </c>
      <c r="I2245" s="523"/>
      <c r="J2245" s="520"/>
      <c r="K2245" s="527"/>
      <c r="L2245" s="517">
        <v>28</v>
      </c>
      <c r="M2245" s="518"/>
      <c r="N2245" s="518"/>
    </row>
    <row r="2246" spans="1:14" s="470" customFormat="1">
      <c r="A2246" s="521"/>
      <c r="B2246" s="522" t="s">
        <v>296</v>
      </c>
      <c r="C2246" s="523">
        <v>6</v>
      </c>
      <c r="D2246" s="523">
        <v>6</v>
      </c>
      <c r="E2246" s="524">
        <v>2</v>
      </c>
      <c r="F2246" s="525">
        <v>0.5</v>
      </c>
      <c r="G2246" s="526">
        <f t="shared" si="1036"/>
        <v>1</v>
      </c>
      <c r="H2246" s="520">
        <f>36+37</f>
        <v>73</v>
      </c>
      <c r="I2246" s="523">
        <v>37</v>
      </c>
      <c r="J2246" s="520"/>
      <c r="K2246" s="527"/>
      <c r="L2246" s="517">
        <v>29</v>
      </c>
      <c r="M2246" s="518"/>
      <c r="N2246" s="518"/>
    </row>
    <row r="2247" spans="1:14" s="470" customFormat="1">
      <c r="A2247" s="521"/>
      <c r="B2247" s="522" t="s">
        <v>297</v>
      </c>
      <c r="C2247" s="523">
        <v>2</v>
      </c>
      <c r="D2247" s="523">
        <v>2</v>
      </c>
      <c r="E2247" s="524">
        <v>2.5</v>
      </c>
      <c r="F2247" s="525">
        <v>0.5</v>
      </c>
      <c r="G2247" s="526">
        <f t="shared" si="1036"/>
        <v>1.25</v>
      </c>
      <c r="H2247" s="520">
        <f>7.5+6</f>
        <v>13.5</v>
      </c>
      <c r="I2247" s="523">
        <v>6</v>
      </c>
      <c r="J2247" s="520"/>
      <c r="K2247" s="527"/>
      <c r="L2247" s="517">
        <v>30</v>
      </c>
      <c r="M2247" s="518"/>
      <c r="N2247" s="518"/>
    </row>
    <row r="2248" spans="1:14" s="475" customFormat="1">
      <c r="A2248" s="513" t="s">
        <v>298</v>
      </c>
      <c r="B2248" s="519" t="s">
        <v>299</v>
      </c>
      <c r="C2248" s="514">
        <f>C2249+C2250+C2251</f>
        <v>38</v>
      </c>
      <c r="D2248" s="514">
        <f>D2249+D2250+D2251</f>
        <v>37</v>
      </c>
      <c r="E2248" s="512"/>
      <c r="F2248" s="516"/>
      <c r="G2248" s="530"/>
      <c r="H2248" s="515">
        <f>H2249+H2250+H2251</f>
        <v>371.25</v>
      </c>
      <c r="I2248" s="514">
        <f>I2249+I2250+I2251</f>
        <v>187.5</v>
      </c>
      <c r="J2248" s="515"/>
      <c r="K2248" s="528"/>
      <c r="L2248" s="531">
        <v>31</v>
      </c>
      <c r="M2248" s="569"/>
      <c r="N2248" s="569"/>
    </row>
    <row r="2249" spans="1:14" s="470" customFormat="1">
      <c r="A2249" s="521"/>
      <c r="B2249" s="522" t="s">
        <v>295</v>
      </c>
      <c r="C2249" s="523">
        <v>1</v>
      </c>
      <c r="D2249" s="523">
        <v>1</v>
      </c>
      <c r="E2249" s="524">
        <v>2</v>
      </c>
      <c r="F2249" s="525">
        <v>0.5</v>
      </c>
      <c r="G2249" s="526">
        <f t="shared" ref="G2249:G2252" si="1038">E2249*F2249</f>
        <v>1</v>
      </c>
      <c r="H2249" s="520">
        <f>ROUND(C2249*G2249*12,0)</f>
        <v>12</v>
      </c>
      <c r="I2249" s="523">
        <v>6</v>
      </c>
      <c r="J2249" s="520"/>
      <c r="K2249" s="527"/>
      <c r="L2249" s="517">
        <v>32</v>
      </c>
      <c r="M2249" s="518"/>
      <c r="N2249" s="518"/>
    </row>
    <row r="2250" spans="1:14" s="470" customFormat="1">
      <c r="A2250" s="521"/>
      <c r="B2250" s="522" t="s">
        <v>296</v>
      </c>
      <c r="C2250" s="523">
        <v>23</v>
      </c>
      <c r="D2250" s="523">
        <v>23</v>
      </c>
      <c r="E2250" s="524">
        <v>1.5</v>
      </c>
      <c r="F2250" s="525">
        <v>0.5</v>
      </c>
      <c r="G2250" s="526">
        <f t="shared" si="1038"/>
        <v>0.75</v>
      </c>
      <c r="H2250" s="520">
        <f>103.5+96.75</f>
        <v>200.25</v>
      </c>
      <c r="I2250" s="523">
        <v>103.5</v>
      </c>
      <c r="J2250" s="520"/>
      <c r="K2250" s="527"/>
      <c r="L2250" s="517">
        <v>33</v>
      </c>
      <c r="M2250" s="518"/>
      <c r="N2250" s="518"/>
    </row>
    <row r="2251" spans="1:14" s="470" customFormat="1">
      <c r="A2251" s="521"/>
      <c r="B2251" s="522" t="s">
        <v>297</v>
      </c>
      <c r="C2251" s="523">
        <v>14</v>
      </c>
      <c r="D2251" s="523">
        <v>13</v>
      </c>
      <c r="E2251" s="524">
        <v>2</v>
      </c>
      <c r="F2251" s="525">
        <v>0.5</v>
      </c>
      <c r="G2251" s="526">
        <f t="shared" si="1038"/>
        <v>1</v>
      </c>
      <c r="H2251" s="520">
        <f>78+81</f>
        <v>159</v>
      </c>
      <c r="I2251" s="523">
        <v>78</v>
      </c>
      <c r="J2251" s="520"/>
      <c r="K2251" s="527"/>
      <c r="L2251" s="517">
        <v>34</v>
      </c>
      <c r="M2251" s="518"/>
      <c r="N2251" s="518"/>
    </row>
    <row r="2252" spans="1:14" s="470" customFormat="1" ht="25.5">
      <c r="A2252" s="513">
        <v>7</v>
      </c>
      <c r="B2252" s="519" t="s">
        <v>300</v>
      </c>
      <c r="C2252" s="514">
        <v>119</v>
      </c>
      <c r="D2252" s="514">
        <v>119</v>
      </c>
      <c r="E2252" s="512">
        <v>1.5</v>
      </c>
      <c r="F2252" s="516">
        <v>0.5</v>
      </c>
      <c r="G2252" s="530">
        <f t="shared" si="1038"/>
        <v>0.75</v>
      </c>
      <c r="H2252" s="515">
        <f>535.5+483.25</f>
        <v>1018.75</v>
      </c>
      <c r="I2252" s="514">
        <v>535.5</v>
      </c>
      <c r="J2252" s="515"/>
      <c r="K2252" s="528"/>
      <c r="L2252" s="517">
        <v>35</v>
      </c>
      <c r="M2252" s="518"/>
      <c r="N2252" s="518"/>
    </row>
    <row r="2253" spans="1:14" s="470" customFormat="1">
      <c r="A2253" s="513" t="s">
        <v>37</v>
      </c>
      <c r="B2253" s="519" t="s">
        <v>301</v>
      </c>
      <c r="C2253" s="514">
        <f>C2254+C2261+C2262</f>
        <v>5</v>
      </c>
      <c r="D2253" s="514">
        <f>D2254+D2261+D2262</f>
        <v>5</v>
      </c>
      <c r="E2253" s="532"/>
      <c r="F2253" s="525"/>
      <c r="G2253" s="526"/>
      <c r="H2253" s="515">
        <f>H2254+H2261+H2262</f>
        <v>30</v>
      </c>
      <c r="I2253" s="514">
        <f>I2254+I2261+I2262</f>
        <v>15</v>
      </c>
      <c r="J2253" s="515"/>
      <c r="K2253" s="528"/>
      <c r="L2253" s="517">
        <v>36</v>
      </c>
      <c r="M2253" s="518"/>
      <c r="N2253" s="518"/>
    </row>
    <row r="2254" spans="1:14" s="470" customFormat="1" ht="25.5">
      <c r="A2254" s="513">
        <v>1</v>
      </c>
      <c r="B2254" s="519" t="s">
        <v>302</v>
      </c>
      <c r="C2254" s="514">
        <f>C2255+C2256</f>
        <v>0</v>
      </c>
      <c r="D2254" s="514">
        <f>D2255+D2256</f>
        <v>0</v>
      </c>
      <c r="E2254" s="533"/>
      <c r="F2254" s="525"/>
      <c r="G2254" s="526"/>
      <c r="H2254" s="515">
        <f>H2255+H2256</f>
        <v>0</v>
      </c>
      <c r="I2254" s="514">
        <f>I2255+I2256</f>
        <v>0</v>
      </c>
      <c r="J2254" s="515"/>
      <c r="K2254" s="528"/>
      <c r="L2254" s="517">
        <v>37</v>
      </c>
      <c r="M2254" s="518"/>
      <c r="N2254" s="518"/>
    </row>
    <row r="2255" spans="1:14" s="470" customFormat="1">
      <c r="A2255" s="513" t="s">
        <v>39</v>
      </c>
      <c r="B2255" s="519" t="s">
        <v>303</v>
      </c>
      <c r="C2255" s="514">
        <v>0</v>
      </c>
      <c r="D2255" s="514"/>
      <c r="E2255" s="512">
        <v>2.5</v>
      </c>
      <c r="F2255" s="525">
        <v>0.5</v>
      </c>
      <c r="G2255" s="526">
        <f t="shared" ref="G2255:G2261" si="1039">E2255*F2255</f>
        <v>1.25</v>
      </c>
      <c r="H2255" s="520">
        <f>ROUND(C2255*G2255*12,0)</f>
        <v>0</v>
      </c>
      <c r="I2255" s="514"/>
      <c r="J2255" s="515"/>
      <c r="K2255" s="528"/>
      <c r="L2255" s="517">
        <v>38</v>
      </c>
      <c r="M2255" s="518"/>
      <c r="N2255" s="518"/>
    </row>
    <row r="2256" spans="1:14" s="470" customFormat="1">
      <c r="A2256" s="513" t="s">
        <v>42</v>
      </c>
      <c r="B2256" s="519" t="s">
        <v>304</v>
      </c>
      <c r="C2256" s="514">
        <f>SUM(C2257:C2260)</f>
        <v>0</v>
      </c>
      <c r="D2256" s="514">
        <f>SUM(D2257:D2260)</f>
        <v>0</v>
      </c>
      <c r="E2256" s="512"/>
      <c r="F2256" s="525"/>
      <c r="G2256" s="526"/>
      <c r="H2256" s="515">
        <f>SUM(H2257:H2260)</f>
        <v>0</v>
      </c>
      <c r="I2256" s="514">
        <f>SUM(I2257:I2260)</f>
        <v>0</v>
      </c>
      <c r="J2256" s="515"/>
      <c r="K2256" s="528"/>
      <c r="L2256" s="517">
        <v>39</v>
      </c>
      <c r="M2256" s="518"/>
      <c r="N2256" s="518"/>
    </row>
    <row r="2257" spans="1:14" s="470" customFormat="1">
      <c r="A2257" s="521"/>
      <c r="B2257" s="522" t="s">
        <v>305</v>
      </c>
      <c r="C2257" s="523">
        <v>0</v>
      </c>
      <c r="D2257" s="523"/>
      <c r="E2257" s="524">
        <v>1.5</v>
      </c>
      <c r="F2257" s="525">
        <v>0.5</v>
      </c>
      <c r="G2257" s="526">
        <f t="shared" si="1039"/>
        <v>0.75</v>
      </c>
      <c r="H2257" s="520">
        <f t="shared" ref="H2257:H2261" si="1040">ROUND(C2257*G2257*12,0)</f>
        <v>0</v>
      </c>
      <c r="I2257" s="523"/>
      <c r="J2257" s="520"/>
      <c r="K2257" s="527"/>
      <c r="L2257" s="517">
        <v>40</v>
      </c>
      <c r="M2257" s="518"/>
      <c r="N2257" s="518"/>
    </row>
    <row r="2258" spans="1:14" s="470" customFormat="1">
      <c r="A2258" s="521"/>
      <c r="B2258" s="522" t="s">
        <v>306</v>
      </c>
      <c r="C2258" s="523">
        <v>0</v>
      </c>
      <c r="D2258" s="523"/>
      <c r="E2258" s="524">
        <v>3</v>
      </c>
      <c r="F2258" s="525">
        <v>0.5</v>
      </c>
      <c r="G2258" s="526">
        <f t="shared" si="1039"/>
        <v>1.5</v>
      </c>
      <c r="H2258" s="520">
        <f t="shared" si="1040"/>
        <v>0</v>
      </c>
      <c r="I2258" s="523"/>
      <c r="J2258" s="520"/>
      <c r="K2258" s="527"/>
      <c r="L2258" s="517">
        <v>41</v>
      </c>
      <c r="M2258" s="518"/>
      <c r="N2258" s="518"/>
    </row>
    <row r="2259" spans="1:14" s="470" customFormat="1">
      <c r="A2259" s="521"/>
      <c r="B2259" s="522" t="s">
        <v>307</v>
      </c>
      <c r="C2259" s="523">
        <v>0</v>
      </c>
      <c r="D2259" s="523"/>
      <c r="E2259" s="524">
        <v>4.5</v>
      </c>
      <c r="F2259" s="525">
        <v>0.5</v>
      </c>
      <c r="G2259" s="526">
        <f t="shared" si="1039"/>
        <v>2.25</v>
      </c>
      <c r="H2259" s="520">
        <f t="shared" si="1040"/>
        <v>0</v>
      </c>
      <c r="I2259" s="523"/>
      <c r="J2259" s="520"/>
      <c r="K2259" s="527"/>
      <c r="L2259" s="517">
        <v>42</v>
      </c>
      <c r="M2259" s="518"/>
      <c r="N2259" s="518"/>
    </row>
    <row r="2260" spans="1:14" s="470" customFormat="1">
      <c r="A2260" s="521"/>
      <c r="B2260" s="522" t="s">
        <v>308</v>
      </c>
      <c r="C2260" s="523">
        <v>0</v>
      </c>
      <c r="D2260" s="523"/>
      <c r="E2260" s="524">
        <v>6</v>
      </c>
      <c r="F2260" s="525">
        <v>0.5</v>
      </c>
      <c r="G2260" s="526">
        <f t="shared" si="1039"/>
        <v>3</v>
      </c>
      <c r="H2260" s="520">
        <f t="shared" si="1040"/>
        <v>0</v>
      </c>
      <c r="I2260" s="523"/>
      <c r="J2260" s="520"/>
      <c r="K2260" s="527"/>
      <c r="L2260" s="517">
        <v>43</v>
      </c>
      <c r="M2260" s="518"/>
      <c r="N2260" s="518"/>
    </row>
    <row r="2261" spans="1:14" s="470" customFormat="1" ht="25.5">
      <c r="A2261" s="513">
        <v>2</v>
      </c>
      <c r="B2261" s="519" t="s">
        <v>309</v>
      </c>
      <c r="C2261" s="523">
        <v>0</v>
      </c>
      <c r="D2261" s="523"/>
      <c r="E2261" s="512">
        <v>1.5</v>
      </c>
      <c r="F2261" s="525">
        <v>0.5</v>
      </c>
      <c r="G2261" s="526">
        <f t="shared" si="1039"/>
        <v>0.75</v>
      </c>
      <c r="H2261" s="520">
        <f t="shared" si="1040"/>
        <v>0</v>
      </c>
      <c r="I2261" s="514"/>
      <c r="J2261" s="515"/>
      <c r="K2261" s="528"/>
      <c r="L2261" s="517">
        <v>44</v>
      </c>
      <c r="M2261" s="518"/>
      <c r="N2261" s="518"/>
    </row>
    <row r="2262" spans="1:14" s="470" customFormat="1" ht="25.5">
      <c r="A2262" s="513">
        <v>3</v>
      </c>
      <c r="B2262" s="519" t="s">
        <v>310</v>
      </c>
      <c r="C2262" s="514">
        <f t="shared" ref="C2262:K2262" si="1041">C2263+C2266+C2271</f>
        <v>5</v>
      </c>
      <c r="D2262" s="514">
        <f t="shared" ref="D2262" si="1042">D2263+D2266+D2271</f>
        <v>5</v>
      </c>
      <c r="E2262" s="515">
        <f t="shared" si="1041"/>
        <v>0</v>
      </c>
      <c r="F2262" s="515">
        <f t="shared" si="1041"/>
        <v>0</v>
      </c>
      <c r="G2262" s="515">
        <f t="shared" si="1041"/>
        <v>0</v>
      </c>
      <c r="H2262" s="515">
        <f t="shared" si="1041"/>
        <v>30</v>
      </c>
      <c r="I2262" s="514">
        <f t="shared" ref="I2262" si="1043">I2263+I2266+I2271</f>
        <v>15</v>
      </c>
      <c r="J2262" s="515">
        <f t="shared" si="1041"/>
        <v>0</v>
      </c>
      <c r="K2262" s="515">
        <f t="shared" si="1041"/>
        <v>0</v>
      </c>
      <c r="L2262" s="517">
        <v>45</v>
      </c>
      <c r="M2262" s="518"/>
      <c r="N2262" s="518"/>
    </row>
    <row r="2263" spans="1:14" s="475" customFormat="1">
      <c r="A2263" s="513" t="s">
        <v>311</v>
      </c>
      <c r="B2263" s="519" t="s">
        <v>312</v>
      </c>
      <c r="C2263" s="514">
        <f>C2264+C2265</f>
        <v>0</v>
      </c>
      <c r="D2263" s="514">
        <f>D2264+D2265</f>
        <v>0</v>
      </c>
      <c r="E2263" s="532"/>
      <c r="F2263" s="516"/>
      <c r="G2263" s="530"/>
      <c r="H2263" s="515">
        <f>H2264+H2265</f>
        <v>0</v>
      </c>
      <c r="I2263" s="514">
        <f>I2264+I2265</f>
        <v>0</v>
      </c>
      <c r="J2263" s="515"/>
      <c r="K2263" s="528"/>
      <c r="L2263" s="531">
        <v>46</v>
      </c>
      <c r="M2263" s="518"/>
      <c r="N2263" s="518"/>
    </row>
    <row r="2264" spans="1:14" s="470" customFormat="1" ht="25.5">
      <c r="A2264" s="521"/>
      <c r="B2264" s="522" t="s">
        <v>313</v>
      </c>
      <c r="C2264" s="523">
        <v>0</v>
      </c>
      <c r="D2264" s="523"/>
      <c r="E2264" s="524">
        <v>1.5</v>
      </c>
      <c r="F2264" s="525">
        <v>0.5</v>
      </c>
      <c r="G2264" s="526">
        <f t="shared" ref="G2264:G2270" si="1044">E2264*F2264</f>
        <v>0.75</v>
      </c>
      <c r="H2264" s="520">
        <f t="shared" ref="H2264:H2265" si="1045">ROUND(C2264*G2264*12,0)</f>
        <v>0</v>
      </c>
      <c r="I2264" s="523"/>
      <c r="J2264" s="520"/>
      <c r="K2264" s="527"/>
      <c r="L2264" s="517">
        <v>47</v>
      </c>
      <c r="M2264" s="518"/>
      <c r="N2264" s="518"/>
    </row>
    <row r="2265" spans="1:14" s="470" customFormat="1" ht="25.5">
      <c r="A2265" s="521"/>
      <c r="B2265" s="522" t="s">
        <v>314</v>
      </c>
      <c r="C2265" s="523">
        <v>0</v>
      </c>
      <c r="D2265" s="523"/>
      <c r="E2265" s="524">
        <v>2</v>
      </c>
      <c r="F2265" s="525">
        <v>0.5</v>
      </c>
      <c r="G2265" s="526">
        <f t="shared" si="1044"/>
        <v>1</v>
      </c>
      <c r="H2265" s="520">
        <f t="shared" si="1045"/>
        <v>0</v>
      </c>
      <c r="I2265" s="523"/>
      <c r="J2265" s="520"/>
      <c r="K2265" s="527"/>
      <c r="L2265" s="517">
        <v>48</v>
      </c>
      <c r="M2265" s="518"/>
      <c r="N2265" s="518"/>
    </row>
    <row r="2266" spans="1:14" s="475" customFormat="1" ht="35.1" customHeight="1">
      <c r="A2266" s="513" t="s">
        <v>315</v>
      </c>
      <c r="B2266" s="519" t="s">
        <v>316</v>
      </c>
      <c r="C2266" s="514">
        <f>SUM(C2267:C2270)</f>
        <v>5</v>
      </c>
      <c r="D2266" s="514">
        <f>SUM(D2267:D2270)</f>
        <v>5</v>
      </c>
      <c r="E2266" s="532"/>
      <c r="F2266" s="516"/>
      <c r="G2266" s="530"/>
      <c r="H2266" s="515">
        <f>SUM(H2267:H2270)</f>
        <v>30</v>
      </c>
      <c r="I2266" s="514">
        <f>SUM(I2267:I2270)</f>
        <v>15</v>
      </c>
      <c r="J2266" s="515"/>
      <c r="K2266" s="528"/>
      <c r="L2266" s="531">
        <v>49</v>
      </c>
      <c r="M2266" s="518"/>
      <c r="N2266" s="518"/>
    </row>
    <row r="2267" spans="1:14" s="470" customFormat="1">
      <c r="A2267" s="521"/>
      <c r="B2267" s="522" t="s">
        <v>317</v>
      </c>
      <c r="C2267" s="523">
        <v>5</v>
      </c>
      <c r="D2267" s="523">
        <v>5</v>
      </c>
      <c r="E2267" s="534">
        <v>1</v>
      </c>
      <c r="F2267" s="525">
        <v>0.5</v>
      </c>
      <c r="G2267" s="526">
        <f t="shared" si="1044"/>
        <v>0.5</v>
      </c>
      <c r="H2267" s="520">
        <f>ROUND(C2267*G2267*12,0)</f>
        <v>30</v>
      </c>
      <c r="I2267" s="523">
        <v>15</v>
      </c>
      <c r="J2267" s="520"/>
      <c r="K2267" s="527"/>
      <c r="L2267" s="517">
        <v>50</v>
      </c>
      <c r="M2267" s="518"/>
      <c r="N2267" s="518"/>
    </row>
    <row r="2268" spans="1:14" s="470" customFormat="1">
      <c r="A2268" s="521"/>
      <c r="B2268" s="522" t="s">
        <v>318</v>
      </c>
      <c r="C2268" s="523">
        <v>0</v>
      </c>
      <c r="D2268" s="523"/>
      <c r="E2268" s="524">
        <v>2</v>
      </c>
      <c r="F2268" s="525">
        <v>0.5</v>
      </c>
      <c r="G2268" s="526">
        <f t="shared" si="1044"/>
        <v>1</v>
      </c>
      <c r="H2268" s="520">
        <f t="shared" ref="H2268:H2270" si="1046">ROUND(C2268*G2268*12,0)</f>
        <v>0</v>
      </c>
      <c r="I2268" s="523"/>
      <c r="J2268" s="520"/>
      <c r="K2268" s="527"/>
      <c r="L2268" s="517">
        <v>51</v>
      </c>
      <c r="M2268" s="518"/>
      <c r="N2268" s="518"/>
    </row>
    <row r="2269" spans="1:14" s="470" customFormat="1">
      <c r="A2269" s="521"/>
      <c r="B2269" s="522" t="s">
        <v>319</v>
      </c>
      <c r="C2269" s="523">
        <v>0</v>
      </c>
      <c r="D2269" s="523"/>
      <c r="E2269" s="534">
        <v>3</v>
      </c>
      <c r="F2269" s="525">
        <v>0.5</v>
      </c>
      <c r="G2269" s="526">
        <f t="shared" si="1044"/>
        <v>1.5</v>
      </c>
      <c r="H2269" s="520">
        <f t="shared" si="1046"/>
        <v>0</v>
      </c>
      <c r="I2269" s="523"/>
      <c r="J2269" s="520"/>
      <c r="K2269" s="527"/>
      <c r="L2269" s="517">
        <v>52</v>
      </c>
      <c r="M2269" s="518"/>
      <c r="N2269" s="518"/>
    </row>
    <row r="2270" spans="1:14" s="470" customFormat="1">
      <c r="A2270" s="521"/>
      <c r="B2270" s="522" t="s">
        <v>320</v>
      </c>
      <c r="C2270" s="523">
        <v>0</v>
      </c>
      <c r="D2270" s="523"/>
      <c r="E2270" s="534">
        <v>4</v>
      </c>
      <c r="F2270" s="525">
        <v>0.5</v>
      </c>
      <c r="G2270" s="526">
        <f t="shared" si="1044"/>
        <v>2</v>
      </c>
      <c r="H2270" s="520">
        <f t="shared" si="1046"/>
        <v>0</v>
      </c>
      <c r="I2270" s="523"/>
      <c r="J2270" s="520"/>
      <c r="K2270" s="527"/>
      <c r="L2270" s="517">
        <v>53</v>
      </c>
      <c r="M2270" s="518"/>
      <c r="N2270" s="518"/>
    </row>
    <row r="2271" spans="1:14" s="470" customFormat="1" ht="25.5">
      <c r="A2271" s="513" t="s">
        <v>321</v>
      </c>
      <c r="B2271" s="519" t="s">
        <v>322</v>
      </c>
      <c r="C2271" s="514">
        <f>SUM(C2272:C2275)</f>
        <v>0</v>
      </c>
      <c r="D2271" s="514">
        <f>SUM(D2272:D2275)</f>
        <v>0</v>
      </c>
      <c r="E2271" s="532"/>
      <c r="F2271" s="525"/>
      <c r="G2271" s="526"/>
      <c r="H2271" s="515">
        <f>SUM(H2272:H2275)</f>
        <v>0</v>
      </c>
      <c r="I2271" s="514">
        <f>SUM(I2272:I2275)</f>
        <v>0</v>
      </c>
      <c r="J2271" s="515"/>
      <c r="K2271" s="528"/>
      <c r="L2271" s="517">
        <v>54</v>
      </c>
      <c r="M2271" s="518"/>
      <c r="N2271" s="518"/>
    </row>
    <row r="2272" spans="1:14" s="470" customFormat="1">
      <c r="A2272" s="521"/>
      <c r="B2272" s="522" t="s">
        <v>323</v>
      </c>
      <c r="C2272" s="523">
        <v>0</v>
      </c>
      <c r="D2272" s="523"/>
      <c r="E2272" s="524">
        <v>1.5</v>
      </c>
      <c r="F2272" s="525">
        <v>0.5</v>
      </c>
      <c r="G2272" s="526">
        <f t="shared" ref="G2272:G2275" si="1047">E2272*F2272</f>
        <v>0.75</v>
      </c>
      <c r="H2272" s="520">
        <f t="shared" ref="H2272:H2275" si="1048">ROUND(C2272*G2272*12,0)</f>
        <v>0</v>
      </c>
      <c r="I2272" s="523"/>
      <c r="J2272" s="520"/>
      <c r="K2272" s="527"/>
      <c r="L2272" s="517">
        <v>55</v>
      </c>
      <c r="M2272" s="518"/>
      <c r="N2272" s="518"/>
    </row>
    <row r="2273" spans="1:14" s="470" customFormat="1">
      <c r="A2273" s="521"/>
      <c r="B2273" s="522" t="s">
        <v>324</v>
      </c>
      <c r="C2273" s="523">
        <v>0</v>
      </c>
      <c r="D2273" s="523"/>
      <c r="E2273" s="535">
        <v>3</v>
      </c>
      <c r="F2273" s="525">
        <v>0.5</v>
      </c>
      <c r="G2273" s="526">
        <f t="shared" si="1047"/>
        <v>1.5</v>
      </c>
      <c r="H2273" s="520">
        <f t="shared" si="1048"/>
        <v>0</v>
      </c>
      <c r="I2273" s="523"/>
      <c r="J2273" s="520"/>
      <c r="K2273" s="527"/>
      <c r="L2273" s="517">
        <v>56</v>
      </c>
      <c r="M2273" s="518"/>
      <c r="N2273" s="518"/>
    </row>
    <row r="2274" spans="1:14" s="470" customFormat="1">
      <c r="A2274" s="521"/>
      <c r="B2274" s="522" t="s">
        <v>325</v>
      </c>
      <c r="C2274" s="523">
        <v>0</v>
      </c>
      <c r="D2274" s="523"/>
      <c r="E2274" s="536">
        <v>2.5</v>
      </c>
      <c r="F2274" s="525">
        <v>0.5</v>
      </c>
      <c r="G2274" s="526">
        <f t="shared" si="1047"/>
        <v>1.25</v>
      </c>
      <c r="H2274" s="520">
        <f t="shared" si="1048"/>
        <v>0</v>
      </c>
      <c r="I2274" s="523"/>
      <c r="J2274" s="520"/>
      <c r="K2274" s="527"/>
      <c r="L2274" s="517">
        <v>57</v>
      </c>
      <c r="M2274" s="518"/>
      <c r="N2274" s="518"/>
    </row>
    <row r="2275" spans="1:14" s="470" customFormat="1">
      <c r="A2275" s="521"/>
      <c r="B2275" s="522" t="s">
        <v>326</v>
      </c>
      <c r="C2275" s="523">
        <v>0</v>
      </c>
      <c r="D2275" s="523"/>
      <c r="E2275" s="524">
        <v>5</v>
      </c>
      <c r="F2275" s="525">
        <v>0.5</v>
      </c>
      <c r="G2275" s="526">
        <f t="shared" si="1047"/>
        <v>2.5</v>
      </c>
      <c r="H2275" s="520">
        <f t="shared" si="1048"/>
        <v>0</v>
      </c>
      <c r="I2275" s="523"/>
      <c r="J2275" s="520"/>
      <c r="K2275" s="527"/>
      <c r="L2275" s="517">
        <v>58</v>
      </c>
      <c r="M2275" s="518"/>
      <c r="N2275" s="518"/>
    </row>
    <row r="2276" spans="1:14" s="475" customFormat="1">
      <c r="A2276" s="513" t="s">
        <v>21</v>
      </c>
      <c r="B2276" s="519" t="s">
        <v>327</v>
      </c>
      <c r="C2276" s="514">
        <v>0</v>
      </c>
      <c r="D2276" s="514"/>
      <c r="E2276" s="529">
        <v>20</v>
      </c>
      <c r="F2276" s="516">
        <v>0.5</v>
      </c>
      <c r="G2276" s="530">
        <f>E2276*F2276</f>
        <v>10</v>
      </c>
      <c r="H2276" s="515">
        <f>ROUND(C2276*G2276*1,0)</f>
        <v>0</v>
      </c>
      <c r="I2276" s="514"/>
      <c r="J2276" s="515"/>
      <c r="K2276" s="528"/>
      <c r="L2276" s="531">
        <v>72</v>
      </c>
      <c r="M2276" s="569"/>
      <c r="N2276" s="569"/>
    </row>
    <row r="2277" spans="1:14" s="623" customFormat="1">
      <c r="A2277" s="664"/>
      <c r="B2277" s="665" t="s">
        <v>120</v>
      </c>
      <c r="C2277" s="666">
        <f>C2278+C2335</f>
        <v>464</v>
      </c>
      <c r="D2277" s="666">
        <f>D2278+D2335</f>
        <v>443</v>
      </c>
      <c r="E2277" s="667"/>
      <c r="F2277" s="668"/>
      <c r="G2277" s="668"/>
      <c r="H2277" s="667">
        <f>H2278+H2335</f>
        <v>3907.73</v>
      </c>
      <c r="I2277" s="666">
        <f>I2278+I2335</f>
        <v>2004.5</v>
      </c>
      <c r="J2277" s="667"/>
      <c r="K2277" s="667"/>
      <c r="L2277" s="669">
        <v>1</v>
      </c>
      <c r="M2277" s="670"/>
      <c r="N2277" s="670"/>
    </row>
    <row r="2278" spans="1:14" s="623" customFormat="1">
      <c r="A2278" s="665" t="s">
        <v>20</v>
      </c>
      <c r="B2278" s="671" t="s">
        <v>264</v>
      </c>
      <c r="C2278" s="666">
        <f>C2279+C2312</f>
        <v>458</v>
      </c>
      <c r="D2278" s="666">
        <f>D2279+D2312</f>
        <v>443</v>
      </c>
      <c r="E2278" s="667"/>
      <c r="F2278" s="668"/>
      <c r="G2278" s="668"/>
      <c r="H2278" s="667">
        <f>H2279+H2312+4.98</f>
        <v>3837.73</v>
      </c>
      <c r="I2278" s="666">
        <f>I2279+I2312</f>
        <v>2004.5</v>
      </c>
      <c r="J2278" s="672"/>
      <c r="K2278" s="667"/>
      <c r="L2278" s="669">
        <v>2</v>
      </c>
      <c r="M2278" s="670"/>
      <c r="N2278" s="670"/>
    </row>
    <row r="2279" spans="1:14" s="623" customFormat="1">
      <c r="A2279" s="665" t="s">
        <v>23</v>
      </c>
      <c r="B2279" s="671" t="s">
        <v>265</v>
      </c>
      <c r="C2279" s="666">
        <f t="shared" ref="C2279:K2279" si="1049">C2280+C2283+C2284+C2288+C2295+C2302+C2311</f>
        <v>438</v>
      </c>
      <c r="D2279" s="666">
        <f t="shared" ref="D2279" si="1050">D2280+D2283+D2284+D2288+D2295+D2302+D2311</f>
        <v>414</v>
      </c>
      <c r="E2279" s="667"/>
      <c r="F2279" s="667"/>
      <c r="G2279" s="667"/>
      <c r="H2279" s="667">
        <f t="shared" ref="H2279" si="1051">H2280+H2283+H2284+H2288+H2295+H2302+H2311</f>
        <v>3642.25</v>
      </c>
      <c r="I2279" s="666">
        <f t="shared" ref="I2279" si="1052">I2280+I2283+I2284+I2288+I2295+I2302+I2311</f>
        <v>1887.5</v>
      </c>
      <c r="J2279" s="667">
        <f t="shared" si="1049"/>
        <v>0</v>
      </c>
      <c r="K2279" s="667">
        <f t="shared" si="1049"/>
        <v>0</v>
      </c>
      <c r="L2279" s="669">
        <v>3</v>
      </c>
      <c r="M2279" s="670"/>
      <c r="N2279" s="670"/>
    </row>
    <row r="2280" spans="1:14" s="623" customFormat="1">
      <c r="A2280" s="665">
        <v>1</v>
      </c>
      <c r="B2280" s="671" t="s">
        <v>266</v>
      </c>
      <c r="C2280" s="666">
        <f t="shared" ref="C2280:K2280" si="1053">C2281+C2282</f>
        <v>17</v>
      </c>
      <c r="D2280" s="666">
        <f t="shared" ref="D2280" si="1054">D2281+D2282</f>
        <v>16</v>
      </c>
      <c r="E2280" s="667">
        <f t="shared" si="1053"/>
        <v>4</v>
      </c>
      <c r="F2280" s="667">
        <f t="shared" si="1053"/>
        <v>1</v>
      </c>
      <c r="G2280" s="667">
        <f t="shared" si="1053"/>
        <v>2</v>
      </c>
      <c r="H2280" s="667">
        <f t="shared" si="1053"/>
        <v>150</v>
      </c>
      <c r="I2280" s="666">
        <f t="shared" ref="I2280" si="1055">I2281+I2282</f>
        <v>75</v>
      </c>
      <c r="J2280" s="667">
        <f t="shared" si="1053"/>
        <v>0</v>
      </c>
      <c r="K2280" s="667">
        <f t="shared" si="1053"/>
        <v>0</v>
      </c>
      <c r="L2280" s="669">
        <v>4</v>
      </c>
      <c r="M2280" s="670"/>
      <c r="N2280" s="670"/>
    </row>
    <row r="2281" spans="1:14" s="623" customFormat="1">
      <c r="A2281" s="673"/>
      <c r="B2281" s="674" t="s">
        <v>267</v>
      </c>
      <c r="C2281" s="675">
        <v>0</v>
      </c>
      <c r="D2281" s="675">
        <v>1</v>
      </c>
      <c r="E2281" s="676">
        <v>2.5</v>
      </c>
      <c r="F2281" s="677">
        <v>0.5</v>
      </c>
      <c r="G2281" s="678">
        <f t="shared" ref="G2281:G2283" si="1056">E2281*F2281</f>
        <v>1.25</v>
      </c>
      <c r="H2281" s="672">
        <v>7.5</v>
      </c>
      <c r="I2281" s="675">
        <v>7.5</v>
      </c>
      <c r="J2281" s="672"/>
      <c r="K2281" s="679"/>
      <c r="L2281" s="669">
        <v>5</v>
      </c>
      <c r="M2281" s="670"/>
      <c r="N2281" s="670"/>
    </row>
    <row r="2282" spans="1:14" s="623" customFormat="1">
      <c r="A2282" s="673"/>
      <c r="B2282" s="674" t="s">
        <v>268</v>
      </c>
      <c r="C2282" s="675">
        <v>17</v>
      </c>
      <c r="D2282" s="675">
        <v>15</v>
      </c>
      <c r="E2282" s="676">
        <v>1.5</v>
      </c>
      <c r="F2282" s="677">
        <v>0.5</v>
      </c>
      <c r="G2282" s="678">
        <f t="shared" si="1056"/>
        <v>0.75</v>
      </c>
      <c r="H2282" s="672">
        <v>142.5</v>
      </c>
      <c r="I2282" s="675">
        <v>67.5</v>
      </c>
      <c r="J2282" s="672"/>
      <c r="K2282" s="679"/>
      <c r="L2282" s="669">
        <v>6</v>
      </c>
      <c r="M2282" s="670"/>
      <c r="N2282" s="670"/>
    </row>
    <row r="2283" spans="1:14" s="623" customFormat="1" ht="25.5">
      <c r="A2283" s="665">
        <v>2</v>
      </c>
      <c r="B2283" s="671" t="s">
        <v>269</v>
      </c>
      <c r="C2283" s="675">
        <v>2</v>
      </c>
      <c r="D2283" s="675">
        <v>2</v>
      </c>
      <c r="E2283" s="664">
        <v>1.5</v>
      </c>
      <c r="F2283" s="677">
        <v>0.5</v>
      </c>
      <c r="G2283" s="678">
        <f t="shared" si="1056"/>
        <v>0.75</v>
      </c>
      <c r="H2283" s="672">
        <v>14.25</v>
      </c>
      <c r="I2283" s="666">
        <v>9</v>
      </c>
      <c r="J2283" s="672"/>
      <c r="K2283" s="679"/>
      <c r="L2283" s="669">
        <v>7</v>
      </c>
      <c r="M2283" s="670"/>
      <c r="N2283" s="670"/>
    </row>
    <row r="2284" spans="1:14" s="623" customFormat="1">
      <c r="A2284" s="665">
        <v>3</v>
      </c>
      <c r="B2284" s="671" t="s">
        <v>270</v>
      </c>
      <c r="C2284" s="666">
        <f t="shared" ref="C2284:K2284" si="1057">SUM(C2285:C2287)</f>
        <v>0</v>
      </c>
      <c r="D2284" s="666">
        <f t="shared" ref="D2284" si="1058">SUM(D2285:D2287)</f>
        <v>0</v>
      </c>
      <c r="E2284" s="667">
        <f t="shared" si="1057"/>
        <v>6</v>
      </c>
      <c r="F2284" s="667">
        <f t="shared" si="1057"/>
        <v>1.5</v>
      </c>
      <c r="G2284" s="667">
        <f t="shared" si="1057"/>
        <v>3</v>
      </c>
      <c r="H2284" s="667">
        <f t="shared" si="1057"/>
        <v>0</v>
      </c>
      <c r="I2284" s="666">
        <f t="shared" ref="I2284" si="1059">SUM(I2285:I2287)</f>
        <v>0</v>
      </c>
      <c r="J2284" s="667">
        <f t="shared" si="1057"/>
        <v>0</v>
      </c>
      <c r="K2284" s="667">
        <f t="shared" si="1057"/>
        <v>0</v>
      </c>
      <c r="L2284" s="669">
        <v>8</v>
      </c>
      <c r="M2284" s="670"/>
      <c r="N2284" s="670"/>
    </row>
    <row r="2285" spans="1:14" s="623" customFormat="1">
      <c r="A2285" s="673"/>
      <c r="B2285" s="674" t="s">
        <v>271</v>
      </c>
      <c r="C2285" s="675">
        <v>0</v>
      </c>
      <c r="D2285" s="675"/>
      <c r="E2285" s="676">
        <v>2.5</v>
      </c>
      <c r="F2285" s="677">
        <v>0.5</v>
      </c>
      <c r="G2285" s="678">
        <f t="shared" ref="G2285:G2287" si="1060">E2285*F2285</f>
        <v>1.25</v>
      </c>
      <c r="H2285" s="672">
        <f t="shared" ref="H2285:H2287" si="1061">ROUND(C2285*G2285*12,0)</f>
        <v>0</v>
      </c>
      <c r="I2285" s="675"/>
      <c r="J2285" s="672"/>
      <c r="K2285" s="679"/>
      <c r="L2285" s="669">
        <v>9</v>
      </c>
      <c r="M2285" s="670"/>
      <c r="N2285" s="670"/>
    </row>
    <row r="2286" spans="1:14" s="623" customFormat="1">
      <c r="A2286" s="673"/>
      <c r="B2286" s="674" t="s">
        <v>272</v>
      </c>
      <c r="C2286" s="675">
        <v>0</v>
      </c>
      <c r="D2286" s="675"/>
      <c r="E2286" s="676">
        <v>2</v>
      </c>
      <c r="F2286" s="677">
        <v>0.5</v>
      </c>
      <c r="G2286" s="678">
        <f t="shared" si="1060"/>
        <v>1</v>
      </c>
      <c r="H2286" s="672">
        <f t="shared" si="1061"/>
        <v>0</v>
      </c>
      <c r="I2286" s="675"/>
      <c r="J2286" s="672"/>
      <c r="K2286" s="679"/>
      <c r="L2286" s="669">
        <v>10</v>
      </c>
      <c r="M2286" s="670"/>
      <c r="N2286" s="670"/>
    </row>
    <row r="2287" spans="1:14" s="623" customFormat="1">
      <c r="A2287" s="673"/>
      <c r="B2287" s="674" t="s">
        <v>273</v>
      </c>
      <c r="C2287" s="675">
        <v>0</v>
      </c>
      <c r="D2287" s="675"/>
      <c r="E2287" s="676">
        <v>1.5</v>
      </c>
      <c r="F2287" s="677">
        <v>0.5</v>
      </c>
      <c r="G2287" s="678">
        <f t="shared" si="1060"/>
        <v>0.75</v>
      </c>
      <c r="H2287" s="672">
        <f t="shared" si="1061"/>
        <v>0</v>
      </c>
      <c r="I2287" s="675"/>
      <c r="J2287" s="672"/>
      <c r="K2287" s="679"/>
      <c r="L2287" s="669">
        <v>11</v>
      </c>
      <c r="M2287" s="670"/>
      <c r="N2287" s="670"/>
    </row>
    <row r="2288" spans="1:14" s="623" customFormat="1" ht="38.25">
      <c r="A2288" s="665">
        <v>4</v>
      </c>
      <c r="B2288" s="671" t="s">
        <v>274</v>
      </c>
      <c r="C2288" s="666">
        <f>SUM(C2289:C2294)</f>
        <v>48</v>
      </c>
      <c r="D2288" s="666">
        <f>SUM(D2289:D2294)</f>
        <v>46</v>
      </c>
      <c r="E2288" s="664"/>
      <c r="F2288" s="677"/>
      <c r="G2288" s="678"/>
      <c r="H2288" s="667">
        <f>SUM(H2289:H2294)</f>
        <v>578.5</v>
      </c>
      <c r="I2288" s="666">
        <f>SUM(I2289:I2294)</f>
        <v>290</v>
      </c>
      <c r="J2288" s="672"/>
      <c r="K2288" s="679"/>
      <c r="L2288" s="669">
        <v>12</v>
      </c>
      <c r="M2288" s="670"/>
      <c r="N2288" s="670"/>
    </row>
    <row r="2289" spans="1:14" s="623" customFormat="1">
      <c r="A2289" s="673"/>
      <c r="B2289" s="674" t="s">
        <v>275</v>
      </c>
      <c r="C2289" s="675">
        <v>20</v>
      </c>
      <c r="D2289" s="675">
        <v>18</v>
      </c>
      <c r="E2289" s="676">
        <v>1</v>
      </c>
      <c r="F2289" s="677">
        <v>0.5</v>
      </c>
      <c r="G2289" s="678">
        <f t="shared" ref="G2289:G2301" si="1062">E2289*F2289</f>
        <v>0.5</v>
      </c>
      <c r="H2289" s="672">
        <v>111</v>
      </c>
      <c r="I2289" s="675">
        <v>53</v>
      </c>
      <c r="J2289" s="672"/>
      <c r="K2289" s="679"/>
      <c r="L2289" s="669">
        <v>13</v>
      </c>
      <c r="M2289" s="670"/>
      <c r="N2289" s="670"/>
    </row>
    <row r="2290" spans="1:14" s="623" customFormat="1">
      <c r="A2290" s="673"/>
      <c r="B2290" s="674" t="s">
        <v>276</v>
      </c>
      <c r="C2290" s="675">
        <v>16</v>
      </c>
      <c r="D2290" s="675">
        <v>16</v>
      </c>
      <c r="E2290" s="676">
        <v>2</v>
      </c>
      <c r="F2290" s="677">
        <v>0.5</v>
      </c>
      <c r="G2290" s="678">
        <f t="shared" si="1062"/>
        <v>1</v>
      </c>
      <c r="H2290" s="672">
        <v>192</v>
      </c>
      <c r="I2290" s="675">
        <v>96</v>
      </c>
      <c r="J2290" s="672"/>
      <c r="K2290" s="679"/>
      <c r="L2290" s="669">
        <v>14</v>
      </c>
      <c r="M2290" s="670"/>
      <c r="N2290" s="670"/>
    </row>
    <row r="2291" spans="1:14" s="623" customFormat="1">
      <c r="A2291" s="673"/>
      <c r="B2291" s="674" t="s">
        <v>277</v>
      </c>
      <c r="C2291" s="675">
        <v>6</v>
      </c>
      <c r="D2291" s="675">
        <v>6</v>
      </c>
      <c r="E2291" s="676">
        <v>3</v>
      </c>
      <c r="F2291" s="677">
        <v>0.5</v>
      </c>
      <c r="G2291" s="678">
        <f t="shared" si="1062"/>
        <v>1.5</v>
      </c>
      <c r="H2291" s="672">
        <v>101.5</v>
      </c>
      <c r="I2291" s="675">
        <v>54</v>
      </c>
      <c r="J2291" s="672"/>
      <c r="K2291" s="679"/>
      <c r="L2291" s="669">
        <v>15</v>
      </c>
      <c r="M2291" s="670"/>
      <c r="N2291" s="670"/>
    </row>
    <row r="2292" spans="1:14" s="623" customFormat="1">
      <c r="A2292" s="673"/>
      <c r="B2292" s="674" t="s">
        <v>278</v>
      </c>
      <c r="C2292" s="675">
        <v>2</v>
      </c>
      <c r="D2292" s="675">
        <v>2</v>
      </c>
      <c r="E2292" s="676">
        <v>4</v>
      </c>
      <c r="F2292" s="677">
        <v>0.5</v>
      </c>
      <c r="G2292" s="678">
        <f t="shared" si="1062"/>
        <v>2</v>
      </c>
      <c r="H2292" s="672">
        <v>48</v>
      </c>
      <c r="I2292" s="675">
        <v>24</v>
      </c>
      <c r="J2292" s="672"/>
      <c r="K2292" s="679"/>
      <c r="L2292" s="669">
        <v>16</v>
      </c>
      <c r="M2292" s="670"/>
      <c r="N2292" s="670"/>
    </row>
    <row r="2293" spans="1:14" s="623" customFormat="1">
      <c r="A2293" s="673"/>
      <c r="B2293" s="674" t="s">
        <v>279</v>
      </c>
      <c r="C2293" s="675">
        <v>3</v>
      </c>
      <c r="D2293" s="675">
        <v>3</v>
      </c>
      <c r="E2293" s="676">
        <v>5</v>
      </c>
      <c r="F2293" s="677">
        <v>0.5</v>
      </c>
      <c r="G2293" s="678">
        <f t="shared" si="1062"/>
        <v>2.5</v>
      </c>
      <c r="H2293" s="672">
        <v>90</v>
      </c>
      <c r="I2293" s="675">
        <v>45</v>
      </c>
      <c r="J2293" s="672"/>
      <c r="K2293" s="679"/>
      <c r="L2293" s="669">
        <v>17</v>
      </c>
      <c r="M2293" s="670"/>
      <c r="N2293" s="670"/>
    </row>
    <row r="2294" spans="1:14" s="623" customFormat="1">
      <c r="A2294" s="673"/>
      <c r="B2294" s="674" t="s">
        <v>280</v>
      </c>
      <c r="C2294" s="675">
        <v>1</v>
      </c>
      <c r="D2294" s="675">
        <v>1</v>
      </c>
      <c r="E2294" s="676">
        <v>6</v>
      </c>
      <c r="F2294" s="677">
        <v>0.5</v>
      </c>
      <c r="G2294" s="678">
        <f t="shared" si="1062"/>
        <v>3</v>
      </c>
      <c r="H2294" s="672">
        <v>36</v>
      </c>
      <c r="I2294" s="675">
        <v>18</v>
      </c>
      <c r="J2294" s="672"/>
      <c r="K2294" s="679"/>
      <c r="L2294" s="669">
        <v>18</v>
      </c>
      <c r="M2294" s="670"/>
      <c r="N2294" s="670"/>
    </row>
    <row r="2295" spans="1:14" s="623" customFormat="1">
      <c r="A2295" s="665">
        <v>5</v>
      </c>
      <c r="B2295" s="671" t="s">
        <v>281</v>
      </c>
      <c r="C2295" s="666">
        <f>C2296+C2299+C2300+C2301</f>
        <v>72</v>
      </c>
      <c r="D2295" s="666">
        <f>D2296+D2299+D2300+D2301</f>
        <v>72</v>
      </c>
      <c r="E2295" s="666"/>
      <c r="F2295" s="677">
        <v>0.5</v>
      </c>
      <c r="G2295" s="678">
        <f t="shared" si="1062"/>
        <v>0</v>
      </c>
      <c r="H2295" s="667">
        <f>H2296+H2299+H2300+H2301</f>
        <v>216</v>
      </c>
      <c r="I2295" s="666">
        <f>I2296+I2299+I2300+I2301</f>
        <v>216</v>
      </c>
      <c r="J2295" s="667"/>
      <c r="K2295" s="684"/>
      <c r="L2295" s="669">
        <v>19</v>
      </c>
      <c r="M2295" s="670"/>
      <c r="N2295" s="670"/>
    </row>
    <row r="2296" spans="1:14" s="623" customFormat="1" ht="43.9" customHeight="1">
      <c r="A2296" s="665" t="s">
        <v>282</v>
      </c>
      <c r="B2296" s="671" t="s">
        <v>283</v>
      </c>
      <c r="C2296" s="666">
        <f>C2297+C2298</f>
        <v>0</v>
      </c>
      <c r="D2296" s="666">
        <f>D2297+D2298</f>
        <v>0</v>
      </c>
      <c r="E2296" s="664"/>
      <c r="F2296" s="677">
        <v>0.5</v>
      </c>
      <c r="G2296" s="678">
        <f t="shared" si="1062"/>
        <v>0</v>
      </c>
      <c r="H2296" s="667">
        <f>H2297+H2298</f>
        <v>0</v>
      </c>
      <c r="I2296" s="666">
        <f>I2297+I2298</f>
        <v>0</v>
      </c>
      <c r="J2296" s="667"/>
      <c r="K2296" s="684"/>
      <c r="L2296" s="669">
        <v>20</v>
      </c>
      <c r="M2296" s="670"/>
      <c r="N2296" s="670"/>
    </row>
    <row r="2297" spans="1:14" s="623" customFormat="1">
      <c r="A2297" s="673"/>
      <c r="B2297" s="674" t="s">
        <v>284</v>
      </c>
      <c r="C2297" s="675">
        <v>0</v>
      </c>
      <c r="D2297" s="675"/>
      <c r="E2297" s="676">
        <v>1.5</v>
      </c>
      <c r="F2297" s="677">
        <v>0.5</v>
      </c>
      <c r="G2297" s="678">
        <f t="shared" si="1062"/>
        <v>0.75</v>
      </c>
      <c r="H2297" s="672">
        <f t="shared" ref="H2297:H2301" si="1063">ROUND(C2297*G2297*6,0)</f>
        <v>0</v>
      </c>
      <c r="I2297" s="675"/>
      <c r="J2297" s="672"/>
      <c r="K2297" s="679"/>
      <c r="L2297" s="669">
        <v>21</v>
      </c>
      <c r="M2297" s="670"/>
      <c r="N2297" s="670"/>
    </row>
    <row r="2298" spans="1:14" s="623" customFormat="1">
      <c r="A2298" s="673"/>
      <c r="B2298" s="674" t="s">
        <v>285</v>
      </c>
      <c r="C2298" s="675">
        <v>0</v>
      </c>
      <c r="D2298" s="675"/>
      <c r="E2298" s="676">
        <v>2</v>
      </c>
      <c r="F2298" s="677">
        <v>0.5</v>
      </c>
      <c r="G2298" s="678">
        <f t="shared" si="1062"/>
        <v>1</v>
      </c>
      <c r="H2298" s="672">
        <f t="shared" si="1063"/>
        <v>0</v>
      </c>
      <c r="I2298" s="675"/>
      <c r="J2298" s="672"/>
      <c r="K2298" s="679"/>
      <c r="L2298" s="669">
        <v>22</v>
      </c>
      <c r="M2298" s="670"/>
      <c r="N2298" s="670"/>
    </row>
    <row r="2299" spans="1:14" s="623" customFormat="1" ht="38.25">
      <c r="A2299" s="665" t="s">
        <v>286</v>
      </c>
      <c r="B2299" s="671" t="s">
        <v>287</v>
      </c>
      <c r="C2299" s="666">
        <v>17</v>
      </c>
      <c r="D2299" s="666">
        <v>17</v>
      </c>
      <c r="E2299" s="685">
        <v>1</v>
      </c>
      <c r="F2299" s="677">
        <v>0.5</v>
      </c>
      <c r="G2299" s="678">
        <f t="shared" si="1062"/>
        <v>0.5</v>
      </c>
      <c r="H2299" s="672">
        <v>51</v>
      </c>
      <c r="I2299" s="666">
        <v>51</v>
      </c>
      <c r="J2299" s="667"/>
      <c r="K2299" s="684"/>
      <c r="L2299" s="669">
        <v>23</v>
      </c>
      <c r="M2299" s="670"/>
      <c r="N2299" s="670"/>
    </row>
    <row r="2300" spans="1:14" s="623" customFormat="1" ht="25.5">
      <c r="A2300" s="665" t="s">
        <v>288</v>
      </c>
      <c r="B2300" s="671" t="s">
        <v>289</v>
      </c>
      <c r="C2300" s="666">
        <v>55</v>
      </c>
      <c r="D2300" s="666">
        <v>55</v>
      </c>
      <c r="E2300" s="685">
        <v>1</v>
      </c>
      <c r="F2300" s="677">
        <v>0.5</v>
      </c>
      <c r="G2300" s="678">
        <f t="shared" si="1062"/>
        <v>0.5</v>
      </c>
      <c r="H2300" s="672">
        <v>165</v>
      </c>
      <c r="I2300" s="666">
        <v>165</v>
      </c>
      <c r="J2300" s="667"/>
      <c r="K2300" s="684"/>
      <c r="L2300" s="669">
        <v>24</v>
      </c>
      <c r="M2300" s="670"/>
      <c r="N2300" s="670"/>
    </row>
    <row r="2301" spans="1:14" s="623" customFormat="1" ht="38.25">
      <c r="A2301" s="665" t="s">
        <v>290</v>
      </c>
      <c r="B2301" s="671" t="s">
        <v>291</v>
      </c>
      <c r="C2301" s="666">
        <v>0</v>
      </c>
      <c r="D2301" s="666"/>
      <c r="E2301" s="685">
        <v>3</v>
      </c>
      <c r="F2301" s="677">
        <v>0.5</v>
      </c>
      <c r="G2301" s="678">
        <f t="shared" si="1062"/>
        <v>1.5</v>
      </c>
      <c r="H2301" s="667">
        <f t="shared" si="1063"/>
        <v>0</v>
      </c>
      <c r="I2301" s="666"/>
      <c r="J2301" s="667"/>
      <c r="K2301" s="684"/>
      <c r="L2301" s="669">
        <v>25</v>
      </c>
      <c r="M2301" s="670"/>
      <c r="N2301" s="670"/>
    </row>
    <row r="2302" spans="1:14" s="628" customFormat="1" ht="25.5">
      <c r="A2302" s="665">
        <v>6</v>
      </c>
      <c r="B2302" s="671" t="s">
        <v>292</v>
      </c>
      <c r="C2302" s="666">
        <f>C2303+C2307</f>
        <v>49</v>
      </c>
      <c r="D2302" s="666">
        <f>D2303+D2307</f>
        <v>47</v>
      </c>
      <c r="E2302" s="664"/>
      <c r="F2302" s="668"/>
      <c r="G2302" s="686"/>
      <c r="H2302" s="667">
        <f>H2303+H2307</f>
        <v>521.25</v>
      </c>
      <c r="I2302" s="666">
        <f>I2303+I2307</f>
        <v>258</v>
      </c>
      <c r="J2302" s="667"/>
      <c r="K2302" s="684"/>
      <c r="L2302" s="687">
        <v>26</v>
      </c>
      <c r="M2302" s="721"/>
      <c r="N2302" s="721"/>
    </row>
    <row r="2303" spans="1:14" s="628" customFormat="1">
      <c r="A2303" s="665" t="s">
        <v>293</v>
      </c>
      <c r="B2303" s="671" t="s">
        <v>294</v>
      </c>
      <c r="C2303" s="666">
        <f>C2304+C2305+C2306</f>
        <v>12</v>
      </c>
      <c r="D2303" s="666">
        <f>D2304+D2305+D2306</f>
        <v>11</v>
      </c>
      <c r="E2303" s="664">
        <v>2.5</v>
      </c>
      <c r="F2303" s="668">
        <v>0.5</v>
      </c>
      <c r="G2303" s="686">
        <f t="shared" ref="G2303:G2306" si="1064">E2303*F2303</f>
        <v>1.25</v>
      </c>
      <c r="H2303" s="667">
        <f>H2304+H2305+H2306</f>
        <v>146</v>
      </c>
      <c r="I2303" s="666">
        <f>I2304+I2305+I2306</f>
        <v>70.5</v>
      </c>
      <c r="J2303" s="667"/>
      <c r="K2303" s="684"/>
      <c r="L2303" s="687">
        <v>27</v>
      </c>
      <c r="M2303" s="721"/>
      <c r="N2303" s="721"/>
    </row>
    <row r="2304" spans="1:14" s="623" customFormat="1">
      <c r="A2304" s="673"/>
      <c r="B2304" s="674" t="s">
        <v>295</v>
      </c>
      <c r="C2304" s="675">
        <v>3</v>
      </c>
      <c r="D2304" s="675">
        <v>3</v>
      </c>
      <c r="E2304" s="676">
        <v>2.5</v>
      </c>
      <c r="F2304" s="677">
        <v>0.5</v>
      </c>
      <c r="G2304" s="678">
        <f t="shared" si="1064"/>
        <v>1.25</v>
      </c>
      <c r="H2304" s="672">
        <f t="shared" ref="H2304:H2306" si="1065">ROUND(C2304*G2304*12,0)</f>
        <v>45</v>
      </c>
      <c r="I2304" s="675">
        <v>22.5</v>
      </c>
      <c r="J2304" s="672"/>
      <c r="K2304" s="679"/>
      <c r="L2304" s="669">
        <v>28</v>
      </c>
      <c r="M2304" s="670"/>
      <c r="N2304" s="670"/>
    </row>
    <row r="2305" spans="1:14" s="623" customFormat="1">
      <c r="A2305" s="673"/>
      <c r="B2305" s="674" t="s">
        <v>296</v>
      </c>
      <c r="C2305" s="675">
        <v>9</v>
      </c>
      <c r="D2305" s="675">
        <v>8</v>
      </c>
      <c r="E2305" s="676">
        <v>2</v>
      </c>
      <c r="F2305" s="677">
        <v>0.5</v>
      </c>
      <c r="G2305" s="678">
        <f t="shared" si="1064"/>
        <v>1</v>
      </c>
      <c r="H2305" s="672">
        <v>101</v>
      </c>
      <c r="I2305" s="675">
        <v>48</v>
      </c>
      <c r="J2305" s="672"/>
      <c r="K2305" s="679"/>
      <c r="L2305" s="669">
        <v>29</v>
      </c>
      <c r="M2305" s="670"/>
      <c r="N2305" s="670"/>
    </row>
    <row r="2306" spans="1:14" s="623" customFormat="1">
      <c r="A2306" s="673"/>
      <c r="B2306" s="674" t="s">
        <v>297</v>
      </c>
      <c r="C2306" s="675">
        <v>0</v>
      </c>
      <c r="D2306" s="675">
        <v>0</v>
      </c>
      <c r="E2306" s="676">
        <v>2.5</v>
      </c>
      <c r="F2306" s="677">
        <v>0.5</v>
      </c>
      <c r="G2306" s="678">
        <f t="shared" si="1064"/>
        <v>1.25</v>
      </c>
      <c r="H2306" s="672">
        <f t="shared" si="1065"/>
        <v>0</v>
      </c>
      <c r="I2306" s="675"/>
      <c r="J2306" s="672"/>
      <c r="K2306" s="679"/>
      <c r="L2306" s="669">
        <v>30</v>
      </c>
      <c r="M2306" s="670"/>
      <c r="N2306" s="670"/>
    </row>
    <row r="2307" spans="1:14" s="628" customFormat="1">
      <c r="A2307" s="665" t="s">
        <v>298</v>
      </c>
      <c r="B2307" s="671" t="s">
        <v>299</v>
      </c>
      <c r="C2307" s="666">
        <f>C2308+C2309+C2310</f>
        <v>37</v>
      </c>
      <c r="D2307" s="666">
        <f>D2308+D2309+D2310</f>
        <v>36</v>
      </c>
      <c r="E2307" s="664"/>
      <c r="F2307" s="668"/>
      <c r="G2307" s="686"/>
      <c r="H2307" s="667">
        <f>H2308+H2309+H2310</f>
        <v>375.25</v>
      </c>
      <c r="I2307" s="666">
        <f>I2308+I2309+I2310</f>
        <v>187.5</v>
      </c>
      <c r="J2307" s="667"/>
      <c r="K2307" s="684"/>
      <c r="L2307" s="687">
        <v>31</v>
      </c>
      <c r="M2307" s="721"/>
      <c r="N2307" s="721"/>
    </row>
    <row r="2308" spans="1:14" s="623" customFormat="1">
      <c r="A2308" s="673"/>
      <c r="B2308" s="674" t="s">
        <v>295</v>
      </c>
      <c r="C2308" s="675">
        <v>11</v>
      </c>
      <c r="D2308" s="675">
        <v>11</v>
      </c>
      <c r="E2308" s="676">
        <v>2</v>
      </c>
      <c r="F2308" s="677">
        <v>0.5</v>
      </c>
      <c r="G2308" s="678">
        <f t="shared" ref="G2308:G2311" si="1066">E2308*F2308</f>
        <v>1</v>
      </c>
      <c r="H2308" s="672">
        <v>130</v>
      </c>
      <c r="I2308" s="675">
        <v>66</v>
      </c>
      <c r="J2308" s="672"/>
      <c r="K2308" s="679"/>
      <c r="L2308" s="669">
        <v>32</v>
      </c>
      <c r="M2308" s="670"/>
      <c r="N2308" s="670"/>
    </row>
    <row r="2309" spans="1:14" s="623" customFormat="1">
      <c r="A2309" s="673"/>
      <c r="B2309" s="674" t="s">
        <v>296</v>
      </c>
      <c r="C2309" s="675">
        <v>20</v>
      </c>
      <c r="D2309" s="675">
        <v>19</v>
      </c>
      <c r="E2309" s="676">
        <v>1.5</v>
      </c>
      <c r="F2309" s="677">
        <v>0.5</v>
      </c>
      <c r="G2309" s="678">
        <f t="shared" si="1066"/>
        <v>0.75</v>
      </c>
      <c r="H2309" s="672">
        <v>173.25</v>
      </c>
      <c r="I2309" s="675">
        <v>85.5</v>
      </c>
      <c r="J2309" s="672"/>
      <c r="K2309" s="679"/>
      <c r="L2309" s="669">
        <v>33</v>
      </c>
      <c r="M2309" s="670"/>
      <c r="N2309" s="670"/>
    </row>
    <row r="2310" spans="1:14" s="623" customFormat="1">
      <c r="A2310" s="673"/>
      <c r="B2310" s="674" t="s">
        <v>297</v>
      </c>
      <c r="C2310" s="675">
        <v>6</v>
      </c>
      <c r="D2310" s="675">
        <v>6</v>
      </c>
      <c r="E2310" s="676">
        <v>2</v>
      </c>
      <c r="F2310" s="677">
        <v>0.5</v>
      </c>
      <c r="G2310" s="678">
        <f t="shared" si="1066"/>
        <v>1</v>
      </c>
      <c r="H2310" s="672">
        <f t="shared" ref="H2310" si="1067">ROUND(C2310*G2310*12,0)</f>
        <v>72</v>
      </c>
      <c r="I2310" s="675">
        <v>36</v>
      </c>
      <c r="J2310" s="672"/>
      <c r="K2310" s="679"/>
      <c r="L2310" s="669">
        <v>34</v>
      </c>
      <c r="M2310" s="670"/>
      <c r="N2310" s="670"/>
    </row>
    <row r="2311" spans="1:14" s="623" customFormat="1" ht="25.5">
      <c r="A2311" s="665">
        <v>7</v>
      </c>
      <c r="B2311" s="671" t="s">
        <v>300</v>
      </c>
      <c r="C2311" s="666">
        <v>250</v>
      </c>
      <c r="D2311" s="666">
        <v>231</v>
      </c>
      <c r="E2311" s="664">
        <v>1.5</v>
      </c>
      <c r="F2311" s="668">
        <v>0.5</v>
      </c>
      <c r="G2311" s="686">
        <f t="shared" si="1066"/>
        <v>0.75</v>
      </c>
      <c r="H2311" s="667">
        <v>2162.25</v>
      </c>
      <c r="I2311" s="666">
        <v>1039.5</v>
      </c>
      <c r="J2311" s="667"/>
      <c r="K2311" s="684"/>
      <c r="L2311" s="669">
        <v>35</v>
      </c>
      <c r="M2311" s="670"/>
      <c r="N2311" s="670"/>
    </row>
    <row r="2312" spans="1:14" s="623" customFormat="1">
      <c r="A2312" s="665" t="s">
        <v>37</v>
      </c>
      <c r="B2312" s="671" t="s">
        <v>301</v>
      </c>
      <c r="C2312" s="666">
        <f>C2313+C2320+C2321</f>
        <v>20</v>
      </c>
      <c r="D2312" s="666">
        <f>D2313+D2320+D2321</f>
        <v>29</v>
      </c>
      <c r="E2312" s="688"/>
      <c r="F2312" s="677"/>
      <c r="G2312" s="678"/>
      <c r="H2312" s="667">
        <f>H2313+H2320+H2321</f>
        <v>190.5</v>
      </c>
      <c r="I2312" s="666">
        <f>I2313+I2320+I2321</f>
        <v>117</v>
      </c>
      <c r="J2312" s="667"/>
      <c r="K2312" s="684"/>
      <c r="L2312" s="669">
        <v>36</v>
      </c>
      <c r="M2312" s="670"/>
      <c r="N2312" s="670"/>
    </row>
    <row r="2313" spans="1:14" s="623" customFormat="1" ht="25.5">
      <c r="A2313" s="665">
        <v>1</v>
      </c>
      <c r="B2313" s="671" t="s">
        <v>302</v>
      </c>
      <c r="C2313" s="666">
        <f>C2314+C2315</f>
        <v>9</v>
      </c>
      <c r="D2313" s="666">
        <f>D2314+D2315</f>
        <v>18</v>
      </c>
      <c r="E2313" s="689"/>
      <c r="F2313" s="677"/>
      <c r="G2313" s="678"/>
      <c r="H2313" s="667">
        <f>H2314+H2315</f>
        <v>124.5</v>
      </c>
      <c r="I2313" s="666">
        <f>I2314+I2315</f>
        <v>84</v>
      </c>
      <c r="J2313" s="667"/>
      <c r="K2313" s="684"/>
      <c r="L2313" s="669">
        <v>37</v>
      </c>
      <c r="M2313" s="670"/>
      <c r="N2313" s="670"/>
    </row>
    <row r="2314" spans="1:14" s="623" customFormat="1">
      <c r="A2314" s="665" t="s">
        <v>39</v>
      </c>
      <c r="B2314" s="671" t="s">
        <v>303</v>
      </c>
      <c r="C2314" s="666">
        <v>0</v>
      </c>
      <c r="D2314" s="666">
        <v>1</v>
      </c>
      <c r="E2314" s="664">
        <v>2.5</v>
      </c>
      <c r="F2314" s="677">
        <v>0.5</v>
      </c>
      <c r="G2314" s="678">
        <f t="shared" ref="G2314:G2320" si="1068">E2314*F2314</f>
        <v>1.25</v>
      </c>
      <c r="H2314" s="672">
        <v>7.5</v>
      </c>
      <c r="I2314" s="666">
        <v>7.5</v>
      </c>
      <c r="J2314" s="667"/>
      <c r="K2314" s="684"/>
      <c r="L2314" s="669">
        <v>38</v>
      </c>
      <c r="M2314" s="670"/>
      <c r="N2314" s="670"/>
    </row>
    <row r="2315" spans="1:14" s="623" customFormat="1">
      <c r="A2315" s="665" t="s">
        <v>42</v>
      </c>
      <c r="B2315" s="671" t="s">
        <v>304</v>
      </c>
      <c r="C2315" s="666">
        <f>SUM(C2316:C2319)</f>
        <v>9</v>
      </c>
      <c r="D2315" s="666">
        <f>SUM(D2316:D2319)</f>
        <v>17</v>
      </c>
      <c r="E2315" s="664"/>
      <c r="F2315" s="677"/>
      <c r="G2315" s="678"/>
      <c r="H2315" s="667">
        <f>SUM(H2316:H2319)</f>
        <v>117</v>
      </c>
      <c r="I2315" s="666">
        <f>SUM(I2316:I2319)</f>
        <v>76.5</v>
      </c>
      <c r="J2315" s="667"/>
      <c r="K2315" s="684"/>
      <c r="L2315" s="669">
        <v>39</v>
      </c>
      <c r="M2315" s="670"/>
      <c r="N2315" s="670"/>
    </row>
    <row r="2316" spans="1:14" s="623" customFormat="1">
      <c r="A2316" s="673"/>
      <c r="B2316" s="674" t="s">
        <v>305</v>
      </c>
      <c r="C2316" s="675">
        <v>9</v>
      </c>
      <c r="D2316" s="675">
        <v>17</v>
      </c>
      <c r="E2316" s="676">
        <v>1.5</v>
      </c>
      <c r="F2316" s="677">
        <v>0.5</v>
      </c>
      <c r="G2316" s="678">
        <f t="shared" si="1068"/>
        <v>0.75</v>
      </c>
      <c r="H2316" s="672">
        <v>117</v>
      </c>
      <c r="I2316" s="675">
        <v>76.5</v>
      </c>
      <c r="J2316" s="672"/>
      <c r="K2316" s="679"/>
      <c r="L2316" s="669">
        <v>40</v>
      </c>
      <c r="M2316" s="670"/>
      <c r="N2316" s="670"/>
    </row>
    <row r="2317" spans="1:14" s="623" customFormat="1">
      <c r="A2317" s="673"/>
      <c r="B2317" s="674" t="s">
        <v>306</v>
      </c>
      <c r="C2317" s="675">
        <v>0</v>
      </c>
      <c r="D2317" s="675"/>
      <c r="E2317" s="676">
        <v>3</v>
      </c>
      <c r="F2317" s="677">
        <v>0.5</v>
      </c>
      <c r="G2317" s="678">
        <f t="shared" si="1068"/>
        <v>1.5</v>
      </c>
      <c r="H2317" s="672">
        <f t="shared" ref="H2317:H2320" si="1069">ROUND(C2317*G2317*12,0)</f>
        <v>0</v>
      </c>
      <c r="I2317" s="675"/>
      <c r="J2317" s="672"/>
      <c r="K2317" s="679"/>
      <c r="L2317" s="669">
        <v>41</v>
      </c>
      <c r="M2317" s="670"/>
      <c r="N2317" s="670"/>
    </row>
    <row r="2318" spans="1:14" s="623" customFormat="1">
      <c r="A2318" s="673"/>
      <c r="B2318" s="674" t="s">
        <v>307</v>
      </c>
      <c r="C2318" s="675">
        <v>0</v>
      </c>
      <c r="D2318" s="675"/>
      <c r="E2318" s="676">
        <v>4.5</v>
      </c>
      <c r="F2318" s="677">
        <v>0.5</v>
      </c>
      <c r="G2318" s="678">
        <f t="shared" si="1068"/>
        <v>2.25</v>
      </c>
      <c r="H2318" s="672">
        <f t="shared" si="1069"/>
        <v>0</v>
      </c>
      <c r="I2318" s="675"/>
      <c r="J2318" s="672"/>
      <c r="K2318" s="679"/>
      <c r="L2318" s="669">
        <v>42</v>
      </c>
      <c r="M2318" s="670"/>
      <c r="N2318" s="670"/>
    </row>
    <row r="2319" spans="1:14" s="623" customFormat="1">
      <c r="A2319" s="673"/>
      <c r="B2319" s="674" t="s">
        <v>308</v>
      </c>
      <c r="C2319" s="675">
        <v>0</v>
      </c>
      <c r="D2319" s="675"/>
      <c r="E2319" s="676">
        <v>6</v>
      </c>
      <c r="F2319" s="677">
        <v>0.5</v>
      </c>
      <c r="G2319" s="678">
        <f t="shared" si="1068"/>
        <v>3</v>
      </c>
      <c r="H2319" s="672">
        <f t="shared" si="1069"/>
        <v>0</v>
      </c>
      <c r="I2319" s="675"/>
      <c r="J2319" s="672"/>
      <c r="K2319" s="679"/>
      <c r="L2319" s="669">
        <v>43</v>
      </c>
      <c r="M2319" s="670"/>
      <c r="N2319" s="670"/>
    </row>
    <row r="2320" spans="1:14" s="623" customFormat="1" ht="25.5">
      <c r="A2320" s="665">
        <v>2</v>
      </c>
      <c r="B2320" s="671" t="s">
        <v>309</v>
      </c>
      <c r="C2320" s="675">
        <v>0</v>
      </c>
      <c r="D2320" s="675"/>
      <c r="E2320" s="664">
        <v>1.5</v>
      </c>
      <c r="F2320" s="677">
        <v>0.5</v>
      </c>
      <c r="G2320" s="678">
        <f t="shared" si="1068"/>
        <v>0.75</v>
      </c>
      <c r="H2320" s="672">
        <f t="shared" si="1069"/>
        <v>0</v>
      </c>
      <c r="I2320" s="666"/>
      <c r="J2320" s="667"/>
      <c r="K2320" s="684"/>
      <c r="L2320" s="669">
        <v>44</v>
      </c>
      <c r="M2320" s="670"/>
      <c r="N2320" s="670"/>
    </row>
    <row r="2321" spans="1:14" s="623" customFormat="1" ht="25.5">
      <c r="A2321" s="665">
        <v>3</v>
      </c>
      <c r="B2321" s="671" t="s">
        <v>310</v>
      </c>
      <c r="C2321" s="666">
        <f t="shared" ref="C2321:K2321" si="1070">C2322+C2325+C2330</f>
        <v>11</v>
      </c>
      <c r="D2321" s="666">
        <f t="shared" ref="D2321" si="1071">D2322+D2325+D2330</f>
        <v>11</v>
      </c>
      <c r="E2321" s="667">
        <f t="shared" si="1070"/>
        <v>0</v>
      </c>
      <c r="F2321" s="667">
        <f t="shared" si="1070"/>
        <v>0</v>
      </c>
      <c r="G2321" s="667">
        <f t="shared" si="1070"/>
        <v>0</v>
      </c>
      <c r="H2321" s="667">
        <f t="shared" si="1070"/>
        <v>66</v>
      </c>
      <c r="I2321" s="666">
        <f t="shared" ref="I2321" si="1072">I2322+I2325+I2330</f>
        <v>33</v>
      </c>
      <c r="J2321" s="667">
        <f t="shared" si="1070"/>
        <v>0</v>
      </c>
      <c r="K2321" s="667">
        <f t="shared" si="1070"/>
        <v>0</v>
      </c>
      <c r="L2321" s="669">
        <v>45</v>
      </c>
      <c r="M2321" s="670"/>
      <c r="N2321" s="670"/>
    </row>
    <row r="2322" spans="1:14" s="628" customFormat="1">
      <c r="A2322" s="665" t="s">
        <v>311</v>
      </c>
      <c r="B2322" s="671" t="s">
        <v>312</v>
      </c>
      <c r="C2322" s="666">
        <f>C2323+C2324</f>
        <v>0</v>
      </c>
      <c r="D2322" s="666">
        <f>D2323+D2324</f>
        <v>0</v>
      </c>
      <c r="E2322" s="688"/>
      <c r="F2322" s="668"/>
      <c r="G2322" s="686"/>
      <c r="H2322" s="667">
        <f>H2323+H2324</f>
        <v>0</v>
      </c>
      <c r="I2322" s="666">
        <f>I2323+I2324</f>
        <v>0</v>
      </c>
      <c r="J2322" s="667"/>
      <c r="K2322" s="684"/>
      <c r="L2322" s="687">
        <v>46</v>
      </c>
      <c r="M2322" s="670"/>
      <c r="N2322" s="670"/>
    </row>
    <row r="2323" spans="1:14" s="623" customFormat="1" ht="25.5">
      <c r="A2323" s="673"/>
      <c r="B2323" s="674" t="s">
        <v>313</v>
      </c>
      <c r="C2323" s="675">
        <v>0</v>
      </c>
      <c r="D2323" s="675"/>
      <c r="E2323" s="676">
        <v>1.5</v>
      </c>
      <c r="F2323" s="677">
        <v>0.5</v>
      </c>
      <c r="G2323" s="678">
        <f t="shared" ref="G2323:G2329" si="1073">E2323*F2323</f>
        <v>0.75</v>
      </c>
      <c r="H2323" s="672">
        <f t="shared" ref="H2323:H2324" si="1074">ROUND(C2323*G2323*12,0)</f>
        <v>0</v>
      </c>
      <c r="I2323" s="675"/>
      <c r="J2323" s="672"/>
      <c r="K2323" s="679"/>
      <c r="L2323" s="669">
        <v>47</v>
      </c>
      <c r="M2323" s="670"/>
      <c r="N2323" s="670"/>
    </row>
    <row r="2324" spans="1:14" s="623" customFormat="1" ht="25.5">
      <c r="A2324" s="673"/>
      <c r="B2324" s="674" t="s">
        <v>314</v>
      </c>
      <c r="C2324" s="675">
        <v>0</v>
      </c>
      <c r="D2324" s="675"/>
      <c r="E2324" s="676">
        <v>2</v>
      </c>
      <c r="F2324" s="677">
        <v>0.5</v>
      </c>
      <c r="G2324" s="678">
        <f t="shared" si="1073"/>
        <v>1</v>
      </c>
      <c r="H2324" s="672">
        <f t="shared" si="1074"/>
        <v>0</v>
      </c>
      <c r="I2324" s="675"/>
      <c r="J2324" s="672"/>
      <c r="K2324" s="679"/>
      <c r="L2324" s="669">
        <v>48</v>
      </c>
      <c r="M2324" s="670"/>
      <c r="N2324" s="670"/>
    </row>
    <row r="2325" spans="1:14" s="628" customFormat="1" ht="35.1" customHeight="1">
      <c r="A2325" s="665" t="s">
        <v>315</v>
      </c>
      <c r="B2325" s="671" t="s">
        <v>316</v>
      </c>
      <c r="C2325" s="666">
        <f>SUM(C2326:C2329)</f>
        <v>11</v>
      </c>
      <c r="D2325" s="666">
        <f>SUM(D2326:D2329)</f>
        <v>11</v>
      </c>
      <c r="E2325" s="688"/>
      <c r="F2325" s="668"/>
      <c r="G2325" s="686"/>
      <c r="H2325" s="667">
        <f>SUM(H2326:H2329)</f>
        <v>66</v>
      </c>
      <c r="I2325" s="666">
        <f>SUM(I2326:I2329)</f>
        <v>33</v>
      </c>
      <c r="J2325" s="667"/>
      <c r="K2325" s="684"/>
      <c r="L2325" s="687">
        <v>49</v>
      </c>
      <c r="M2325" s="670"/>
      <c r="N2325" s="670"/>
    </row>
    <row r="2326" spans="1:14" s="623" customFormat="1">
      <c r="A2326" s="673"/>
      <c r="B2326" s="674" t="s">
        <v>317</v>
      </c>
      <c r="C2326" s="675">
        <v>11</v>
      </c>
      <c r="D2326" s="675">
        <v>11</v>
      </c>
      <c r="E2326" s="690">
        <v>1</v>
      </c>
      <c r="F2326" s="677">
        <v>0.5</v>
      </c>
      <c r="G2326" s="678">
        <f t="shared" si="1073"/>
        <v>0.5</v>
      </c>
      <c r="H2326" s="672">
        <f t="shared" ref="H2326:H2329" si="1075">ROUND(C2326*G2326*12,0)</f>
        <v>66</v>
      </c>
      <c r="I2326" s="675">
        <v>33</v>
      </c>
      <c r="J2326" s="672"/>
      <c r="K2326" s="679"/>
      <c r="L2326" s="669">
        <v>50</v>
      </c>
      <c r="M2326" s="670"/>
      <c r="N2326" s="670"/>
    </row>
    <row r="2327" spans="1:14" s="623" customFormat="1">
      <c r="A2327" s="673"/>
      <c r="B2327" s="674" t="s">
        <v>318</v>
      </c>
      <c r="C2327" s="675">
        <v>0</v>
      </c>
      <c r="D2327" s="675"/>
      <c r="E2327" s="676">
        <v>2</v>
      </c>
      <c r="F2327" s="677">
        <v>0.5</v>
      </c>
      <c r="G2327" s="678">
        <f t="shared" si="1073"/>
        <v>1</v>
      </c>
      <c r="H2327" s="672">
        <f t="shared" si="1075"/>
        <v>0</v>
      </c>
      <c r="I2327" s="675"/>
      <c r="J2327" s="672"/>
      <c r="K2327" s="679"/>
      <c r="L2327" s="669">
        <v>51</v>
      </c>
      <c r="M2327" s="670"/>
      <c r="N2327" s="670"/>
    </row>
    <row r="2328" spans="1:14" s="623" customFormat="1">
      <c r="A2328" s="673"/>
      <c r="B2328" s="674" t="s">
        <v>319</v>
      </c>
      <c r="C2328" s="675">
        <v>0</v>
      </c>
      <c r="D2328" s="675"/>
      <c r="E2328" s="690">
        <v>3</v>
      </c>
      <c r="F2328" s="677">
        <v>0.5</v>
      </c>
      <c r="G2328" s="678">
        <f t="shared" si="1073"/>
        <v>1.5</v>
      </c>
      <c r="H2328" s="672">
        <f t="shared" si="1075"/>
        <v>0</v>
      </c>
      <c r="I2328" s="675"/>
      <c r="J2328" s="672"/>
      <c r="K2328" s="679"/>
      <c r="L2328" s="669">
        <v>52</v>
      </c>
      <c r="M2328" s="670"/>
      <c r="N2328" s="670"/>
    </row>
    <row r="2329" spans="1:14" s="623" customFormat="1">
      <c r="A2329" s="673"/>
      <c r="B2329" s="674" t="s">
        <v>320</v>
      </c>
      <c r="C2329" s="675">
        <v>0</v>
      </c>
      <c r="D2329" s="675"/>
      <c r="E2329" s="690">
        <v>4</v>
      </c>
      <c r="F2329" s="677">
        <v>0.5</v>
      </c>
      <c r="G2329" s="678">
        <f t="shared" si="1073"/>
        <v>2</v>
      </c>
      <c r="H2329" s="672">
        <f t="shared" si="1075"/>
        <v>0</v>
      </c>
      <c r="I2329" s="675"/>
      <c r="J2329" s="672"/>
      <c r="K2329" s="679"/>
      <c r="L2329" s="669">
        <v>53</v>
      </c>
      <c r="M2329" s="670"/>
      <c r="N2329" s="670"/>
    </row>
    <row r="2330" spans="1:14" s="623" customFormat="1" ht="25.5">
      <c r="A2330" s="665" t="s">
        <v>321</v>
      </c>
      <c r="B2330" s="671" t="s">
        <v>322</v>
      </c>
      <c r="C2330" s="666">
        <f>SUM(C2331:C2334)</f>
        <v>0</v>
      </c>
      <c r="D2330" s="666">
        <f>SUM(D2331:D2334)</f>
        <v>0</v>
      </c>
      <c r="E2330" s="688"/>
      <c r="F2330" s="677"/>
      <c r="G2330" s="678"/>
      <c r="H2330" s="667">
        <f>SUM(H2331:H2334)</f>
        <v>0</v>
      </c>
      <c r="I2330" s="666">
        <f>SUM(I2331:I2334)</f>
        <v>0</v>
      </c>
      <c r="J2330" s="667"/>
      <c r="K2330" s="684"/>
      <c r="L2330" s="669">
        <v>54</v>
      </c>
      <c r="M2330" s="670"/>
      <c r="N2330" s="670"/>
    </row>
    <row r="2331" spans="1:14" s="623" customFormat="1">
      <c r="A2331" s="673"/>
      <c r="B2331" s="674" t="s">
        <v>323</v>
      </c>
      <c r="C2331" s="675">
        <v>0</v>
      </c>
      <c r="D2331" s="675"/>
      <c r="E2331" s="676">
        <v>1.5</v>
      </c>
      <c r="F2331" s="677">
        <v>0.5</v>
      </c>
      <c r="G2331" s="678">
        <f t="shared" ref="G2331:G2334" si="1076">E2331*F2331</f>
        <v>0.75</v>
      </c>
      <c r="H2331" s="672">
        <f t="shared" ref="H2331:H2334" si="1077">ROUND(C2331*G2331*12,0)</f>
        <v>0</v>
      </c>
      <c r="I2331" s="675"/>
      <c r="J2331" s="672"/>
      <c r="K2331" s="679"/>
      <c r="L2331" s="669">
        <v>55</v>
      </c>
      <c r="M2331" s="670"/>
      <c r="N2331" s="670"/>
    </row>
    <row r="2332" spans="1:14" s="623" customFormat="1">
      <c r="A2332" s="673"/>
      <c r="B2332" s="674" t="s">
        <v>324</v>
      </c>
      <c r="C2332" s="675">
        <v>0</v>
      </c>
      <c r="D2332" s="675"/>
      <c r="E2332" s="691">
        <v>3</v>
      </c>
      <c r="F2332" s="677">
        <v>0.5</v>
      </c>
      <c r="G2332" s="678">
        <f t="shared" si="1076"/>
        <v>1.5</v>
      </c>
      <c r="H2332" s="672">
        <f t="shared" si="1077"/>
        <v>0</v>
      </c>
      <c r="I2332" s="675"/>
      <c r="J2332" s="672"/>
      <c r="K2332" s="679"/>
      <c r="L2332" s="669">
        <v>56</v>
      </c>
      <c r="M2332" s="670"/>
      <c r="N2332" s="670"/>
    </row>
    <row r="2333" spans="1:14" s="623" customFormat="1">
      <c r="A2333" s="673"/>
      <c r="B2333" s="674" t="s">
        <v>325</v>
      </c>
      <c r="C2333" s="675">
        <v>0</v>
      </c>
      <c r="D2333" s="675"/>
      <c r="E2333" s="692">
        <v>2.5</v>
      </c>
      <c r="F2333" s="677">
        <v>0.5</v>
      </c>
      <c r="G2333" s="678">
        <f t="shared" si="1076"/>
        <v>1.25</v>
      </c>
      <c r="H2333" s="672">
        <f t="shared" si="1077"/>
        <v>0</v>
      </c>
      <c r="I2333" s="675"/>
      <c r="J2333" s="672"/>
      <c r="K2333" s="679"/>
      <c r="L2333" s="669">
        <v>57</v>
      </c>
      <c r="M2333" s="670"/>
      <c r="N2333" s="670"/>
    </row>
    <row r="2334" spans="1:14" s="623" customFormat="1">
      <c r="A2334" s="673"/>
      <c r="B2334" s="674" t="s">
        <v>326</v>
      </c>
      <c r="C2334" s="675">
        <v>0</v>
      </c>
      <c r="D2334" s="675"/>
      <c r="E2334" s="676">
        <v>5</v>
      </c>
      <c r="F2334" s="677">
        <v>0.5</v>
      </c>
      <c r="G2334" s="678">
        <f t="shared" si="1076"/>
        <v>2.5</v>
      </c>
      <c r="H2334" s="672">
        <f t="shared" si="1077"/>
        <v>0</v>
      </c>
      <c r="I2334" s="675"/>
      <c r="J2334" s="672"/>
      <c r="K2334" s="679"/>
      <c r="L2334" s="669">
        <v>58</v>
      </c>
      <c r="M2334" s="670"/>
      <c r="N2334" s="670"/>
    </row>
    <row r="2335" spans="1:14" s="628" customFormat="1">
      <c r="A2335" s="665" t="s">
        <v>21</v>
      </c>
      <c r="B2335" s="671" t="s">
        <v>327</v>
      </c>
      <c r="C2335" s="666">
        <v>6</v>
      </c>
      <c r="D2335" s="666">
        <v>0</v>
      </c>
      <c r="E2335" s="685">
        <v>20</v>
      </c>
      <c r="F2335" s="668">
        <v>0.5</v>
      </c>
      <c r="G2335" s="686">
        <f>E2335*F2335</f>
        <v>10</v>
      </c>
      <c r="H2335" s="672">
        <v>70</v>
      </c>
      <c r="I2335" s="666">
        <v>0</v>
      </c>
      <c r="J2335" s="667"/>
      <c r="K2335" s="684"/>
      <c r="L2335" s="687">
        <v>72</v>
      </c>
      <c r="M2335" s="721"/>
      <c r="N2335" s="721"/>
    </row>
  </sheetData>
  <autoFilter ref="L1:L2335" xr:uid="{00000000-0001-0000-0B00-000000000000}"/>
  <mergeCells count="14">
    <mergeCell ref="I1:K1"/>
    <mergeCell ref="A2:K2"/>
    <mergeCell ref="I3:K3"/>
    <mergeCell ref="H5:I5"/>
    <mergeCell ref="C5:D5"/>
    <mergeCell ref="A1:B1"/>
    <mergeCell ref="A4:A6"/>
    <mergeCell ref="B4:B6"/>
    <mergeCell ref="E5:E6"/>
    <mergeCell ref="F5:F6"/>
    <mergeCell ref="G5:G6"/>
    <mergeCell ref="J5:J6"/>
    <mergeCell ref="K5:K6"/>
    <mergeCell ref="C4:K4"/>
  </mergeCells>
  <printOptions horizontalCentered="1"/>
  <pageMargins left="0.70866141732283472" right="0.31496062992125984" top="0.74803149606299213" bottom="0.74803149606299213" header="0.31496062992125984" footer="0.31496062992125984"/>
  <pageSetup paperSize="9" scale="90" firstPageNumber="13" orientation="landscape" useFirstPageNumber="1" r:id="rId1"/>
  <headerFooter>
    <oddFooter>&amp;C&amp;P</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F1978-9D99-4E89-806C-B0705FAAF081}">
  <dimension ref="A1:V13"/>
  <sheetViews>
    <sheetView workbookViewId="0">
      <pane xSplit="2" ySplit="7" topLeftCell="C11" activePane="bottomRight" state="frozen"/>
      <selection activeCell="Q8" sqref="Q8"/>
      <selection pane="topRight" activeCell="Q8" sqref="Q8"/>
      <selection pane="bottomLeft" activeCell="Q8" sqref="Q8"/>
      <selection pane="bottomRight" activeCell="K6" sqref="K6:O6"/>
    </sheetView>
  </sheetViews>
  <sheetFormatPr defaultRowHeight="15.75"/>
  <cols>
    <col min="1" max="1" width="4.375" customWidth="1"/>
    <col min="2" max="2" width="33" customWidth="1"/>
    <col min="3" max="3" width="4.625" hidden="1" customWidth="1"/>
    <col min="4" max="4" width="6.125" hidden="1" customWidth="1"/>
    <col min="5" max="5" width="7.125" hidden="1" customWidth="1"/>
    <col min="6" max="6" width="6.5" customWidth="1"/>
    <col min="7" max="7" width="7" customWidth="1"/>
    <col min="8" max="9" width="9" customWidth="1"/>
    <col min="10" max="10" width="8" customWidth="1"/>
    <col min="11" max="11" width="6" customWidth="1"/>
    <col min="12" max="12" width="5.875" customWidth="1"/>
    <col min="13" max="13" width="7" customWidth="1"/>
    <col min="14" max="14" width="9" customWidth="1"/>
    <col min="17" max="17" width="6.375" customWidth="1"/>
    <col min="18" max="18" width="5.5" customWidth="1"/>
    <col min="19" max="19" width="6.375" customWidth="1"/>
  </cols>
  <sheetData>
    <row r="1" spans="1:22">
      <c r="A1" s="1930" t="s">
        <v>941</v>
      </c>
      <c r="B1" s="1930"/>
      <c r="C1" s="273"/>
      <c r="D1" s="273"/>
      <c r="E1" s="273"/>
      <c r="F1" s="273"/>
      <c r="G1" s="273"/>
      <c r="H1" s="273"/>
      <c r="I1" s="273"/>
      <c r="J1" s="273"/>
      <c r="K1" s="273"/>
      <c r="L1" s="273"/>
      <c r="M1" s="273"/>
      <c r="N1" s="273"/>
      <c r="O1" s="1927"/>
      <c r="P1" s="1927"/>
    </row>
    <row r="2" spans="1:22" ht="18.75">
      <c r="A2" s="1926" t="s">
        <v>1038</v>
      </c>
      <c r="B2" s="1926"/>
      <c r="C2" s="1926"/>
      <c r="D2" s="1926"/>
      <c r="E2" s="1926"/>
      <c r="F2" s="1926"/>
      <c r="G2" s="1926"/>
      <c r="H2" s="1926"/>
      <c r="I2" s="1926"/>
      <c r="J2" s="1926"/>
      <c r="K2" s="1926"/>
      <c r="L2" s="1926"/>
      <c r="M2" s="1926"/>
      <c r="N2" s="1926"/>
      <c r="O2" s="1926"/>
      <c r="P2" s="1926"/>
      <c r="Q2" s="1926"/>
      <c r="R2" s="1926"/>
      <c r="S2" s="1926"/>
      <c r="T2" s="1926"/>
      <c r="U2" s="1926"/>
      <c r="V2" s="1926"/>
    </row>
    <row r="3" spans="1:22" ht="16.5">
      <c r="A3" s="1928"/>
      <c r="B3" s="1928"/>
      <c r="C3" s="1928"/>
      <c r="D3" s="1928"/>
      <c r="E3" s="1928"/>
      <c r="F3" s="1928"/>
      <c r="G3" s="1928"/>
      <c r="H3" s="1928"/>
      <c r="I3" s="1928"/>
      <c r="J3" s="1928"/>
      <c r="K3" s="1928"/>
      <c r="L3" s="1928"/>
      <c r="M3" s="1928"/>
      <c r="N3" s="1928"/>
      <c r="O3" s="1928"/>
      <c r="P3" s="1928"/>
    </row>
    <row r="4" spans="1:22">
      <c r="A4" s="119"/>
      <c r="B4" s="119"/>
      <c r="C4" s="119"/>
      <c r="D4" s="119"/>
      <c r="E4" s="119"/>
      <c r="F4" s="119"/>
      <c r="G4" s="119"/>
      <c r="H4" s="119"/>
      <c r="I4" s="119"/>
      <c r="J4" s="1095"/>
      <c r="K4" s="1095"/>
      <c r="L4" s="1095"/>
      <c r="M4" s="119"/>
      <c r="N4" s="119"/>
      <c r="O4" s="1122"/>
      <c r="P4" s="1122"/>
      <c r="T4" s="1923" t="s">
        <v>174</v>
      </c>
      <c r="U4" s="1923"/>
      <c r="V4" s="1923"/>
    </row>
    <row r="5" spans="1:22" ht="15.75" customHeight="1">
      <c r="A5" s="1922" t="s">
        <v>4</v>
      </c>
      <c r="B5" s="1922" t="s">
        <v>253</v>
      </c>
      <c r="C5" s="1931" t="s">
        <v>1017</v>
      </c>
      <c r="D5" s="1931"/>
      <c r="E5" s="1931"/>
      <c r="F5" s="1931"/>
      <c r="G5" s="1931"/>
      <c r="H5" s="1931"/>
      <c r="I5" s="1931"/>
      <c r="J5" s="1931"/>
      <c r="K5" s="1931"/>
      <c r="L5" s="1931"/>
      <c r="M5" s="1931"/>
      <c r="N5" s="1931"/>
      <c r="O5" s="1931"/>
      <c r="P5" s="1931"/>
      <c r="Q5" s="1707" t="s">
        <v>987</v>
      </c>
      <c r="R5" s="1707"/>
      <c r="S5" s="1707"/>
      <c r="T5" s="1707"/>
      <c r="U5" s="1707"/>
      <c r="V5" s="1924" t="s">
        <v>14</v>
      </c>
    </row>
    <row r="6" spans="1:22" ht="30" customHeight="1">
      <c r="A6" s="1922"/>
      <c r="B6" s="1922"/>
      <c r="C6" s="1922" t="s">
        <v>256</v>
      </c>
      <c r="D6" s="1922" t="s">
        <v>257</v>
      </c>
      <c r="E6" s="1929" t="s">
        <v>258</v>
      </c>
      <c r="F6" s="1707" t="s">
        <v>915</v>
      </c>
      <c r="G6" s="1707"/>
      <c r="H6" s="1707"/>
      <c r="I6" s="1707"/>
      <c r="J6" s="1707"/>
      <c r="K6" s="1707" t="s">
        <v>916</v>
      </c>
      <c r="L6" s="1707"/>
      <c r="M6" s="1707"/>
      <c r="N6" s="1707"/>
      <c r="O6" s="1707"/>
      <c r="P6" s="1707" t="s">
        <v>786</v>
      </c>
      <c r="Q6" s="1707"/>
      <c r="R6" s="1707"/>
      <c r="S6" s="1707"/>
      <c r="T6" s="1707"/>
      <c r="U6" s="1707"/>
      <c r="V6" s="1925"/>
    </row>
    <row r="7" spans="1:22" ht="63.75">
      <c r="A7" s="1922"/>
      <c r="B7" s="1922"/>
      <c r="C7" s="1922"/>
      <c r="D7" s="1922"/>
      <c r="E7" s="1929"/>
      <c r="F7" s="120" t="s">
        <v>255</v>
      </c>
      <c r="G7" s="1123" t="s">
        <v>256</v>
      </c>
      <c r="H7" s="1123" t="s">
        <v>257</v>
      </c>
      <c r="I7" s="1124" t="s">
        <v>258</v>
      </c>
      <c r="J7" s="1124" t="s">
        <v>123</v>
      </c>
      <c r="K7" s="1112" t="s">
        <v>255</v>
      </c>
      <c r="L7" s="1113" t="s">
        <v>256</v>
      </c>
      <c r="M7" s="1123" t="s">
        <v>257</v>
      </c>
      <c r="N7" s="1124" t="s">
        <v>258</v>
      </c>
      <c r="O7" s="1096" t="s">
        <v>123</v>
      </c>
      <c r="P7" s="1707"/>
      <c r="Q7" s="1112" t="s">
        <v>255</v>
      </c>
      <c r="R7" s="1113" t="s">
        <v>256</v>
      </c>
      <c r="S7" s="1123" t="s">
        <v>257</v>
      </c>
      <c r="T7" s="1124" t="s">
        <v>258</v>
      </c>
      <c r="U7" s="1096" t="s">
        <v>123</v>
      </c>
      <c r="V7" s="1925"/>
    </row>
    <row r="8" spans="1:22">
      <c r="A8" s="121"/>
      <c r="B8" s="1123" t="s">
        <v>131</v>
      </c>
      <c r="C8" s="122"/>
      <c r="D8" s="122"/>
      <c r="E8" s="122"/>
      <c r="F8" s="122"/>
      <c r="G8" s="122"/>
      <c r="H8" s="122"/>
      <c r="I8" s="122"/>
      <c r="J8" s="122"/>
      <c r="K8" s="122"/>
      <c r="L8" s="122"/>
      <c r="M8" s="122"/>
      <c r="N8" s="122"/>
      <c r="O8" s="122"/>
      <c r="P8" s="122"/>
      <c r="Q8" s="122"/>
      <c r="R8" s="122"/>
      <c r="S8" s="122"/>
      <c r="T8" s="122"/>
      <c r="U8" s="122"/>
      <c r="V8" s="122"/>
    </row>
    <row r="9" spans="1:22">
      <c r="A9" s="1123" t="s">
        <v>20</v>
      </c>
      <c r="B9" s="123" t="s">
        <v>264</v>
      </c>
      <c r="C9" s="122"/>
      <c r="D9" s="122"/>
      <c r="E9" s="122"/>
      <c r="F9" s="122"/>
      <c r="G9" s="122"/>
      <c r="H9" s="122"/>
      <c r="I9" s="122"/>
      <c r="J9" s="122"/>
      <c r="K9" s="122"/>
      <c r="L9" s="122"/>
      <c r="M9" s="122"/>
      <c r="N9" s="122"/>
      <c r="O9" s="122"/>
      <c r="P9" s="122"/>
      <c r="Q9" s="122"/>
      <c r="R9" s="122"/>
      <c r="S9" s="122"/>
      <c r="T9" s="122"/>
      <c r="U9" s="122"/>
      <c r="V9" s="122"/>
    </row>
    <row r="10" spans="1:22">
      <c r="A10" s="1140"/>
      <c r="B10" s="1143" t="s">
        <v>363</v>
      </c>
      <c r="C10" s="122"/>
      <c r="D10" s="122"/>
      <c r="E10" s="122"/>
      <c r="F10" s="122"/>
      <c r="G10" s="122"/>
      <c r="H10" s="122"/>
      <c r="I10" s="122"/>
      <c r="J10" s="122"/>
      <c r="K10" s="122"/>
      <c r="L10" s="122"/>
      <c r="M10" s="122"/>
      <c r="N10" s="122"/>
      <c r="O10" s="122"/>
      <c r="P10" s="122"/>
      <c r="Q10" s="122"/>
      <c r="R10" s="122"/>
      <c r="S10" s="122"/>
      <c r="T10" s="122"/>
      <c r="U10" s="122"/>
      <c r="V10" s="122"/>
    </row>
    <row r="11" spans="1:22" ht="25.5">
      <c r="A11" s="1140"/>
      <c r="B11" s="1143" t="s">
        <v>364</v>
      </c>
      <c r="C11" s="121"/>
      <c r="D11" s="121"/>
      <c r="E11" s="121"/>
      <c r="F11" s="122"/>
      <c r="G11" s="121"/>
      <c r="H11" s="121"/>
      <c r="I11" s="121"/>
      <c r="J11" s="122"/>
      <c r="K11" s="122"/>
      <c r="L11" s="121"/>
      <c r="M11" s="122"/>
      <c r="N11" s="122"/>
      <c r="O11" s="122"/>
      <c r="P11" s="122"/>
      <c r="Q11" s="1097"/>
      <c r="R11" s="1097"/>
      <c r="S11" s="1097"/>
      <c r="T11" s="1097"/>
      <c r="U11" s="1097"/>
      <c r="V11" s="1097"/>
    </row>
    <row r="12" spans="1:22">
      <c r="A12" s="1123" t="s">
        <v>21</v>
      </c>
      <c r="B12" s="123" t="s">
        <v>327</v>
      </c>
      <c r="C12" s="1420">
        <v>2.5</v>
      </c>
      <c r="D12" s="1421">
        <v>0.5</v>
      </c>
      <c r="E12" s="1422">
        <v>1.25</v>
      </c>
      <c r="F12" s="1097"/>
      <c r="G12" s="1098"/>
      <c r="H12" s="1099"/>
      <c r="I12" s="1100"/>
      <c r="J12" s="1097"/>
      <c r="K12" s="1097"/>
      <c r="L12" s="1098"/>
      <c r="M12" s="1099"/>
      <c r="N12" s="1099"/>
      <c r="O12" s="1097"/>
      <c r="P12" s="1097"/>
      <c r="Q12" s="1097"/>
      <c r="R12" s="1097"/>
      <c r="S12" s="1097"/>
      <c r="T12" s="1097"/>
      <c r="U12" s="1097"/>
      <c r="V12" s="1097"/>
    </row>
    <row r="13" spans="1:22">
      <c r="A13" s="88"/>
      <c r="B13" s="88"/>
      <c r="C13" s="88"/>
      <c r="D13" s="88"/>
      <c r="E13" s="88"/>
      <c r="F13" s="88"/>
      <c r="G13" s="88"/>
      <c r="H13" s="88"/>
      <c r="I13" s="88"/>
      <c r="J13" s="88"/>
      <c r="K13" s="88"/>
      <c r="L13" s="88"/>
      <c r="M13" s="88"/>
      <c r="N13" s="88"/>
      <c r="O13" s="88"/>
      <c r="P13" s="88"/>
      <c r="Q13" s="88"/>
      <c r="R13" s="88"/>
      <c r="S13" s="88"/>
      <c r="T13" s="88"/>
      <c r="U13" s="88"/>
      <c r="V13" s="88"/>
    </row>
  </sheetData>
  <mergeCells count="16">
    <mergeCell ref="A1:B1"/>
    <mergeCell ref="O1:P1"/>
    <mergeCell ref="A2:V2"/>
    <mergeCell ref="A3:P3"/>
    <mergeCell ref="T4:V4"/>
    <mergeCell ref="V5:V7"/>
    <mergeCell ref="C6:C7"/>
    <mergeCell ref="D6:D7"/>
    <mergeCell ref="E6:E7"/>
    <mergeCell ref="F6:J6"/>
    <mergeCell ref="K6:O6"/>
    <mergeCell ref="P6:P7"/>
    <mergeCell ref="A5:A7"/>
    <mergeCell ref="B5:B7"/>
    <mergeCell ref="C5:P5"/>
    <mergeCell ref="Q5:U6"/>
  </mergeCells>
  <printOptions horizontalCentered="1"/>
  <pageMargins left="0.51181102362204722" right="0.31496062992125984" top="0.55118110236220474" bottom="0.55118110236220474" header="0.31496062992125984" footer="0.31496062992125984"/>
  <pageSetup paperSize="9" scale="75" firstPageNumber="35" orientation="landscape" useFirstPageNumber="1" r:id="rId1"/>
  <headerFooter>
    <oddHeader>&amp;C&amp;P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W28"/>
  <sheetViews>
    <sheetView zoomScale="85" zoomScaleNormal="85" zoomScalePageLayoutView="85" workbookViewId="0">
      <pane ySplit="7" topLeftCell="A8" activePane="bottomLeft" state="frozen"/>
      <selection activeCell="Q8" sqref="Q8"/>
      <selection pane="bottomLeft" activeCell="X7" sqref="X7"/>
    </sheetView>
  </sheetViews>
  <sheetFormatPr defaultColWidth="8" defaultRowHeight="15"/>
  <cols>
    <col min="1" max="1" width="5.125" style="126" customWidth="1"/>
    <col min="2" max="2" width="19.875" style="129" customWidth="1"/>
    <col min="3" max="3" width="8.125" style="130" customWidth="1"/>
    <col min="4" max="4" width="8.5" style="131" customWidth="1"/>
    <col min="5" max="5" width="6.5" style="132" customWidth="1"/>
    <col min="6" max="6" width="16.125" style="132" customWidth="1"/>
    <col min="7" max="7" width="10" style="132" customWidth="1"/>
    <col min="8" max="8" width="7" style="132" customWidth="1"/>
    <col min="9" max="9" width="4.375" style="132" customWidth="1"/>
    <col min="10" max="10" width="19.75" style="132" customWidth="1"/>
    <col min="11" max="11" width="7.75" style="132" hidden="1" customWidth="1"/>
    <col min="12" max="12" width="7.875" style="132" customWidth="1"/>
    <col min="13" max="13" width="15.375" style="132" customWidth="1"/>
    <col min="14" max="14" width="10.625" style="132" customWidth="1"/>
    <col min="15" max="15" width="7.375" style="132" customWidth="1"/>
    <col min="16" max="16" width="7.625" style="132" customWidth="1"/>
    <col min="17" max="17" width="5.25" style="133" customWidth="1"/>
    <col min="18" max="21" width="8" style="132" customWidth="1"/>
    <col min="22" max="22" width="2.375" style="132" customWidth="1"/>
    <col min="23" max="249" width="8" style="132"/>
    <col min="250" max="250" width="5.125" style="132" customWidth="1"/>
    <col min="251" max="251" width="13.375" style="132" customWidth="1"/>
    <col min="252" max="252" width="6.5" style="132" customWidth="1"/>
    <col min="253" max="253" width="6.25" style="132" customWidth="1"/>
    <col min="254" max="254" width="5.375" style="132" customWidth="1"/>
    <col min="255" max="255" width="14" style="132" customWidth="1"/>
    <col min="256" max="256" width="9.875" style="132" customWidth="1"/>
    <col min="257" max="257" width="8.25" style="132" customWidth="1"/>
    <col min="258" max="258" width="5.5" style="132" customWidth="1"/>
    <col min="259" max="259" width="7.875" style="132" customWidth="1"/>
    <col min="260" max="260" width="5.75" style="132" customWidth="1"/>
    <col min="261" max="261" width="8.375" style="132" customWidth="1"/>
    <col min="262" max="262" width="6.625" style="132" customWidth="1"/>
    <col min="263" max="263" width="8.375" style="132" customWidth="1"/>
    <col min="264" max="264" width="6.125" style="132" customWidth="1"/>
    <col min="265" max="265" width="8.5" style="132" customWidth="1"/>
    <col min="266" max="266" width="6.375" style="132" customWidth="1"/>
    <col min="267" max="267" width="5.75" style="132" customWidth="1"/>
    <col min="268" max="268" width="8.125" style="132" customWidth="1"/>
    <col min="269" max="269" width="10.125" style="132" customWidth="1"/>
    <col min="270" max="505" width="8" style="132"/>
    <col min="506" max="506" width="5.125" style="132" customWidth="1"/>
    <col min="507" max="507" width="13.375" style="132" customWidth="1"/>
    <col min="508" max="508" width="6.5" style="132" customWidth="1"/>
    <col min="509" max="509" width="6.25" style="132" customWidth="1"/>
    <col min="510" max="510" width="5.375" style="132" customWidth="1"/>
    <col min="511" max="511" width="14" style="132" customWidth="1"/>
    <col min="512" max="512" width="9.875" style="132" customWidth="1"/>
    <col min="513" max="513" width="8.25" style="132" customWidth="1"/>
    <col min="514" max="514" width="5.5" style="132" customWidth="1"/>
    <col min="515" max="515" width="7.875" style="132" customWidth="1"/>
    <col min="516" max="516" width="5.75" style="132" customWidth="1"/>
    <col min="517" max="517" width="8.375" style="132" customWidth="1"/>
    <col min="518" max="518" width="6.625" style="132" customWidth="1"/>
    <col min="519" max="519" width="8.375" style="132" customWidth="1"/>
    <col min="520" max="520" width="6.125" style="132" customWidth="1"/>
    <col min="521" max="521" width="8.5" style="132" customWidth="1"/>
    <col min="522" max="522" width="6.375" style="132" customWidth="1"/>
    <col min="523" max="523" width="5.75" style="132" customWidth="1"/>
    <col min="524" max="524" width="8.125" style="132" customWidth="1"/>
    <col min="525" max="525" width="10.125" style="132" customWidth="1"/>
    <col min="526" max="761" width="8" style="132"/>
    <col min="762" max="762" width="5.125" style="132" customWidth="1"/>
    <col min="763" max="763" width="13.375" style="132" customWidth="1"/>
    <col min="764" max="764" width="6.5" style="132" customWidth="1"/>
    <col min="765" max="765" width="6.25" style="132" customWidth="1"/>
    <col min="766" max="766" width="5.375" style="132" customWidth="1"/>
    <col min="767" max="767" width="14" style="132" customWidth="1"/>
    <col min="768" max="768" width="9.875" style="132" customWidth="1"/>
    <col min="769" max="769" width="8.25" style="132" customWidth="1"/>
    <col min="770" max="770" width="5.5" style="132" customWidth="1"/>
    <col min="771" max="771" width="7.875" style="132" customWidth="1"/>
    <col min="772" max="772" width="5.75" style="132" customWidth="1"/>
    <col min="773" max="773" width="8.375" style="132" customWidth="1"/>
    <col min="774" max="774" width="6.625" style="132" customWidth="1"/>
    <col min="775" max="775" width="8.375" style="132" customWidth="1"/>
    <col min="776" max="776" width="6.125" style="132" customWidth="1"/>
    <col min="777" max="777" width="8.5" style="132" customWidth="1"/>
    <col min="778" max="778" width="6.375" style="132" customWidth="1"/>
    <col min="779" max="779" width="5.75" style="132" customWidth="1"/>
    <col min="780" max="780" width="8.125" style="132" customWidth="1"/>
    <col min="781" max="781" width="10.125" style="132" customWidth="1"/>
    <col min="782" max="1017" width="8" style="132"/>
    <col min="1018" max="1018" width="5.125" style="132" customWidth="1"/>
    <col min="1019" max="1019" width="13.375" style="132" customWidth="1"/>
    <col min="1020" max="1020" width="6.5" style="132" customWidth="1"/>
    <col min="1021" max="1021" width="6.25" style="132" customWidth="1"/>
    <col min="1022" max="1022" width="5.375" style="132" customWidth="1"/>
    <col min="1023" max="1023" width="14" style="132" customWidth="1"/>
    <col min="1024" max="1024" width="9.875" style="132" customWidth="1"/>
    <col min="1025" max="1025" width="8.25" style="132" customWidth="1"/>
    <col min="1026" max="1026" width="5.5" style="132" customWidth="1"/>
    <col min="1027" max="1027" width="7.875" style="132" customWidth="1"/>
    <col min="1028" max="1028" width="5.75" style="132" customWidth="1"/>
    <col min="1029" max="1029" width="8.375" style="132" customWidth="1"/>
    <col min="1030" max="1030" width="6.625" style="132" customWidth="1"/>
    <col min="1031" max="1031" width="8.375" style="132" customWidth="1"/>
    <col min="1032" max="1032" width="6.125" style="132" customWidth="1"/>
    <col min="1033" max="1033" width="8.5" style="132" customWidth="1"/>
    <col min="1034" max="1034" width="6.375" style="132" customWidth="1"/>
    <col min="1035" max="1035" width="5.75" style="132" customWidth="1"/>
    <col min="1036" max="1036" width="8.125" style="132" customWidth="1"/>
    <col min="1037" max="1037" width="10.125" style="132" customWidth="1"/>
    <col min="1038" max="1273" width="8" style="132"/>
    <col min="1274" max="1274" width="5.125" style="132" customWidth="1"/>
    <col min="1275" max="1275" width="13.375" style="132" customWidth="1"/>
    <col min="1276" max="1276" width="6.5" style="132" customWidth="1"/>
    <col min="1277" max="1277" width="6.25" style="132" customWidth="1"/>
    <col min="1278" max="1278" width="5.375" style="132" customWidth="1"/>
    <col min="1279" max="1279" width="14" style="132" customWidth="1"/>
    <col min="1280" max="1280" width="9.875" style="132" customWidth="1"/>
    <col min="1281" max="1281" width="8.25" style="132" customWidth="1"/>
    <col min="1282" max="1282" width="5.5" style="132" customWidth="1"/>
    <col min="1283" max="1283" width="7.875" style="132" customWidth="1"/>
    <col min="1284" max="1284" width="5.75" style="132" customWidth="1"/>
    <col min="1285" max="1285" width="8.375" style="132" customWidth="1"/>
    <col min="1286" max="1286" width="6.625" style="132" customWidth="1"/>
    <col min="1287" max="1287" width="8.375" style="132" customWidth="1"/>
    <col min="1288" max="1288" width="6.125" style="132" customWidth="1"/>
    <col min="1289" max="1289" width="8.5" style="132" customWidth="1"/>
    <col min="1290" max="1290" width="6.375" style="132" customWidth="1"/>
    <col min="1291" max="1291" width="5.75" style="132" customWidth="1"/>
    <col min="1292" max="1292" width="8.125" style="132" customWidth="1"/>
    <col min="1293" max="1293" width="10.125" style="132" customWidth="1"/>
    <col min="1294" max="1529" width="8" style="132"/>
    <col min="1530" max="1530" width="5.125" style="132" customWidth="1"/>
    <col min="1531" max="1531" width="13.375" style="132" customWidth="1"/>
    <col min="1532" max="1532" width="6.5" style="132" customWidth="1"/>
    <col min="1533" max="1533" width="6.25" style="132" customWidth="1"/>
    <col min="1534" max="1534" width="5.375" style="132" customWidth="1"/>
    <col min="1535" max="1535" width="14" style="132" customWidth="1"/>
    <col min="1536" max="1536" width="9.875" style="132" customWidth="1"/>
    <col min="1537" max="1537" width="8.25" style="132" customWidth="1"/>
    <col min="1538" max="1538" width="5.5" style="132" customWidth="1"/>
    <col min="1539" max="1539" width="7.875" style="132" customWidth="1"/>
    <col min="1540" max="1540" width="5.75" style="132" customWidth="1"/>
    <col min="1541" max="1541" width="8.375" style="132" customWidth="1"/>
    <col min="1542" max="1542" width="6.625" style="132" customWidth="1"/>
    <col min="1543" max="1543" width="8.375" style="132" customWidth="1"/>
    <col min="1544" max="1544" width="6.125" style="132" customWidth="1"/>
    <col min="1545" max="1545" width="8.5" style="132" customWidth="1"/>
    <col min="1546" max="1546" width="6.375" style="132" customWidth="1"/>
    <col min="1547" max="1547" width="5.75" style="132" customWidth="1"/>
    <col min="1548" max="1548" width="8.125" style="132" customWidth="1"/>
    <col min="1549" max="1549" width="10.125" style="132" customWidth="1"/>
    <col min="1550" max="1785" width="8" style="132"/>
    <col min="1786" max="1786" width="5.125" style="132" customWidth="1"/>
    <col min="1787" max="1787" width="13.375" style="132" customWidth="1"/>
    <col min="1788" max="1788" width="6.5" style="132" customWidth="1"/>
    <col min="1789" max="1789" width="6.25" style="132" customWidth="1"/>
    <col min="1790" max="1790" width="5.375" style="132" customWidth="1"/>
    <col min="1791" max="1791" width="14" style="132" customWidth="1"/>
    <col min="1792" max="1792" width="9.875" style="132" customWidth="1"/>
    <col min="1793" max="1793" width="8.25" style="132" customWidth="1"/>
    <col min="1794" max="1794" width="5.5" style="132" customWidth="1"/>
    <col min="1795" max="1795" width="7.875" style="132" customWidth="1"/>
    <col min="1796" max="1796" width="5.75" style="132" customWidth="1"/>
    <col min="1797" max="1797" width="8.375" style="132" customWidth="1"/>
    <col min="1798" max="1798" width="6.625" style="132" customWidth="1"/>
    <col min="1799" max="1799" width="8.375" style="132" customWidth="1"/>
    <col min="1800" max="1800" width="6.125" style="132" customWidth="1"/>
    <col min="1801" max="1801" width="8.5" style="132" customWidth="1"/>
    <col min="1802" max="1802" width="6.375" style="132" customWidth="1"/>
    <col min="1803" max="1803" width="5.75" style="132" customWidth="1"/>
    <col min="1804" max="1804" width="8.125" style="132" customWidth="1"/>
    <col min="1805" max="1805" width="10.125" style="132" customWidth="1"/>
    <col min="1806" max="2041" width="8" style="132"/>
    <col min="2042" max="2042" width="5.125" style="132" customWidth="1"/>
    <col min="2043" max="2043" width="13.375" style="132" customWidth="1"/>
    <col min="2044" max="2044" width="6.5" style="132" customWidth="1"/>
    <col min="2045" max="2045" width="6.25" style="132" customWidth="1"/>
    <col min="2046" max="2046" width="5.375" style="132" customWidth="1"/>
    <col min="2047" max="2047" width="14" style="132" customWidth="1"/>
    <col min="2048" max="2048" width="9.875" style="132" customWidth="1"/>
    <col min="2049" max="2049" width="8.25" style="132" customWidth="1"/>
    <col min="2050" max="2050" width="5.5" style="132" customWidth="1"/>
    <col min="2051" max="2051" width="7.875" style="132" customWidth="1"/>
    <col min="2052" max="2052" width="5.75" style="132" customWidth="1"/>
    <col min="2053" max="2053" width="8.375" style="132" customWidth="1"/>
    <col min="2054" max="2054" width="6.625" style="132" customWidth="1"/>
    <col min="2055" max="2055" width="8.375" style="132" customWidth="1"/>
    <col min="2056" max="2056" width="6.125" style="132" customWidth="1"/>
    <col min="2057" max="2057" width="8.5" style="132" customWidth="1"/>
    <col min="2058" max="2058" width="6.375" style="132" customWidth="1"/>
    <col min="2059" max="2059" width="5.75" style="132" customWidth="1"/>
    <col min="2060" max="2060" width="8.125" style="132" customWidth="1"/>
    <col min="2061" max="2061" width="10.125" style="132" customWidth="1"/>
    <col min="2062" max="2297" width="8" style="132"/>
    <col min="2298" max="2298" width="5.125" style="132" customWidth="1"/>
    <col min="2299" max="2299" width="13.375" style="132" customWidth="1"/>
    <col min="2300" max="2300" width="6.5" style="132" customWidth="1"/>
    <col min="2301" max="2301" width="6.25" style="132" customWidth="1"/>
    <col min="2302" max="2302" width="5.375" style="132" customWidth="1"/>
    <col min="2303" max="2303" width="14" style="132" customWidth="1"/>
    <col min="2304" max="2304" width="9.875" style="132" customWidth="1"/>
    <col min="2305" max="2305" width="8.25" style="132" customWidth="1"/>
    <col min="2306" max="2306" width="5.5" style="132" customWidth="1"/>
    <col min="2307" max="2307" width="7.875" style="132" customWidth="1"/>
    <col min="2308" max="2308" width="5.75" style="132" customWidth="1"/>
    <col min="2309" max="2309" width="8.375" style="132" customWidth="1"/>
    <col min="2310" max="2310" width="6.625" style="132" customWidth="1"/>
    <col min="2311" max="2311" width="8.375" style="132" customWidth="1"/>
    <col min="2312" max="2312" width="6.125" style="132" customWidth="1"/>
    <col min="2313" max="2313" width="8.5" style="132" customWidth="1"/>
    <col min="2314" max="2314" width="6.375" style="132" customWidth="1"/>
    <col min="2315" max="2315" width="5.75" style="132" customWidth="1"/>
    <col min="2316" max="2316" width="8.125" style="132" customWidth="1"/>
    <col min="2317" max="2317" width="10.125" style="132" customWidth="1"/>
    <col min="2318" max="2553" width="8" style="132"/>
    <col min="2554" max="2554" width="5.125" style="132" customWidth="1"/>
    <col min="2555" max="2555" width="13.375" style="132" customWidth="1"/>
    <col min="2556" max="2556" width="6.5" style="132" customWidth="1"/>
    <col min="2557" max="2557" width="6.25" style="132" customWidth="1"/>
    <col min="2558" max="2558" width="5.375" style="132" customWidth="1"/>
    <col min="2559" max="2559" width="14" style="132" customWidth="1"/>
    <col min="2560" max="2560" width="9.875" style="132" customWidth="1"/>
    <col min="2561" max="2561" width="8.25" style="132" customWidth="1"/>
    <col min="2562" max="2562" width="5.5" style="132" customWidth="1"/>
    <col min="2563" max="2563" width="7.875" style="132" customWidth="1"/>
    <col min="2564" max="2564" width="5.75" style="132" customWidth="1"/>
    <col min="2565" max="2565" width="8.375" style="132" customWidth="1"/>
    <col min="2566" max="2566" width="6.625" style="132" customWidth="1"/>
    <col min="2567" max="2567" width="8.375" style="132" customWidth="1"/>
    <col min="2568" max="2568" width="6.125" style="132" customWidth="1"/>
    <col min="2569" max="2569" width="8.5" style="132" customWidth="1"/>
    <col min="2570" max="2570" width="6.375" style="132" customWidth="1"/>
    <col min="2571" max="2571" width="5.75" style="132" customWidth="1"/>
    <col min="2572" max="2572" width="8.125" style="132" customWidth="1"/>
    <col min="2573" max="2573" width="10.125" style="132" customWidth="1"/>
    <col min="2574" max="2809" width="8" style="132"/>
    <col min="2810" max="2810" width="5.125" style="132" customWidth="1"/>
    <col min="2811" max="2811" width="13.375" style="132" customWidth="1"/>
    <col min="2812" max="2812" width="6.5" style="132" customWidth="1"/>
    <col min="2813" max="2813" width="6.25" style="132" customWidth="1"/>
    <col min="2814" max="2814" width="5.375" style="132" customWidth="1"/>
    <col min="2815" max="2815" width="14" style="132" customWidth="1"/>
    <col min="2816" max="2816" width="9.875" style="132" customWidth="1"/>
    <col min="2817" max="2817" width="8.25" style="132" customWidth="1"/>
    <col min="2818" max="2818" width="5.5" style="132" customWidth="1"/>
    <col min="2819" max="2819" width="7.875" style="132" customWidth="1"/>
    <col min="2820" max="2820" width="5.75" style="132" customWidth="1"/>
    <col min="2821" max="2821" width="8.375" style="132" customWidth="1"/>
    <col min="2822" max="2822" width="6.625" style="132" customWidth="1"/>
    <col min="2823" max="2823" width="8.375" style="132" customWidth="1"/>
    <col min="2824" max="2824" width="6.125" style="132" customWidth="1"/>
    <col min="2825" max="2825" width="8.5" style="132" customWidth="1"/>
    <col min="2826" max="2826" width="6.375" style="132" customWidth="1"/>
    <col min="2827" max="2827" width="5.75" style="132" customWidth="1"/>
    <col min="2828" max="2828" width="8.125" style="132" customWidth="1"/>
    <col min="2829" max="2829" width="10.125" style="132" customWidth="1"/>
    <col min="2830" max="3065" width="8" style="132"/>
    <col min="3066" max="3066" width="5.125" style="132" customWidth="1"/>
    <col min="3067" max="3067" width="13.375" style="132" customWidth="1"/>
    <col min="3068" max="3068" width="6.5" style="132" customWidth="1"/>
    <col min="3069" max="3069" width="6.25" style="132" customWidth="1"/>
    <col min="3070" max="3070" width="5.375" style="132" customWidth="1"/>
    <col min="3071" max="3071" width="14" style="132" customWidth="1"/>
    <col min="3072" max="3072" width="9.875" style="132" customWidth="1"/>
    <col min="3073" max="3073" width="8.25" style="132" customWidth="1"/>
    <col min="3074" max="3074" width="5.5" style="132" customWidth="1"/>
    <col min="3075" max="3075" width="7.875" style="132" customWidth="1"/>
    <col min="3076" max="3076" width="5.75" style="132" customWidth="1"/>
    <col min="3077" max="3077" width="8.375" style="132" customWidth="1"/>
    <col min="3078" max="3078" width="6.625" style="132" customWidth="1"/>
    <col min="3079" max="3079" width="8.375" style="132" customWidth="1"/>
    <col min="3080" max="3080" width="6.125" style="132" customWidth="1"/>
    <col min="3081" max="3081" width="8.5" style="132" customWidth="1"/>
    <col min="3082" max="3082" width="6.375" style="132" customWidth="1"/>
    <col min="3083" max="3083" width="5.75" style="132" customWidth="1"/>
    <col min="3084" max="3084" width="8.125" style="132" customWidth="1"/>
    <col min="3085" max="3085" width="10.125" style="132" customWidth="1"/>
    <col min="3086" max="3321" width="8" style="132"/>
    <col min="3322" max="3322" width="5.125" style="132" customWidth="1"/>
    <col min="3323" max="3323" width="13.375" style="132" customWidth="1"/>
    <col min="3324" max="3324" width="6.5" style="132" customWidth="1"/>
    <col min="3325" max="3325" width="6.25" style="132" customWidth="1"/>
    <col min="3326" max="3326" width="5.375" style="132" customWidth="1"/>
    <col min="3327" max="3327" width="14" style="132" customWidth="1"/>
    <col min="3328" max="3328" width="9.875" style="132" customWidth="1"/>
    <col min="3329" max="3329" width="8.25" style="132" customWidth="1"/>
    <col min="3330" max="3330" width="5.5" style="132" customWidth="1"/>
    <col min="3331" max="3331" width="7.875" style="132" customWidth="1"/>
    <col min="3332" max="3332" width="5.75" style="132" customWidth="1"/>
    <col min="3333" max="3333" width="8.375" style="132" customWidth="1"/>
    <col min="3334" max="3334" width="6.625" style="132" customWidth="1"/>
    <col min="3335" max="3335" width="8.375" style="132" customWidth="1"/>
    <col min="3336" max="3336" width="6.125" style="132" customWidth="1"/>
    <col min="3337" max="3337" width="8.5" style="132" customWidth="1"/>
    <col min="3338" max="3338" width="6.375" style="132" customWidth="1"/>
    <col min="3339" max="3339" width="5.75" style="132" customWidth="1"/>
    <col min="3340" max="3340" width="8.125" style="132" customWidth="1"/>
    <col min="3341" max="3341" width="10.125" style="132" customWidth="1"/>
    <col min="3342" max="3577" width="8" style="132"/>
    <col min="3578" max="3578" width="5.125" style="132" customWidth="1"/>
    <col min="3579" max="3579" width="13.375" style="132" customWidth="1"/>
    <col min="3580" max="3580" width="6.5" style="132" customWidth="1"/>
    <col min="3581" max="3581" width="6.25" style="132" customWidth="1"/>
    <col min="3582" max="3582" width="5.375" style="132" customWidth="1"/>
    <col min="3583" max="3583" width="14" style="132" customWidth="1"/>
    <col min="3584" max="3584" width="9.875" style="132" customWidth="1"/>
    <col min="3585" max="3585" width="8.25" style="132" customWidth="1"/>
    <col min="3586" max="3586" width="5.5" style="132" customWidth="1"/>
    <col min="3587" max="3587" width="7.875" style="132" customWidth="1"/>
    <col min="3588" max="3588" width="5.75" style="132" customWidth="1"/>
    <col min="3589" max="3589" width="8.375" style="132" customWidth="1"/>
    <col min="3590" max="3590" width="6.625" style="132" customWidth="1"/>
    <col min="3591" max="3591" width="8.375" style="132" customWidth="1"/>
    <col min="3592" max="3592" width="6.125" style="132" customWidth="1"/>
    <col min="3593" max="3593" width="8.5" style="132" customWidth="1"/>
    <col min="3594" max="3594" width="6.375" style="132" customWidth="1"/>
    <col min="3595" max="3595" width="5.75" style="132" customWidth="1"/>
    <col min="3596" max="3596" width="8.125" style="132" customWidth="1"/>
    <col min="3597" max="3597" width="10.125" style="132" customWidth="1"/>
    <col min="3598" max="3833" width="8" style="132"/>
    <col min="3834" max="3834" width="5.125" style="132" customWidth="1"/>
    <col min="3835" max="3835" width="13.375" style="132" customWidth="1"/>
    <col min="3836" max="3836" width="6.5" style="132" customWidth="1"/>
    <col min="3837" max="3837" width="6.25" style="132" customWidth="1"/>
    <col min="3838" max="3838" width="5.375" style="132" customWidth="1"/>
    <col min="3839" max="3839" width="14" style="132" customWidth="1"/>
    <col min="3840" max="3840" width="9.875" style="132" customWidth="1"/>
    <col min="3841" max="3841" width="8.25" style="132" customWidth="1"/>
    <col min="3842" max="3842" width="5.5" style="132" customWidth="1"/>
    <col min="3843" max="3843" width="7.875" style="132" customWidth="1"/>
    <col min="3844" max="3844" width="5.75" style="132" customWidth="1"/>
    <col min="3845" max="3845" width="8.375" style="132" customWidth="1"/>
    <col min="3846" max="3846" width="6.625" style="132" customWidth="1"/>
    <col min="3847" max="3847" width="8.375" style="132" customWidth="1"/>
    <col min="3848" max="3848" width="6.125" style="132" customWidth="1"/>
    <col min="3849" max="3849" width="8.5" style="132" customWidth="1"/>
    <col min="3850" max="3850" width="6.375" style="132" customWidth="1"/>
    <col min="3851" max="3851" width="5.75" style="132" customWidth="1"/>
    <col min="3852" max="3852" width="8.125" style="132" customWidth="1"/>
    <col min="3853" max="3853" width="10.125" style="132" customWidth="1"/>
    <col min="3854" max="4089" width="8" style="132"/>
    <col min="4090" max="4090" width="5.125" style="132" customWidth="1"/>
    <col min="4091" max="4091" width="13.375" style="132" customWidth="1"/>
    <col min="4092" max="4092" width="6.5" style="132" customWidth="1"/>
    <col min="4093" max="4093" width="6.25" style="132" customWidth="1"/>
    <col min="4094" max="4094" width="5.375" style="132" customWidth="1"/>
    <col min="4095" max="4095" width="14" style="132" customWidth="1"/>
    <col min="4096" max="4096" width="9.875" style="132" customWidth="1"/>
    <col min="4097" max="4097" width="8.25" style="132" customWidth="1"/>
    <col min="4098" max="4098" width="5.5" style="132" customWidth="1"/>
    <col min="4099" max="4099" width="7.875" style="132" customWidth="1"/>
    <col min="4100" max="4100" width="5.75" style="132" customWidth="1"/>
    <col min="4101" max="4101" width="8.375" style="132" customWidth="1"/>
    <col min="4102" max="4102" width="6.625" style="132" customWidth="1"/>
    <col min="4103" max="4103" width="8.375" style="132" customWidth="1"/>
    <col min="4104" max="4104" width="6.125" style="132" customWidth="1"/>
    <col min="4105" max="4105" width="8.5" style="132" customWidth="1"/>
    <col min="4106" max="4106" width="6.375" style="132" customWidth="1"/>
    <col min="4107" max="4107" width="5.75" style="132" customWidth="1"/>
    <col min="4108" max="4108" width="8.125" style="132" customWidth="1"/>
    <col min="4109" max="4109" width="10.125" style="132" customWidth="1"/>
    <col min="4110" max="4345" width="8" style="132"/>
    <col min="4346" max="4346" width="5.125" style="132" customWidth="1"/>
    <col min="4347" max="4347" width="13.375" style="132" customWidth="1"/>
    <col min="4348" max="4348" width="6.5" style="132" customWidth="1"/>
    <col min="4349" max="4349" width="6.25" style="132" customWidth="1"/>
    <col min="4350" max="4350" width="5.375" style="132" customWidth="1"/>
    <col min="4351" max="4351" width="14" style="132" customWidth="1"/>
    <col min="4352" max="4352" width="9.875" style="132" customWidth="1"/>
    <col min="4353" max="4353" width="8.25" style="132" customWidth="1"/>
    <col min="4354" max="4354" width="5.5" style="132" customWidth="1"/>
    <col min="4355" max="4355" width="7.875" style="132" customWidth="1"/>
    <col min="4356" max="4356" width="5.75" style="132" customWidth="1"/>
    <col min="4357" max="4357" width="8.375" style="132" customWidth="1"/>
    <col min="4358" max="4358" width="6.625" style="132" customWidth="1"/>
    <col min="4359" max="4359" width="8.375" style="132" customWidth="1"/>
    <col min="4360" max="4360" width="6.125" style="132" customWidth="1"/>
    <col min="4361" max="4361" width="8.5" style="132" customWidth="1"/>
    <col min="4362" max="4362" width="6.375" style="132" customWidth="1"/>
    <col min="4363" max="4363" width="5.75" style="132" customWidth="1"/>
    <col min="4364" max="4364" width="8.125" style="132" customWidth="1"/>
    <col min="4365" max="4365" width="10.125" style="132" customWidth="1"/>
    <col min="4366" max="4601" width="8" style="132"/>
    <col min="4602" max="4602" width="5.125" style="132" customWidth="1"/>
    <col min="4603" max="4603" width="13.375" style="132" customWidth="1"/>
    <col min="4604" max="4604" width="6.5" style="132" customWidth="1"/>
    <col min="4605" max="4605" width="6.25" style="132" customWidth="1"/>
    <col min="4606" max="4606" width="5.375" style="132" customWidth="1"/>
    <col min="4607" max="4607" width="14" style="132" customWidth="1"/>
    <col min="4608" max="4608" width="9.875" style="132" customWidth="1"/>
    <col min="4609" max="4609" width="8.25" style="132" customWidth="1"/>
    <col min="4610" max="4610" width="5.5" style="132" customWidth="1"/>
    <col min="4611" max="4611" width="7.875" style="132" customWidth="1"/>
    <col min="4612" max="4612" width="5.75" style="132" customWidth="1"/>
    <col min="4613" max="4613" width="8.375" style="132" customWidth="1"/>
    <col min="4614" max="4614" width="6.625" style="132" customWidth="1"/>
    <col min="4615" max="4615" width="8.375" style="132" customWidth="1"/>
    <col min="4616" max="4616" width="6.125" style="132" customWidth="1"/>
    <col min="4617" max="4617" width="8.5" style="132" customWidth="1"/>
    <col min="4618" max="4618" width="6.375" style="132" customWidth="1"/>
    <col min="4619" max="4619" width="5.75" style="132" customWidth="1"/>
    <col min="4620" max="4620" width="8.125" style="132" customWidth="1"/>
    <col min="4621" max="4621" width="10.125" style="132" customWidth="1"/>
    <col min="4622" max="4857" width="8" style="132"/>
    <col min="4858" max="4858" width="5.125" style="132" customWidth="1"/>
    <col min="4859" max="4859" width="13.375" style="132" customWidth="1"/>
    <col min="4860" max="4860" width="6.5" style="132" customWidth="1"/>
    <col min="4861" max="4861" width="6.25" style="132" customWidth="1"/>
    <col min="4862" max="4862" width="5.375" style="132" customWidth="1"/>
    <col min="4863" max="4863" width="14" style="132" customWidth="1"/>
    <col min="4864" max="4864" width="9.875" style="132" customWidth="1"/>
    <col min="4865" max="4865" width="8.25" style="132" customWidth="1"/>
    <col min="4866" max="4866" width="5.5" style="132" customWidth="1"/>
    <col min="4867" max="4867" width="7.875" style="132" customWidth="1"/>
    <col min="4868" max="4868" width="5.75" style="132" customWidth="1"/>
    <col min="4869" max="4869" width="8.375" style="132" customWidth="1"/>
    <col min="4870" max="4870" width="6.625" style="132" customWidth="1"/>
    <col min="4871" max="4871" width="8.375" style="132" customWidth="1"/>
    <col min="4872" max="4872" width="6.125" style="132" customWidth="1"/>
    <col min="4873" max="4873" width="8.5" style="132" customWidth="1"/>
    <col min="4874" max="4874" width="6.375" style="132" customWidth="1"/>
    <col min="4875" max="4875" width="5.75" style="132" customWidth="1"/>
    <col min="4876" max="4876" width="8.125" style="132" customWidth="1"/>
    <col min="4877" max="4877" width="10.125" style="132" customWidth="1"/>
    <col min="4878" max="5113" width="8" style="132"/>
    <col min="5114" max="5114" width="5.125" style="132" customWidth="1"/>
    <col min="5115" max="5115" width="13.375" style="132" customWidth="1"/>
    <col min="5116" max="5116" width="6.5" style="132" customWidth="1"/>
    <col min="5117" max="5117" width="6.25" style="132" customWidth="1"/>
    <col min="5118" max="5118" width="5.375" style="132" customWidth="1"/>
    <col min="5119" max="5119" width="14" style="132" customWidth="1"/>
    <col min="5120" max="5120" width="9.875" style="132" customWidth="1"/>
    <col min="5121" max="5121" width="8.25" style="132" customWidth="1"/>
    <col min="5122" max="5122" width="5.5" style="132" customWidth="1"/>
    <col min="5123" max="5123" width="7.875" style="132" customWidth="1"/>
    <col min="5124" max="5124" width="5.75" style="132" customWidth="1"/>
    <col min="5125" max="5125" width="8.375" style="132" customWidth="1"/>
    <col min="5126" max="5126" width="6.625" style="132" customWidth="1"/>
    <col min="5127" max="5127" width="8.375" style="132" customWidth="1"/>
    <col min="5128" max="5128" width="6.125" style="132" customWidth="1"/>
    <col min="5129" max="5129" width="8.5" style="132" customWidth="1"/>
    <col min="5130" max="5130" width="6.375" style="132" customWidth="1"/>
    <col min="5131" max="5131" width="5.75" style="132" customWidth="1"/>
    <col min="5132" max="5132" width="8.125" style="132" customWidth="1"/>
    <col min="5133" max="5133" width="10.125" style="132" customWidth="1"/>
    <col min="5134" max="5369" width="8" style="132"/>
    <col min="5370" max="5370" width="5.125" style="132" customWidth="1"/>
    <col min="5371" max="5371" width="13.375" style="132" customWidth="1"/>
    <col min="5372" max="5372" width="6.5" style="132" customWidth="1"/>
    <col min="5373" max="5373" width="6.25" style="132" customWidth="1"/>
    <col min="5374" max="5374" width="5.375" style="132" customWidth="1"/>
    <col min="5375" max="5375" width="14" style="132" customWidth="1"/>
    <col min="5376" max="5376" width="9.875" style="132" customWidth="1"/>
    <col min="5377" max="5377" width="8.25" style="132" customWidth="1"/>
    <col min="5378" max="5378" width="5.5" style="132" customWidth="1"/>
    <col min="5379" max="5379" width="7.875" style="132" customWidth="1"/>
    <col min="5380" max="5380" width="5.75" style="132" customWidth="1"/>
    <col min="5381" max="5381" width="8.375" style="132" customWidth="1"/>
    <col min="5382" max="5382" width="6.625" style="132" customWidth="1"/>
    <col min="5383" max="5383" width="8.375" style="132" customWidth="1"/>
    <col min="5384" max="5384" width="6.125" style="132" customWidth="1"/>
    <col min="5385" max="5385" width="8.5" style="132" customWidth="1"/>
    <col min="5386" max="5386" width="6.375" style="132" customWidth="1"/>
    <col min="5387" max="5387" width="5.75" style="132" customWidth="1"/>
    <col min="5388" max="5388" width="8.125" style="132" customWidth="1"/>
    <col min="5389" max="5389" width="10.125" style="132" customWidth="1"/>
    <col min="5390" max="5625" width="8" style="132"/>
    <col min="5626" max="5626" width="5.125" style="132" customWidth="1"/>
    <col min="5627" max="5627" width="13.375" style="132" customWidth="1"/>
    <col min="5628" max="5628" width="6.5" style="132" customWidth="1"/>
    <col min="5629" max="5629" width="6.25" style="132" customWidth="1"/>
    <col min="5630" max="5630" width="5.375" style="132" customWidth="1"/>
    <col min="5631" max="5631" width="14" style="132" customWidth="1"/>
    <col min="5632" max="5632" width="9.875" style="132" customWidth="1"/>
    <col min="5633" max="5633" width="8.25" style="132" customWidth="1"/>
    <col min="5634" max="5634" width="5.5" style="132" customWidth="1"/>
    <col min="5635" max="5635" width="7.875" style="132" customWidth="1"/>
    <col min="5636" max="5636" width="5.75" style="132" customWidth="1"/>
    <col min="5637" max="5637" width="8.375" style="132" customWidth="1"/>
    <col min="5638" max="5638" width="6.625" style="132" customWidth="1"/>
    <col min="5639" max="5639" width="8.375" style="132" customWidth="1"/>
    <col min="5640" max="5640" width="6.125" style="132" customWidth="1"/>
    <col min="5641" max="5641" width="8.5" style="132" customWidth="1"/>
    <col min="5642" max="5642" width="6.375" style="132" customWidth="1"/>
    <col min="5643" max="5643" width="5.75" style="132" customWidth="1"/>
    <col min="5644" max="5644" width="8.125" style="132" customWidth="1"/>
    <col min="5645" max="5645" width="10.125" style="132" customWidth="1"/>
    <col min="5646" max="5881" width="8" style="132"/>
    <col min="5882" max="5882" width="5.125" style="132" customWidth="1"/>
    <col min="5883" max="5883" width="13.375" style="132" customWidth="1"/>
    <col min="5884" max="5884" width="6.5" style="132" customWidth="1"/>
    <col min="5885" max="5885" width="6.25" style="132" customWidth="1"/>
    <col min="5886" max="5886" width="5.375" style="132" customWidth="1"/>
    <col min="5887" max="5887" width="14" style="132" customWidth="1"/>
    <col min="5888" max="5888" width="9.875" style="132" customWidth="1"/>
    <col min="5889" max="5889" width="8.25" style="132" customWidth="1"/>
    <col min="5890" max="5890" width="5.5" style="132" customWidth="1"/>
    <col min="5891" max="5891" width="7.875" style="132" customWidth="1"/>
    <col min="5892" max="5892" width="5.75" style="132" customWidth="1"/>
    <col min="5893" max="5893" width="8.375" style="132" customWidth="1"/>
    <col min="5894" max="5894" width="6.625" style="132" customWidth="1"/>
    <col min="5895" max="5895" width="8.375" style="132" customWidth="1"/>
    <col min="5896" max="5896" width="6.125" style="132" customWidth="1"/>
    <col min="5897" max="5897" width="8.5" style="132" customWidth="1"/>
    <col min="5898" max="5898" width="6.375" style="132" customWidth="1"/>
    <col min="5899" max="5899" width="5.75" style="132" customWidth="1"/>
    <col min="5900" max="5900" width="8.125" style="132" customWidth="1"/>
    <col min="5901" max="5901" width="10.125" style="132" customWidth="1"/>
    <col min="5902" max="6137" width="8" style="132"/>
    <col min="6138" max="6138" width="5.125" style="132" customWidth="1"/>
    <col min="6139" max="6139" width="13.375" style="132" customWidth="1"/>
    <col min="6140" max="6140" width="6.5" style="132" customWidth="1"/>
    <col min="6141" max="6141" width="6.25" style="132" customWidth="1"/>
    <col min="6142" max="6142" width="5.375" style="132" customWidth="1"/>
    <col min="6143" max="6143" width="14" style="132" customWidth="1"/>
    <col min="6144" max="6144" width="9.875" style="132" customWidth="1"/>
    <col min="6145" max="6145" width="8.25" style="132" customWidth="1"/>
    <col min="6146" max="6146" width="5.5" style="132" customWidth="1"/>
    <col min="6147" max="6147" width="7.875" style="132" customWidth="1"/>
    <col min="6148" max="6148" width="5.75" style="132" customWidth="1"/>
    <col min="6149" max="6149" width="8.375" style="132" customWidth="1"/>
    <col min="6150" max="6150" width="6.625" style="132" customWidth="1"/>
    <col min="6151" max="6151" width="8.375" style="132" customWidth="1"/>
    <col min="6152" max="6152" width="6.125" style="132" customWidth="1"/>
    <col min="6153" max="6153" width="8.5" style="132" customWidth="1"/>
    <col min="6154" max="6154" width="6.375" style="132" customWidth="1"/>
    <col min="6155" max="6155" width="5.75" style="132" customWidth="1"/>
    <col min="6156" max="6156" width="8.125" style="132" customWidth="1"/>
    <col min="6157" max="6157" width="10.125" style="132" customWidth="1"/>
    <col min="6158" max="6393" width="8" style="132"/>
    <col min="6394" max="6394" width="5.125" style="132" customWidth="1"/>
    <col min="6395" max="6395" width="13.375" style="132" customWidth="1"/>
    <col min="6396" max="6396" width="6.5" style="132" customWidth="1"/>
    <col min="6397" max="6397" width="6.25" style="132" customWidth="1"/>
    <col min="6398" max="6398" width="5.375" style="132" customWidth="1"/>
    <col min="6399" max="6399" width="14" style="132" customWidth="1"/>
    <col min="6400" max="6400" width="9.875" style="132" customWidth="1"/>
    <col min="6401" max="6401" width="8.25" style="132" customWidth="1"/>
    <col min="6402" max="6402" width="5.5" style="132" customWidth="1"/>
    <col min="6403" max="6403" width="7.875" style="132" customWidth="1"/>
    <col min="6404" max="6404" width="5.75" style="132" customWidth="1"/>
    <col min="6405" max="6405" width="8.375" style="132" customWidth="1"/>
    <col min="6406" max="6406" width="6.625" style="132" customWidth="1"/>
    <col min="6407" max="6407" width="8.375" style="132" customWidth="1"/>
    <col min="6408" max="6408" width="6.125" style="132" customWidth="1"/>
    <col min="6409" max="6409" width="8.5" style="132" customWidth="1"/>
    <col min="6410" max="6410" width="6.375" style="132" customWidth="1"/>
    <col min="6411" max="6411" width="5.75" style="132" customWidth="1"/>
    <col min="6412" max="6412" width="8.125" style="132" customWidth="1"/>
    <col min="6413" max="6413" width="10.125" style="132" customWidth="1"/>
    <col min="6414" max="6649" width="8" style="132"/>
    <col min="6650" max="6650" width="5.125" style="132" customWidth="1"/>
    <col min="6651" max="6651" width="13.375" style="132" customWidth="1"/>
    <col min="6652" max="6652" width="6.5" style="132" customWidth="1"/>
    <col min="6653" max="6653" width="6.25" style="132" customWidth="1"/>
    <col min="6654" max="6654" width="5.375" style="132" customWidth="1"/>
    <col min="6655" max="6655" width="14" style="132" customWidth="1"/>
    <col min="6656" max="6656" width="9.875" style="132" customWidth="1"/>
    <col min="6657" max="6657" width="8.25" style="132" customWidth="1"/>
    <col min="6658" max="6658" width="5.5" style="132" customWidth="1"/>
    <col min="6659" max="6659" width="7.875" style="132" customWidth="1"/>
    <col min="6660" max="6660" width="5.75" style="132" customWidth="1"/>
    <col min="6661" max="6661" width="8.375" style="132" customWidth="1"/>
    <col min="6662" max="6662" width="6.625" style="132" customWidth="1"/>
    <col min="6663" max="6663" width="8.375" style="132" customWidth="1"/>
    <col min="6664" max="6664" width="6.125" style="132" customWidth="1"/>
    <col min="6665" max="6665" width="8.5" style="132" customWidth="1"/>
    <col min="6666" max="6666" width="6.375" style="132" customWidth="1"/>
    <col min="6667" max="6667" width="5.75" style="132" customWidth="1"/>
    <col min="6668" max="6668" width="8.125" style="132" customWidth="1"/>
    <col min="6669" max="6669" width="10.125" style="132" customWidth="1"/>
    <col min="6670" max="6905" width="8" style="132"/>
    <col min="6906" max="6906" width="5.125" style="132" customWidth="1"/>
    <col min="6907" max="6907" width="13.375" style="132" customWidth="1"/>
    <col min="6908" max="6908" width="6.5" style="132" customWidth="1"/>
    <col min="6909" max="6909" width="6.25" style="132" customWidth="1"/>
    <col min="6910" max="6910" width="5.375" style="132" customWidth="1"/>
    <col min="6911" max="6911" width="14" style="132" customWidth="1"/>
    <col min="6912" max="6912" width="9.875" style="132" customWidth="1"/>
    <col min="6913" max="6913" width="8.25" style="132" customWidth="1"/>
    <col min="6914" max="6914" width="5.5" style="132" customWidth="1"/>
    <col min="6915" max="6915" width="7.875" style="132" customWidth="1"/>
    <col min="6916" max="6916" width="5.75" style="132" customWidth="1"/>
    <col min="6917" max="6917" width="8.375" style="132" customWidth="1"/>
    <col min="6918" max="6918" width="6.625" style="132" customWidth="1"/>
    <col min="6919" max="6919" width="8.375" style="132" customWidth="1"/>
    <col min="6920" max="6920" width="6.125" style="132" customWidth="1"/>
    <col min="6921" max="6921" width="8.5" style="132" customWidth="1"/>
    <col min="6922" max="6922" width="6.375" style="132" customWidth="1"/>
    <col min="6923" max="6923" width="5.75" style="132" customWidth="1"/>
    <col min="6924" max="6924" width="8.125" style="132" customWidth="1"/>
    <col min="6925" max="6925" width="10.125" style="132" customWidth="1"/>
    <col min="6926" max="7161" width="8" style="132"/>
    <col min="7162" max="7162" width="5.125" style="132" customWidth="1"/>
    <col min="7163" max="7163" width="13.375" style="132" customWidth="1"/>
    <col min="7164" max="7164" width="6.5" style="132" customWidth="1"/>
    <col min="7165" max="7165" width="6.25" style="132" customWidth="1"/>
    <col min="7166" max="7166" width="5.375" style="132" customWidth="1"/>
    <col min="7167" max="7167" width="14" style="132" customWidth="1"/>
    <col min="7168" max="7168" width="9.875" style="132" customWidth="1"/>
    <col min="7169" max="7169" width="8.25" style="132" customWidth="1"/>
    <col min="7170" max="7170" width="5.5" style="132" customWidth="1"/>
    <col min="7171" max="7171" width="7.875" style="132" customWidth="1"/>
    <col min="7172" max="7172" width="5.75" style="132" customWidth="1"/>
    <col min="7173" max="7173" width="8.375" style="132" customWidth="1"/>
    <col min="7174" max="7174" width="6.625" style="132" customWidth="1"/>
    <col min="7175" max="7175" width="8.375" style="132" customWidth="1"/>
    <col min="7176" max="7176" width="6.125" style="132" customWidth="1"/>
    <col min="7177" max="7177" width="8.5" style="132" customWidth="1"/>
    <col min="7178" max="7178" width="6.375" style="132" customWidth="1"/>
    <col min="7179" max="7179" width="5.75" style="132" customWidth="1"/>
    <col min="7180" max="7180" width="8.125" style="132" customWidth="1"/>
    <col min="7181" max="7181" width="10.125" style="132" customWidth="1"/>
    <col min="7182" max="7417" width="8" style="132"/>
    <col min="7418" max="7418" width="5.125" style="132" customWidth="1"/>
    <col min="7419" max="7419" width="13.375" style="132" customWidth="1"/>
    <col min="7420" max="7420" width="6.5" style="132" customWidth="1"/>
    <col min="7421" max="7421" width="6.25" style="132" customWidth="1"/>
    <col min="7422" max="7422" width="5.375" style="132" customWidth="1"/>
    <col min="7423" max="7423" width="14" style="132" customWidth="1"/>
    <col min="7424" max="7424" width="9.875" style="132" customWidth="1"/>
    <col min="7425" max="7425" width="8.25" style="132" customWidth="1"/>
    <col min="7426" max="7426" width="5.5" style="132" customWidth="1"/>
    <col min="7427" max="7427" width="7.875" style="132" customWidth="1"/>
    <col min="7428" max="7428" width="5.75" style="132" customWidth="1"/>
    <col min="7429" max="7429" width="8.375" style="132" customWidth="1"/>
    <col min="7430" max="7430" width="6.625" style="132" customWidth="1"/>
    <col min="7431" max="7431" width="8.375" style="132" customWidth="1"/>
    <col min="7432" max="7432" width="6.125" style="132" customWidth="1"/>
    <col min="7433" max="7433" width="8.5" style="132" customWidth="1"/>
    <col min="7434" max="7434" width="6.375" style="132" customWidth="1"/>
    <col min="7435" max="7435" width="5.75" style="132" customWidth="1"/>
    <col min="7436" max="7436" width="8.125" style="132" customWidth="1"/>
    <col min="7437" max="7437" width="10.125" style="132" customWidth="1"/>
    <col min="7438" max="7673" width="8" style="132"/>
    <col min="7674" max="7674" width="5.125" style="132" customWidth="1"/>
    <col min="7675" max="7675" width="13.375" style="132" customWidth="1"/>
    <col min="7676" max="7676" width="6.5" style="132" customWidth="1"/>
    <col min="7677" max="7677" width="6.25" style="132" customWidth="1"/>
    <col min="7678" max="7678" width="5.375" style="132" customWidth="1"/>
    <col min="7679" max="7679" width="14" style="132" customWidth="1"/>
    <col min="7680" max="7680" width="9.875" style="132" customWidth="1"/>
    <col min="7681" max="7681" width="8.25" style="132" customWidth="1"/>
    <col min="7682" max="7682" width="5.5" style="132" customWidth="1"/>
    <col min="7683" max="7683" width="7.875" style="132" customWidth="1"/>
    <col min="7684" max="7684" width="5.75" style="132" customWidth="1"/>
    <col min="7685" max="7685" width="8.375" style="132" customWidth="1"/>
    <col min="7686" max="7686" width="6.625" style="132" customWidth="1"/>
    <col min="7687" max="7687" width="8.375" style="132" customWidth="1"/>
    <col min="7688" max="7688" width="6.125" style="132" customWidth="1"/>
    <col min="7689" max="7689" width="8.5" style="132" customWidth="1"/>
    <col min="7690" max="7690" width="6.375" style="132" customWidth="1"/>
    <col min="7691" max="7691" width="5.75" style="132" customWidth="1"/>
    <col min="7692" max="7692" width="8.125" style="132" customWidth="1"/>
    <col min="7693" max="7693" width="10.125" style="132" customWidth="1"/>
    <col min="7694" max="7929" width="8" style="132"/>
    <col min="7930" max="7930" width="5.125" style="132" customWidth="1"/>
    <col min="7931" max="7931" width="13.375" style="132" customWidth="1"/>
    <col min="7932" max="7932" width="6.5" style="132" customWidth="1"/>
    <col min="7933" max="7933" width="6.25" style="132" customWidth="1"/>
    <col min="7934" max="7934" width="5.375" style="132" customWidth="1"/>
    <col min="7935" max="7935" width="14" style="132" customWidth="1"/>
    <col min="7936" max="7936" width="9.875" style="132" customWidth="1"/>
    <col min="7937" max="7937" width="8.25" style="132" customWidth="1"/>
    <col min="7938" max="7938" width="5.5" style="132" customWidth="1"/>
    <col min="7939" max="7939" width="7.875" style="132" customWidth="1"/>
    <col min="7940" max="7940" width="5.75" style="132" customWidth="1"/>
    <col min="7941" max="7941" width="8.375" style="132" customWidth="1"/>
    <col min="7942" max="7942" width="6.625" style="132" customWidth="1"/>
    <col min="7943" max="7943" width="8.375" style="132" customWidth="1"/>
    <col min="7944" max="7944" width="6.125" style="132" customWidth="1"/>
    <col min="7945" max="7945" width="8.5" style="132" customWidth="1"/>
    <col min="7946" max="7946" width="6.375" style="132" customWidth="1"/>
    <col min="7947" max="7947" width="5.75" style="132" customWidth="1"/>
    <col min="7948" max="7948" width="8.125" style="132" customWidth="1"/>
    <col min="7949" max="7949" width="10.125" style="132" customWidth="1"/>
    <col min="7950" max="8185" width="8" style="132"/>
    <col min="8186" max="8186" width="5.125" style="132" customWidth="1"/>
    <col min="8187" max="8187" width="13.375" style="132" customWidth="1"/>
    <col min="8188" max="8188" width="6.5" style="132" customWidth="1"/>
    <col min="8189" max="8189" width="6.25" style="132" customWidth="1"/>
    <col min="8190" max="8190" width="5.375" style="132" customWidth="1"/>
    <col min="8191" max="8191" width="14" style="132" customWidth="1"/>
    <col min="8192" max="8192" width="9.875" style="132" customWidth="1"/>
    <col min="8193" max="8193" width="8.25" style="132" customWidth="1"/>
    <col min="8194" max="8194" width="5.5" style="132" customWidth="1"/>
    <col min="8195" max="8195" width="7.875" style="132" customWidth="1"/>
    <col min="8196" max="8196" width="5.75" style="132" customWidth="1"/>
    <col min="8197" max="8197" width="8.375" style="132" customWidth="1"/>
    <col min="8198" max="8198" width="6.625" style="132" customWidth="1"/>
    <col min="8199" max="8199" width="8.375" style="132" customWidth="1"/>
    <col min="8200" max="8200" width="6.125" style="132" customWidth="1"/>
    <col min="8201" max="8201" width="8.5" style="132" customWidth="1"/>
    <col min="8202" max="8202" width="6.375" style="132" customWidth="1"/>
    <col min="8203" max="8203" width="5.75" style="132" customWidth="1"/>
    <col min="8204" max="8204" width="8.125" style="132" customWidth="1"/>
    <col min="8205" max="8205" width="10.125" style="132" customWidth="1"/>
    <col min="8206" max="8441" width="8" style="132"/>
    <col min="8442" max="8442" width="5.125" style="132" customWidth="1"/>
    <col min="8443" max="8443" width="13.375" style="132" customWidth="1"/>
    <col min="8444" max="8444" width="6.5" style="132" customWidth="1"/>
    <col min="8445" max="8445" width="6.25" style="132" customWidth="1"/>
    <col min="8446" max="8446" width="5.375" style="132" customWidth="1"/>
    <col min="8447" max="8447" width="14" style="132" customWidth="1"/>
    <col min="8448" max="8448" width="9.875" style="132" customWidth="1"/>
    <col min="8449" max="8449" width="8.25" style="132" customWidth="1"/>
    <col min="8450" max="8450" width="5.5" style="132" customWidth="1"/>
    <col min="8451" max="8451" width="7.875" style="132" customWidth="1"/>
    <col min="8452" max="8452" width="5.75" style="132" customWidth="1"/>
    <col min="8453" max="8453" width="8.375" style="132" customWidth="1"/>
    <col min="8454" max="8454" width="6.625" style="132" customWidth="1"/>
    <col min="8455" max="8455" width="8.375" style="132" customWidth="1"/>
    <col min="8456" max="8456" width="6.125" style="132" customWidth="1"/>
    <col min="8457" max="8457" width="8.5" style="132" customWidth="1"/>
    <col min="8458" max="8458" width="6.375" style="132" customWidth="1"/>
    <col min="8459" max="8459" width="5.75" style="132" customWidth="1"/>
    <col min="8460" max="8460" width="8.125" style="132" customWidth="1"/>
    <col min="8461" max="8461" width="10.125" style="132" customWidth="1"/>
    <col min="8462" max="8697" width="8" style="132"/>
    <col min="8698" max="8698" width="5.125" style="132" customWidth="1"/>
    <col min="8699" max="8699" width="13.375" style="132" customWidth="1"/>
    <col min="8700" max="8700" width="6.5" style="132" customWidth="1"/>
    <col min="8701" max="8701" width="6.25" style="132" customWidth="1"/>
    <col min="8702" max="8702" width="5.375" style="132" customWidth="1"/>
    <col min="8703" max="8703" width="14" style="132" customWidth="1"/>
    <col min="8704" max="8704" width="9.875" style="132" customWidth="1"/>
    <col min="8705" max="8705" width="8.25" style="132" customWidth="1"/>
    <col min="8706" max="8706" width="5.5" style="132" customWidth="1"/>
    <col min="8707" max="8707" width="7.875" style="132" customWidth="1"/>
    <col min="8708" max="8708" width="5.75" style="132" customWidth="1"/>
    <col min="8709" max="8709" width="8.375" style="132" customWidth="1"/>
    <col min="8710" max="8710" width="6.625" style="132" customWidth="1"/>
    <col min="8711" max="8711" width="8.375" style="132" customWidth="1"/>
    <col min="8712" max="8712" width="6.125" style="132" customWidth="1"/>
    <col min="8713" max="8713" width="8.5" style="132" customWidth="1"/>
    <col min="8714" max="8714" width="6.375" style="132" customWidth="1"/>
    <col min="8715" max="8715" width="5.75" style="132" customWidth="1"/>
    <col min="8716" max="8716" width="8.125" style="132" customWidth="1"/>
    <col min="8717" max="8717" width="10.125" style="132" customWidth="1"/>
    <col min="8718" max="8953" width="8" style="132"/>
    <col min="8954" max="8954" width="5.125" style="132" customWidth="1"/>
    <col min="8955" max="8955" width="13.375" style="132" customWidth="1"/>
    <col min="8956" max="8956" width="6.5" style="132" customWidth="1"/>
    <col min="8957" max="8957" width="6.25" style="132" customWidth="1"/>
    <col min="8958" max="8958" width="5.375" style="132" customWidth="1"/>
    <col min="8959" max="8959" width="14" style="132" customWidth="1"/>
    <col min="8960" max="8960" width="9.875" style="132" customWidth="1"/>
    <col min="8961" max="8961" width="8.25" style="132" customWidth="1"/>
    <col min="8962" max="8962" width="5.5" style="132" customWidth="1"/>
    <col min="8963" max="8963" width="7.875" style="132" customWidth="1"/>
    <col min="8964" max="8964" width="5.75" style="132" customWidth="1"/>
    <col min="8965" max="8965" width="8.375" style="132" customWidth="1"/>
    <col min="8966" max="8966" width="6.625" style="132" customWidth="1"/>
    <col min="8967" max="8967" width="8.375" style="132" customWidth="1"/>
    <col min="8968" max="8968" width="6.125" style="132" customWidth="1"/>
    <col min="8969" max="8969" width="8.5" style="132" customWidth="1"/>
    <col min="8970" max="8970" width="6.375" style="132" customWidth="1"/>
    <col min="8971" max="8971" width="5.75" style="132" customWidth="1"/>
    <col min="8972" max="8972" width="8.125" style="132" customWidth="1"/>
    <col min="8973" max="8973" width="10.125" style="132" customWidth="1"/>
    <col min="8974" max="9209" width="8" style="132"/>
    <col min="9210" max="9210" width="5.125" style="132" customWidth="1"/>
    <col min="9211" max="9211" width="13.375" style="132" customWidth="1"/>
    <col min="9212" max="9212" width="6.5" style="132" customWidth="1"/>
    <col min="9213" max="9213" width="6.25" style="132" customWidth="1"/>
    <col min="9214" max="9214" width="5.375" style="132" customWidth="1"/>
    <col min="9215" max="9215" width="14" style="132" customWidth="1"/>
    <col min="9216" max="9216" width="9.875" style="132" customWidth="1"/>
    <col min="9217" max="9217" width="8.25" style="132" customWidth="1"/>
    <col min="9218" max="9218" width="5.5" style="132" customWidth="1"/>
    <col min="9219" max="9219" width="7.875" style="132" customWidth="1"/>
    <col min="9220" max="9220" width="5.75" style="132" customWidth="1"/>
    <col min="9221" max="9221" width="8.375" style="132" customWidth="1"/>
    <col min="9222" max="9222" width="6.625" style="132" customWidth="1"/>
    <col min="9223" max="9223" width="8.375" style="132" customWidth="1"/>
    <col min="9224" max="9224" width="6.125" style="132" customWidth="1"/>
    <col min="9225" max="9225" width="8.5" style="132" customWidth="1"/>
    <col min="9226" max="9226" width="6.375" style="132" customWidth="1"/>
    <col min="9227" max="9227" width="5.75" style="132" customWidth="1"/>
    <col min="9228" max="9228" width="8.125" style="132" customWidth="1"/>
    <col min="9229" max="9229" width="10.125" style="132" customWidth="1"/>
    <col min="9230" max="9465" width="8" style="132"/>
    <col min="9466" max="9466" width="5.125" style="132" customWidth="1"/>
    <col min="9467" max="9467" width="13.375" style="132" customWidth="1"/>
    <col min="9468" max="9468" width="6.5" style="132" customWidth="1"/>
    <col min="9469" max="9469" width="6.25" style="132" customWidth="1"/>
    <col min="9470" max="9470" width="5.375" style="132" customWidth="1"/>
    <col min="9471" max="9471" width="14" style="132" customWidth="1"/>
    <col min="9472" max="9472" width="9.875" style="132" customWidth="1"/>
    <col min="9473" max="9473" width="8.25" style="132" customWidth="1"/>
    <col min="9474" max="9474" width="5.5" style="132" customWidth="1"/>
    <col min="9475" max="9475" width="7.875" style="132" customWidth="1"/>
    <col min="9476" max="9476" width="5.75" style="132" customWidth="1"/>
    <col min="9477" max="9477" width="8.375" style="132" customWidth="1"/>
    <col min="9478" max="9478" width="6.625" style="132" customWidth="1"/>
    <col min="9479" max="9479" width="8.375" style="132" customWidth="1"/>
    <col min="9480" max="9480" width="6.125" style="132" customWidth="1"/>
    <col min="9481" max="9481" width="8.5" style="132" customWidth="1"/>
    <col min="9482" max="9482" width="6.375" style="132" customWidth="1"/>
    <col min="9483" max="9483" width="5.75" style="132" customWidth="1"/>
    <col min="9484" max="9484" width="8.125" style="132" customWidth="1"/>
    <col min="9485" max="9485" width="10.125" style="132" customWidth="1"/>
    <col min="9486" max="9721" width="8" style="132"/>
    <col min="9722" max="9722" width="5.125" style="132" customWidth="1"/>
    <col min="9723" max="9723" width="13.375" style="132" customWidth="1"/>
    <col min="9724" max="9724" width="6.5" style="132" customWidth="1"/>
    <col min="9725" max="9725" width="6.25" style="132" customWidth="1"/>
    <col min="9726" max="9726" width="5.375" style="132" customWidth="1"/>
    <col min="9727" max="9727" width="14" style="132" customWidth="1"/>
    <col min="9728" max="9728" width="9.875" style="132" customWidth="1"/>
    <col min="9729" max="9729" width="8.25" style="132" customWidth="1"/>
    <col min="9730" max="9730" width="5.5" style="132" customWidth="1"/>
    <col min="9731" max="9731" width="7.875" style="132" customWidth="1"/>
    <col min="9732" max="9732" width="5.75" style="132" customWidth="1"/>
    <col min="9733" max="9733" width="8.375" style="132" customWidth="1"/>
    <col min="9734" max="9734" width="6.625" style="132" customWidth="1"/>
    <col min="9735" max="9735" width="8.375" style="132" customWidth="1"/>
    <col min="9736" max="9736" width="6.125" style="132" customWidth="1"/>
    <col min="9737" max="9737" width="8.5" style="132" customWidth="1"/>
    <col min="9738" max="9738" width="6.375" style="132" customWidth="1"/>
    <col min="9739" max="9739" width="5.75" style="132" customWidth="1"/>
    <col min="9740" max="9740" width="8.125" style="132" customWidth="1"/>
    <col min="9741" max="9741" width="10.125" style="132" customWidth="1"/>
    <col min="9742" max="9977" width="8" style="132"/>
    <col min="9978" max="9978" width="5.125" style="132" customWidth="1"/>
    <col min="9979" max="9979" width="13.375" style="132" customWidth="1"/>
    <col min="9980" max="9980" width="6.5" style="132" customWidth="1"/>
    <col min="9981" max="9981" width="6.25" style="132" customWidth="1"/>
    <col min="9982" max="9982" width="5.375" style="132" customWidth="1"/>
    <col min="9983" max="9983" width="14" style="132" customWidth="1"/>
    <col min="9984" max="9984" width="9.875" style="132" customWidth="1"/>
    <col min="9985" max="9985" width="8.25" style="132" customWidth="1"/>
    <col min="9986" max="9986" width="5.5" style="132" customWidth="1"/>
    <col min="9987" max="9987" width="7.875" style="132" customWidth="1"/>
    <col min="9988" max="9988" width="5.75" style="132" customWidth="1"/>
    <col min="9989" max="9989" width="8.375" style="132" customWidth="1"/>
    <col min="9990" max="9990" width="6.625" style="132" customWidth="1"/>
    <col min="9991" max="9991" width="8.375" style="132" customWidth="1"/>
    <col min="9992" max="9992" width="6.125" style="132" customWidth="1"/>
    <col min="9993" max="9993" width="8.5" style="132" customWidth="1"/>
    <col min="9994" max="9994" width="6.375" style="132" customWidth="1"/>
    <col min="9995" max="9995" width="5.75" style="132" customWidth="1"/>
    <col min="9996" max="9996" width="8.125" style="132" customWidth="1"/>
    <col min="9997" max="9997" width="10.125" style="132" customWidth="1"/>
    <col min="9998" max="10233" width="8" style="132"/>
    <col min="10234" max="10234" width="5.125" style="132" customWidth="1"/>
    <col min="10235" max="10235" width="13.375" style="132" customWidth="1"/>
    <col min="10236" max="10236" width="6.5" style="132" customWidth="1"/>
    <col min="10237" max="10237" width="6.25" style="132" customWidth="1"/>
    <col min="10238" max="10238" width="5.375" style="132" customWidth="1"/>
    <col min="10239" max="10239" width="14" style="132" customWidth="1"/>
    <col min="10240" max="10240" width="9.875" style="132" customWidth="1"/>
    <col min="10241" max="10241" width="8.25" style="132" customWidth="1"/>
    <col min="10242" max="10242" width="5.5" style="132" customWidth="1"/>
    <col min="10243" max="10243" width="7.875" style="132" customWidth="1"/>
    <col min="10244" max="10244" width="5.75" style="132" customWidth="1"/>
    <col min="10245" max="10245" width="8.375" style="132" customWidth="1"/>
    <col min="10246" max="10246" width="6.625" style="132" customWidth="1"/>
    <col min="10247" max="10247" width="8.375" style="132" customWidth="1"/>
    <col min="10248" max="10248" width="6.125" style="132" customWidth="1"/>
    <col min="10249" max="10249" width="8.5" style="132" customWidth="1"/>
    <col min="10250" max="10250" width="6.375" style="132" customWidth="1"/>
    <col min="10251" max="10251" width="5.75" style="132" customWidth="1"/>
    <col min="10252" max="10252" width="8.125" style="132" customWidth="1"/>
    <col min="10253" max="10253" width="10.125" style="132" customWidth="1"/>
    <col min="10254" max="10489" width="8" style="132"/>
    <col min="10490" max="10490" width="5.125" style="132" customWidth="1"/>
    <col min="10491" max="10491" width="13.375" style="132" customWidth="1"/>
    <col min="10492" max="10492" width="6.5" style="132" customWidth="1"/>
    <col min="10493" max="10493" width="6.25" style="132" customWidth="1"/>
    <col min="10494" max="10494" width="5.375" style="132" customWidth="1"/>
    <col min="10495" max="10495" width="14" style="132" customWidth="1"/>
    <col min="10496" max="10496" width="9.875" style="132" customWidth="1"/>
    <col min="10497" max="10497" width="8.25" style="132" customWidth="1"/>
    <col min="10498" max="10498" width="5.5" style="132" customWidth="1"/>
    <col min="10499" max="10499" width="7.875" style="132" customWidth="1"/>
    <col min="10500" max="10500" width="5.75" style="132" customWidth="1"/>
    <col min="10501" max="10501" width="8.375" style="132" customWidth="1"/>
    <col min="10502" max="10502" width="6.625" style="132" customWidth="1"/>
    <col min="10503" max="10503" width="8.375" style="132" customWidth="1"/>
    <col min="10504" max="10504" width="6.125" style="132" customWidth="1"/>
    <col min="10505" max="10505" width="8.5" style="132" customWidth="1"/>
    <col min="10506" max="10506" width="6.375" style="132" customWidth="1"/>
    <col min="10507" max="10507" width="5.75" style="132" customWidth="1"/>
    <col min="10508" max="10508" width="8.125" style="132" customWidth="1"/>
    <col min="10509" max="10509" width="10.125" style="132" customWidth="1"/>
    <col min="10510" max="10745" width="8" style="132"/>
    <col min="10746" max="10746" width="5.125" style="132" customWidth="1"/>
    <col min="10747" max="10747" width="13.375" style="132" customWidth="1"/>
    <col min="10748" max="10748" width="6.5" style="132" customWidth="1"/>
    <col min="10749" max="10749" width="6.25" style="132" customWidth="1"/>
    <col min="10750" max="10750" width="5.375" style="132" customWidth="1"/>
    <col min="10751" max="10751" width="14" style="132" customWidth="1"/>
    <col min="10752" max="10752" width="9.875" style="132" customWidth="1"/>
    <col min="10753" max="10753" width="8.25" style="132" customWidth="1"/>
    <col min="10754" max="10754" width="5.5" style="132" customWidth="1"/>
    <col min="10755" max="10755" width="7.875" style="132" customWidth="1"/>
    <col min="10756" max="10756" width="5.75" style="132" customWidth="1"/>
    <col min="10757" max="10757" width="8.375" style="132" customWidth="1"/>
    <col min="10758" max="10758" width="6.625" style="132" customWidth="1"/>
    <col min="10759" max="10759" width="8.375" style="132" customWidth="1"/>
    <col min="10760" max="10760" width="6.125" style="132" customWidth="1"/>
    <col min="10761" max="10761" width="8.5" style="132" customWidth="1"/>
    <col min="10762" max="10762" width="6.375" style="132" customWidth="1"/>
    <col min="10763" max="10763" width="5.75" style="132" customWidth="1"/>
    <col min="10764" max="10764" width="8.125" style="132" customWidth="1"/>
    <col min="10765" max="10765" width="10.125" style="132" customWidth="1"/>
    <col min="10766" max="11001" width="8" style="132"/>
    <col min="11002" max="11002" width="5.125" style="132" customWidth="1"/>
    <col min="11003" max="11003" width="13.375" style="132" customWidth="1"/>
    <col min="11004" max="11004" width="6.5" style="132" customWidth="1"/>
    <col min="11005" max="11005" width="6.25" style="132" customWidth="1"/>
    <col min="11006" max="11006" width="5.375" style="132" customWidth="1"/>
    <col min="11007" max="11007" width="14" style="132" customWidth="1"/>
    <col min="11008" max="11008" width="9.875" style="132" customWidth="1"/>
    <col min="11009" max="11009" width="8.25" style="132" customWidth="1"/>
    <col min="11010" max="11010" width="5.5" style="132" customWidth="1"/>
    <col min="11011" max="11011" width="7.875" style="132" customWidth="1"/>
    <col min="11012" max="11012" width="5.75" style="132" customWidth="1"/>
    <col min="11013" max="11013" width="8.375" style="132" customWidth="1"/>
    <col min="11014" max="11014" width="6.625" style="132" customWidth="1"/>
    <col min="11015" max="11015" width="8.375" style="132" customWidth="1"/>
    <col min="11016" max="11016" width="6.125" style="132" customWidth="1"/>
    <col min="11017" max="11017" width="8.5" style="132" customWidth="1"/>
    <col min="11018" max="11018" width="6.375" style="132" customWidth="1"/>
    <col min="11019" max="11019" width="5.75" style="132" customWidth="1"/>
    <col min="11020" max="11020" width="8.125" style="132" customWidth="1"/>
    <col min="11021" max="11021" width="10.125" style="132" customWidth="1"/>
    <col min="11022" max="11257" width="8" style="132"/>
    <col min="11258" max="11258" width="5.125" style="132" customWidth="1"/>
    <col min="11259" max="11259" width="13.375" style="132" customWidth="1"/>
    <col min="11260" max="11260" width="6.5" style="132" customWidth="1"/>
    <col min="11261" max="11261" width="6.25" style="132" customWidth="1"/>
    <col min="11262" max="11262" width="5.375" style="132" customWidth="1"/>
    <col min="11263" max="11263" width="14" style="132" customWidth="1"/>
    <col min="11264" max="11264" width="9.875" style="132" customWidth="1"/>
    <col min="11265" max="11265" width="8.25" style="132" customWidth="1"/>
    <col min="11266" max="11266" width="5.5" style="132" customWidth="1"/>
    <col min="11267" max="11267" width="7.875" style="132" customWidth="1"/>
    <col min="11268" max="11268" width="5.75" style="132" customWidth="1"/>
    <col min="11269" max="11269" width="8.375" style="132" customWidth="1"/>
    <col min="11270" max="11270" width="6.625" style="132" customWidth="1"/>
    <col min="11271" max="11271" width="8.375" style="132" customWidth="1"/>
    <col min="11272" max="11272" width="6.125" style="132" customWidth="1"/>
    <col min="11273" max="11273" width="8.5" style="132" customWidth="1"/>
    <col min="11274" max="11274" width="6.375" style="132" customWidth="1"/>
    <col min="11275" max="11275" width="5.75" style="132" customWidth="1"/>
    <col min="11276" max="11276" width="8.125" style="132" customWidth="1"/>
    <col min="11277" max="11277" width="10.125" style="132" customWidth="1"/>
    <col min="11278" max="11513" width="8" style="132"/>
    <col min="11514" max="11514" width="5.125" style="132" customWidth="1"/>
    <col min="11515" max="11515" width="13.375" style="132" customWidth="1"/>
    <col min="11516" max="11516" width="6.5" style="132" customWidth="1"/>
    <col min="11517" max="11517" width="6.25" style="132" customWidth="1"/>
    <col min="11518" max="11518" width="5.375" style="132" customWidth="1"/>
    <col min="11519" max="11519" width="14" style="132" customWidth="1"/>
    <col min="11520" max="11520" width="9.875" style="132" customWidth="1"/>
    <col min="11521" max="11521" width="8.25" style="132" customWidth="1"/>
    <col min="11522" max="11522" width="5.5" style="132" customWidth="1"/>
    <col min="11523" max="11523" width="7.875" style="132" customWidth="1"/>
    <col min="11524" max="11524" width="5.75" style="132" customWidth="1"/>
    <col min="11525" max="11525" width="8.375" style="132" customWidth="1"/>
    <col min="11526" max="11526" width="6.625" style="132" customWidth="1"/>
    <col min="11527" max="11527" width="8.375" style="132" customWidth="1"/>
    <col min="11528" max="11528" width="6.125" style="132" customWidth="1"/>
    <col min="11529" max="11529" width="8.5" style="132" customWidth="1"/>
    <col min="11530" max="11530" width="6.375" style="132" customWidth="1"/>
    <col min="11531" max="11531" width="5.75" style="132" customWidth="1"/>
    <col min="11532" max="11532" width="8.125" style="132" customWidth="1"/>
    <col min="11533" max="11533" width="10.125" style="132" customWidth="1"/>
    <col min="11534" max="11769" width="8" style="132"/>
    <col min="11770" max="11770" width="5.125" style="132" customWidth="1"/>
    <col min="11771" max="11771" width="13.375" style="132" customWidth="1"/>
    <col min="11772" max="11772" width="6.5" style="132" customWidth="1"/>
    <col min="11773" max="11773" width="6.25" style="132" customWidth="1"/>
    <col min="11774" max="11774" width="5.375" style="132" customWidth="1"/>
    <col min="11775" max="11775" width="14" style="132" customWidth="1"/>
    <col min="11776" max="11776" width="9.875" style="132" customWidth="1"/>
    <col min="11777" max="11777" width="8.25" style="132" customWidth="1"/>
    <col min="11778" max="11778" width="5.5" style="132" customWidth="1"/>
    <col min="11779" max="11779" width="7.875" style="132" customWidth="1"/>
    <col min="11780" max="11780" width="5.75" style="132" customWidth="1"/>
    <col min="11781" max="11781" width="8.375" style="132" customWidth="1"/>
    <col min="11782" max="11782" width="6.625" style="132" customWidth="1"/>
    <col min="11783" max="11783" width="8.375" style="132" customWidth="1"/>
    <col min="11784" max="11784" width="6.125" style="132" customWidth="1"/>
    <col min="11785" max="11785" width="8.5" style="132" customWidth="1"/>
    <col min="11786" max="11786" width="6.375" style="132" customWidth="1"/>
    <col min="11787" max="11787" width="5.75" style="132" customWidth="1"/>
    <col min="11788" max="11788" width="8.125" style="132" customWidth="1"/>
    <col min="11789" max="11789" width="10.125" style="132" customWidth="1"/>
    <col min="11790" max="12025" width="8" style="132"/>
    <col min="12026" max="12026" width="5.125" style="132" customWidth="1"/>
    <col min="12027" max="12027" width="13.375" style="132" customWidth="1"/>
    <col min="12028" max="12028" width="6.5" style="132" customWidth="1"/>
    <col min="12029" max="12029" width="6.25" style="132" customWidth="1"/>
    <col min="12030" max="12030" width="5.375" style="132" customWidth="1"/>
    <col min="12031" max="12031" width="14" style="132" customWidth="1"/>
    <col min="12032" max="12032" width="9.875" style="132" customWidth="1"/>
    <col min="12033" max="12033" width="8.25" style="132" customWidth="1"/>
    <col min="12034" max="12034" width="5.5" style="132" customWidth="1"/>
    <col min="12035" max="12035" width="7.875" style="132" customWidth="1"/>
    <col min="12036" max="12036" width="5.75" style="132" customWidth="1"/>
    <col min="12037" max="12037" width="8.375" style="132" customWidth="1"/>
    <col min="12038" max="12038" width="6.625" style="132" customWidth="1"/>
    <col min="12039" max="12039" width="8.375" style="132" customWidth="1"/>
    <col min="12040" max="12040" width="6.125" style="132" customWidth="1"/>
    <col min="12041" max="12041" width="8.5" style="132" customWidth="1"/>
    <col min="12042" max="12042" width="6.375" style="132" customWidth="1"/>
    <col min="12043" max="12043" width="5.75" style="132" customWidth="1"/>
    <col min="12044" max="12044" width="8.125" style="132" customWidth="1"/>
    <col min="12045" max="12045" width="10.125" style="132" customWidth="1"/>
    <col min="12046" max="12281" width="8" style="132"/>
    <col min="12282" max="12282" width="5.125" style="132" customWidth="1"/>
    <col min="12283" max="12283" width="13.375" style="132" customWidth="1"/>
    <col min="12284" max="12284" width="6.5" style="132" customWidth="1"/>
    <col min="12285" max="12285" width="6.25" style="132" customWidth="1"/>
    <col min="12286" max="12286" width="5.375" style="132" customWidth="1"/>
    <col min="12287" max="12287" width="14" style="132" customWidth="1"/>
    <col min="12288" max="12288" width="9.875" style="132" customWidth="1"/>
    <col min="12289" max="12289" width="8.25" style="132" customWidth="1"/>
    <col min="12290" max="12290" width="5.5" style="132" customWidth="1"/>
    <col min="12291" max="12291" width="7.875" style="132" customWidth="1"/>
    <col min="12292" max="12292" width="5.75" style="132" customWidth="1"/>
    <col min="12293" max="12293" width="8.375" style="132" customWidth="1"/>
    <col min="12294" max="12294" width="6.625" style="132" customWidth="1"/>
    <col min="12295" max="12295" width="8.375" style="132" customWidth="1"/>
    <col min="12296" max="12296" width="6.125" style="132" customWidth="1"/>
    <col min="12297" max="12297" width="8.5" style="132" customWidth="1"/>
    <col min="12298" max="12298" width="6.375" style="132" customWidth="1"/>
    <col min="12299" max="12299" width="5.75" style="132" customWidth="1"/>
    <col min="12300" max="12300" width="8.125" style="132" customWidth="1"/>
    <col min="12301" max="12301" width="10.125" style="132" customWidth="1"/>
    <col min="12302" max="12537" width="8" style="132"/>
    <col min="12538" max="12538" width="5.125" style="132" customWidth="1"/>
    <col min="12539" max="12539" width="13.375" style="132" customWidth="1"/>
    <col min="12540" max="12540" width="6.5" style="132" customWidth="1"/>
    <col min="12541" max="12541" width="6.25" style="132" customWidth="1"/>
    <col min="12542" max="12542" width="5.375" style="132" customWidth="1"/>
    <col min="12543" max="12543" width="14" style="132" customWidth="1"/>
    <col min="12544" max="12544" width="9.875" style="132" customWidth="1"/>
    <col min="12545" max="12545" width="8.25" style="132" customWidth="1"/>
    <col min="12546" max="12546" width="5.5" style="132" customWidth="1"/>
    <col min="12547" max="12547" width="7.875" style="132" customWidth="1"/>
    <col min="12548" max="12548" width="5.75" style="132" customWidth="1"/>
    <col min="12549" max="12549" width="8.375" style="132" customWidth="1"/>
    <col min="12550" max="12550" width="6.625" style="132" customWidth="1"/>
    <col min="12551" max="12551" width="8.375" style="132" customWidth="1"/>
    <col min="12552" max="12552" width="6.125" style="132" customWidth="1"/>
    <col min="12553" max="12553" width="8.5" style="132" customWidth="1"/>
    <col min="12554" max="12554" width="6.375" style="132" customWidth="1"/>
    <col min="12555" max="12555" width="5.75" style="132" customWidth="1"/>
    <col min="12556" max="12556" width="8.125" style="132" customWidth="1"/>
    <col min="12557" max="12557" width="10.125" style="132" customWidth="1"/>
    <col min="12558" max="12793" width="8" style="132"/>
    <col min="12794" max="12794" width="5.125" style="132" customWidth="1"/>
    <col min="12795" max="12795" width="13.375" style="132" customWidth="1"/>
    <col min="12796" max="12796" width="6.5" style="132" customWidth="1"/>
    <col min="12797" max="12797" width="6.25" style="132" customWidth="1"/>
    <col min="12798" max="12798" width="5.375" style="132" customWidth="1"/>
    <col min="12799" max="12799" width="14" style="132" customWidth="1"/>
    <col min="12800" max="12800" width="9.875" style="132" customWidth="1"/>
    <col min="12801" max="12801" width="8.25" style="132" customWidth="1"/>
    <col min="12802" max="12802" width="5.5" style="132" customWidth="1"/>
    <col min="12803" max="12803" width="7.875" style="132" customWidth="1"/>
    <col min="12804" max="12804" width="5.75" style="132" customWidth="1"/>
    <col min="12805" max="12805" width="8.375" style="132" customWidth="1"/>
    <col min="12806" max="12806" width="6.625" style="132" customWidth="1"/>
    <col min="12807" max="12807" width="8.375" style="132" customWidth="1"/>
    <col min="12808" max="12808" width="6.125" style="132" customWidth="1"/>
    <col min="12809" max="12809" width="8.5" style="132" customWidth="1"/>
    <col min="12810" max="12810" width="6.375" style="132" customWidth="1"/>
    <col min="12811" max="12811" width="5.75" style="132" customWidth="1"/>
    <col min="12812" max="12812" width="8.125" style="132" customWidth="1"/>
    <col min="12813" max="12813" width="10.125" style="132" customWidth="1"/>
    <col min="12814" max="13049" width="8" style="132"/>
    <col min="13050" max="13050" width="5.125" style="132" customWidth="1"/>
    <col min="13051" max="13051" width="13.375" style="132" customWidth="1"/>
    <col min="13052" max="13052" width="6.5" style="132" customWidth="1"/>
    <col min="13053" max="13053" width="6.25" style="132" customWidth="1"/>
    <col min="13054" max="13054" width="5.375" style="132" customWidth="1"/>
    <col min="13055" max="13055" width="14" style="132" customWidth="1"/>
    <col min="13056" max="13056" width="9.875" style="132" customWidth="1"/>
    <col min="13057" max="13057" width="8.25" style="132" customWidth="1"/>
    <col min="13058" max="13058" width="5.5" style="132" customWidth="1"/>
    <col min="13059" max="13059" width="7.875" style="132" customWidth="1"/>
    <col min="13060" max="13060" width="5.75" style="132" customWidth="1"/>
    <col min="13061" max="13061" width="8.375" style="132" customWidth="1"/>
    <col min="13062" max="13062" width="6.625" style="132" customWidth="1"/>
    <col min="13063" max="13063" width="8.375" style="132" customWidth="1"/>
    <col min="13064" max="13064" width="6.125" style="132" customWidth="1"/>
    <col min="13065" max="13065" width="8.5" style="132" customWidth="1"/>
    <col min="13066" max="13066" width="6.375" style="132" customWidth="1"/>
    <col min="13067" max="13067" width="5.75" style="132" customWidth="1"/>
    <col min="13068" max="13068" width="8.125" style="132" customWidth="1"/>
    <col min="13069" max="13069" width="10.125" style="132" customWidth="1"/>
    <col min="13070" max="13305" width="8" style="132"/>
    <col min="13306" max="13306" width="5.125" style="132" customWidth="1"/>
    <col min="13307" max="13307" width="13.375" style="132" customWidth="1"/>
    <col min="13308" max="13308" width="6.5" style="132" customWidth="1"/>
    <col min="13309" max="13309" width="6.25" style="132" customWidth="1"/>
    <col min="13310" max="13310" width="5.375" style="132" customWidth="1"/>
    <col min="13311" max="13311" width="14" style="132" customWidth="1"/>
    <col min="13312" max="13312" width="9.875" style="132" customWidth="1"/>
    <col min="13313" max="13313" width="8.25" style="132" customWidth="1"/>
    <col min="13314" max="13314" width="5.5" style="132" customWidth="1"/>
    <col min="13315" max="13315" width="7.875" style="132" customWidth="1"/>
    <col min="13316" max="13316" width="5.75" style="132" customWidth="1"/>
    <col min="13317" max="13317" width="8.375" style="132" customWidth="1"/>
    <col min="13318" max="13318" width="6.625" style="132" customWidth="1"/>
    <col min="13319" max="13319" width="8.375" style="132" customWidth="1"/>
    <col min="13320" max="13320" width="6.125" style="132" customWidth="1"/>
    <col min="13321" max="13321" width="8.5" style="132" customWidth="1"/>
    <col min="13322" max="13322" width="6.375" style="132" customWidth="1"/>
    <col min="13323" max="13323" width="5.75" style="132" customWidth="1"/>
    <col min="13324" max="13324" width="8.125" style="132" customWidth="1"/>
    <col min="13325" max="13325" width="10.125" style="132" customWidth="1"/>
    <col min="13326" max="13561" width="8" style="132"/>
    <col min="13562" max="13562" width="5.125" style="132" customWidth="1"/>
    <col min="13563" max="13563" width="13.375" style="132" customWidth="1"/>
    <col min="13564" max="13564" width="6.5" style="132" customWidth="1"/>
    <col min="13565" max="13565" width="6.25" style="132" customWidth="1"/>
    <col min="13566" max="13566" width="5.375" style="132" customWidth="1"/>
    <col min="13567" max="13567" width="14" style="132" customWidth="1"/>
    <col min="13568" max="13568" width="9.875" style="132" customWidth="1"/>
    <col min="13569" max="13569" width="8.25" style="132" customWidth="1"/>
    <col min="13570" max="13570" width="5.5" style="132" customWidth="1"/>
    <col min="13571" max="13571" width="7.875" style="132" customWidth="1"/>
    <col min="13572" max="13572" width="5.75" style="132" customWidth="1"/>
    <col min="13573" max="13573" width="8.375" style="132" customWidth="1"/>
    <col min="13574" max="13574" width="6.625" style="132" customWidth="1"/>
    <col min="13575" max="13575" width="8.375" style="132" customWidth="1"/>
    <col min="13576" max="13576" width="6.125" style="132" customWidth="1"/>
    <col min="13577" max="13577" width="8.5" style="132" customWidth="1"/>
    <col min="13578" max="13578" width="6.375" style="132" customWidth="1"/>
    <col min="13579" max="13579" width="5.75" style="132" customWidth="1"/>
    <col min="13580" max="13580" width="8.125" style="132" customWidth="1"/>
    <col min="13581" max="13581" width="10.125" style="132" customWidth="1"/>
    <col min="13582" max="13817" width="8" style="132"/>
    <col min="13818" max="13818" width="5.125" style="132" customWidth="1"/>
    <col min="13819" max="13819" width="13.375" style="132" customWidth="1"/>
    <col min="13820" max="13820" width="6.5" style="132" customWidth="1"/>
    <col min="13821" max="13821" width="6.25" style="132" customWidth="1"/>
    <col min="13822" max="13822" width="5.375" style="132" customWidth="1"/>
    <col min="13823" max="13823" width="14" style="132" customWidth="1"/>
    <col min="13824" max="13824" width="9.875" style="132" customWidth="1"/>
    <col min="13825" max="13825" width="8.25" style="132" customWidth="1"/>
    <col min="13826" max="13826" width="5.5" style="132" customWidth="1"/>
    <col min="13827" max="13827" width="7.875" style="132" customWidth="1"/>
    <col min="13828" max="13828" width="5.75" style="132" customWidth="1"/>
    <col min="13829" max="13829" width="8.375" style="132" customWidth="1"/>
    <col min="13830" max="13830" width="6.625" style="132" customWidth="1"/>
    <col min="13831" max="13831" width="8.375" style="132" customWidth="1"/>
    <col min="13832" max="13832" width="6.125" style="132" customWidth="1"/>
    <col min="13833" max="13833" width="8.5" style="132" customWidth="1"/>
    <col min="13834" max="13834" width="6.375" style="132" customWidth="1"/>
    <col min="13835" max="13835" width="5.75" style="132" customWidth="1"/>
    <col min="13836" max="13836" width="8.125" style="132" customWidth="1"/>
    <col min="13837" max="13837" width="10.125" style="132" customWidth="1"/>
    <col min="13838" max="14073" width="8" style="132"/>
    <col min="14074" max="14074" width="5.125" style="132" customWidth="1"/>
    <col min="14075" max="14075" width="13.375" style="132" customWidth="1"/>
    <col min="14076" max="14076" width="6.5" style="132" customWidth="1"/>
    <col min="14077" max="14077" width="6.25" style="132" customWidth="1"/>
    <col min="14078" max="14078" width="5.375" style="132" customWidth="1"/>
    <col min="14079" max="14079" width="14" style="132" customWidth="1"/>
    <col min="14080" max="14080" width="9.875" style="132" customWidth="1"/>
    <col min="14081" max="14081" width="8.25" style="132" customWidth="1"/>
    <col min="14082" max="14082" width="5.5" style="132" customWidth="1"/>
    <col min="14083" max="14083" width="7.875" style="132" customWidth="1"/>
    <col min="14084" max="14084" width="5.75" style="132" customWidth="1"/>
    <col min="14085" max="14085" width="8.375" style="132" customWidth="1"/>
    <col min="14086" max="14086" width="6.625" style="132" customWidth="1"/>
    <col min="14087" max="14087" width="8.375" style="132" customWidth="1"/>
    <col min="14088" max="14088" width="6.125" style="132" customWidth="1"/>
    <col min="14089" max="14089" width="8.5" style="132" customWidth="1"/>
    <col min="14090" max="14090" width="6.375" style="132" customWidth="1"/>
    <col min="14091" max="14091" width="5.75" style="132" customWidth="1"/>
    <col min="14092" max="14092" width="8.125" style="132" customWidth="1"/>
    <col min="14093" max="14093" width="10.125" style="132" customWidth="1"/>
    <col min="14094" max="14329" width="8" style="132"/>
    <col min="14330" max="14330" width="5.125" style="132" customWidth="1"/>
    <col min="14331" max="14331" width="13.375" style="132" customWidth="1"/>
    <col min="14332" max="14332" width="6.5" style="132" customWidth="1"/>
    <col min="14333" max="14333" width="6.25" style="132" customWidth="1"/>
    <col min="14334" max="14334" width="5.375" style="132" customWidth="1"/>
    <col min="14335" max="14335" width="14" style="132" customWidth="1"/>
    <col min="14336" max="14336" width="9.875" style="132" customWidth="1"/>
    <col min="14337" max="14337" width="8.25" style="132" customWidth="1"/>
    <col min="14338" max="14338" width="5.5" style="132" customWidth="1"/>
    <col min="14339" max="14339" width="7.875" style="132" customWidth="1"/>
    <col min="14340" max="14340" width="5.75" style="132" customWidth="1"/>
    <col min="14341" max="14341" width="8.375" style="132" customWidth="1"/>
    <col min="14342" max="14342" width="6.625" style="132" customWidth="1"/>
    <col min="14343" max="14343" width="8.375" style="132" customWidth="1"/>
    <col min="14344" max="14344" width="6.125" style="132" customWidth="1"/>
    <col min="14345" max="14345" width="8.5" style="132" customWidth="1"/>
    <col min="14346" max="14346" width="6.375" style="132" customWidth="1"/>
    <col min="14347" max="14347" width="5.75" style="132" customWidth="1"/>
    <col min="14348" max="14348" width="8.125" style="132" customWidth="1"/>
    <col min="14349" max="14349" width="10.125" style="132" customWidth="1"/>
    <col min="14350" max="14585" width="8" style="132"/>
    <col min="14586" max="14586" width="5.125" style="132" customWidth="1"/>
    <col min="14587" max="14587" width="13.375" style="132" customWidth="1"/>
    <col min="14588" max="14588" width="6.5" style="132" customWidth="1"/>
    <col min="14589" max="14589" width="6.25" style="132" customWidth="1"/>
    <col min="14590" max="14590" width="5.375" style="132" customWidth="1"/>
    <col min="14591" max="14591" width="14" style="132" customWidth="1"/>
    <col min="14592" max="14592" width="9.875" style="132" customWidth="1"/>
    <col min="14593" max="14593" width="8.25" style="132" customWidth="1"/>
    <col min="14594" max="14594" width="5.5" style="132" customWidth="1"/>
    <col min="14595" max="14595" width="7.875" style="132" customWidth="1"/>
    <col min="14596" max="14596" width="5.75" style="132" customWidth="1"/>
    <col min="14597" max="14597" width="8.375" style="132" customWidth="1"/>
    <col min="14598" max="14598" width="6.625" style="132" customWidth="1"/>
    <col min="14599" max="14599" width="8.375" style="132" customWidth="1"/>
    <col min="14600" max="14600" width="6.125" style="132" customWidth="1"/>
    <col min="14601" max="14601" width="8.5" style="132" customWidth="1"/>
    <col min="14602" max="14602" width="6.375" style="132" customWidth="1"/>
    <col min="14603" max="14603" width="5.75" style="132" customWidth="1"/>
    <col min="14604" max="14604" width="8.125" style="132" customWidth="1"/>
    <col min="14605" max="14605" width="10.125" style="132" customWidth="1"/>
    <col min="14606" max="14841" width="8" style="132"/>
    <col min="14842" max="14842" width="5.125" style="132" customWidth="1"/>
    <col min="14843" max="14843" width="13.375" style="132" customWidth="1"/>
    <col min="14844" max="14844" width="6.5" style="132" customWidth="1"/>
    <col min="14845" max="14845" width="6.25" style="132" customWidth="1"/>
    <col min="14846" max="14846" width="5.375" style="132" customWidth="1"/>
    <col min="14847" max="14847" width="14" style="132" customWidth="1"/>
    <col min="14848" max="14848" width="9.875" style="132" customWidth="1"/>
    <col min="14849" max="14849" width="8.25" style="132" customWidth="1"/>
    <col min="14850" max="14850" width="5.5" style="132" customWidth="1"/>
    <col min="14851" max="14851" width="7.875" style="132" customWidth="1"/>
    <col min="14852" max="14852" width="5.75" style="132" customWidth="1"/>
    <col min="14853" max="14853" width="8.375" style="132" customWidth="1"/>
    <col min="14854" max="14854" width="6.625" style="132" customWidth="1"/>
    <col min="14855" max="14855" width="8.375" style="132" customWidth="1"/>
    <col min="14856" max="14856" width="6.125" style="132" customWidth="1"/>
    <col min="14857" max="14857" width="8.5" style="132" customWidth="1"/>
    <col min="14858" max="14858" width="6.375" style="132" customWidth="1"/>
    <col min="14859" max="14859" width="5.75" style="132" customWidth="1"/>
    <col min="14860" max="14860" width="8.125" style="132" customWidth="1"/>
    <col min="14861" max="14861" width="10.125" style="132" customWidth="1"/>
    <col min="14862" max="15097" width="8" style="132"/>
    <col min="15098" max="15098" width="5.125" style="132" customWidth="1"/>
    <col min="15099" max="15099" width="13.375" style="132" customWidth="1"/>
    <col min="15100" max="15100" width="6.5" style="132" customWidth="1"/>
    <col min="15101" max="15101" width="6.25" style="132" customWidth="1"/>
    <col min="15102" max="15102" width="5.375" style="132" customWidth="1"/>
    <col min="15103" max="15103" width="14" style="132" customWidth="1"/>
    <col min="15104" max="15104" width="9.875" style="132" customWidth="1"/>
    <col min="15105" max="15105" width="8.25" style="132" customWidth="1"/>
    <col min="15106" max="15106" width="5.5" style="132" customWidth="1"/>
    <col min="15107" max="15107" width="7.875" style="132" customWidth="1"/>
    <col min="15108" max="15108" width="5.75" style="132" customWidth="1"/>
    <col min="15109" max="15109" width="8.375" style="132" customWidth="1"/>
    <col min="15110" max="15110" width="6.625" style="132" customWidth="1"/>
    <col min="15111" max="15111" width="8.375" style="132" customWidth="1"/>
    <col min="15112" max="15112" width="6.125" style="132" customWidth="1"/>
    <col min="15113" max="15113" width="8.5" style="132" customWidth="1"/>
    <col min="15114" max="15114" width="6.375" style="132" customWidth="1"/>
    <col min="15115" max="15115" width="5.75" style="132" customWidth="1"/>
    <col min="15116" max="15116" width="8.125" style="132" customWidth="1"/>
    <col min="15117" max="15117" width="10.125" style="132" customWidth="1"/>
    <col min="15118" max="15353" width="8" style="132"/>
    <col min="15354" max="15354" width="5.125" style="132" customWidth="1"/>
    <col min="15355" max="15355" width="13.375" style="132" customWidth="1"/>
    <col min="15356" max="15356" width="6.5" style="132" customWidth="1"/>
    <col min="15357" max="15357" width="6.25" style="132" customWidth="1"/>
    <col min="15358" max="15358" width="5.375" style="132" customWidth="1"/>
    <col min="15359" max="15359" width="14" style="132" customWidth="1"/>
    <col min="15360" max="15360" width="9.875" style="132" customWidth="1"/>
    <col min="15361" max="15361" width="8.25" style="132" customWidth="1"/>
    <col min="15362" max="15362" width="5.5" style="132" customWidth="1"/>
    <col min="15363" max="15363" width="7.875" style="132" customWidth="1"/>
    <col min="15364" max="15364" width="5.75" style="132" customWidth="1"/>
    <col min="15365" max="15365" width="8.375" style="132" customWidth="1"/>
    <col min="15366" max="15366" width="6.625" style="132" customWidth="1"/>
    <col min="15367" max="15367" width="8.375" style="132" customWidth="1"/>
    <col min="15368" max="15368" width="6.125" style="132" customWidth="1"/>
    <col min="15369" max="15369" width="8.5" style="132" customWidth="1"/>
    <col min="15370" max="15370" width="6.375" style="132" customWidth="1"/>
    <col min="15371" max="15371" width="5.75" style="132" customWidth="1"/>
    <col min="15372" max="15372" width="8.125" style="132" customWidth="1"/>
    <col min="15373" max="15373" width="10.125" style="132" customWidth="1"/>
    <col min="15374" max="15609" width="8" style="132"/>
    <col min="15610" max="15610" width="5.125" style="132" customWidth="1"/>
    <col min="15611" max="15611" width="13.375" style="132" customWidth="1"/>
    <col min="15612" max="15612" width="6.5" style="132" customWidth="1"/>
    <col min="15613" max="15613" width="6.25" style="132" customWidth="1"/>
    <col min="15614" max="15614" width="5.375" style="132" customWidth="1"/>
    <col min="15615" max="15615" width="14" style="132" customWidth="1"/>
    <col min="15616" max="15616" width="9.875" style="132" customWidth="1"/>
    <col min="15617" max="15617" width="8.25" style="132" customWidth="1"/>
    <col min="15618" max="15618" width="5.5" style="132" customWidth="1"/>
    <col min="15619" max="15619" width="7.875" style="132" customWidth="1"/>
    <col min="15620" max="15620" width="5.75" style="132" customWidth="1"/>
    <col min="15621" max="15621" width="8.375" style="132" customWidth="1"/>
    <col min="15622" max="15622" width="6.625" style="132" customWidth="1"/>
    <col min="15623" max="15623" width="8.375" style="132" customWidth="1"/>
    <col min="15624" max="15624" width="6.125" style="132" customWidth="1"/>
    <col min="15625" max="15625" width="8.5" style="132" customWidth="1"/>
    <col min="15626" max="15626" width="6.375" style="132" customWidth="1"/>
    <col min="15627" max="15627" width="5.75" style="132" customWidth="1"/>
    <col min="15628" max="15628" width="8.125" style="132" customWidth="1"/>
    <col min="15629" max="15629" width="10.125" style="132" customWidth="1"/>
    <col min="15630" max="15865" width="8" style="132"/>
    <col min="15866" max="15866" width="5.125" style="132" customWidth="1"/>
    <col min="15867" max="15867" width="13.375" style="132" customWidth="1"/>
    <col min="15868" max="15868" width="6.5" style="132" customWidth="1"/>
    <col min="15869" max="15869" width="6.25" style="132" customWidth="1"/>
    <col min="15870" max="15870" width="5.375" style="132" customWidth="1"/>
    <col min="15871" max="15871" width="14" style="132" customWidth="1"/>
    <col min="15872" max="15872" width="9.875" style="132" customWidth="1"/>
    <col min="15873" max="15873" width="8.25" style="132" customWidth="1"/>
    <col min="15874" max="15874" width="5.5" style="132" customWidth="1"/>
    <col min="15875" max="15875" width="7.875" style="132" customWidth="1"/>
    <col min="15876" max="15876" width="5.75" style="132" customWidth="1"/>
    <col min="15877" max="15877" width="8.375" style="132" customWidth="1"/>
    <col min="15878" max="15878" width="6.625" style="132" customWidth="1"/>
    <col min="15879" max="15879" width="8.375" style="132" customWidth="1"/>
    <col min="15880" max="15880" width="6.125" style="132" customWidth="1"/>
    <col min="15881" max="15881" width="8.5" style="132" customWidth="1"/>
    <col min="15882" max="15882" width="6.375" style="132" customWidth="1"/>
    <col min="15883" max="15883" width="5.75" style="132" customWidth="1"/>
    <col min="15884" max="15884" width="8.125" style="132" customWidth="1"/>
    <col min="15885" max="15885" width="10.125" style="132" customWidth="1"/>
    <col min="15886" max="16121" width="8" style="132"/>
    <col min="16122" max="16122" width="5.125" style="132" customWidth="1"/>
    <col min="16123" max="16123" width="13.375" style="132" customWidth="1"/>
    <col min="16124" max="16124" width="6.5" style="132" customWidth="1"/>
    <col min="16125" max="16125" width="6.25" style="132" customWidth="1"/>
    <col min="16126" max="16126" width="5.375" style="132" customWidth="1"/>
    <col min="16127" max="16127" width="14" style="132" customWidth="1"/>
    <col min="16128" max="16128" width="9.875" style="132" customWidth="1"/>
    <col min="16129" max="16129" width="8.25" style="132" customWidth="1"/>
    <col min="16130" max="16130" width="5.5" style="132" customWidth="1"/>
    <col min="16131" max="16131" width="7.875" style="132" customWidth="1"/>
    <col min="16132" max="16132" width="5.75" style="132" customWidth="1"/>
    <col min="16133" max="16133" width="8.375" style="132" customWidth="1"/>
    <col min="16134" max="16134" width="6.625" style="132" customWidth="1"/>
    <col min="16135" max="16135" width="8.375" style="132" customWidth="1"/>
    <col min="16136" max="16136" width="6.125" style="132" customWidth="1"/>
    <col min="16137" max="16137" width="8.5" style="132" customWidth="1"/>
    <col min="16138" max="16138" width="6.375" style="132" customWidth="1"/>
    <col min="16139" max="16139" width="5.75" style="132" customWidth="1"/>
    <col min="16140" max="16140" width="8.125" style="132" customWidth="1"/>
    <col min="16141" max="16141" width="10.125" style="132" customWidth="1"/>
    <col min="16142" max="16384" width="8" style="132"/>
  </cols>
  <sheetData>
    <row r="1" spans="1:23" ht="15.75" customHeight="1">
      <c r="A1" s="1144"/>
      <c r="B1" s="1145"/>
      <c r="C1" s="1146"/>
      <c r="D1" s="1147"/>
      <c r="E1" s="1148"/>
      <c r="F1" s="1148"/>
      <c r="G1" s="1148"/>
      <c r="H1" s="1148"/>
      <c r="I1" s="1148"/>
      <c r="J1" s="1148"/>
      <c r="K1" s="1148"/>
      <c r="L1" s="1148"/>
      <c r="M1" s="1940" t="s">
        <v>60</v>
      </c>
      <c r="N1" s="1940"/>
      <c r="O1" s="1940"/>
      <c r="P1" s="1940"/>
    </row>
    <row r="2" spans="1:23">
      <c r="A2" s="1144"/>
      <c r="B2" s="1145"/>
      <c r="C2" s="1146"/>
      <c r="D2" s="1147"/>
      <c r="E2" s="1148"/>
      <c r="F2" s="1148"/>
      <c r="G2" s="1148"/>
      <c r="H2" s="1148"/>
      <c r="I2" s="1148"/>
      <c r="J2" s="1148"/>
      <c r="K2" s="1148"/>
      <c r="L2" s="1148"/>
      <c r="M2" s="1148"/>
      <c r="N2" s="1148"/>
      <c r="O2" s="1148"/>
      <c r="P2" s="1148"/>
    </row>
    <row r="3" spans="1:23" s="124" customFormat="1" ht="57" customHeight="1">
      <c r="A3" s="1941" t="s">
        <v>1019</v>
      </c>
      <c r="B3" s="1941"/>
      <c r="C3" s="1941"/>
      <c r="D3" s="1941"/>
      <c r="E3" s="1941"/>
      <c r="F3" s="1941"/>
      <c r="G3" s="1941"/>
      <c r="H3" s="1941"/>
      <c r="I3" s="1941"/>
      <c r="J3" s="1941"/>
      <c r="K3" s="1941"/>
      <c r="L3" s="1941"/>
      <c r="M3" s="1941"/>
      <c r="N3" s="1941"/>
      <c r="O3" s="1941"/>
      <c r="P3" s="1941"/>
      <c r="Q3" s="134"/>
    </row>
    <row r="4" spans="1:23" ht="16.5" customHeight="1">
      <c r="A4" s="1928"/>
      <c r="B4" s="1928"/>
      <c r="C4" s="1928"/>
      <c r="D4" s="1928"/>
      <c r="E4" s="1928"/>
      <c r="F4" s="1928"/>
      <c r="G4" s="1928"/>
      <c r="H4" s="1928"/>
      <c r="I4" s="1928"/>
      <c r="J4" s="1928"/>
      <c r="K4" s="1928"/>
      <c r="L4" s="1928"/>
      <c r="M4" s="1928"/>
      <c r="N4" s="1928"/>
      <c r="O4" s="1928"/>
      <c r="P4" s="1928"/>
    </row>
    <row r="5" spans="1:23" s="125" customFormat="1" ht="23.25" customHeight="1">
      <c r="A5" s="1149"/>
      <c r="B5" s="1150"/>
      <c r="C5" s="1151"/>
      <c r="D5" s="1152"/>
      <c r="E5" s="1153"/>
      <c r="F5" s="1153"/>
      <c r="G5" s="1153"/>
      <c r="H5" s="1153"/>
      <c r="I5" s="1153"/>
      <c r="J5" s="1153"/>
      <c r="K5" s="1153"/>
      <c r="L5" s="1153"/>
      <c r="M5" s="1153"/>
      <c r="N5" s="1153"/>
      <c r="O5" s="1942" t="s">
        <v>121</v>
      </c>
      <c r="P5" s="1942"/>
      <c r="Q5" s="135"/>
    </row>
    <row r="6" spans="1:23" s="126" customFormat="1" ht="24" customHeight="1">
      <c r="A6" s="1727" t="s">
        <v>4</v>
      </c>
      <c r="B6" s="1946" t="s">
        <v>521</v>
      </c>
      <c r="C6" s="1727" t="s">
        <v>346</v>
      </c>
      <c r="D6" s="1948" t="s">
        <v>347</v>
      </c>
      <c r="E6" s="1943" t="s">
        <v>348</v>
      </c>
      <c r="F6" s="1944"/>
      <c r="G6" s="1944"/>
      <c r="H6" s="1722" t="s">
        <v>349</v>
      </c>
      <c r="I6" s="1722" t="s">
        <v>128</v>
      </c>
      <c r="J6" s="1727" t="s">
        <v>123</v>
      </c>
      <c r="K6" s="1943" t="s">
        <v>348</v>
      </c>
      <c r="L6" s="1944"/>
      <c r="M6" s="1944"/>
      <c r="N6" s="1945"/>
      <c r="O6" s="1950" t="s">
        <v>743</v>
      </c>
      <c r="P6" s="1727" t="s">
        <v>351</v>
      </c>
      <c r="Q6" s="136"/>
    </row>
    <row r="7" spans="1:23" ht="175.5" customHeight="1">
      <c r="A7" s="1728"/>
      <c r="B7" s="1947"/>
      <c r="C7" s="1728"/>
      <c r="D7" s="1949"/>
      <c r="E7" s="1121" t="s">
        <v>177</v>
      </c>
      <c r="F7" s="1121" t="s">
        <v>352</v>
      </c>
      <c r="G7" s="1154" t="s">
        <v>353</v>
      </c>
      <c r="H7" s="1722"/>
      <c r="I7" s="1722"/>
      <c r="J7" s="1729"/>
      <c r="K7" s="1120" t="s">
        <v>354</v>
      </c>
      <c r="L7" s="1120" t="s">
        <v>348</v>
      </c>
      <c r="M7" s="1121" t="s">
        <v>352</v>
      </c>
      <c r="N7" s="1154" t="s">
        <v>353</v>
      </c>
      <c r="O7" s="1951"/>
      <c r="P7" s="1729"/>
    </row>
    <row r="8" spans="1:23" s="126" customFormat="1">
      <c r="A8" s="1155" t="s">
        <v>20</v>
      </c>
      <c r="B8" s="1156" t="s">
        <v>21</v>
      </c>
      <c r="C8" s="1156" t="s">
        <v>355</v>
      </c>
      <c r="D8" s="1157">
        <v>2</v>
      </c>
      <c r="E8" s="1156" t="s">
        <v>356</v>
      </c>
      <c r="F8" s="1156">
        <v>4</v>
      </c>
      <c r="G8" s="1156">
        <v>5</v>
      </c>
      <c r="H8" s="1156">
        <v>6</v>
      </c>
      <c r="I8" s="1156">
        <v>7</v>
      </c>
      <c r="J8" s="1155" t="s">
        <v>357</v>
      </c>
      <c r="K8" s="1155" t="s">
        <v>358</v>
      </c>
      <c r="L8" s="1155" t="s">
        <v>359</v>
      </c>
      <c r="M8" s="1155">
        <v>11</v>
      </c>
      <c r="N8" s="1155">
        <v>12</v>
      </c>
      <c r="O8" s="1112">
        <v>13</v>
      </c>
      <c r="P8" s="1155">
        <v>14</v>
      </c>
      <c r="Q8" s="136"/>
    </row>
    <row r="9" spans="1:23" s="127" customFormat="1" ht="48" customHeight="1">
      <c r="A9" s="258"/>
      <c r="B9" s="1158" t="s">
        <v>1010</v>
      </c>
      <c r="C9" s="1159"/>
      <c r="D9" s="1160"/>
      <c r="E9" s="1159"/>
      <c r="F9" s="1159"/>
      <c r="G9" s="1159"/>
      <c r="H9" s="1159"/>
      <c r="I9" s="1159"/>
      <c r="J9" s="1159"/>
      <c r="K9" s="1159"/>
      <c r="L9" s="1159"/>
      <c r="M9" s="1159"/>
      <c r="N9" s="1159"/>
      <c r="O9" s="1159"/>
      <c r="P9" s="1159"/>
      <c r="Q9" s="137"/>
      <c r="R9" s="1057"/>
      <c r="W9" s="1057"/>
    </row>
    <row r="10" spans="1:23" s="128" customFormat="1" ht="23.25" customHeight="1">
      <c r="A10" s="1161" t="s">
        <v>180</v>
      </c>
      <c r="B10" s="1162" t="s">
        <v>360</v>
      </c>
      <c r="C10" s="1163"/>
      <c r="D10" s="1164"/>
      <c r="E10" s="1163"/>
      <c r="F10" s="1163"/>
      <c r="G10" s="1163"/>
      <c r="H10" s="1165"/>
      <c r="I10" s="1166"/>
      <c r="J10" s="1166"/>
      <c r="K10" s="1166"/>
      <c r="L10" s="1166"/>
      <c r="M10" s="1163"/>
      <c r="N10" s="1163"/>
      <c r="O10" s="1163"/>
      <c r="P10" s="1163"/>
      <c r="Q10" s="138"/>
      <c r="R10" s="1057"/>
      <c r="W10" s="1057"/>
    </row>
    <row r="11" spans="1:23" ht="23.25" customHeight="1">
      <c r="A11" s="1155"/>
      <c r="B11" s="1167" t="s">
        <v>236</v>
      </c>
      <c r="C11" s="1168"/>
      <c r="D11" s="1157"/>
      <c r="E11" s="1157"/>
      <c r="F11" s="1157"/>
      <c r="G11" s="1157"/>
      <c r="H11" s="1169"/>
      <c r="I11" s="1170"/>
      <c r="J11" s="1157"/>
      <c r="K11" s="1157"/>
      <c r="L11" s="1157"/>
      <c r="M11" s="1157"/>
      <c r="N11" s="1157"/>
      <c r="O11" s="1168"/>
      <c r="P11" s="1168"/>
      <c r="Q11" s="137"/>
      <c r="R11" s="1057"/>
      <c r="W11" s="1057"/>
    </row>
    <row r="12" spans="1:23" ht="23.25" customHeight="1">
      <c r="A12" s="1155"/>
      <c r="B12" s="1167" t="s">
        <v>243</v>
      </c>
      <c r="C12" s="1168"/>
      <c r="D12" s="1157"/>
      <c r="E12" s="1157"/>
      <c r="F12" s="1157"/>
      <c r="G12" s="1157"/>
      <c r="H12" s="1169"/>
      <c r="I12" s="1170"/>
      <c r="J12" s="1157"/>
      <c r="K12" s="1157"/>
      <c r="L12" s="1157"/>
      <c r="M12" s="1157"/>
      <c r="N12" s="1157"/>
      <c r="O12" s="1168"/>
      <c r="P12" s="1168"/>
      <c r="Q12" s="138"/>
      <c r="R12" s="1057"/>
      <c r="W12" s="1057"/>
    </row>
    <row r="13" spans="1:23" s="128" customFormat="1" ht="23.25" customHeight="1">
      <c r="A13" s="1161" t="s">
        <v>180</v>
      </c>
      <c r="B13" s="1162" t="s">
        <v>361</v>
      </c>
      <c r="C13" s="1163"/>
      <c r="D13" s="1164"/>
      <c r="E13" s="1163"/>
      <c r="F13" s="1163"/>
      <c r="G13" s="1163"/>
      <c r="H13" s="1165"/>
      <c r="I13" s="1166"/>
      <c r="J13" s="1166"/>
      <c r="K13" s="1166"/>
      <c r="L13" s="1166"/>
      <c r="M13" s="1166"/>
      <c r="N13" s="1166"/>
      <c r="O13" s="1163"/>
      <c r="P13" s="1163"/>
      <c r="Q13" s="137"/>
      <c r="R13" s="1057"/>
      <c r="W13" s="1057"/>
    </row>
    <row r="14" spans="1:23" ht="23.25" customHeight="1">
      <c r="A14" s="1155"/>
      <c r="B14" s="1167" t="s">
        <v>236</v>
      </c>
      <c r="C14" s="1168"/>
      <c r="D14" s="1157"/>
      <c r="E14" s="1157"/>
      <c r="F14" s="1157"/>
      <c r="G14" s="1157"/>
      <c r="H14" s="1169"/>
      <c r="I14" s="1170"/>
      <c r="J14" s="1157"/>
      <c r="K14" s="1157"/>
      <c r="L14" s="1157"/>
      <c r="M14" s="1157"/>
      <c r="N14" s="1157"/>
      <c r="O14" s="1168"/>
      <c r="P14" s="1168"/>
      <c r="Q14" s="138"/>
      <c r="R14" s="1057"/>
      <c r="W14" s="1057"/>
    </row>
    <row r="15" spans="1:23" ht="23.25" customHeight="1">
      <c r="A15" s="1155"/>
      <c r="B15" s="1167" t="s">
        <v>243</v>
      </c>
      <c r="C15" s="1168"/>
      <c r="D15" s="1157"/>
      <c r="E15" s="1157"/>
      <c r="F15" s="1157"/>
      <c r="G15" s="1157"/>
      <c r="H15" s="1169"/>
      <c r="I15" s="1170"/>
      <c r="J15" s="1157"/>
      <c r="K15" s="1157"/>
      <c r="L15" s="1157"/>
      <c r="M15" s="1157"/>
      <c r="N15" s="1157"/>
      <c r="O15" s="1168"/>
      <c r="P15" s="1168"/>
      <c r="Q15" s="137"/>
      <c r="R15" s="1057"/>
      <c r="W15" s="1057"/>
    </row>
    <row r="16" spans="1:23" s="128" customFormat="1" ht="54.75" customHeight="1">
      <c r="A16" s="1161" t="s">
        <v>180</v>
      </c>
      <c r="B16" s="1171" t="s">
        <v>362</v>
      </c>
      <c r="C16" s="1163"/>
      <c r="D16" s="1164"/>
      <c r="E16" s="1163"/>
      <c r="F16" s="1163"/>
      <c r="G16" s="1163"/>
      <c r="H16" s="1165"/>
      <c r="I16" s="1166"/>
      <c r="J16" s="1166"/>
      <c r="K16" s="1166"/>
      <c r="L16" s="1166"/>
      <c r="M16" s="1166"/>
      <c r="N16" s="1166"/>
      <c r="O16" s="1166"/>
      <c r="P16" s="1166"/>
      <c r="Q16" s="138"/>
      <c r="R16" s="1057"/>
      <c r="W16" s="1057"/>
    </row>
    <row r="17" spans="1:23" ht="23.25" customHeight="1">
      <c r="A17" s="1155"/>
      <c r="B17" s="1167" t="s">
        <v>236</v>
      </c>
      <c r="C17" s="1168"/>
      <c r="D17" s="1157"/>
      <c r="E17" s="1157"/>
      <c r="F17" s="1157"/>
      <c r="G17" s="1157"/>
      <c r="H17" s="1169"/>
      <c r="I17" s="1170"/>
      <c r="J17" s="1157"/>
      <c r="K17" s="1157"/>
      <c r="L17" s="1157"/>
      <c r="M17" s="1157"/>
      <c r="N17" s="1157"/>
      <c r="O17" s="1168"/>
      <c r="P17" s="1168"/>
      <c r="Q17" s="137"/>
      <c r="R17" s="1057"/>
      <c r="W17" s="1057"/>
    </row>
    <row r="18" spans="1:23" ht="23.25" customHeight="1">
      <c r="A18" s="1155"/>
      <c r="B18" s="1167" t="s">
        <v>243</v>
      </c>
      <c r="C18" s="1168"/>
      <c r="D18" s="1157"/>
      <c r="E18" s="1157"/>
      <c r="F18" s="1157"/>
      <c r="G18" s="1157"/>
      <c r="H18" s="1169"/>
      <c r="I18" s="1170"/>
      <c r="J18" s="1157"/>
      <c r="K18" s="1157"/>
      <c r="L18" s="1157"/>
      <c r="M18" s="1157"/>
      <c r="N18" s="1157"/>
      <c r="O18" s="1168"/>
      <c r="P18" s="1168"/>
      <c r="Q18" s="138"/>
      <c r="R18" s="1057"/>
      <c r="W18" s="1057"/>
    </row>
    <row r="19" spans="1:23" s="127" customFormat="1" ht="48" customHeight="1">
      <c r="A19" s="258"/>
      <c r="B19" s="1158" t="s">
        <v>1011</v>
      </c>
      <c r="C19" s="1159"/>
      <c r="D19" s="1160"/>
      <c r="E19" s="1159"/>
      <c r="F19" s="1159"/>
      <c r="G19" s="1159"/>
      <c r="H19" s="1159"/>
      <c r="I19" s="1159"/>
      <c r="J19" s="1159"/>
      <c r="K19" s="1159"/>
      <c r="L19" s="1159"/>
      <c r="M19" s="1159"/>
      <c r="N19" s="1159"/>
      <c r="O19" s="1159"/>
      <c r="P19" s="1159"/>
      <c r="Q19" s="137"/>
      <c r="R19" s="1057"/>
      <c r="W19" s="1057"/>
    </row>
    <row r="20" spans="1:23" s="128" customFormat="1" ht="23.25" customHeight="1">
      <c r="A20" s="1161" t="s">
        <v>180</v>
      </c>
      <c r="B20" s="1162" t="s">
        <v>360</v>
      </c>
      <c r="C20" s="1163"/>
      <c r="D20" s="1164"/>
      <c r="E20" s="1163"/>
      <c r="F20" s="1163"/>
      <c r="G20" s="1163"/>
      <c r="H20" s="1165"/>
      <c r="I20" s="1166"/>
      <c r="J20" s="1166"/>
      <c r="K20" s="1166"/>
      <c r="L20" s="1166"/>
      <c r="M20" s="1163"/>
      <c r="N20" s="1163"/>
      <c r="O20" s="1163"/>
      <c r="P20" s="1163"/>
      <c r="Q20" s="138"/>
      <c r="R20" s="1057"/>
      <c r="W20" s="1057"/>
    </row>
    <row r="21" spans="1:23" ht="23.25" customHeight="1">
      <c r="A21" s="1155"/>
      <c r="B21" s="1167" t="s">
        <v>236</v>
      </c>
      <c r="C21" s="1168"/>
      <c r="D21" s="1157"/>
      <c r="E21" s="1157"/>
      <c r="F21" s="1157"/>
      <c r="G21" s="1157"/>
      <c r="H21" s="1169"/>
      <c r="I21" s="1170"/>
      <c r="J21" s="1157"/>
      <c r="K21" s="1157"/>
      <c r="L21" s="1157"/>
      <c r="M21" s="1157"/>
      <c r="N21" s="1157"/>
      <c r="O21" s="1168"/>
      <c r="P21" s="1168"/>
      <c r="Q21" s="137"/>
      <c r="R21" s="1057"/>
      <c r="W21" s="1057"/>
    </row>
    <row r="22" spans="1:23" ht="23.25" customHeight="1">
      <c r="A22" s="1155"/>
      <c r="B22" s="1167" t="s">
        <v>243</v>
      </c>
      <c r="C22" s="1168"/>
      <c r="D22" s="1157"/>
      <c r="E22" s="1157"/>
      <c r="F22" s="1157"/>
      <c r="G22" s="1157"/>
      <c r="H22" s="1169"/>
      <c r="I22" s="1170"/>
      <c r="J22" s="1157"/>
      <c r="K22" s="1157"/>
      <c r="L22" s="1157"/>
      <c r="M22" s="1157"/>
      <c r="N22" s="1157"/>
      <c r="O22" s="1168"/>
      <c r="P22" s="1168"/>
      <c r="Q22" s="138"/>
      <c r="R22" s="1057"/>
      <c r="W22" s="1057"/>
    </row>
    <row r="23" spans="1:23" s="128" customFormat="1" ht="23.25" customHeight="1">
      <c r="A23" s="1161" t="s">
        <v>180</v>
      </c>
      <c r="B23" s="1162" t="s">
        <v>361</v>
      </c>
      <c r="C23" s="1163"/>
      <c r="D23" s="1164"/>
      <c r="E23" s="1163"/>
      <c r="F23" s="1163"/>
      <c r="G23" s="1163"/>
      <c r="H23" s="1165"/>
      <c r="I23" s="1166"/>
      <c r="J23" s="1166"/>
      <c r="K23" s="1166"/>
      <c r="L23" s="1166"/>
      <c r="M23" s="1166"/>
      <c r="N23" s="1166"/>
      <c r="O23" s="1163"/>
      <c r="P23" s="1163"/>
      <c r="Q23" s="137"/>
      <c r="R23" s="1057"/>
      <c r="W23" s="1057"/>
    </row>
    <row r="24" spans="1:23" ht="23.25" customHeight="1">
      <c r="A24" s="1155"/>
      <c r="B24" s="1167" t="s">
        <v>236</v>
      </c>
      <c r="C24" s="1168"/>
      <c r="D24" s="1157"/>
      <c r="E24" s="1157"/>
      <c r="F24" s="1157"/>
      <c r="G24" s="1157"/>
      <c r="H24" s="1169"/>
      <c r="I24" s="1170"/>
      <c r="J24" s="1157"/>
      <c r="K24" s="1157"/>
      <c r="L24" s="1157"/>
      <c r="M24" s="1157"/>
      <c r="N24" s="1157"/>
      <c r="O24" s="1168"/>
      <c r="P24" s="1168"/>
      <c r="Q24" s="138"/>
      <c r="R24" s="1057"/>
      <c r="W24" s="1057"/>
    </row>
    <row r="25" spans="1:23" ht="23.25" customHeight="1">
      <c r="A25" s="1155"/>
      <c r="B25" s="1167" t="s">
        <v>243</v>
      </c>
      <c r="C25" s="1168"/>
      <c r="D25" s="1157"/>
      <c r="E25" s="1157"/>
      <c r="F25" s="1157"/>
      <c r="G25" s="1157"/>
      <c r="H25" s="1169"/>
      <c r="I25" s="1170"/>
      <c r="J25" s="1157"/>
      <c r="K25" s="1157"/>
      <c r="L25" s="1157"/>
      <c r="M25" s="1157"/>
      <c r="N25" s="1157"/>
      <c r="O25" s="1168"/>
      <c r="P25" s="1168"/>
      <c r="Q25" s="137"/>
      <c r="R25" s="1057"/>
      <c r="W25" s="1057"/>
    </row>
    <row r="26" spans="1:23" s="128" customFormat="1" ht="54.75" customHeight="1">
      <c r="A26" s="1161" t="s">
        <v>180</v>
      </c>
      <c r="B26" s="1171" t="s">
        <v>362</v>
      </c>
      <c r="C26" s="1163"/>
      <c r="D26" s="1164"/>
      <c r="E26" s="1163"/>
      <c r="F26" s="1163"/>
      <c r="G26" s="1163"/>
      <c r="H26" s="1165"/>
      <c r="I26" s="1166"/>
      <c r="J26" s="1166"/>
      <c r="K26" s="1166"/>
      <c r="L26" s="1166"/>
      <c r="M26" s="1166"/>
      <c r="N26" s="1166"/>
      <c r="O26" s="1166"/>
      <c r="P26" s="1166"/>
      <c r="Q26" s="138"/>
      <c r="R26" s="1057"/>
      <c r="W26" s="1057"/>
    </row>
    <row r="27" spans="1:23" ht="23.25" customHeight="1">
      <c r="A27" s="1155"/>
      <c r="B27" s="1167" t="s">
        <v>236</v>
      </c>
      <c r="C27" s="1168"/>
      <c r="D27" s="1157"/>
      <c r="E27" s="1157"/>
      <c r="F27" s="1157"/>
      <c r="G27" s="1157"/>
      <c r="H27" s="1169"/>
      <c r="I27" s="1170"/>
      <c r="J27" s="1157"/>
      <c r="K27" s="1157"/>
      <c r="L27" s="1157"/>
      <c r="M27" s="1157"/>
      <c r="N27" s="1157"/>
      <c r="O27" s="1168"/>
      <c r="P27" s="1168"/>
      <c r="Q27" s="137"/>
      <c r="R27" s="1057"/>
      <c r="W27" s="1057"/>
    </row>
    <row r="28" spans="1:23" ht="23.25" customHeight="1">
      <c r="A28" s="1155"/>
      <c r="B28" s="1167" t="s">
        <v>243</v>
      </c>
      <c r="C28" s="1168"/>
      <c r="D28" s="1157"/>
      <c r="E28" s="1157"/>
      <c r="F28" s="1157"/>
      <c r="G28" s="1157"/>
      <c r="H28" s="1169"/>
      <c r="I28" s="1170"/>
      <c r="J28" s="1157"/>
      <c r="K28" s="1157"/>
      <c r="L28" s="1157"/>
      <c r="M28" s="1157"/>
      <c r="N28" s="1157"/>
      <c r="O28" s="1168"/>
      <c r="P28" s="1168"/>
      <c r="Q28" s="138"/>
      <c r="R28" s="1057"/>
      <c r="W28" s="1057"/>
    </row>
  </sheetData>
  <autoFilter ref="Q1:Q18" xr:uid="{00000000-0009-0000-0000-00000F000000}"/>
  <mergeCells count="15">
    <mergeCell ref="M1:P1"/>
    <mergeCell ref="A3:P3"/>
    <mergeCell ref="A4:P4"/>
    <mergeCell ref="O5:P5"/>
    <mergeCell ref="E6:G6"/>
    <mergeCell ref="K6:N6"/>
    <mergeCell ref="A6:A7"/>
    <mergeCell ref="B6:B7"/>
    <mergeCell ref="C6:C7"/>
    <mergeCell ref="D6:D7"/>
    <mergeCell ref="H6:H7"/>
    <mergeCell ref="I6:I7"/>
    <mergeCell ref="J6:J7"/>
    <mergeCell ref="O6:O7"/>
    <mergeCell ref="P6:P7"/>
  </mergeCells>
  <printOptions horizontalCentered="1"/>
  <pageMargins left="0.43307086614173229" right="0.39370078740157483" top="0.51181102362204722" bottom="0.6692913385826772" header="0.31496062992125984" footer="0.31496062992125984"/>
  <pageSetup paperSize="9" scale="80" firstPageNumber="42" orientation="landscape" useFirstPageNumber="1" r:id="rId1"/>
  <headerFooter>
    <oddHeader>&amp;C&amp;P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473D3-2FA8-4B45-A383-8F8E395E8700}">
  <sheetPr>
    <tabColor theme="0"/>
  </sheetPr>
  <dimension ref="A1:I60"/>
  <sheetViews>
    <sheetView workbookViewId="0">
      <selection activeCell="A3" sqref="A3:O3"/>
    </sheetView>
  </sheetViews>
  <sheetFormatPr defaultColWidth="9.125" defaultRowHeight="15.75"/>
  <cols>
    <col min="1" max="1" width="5.625" style="1058" customWidth="1"/>
    <col min="2" max="2" width="31.5" style="1058" customWidth="1"/>
    <col min="3" max="3" width="11.125" style="1065" customWidth="1"/>
    <col min="4" max="4" width="13.75" style="1058" customWidth="1"/>
    <col min="5" max="5" width="11.75" style="1058" customWidth="1"/>
    <col min="6" max="6" width="14.25" style="1058" customWidth="1"/>
    <col min="7" max="7" width="13.125" style="1058" customWidth="1"/>
    <col min="8" max="8" width="12.875" style="1058" customWidth="1"/>
    <col min="9" max="9" width="13.125" style="1058" customWidth="1"/>
    <col min="10" max="256" width="9.125" style="1058"/>
    <col min="257" max="257" width="5.625" style="1058" customWidth="1"/>
    <col min="258" max="258" width="31.5" style="1058" customWidth="1"/>
    <col min="259" max="259" width="11.125" style="1058" customWidth="1"/>
    <col min="260" max="260" width="13.75" style="1058" customWidth="1"/>
    <col min="261" max="261" width="11.75" style="1058" customWidth="1"/>
    <col min="262" max="262" width="14.25" style="1058" customWidth="1"/>
    <col min="263" max="263" width="13.125" style="1058" customWidth="1"/>
    <col min="264" max="264" width="12.875" style="1058" customWidth="1"/>
    <col min="265" max="265" width="13.125" style="1058" customWidth="1"/>
    <col min="266" max="512" width="9.125" style="1058"/>
    <col min="513" max="513" width="5.625" style="1058" customWidth="1"/>
    <col min="514" max="514" width="31.5" style="1058" customWidth="1"/>
    <col min="515" max="515" width="11.125" style="1058" customWidth="1"/>
    <col min="516" max="516" width="13.75" style="1058" customWidth="1"/>
    <col min="517" max="517" width="11.75" style="1058" customWidth="1"/>
    <col min="518" max="518" width="14.25" style="1058" customWidth="1"/>
    <col min="519" max="519" width="13.125" style="1058" customWidth="1"/>
    <col min="520" max="520" width="12.875" style="1058" customWidth="1"/>
    <col min="521" max="521" width="13.125" style="1058" customWidth="1"/>
    <col min="522" max="768" width="9.125" style="1058"/>
    <col min="769" max="769" width="5.625" style="1058" customWidth="1"/>
    <col min="770" max="770" width="31.5" style="1058" customWidth="1"/>
    <col min="771" max="771" width="11.125" style="1058" customWidth="1"/>
    <col min="772" max="772" width="13.75" style="1058" customWidth="1"/>
    <col min="773" max="773" width="11.75" style="1058" customWidth="1"/>
    <col min="774" max="774" width="14.25" style="1058" customWidth="1"/>
    <col min="775" max="775" width="13.125" style="1058" customWidth="1"/>
    <col min="776" max="776" width="12.875" style="1058" customWidth="1"/>
    <col min="777" max="777" width="13.125" style="1058" customWidth="1"/>
    <col min="778" max="1024" width="9.125" style="1058"/>
    <col min="1025" max="1025" width="5.625" style="1058" customWidth="1"/>
    <col min="1026" max="1026" width="31.5" style="1058" customWidth="1"/>
    <col min="1027" max="1027" width="11.125" style="1058" customWidth="1"/>
    <col min="1028" max="1028" width="13.75" style="1058" customWidth="1"/>
    <col min="1029" max="1029" width="11.75" style="1058" customWidth="1"/>
    <col min="1030" max="1030" width="14.25" style="1058" customWidth="1"/>
    <col min="1031" max="1031" width="13.125" style="1058" customWidth="1"/>
    <col min="1032" max="1032" width="12.875" style="1058" customWidth="1"/>
    <col min="1033" max="1033" width="13.125" style="1058" customWidth="1"/>
    <col min="1034" max="1280" width="9.125" style="1058"/>
    <col min="1281" max="1281" width="5.625" style="1058" customWidth="1"/>
    <col min="1282" max="1282" width="31.5" style="1058" customWidth="1"/>
    <col min="1283" max="1283" width="11.125" style="1058" customWidth="1"/>
    <col min="1284" max="1284" width="13.75" style="1058" customWidth="1"/>
    <col min="1285" max="1285" width="11.75" style="1058" customWidth="1"/>
    <col min="1286" max="1286" width="14.25" style="1058" customWidth="1"/>
    <col min="1287" max="1287" width="13.125" style="1058" customWidth="1"/>
    <col min="1288" max="1288" width="12.875" style="1058" customWidth="1"/>
    <col min="1289" max="1289" width="13.125" style="1058" customWidth="1"/>
    <col min="1290" max="1536" width="9.125" style="1058"/>
    <col min="1537" max="1537" width="5.625" style="1058" customWidth="1"/>
    <col min="1538" max="1538" width="31.5" style="1058" customWidth="1"/>
    <col min="1539" max="1539" width="11.125" style="1058" customWidth="1"/>
    <col min="1540" max="1540" width="13.75" style="1058" customWidth="1"/>
    <col min="1541" max="1541" width="11.75" style="1058" customWidth="1"/>
    <col min="1542" max="1542" width="14.25" style="1058" customWidth="1"/>
    <col min="1543" max="1543" width="13.125" style="1058" customWidth="1"/>
    <col min="1544" max="1544" width="12.875" style="1058" customWidth="1"/>
    <col min="1545" max="1545" width="13.125" style="1058" customWidth="1"/>
    <col min="1546" max="1792" width="9.125" style="1058"/>
    <col min="1793" max="1793" width="5.625" style="1058" customWidth="1"/>
    <col min="1794" max="1794" width="31.5" style="1058" customWidth="1"/>
    <col min="1795" max="1795" width="11.125" style="1058" customWidth="1"/>
    <col min="1796" max="1796" width="13.75" style="1058" customWidth="1"/>
    <col min="1797" max="1797" width="11.75" style="1058" customWidth="1"/>
    <col min="1798" max="1798" width="14.25" style="1058" customWidth="1"/>
    <col min="1799" max="1799" width="13.125" style="1058" customWidth="1"/>
    <col min="1800" max="1800" width="12.875" style="1058" customWidth="1"/>
    <col min="1801" max="1801" width="13.125" style="1058" customWidth="1"/>
    <col min="1802" max="2048" width="9.125" style="1058"/>
    <col min="2049" max="2049" width="5.625" style="1058" customWidth="1"/>
    <col min="2050" max="2050" width="31.5" style="1058" customWidth="1"/>
    <col min="2051" max="2051" width="11.125" style="1058" customWidth="1"/>
    <col min="2052" max="2052" width="13.75" style="1058" customWidth="1"/>
    <col min="2053" max="2053" width="11.75" style="1058" customWidth="1"/>
    <col min="2054" max="2054" width="14.25" style="1058" customWidth="1"/>
    <col min="2055" max="2055" width="13.125" style="1058" customWidth="1"/>
    <col min="2056" max="2056" width="12.875" style="1058" customWidth="1"/>
    <col min="2057" max="2057" width="13.125" style="1058" customWidth="1"/>
    <col min="2058" max="2304" width="9.125" style="1058"/>
    <col min="2305" max="2305" width="5.625" style="1058" customWidth="1"/>
    <col min="2306" max="2306" width="31.5" style="1058" customWidth="1"/>
    <col min="2307" max="2307" width="11.125" style="1058" customWidth="1"/>
    <col min="2308" max="2308" width="13.75" style="1058" customWidth="1"/>
    <col min="2309" max="2309" width="11.75" style="1058" customWidth="1"/>
    <col min="2310" max="2310" width="14.25" style="1058" customWidth="1"/>
    <col min="2311" max="2311" width="13.125" style="1058" customWidth="1"/>
    <col min="2312" max="2312" width="12.875" style="1058" customWidth="1"/>
    <col min="2313" max="2313" width="13.125" style="1058" customWidth="1"/>
    <col min="2314" max="2560" width="9.125" style="1058"/>
    <col min="2561" max="2561" width="5.625" style="1058" customWidth="1"/>
    <col min="2562" max="2562" width="31.5" style="1058" customWidth="1"/>
    <col min="2563" max="2563" width="11.125" style="1058" customWidth="1"/>
    <col min="2564" max="2564" width="13.75" style="1058" customWidth="1"/>
    <col min="2565" max="2565" width="11.75" style="1058" customWidth="1"/>
    <col min="2566" max="2566" width="14.25" style="1058" customWidth="1"/>
    <col min="2567" max="2567" width="13.125" style="1058" customWidth="1"/>
    <col min="2568" max="2568" width="12.875" style="1058" customWidth="1"/>
    <col min="2569" max="2569" width="13.125" style="1058" customWidth="1"/>
    <col min="2570" max="2816" width="9.125" style="1058"/>
    <col min="2817" max="2817" width="5.625" style="1058" customWidth="1"/>
    <col min="2818" max="2818" width="31.5" style="1058" customWidth="1"/>
    <col min="2819" max="2819" width="11.125" style="1058" customWidth="1"/>
    <col min="2820" max="2820" width="13.75" style="1058" customWidth="1"/>
    <col min="2821" max="2821" width="11.75" style="1058" customWidth="1"/>
    <col min="2822" max="2822" width="14.25" style="1058" customWidth="1"/>
    <col min="2823" max="2823" width="13.125" style="1058" customWidth="1"/>
    <col min="2824" max="2824" width="12.875" style="1058" customWidth="1"/>
    <col min="2825" max="2825" width="13.125" style="1058" customWidth="1"/>
    <col min="2826" max="3072" width="9.125" style="1058"/>
    <col min="3073" max="3073" width="5.625" style="1058" customWidth="1"/>
    <col min="3074" max="3074" width="31.5" style="1058" customWidth="1"/>
    <col min="3075" max="3075" width="11.125" style="1058" customWidth="1"/>
    <col min="3076" max="3076" width="13.75" style="1058" customWidth="1"/>
    <col min="3077" max="3077" width="11.75" style="1058" customWidth="1"/>
    <col min="3078" max="3078" width="14.25" style="1058" customWidth="1"/>
    <col min="3079" max="3079" width="13.125" style="1058" customWidth="1"/>
    <col min="3080" max="3080" width="12.875" style="1058" customWidth="1"/>
    <col min="3081" max="3081" width="13.125" style="1058" customWidth="1"/>
    <col min="3082" max="3328" width="9.125" style="1058"/>
    <col min="3329" max="3329" width="5.625" style="1058" customWidth="1"/>
    <col min="3330" max="3330" width="31.5" style="1058" customWidth="1"/>
    <col min="3331" max="3331" width="11.125" style="1058" customWidth="1"/>
    <col min="3332" max="3332" width="13.75" style="1058" customWidth="1"/>
    <col min="3333" max="3333" width="11.75" style="1058" customWidth="1"/>
    <col min="3334" max="3334" width="14.25" style="1058" customWidth="1"/>
    <col min="3335" max="3335" width="13.125" style="1058" customWidth="1"/>
    <col min="3336" max="3336" width="12.875" style="1058" customWidth="1"/>
    <col min="3337" max="3337" width="13.125" style="1058" customWidth="1"/>
    <col min="3338" max="3584" width="9.125" style="1058"/>
    <col min="3585" max="3585" width="5.625" style="1058" customWidth="1"/>
    <col min="3586" max="3586" width="31.5" style="1058" customWidth="1"/>
    <col min="3587" max="3587" width="11.125" style="1058" customWidth="1"/>
    <col min="3588" max="3588" width="13.75" style="1058" customWidth="1"/>
    <col min="3589" max="3589" width="11.75" style="1058" customWidth="1"/>
    <col min="3590" max="3590" width="14.25" style="1058" customWidth="1"/>
    <col min="3591" max="3591" width="13.125" style="1058" customWidth="1"/>
    <col min="3592" max="3592" width="12.875" style="1058" customWidth="1"/>
    <col min="3593" max="3593" width="13.125" style="1058" customWidth="1"/>
    <col min="3594" max="3840" width="9.125" style="1058"/>
    <col min="3841" max="3841" width="5.625" style="1058" customWidth="1"/>
    <col min="3842" max="3842" width="31.5" style="1058" customWidth="1"/>
    <col min="3843" max="3843" width="11.125" style="1058" customWidth="1"/>
    <col min="3844" max="3844" width="13.75" style="1058" customWidth="1"/>
    <col min="3845" max="3845" width="11.75" style="1058" customWidth="1"/>
    <col min="3846" max="3846" width="14.25" style="1058" customWidth="1"/>
    <col min="3847" max="3847" width="13.125" style="1058" customWidth="1"/>
    <col min="3848" max="3848" width="12.875" style="1058" customWidth="1"/>
    <col min="3849" max="3849" width="13.125" style="1058" customWidth="1"/>
    <col min="3850" max="4096" width="9.125" style="1058"/>
    <col min="4097" max="4097" width="5.625" style="1058" customWidth="1"/>
    <col min="4098" max="4098" width="31.5" style="1058" customWidth="1"/>
    <col min="4099" max="4099" width="11.125" style="1058" customWidth="1"/>
    <col min="4100" max="4100" width="13.75" style="1058" customWidth="1"/>
    <col min="4101" max="4101" width="11.75" style="1058" customWidth="1"/>
    <col min="4102" max="4102" width="14.25" style="1058" customWidth="1"/>
    <col min="4103" max="4103" width="13.125" style="1058" customWidth="1"/>
    <col min="4104" max="4104" width="12.875" style="1058" customWidth="1"/>
    <col min="4105" max="4105" width="13.125" style="1058" customWidth="1"/>
    <col min="4106" max="4352" width="9.125" style="1058"/>
    <col min="4353" max="4353" width="5.625" style="1058" customWidth="1"/>
    <col min="4354" max="4354" width="31.5" style="1058" customWidth="1"/>
    <col min="4355" max="4355" width="11.125" style="1058" customWidth="1"/>
    <col min="4356" max="4356" width="13.75" style="1058" customWidth="1"/>
    <col min="4357" max="4357" width="11.75" style="1058" customWidth="1"/>
    <col min="4358" max="4358" width="14.25" style="1058" customWidth="1"/>
    <col min="4359" max="4359" width="13.125" style="1058" customWidth="1"/>
    <col min="4360" max="4360" width="12.875" style="1058" customWidth="1"/>
    <col min="4361" max="4361" width="13.125" style="1058" customWidth="1"/>
    <col min="4362" max="4608" width="9.125" style="1058"/>
    <col min="4609" max="4609" width="5.625" style="1058" customWidth="1"/>
    <col min="4610" max="4610" width="31.5" style="1058" customWidth="1"/>
    <col min="4611" max="4611" width="11.125" style="1058" customWidth="1"/>
    <col min="4612" max="4612" width="13.75" style="1058" customWidth="1"/>
    <col min="4613" max="4613" width="11.75" style="1058" customWidth="1"/>
    <col min="4614" max="4614" width="14.25" style="1058" customWidth="1"/>
    <col min="4615" max="4615" width="13.125" style="1058" customWidth="1"/>
    <col min="4616" max="4616" width="12.875" style="1058" customWidth="1"/>
    <col min="4617" max="4617" width="13.125" style="1058" customWidth="1"/>
    <col min="4618" max="4864" width="9.125" style="1058"/>
    <col min="4865" max="4865" width="5.625" style="1058" customWidth="1"/>
    <col min="4866" max="4866" width="31.5" style="1058" customWidth="1"/>
    <col min="4867" max="4867" width="11.125" style="1058" customWidth="1"/>
    <col min="4868" max="4868" width="13.75" style="1058" customWidth="1"/>
    <col min="4869" max="4869" width="11.75" style="1058" customWidth="1"/>
    <col min="4870" max="4870" width="14.25" style="1058" customWidth="1"/>
    <col min="4871" max="4871" width="13.125" style="1058" customWidth="1"/>
    <col min="4872" max="4872" width="12.875" style="1058" customWidth="1"/>
    <col min="4873" max="4873" width="13.125" style="1058" customWidth="1"/>
    <col min="4874" max="5120" width="9.125" style="1058"/>
    <col min="5121" max="5121" width="5.625" style="1058" customWidth="1"/>
    <col min="5122" max="5122" width="31.5" style="1058" customWidth="1"/>
    <col min="5123" max="5123" width="11.125" style="1058" customWidth="1"/>
    <col min="5124" max="5124" width="13.75" style="1058" customWidth="1"/>
    <col min="5125" max="5125" width="11.75" style="1058" customWidth="1"/>
    <col min="5126" max="5126" width="14.25" style="1058" customWidth="1"/>
    <col min="5127" max="5127" width="13.125" style="1058" customWidth="1"/>
    <col min="5128" max="5128" width="12.875" style="1058" customWidth="1"/>
    <col min="5129" max="5129" width="13.125" style="1058" customWidth="1"/>
    <col min="5130" max="5376" width="9.125" style="1058"/>
    <col min="5377" max="5377" width="5.625" style="1058" customWidth="1"/>
    <col min="5378" max="5378" width="31.5" style="1058" customWidth="1"/>
    <col min="5379" max="5379" width="11.125" style="1058" customWidth="1"/>
    <col min="5380" max="5380" width="13.75" style="1058" customWidth="1"/>
    <col min="5381" max="5381" width="11.75" style="1058" customWidth="1"/>
    <col min="5382" max="5382" width="14.25" style="1058" customWidth="1"/>
    <col min="5383" max="5383" width="13.125" style="1058" customWidth="1"/>
    <col min="5384" max="5384" width="12.875" style="1058" customWidth="1"/>
    <col min="5385" max="5385" width="13.125" style="1058" customWidth="1"/>
    <col min="5386" max="5632" width="9.125" style="1058"/>
    <col min="5633" max="5633" width="5.625" style="1058" customWidth="1"/>
    <col min="5634" max="5634" width="31.5" style="1058" customWidth="1"/>
    <col min="5635" max="5635" width="11.125" style="1058" customWidth="1"/>
    <col min="5636" max="5636" width="13.75" style="1058" customWidth="1"/>
    <col min="5637" max="5637" width="11.75" style="1058" customWidth="1"/>
    <col min="5638" max="5638" width="14.25" style="1058" customWidth="1"/>
    <col min="5639" max="5639" width="13.125" style="1058" customWidth="1"/>
    <col min="5640" max="5640" width="12.875" style="1058" customWidth="1"/>
    <col min="5641" max="5641" width="13.125" style="1058" customWidth="1"/>
    <col min="5642" max="5888" width="9.125" style="1058"/>
    <col min="5889" max="5889" width="5.625" style="1058" customWidth="1"/>
    <col min="5890" max="5890" width="31.5" style="1058" customWidth="1"/>
    <col min="5891" max="5891" width="11.125" style="1058" customWidth="1"/>
    <col min="5892" max="5892" width="13.75" style="1058" customWidth="1"/>
    <col min="5893" max="5893" width="11.75" style="1058" customWidth="1"/>
    <col min="5894" max="5894" width="14.25" style="1058" customWidth="1"/>
    <col min="5895" max="5895" width="13.125" style="1058" customWidth="1"/>
    <col min="5896" max="5896" width="12.875" style="1058" customWidth="1"/>
    <col min="5897" max="5897" width="13.125" style="1058" customWidth="1"/>
    <col min="5898" max="6144" width="9.125" style="1058"/>
    <col min="6145" max="6145" width="5.625" style="1058" customWidth="1"/>
    <col min="6146" max="6146" width="31.5" style="1058" customWidth="1"/>
    <col min="6147" max="6147" width="11.125" style="1058" customWidth="1"/>
    <col min="6148" max="6148" width="13.75" style="1058" customWidth="1"/>
    <col min="6149" max="6149" width="11.75" style="1058" customWidth="1"/>
    <col min="6150" max="6150" width="14.25" style="1058" customWidth="1"/>
    <col min="6151" max="6151" width="13.125" style="1058" customWidth="1"/>
    <col min="6152" max="6152" width="12.875" style="1058" customWidth="1"/>
    <col min="6153" max="6153" width="13.125" style="1058" customWidth="1"/>
    <col min="6154" max="6400" width="9.125" style="1058"/>
    <col min="6401" max="6401" width="5.625" style="1058" customWidth="1"/>
    <col min="6402" max="6402" width="31.5" style="1058" customWidth="1"/>
    <col min="6403" max="6403" width="11.125" style="1058" customWidth="1"/>
    <col min="6404" max="6404" width="13.75" style="1058" customWidth="1"/>
    <col min="6405" max="6405" width="11.75" style="1058" customWidth="1"/>
    <col min="6406" max="6406" width="14.25" style="1058" customWidth="1"/>
    <col min="6407" max="6407" width="13.125" style="1058" customWidth="1"/>
    <col min="6408" max="6408" width="12.875" style="1058" customWidth="1"/>
    <col min="6409" max="6409" width="13.125" style="1058" customWidth="1"/>
    <col min="6410" max="6656" width="9.125" style="1058"/>
    <col min="6657" max="6657" width="5.625" style="1058" customWidth="1"/>
    <col min="6658" max="6658" width="31.5" style="1058" customWidth="1"/>
    <col min="6659" max="6659" width="11.125" style="1058" customWidth="1"/>
    <col min="6660" max="6660" width="13.75" style="1058" customWidth="1"/>
    <col min="6661" max="6661" width="11.75" style="1058" customWidth="1"/>
    <col min="6662" max="6662" width="14.25" style="1058" customWidth="1"/>
    <col min="6663" max="6663" width="13.125" style="1058" customWidth="1"/>
    <col min="6664" max="6664" width="12.875" style="1058" customWidth="1"/>
    <col min="6665" max="6665" width="13.125" style="1058" customWidth="1"/>
    <col min="6666" max="6912" width="9.125" style="1058"/>
    <col min="6913" max="6913" width="5.625" style="1058" customWidth="1"/>
    <col min="6914" max="6914" width="31.5" style="1058" customWidth="1"/>
    <col min="6915" max="6915" width="11.125" style="1058" customWidth="1"/>
    <col min="6916" max="6916" width="13.75" style="1058" customWidth="1"/>
    <col min="6917" max="6917" width="11.75" style="1058" customWidth="1"/>
    <col min="6918" max="6918" width="14.25" style="1058" customWidth="1"/>
    <col min="6919" max="6919" width="13.125" style="1058" customWidth="1"/>
    <col min="6920" max="6920" width="12.875" style="1058" customWidth="1"/>
    <col min="6921" max="6921" width="13.125" style="1058" customWidth="1"/>
    <col min="6922" max="7168" width="9.125" style="1058"/>
    <col min="7169" max="7169" width="5.625" style="1058" customWidth="1"/>
    <col min="7170" max="7170" width="31.5" style="1058" customWidth="1"/>
    <col min="7171" max="7171" width="11.125" style="1058" customWidth="1"/>
    <col min="7172" max="7172" width="13.75" style="1058" customWidth="1"/>
    <col min="7173" max="7173" width="11.75" style="1058" customWidth="1"/>
    <col min="7174" max="7174" width="14.25" style="1058" customWidth="1"/>
    <col min="7175" max="7175" width="13.125" style="1058" customWidth="1"/>
    <col min="7176" max="7176" width="12.875" style="1058" customWidth="1"/>
    <col min="7177" max="7177" width="13.125" style="1058" customWidth="1"/>
    <col min="7178" max="7424" width="9.125" style="1058"/>
    <col min="7425" max="7425" width="5.625" style="1058" customWidth="1"/>
    <col min="7426" max="7426" width="31.5" style="1058" customWidth="1"/>
    <col min="7427" max="7427" width="11.125" style="1058" customWidth="1"/>
    <col min="7428" max="7428" width="13.75" style="1058" customWidth="1"/>
    <col min="7429" max="7429" width="11.75" style="1058" customWidth="1"/>
    <col min="7430" max="7430" width="14.25" style="1058" customWidth="1"/>
    <col min="7431" max="7431" width="13.125" style="1058" customWidth="1"/>
    <col min="7432" max="7432" width="12.875" style="1058" customWidth="1"/>
    <col min="7433" max="7433" width="13.125" style="1058" customWidth="1"/>
    <col min="7434" max="7680" width="9.125" style="1058"/>
    <col min="7681" max="7681" width="5.625" style="1058" customWidth="1"/>
    <col min="7682" max="7682" width="31.5" style="1058" customWidth="1"/>
    <col min="7683" max="7683" width="11.125" style="1058" customWidth="1"/>
    <col min="7684" max="7684" width="13.75" style="1058" customWidth="1"/>
    <col min="7685" max="7685" width="11.75" style="1058" customWidth="1"/>
    <col min="7686" max="7686" width="14.25" style="1058" customWidth="1"/>
    <col min="7687" max="7687" width="13.125" style="1058" customWidth="1"/>
    <col min="7688" max="7688" width="12.875" style="1058" customWidth="1"/>
    <col min="7689" max="7689" width="13.125" style="1058" customWidth="1"/>
    <col min="7690" max="7936" width="9.125" style="1058"/>
    <col min="7937" max="7937" width="5.625" style="1058" customWidth="1"/>
    <col min="7938" max="7938" width="31.5" style="1058" customWidth="1"/>
    <col min="7939" max="7939" width="11.125" style="1058" customWidth="1"/>
    <col min="7940" max="7940" width="13.75" style="1058" customWidth="1"/>
    <col min="7941" max="7941" width="11.75" style="1058" customWidth="1"/>
    <col min="7942" max="7942" width="14.25" style="1058" customWidth="1"/>
    <col min="7943" max="7943" width="13.125" style="1058" customWidth="1"/>
    <col min="7944" max="7944" width="12.875" style="1058" customWidth="1"/>
    <col min="7945" max="7945" width="13.125" style="1058" customWidth="1"/>
    <col min="7946" max="8192" width="9.125" style="1058"/>
    <col min="8193" max="8193" width="5.625" style="1058" customWidth="1"/>
    <col min="8194" max="8194" width="31.5" style="1058" customWidth="1"/>
    <col min="8195" max="8195" width="11.125" style="1058" customWidth="1"/>
    <col min="8196" max="8196" width="13.75" style="1058" customWidth="1"/>
    <col min="8197" max="8197" width="11.75" style="1058" customWidth="1"/>
    <col min="8198" max="8198" width="14.25" style="1058" customWidth="1"/>
    <col min="8199" max="8199" width="13.125" style="1058" customWidth="1"/>
    <col min="8200" max="8200" width="12.875" style="1058" customWidth="1"/>
    <col min="8201" max="8201" width="13.125" style="1058" customWidth="1"/>
    <col min="8202" max="8448" width="9.125" style="1058"/>
    <col min="8449" max="8449" width="5.625" style="1058" customWidth="1"/>
    <col min="8450" max="8450" width="31.5" style="1058" customWidth="1"/>
    <col min="8451" max="8451" width="11.125" style="1058" customWidth="1"/>
    <col min="8452" max="8452" width="13.75" style="1058" customWidth="1"/>
    <col min="8453" max="8453" width="11.75" style="1058" customWidth="1"/>
    <col min="8454" max="8454" width="14.25" style="1058" customWidth="1"/>
    <col min="8455" max="8455" width="13.125" style="1058" customWidth="1"/>
    <col min="8456" max="8456" width="12.875" style="1058" customWidth="1"/>
    <col min="8457" max="8457" width="13.125" style="1058" customWidth="1"/>
    <col min="8458" max="8704" width="9.125" style="1058"/>
    <col min="8705" max="8705" width="5.625" style="1058" customWidth="1"/>
    <col min="8706" max="8706" width="31.5" style="1058" customWidth="1"/>
    <col min="8707" max="8707" width="11.125" style="1058" customWidth="1"/>
    <col min="8708" max="8708" width="13.75" style="1058" customWidth="1"/>
    <col min="8709" max="8709" width="11.75" style="1058" customWidth="1"/>
    <col min="8710" max="8710" width="14.25" style="1058" customWidth="1"/>
    <col min="8711" max="8711" width="13.125" style="1058" customWidth="1"/>
    <col min="8712" max="8712" width="12.875" style="1058" customWidth="1"/>
    <col min="8713" max="8713" width="13.125" style="1058" customWidth="1"/>
    <col min="8714" max="8960" width="9.125" style="1058"/>
    <col min="8961" max="8961" width="5.625" style="1058" customWidth="1"/>
    <col min="8962" max="8962" width="31.5" style="1058" customWidth="1"/>
    <col min="8963" max="8963" width="11.125" style="1058" customWidth="1"/>
    <col min="8964" max="8964" width="13.75" style="1058" customWidth="1"/>
    <col min="8965" max="8965" width="11.75" style="1058" customWidth="1"/>
    <col min="8966" max="8966" width="14.25" style="1058" customWidth="1"/>
    <col min="8967" max="8967" width="13.125" style="1058" customWidth="1"/>
    <col min="8968" max="8968" width="12.875" style="1058" customWidth="1"/>
    <col min="8969" max="8969" width="13.125" style="1058" customWidth="1"/>
    <col min="8970" max="9216" width="9.125" style="1058"/>
    <col min="9217" max="9217" width="5.625" style="1058" customWidth="1"/>
    <col min="9218" max="9218" width="31.5" style="1058" customWidth="1"/>
    <col min="9219" max="9219" width="11.125" style="1058" customWidth="1"/>
    <col min="9220" max="9220" width="13.75" style="1058" customWidth="1"/>
    <col min="9221" max="9221" width="11.75" style="1058" customWidth="1"/>
    <col min="9222" max="9222" width="14.25" style="1058" customWidth="1"/>
    <col min="9223" max="9223" width="13.125" style="1058" customWidth="1"/>
    <col min="9224" max="9224" width="12.875" style="1058" customWidth="1"/>
    <col min="9225" max="9225" width="13.125" style="1058" customWidth="1"/>
    <col min="9226" max="9472" width="9.125" style="1058"/>
    <col min="9473" max="9473" width="5.625" style="1058" customWidth="1"/>
    <col min="9474" max="9474" width="31.5" style="1058" customWidth="1"/>
    <col min="9475" max="9475" width="11.125" style="1058" customWidth="1"/>
    <col min="9476" max="9476" width="13.75" style="1058" customWidth="1"/>
    <col min="9477" max="9477" width="11.75" style="1058" customWidth="1"/>
    <col min="9478" max="9478" width="14.25" style="1058" customWidth="1"/>
    <col min="9479" max="9479" width="13.125" style="1058" customWidth="1"/>
    <col min="9480" max="9480" width="12.875" style="1058" customWidth="1"/>
    <col min="9481" max="9481" width="13.125" style="1058" customWidth="1"/>
    <col min="9482" max="9728" width="9.125" style="1058"/>
    <col min="9729" max="9729" width="5.625" style="1058" customWidth="1"/>
    <col min="9730" max="9730" width="31.5" style="1058" customWidth="1"/>
    <col min="9731" max="9731" width="11.125" style="1058" customWidth="1"/>
    <col min="9732" max="9732" width="13.75" style="1058" customWidth="1"/>
    <col min="9733" max="9733" width="11.75" style="1058" customWidth="1"/>
    <col min="9734" max="9734" width="14.25" style="1058" customWidth="1"/>
    <col min="9735" max="9735" width="13.125" style="1058" customWidth="1"/>
    <col min="9736" max="9736" width="12.875" style="1058" customWidth="1"/>
    <col min="9737" max="9737" width="13.125" style="1058" customWidth="1"/>
    <col min="9738" max="9984" width="9.125" style="1058"/>
    <col min="9985" max="9985" width="5.625" style="1058" customWidth="1"/>
    <col min="9986" max="9986" width="31.5" style="1058" customWidth="1"/>
    <col min="9987" max="9987" width="11.125" style="1058" customWidth="1"/>
    <col min="9988" max="9988" width="13.75" style="1058" customWidth="1"/>
    <col min="9989" max="9989" width="11.75" style="1058" customWidth="1"/>
    <col min="9990" max="9990" width="14.25" style="1058" customWidth="1"/>
    <col min="9991" max="9991" width="13.125" style="1058" customWidth="1"/>
    <col min="9992" max="9992" width="12.875" style="1058" customWidth="1"/>
    <col min="9993" max="9993" width="13.125" style="1058" customWidth="1"/>
    <col min="9994" max="10240" width="9.125" style="1058"/>
    <col min="10241" max="10241" width="5.625" style="1058" customWidth="1"/>
    <col min="10242" max="10242" width="31.5" style="1058" customWidth="1"/>
    <col min="10243" max="10243" width="11.125" style="1058" customWidth="1"/>
    <col min="10244" max="10244" width="13.75" style="1058" customWidth="1"/>
    <col min="10245" max="10245" width="11.75" style="1058" customWidth="1"/>
    <col min="10246" max="10246" width="14.25" style="1058" customWidth="1"/>
    <col min="10247" max="10247" width="13.125" style="1058" customWidth="1"/>
    <col min="10248" max="10248" width="12.875" style="1058" customWidth="1"/>
    <col min="10249" max="10249" width="13.125" style="1058" customWidth="1"/>
    <col min="10250" max="10496" width="9.125" style="1058"/>
    <col min="10497" max="10497" width="5.625" style="1058" customWidth="1"/>
    <col min="10498" max="10498" width="31.5" style="1058" customWidth="1"/>
    <col min="10499" max="10499" width="11.125" style="1058" customWidth="1"/>
    <col min="10500" max="10500" width="13.75" style="1058" customWidth="1"/>
    <col min="10501" max="10501" width="11.75" style="1058" customWidth="1"/>
    <col min="10502" max="10502" width="14.25" style="1058" customWidth="1"/>
    <col min="10503" max="10503" width="13.125" style="1058" customWidth="1"/>
    <col min="10504" max="10504" width="12.875" style="1058" customWidth="1"/>
    <col min="10505" max="10505" width="13.125" style="1058" customWidth="1"/>
    <col min="10506" max="10752" width="9.125" style="1058"/>
    <col min="10753" max="10753" width="5.625" style="1058" customWidth="1"/>
    <col min="10754" max="10754" width="31.5" style="1058" customWidth="1"/>
    <col min="10755" max="10755" width="11.125" style="1058" customWidth="1"/>
    <col min="10756" max="10756" width="13.75" style="1058" customWidth="1"/>
    <col min="10757" max="10757" width="11.75" style="1058" customWidth="1"/>
    <col min="10758" max="10758" width="14.25" style="1058" customWidth="1"/>
    <col min="10759" max="10759" width="13.125" style="1058" customWidth="1"/>
    <col min="10760" max="10760" width="12.875" style="1058" customWidth="1"/>
    <col min="10761" max="10761" width="13.125" style="1058" customWidth="1"/>
    <col min="10762" max="11008" width="9.125" style="1058"/>
    <col min="11009" max="11009" width="5.625" style="1058" customWidth="1"/>
    <col min="11010" max="11010" width="31.5" style="1058" customWidth="1"/>
    <col min="11011" max="11011" width="11.125" style="1058" customWidth="1"/>
    <col min="11012" max="11012" width="13.75" style="1058" customWidth="1"/>
    <col min="11013" max="11013" width="11.75" style="1058" customWidth="1"/>
    <col min="11014" max="11014" width="14.25" style="1058" customWidth="1"/>
    <col min="11015" max="11015" width="13.125" style="1058" customWidth="1"/>
    <col min="11016" max="11016" width="12.875" style="1058" customWidth="1"/>
    <col min="11017" max="11017" width="13.125" style="1058" customWidth="1"/>
    <col min="11018" max="11264" width="9.125" style="1058"/>
    <col min="11265" max="11265" width="5.625" style="1058" customWidth="1"/>
    <col min="11266" max="11266" width="31.5" style="1058" customWidth="1"/>
    <col min="11267" max="11267" width="11.125" style="1058" customWidth="1"/>
    <col min="11268" max="11268" width="13.75" style="1058" customWidth="1"/>
    <col min="11269" max="11269" width="11.75" style="1058" customWidth="1"/>
    <col min="11270" max="11270" width="14.25" style="1058" customWidth="1"/>
    <col min="11271" max="11271" width="13.125" style="1058" customWidth="1"/>
    <col min="11272" max="11272" width="12.875" style="1058" customWidth="1"/>
    <col min="11273" max="11273" width="13.125" style="1058" customWidth="1"/>
    <col min="11274" max="11520" width="9.125" style="1058"/>
    <col min="11521" max="11521" width="5.625" style="1058" customWidth="1"/>
    <col min="11522" max="11522" width="31.5" style="1058" customWidth="1"/>
    <col min="11523" max="11523" width="11.125" style="1058" customWidth="1"/>
    <col min="11524" max="11524" width="13.75" style="1058" customWidth="1"/>
    <col min="11525" max="11525" width="11.75" style="1058" customWidth="1"/>
    <col min="11526" max="11526" width="14.25" style="1058" customWidth="1"/>
    <col min="11527" max="11527" width="13.125" style="1058" customWidth="1"/>
    <col min="11528" max="11528" width="12.875" style="1058" customWidth="1"/>
    <col min="11529" max="11529" width="13.125" style="1058" customWidth="1"/>
    <col min="11530" max="11776" width="9.125" style="1058"/>
    <col min="11777" max="11777" width="5.625" style="1058" customWidth="1"/>
    <col min="11778" max="11778" width="31.5" style="1058" customWidth="1"/>
    <col min="11779" max="11779" width="11.125" style="1058" customWidth="1"/>
    <col min="11780" max="11780" width="13.75" style="1058" customWidth="1"/>
    <col min="11781" max="11781" width="11.75" style="1058" customWidth="1"/>
    <col min="11782" max="11782" width="14.25" style="1058" customWidth="1"/>
    <col min="11783" max="11783" width="13.125" style="1058" customWidth="1"/>
    <col min="11784" max="11784" width="12.875" style="1058" customWidth="1"/>
    <col min="11785" max="11785" width="13.125" style="1058" customWidth="1"/>
    <col min="11786" max="12032" width="9.125" style="1058"/>
    <col min="12033" max="12033" width="5.625" style="1058" customWidth="1"/>
    <col min="12034" max="12034" width="31.5" style="1058" customWidth="1"/>
    <col min="12035" max="12035" width="11.125" style="1058" customWidth="1"/>
    <col min="12036" max="12036" width="13.75" style="1058" customWidth="1"/>
    <col min="12037" max="12037" width="11.75" style="1058" customWidth="1"/>
    <col min="12038" max="12038" width="14.25" style="1058" customWidth="1"/>
    <col min="12039" max="12039" width="13.125" style="1058" customWidth="1"/>
    <col min="12040" max="12040" width="12.875" style="1058" customWidth="1"/>
    <col min="12041" max="12041" width="13.125" style="1058" customWidth="1"/>
    <col min="12042" max="12288" width="9.125" style="1058"/>
    <col min="12289" max="12289" width="5.625" style="1058" customWidth="1"/>
    <col min="12290" max="12290" width="31.5" style="1058" customWidth="1"/>
    <col min="12291" max="12291" width="11.125" style="1058" customWidth="1"/>
    <col min="12292" max="12292" width="13.75" style="1058" customWidth="1"/>
    <col min="12293" max="12293" width="11.75" style="1058" customWidth="1"/>
    <col min="12294" max="12294" width="14.25" style="1058" customWidth="1"/>
    <col min="12295" max="12295" width="13.125" style="1058" customWidth="1"/>
    <col min="12296" max="12296" width="12.875" style="1058" customWidth="1"/>
    <col min="12297" max="12297" width="13.125" style="1058" customWidth="1"/>
    <col min="12298" max="12544" width="9.125" style="1058"/>
    <col min="12545" max="12545" width="5.625" style="1058" customWidth="1"/>
    <col min="12546" max="12546" width="31.5" style="1058" customWidth="1"/>
    <col min="12547" max="12547" width="11.125" style="1058" customWidth="1"/>
    <col min="12548" max="12548" width="13.75" style="1058" customWidth="1"/>
    <col min="12549" max="12549" width="11.75" style="1058" customWidth="1"/>
    <col min="12550" max="12550" width="14.25" style="1058" customWidth="1"/>
    <col min="12551" max="12551" width="13.125" style="1058" customWidth="1"/>
    <col min="12552" max="12552" width="12.875" style="1058" customWidth="1"/>
    <col min="12553" max="12553" width="13.125" style="1058" customWidth="1"/>
    <col min="12554" max="12800" width="9.125" style="1058"/>
    <col min="12801" max="12801" width="5.625" style="1058" customWidth="1"/>
    <col min="12802" max="12802" width="31.5" style="1058" customWidth="1"/>
    <col min="12803" max="12803" width="11.125" style="1058" customWidth="1"/>
    <col min="12804" max="12804" width="13.75" style="1058" customWidth="1"/>
    <col min="12805" max="12805" width="11.75" style="1058" customWidth="1"/>
    <col min="12806" max="12806" width="14.25" style="1058" customWidth="1"/>
    <col min="12807" max="12807" width="13.125" style="1058" customWidth="1"/>
    <col min="12808" max="12808" width="12.875" style="1058" customWidth="1"/>
    <col min="12809" max="12809" width="13.125" style="1058" customWidth="1"/>
    <col min="12810" max="13056" width="9.125" style="1058"/>
    <col min="13057" max="13057" width="5.625" style="1058" customWidth="1"/>
    <col min="13058" max="13058" width="31.5" style="1058" customWidth="1"/>
    <col min="13059" max="13059" width="11.125" style="1058" customWidth="1"/>
    <col min="13060" max="13060" width="13.75" style="1058" customWidth="1"/>
    <col min="13061" max="13061" width="11.75" style="1058" customWidth="1"/>
    <col min="13062" max="13062" width="14.25" style="1058" customWidth="1"/>
    <col min="13063" max="13063" width="13.125" style="1058" customWidth="1"/>
    <col min="13064" max="13064" width="12.875" style="1058" customWidth="1"/>
    <col min="13065" max="13065" width="13.125" style="1058" customWidth="1"/>
    <col min="13066" max="13312" width="9.125" style="1058"/>
    <col min="13313" max="13313" width="5.625" style="1058" customWidth="1"/>
    <col min="13314" max="13314" width="31.5" style="1058" customWidth="1"/>
    <col min="13315" max="13315" width="11.125" style="1058" customWidth="1"/>
    <col min="13316" max="13316" width="13.75" style="1058" customWidth="1"/>
    <col min="13317" max="13317" width="11.75" style="1058" customWidth="1"/>
    <col min="13318" max="13318" width="14.25" style="1058" customWidth="1"/>
    <col min="13319" max="13319" width="13.125" style="1058" customWidth="1"/>
    <col min="13320" max="13320" width="12.875" style="1058" customWidth="1"/>
    <col min="13321" max="13321" width="13.125" style="1058" customWidth="1"/>
    <col min="13322" max="13568" width="9.125" style="1058"/>
    <col min="13569" max="13569" width="5.625" style="1058" customWidth="1"/>
    <col min="13570" max="13570" width="31.5" style="1058" customWidth="1"/>
    <col min="13571" max="13571" width="11.125" style="1058" customWidth="1"/>
    <col min="13572" max="13572" width="13.75" style="1058" customWidth="1"/>
    <col min="13573" max="13573" width="11.75" style="1058" customWidth="1"/>
    <col min="13574" max="13574" width="14.25" style="1058" customWidth="1"/>
    <col min="13575" max="13575" width="13.125" style="1058" customWidth="1"/>
    <col min="13576" max="13576" width="12.875" style="1058" customWidth="1"/>
    <col min="13577" max="13577" width="13.125" style="1058" customWidth="1"/>
    <col min="13578" max="13824" width="9.125" style="1058"/>
    <col min="13825" max="13825" width="5.625" style="1058" customWidth="1"/>
    <col min="13826" max="13826" width="31.5" style="1058" customWidth="1"/>
    <col min="13827" max="13827" width="11.125" style="1058" customWidth="1"/>
    <col min="13828" max="13828" width="13.75" style="1058" customWidth="1"/>
    <col min="13829" max="13829" width="11.75" style="1058" customWidth="1"/>
    <col min="13830" max="13830" width="14.25" style="1058" customWidth="1"/>
    <col min="13831" max="13831" width="13.125" style="1058" customWidth="1"/>
    <col min="13832" max="13832" width="12.875" style="1058" customWidth="1"/>
    <col min="13833" max="13833" width="13.125" style="1058" customWidth="1"/>
    <col min="13834" max="14080" width="9.125" style="1058"/>
    <col min="14081" max="14081" width="5.625" style="1058" customWidth="1"/>
    <col min="14082" max="14082" width="31.5" style="1058" customWidth="1"/>
    <col min="14083" max="14083" width="11.125" style="1058" customWidth="1"/>
    <col min="14084" max="14084" width="13.75" style="1058" customWidth="1"/>
    <col min="14085" max="14085" width="11.75" style="1058" customWidth="1"/>
    <col min="14086" max="14086" width="14.25" style="1058" customWidth="1"/>
    <col min="14087" max="14087" width="13.125" style="1058" customWidth="1"/>
    <col min="14088" max="14088" width="12.875" style="1058" customWidth="1"/>
    <col min="14089" max="14089" width="13.125" style="1058" customWidth="1"/>
    <col min="14090" max="14336" width="9.125" style="1058"/>
    <col min="14337" max="14337" width="5.625" style="1058" customWidth="1"/>
    <col min="14338" max="14338" width="31.5" style="1058" customWidth="1"/>
    <col min="14339" max="14339" width="11.125" style="1058" customWidth="1"/>
    <col min="14340" max="14340" width="13.75" style="1058" customWidth="1"/>
    <col min="14341" max="14341" width="11.75" style="1058" customWidth="1"/>
    <col min="14342" max="14342" width="14.25" style="1058" customWidth="1"/>
    <col min="14343" max="14343" width="13.125" style="1058" customWidth="1"/>
    <col min="14344" max="14344" width="12.875" style="1058" customWidth="1"/>
    <col min="14345" max="14345" width="13.125" style="1058" customWidth="1"/>
    <col min="14346" max="14592" width="9.125" style="1058"/>
    <col min="14593" max="14593" width="5.625" style="1058" customWidth="1"/>
    <col min="14594" max="14594" width="31.5" style="1058" customWidth="1"/>
    <col min="14595" max="14595" width="11.125" style="1058" customWidth="1"/>
    <col min="14596" max="14596" width="13.75" style="1058" customWidth="1"/>
    <col min="14597" max="14597" width="11.75" style="1058" customWidth="1"/>
    <col min="14598" max="14598" width="14.25" style="1058" customWidth="1"/>
    <col min="14599" max="14599" width="13.125" style="1058" customWidth="1"/>
    <col min="14600" max="14600" width="12.875" style="1058" customWidth="1"/>
    <col min="14601" max="14601" width="13.125" style="1058" customWidth="1"/>
    <col min="14602" max="14848" width="9.125" style="1058"/>
    <col min="14849" max="14849" width="5.625" style="1058" customWidth="1"/>
    <col min="14850" max="14850" width="31.5" style="1058" customWidth="1"/>
    <col min="14851" max="14851" width="11.125" style="1058" customWidth="1"/>
    <col min="14852" max="14852" width="13.75" style="1058" customWidth="1"/>
    <col min="14853" max="14853" width="11.75" style="1058" customWidth="1"/>
    <col min="14854" max="14854" width="14.25" style="1058" customWidth="1"/>
    <col min="14855" max="14855" width="13.125" style="1058" customWidth="1"/>
    <col min="14856" max="14856" width="12.875" style="1058" customWidth="1"/>
    <col min="14857" max="14857" width="13.125" style="1058" customWidth="1"/>
    <col min="14858" max="15104" width="9.125" style="1058"/>
    <col min="15105" max="15105" width="5.625" style="1058" customWidth="1"/>
    <col min="15106" max="15106" width="31.5" style="1058" customWidth="1"/>
    <col min="15107" max="15107" width="11.125" style="1058" customWidth="1"/>
    <col min="15108" max="15108" width="13.75" style="1058" customWidth="1"/>
    <col min="15109" max="15109" width="11.75" style="1058" customWidth="1"/>
    <col min="15110" max="15110" width="14.25" style="1058" customWidth="1"/>
    <col min="15111" max="15111" width="13.125" style="1058" customWidth="1"/>
    <col min="15112" max="15112" width="12.875" style="1058" customWidth="1"/>
    <col min="15113" max="15113" width="13.125" style="1058" customWidth="1"/>
    <col min="15114" max="15360" width="9.125" style="1058"/>
    <col min="15361" max="15361" width="5.625" style="1058" customWidth="1"/>
    <col min="15362" max="15362" width="31.5" style="1058" customWidth="1"/>
    <col min="15363" max="15363" width="11.125" style="1058" customWidth="1"/>
    <col min="15364" max="15364" width="13.75" style="1058" customWidth="1"/>
    <col min="15365" max="15365" width="11.75" style="1058" customWidth="1"/>
    <col min="15366" max="15366" width="14.25" style="1058" customWidth="1"/>
    <col min="15367" max="15367" width="13.125" style="1058" customWidth="1"/>
    <col min="15368" max="15368" width="12.875" style="1058" customWidth="1"/>
    <col min="15369" max="15369" width="13.125" style="1058" customWidth="1"/>
    <col min="15370" max="15616" width="9.125" style="1058"/>
    <col min="15617" max="15617" width="5.625" style="1058" customWidth="1"/>
    <col min="15618" max="15618" width="31.5" style="1058" customWidth="1"/>
    <col min="15619" max="15619" width="11.125" style="1058" customWidth="1"/>
    <col min="15620" max="15620" width="13.75" style="1058" customWidth="1"/>
    <col min="15621" max="15621" width="11.75" style="1058" customWidth="1"/>
    <col min="15622" max="15622" width="14.25" style="1058" customWidth="1"/>
    <col min="15623" max="15623" width="13.125" style="1058" customWidth="1"/>
    <col min="15624" max="15624" width="12.875" style="1058" customWidth="1"/>
    <col min="15625" max="15625" width="13.125" style="1058" customWidth="1"/>
    <col min="15626" max="15872" width="9.125" style="1058"/>
    <col min="15873" max="15873" width="5.625" style="1058" customWidth="1"/>
    <col min="15874" max="15874" width="31.5" style="1058" customWidth="1"/>
    <col min="15875" max="15875" width="11.125" style="1058" customWidth="1"/>
    <col min="15876" max="15876" width="13.75" style="1058" customWidth="1"/>
    <col min="15877" max="15877" width="11.75" style="1058" customWidth="1"/>
    <col min="15878" max="15878" width="14.25" style="1058" customWidth="1"/>
    <col min="15879" max="15879" width="13.125" style="1058" customWidth="1"/>
    <col min="15880" max="15880" width="12.875" style="1058" customWidth="1"/>
    <col min="15881" max="15881" width="13.125" style="1058" customWidth="1"/>
    <col min="15882" max="16128" width="9.125" style="1058"/>
    <col min="16129" max="16129" width="5.625" style="1058" customWidth="1"/>
    <col min="16130" max="16130" width="31.5" style="1058" customWidth="1"/>
    <col min="16131" max="16131" width="11.125" style="1058" customWidth="1"/>
    <col min="16132" max="16132" width="13.75" style="1058" customWidth="1"/>
    <col min="16133" max="16133" width="11.75" style="1058" customWidth="1"/>
    <col min="16134" max="16134" width="14.25" style="1058" customWidth="1"/>
    <col min="16135" max="16135" width="13.125" style="1058" customWidth="1"/>
    <col min="16136" max="16136" width="12.875" style="1058" customWidth="1"/>
    <col min="16137" max="16137" width="13.125" style="1058" customWidth="1"/>
    <col min="16138" max="16384" width="9.125" style="1058"/>
  </cols>
  <sheetData>
    <row r="1" spans="1:9" ht="16.899999999999999" customHeight="1">
      <c r="A1" s="1954"/>
      <c r="B1" s="1954"/>
      <c r="C1" s="1954"/>
      <c r="G1" s="1955" t="s">
        <v>727</v>
      </c>
      <c r="H1" s="1955"/>
      <c r="I1" s="1955"/>
    </row>
    <row r="2" spans="1:9" s="1059" customFormat="1" ht="24.6" customHeight="1">
      <c r="A2" s="1828" t="s">
        <v>709</v>
      </c>
      <c r="B2" s="1828"/>
      <c r="C2" s="1828"/>
      <c r="D2" s="1828"/>
      <c r="E2" s="1828"/>
      <c r="F2" s="1828"/>
      <c r="G2" s="1828"/>
      <c r="H2" s="1828"/>
      <c r="I2" s="1828"/>
    </row>
    <row r="3" spans="1:9" s="1059" customFormat="1" ht="20.45" customHeight="1">
      <c r="A3" s="1829" t="s">
        <v>732</v>
      </c>
      <c r="B3" s="1829"/>
      <c r="C3" s="1829"/>
      <c r="D3" s="1829"/>
      <c r="E3" s="1829"/>
      <c r="F3" s="1829"/>
      <c r="G3" s="1829"/>
      <c r="H3" s="1829"/>
      <c r="I3" s="1829"/>
    </row>
    <row r="4" spans="1:9" s="1059" customFormat="1" ht="23.45" customHeight="1">
      <c r="A4" s="1060"/>
      <c r="B4" s="1060"/>
      <c r="C4" s="1061"/>
      <c r="D4" s="1060"/>
      <c r="E4" s="1060"/>
      <c r="F4" s="1060"/>
      <c r="G4" s="1062"/>
      <c r="H4" s="1956" t="s">
        <v>174</v>
      </c>
      <c r="I4" s="1956"/>
    </row>
    <row r="5" spans="1:9" s="1059" customFormat="1" ht="25.15" customHeight="1">
      <c r="A5" s="1957" t="s">
        <v>4</v>
      </c>
      <c r="B5" s="1957" t="s">
        <v>634</v>
      </c>
      <c r="C5" s="1960" t="s">
        <v>635</v>
      </c>
      <c r="D5" s="1961"/>
      <c r="E5" s="1961"/>
      <c r="F5" s="1961"/>
      <c r="G5" s="1962"/>
      <c r="H5" s="1963" t="s">
        <v>636</v>
      </c>
      <c r="I5" s="1963" t="s">
        <v>351</v>
      </c>
    </row>
    <row r="6" spans="1:9" s="1055" customFormat="1" ht="27.6" customHeight="1">
      <c r="A6" s="1958"/>
      <c r="B6" s="1958"/>
      <c r="C6" s="1952" t="s">
        <v>637</v>
      </c>
      <c r="D6" s="1952"/>
      <c r="E6" s="1952" t="s">
        <v>638</v>
      </c>
      <c r="F6" s="1952"/>
      <c r="G6" s="1953" t="s">
        <v>639</v>
      </c>
      <c r="H6" s="1953"/>
      <c r="I6" s="1953"/>
    </row>
    <row r="7" spans="1:9" s="1055" customFormat="1" ht="52.5" customHeight="1">
      <c r="A7" s="1959"/>
      <c r="B7" s="1959"/>
      <c r="C7" s="1063" t="s">
        <v>640</v>
      </c>
      <c r="D7" s="1063" t="s">
        <v>370</v>
      </c>
      <c r="E7" s="1063" t="s">
        <v>640</v>
      </c>
      <c r="F7" s="1063" t="s">
        <v>370</v>
      </c>
      <c r="G7" s="1952"/>
      <c r="H7" s="1952"/>
      <c r="I7" s="1952"/>
    </row>
    <row r="8" spans="1:9" s="1065" customFormat="1" ht="25.9" customHeight="1">
      <c r="A8" s="1064" t="s">
        <v>20</v>
      </c>
      <c r="B8" s="1064" t="s">
        <v>21</v>
      </c>
      <c r="C8" s="1064">
        <v>1</v>
      </c>
      <c r="D8" s="1064">
        <v>2</v>
      </c>
      <c r="E8" s="1064">
        <v>3</v>
      </c>
      <c r="F8" s="1064">
        <v>4</v>
      </c>
      <c r="G8" s="1064">
        <v>5</v>
      </c>
      <c r="H8" s="1064">
        <v>6</v>
      </c>
      <c r="I8" s="1064">
        <v>7</v>
      </c>
    </row>
    <row r="9" spans="1:9" s="1069" customFormat="1" ht="25.9" customHeight="1">
      <c r="A9" s="1066"/>
      <c r="B9" s="1066" t="s">
        <v>17</v>
      </c>
      <c r="C9" s="1067">
        <f>C10+C13+C16+C19</f>
        <v>12725</v>
      </c>
      <c r="D9" s="1068">
        <f t="shared" ref="D9:G9" si="0">D10+D13+D16+D19</f>
        <v>1441.7372350000001</v>
      </c>
      <c r="E9" s="1067">
        <f t="shared" si="0"/>
        <v>14273</v>
      </c>
      <c r="F9" s="1068">
        <f t="shared" si="0"/>
        <v>3408.4967429999997</v>
      </c>
      <c r="G9" s="1068">
        <f t="shared" si="0"/>
        <v>4850.2339779999993</v>
      </c>
      <c r="H9" s="1068" t="e">
        <f>#REF!</f>
        <v>#REF!</v>
      </c>
      <c r="I9" s="1068" t="e">
        <f>G9-H9</f>
        <v>#REF!</v>
      </c>
    </row>
    <row r="10" spans="1:9" s="1069" customFormat="1" ht="25.9" customHeight="1">
      <c r="A10" s="1066">
        <v>1</v>
      </c>
      <c r="B10" s="1070" t="s">
        <v>354</v>
      </c>
      <c r="C10" s="1067">
        <f>C11+C12</f>
        <v>210</v>
      </c>
      <c r="D10" s="1068">
        <f t="shared" ref="D10:G10" si="1">D11+D12</f>
        <v>57.42</v>
      </c>
      <c r="E10" s="1067">
        <f t="shared" si="1"/>
        <v>220</v>
      </c>
      <c r="F10" s="1068">
        <f t="shared" si="1"/>
        <v>85.47</v>
      </c>
      <c r="G10" s="1068">
        <f t="shared" si="1"/>
        <v>142.88999999999999</v>
      </c>
      <c r="H10" s="1068"/>
      <c r="I10" s="1068"/>
    </row>
    <row r="11" spans="1:9" s="1075" customFormat="1" ht="25.9" customHeight="1">
      <c r="A11" s="1071"/>
      <c r="B11" s="1072" t="s">
        <v>710</v>
      </c>
      <c r="C11" s="1073">
        <v>210</v>
      </c>
      <c r="D11" s="1074">
        <v>57.42</v>
      </c>
      <c r="E11" s="1073"/>
      <c r="F11" s="1074"/>
      <c r="G11" s="1074">
        <f t="shared" ref="G11:G22" si="2">D11+F11</f>
        <v>57.42</v>
      </c>
      <c r="H11" s="1074"/>
      <c r="I11" s="1074"/>
    </row>
    <row r="12" spans="1:9" s="1075" customFormat="1" ht="25.9" customHeight="1">
      <c r="A12" s="1071"/>
      <c r="B12" s="1072" t="s">
        <v>711</v>
      </c>
      <c r="C12" s="1073"/>
      <c r="D12" s="1074"/>
      <c r="E12" s="1073">
        <v>220</v>
      </c>
      <c r="F12" s="1074">
        <v>85.47</v>
      </c>
      <c r="G12" s="1074">
        <f t="shared" si="2"/>
        <v>85.47</v>
      </c>
      <c r="H12" s="1074"/>
      <c r="I12" s="1074"/>
    </row>
    <row r="13" spans="1:9" s="1080" customFormat="1" ht="25.9" customHeight="1">
      <c r="A13" s="1076">
        <v>2</v>
      </c>
      <c r="B13" s="1077" t="s">
        <v>660</v>
      </c>
      <c r="C13" s="1078">
        <f>C14+C15</f>
        <v>127</v>
      </c>
      <c r="D13" s="1079">
        <f t="shared" ref="D13:G13" si="3">D14+D15</f>
        <v>19.635000000000002</v>
      </c>
      <c r="E13" s="1078">
        <f t="shared" si="3"/>
        <v>94</v>
      </c>
      <c r="F13" s="1079">
        <f t="shared" si="3"/>
        <v>37.735500000000002</v>
      </c>
      <c r="G13" s="1079">
        <f t="shared" si="3"/>
        <v>57.3705</v>
      </c>
      <c r="H13" s="1079"/>
      <c r="I13" s="1079"/>
    </row>
    <row r="14" spans="1:9" s="1075" customFormat="1" ht="25.9" customHeight="1">
      <c r="A14" s="1071"/>
      <c r="B14" s="1074" t="s">
        <v>712</v>
      </c>
      <c r="C14" s="1073">
        <v>127</v>
      </c>
      <c r="D14" s="1074">
        <v>19.635000000000002</v>
      </c>
      <c r="E14" s="1073">
        <v>4</v>
      </c>
      <c r="F14" s="1074">
        <v>1.5674999999999999</v>
      </c>
      <c r="G14" s="1074">
        <f t="shared" si="2"/>
        <v>21.202500000000001</v>
      </c>
      <c r="H14" s="1074"/>
      <c r="I14" s="1074"/>
    </row>
    <row r="15" spans="1:9" s="1075" customFormat="1" ht="25.9" customHeight="1">
      <c r="A15" s="1071"/>
      <c r="B15" s="1074" t="s">
        <v>713</v>
      </c>
      <c r="C15" s="1073"/>
      <c r="D15" s="1074"/>
      <c r="E15" s="1073">
        <v>90</v>
      </c>
      <c r="F15" s="1074">
        <v>36.167999999999999</v>
      </c>
      <c r="G15" s="1074">
        <f t="shared" si="2"/>
        <v>36.167999999999999</v>
      </c>
      <c r="H15" s="1074"/>
      <c r="I15" s="1074"/>
    </row>
    <row r="16" spans="1:9" s="1080" customFormat="1" ht="25.9" customHeight="1">
      <c r="A16" s="1076">
        <v>3</v>
      </c>
      <c r="B16" s="1077" t="s">
        <v>714</v>
      </c>
      <c r="C16" s="1078">
        <f>C17+C18</f>
        <v>12388</v>
      </c>
      <c r="D16" s="1079">
        <f t="shared" ref="D16:G16" si="4">D17+D18</f>
        <v>1364.682235</v>
      </c>
      <c r="E16" s="1078">
        <f t="shared" si="4"/>
        <v>9624</v>
      </c>
      <c r="F16" s="1079">
        <f t="shared" si="4"/>
        <v>2013.039045</v>
      </c>
      <c r="G16" s="1079">
        <f t="shared" si="4"/>
        <v>3377.7212799999998</v>
      </c>
      <c r="H16" s="1079"/>
      <c r="I16" s="1079"/>
    </row>
    <row r="17" spans="1:9" s="1075" customFormat="1" ht="25.9" customHeight="1">
      <c r="A17" s="1071"/>
      <c r="B17" s="1074" t="s">
        <v>715</v>
      </c>
      <c r="C17" s="1073">
        <v>12388</v>
      </c>
      <c r="D17" s="1074">
        <v>1364.682235</v>
      </c>
      <c r="E17" s="1073">
        <v>636</v>
      </c>
      <c r="F17" s="1074">
        <v>85.758200000000002</v>
      </c>
      <c r="G17" s="1074">
        <f t="shared" si="2"/>
        <v>1450.440435</v>
      </c>
      <c r="H17" s="1074"/>
      <c r="I17" s="1074"/>
    </row>
    <row r="18" spans="1:9" s="1075" customFormat="1" ht="25.9" customHeight="1">
      <c r="A18" s="1071"/>
      <c r="B18" s="1074" t="s">
        <v>716</v>
      </c>
      <c r="C18" s="1073"/>
      <c r="D18" s="1074"/>
      <c r="E18" s="1073">
        <v>8988</v>
      </c>
      <c r="F18" s="1074">
        <v>1927.280845</v>
      </c>
      <c r="G18" s="1074">
        <f t="shared" si="2"/>
        <v>1927.280845</v>
      </c>
      <c r="H18" s="1074"/>
      <c r="I18" s="1081"/>
    </row>
    <row r="19" spans="1:9" s="1080" customFormat="1" ht="25.9" customHeight="1">
      <c r="A19" s="1076">
        <v>4</v>
      </c>
      <c r="B19" s="1077" t="s">
        <v>717</v>
      </c>
      <c r="C19" s="1078"/>
      <c r="D19" s="1077"/>
      <c r="E19" s="1078">
        <v>4335</v>
      </c>
      <c r="F19" s="1077">
        <v>1272.2521979999999</v>
      </c>
      <c r="G19" s="1077">
        <f t="shared" si="2"/>
        <v>1272.2521979999999</v>
      </c>
      <c r="H19" s="1077"/>
      <c r="I19" s="1077"/>
    </row>
    <row r="20" spans="1:9" ht="15.6" hidden="1" customHeight="1">
      <c r="A20" s="1082">
        <v>5</v>
      </c>
      <c r="B20" s="1083" t="s">
        <v>718</v>
      </c>
      <c r="C20" s="1082">
        <v>12388</v>
      </c>
      <c r="D20" s="1083">
        <v>1364682235</v>
      </c>
      <c r="E20" s="1083">
        <v>636</v>
      </c>
      <c r="F20" s="1083">
        <v>85758200</v>
      </c>
      <c r="G20" s="1083">
        <f t="shared" si="2"/>
        <v>1450440435</v>
      </c>
      <c r="H20" s="1083">
        <v>1450440435</v>
      </c>
      <c r="I20" s="1083">
        <f>G20-H20</f>
        <v>0</v>
      </c>
    </row>
    <row r="21" spans="1:9" ht="15.6" hidden="1" customHeight="1">
      <c r="A21" s="1082">
        <v>6</v>
      </c>
      <c r="B21" s="1083" t="s">
        <v>719</v>
      </c>
      <c r="C21" s="1082"/>
      <c r="D21" s="1083"/>
      <c r="E21" s="1083">
        <v>8988</v>
      </c>
      <c r="F21" s="1083">
        <v>1927280845</v>
      </c>
      <c r="G21" s="1083">
        <f t="shared" si="2"/>
        <v>1927280845</v>
      </c>
      <c r="H21" s="1083">
        <v>2077046867</v>
      </c>
      <c r="I21" s="1084">
        <f>G21-H21</f>
        <v>-149766022</v>
      </c>
    </row>
    <row r="22" spans="1:9" ht="15.6" hidden="1" customHeight="1">
      <c r="A22" s="1082">
        <v>7</v>
      </c>
      <c r="B22" s="1083" t="s">
        <v>717</v>
      </c>
      <c r="C22" s="1082"/>
      <c r="D22" s="1083"/>
      <c r="E22" s="1083">
        <v>4335</v>
      </c>
      <c r="F22" s="1083">
        <v>1272252198</v>
      </c>
      <c r="G22" s="1083">
        <f t="shared" si="2"/>
        <v>1272252198</v>
      </c>
      <c r="H22" s="1083">
        <v>1272252198</v>
      </c>
      <c r="I22" s="1083">
        <f>G22-H22</f>
        <v>0</v>
      </c>
    </row>
    <row r="60" spans="9:9">
      <c r="I60" s="1058" t="e">
        <f>#REF!-G60-H60</f>
        <v>#REF!</v>
      </c>
    </row>
  </sheetData>
  <mergeCells count="13">
    <mergeCell ref="C6:D6"/>
    <mergeCell ref="E6:F6"/>
    <mergeCell ref="G6:G7"/>
    <mergeCell ref="A1:C1"/>
    <mergeCell ref="G1:I1"/>
    <mergeCell ref="A2:I2"/>
    <mergeCell ref="A3:I3"/>
    <mergeCell ref="H4:I4"/>
    <mergeCell ref="A5:A7"/>
    <mergeCell ref="B5:B7"/>
    <mergeCell ref="C5:G5"/>
    <mergeCell ref="H5:H7"/>
    <mergeCell ref="I5:I7"/>
  </mergeCells>
  <printOptions horizontalCentered="1"/>
  <pageMargins left="0.70866141732283472" right="0.51181102362204722" top="0.74803149606299213" bottom="0.74803149606299213" header="0.31496062992125984" footer="0.31496062992125984"/>
  <pageSetup paperSize="9" scale="95" firstPageNumber="43" orientation="landscape" useFirstPageNumber="1" r:id="rId1"/>
  <headerFooter>
    <oddHeader>&amp;C&amp;P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6867-2349-443F-A601-3CA3E29E58E5}">
  <dimension ref="A1:K47"/>
  <sheetViews>
    <sheetView workbookViewId="0">
      <selection activeCell="A3" sqref="A3:O3"/>
    </sheetView>
  </sheetViews>
  <sheetFormatPr defaultRowHeight="15.75"/>
  <cols>
    <col min="2" max="2" width="24" customWidth="1"/>
    <col min="4" max="4" width="13.125" customWidth="1"/>
    <col min="7" max="7" width="14.875" customWidth="1"/>
    <col min="10" max="10" width="11.375" customWidth="1"/>
  </cols>
  <sheetData>
    <row r="1" spans="1:11">
      <c r="A1" s="1172"/>
      <c r="B1" s="1172"/>
      <c r="C1" s="1172"/>
      <c r="D1" s="1172"/>
      <c r="E1" s="1172"/>
      <c r="F1" s="1172"/>
      <c r="G1" s="1172"/>
      <c r="H1" s="1172"/>
      <c r="I1" s="1964" t="s">
        <v>728</v>
      </c>
      <c r="J1" s="1964"/>
      <c r="K1" s="1964"/>
    </row>
    <row r="2" spans="1:11" ht="32.25" customHeight="1">
      <c r="A2" s="1966" t="s">
        <v>677</v>
      </c>
      <c r="B2" s="1966"/>
      <c r="C2" s="1966"/>
      <c r="D2" s="1966"/>
      <c r="E2" s="1966"/>
      <c r="F2" s="1966"/>
      <c r="G2" s="1966"/>
      <c r="H2" s="1966"/>
      <c r="I2" s="1966"/>
      <c r="J2" s="1966"/>
      <c r="K2" s="1966"/>
    </row>
    <row r="3" spans="1:11" ht="25.5" customHeight="1">
      <c r="A3" s="1969" t="s">
        <v>732</v>
      </c>
      <c r="B3" s="1969"/>
      <c r="C3" s="1969"/>
      <c r="D3" s="1969"/>
      <c r="E3" s="1969"/>
      <c r="F3" s="1969"/>
      <c r="G3" s="1969"/>
      <c r="H3" s="1969"/>
      <c r="I3" s="1969"/>
      <c r="J3" s="1969"/>
      <c r="K3" s="1969"/>
    </row>
    <row r="4" spans="1:11">
      <c r="A4" s="1172"/>
      <c r="B4" s="1172"/>
      <c r="C4" s="1172"/>
      <c r="D4" s="1172"/>
      <c r="E4" s="1172"/>
      <c r="F4" s="1172"/>
      <c r="G4" s="1172"/>
      <c r="H4" s="1172"/>
      <c r="I4" s="1967" t="s">
        <v>174</v>
      </c>
      <c r="J4" s="1967"/>
      <c r="K4" s="1967"/>
    </row>
    <row r="5" spans="1:11" ht="19.5" customHeight="1">
      <c r="A5" s="1965" t="s">
        <v>4</v>
      </c>
      <c r="B5" s="1965" t="s">
        <v>634</v>
      </c>
      <c r="C5" s="1965" t="s">
        <v>678</v>
      </c>
      <c r="D5" s="1965"/>
      <c r="E5" s="1965"/>
      <c r="F5" s="1968" t="s">
        <v>370</v>
      </c>
      <c r="G5" s="1968"/>
      <c r="H5" s="1968"/>
      <c r="I5" s="1965" t="s">
        <v>123</v>
      </c>
      <c r="J5" s="1965" t="s">
        <v>350</v>
      </c>
      <c r="K5" s="1965" t="s">
        <v>679</v>
      </c>
    </row>
    <row r="6" spans="1:11" ht="27" customHeight="1">
      <c r="A6" s="1965"/>
      <c r="B6" s="1965"/>
      <c r="C6" s="1965" t="s">
        <v>680</v>
      </c>
      <c r="D6" s="1173" t="s">
        <v>681</v>
      </c>
      <c r="E6" s="1965" t="s">
        <v>682</v>
      </c>
      <c r="F6" s="1965" t="s">
        <v>680</v>
      </c>
      <c r="G6" s="1173" t="s">
        <v>681</v>
      </c>
      <c r="H6" s="1965" t="s">
        <v>682</v>
      </c>
      <c r="I6" s="1965"/>
      <c r="J6" s="1965"/>
      <c r="K6" s="1965"/>
    </row>
    <row r="7" spans="1:11" ht="60">
      <c r="A7" s="1965"/>
      <c r="B7" s="1965"/>
      <c r="C7" s="1965"/>
      <c r="D7" s="1173" t="s">
        <v>683</v>
      </c>
      <c r="E7" s="1965"/>
      <c r="F7" s="1965"/>
      <c r="G7" s="1173" t="s">
        <v>683</v>
      </c>
      <c r="H7" s="1965"/>
      <c r="I7" s="1965"/>
      <c r="J7" s="1965"/>
      <c r="K7" s="1965"/>
    </row>
    <row r="8" spans="1:11">
      <c r="A8" s="1174" t="s">
        <v>20</v>
      </c>
      <c r="B8" s="1174" t="s">
        <v>21</v>
      </c>
      <c r="C8" s="1174">
        <v>1</v>
      </c>
      <c r="D8" s="1174">
        <v>2</v>
      </c>
      <c r="E8" s="1174">
        <v>3</v>
      </c>
      <c r="F8" s="1174">
        <v>4</v>
      </c>
      <c r="G8" s="1174">
        <v>5</v>
      </c>
      <c r="H8" s="1174">
        <v>6</v>
      </c>
      <c r="I8" s="1174">
        <v>7</v>
      </c>
      <c r="J8" s="1174">
        <v>8</v>
      </c>
      <c r="K8" s="1174">
        <v>9</v>
      </c>
    </row>
    <row r="9" spans="1:11" ht="17.100000000000001" customHeight="1">
      <c r="A9" s="1175"/>
      <c r="B9" s="1176" t="s">
        <v>131</v>
      </c>
      <c r="C9" s="1177">
        <v>7966.8919999999998</v>
      </c>
      <c r="D9" s="1177">
        <v>878.2</v>
      </c>
      <c r="E9" s="1177">
        <v>8853.11</v>
      </c>
      <c r="F9" s="1177">
        <v>12177.6</v>
      </c>
      <c r="G9" s="1177">
        <v>2420.6080000000002</v>
      </c>
      <c r="H9" s="1177">
        <v>6316</v>
      </c>
      <c r="I9" s="1177">
        <v>25593.446</v>
      </c>
      <c r="J9" s="1177" t="e">
        <f>#REF!</f>
        <v>#REF!</v>
      </c>
      <c r="K9" s="1177" t="e">
        <f>I9-J9</f>
        <v>#REF!</v>
      </c>
    </row>
    <row r="10" spans="1:11" ht="17.100000000000001" customHeight="1">
      <c r="A10" s="1178">
        <v>1</v>
      </c>
      <c r="B10" s="1179" t="s">
        <v>132</v>
      </c>
      <c r="C10" s="1180">
        <v>532.91999999999996</v>
      </c>
      <c r="D10" s="1180">
        <v>283</v>
      </c>
      <c r="E10" s="1180">
        <v>605.14</v>
      </c>
      <c r="F10" s="1180">
        <v>654.5</v>
      </c>
      <c r="G10" s="1180">
        <v>424.5</v>
      </c>
      <c r="H10" s="1180">
        <v>454</v>
      </c>
      <c r="I10" s="1180">
        <v>1532.981</v>
      </c>
      <c r="J10" s="1180"/>
      <c r="K10" s="1180"/>
    </row>
    <row r="11" spans="1:11" ht="17.100000000000001" customHeight="1">
      <c r="A11" s="1178">
        <v>2</v>
      </c>
      <c r="B11" s="1179" t="s">
        <v>133</v>
      </c>
      <c r="C11" s="1180">
        <v>399.41</v>
      </c>
      <c r="D11" s="1180">
        <v>40</v>
      </c>
      <c r="E11" s="1180">
        <v>139.96</v>
      </c>
      <c r="F11" s="1180">
        <v>399.41</v>
      </c>
      <c r="G11" s="1180">
        <v>40</v>
      </c>
      <c r="H11" s="1180">
        <v>705</v>
      </c>
      <c r="I11" s="1180">
        <v>705</v>
      </c>
      <c r="J11" s="1180"/>
      <c r="K11" s="1180"/>
    </row>
    <row r="12" spans="1:11" ht="17.100000000000001" customHeight="1">
      <c r="A12" s="1178">
        <v>3</v>
      </c>
      <c r="B12" s="1179" t="s">
        <v>134</v>
      </c>
      <c r="C12" s="1180">
        <v>1019</v>
      </c>
      <c r="D12" s="1180"/>
      <c r="E12" s="1180">
        <v>912</v>
      </c>
      <c r="F12" s="1180"/>
      <c r="G12" s="1180"/>
      <c r="H12" s="1180"/>
      <c r="I12" s="1180">
        <v>1559</v>
      </c>
      <c r="J12" s="1180"/>
      <c r="K12" s="1180"/>
    </row>
    <row r="13" spans="1:11" ht="17.100000000000001" customHeight="1">
      <c r="A13" s="1178">
        <v>4</v>
      </c>
      <c r="B13" s="1179" t="s">
        <v>135</v>
      </c>
      <c r="C13" s="1180">
        <v>743.1</v>
      </c>
      <c r="D13" s="1180"/>
      <c r="E13" s="1180">
        <v>28.1</v>
      </c>
      <c r="F13" s="1180">
        <v>743.1</v>
      </c>
      <c r="G13" s="1180"/>
      <c r="H13" s="1180">
        <v>28.1</v>
      </c>
      <c r="I13" s="1180">
        <v>845.89099999999996</v>
      </c>
      <c r="J13" s="1180"/>
      <c r="K13" s="1180"/>
    </row>
    <row r="14" spans="1:11" ht="17.100000000000001" customHeight="1">
      <c r="A14" s="1178">
        <v>5</v>
      </c>
      <c r="B14" s="1179" t="s">
        <v>136</v>
      </c>
      <c r="C14" s="1180">
        <v>28.3</v>
      </c>
      <c r="D14" s="1180"/>
      <c r="E14" s="1180"/>
      <c r="F14" s="1180">
        <v>1118</v>
      </c>
      <c r="G14" s="1180"/>
      <c r="H14" s="1180">
        <v>0</v>
      </c>
      <c r="I14" s="1180">
        <v>1118</v>
      </c>
      <c r="J14" s="1180"/>
      <c r="K14" s="1180"/>
    </row>
    <row r="15" spans="1:11" ht="17.100000000000001" customHeight="1">
      <c r="A15" s="1178">
        <v>6</v>
      </c>
      <c r="B15" s="1179" t="s">
        <v>137</v>
      </c>
      <c r="C15" s="1180"/>
      <c r="D15" s="1180">
        <v>0</v>
      </c>
      <c r="E15" s="1180"/>
      <c r="F15" s="1180">
        <v>0</v>
      </c>
      <c r="G15" s="1180">
        <v>0</v>
      </c>
      <c r="H15" s="1180">
        <v>0</v>
      </c>
      <c r="I15" s="1180"/>
      <c r="J15" s="1180"/>
      <c r="K15" s="1180"/>
    </row>
    <row r="16" spans="1:11" ht="17.100000000000001" customHeight="1">
      <c r="A16" s="1178">
        <v>7</v>
      </c>
      <c r="B16" s="1179" t="s">
        <v>138</v>
      </c>
      <c r="C16" s="1180">
        <v>599</v>
      </c>
      <c r="D16" s="1180"/>
      <c r="E16" s="1180">
        <v>972</v>
      </c>
      <c r="F16" s="1180">
        <v>666.99</v>
      </c>
      <c r="G16" s="1180"/>
      <c r="H16" s="1180">
        <v>1082.328</v>
      </c>
      <c r="I16" s="1180">
        <v>1749.318</v>
      </c>
      <c r="J16" s="1180"/>
      <c r="K16" s="1180"/>
    </row>
    <row r="17" spans="1:11" ht="17.100000000000001" customHeight="1">
      <c r="A17" s="1178">
        <v>8</v>
      </c>
      <c r="B17" s="1179" t="s">
        <v>139</v>
      </c>
      <c r="C17" s="1180">
        <v>455</v>
      </c>
      <c r="D17" s="1180">
        <v>120</v>
      </c>
      <c r="E17" s="1180">
        <v>225</v>
      </c>
      <c r="F17" s="1180">
        <v>683</v>
      </c>
      <c r="G17" s="1180">
        <v>360</v>
      </c>
      <c r="H17" s="1180">
        <v>169</v>
      </c>
      <c r="I17" s="1180">
        <v>1212</v>
      </c>
      <c r="J17" s="1180"/>
      <c r="K17" s="1180"/>
    </row>
    <row r="18" spans="1:11" ht="17.100000000000001" customHeight="1">
      <c r="A18" s="1178">
        <v>9</v>
      </c>
      <c r="B18" s="1179" t="s">
        <v>140</v>
      </c>
      <c r="C18" s="1180"/>
      <c r="D18" s="1180"/>
      <c r="E18" s="1180"/>
      <c r="F18" s="1180"/>
      <c r="G18" s="1180"/>
      <c r="H18" s="1180"/>
      <c r="I18" s="1180">
        <v>727.29300000000001</v>
      </c>
      <c r="J18" s="1180"/>
      <c r="K18" s="1180"/>
    </row>
    <row r="19" spans="1:11" ht="17.100000000000001" customHeight="1">
      <c r="A19" s="1178">
        <v>10</v>
      </c>
      <c r="B19" s="1179" t="s">
        <v>141</v>
      </c>
      <c r="C19" s="1180"/>
      <c r="D19" s="1180"/>
      <c r="E19" s="1180"/>
      <c r="F19" s="1180"/>
      <c r="G19" s="1180"/>
      <c r="H19" s="1180"/>
      <c r="I19" s="1180"/>
      <c r="J19" s="1180"/>
      <c r="K19" s="1180"/>
    </row>
    <row r="20" spans="1:11" ht="17.100000000000001" customHeight="1">
      <c r="A20" s="1178">
        <v>11</v>
      </c>
      <c r="B20" s="1179" t="s">
        <v>142</v>
      </c>
      <c r="C20" s="1180"/>
      <c r="D20" s="1180"/>
      <c r="E20" s="1180"/>
      <c r="F20" s="1180"/>
      <c r="G20" s="1180"/>
      <c r="H20" s="1180"/>
      <c r="I20" s="1180">
        <v>1176.1300000000001</v>
      </c>
      <c r="J20" s="1180"/>
      <c r="K20" s="1180"/>
    </row>
    <row r="21" spans="1:11" ht="17.100000000000001" customHeight="1">
      <c r="A21" s="1178">
        <v>12</v>
      </c>
      <c r="B21" s="1179" t="s">
        <v>143</v>
      </c>
      <c r="C21" s="1180">
        <v>17</v>
      </c>
      <c r="D21" s="1180">
        <v>0</v>
      </c>
      <c r="E21" s="1180">
        <v>788</v>
      </c>
      <c r="F21" s="1180">
        <v>939.65621099999998</v>
      </c>
      <c r="G21" s="1180"/>
      <c r="H21" s="1180">
        <v>0</v>
      </c>
      <c r="I21" s="1180">
        <v>939.65621099999998</v>
      </c>
      <c r="J21" s="1180"/>
      <c r="K21" s="1180"/>
    </row>
    <row r="22" spans="1:11" ht="17.100000000000001" customHeight="1">
      <c r="A22" s="1178">
        <v>13</v>
      </c>
      <c r="B22" s="1179" t="s">
        <v>144</v>
      </c>
      <c r="C22" s="1180">
        <v>580.4</v>
      </c>
      <c r="D22" s="1180"/>
      <c r="E22" s="1180"/>
      <c r="F22" s="1180">
        <v>825.5</v>
      </c>
      <c r="G22" s="1180"/>
      <c r="H22" s="1180"/>
      <c r="I22" s="1180">
        <v>825.5</v>
      </c>
      <c r="J22" s="1180"/>
      <c r="K22" s="1180"/>
    </row>
    <row r="23" spans="1:11" ht="17.100000000000001" customHeight="1">
      <c r="A23" s="1178">
        <v>14</v>
      </c>
      <c r="B23" s="1179" t="s">
        <v>145</v>
      </c>
      <c r="C23" s="1180">
        <v>478.78</v>
      </c>
      <c r="D23" s="1180">
        <v>164.2</v>
      </c>
      <c r="E23" s="1180">
        <v>314.58</v>
      </c>
      <c r="F23" s="1180">
        <v>567.803</v>
      </c>
      <c r="G23" s="1180">
        <v>194.7</v>
      </c>
      <c r="H23" s="1180">
        <v>373.10300000000001</v>
      </c>
      <c r="I23" s="1180">
        <v>567.803</v>
      </c>
      <c r="J23" s="1180"/>
      <c r="K23" s="1180"/>
    </row>
    <row r="24" spans="1:11" ht="17.100000000000001" customHeight="1">
      <c r="A24" s="1178">
        <v>15</v>
      </c>
      <c r="B24" s="1179" t="s">
        <v>146</v>
      </c>
      <c r="C24" s="1180">
        <v>242.5</v>
      </c>
      <c r="D24" s="1180"/>
      <c r="E24" s="1180">
        <v>716.5</v>
      </c>
      <c r="F24" s="1180">
        <v>1482.5</v>
      </c>
      <c r="G24" s="1180"/>
      <c r="H24" s="1180"/>
      <c r="I24" s="1180">
        <v>1482.5</v>
      </c>
      <c r="J24" s="1180"/>
      <c r="K24" s="1180"/>
    </row>
    <row r="25" spans="1:11" ht="17.100000000000001" customHeight="1">
      <c r="A25" s="1178">
        <v>16</v>
      </c>
      <c r="B25" s="1179" t="s">
        <v>147</v>
      </c>
      <c r="C25" s="1180">
        <v>30</v>
      </c>
      <c r="D25" s="1180"/>
      <c r="E25" s="1180"/>
      <c r="F25" s="1180">
        <v>506.91250000000002</v>
      </c>
      <c r="G25" s="1180"/>
      <c r="H25" s="1180"/>
      <c r="I25" s="1180">
        <v>506.91250000000002</v>
      </c>
      <c r="J25" s="1180"/>
      <c r="K25" s="1180"/>
    </row>
    <row r="26" spans="1:11" ht="17.100000000000001" customHeight="1">
      <c r="A26" s="1178">
        <v>17</v>
      </c>
      <c r="B26" s="1179" t="s">
        <v>148</v>
      </c>
      <c r="C26" s="1180"/>
      <c r="D26" s="1180"/>
      <c r="E26" s="1180"/>
      <c r="F26" s="1180"/>
      <c r="G26" s="1180"/>
      <c r="H26" s="1180"/>
      <c r="I26" s="1180"/>
      <c r="J26" s="1180"/>
      <c r="K26" s="1180"/>
    </row>
    <row r="27" spans="1:11" ht="17.100000000000001" customHeight="1">
      <c r="A27" s="1178">
        <v>18</v>
      </c>
      <c r="B27" s="1179" t="s">
        <v>149</v>
      </c>
      <c r="C27" s="1180">
        <v>281.39999999999998</v>
      </c>
      <c r="D27" s="1180"/>
      <c r="E27" s="1180"/>
      <c r="F27" s="1180"/>
      <c r="G27" s="1180"/>
      <c r="H27" s="1180"/>
      <c r="I27" s="1180"/>
      <c r="J27" s="1180"/>
      <c r="K27" s="1180"/>
    </row>
    <row r="28" spans="1:11" ht="17.100000000000001" customHeight="1">
      <c r="A28" s="1178">
        <v>19</v>
      </c>
      <c r="B28" s="1179" t="s">
        <v>150</v>
      </c>
      <c r="C28" s="1180">
        <v>411</v>
      </c>
      <c r="D28" s="1180">
        <v>150</v>
      </c>
      <c r="E28" s="1180">
        <v>234</v>
      </c>
      <c r="F28" s="1180">
        <v>702.3</v>
      </c>
      <c r="G28" s="1180">
        <v>450</v>
      </c>
      <c r="H28" s="1180">
        <v>175.5</v>
      </c>
      <c r="I28" s="1180">
        <v>1327.8</v>
      </c>
      <c r="J28" s="1180"/>
      <c r="K28" s="1180"/>
    </row>
    <row r="29" spans="1:11" ht="17.100000000000001" customHeight="1">
      <c r="A29" s="1178">
        <v>20</v>
      </c>
      <c r="B29" s="1179" t="s">
        <v>151</v>
      </c>
      <c r="C29" s="1180"/>
      <c r="D29" s="1180"/>
      <c r="E29" s="1180">
        <v>953</v>
      </c>
      <c r="F29" s="1180"/>
      <c r="G29" s="1180"/>
      <c r="H29" s="1180">
        <v>769</v>
      </c>
      <c r="I29" s="1180">
        <v>761</v>
      </c>
      <c r="J29" s="1180"/>
      <c r="K29" s="1180"/>
    </row>
    <row r="30" spans="1:11" ht="17.100000000000001" customHeight="1">
      <c r="A30" s="1178">
        <v>21</v>
      </c>
      <c r="B30" s="1179" t="s">
        <v>152</v>
      </c>
      <c r="C30" s="1180"/>
      <c r="D30" s="1180"/>
      <c r="E30" s="1180">
        <v>1005</v>
      </c>
      <c r="F30" s="1180"/>
      <c r="G30" s="1180"/>
      <c r="H30" s="1180">
        <v>812</v>
      </c>
      <c r="I30" s="1180">
        <v>803</v>
      </c>
      <c r="J30" s="1180"/>
      <c r="K30" s="1180"/>
    </row>
    <row r="31" spans="1:11" ht="17.100000000000001" customHeight="1">
      <c r="A31" s="1178">
        <v>22</v>
      </c>
      <c r="B31" s="1179" t="s">
        <v>153</v>
      </c>
      <c r="C31" s="1180"/>
      <c r="D31" s="1180"/>
      <c r="E31" s="1180"/>
      <c r="F31" s="1180"/>
      <c r="G31" s="1180"/>
      <c r="H31" s="1180"/>
      <c r="I31" s="1180"/>
      <c r="J31" s="1180"/>
      <c r="K31" s="1180"/>
    </row>
    <row r="32" spans="1:11" ht="17.100000000000001" customHeight="1">
      <c r="A32" s="1178">
        <v>23</v>
      </c>
      <c r="B32" s="1179" t="s">
        <v>154</v>
      </c>
      <c r="C32" s="1180"/>
      <c r="D32" s="1180"/>
      <c r="E32" s="1180"/>
      <c r="F32" s="1180"/>
      <c r="G32" s="1180"/>
      <c r="H32" s="1180"/>
      <c r="I32" s="1180">
        <v>759.58100000000002</v>
      </c>
      <c r="J32" s="1180"/>
      <c r="K32" s="1180"/>
    </row>
    <row r="33" spans="1:11" ht="17.100000000000001" customHeight="1">
      <c r="A33" s="1178">
        <v>24</v>
      </c>
      <c r="B33" s="1179" t="s">
        <v>155</v>
      </c>
      <c r="C33" s="1180">
        <v>493.57</v>
      </c>
      <c r="D33" s="1180"/>
      <c r="E33" s="1180">
        <v>593.88</v>
      </c>
      <c r="F33" s="1180"/>
      <c r="G33" s="1180"/>
      <c r="H33" s="1180"/>
      <c r="I33" s="1180">
        <v>1238.335</v>
      </c>
      <c r="J33" s="1180"/>
      <c r="K33" s="1180"/>
    </row>
    <row r="34" spans="1:11" ht="17.100000000000001" customHeight="1">
      <c r="A34" s="1178">
        <v>25</v>
      </c>
      <c r="B34" s="1179" t="s">
        <v>156</v>
      </c>
      <c r="C34" s="1180"/>
      <c r="D34" s="1180"/>
      <c r="E34" s="1180">
        <v>281.39999999999998</v>
      </c>
      <c r="F34" s="1180"/>
      <c r="G34" s="1180"/>
      <c r="H34" s="1180">
        <v>655</v>
      </c>
      <c r="I34" s="1180">
        <v>647.76</v>
      </c>
      <c r="J34" s="1180"/>
      <c r="K34" s="1180"/>
    </row>
    <row r="35" spans="1:11" ht="17.100000000000001" customHeight="1">
      <c r="A35" s="1178">
        <v>26</v>
      </c>
      <c r="B35" s="1179" t="s">
        <v>157</v>
      </c>
      <c r="C35" s="1180"/>
      <c r="D35" s="1180"/>
      <c r="E35" s="1180"/>
      <c r="F35" s="1180"/>
      <c r="G35" s="1180"/>
      <c r="H35" s="1180"/>
      <c r="I35" s="1180">
        <v>321.512</v>
      </c>
      <c r="J35" s="1180"/>
      <c r="K35" s="1180"/>
    </row>
    <row r="36" spans="1:11" ht="17.100000000000001" customHeight="1">
      <c r="A36" s="1178">
        <v>27</v>
      </c>
      <c r="B36" s="1179" t="s">
        <v>158</v>
      </c>
      <c r="C36" s="1180">
        <v>260</v>
      </c>
      <c r="D36" s="1180"/>
      <c r="E36" s="1180"/>
      <c r="F36" s="1180">
        <v>265</v>
      </c>
      <c r="G36" s="1180"/>
      <c r="H36" s="1180"/>
      <c r="I36" s="1180">
        <v>237</v>
      </c>
      <c r="J36" s="1180"/>
      <c r="K36" s="1180"/>
    </row>
    <row r="37" spans="1:11" ht="17.100000000000001" customHeight="1">
      <c r="A37" s="1178">
        <v>28</v>
      </c>
      <c r="B37" s="1179" t="s">
        <v>159</v>
      </c>
      <c r="C37" s="1180">
        <v>289</v>
      </c>
      <c r="D37" s="1180">
        <v>60</v>
      </c>
      <c r="E37" s="1180">
        <v>186</v>
      </c>
      <c r="F37" s="1180">
        <v>0</v>
      </c>
      <c r="G37" s="1180">
        <v>951.40800000000002</v>
      </c>
      <c r="H37" s="1180"/>
      <c r="I37" s="1180">
        <v>972</v>
      </c>
      <c r="J37" s="1180"/>
      <c r="K37" s="1180"/>
    </row>
    <row r="38" spans="1:11" ht="17.100000000000001" customHeight="1">
      <c r="A38" s="1178">
        <v>29</v>
      </c>
      <c r="B38" s="1179" t="s">
        <v>160</v>
      </c>
      <c r="C38" s="1180">
        <v>57</v>
      </c>
      <c r="D38" s="1180"/>
      <c r="E38" s="1180">
        <v>413</v>
      </c>
      <c r="F38" s="1180"/>
      <c r="G38" s="1180"/>
      <c r="H38" s="1180"/>
      <c r="I38" s="1180">
        <v>644.99800000000005</v>
      </c>
      <c r="J38" s="1180"/>
      <c r="K38" s="1180"/>
    </row>
    <row r="39" spans="1:11" ht="17.100000000000001" customHeight="1">
      <c r="A39" s="1178">
        <v>30</v>
      </c>
      <c r="B39" s="1179" t="s">
        <v>161</v>
      </c>
      <c r="C39" s="1180">
        <v>63.89</v>
      </c>
      <c r="D39" s="1180"/>
      <c r="E39" s="1180"/>
      <c r="F39" s="1180"/>
      <c r="G39" s="1180"/>
      <c r="H39" s="1180"/>
      <c r="I39" s="1180">
        <v>199.97569999999999</v>
      </c>
      <c r="J39" s="1180"/>
      <c r="K39" s="1180"/>
    </row>
    <row r="40" spans="1:11" ht="17.100000000000001" customHeight="1">
      <c r="A40" s="1178">
        <v>31</v>
      </c>
      <c r="B40" s="1179" t="s">
        <v>162</v>
      </c>
      <c r="C40" s="1180">
        <v>400</v>
      </c>
      <c r="D40" s="1180"/>
      <c r="E40" s="1180"/>
      <c r="F40" s="1180">
        <v>463</v>
      </c>
      <c r="G40" s="1180"/>
      <c r="H40" s="1180"/>
      <c r="I40" s="1180">
        <v>462.78100000000001</v>
      </c>
      <c r="J40" s="1180"/>
      <c r="K40" s="1180"/>
    </row>
    <row r="41" spans="1:11" ht="17.100000000000001" customHeight="1">
      <c r="A41" s="1178">
        <v>32</v>
      </c>
      <c r="B41" s="1179" t="s">
        <v>163</v>
      </c>
      <c r="C41" s="1180">
        <v>21</v>
      </c>
      <c r="D41" s="1180">
        <v>11</v>
      </c>
      <c r="E41" s="1180">
        <v>10</v>
      </c>
      <c r="F41" s="1180">
        <v>453.13099999999997</v>
      </c>
      <c r="G41" s="1180"/>
      <c r="H41" s="1180"/>
      <c r="I41" s="1180">
        <v>453.13099999999997</v>
      </c>
      <c r="J41" s="1180"/>
      <c r="K41" s="1180"/>
    </row>
    <row r="42" spans="1:11" ht="17.100000000000001" customHeight="1">
      <c r="A42" s="1178">
        <v>33</v>
      </c>
      <c r="B42" s="1179" t="s">
        <v>164</v>
      </c>
      <c r="C42" s="1180">
        <v>28.8</v>
      </c>
      <c r="D42" s="1180"/>
      <c r="E42" s="1180"/>
      <c r="F42" s="1180">
        <v>280.99700000000001</v>
      </c>
      <c r="G42" s="1180"/>
      <c r="H42" s="1180"/>
      <c r="I42" s="1180">
        <v>228</v>
      </c>
      <c r="J42" s="1180"/>
      <c r="K42" s="1180"/>
    </row>
    <row r="43" spans="1:11" ht="17.100000000000001" customHeight="1">
      <c r="A43" s="1178">
        <v>34</v>
      </c>
      <c r="B43" s="1179" t="s">
        <v>165</v>
      </c>
      <c r="C43" s="1180">
        <v>309</v>
      </c>
      <c r="D43" s="1180">
        <v>50</v>
      </c>
      <c r="E43" s="1180">
        <v>259</v>
      </c>
      <c r="F43" s="1180">
        <v>592</v>
      </c>
      <c r="G43" s="1180"/>
      <c r="H43" s="1180">
        <v>592</v>
      </c>
      <c r="I43" s="1180">
        <v>592</v>
      </c>
      <c r="J43" s="1180"/>
      <c r="K43" s="1180"/>
    </row>
    <row r="44" spans="1:11" ht="17.100000000000001" customHeight="1">
      <c r="A44" s="1178">
        <v>35</v>
      </c>
      <c r="B44" s="1179" t="s">
        <v>166</v>
      </c>
      <c r="C44" s="1180">
        <v>21</v>
      </c>
      <c r="D44" s="1180"/>
      <c r="E44" s="1180"/>
      <c r="F44" s="1180">
        <v>341</v>
      </c>
      <c r="G44" s="1180"/>
      <c r="H44" s="1180"/>
      <c r="I44" s="1180">
        <v>339.35599999999999</v>
      </c>
      <c r="J44" s="1180"/>
      <c r="K44" s="1180"/>
    </row>
    <row r="45" spans="1:11" ht="17.100000000000001" customHeight="1">
      <c r="A45" s="1178">
        <v>36</v>
      </c>
      <c r="B45" s="1179" t="s">
        <v>167</v>
      </c>
      <c r="C45" s="1180">
        <v>191.97200000000001</v>
      </c>
      <c r="D45" s="1180"/>
      <c r="E45" s="1180">
        <v>0.7</v>
      </c>
      <c r="F45" s="1180">
        <v>155.79400000000001</v>
      </c>
      <c r="G45" s="1180"/>
      <c r="H45" s="1180" t="s">
        <v>684</v>
      </c>
      <c r="I45" s="1180">
        <v>156.149</v>
      </c>
      <c r="J45" s="1180"/>
      <c r="K45" s="1180"/>
    </row>
    <row r="46" spans="1:11" ht="17.100000000000001" customHeight="1">
      <c r="A46" s="1178">
        <v>37</v>
      </c>
      <c r="B46" s="1179" t="s">
        <v>168</v>
      </c>
      <c r="C46" s="1180"/>
      <c r="D46" s="1180"/>
      <c r="E46" s="1180">
        <v>202</v>
      </c>
      <c r="F46" s="1180"/>
      <c r="G46" s="1180"/>
      <c r="H46" s="1180">
        <v>164</v>
      </c>
      <c r="I46" s="1180">
        <v>164</v>
      </c>
      <c r="J46" s="1180"/>
      <c r="K46" s="1180"/>
    </row>
    <row r="47" spans="1:11" ht="17.100000000000001" customHeight="1">
      <c r="A47" s="1178">
        <v>38</v>
      </c>
      <c r="B47" s="1179" t="s">
        <v>169</v>
      </c>
      <c r="C47" s="1180">
        <v>13.85</v>
      </c>
      <c r="D47" s="1180"/>
      <c r="E47" s="1180">
        <v>13.85</v>
      </c>
      <c r="F47" s="1180">
        <v>337</v>
      </c>
      <c r="G47" s="1180"/>
      <c r="H47" s="1180">
        <v>337</v>
      </c>
      <c r="I47" s="1180">
        <v>337</v>
      </c>
      <c r="J47" s="1180"/>
      <c r="K47" s="1180"/>
    </row>
  </sheetData>
  <mergeCells count="15">
    <mergeCell ref="I1:K1"/>
    <mergeCell ref="E6:E7"/>
    <mergeCell ref="F6:F7"/>
    <mergeCell ref="H6:H7"/>
    <mergeCell ref="A2:K2"/>
    <mergeCell ref="I4:K4"/>
    <mergeCell ref="A5:A7"/>
    <mergeCell ref="B5:B7"/>
    <mergeCell ref="C5:E5"/>
    <mergeCell ref="F5:H5"/>
    <mergeCell ref="I5:I7"/>
    <mergeCell ref="J5:J7"/>
    <mergeCell ref="K5:K7"/>
    <mergeCell ref="C6:C7"/>
    <mergeCell ref="A3:K3"/>
  </mergeCells>
  <printOptions horizontalCentered="1"/>
  <pageMargins left="0.51181102362204722" right="0.51181102362204722" top="0.55118110236220474" bottom="0.35433070866141736" header="0.31496062992125984" footer="0.31496062992125984"/>
  <pageSetup paperSize="9" firstPageNumber="44" orientation="landscape" useFirstPageNumber="1" r:id="rId1"/>
  <headerFooter>
    <oddHeader>&amp;C&amp;P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47"/>
  <sheetViews>
    <sheetView zoomScale="60" zoomScaleNormal="60" workbookViewId="0">
      <pane ySplit="7" topLeftCell="A8" activePane="bottomLeft" state="frozen"/>
      <selection pane="bottomLeft" activeCell="Q25" sqref="Q25"/>
    </sheetView>
  </sheetViews>
  <sheetFormatPr defaultColWidth="9" defaultRowHeight="15.75"/>
  <cols>
    <col min="1" max="1" width="8.75" style="283"/>
    <col min="2" max="2" width="21.75" style="273" customWidth="1"/>
    <col min="3" max="3" width="13.375" style="273" customWidth="1"/>
    <col min="4" max="4" width="13.375" style="332" customWidth="1"/>
    <col min="5" max="5" width="13.375" style="273" customWidth="1"/>
    <col min="6" max="6" width="13.375" style="332" customWidth="1"/>
    <col min="7" max="8" width="13.375" style="273" hidden="1" customWidth="1"/>
    <col min="9" max="11" width="0" style="273" hidden="1" customWidth="1"/>
    <col min="12" max="12" width="8.875" style="273" hidden="1" customWidth="1"/>
    <col min="13" max="16" width="0" style="273" hidden="1" customWidth="1"/>
    <col min="17" max="23" width="9" style="273"/>
    <col min="24" max="25" width="5" style="273" customWidth="1"/>
    <col min="26" max="29" width="9" style="273"/>
    <col min="30" max="30" width="5" style="273" customWidth="1"/>
    <col min="31" max="16384" width="9" style="273"/>
  </cols>
  <sheetData>
    <row r="1" spans="1:20" ht="21.6" customHeight="1">
      <c r="A1" s="1973"/>
      <c r="B1" s="1973"/>
      <c r="C1" s="348"/>
      <c r="D1" s="262"/>
      <c r="E1" s="1974" t="s">
        <v>44</v>
      </c>
      <c r="F1" s="1974"/>
      <c r="G1" s="349"/>
      <c r="H1" s="349"/>
    </row>
    <row r="2" spans="1:20" ht="54.75" customHeight="1">
      <c r="A2" s="1976" t="s">
        <v>517</v>
      </c>
      <c r="B2" s="1976"/>
      <c r="C2" s="1976"/>
      <c r="D2" s="1976"/>
      <c r="E2" s="1976"/>
      <c r="F2" s="1976"/>
      <c r="G2" s="350"/>
      <c r="H2" s="350"/>
    </row>
    <row r="3" spans="1:20" ht="21.75" customHeight="1">
      <c r="A3" s="20"/>
      <c r="B3" s="21"/>
      <c r="C3" s="1975"/>
      <c r="D3" s="1975"/>
      <c r="E3" s="1824" t="s">
        <v>174</v>
      </c>
      <c r="F3" s="1824"/>
      <c r="G3" s="245"/>
      <c r="H3" s="245"/>
    </row>
    <row r="4" spans="1:20">
      <c r="A4" s="1971" t="s">
        <v>4</v>
      </c>
      <c r="B4" s="1971" t="s">
        <v>330</v>
      </c>
      <c r="C4" s="1753" t="s">
        <v>470</v>
      </c>
      <c r="D4" s="1753"/>
      <c r="E4" s="1753" t="s">
        <v>510</v>
      </c>
      <c r="F4" s="1753"/>
      <c r="G4" s="246"/>
      <c r="H4" s="246"/>
    </row>
    <row r="5" spans="1:20">
      <c r="A5" s="1971"/>
      <c r="B5" s="1971"/>
      <c r="C5" s="1753"/>
      <c r="D5" s="1753"/>
      <c r="E5" s="1753"/>
      <c r="F5" s="1753"/>
      <c r="G5" s="246"/>
      <c r="H5" s="246"/>
    </row>
    <row r="6" spans="1:20" ht="15.6" customHeight="1">
      <c r="A6" s="1971"/>
      <c r="B6" s="1971"/>
      <c r="C6" s="1972" t="s">
        <v>331</v>
      </c>
      <c r="D6" s="1970" t="s">
        <v>332</v>
      </c>
      <c r="E6" s="1972" t="s">
        <v>331</v>
      </c>
      <c r="F6" s="1970" t="s">
        <v>332</v>
      </c>
      <c r="G6" s="247"/>
      <c r="H6" s="247"/>
    </row>
    <row r="7" spans="1:20" ht="40.9" customHeight="1">
      <c r="A7" s="1971"/>
      <c r="B7" s="1971"/>
      <c r="C7" s="1972"/>
      <c r="D7" s="1970"/>
      <c r="E7" s="1972"/>
      <c r="F7" s="1970"/>
      <c r="G7" s="247"/>
      <c r="H7" s="247"/>
    </row>
    <row r="8" spans="1:20" ht="19.149999999999999" customHeight="1">
      <c r="A8" s="22" t="s">
        <v>20</v>
      </c>
      <c r="B8" s="22" t="s">
        <v>21</v>
      </c>
      <c r="C8" s="140" t="s">
        <v>333</v>
      </c>
      <c r="D8" s="24" t="s">
        <v>334</v>
      </c>
      <c r="E8" s="22" t="s">
        <v>335</v>
      </c>
      <c r="F8" s="263" t="s">
        <v>336</v>
      </c>
      <c r="G8" s="248"/>
      <c r="H8" s="248"/>
    </row>
    <row r="9" spans="1:20" ht="21.2" customHeight="1">
      <c r="A9" s="272"/>
      <c r="B9" s="282" t="s">
        <v>17</v>
      </c>
      <c r="C9" s="351">
        <f t="shared" ref="C9:D9" si="0">SUM(C10:C75)</f>
        <v>2444</v>
      </c>
      <c r="D9" s="351">
        <f t="shared" si="0"/>
        <v>1807.9378999999997</v>
      </c>
      <c r="E9" s="351">
        <f>SUM(E10:E75)</f>
        <v>8575</v>
      </c>
      <c r="F9" s="351">
        <f>SUM(F10:F75)</f>
        <v>5309.3280000000004</v>
      </c>
      <c r="G9" s="351">
        <f t="shared" ref="G9:Q9" si="1">SUM(G10:G75)</f>
        <v>7345</v>
      </c>
      <c r="H9" s="351">
        <f t="shared" si="1"/>
        <v>0</v>
      </c>
      <c r="I9" s="351">
        <f t="shared" si="1"/>
        <v>0</v>
      </c>
      <c r="J9" s="351">
        <f t="shared" si="1"/>
        <v>0</v>
      </c>
      <c r="K9" s="351">
        <f t="shared" si="1"/>
        <v>0</v>
      </c>
      <c r="L9" s="351">
        <f t="shared" si="1"/>
        <v>0</v>
      </c>
      <c r="M9" s="351">
        <f t="shared" si="1"/>
        <v>0</v>
      </c>
      <c r="N9" s="351">
        <f t="shared" si="1"/>
        <v>0</v>
      </c>
      <c r="O9" s="351">
        <f t="shared" si="1"/>
        <v>0</v>
      </c>
      <c r="P9" s="351">
        <f t="shared" si="1"/>
        <v>0</v>
      </c>
      <c r="Q9" s="351">
        <f t="shared" si="1"/>
        <v>5310</v>
      </c>
    </row>
    <row r="10" spans="1:20" s="623" customFormat="1">
      <c r="A10" s="645">
        <v>1</v>
      </c>
      <c r="B10" s="647" t="s">
        <v>132</v>
      </c>
      <c r="C10" s="693">
        <v>0</v>
      </c>
      <c r="D10" s="693">
        <f>ROUNDUP(4.5%*2.34*6*C10,0)</f>
        <v>0</v>
      </c>
      <c r="E10" s="693">
        <v>0</v>
      </c>
      <c r="F10" s="693">
        <v>111.72329999999999</v>
      </c>
      <c r="G10" s="694">
        <v>227</v>
      </c>
      <c r="H10" s="694"/>
      <c r="I10" s="623" t="s">
        <v>337</v>
      </c>
      <c r="Q10" s="1085">
        <v>112</v>
      </c>
      <c r="R10" s="649">
        <f>Q10-F10</f>
        <v>0.27670000000000528</v>
      </c>
      <c r="S10" s="649">
        <f>D10/4.5%/2.34/6</f>
        <v>0</v>
      </c>
      <c r="T10" s="623">
        <f>ROUND((F10-D10)/4.5%/2.34/6,0)</f>
        <v>177</v>
      </c>
    </row>
    <row r="11" spans="1:20" s="470" customFormat="1">
      <c r="A11" s="492">
        <v>2</v>
      </c>
      <c r="B11" s="494" t="s">
        <v>133</v>
      </c>
      <c r="C11" s="537">
        <v>0</v>
      </c>
      <c r="D11" s="537">
        <f t="shared" ref="D11:D47" si="2">ROUNDUP(4.5%*2.34*6*C11,0)</f>
        <v>0</v>
      </c>
      <c r="E11" s="537">
        <v>151</v>
      </c>
      <c r="F11" s="537">
        <v>113.09220000000001</v>
      </c>
      <c r="G11" s="538">
        <v>206</v>
      </c>
      <c r="H11" s="538"/>
      <c r="Q11" s="1085">
        <v>113</v>
      </c>
      <c r="R11" s="649">
        <f t="shared" ref="R11:R47" si="3">Q11-F11</f>
        <v>-9.2200000000005389E-2</v>
      </c>
      <c r="S11" s="649">
        <f t="shared" ref="S11:S46" si="4">D11/4.5%/2.34/6</f>
        <v>0</v>
      </c>
      <c r="T11" s="623">
        <f t="shared" ref="T11:T47" si="5">ROUND((F11-D11)/4.5%/2.34/6,0)</f>
        <v>179</v>
      </c>
    </row>
    <row r="12" spans="1:20" s="623" customFormat="1">
      <c r="A12" s="645">
        <v>3</v>
      </c>
      <c r="B12" s="647" t="s">
        <v>134</v>
      </c>
      <c r="C12" s="693">
        <v>362</v>
      </c>
      <c r="D12" s="693">
        <v>128</v>
      </c>
      <c r="E12" s="693">
        <f>435+362</f>
        <v>797</v>
      </c>
      <c r="F12" s="693">
        <f>128+147</f>
        <v>275</v>
      </c>
      <c r="G12" s="694">
        <v>829</v>
      </c>
      <c r="H12" s="694"/>
      <c r="Q12" s="1085">
        <v>275</v>
      </c>
      <c r="R12" s="649">
        <f t="shared" si="3"/>
        <v>0</v>
      </c>
      <c r="S12" s="649">
        <f t="shared" si="4"/>
        <v>202.5957581513137</v>
      </c>
      <c r="T12" s="623">
        <f t="shared" si="5"/>
        <v>233</v>
      </c>
    </row>
    <row r="13" spans="1:20" s="623" customFormat="1">
      <c r="A13" s="645">
        <v>4</v>
      </c>
      <c r="B13" s="647" t="s">
        <v>135</v>
      </c>
      <c r="C13" s="693">
        <v>59</v>
      </c>
      <c r="D13" s="693">
        <v>37.064999999999998</v>
      </c>
      <c r="E13" s="693">
        <v>232</v>
      </c>
      <c r="F13" s="693">
        <v>183.64320000000001</v>
      </c>
      <c r="G13" s="694">
        <v>157</v>
      </c>
      <c r="H13" s="694"/>
      <c r="I13" s="623" t="s">
        <v>338</v>
      </c>
      <c r="Q13" s="1085">
        <v>184</v>
      </c>
      <c r="R13" s="649">
        <f t="shared" si="3"/>
        <v>0.35679999999999268</v>
      </c>
      <c r="S13" s="649">
        <f t="shared" si="4"/>
        <v>58.665716999050339</v>
      </c>
      <c r="T13" s="623">
        <f t="shared" si="5"/>
        <v>232</v>
      </c>
    </row>
    <row r="14" spans="1:20" s="470" customFormat="1">
      <c r="A14" s="492">
        <v>5</v>
      </c>
      <c r="B14" s="494" t="s">
        <v>136</v>
      </c>
      <c r="C14" s="537">
        <v>0</v>
      </c>
      <c r="D14" s="537">
        <f t="shared" si="2"/>
        <v>0</v>
      </c>
      <c r="E14" s="537">
        <v>72</v>
      </c>
      <c r="F14" s="537">
        <f>ROUNDUP(4.5%*2.34*6*E14,0)+D14</f>
        <v>46</v>
      </c>
      <c r="G14" s="538">
        <v>97</v>
      </c>
      <c r="H14" s="538"/>
      <c r="Q14" s="1085">
        <v>46</v>
      </c>
      <c r="R14" s="649">
        <f t="shared" si="3"/>
        <v>0</v>
      </c>
      <c r="S14" s="649">
        <f t="shared" si="4"/>
        <v>0</v>
      </c>
      <c r="T14" s="623">
        <f t="shared" si="5"/>
        <v>73</v>
      </c>
    </row>
    <row r="15" spans="1:20" s="470" customFormat="1">
      <c r="A15" s="492">
        <v>6</v>
      </c>
      <c r="B15" s="494" t="s">
        <v>339</v>
      </c>
      <c r="C15" s="537">
        <v>0</v>
      </c>
      <c r="D15" s="537">
        <f t="shared" si="2"/>
        <v>0</v>
      </c>
      <c r="E15" s="537">
        <v>144</v>
      </c>
      <c r="F15" s="537">
        <v>95.928299999999993</v>
      </c>
      <c r="G15" s="538">
        <v>104</v>
      </c>
      <c r="H15" s="538"/>
      <c r="Q15" s="1085">
        <v>96</v>
      </c>
      <c r="R15" s="649">
        <f t="shared" si="3"/>
        <v>7.170000000000698E-2</v>
      </c>
      <c r="S15" s="649">
        <f t="shared" si="4"/>
        <v>0</v>
      </c>
      <c r="T15" s="623">
        <f t="shared" si="5"/>
        <v>152</v>
      </c>
    </row>
    <row r="16" spans="1:20" s="470" customFormat="1">
      <c r="A16" s="492">
        <v>7</v>
      </c>
      <c r="B16" s="494" t="s">
        <v>138</v>
      </c>
      <c r="C16" s="537">
        <v>0</v>
      </c>
      <c r="D16" s="537">
        <v>481.221</v>
      </c>
      <c r="E16" s="537">
        <v>2117</v>
      </c>
      <c r="F16" s="537">
        <f>481.221+221.7618</f>
        <v>702.9828</v>
      </c>
      <c r="G16" s="538">
        <v>871</v>
      </c>
      <c r="H16" s="538"/>
      <c r="Q16" s="1085">
        <v>703</v>
      </c>
      <c r="R16" s="649">
        <f t="shared" si="3"/>
        <v>1.7200000000002547E-2</v>
      </c>
      <c r="S16" s="649">
        <f t="shared" si="4"/>
        <v>761.66666666666686</v>
      </c>
      <c r="T16" s="623">
        <f t="shared" si="5"/>
        <v>351</v>
      </c>
    </row>
    <row r="17" spans="1:20" s="470" customFormat="1">
      <c r="A17" s="492">
        <v>8</v>
      </c>
      <c r="B17" s="494" t="s">
        <v>139</v>
      </c>
      <c r="C17" s="537">
        <v>0</v>
      </c>
      <c r="D17" s="537">
        <f t="shared" si="2"/>
        <v>0</v>
      </c>
      <c r="E17" s="537">
        <v>217</v>
      </c>
      <c r="F17" s="537">
        <v>157.2534</v>
      </c>
      <c r="G17" s="538">
        <v>104</v>
      </c>
      <c r="H17" s="538"/>
      <c r="Q17" s="1085">
        <v>157</v>
      </c>
      <c r="R17" s="649">
        <f t="shared" si="3"/>
        <v>-0.25339999999999918</v>
      </c>
      <c r="S17" s="649">
        <f t="shared" si="4"/>
        <v>0</v>
      </c>
      <c r="T17" s="623">
        <f t="shared" si="5"/>
        <v>249</v>
      </c>
    </row>
    <row r="18" spans="1:20" s="470" customFormat="1">
      <c r="A18" s="492">
        <v>9</v>
      </c>
      <c r="B18" s="494" t="s">
        <v>140</v>
      </c>
      <c r="C18" s="537">
        <v>97</v>
      </c>
      <c r="D18" s="537">
        <v>60.652799999999999</v>
      </c>
      <c r="E18" s="537">
        <v>102</v>
      </c>
      <c r="F18" s="537">
        <v>122.9962</v>
      </c>
      <c r="G18" s="538">
        <v>104</v>
      </c>
      <c r="H18" s="538"/>
      <c r="Q18" s="1085">
        <v>123</v>
      </c>
      <c r="R18" s="649">
        <f t="shared" si="3"/>
        <v>3.7999999999982492E-3</v>
      </c>
      <c r="S18" s="649">
        <f t="shared" si="4"/>
        <v>96</v>
      </c>
      <c r="T18" s="623">
        <f t="shared" si="5"/>
        <v>99</v>
      </c>
    </row>
    <row r="19" spans="1:20" s="470" customFormat="1">
      <c r="A19" s="492">
        <v>10</v>
      </c>
      <c r="B19" s="494" t="s">
        <v>141</v>
      </c>
      <c r="C19" s="537">
        <v>702</v>
      </c>
      <c r="D19" s="537">
        <f>ROUNDUP(4.5%*2.34*6*C19,0)</f>
        <v>444</v>
      </c>
      <c r="E19" s="537">
        <f>702+303</f>
        <v>1005</v>
      </c>
      <c r="F19" s="537">
        <v>622.11239999999998</v>
      </c>
      <c r="G19" s="538">
        <v>132</v>
      </c>
      <c r="H19" s="538"/>
      <c r="Q19" s="1085">
        <v>622</v>
      </c>
      <c r="R19" s="649">
        <f t="shared" si="3"/>
        <v>-0.11239999999997963</v>
      </c>
      <c r="S19" s="649">
        <f t="shared" si="4"/>
        <v>702.75403608736951</v>
      </c>
      <c r="T19" s="623">
        <f t="shared" si="5"/>
        <v>282</v>
      </c>
    </row>
    <row r="20" spans="1:20" s="382" customFormat="1">
      <c r="A20" s="424">
        <v>11</v>
      </c>
      <c r="B20" s="426" t="s">
        <v>142</v>
      </c>
      <c r="C20" s="457">
        <v>0</v>
      </c>
      <c r="D20" s="457">
        <f t="shared" si="2"/>
        <v>0</v>
      </c>
      <c r="E20" s="457">
        <f>2+102+1</f>
        <v>105</v>
      </c>
      <c r="F20" s="457">
        <v>64</v>
      </c>
      <c r="G20" s="748"/>
      <c r="H20" s="748"/>
      <c r="Q20" s="1085">
        <v>64</v>
      </c>
      <c r="R20" s="649">
        <f t="shared" si="3"/>
        <v>0</v>
      </c>
      <c r="S20" s="649">
        <f t="shared" si="4"/>
        <v>0</v>
      </c>
      <c r="T20" s="623">
        <f t="shared" si="5"/>
        <v>101</v>
      </c>
    </row>
    <row r="21" spans="1:20" s="470" customFormat="1">
      <c r="A21" s="492">
        <v>12</v>
      </c>
      <c r="B21" s="494" t="s">
        <v>143</v>
      </c>
      <c r="C21" s="537"/>
      <c r="D21" s="537">
        <f t="shared" si="2"/>
        <v>0</v>
      </c>
      <c r="E21" s="537">
        <v>96</v>
      </c>
      <c r="F21" s="537">
        <v>51.783900000000003</v>
      </c>
      <c r="G21" s="538">
        <v>279</v>
      </c>
      <c r="H21" s="538"/>
      <c r="Q21" s="1085">
        <v>52</v>
      </c>
      <c r="R21" s="649">
        <f t="shared" si="3"/>
        <v>0.21609999999999729</v>
      </c>
      <c r="S21" s="649">
        <f t="shared" si="4"/>
        <v>0</v>
      </c>
      <c r="T21" s="623">
        <f t="shared" si="5"/>
        <v>82</v>
      </c>
    </row>
    <row r="22" spans="1:20" s="623" customFormat="1">
      <c r="A22" s="645">
        <v>13</v>
      </c>
      <c r="B22" s="647" t="s">
        <v>144</v>
      </c>
      <c r="C22" s="693">
        <v>0</v>
      </c>
      <c r="D22" s="693">
        <f t="shared" si="2"/>
        <v>0</v>
      </c>
      <c r="E22" s="693">
        <v>539</v>
      </c>
      <c r="F22" s="693">
        <v>168.48</v>
      </c>
      <c r="G22" s="694">
        <v>169</v>
      </c>
      <c r="H22" s="694"/>
      <c r="Q22" s="1085">
        <f>82+86</f>
        <v>168</v>
      </c>
      <c r="R22" s="649">
        <f t="shared" si="3"/>
        <v>-0.47999999999998977</v>
      </c>
      <c r="S22" s="649">
        <f t="shared" si="4"/>
        <v>0</v>
      </c>
      <c r="T22" s="623">
        <f t="shared" si="5"/>
        <v>267</v>
      </c>
    </row>
    <row r="23" spans="1:20" s="382" customFormat="1">
      <c r="A23" s="424">
        <v>14</v>
      </c>
      <c r="B23" s="426" t="s">
        <v>145</v>
      </c>
      <c r="C23" s="457">
        <v>0</v>
      </c>
      <c r="D23" s="457">
        <f t="shared" si="2"/>
        <v>0</v>
      </c>
      <c r="E23" s="457">
        <v>500</v>
      </c>
      <c r="F23" s="457">
        <v>168.2379</v>
      </c>
      <c r="G23" s="748">
        <v>329</v>
      </c>
      <c r="H23" s="748"/>
      <c r="Q23" s="1085">
        <v>168</v>
      </c>
      <c r="R23" s="649">
        <f t="shared" si="3"/>
        <v>-0.23789999999999623</v>
      </c>
      <c r="S23" s="649">
        <f t="shared" si="4"/>
        <v>0</v>
      </c>
      <c r="T23" s="623">
        <f t="shared" si="5"/>
        <v>266</v>
      </c>
    </row>
    <row r="24" spans="1:20" s="623" customFormat="1">
      <c r="A24" s="645">
        <v>15</v>
      </c>
      <c r="B24" s="647" t="s">
        <v>146</v>
      </c>
      <c r="C24" s="693">
        <v>0</v>
      </c>
      <c r="D24" s="693">
        <f t="shared" si="2"/>
        <v>0</v>
      </c>
      <c r="E24" s="693">
        <v>170</v>
      </c>
      <c r="F24" s="693">
        <v>107.40600000000001</v>
      </c>
      <c r="G24" s="694">
        <v>338</v>
      </c>
      <c r="H24" s="694"/>
      <c r="Q24" s="1085">
        <v>107</v>
      </c>
      <c r="R24" s="649">
        <f t="shared" si="3"/>
        <v>-0.40600000000000591</v>
      </c>
      <c r="S24" s="649">
        <f t="shared" si="4"/>
        <v>0</v>
      </c>
      <c r="T24" s="623">
        <f t="shared" si="5"/>
        <v>170</v>
      </c>
    </row>
    <row r="25" spans="1:20" s="623" customFormat="1" ht="16.5">
      <c r="A25" s="645">
        <v>16</v>
      </c>
      <c r="B25" s="647" t="s">
        <v>147</v>
      </c>
      <c r="C25" s="693"/>
      <c r="D25" s="693">
        <f t="shared" si="2"/>
        <v>0</v>
      </c>
      <c r="E25" s="934">
        <f>26+346</f>
        <v>372</v>
      </c>
      <c r="F25" s="693">
        <f>10.635+536.82+219.397</f>
        <v>766.85200000000009</v>
      </c>
      <c r="G25" s="694">
        <v>438</v>
      </c>
      <c r="H25" s="694"/>
      <c r="I25" s="623" t="s">
        <v>462</v>
      </c>
      <c r="Q25" s="1085">
        <v>767</v>
      </c>
      <c r="R25" s="649">
        <f t="shared" si="3"/>
        <v>0.14799999999991087</v>
      </c>
      <c r="S25" s="649">
        <f t="shared" si="4"/>
        <v>0</v>
      </c>
      <c r="T25" s="623">
        <f t="shared" si="5"/>
        <v>1214</v>
      </c>
    </row>
    <row r="26" spans="1:20" s="470" customFormat="1">
      <c r="A26" s="492">
        <v>17</v>
      </c>
      <c r="B26" s="494" t="s">
        <v>148</v>
      </c>
      <c r="C26" s="537">
        <v>0</v>
      </c>
      <c r="D26" s="537">
        <f t="shared" si="2"/>
        <v>0</v>
      </c>
      <c r="E26" s="507">
        <v>0</v>
      </c>
      <c r="F26" s="537">
        <f t="shared" ref="F26:F47" si="6">ROUNDUP(4.5%*2.34*6*E26,0)+D26</f>
        <v>0</v>
      </c>
      <c r="G26" s="538">
        <v>63</v>
      </c>
      <c r="H26" s="538"/>
      <c r="I26" s="470" t="s">
        <v>463</v>
      </c>
      <c r="Q26" s="1085"/>
      <c r="R26" s="649">
        <f t="shared" si="3"/>
        <v>0</v>
      </c>
      <c r="S26" s="649">
        <f t="shared" si="4"/>
        <v>0</v>
      </c>
      <c r="T26" s="623">
        <f t="shared" si="5"/>
        <v>0</v>
      </c>
    </row>
    <row r="27" spans="1:20" s="470" customFormat="1">
      <c r="A27" s="492">
        <v>18</v>
      </c>
      <c r="B27" s="494" t="s">
        <v>149</v>
      </c>
      <c r="C27" s="537">
        <v>0</v>
      </c>
      <c r="D27" s="537">
        <f t="shared" si="2"/>
        <v>0</v>
      </c>
      <c r="E27" s="537">
        <v>157</v>
      </c>
      <c r="F27" s="537">
        <v>99.192599999999999</v>
      </c>
      <c r="G27" s="538">
        <v>102</v>
      </c>
      <c r="H27" s="538"/>
      <c r="Q27" s="1085">
        <v>99</v>
      </c>
      <c r="R27" s="649">
        <f t="shared" si="3"/>
        <v>-0.19259999999999877</v>
      </c>
      <c r="S27" s="649">
        <f t="shared" si="4"/>
        <v>0</v>
      </c>
      <c r="T27" s="623">
        <f t="shared" si="5"/>
        <v>157</v>
      </c>
    </row>
    <row r="28" spans="1:20" s="470" customFormat="1">
      <c r="A28" s="492">
        <v>19</v>
      </c>
      <c r="B28" s="494" t="s">
        <v>150</v>
      </c>
      <c r="C28" s="507">
        <v>0</v>
      </c>
      <c r="D28" s="537">
        <f t="shared" si="2"/>
        <v>0</v>
      </c>
      <c r="E28" s="507">
        <v>96</v>
      </c>
      <c r="F28" s="537">
        <v>51</v>
      </c>
      <c r="G28" s="538">
        <v>848</v>
      </c>
      <c r="H28" s="538"/>
      <c r="Q28" s="1085">
        <v>51</v>
      </c>
      <c r="R28" s="649">
        <f t="shared" si="3"/>
        <v>0</v>
      </c>
      <c r="S28" s="649">
        <f t="shared" si="4"/>
        <v>0</v>
      </c>
      <c r="T28" s="623">
        <f t="shared" si="5"/>
        <v>81</v>
      </c>
    </row>
    <row r="29" spans="1:20" s="470" customFormat="1">
      <c r="A29" s="492">
        <v>20</v>
      </c>
      <c r="B29" s="494" t="s">
        <v>210</v>
      </c>
      <c r="C29" s="574">
        <v>0</v>
      </c>
      <c r="D29" s="537">
        <f t="shared" si="2"/>
        <v>0</v>
      </c>
      <c r="E29" s="574">
        <v>54</v>
      </c>
      <c r="F29" s="586">
        <v>36</v>
      </c>
      <c r="G29" s="538">
        <v>39</v>
      </c>
      <c r="H29" s="538"/>
      <c r="Q29" s="1085">
        <v>36</v>
      </c>
      <c r="R29" s="649">
        <f t="shared" si="3"/>
        <v>0</v>
      </c>
      <c r="S29" s="649">
        <f t="shared" si="4"/>
        <v>0</v>
      </c>
      <c r="T29" s="623">
        <f t="shared" si="5"/>
        <v>57</v>
      </c>
    </row>
    <row r="30" spans="1:20" s="470" customFormat="1">
      <c r="A30" s="492">
        <v>21</v>
      </c>
      <c r="B30" s="494" t="s">
        <v>152</v>
      </c>
      <c r="C30" s="574">
        <v>629</v>
      </c>
      <c r="D30" s="537">
        <v>393.4008</v>
      </c>
      <c r="E30" s="574">
        <v>70</v>
      </c>
      <c r="F30" s="537">
        <v>437.6268</v>
      </c>
      <c r="G30" s="538">
        <v>437</v>
      </c>
      <c r="H30" s="538"/>
      <c r="Q30" s="1085">
        <v>438</v>
      </c>
      <c r="R30" s="649">
        <f t="shared" si="3"/>
        <v>0.37319999999999709</v>
      </c>
      <c r="S30" s="649">
        <f t="shared" si="4"/>
        <v>622.66666666666663</v>
      </c>
      <c r="T30" s="623">
        <f t="shared" si="5"/>
        <v>70</v>
      </c>
    </row>
    <row r="31" spans="1:20" s="470" customFormat="1">
      <c r="A31" s="492">
        <v>22</v>
      </c>
      <c r="B31" s="494" t="s">
        <v>153</v>
      </c>
      <c r="C31" s="574">
        <v>71</v>
      </c>
      <c r="D31" s="537">
        <v>0</v>
      </c>
      <c r="E31" s="574">
        <v>71</v>
      </c>
      <c r="F31" s="537">
        <v>42.527000000000001</v>
      </c>
      <c r="G31" s="538">
        <v>7</v>
      </c>
      <c r="H31" s="538"/>
      <c r="I31" s="470" t="s">
        <v>341</v>
      </c>
      <c r="Q31" s="1085">
        <v>43</v>
      </c>
      <c r="R31" s="649">
        <f t="shared" si="3"/>
        <v>0.47299999999999898</v>
      </c>
      <c r="S31" s="649">
        <f t="shared" si="4"/>
        <v>0</v>
      </c>
      <c r="T31" s="623">
        <f t="shared" si="5"/>
        <v>67</v>
      </c>
    </row>
    <row r="32" spans="1:20" s="470" customFormat="1">
      <c r="A32" s="492">
        <v>23</v>
      </c>
      <c r="B32" s="494" t="s">
        <v>154</v>
      </c>
      <c r="C32" s="574">
        <v>0</v>
      </c>
      <c r="D32" s="537">
        <f t="shared" si="2"/>
        <v>0</v>
      </c>
      <c r="E32" s="574">
        <v>110</v>
      </c>
      <c r="F32" s="537">
        <v>73.92</v>
      </c>
      <c r="G32" s="538">
        <v>0</v>
      </c>
      <c r="H32" s="538"/>
      <c r="I32" s="470" t="s">
        <v>467</v>
      </c>
      <c r="Q32" s="1085">
        <v>74</v>
      </c>
      <c r="R32" s="649">
        <f t="shared" si="3"/>
        <v>7.9999999999998295E-2</v>
      </c>
      <c r="S32" s="649">
        <f t="shared" si="4"/>
        <v>0</v>
      </c>
      <c r="T32" s="623">
        <f t="shared" si="5"/>
        <v>117</v>
      </c>
    </row>
    <row r="33" spans="1:20" s="623" customFormat="1">
      <c r="A33" s="645">
        <v>24</v>
      </c>
      <c r="B33" s="647" t="s">
        <v>155</v>
      </c>
      <c r="C33" s="774">
        <v>0</v>
      </c>
      <c r="D33" s="693">
        <f t="shared" si="2"/>
        <v>0</v>
      </c>
      <c r="E33" s="774">
        <v>76</v>
      </c>
      <c r="F33" s="693">
        <v>48.017000000000003</v>
      </c>
      <c r="G33" s="694">
        <v>0</v>
      </c>
      <c r="H33" s="694"/>
      <c r="I33" s="623" t="s">
        <v>467</v>
      </c>
      <c r="Q33" s="1085">
        <v>48</v>
      </c>
      <c r="R33" s="649">
        <f t="shared" si="3"/>
        <v>-1.7000000000003013E-2</v>
      </c>
      <c r="S33" s="649">
        <f t="shared" si="4"/>
        <v>0</v>
      </c>
      <c r="T33" s="623">
        <f t="shared" si="5"/>
        <v>76</v>
      </c>
    </row>
    <row r="34" spans="1:20" s="470" customFormat="1">
      <c r="A34" s="492">
        <v>25</v>
      </c>
      <c r="B34" s="494" t="s">
        <v>342</v>
      </c>
      <c r="C34" s="574">
        <v>0</v>
      </c>
      <c r="D34" s="537">
        <f t="shared" si="2"/>
        <v>0</v>
      </c>
      <c r="E34" s="574">
        <v>0</v>
      </c>
      <c r="F34" s="537">
        <f t="shared" si="6"/>
        <v>0</v>
      </c>
      <c r="G34" s="538">
        <v>0</v>
      </c>
      <c r="H34" s="538"/>
      <c r="I34" s="470" t="s">
        <v>467</v>
      </c>
      <c r="Q34" s="1085"/>
      <c r="R34" s="649">
        <f t="shared" si="3"/>
        <v>0</v>
      </c>
      <c r="S34" s="649">
        <f t="shared" si="4"/>
        <v>0</v>
      </c>
      <c r="T34" s="623">
        <f t="shared" si="5"/>
        <v>0</v>
      </c>
    </row>
    <row r="35" spans="1:20" s="470" customFormat="1">
      <c r="A35" s="492">
        <v>26</v>
      </c>
      <c r="B35" s="494" t="s">
        <v>157</v>
      </c>
      <c r="C35" s="574">
        <v>0</v>
      </c>
      <c r="D35" s="537">
        <f t="shared" si="2"/>
        <v>0</v>
      </c>
      <c r="E35" s="574"/>
      <c r="F35" s="537">
        <f t="shared" si="6"/>
        <v>0</v>
      </c>
      <c r="G35" s="538">
        <v>82</v>
      </c>
      <c r="H35" s="538"/>
      <c r="I35" s="470" t="s">
        <v>467</v>
      </c>
      <c r="Q35" s="1085"/>
      <c r="R35" s="649">
        <f t="shared" si="3"/>
        <v>0</v>
      </c>
      <c r="S35" s="649">
        <f t="shared" si="4"/>
        <v>0</v>
      </c>
      <c r="T35" s="623">
        <f t="shared" si="5"/>
        <v>0</v>
      </c>
    </row>
    <row r="36" spans="1:20" s="470" customFormat="1">
      <c r="A36" s="492">
        <v>27</v>
      </c>
      <c r="B36" s="494" t="s">
        <v>158</v>
      </c>
      <c r="C36" s="574">
        <v>0</v>
      </c>
      <c r="D36" s="537">
        <f t="shared" si="2"/>
        <v>0</v>
      </c>
      <c r="E36" s="574">
        <v>126</v>
      </c>
      <c r="F36" s="537">
        <v>78.775400000000005</v>
      </c>
      <c r="G36" s="538">
        <v>179</v>
      </c>
      <c r="H36" s="538"/>
      <c r="Q36" s="1085">
        <v>79</v>
      </c>
      <c r="R36" s="649">
        <f t="shared" si="3"/>
        <v>0.22459999999999525</v>
      </c>
      <c r="S36" s="649">
        <f t="shared" si="4"/>
        <v>0</v>
      </c>
      <c r="T36" s="623">
        <f t="shared" si="5"/>
        <v>125</v>
      </c>
    </row>
    <row r="37" spans="1:20" s="470" customFormat="1">
      <c r="A37" s="492">
        <v>28</v>
      </c>
      <c r="B37" s="494" t="s">
        <v>159</v>
      </c>
      <c r="C37" s="574">
        <v>391</v>
      </c>
      <c r="D37" s="537">
        <v>174.01730000000001</v>
      </c>
      <c r="E37" s="574">
        <f>262+391</f>
        <v>653</v>
      </c>
      <c r="F37" s="537">
        <v>275</v>
      </c>
      <c r="G37" s="538">
        <v>280</v>
      </c>
      <c r="H37" s="538"/>
      <c r="Q37" s="1085">
        <v>275</v>
      </c>
      <c r="R37" s="649">
        <f t="shared" si="3"/>
        <v>0</v>
      </c>
      <c r="S37" s="649">
        <f t="shared" si="4"/>
        <v>275.43099081987975</v>
      </c>
      <c r="T37" s="623">
        <f t="shared" si="5"/>
        <v>160</v>
      </c>
    </row>
    <row r="38" spans="1:20" s="623" customFormat="1">
      <c r="A38" s="645">
        <v>29</v>
      </c>
      <c r="B38" s="647" t="s">
        <v>160</v>
      </c>
      <c r="C38" s="774">
        <v>0</v>
      </c>
      <c r="D38" s="693">
        <f t="shared" si="2"/>
        <v>0</v>
      </c>
      <c r="E38" s="774">
        <v>288</v>
      </c>
      <c r="F38" s="693">
        <v>183.53790000000001</v>
      </c>
      <c r="G38" s="694">
        <v>280</v>
      </c>
      <c r="H38" s="694"/>
      <c r="Q38" s="1085">
        <v>184</v>
      </c>
      <c r="R38" s="649">
        <f t="shared" si="3"/>
        <v>0.46209999999999241</v>
      </c>
      <c r="S38" s="649">
        <f t="shared" si="4"/>
        <v>0</v>
      </c>
      <c r="T38" s="623">
        <f t="shared" si="5"/>
        <v>291</v>
      </c>
    </row>
    <row r="39" spans="1:20" s="623" customFormat="1">
      <c r="A39" s="645">
        <v>30</v>
      </c>
      <c r="B39" s="647" t="s">
        <v>161</v>
      </c>
      <c r="C39" s="774">
        <v>0</v>
      </c>
      <c r="D39" s="693">
        <f t="shared" si="2"/>
        <v>0</v>
      </c>
      <c r="E39" s="774">
        <v>26</v>
      </c>
      <c r="F39" s="693">
        <v>8.2134</v>
      </c>
      <c r="G39" s="694">
        <v>8</v>
      </c>
      <c r="H39" s="694"/>
      <c r="Q39" s="1085">
        <v>8</v>
      </c>
      <c r="R39" s="649">
        <f t="shared" si="3"/>
        <v>-0.21340000000000003</v>
      </c>
      <c r="S39" s="649">
        <f t="shared" si="4"/>
        <v>0</v>
      </c>
      <c r="T39" s="623">
        <f t="shared" si="5"/>
        <v>13</v>
      </c>
    </row>
    <row r="40" spans="1:20" s="470" customFormat="1">
      <c r="A40" s="492">
        <v>31</v>
      </c>
      <c r="B40" s="494" t="s">
        <v>162</v>
      </c>
      <c r="C40" s="574">
        <v>0</v>
      </c>
      <c r="D40" s="537">
        <f t="shared" si="2"/>
        <v>0</v>
      </c>
      <c r="E40" s="574">
        <v>78</v>
      </c>
      <c r="F40" s="537">
        <v>34</v>
      </c>
      <c r="G40" s="538">
        <v>40</v>
      </c>
      <c r="H40" s="538"/>
      <c r="Q40" s="1085">
        <v>34</v>
      </c>
      <c r="R40" s="649">
        <f t="shared" si="3"/>
        <v>0</v>
      </c>
      <c r="S40" s="649">
        <f t="shared" si="4"/>
        <v>0</v>
      </c>
      <c r="T40" s="623">
        <f t="shared" si="5"/>
        <v>54</v>
      </c>
    </row>
    <row r="41" spans="1:20" s="470" customFormat="1">
      <c r="A41" s="492">
        <v>32</v>
      </c>
      <c r="B41" s="494" t="s">
        <v>163</v>
      </c>
      <c r="C41" s="537">
        <v>94</v>
      </c>
      <c r="D41" s="537">
        <f>ROUNDUP(4.5%*2.34*6*C41,0)</f>
        <v>60</v>
      </c>
      <c r="E41" s="537">
        <v>94</v>
      </c>
      <c r="F41" s="537">
        <v>118.77800000000001</v>
      </c>
      <c r="G41" s="538">
        <v>124</v>
      </c>
      <c r="H41" s="538"/>
      <c r="Q41" s="1085">
        <v>119</v>
      </c>
      <c r="R41" s="649">
        <f t="shared" si="3"/>
        <v>0.2219999999999942</v>
      </c>
      <c r="S41" s="649">
        <f t="shared" si="4"/>
        <v>94.966761633428305</v>
      </c>
      <c r="T41" s="623">
        <f t="shared" si="5"/>
        <v>93</v>
      </c>
    </row>
    <row r="42" spans="1:20" s="470" customFormat="1">
      <c r="A42" s="492">
        <v>33</v>
      </c>
      <c r="B42" s="494" t="s">
        <v>164</v>
      </c>
      <c r="C42" s="537">
        <v>34</v>
      </c>
      <c r="D42" s="537">
        <v>21.481000000000002</v>
      </c>
      <c r="E42" s="537">
        <v>35</v>
      </c>
      <c r="F42" s="537">
        <v>43.248699999999999</v>
      </c>
      <c r="G42" s="538">
        <v>44</v>
      </c>
      <c r="H42" s="538"/>
      <c r="Q42" s="1085">
        <v>43</v>
      </c>
      <c r="R42" s="649">
        <f t="shared" si="3"/>
        <v>-0.24869999999999948</v>
      </c>
      <c r="S42" s="649">
        <f t="shared" si="4"/>
        <v>33.999683444127896</v>
      </c>
      <c r="T42" s="623">
        <f t="shared" si="5"/>
        <v>34</v>
      </c>
    </row>
    <row r="43" spans="1:20" s="470" customFormat="1">
      <c r="A43" s="492">
        <v>34</v>
      </c>
      <c r="B43" s="494" t="s">
        <v>165</v>
      </c>
      <c r="C43" s="537">
        <v>0</v>
      </c>
      <c r="D43" s="537">
        <v>7.25</v>
      </c>
      <c r="E43" s="537">
        <v>0</v>
      </c>
      <c r="F43" s="537">
        <v>11.9885</v>
      </c>
      <c r="G43" s="538">
        <v>0</v>
      </c>
      <c r="H43" s="538"/>
      <c r="Q43" s="1085">
        <v>12</v>
      </c>
      <c r="R43" s="649">
        <f t="shared" si="3"/>
        <v>1.1499999999999844E-2</v>
      </c>
      <c r="S43" s="649">
        <f t="shared" si="4"/>
        <v>11.475150364039253</v>
      </c>
      <c r="T43" s="623">
        <f t="shared" si="5"/>
        <v>8</v>
      </c>
    </row>
    <row r="44" spans="1:20" s="623" customFormat="1">
      <c r="A44" s="645">
        <v>35</v>
      </c>
      <c r="B44" s="647" t="s">
        <v>166</v>
      </c>
      <c r="C44" s="693">
        <v>5</v>
      </c>
      <c r="D44" s="693">
        <v>0.85</v>
      </c>
      <c r="E44" s="693">
        <v>22</v>
      </c>
      <c r="F44" s="693">
        <v>10.011100000000001</v>
      </c>
      <c r="G44" s="694">
        <v>428</v>
      </c>
      <c r="H44" s="694"/>
      <c r="Q44" s="1085">
        <v>10</v>
      </c>
      <c r="R44" s="649">
        <f t="shared" si="3"/>
        <v>-1.1100000000000776E-2</v>
      </c>
      <c r="S44" s="649">
        <f t="shared" si="4"/>
        <v>1.3453624564735678</v>
      </c>
      <c r="T44" s="623">
        <f t="shared" si="5"/>
        <v>15</v>
      </c>
    </row>
    <row r="45" spans="1:20" s="623" customFormat="1">
      <c r="A45" s="645">
        <v>36</v>
      </c>
      <c r="B45" s="647" t="s">
        <v>167</v>
      </c>
      <c r="C45" s="693">
        <v>0</v>
      </c>
      <c r="D45" s="693">
        <f t="shared" si="2"/>
        <v>0</v>
      </c>
      <c r="E45" s="693">
        <v>0</v>
      </c>
      <c r="F45" s="693">
        <f t="shared" si="6"/>
        <v>0</v>
      </c>
      <c r="G45" s="694"/>
      <c r="H45" s="694"/>
      <c r="Q45" s="1085"/>
      <c r="R45" s="649">
        <f t="shared" si="3"/>
        <v>0</v>
      </c>
      <c r="S45" s="649">
        <f t="shared" si="4"/>
        <v>0</v>
      </c>
      <c r="T45" s="623">
        <f t="shared" si="5"/>
        <v>0</v>
      </c>
    </row>
    <row r="46" spans="1:20" s="470" customFormat="1">
      <c r="A46" s="492">
        <v>37</v>
      </c>
      <c r="B46" s="494" t="s">
        <v>168</v>
      </c>
      <c r="C46" s="537">
        <v>0</v>
      </c>
      <c r="D46" s="537">
        <f t="shared" si="2"/>
        <v>0</v>
      </c>
      <c r="E46" s="537">
        <v>0</v>
      </c>
      <c r="F46" s="537">
        <f t="shared" si="6"/>
        <v>0</v>
      </c>
      <c r="G46" s="538"/>
      <c r="H46" s="538"/>
      <c r="Q46" s="1085"/>
      <c r="R46" s="649">
        <f t="shared" si="3"/>
        <v>0</v>
      </c>
      <c r="S46" s="649">
        <f t="shared" si="4"/>
        <v>0</v>
      </c>
      <c r="T46" s="623">
        <f t="shared" si="5"/>
        <v>0</v>
      </c>
    </row>
    <row r="47" spans="1:20" s="623" customFormat="1">
      <c r="A47" s="645">
        <v>38</v>
      </c>
      <c r="B47" s="647" t="s">
        <v>169</v>
      </c>
      <c r="C47" s="693">
        <v>0</v>
      </c>
      <c r="D47" s="693">
        <f t="shared" si="2"/>
        <v>0</v>
      </c>
      <c r="E47" s="693">
        <v>0</v>
      </c>
      <c r="F47" s="693">
        <f t="shared" si="6"/>
        <v>0</v>
      </c>
      <c r="G47" s="694"/>
      <c r="H47" s="694"/>
      <c r="Q47" s="1085"/>
      <c r="R47" s="649">
        <f t="shared" si="3"/>
        <v>0</v>
      </c>
      <c r="T47" s="623">
        <f t="shared" si="5"/>
        <v>0</v>
      </c>
    </row>
  </sheetData>
  <mergeCells count="13">
    <mergeCell ref="A1:B1"/>
    <mergeCell ref="E1:F1"/>
    <mergeCell ref="C3:D3"/>
    <mergeCell ref="E3:F3"/>
    <mergeCell ref="A2:F2"/>
    <mergeCell ref="F6:F7"/>
    <mergeCell ref="C4:D5"/>
    <mergeCell ref="E4:F5"/>
    <mergeCell ref="A4:A7"/>
    <mergeCell ref="B4:B7"/>
    <mergeCell ref="C6:C7"/>
    <mergeCell ref="D6:D7"/>
    <mergeCell ref="E6:E7"/>
  </mergeCells>
  <printOptions horizontalCentered="1"/>
  <pageMargins left="0.9055118110236221" right="0.31496062992125984" top="0.74803149606299213" bottom="0.74803149606299213" header="0.31496062992125984" footer="0.31496062992125984"/>
  <pageSetup paperSize="9" firstPageNumber="17" orientation="portrait" useFirstPageNumber="1" r:id="rId1"/>
  <headerFoot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23"/>
  <sheetViews>
    <sheetView zoomScale="60" zoomScaleNormal="60" workbookViewId="0">
      <pane ySplit="5" topLeftCell="A6" activePane="bottomLeft" state="frozen"/>
      <selection pane="bottomLeft" activeCell="D8" sqref="D8"/>
    </sheetView>
  </sheetViews>
  <sheetFormatPr defaultColWidth="9" defaultRowHeight="15.75"/>
  <cols>
    <col min="1" max="1" width="5.875" style="284" customWidth="1"/>
    <col min="2" max="2" width="26.25" style="283" customWidth="1"/>
    <col min="3" max="3" width="11.75" style="273" customWidth="1"/>
    <col min="4" max="5" width="13.75" style="273" customWidth="1"/>
    <col min="6" max="6" width="12.75" style="332" customWidth="1"/>
    <col min="7" max="7" width="5.5" style="273" hidden="1" customWidth="1"/>
    <col min="8" max="9" width="0" style="273" hidden="1" customWidth="1"/>
    <col min="10" max="16384" width="9" style="273"/>
  </cols>
  <sheetData>
    <row r="1" spans="1:7" ht="16.5">
      <c r="A1" s="1973"/>
      <c r="B1" s="1973"/>
      <c r="C1" s="348"/>
      <c r="D1" s="21"/>
      <c r="E1" s="1977" t="s">
        <v>47</v>
      </c>
      <c r="F1" s="1977"/>
    </row>
    <row r="2" spans="1:7" ht="72.75" customHeight="1">
      <c r="A2" s="1976" t="s">
        <v>519</v>
      </c>
      <c r="B2" s="1976"/>
      <c r="C2" s="1976"/>
      <c r="D2" s="1976"/>
      <c r="E2" s="1976"/>
      <c r="F2" s="1976"/>
    </row>
    <row r="3" spans="1:7" ht="18.75" customHeight="1">
      <c r="A3" s="249"/>
      <c r="B3" s="20"/>
      <c r="C3" s="1975"/>
      <c r="D3" s="1975"/>
      <c r="E3" s="1978" t="s">
        <v>174</v>
      </c>
      <c r="F3" s="1978"/>
    </row>
    <row r="4" spans="1:7">
      <c r="A4" s="1981" t="s">
        <v>4</v>
      </c>
      <c r="B4" s="1981" t="s">
        <v>181</v>
      </c>
      <c r="C4" s="1980" t="s">
        <v>343</v>
      </c>
      <c r="D4" s="1979" t="s">
        <v>518</v>
      </c>
      <c r="E4" s="1979"/>
      <c r="F4" s="1979"/>
    </row>
    <row r="5" spans="1:7" ht="65.45" customHeight="1">
      <c r="A5" s="1981"/>
      <c r="B5" s="1981"/>
      <c r="C5" s="1980"/>
      <c r="D5" s="253" t="s">
        <v>468</v>
      </c>
      <c r="E5" s="253" t="s">
        <v>469</v>
      </c>
      <c r="F5" s="254" t="s">
        <v>510</v>
      </c>
    </row>
    <row r="6" spans="1:7">
      <c r="A6" s="250" t="s">
        <v>20</v>
      </c>
      <c r="B6" s="250" t="s">
        <v>21</v>
      </c>
      <c r="C6" s="251" t="s">
        <v>333</v>
      </c>
      <c r="D6" s="250" t="s">
        <v>334</v>
      </c>
      <c r="E6" s="250"/>
      <c r="F6" s="252" t="s">
        <v>335</v>
      </c>
    </row>
    <row r="7" spans="1:7">
      <c r="A7" s="347"/>
      <c r="B7" s="347" t="s">
        <v>17</v>
      </c>
      <c r="C7" s="345"/>
      <c r="D7" s="345"/>
      <c r="E7" s="345"/>
      <c r="F7" s="346"/>
      <c r="G7" s="273">
        <v>1</v>
      </c>
    </row>
    <row r="8" spans="1:7">
      <c r="A8" s="347"/>
      <c r="B8" s="352" t="s">
        <v>208</v>
      </c>
      <c r="C8" s="338" t="s">
        <v>344</v>
      </c>
      <c r="D8" s="345">
        <f t="shared" ref="D8:F9" si="0">SUMIF($G$10:$G$404,$G8,D$10:D$404)</f>
        <v>2875</v>
      </c>
      <c r="E8" s="345">
        <f t="shared" si="0"/>
        <v>4913</v>
      </c>
      <c r="F8" s="345">
        <f t="shared" si="0"/>
        <v>7788</v>
      </c>
      <c r="G8" s="273">
        <v>2</v>
      </c>
    </row>
    <row r="9" spans="1:7">
      <c r="A9" s="347"/>
      <c r="B9" s="352" t="s">
        <v>130</v>
      </c>
      <c r="C9" s="338" t="s">
        <v>345</v>
      </c>
      <c r="D9" s="345">
        <f t="shared" si="0"/>
        <v>2637.0390000000002</v>
      </c>
      <c r="E9" s="345">
        <f t="shared" si="0"/>
        <v>3714.8603000000003</v>
      </c>
      <c r="F9" s="345">
        <f t="shared" si="0"/>
        <v>6353.0055999999995</v>
      </c>
      <c r="G9" s="273">
        <v>3</v>
      </c>
    </row>
    <row r="10" spans="1:7" s="623" customFormat="1">
      <c r="A10" s="655">
        <v>1</v>
      </c>
      <c r="B10" s="655" t="s">
        <v>83</v>
      </c>
      <c r="C10" s="658"/>
      <c r="D10" s="658"/>
      <c r="E10" s="658"/>
      <c r="F10" s="660"/>
      <c r="G10" s="623">
        <v>1</v>
      </c>
    </row>
    <row r="11" spans="1:7" s="623" customFormat="1">
      <c r="A11" s="655"/>
      <c r="B11" s="695" t="s">
        <v>208</v>
      </c>
      <c r="C11" s="696" t="s">
        <v>344</v>
      </c>
      <c r="D11" s="658">
        <v>0</v>
      </c>
      <c r="E11" s="658">
        <v>207</v>
      </c>
      <c r="F11" s="660">
        <f>D11+E11</f>
        <v>207</v>
      </c>
      <c r="G11" s="623">
        <v>2</v>
      </c>
    </row>
    <row r="12" spans="1:7" s="623" customFormat="1">
      <c r="A12" s="655"/>
      <c r="B12" s="695" t="s">
        <v>130</v>
      </c>
      <c r="C12" s="696" t="s">
        <v>345</v>
      </c>
      <c r="D12" s="658">
        <v>0</v>
      </c>
      <c r="E12" s="660">
        <v>43</v>
      </c>
      <c r="F12" s="660">
        <v>43</v>
      </c>
      <c r="G12" s="623">
        <v>3</v>
      </c>
    </row>
    <row r="13" spans="1:7" s="470" customFormat="1">
      <c r="A13" s="497">
        <v>2</v>
      </c>
      <c r="B13" s="497" t="s">
        <v>84</v>
      </c>
      <c r="C13" s="504"/>
      <c r="D13" s="504"/>
      <c r="E13" s="504"/>
      <c r="F13" s="507"/>
      <c r="G13" s="470">
        <v>1</v>
      </c>
    </row>
    <row r="14" spans="1:7" s="470" customFormat="1">
      <c r="A14" s="497"/>
      <c r="B14" s="554" t="s">
        <v>208</v>
      </c>
      <c r="C14" s="555" t="s">
        <v>344</v>
      </c>
      <c r="D14" s="504">
        <v>0</v>
      </c>
      <c r="E14" s="504"/>
      <c r="F14" s="507">
        <f>D14+E14</f>
        <v>0</v>
      </c>
      <c r="G14" s="470">
        <v>2</v>
      </c>
    </row>
    <row r="15" spans="1:7" s="470" customFormat="1">
      <c r="A15" s="497"/>
      <c r="B15" s="554" t="s">
        <v>130</v>
      </c>
      <c r="C15" s="555" t="s">
        <v>345</v>
      </c>
      <c r="D15" s="504">
        <v>0</v>
      </c>
      <c r="E15" s="507">
        <f>ROUND(E14*4.5%*6*2.34,0)</f>
        <v>0</v>
      </c>
      <c r="F15" s="507">
        <f>D15+E15</f>
        <v>0</v>
      </c>
      <c r="G15" s="470">
        <v>3</v>
      </c>
    </row>
    <row r="16" spans="1:7" s="623" customFormat="1">
      <c r="A16" s="655">
        <v>3</v>
      </c>
      <c r="B16" s="655" t="s">
        <v>85</v>
      </c>
      <c r="C16" s="658"/>
      <c r="D16" s="658"/>
      <c r="E16" s="658"/>
      <c r="F16" s="660"/>
      <c r="G16" s="623">
        <v>1</v>
      </c>
    </row>
    <row r="17" spans="1:7" s="623" customFormat="1">
      <c r="A17" s="655"/>
      <c r="B17" s="695" t="s">
        <v>208</v>
      </c>
      <c r="C17" s="696" t="s">
        <v>344</v>
      </c>
      <c r="D17" s="658">
        <v>642</v>
      </c>
      <c r="E17" s="658">
        <v>765</v>
      </c>
      <c r="F17" s="660">
        <f>D17+E17</f>
        <v>1407</v>
      </c>
      <c r="G17" s="623">
        <v>2</v>
      </c>
    </row>
    <row r="18" spans="1:7" s="623" customFormat="1">
      <c r="A18" s="655"/>
      <c r="B18" s="695" t="s">
        <v>130</v>
      </c>
      <c r="C18" s="696" t="s">
        <v>345</v>
      </c>
      <c r="D18" s="658">
        <v>730</v>
      </c>
      <c r="E18" s="660">
        <v>1359</v>
      </c>
      <c r="F18" s="660">
        <f>D18+E18</f>
        <v>2089</v>
      </c>
      <c r="G18" s="623">
        <v>3</v>
      </c>
    </row>
    <row r="19" spans="1:7" s="623" customFormat="1">
      <c r="A19" s="655">
        <v>4</v>
      </c>
      <c r="B19" s="655" t="s">
        <v>86</v>
      </c>
      <c r="C19" s="658"/>
      <c r="D19" s="658"/>
      <c r="E19" s="658"/>
      <c r="F19" s="660"/>
      <c r="G19" s="623">
        <v>1</v>
      </c>
    </row>
    <row r="20" spans="1:7" s="623" customFormat="1">
      <c r="A20" s="655"/>
      <c r="B20" s="695" t="s">
        <v>208</v>
      </c>
      <c r="C20" s="696" t="s">
        <v>344</v>
      </c>
      <c r="D20" s="658">
        <v>0</v>
      </c>
      <c r="E20" s="658">
        <v>87</v>
      </c>
      <c r="F20" s="660">
        <f>D20+E20</f>
        <v>87</v>
      </c>
      <c r="G20" s="623">
        <v>2</v>
      </c>
    </row>
    <row r="21" spans="1:7" s="623" customFormat="1">
      <c r="A21" s="655"/>
      <c r="B21" s="695" t="s">
        <v>130</v>
      </c>
      <c r="C21" s="696" t="s">
        <v>345</v>
      </c>
      <c r="D21" s="658">
        <v>0</v>
      </c>
      <c r="E21" s="660">
        <v>54.124200000000002</v>
      </c>
      <c r="F21" s="660">
        <f>D21+E21</f>
        <v>54.124200000000002</v>
      </c>
      <c r="G21" s="623">
        <v>3</v>
      </c>
    </row>
    <row r="22" spans="1:7" s="470" customFormat="1">
      <c r="A22" s="497">
        <v>5</v>
      </c>
      <c r="B22" s="497" t="s">
        <v>87</v>
      </c>
      <c r="C22" s="504"/>
      <c r="D22" s="504"/>
      <c r="E22" s="504"/>
      <c r="F22" s="507"/>
      <c r="G22" s="470">
        <v>1</v>
      </c>
    </row>
    <row r="23" spans="1:7" s="470" customFormat="1">
      <c r="A23" s="497"/>
      <c r="B23" s="554" t="s">
        <v>208</v>
      </c>
      <c r="C23" s="555" t="s">
        <v>344</v>
      </c>
      <c r="D23" s="504">
        <v>0</v>
      </c>
      <c r="E23" s="504">
        <v>144</v>
      </c>
      <c r="F23" s="507">
        <f>D23+E23</f>
        <v>144</v>
      </c>
      <c r="G23" s="470">
        <v>2</v>
      </c>
    </row>
    <row r="24" spans="1:7" s="470" customFormat="1">
      <c r="A24" s="497"/>
      <c r="B24" s="554" t="s">
        <v>130</v>
      </c>
      <c r="C24" s="555" t="s">
        <v>345</v>
      </c>
      <c r="D24" s="504">
        <v>0</v>
      </c>
      <c r="E24" s="507">
        <v>80.028000000000006</v>
      </c>
      <c r="F24" s="507">
        <f>D24+E24</f>
        <v>80.028000000000006</v>
      </c>
      <c r="G24" s="470">
        <v>3</v>
      </c>
    </row>
    <row r="25" spans="1:7" s="470" customFormat="1">
      <c r="A25" s="497">
        <v>6</v>
      </c>
      <c r="B25" s="497" t="s">
        <v>88</v>
      </c>
      <c r="C25" s="504"/>
      <c r="D25" s="504"/>
      <c r="E25" s="504"/>
      <c r="F25" s="507"/>
      <c r="G25" s="470">
        <v>1</v>
      </c>
    </row>
    <row r="26" spans="1:7" s="470" customFormat="1">
      <c r="A26" s="497"/>
      <c r="B26" s="554" t="s">
        <v>208</v>
      </c>
      <c r="C26" s="555" t="s">
        <v>344</v>
      </c>
      <c r="D26" s="504">
        <v>0</v>
      </c>
      <c r="E26" s="504">
        <v>73</v>
      </c>
      <c r="F26" s="507">
        <f>D26+E26</f>
        <v>73</v>
      </c>
      <c r="G26" s="470">
        <v>2</v>
      </c>
    </row>
    <row r="27" spans="1:7" s="470" customFormat="1">
      <c r="A27" s="497"/>
      <c r="B27" s="554" t="s">
        <v>130</v>
      </c>
      <c r="C27" s="555" t="s">
        <v>345</v>
      </c>
      <c r="D27" s="504">
        <v>0</v>
      </c>
      <c r="E27" s="507">
        <v>47.489699999999999</v>
      </c>
      <c r="F27" s="507">
        <v>48</v>
      </c>
      <c r="G27" s="470">
        <v>3</v>
      </c>
    </row>
    <row r="28" spans="1:7" s="470" customFormat="1">
      <c r="A28" s="497">
        <v>7</v>
      </c>
      <c r="B28" s="497" t="s">
        <v>89</v>
      </c>
      <c r="C28" s="504"/>
      <c r="D28" s="504"/>
      <c r="E28" s="504"/>
      <c r="F28" s="507"/>
      <c r="G28" s="470">
        <v>1</v>
      </c>
    </row>
    <row r="29" spans="1:7" s="470" customFormat="1">
      <c r="A29" s="497"/>
      <c r="B29" s="554" t="s">
        <v>208</v>
      </c>
      <c r="C29" s="555" t="s">
        <v>344</v>
      </c>
      <c r="D29" s="504">
        <v>0</v>
      </c>
      <c r="E29" s="504">
        <v>214</v>
      </c>
      <c r="F29" s="507">
        <f>D29+E29</f>
        <v>214</v>
      </c>
      <c r="G29" s="470">
        <v>2</v>
      </c>
    </row>
    <row r="30" spans="1:7" s="470" customFormat="1">
      <c r="A30" s="497"/>
      <c r="B30" s="554" t="s">
        <v>130</v>
      </c>
      <c r="C30" s="555" t="s">
        <v>345</v>
      </c>
      <c r="D30" s="504">
        <v>509.33609999999999</v>
      </c>
      <c r="E30" s="507">
        <v>127.9395</v>
      </c>
      <c r="F30" s="507">
        <f>D30+E30</f>
        <v>637.27559999999994</v>
      </c>
      <c r="G30" s="470">
        <v>3</v>
      </c>
    </row>
    <row r="31" spans="1:7" s="470" customFormat="1">
      <c r="A31" s="497">
        <v>8</v>
      </c>
      <c r="B31" s="497" t="s">
        <v>90</v>
      </c>
      <c r="C31" s="504"/>
      <c r="D31" s="504"/>
      <c r="E31" s="504"/>
      <c r="F31" s="507"/>
      <c r="G31" s="470">
        <v>1</v>
      </c>
    </row>
    <row r="32" spans="1:7" s="470" customFormat="1">
      <c r="A32" s="497"/>
      <c r="B32" s="554" t="s">
        <v>208</v>
      </c>
      <c r="C32" s="555" t="s">
        <v>344</v>
      </c>
      <c r="D32" s="504">
        <v>0</v>
      </c>
      <c r="E32" s="504">
        <v>214</v>
      </c>
      <c r="F32" s="507">
        <f>D32+E32</f>
        <v>214</v>
      </c>
      <c r="G32" s="470">
        <v>2</v>
      </c>
    </row>
    <row r="33" spans="1:7" s="470" customFormat="1">
      <c r="A33" s="497"/>
      <c r="B33" s="554" t="s">
        <v>130</v>
      </c>
      <c r="C33" s="555" t="s">
        <v>345</v>
      </c>
      <c r="D33" s="504">
        <v>0</v>
      </c>
      <c r="E33" s="507">
        <f>ROUND(E32*4.5%*6*2.34,0)</f>
        <v>135</v>
      </c>
      <c r="F33" s="507">
        <f>D33+E33</f>
        <v>135</v>
      </c>
      <c r="G33" s="470">
        <v>3</v>
      </c>
    </row>
    <row r="34" spans="1:7" s="470" customFormat="1">
      <c r="A34" s="497">
        <v>9</v>
      </c>
      <c r="B34" s="497" t="s">
        <v>91</v>
      </c>
      <c r="C34" s="504"/>
      <c r="D34" s="504"/>
      <c r="E34" s="504"/>
      <c r="F34" s="507"/>
      <c r="G34" s="470">
        <v>1</v>
      </c>
    </row>
    <row r="35" spans="1:7" s="470" customFormat="1">
      <c r="A35" s="497"/>
      <c r="B35" s="554" t="s">
        <v>208</v>
      </c>
      <c r="C35" s="555" t="s">
        <v>344</v>
      </c>
      <c r="D35" s="504">
        <v>0</v>
      </c>
      <c r="E35" s="504">
        <v>25</v>
      </c>
      <c r="F35" s="507">
        <f>D35+E35</f>
        <v>25</v>
      </c>
      <c r="G35" s="470">
        <v>2</v>
      </c>
    </row>
    <row r="36" spans="1:7" s="470" customFormat="1">
      <c r="A36" s="497"/>
      <c r="B36" s="554" t="s">
        <v>130</v>
      </c>
      <c r="C36" s="555" t="s">
        <v>345</v>
      </c>
      <c r="D36" s="504">
        <v>0</v>
      </c>
      <c r="E36" s="507">
        <f>ROUND(E35*4.5%*6*2.34,0)</f>
        <v>16</v>
      </c>
      <c r="F36" s="507">
        <f>D36+E36</f>
        <v>16</v>
      </c>
      <c r="G36" s="470">
        <v>3</v>
      </c>
    </row>
    <row r="37" spans="1:7" s="470" customFormat="1">
      <c r="A37" s="497">
        <v>10</v>
      </c>
      <c r="B37" s="497" t="s">
        <v>92</v>
      </c>
      <c r="C37" s="504"/>
      <c r="D37" s="504"/>
      <c r="E37" s="504"/>
      <c r="F37" s="507"/>
      <c r="G37" s="470">
        <v>1</v>
      </c>
    </row>
    <row r="38" spans="1:7" s="470" customFormat="1">
      <c r="A38" s="497"/>
      <c r="B38" s="554" t="s">
        <v>208</v>
      </c>
      <c r="C38" s="555" t="s">
        <v>344</v>
      </c>
      <c r="D38" s="504">
        <v>828</v>
      </c>
      <c r="E38" s="504">
        <v>444</v>
      </c>
      <c r="F38" s="507">
        <f>D38+E38</f>
        <v>1272</v>
      </c>
      <c r="G38" s="470">
        <v>2</v>
      </c>
    </row>
    <row r="39" spans="1:7" s="470" customFormat="1">
      <c r="A39" s="497"/>
      <c r="B39" s="554" t="s">
        <v>130</v>
      </c>
      <c r="C39" s="555" t="s">
        <v>345</v>
      </c>
      <c r="D39" s="504">
        <v>520.18200000000002</v>
      </c>
      <c r="E39" s="507">
        <v>280.20330000000001</v>
      </c>
      <c r="F39" s="507">
        <f>D39+E39</f>
        <v>800.38530000000003</v>
      </c>
      <c r="G39" s="470">
        <v>3</v>
      </c>
    </row>
    <row r="40" spans="1:7">
      <c r="A40" s="347">
        <v>11</v>
      </c>
      <c r="B40" s="347" t="s">
        <v>93</v>
      </c>
      <c r="C40" s="345"/>
      <c r="D40" s="345"/>
      <c r="E40" s="345"/>
      <c r="F40" s="346"/>
      <c r="G40" s="273">
        <v>1</v>
      </c>
    </row>
    <row r="41" spans="1:7">
      <c r="A41" s="347"/>
      <c r="B41" s="352" t="s">
        <v>208</v>
      </c>
      <c r="C41" s="338" t="s">
        <v>344</v>
      </c>
      <c r="D41" s="345"/>
      <c r="E41" s="345"/>
      <c r="F41" s="346">
        <f>D41+E41</f>
        <v>0</v>
      </c>
      <c r="G41" s="273">
        <v>2</v>
      </c>
    </row>
    <row r="42" spans="1:7">
      <c r="A42" s="347"/>
      <c r="B42" s="352" t="s">
        <v>130</v>
      </c>
      <c r="C42" s="338" t="s">
        <v>345</v>
      </c>
      <c r="D42" s="345"/>
      <c r="E42" s="346">
        <v>1</v>
      </c>
      <c r="F42" s="346">
        <v>1</v>
      </c>
      <c r="G42" s="273">
        <v>3</v>
      </c>
    </row>
    <row r="43" spans="1:7" s="470" customFormat="1">
      <c r="A43" s="497">
        <v>12</v>
      </c>
      <c r="B43" s="497" t="s">
        <v>94</v>
      </c>
      <c r="C43" s="504"/>
      <c r="D43" s="504"/>
      <c r="E43" s="504"/>
      <c r="F43" s="507"/>
      <c r="G43" s="470">
        <v>1</v>
      </c>
    </row>
    <row r="44" spans="1:7" s="470" customFormat="1">
      <c r="A44" s="497"/>
      <c r="B44" s="554" t="s">
        <v>208</v>
      </c>
      <c r="C44" s="555" t="s">
        <v>344</v>
      </c>
      <c r="D44" s="504">
        <v>0</v>
      </c>
      <c r="E44" s="504">
        <v>142</v>
      </c>
      <c r="F44" s="507">
        <f>D44+E44</f>
        <v>142</v>
      </c>
      <c r="G44" s="470">
        <v>2</v>
      </c>
    </row>
    <row r="45" spans="1:7" s="470" customFormat="1">
      <c r="A45" s="497"/>
      <c r="B45" s="554" t="s">
        <v>130</v>
      </c>
      <c r="C45" s="555" t="s">
        <v>345</v>
      </c>
      <c r="D45" s="504">
        <v>0</v>
      </c>
      <c r="E45" s="507">
        <v>88.978499999999997</v>
      </c>
      <c r="F45" s="507">
        <f>D45+E45</f>
        <v>88.978499999999997</v>
      </c>
      <c r="G45" s="470">
        <v>3</v>
      </c>
    </row>
    <row r="46" spans="1:7" s="623" customFormat="1">
      <c r="A46" s="655">
        <v>13</v>
      </c>
      <c r="B46" s="655" t="s">
        <v>95</v>
      </c>
      <c r="C46" s="658"/>
      <c r="D46" s="658"/>
      <c r="E46" s="658"/>
      <c r="F46" s="660"/>
      <c r="G46" s="623">
        <v>1</v>
      </c>
    </row>
    <row r="47" spans="1:7" s="623" customFormat="1">
      <c r="A47" s="655"/>
      <c r="B47" s="695" t="s">
        <v>208</v>
      </c>
      <c r="C47" s="696" t="s">
        <v>344</v>
      </c>
      <c r="D47" s="658">
        <v>0</v>
      </c>
      <c r="E47" s="658">
        <v>1011</v>
      </c>
      <c r="F47" s="660">
        <f>D47+E47</f>
        <v>1011</v>
      </c>
      <c r="G47" s="623">
        <v>2</v>
      </c>
    </row>
    <row r="48" spans="1:7" s="623" customFormat="1">
      <c r="A48" s="655"/>
      <c r="B48" s="695" t="s">
        <v>130</v>
      </c>
      <c r="C48" s="696" t="s">
        <v>345</v>
      </c>
      <c r="D48" s="658">
        <v>0</v>
      </c>
      <c r="E48" s="660">
        <v>304.10640000000001</v>
      </c>
      <c r="F48" s="660">
        <f>D48+E48</f>
        <v>304.10640000000001</v>
      </c>
      <c r="G48" s="623">
        <v>3</v>
      </c>
    </row>
    <row r="49" spans="1:7" s="382" customFormat="1">
      <c r="A49" s="431">
        <v>14</v>
      </c>
      <c r="B49" s="431" t="s">
        <v>96</v>
      </c>
      <c r="C49" s="91"/>
      <c r="D49" s="91"/>
      <c r="E49" s="91"/>
      <c r="F49" s="385"/>
      <c r="G49" s="382">
        <v>1</v>
      </c>
    </row>
    <row r="50" spans="1:7" s="382" customFormat="1">
      <c r="A50" s="431"/>
      <c r="B50" s="749" t="s">
        <v>208</v>
      </c>
      <c r="C50" s="750" t="s">
        <v>344</v>
      </c>
      <c r="D50" s="91">
        <v>0</v>
      </c>
      <c r="E50" s="91">
        <v>335</v>
      </c>
      <c r="F50" s="385">
        <f>D50+E50</f>
        <v>335</v>
      </c>
      <c r="G50" s="382">
        <v>2</v>
      </c>
    </row>
    <row r="51" spans="1:7" s="382" customFormat="1">
      <c r="A51" s="431"/>
      <c r="B51" s="749" t="s">
        <v>130</v>
      </c>
      <c r="C51" s="750" t="s">
        <v>345</v>
      </c>
      <c r="D51" s="91">
        <v>0</v>
      </c>
      <c r="E51" s="385">
        <v>123.0712</v>
      </c>
      <c r="F51" s="385">
        <f>D51+E51</f>
        <v>123.0712</v>
      </c>
      <c r="G51" s="382">
        <v>3</v>
      </c>
    </row>
    <row r="52" spans="1:7" s="623" customFormat="1">
      <c r="A52" s="655">
        <v>15</v>
      </c>
      <c r="B52" s="655" t="s">
        <v>97</v>
      </c>
      <c r="C52" s="658"/>
      <c r="D52" s="658"/>
      <c r="E52" s="658"/>
      <c r="F52" s="660"/>
      <c r="G52" s="623">
        <v>1</v>
      </c>
    </row>
    <row r="53" spans="1:7" s="623" customFormat="1">
      <c r="A53" s="655"/>
      <c r="B53" s="695" t="s">
        <v>208</v>
      </c>
      <c r="C53" s="696" t="s">
        <v>344</v>
      </c>
      <c r="D53" s="658">
        <v>0</v>
      </c>
      <c r="E53" s="658">
        <v>134</v>
      </c>
      <c r="F53" s="660">
        <f>D53+E53</f>
        <v>134</v>
      </c>
      <c r="G53" s="623">
        <v>2</v>
      </c>
    </row>
    <row r="54" spans="1:7" s="623" customFormat="1">
      <c r="A54" s="655"/>
      <c r="B54" s="695" t="s">
        <v>130</v>
      </c>
      <c r="C54" s="696" t="s">
        <v>345</v>
      </c>
      <c r="D54" s="658">
        <v>0</v>
      </c>
      <c r="E54" s="660">
        <v>84.661199999999994</v>
      </c>
      <c r="F54" s="660">
        <f>D54+E54</f>
        <v>84.661199999999994</v>
      </c>
      <c r="G54" s="623">
        <v>3</v>
      </c>
    </row>
    <row r="55" spans="1:7" s="623" customFormat="1">
      <c r="A55" s="655">
        <v>16</v>
      </c>
      <c r="B55" s="655" t="s">
        <v>98</v>
      </c>
      <c r="C55" s="658"/>
      <c r="D55" s="658"/>
      <c r="E55" s="658"/>
      <c r="F55" s="660"/>
      <c r="G55" s="623">
        <v>1</v>
      </c>
    </row>
    <row r="56" spans="1:7" s="623" customFormat="1">
      <c r="A56" s="655"/>
      <c r="B56" s="695" t="s">
        <v>208</v>
      </c>
      <c r="C56" s="696" t="s">
        <v>344</v>
      </c>
      <c r="D56" s="658">
        <v>0</v>
      </c>
      <c r="E56" s="658">
        <v>0</v>
      </c>
      <c r="F56" s="660">
        <f>D56+E56</f>
        <v>0</v>
      </c>
      <c r="G56" s="623">
        <v>2</v>
      </c>
    </row>
    <row r="57" spans="1:7" s="623" customFormat="1">
      <c r="A57" s="655"/>
      <c r="B57" s="695" t="s">
        <v>130</v>
      </c>
      <c r="C57" s="696" t="s">
        <v>345</v>
      </c>
      <c r="D57" s="658">
        <v>0</v>
      </c>
      <c r="E57" s="660">
        <f>ROUND(E56*4.5%*6*2.34,0)</f>
        <v>0</v>
      </c>
      <c r="F57" s="660">
        <f>D57+E57</f>
        <v>0</v>
      </c>
      <c r="G57" s="623">
        <v>3</v>
      </c>
    </row>
    <row r="58" spans="1:7" s="470" customFormat="1">
      <c r="A58" s="497">
        <v>17</v>
      </c>
      <c r="B58" s="497" t="s">
        <v>99</v>
      </c>
      <c r="C58" s="504"/>
      <c r="D58" s="504"/>
      <c r="E58" s="504"/>
      <c r="F58" s="507"/>
      <c r="G58" s="470">
        <v>1</v>
      </c>
    </row>
    <row r="59" spans="1:7" s="470" customFormat="1">
      <c r="A59" s="497"/>
      <c r="B59" s="554" t="s">
        <v>208</v>
      </c>
      <c r="C59" s="555" t="s">
        <v>344</v>
      </c>
      <c r="D59" s="504">
        <v>0</v>
      </c>
      <c r="E59" s="504"/>
      <c r="F59" s="507">
        <f>D59+E59</f>
        <v>0</v>
      </c>
      <c r="G59" s="470">
        <v>2</v>
      </c>
    </row>
    <row r="60" spans="1:7" s="470" customFormat="1">
      <c r="A60" s="497"/>
      <c r="B60" s="554" t="s">
        <v>130</v>
      </c>
      <c r="C60" s="555" t="s">
        <v>345</v>
      </c>
      <c r="D60" s="504">
        <v>0</v>
      </c>
      <c r="E60" s="507">
        <f>ROUND(E59*4.5%*6*2.34,0)</f>
        <v>0</v>
      </c>
      <c r="F60" s="507">
        <f>D60+E60</f>
        <v>0</v>
      </c>
      <c r="G60" s="470">
        <v>3</v>
      </c>
    </row>
    <row r="61" spans="1:7" s="470" customFormat="1">
      <c r="A61" s="497">
        <v>18</v>
      </c>
      <c r="B61" s="497" t="s">
        <v>100</v>
      </c>
      <c r="C61" s="504"/>
      <c r="D61" s="504"/>
      <c r="E61" s="504"/>
      <c r="F61" s="507"/>
      <c r="G61" s="470">
        <v>1</v>
      </c>
    </row>
    <row r="62" spans="1:7" s="470" customFormat="1">
      <c r="A62" s="497"/>
      <c r="B62" s="554" t="s">
        <v>208</v>
      </c>
      <c r="C62" s="555" t="s">
        <v>344</v>
      </c>
      <c r="D62" s="504">
        <v>0</v>
      </c>
      <c r="E62" s="507">
        <v>0</v>
      </c>
      <c r="F62" s="507">
        <f>D62+E62</f>
        <v>0</v>
      </c>
      <c r="G62" s="470">
        <v>2</v>
      </c>
    </row>
    <row r="63" spans="1:7" s="470" customFormat="1">
      <c r="A63" s="497"/>
      <c r="B63" s="554" t="s">
        <v>130</v>
      </c>
      <c r="C63" s="555" t="s">
        <v>345</v>
      </c>
      <c r="D63" s="504">
        <v>0</v>
      </c>
      <c r="E63" s="507">
        <f>ROUND(E62*4.5%*6*2.34,0)</f>
        <v>0</v>
      </c>
      <c r="F63" s="507">
        <f>D63+E63</f>
        <v>0</v>
      </c>
      <c r="G63" s="470">
        <v>3</v>
      </c>
    </row>
    <row r="64" spans="1:7" s="470" customFormat="1">
      <c r="A64" s="497">
        <v>19</v>
      </c>
      <c r="B64" s="497" t="s">
        <v>101</v>
      </c>
      <c r="C64" s="504"/>
      <c r="D64" s="504"/>
      <c r="E64" s="504"/>
      <c r="F64" s="507"/>
      <c r="G64" s="470">
        <v>1</v>
      </c>
    </row>
    <row r="65" spans="1:7" s="470" customFormat="1">
      <c r="A65" s="497"/>
      <c r="B65" s="554" t="s">
        <v>208</v>
      </c>
      <c r="C65" s="555" t="s">
        <v>344</v>
      </c>
      <c r="D65" s="504">
        <v>0</v>
      </c>
      <c r="E65" s="504">
        <v>245</v>
      </c>
      <c r="F65" s="507">
        <f>D65+E65</f>
        <v>245</v>
      </c>
      <c r="G65" s="470">
        <v>2</v>
      </c>
    </row>
    <row r="66" spans="1:7" s="470" customFormat="1">
      <c r="A66" s="497"/>
      <c r="B66" s="554" t="s">
        <v>130</v>
      </c>
      <c r="C66" s="555" t="s">
        <v>345</v>
      </c>
      <c r="D66" s="504">
        <v>0</v>
      </c>
      <c r="E66" s="507">
        <f>ROUND(E65*4.5%*6*2.34,0)</f>
        <v>155</v>
      </c>
      <c r="F66" s="507">
        <f>D66+E66</f>
        <v>155</v>
      </c>
      <c r="G66" s="470">
        <v>3</v>
      </c>
    </row>
    <row r="67" spans="1:7" s="470" customFormat="1">
      <c r="A67" s="497">
        <v>20</v>
      </c>
      <c r="B67" s="497" t="s">
        <v>102</v>
      </c>
      <c r="C67" s="504"/>
      <c r="D67" s="504"/>
      <c r="E67" s="504"/>
      <c r="F67" s="507"/>
      <c r="G67" s="470">
        <v>1</v>
      </c>
    </row>
    <row r="68" spans="1:7" s="470" customFormat="1">
      <c r="A68" s="497"/>
      <c r="B68" s="554" t="s">
        <v>208</v>
      </c>
      <c r="C68" s="555" t="s">
        <v>344</v>
      </c>
      <c r="D68" s="504">
        <v>0</v>
      </c>
      <c r="E68" s="504">
        <v>0</v>
      </c>
      <c r="F68" s="507">
        <f>D68+E68</f>
        <v>0</v>
      </c>
      <c r="G68" s="470">
        <v>2</v>
      </c>
    </row>
    <row r="69" spans="1:7" s="470" customFormat="1">
      <c r="A69" s="497"/>
      <c r="B69" s="554" t="s">
        <v>130</v>
      </c>
      <c r="C69" s="555" t="s">
        <v>345</v>
      </c>
      <c r="D69" s="504">
        <v>0</v>
      </c>
      <c r="E69" s="507">
        <f>ROUND(E68*4.5%*6*2.34,0)</f>
        <v>0</v>
      </c>
      <c r="F69" s="507">
        <f>D69+E69</f>
        <v>0</v>
      </c>
      <c r="G69" s="470">
        <v>3</v>
      </c>
    </row>
    <row r="70" spans="1:7" s="470" customFormat="1">
      <c r="A70" s="497">
        <v>21</v>
      </c>
      <c r="B70" s="497" t="s">
        <v>103</v>
      </c>
      <c r="C70" s="504"/>
      <c r="D70" s="504"/>
      <c r="E70" s="504"/>
      <c r="F70" s="507"/>
      <c r="G70" s="470">
        <v>1</v>
      </c>
    </row>
    <row r="71" spans="1:7" s="470" customFormat="1">
      <c r="A71" s="497"/>
      <c r="B71" s="554" t="s">
        <v>208</v>
      </c>
      <c r="C71" s="555" t="s">
        <v>344</v>
      </c>
      <c r="D71" s="504">
        <v>529</v>
      </c>
      <c r="E71" s="504">
        <v>0</v>
      </c>
      <c r="F71" s="507">
        <f>D71+E71</f>
        <v>529</v>
      </c>
      <c r="G71" s="470">
        <v>2</v>
      </c>
    </row>
    <row r="72" spans="1:7" s="470" customFormat="1">
      <c r="A72" s="497"/>
      <c r="B72" s="554" t="s">
        <v>130</v>
      </c>
      <c r="C72" s="555" t="s">
        <v>345</v>
      </c>
      <c r="D72" s="504">
        <v>167.11109999999999</v>
      </c>
      <c r="E72" s="507">
        <f>ROUND(E71*4.5%*6*2.34,0)</f>
        <v>0</v>
      </c>
      <c r="F72" s="507">
        <f>D72+E72</f>
        <v>167.11109999999999</v>
      </c>
      <c r="G72" s="470">
        <v>3</v>
      </c>
    </row>
    <row r="73" spans="1:7" s="470" customFormat="1">
      <c r="A73" s="497">
        <v>22</v>
      </c>
      <c r="B73" s="497" t="s">
        <v>104</v>
      </c>
      <c r="C73" s="504"/>
      <c r="D73" s="504"/>
      <c r="E73" s="504"/>
      <c r="F73" s="507"/>
      <c r="G73" s="470">
        <v>1</v>
      </c>
    </row>
    <row r="74" spans="1:7" s="470" customFormat="1">
      <c r="A74" s="497"/>
      <c r="B74" s="554" t="s">
        <v>208</v>
      </c>
      <c r="C74" s="555" t="s">
        <v>344</v>
      </c>
      <c r="D74" s="504">
        <v>0</v>
      </c>
      <c r="E74" s="504">
        <v>0</v>
      </c>
      <c r="F74" s="507">
        <f>D74+E74</f>
        <v>0</v>
      </c>
      <c r="G74" s="470">
        <v>2</v>
      </c>
    </row>
    <row r="75" spans="1:7" s="470" customFormat="1">
      <c r="A75" s="497"/>
      <c r="B75" s="554" t="s">
        <v>130</v>
      </c>
      <c r="C75" s="555" t="s">
        <v>345</v>
      </c>
      <c r="D75" s="504">
        <v>0</v>
      </c>
      <c r="E75" s="507">
        <f>ROUND(E74*4.5%*6*2.34,0)</f>
        <v>0</v>
      </c>
      <c r="F75" s="507">
        <f>D75+E75</f>
        <v>0</v>
      </c>
      <c r="G75" s="470">
        <v>3</v>
      </c>
    </row>
    <row r="76" spans="1:7" s="470" customFormat="1">
      <c r="A76" s="497">
        <v>23</v>
      </c>
      <c r="B76" s="497" t="s">
        <v>105</v>
      </c>
      <c r="C76" s="504"/>
      <c r="D76" s="504"/>
      <c r="E76" s="504"/>
      <c r="F76" s="507"/>
      <c r="G76" s="470">
        <v>1</v>
      </c>
    </row>
    <row r="77" spans="1:7" s="470" customFormat="1">
      <c r="A77" s="497"/>
      <c r="B77" s="554" t="s">
        <v>208</v>
      </c>
      <c r="C77" s="555" t="s">
        <v>344</v>
      </c>
      <c r="D77" s="504">
        <v>0</v>
      </c>
      <c r="E77" s="504">
        <v>110</v>
      </c>
      <c r="F77" s="507">
        <f>D77+E77</f>
        <v>110</v>
      </c>
      <c r="G77" s="470">
        <v>2</v>
      </c>
    </row>
    <row r="78" spans="1:7" s="470" customFormat="1">
      <c r="A78" s="497"/>
      <c r="B78" s="554" t="s">
        <v>130</v>
      </c>
      <c r="C78" s="555" t="s">
        <v>345</v>
      </c>
      <c r="D78" s="504">
        <v>0</v>
      </c>
      <c r="E78" s="507">
        <v>69.498000000000005</v>
      </c>
      <c r="F78" s="507">
        <f>D78+E78</f>
        <v>69.498000000000005</v>
      </c>
      <c r="G78" s="470">
        <v>3</v>
      </c>
    </row>
    <row r="79" spans="1:7" s="623" customFormat="1">
      <c r="A79" s="655">
        <v>24</v>
      </c>
      <c r="B79" s="655" t="s">
        <v>106</v>
      </c>
      <c r="C79" s="658"/>
      <c r="D79" s="658"/>
      <c r="E79" s="658"/>
      <c r="F79" s="660"/>
      <c r="G79" s="623">
        <v>1</v>
      </c>
    </row>
    <row r="80" spans="1:7" s="623" customFormat="1">
      <c r="A80" s="655"/>
      <c r="B80" s="695" t="s">
        <v>208</v>
      </c>
      <c r="C80" s="696" t="s">
        <v>344</v>
      </c>
      <c r="D80" s="658">
        <v>0</v>
      </c>
      <c r="E80" s="658">
        <v>0</v>
      </c>
      <c r="F80" s="660">
        <f>D80+E80</f>
        <v>0</v>
      </c>
      <c r="G80" s="623">
        <v>2</v>
      </c>
    </row>
    <row r="81" spans="1:7" s="623" customFormat="1">
      <c r="A81" s="655"/>
      <c r="B81" s="695" t="s">
        <v>130</v>
      </c>
      <c r="C81" s="696" t="s">
        <v>345</v>
      </c>
      <c r="D81" s="658">
        <v>0</v>
      </c>
      <c r="E81" s="660">
        <f>ROUND(E80*4.5%*6*2.34,0)</f>
        <v>0</v>
      </c>
      <c r="F81" s="660">
        <f>D81+E81</f>
        <v>0</v>
      </c>
      <c r="G81" s="623">
        <v>3</v>
      </c>
    </row>
    <row r="82" spans="1:7" s="470" customFormat="1">
      <c r="A82" s="497">
        <v>25</v>
      </c>
      <c r="B82" s="497" t="s">
        <v>107</v>
      </c>
      <c r="C82" s="504"/>
      <c r="D82" s="504"/>
      <c r="E82" s="504"/>
      <c r="F82" s="507"/>
      <c r="G82" s="470">
        <v>1</v>
      </c>
    </row>
    <row r="83" spans="1:7" s="470" customFormat="1">
      <c r="A83" s="497"/>
      <c r="B83" s="554" t="s">
        <v>208</v>
      </c>
      <c r="C83" s="555" t="s">
        <v>344</v>
      </c>
      <c r="D83" s="504">
        <v>0</v>
      </c>
      <c r="E83" s="504">
        <v>0</v>
      </c>
      <c r="F83" s="507">
        <f>D83+E83</f>
        <v>0</v>
      </c>
      <c r="G83" s="470">
        <v>2</v>
      </c>
    </row>
    <row r="84" spans="1:7" s="470" customFormat="1">
      <c r="A84" s="497"/>
      <c r="B84" s="554" t="s">
        <v>130</v>
      </c>
      <c r="C84" s="555" t="s">
        <v>345</v>
      </c>
      <c r="D84" s="504">
        <v>0</v>
      </c>
      <c r="E84" s="507">
        <f>ROUND(E83*4.5%*6*2.34,0)</f>
        <v>0</v>
      </c>
      <c r="F84" s="507">
        <f>D84+E84</f>
        <v>0</v>
      </c>
      <c r="G84" s="470">
        <v>3</v>
      </c>
    </row>
    <row r="85" spans="1:7" s="470" customFormat="1">
      <c r="A85" s="497">
        <v>26</v>
      </c>
      <c r="B85" s="497" t="s">
        <v>108</v>
      </c>
      <c r="C85" s="504"/>
      <c r="D85" s="504"/>
      <c r="E85" s="504"/>
      <c r="F85" s="507"/>
      <c r="G85" s="470">
        <v>1</v>
      </c>
    </row>
    <row r="86" spans="1:7" s="470" customFormat="1">
      <c r="A86" s="497"/>
      <c r="B86" s="554" t="s">
        <v>208</v>
      </c>
      <c r="C86" s="555" t="s">
        <v>344</v>
      </c>
      <c r="D86" s="504">
        <v>0</v>
      </c>
      <c r="E86" s="504"/>
      <c r="F86" s="507">
        <f>D86+E86</f>
        <v>0</v>
      </c>
      <c r="G86" s="470">
        <v>2</v>
      </c>
    </row>
    <row r="87" spans="1:7" s="470" customFormat="1">
      <c r="A87" s="497"/>
      <c r="B87" s="554" t="s">
        <v>130</v>
      </c>
      <c r="C87" s="555" t="s">
        <v>345</v>
      </c>
      <c r="D87" s="504">
        <v>0</v>
      </c>
      <c r="E87" s="507">
        <f>ROUND(E86*4.5%*6*2.34,0)</f>
        <v>0</v>
      </c>
      <c r="F87" s="507">
        <f>D87+E87</f>
        <v>0</v>
      </c>
      <c r="G87" s="470">
        <v>3</v>
      </c>
    </row>
    <row r="88" spans="1:7" s="470" customFormat="1">
      <c r="A88" s="497">
        <v>27</v>
      </c>
      <c r="B88" s="497" t="s">
        <v>109</v>
      </c>
      <c r="C88" s="504"/>
      <c r="D88" s="504"/>
      <c r="E88" s="504"/>
      <c r="F88" s="507"/>
      <c r="G88" s="470">
        <v>1</v>
      </c>
    </row>
    <row r="89" spans="1:7" s="470" customFormat="1">
      <c r="A89" s="497"/>
      <c r="B89" s="554" t="s">
        <v>208</v>
      </c>
      <c r="C89" s="555" t="s">
        <v>344</v>
      </c>
      <c r="D89" s="504">
        <v>0</v>
      </c>
      <c r="E89" s="504">
        <v>116</v>
      </c>
      <c r="F89" s="507">
        <f>D89+E89</f>
        <v>116</v>
      </c>
      <c r="G89" s="470">
        <v>2</v>
      </c>
    </row>
    <row r="90" spans="1:7" s="470" customFormat="1">
      <c r="A90" s="497"/>
      <c r="B90" s="554" t="s">
        <v>130</v>
      </c>
      <c r="C90" s="555" t="s">
        <v>345</v>
      </c>
      <c r="D90" s="504">
        <v>0</v>
      </c>
      <c r="E90" s="507">
        <v>101.404</v>
      </c>
      <c r="F90" s="507">
        <v>102</v>
      </c>
      <c r="G90" s="470">
        <v>3</v>
      </c>
    </row>
    <row r="91" spans="1:7" s="470" customFormat="1">
      <c r="A91" s="497">
        <v>28</v>
      </c>
      <c r="B91" s="497" t="s">
        <v>110</v>
      </c>
      <c r="C91" s="504"/>
      <c r="D91" s="504"/>
      <c r="E91" s="504"/>
      <c r="F91" s="507"/>
      <c r="G91" s="470">
        <v>1</v>
      </c>
    </row>
    <row r="92" spans="1:7" s="470" customFormat="1">
      <c r="A92" s="497"/>
      <c r="B92" s="554" t="s">
        <v>208</v>
      </c>
      <c r="C92" s="555" t="s">
        <v>344</v>
      </c>
      <c r="D92" s="504">
        <v>339</v>
      </c>
      <c r="E92" s="504">
        <v>116</v>
      </c>
      <c r="F92" s="507">
        <v>455</v>
      </c>
      <c r="G92" s="470">
        <v>2</v>
      </c>
    </row>
    <row r="93" spans="1:7" s="470" customFormat="1">
      <c r="A93" s="497"/>
      <c r="B93" s="554" t="s">
        <v>130</v>
      </c>
      <c r="C93" s="555" t="s">
        <v>345</v>
      </c>
      <c r="D93" s="507">
        <v>142.71119999999999</v>
      </c>
      <c r="E93" s="507">
        <v>73.288799999999995</v>
      </c>
      <c r="F93" s="507">
        <f>D93+E93</f>
        <v>216</v>
      </c>
      <c r="G93" s="470">
        <v>3</v>
      </c>
    </row>
    <row r="94" spans="1:7" s="623" customFormat="1">
      <c r="A94" s="655">
        <v>29</v>
      </c>
      <c r="B94" s="655" t="s">
        <v>111</v>
      </c>
      <c r="C94" s="658"/>
      <c r="D94" s="658"/>
      <c r="E94" s="658"/>
      <c r="F94" s="660"/>
      <c r="G94" s="623">
        <v>1</v>
      </c>
    </row>
    <row r="95" spans="1:7" s="623" customFormat="1">
      <c r="A95" s="655"/>
      <c r="B95" s="695" t="s">
        <v>208</v>
      </c>
      <c r="C95" s="696" t="s">
        <v>344</v>
      </c>
      <c r="D95" s="658">
        <v>0</v>
      </c>
      <c r="E95" s="658">
        <v>0</v>
      </c>
      <c r="F95" s="660">
        <f>D95+E95</f>
        <v>0</v>
      </c>
      <c r="G95" s="623">
        <v>2</v>
      </c>
    </row>
    <row r="96" spans="1:7" s="623" customFormat="1">
      <c r="A96" s="655"/>
      <c r="B96" s="695" t="s">
        <v>130</v>
      </c>
      <c r="C96" s="696" t="s">
        <v>345</v>
      </c>
      <c r="D96" s="658">
        <v>0</v>
      </c>
      <c r="E96" s="660">
        <f>ROUND(E95*4.5%*6*2.34,0)</f>
        <v>0</v>
      </c>
      <c r="F96" s="660">
        <f>D96+E96</f>
        <v>0</v>
      </c>
      <c r="G96" s="623">
        <v>3</v>
      </c>
    </row>
    <row r="97" spans="1:7" s="623" customFormat="1">
      <c r="A97" s="655">
        <v>30</v>
      </c>
      <c r="B97" s="655" t="s">
        <v>112</v>
      </c>
      <c r="C97" s="658"/>
      <c r="D97" s="658"/>
      <c r="E97" s="658"/>
      <c r="F97" s="660"/>
      <c r="G97" s="623">
        <v>1</v>
      </c>
    </row>
    <row r="98" spans="1:7" s="623" customFormat="1">
      <c r="A98" s="655"/>
      <c r="B98" s="695" t="s">
        <v>208</v>
      </c>
      <c r="C98" s="696" t="s">
        <v>344</v>
      </c>
      <c r="D98" s="658">
        <v>0</v>
      </c>
      <c r="E98" s="658">
        <v>0</v>
      </c>
      <c r="F98" s="660">
        <f>D98+E98</f>
        <v>0</v>
      </c>
      <c r="G98" s="623">
        <v>2</v>
      </c>
    </row>
    <row r="99" spans="1:7" s="623" customFormat="1">
      <c r="A99" s="655"/>
      <c r="B99" s="695" t="s">
        <v>130</v>
      </c>
      <c r="C99" s="696" t="s">
        <v>345</v>
      </c>
      <c r="D99" s="658">
        <v>0</v>
      </c>
      <c r="E99" s="660">
        <f>ROUND(E98*4.5%*6*2.34,0)</f>
        <v>0</v>
      </c>
      <c r="F99" s="660">
        <f>D99+E99</f>
        <v>0</v>
      </c>
      <c r="G99" s="623">
        <v>3</v>
      </c>
    </row>
    <row r="100" spans="1:7" s="470" customFormat="1">
      <c r="A100" s="497">
        <v>31</v>
      </c>
      <c r="B100" s="497" t="s">
        <v>113</v>
      </c>
      <c r="C100" s="504"/>
      <c r="D100" s="504"/>
      <c r="E100" s="504"/>
      <c r="F100" s="507"/>
      <c r="G100" s="470">
        <v>1</v>
      </c>
    </row>
    <row r="101" spans="1:7" s="470" customFormat="1">
      <c r="A101" s="497"/>
      <c r="B101" s="554" t="s">
        <v>208</v>
      </c>
      <c r="C101" s="555" t="s">
        <v>344</v>
      </c>
      <c r="D101" s="504"/>
      <c r="E101" s="504"/>
      <c r="F101" s="507"/>
      <c r="G101" s="470">
        <v>2</v>
      </c>
    </row>
    <row r="102" spans="1:7" s="470" customFormat="1">
      <c r="A102" s="497"/>
      <c r="B102" s="554" t="s">
        <v>130</v>
      </c>
      <c r="C102" s="555" t="s">
        <v>345</v>
      </c>
      <c r="D102" s="504"/>
      <c r="E102" s="507"/>
      <c r="F102" s="507"/>
      <c r="G102" s="470">
        <v>3</v>
      </c>
    </row>
    <row r="103" spans="1:7" s="470" customFormat="1">
      <c r="A103" s="497">
        <v>32</v>
      </c>
      <c r="B103" s="497" t="s">
        <v>114</v>
      </c>
      <c r="C103" s="504"/>
      <c r="D103" s="504"/>
      <c r="E103" s="504"/>
      <c r="F103" s="507"/>
      <c r="G103" s="470">
        <v>1</v>
      </c>
    </row>
    <row r="104" spans="1:7" s="470" customFormat="1">
      <c r="A104" s="497"/>
      <c r="B104" s="554" t="s">
        <v>208</v>
      </c>
      <c r="C104" s="555" t="s">
        <v>344</v>
      </c>
      <c r="D104" s="504">
        <v>357</v>
      </c>
      <c r="E104" s="504">
        <v>357</v>
      </c>
      <c r="F104" s="507">
        <f>D104+E104</f>
        <v>714</v>
      </c>
      <c r="G104" s="470">
        <v>2</v>
      </c>
    </row>
    <row r="105" spans="1:7" s="470" customFormat="1">
      <c r="A105" s="497"/>
      <c r="B105" s="554" t="s">
        <v>130</v>
      </c>
      <c r="C105" s="555" t="s">
        <v>345</v>
      </c>
      <c r="D105" s="507">
        <f>ROUND(D104*4.5%*6*2.34,0)</f>
        <v>226</v>
      </c>
      <c r="E105" s="507">
        <f>ROUND(E104*4.5%*6*2.34,0)</f>
        <v>226</v>
      </c>
      <c r="F105" s="507">
        <f>D105+E105</f>
        <v>452</v>
      </c>
      <c r="G105" s="470">
        <v>3</v>
      </c>
    </row>
    <row r="106" spans="1:7" s="470" customFormat="1">
      <c r="A106" s="497">
        <v>33</v>
      </c>
      <c r="B106" s="497" t="s">
        <v>115</v>
      </c>
      <c r="C106" s="504"/>
      <c r="D106" s="504"/>
      <c r="E106" s="504"/>
      <c r="F106" s="507"/>
      <c r="G106" s="470">
        <v>1</v>
      </c>
    </row>
    <row r="107" spans="1:7" s="470" customFormat="1">
      <c r="A107" s="497"/>
      <c r="B107" s="554" t="s">
        <v>208</v>
      </c>
      <c r="C107" s="555" t="s">
        <v>344</v>
      </c>
      <c r="D107" s="504">
        <v>180</v>
      </c>
      <c r="E107" s="504">
        <v>171</v>
      </c>
      <c r="F107" s="507">
        <f>D107+E107</f>
        <v>351</v>
      </c>
      <c r="G107" s="470">
        <v>2</v>
      </c>
    </row>
    <row r="108" spans="1:7" s="470" customFormat="1">
      <c r="A108" s="497"/>
      <c r="B108" s="554" t="s">
        <v>130</v>
      </c>
      <c r="C108" s="555" t="s">
        <v>345</v>
      </c>
      <c r="D108" s="504">
        <v>113.724</v>
      </c>
      <c r="E108" s="507">
        <v>113.9341</v>
      </c>
      <c r="F108" s="507">
        <f>D108+E108</f>
        <v>227.65809999999999</v>
      </c>
      <c r="G108" s="470">
        <v>3</v>
      </c>
    </row>
    <row r="109" spans="1:7" s="470" customFormat="1">
      <c r="A109" s="497">
        <v>34</v>
      </c>
      <c r="B109" s="497" t="s">
        <v>116</v>
      </c>
      <c r="C109" s="504"/>
      <c r="D109" s="504"/>
      <c r="E109" s="504"/>
      <c r="F109" s="507"/>
      <c r="G109" s="470">
        <v>1</v>
      </c>
    </row>
    <row r="110" spans="1:7" s="470" customFormat="1">
      <c r="A110" s="497"/>
      <c r="B110" s="554" t="s">
        <v>208</v>
      </c>
      <c r="C110" s="555" t="s">
        <v>344</v>
      </c>
      <c r="D110" s="504"/>
      <c r="E110" s="504"/>
      <c r="F110" s="507">
        <f>D110+E110</f>
        <v>0</v>
      </c>
      <c r="G110" s="470">
        <v>2</v>
      </c>
    </row>
    <row r="111" spans="1:7" s="470" customFormat="1">
      <c r="A111" s="497"/>
      <c r="B111" s="554" t="s">
        <v>130</v>
      </c>
      <c r="C111" s="555" t="s">
        <v>345</v>
      </c>
      <c r="D111" s="504">
        <v>227.97460000000001</v>
      </c>
      <c r="E111" s="507">
        <v>229.2381</v>
      </c>
      <c r="F111" s="507">
        <f>D111+E111</f>
        <v>457.21270000000004</v>
      </c>
      <c r="G111" s="470">
        <v>3</v>
      </c>
    </row>
    <row r="112" spans="1:7" s="623" customFormat="1">
      <c r="A112" s="655">
        <v>35</v>
      </c>
      <c r="B112" s="655" t="s">
        <v>117</v>
      </c>
      <c r="C112" s="658"/>
      <c r="D112" s="658"/>
      <c r="E112" s="658"/>
      <c r="F112" s="660"/>
      <c r="G112" s="623">
        <v>1</v>
      </c>
    </row>
    <row r="113" spans="1:7" s="623" customFormat="1">
      <c r="A113" s="655"/>
      <c r="B113" s="695" t="s">
        <v>208</v>
      </c>
      <c r="C113" s="696" t="s">
        <v>344</v>
      </c>
      <c r="D113" s="658">
        <v>0</v>
      </c>
      <c r="E113" s="658">
        <v>3</v>
      </c>
      <c r="F113" s="660">
        <f>D113+E113</f>
        <v>3</v>
      </c>
      <c r="G113" s="623">
        <v>2</v>
      </c>
    </row>
    <row r="114" spans="1:7" s="623" customFormat="1">
      <c r="A114" s="655"/>
      <c r="B114" s="695" t="s">
        <v>130</v>
      </c>
      <c r="C114" s="696" t="s">
        <v>345</v>
      </c>
      <c r="D114" s="658">
        <v>0</v>
      </c>
      <c r="E114" s="660">
        <v>1.8953</v>
      </c>
      <c r="F114" s="660">
        <f>D114+E114</f>
        <v>1.8953</v>
      </c>
      <c r="G114" s="623">
        <v>3</v>
      </c>
    </row>
    <row r="115" spans="1:7" s="623" customFormat="1">
      <c r="A115" s="655">
        <v>36</v>
      </c>
      <c r="B115" s="655" t="s">
        <v>118</v>
      </c>
      <c r="C115" s="658"/>
      <c r="D115" s="658"/>
      <c r="E115" s="658"/>
      <c r="F115" s="660"/>
      <c r="G115" s="623">
        <v>1</v>
      </c>
    </row>
    <row r="116" spans="1:7" s="623" customFormat="1">
      <c r="A116" s="655"/>
      <c r="B116" s="695" t="s">
        <v>208</v>
      </c>
      <c r="C116" s="696" t="s">
        <v>344</v>
      </c>
      <c r="D116" s="658">
        <v>0</v>
      </c>
      <c r="E116" s="658">
        <v>0</v>
      </c>
      <c r="F116" s="660">
        <f>D116+E116</f>
        <v>0</v>
      </c>
      <c r="G116" s="623">
        <v>2</v>
      </c>
    </row>
    <row r="117" spans="1:7" s="623" customFormat="1">
      <c r="A117" s="655"/>
      <c r="B117" s="695" t="s">
        <v>130</v>
      </c>
      <c r="C117" s="696" t="s">
        <v>345</v>
      </c>
      <c r="D117" s="658">
        <v>0</v>
      </c>
      <c r="E117" s="660">
        <f>ROUND(E116*4.5%*6*2.34,0)</f>
        <v>0</v>
      </c>
      <c r="F117" s="660">
        <f>D117+E117</f>
        <v>0</v>
      </c>
      <c r="G117" s="623">
        <v>3</v>
      </c>
    </row>
    <row r="118" spans="1:7" s="470" customFormat="1">
      <c r="A118" s="497">
        <v>37</v>
      </c>
      <c r="B118" s="497" t="s">
        <v>119</v>
      </c>
      <c r="C118" s="504"/>
      <c r="D118" s="504"/>
      <c r="E118" s="504"/>
      <c r="F118" s="507"/>
      <c r="G118" s="470">
        <v>1</v>
      </c>
    </row>
    <row r="119" spans="1:7" s="470" customFormat="1">
      <c r="A119" s="497"/>
      <c r="B119" s="554" t="s">
        <v>208</v>
      </c>
      <c r="C119" s="555" t="s">
        <v>344</v>
      </c>
      <c r="D119" s="504"/>
      <c r="E119" s="504"/>
      <c r="F119" s="507"/>
      <c r="G119" s="470">
        <v>2</v>
      </c>
    </row>
    <row r="120" spans="1:7" s="470" customFormat="1">
      <c r="A120" s="497"/>
      <c r="B120" s="554" t="s">
        <v>130</v>
      </c>
      <c r="C120" s="555" t="s">
        <v>345</v>
      </c>
      <c r="D120" s="504"/>
      <c r="E120" s="507"/>
      <c r="F120" s="507"/>
      <c r="G120" s="470">
        <v>3</v>
      </c>
    </row>
    <row r="121" spans="1:7" s="623" customFormat="1">
      <c r="A121" s="655">
        <v>38</v>
      </c>
      <c r="B121" s="655" t="s">
        <v>120</v>
      </c>
      <c r="C121" s="658"/>
      <c r="D121" s="658"/>
      <c r="E121" s="658"/>
      <c r="F121" s="660"/>
      <c r="G121" s="623">
        <v>1</v>
      </c>
    </row>
    <row r="122" spans="1:7" s="623" customFormat="1">
      <c r="A122" s="655"/>
      <c r="B122" s="695" t="s">
        <v>208</v>
      </c>
      <c r="C122" s="696" t="s">
        <v>344</v>
      </c>
      <c r="D122" s="658">
        <v>0</v>
      </c>
      <c r="E122" s="658">
        <v>0</v>
      </c>
      <c r="F122" s="660">
        <f>D122+E122</f>
        <v>0</v>
      </c>
      <c r="G122" s="623">
        <v>2</v>
      </c>
    </row>
    <row r="123" spans="1:7" s="623" customFormat="1">
      <c r="A123" s="655"/>
      <c r="B123" s="695" t="s">
        <v>130</v>
      </c>
      <c r="C123" s="696" t="s">
        <v>345</v>
      </c>
      <c r="D123" s="658">
        <v>0</v>
      </c>
      <c r="E123" s="660">
        <f>ROUND(E122*4.5%*6*2.34,0)</f>
        <v>0</v>
      </c>
      <c r="F123" s="660">
        <f>D123+E123</f>
        <v>0</v>
      </c>
      <c r="G123" s="623">
        <v>3</v>
      </c>
    </row>
  </sheetData>
  <mergeCells count="9">
    <mergeCell ref="E1:F1"/>
    <mergeCell ref="E3:F3"/>
    <mergeCell ref="A2:F2"/>
    <mergeCell ref="D4:F4"/>
    <mergeCell ref="C4:C5"/>
    <mergeCell ref="B4:B5"/>
    <mergeCell ref="A4:A5"/>
    <mergeCell ref="A1:B1"/>
    <mergeCell ref="C3:D3"/>
  </mergeCells>
  <printOptions horizontalCentered="1"/>
  <pageMargins left="0.70866141732283472" right="0.51181102362204722" top="0.74803149606299213" bottom="0.74803149606299213" header="0.31496062992125984" footer="0.31496062992125984"/>
  <pageSetup paperSize="9" firstPageNumber="18" orientation="portrait" useFirstPageNumber="1" r:id="rId1"/>
  <headerFoot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1"/>
  <sheetViews>
    <sheetView zoomScale="70" zoomScaleNormal="70" workbookViewId="0">
      <pane ySplit="9" topLeftCell="A10" activePane="bottomLeft" state="frozen"/>
      <selection activeCell="Q8" sqref="Q8"/>
      <selection pane="bottomLeft" activeCell="T9" sqref="T9"/>
    </sheetView>
  </sheetViews>
  <sheetFormatPr defaultColWidth="9" defaultRowHeight="15.75"/>
  <cols>
    <col min="1" max="1" width="6.5" style="273" customWidth="1"/>
    <col min="2" max="2" width="22.625" style="273" customWidth="1"/>
    <col min="3" max="5" width="11.625" style="273" customWidth="1"/>
    <col min="6" max="6" width="11.75" style="273" customWidth="1"/>
    <col min="7" max="9" width="11.625" style="273" customWidth="1"/>
    <col min="10" max="10" width="13.5" style="273" customWidth="1"/>
    <col min="11" max="11" width="8.875" style="273" hidden="1" customWidth="1"/>
    <col min="12" max="22" width="9" style="273"/>
    <col min="23" max="24" width="5" style="273" customWidth="1"/>
    <col min="25" max="28" width="9" style="273"/>
    <col min="29" max="29" width="5" style="273" customWidth="1"/>
    <col min="30" max="16384" width="9" style="273"/>
  </cols>
  <sheetData>
    <row r="1" spans="1:10">
      <c r="A1" s="1752"/>
      <c r="B1" s="1752"/>
      <c r="G1" s="1752" t="s">
        <v>50</v>
      </c>
      <c r="H1" s="1752"/>
      <c r="I1" s="1752"/>
      <c r="J1" s="1752"/>
    </row>
    <row r="2" spans="1:10" ht="42.75" customHeight="1">
      <c r="A2" s="1760" t="s">
        <v>1022</v>
      </c>
      <c r="B2" s="1760"/>
      <c r="C2" s="1760"/>
      <c r="D2" s="1760"/>
      <c r="E2" s="1760"/>
      <c r="F2" s="1760"/>
      <c r="G2" s="1760"/>
      <c r="H2" s="1760"/>
      <c r="I2" s="1760"/>
      <c r="J2" s="1760"/>
    </row>
    <row r="3" spans="1:10" hidden="1"/>
    <row r="4" spans="1:10" ht="18" customHeight="1">
      <c r="A4" s="20"/>
      <c r="B4" s="21"/>
      <c r="C4" s="1975"/>
      <c r="D4" s="1975"/>
      <c r="E4" s="1405"/>
      <c r="F4" s="1405"/>
      <c r="G4" s="1983" t="s">
        <v>174</v>
      </c>
      <c r="H4" s="1983"/>
      <c r="I4" s="1983"/>
      <c r="J4" s="1983"/>
    </row>
    <row r="5" spans="1:10" ht="18" customHeight="1">
      <c r="A5" s="1971" t="s">
        <v>4</v>
      </c>
      <c r="B5" s="1971" t="s">
        <v>330</v>
      </c>
      <c r="C5" s="1984" t="s">
        <v>989</v>
      </c>
      <c r="D5" s="1984"/>
      <c r="E5" s="1984"/>
      <c r="F5" s="1984"/>
      <c r="G5" s="1984"/>
      <c r="H5" s="1984"/>
      <c r="I5" s="1982" t="s">
        <v>987</v>
      </c>
      <c r="J5" s="1982"/>
    </row>
    <row r="6" spans="1:10" ht="15.75" customHeight="1">
      <c r="A6" s="1971"/>
      <c r="B6" s="1971"/>
      <c r="C6" s="1753" t="s">
        <v>1020</v>
      </c>
      <c r="D6" s="1753"/>
      <c r="E6" s="1753" t="s">
        <v>1021</v>
      </c>
      <c r="F6" s="1753"/>
      <c r="G6" s="1753" t="s">
        <v>921</v>
      </c>
      <c r="H6" s="1753"/>
      <c r="I6" s="1982"/>
      <c r="J6" s="1982"/>
    </row>
    <row r="7" spans="1:10">
      <c r="A7" s="1971"/>
      <c r="B7" s="1971"/>
      <c r="C7" s="1753"/>
      <c r="D7" s="1753"/>
      <c r="E7" s="1753"/>
      <c r="F7" s="1753"/>
      <c r="G7" s="1753"/>
      <c r="H7" s="1753"/>
      <c r="I7" s="1982"/>
      <c r="J7" s="1982"/>
    </row>
    <row r="8" spans="1:10">
      <c r="A8" s="1971"/>
      <c r="B8" s="1971"/>
      <c r="C8" s="1972" t="s">
        <v>331</v>
      </c>
      <c r="D8" s="1971" t="s">
        <v>520</v>
      </c>
      <c r="E8" s="1972" t="s">
        <v>331</v>
      </c>
      <c r="F8" s="1971" t="s">
        <v>520</v>
      </c>
      <c r="G8" s="1972" t="s">
        <v>331</v>
      </c>
      <c r="H8" s="1971" t="s">
        <v>520</v>
      </c>
      <c r="I8" s="1972" t="s">
        <v>331</v>
      </c>
      <c r="J8" s="1971" t="s">
        <v>520</v>
      </c>
    </row>
    <row r="9" spans="1:10" ht="78.599999999999994" customHeight="1">
      <c r="A9" s="1971"/>
      <c r="B9" s="1971"/>
      <c r="C9" s="1972"/>
      <c r="D9" s="1971"/>
      <c r="E9" s="1972"/>
      <c r="F9" s="1971"/>
      <c r="G9" s="1972"/>
      <c r="H9" s="1971"/>
      <c r="I9" s="1972"/>
      <c r="J9" s="1971"/>
    </row>
    <row r="10" spans="1:10">
      <c r="A10" s="22" t="s">
        <v>20</v>
      </c>
      <c r="B10" s="22" t="s">
        <v>21</v>
      </c>
      <c r="C10" s="139" t="s">
        <v>333</v>
      </c>
      <c r="D10" s="22" t="s">
        <v>334</v>
      </c>
      <c r="E10" s="22"/>
      <c r="F10" s="22"/>
      <c r="G10" s="22" t="s">
        <v>335</v>
      </c>
      <c r="H10" s="139" t="s">
        <v>336</v>
      </c>
      <c r="I10" s="333"/>
      <c r="J10" s="333"/>
    </row>
    <row r="11" spans="1:10" s="299" customFormat="1" ht="23.1" customHeight="1">
      <c r="A11" s="253"/>
      <c r="B11" s="253" t="s">
        <v>17</v>
      </c>
      <c r="C11" s="254"/>
      <c r="D11" s="254"/>
      <c r="E11" s="254"/>
      <c r="F11" s="254"/>
      <c r="G11" s="254"/>
      <c r="H11" s="254"/>
      <c r="I11" s="1266"/>
      <c r="J11" s="1266"/>
    </row>
    <row r="12" spans="1:10" s="623" customFormat="1">
      <c r="A12" s="697">
        <v>1</v>
      </c>
      <c r="B12" s="617" t="s">
        <v>922</v>
      </c>
      <c r="C12" s="698"/>
      <c r="D12" s="698"/>
      <c r="E12" s="698"/>
      <c r="F12" s="698"/>
      <c r="G12" s="698"/>
      <c r="H12" s="698"/>
      <c r="I12" s="647"/>
      <c r="J12" s="693"/>
    </row>
    <row r="13" spans="1:10" s="470" customFormat="1">
      <c r="A13" s="539"/>
      <c r="B13" s="540"/>
      <c r="C13" s="541"/>
      <c r="D13" s="541"/>
      <c r="E13" s="541"/>
      <c r="F13" s="541"/>
      <c r="G13" s="541"/>
      <c r="H13" s="541"/>
      <c r="I13" s="494"/>
      <c r="J13" s="537"/>
    </row>
    <row r="14" spans="1:10" s="623" customFormat="1">
      <c r="A14" s="697"/>
      <c r="B14" s="773"/>
      <c r="C14" s="698"/>
      <c r="D14" s="698"/>
      <c r="E14" s="698"/>
      <c r="F14" s="698"/>
      <c r="G14" s="698"/>
      <c r="H14" s="698"/>
      <c r="I14" s="647"/>
      <c r="J14" s="693"/>
    </row>
    <row r="15" spans="1:10" s="623" customFormat="1">
      <c r="A15" s="697"/>
      <c r="B15" s="647"/>
      <c r="C15" s="647"/>
      <c r="D15" s="698"/>
      <c r="E15" s="698"/>
      <c r="F15" s="698"/>
      <c r="G15" s="647"/>
      <c r="H15" s="698"/>
      <c r="I15" s="647"/>
      <c r="J15" s="693"/>
    </row>
    <row r="16" spans="1:10" s="470" customFormat="1">
      <c r="A16" s="539"/>
      <c r="B16" s="464"/>
      <c r="C16" s="541"/>
      <c r="D16" s="541"/>
      <c r="E16" s="541"/>
      <c r="F16" s="541"/>
      <c r="G16" s="541"/>
      <c r="H16" s="541"/>
      <c r="I16" s="494"/>
      <c r="J16" s="537"/>
    </row>
    <row r="17" spans="1:10" s="470" customFormat="1">
      <c r="A17" s="539"/>
      <c r="B17" s="464"/>
      <c r="C17" s="541"/>
      <c r="D17" s="541"/>
      <c r="E17" s="541"/>
      <c r="F17" s="541"/>
      <c r="G17" s="541"/>
      <c r="H17" s="541"/>
      <c r="I17" s="494"/>
      <c r="J17" s="537"/>
    </row>
    <row r="18" spans="1:10" s="623" customFormat="1">
      <c r="A18" s="697"/>
      <c r="B18" s="617"/>
      <c r="C18" s="698"/>
      <c r="D18" s="698"/>
      <c r="E18" s="698"/>
      <c r="F18" s="698"/>
      <c r="G18" s="698"/>
      <c r="H18" s="698"/>
      <c r="I18" s="647"/>
      <c r="J18" s="693"/>
    </row>
    <row r="19" spans="1:10" s="623" customFormat="1">
      <c r="A19" s="697"/>
      <c r="B19" s="617"/>
      <c r="C19" s="698"/>
      <c r="D19" s="698"/>
      <c r="E19" s="698"/>
      <c r="F19" s="698"/>
      <c r="G19" s="698"/>
      <c r="H19" s="698"/>
      <c r="I19" s="647"/>
      <c r="J19" s="693"/>
    </row>
    <row r="20" spans="1:10" s="470" customFormat="1">
      <c r="A20" s="539"/>
      <c r="B20" s="464"/>
      <c r="C20" s="541"/>
      <c r="D20" s="541"/>
      <c r="E20" s="541"/>
      <c r="F20" s="541"/>
      <c r="G20" s="541"/>
      <c r="H20" s="541"/>
      <c r="I20" s="494"/>
      <c r="J20" s="537"/>
    </row>
    <row r="21" spans="1:10" s="623" customFormat="1">
      <c r="A21" s="697"/>
      <c r="B21" s="617"/>
      <c r="C21" s="698"/>
      <c r="D21" s="698"/>
      <c r="E21" s="698"/>
      <c r="F21" s="698"/>
      <c r="G21" s="698"/>
      <c r="H21" s="698"/>
      <c r="I21" s="647"/>
      <c r="J21" s="693"/>
    </row>
  </sheetData>
  <mergeCells count="20">
    <mergeCell ref="G1:J1"/>
    <mergeCell ref="H8:H9"/>
    <mergeCell ref="A1:B1"/>
    <mergeCell ref="C4:D4"/>
    <mergeCell ref="C6:D7"/>
    <mergeCell ref="G6:H7"/>
    <mergeCell ref="C8:C9"/>
    <mergeCell ref="D8:D9"/>
    <mergeCell ref="G8:G9"/>
    <mergeCell ref="A2:J2"/>
    <mergeCell ref="C5:H5"/>
    <mergeCell ref="B5:B9"/>
    <mergeCell ref="E6:F7"/>
    <mergeCell ref="E8:E9"/>
    <mergeCell ref="F8:F9"/>
    <mergeCell ref="A5:A9"/>
    <mergeCell ref="I8:I9"/>
    <mergeCell ref="J8:J9"/>
    <mergeCell ref="I5:J7"/>
    <mergeCell ref="G4:J4"/>
  </mergeCells>
  <printOptions horizontalCentered="1"/>
  <pageMargins left="0.9055118110236221" right="0.51181102362204722" top="0.74803149606299213" bottom="0.74803149606299213" header="0.31496062992125984" footer="0.31496062992125984"/>
  <pageSetup paperSize="9" scale="95" firstPageNumber="19" orientation="landscape" useFirstPageNumber="1"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11F46-3138-4845-902C-4D1A00CD9430}">
  <dimension ref="A1:O13"/>
  <sheetViews>
    <sheetView workbookViewId="0">
      <selection activeCell="H5" sqref="H5"/>
    </sheetView>
  </sheetViews>
  <sheetFormatPr defaultRowHeight="15.75"/>
  <cols>
    <col min="2" max="2" width="26" customWidth="1"/>
    <col min="3" max="3" width="11.625" customWidth="1"/>
  </cols>
  <sheetData>
    <row r="1" spans="1:15">
      <c r="A1" s="2" t="s">
        <v>755</v>
      </c>
    </row>
    <row r="3" spans="1:15">
      <c r="A3" s="1683" t="s">
        <v>756</v>
      </c>
      <c r="B3" s="1683"/>
      <c r="C3" s="1683"/>
      <c r="D3" s="1683"/>
      <c r="E3" s="1683"/>
      <c r="F3" s="1683"/>
      <c r="G3" s="1683"/>
      <c r="H3" s="1683"/>
      <c r="I3" s="1683"/>
      <c r="J3" s="1683"/>
      <c r="K3" s="1683"/>
      <c r="L3" s="1683"/>
      <c r="M3" s="1683"/>
      <c r="N3" s="1683"/>
      <c r="O3" s="1683"/>
    </row>
    <row r="5" spans="1:15" s="199" customFormat="1" ht="31.5" customHeight="1">
      <c r="A5" s="1685" t="s">
        <v>4</v>
      </c>
      <c r="B5" s="1685" t="s">
        <v>122</v>
      </c>
      <c r="C5" s="1684" t="s">
        <v>761</v>
      </c>
      <c r="D5" s="1684"/>
      <c r="E5" s="1684" t="s">
        <v>760</v>
      </c>
      <c r="F5" s="1684"/>
      <c r="G5" s="1684"/>
      <c r="H5" s="1235"/>
      <c r="I5" s="1235"/>
      <c r="J5" s="1235"/>
      <c r="K5" s="1235"/>
      <c r="L5" s="1235"/>
      <c r="M5" s="1235"/>
      <c r="N5" s="1235"/>
      <c r="O5" s="1235"/>
    </row>
    <row r="6" spans="1:15" s="199" customFormat="1" ht="47.25">
      <c r="A6" s="1685"/>
      <c r="B6" s="1685"/>
      <c r="C6" s="1234" t="s">
        <v>758</v>
      </c>
      <c r="D6" s="1234" t="s">
        <v>759</v>
      </c>
      <c r="E6" s="1234" t="s">
        <v>762</v>
      </c>
      <c r="F6" s="1234" t="s">
        <v>763</v>
      </c>
      <c r="G6" s="1234" t="s">
        <v>764</v>
      </c>
      <c r="H6" s="1235"/>
      <c r="I6" s="1235"/>
      <c r="J6" s="1235"/>
      <c r="K6" s="1235"/>
      <c r="L6" s="1235"/>
      <c r="M6" s="1235"/>
      <c r="N6" s="1235"/>
      <c r="O6" s="1235"/>
    </row>
    <row r="7" spans="1:15">
      <c r="B7" t="s">
        <v>17</v>
      </c>
    </row>
    <row r="8" spans="1:15">
      <c r="A8">
        <v>1</v>
      </c>
      <c r="B8" t="s">
        <v>754</v>
      </c>
    </row>
    <row r="9" spans="1:15">
      <c r="B9" s="201" t="s">
        <v>757</v>
      </c>
    </row>
    <row r="10" spans="1:15">
      <c r="B10" s="201" t="s">
        <v>757</v>
      </c>
    </row>
    <row r="11" spans="1:15">
      <c r="A11">
        <v>2</v>
      </c>
      <c r="B11" s="201" t="s">
        <v>765</v>
      </c>
    </row>
    <row r="12" spans="1:15">
      <c r="B12" s="201" t="s">
        <v>757</v>
      </c>
    </row>
    <row r="13" spans="1:15">
      <c r="B13" s="201" t="s">
        <v>757</v>
      </c>
    </row>
  </sheetData>
  <mergeCells count="5">
    <mergeCell ref="A3:O3"/>
    <mergeCell ref="C5:D5"/>
    <mergeCell ref="B5:B6"/>
    <mergeCell ref="A5:A6"/>
    <mergeCell ref="E5:G5"/>
  </mergeCells>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8"/>
  <sheetViews>
    <sheetView zoomScale="70" zoomScaleNormal="70" workbookViewId="0">
      <pane ySplit="5" topLeftCell="A6" activePane="bottomLeft" state="frozen"/>
      <selection activeCell="Q8" sqref="Q8"/>
      <selection pane="bottomLeft" activeCell="Q4" sqref="Q4"/>
    </sheetView>
  </sheetViews>
  <sheetFormatPr defaultColWidth="9" defaultRowHeight="15.75"/>
  <cols>
    <col min="1" max="1" width="5" style="201" customWidth="1"/>
    <col min="2" max="2" width="45.75" style="201" customWidth="1"/>
    <col min="3" max="5" width="12" style="201" customWidth="1"/>
    <col min="6" max="6" width="9" style="201"/>
    <col min="7" max="7" width="19.75" style="201" customWidth="1"/>
    <col min="8" max="8" width="0" style="201" hidden="1" customWidth="1"/>
    <col min="9" max="16384" width="9" style="201"/>
  </cols>
  <sheetData>
    <row r="1" spans="1:7">
      <c r="A1" s="1683"/>
      <c r="B1" s="1683"/>
      <c r="D1" s="1683" t="s">
        <v>58</v>
      </c>
      <c r="E1" s="1683"/>
    </row>
    <row r="2" spans="1:7" ht="66" customHeight="1">
      <c r="A2" s="1986" t="s">
        <v>1039</v>
      </c>
      <c r="B2" s="1986"/>
      <c r="C2" s="1986"/>
      <c r="D2" s="1986"/>
      <c r="E2" s="1986"/>
      <c r="G2" s="1562" t="s">
        <v>1023</v>
      </c>
    </row>
    <row r="3" spans="1:7" ht="24.75" customHeight="1">
      <c r="D3" s="1985" t="s">
        <v>174</v>
      </c>
      <c r="E3" s="1985"/>
    </row>
    <row r="4" spans="1:7" ht="27.75" customHeight="1">
      <c r="A4" s="1626" t="s">
        <v>4</v>
      </c>
      <c r="B4" s="1626" t="s">
        <v>181</v>
      </c>
      <c r="C4" s="1626" t="s">
        <v>921</v>
      </c>
      <c r="D4" s="1626"/>
      <c r="E4" s="1626"/>
    </row>
    <row r="5" spans="1:7" ht="52.15" customHeight="1">
      <c r="A5" s="1626"/>
      <c r="B5" s="1626"/>
      <c r="C5" s="86" t="s">
        <v>365</v>
      </c>
      <c r="D5" s="86" t="s">
        <v>366</v>
      </c>
      <c r="E5" s="86" t="s">
        <v>367</v>
      </c>
    </row>
    <row r="6" spans="1:7" ht="38.25" customHeight="1">
      <c r="A6" s="200" t="s">
        <v>20</v>
      </c>
      <c r="B6" s="274" t="s">
        <v>21</v>
      </c>
      <c r="C6" s="274">
        <v>1</v>
      </c>
      <c r="D6" s="274">
        <v>2</v>
      </c>
      <c r="E6" s="274">
        <v>4</v>
      </c>
    </row>
    <row r="7" spans="1:7" s="2" customFormat="1" ht="38.25" customHeight="1">
      <c r="A7" s="86"/>
      <c r="B7" s="256" t="s">
        <v>17</v>
      </c>
      <c r="C7" s="87"/>
      <c r="D7" s="87"/>
      <c r="E7" s="87"/>
    </row>
    <row r="8" spans="1:7" s="623" customFormat="1" ht="38.25" customHeight="1">
      <c r="A8" s="616">
        <v>1</v>
      </c>
      <c r="B8" s="617" t="s">
        <v>922</v>
      </c>
      <c r="C8" s="647"/>
      <c r="D8" s="647"/>
      <c r="E8" s="647"/>
    </row>
  </sheetData>
  <mergeCells count="7">
    <mergeCell ref="A1:B1"/>
    <mergeCell ref="C4:E4"/>
    <mergeCell ref="A4:A5"/>
    <mergeCell ref="B4:B5"/>
    <mergeCell ref="D1:E1"/>
    <mergeCell ref="D3:E3"/>
    <mergeCell ref="A2:E2"/>
  </mergeCells>
  <pageMargins left="0.70866141732283472" right="0.31496062992125984" top="0.74803149606299213" bottom="0.74803149606299213" header="0.31496062992125984" footer="0.31496062992125984"/>
  <pageSetup paperSize="9" firstPageNumber="21" orientation="portrait" useFirstPageNumber="1"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4282D-A3E5-4EFA-8E1B-F29EEA01E2F0}">
  <dimension ref="A1:H8"/>
  <sheetViews>
    <sheetView zoomScale="70" zoomScaleNormal="70" workbookViewId="0">
      <pane ySplit="5" topLeftCell="A6" activePane="bottomLeft" state="frozen"/>
      <selection activeCell="Q8" sqref="Q8"/>
      <selection pane="bottomLeft" activeCell="G7" sqref="G7"/>
    </sheetView>
  </sheetViews>
  <sheetFormatPr defaultColWidth="9" defaultRowHeight="15.75"/>
  <cols>
    <col min="1" max="1" width="5" style="201" customWidth="1"/>
    <col min="2" max="2" width="45.75" style="201" customWidth="1"/>
    <col min="3" max="5" width="12" style="201" customWidth="1"/>
    <col min="6" max="6" width="13" style="201" customWidth="1"/>
    <col min="7" max="7" width="14" style="201" customWidth="1"/>
    <col min="8" max="8" width="13.625" style="201" customWidth="1"/>
    <col min="9" max="9" width="9" style="201"/>
    <col min="10" max="10" width="19.75" style="201" customWidth="1"/>
    <col min="11" max="11" width="0" style="201" hidden="1" customWidth="1"/>
    <col min="12" max="16384" width="9" style="201"/>
  </cols>
  <sheetData>
    <row r="1" spans="1:8">
      <c r="A1" s="1683"/>
      <c r="B1" s="1683"/>
      <c r="D1" s="1683" t="s">
        <v>58</v>
      </c>
      <c r="E1" s="1683"/>
      <c r="F1" s="1683"/>
      <c r="G1" s="1683"/>
      <c r="H1" s="1683"/>
    </row>
    <row r="2" spans="1:8" ht="66" customHeight="1">
      <c r="A2" s="1986" t="s">
        <v>1024</v>
      </c>
      <c r="B2" s="1986"/>
      <c r="C2" s="1986"/>
      <c r="D2" s="1986"/>
      <c r="E2" s="1986"/>
      <c r="F2" s="1986"/>
      <c r="G2" s="1986"/>
      <c r="H2" s="1986"/>
    </row>
    <row r="3" spans="1:8" ht="24.75" customHeight="1">
      <c r="D3" s="1985" t="s">
        <v>174</v>
      </c>
      <c r="E3" s="1985"/>
      <c r="F3" s="1985"/>
      <c r="G3" s="1985"/>
      <c r="H3" s="1985"/>
    </row>
    <row r="4" spans="1:8" ht="27.75" customHeight="1">
      <c r="A4" s="1626" t="s">
        <v>4</v>
      </c>
      <c r="B4" s="1626" t="s">
        <v>181</v>
      </c>
      <c r="C4" s="1626" t="s">
        <v>921</v>
      </c>
      <c r="D4" s="1626"/>
      <c r="E4" s="1626"/>
      <c r="F4" s="1626" t="s">
        <v>13</v>
      </c>
      <c r="G4" s="1626"/>
      <c r="H4" s="1626"/>
    </row>
    <row r="5" spans="1:8" ht="52.15" customHeight="1">
      <c r="A5" s="1626"/>
      <c r="B5" s="1626"/>
      <c r="C5" s="86" t="s">
        <v>365</v>
      </c>
      <c r="D5" s="86" t="s">
        <v>366</v>
      </c>
      <c r="E5" s="86" t="s">
        <v>367</v>
      </c>
      <c r="F5" s="86" t="s">
        <v>365</v>
      </c>
      <c r="G5" s="86" t="s">
        <v>366</v>
      </c>
      <c r="H5" s="86" t="s">
        <v>367</v>
      </c>
    </row>
    <row r="6" spans="1:8" ht="38.25" customHeight="1">
      <c r="A6" s="200" t="s">
        <v>20</v>
      </c>
      <c r="B6" s="274" t="s">
        <v>21</v>
      </c>
      <c r="C6" s="274">
        <v>1</v>
      </c>
      <c r="D6" s="274">
        <v>2</v>
      </c>
      <c r="E6" s="274">
        <v>4</v>
      </c>
      <c r="F6" s="274">
        <v>1</v>
      </c>
      <c r="G6" s="274">
        <v>2</v>
      </c>
      <c r="H6" s="274">
        <v>4</v>
      </c>
    </row>
    <row r="7" spans="1:8" s="2" customFormat="1" ht="38.25" customHeight="1">
      <c r="A7" s="86"/>
      <c r="B7" s="256" t="s">
        <v>17</v>
      </c>
      <c r="C7" s="87"/>
      <c r="D7" s="87"/>
      <c r="E7" s="87"/>
      <c r="F7" s="87"/>
      <c r="G7" s="87"/>
      <c r="H7" s="87"/>
    </row>
    <row r="8" spans="1:8" s="623" customFormat="1" ht="38.25" customHeight="1">
      <c r="A8" s="616">
        <v>1</v>
      </c>
      <c r="B8" s="617" t="s">
        <v>922</v>
      </c>
      <c r="C8" s="647"/>
      <c r="D8" s="647"/>
      <c r="E8" s="647"/>
      <c r="F8" s="647"/>
      <c r="G8" s="647"/>
      <c r="H8" s="647"/>
    </row>
  </sheetData>
  <mergeCells count="8">
    <mergeCell ref="F4:H4"/>
    <mergeCell ref="D3:H3"/>
    <mergeCell ref="D1:H1"/>
    <mergeCell ref="A2:H2"/>
    <mergeCell ref="A1:B1"/>
    <mergeCell ref="A4:A5"/>
    <mergeCell ref="B4:B5"/>
    <mergeCell ref="C4:E4"/>
  </mergeCells>
  <pageMargins left="0.70866141732283472" right="0.31496062992125984" top="0.74803149606299213" bottom="0.74803149606299213" header="0.31496062992125984" footer="0.31496062992125984"/>
  <pageSetup paperSize="9" firstPageNumber="21" orientation="landscape" useFirstPageNumber="1"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8"/>
  <sheetViews>
    <sheetView zoomScale="70" zoomScaleNormal="70" workbookViewId="0">
      <pane ySplit="5" topLeftCell="A6" activePane="bottomLeft" state="frozen"/>
      <selection activeCell="Q8" sqref="Q8"/>
      <selection pane="bottomLeft" activeCell="M6" sqref="M6"/>
    </sheetView>
  </sheetViews>
  <sheetFormatPr defaultColWidth="9" defaultRowHeight="15.75"/>
  <cols>
    <col min="1" max="1" width="7.75" style="81" customWidth="1"/>
    <col min="2" max="2" width="38.75" style="81" customWidth="1"/>
    <col min="3" max="3" width="11.875" style="4" customWidth="1"/>
    <col min="4" max="4" width="11.875" customWidth="1"/>
    <col min="5" max="6" width="11.875" style="4" customWidth="1"/>
    <col min="7" max="7" width="10.25" style="4" customWidth="1"/>
    <col min="8" max="8" width="9.75" customWidth="1"/>
    <col min="9" max="9" width="9" style="4" customWidth="1"/>
    <col min="10" max="10" width="12.625" style="4" customWidth="1"/>
    <col min="11" max="11" width="12.625" customWidth="1"/>
    <col min="12" max="12" width="9" customWidth="1"/>
    <col min="13" max="13" width="19.75" customWidth="1"/>
    <col min="14" max="15" width="0" hidden="1" customWidth="1"/>
    <col min="18" max="18" width="6.25" customWidth="1"/>
    <col min="22" max="23" width="5" customWidth="1"/>
    <col min="28" max="28" width="5" customWidth="1"/>
  </cols>
  <sheetData>
    <row r="1" spans="1:11">
      <c r="A1" s="1987"/>
      <c r="B1" s="1987"/>
      <c r="E1" s="1765" t="s">
        <v>60</v>
      </c>
      <c r="F1" s="1765"/>
      <c r="G1" s="1765"/>
      <c r="H1" s="1765"/>
      <c r="I1" s="1765"/>
      <c r="J1" s="1765"/>
      <c r="K1" s="1765"/>
    </row>
    <row r="2" spans="1:11" ht="33.6" customHeight="1">
      <c r="A2" s="1986" t="s">
        <v>1025</v>
      </c>
      <c r="B2" s="1986"/>
      <c r="C2" s="1986"/>
      <c r="D2" s="1986"/>
      <c r="E2" s="1986"/>
      <c r="F2" s="1986"/>
      <c r="G2" s="1986"/>
      <c r="H2" s="1986"/>
      <c r="I2" s="1986"/>
      <c r="J2" s="1986"/>
      <c r="K2" s="1986"/>
    </row>
    <row r="3" spans="1:11" ht="18" customHeight="1">
      <c r="E3" s="1991" t="s">
        <v>174</v>
      </c>
      <c r="F3" s="1991"/>
      <c r="G3" s="1991"/>
      <c r="H3" s="1991"/>
      <c r="I3" s="1991"/>
      <c r="J3" s="1991"/>
      <c r="K3" s="1991"/>
    </row>
    <row r="4" spans="1:11" ht="30.6" customHeight="1">
      <c r="A4" s="1989" t="s">
        <v>4</v>
      </c>
      <c r="B4" s="1989" t="s">
        <v>181</v>
      </c>
      <c r="C4" s="1988" t="s">
        <v>921</v>
      </c>
      <c r="D4" s="1989"/>
      <c r="E4" s="1990"/>
      <c r="F4" s="1990"/>
      <c r="G4" s="1988" t="s">
        <v>987</v>
      </c>
      <c r="H4" s="1989"/>
      <c r="I4" s="1990"/>
      <c r="J4" s="1990"/>
      <c r="K4" s="1989" t="s">
        <v>14</v>
      </c>
    </row>
    <row r="5" spans="1:11" ht="55.15" customHeight="1">
      <c r="A5" s="1989"/>
      <c r="B5" s="1989"/>
      <c r="C5" s="14" t="s">
        <v>6</v>
      </c>
      <c r="D5" s="25" t="s">
        <v>129</v>
      </c>
      <c r="E5" s="14" t="s">
        <v>369</v>
      </c>
      <c r="F5" s="14" t="s">
        <v>370</v>
      </c>
      <c r="G5" s="14" t="s">
        <v>6</v>
      </c>
      <c r="H5" s="25" t="s">
        <v>129</v>
      </c>
      <c r="I5" s="14" t="s">
        <v>369</v>
      </c>
      <c r="J5" s="14" t="s">
        <v>370</v>
      </c>
      <c r="K5" s="1989"/>
    </row>
    <row r="6" spans="1:11">
      <c r="A6" s="100" t="s">
        <v>20</v>
      </c>
      <c r="B6" s="100" t="s">
        <v>21</v>
      </c>
      <c r="C6" s="101">
        <v>1</v>
      </c>
      <c r="D6" s="102">
        <v>2</v>
      </c>
      <c r="E6" s="101">
        <v>3</v>
      </c>
      <c r="F6" s="101">
        <v>4</v>
      </c>
      <c r="G6" s="101">
        <v>1</v>
      </c>
      <c r="H6" s="102">
        <v>2</v>
      </c>
      <c r="I6" s="101">
        <v>3</v>
      </c>
      <c r="J6" s="101">
        <v>4</v>
      </c>
      <c r="K6" s="102">
        <v>5</v>
      </c>
    </row>
    <row r="7" spans="1:11" s="2" customFormat="1" ht="20.45" customHeight="1">
      <c r="A7" s="86"/>
      <c r="B7" s="25" t="s">
        <v>17</v>
      </c>
      <c r="C7" s="103"/>
      <c r="D7" s="104"/>
      <c r="E7" s="105"/>
      <c r="F7" s="103"/>
      <c r="G7" s="103"/>
      <c r="H7" s="104"/>
      <c r="I7" s="105"/>
      <c r="J7" s="103"/>
      <c r="K7" s="87"/>
    </row>
    <row r="8" spans="1:11" s="2" customFormat="1" ht="18.95" customHeight="1">
      <c r="A8" s="86">
        <v>1</v>
      </c>
      <c r="B8" s="106" t="s">
        <v>371</v>
      </c>
      <c r="C8" s="103"/>
      <c r="D8" s="107"/>
      <c r="E8" s="108"/>
      <c r="F8" s="103"/>
      <c r="G8" s="103"/>
      <c r="H8" s="107"/>
      <c r="I8" s="108"/>
      <c r="J8" s="103"/>
      <c r="K8" s="87"/>
    </row>
    <row r="9" spans="1:11" s="2" customFormat="1">
      <c r="A9" s="86">
        <v>2</v>
      </c>
      <c r="B9" s="106" t="s">
        <v>372</v>
      </c>
      <c r="C9" s="103"/>
      <c r="D9" s="109"/>
      <c r="E9" s="110"/>
      <c r="F9" s="103"/>
      <c r="G9" s="103"/>
      <c r="H9" s="109"/>
      <c r="I9" s="110"/>
      <c r="J9" s="103"/>
      <c r="K9" s="87"/>
    </row>
    <row r="10" spans="1:11" s="2" customFormat="1">
      <c r="A10" s="86">
        <v>3</v>
      </c>
      <c r="B10" s="106" t="s">
        <v>373</v>
      </c>
      <c r="C10" s="103"/>
      <c r="D10" s="109"/>
      <c r="E10" s="110"/>
      <c r="F10" s="103"/>
      <c r="G10" s="103"/>
      <c r="H10" s="109"/>
      <c r="I10" s="110"/>
      <c r="J10" s="103"/>
      <c r="K10" s="87"/>
    </row>
    <row r="11" spans="1:11">
      <c r="A11" s="26" t="s">
        <v>226</v>
      </c>
      <c r="B11" s="27" t="s">
        <v>374</v>
      </c>
      <c r="C11" s="111"/>
      <c r="D11" s="112"/>
      <c r="E11" s="113"/>
      <c r="F11" s="111"/>
      <c r="G11" s="111"/>
      <c r="H11" s="112"/>
      <c r="I11" s="113"/>
      <c r="J11" s="111"/>
      <c r="K11" s="88"/>
    </row>
    <row r="12" spans="1:11">
      <c r="A12" s="26" t="s">
        <v>226</v>
      </c>
      <c r="B12" s="27" t="s">
        <v>375</v>
      </c>
      <c r="C12" s="111"/>
      <c r="D12" s="112"/>
      <c r="E12" s="113"/>
      <c r="F12" s="111"/>
      <c r="G12" s="111"/>
      <c r="H12" s="112"/>
      <c r="I12" s="113"/>
      <c r="J12" s="111"/>
      <c r="K12" s="88"/>
    </row>
    <row r="13" spans="1:11">
      <c r="A13" s="26" t="s">
        <v>226</v>
      </c>
      <c r="B13" s="27" t="s">
        <v>376</v>
      </c>
      <c r="C13" s="111"/>
      <c r="D13" s="112"/>
      <c r="E13" s="113"/>
      <c r="F13" s="111"/>
      <c r="G13" s="111"/>
      <c r="H13" s="112"/>
      <c r="I13" s="113"/>
      <c r="J13" s="111"/>
      <c r="K13" s="88"/>
    </row>
    <row r="14" spans="1:11">
      <c r="A14" s="26" t="s">
        <v>226</v>
      </c>
      <c r="B14" s="27" t="s">
        <v>377</v>
      </c>
      <c r="C14" s="111"/>
      <c r="D14" s="112"/>
      <c r="E14" s="113"/>
      <c r="F14" s="111"/>
      <c r="G14" s="111"/>
      <c r="H14" s="112"/>
      <c r="I14" s="113"/>
      <c r="J14" s="111"/>
      <c r="K14" s="88"/>
    </row>
    <row r="15" spans="1:11" s="2" customFormat="1" ht="31.5">
      <c r="A15" s="86">
        <v>4</v>
      </c>
      <c r="B15" s="106" t="s">
        <v>378</v>
      </c>
      <c r="C15" s="103"/>
      <c r="D15" s="109"/>
      <c r="E15" s="110"/>
      <c r="F15" s="103"/>
      <c r="G15" s="103"/>
      <c r="H15" s="109"/>
      <c r="I15" s="110"/>
      <c r="J15" s="103"/>
      <c r="K15" s="87"/>
    </row>
    <row r="16" spans="1:11" s="2" customFormat="1">
      <c r="A16" s="86">
        <v>5</v>
      </c>
      <c r="B16" s="106" t="s">
        <v>379</v>
      </c>
      <c r="C16" s="103"/>
      <c r="D16" s="109"/>
      <c r="E16" s="110"/>
      <c r="F16" s="103"/>
      <c r="G16" s="103"/>
      <c r="H16" s="109"/>
      <c r="I16" s="110"/>
      <c r="J16" s="103"/>
      <c r="K16" s="87"/>
    </row>
    <row r="17" spans="1:11">
      <c r="A17" s="26"/>
      <c r="B17" s="27" t="s">
        <v>380</v>
      </c>
      <c r="C17" s="111"/>
      <c r="D17" s="112"/>
      <c r="E17" s="113"/>
      <c r="F17" s="111"/>
      <c r="G17" s="111"/>
      <c r="H17" s="112"/>
      <c r="I17" s="113"/>
      <c r="J17" s="111"/>
      <c r="K17" s="88"/>
    </row>
    <row r="18" spans="1:11">
      <c r="A18" s="26"/>
      <c r="B18" s="27" t="s">
        <v>381</v>
      </c>
      <c r="C18" s="111"/>
      <c r="D18" s="112"/>
      <c r="E18" s="113"/>
      <c r="F18" s="111"/>
      <c r="G18" s="111"/>
      <c r="H18" s="112"/>
      <c r="I18" s="113"/>
      <c r="J18" s="111"/>
      <c r="K18" s="88"/>
    </row>
  </sheetData>
  <mergeCells count="9">
    <mergeCell ref="A1:B1"/>
    <mergeCell ref="C4:F4"/>
    <mergeCell ref="A4:A5"/>
    <mergeCell ref="B4:B5"/>
    <mergeCell ref="K4:K5"/>
    <mergeCell ref="E1:K1"/>
    <mergeCell ref="E3:K3"/>
    <mergeCell ref="A2:K2"/>
    <mergeCell ref="G4:J4"/>
  </mergeCells>
  <printOptions horizontalCentered="1"/>
  <pageMargins left="0.70866141732283472" right="0.31496062992125984" top="0.74803149606299213" bottom="0.74803149606299213" header="0.31496062992125984" footer="0.31496062992125984"/>
  <pageSetup paperSize="9" scale="85" firstPageNumber="22" orientation="landscape" useFirstPageNumber="1"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29"/>
  <sheetViews>
    <sheetView zoomScale="80" zoomScaleNormal="80" workbookViewId="0">
      <pane ySplit="7" topLeftCell="A8" activePane="bottomLeft" state="frozen"/>
      <selection activeCell="Q8" sqref="Q8"/>
      <selection pane="bottomLeft" activeCell="Y8" sqref="Y8"/>
    </sheetView>
  </sheetViews>
  <sheetFormatPr defaultColWidth="9" defaultRowHeight="15.75"/>
  <cols>
    <col min="1" max="1" width="6.375" style="81" customWidth="1"/>
    <col min="2" max="2" width="25.875" customWidth="1"/>
    <col min="3" max="3" width="7.25" customWidth="1"/>
    <col min="4" max="4" width="7.375" customWidth="1"/>
    <col min="5" max="5" width="8.625" customWidth="1"/>
    <col min="6" max="6" width="5.625" customWidth="1"/>
    <col min="7" max="7" width="7.125" customWidth="1"/>
    <col min="8" max="8" width="6.75" customWidth="1"/>
    <col min="9" max="9" width="6.25" customWidth="1"/>
    <col min="10" max="10" width="11.25" customWidth="1"/>
    <col min="11" max="11" width="6.25" hidden="1" customWidth="1"/>
    <col min="12" max="12" width="5.875" style="2" hidden="1" customWidth="1"/>
    <col min="13" max="13" width="0" hidden="1" customWidth="1"/>
    <col min="15" max="16" width="5" customWidth="1"/>
    <col min="18" max="18" width="8.875" customWidth="1"/>
    <col min="21" max="21" width="9.375" customWidth="1"/>
  </cols>
  <sheetData>
    <row r="1" spans="1:21">
      <c r="A1" s="1765"/>
      <c r="B1" s="1765"/>
      <c r="C1" s="1765"/>
      <c r="H1" s="1765"/>
      <c r="I1" s="1765"/>
      <c r="J1" s="1765"/>
      <c r="K1" s="1765"/>
      <c r="T1" s="1765" t="s">
        <v>63</v>
      </c>
      <c r="U1" s="1765"/>
    </row>
    <row r="2" spans="1:21">
      <c r="A2" s="7"/>
      <c r="B2" s="7"/>
      <c r="C2" s="7"/>
      <c r="J2" s="7"/>
      <c r="K2" s="7"/>
    </row>
    <row r="3" spans="1:21" ht="35.450000000000003" customHeight="1">
      <c r="A3" s="1986" t="s">
        <v>1028</v>
      </c>
      <c r="B3" s="1986"/>
      <c r="C3" s="1986"/>
      <c r="D3" s="1986"/>
      <c r="E3" s="1986"/>
      <c r="F3" s="1986"/>
      <c r="G3" s="1986"/>
      <c r="H3" s="1986"/>
      <c r="I3" s="1986"/>
      <c r="J3" s="1986"/>
      <c r="K3" s="1986"/>
      <c r="L3" s="1986"/>
      <c r="M3" s="1986"/>
      <c r="N3" s="1986"/>
      <c r="O3" s="1986"/>
      <c r="P3" s="1986"/>
      <c r="Q3" s="1986"/>
      <c r="R3" s="1986"/>
      <c r="S3" s="1986"/>
      <c r="T3" s="1986"/>
      <c r="U3" s="1986"/>
    </row>
    <row r="4" spans="1:21" ht="19.5" customHeight="1">
      <c r="G4" s="1985"/>
      <c r="H4" s="1985"/>
      <c r="I4" s="1985"/>
      <c r="J4" s="1985"/>
      <c r="K4" s="1985"/>
      <c r="S4" s="1985" t="s">
        <v>174</v>
      </c>
      <c r="T4" s="1985"/>
      <c r="U4" s="1985"/>
    </row>
    <row r="5" spans="1:21" ht="21.2" customHeight="1">
      <c r="A5" s="1989" t="s">
        <v>4</v>
      </c>
      <c r="B5" s="1989" t="s">
        <v>181</v>
      </c>
      <c r="C5" s="1626" t="s">
        <v>921</v>
      </c>
      <c r="D5" s="1989"/>
      <c r="E5" s="1989"/>
      <c r="F5" s="1989"/>
      <c r="G5" s="1989"/>
      <c r="H5" s="1989"/>
      <c r="I5" s="1989"/>
      <c r="J5" s="1989"/>
      <c r="K5" s="1989" t="s">
        <v>14</v>
      </c>
      <c r="N5" s="1626" t="s">
        <v>987</v>
      </c>
      <c r="O5" s="1989"/>
      <c r="P5" s="1989"/>
      <c r="Q5" s="1989"/>
      <c r="R5" s="1989"/>
      <c r="S5" s="1989"/>
      <c r="T5" s="1989"/>
      <c r="U5" s="1989"/>
    </row>
    <row r="6" spans="1:21" ht="45" customHeight="1">
      <c r="A6" s="1989"/>
      <c r="B6" s="1989"/>
      <c r="C6" s="1989" t="s">
        <v>382</v>
      </c>
      <c r="D6" s="1989"/>
      <c r="E6" s="1989"/>
      <c r="F6" s="1989"/>
      <c r="G6" s="1989"/>
      <c r="H6" s="1626" t="s">
        <v>923</v>
      </c>
      <c r="I6" s="1989"/>
      <c r="J6" s="1626" t="s">
        <v>1026</v>
      </c>
      <c r="K6" s="1989"/>
      <c r="N6" s="1989" t="s">
        <v>382</v>
      </c>
      <c r="O6" s="1989"/>
      <c r="P6" s="1989"/>
      <c r="Q6" s="1989"/>
      <c r="R6" s="1989"/>
      <c r="S6" s="1626" t="s">
        <v>923</v>
      </c>
      <c r="T6" s="1989"/>
      <c r="U6" s="1626" t="s">
        <v>1027</v>
      </c>
    </row>
    <row r="7" spans="1:21" ht="47.25">
      <c r="A7" s="1989"/>
      <c r="B7" s="1989"/>
      <c r="C7" s="25" t="s">
        <v>6</v>
      </c>
      <c r="D7" s="25" t="s">
        <v>383</v>
      </c>
      <c r="E7" s="25" t="s">
        <v>349</v>
      </c>
      <c r="F7" s="25" t="s">
        <v>209</v>
      </c>
      <c r="G7" s="25" t="s">
        <v>185</v>
      </c>
      <c r="H7" s="25" t="s">
        <v>6</v>
      </c>
      <c r="I7" s="25" t="s">
        <v>384</v>
      </c>
      <c r="J7" s="1989"/>
      <c r="K7" s="1989"/>
      <c r="N7" s="25" t="s">
        <v>6</v>
      </c>
      <c r="O7" s="25" t="s">
        <v>383</v>
      </c>
      <c r="P7" s="25" t="s">
        <v>349</v>
      </c>
      <c r="Q7" s="25" t="s">
        <v>209</v>
      </c>
      <c r="R7" s="25" t="s">
        <v>185</v>
      </c>
      <c r="S7" s="25" t="s">
        <v>6</v>
      </c>
      <c r="T7" s="25" t="s">
        <v>384</v>
      </c>
      <c r="U7" s="1989"/>
    </row>
    <row r="8" spans="1:21" s="96" customFormat="1" ht="32.450000000000003" customHeight="1">
      <c r="A8" s="92" t="s">
        <v>20</v>
      </c>
      <c r="B8" s="92" t="s">
        <v>21</v>
      </c>
      <c r="C8" s="92">
        <v>1</v>
      </c>
      <c r="D8" s="92">
        <v>2</v>
      </c>
      <c r="E8" s="92" t="s">
        <v>385</v>
      </c>
      <c r="F8" s="92">
        <v>4</v>
      </c>
      <c r="G8" s="92" t="s">
        <v>386</v>
      </c>
      <c r="H8" s="92">
        <v>6</v>
      </c>
      <c r="I8" s="92">
        <v>7</v>
      </c>
      <c r="J8" s="92" t="s">
        <v>387</v>
      </c>
      <c r="K8" s="92">
        <v>9</v>
      </c>
      <c r="L8" s="2"/>
      <c r="N8" s="92">
        <v>9</v>
      </c>
      <c r="O8" s="92">
        <v>10</v>
      </c>
      <c r="P8" s="92">
        <v>11</v>
      </c>
      <c r="Q8" s="92">
        <v>12</v>
      </c>
      <c r="R8" s="92">
        <v>13</v>
      </c>
      <c r="S8" s="92">
        <v>14</v>
      </c>
      <c r="T8" s="92">
        <v>15</v>
      </c>
      <c r="U8" s="92">
        <v>16</v>
      </c>
    </row>
    <row r="9" spans="1:21">
      <c r="A9" s="26"/>
      <c r="B9" s="1472" t="s">
        <v>177</v>
      </c>
      <c r="C9" s="1473"/>
      <c r="D9" s="1272"/>
      <c r="E9" s="1272"/>
      <c r="F9" s="1272"/>
      <c r="G9" s="1473"/>
      <c r="H9" s="1272"/>
      <c r="I9" s="1272"/>
      <c r="J9" s="1473"/>
      <c r="K9" s="1272"/>
      <c r="L9" s="2">
        <v>1</v>
      </c>
      <c r="N9" s="1473"/>
      <c r="O9" s="1272"/>
      <c r="P9" s="1272"/>
      <c r="Q9" s="1272"/>
      <c r="R9" s="1473"/>
      <c r="S9" s="1272"/>
      <c r="T9" s="1272"/>
      <c r="U9" s="1473"/>
    </row>
    <row r="10" spans="1:21">
      <c r="A10" s="25" t="s">
        <v>23</v>
      </c>
      <c r="B10" s="1472" t="s">
        <v>388</v>
      </c>
      <c r="C10" s="1473"/>
      <c r="D10" s="1238"/>
      <c r="E10" s="1238"/>
      <c r="F10" s="1238"/>
      <c r="G10" s="1473"/>
      <c r="H10" s="1238"/>
      <c r="I10" s="1238"/>
      <c r="J10" s="1473"/>
      <c r="K10" s="1238"/>
      <c r="L10" s="2">
        <v>2</v>
      </c>
      <c r="N10" s="1473"/>
      <c r="O10" s="1238"/>
      <c r="P10" s="1238"/>
      <c r="Q10" s="1238"/>
      <c r="R10" s="1473"/>
      <c r="S10" s="1238"/>
      <c r="T10" s="1238"/>
      <c r="U10" s="1473"/>
    </row>
    <row r="11" spans="1:21">
      <c r="A11" s="26">
        <v>1</v>
      </c>
      <c r="B11" s="88" t="s">
        <v>178</v>
      </c>
      <c r="C11" s="1272"/>
      <c r="D11" s="1272"/>
      <c r="E11" s="1272"/>
      <c r="F11" s="1272"/>
      <c r="G11" s="1272"/>
      <c r="H11" s="1272"/>
      <c r="I11" s="1272"/>
      <c r="J11" s="1272"/>
      <c r="K11" s="1272"/>
      <c r="L11" s="2">
        <v>3</v>
      </c>
      <c r="N11" s="1272"/>
      <c r="O11" s="1272"/>
      <c r="P11" s="1272"/>
      <c r="Q11" s="1272"/>
      <c r="R11" s="1272"/>
      <c r="S11" s="1272"/>
      <c r="T11" s="1272"/>
      <c r="U11" s="1272"/>
    </row>
    <row r="12" spans="1:21">
      <c r="A12" s="26"/>
      <c r="B12" s="88" t="s">
        <v>389</v>
      </c>
      <c r="C12" s="1474"/>
      <c r="D12" s="1475"/>
      <c r="E12" s="1476"/>
      <c r="F12" s="1272"/>
      <c r="G12" s="1474"/>
      <c r="H12" s="1272"/>
      <c r="I12" s="1272"/>
      <c r="J12" s="1474"/>
      <c r="K12" s="1272"/>
      <c r="L12" s="2">
        <v>4</v>
      </c>
      <c r="N12" s="1474"/>
      <c r="O12" s="1475"/>
      <c r="P12" s="1476"/>
      <c r="Q12" s="1272"/>
      <c r="R12" s="1474"/>
      <c r="S12" s="1272"/>
      <c r="T12" s="1272"/>
      <c r="U12" s="1474"/>
    </row>
    <row r="13" spans="1:21">
      <c r="A13" s="26"/>
      <c r="B13" s="88" t="s">
        <v>390</v>
      </c>
      <c r="C13" s="1474"/>
      <c r="D13" s="1477"/>
      <c r="E13" s="1476"/>
      <c r="F13" s="1272"/>
      <c r="G13" s="1474"/>
      <c r="H13" s="1272"/>
      <c r="I13" s="1272"/>
      <c r="J13" s="1474"/>
      <c r="K13" s="1272"/>
      <c r="L13" s="2">
        <v>5</v>
      </c>
      <c r="N13" s="1474"/>
      <c r="O13" s="1477"/>
      <c r="P13" s="1476"/>
      <c r="Q13" s="1272"/>
      <c r="R13" s="1474"/>
      <c r="S13" s="1272"/>
      <c r="T13" s="1272"/>
      <c r="U13" s="1474"/>
    </row>
    <row r="14" spans="1:21">
      <c r="A14" s="26">
        <v>2</v>
      </c>
      <c r="B14" s="88" t="s">
        <v>391</v>
      </c>
      <c r="C14" s="1272"/>
      <c r="D14" s="1272"/>
      <c r="E14" s="1478"/>
      <c r="F14" s="1272"/>
      <c r="G14" s="1272"/>
      <c r="H14" s="1272"/>
      <c r="I14" s="1272"/>
      <c r="J14" s="1272"/>
      <c r="K14" s="1272"/>
      <c r="L14" s="2">
        <v>6</v>
      </c>
      <c r="N14" s="1272"/>
      <c r="O14" s="1272"/>
      <c r="P14" s="1478"/>
      <c r="Q14" s="1272"/>
      <c r="R14" s="1272"/>
      <c r="S14" s="1272"/>
      <c r="T14" s="1272"/>
      <c r="U14" s="1272"/>
    </row>
    <row r="15" spans="1:21">
      <c r="A15" s="26"/>
      <c r="B15" s="88" t="s">
        <v>392</v>
      </c>
      <c r="C15" s="1474"/>
      <c r="D15" s="1475"/>
      <c r="E15" s="1476"/>
      <c r="F15" s="1272"/>
      <c r="G15" s="1474"/>
      <c r="H15" s="1272"/>
      <c r="I15" s="1272"/>
      <c r="J15" s="1474"/>
      <c r="K15" s="1272"/>
      <c r="L15" s="2">
        <v>7</v>
      </c>
      <c r="N15" s="1474"/>
      <c r="O15" s="1475"/>
      <c r="P15" s="1476"/>
      <c r="Q15" s="1272"/>
      <c r="R15" s="1474"/>
      <c r="S15" s="1272"/>
      <c r="T15" s="1272"/>
      <c r="U15" s="1474"/>
    </row>
    <row r="16" spans="1:21">
      <c r="A16" s="26"/>
      <c r="B16" s="88" t="s">
        <v>393</v>
      </c>
      <c r="C16" s="1474"/>
      <c r="D16" s="1477"/>
      <c r="E16" s="1476"/>
      <c r="F16" s="1272"/>
      <c r="G16" s="1474"/>
      <c r="H16" s="1272"/>
      <c r="I16" s="1272"/>
      <c r="J16" s="1474"/>
      <c r="K16" s="1272"/>
      <c r="L16" s="2">
        <v>8</v>
      </c>
      <c r="N16" s="1474"/>
      <c r="O16" s="1477"/>
      <c r="P16" s="1476"/>
      <c r="Q16" s="1272"/>
      <c r="R16" s="1474"/>
      <c r="S16" s="1272"/>
      <c r="T16" s="1272"/>
      <c r="U16" s="1474"/>
    </row>
    <row r="17" spans="1:21">
      <c r="A17" s="26">
        <v>3</v>
      </c>
      <c r="B17" s="88" t="s">
        <v>394</v>
      </c>
      <c r="C17" s="1272"/>
      <c r="D17" s="1272"/>
      <c r="E17" s="1478"/>
      <c r="F17" s="1272"/>
      <c r="G17" s="1479"/>
      <c r="H17" s="1272"/>
      <c r="I17" s="1272"/>
      <c r="J17" s="1479"/>
      <c r="K17" s="1272"/>
      <c r="L17" s="2">
        <v>9</v>
      </c>
      <c r="N17" s="1272"/>
      <c r="O17" s="1272"/>
      <c r="P17" s="1478"/>
      <c r="Q17" s="1272"/>
      <c r="R17" s="1479"/>
      <c r="S17" s="1272"/>
      <c r="T17" s="1272"/>
      <c r="U17" s="1479"/>
    </row>
    <row r="18" spans="1:21">
      <c r="A18" s="26"/>
      <c r="B18" s="88" t="s">
        <v>392</v>
      </c>
      <c r="C18" s="1474"/>
      <c r="D18" s="1475"/>
      <c r="E18" s="1476"/>
      <c r="F18" s="1272"/>
      <c r="G18" s="1474"/>
      <c r="H18" s="1272"/>
      <c r="I18" s="1272"/>
      <c r="J18" s="1474"/>
      <c r="K18" s="1272"/>
      <c r="L18" s="2">
        <v>10</v>
      </c>
      <c r="N18" s="1474"/>
      <c r="O18" s="1475"/>
      <c r="P18" s="1476"/>
      <c r="Q18" s="1272"/>
      <c r="R18" s="1474"/>
      <c r="S18" s="1272"/>
      <c r="T18" s="1272"/>
      <c r="U18" s="1474"/>
    </row>
    <row r="19" spans="1:21">
      <c r="A19" s="26"/>
      <c r="B19" s="88" t="s">
        <v>393</v>
      </c>
      <c r="C19" s="1474"/>
      <c r="D19" s="1477"/>
      <c r="E19" s="1476"/>
      <c r="F19" s="1272"/>
      <c r="G19" s="1474"/>
      <c r="H19" s="1272"/>
      <c r="I19" s="1272"/>
      <c r="J19" s="1474"/>
      <c r="K19" s="1272"/>
      <c r="L19" s="2">
        <v>11</v>
      </c>
      <c r="N19" s="1474"/>
      <c r="O19" s="1477"/>
      <c r="P19" s="1476"/>
      <c r="Q19" s="1272"/>
      <c r="R19" s="1474"/>
      <c r="S19" s="1272"/>
      <c r="T19" s="1272"/>
      <c r="U19" s="1474"/>
    </row>
    <row r="20" spans="1:21">
      <c r="A20" s="25" t="s">
        <v>37</v>
      </c>
      <c r="B20" s="1472" t="s">
        <v>395</v>
      </c>
      <c r="C20" s="1238"/>
      <c r="D20" s="1238"/>
      <c r="E20" s="1238"/>
      <c r="F20" s="1238"/>
      <c r="G20" s="1238"/>
      <c r="H20" s="1238"/>
      <c r="I20" s="1238"/>
      <c r="J20" s="1238"/>
      <c r="K20" s="1238"/>
      <c r="L20" s="2">
        <v>12</v>
      </c>
      <c r="N20" s="1238"/>
      <c r="O20" s="1238"/>
      <c r="P20" s="1238"/>
      <c r="Q20" s="1238"/>
      <c r="R20" s="1238"/>
      <c r="S20" s="1238"/>
      <c r="T20" s="1238"/>
      <c r="U20" s="1238"/>
    </row>
    <row r="21" spans="1:21">
      <c r="A21" s="26">
        <v>1</v>
      </c>
      <c r="B21" s="88" t="s">
        <v>178</v>
      </c>
      <c r="C21" s="1272"/>
      <c r="D21" s="1272"/>
      <c r="E21" s="1272"/>
      <c r="F21" s="1272"/>
      <c r="G21" s="1272"/>
      <c r="H21" s="1272"/>
      <c r="I21" s="1272"/>
      <c r="J21" s="1272"/>
      <c r="K21" s="1272"/>
      <c r="L21" s="2">
        <v>13</v>
      </c>
      <c r="N21" s="1272"/>
      <c r="O21" s="1272"/>
      <c r="P21" s="1272"/>
      <c r="Q21" s="1272"/>
      <c r="R21" s="1272"/>
      <c r="S21" s="1272"/>
      <c r="T21" s="1272"/>
      <c r="U21" s="1272"/>
    </row>
    <row r="22" spans="1:21">
      <c r="A22" s="26"/>
      <c r="B22" s="88" t="s">
        <v>389</v>
      </c>
      <c r="C22" s="1474"/>
      <c r="D22" s="1475"/>
      <c r="E22" s="1476"/>
      <c r="F22" s="1272"/>
      <c r="G22" s="1474"/>
      <c r="H22" s="1272"/>
      <c r="I22" s="1272"/>
      <c r="J22" s="1474"/>
      <c r="K22" s="1272"/>
      <c r="L22" s="2">
        <v>14</v>
      </c>
      <c r="N22" s="1474"/>
      <c r="O22" s="1475"/>
      <c r="P22" s="1476"/>
      <c r="Q22" s="1272"/>
      <c r="R22" s="1474"/>
      <c r="S22" s="1272"/>
      <c r="T22" s="1272"/>
      <c r="U22" s="1474"/>
    </row>
    <row r="23" spans="1:21">
      <c r="A23" s="26"/>
      <c r="B23" s="88" t="s">
        <v>390</v>
      </c>
      <c r="C23" s="1474"/>
      <c r="D23" s="1477"/>
      <c r="E23" s="1476"/>
      <c r="F23" s="1272"/>
      <c r="G23" s="1474"/>
      <c r="H23" s="1272"/>
      <c r="I23" s="1272"/>
      <c r="J23" s="1474"/>
      <c r="K23" s="1272"/>
      <c r="L23" s="2">
        <v>15</v>
      </c>
      <c r="N23" s="1474"/>
      <c r="O23" s="1477"/>
      <c r="P23" s="1476"/>
      <c r="Q23" s="1272"/>
      <c r="R23" s="1474"/>
      <c r="S23" s="1272"/>
      <c r="T23" s="1272"/>
      <c r="U23" s="1474"/>
    </row>
    <row r="24" spans="1:21">
      <c r="A24" s="26">
        <v>2</v>
      </c>
      <c r="B24" s="88" t="s">
        <v>391</v>
      </c>
      <c r="C24" s="1272"/>
      <c r="D24" s="1272"/>
      <c r="E24" s="1478"/>
      <c r="F24" s="1272"/>
      <c r="G24" s="1272"/>
      <c r="H24" s="1272"/>
      <c r="I24" s="1272"/>
      <c r="J24" s="1272"/>
      <c r="K24" s="1272"/>
      <c r="L24" s="2">
        <v>16</v>
      </c>
      <c r="N24" s="1272"/>
      <c r="O24" s="1272"/>
      <c r="P24" s="1478"/>
      <c r="Q24" s="1272"/>
      <c r="R24" s="1272"/>
      <c r="S24" s="1272"/>
      <c r="T24" s="1272"/>
      <c r="U24" s="1272"/>
    </row>
    <row r="25" spans="1:21">
      <c r="A25" s="26"/>
      <c r="B25" s="88" t="s">
        <v>392</v>
      </c>
      <c r="C25" s="1474"/>
      <c r="D25" s="1475"/>
      <c r="E25" s="1476"/>
      <c r="F25" s="1272"/>
      <c r="G25" s="1474"/>
      <c r="H25" s="1272"/>
      <c r="I25" s="1272"/>
      <c r="J25" s="1474"/>
      <c r="K25" s="1272"/>
      <c r="L25" s="2">
        <v>17</v>
      </c>
      <c r="N25" s="1474"/>
      <c r="O25" s="1475"/>
      <c r="P25" s="1476"/>
      <c r="Q25" s="1272"/>
      <c r="R25" s="1474"/>
      <c r="S25" s="1272"/>
      <c r="T25" s="1272"/>
      <c r="U25" s="1474"/>
    </row>
    <row r="26" spans="1:21">
      <c r="A26" s="26"/>
      <c r="B26" s="88" t="s">
        <v>393</v>
      </c>
      <c r="C26" s="1474"/>
      <c r="D26" s="1477"/>
      <c r="E26" s="1476"/>
      <c r="F26" s="1272"/>
      <c r="G26" s="1474"/>
      <c r="H26" s="1272"/>
      <c r="I26" s="1272"/>
      <c r="J26" s="1474"/>
      <c r="K26" s="1272"/>
      <c r="L26" s="2">
        <v>18</v>
      </c>
      <c r="N26" s="1474"/>
      <c r="O26" s="1477"/>
      <c r="P26" s="1476"/>
      <c r="Q26" s="1272"/>
      <c r="R26" s="1474"/>
      <c r="S26" s="1272"/>
      <c r="T26" s="1272"/>
      <c r="U26" s="1474"/>
    </row>
    <row r="27" spans="1:21">
      <c r="A27" s="26">
        <v>3</v>
      </c>
      <c r="B27" s="88" t="s">
        <v>394</v>
      </c>
      <c r="C27" s="1272"/>
      <c r="D27" s="1272"/>
      <c r="E27" s="1478"/>
      <c r="F27" s="1272"/>
      <c r="G27" s="1272"/>
      <c r="H27" s="1272"/>
      <c r="I27" s="1272"/>
      <c r="J27" s="1272"/>
      <c r="K27" s="1272"/>
      <c r="L27" s="2">
        <v>19</v>
      </c>
      <c r="N27" s="1272"/>
      <c r="O27" s="1272"/>
      <c r="P27" s="1478"/>
      <c r="Q27" s="1272"/>
      <c r="R27" s="1272"/>
      <c r="S27" s="1272"/>
      <c r="T27" s="1272"/>
      <c r="U27" s="1272"/>
    </row>
    <row r="28" spans="1:21">
      <c r="A28" s="26"/>
      <c r="B28" s="88" t="s">
        <v>392</v>
      </c>
      <c r="C28" s="1474"/>
      <c r="D28" s="1475"/>
      <c r="E28" s="1476"/>
      <c r="F28" s="1272"/>
      <c r="G28" s="1474"/>
      <c r="H28" s="1272"/>
      <c r="I28" s="1272"/>
      <c r="J28" s="1474"/>
      <c r="K28" s="1272"/>
      <c r="L28" s="2">
        <v>20</v>
      </c>
      <c r="N28" s="1474"/>
      <c r="O28" s="1475"/>
      <c r="P28" s="1476"/>
      <c r="Q28" s="1272"/>
      <c r="R28" s="1474"/>
      <c r="S28" s="1272"/>
      <c r="T28" s="1272"/>
      <c r="U28" s="1474"/>
    </row>
    <row r="29" spans="1:21">
      <c r="A29" s="26"/>
      <c r="B29" s="88" t="s">
        <v>393</v>
      </c>
      <c r="C29" s="1474"/>
      <c r="D29" s="1477"/>
      <c r="E29" s="1476"/>
      <c r="F29" s="1272"/>
      <c r="G29" s="1474"/>
      <c r="H29" s="1272"/>
      <c r="I29" s="1272"/>
      <c r="J29" s="1474"/>
      <c r="K29" s="1272"/>
      <c r="L29" s="2">
        <v>21</v>
      </c>
      <c r="N29" s="1474"/>
      <c r="O29" s="1477"/>
      <c r="P29" s="1476"/>
      <c r="Q29" s="1272"/>
      <c r="R29" s="1474"/>
      <c r="S29" s="1272"/>
      <c r="T29" s="1272"/>
      <c r="U29" s="1474"/>
    </row>
  </sheetData>
  <mergeCells count="17">
    <mergeCell ref="H6:I6"/>
    <mergeCell ref="T1:U1"/>
    <mergeCell ref="S4:U4"/>
    <mergeCell ref="N5:U5"/>
    <mergeCell ref="N6:R6"/>
    <mergeCell ref="S6:T6"/>
    <mergeCell ref="U6:U7"/>
    <mergeCell ref="A3:U3"/>
    <mergeCell ref="H1:K1"/>
    <mergeCell ref="G4:K4"/>
    <mergeCell ref="A5:A7"/>
    <mergeCell ref="B5:B7"/>
    <mergeCell ref="J6:J7"/>
    <mergeCell ref="A1:C1"/>
    <mergeCell ref="C5:J5"/>
    <mergeCell ref="K5:K7"/>
    <mergeCell ref="C6:G6"/>
  </mergeCells>
  <printOptions horizontalCentered="1"/>
  <pageMargins left="0.59055118110236227" right="0.31496062992125984" top="0.74803149606299213" bottom="0.74803149606299213" header="0.31496062992125984" footer="0.31496062992125984"/>
  <pageSetup paperSize="9" scale="80" firstPageNumber="23" orientation="landscape" useFirstPageNumber="1"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20"/>
  <sheetViews>
    <sheetView zoomScale="80" zoomScaleNormal="80" workbookViewId="0">
      <pane ySplit="6" topLeftCell="A7" activePane="bottomLeft" state="frozen"/>
      <selection activeCell="Q8" sqref="Q8"/>
      <selection pane="bottomLeft" activeCell="H6" sqref="H6"/>
    </sheetView>
  </sheetViews>
  <sheetFormatPr defaultColWidth="9" defaultRowHeight="15.75"/>
  <cols>
    <col min="1" max="1" width="7.75" style="81" customWidth="1"/>
    <col min="2" max="2" width="35.875" customWidth="1"/>
    <col min="3" max="6" width="8.375" customWidth="1"/>
    <col min="7" max="7" width="9.625" customWidth="1"/>
    <col min="8" max="8" width="5.625" customWidth="1"/>
    <col min="10" max="10" width="15.625" customWidth="1"/>
    <col min="11" max="11" width="0" hidden="1" customWidth="1"/>
    <col min="13" max="13" width="6.25" customWidth="1"/>
    <col min="17" max="18" width="5" customWidth="1"/>
    <col min="23" max="23" width="5" customWidth="1"/>
  </cols>
  <sheetData>
    <row r="1" spans="1:13">
      <c r="A1" s="1765"/>
      <c r="B1" s="1765"/>
      <c r="F1" s="1765"/>
      <c r="G1" s="1765"/>
      <c r="I1" s="1765" t="s">
        <v>65</v>
      </c>
      <c r="J1" s="1765"/>
    </row>
    <row r="2" spans="1:13" ht="3.75" customHeight="1">
      <c r="A2" s="7"/>
      <c r="B2" s="7"/>
      <c r="F2" s="7"/>
      <c r="G2" s="7"/>
    </row>
    <row r="3" spans="1:13" ht="49.15" customHeight="1">
      <c r="A3" s="1986" t="s">
        <v>1031</v>
      </c>
      <c r="B3" s="1986"/>
      <c r="C3" s="1986"/>
      <c r="D3" s="1986"/>
      <c r="E3" s="1986"/>
      <c r="F3" s="1986"/>
      <c r="G3" s="1986"/>
      <c r="H3" s="1986"/>
      <c r="I3" s="1986"/>
      <c r="J3" s="1986"/>
      <c r="K3" s="95"/>
      <c r="L3" s="95"/>
      <c r="M3" s="95"/>
    </row>
    <row r="4" spans="1:13" ht="19.5" customHeight="1">
      <c r="F4" s="1985"/>
      <c r="G4" s="1985"/>
      <c r="I4" s="1985" t="s">
        <v>174</v>
      </c>
      <c r="J4" s="1985"/>
    </row>
    <row r="5" spans="1:13" ht="21.6" customHeight="1">
      <c r="A5" s="1989" t="s">
        <v>4</v>
      </c>
      <c r="B5" s="1989" t="s">
        <v>181</v>
      </c>
      <c r="C5" s="1626" t="s">
        <v>989</v>
      </c>
      <c r="D5" s="1989"/>
      <c r="E5" s="1989"/>
      <c r="F5" s="1989"/>
      <c r="G5" s="1626" t="s">
        <v>987</v>
      </c>
      <c r="H5" s="1989"/>
      <c r="I5" s="1989"/>
      <c r="J5" s="1989"/>
    </row>
    <row r="6" spans="1:13" ht="47.25">
      <c r="A6" s="1989"/>
      <c r="B6" s="1989"/>
      <c r="C6" s="25" t="s">
        <v>6</v>
      </c>
      <c r="D6" s="25" t="s">
        <v>129</v>
      </c>
      <c r="E6" s="25" t="s">
        <v>184</v>
      </c>
      <c r="F6" s="25" t="s">
        <v>185</v>
      </c>
      <c r="G6" s="25" t="s">
        <v>6</v>
      </c>
      <c r="H6" s="25" t="s">
        <v>129</v>
      </c>
      <c r="I6" s="25" t="s">
        <v>184</v>
      </c>
      <c r="J6" s="25" t="s">
        <v>185</v>
      </c>
    </row>
    <row r="7" spans="1:13">
      <c r="A7" s="26" t="s">
        <v>20</v>
      </c>
      <c r="B7" s="83" t="s">
        <v>21</v>
      </c>
      <c r="C7" s="83">
        <v>1</v>
      </c>
      <c r="D7" s="83">
        <v>2</v>
      </c>
      <c r="E7" s="83">
        <v>3</v>
      </c>
      <c r="F7" s="83">
        <v>4</v>
      </c>
      <c r="G7" s="83">
        <v>5</v>
      </c>
      <c r="H7" s="83">
        <v>6</v>
      </c>
      <c r="I7" s="83">
        <v>7</v>
      </c>
      <c r="J7" s="83">
        <v>8</v>
      </c>
    </row>
    <row r="8" spans="1:13">
      <c r="A8" s="26"/>
      <c r="B8" s="1563"/>
      <c r="C8" s="88"/>
      <c r="D8" s="88"/>
      <c r="E8" s="88"/>
      <c r="F8" s="88"/>
      <c r="G8" s="88"/>
      <c r="H8" s="88"/>
      <c r="I8" s="88"/>
      <c r="J8" s="88"/>
    </row>
    <row r="9" spans="1:13" ht="21.6" customHeight="1">
      <c r="A9" s="26"/>
      <c r="B9" s="1563" t="s">
        <v>177</v>
      </c>
      <c r="C9" s="1473"/>
      <c r="D9" s="1238"/>
      <c r="E9" s="1238"/>
      <c r="F9" s="1473"/>
      <c r="G9" s="87"/>
      <c r="H9" s="87"/>
      <c r="I9" s="87"/>
      <c r="J9" s="87"/>
    </row>
    <row r="10" spans="1:13">
      <c r="A10" s="25" t="s">
        <v>23</v>
      </c>
      <c r="B10" s="1472" t="s">
        <v>388</v>
      </c>
      <c r="C10" s="1564"/>
      <c r="D10" s="1238"/>
      <c r="E10" s="1238"/>
      <c r="F10" s="1564"/>
      <c r="G10" s="87"/>
      <c r="H10" s="87"/>
      <c r="I10" s="87"/>
      <c r="J10" s="87"/>
    </row>
    <row r="11" spans="1:13">
      <c r="A11" s="26">
        <v>1</v>
      </c>
      <c r="B11" s="88" t="s">
        <v>178</v>
      </c>
      <c r="C11" s="1272"/>
      <c r="D11" s="1565"/>
      <c r="E11" s="1272"/>
      <c r="F11" s="1272"/>
      <c r="G11" s="88"/>
      <c r="H11" s="88"/>
      <c r="I11" s="88"/>
      <c r="J11" s="88"/>
    </row>
    <row r="12" spans="1:13">
      <c r="A12" s="26">
        <v>2</v>
      </c>
      <c r="B12" s="88" t="s">
        <v>391</v>
      </c>
      <c r="C12" s="1272"/>
      <c r="D12" s="1565"/>
      <c r="E12" s="1272"/>
      <c r="F12" s="1272"/>
      <c r="G12" s="88"/>
      <c r="H12" s="88"/>
      <c r="I12" s="88"/>
      <c r="J12" s="88"/>
    </row>
    <row r="13" spans="1:13">
      <c r="A13" s="26">
        <v>3</v>
      </c>
      <c r="B13" s="88" t="s">
        <v>394</v>
      </c>
      <c r="C13" s="1272"/>
      <c r="D13" s="1565"/>
      <c r="E13" s="1272"/>
      <c r="F13" s="1272"/>
      <c r="G13" s="88"/>
      <c r="H13" s="88"/>
      <c r="I13" s="88"/>
      <c r="J13" s="88"/>
    </row>
    <row r="14" spans="1:13">
      <c r="A14" s="26">
        <v>4</v>
      </c>
      <c r="B14" s="88" t="s">
        <v>396</v>
      </c>
      <c r="C14" s="1272"/>
      <c r="D14" s="1565"/>
      <c r="E14" s="1272"/>
      <c r="F14" s="1272"/>
      <c r="G14" s="88"/>
      <c r="H14" s="88"/>
      <c r="I14" s="88"/>
      <c r="J14" s="88"/>
    </row>
    <row r="15" spans="1:13">
      <c r="A15" s="25" t="s">
        <v>37</v>
      </c>
      <c r="B15" s="1472" t="s">
        <v>395</v>
      </c>
      <c r="C15" s="1564"/>
      <c r="D15" s="1566"/>
      <c r="E15" s="1238"/>
      <c r="F15" s="1564"/>
      <c r="G15" s="87"/>
      <c r="H15" s="87"/>
      <c r="I15" s="87"/>
      <c r="J15" s="87"/>
    </row>
    <row r="16" spans="1:13">
      <c r="A16" s="26">
        <v>1</v>
      </c>
      <c r="B16" s="88" t="s">
        <v>178</v>
      </c>
      <c r="C16" s="1272"/>
      <c r="D16" s="1565"/>
      <c r="E16" s="1272"/>
      <c r="F16" s="1272"/>
      <c r="G16" s="88"/>
      <c r="H16" s="88"/>
      <c r="I16" s="88"/>
      <c r="J16" s="88"/>
    </row>
    <row r="17" spans="1:10">
      <c r="A17" s="26">
        <v>2</v>
      </c>
      <c r="B17" s="88" t="s">
        <v>391</v>
      </c>
      <c r="C17" s="1272"/>
      <c r="D17" s="1565"/>
      <c r="E17" s="1272"/>
      <c r="F17" s="1272"/>
      <c r="G17" s="88"/>
      <c r="H17" s="88"/>
      <c r="I17" s="88"/>
      <c r="J17" s="88"/>
    </row>
    <row r="18" spans="1:10">
      <c r="A18" s="26">
        <v>3</v>
      </c>
      <c r="B18" s="88" t="s">
        <v>394</v>
      </c>
      <c r="C18" s="1272"/>
      <c r="D18" s="1565"/>
      <c r="E18" s="1272"/>
      <c r="F18" s="1272"/>
      <c r="G18" s="88"/>
      <c r="H18" s="88"/>
      <c r="I18" s="88"/>
      <c r="J18" s="88"/>
    </row>
    <row r="19" spans="1:10" ht="18" customHeight="1">
      <c r="A19" s="26">
        <v>4</v>
      </c>
      <c r="B19" s="88" t="s">
        <v>396</v>
      </c>
      <c r="C19" s="1272"/>
      <c r="D19" s="1565"/>
      <c r="E19" s="1272"/>
      <c r="F19" s="1272"/>
      <c r="G19" s="88"/>
      <c r="H19" s="88"/>
      <c r="I19" s="88"/>
      <c r="J19" s="88"/>
    </row>
    <row r="20" spans="1:10">
      <c r="A20" s="26"/>
      <c r="B20" s="88"/>
      <c r="C20" s="88"/>
      <c r="D20" s="88"/>
      <c r="E20" s="88"/>
      <c r="F20" s="88"/>
      <c r="G20" s="88"/>
      <c r="H20" s="88"/>
      <c r="I20" s="88"/>
      <c r="J20" s="88"/>
    </row>
  </sheetData>
  <mergeCells count="10">
    <mergeCell ref="A1:B1"/>
    <mergeCell ref="C5:F5"/>
    <mergeCell ref="A5:A6"/>
    <mergeCell ref="B5:B6"/>
    <mergeCell ref="F1:G1"/>
    <mergeCell ref="F4:G4"/>
    <mergeCell ref="G5:J5"/>
    <mergeCell ref="I4:J4"/>
    <mergeCell ref="A3:J3"/>
    <mergeCell ref="I1:J1"/>
  </mergeCells>
  <printOptions horizontalCentered="1"/>
  <pageMargins left="0.70866141732283472" right="0.31496062992125984" top="0.74803149606299213" bottom="0.74803149606299213" header="0.31496062992125984" footer="0.31496062992125984"/>
  <pageSetup paperSize="9" firstPageNumber="24" orientation="landscape" useFirstPageNumber="1"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11"/>
  <sheetViews>
    <sheetView zoomScaleNormal="100" workbookViewId="0">
      <pane ySplit="6" topLeftCell="A7" activePane="bottomLeft" state="frozen"/>
      <selection activeCell="Q8" sqref="Q8"/>
      <selection pane="bottomLeft" activeCell="J8" sqref="J8"/>
    </sheetView>
  </sheetViews>
  <sheetFormatPr defaultColWidth="9" defaultRowHeight="15.75"/>
  <cols>
    <col min="1" max="1" width="7.75" style="410" customWidth="1"/>
    <col min="2" max="2" width="21.5" style="201" customWidth="1"/>
    <col min="3" max="4" width="11.25" style="201" customWidth="1"/>
    <col min="5" max="5" width="10.125" style="201" customWidth="1"/>
    <col min="6" max="6" width="11.25" style="201" customWidth="1"/>
    <col min="7" max="7" width="8.75" style="201" customWidth="1"/>
    <col min="8" max="8" width="9.375" style="201" customWidth="1"/>
    <col min="9" max="10" width="11.25" style="201" customWidth="1"/>
    <col min="11" max="11" width="8.875" style="201" customWidth="1"/>
    <col min="12" max="12" width="0" style="201" hidden="1" customWidth="1"/>
    <col min="13" max="13" width="9" style="201"/>
    <col min="14" max="14" width="19.75" style="201" customWidth="1"/>
    <col min="15" max="15" width="0" style="201" hidden="1" customWidth="1"/>
    <col min="16" max="18" width="9" style="201"/>
    <col min="19" max="19" width="6.25" style="201" customWidth="1"/>
    <col min="20" max="22" width="9" style="201"/>
    <col min="23" max="24" width="5" style="201" customWidth="1"/>
    <col min="25" max="28" width="9" style="201"/>
    <col min="29" max="29" width="5" style="201" customWidth="1"/>
    <col min="30" max="16384" width="9" style="201"/>
  </cols>
  <sheetData>
    <row r="1" spans="1:19">
      <c r="A1" s="1986"/>
      <c r="B1" s="1684"/>
      <c r="F1" s="1683" t="s">
        <v>67</v>
      </c>
      <c r="G1" s="1683"/>
      <c r="H1" s="1683"/>
      <c r="I1" s="1683"/>
      <c r="J1" s="1683"/>
      <c r="K1" s="1683"/>
    </row>
    <row r="2" spans="1:19" ht="63" customHeight="1">
      <c r="A2" s="1986" t="s">
        <v>1030</v>
      </c>
      <c r="B2" s="1986"/>
      <c r="C2" s="1986"/>
      <c r="D2" s="1986"/>
      <c r="E2" s="1986"/>
      <c r="F2" s="1986"/>
      <c r="G2" s="1986"/>
      <c r="H2" s="1986"/>
      <c r="I2" s="1986"/>
      <c r="J2" s="1986"/>
      <c r="K2" s="1986"/>
      <c r="L2" s="409"/>
      <c r="M2" s="409"/>
      <c r="N2" s="409"/>
      <c r="O2" s="409"/>
      <c r="P2" s="409"/>
      <c r="Q2" s="409"/>
      <c r="R2" s="409"/>
      <c r="S2" s="409"/>
    </row>
    <row r="3" spans="1:19">
      <c r="F3" s="1867" t="s">
        <v>174</v>
      </c>
      <c r="G3" s="1867"/>
      <c r="H3" s="1867"/>
      <c r="I3" s="1867"/>
      <c r="J3" s="1867"/>
      <c r="K3" s="1867"/>
    </row>
    <row r="4" spans="1:19" ht="27.75" customHeight="1">
      <c r="A4" s="1626" t="s">
        <v>4</v>
      </c>
      <c r="B4" s="1626" t="s">
        <v>181</v>
      </c>
      <c r="C4" s="1626" t="s">
        <v>989</v>
      </c>
      <c r="D4" s="1989"/>
      <c r="E4" s="1989"/>
      <c r="F4" s="1989"/>
      <c r="G4" s="1626" t="s">
        <v>987</v>
      </c>
      <c r="H4" s="1989"/>
      <c r="I4" s="1989"/>
      <c r="J4" s="1989"/>
      <c r="K4" s="1626" t="s">
        <v>14</v>
      </c>
    </row>
    <row r="5" spans="1:19" ht="67.900000000000006" customHeight="1">
      <c r="A5" s="1631"/>
      <c r="B5" s="1631"/>
      <c r="C5" s="411" t="s">
        <v>6</v>
      </c>
      <c r="D5" s="411" t="s">
        <v>129</v>
      </c>
      <c r="E5" s="411" t="s">
        <v>184</v>
      </c>
      <c r="F5" s="411" t="s">
        <v>235</v>
      </c>
      <c r="G5" s="411" t="s">
        <v>6</v>
      </c>
      <c r="H5" s="411" t="s">
        <v>129</v>
      </c>
      <c r="I5" s="411" t="s">
        <v>184</v>
      </c>
      <c r="J5" s="411" t="s">
        <v>235</v>
      </c>
      <c r="K5" s="1631"/>
    </row>
    <row r="6" spans="1:19">
      <c r="A6" s="92" t="s">
        <v>20</v>
      </c>
      <c r="B6" s="93" t="s">
        <v>21</v>
      </c>
      <c r="C6" s="93">
        <v>1</v>
      </c>
      <c r="D6" s="93">
        <v>2</v>
      </c>
      <c r="E6" s="93">
        <v>3</v>
      </c>
      <c r="F6" s="93" t="s">
        <v>211</v>
      </c>
      <c r="G6" s="93">
        <v>1</v>
      </c>
      <c r="H6" s="93">
        <v>2</v>
      </c>
      <c r="I6" s="93">
        <v>3</v>
      </c>
      <c r="J6" s="93" t="s">
        <v>211</v>
      </c>
      <c r="K6" s="93">
        <v>5</v>
      </c>
    </row>
    <row r="7" spans="1:19" ht="44.25" customHeight="1">
      <c r="A7" s="200"/>
      <c r="B7" s="87" t="s">
        <v>17</v>
      </c>
      <c r="C7" s="87"/>
      <c r="D7" s="141"/>
      <c r="E7" s="141"/>
      <c r="F7" s="1567"/>
      <c r="G7" s="87"/>
      <c r="H7" s="141"/>
      <c r="I7" s="141"/>
      <c r="J7" s="1567"/>
      <c r="K7" s="141"/>
      <c r="L7" s="201">
        <v>1</v>
      </c>
    </row>
    <row r="8" spans="1:19" ht="44.25" customHeight="1">
      <c r="A8" s="200">
        <v>1</v>
      </c>
      <c r="B8" s="141" t="s">
        <v>215</v>
      </c>
      <c r="C8" s="141"/>
      <c r="D8" s="1545"/>
      <c r="E8" s="1545"/>
      <c r="F8" s="141"/>
      <c r="G8" s="141"/>
      <c r="H8" s="1545"/>
      <c r="I8" s="1545"/>
      <c r="J8" s="141"/>
      <c r="K8" s="141"/>
      <c r="L8" s="201">
        <v>2</v>
      </c>
    </row>
    <row r="9" spans="1:19" ht="44.25" customHeight="1">
      <c r="A9" s="200">
        <v>2</v>
      </c>
      <c r="B9" s="141" t="s">
        <v>216</v>
      </c>
      <c r="C9" s="141"/>
      <c r="D9" s="1545"/>
      <c r="E9" s="1545"/>
      <c r="F9" s="141"/>
      <c r="G9" s="141"/>
      <c r="H9" s="1545"/>
      <c r="I9" s="1545"/>
      <c r="J9" s="141"/>
      <c r="K9" s="141"/>
      <c r="L9" s="201">
        <v>3</v>
      </c>
    </row>
    <row r="10" spans="1:19" ht="44.25" customHeight="1"/>
    <row r="11" spans="1:19" ht="25.9" customHeight="1"/>
  </sheetData>
  <mergeCells count="9">
    <mergeCell ref="A1:B1"/>
    <mergeCell ref="C4:F4"/>
    <mergeCell ref="A4:A5"/>
    <mergeCell ref="B4:B5"/>
    <mergeCell ref="K4:K5"/>
    <mergeCell ref="F1:K1"/>
    <mergeCell ref="F3:K3"/>
    <mergeCell ref="A2:K2"/>
    <mergeCell ref="G4:J4"/>
  </mergeCells>
  <printOptions horizontalCentered="1"/>
  <pageMargins left="0.70866141732283472" right="0.51181102362204722" top="0.74803149606299213" bottom="0.74803149606299213" header="0.31496062992125984" footer="0.31496062992125984"/>
  <pageSetup paperSize="9" firstPageNumber="25" orientation="landscape" useFirstPageNumber="1" r:id="rId1"/>
  <headerFooter>
    <oddFooter>&amp;C&amp;P</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13"/>
  <sheetViews>
    <sheetView zoomScale="80" zoomScaleNormal="80" workbookViewId="0">
      <pane ySplit="6" topLeftCell="A7" activePane="bottomLeft" state="frozen"/>
      <selection activeCell="Q8" sqref="Q8"/>
      <selection pane="bottomLeft" activeCell="A3" sqref="A3"/>
    </sheetView>
  </sheetViews>
  <sheetFormatPr defaultColWidth="9" defaultRowHeight="15.75"/>
  <cols>
    <col min="1" max="1" width="5.25" style="81" customWidth="1"/>
    <col min="2" max="2" width="36.625" style="81" customWidth="1"/>
    <col min="3" max="10" width="9.75" style="82" customWidth="1"/>
    <col min="11" max="11" width="9.75" customWidth="1"/>
    <col min="12" max="13" width="0" hidden="1" customWidth="1"/>
    <col min="14" max="14" width="19.75" customWidth="1"/>
    <col min="15" max="18" width="0" hidden="1" customWidth="1"/>
    <col min="19" max="19" width="6.25" hidden="1" customWidth="1"/>
    <col min="20" max="21" width="0" hidden="1" customWidth="1"/>
    <col min="22" max="22" width="27.25" customWidth="1"/>
    <col min="23" max="24" width="5" customWidth="1"/>
    <col min="29" max="29" width="5" customWidth="1"/>
  </cols>
  <sheetData>
    <row r="1" spans="1:17">
      <c r="A1" s="1987"/>
      <c r="B1" s="1992"/>
      <c r="F1" s="1765" t="s">
        <v>70</v>
      </c>
      <c r="G1" s="1765"/>
      <c r="H1" s="1765"/>
      <c r="I1" s="1765"/>
      <c r="J1" s="1765"/>
      <c r="K1" s="1765"/>
    </row>
    <row r="2" spans="1:17" ht="45.75" customHeight="1">
      <c r="A2" s="1986" t="s">
        <v>1029</v>
      </c>
      <c r="B2" s="1987"/>
      <c r="C2" s="1987"/>
      <c r="D2" s="1987"/>
      <c r="E2" s="1987"/>
      <c r="F2" s="1987"/>
      <c r="G2" s="1987"/>
      <c r="H2" s="1987"/>
      <c r="I2" s="1987"/>
      <c r="J2" s="1987"/>
      <c r="K2" s="1987"/>
    </row>
    <row r="3" spans="1:17" ht="17.45" customHeight="1">
      <c r="F3" s="1993" t="s">
        <v>174</v>
      </c>
      <c r="G3" s="1993"/>
      <c r="H3" s="1993"/>
      <c r="I3" s="1993"/>
      <c r="J3" s="1993"/>
      <c r="K3" s="1993"/>
    </row>
    <row r="4" spans="1:17" ht="21.6" customHeight="1">
      <c r="A4" s="1989" t="s">
        <v>4</v>
      </c>
      <c r="B4" s="1989" t="s">
        <v>181</v>
      </c>
      <c r="C4" s="1626" t="s">
        <v>989</v>
      </c>
      <c r="D4" s="1989"/>
      <c r="E4" s="1989"/>
      <c r="F4" s="1989"/>
      <c r="G4" s="1626" t="s">
        <v>987</v>
      </c>
      <c r="H4" s="1989"/>
      <c r="I4" s="1989"/>
      <c r="J4" s="1989"/>
      <c r="K4" s="1989" t="s">
        <v>14</v>
      </c>
    </row>
    <row r="5" spans="1:17" ht="70.150000000000006" customHeight="1">
      <c r="A5" s="1989"/>
      <c r="B5" s="1989"/>
      <c r="C5" s="25" t="s">
        <v>6</v>
      </c>
      <c r="D5" s="25" t="s">
        <v>129</v>
      </c>
      <c r="E5" s="25" t="s">
        <v>184</v>
      </c>
      <c r="F5" s="86" t="s">
        <v>130</v>
      </c>
      <c r="G5" s="25" t="s">
        <v>6</v>
      </c>
      <c r="H5" s="25" t="s">
        <v>129</v>
      </c>
      <c r="I5" s="25" t="s">
        <v>184</v>
      </c>
      <c r="J5" s="86" t="s">
        <v>130</v>
      </c>
      <c r="K5" s="1989"/>
      <c r="M5" s="201" t="s">
        <v>473</v>
      </c>
    </row>
    <row r="6" spans="1:17" s="1274" customFormat="1" ht="25.15" customHeight="1">
      <c r="A6" s="1178" t="s">
        <v>20</v>
      </c>
      <c r="B6" s="1178" t="s">
        <v>21</v>
      </c>
      <c r="C6" s="1568">
        <v>1</v>
      </c>
      <c r="D6" s="1568">
        <v>2</v>
      </c>
      <c r="E6" s="1568">
        <v>3</v>
      </c>
      <c r="F6" s="1568" t="s">
        <v>211</v>
      </c>
      <c r="G6" s="1568">
        <v>1</v>
      </c>
      <c r="H6" s="1568">
        <v>2</v>
      </c>
      <c r="I6" s="1568">
        <v>3</v>
      </c>
      <c r="J6" s="1568" t="s">
        <v>211</v>
      </c>
      <c r="K6" s="1568">
        <v>5</v>
      </c>
    </row>
    <row r="7" spans="1:17" s="2" customFormat="1" ht="23.25" customHeight="1">
      <c r="A7" s="86"/>
      <c r="B7" s="86" t="s">
        <v>131</v>
      </c>
      <c r="C7" s="257"/>
      <c r="D7" s="256"/>
      <c r="E7" s="256"/>
      <c r="F7" s="257"/>
      <c r="G7" s="257"/>
      <c r="H7" s="256"/>
      <c r="I7" s="256"/>
      <c r="J7" s="257"/>
      <c r="K7" s="87"/>
      <c r="L7" s="2">
        <v>1</v>
      </c>
    </row>
    <row r="8" spans="1:17" ht="23.25" customHeight="1">
      <c r="A8" s="26"/>
      <c r="B8" s="27" t="s">
        <v>397</v>
      </c>
      <c r="C8" s="18"/>
      <c r="D8" s="89"/>
      <c r="E8" s="90"/>
      <c r="F8" s="18"/>
      <c r="G8" s="18"/>
      <c r="H8" s="89"/>
      <c r="I8" s="90"/>
      <c r="J8" s="18"/>
      <c r="K8" s="90"/>
      <c r="L8">
        <v>2</v>
      </c>
      <c r="Q8">
        <v>80</v>
      </c>
    </row>
    <row r="9" spans="1:17" ht="23.25" customHeight="1">
      <c r="A9" s="26"/>
      <c r="B9" s="27" t="s">
        <v>398</v>
      </c>
      <c r="C9" s="18"/>
      <c r="D9" s="89"/>
      <c r="E9" s="90"/>
      <c r="F9" s="18"/>
      <c r="G9" s="18"/>
      <c r="H9" s="89"/>
      <c r="I9" s="90"/>
      <c r="J9" s="18"/>
      <c r="K9" s="90"/>
      <c r="L9">
        <v>3</v>
      </c>
      <c r="Q9">
        <v>22</v>
      </c>
    </row>
    <row r="10" spans="1:17" ht="23.25" customHeight="1">
      <c r="A10" s="26"/>
      <c r="B10" s="27" t="s">
        <v>399</v>
      </c>
      <c r="C10" s="18"/>
      <c r="D10" s="89"/>
      <c r="E10" s="90"/>
      <c r="F10" s="18"/>
      <c r="G10" s="18"/>
      <c r="H10" s="89"/>
      <c r="I10" s="90"/>
      <c r="J10" s="18"/>
      <c r="K10" s="90"/>
      <c r="L10">
        <v>4</v>
      </c>
      <c r="Q10">
        <v>135</v>
      </c>
    </row>
    <row r="11" spans="1:17" ht="23.25" customHeight="1">
      <c r="A11" s="26"/>
      <c r="B11" s="27" t="s">
        <v>400</v>
      </c>
      <c r="C11" s="18"/>
      <c r="D11" s="89"/>
      <c r="E11" s="90"/>
      <c r="F11" s="18"/>
      <c r="G11" s="18"/>
      <c r="H11" s="89"/>
      <c r="I11" s="90"/>
      <c r="J11" s="18"/>
      <c r="K11" s="90"/>
      <c r="L11">
        <v>5</v>
      </c>
      <c r="Q11">
        <v>44</v>
      </c>
    </row>
    <row r="12" spans="1:17" ht="23.25" customHeight="1">
      <c r="A12" s="26"/>
      <c r="B12" s="27" t="s">
        <v>401</v>
      </c>
      <c r="C12" s="18"/>
      <c r="D12" s="89"/>
      <c r="E12" s="90"/>
      <c r="F12" s="18"/>
      <c r="G12" s="18"/>
      <c r="H12" s="89"/>
      <c r="I12" s="90"/>
      <c r="J12" s="18"/>
      <c r="K12" s="90"/>
      <c r="L12">
        <v>6</v>
      </c>
      <c r="Q12">
        <v>30</v>
      </c>
    </row>
    <row r="13" spans="1:17" ht="23.25" customHeight="1">
      <c r="A13" s="26"/>
      <c r="B13" s="27" t="s">
        <v>402</v>
      </c>
      <c r="C13" s="18"/>
      <c r="D13" s="89"/>
      <c r="E13" s="90"/>
      <c r="F13" s="18"/>
      <c r="G13" s="18"/>
      <c r="H13" s="89"/>
      <c r="I13" s="90"/>
      <c r="J13" s="18"/>
      <c r="K13" s="90"/>
      <c r="L13">
        <v>7</v>
      </c>
      <c r="Q13">
        <v>12</v>
      </c>
    </row>
  </sheetData>
  <mergeCells count="9">
    <mergeCell ref="A1:B1"/>
    <mergeCell ref="C4:F4"/>
    <mergeCell ref="A4:A5"/>
    <mergeCell ref="B4:B5"/>
    <mergeCell ref="K4:K5"/>
    <mergeCell ref="F1:K1"/>
    <mergeCell ref="F3:K3"/>
    <mergeCell ref="A2:K2"/>
    <mergeCell ref="G4:J4"/>
  </mergeCells>
  <printOptions horizontalCentered="1"/>
  <pageMargins left="0.70866141732283472" right="0.31496062992125984" top="0.74803149606299213" bottom="0.74803149606299213" header="0.31496062992125984" footer="0.31496062992125984"/>
  <pageSetup paperSize="9" scale="95" firstPageNumber="27" orientation="landscape" useFirstPageNumber="1" r:id="rId1"/>
  <headerFooter>
    <oddFooter>&amp;C&amp;P</oddFooter>
  </headerFooter>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6"/>
  <sheetViews>
    <sheetView zoomScale="80" zoomScaleNormal="80" workbookViewId="0">
      <pane ySplit="7" topLeftCell="A8" activePane="bottomLeft" state="frozen"/>
      <selection activeCell="Q8" sqref="Q8"/>
      <selection pane="bottomLeft" activeCell="A3" sqref="A3:I3"/>
    </sheetView>
  </sheetViews>
  <sheetFormatPr defaultColWidth="9" defaultRowHeight="15.75"/>
  <cols>
    <col min="1" max="1" width="4" style="80" customWidth="1"/>
    <col min="2" max="2" width="45" customWidth="1"/>
    <col min="3" max="6" width="8.75" customWidth="1"/>
    <col min="7" max="7" width="8.125" customWidth="1"/>
    <col min="8" max="8" width="7.375" customWidth="1"/>
    <col min="9" max="9" width="9" customWidth="1"/>
    <col min="10" max="10" width="19.75" customWidth="1"/>
    <col min="11" max="11" width="9" customWidth="1"/>
    <col min="16" max="16" width="6.25" customWidth="1"/>
  </cols>
  <sheetData>
    <row r="1" spans="1:9" ht="12.95" customHeight="1"/>
    <row r="2" spans="1:9">
      <c r="A2" s="1995"/>
      <c r="B2" s="1995"/>
      <c r="C2" s="8"/>
      <c r="E2" s="1765"/>
      <c r="F2" s="1765"/>
      <c r="H2" s="1765" t="s">
        <v>72</v>
      </c>
      <c r="I2" s="1765"/>
    </row>
    <row r="3" spans="1:9" ht="56.45" customHeight="1">
      <c r="A3" s="1986" t="s">
        <v>1036</v>
      </c>
      <c r="B3" s="1986"/>
      <c r="C3" s="1986"/>
      <c r="D3" s="1986"/>
      <c r="E3" s="1986"/>
      <c r="F3" s="1986"/>
      <c r="G3" s="1986"/>
      <c r="H3" s="1986"/>
      <c r="I3" s="1986"/>
    </row>
    <row r="4" spans="1:9">
      <c r="A4" s="81"/>
      <c r="E4" s="1569"/>
      <c r="F4" s="1569"/>
      <c r="H4" s="1994" t="s">
        <v>174</v>
      </c>
      <c r="I4" s="1994"/>
    </row>
    <row r="5" spans="1:9" ht="22.5" customHeight="1">
      <c r="A5" s="1989" t="s">
        <v>4</v>
      </c>
      <c r="B5" s="1989" t="s">
        <v>181</v>
      </c>
      <c r="C5" s="1989" t="s">
        <v>129</v>
      </c>
      <c r="D5" s="1626" t="s">
        <v>989</v>
      </c>
      <c r="E5" s="1989"/>
      <c r="F5" s="1989"/>
      <c r="G5" s="1626" t="s">
        <v>987</v>
      </c>
      <c r="H5" s="1989"/>
      <c r="I5" s="1989"/>
    </row>
    <row r="6" spans="1:9" ht="42" customHeight="1">
      <c r="A6" s="1989"/>
      <c r="B6" s="1989"/>
      <c r="C6" s="1989"/>
      <c r="D6" s="25" t="s">
        <v>6</v>
      </c>
      <c r="E6" s="25" t="s">
        <v>403</v>
      </c>
      <c r="F6" s="25" t="s">
        <v>185</v>
      </c>
      <c r="G6" s="25" t="s">
        <v>6</v>
      </c>
      <c r="H6" s="25" t="s">
        <v>403</v>
      </c>
      <c r="I6" s="25" t="s">
        <v>185</v>
      </c>
    </row>
    <row r="7" spans="1:9">
      <c r="A7" s="26" t="s">
        <v>20</v>
      </c>
      <c r="B7" s="83" t="s">
        <v>21</v>
      </c>
      <c r="C7" s="83">
        <v>1</v>
      </c>
      <c r="D7" s="83">
        <v>2</v>
      </c>
      <c r="E7" s="83">
        <v>3</v>
      </c>
      <c r="F7" s="83" t="s">
        <v>211</v>
      </c>
      <c r="G7" s="83"/>
      <c r="H7" s="83"/>
      <c r="I7" s="83"/>
    </row>
    <row r="8" spans="1:9" s="2" customFormat="1">
      <c r="A8" s="86"/>
      <c r="B8" s="1472" t="s">
        <v>17</v>
      </c>
      <c r="C8" s="1472"/>
      <c r="D8" s="87">
        <f>SUM(D9:D16)</f>
        <v>0</v>
      </c>
      <c r="E8" s="87"/>
      <c r="F8" s="87">
        <f>SUM(F9:F16)</f>
        <v>0</v>
      </c>
      <c r="G8" s="87"/>
      <c r="H8" s="87"/>
      <c r="I8" s="87"/>
    </row>
    <row r="9" spans="1:9">
      <c r="A9" s="90">
        <v>1</v>
      </c>
      <c r="B9" s="1570" t="s">
        <v>404</v>
      </c>
      <c r="C9" s="1571"/>
      <c r="D9" s="88"/>
      <c r="E9" s="88"/>
      <c r="F9" s="88"/>
      <c r="G9" s="88"/>
      <c r="H9" s="88"/>
      <c r="I9" s="88"/>
    </row>
    <row r="10" spans="1:9">
      <c r="A10" s="90">
        <v>2</v>
      </c>
      <c r="B10" s="1570" t="s">
        <v>405</v>
      </c>
      <c r="C10" s="1571"/>
      <c r="D10" s="88"/>
      <c r="E10" s="88"/>
      <c r="F10" s="88"/>
      <c r="G10" s="88"/>
      <c r="H10" s="88"/>
      <c r="I10" s="88"/>
    </row>
    <row r="11" spans="1:9">
      <c r="A11" s="90">
        <v>3</v>
      </c>
      <c r="B11" s="1570" t="s">
        <v>406</v>
      </c>
      <c r="C11" s="1571"/>
      <c r="D11" s="88"/>
      <c r="E11" s="88"/>
      <c r="F11" s="88"/>
      <c r="G11" s="88"/>
      <c r="H11" s="88"/>
      <c r="I11" s="88"/>
    </row>
    <row r="12" spans="1:9">
      <c r="A12" s="90">
        <v>4</v>
      </c>
      <c r="B12" s="1570" t="s">
        <v>407</v>
      </c>
      <c r="C12" s="1571"/>
      <c r="D12" s="88"/>
      <c r="E12" s="88"/>
      <c r="F12" s="88"/>
      <c r="G12" s="88"/>
      <c r="H12" s="88"/>
      <c r="I12" s="88"/>
    </row>
    <row r="13" spans="1:9">
      <c r="A13" s="90">
        <v>5</v>
      </c>
      <c r="B13" s="1570" t="s">
        <v>408</v>
      </c>
      <c r="C13" s="1571"/>
      <c r="D13" s="88"/>
      <c r="E13" s="88"/>
      <c r="F13" s="88"/>
      <c r="G13" s="88"/>
      <c r="H13" s="88"/>
      <c r="I13" s="88"/>
    </row>
    <row r="14" spans="1:9">
      <c r="A14" s="90">
        <v>6</v>
      </c>
      <c r="B14" s="1570" t="s">
        <v>409</v>
      </c>
      <c r="C14" s="1571"/>
      <c r="D14" s="88"/>
      <c r="E14" s="88"/>
      <c r="F14" s="88"/>
      <c r="G14" s="88"/>
      <c r="H14" s="88"/>
      <c r="I14" s="88"/>
    </row>
    <row r="15" spans="1:9">
      <c r="A15" s="90">
        <v>7</v>
      </c>
      <c r="B15" s="1570" t="s">
        <v>410</v>
      </c>
      <c r="C15" s="1571"/>
      <c r="D15" s="88"/>
      <c r="E15" s="88"/>
      <c r="F15" s="88"/>
      <c r="G15" s="88"/>
      <c r="H15" s="88"/>
      <c r="I15" s="88"/>
    </row>
    <row r="16" spans="1:9">
      <c r="A16" s="90">
        <v>8</v>
      </c>
      <c r="B16" s="1570" t="s">
        <v>411</v>
      </c>
      <c r="C16" s="1571"/>
      <c r="D16" s="88"/>
      <c r="E16" s="88"/>
      <c r="F16" s="88"/>
      <c r="G16" s="88"/>
      <c r="H16" s="88"/>
      <c r="I16" s="88"/>
    </row>
  </sheetData>
  <mergeCells count="10">
    <mergeCell ref="G5:I5"/>
    <mergeCell ref="A3:I3"/>
    <mergeCell ref="H4:I4"/>
    <mergeCell ref="H2:I2"/>
    <mergeCell ref="A2:B2"/>
    <mergeCell ref="D5:F5"/>
    <mergeCell ref="A5:A6"/>
    <mergeCell ref="B5:B6"/>
    <mergeCell ref="C5:C6"/>
    <mergeCell ref="E2:F2"/>
  </mergeCells>
  <printOptions horizontalCentered="1"/>
  <pageMargins left="0.70866141732283472" right="0.51181102362204722" top="0.74803149606299213" bottom="0.74803149606299213" header="0.31496062992125984" footer="0.31496062992125984"/>
  <pageSetup paperSize="9" scale="85" firstPageNumber="28" orientation="landscape" useFirstPageNumber="1" r:id="rId1"/>
  <headerFoot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I13"/>
  <sheetViews>
    <sheetView zoomScale="80" zoomScaleNormal="80" workbookViewId="0">
      <pane ySplit="6" topLeftCell="A7" activePane="bottomLeft" state="frozen"/>
      <selection activeCell="Q8" sqref="Q8"/>
      <selection pane="bottomLeft" activeCell="Y5" sqref="Y5"/>
    </sheetView>
  </sheetViews>
  <sheetFormatPr defaultColWidth="7.875" defaultRowHeight="15.75"/>
  <cols>
    <col min="1" max="1" width="4" style="64" customWidth="1"/>
    <col min="2" max="2" width="23.375" style="65" customWidth="1"/>
    <col min="3" max="5" width="10.875" style="65" customWidth="1"/>
    <col min="6" max="10" width="10.875" style="264" customWidth="1"/>
    <col min="11" max="14" width="10.875" style="264" hidden="1" customWidth="1"/>
    <col min="15" max="15" width="13.5" style="65" customWidth="1"/>
    <col min="16" max="16" width="5.25" style="65" hidden="1" customWidth="1"/>
    <col min="17" max="17" width="26.625" style="65" hidden="1" customWidth="1"/>
    <col min="18" max="18" width="19.75" style="65" hidden="1" customWidth="1"/>
    <col min="19" max="20" width="0" style="65" hidden="1" customWidth="1"/>
    <col min="21" max="16384" width="7.875" style="65"/>
  </cols>
  <sheetData>
    <row r="1" spans="1:35">
      <c r="F1" s="1996" t="s">
        <v>74</v>
      </c>
      <c r="G1" s="1996"/>
      <c r="H1" s="1996"/>
      <c r="I1" s="1996"/>
      <c r="J1" s="1996"/>
      <c r="K1" s="1996"/>
      <c r="L1" s="1996"/>
      <c r="M1" s="1996"/>
      <c r="N1" s="1996"/>
      <c r="O1" s="1996"/>
    </row>
    <row r="2" spans="1:35" s="60" customFormat="1" ht="58.5" customHeight="1">
      <c r="A2" s="1998" t="s">
        <v>1033</v>
      </c>
      <c r="B2" s="1998"/>
      <c r="C2" s="1998"/>
      <c r="D2" s="1998"/>
      <c r="E2" s="1998"/>
      <c r="F2" s="1998"/>
      <c r="G2" s="1998"/>
      <c r="H2" s="1998"/>
      <c r="I2" s="1998"/>
      <c r="J2" s="1998"/>
      <c r="K2" s="1998"/>
      <c r="L2" s="1998"/>
      <c r="M2" s="1998"/>
      <c r="N2" s="1998"/>
      <c r="O2" s="1998"/>
    </row>
    <row r="3" spans="1:35" ht="19.5" customHeight="1">
      <c r="A3" s="1999"/>
      <c r="B3" s="1999"/>
      <c r="C3" s="1999"/>
      <c r="D3" s="1999"/>
      <c r="E3" s="1999"/>
      <c r="F3" s="1999"/>
      <c r="G3" s="1999"/>
      <c r="H3" s="1999"/>
      <c r="I3" s="1999"/>
      <c r="J3" s="1999"/>
      <c r="K3" s="1999"/>
      <c r="L3" s="1999"/>
      <c r="M3" s="1999"/>
      <c r="N3" s="1999"/>
      <c r="O3" s="1999"/>
    </row>
    <row r="4" spans="1:35" s="61" customFormat="1">
      <c r="A4" s="66"/>
      <c r="B4" s="67"/>
      <c r="C4" s="67"/>
      <c r="D4" s="68"/>
      <c r="E4" s="68"/>
      <c r="F4" s="1997" t="s">
        <v>412</v>
      </c>
      <c r="G4" s="1997"/>
      <c r="H4" s="1997"/>
      <c r="I4" s="1997"/>
      <c r="J4" s="1997"/>
      <c r="K4" s="1997"/>
      <c r="L4" s="1997"/>
      <c r="M4" s="1997"/>
      <c r="N4" s="1997"/>
      <c r="O4" s="1997"/>
      <c r="P4" s="68"/>
      <c r="Q4" s="68"/>
      <c r="R4" s="76"/>
      <c r="S4" s="76"/>
      <c r="T4" s="76"/>
      <c r="U4" s="76"/>
      <c r="V4" s="76"/>
      <c r="W4" s="76"/>
      <c r="X4" s="76"/>
      <c r="Y4" s="76"/>
      <c r="Z4" s="76"/>
      <c r="AA4" s="76"/>
      <c r="AB4" s="76"/>
      <c r="AC4" s="76"/>
      <c r="AD4" s="76"/>
      <c r="AE4" s="76"/>
      <c r="AF4" s="76"/>
      <c r="AG4" s="76"/>
      <c r="AH4" s="76"/>
      <c r="AI4" s="76"/>
    </row>
    <row r="5" spans="1:35" s="61" customFormat="1">
      <c r="A5" s="2001" t="s">
        <v>4</v>
      </c>
      <c r="B5" s="2001" t="s">
        <v>181</v>
      </c>
      <c r="C5" s="2000" t="s">
        <v>921</v>
      </c>
      <c r="D5" s="2000"/>
      <c r="E5" s="2000"/>
      <c r="F5" s="2000"/>
      <c r="G5" s="2000" t="s">
        <v>987</v>
      </c>
      <c r="H5" s="2000"/>
      <c r="I5" s="2000"/>
      <c r="J5" s="2000"/>
      <c r="K5" s="1532"/>
      <c r="L5" s="1532"/>
      <c r="M5" s="1532"/>
      <c r="N5" s="1532"/>
      <c r="O5" s="2001" t="s">
        <v>14</v>
      </c>
      <c r="P5" s="68"/>
      <c r="Q5" s="68"/>
      <c r="R5" s="76"/>
      <c r="S5" s="76"/>
      <c r="T5" s="76"/>
      <c r="U5" s="76"/>
      <c r="V5" s="76"/>
      <c r="W5" s="76"/>
      <c r="X5" s="76"/>
      <c r="Y5" s="76"/>
      <c r="Z5" s="76"/>
      <c r="AA5" s="76"/>
      <c r="AB5" s="76"/>
      <c r="AC5" s="76"/>
      <c r="AD5" s="76"/>
      <c r="AE5" s="76"/>
      <c r="AF5" s="76"/>
      <c r="AG5" s="76"/>
      <c r="AH5" s="76"/>
      <c r="AI5" s="76"/>
    </row>
    <row r="6" spans="1:35" s="61" customFormat="1" ht="108" customHeight="1">
      <c r="A6" s="2001"/>
      <c r="B6" s="2001"/>
      <c r="C6" s="69" t="s">
        <v>413</v>
      </c>
      <c r="D6" s="69" t="s">
        <v>414</v>
      </c>
      <c r="E6" s="69" t="s">
        <v>415</v>
      </c>
      <c r="F6" s="265" t="s">
        <v>416</v>
      </c>
      <c r="G6" s="69" t="s">
        <v>413</v>
      </c>
      <c r="H6" s="69" t="s">
        <v>414</v>
      </c>
      <c r="I6" s="69" t="s">
        <v>415</v>
      </c>
      <c r="J6" s="265" t="s">
        <v>416</v>
      </c>
      <c r="K6" s="265"/>
      <c r="L6" s="265"/>
      <c r="M6" s="265"/>
      <c r="N6" s="265"/>
      <c r="O6" s="2001"/>
      <c r="P6" s="66"/>
      <c r="Q6" s="66"/>
    </row>
    <row r="7" spans="1:35" s="62" customFormat="1" ht="11.25">
      <c r="A7" s="70" t="s">
        <v>20</v>
      </c>
      <c r="B7" s="70" t="s">
        <v>21</v>
      </c>
      <c r="C7" s="70">
        <v>1</v>
      </c>
      <c r="D7" s="70">
        <v>2</v>
      </c>
      <c r="E7" s="70">
        <v>3</v>
      </c>
      <c r="F7" s="266" t="s">
        <v>417</v>
      </c>
      <c r="G7" s="266"/>
      <c r="H7" s="266"/>
      <c r="I7" s="266"/>
      <c r="J7" s="266"/>
      <c r="K7" s="266"/>
      <c r="L7" s="266"/>
      <c r="M7" s="266"/>
      <c r="N7" s="266"/>
      <c r="O7" s="412">
        <v>5</v>
      </c>
      <c r="P7" s="77"/>
      <c r="Q7" s="78"/>
      <c r="R7" s="78"/>
    </row>
    <row r="8" spans="1:35" s="61" customFormat="1">
      <c r="A8" s="69"/>
      <c r="B8" s="69" t="s">
        <v>17</v>
      </c>
      <c r="C8" s="71"/>
      <c r="D8" s="71"/>
      <c r="E8" s="69"/>
      <c r="F8" s="267"/>
      <c r="G8" s="267"/>
      <c r="H8" s="267"/>
      <c r="I8" s="267"/>
      <c r="J8" s="267"/>
      <c r="K8" s="267"/>
      <c r="L8" s="267"/>
      <c r="M8" s="267"/>
      <c r="N8" s="267"/>
      <c r="O8" s="69"/>
      <c r="P8" s="66">
        <v>1</v>
      </c>
      <c r="Q8" s="66"/>
      <c r="R8" s="66"/>
    </row>
    <row r="9" spans="1:35" s="63" customFormat="1">
      <c r="A9" s="72"/>
      <c r="B9" s="73" t="s">
        <v>418</v>
      </c>
      <c r="C9" s="74"/>
      <c r="D9" s="74"/>
      <c r="E9" s="75"/>
      <c r="F9" s="268"/>
      <c r="G9" s="268"/>
      <c r="H9" s="268"/>
      <c r="I9" s="268"/>
      <c r="J9" s="268"/>
      <c r="K9" s="268"/>
      <c r="L9" s="268"/>
      <c r="M9" s="268"/>
      <c r="N9" s="268"/>
      <c r="O9" s="74"/>
      <c r="P9" s="79">
        <v>2</v>
      </c>
      <c r="Q9" s="66"/>
      <c r="R9" s="66"/>
    </row>
    <row r="10" spans="1:35" s="63" customFormat="1">
      <c r="A10" s="72"/>
      <c r="B10" s="73" t="s">
        <v>419</v>
      </c>
      <c r="C10" s="74"/>
      <c r="D10" s="74"/>
      <c r="E10" s="75"/>
      <c r="F10" s="268"/>
      <c r="G10" s="268"/>
      <c r="H10" s="268"/>
      <c r="I10" s="268"/>
      <c r="J10" s="268"/>
      <c r="K10" s="268"/>
      <c r="L10" s="268"/>
      <c r="M10" s="268"/>
      <c r="N10" s="268"/>
      <c r="O10" s="74"/>
      <c r="P10" s="79">
        <v>3</v>
      </c>
      <c r="Q10" s="79"/>
    </row>
    <row r="11" spans="1:35" s="63" customFormat="1">
      <c r="A11" s="72"/>
      <c r="B11" s="73" t="s">
        <v>420</v>
      </c>
      <c r="C11" s="74"/>
      <c r="D11" s="74"/>
      <c r="E11" s="75"/>
      <c r="F11" s="268"/>
      <c r="G11" s="268"/>
      <c r="H11" s="268"/>
      <c r="I11" s="268"/>
      <c r="J11" s="268"/>
      <c r="K11" s="268"/>
      <c r="L11" s="268"/>
      <c r="M11" s="268"/>
      <c r="N11" s="268"/>
      <c r="O11" s="74"/>
      <c r="P11" s="79">
        <v>4</v>
      </c>
      <c r="Q11" s="79"/>
    </row>
    <row r="12" spans="1:35" s="63" customFormat="1">
      <c r="A12" s="72"/>
      <c r="B12" s="73" t="s">
        <v>485</v>
      </c>
      <c r="C12" s="74"/>
      <c r="D12" s="74"/>
      <c r="E12" s="75"/>
      <c r="F12" s="268"/>
      <c r="G12" s="268"/>
      <c r="H12" s="268"/>
      <c r="I12" s="268"/>
      <c r="J12" s="268"/>
      <c r="K12" s="268"/>
      <c r="L12" s="268"/>
      <c r="M12" s="268"/>
      <c r="N12" s="268"/>
      <c r="O12" s="74"/>
      <c r="P12" s="79">
        <v>5</v>
      </c>
      <c r="Q12" s="79"/>
    </row>
    <row r="13" spans="1:35" s="63" customFormat="1">
      <c r="A13" s="72"/>
      <c r="B13" s="73" t="s">
        <v>486</v>
      </c>
      <c r="C13" s="74"/>
      <c r="D13" s="74"/>
      <c r="E13" s="75"/>
      <c r="F13" s="268"/>
      <c r="G13" s="268"/>
      <c r="H13" s="268"/>
      <c r="I13" s="268"/>
      <c r="J13" s="268"/>
      <c r="K13" s="268"/>
      <c r="L13" s="268"/>
      <c r="M13" s="268"/>
      <c r="N13" s="268"/>
      <c r="O13" s="74"/>
      <c r="P13" s="79">
        <v>6</v>
      </c>
      <c r="Q13" s="79"/>
    </row>
  </sheetData>
  <mergeCells count="9">
    <mergeCell ref="F1:O1"/>
    <mergeCell ref="F4:O4"/>
    <mergeCell ref="A2:O2"/>
    <mergeCell ref="A3:O3"/>
    <mergeCell ref="C5:F5"/>
    <mergeCell ref="A5:A6"/>
    <mergeCell ref="B5:B6"/>
    <mergeCell ref="O5:O6"/>
    <mergeCell ref="G5:J5"/>
  </mergeCells>
  <printOptions horizontalCentered="1"/>
  <pageMargins left="0.70866141732283472" right="0.51181102362204722" top="0.74803149606299213" bottom="0.74803149606299213" header="0.31496062992125984" footer="0.31496062992125984"/>
  <pageSetup paperSize="9" scale="95"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45"/>
  <sheetViews>
    <sheetView zoomScale="70" zoomScaleNormal="70" workbookViewId="0">
      <pane xSplit="3" ySplit="5" topLeftCell="D6" activePane="bottomRight" state="frozen"/>
      <selection activeCell="Q8" sqref="Q8"/>
      <selection pane="topRight" activeCell="Q8" sqref="Q8"/>
      <selection pane="bottomLeft" activeCell="Q8" sqref="Q8"/>
      <selection pane="bottomRight" activeCell="D7" sqref="D7:I7"/>
    </sheetView>
  </sheetViews>
  <sheetFormatPr defaultColWidth="7.875" defaultRowHeight="15"/>
  <cols>
    <col min="1" max="1" width="7.375" style="28" customWidth="1"/>
    <col min="2" max="2" width="29.5" style="28" customWidth="1"/>
    <col min="3" max="9" width="11.875" style="28" customWidth="1"/>
    <col min="10" max="12" width="7.875" style="28" customWidth="1"/>
    <col min="13" max="13" width="19.75" style="28" customWidth="1"/>
    <col min="14" max="16" width="0" style="28" hidden="1" customWidth="1"/>
    <col min="17" max="16384" width="7.875" style="28"/>
  </cols>
  <sheetData>
    <row r="1" spans="1:15" ht="15.75" customHeight="1">
      <c r="A1" s="29"/>
      <c r="B1" s="30"/>
      <c r="C1" s="30"/>
      <c r="D1" s="30"/>
      <c r="E1" s="2002"/>
      <c r="F1" s="2002"/>
      <c r="G1" s="30"/>
      <c r="H1" s="2002" t="s">
        <v>76</v>
      </c>
      <c r="I1" s="2002"/>
    </row>
    <row r="2" spans="1:15" ht="63" customHeight="1">
      <c r="A2" s="2005" t="s">
        <v>1034</v>
      </c>
      <c r="B2" s="2005"/>
      <c r="C2" s="2005"/>
      <c r="D2" s="2005"/>
      <c r="E2" s="2005"/>
      <c r="F2" s="2005"/>
      <c r="G2" s="2005"/>
      <c r="H2" s="2005"/>
      <c r="I2" s="2005"/>
    </row>
    <row r="3" spans="1:15" ht="2.25" customHeight="1">
      <c r="A3" s="31"/>
      <c r="B3" s="31"/>
      <c r="C3" s="31"/>
      <c r="D3" s="31"/>
      <c r="E3" s="31"/>
      <c r="F3" s="31"/>
      <c r="G3" s="31"/>
      <c r="H3" s="31"/>
      <c r="I3" s="31"/>
    </row>
    <row r="4" spans="1:15" ht="15.75" customHeight="1">
      <c r="A4" s="32"/>
      <c r="B4" s="32"/>
      <c r="C4" s="32"/>
      <c r="D4" s="32"/>
      <c r="E4" s="2003"/>
      <c r="F4" s="2003"/>
      <c r="G4" s="32"/>
      <c r="H4" s="2003" t="s">
        <v>174</v>
      </c>
      <c r="I4" s="2003"/>
    </row>
    <row r="5" spans="1:15" ht="15.75">
      <c r="A5" s="2006" t="s">
        <v>4</v>
      </c>
      <c r="B5" s="2006" t="s">
        <v>181</v>
      </c>
      <c r="C5" s="2006" t="s">
        <v>129</v>
      </c>
      <c r="D5" s="2004" t="s">
        <v>989</v>
      </c>
      <c r="E5" s="2004"/>
      <c r="F5" s="2004"/>
      <c r="G5" s="2004" t="s">
        <v>987</v>
      </c>
      <c r="H5" s="2004"/>
      <c r="I5" s="2004"/>
    </row>
    <row r="6" spans="1:15">
      <c r="A6" s="2006"/>
      <c r="B6" s="2006"/>
      <c r="C6" s="2006"/>
      <c r="D6" s="33" t="s">
        <v>6</v>
      </c>
      <c r="E6" s="33" t="s">
        <v>209</v>
      </c>
      <c r="F6" s="34" t="s">
        <v>185</v>
      </c>
      <c r="G6" s="33" t="s">
        <v>6</v>
      </c>
      <c r="H6" s="33" t="s">
        <v>209</v>
      </c>
      <c r="I6" s="34" t="s">
        <v>185</v>
      </c>
    </row>
    <row r="7" spans="1:15">
      <c r="A7" s="1464"/>
      <c r="B7" s="1465" t="s">
        <v>131</v>
      </c>
      <c r="C7" s="1466"/>
      <c r="D7" s="54"/>
      <c r="E7" s="1467"/>
      <c r="F7" s="1467"/>
      <c r="G7" s="54"/>
      <c r="H7" s="1467"/>
      <c r="I7" s="1467"/>
      <c r="N7" s="28">
        <v>310</v>
      </c>
      <c r="O7" s="381">
        <f t="shared" ref="O7:O43" si="0">F7-N7</f>
        <v>-310</v>
      </c>
    </row>
    <row r="8" spans="1:15" s="705" customFormat="1" ht="15.75">
      <c r="A8" s="1468">
        <v>1</v>
      </c>
      <c r="B8" s="617"/>
      <c r="C8" s="707"/>
      <c r="D8" s="1468"/>
      <c r="E8" s="1469"/>
      <c r="F8" s="1468"/>
      <c r="G8" s="1468"/>
      <c r="H8" s="1469"/>
      <c r="I8" s="1468"/>
      <c r="J8" s="704"/>
      <c r="O8" s="706">
        <f t="shared" si="0"/>
        <v>0</v>
      </c>
    </row>
    <row r="9" spans="1:15" s="545" customFormat="1" ht="15.75">
      <c r="A9" s="1470">
        <v>2</v>
      </c>
      <c r="B9" s="464"/>
      <c r="C9" s="544"/>
      <c r="D9" s="1470"/>
      <c r="E9" s="1471"/>
      <c r="F9" s="1470"/>
      <c r="G9" s="1470"/>
      <c r="H9" s="1471"/>
      <c r="I9" s="1470"/>
      <c r="J9" s="560"/>
      <c r="N9" s="545">
        <v>22</v>
      </c>
      <c r="O9" s="561">
        <f t="shared" si="0"/>
        <v>-22</v>
      </c>
    </row>
    <row r="10" spans="1:15" s="705" customFormat="1" ht="15.75">
      <c r="A10" s="1468">
        <v>3</v>
      </c>
      <c r="B10" s="617"/>
      <c r="C10" s="707"/>
      <c r="D10" s="1468"/>
      <c r="E10" s="1469"/>
      <c r="F10" s="1468"/>
      <c r="G10" s="1468"/>
      <c r="H10" s="1469"/>
      <c r="I10" s="1468"/>
      <c r="N10" s="705">
        <v>17</v>
      </c>
      <c r="O10" s="706">
        <f t="shared" si="0"/>
        <v>-17</v>
      </c>
    </row>
    <row r="11" spans="1:15" s="705" customFormat="1" ht="15.75">
      <c r="A11" s="1468">
        <v>4</v>
      </c>
      <c r="B11" s="617"/>
      <c r="C11" s="707"/>
      <c r="D11" s="1468"/>
      <c r="E11" s="1469"/>
      <c r="F11" s="1468"/>
      <c r="G11" s="1468"/>
      <c r="H11" s="1469"/>
      <c r="I11" s="1468"/>
      <c r="N11" s="705">
        <v>39</v>
      </c>
      <c r="O11" s="706">
        <f t="shared" si="0"/>
        <v>-39</v>
      </c>
    </row>
    <row r="12" spans="1:15" s="545" customFormat="1" ht="15.75" hidden="1">
      <c r="A12" s="1460">
        <v>5</v>
      </c>
      <c r="B12" s="1461"/>
      <c r="C12" s="1462"/>
      <c r="D12" s="1460"/>
      <c r="E12" s="1463"/>
      <c r="F12" s="1460"/>
      <c r="G12" s="1460"/>
      <c r="H12" s="1463"/>
      <c r="I12" s="1460"/>
      <c r="O12" s="561">
        <f t="shared" si="0"/>
        <v>0</v>
      </c>
    </row>
    <row r="13" spans="1:15" s="545" customFormat="1" ht="15.75" hidden="1">
      <c r="A13" s="557">
        <v>6</v>
      </c>
      <c r="B13" s="464"/>
      <c r="C13" s="558"/>
      <c r="D13" s="557"/>
      <c r="E13" s="559"/>
      <c r="F13" s="557"/>
      <c r="G13" s="557"/>
      <c r="H13" s="559"/>
      <c r="I13" s="557"/>
      <c r="O13" s="561">
        <f t="shared" si="0"/>
        <v>0</v>
      </c>
    </row>
    <row r="14" spans="1:15" s="545" customFormat="1" ht="15.75" hidden="1">
      <c r="A14" s="557">
        <v>7</v>
      </c>
      <c r="B14" s="464"/>
      <c r="C14" s="558"/>
      <c r="D14" s="557"/>
      <c r="E14" s="559"/>
      <c r="F14" s="557"/>
      <c r="G14" s="557"/>
      <c r="H14" s="559"/>
      <c r="I14" s="557"/>
      <c r="N14" s="545">
        <v>11</v>
      </c>
      <c r="O14" s="561">
        <f t="shared" si="0"/>
        <v>-11</v>
      </c>
    </row>
    <row r="15" spans="1:15" s="545" customFormat="1" ht="15.75" hidden="1">
      <c r="A15" s="557">
        <v>8</v>
      </c>
      <c r="B15" s="464"/>
      <c r="C15" s="558"/>
      <c r="D15" s="557"/>
      <c r="E15" s="559"/>
      <c r="F15" s="557"/>
      <c r="G15" s="557"/>
      <c r="H15" s="559"/>
      <c r="I15" s="557"/>
      <c r="N15" s="545">
        <v>5</v>
      </c>
      <c r="O15" s="561">
        <f t="shared" si="0"/>
        <v>-5</v>
      </c>
    </row>
    <row r="16" spans="1:15" s="545" customFormat="1" ht="15.75" hidden="1">
      <c r="A16" s="578">
        <v>9</v>
      </c>
      <c r="B16" s="464"/>
      <c r="C16" s="579"/>
      <c r="D16" s="578"/>
      <c r="E16" s="580"/>
      <c r="F16" s="578"/>
      <c r="G16" s="578"/>
      <c r="H16" s="580"/>
      <c r="I16" s="578"/>
      <c r="J16" s="560"/>
      <c r="N16" s="545">
        <v>2</v>
      </c>
      <c r="O16" s="561">
        <f t="shared" si="0"/>
        <v>-2</v>
      </c>
    </row>
    <row r="17" spans="1:15" s="545" customFormat="1" ht="15.75" hidden="1">
      <c r="A17" s="557">
        <v>10</v>
      </c>
      <c r="B17" s="464"/>
      <c r="C17" s="558"/>
      <c r="D17" s="557"/>
      <c r="E17" s="559"/>
      <c r="F17" s="557"/>
      <c r="G17" s="557"/>
      <c r="H17" s="559"/>
      <c r="I17" s="557"/>
      <c r="J17" s="560"/>
      <c r="O17" s="561">
        <f t="shared" si="0"/>
        <v>0</v>
      </c>
    </row>
    <row r="18" spans="1:15" ht="15.75" hidden="1">
      <c r="A18" s="35">
        <v>11</v>
      </c>
      <c r="B18" s="286"/>
      <c r="C18" s="36"/>
      <c r="D18" s="37"/>
      <c r="E18" s="38"/>
      <c r="F18" s="37"/>
      <c r="G18" s="37"/>
      <c r="H18" s="38"/>
      <c r="I18" s="37"/>
      <c r="J18" s="39"/>
      <c r="N18" s="28">
        <v>7</v>
      </c>
      <c r="O18" s="381">
        <f t="shared" si="0"/>
        <v>-7</v>
      </c>
    </row>
    <row r="19" spans="1:15" s="545" customFormat="1" ht="15.75" hidden="1">
      <c r="A19" s="557">
        <v>12</v>
      </c>
      <c r="B19" s="464"/>
      <c r="C19" s="558"/>
      <c r="D19" s="557"/>
      <c r="E19" s="559"/>
      <c r="F19" s="557"/>
      <c r="G19" s="557"/>
      <c r="H19" s="559"/>
      <c r="I19" s="557"/>
      <c r="J19" s="560"/>
      <c r="N19" s="545">
        <v>5</v>
      </c>
      <c r="O19" s="561">
        <f t="shared" si="0"/>
        <v>-5</v>
      </c>
    </row>
    <row r="20" spans="1:15" s="705" customFormat="1" ht="15.75" hidden="1">
      <c r="A20" s="701">
        <v>13</v>
      </c>
      <c r="B20" s="617"/>
      <c r="C20" s="702"/>
      <c r="D20" s="701"/>
      <c r="E20" s="703"/>
      <c r="F20" s="701"/>
      <c r="G20" s="701"/>
      <c r="H20" s="703"/>
      <c r="I20" s="701"/>
      <c r="J20" s="704"/>
      <c r="N20" s="705">
        <v>16</v>
      </c>
      <c r="O20" s="706">
        <f t="shared" si="0"/>
        <v>-16</v>
      </c>
    </row>
    <row r="21" spans="1:15" s="755" customFormat="1" ht="15.75" hidden="1">
      <c r="A21" s="751">
        <v>14</v>
      </c>
      <c r="B21" s="414"/>
      <c r="C21" s="752"/>
      <c r="D21" s="751"/>
      <c r="E21" s="753"/>
      <c r="F21" s="751"/>
      <c r="G21" s="751"/>
      <c r="H21" s="753"/>
      <c r="I21" s="751"/>
      <c r="J21" s="754"/>
      <c r="N21" s="755">
        <v>19</v>
      </c>
      <c r="O21" s="756">
        <f t="shared" si="0"/>
        <v>-19</v>
      </c>
    </row>
    <row r="22" spans="1:15" s="705" customFormat="1" ht="15.75" hidden="1">
      <c r="A22" s="701">
        <v>15</v>
      </c>
      <c r="B22" s="617"/>
      <c r="C22" s="702"/>
      <c r="D22" s="701"/>
      <c r="E22" s="703"/>
      <c r="F22" s="701"/>
      <c r="G22" s="701"/>
      <c r="H22" s="703"/>
      <c r="I22" s="701"/>
      <c r="J22" s="704"/>
      <c r="O22" s="706">
        <f t="shared" si="0"/>
        <v>0</v>
      </c>
    </row>
    <row r="23" spans="1:15" s="705" customFormat="1" ht="15.75" hidden="1">
      <c r="A23" s="701">
        <v>16</v>
      </c>
      <c r="B23" s="617"/>
      <c r="C23" s="702"/>
      <c r="D23" s="701"/>
      <c r="E23" s="703"/>
      <c r="F23" s="701"/>
      <c r="G23" s="701"/>
      <c r="H23" s="703"/>
      <c r="I23" s="701"/>
      <c r="J23" s="704"/>
      <c r="O23" s="706">
        <f t="shared" si="0"/>
        <v>0</v>
      </c>
    </row>
    <row r="24" spans="1:15" s="545" customFormat="1" ht="15.75" hidden="1">
      <c r="A24" s="557">
        <v>17</v>
      </c>
      <c r="B24" s="464"/>
      <c r="C24" s="558"/>
      <c r="D24" s="557"/>
      <c r="E24" s="559"/>
      <c r="F24" s="557"/>
      <c r="G24" s="557"/>
      <c r="H24" s="559"/>
      <c r="I24" s="557"/>
      <c r="J24" s="560" t="s">
        <v>423</v>
      </c>
      <c r="N24" s="545">
        <v>35</v>
      </c>
      <c r="O24" s="561">
        <f t="shared" si="0"/>
        <v>-35</v>
      </c>
    </row>
    <row r="25" spans="1:15" s="545" customFormat="1" ht="15.75" hidden="1">
      <c r="A25" s="557">
        <v>18</v>
      </c>
      <c r="B25" s="464"/>
      <c r="C25" s="558"/>
      <c r="D25" s="557"/>
      <c r="E25" s="559"/>
      <c r="F25" s="557"/>
      <c r="G25" s="557"/>
      <c r="H25" s="559"/>
      <c r="I25" s="557"/>
      <c r="J25" s="560"/>
      <c r="O25" s="561">
        <f t="shared" si="0"/>
        <v>0</v>
      </c>
    </row>
    <row r="26" spans="1:15" s="545" customFormat="1" ht="15.75" hidden="1">
      <c r="A26" s="557">
        <v>19</v>
      </c>
      <c r="B26" s="464"/>
      <c r="C26" s="558"/>
      <c r="D26" s="557"/>
      <c r="E26" s="559"/>
      <c r="F26" s="557"/>
      <c r="G26" s="557"/>
      <c r="H26" s="559"/>
      <c r="I26" s="557"/>
      <c r="J26" s="560"/>
      <c r="N26" s="545">
        <v>36</v>
      </c>
      <c r="O26" s="561">
        <f t="shared" si="0"/>
        <v>-36</v>
      </c>
    </row>
    <row r="27" spans="1:15" s="545" customFormat="1" ht="15.75" hidden="1">
      <c r="A27" s="557">
        <v>20</v>
      </c>
      <c r="B27" s="464"/>
      <c r="C27" s="558"/>
      <c r="D27" s="557"/>
      <c r="E27" s="559"/>
      <c r="F27" s="557"/>
      <c r="G27" s="557"/>
      <c r="H27" s="559"/>
      <c r="I27" s="557"/>
      <c r="J27" s="560"/>
      <c r="O27" s="561">
        <f t="shared" si="0"/>
        <v>0</v>
      </c>
    </row>
    <row r="28" spans="1:15" s="545" customFormat="1" ht="15" hidden="1" customHeight="1">
      <c r="A28" s="557">
        <v>21</v>
      </c>
      <c r="B28" s="464"/>
      <c r="C28" s="558"/>
      <c r="D28" s="557"/>
      <c r="E28" s="559"/>
      <c r="F28" s="557"/>
      <c r="G28" s="557"/>
      <c r="H28" s="559"/>
      <c r="I28" s="557"/>
      <c r="J28" s="560"/>
      <c r="N28" s="545">
        <v>5</v>
      </c>
      <c r="O28" s="561">
        <f t="shared" si="0"/>
        <v>-5</v>
      </c>
    </row>
    <row r="29" spans="1:15" s="545" customFormat="1" ht="15" hidden="1" customHeight="1">
      <c r="A29" s="557">
        <v>22</v>
      </c>
      <c r="B29" s="464"/>
      <c r="C29" s="558"/>
      <c r="D29" s="557"/>
      <c r="E29" s="559"/>
      <c r="F29" s="557"/>
      <c r="G29" s="557"/>
      <c r="H29" s="559"/>
      <c r="I29" s="557"/>
      <c r="J29" s="560"/>
      <c r="O29" s="561">
        <f t="shared" si="0"/>
        <v>0</v>
      </c>
    </row>
    <row r="30" spans="1:15" s="545" customFormat="1" ht="14.45" hidden="1" customHeight="1">
      <c r="A30" s="557">
        <v>23</v>
      </c>
      <c r="B30" s="464"/>
      <c r="C30" s="558"/>
      <c r="D30" s="557"/>
      <c r="E30" s="559"/>
      <c r="F30" s="557"/>
      <c r="G30" s="557"/>
      <c r="H30" s="559"/>
      <c r="I30" s="557"/>
      <c r="J30" s="560" t="s">
        <v>423</v>
      </c>
      <c r="O30" s="561">
        <f t="shared" si="0"/>
        <v>0</v>
      </c>
    </row>
    <row r="31" spans="1:15" s="705" customFormat="1" ht="14.45" hidden="1" customHeight="1">
      <c r="A31" s="701">
        <v>24</v>
      </c>
      <c r="B31" s="617"/>
      <c r="C31" s="702"/>
      <c r="D31" s="701"/>
      <c r="E31" s="703"/>
      <c r="F31" s="701"/>
      <c r="G31" s="701"/>
      <c r="H31" s="703"/>
      <c r="I31" s="701"/>
      <c r="J31" s="704" t="s">
        <v>423</v>
      </c>
      <c r="N31" s="705">
        <v>12</v>
      </c>
      <c r="O31" s="706">
        <f t="shared" si="0"/>
        <v>-12</v>
      </c>
    </row>
    <row r="32" spans="1:15" s="545" customFormat="1" ht="14.45" hidden="1" customHeight="1">
      <c r="A32" s="557">
        <v>25</v>
      </c>
      <c r="B32" s="464"/>
      <c r="C32" s="558"/>
      <c r="D32" s="557"/>
      <c r="E32" s="559"/>
      <c r="F32" s="557"/>
      <c r="G32" s="557"/>
      <c r="H32" s="559"/>
      <c r="I32" s="557"/>
      <c r="J32" s="560" t="s">
        <v>423</v>
      </c>
      <c r="N32" s="545">
        <v>11</v>
      </c>
      <c r="O32" s="561">
        <f t="shared" si="0"/>
        <v>-11</v>
      </c>
    </row>
    <row r="33" spans="1:15" s="545" customFormat="1" ht="14.45" hidden="1" customHeight="1">
      <c r="A33" s="557">
        <v>26</v>
      </c>
      <c r="B33" s="464"/>
      <c r="C33" s="558"/>
      <c r="D33" s="557"/>
      <c r="E33" s="559"/>
      <c r="F33" s="557"/>
      <c r="G33" s="557"/>
      <c r="H33" s="559"/>
      <c r="I33" s="557"/>
      <c r="J33" s="560"/>
      <c r="O33" s="561">
        <f t="shared" si="0"/>
        <v>0</v>
      </c>
    </row>
    <row r="34" spans="1:15" s="545" customFormat="1" ht="14.45" hidden="1" customHeight="1">
      <c r="A34" s="557">
        <v>27</v>
      </c>
      <c r="B34" s="464"/>
      <c r="C34" s="558"/>
      <c r="D34" s="557"/>
      <c r="E34" s="559"/>
      <c r="F34" s="557"/>
      <c r="G34" s="557"/>
      <c r="H34" s="559"/>
      <c r="I34" s="557"/>
      <c r="J34" s="560"/>
      <c r="O34" s="561">
        <f t="shared" si="0"/>
        <v>0</v>
      </c>
    </row>
    <row r="35" spans="1:15" s="545" customFormat="1" ht="15.75" hidden="1">
      <c r="A35" s="557">
        <v>28</v>
      </c>
      <c r="B35" s="464"/>
      <c r="C35" s="558"/>
      <c r="D35" s="557"/>
      <c r="E35" s="559"/>
      <c r="F35" s="557"/>
      <c r="G35" s="557"/>
      <c r="H35" s="559"/>
      <c r="I35" s="557"/>
      <c r="J35" s="560" t="s">
        <v>423</v>
      </c>
      <c r="N35" s="545">
        <v>17</v>
      </c>
      <c r="O35" s="561">
        <f t="shared" si="0"/>
        <v>-17</v>
      </c>
    </row>
    <row r="36" spans="1:15" s="705" customFormat="1" ht="15.75" hidden="1">
      <c r="A36" s="701">
        <v>29</v>
      </c>
      <c r="B36" s="617"/>
      <c r="C36" s="702"/>
      <c r="D36" s="701"/>
      <c r="E36" s="703"/>
      <c r="F36" s="701"/>
      <c r="G36" s="701"/>
      <c r="H36" s="703"/>
      <c r="I36" s="701"/>
      <c r="J36" s="704" t="s">
        <v>423</v>
      </c>
      <c r="N36" s="705">
        <v>10</v>
      </c>
      <c r="O36" s="706">
        <f t="shared" si="0"/>
        <v>-10</v>
      </c>
    </row>
    <row r="37" spans="1:15" s="705" customFormat="1" ht="15.75" hidden="1">
      <c r="A37" s="701">
        <v>30</v>
      </c>
      <c r="B37" s="617"/>
      <c r="C37" s="702"/>
      <c r="D37" s="701"/>
      <c r="E37" s="703"/>
      <c r="F37" s="701"/>
      <c r="G37" s="701"/>
      <c r="H37" s="703"/>
      <c r="I37" s="701"/>
      <c r="J37" s="704" t="s">
        <v>423</v>
      </c>
      <c r="N37" s="705">
        <v>2</v>
      </c>
      <c r="O37" s="706">
        <f t="shared" si="0"/>
        <v>-2</v>
      </c>
    </row>
    <row r="38" spans="1:15" s="545" customFormat="1" ht="15.75" hidden="1">
      <c r="A38" s="557">
        <v>31</v>
      </c>
      <c r="B38" s="464"/>
      <c r="C38" s="558"/>
      <c r="D38" s="557"/>
      <c r="E38" s="559"/>
      <c r="F38" s="557"/>
      <c r="G38" s="557"/>
      <c r="H38" s="559"/>
      <c r="I38" s="557"/>
      <c r="J38" s="560"/>
      <c r="O38" s="561">
        <f t="shared" si="0"/>
        <v>0</v>
      </c>
    </row>
    <row r="39" spans="1:15" s="545" customFormat="1" ht="15.75" hidden="1">
      <c r="A39" s="557">
        <v>32</v>
      </c>
      <c r="B39" s="464"/>
      <c r="C39" s="558"/>
      <c r="D39" s="557"/>
      <c r="E39" s="559"/>
      <c r="F39" s="610"/>
      <c r="G39" s="557"/>
      <c r="H39" s="559"/>
      <c r="I39" s="610"/>
      <c r="J39" s="560" t="s">
        <v>423</v>
      </c>
      <c r="N39" s="545">
        <v>12</v>
      </c>
      <c r="O39" s="561">
        <f t="shared" si="0"/>
        <v>-12</v>
      </c>
    </row>
    <row r="40" spans="1:15" s="545" customFormat="1" ht="15.75" hidden="1">
      <c r="A40" s="557">
        <v>33</v>
      </c>
      <c r="B40" s="464"/>
      <c r="C40" s="558"/>
      <c r="D40" s="557"/>
      <c r="E40" s="559"/>
      <c r="F40" s="557"/>
      <c r="G40" s="557"/>
      <c r="H40" s="559"/>
      <c r="I40" s="557"/>
      <c r="N40" s="545">
        <v>18</v>
      </c>
      <c r="O40" s="561">
        <f t="shared" si="0"/>
        <v>-18</v>
      </c>
    </row>
    <row r="41" spans="1:15" s="545" customFormat="1" ht="15.75" hidden="1">
      <c r="A41" s="557">
        <v>34</v>
      </c>
      <c r="B41" s="464"/>
      <c r="C41" s="558"/>
      <c r="D41" s="557"/>
      <c r="E41" s="559"/>
      <c r="F41" s="557"/>
      <c r="G41" s="557"/>
      <c r="H41" s="559"/>
      <c r="I41" s="557"/>
      <c r="N41" s="545">
        <v>2</v>
      </c>
      <c r="O41" s="561">
        <f t="shared" si="0"/>
        <v>-2</v>
      </c>
    </row>
    <row r="42" spans="1:15" s="705" customFormat="1" ht="15.75" hidden="1">
      <c r="A42" s="701">
        <v>35</v>
      </c>
      <c r="B42" s="617"/>
      <c r="C42" s="702"/>
      <c r="D42" s="701"/>
      <c r="E42" s="703"/>
      <c r="F42" s="701"/>
      <c r="G42" s="701"/>
      <c r="H42" s="703"/>
      <c r="I42" s="701"/>
      <c r="N42" s="705">
        <v>2</v>
      </c>
      <c r="O42" s="706">
        <f t="shared" si="0"/>
        <v>-2</v>
      </c>
    </row>
    <row r="43" spans="1:15" s="705" customFormat="1" ht="15.75" hidden="1">
      <c r="A43" s="701">
        <v>36</v>
      </c>
      <c r="B43" s="617"/>
      <c r="C43" s="702"/>
      <c r="D43" s="701"/>
      <c r="E43" s="703"/>
      <c r="F43" s="701"/>
      <c r="G43" s="701"/>
      <c r="H43" s="703"/>
      <c r="I43" s="701"/>
      <c r="N43" s="705">
        <v>5</v>
      </c>
      <c r="O43" s="706">
        <f t="shared" si="0"/>
        <v>-5</v>
      </c>
    </row>
    <row r="44" spans="1:15" s="545" customFormat="1" ht="15.75" hidden="1">
      <c r="A44" s="557">
        <v>37</v>
      </c>
      <c r="B44" s="464"/>
      <c r="C44" s="558"/>
      <c r="D44" s="614"/>
      <c r="E44" s="615"/>
      <c r="F44" s="557"/>
      <c r="G44" s="614"/>
      <c r="H44" s="615"/>
      <c r="I44" s="557"/>
    </row>
    <row r="45" spans="1:15" s="705" customFormat="1" ht="15.75" hidden="1">
      <c r="A45" s="705">
        <v>38</v>
      </c>
      <c r="B45" s="617"/>
      <c r="C45" s="702"/>
      <c r="E45" s="723"/>
      <c r="F45" s="701"/>
      <c r="H45" s="723"/>
      <c r="I45" s="701"/>
    </row>
  </sheetData>
  <mergeCells count="10">
    <mergeCell ref="H1:I1"/>
    <mergeCell ref="H4:I4"/>
    <mergeCell ref="G5:I5"/>
    <mergeCell ref="A2:I2"/>
    <mergeCell ref="E1:F1"/>
    <mergeCell ref="D5:F5"/>
    <mergeCell ref="A5:A6"/>
    <mergeCell ref="B5:B6"/>
    <mergeCell ref="C5:C6"/>
    <mergeCell ref="E4:F4"/>
  </mergeCells>
  <printOptions horizontalCentered="1"/>
  <pageMargins left="0.70866141732283472" right="0.51181102362204722" top="0.74803149606299213" bottom="0.74803149606299213" header="0.31496062992125984" footer="0.31496062992125984"/>
  <pageSetup paperSize="9"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1"/>
  <sheetViews>
    <sheetView zoomScale="80" zoomScaleNormal="80" workbookViewId="0">
      <pane ySplit="8" topLeftCell="A15" activePane="bottomLeft" state="frozen"/>
      <selection activeCell="Q8" sqref="Q8"/>
      <selection pane="bottomLeft" activeCell="H17" sqref="H17"/>
    </sheetView>
  </sheetViews>
  <sheetFormatPr defaultColWidth="8" defaultRowHeight="15.75"/>
  <cols>
    <col min="1" max="1" width="5.25" style="1089" customWidth="1"/>
    <col min="2" max="2" width="27.625" style="1125" customWidth="1"/>
    <col min="3" max="3" width="10.125" style="1090" customWidth="1"/>
    <col min="4" max="4" width="9.125" style="1090" customWidth="1"/>
    <col min="5" max="5" width="9.125" style="1126" customWidth="1"/>
    <col min="6" max="6" width="9.125" style="1090" customWidth="1"/>
    <col min="7" max="7" width="9.125" style="1126" customWidth="1"/>
    <col min="8" max="8" width="11.625" style="1090" customWidth="1"/>
    <col min="9" max="9" width="12.125" style="1090" customWidth="1"/>
    <col min="10" max="10" width="11" style="1090" customWidth="1"/>
    <col min="11" max="11" width="11.5" style="1090" customWidth="1"/>
    <col min="12" max="12" width="16.75" style="1090" customWidth="1"/>
    <col min="13" max="13" width="8" style="1089" hidden="1" customWidth="1"/>
    <col min="14" max="15" width="8" style="1089" customWidth="1"/>
    <col min="16" max="16" width="12.25" style="1089" customWidth="1"/>
    <col min="17" max="17" width="8" style="1089" customWidth="1"/>
    <col min="18" max="18" width="11.375" style="1089" customWidth="1"/>
    <col min="19" max="19" width="15.75" style="1089" customWidth="1"/>
    <col min="20" max="20" width="8" style="1089" customWidth="1"/>
    <col min="21" max="21" width="8.375" style="1089" bestFit="1" customWidth="1"/>
    <col min="22" max="255" width="8" style="1089"/>
    <col min="256" max="256" width="5.125" style="1089" customWidth="1"/>
    <col min="257" max="257" width="50.25" style="1089" customWidth="1"/>
    <col min="258" max="258" width="11.125" style="1089" customWidth="1"/>
    <col min="259" max="262" width="11.875" style="1089" customWidth="1"/>
    <col min="263" max="263" width="10.125" style="1089" customWidth="1"/>
    <col min="264" max="264" width="12.375" style="1089" customWidth="1"/>
    <col min="265" max="511" width="8" style="1089"/>
    <col min="512" max="512" width="5.125" style="1089" customWidth="1"/>
    <col min="513" max="513" width="50.25" style="1089" customWidth="1"/>
    <col min="514" max="514" width="11.125" style="1089" customWidth="1"/>
    <col min="515" max="518" width="11.875" style="1089" customWidth="1"/>
    <col min="519" max="519" width="10.125" style="1089" customWidth="1"/>
    <col min="520" max="520" width="12.375" style="1089" customWidth="1"/>
    <col min="521" max="767" width="8" style="1089"/>
    <col min="768" max="768" width="5.125" style="1089" customWidth="1"/>
    <col min="769" max="769" width="50.25" style="1089" customWidth="1"/>
    <col min="770" max="770" width="11.125" style="1089" customWidth="1"/>
    <col min="771" max="774" width="11.875" style="1089" customWidth="1"/>
    <col min="775" max="775" width="10.125" style="1089" customWidth="1"/>
    <col min="776" max="776" width="12.375" style="1089" customWidth="1"/>
    <col min="777" max="1023" width="8" style="1089"/>
    <col min="1024" max="1024" width="5.125" style="1089" customWidth="1"/>
    <col min="1025" max="1025" width="50.25" style="1089" customWidth="1"/>
    <col min="1026" max="1026" width="11.125" style="1089" customWidth="1"/>
    <col min="1027" max="1030" width="11.875" style="1089" customWidth="1"/>
    <col min="1031" max="1031" width="10.125" style="1089" customWidth="1"/>
    <col min="1032" max="1032" width="12.375" style="1089" customWidth="1"/>
    <col min="1033" max="1279" width="8" style="1089"/>
    <col min="1280" max="1280" width="5.125" style="1089" customWidth="1"/>
    <col min="1281" max="1281" width="50.25" style="1089" customWidth="1"/>
    <col min="1282" max="1282" width="11.125" style="1089" customWidth="1"/>
    <col min="1283" max="1286" width="11.875" style="1089" customWidth="1"/>
    <col min="1287" max="1287" width="10.125" style="1089" customWidth="1"/>
    <col min="1288" max="1288" width="12.375" style="1089" customWidth="1"/>
    <col min="1289" max="1535" width="8" style="1089"/>
    <col min="1536" max="1536" width="5.125" style="1089" customWidth="1"/>
    <col min="1537" max="1537" width="50.25" style="1089" customWidth="1"/>
    <col min="1538" max="1538" width="11.125" style="1089" customWidth="1"/>
    <col min="1539" max="1542" width="11.875" style="1089" customWidth="1"/>
    <col min="1543" max="1543" width="10.125" style="1089" customWidth="1"/>
    <col min="1544" max="1544" width="12.375" style="1089" customWidth="1"/>
    <col min="1545" max="1791" width="8" style="1089"/>
    <col min="1792" max="1792" width="5.125" style="1089" customWidth="1"/>
    <col min="1793" max="1793" width="50.25" style="1089" customWidth="1"/>
    <col min="1794" max="1794" width="11.125" style="1089" customWidth="1"/>
    <col min="1795" max="1798" width="11.875" style="1089" customWidth="1"/>
    <col min="1799" max="1799" width="10.125" style="1089" customWidth="1"/>
    <col min="1800" max="1800" width="12.375" style="1089" customWidth="1"/>
    <col min="1801" max="2047" width="8" style="1089"/>
    <col min="2048" max="2048" width="5.125" style="1089" customWidth="1"/>
    <col min="2049" max="2049" width="50.25" style="1089" customWidth="1"/>
    <col min="2050" max="2050" width="11.125" style="1089" customWidth="1"/>
    <col min="2051" max="2054" width="11.875" style="1089" customWidth="1"/>
    <col min="2055" max="2055" width="10.125" style="1089" customWidth="1"/>
    <col min="2056" max="2056" width="12.375" style="1089" customWidth="1"/>
    <col min="2057" max="2303" width="8" style="1089"/>
    <col min="2304" max="2304" width="5.125" style="1089" customWidth="1"/>
    <col min="2305" max="2305" width="50.25" style="1089" customWidth="1"/>
    <col min="2306" max="2306" width="11.125" style="1089" customWidth="1"/>
    <col min="2307" max="2310" width="11.875" style="1089" customWidth="1"/>
    <col min="2311" max="2311" width="10.125" style="1089" customWidth="1"/>
    <col min="2312" max="2312" width="12.375" style="1089" customWidth="1"/>
    <col min="2313" max="2559" width="8" style="1089"/>
    <col min="2560" max="2560" width="5.125" style="1089" customWidth="1"/>
    <col min="2561" max="2561" width="50.25" style="1089" customWidth="1"/>
    <col min="2562" max="2562" width="11.125" style="1089" customWidth="1"/>
    <col min="2563" max="2566" width="11.875" style="1089" customWidth="1"/>
    <col min="2567" max="2567" width="10.125" style="1089" customWidth="1"/>
    <col min="2568" max="2568" width="12.375" style="1089" customWidth="1"/>
    <col min="2569" max="2815" width="8" style="1089"/>
    <col min="2816" max="2816" width="5.125" style="1089" customWidth="1"/>
    <col min="2817" max="2817" width="50.25" style="1089" customWidth="1"/>
    <col min="2818" max="2818" width="11.125" style="1089" customWidth="1"/>
    <col min="2819" max="2822" width="11.875" style="1089" customWidth="1"/>
    <col min="2823" max="2823" width="10.125" style="1089" customWidth="1"/>
    <col min="2824" max="2824" width="12.375" style="1089" customWidth="1"/>
    <col min="2825" max="3071" width="8" style="1089"/>
    <col min="3072" max="3072" width="5.125" style="1089" customWidth="1"/>
    <col min="3073" max="3073" width="50.25" style="1089" customWidth="1"/>
    <col min="3074" max="3074" width="11.125" style="1089" customWidth="1"/>
    <col min="3075" max="3078" width="11.875" style="1089" customWidth="1"/>
    <col min="3079" max="3079" width="10.125" style="1089" customWidth="1"/>
    <col min="3080" max="3080" width="12.375" style="1089" customWidth="1"/>
    <col min="3081" max="3327" width="8" style="1089"/>
    <col min="3328" max="3328" width="5.125" style="1089" customWidth="1"/>
    <col min="3329" max="3329" width="50.25" style="1089" customWidth="1"/>
    <col min="3330" max="3330" width="11.125" style="1089" customWidth="1"/>
    <col min="3331" max="3334" width="11.875" style="1089" customWidth="1"/>
    <col min="3335" max="3335" width="10.125" style="1089" customWidth="1"/>
    <col min="3336" max="3336" width="12.375" style="1089" customWidth="1"/>
    <col min="3337" max="3583" width="8" style="1089"/>
    <col min="3584" max="3584" width="5.125" style="1089" customWidth="1"/>
    <col min="3585" max="3585" width="50.25" style="1089" customWidth="1"/>
    <col min="3586" max="3586" width="11.125" style="1089" customWidth="1"/>
    <col min="3587" max="3590" width="11.875" style="1089" customWidth="1"/>
    <col min="3591" max="3591" width="10.125" style="1089" customWidth="1"/>
    <col min="3592" max="3592" width="12.375" style="1089" customWidth="1"/>
    <col min="3593" max="3839" width="8" style="1089"/>
    <col min="3840" max="3840" width="5.125" style="1089" customWidth="1"/>
    <col min="3841" max="3841" width="50.25" style="1089" customWidth="1"/>
    <col min="3842" max="3842" width="11.125" style="1089" customWidth="1"/>
    <col min="3843" max="3846" width="11.875" style="1089" customWidth="1"/>
    <col min="3847" max="3847" width="10.125" style="1089" customWidth="1"/>
    <col min="3848" max="3848" width="12.375" style="1089" customWidth="1"/>
    <col min="3849" max="4095" width="8" style="1089"/>
    <col min="4096" max="4096" width="5.125" style="1089" customWidth="1"/>
    <col min="4097" max="4097" width="50.25" style="1089" customWidth="1"/>
    <col min="4098" max="4098" width="11.125" style="1089" customWidth="1"/>
    <col min="4099" max="4102" width="11.875" style="1089" customWidth="1"/>
    <col min="4103" max="4103" width="10.125" style="1089" customWidth="1"/>
    <col min="4104" max="4104" width="12.375" style="1089" customWidth="1"/>
    <col min="4105" max="4351" width="8" style="1089"/>
    <col min="4352" max="4352" width="5.125" style="1089" customWidth="1"/>
    <col min="4353" max="4353" width="50.25" style="1089" customWidth="1"/>
    <col min="4354" max="4354" width="11.125" style="1089" customWidth="1"/>
    <col min="4355" max="4358" width="11.875" style="1089" customWidth="1"/>
    <col min="4359" max="4359" width="10.125" style="1089" customWidth="1"/>
    <col min="4360" max="4360" width="12.375" style="1089" customWidth="1"/>
    <col min="4361" max="4607" width="8" style="1089"/>
    <col min="4608" max="4608" width="5.125" style="1089" customWidth="1"/>
    <col min="4609" max="4609" width="50.25" style="1089" customWidth="1"/>
    <col min="4610" max="4610" width="11.125" style="1089" customWidth="1"/>
    <col min="4611" max="4614" width="11.875" style="1089" customWidth="1"/>
    <col min="4615" max="4615" width="10.125" style="1089" customWidth="1"/>
    <col min="4616" max="4616" width="12.375" style="1089" customWidth="1"/>
    <col min="4617" max="4863" width="8" style="1089"/>
    <col min="4864" max="4864" width="5.125" style="1089" customWidth="1"/>
    <col min="4865" max="4865" width="50.25" style="1089" customWidth="1"/>
    <col min="4866" max="4866" width="11.125" style="1089" customWidth="1"/>
    <col min="4867" max="4870" width="11.875" style="1089" customWidth="1"/>
    <col min="4871" max="4871" width="10.125" style="1089" customWidth="1"/>
    <col min="4872" max="4872" width="12.375" style="1089" customWidth="1"/>
    <col min="4873" max="5119" width="8" style="1089"/>
    <col min="5120" max="5120" width="5.125" style="1089" customWidth="1"/>
    <col min="5121" max="5121" width="50.25" style="1089" customWidth="1"/>
    <col min="5122" max="5122" width="11.125" style="1089" customWidth="1"/>
    <col min="5123" max="5126" width="11.875" style="1089" customWidth="1"/>
    <col min="5127" max="5127" width="10.125" style="1089" customWidth="1"/>
    <col min="5128" max="5128" width="12.375" style="1089" customWidth="1"/>
    <col min="5129" max="5375" width="8" style="1089"/>
    <col min="5376" max="5376" width="5.125" style="1089" customWidth="1"/>
    <col min="5377" max="5377" width="50.25" style="1089" customWidth="1"/>
    <col min="5378" max="5378" width="11.125" style="1089" customWidth="1"/>
    <col min="5379" max="5382" width="11.875" style="1089" customWidth="1"/>
    <col min="5383" max="5383" width="10.125" style="1089" customWidth="1"/>
    <col min="5384" max="5384" width="12.375" style="1089" customWidth="1"/>
    <col min="5385" max="5631" width="8" style="1089"/>
    <col min="5632" max="5632" width="5.125" style="1089" customWidth="1"/>
    <col min="5633" max="5633" width="50.25" style="1089" customWidth="1"/>
    <col min="5634" max="5634" width="11.125" style="1089" customWidth="1"/>
    <col min="5635" max="5638" width="11.875" style="1089" customWidth="1"/>
    <col min="5639" max="5639" width="10.125" style="1089" customWidth="1"/>
    <col min="5640" max="5640" width="12.375" style="1089" customWidth="1"/>
    <col min="5641" max="5887" width="8" style="1089"/>
    <col min="5888" max="5888" width="5.125" style="1089" customWidth="1"/>
    <col min="5889" max="5889" width="50.25" style="1089" customWidth="1"/>
    <col min="5890" max="5890" width="11.125" style="1089" customWidth="1"/>
    <col min="5891" max="5894" width="11.875" style="1089" customWidth="1"/>
    <col min="5895" max="5895" width="10.125" style="1089" customWidth="1"/>
    <col min="5896" max="5896" width="12.375" style="1089" customWidth="1"/>
    <col min="5897" max="6143" width="8" style="1089"/>
    <col min="6144" max="6144" width="5.125" style="1089" customWidth="1"/>
    <col min="6145" max="6145" width="50.25" style="1089" customWidth="1"/>
    <col min="6146" max="6146" width="11.125" style="1089" customWidth="1"/>
    <col min="6147" max="6150" width="11.875" style="1089" customWidth="1"/>
    <col min="6151" max="6151" width="10.125" style="1089" customWidth="1"/>
    <col min="6152" max="6152" width="12.375" style="1089" customWidth="1"/>
    <col min="6153" max="6399" width="8" style="1089"/>
    <col min="6400" max="6400" width="5.125" style="1089" customWidth="1"/>
    <col min="6401" max="6401" width="50.25" style="1089" customWidth="1"/>
    <col min="6402" max="6402" width="11.125" style="1089" customWidth="1"/>
    <col min="6403" max="6406" width="11.875" style="1089" customWidth="1"/>
    <col min="6407" max="6407" width="10.125" style="1089" customWidth="1"/>
    <col min="6408" max="6408" width="12.375" style="1089" customWidth="1"/>
    <col min="6409" max="6655" width="8" style="1089"/>
    <col min="6656" max="6656" width="5.125" style="1089" customWidth="1"/>
    <col min="6657" max="6657" width="50.25" style="1089" customWidth="1"/>
    <col min="6658" max="6658" width="11.125" style="1089" customWidth="1"/>
    <col min="6659" max="6662" width="11.875" style="1089" customWidth="1"/>
    <col min="6663" max="6663" width="10.125" style="1089" customWidth="1"/>
    <col min="6664" max="6664" width="12.375" style="1089" customWidth="1"/>
    <col min="6665" max="6911" width="8" style="1089"/>
    <col min="6912" max="6912" width="5.125" style="1089" customWidth="1"/>
    <col min="6913" max="6913" width="50.25" style="1089" customWidth="1"/>
    <col min="6914" max="6914" width="11.125" style="1089" customWidth="1"/>
    <col min="6915" max="6918" width="11.875" style="1089" customWidth="1"/>
    <col min="6919" max="6919" width="10.125" style="1089" customWidth="1"/>
    <col min="6920" max="6920" width="12.375" style="1089" customWidth="1"/>
    <col min="6921" max="7167" width="8" style="1089"/>
    <col min="7168" max="7168" width="5.125" style="1089" customWidth="1"/>
    <col min="7169" max="7169" width="50.25" style="1089" customWidth="1"/>
    <col min="7170" max="7170" width="11.125" style="1089" customWidth="1"/>
    <col min="7171" max="7174" width="11.875" style="1089" customWidth="1"/>
    <col min="7175" max="7175" width="10.125" style="1089" customWidth="1"/>
    <col min="7176" max="7176" width="12.375" style="1089" customWidth="1"/>
    <col min="7177" max="7423" width="8" style="1089"/>
    <col min="7424" max="7424" width="5.125" style="1089" customWidth="1"/>
    <col min="7425" max="7425" width="50.25" style="1089" customWidth="1"/>
    <col min="7426" max="7426" width="11.125" style="1089" customWidth="1"/>
    <col min="7427" max="7430" width="11.875" style="1089" customWidth="1"/>
    <col min="7431" max="7431" width="10.125" style="1089" customWidth="1"/>
    <col min="7432" max="7432" width="12.375" style="1089" customWidth="1"/>
    <col min="7433" max="7679" width="8" style="1089"/>
    <col min="7680" max="7680" width="5.125" style="1089" customWidth="1"/>
    <col min="7681" max="7681" width="50.25" style="1089" customWidth="1"/>
    <col min="7682" max="7682" width="11.125" style="1089" customWidth="1"/>
    <col min="7683" max="7686" width="11.875" style="1089" customWidth="1"/>
    <col min="7687" max="7687" width="10.125" style="1089" customWidth="1"/>
    <col min="7688" max="7688" width="12.375" style="1089" customWidth="1"/>
    <col min="7689" max="7935" width="8" style="1089"/>
    <col min="7936" max="7936" width="5.125" style="1089" customWidth="1"/>
    <col min="7937" max="7937" width="50.25" style="1089" customWidth="1"/>
    <col min="7938" max="7938" width="11.125" style="1089" customWidth="1"/>
    <col min="7939" max="7942" width="11.875" style="1089" customWidth="1"/>
    <col min="7943" max="7943" width="10.125" style="1089" customWidth="1"/>
    <col min="7944" max="7944" width="12.375" style="1089" customWidth="1"/>
    <col min="7945" max="8191" width="8" style="1089"/>
    <col min="8192" max="8192" width="5.125" style="1089" customWidth="1"/>
    <col min="8193" max="8193" width="50.25" style="1089" customWidth="1"/>
    <col min="8194" max="8194" width="11.125" style="1089" customWidth="1"/>
    <col min="8195" max="8198" width="11.875" style="1089" customWidth="1"/>
    <col min="8199" max="8199" width="10.125" style="1089" customWidth="1"/>
    <col min="8200" max="8200" width="12.375" style="1089" customWidth="1"/>
    <col min="8201" max="8447" width="8" style="1089"/>
    <col min="8448" max="8448" width="5.125" style="1089" customWidth="1"/>
    <col min="8449" max="8449" width="50.25" style="1089" customWidth="1"/>
    <col min="8450" max="8450" width="11.125" style="1089" customWidth="1"/>
    <col min="8451" max="8454" width="11.875" style="1089" customWidth="1"/>
    <col min="8455" max="8455" width="10.125" style="1089" customWidth="1"/>
    <col min="8456" max="8456" width="12.375" style="1089" customWidth="1"/>
    <col min="8457" max="8703" width="8" style="1089"/>
    <col min="8704" max="8704" width="5.125" style="1089" customWidth="1"/>
    <col min="8705" max="8705" width="50.25" style="1089" customWidth="1"/>
    <col min="8706" max="8706" width="11.125" style="1089" customWidth="1"/>
    <col min="8707" max="8710" width="11.875" style="1089" customWidth="1"/>
    <col min="8711" max="8711" width="10.125" style="1089" customWidth="1"/>
    <col min="8712" max="8712" width="12.375" style="1089" customWidth="1"/>
    <col min="8713" max="8959" width="8" style="1089"/>
    <col min="8960" max="8960" width="5.125" style="1089" customWidth="1"/>
    <col min="8961" max="8961" width="50.25" style="1089" customWidth="1"/>
    <col min="8962" max="8962" width="11.125" style="1089" customWidth="1"/>
    <col min="8963" max="8966" width="11.875" style="1089" customWidth="1"/>
    <col min="8967" max="8967" width="10.125" style="1089" customWidth="1"/>
    <col min="8968" max="8968" width="12.375" style="1089" customWidth="1"/>
    <col min="8969" max="9215" width="8" style="1089"/>
    <col min="9216" max="9216" width="5.125" style="1089" customWidth="1"/>
    <col min="9217" max="9217" width="50.25" style="1089" customWidth="1"/>
    <col min="9218" max="9218" width="11.125" style="1089" customWidth="1"/>
    <col min="9219" max="9222" width="11.875" style="1089" customWidth="1"/>
    <col min="9223" max="9223" width="10.125" style="1089" customWidth="1"/>
    <col min="9224" max="9224" width="12.375" style="1089" customWidth="1"/>
    <col min="9225" max="9471" width="8" style="1089"/>
    <col min="9472" max="9472" width="5.125" style="1089" customWidth="1"/>
    <col min="9473" max="9473" width="50.25" style="1089" customWidth="1"/>
    <col min="9474" max="9474" width="11.125" style="1089" customWidth="1"/>
    <col min="9475" max="9478" width="11.875" style="1089" customWidth="1"/>
    <col min="9479" max="9479" width="10.125" style="1089" customWidth="1"/>
    <col min="9480" max="9480" width="12.375" style="1089" customWidth="1"/>
    <col min="9481" max="9727" width="8" style="1089"/>
    <col min="9728" max="9728" width="5.125" style="1089" customWidth="1"/>
    <col min="9729" max="9729" width="50.25" style="1089" customWidth="1"/>
    <col min="9730" max="9730" width="11.125" style="1089" customWidth="1"/>
    <col min="9731" max="9734" width="11.875" style="1089" customWidth="1"/>
    <col min="9735" max="9735" width="10.125" style="1089" customWidth="1"/>
    <col min="9736" max="9736" width="12.375" style="1089" customWidth="1"/>
    <col min="9737" max="9983" width="8" style="1089"/>
    <col min="9984" max="9984" width="5.125" style="1089" customWidth="1"/>
    <col min="9985" max="9985" width="50.25" style="1089" customWidth="1"/>
    <col min="9986" max="9986" width="11.125" style="1089" customWidth="1"/>
    <col min="9987" max="9990" width="11.875" style="1089" customWidth="1"/>
    <col min="9991" max="9991" width="10.125" style="1089" customWidth="1"/>
    <col min="9992" max="9992" width="12.375" style="1089" customWidth="1"/>
    <col min="9993" max="10239" width="8" style="1089"/>
    <col min="10240" max="10240" width="5.125" style="1089" customWidth="1"/>
    <col min="10241" max="10241" width="50.25" style="1089" customWidth="1"/>
    <col min="10242" max="10242" width="11.125" style="1089" customWidth="1"/>
    <col min="10243" max="10246" width="11.875" style="1089" customWidth="1"/>
    <col min="10247" max="10247" width="10.125" style="1089" customWidth="1"/>
    <col min="10248" max="10248" width="12.375" style="1089" customWidth="1"/>
    <col min="10249" max="10495" width="8" style="1089"/>
    <col min="10496" max="10496" width="5.125" style="1089" customWidth="1"/>
    <col min="10497" max="10497" width="50.25" style="1089" customWidth="1"/>
    <col min="10498" max="10498" width="11.125" style="1089" customWidth="1"/>
    <col min="10499" max="10502" width="11.875" style="1089" customWidth="1"/>
    <col min="10503" max="10503" width="10.125" style="1089" customWidth="1"/>
    <col min="10504" max="10504" width="12.375" style="1089" customWidth="1"/>
    <col min="10505" max="10751" width="8" style="1089"/>
    <col min="10752" max="10752" width="5.125" style="1089" customWidth="1"/>
    <col min="10753" max="10753" width="50.25" style="1089" customWidth="1"/>
    <col min="10754" max="10754" width="11.125" style="1089" customWidth="1"/>
    <col min="10755" max="10758" width="11.875" style="1089" customWidth="1"/>
    <col min="10759" max="10759" width="10.125" style="1089" customWidth="1"/>
    <col min="10760" max="10760" width="12.375" style="1089" customWidth="1"/>
    <col min="10761" max="11007" width="8" style="1089"/>
    <col min="11008" max="11008" width="5.125" style="1089" customWidth="1"/>
    <col min="11009" max="11009" width="50.25" style="1089" customWidth="1"/>
    <col min="11010" max="11010" width="11.125" style="1089" customWidth="1"/>
    <col min="11011" max="11014" width="11.875" style="1089" customWidth="1"/>
    <col min="11015" max="11015" width="10.125" style="1089" customWidth="1"/>
    <col min="11016" max="11016" width="12.375" style="1089" customWidth="1"/>
    <col min="11017" max="11263" width="8" style="1089"/>
    <col min="11264" max="11264" width="5.125" style="1089" customWidth="1"/>
    <col min="11265" max="11265" width="50.25" style="1089" customWidth="1"/>
    <col min="11266" max="11266" width="11.125" style="1089" customWidth="1"/>
    <col min="11267" max="11270" width="11.875" style="1089" customWidth="1"/>
    <col min="11271" max="11271" width="10.125" style="1089" customWidth="1"/>
    <col min="11272" max="11272" width="12.375" style="1089" customWidth="1"/>
    <col min="11273" max="11519" width="8" style="1089"/>
    <col min="11520" max="11520" width="5.125" style="1089" customWidth="1"/>
    <col min="11521" max="11521" width="50.25" style="1089" customWidth="1"/>
    <col min="11522" max="11522" width="11.125" style="1089" customWidth="1"/>
    <col min="11523" max="11526" width="11.875" style="1089" customWidth="1"/>
    <col min="11527" max="11527" width="10.125" style="1089" customWidth="1"/>
    <col min="11528" max="11528" width="12.375" style="1089" customWidth="1"/>
    <col min="11529" max="11775" width="8" style="1089"/>
    <col min="11776" max="11776" width="5.125" style="1089" customWidth="1"/>
    <col min="11777" max="11777" width="50.25" style="1089" customWidth="1"/>
    <col min="11778" max="11778" width="11.125" style="1089" customWidth="1"/>
    <col min="11779" max="11782" width="11.875" style="1089" customWidth="1"/>
    <col min="11783" max="11783" width="10.125" style="1089" customWidth="1"/>
    <col min="11784" max="11784" width="12.375" style="1089" customWidth="1"/>
    <col min="11785" max="12031" width="8" style="1089"/>
    <col min="12032" max="12032" width="5.125" style="1089" customWidth="1"/>
    <col min="12033" max="12033" width="50.25" style="1089" customWidth="1"/>
    <col min="12034" max="12034" width="11.125" style="1089" customWidth="1"/>
    <col min="12035" max="12038" width="11.875" style="1089" customWidth="1"/>
    <col min="12039" max="12039" width="10.125" style="1089" customWidth="1"/>
    <col min="12040" max="12040" width="12.375" style="1089" customWidth="1"/>
    <col min="12041" max="12287" width="8" style="1089"/>
    <col min="12288" max="12288" width="5.125" style="1089" customWidth="1"/>
    <col min="12289" max="12289" width="50.25" style="1089" customWidth="1"/>
    <col min="12290" max="12290" width="11.125" style="1089" customWidth="1"/>
    <col min="12291" max="12294" width="11.875" style="1089" customWidth="1"/>
    <col min="12295" max="12295" width="10.125" style="1089" customWidth="1"/>
    <col min="12296" max="12296" width="12.375" style="1089" customWidth="1"/>
    <col min="12297" max="12543" width="8" style="1089"/>
    <col min="12544" max="12544" width="5.125" style="1089" customWidth="1"/>
    <col min="12545" max="12545" width="50.25" style="1089" customWidth="1"/>
    <col min="12546" max="12546" width="11.125" style="1089" customWidth="1"/>
    <col min="12547" max="12550" width="11.875" style="1089" customWidth="1"/>
    <col min="12551" max="12551" width="10.125" style="1089" customWidth="1"/>
    <col min="12552" max="12552" width="12.375" style="1089" customWidth="1"/>
    <col min="12553" max="12799" width="8" style="1089"/>
    <col min="12800" max="12800" width="5.125" style="1089" customWidth="1"/>
    <col min="12801" max="12801" width="50.25" style="1089" customWidth="1"/>
    <col min="12802" max="12802" width="11.125" style="1089" customWidth="1"/>
    <col min="12803" max="12806" width="11.875" style="1089" customWidth="1"/>
    <col min="12807" max="12807" width="10.125" style="1089" customWidth="1"/>
    <col min="12808" max="12808" width="12.375" style="1089" customWidth="1"/>
    <col min="12809" max="13055" width="8" style="1089"/>
    <col min="13056" max="13056" width="5.125" style="1089" customWidth="1"/>
    <col min="13057" max="13057" width="50.25" style="1089" customWidth="1"/>
    <col min="13058" max="13058" width="11.125" style="1089" customWidth="1"/>
    <col min="13059" max="13062" width="11.875" style="1089" customWidth="1"/>
    <col min="13063" max="13063" width="10.125" style="1089" customWidth="1"/>
    <col min="13064" max="13064" width="12.375" style="1089" customWidth="1"/>
    <col min="13065" max="13311" width="8" style="1089"/>
    <col min="13312" max="13312" width="5.125" style="1089" customWidth="1"/>
    <col min="13313" max="13313" width="50.25" style="1089" customWidth="1"/>
    <col min="13314" max="13314" width="11.125" style="1089" customWidth="1"/>
    <col min="13315" max="13318" width="11.875" style="1089" customWidth="1"/>
    <col min="13319" max="13319" width="10.125" style="1089" customWidth="1"/>
    <col min="13320" max="13320" width="12.375" style="1089" customWidth="1"/>
    <col min="13321" max="13567" width="8" style="1089"/>
    <col min="13568" max="13568" width="5.125" style="1089" customWidth="1"/>
    <col min="13569" max="13569" width="50.25" style="1089" customWidth="1"/>
    <col min="13570" max="13570" width="11.125" style="1089" customWidth="1"/>
    <col min="13571" max="13574" width="11.875" style="1089" customWidth="1"/>
    <col min="13575" max="13575" width="10.125" style="1089" customWidth="1"/>
    <col min="13576" max="13576" width="12.375" style="1089" customWidth="1"/>
    <col min="13577" max="13823" width="8" style="1089"/>
    <col min="13824" max="13824" width="5.125" style="1089" customWidth="1"/>
    <col min="13825" max="13825" width="50.25" style="1089" customWidth="1"/>
    <col min="13826" max="13826" width="11.125" style="1089" customWidth="1"/>
    <col min="13827" max="13830" width="11.875" style="1089" customWidth="1"/>
    <col min="13831" max="13831" width="10.125" style="1089" customWidth="1"/>
    <col min="13832" max="13832" width="12.375" style="1089" customWidth="1"/>
    <col min="13833" max="14079" width="8" style="1089"/>
    <col min="14080" max="14080" width="5.125" style="1089" customWidth="1"/>
    <col min="14081" max="14081" width="50.25" style="1089" customWidth="1"/>
    <col min="14082" max="14082" width="11.125" style="1089" customWidth="1"/>
    <col min="14083" max="14086" width="11.875" style="1089" customWidth="1"/>
    <col min="14087" max="14087" width="10.125" style="1089" customWidth="1"/>
    <col min="14088" max="14088" width="12.375" style="1089" customWidth="1"/>
    <col min="14089" max="14335" width="8" style="1089"/>
    <col min="14336" max="14336" width="5.125" style="1089" customWidth="1"/>
    <col min="14337" max="14337" width="50.25" style="1089" customWidth="1"/>
    <col min="14338" max="14338" width="11.125" style="1089" customWidth="1"/>
    <col min="14339" max="14342" width="11.875" style="1089" customWidth="1"/>
    <col min="14343" max="14343" width="10.125" style="1089" customWidth="1"/>
    <col min="14344" max="14344" width="12.375" style="1089" customWidth="1"/>
    <col min="14345" max="14591" width="8" style="1089"/>
    <col min="14592" max="14592" width="5.125" style="1089" customWidth="1"/>
    <col min="14593" max="14593" width="50.25" style="1089" customWidth="1"/>
    <col min="14594" max="14594" width="11.125" style="1089" customWidth="1"/>
    <col min="14595" max="14598" width="11.875" style="1089" customWidth="1"/>
    <col min="14599" max="14599" width="10.125" style="1089" customWidth="1"/>
    <col min="14600" max="14600" width="12.375" style="1089" customWidth="1"/>
    <col min="14601" max="14847" width="8" style="1089"/>
    <col min="14848" max="14848" width="5.125" style="1089" customWidth="1"/>
    <col min="14849" max="14849" width="50.25" style="1089" customWidth="1"/>
    <col min="14850" max="14850" width="11.125" style="1089" customWidth="1"/>
    <col min="14851" max="14854" width="11.875" style="1089" customWidth="1"/>
    <col min="14855" max="14855" width="10.125" style="1089" customWidth="1"/>
    <col min="14856" max="14856" width="12.375" style="1089" customWidth="1"/>
    <col min="14857" max="15103" width="8" style="1089"/>
    <col min="15104" max="15104" width="5.125" style="1089" customWidth="1"/>
    <col min="15105" max="15105" width="50.25" style="1089" customWidth="1"/>
    <col min="15106" max="15106" width="11.125" style="1089" customWidth="1"/>
    <col min="15107" max="15110" width="11.875" style="1089" customWidth="1"/>
    <col min="15111" max="15111" width="10.125" style="1089" customWidth="1"/>
    <col min="15112" max="15112" width="12.375" style="1089" customWidth="1"/>
    <col min="15113" max="15359" width="8" style="1089"/>
    <col min="15360" max="15360" width="5.125" style="1089" customWidth="1"/>
    <col min="15361" max="15361" width="50.25" style="1089" customWidth="1"/>
    <col min="15362" max="15362" width="11.125" style="1089" customWidth="1"/>
    <col min="15363" max="15366" width="11.875" style="1089" customWidth="1"/>
    <col min="15367" max="15367" width="10.125" style="1089" customWidth="1"/>
    <col min="15368" max="15368" width="12.375" style="1089" customWidth="1"/>
    <col min="15369" max="15615" width="8" style="1089"/>
    <col min="15616" max="15616" width="5.125" style="1089" customWidth="1"/>
    <col min="15617" max="15617" width="50.25" style="1089" customWidth="1"/>
    <col min="15618" max="15618" width="11.125" style="1089" customWidth="1"/>
    <col min="15619" max="15622" width="11.875" style="1089" customWidth="1"/>
    <col min="15623" max="15623" width="10.125" style="1089" customWidth="1"/>
    <col min="15624" max="15624" width="12.375" style="1089" customWidth="1"/>
    <col min="15625" max="15871" width="8" style="1089"/>
    <col min="15872" max="15872" width="5.125" style="1089" customWidth="1"/>
    <col min="15873" max="15873" width="50.25" style="1089" customWidth="1"/>
    <col min="15874" max="15874" width="11.125" style="1089" customWidth="1"/>
    <col min="15875" max="15878" width="11.875" style="1089" customWidth="1"/>
    <col min="15879" max="15879" width="10.125" style="1089" customWidth="1"/>
    <col min="15880" max="15880" width="12.375" style="1089" customWidth="1"/>
    <col min="15881" max="16127" width="8" style="1089"/>
    <col min="16128" max="16128" width="5.125" style="1089" customWidth="1"/>
    <col min="16129" max="16129" width="50.25" style="1089" customWidth="1"/>
    <col min="16130" max="16130" width="11.125" style="1089" customWidth="1"/>
    <col min="16131" max="16134" width="11.875" style="1089" customWidth="1"/>
    <col min="16135" max="16135" width="10.125" style="1089" customWidth="1"/>
    <col min="16136" max="16136" width="12.375" style="1089" customWidth="1"/>
    <col min="16137" max="16384" width="8" style="1089"/>
  </cols>
  <sheetData>
    <row r="1" spans="1:22" ht="27.75" customHeight="1">
      <c r="A1" s="1700" t="s">
        <v>941</v>
      </c>
      <c r="B1" s="1700"/>
      <c r="G1" s="1127"/>
      <c r="H1" s="1697" t="s">
        <v>752</v>
      </c>
      <c r="I1" s="1697"/>
      <c r="J1" s="1697"/>
      <c r="K1" s="1697"/>
      <c r="L1" s="1697"/>
    </row>
    <row r="2" spans="1:22" ht="53.25" customHeight="1">
      <c r="A2" s="1696" t="s">
        <v>992</v>
      </c>
      <c r="B2" s="1696"/>
      <c r="C2" s="1696"/>
      <c r="D2" s="1696"/>
      <c r="E2" s="1696"/>
      <c r="F2" s="1696"/>
      <c r="G2" s="1696"/>
      <c r="H2" s="1696"/>
      <c r="I2" s="1696"/>
      <c r="J2" s="1696"/>
      <c r="K2" s="1696"/>
      <c r="L2" s="1696"/>
    </row>
    <row r="3" spans="1:22" ht="27.75" customHeight="1">
      <c r="A3" s="1699"/>
      <c r="B3" s="1699"/>
      <c r="C3" s="1699"/>
      <c r="D3" s="1699"/>
      <c r="E3" s="1699"/>
      <c r="F3" s="1699"/>
      <c r="G3" s="1699"/>
      <c r="H3" s="1699"/>
      <c r="I3" s="1699"/>
      <c r="J3" s="1699"/>
      <c r="K3" s="1699"/>
      <c r="L3" s="1699"/>
    </row>
    <row r="4" spans="1:22" s="1128" customFormat="1" ht="25.5" customHeight="1">
      <c r="B4" s="1129"/>
      <c r="C4" s="1130"/>
      <c r="D4" s="1130"/>
      <c r="E4" s="1131"/>
      <c r="F4" s="1701"/>
      <c r="G4" s="1701"/>
      <c r="H4" s="1698" t="s">
        <v>508</v>
      </c>
      <c r="I4" s="1698"/>
      <c r="J4" s="1698"/>
      <c r="K4" s="1698"/>
      <c r="L4" s="1698"/>
    </row>
    <row r="5" spans="1:22" s="1128" customFormat="1" ht="27" customHeight="1">
      <c r="A5" s="1686" t="s">
        <v>4</v>
      </c>
      <c r="B5" s="1686" t="s">
        <v>122</v>
      </c>
      <c r="C5" s="1694" t="s">
        <v>989</v>
      </c>
      <c r="D5" s="1695"/>
      <c r="E5" s="1695"/>
      <c r="F5" s="1695"/>
      <c r="G5" s="1695"/>
      <c r="H5" s="1695"/>
      <c r="I5" s="1693"/>
      <c r="J5" s="1687" t="s">
        <v>987</v>
      </c>
      <c r="K5" s="1688"/>
      <c r="L5" s="1691" t="s">
        <v>14</v>
      </c>
    </row>
    <row r="6" spans="1:22" s="1132" customFormat="1" ht="57.75" customHeight="1">
      <c r="A6" s="1686"/>
      <c r="B6" s="1686"/>
      <c r="C6" s="1691" t="s">
        <v>753</v>
      </c>
      <c r="D6" s="1691" t="s">
        <v>741</v>
      </c>
      <c r="E6" s="1691"/>
      <c r="F6" s="1691" t="s">
        <v>742</v>
      </c>
      <c r="G6" s="1693"/>
      <c r="H6" s="1691" t="s">
        <v>743</v>
      </c>
      <c r="I6" s="1691" t="s">
        <v>127</v>
      </c>
      <c r="J6" s="1689"/>
      <c r="K6" s="1690"/>
      <c r="L6" s="1691"/>
      <c r="N6" s="1089"/>
      <c r="O6" s="1089"/>
    </row>
    <row r="7" spans="1:22" s="1132" customFormat="1" ht="51" customHeight="1">
      <c r="A7" s="1686"/>
      <c r="B7" s="1686"/>
      <c r="C7" s="1691"/>
      <c r="D7" s="1133" t="s">
        <v>6</v>
      </c>
      <c r="E7" s="1134" t="s">
        <v>130</v>
      </c>
      <c r="F7" s="1133" t="s">
        <v>6</v>
      </c>
      <c r="G7" s="1134" t="s">
        <v>130</v>
      </c>
      <c r="H7" s="1691"/>
      <c r="I7" s="1691"/>
      <c r="J7" s="275" t="s">
        <v>6</v>
      </c>
      <c r="K7" s="275" t="s">
        <v>370</v>
      </c>
      <c r="L7" s="1691"/>
      <c r="N7" s="1089"/>
      <c r="O7" s="1089"/>
    </row>
    <row r="8" spans="1:22" ht="18.95" customHeight="1">
      <c r="A8" s="1087" t="s">
        <v>20</v>
      </c>
      <c r="B8" s="1087" t="s">
        <v>21</v>
      </c>
      <c r="C8" s="1088">
        <v>1</v>
      </c>
      <c r="D8" s="1088">
        <v>2</v>
      </c>
      <c r="E8" s="1088">
        <v>3</v>
      </c>
      <c r="F8" s="1088">
        <v>4</v>
      </c>
      <c r="G8" s="1088">
        <v>5</v>
      </c>
      <c r="H8" s="1088">
        <v>6</v>
      </c>
      <c r="I8" s="1088" t="s">
        <v>724</v>
      </c>
      <c r="J8" s="1088">
        <v>8</v>
      </c>
      <c r="K8" s="1088">
        <v>9</v>
      </c>
      <c r="L8" s="1088">
        <v>10</v>
      </c>
    </row>
    <row r="9" spans="1:22" s="1132" customFormat="1">
      <c r="A9" s="272"/>
      <c r="B9" s="253" t="s">
        <v>131</v>
      </c>
      <c r="C9" s="287"/>
      <c r="D9" s="287"/>
      <c r="E9" s="287"/>
      <c r="F9" s="287"/>
      <c r="G9" s="287"/>
      <c r="H9" s="287"/>
      <c r="I9" s="287"/>
      <c r="J9" s="287"/>
      <c r="K9" s="287"/>
      <c r="L9" s="287"/>
      <c r="N9" s="1090"/>
      <c r="O9" s="1090"/>
    </row>
    <row r="10" spans="1:22" s="1132" customFormat="1" ht="21" customHeight="1">
      <c r="A10" s="272"/>
      <c r="B10" s="286" t="s">
        <v>777</v>
      </c>
      <c r="C10" s="287"/>
      <c r="D10" s="287"/>
      <c r="E10" s="287"/>
      <c r="F10" s="287"/>
      <c r="G10" s="287"/>
      <c r="H10" s="287"/>
      <c r="I10" s="287"/>
      <c r="J10" s="287"/>
      <c r="K10" s="287"/>
      <c r="L10" s="287"/>
      <c r="M10" s="1089"/>
      <c r="N10" s="1135"/>
      <c r="O10" s="1090"/>
    </row>
    <row r="11" spans="1:22" s="1132" customFormat="1" ht="21" customHeight="1">
      <c r="A11" s="272"/>
      <c r="B11" s="286" t="s">
        <v>777</v>
      </c>
      <c r="C11" s="287"/>
      <c r="D11" s="287"/>
      <c r="E11" s="287"/>
      <c r="F11" s="287"/>
      <c r="G11" s="287"/>
      <c r="H11" s="287"/>
      <c r="I11" s="287"/>
      <c r="J11" s="287"/>
      <c r="K11" s="287"/>
      <c r="L11" s="287"/>
      <c r="M11" s="1089"/>
      <c r="N11" s="1233"/>
      <c r="O11" s="1090"/>
    </row>
    <row r="12" spans="1:22" s="1132" customFormat="1" ht="21" customHeight="1">
      <c r="A12" s="272"/>
      <c r="B12" s="286" t="s">
        <v>744</v>
      </c>
      <c r="C12" s="287"/>
      <c r="D12" s="287"/>
      <c r="E12" s="287"/>
      <c r="F12" s="287"/>
      <c r="G12" s="287"/>
      <c r="H12" s="287"/>
      <c r="I12" s="287"/>
      <c r="J12" s="287"/>
      <c r="K12" s="287"/>
      <c r="L12" s="287"/>
      <c r="M12" s="1089"/>
      <c r="N12" s="1233"/>
      <c r="O12" s="1090"/>
    </row>
    <row r="13" spans="1:22" s="1132" customFormat="1" ht="21" customHeight="1">
      <c r="A13" s="272"/>
      <c r="B13" s="286" t="s">
        <v>776</v>
      </c>
      <c r="C13" s="287"/>
      <c r="D13" s="287"/>
      <c r="E13" s="287"/>
      <c r="F13" s="287"/>
      <c r="G13" s="287"/>
      <c r="H13" s="287"/>
      <c r="I13" s="287"/>
      <c r="J13" s="287"/>
      <c r="K13" s="287"/>
      <c r="L13" s="287"/>
      <c r="M13" s="1089"/>
      <c r="N13" s="1233"/>
      <c r="O13" s="1090"/>
    </row>
    <row r="14" spans="1:22" s="1132" customFormat="1">
      <c r="A14" s="272"/>
      <c r="B14" s="286" t="s">
        <v>186</v>
      </c>
      <c r="C14" s="287"/>
      <c r="D14" s="287"/>
      <c r="E14" s="287"/>
      <c r="F14" s="287"/>
      <c r="G14" s="287"/>
      <c r="H14" s="287"/>
      <c r="I14" s="287"/>
      <c r="J14" s="287"/>
      <c r="K14" s="287"/>
      <c r="L14" s="287"/>
      <c r="M14" s="1089"/>
      <c r="N14" s="1233"/>
      <c r="O14" s="1090"/>
    </row>
    <row r="15" spans="1:22" s="1132" customFormat="1">
      <c r="A15" s="272" t="s">
        <v>20</v>
      </c>
      <c r="B15" s="286" t="s">
        <v>170</v>
      </c>
      <c r="C15" s="287"/>
      <c r="D15" s="287"/>
      <c r="E15" s="287"/>
      <c r="F15" s="287"/>
      <c r="G15" s="287"/>
      <c r="H15" s="287"/>
      <c r="I15" s="287"/>
      <c r="J15" s="287"/>
      <c r="K15" s="287"/>
      <c r="L15" s="287"/>
      <c r="N15" s="1090"/>
      <c r="O15" s="1090"/>
      <c r="T15" s="1182"/>
      <c r="V15" s="1089"/>
    </row>
    <row r="16" spans="1:22" s="1132" customFormat="1">
      <c r="A16" s="272" t="s">
        <v>23</v>
      </c>
      <c r="B16" s="286" t="s">
        <v>745</v>
      </c>
      <c r="C16" s="287"/>
      <c r="D16" s="287"/>
      <c r="E16" s="287"/>
      <c r="F16" s="287"/>
      <c r="G16" s="287"/>
      <c r="H16" s="287"/>
      <c r="I16" s="287"/>
      <c r="J16" s="287"/>
      <c r="K16" s="287"/>
      <c r="L16" s="1692" t="s">
        <v>794</v>
      </c>
      <c r="N16" s="1090"/>
      <c r="O16" s="1090"/>
      <c r="T16" s="1182"/>
      <c r="V16" s="1089"/>
    </row>
    <row r="17" spans="1:22" s="1230" customFormat="1">
      <c r="A17" s="1516">
        <v>1</v>
      </c>
      <c r="B17" s="1517" t="s">
        <v>178</v>
      </c>
      <c r="C17" s="1518"/>
      <c r="D17" s="1518"/>
      <c r="E17" s="1518"/>
      <c r="F17" s="1518"/>
      <c r="G17" s="1518"/>
      <c r="H17" s="1518"/>
      <c r="I17" s="1518"/>
      <c r="J17" s="1518"/>
      <c r="K17" s="1518"/>
      <c r="L17" s="1692"/>
      <c r="N17" s="1241"/>
      <c r="O17" s="1241"/>
      <c r="T17" s="1240"/>
      <c r="V17" s="1231"/>
    </row>
    <row r="18" spans="1:22">
      <c r="A18" s="272" t="s">
        <v>219</v>
      </c>
      <c r="B18" s="286" t="s">
        <v>777</v>
      </c>
      <c r="C18" s="287"/>
      <c r="D18" s="287"/>
      <c r="E18" s="287"/>
      <c r="F18" s="287"/>
      <c r="G18" s="287"/>
      <c r="H18" s="287"/>
      <c r="I18" s="287"/>
      <c r="J18" s="287"/>
      <c r="K18" s="287"/>
      <c r="L18" s="1692"/>
      <c r="N18" s="1090"/>
      <c r="O18" s="1090"/>
      <c r="S18" s="1182"/>
      <c r="T18" s="1182"/>
    </row>
    <row r="19" spans="1:22">
      <c r="A19" s="272" t="s">
        <v>219</v>
      </c>
      <c r="B19" s="286" t="s">
        <v>744</v>
      </c>
      <c r="C19" s="287"/>
      <c r="D19" s="287"/>
      <c r="E19" s="287"/>
      <c r="F19" s="287"/>
      <c r="G19" s="287"/>
      <c r="H19" s="287"/>
      <c r="I19" s="287"/>
      <c r="J19" s="287"/>
      <c r="K19" s="287"/>
      <c r="L19" s="1692"/>
      <c r="N19" s="1090"/>
      <c r="O19" s="1090"/>
      <c r="S19" s="1182"/>
      <c r="T19" s="1182"/>
    </row>
    <row r="20" spans="1:22" s="1230" customFormat="1">
      <c r="A20" s="1516">
        <v>2</v>
      </c>
      <c r="B20" s="1517" t="s">
        <v>391</v>
      </c>
      <c r="C20" s="1518"/>
      <c r="D20" s="1518"/>
      <c r="E20" s="1518"/>
      <c r="F20" s="1518"/>
      <c r="G20" s="1518"/>
      <c r="H20" s="1518"/>
      <c r="I20" s="1518"/>
      <c r="J20" s="1518"/>
      <c r="K20" s="1518"/>
      <c r="L20" s="1692"/>
      <c r="N20" s="1240"/>
      <c r="O20" s="1240"/>
      <c r="S20" s="1240"/>
      <c r="T20" s="1240"/>
    </row>
    <row r="21" spans="1:22">
      <c r="A21" s="272"/>
      <c r="B21" s="286" t="s">
        <v>747</v>
      </c>
      <c r="C21" s="287"/>
      <c r="D21" s="287"/>
      <c r="E21" s="287"/>
      <c r="F21" s="287"/>
      <c r="G21" s="287"/>
      <c r="H21" s="287"/>
      <c r="I21" s="287"/>
      <c r="J21" s="287"/>
      <c r="K21" s="287"/>
      <c r="L21" s="1692"/>
      <c r="N21" s="1090"/>
      <c r="O21" s="1090"/>
      <c r="S21" s="1182"/>
      <c r="T21" s="1182"/>
    </row>
    <row r="22" spans="1:22">
      <c r="A22" s="272"/>
      <c r="B22" s="286"/>
      <c r="C22" s="287"/>
      <c r="D22" s="287"/>
      <c r="E22" s="287"/>
      <c r="F22" s="287"/>
      <c r="G22" s="287"/>
      <c r="H22" s="287"/>
      <c r="I22" s="287"/>
      <c r="J22" s="287"/>
      <c r="K22" s="287"/>
      <c r="L22" s="1692"/>
      <c r="N22" s="1090"/>
      <c r="O22" s="1090"/>
      <c r="S22" s="1182"/>
      <c r="T22" s="1182"/>
    </row>
    <row r="23" spans="1:22" s="1132" customFormat="1">
      <c r="A23" s="272" t="s">
        <v>37</v>
      </c>
      <c r="B23" s="286" t="s">
        <v>746</v>
      </c>
      <c r="C23" s="287"/>
      <c r="D23" s="287"/>
      <c r="E23" s="287"/>
      <c r="F23" s="287"/>
      <c r="G23" s="287"/>
      <c r="H23" s="287"/>
      <c r="I23" s="287"/>
      <c r="J23" s="287"/>
      <c r="K23" s="287"/>
      <c r="L23" s="1692"/>
      <c r="N23" s="1182"/>
      <c r="O23" s="1182"/>
      <c r="S23" s="1182"/>
      <c r="T23" s="1182"/>
    </row>
    <row r="24" spans="1:22">
      <c r="A24" s="272">
        <v>1</v>
      </c>
      <c r="B24" s="286" t="s">
        <v>748</v>
      </c>
      <c r="C24" s="287"/>
      <c r="D24" s="287"/>
      <c r="E24" s="287"/>
      <c r="F24" s="287"/>
      <c r="G24" s="287"/>
      <c r="H24" s="287"/>
      <c r="I24" s="287"/>
      <c r="J24" s="287"/>
      <c r="K24" s="287"/>
      <c r="L24" s="1692"/>
      <c r="N24" s="1090"/>
      <c r="O24" s="1090"/>
      <c r="S24" s="1182"/>
      <c r="T24" s="1182"/>
    </row>
    <row r="25" spans="1:22">
      <c r="A25" s="272">
        <v>2</v>
      </c>
      <c r="B25" s="286" t="s">
        <v>750</v>
      </c>
      <c r="C25" s="287"/>
      <c r="D25" s="287"/>
      <c r="E25" s="287"/>
      <c r="F25" s="287"/>
      <c r="G25" s="287"/>
      <c r="H25" s="287"/>
      <c r="I25" s="287"/>
      <c r="J25" s="287"/>
      <c r="K25" s="287"/>
      <c r="L25" s="1692"/>
      <c r="N25" s="1090"/>
      <c r="O25" s="1090"/>
      <c r="S25" s="1182"/>
      <c r="T25" s="1182"/>
    </row>
    <row r="26" spans="1:22">
      <c r="A26" s="272"/>
      <c r="B26" s="286" t="s">
        <v>751</v>
      </c>
      <c r="C26" s="287"/>
      <c r="D26" s="287"/>
      <c r="E26" s="287"/>
      <c r="F26" s="287"/>
      <c r="G26" s="287"/>
      <c r="H26" s="287"/>
      <c r="I26" s="287"/>
      <c r="J26" s="287"/>
      <c r="K26" s="287"/>
      <c r="L26" s="1692"/>
      <c r="N26" s="1090"/>
      <c r="O26" s="1090"/>
      <c r="S26" s="1182"/>
      <c r="T26" s="1182"/>
    </row>
    <row r="27" spans="1:22" s="1132" customFormat="1" ht="25.5">
      <c r="A27" s="272" t="s">
        <v>21</v>
      </c>
      <c r="B27" s="286" t="s">
        <v>171</v>
      </c>
      <c r="C27" s="287"/>
      <c r="D27" s="287"/>
      <c r="E27" s="287"/>
      <c r="F27" s="287"/>
      <c r="G27" s="287"/>
      <c r="H27" s="287"/>
      <c r="I27" s="287"/>
      <c r="J27" s="287"/>
      <c r="K27" s="287"/>
      <c r="L27" s="1139" t="s">
        <v>778</v>
      </c>
      <c r="N27" s="1090"/>
      <c r="O27" s="1090"/>
    </row>
    <row r="28" spans="1:22" ht="21.75" customHeight="1">
      <c r="A28" s="272" t="s">
        <v>23</v>
      </c>
      <c r="B28" s="286" t="s">
        <v>172</v>
      </c>
      <c r="C28" s="287"/>
      <c r="D28" s="287"/>
      <c r="E28" s="287"/>
      <c r="F28" s="287"/>
      <c r="G28" s="287"/>
      <c r="H28" s="287"/>
      <c r="I28" s="287"/>
      <c r="J28" s="287"/>
      <c r="K28" s="287"/>
      <c r="L28" s="287"/>
      <c r="N28" s="1090"/>
      <c r="O28" s="1090"/>
      <c r="S28" s="1184"/>
      <c r="T28" s="1184"/>
    </row>
    <row r="29" spans="1:22">
      <c r="A29" s="272">
        <v>1</v>
      </c>
      <c r="B29" s="286" t="s">
        <v>745</v>
      </c>
      <c r="C29" s="287"/>
      <c r="D29" s="287"/>
      <c r="E29" s="287"/>
      <c r="F29" s="287"/>
      <c r="G29" s="287"/>
      <c r="H29" s="287"/>
      <c r="I29" s="287"/>
      <c r="J29" s="287"/>
      <c r="K29" s="287"/>
      <c r="L29" s="287"/>
      <c r="N29" s="1090"/>
      <c r="O29" s="1090"/>
      <c r="S29" s="1184"/>
      <c r="T29" s="1184"/>
    </row>
    <row r="30" spans="1:22">
      <c r="A30" s="272" t="s">
        <v>39</v>
      </c>
      <c r="B30" s="286" t="s">
        <v>178</v>
      </c>
      <c r="C30" s="287"/>
      <c r="D30" s="287"/>
      <c r="E30" s="287"/>
      <c r="F30" s="287"/>
      <c r="G30" s="287"/>
      <c r="H30" s="287"/>
      <c r="I30" s="287"/>
      <c r="J30" s="287"/>
      <c r="K30" s="287"/>
      <c r="L30" s="287"/>
      <c r="N30" s="1090"/>
      <c r="O30" s="1090"/>
      <c r="S30" s="1184"/>
      <c r="T30" s="1184"/>
    </row>
    <row r="31" spans="1:22" ht="21.75" customHeight="1">
      <c r="A31" s="272"/>
      <c r="B31" s="286" t="s">
        <v>744</v>
      </c>
      <c r="C31" s="287"/>
      <c r="D31" s="287"/>
      <c r="E31" s="287"/>
      <c r="F31" s="287"/>
      <c r="G31" s="287"/>
      <c r="H31" s="287"/>
      <c r="I31" s="287"/>
      <c r="J31" s="287"/>
      <c r="K31" s="287"/>
      <c r="L31" s="287"/>
      <c r="N31" s="1090"/>
      <c r="O31" s="1090"/>
      <c r="S31" s="1184"/>
      <c r="T31" s="1184"/>
    </row>
    <row r="32" spans="1:22" ht="21" customHeight="1">
      <c r="A32" s="272"/>
      <c r="B32" s="286" t="s">
        <v>744</v>
      </c>
      <c r="C32" s="287"/>
      <c r="D32" s="287"/>
      <c r="E32" s="287"/>
      <c r="F32" s="287"/>
      <c r="G32" s="287"/>
      <c r="H32" s="287"/>
      <c r="I32" s="287"/>
      <c r="J32" s="287"/>
      <c r="K32" s="287"/>
      <c r="L32" s="287"/>
      <c r="N32" s="1090"/>
      <c r="O32" s="1090"/>
      <c r="S32" s="1184"/>
      <c r="T32" s="1184"/>
    </row>
    <row r="33" spans="1:20" ht="21" customHeight="1">
      <c r="A33" s="272" t="s">
        <v>42</v>
      </c>
      <c r="B33" s="286" t="s">
        <v>391</v>
      </c>
      <c r="C33" s="287"/>
      <c r="D33" s="287"/>
      <c r="E33" s="287"/>
      <c r="F33" s="287"/>
      <c r="G33" s="287"/>
      <c r="H33" s="287"/>
      <c r="I33" s="287"/>
      <c r="J33" s="287"/>
      <c r="K33" s="287"/>
      <c r="L33" s="287"/>
      <c r="N33" s="1090"/>
      <c r="O33" s="1090"/>
      <c r="S33" s="1184"/>
      <c r="T33" s="1184"/>
    </row>
    <row r="34" spans="1:20" ht="21" customHeight="1">
      <c r="A34" s="272"/>
      <c r="B34" s="286" t="s">
        <v>747</v>
      </c>
      <c r="C34" s="287"/>
      <c r="D34" s="287"/>
      <c r="E34" s="287"/>
      <c r="F34" s="287"/>
      <c r="G34" s="287"/>
      <c r="H34" s="287"/>
      <c r="I34" s="287"/>
      <c r="J34" s="287"/>
      <c r="K34" s="287"/>
      <c r="L34" s="287"/>
      <c r="N34" s="1090"/>
      <c r="O34" s="1090"/>
      <c r="S34" s="1184"/>
      <c r="T34" s="1184"/>
    </row>
    <row r="35" spans="1:20" ht="21" customHeight="1">
      <c r="A35" s="272"/>
      <c r="B35" s="286"/>
      <c r="C35" s="287"/>
      <c r="D35" s="287"/>
      <c r="E35" s="287"/>
      <c r="F35" s="287"/>
      <c r="G35" s="287"/>
      <c r="H35" s="287"/>
      <c r="I35" s="287"/>
      <c r="J35" s="287"/>
      <c r="K35" s="287"/>
      <c r="L35" s="287"/>
      <c r="N35" s="1090"/>
      <c r="O35" s="1090"/>
      <c r="S35" s="1184"/>
      <c r="T35" s="1184"/>
    </row>
    <row r="36" spans="1:20" s="1136" customFormat="1" ht="36" customHeight="1">
      <c r="A36" s="1188">
        <v>2</v>
      </c>
      <c r="B36" s="286" t="s">
        <v>746</v>
      </c>
      <c r="C36" s="1189"/>
      <c r="D36" s="1189"/>
      <c r="E36" s="1189"/>
      <c r="F36" s="1189"/>
      <c r="G36" s="1189"/>
      <c r="H36" s="1189"/>
      <c r="I36" s="1189"/>
      <c r="J36" s="1189"/>
      <c r="K36" s="1189"/>
      <c r="L36" s="1189"/>
      <c r="N36" s="1182"/>
      <c r="O36" s="1182"/>
    </row>
    <row r="37" spans="1:20" s="1137" customFormat="1" ht="21" customHeight="1">
      <c r="A37" s="272">
        <v>1</v>
      </c>
      <c r="B37" s="286" t="s">
        <v>748</v>
      </c>
      <c r="C37" s="1189"/>
      <c r="D37" s="1189"/>
      <c r="E37" s="1189"/>
      <c r="F37" s="1189"/>
      <c r="G37" s="1189"/>
      <c r="H37" s="1189"/>
      <c r="I37" s="1189"/>
      <c r="J37" s="1189"/>
      <c r="K37" s="1189"/>
      <c r="L37" s="1189"/>
      <c r="M37" s="1089"/>
      <c r="N37" s="1090"/>
      <c r="O37" s="1090"/>
    </row>
    <row r="38" spans="1:20" ht="21" customHeight="1">
      <c r="A38" s="272"/>
      <c r="B38" s="286" t="s">
        <v>749</v>
      </c>
      <c r="C38" s="287"/>
      <c r="D38" s="287"/>
      <c r="E38" s="287"/>
      <c r="F38" s="287"/>
      <c r="G38" s="287"/>
      <c r="H38" s="287"/>
      <c r="I38" s="287"/>
      <c r="J38" s="287"/>
      <c r="K38" s="287"/>
      <c r="L38" s="287"/>
      <c r="N38" s="1090"/>
      <c r="O38" s="1090"/>
    </row>
    <row r="39" spans="1:20" ht="21" customHeight="1">
      <c r="A39" s="272">
        <v>2</v>
      </c>
      <c r="B39" s="286" t="s">
        <v>750</v>
      </c>
      <c r="C39" s="287"/>
      <c r="D39" s="287"/>
      <c r="E39" s="287"/>
      <c r="F39" s="287"/>
      <c r="G39" s="287"/>
      <c r="H39" s="287"/>
      <c r="I39" s="287"/>
      <c r="J39" s="287"/>
      <c r="K39" s="287"/>
      <c r="L39" s="287"/>
      <c r="N39" s="1090"/>
      <c r="O39" s="1090"/>
    </row>
    <row r="40" spans="1:20" ht="21" customHeight="1">
      <c r="A40" s="272"/>
      <c r="B40" s="286" t="s">
        <v>751</v>
      </c>
      <c r="C40" s="287"/>
      <c r="D40" s="287"/>
      <c r="E40" s="287"/>
      <c r="F40" s="287"/>
      <c r="G40" s="287"/>
      <c r="H40" s="287"/>
      <c r="I40" s="287"/>
      <c r="J40" s="287"/>
      <c r="K40" s="287"/>
      <c r="L40" s="287"/>
      <c r="N40" s="1090"/>
      <c r="O40" s="1090"/>
    </row>
    <row r="41" spans="1:20" s="1137" customFormat="1" ht="21" customHeight="1">
      <c r="A41" s="1188"/>
      <c r="B41" s="286"/>
      <c r="C41" s="1189"/>
      <c r="D41" s="1189"/>
      <c r="E41" s="1189"/>
      <c r="F41" s="1189"/>
      <c r="G41" s="1189"/>
      <c r="H41" s="1189"/>
      <c r="I41" s="1189"/>
      <c r="J41" s="1189"/>
      <c r="K41" s="1189"/>
      <c r="L41" s="1189"/>
      <c r="M41" s="1089"/>
      <c r="N41" s="1090"/>
      <c r="O41" s="1090"/>
    </row>
  </sheetData>
  <autoFilter ref="M1:M41" xr:uid="{00000000-0001-0000-0100-000000000000}"/>
  <mergeCells count="17">
    <mergeCell ref="A2:L2"/>
    <mergeCell ref="H1:L1"/>
    <mergeCell ref="H4:L4"/>
    <mergeCell ref="A3:L3"/>
    <mergeCell ref="A1:B1"/>
    <mergeCell ref="F4:G4"/>
    <mergeCell ref="B5:B7"/>
    <mergeCell ref="A5:A7"/>
    <mergeCell ref="J5:K6"/>
    <mergeCell ref="L5:L7"/>
    <mergeCell ref="L16:L26"/>
    <mergeCell ref="C6:C7"/>
    <mergeCell ref="H6:H7"/>
    <mergeCell ref="I6:I7"/>
    <mergeCell ref="D6:E6"/>
    <mergeCell ref="F6:G6"/>
    <mergeCell ref="C5:I5"/>
  </mergeCells>
  <printOptions horizontalCentered="1"/>
  <pageMargins left="0.78740157480314965" right="0.43307086614173229" top="0.55118110236220474" bottom="0.35433070866141736" header="0.31496062992125984" footer="0.31496062992125984"/>
  <pageSetup paperSize="9" scale="85" firstPageNumber="7" orientation="landscape" useFirstPageNumber="1" r:id="rId1"/>
  <headerFooter>
    <oddHeader>&amp;C&amp;P</oddHead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3"/>
  <sheetViews>
    <sheetView zoomScale="85" zoomScaleNormal="85" workbookViewId="0">
      <pane ySplit="6" topLeftCell="A7" activePane="bottomLeft" state="frozen"/>
      <selection activeCell="Q8" sqref="Q8"/>
      <selection pane="bottomLeft" activeCell="J3" sqref="J3"/>
    </sheetView>
  </sheetViews>
  <sheetFormatPr defaultColWidth="7.875" defaultRowHeight="15"/>
  <cols>
    <col min="1" max="1" width="4.25" style="43" customWidth="1"/>
    <col min="2" max="2" width="46.75" style="28" customWidth="1"/>
    <col min="3" max="3" width="7.375" style="28" customWidth="1"/>
    <col min="4" max="4" width="9.5" style="28" customWidth="1"/>
    <col min="5" max="5" width="7.875" style="28"/>
    <col min="6" max="6" width="10.75" style="28" customWidth="1"/>
    <col min="7" max="8" width="7.875" style="28" customWidth="1"/>
    <col min="9" max="9" width="12.625" style="28" customWidth="1"/>
    <col min="10" max="10" width="17.375" style="28" customWidth="1"/>
    <col min="11" max="13" width="7.875" style="28" customWidth="1"/>
    <col min="14" max="16384" width="7.875" style="28"/>
  </cols>
  <sheetData>
    <row r="1" spans="1:10" ht="15.75" customHeight="1">
      <c r="E1" s="2011"/>
      <c r="F1" s="2011"/>
    </row>
    <row r="2" spans="1:10" ht="102.75" customHeight="1">
      <c r="A2" s="2005" t="s">
        <v>1035</v>
      </c>
      <c r="B2" s="2005"/>
      <c r="C2" s="2005"/>
      <c r="D2" s="2005"/>
      <c r="E2" s="2005"/>
      <c r="F2" s="2005"/>
      <c r="G2" s="2005"/>
      <c r="H2" s="2005"/>
      <c r="I2" s="2005"/>
      <c r="J2" s="2005"/>
    </row>
    <row r="3" spans="1:10" ht="16.5">
      <c r="A3" s="44"/>
      <c r="B3" s="31"/>
      <c r="C3" s="31"/>
      <c r="D3" s="31"/>
      <c r="E3" s="31"/>
      <c r="F3" s="31"/>
    </row>
    <row r="4" spans="1:10" ht="15.75" customHeight="1">
      <c r="A4" s="45"/>
      <c r="B4" s="32"/>
      <c r="C4" s="32"/>
      <c r="D4" s="32"/>
      <c r="E4" s="2003"/>
      <c r="F4" s="2003"/>
      <c r="I4" s="2003" t="s">
        <v>174</v>
      </c>
      <c r="J4" s="2003"/>
    </row>
    <row r="5" spans="1:10" ht="33.75" customHeight="1">
      <c r="A5" s="2010" t="s">
        <v>4</v>
      </c>
      <c r="B5" s="2006" t="s">
        <v>181</v>
      </c>
      <c r="C5" s="2007" t="s">
        <v>989</v>
      </c>
      <c r="D5" s="2008"/>
      <c r="E5" s="2008"/>
      <c r="F5" s="2009"/>
      <c r="G5" s="2006" t="s">
        <v>1000</v>
      </c>
      <c r="H5" s="2006"/>
      <c r="I5" s="2006"/>
      <c r="J5" s="2006"/>
    </row>
    <row r="6" spans="1:10" ht="46.5" customHeight="1">
      <c r="A6" s="2010"/>
      <c r="B6" s="2006"/>
      <c r="C6" s="46" t="s">
        <v>129</v>
      </c>
      <c r="D6" s="33" t="s">
        <v>6</v>
      </c>
      <c r="E6" s="33" t="s">
        <v>209</v>
      </c>
      <c r="F6" s="34" t="s">
        <v>185</v>
      </c>
      <c r="G6" s="46" t="s">
        <v>129</v>
      </c>
      <c r="H6" s="33" t="s">
        <v>6</v>
      </c>
      <c r="I6" s="33" t="s">
        <v>209</v>
      </c>
      <c r="J6" s="34" t="s">
        <v>185</v>
      </c>
    </row>
    <row r="7" spans="1:10" s="40" customFormat="1">
      <c r="A7" s="47"/>
      <c r="B7" s="48" t="s">
        <v>131</v>
      </c>
      <c r="C7" s="49"/>
      <c r="D7" s="50"/>
      <c r="E7" s="50"/>
      <c r="F7" s="50"/>
      <c r="G7" s="1572"/>
      <c r="H7" s="1467"/>
      <c r="I7" s="1467"/>
      <c r="J7" s="1467"/>
    </row>
    <row r="8" spans="1:10" s="41" customFormat="1" ht="31.5">
      <c r="A8" s="51" t="s">
        <v>39</v>
      </c>
      <c r="B8" s="52" t="s">
        <v>421</v>
      </c>
      <c r="C8" s="53"/>
      <c r="D8" s="54"/>
      <c r="E8" s="54"/>
      <c r="F8" s="54"/>
      <c r="G8" s="53"/>
      <c r="H8" s="54"/>
      <c r="I8" s="54"/>
      <c r="J8" s="54"/>
    </row>
    <row r="9" spans="1:10" s="42" customFormat="1" ht="15.75">
      <c r="A9" s="55"/>
      <c r="B9" s="56" t="s">
        <v>236</v>
      </c>
      <c r="C9" s="57"/>
      <c r="D9" s="58"/>
      <c r="E9" s="58"/>
      <c r="F9" s="58"/>
      <c r="G9" s="57"/>
      <c r="H9" s="58"/>
      <c r="I9" s="58"/>
      <c r="J9" s="58"/>
    </row>
    <row r="10" spans="1:10" s="42" customFormat="1" ht="15.75">
      <c r="A10" s="55"/>
      <c r="B10" s="56" t="s">
        <v>243</v>
      </c>
      <c r="C10" s="57"/>
      <c r="D10" s="58"/>
      <c r="E10" s="58"/>
      <c r="F10" s="58"/>
      <c r="G10" s="57"/>
      <c r="H10" s="58"/>
      <c r="I10" s="58"/>
      <c r="J10" s="58"/>
    </row>
    <row r="11" spans="1:10" s="41" customFormat="1" ht="63">
      <c r="A11" s="51" t="s">
        <v>42</v>
      </c>
      <c r="B11" s="52" t="s">
        <v>422</v>
      </c>
      <c r="C11" s="53"/>
      <c r="D11" s="54"/>
      <c r="E11" s="54"/>
      <c r="F11" s="54"/>
      <c r="G11" s="53"/>
      <c r="H11" s="54"/>
      <c r="I11" s="54"/>
      <c r="J11" s="54"/>
    </row>
    <row r="12" spans="1:10" ht="15.75">
      <c r="A12" s="59"/>
      <c r="B12" s="56" t="s">
        <v>236</v>
      </c>
      <c r="C12" s="57"/>
      <c r="D12" s="58"/>
      <c r="E12" s="58"/>
      <c r="F12" s="58"/>
      <c r="G12" s="57"/>
      <c r="H12" s="58"/>
      <c r="I12" s="58"/>
      <c r="J12" s="58"/>
    </row>
    <row r="13" spans="1:10" ht="15.75">
      <c r="A13" s="59"/>
      <c r="B13" s="56" t="s">
        <v>243</v>
      </c>
      <c r="C13" s="57"/>
      <c r="D13" s="58"/>
      <c r="E13" s="58"/>
      <c r="F13" s="58"/>
      <c r="G13" s="57"/>
      <c r="H13" s="58"/>
      <c r="I13" s="58"/>
      <c r="J13" s="58"/>
    </row>
  </sheetData>
  <mergeCells count="8">
    <mergeCell ref="E1:F1"/>
    <mergeCell ref="E4:F4"/>
    <mergeCell ref="G5:J5"/>
    <mergeCell ref="I4:J4"/>
    <mergeCell ref="A2:J2"/>
    <mergeCell ref="C5:F5"/>
    <mergeCell ref="A5:A6"/>
    <mergeCell ref="B5:B6"/>
  </mergeCells>
  <printOptions horizontalCentered="1"/>
  <pageMargins left="0.9055118110236221" right="0.51181102362204722" top="0.74803149606299213" bottom="0.74803149606299213" header="0.31496062992125984" footer="0.31496062992125984"/>
  <pageSetup paperSize="9" scale="9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27"/>
  <sheetViews>
    <sheetView zoomScale="85" zoomScaleNormal="85" workbookViewId="0">
      <pane ySplit="9" topLeftCell="A10" activePane="bottomLeft" state="frozen"/>
      <selection activeCell="Q8" sqref="Q8"/>
      <selection pane="bottomLeft" activeCell="J9" sqref="J9"/>
    </sheetView>
  </sheetViews>
  <sheetFormatPr defaultColWidth="9" defaultRowHeight="15.75"/>
  <cols>
    <col min="1" max="1" width="5.875" customWidth="1"/>
    <col min="2" max="2" width="30.25" customWidth="1"/>
    <col min="3" max="8" width="9" style="4"/>
    <col min="9" max="9" width="0" hidden="1" customWidth="1"/>
    <col min="10" max="10" width="19.75" customWidth="1"/>
    <col min="11" max="11" width="8.875" hidden="1" customWidth="1"/>
    <col min="12" max="12" width="0" hidden="1" customWidth="1"/>
    <col min="23" max="24" width="5" customWidth="1"/>
    <col min="29" max="29" width="5" customWidth="1"/>
  </cols>
  <sheetData>
    <row r="1" spans="1:10">
      <c r="A1" s="1765"/>
      <c r="B1" s="1765"/>
      <c r="G1" s="2014" t="s">
        <v>80</v>
      </c>
      <c r="H1" s="2015"/>
    </row>
    <row r="2" spans="1:10" ht="46.5" customHeight="1">
      <c r="A2" s="1986" t="s">
        <v>1037</v>
      </c>
      <c r="B2" s="1986"/>
      <c r="C2" s="1986"/>
      <c r="D2" s="1986"/>
      <c r="E2" s="1986"/>
      <c r="F2" s="1986"/>
      <c r="G2" s="1986"/>
      <c r="H2" s="1986"/>
    </row>
    <row r="3" spans="1:10" ht="31.5" customHeight="1"/>
    <row r="4" spans="1:10" ht="16.5">
      <c r="A4" s="20"/>
      <c r="B4" s="21"/>
      <c r="C4" s="2017"/>
      <c r="D4" s="2017"/>
      <c r="E4" s="1406"/>
      <c r="F4" s="1406"/>
      <c r="G4" s="2016" t="s">
        <v>174</v>
      </c>
      <c r="H4" s="2016"/>
    </row>
    <row r="5" spans="1:10" ht="16.5">
      <c r="A5" s="20"/>
      <c r="B5" s="21"/>
      <c r="C5" s="2012"/>
      <c r="D5" s="2012"/>
      <c r="E5" s="2012"/>
      <c r="F5" s="2012"/>
      <c r="G5" s="2012"/>
      <c r="H5" s="2012"/>
    </row>
    <row r="6" spans="1:10">
      <c r="A6" s="1971" t="s">
        <v>4</v>
      </c>
      <c r="B6" s="1971" t="s">
        <v>330</v>
      </c>
      <c r="C6" s="1772" t="s">
        <v>1020</v>
      </c>
      <c r="D6" s="1772"/>
      <c r="E6" s="1772" t="s">
        <v>1021</v>
      </c>
      <c r="F6" s="1772"/>
      <c r="G6" s="1772" t="s">
        <v>921</v>
      </c>
      <c r="H6" s="1772"/>
    </row>
    <row r="7" spans="1:10">
      <c r="A7" s="1971"/>
      <c r="B7" s="1971"/>
      <c r="C7" s="1772"/>
      <c r="D7" s="1772"/>
      <c r="E7" s="1772"/>
      <c r="F7" s="1772"/>
      <c r="G7" s="1772"/>
      <c r="H7" s="1772"/>
    </row>
    <row r="8" spans="1:10">
      <c r="A8" s="1971"/>
      <c r="B8" s="1971"/>
      <c r="C8" s="2013" t="s">
        <v>331</v>
      </c>
      <c r="D8" s="1970" t="s">
        <v>332</v>
      </c>
      <c r="E8" s="2013" t="s">
        <v>331</v>
      </c>
      <c r="F8" s="1970" t="s">
        <v>332</v>
      </c>
      <c r="G8" s="2013" t="s">
        <v>331</v>
      </c>
      <c r="H8" s="1970" t="s">
        <v>332</v>
      </c>
    </row>
    <row r="9" spans="1:10" ht="78.599999999999994" customHeight="1">
      <c r="A9" s="1971"/>
      <c r="B9" s="1971"/>
      <c r="C9" s="2013"/>
      <c r="D9" s="1970"/>
      <c r="E9" s="2013"/>
      <c r="F9" s="1970"/>
      <c r="G9" s="2013"/>
      <c r="H9" s="1970"/>
      <c r="J9" s="201" t="s">
        <v>473</v>
      </c>
    </row>
    <row r="10" spans="1:10">
      <c r="A10" s="22" t="s">
        <v>20</v>
      </c>
      <c r="B10" s="22" t="s">
        <v>21</v>
      </c>
      <c r="C10" s="23" t="s">
        <v>333</v>
      </c>
      <c r="D10" s="24" t="s">
        <v>334</v>
      </c>
      <c r="E10" s="24">
        <v>3</v>
      </c>
      <c r="F10" s="24">
        <v>4</v>
      </c>
      <c r="G10" s="24">
        <v>5</v>
      </c>
      <c r="H10" s="23">
        <v>6</v>
      </c>
    </row>
    <row r="11" spans="1:10" s="19" customFormat="1">
      <c r="A11" s="25"/>
      <c r="B11" s="25" t="s">
        <v>17</v>
      </c>
      <c r="C11" s="14"/>
      <c r="D11" s="14"/>
      <c r="E11" s="14"/>
      <c r="F11" s="14"/>
      <c r="G11" s="14"/>
      <c r="H11" s="14"/>
      <c r="I11" s="19">
        <v>1</v>
      </c>
    </row>
    <row r="12" spans="1:10">
      <c r="A12" s="26"/>
      <c r="B12" s="27" t="s">
        <v>424</v>
      </c>
      <c r="C12" s="16"/>
      <c r="D12" s="16"/>
      <c r="E12" s="16"/>
      <c r="F12" s="16"/>
      <c r="G12" s="16"/>
      <c r="H12" s="16"/>
      <c r="I12">
        <v>2</v>
      </c>
    </row>
    <row r="13" spans="1:10">
      <c r="A13" s="26"/>
      <c r="B13" s="27" t="s">
        <v>425</v>
      </c>
      <c r="C13" s="16"/>
      <c r="D13" s="16"/>
      <c r="E13" s="16"/>
      <c r="F13" s="16"/>
      <c r="G13" s="16"/>
      <c r="H13" s="16"/>
      <c r="I13">
        <v>3</v>
      </c>
    </row>
    <row r="14" spans="1:10" s="628" customFormat="1" hidden="1">
      <c r="A14" s="646"/>
      <c r="B14" s="699"/>
      <c r="C14" s="708"/>
      <c r="D14" s="708"/>
      <c r="E14" s="708"/>
      <c r="F14" s="708"/>
      <c r="G14" s="708"/>
      <c r="H14" s="708"/>
    </row>
    <row r="15" spans="1:10" s="623" customFormat="1" hidden="1">
      <c r="A15" s="616"/>
      <c r="B15" s="617"/>
      <c r="C15" s="618"/>
      <c r="D15" s="618"/>
      <c r="E15" s="618"/>
      <c r="F15" s="618"/>
      <c r="G15" s="618"/>
      <c r="H15" s="618"/>
    </row>
    <row r="16" spans="1:10" s="623" customFormat="1" hidden="1">
      <c r="A16" s="616"/>
      <c r="B16" s="617"/>
      <c r="C16" s="618"/>
      <c r="D16" s="618"/>
      <c r="E16" s="618"/>
      <c r="F16" s="618"/>
      <c r="G16" s="618"/>
      <c r="H16" s="618"/>
    </row>
    <row r="17" spans="1:8" s="475" customFormat="1" hidden="1">
      <c r="A17" s="493"/>
      <c r="B17" s="542"/>
      <c r="C17" s="546"/>
      <c r="D17" s="546"/>
      <c r="E17" s="546"/>
      <c r="F17" s="546"/>
      <c r="G17" s="546"/>
      <c r="H17" s="546"/>
    </row>
    <row r="18" spans="1:8" s="470" customFormat="1" hidden="1">
      <c r="A18" s="463"/>
      <c r="B18" s="464"/>
      <c r="C18" s="465"/>
      <c r="D18" s="465"/>
      <c r="E18" s="465"/>
      <c r="F18" s="465"/>
      <c r="G18" s="465"/>
      <c r="H18" s="465"/>
    </row>
    <row r="19" spans="1:8" s="470" customFormat="1" hidden="1">
      <c r="A19" s="463"/>
      <c r="B19" s="464"/>
      <c r="C19" s="465"/>
      <c r="D19" s="465"/>
      <c r="E19" s="465"/>
      <c r="F19" s="465"/>
      <c r="G19" s="465"/>
      <c r="H19" s="465"/>
    </row>
    <row r="20" spans="1:8" s="628" customFormat="1" hidden="1">
      <c r="A20" s="646"/>
      <c r="B20" s="699"/>
      <c r="C20" s="708"/>
      <c r="D20" s="708"/>
      <c r="E20" s="708"/>
      <c r="F20" s="708"/>
      <c r="G20" s="708"/>
      <c r="H20" s="708"/>
    </row>
    <row r="21" spans="1:8" s="623" customFormat="1" hidden="1">
      <c r="A21" s="616"/>
      <c r="B21" s="617"/>
      <c r="C21" s="618"/>
      <c r="D21" s="618"/>
      <c r="E21" s="618"/>
      <c r="F21" s="618"/>
      <c r="G21" s="618"/>
      <c r="H21" s="618"/>
    </row>
    <row r="22" spans="1:8" s="623" customFormat="1" hidden="1">
      <c r="A22" s="616"/>
      <c r="B22" s="617"/>
      <c r="C22" s="618"/>
      <c r="D22" s="618"/>
      <c r="E22" s="618"/>
      <c r="F22" s="618"/>
      <c r="G22" s="618"/>
      <c r="H22" s="618"/>
    </row>
    <row r="23" spans="1:8" s="628" customFormat="1" hidden="1">
      <c r="A23" s="646"/>
      <c r="B23" s="699"/>
      <c r="C23" s="708"/>
      <c r="D23" s="708"/>
      <c r="E23" s="708"/>
      <c r="F23" s="708"/>
      <c r="G23" s="708"/>
      <c r="H23" s="708"/>
    </row>
    <row r="24" spans="1:8" s="623" customFormat="1" hidden="1">
      <c r="A24" s="616"/>
      <c r="B24" s="617"/>
      <c r="C24" s="618"/>
      <c r="D24" s="618"/>
      <c r="E24" s="618"/>
      <c r="F24" s="618"/>
      <c r="G24" s="618"/>
      <c r="H24" s="618"/>
    </row>
    <row r="25" spans="1:8" s="623" customFormat="1" hidden="1">
      <c r="A25" s="616"/>
      <c r="B25" s="617"/>
      <c r="C25" s="618"/>
      <c r="D25" s="618"/>
      <c r="E25" s="618"/>
      <c r="F25" s="618"/>
      <c r="G25" s="618"/>
      <c r="H25" s="618"/>
    </row>
    <row r="26" spans="1:8" s="475" customFormat="1" hidden="1">
      <c r="A26" s="493"/>
      <c r="B26" s="542"/>
      <c r="C26" s="546"/>
      <c r="D26" s="546"/>
      <c r="E26" s="546"/>
      <c r="F26" s="546"/>
      <c r="G26" s="546"/>
      <c r="H26" s="546"/>
    </row>
    <row r="27" spans="1:8" s="470" customFormat="1" hidden="1">
      <c r="A27" s="463"/>
      <c r="B27" s="464"/>
      <c r="C27" s="465"/>
      <c r="D27" s="465"/>
      <c r="E27" s="465"/>
      <c r="F27" s="465"/>
      <c r="G27" s="465"/>
      <c r="H27" s="465"/>
    </row>
    <row r="28" spans="1:8" s="470" customFormat="1" hidden="1">
      <c r="A28" s="463"/>
      <c r="B28" s="464"/>
      <c r="C28" s="465"/>
      <c r="D28" s="465"/>
      <c r="E28" s="465"/>
      <c r="F28" s="465"/>
      <c r="G28" s="465"/>
      <c r="H28" s="465"/>
    </row>
    <row r="29" spans="1:8" s="475" customFormat="1" hidden="1">
      <c r="A29" s="493"/>
      <c r="B29" s="542"/>
      <c r="C29" s="546"/>
      <c r="D29" s="546"/>
      <c r="E29" s="546"/>
      <c r="F29" s="546"/>
      <c r="G29" s="546"/>
      <c r="H29" s="546"/>
    </row>
    <row r="30" spans="1:8" s="470" customFormat="1" hidden="1">
      <c r="A30" s="463"/>
      <c r="B30" s="464"/>
      <c r="C30" s="465"/>
      <c r="D30" s="465"/>
      <c r="E30" s="465"/>
      <c r="F30" s="465"/>
      <c r="G30" s="465"/>
      <c r="H30" s="465"/>
    </row>
    <row r="31" spans="1:8" s="470" customFormat="1" hidden="1">
      <c r="A31" s="463"/>
      <c r="B31" s="464"/>
      <c r="C31" s="465"/>
      <c r="D31" s="465"/>
      <c r="E31" s="465"/>
      <c r="F31" s="465"/>
      <c r="G31" s="465"/>
      <c r="H31" s="465"/>
    </row>
    <row r="32" spans="1:8" s="475" customFormat="1" hidden="1">
      <c r="A32" s="493"/>
      <c r="B32" s="542"/>
      <c r="C32" s="546"/>
      <c r="D32" s="546"/>
      <c r="E32" s="546"/>
      <c r="F32" s="546"/>
      <c r="G32" s="546"/>
      <c r="H32" s="546"/>
    </row>
    <row r="33" spans="1:8" s="470" customFormat="1" hidden="1">
      <c r="A33" s="463"/>
      <c r="B33" s="464"/>
      <c r="C33" s="465"/>
      <c r="D33" s="465"/>
      <c r="E33" s="465"/>
      <c r="F33" s="465"/>
      <c r="G33" s="465"/>
      <c r="H33" s="465"/>
    </row>
    <row r="34" spans="1:8" s="470" customFormat="1" hidden="1">
      <c r="A34" s="463"/>
      <c r="B34" s="464"/>
      <c r="C34" s="465"/>
      <c r="D34" s="465"/>
      <c r="E34" s="465"/>
      <c r="F34" s="465"/>
      <c r="G34" s="465"/>
      <c r="H34" s="465"/>
    </row>
    <row r="35" spans="1:8" s="475" customFormat="1" hidden="1">
      <c r="A35" s="493"/>
      <c r="B35" s="542"/>
      <c r="C35" s="546"/>
      <c r="D35" s="546"/>
      <c r="E35" s="546"/>
      <c r="F35" s="546"/>
      <c r="G35" s="546"/>
      <c r="H35" s="546"/>
    </row>
    <row r="36" spans="1:8" s="470" customFormat="1" hidden="1">
      <c r="A36" s="463"/>
      <c r="B36" s="464"/>
      <c r="C36" s="465"/>
      <c r="D36" s="465"/>
      <c r="E36" s="465"/>
      <c r="F36" s="465"/>
      <c r="G36" s="465"/>
      <c r="H36" s="465"/>
    </row>
    <row r="37" spans="1:8" s="470" customFormat="1" hidden="1">
      <c r="A37" s="463"/>
      <c r="B37" s="464"/>
      <c r="C37" s="465"/>
      <c r="D37" s="465"/>
      <c r="E37" s="465"/>
      <c r="F37" s="465"/>
      <c r="G37" s="465"/>
      <c r="H37" s="465"/>
    </row>
    <row r="38" spans="1:8" s="475" customFormat="1" hidden="1">
      <c r="A38" s="493"/>
      <c r="B38" s="542"/>
      <c r="C38" s="546"/>
      <c r="D38" s="546"/>
      <c r="E38" s="546"/>
      <c r="F38" s="546"/>
      <c r="G38" s="546"/>
      <c r="H38" s="546"/>
    </row>
    <row r="39" spans="1:8" s="470" customFormat="1" hidden="1">
      <c r="A39" s="463"/>
      <c r="B39" s="464"/>
      <c r="C39" s="465"/>
      <c r="D39" s="465"/>
      <c r="E39" s="465"/>
      <c r="F39" s="465"/>
      <c r="G39" s="465"/>
      <c r="H39" s="465"/>
    </row>
    <row r="40" spans="1:8" s="470" customFormat="1" hidden="1">
      <c r="A40" s="463"/>
      <c r="B40" s="464"/>
      <c r="C40" s="465"/>
      <c r="D40" s="465"/>
      <c r="E40" s="465"/>
      <c r="F40" s="465"/>
      <c r="G40" s="465"/>
      <c r="H40" s="465"/>
    </row>
    <row r="41" spans="1:8" s="475" customFormat="1" hidden="1">
      <c r="A41" s="493"/>
      <c r="B41" s="542"/>
      <c r="C41" s="546"/>
      <c r="D41" s="546"/>
      <c r="E41" s="546"/>
      <c r="F41" s="546"/>
      <c r="G41" s="546"/>
      <c r="H41" s="546"/>
    </row>
    <row r="42" spans="1:8" s="470" customFormat="1" hidden="1">
      <c r="A42" s="463"/>
      <c r="B42" s="464"/>
      <c r="C42" s="465"/>
      <c r="D42" s="465"/>
      <c r="E42" s="465"/>
      <c r="F42" s="465"/>
      <c r="G42" s="465"/>
      <c r="H42" s="465"/>
    </row>
    <row r="43" spans="1:8" s="470" customFormat="1" hidden="1">
      <c r="A43" s="463"/>
      <c r="B43" s="464"/>
      <c r="C43" s="465"/>
      <c r="D43" s="465"/>
      <c r="E43" s="465"/>
      <c r="F43" s="465"/>
      <c r="G43" s="465"/>
      <c r="H43" s="465"/>
    </row>
    <row r="44" spans="1:8" s="19" customFormat="1" hidden="1">
      <c r="A44" s="25"/>
      <c r="B44" s="106"/>
      <c r="C44" s="14"/>
      <c r="D44" s="14"/>
      <c r="E44" s="14"/>
      <c r="F44" s="14"/>
      <c r="G44" s="14"/>
      <c r="H44" s="14"/>
    </row>
    <row r="45" spans="1:8" hidden="1">
      <c r="A45" s="26"/>
      <c r="B45" s="27"/>
      <c r="C45" s="16"/>
      <c r="D45" s="16"/>
      <c r="E45" s="16"/>
      <c r="F45" s="16"/>
      <c r="G45" s="16"/>
      <c r="H45" s="16"/>
    </row>
    <row r="46" spans="1:8" hidden="1">
      <c r="A46" s="26"/>
      <c r="B46" s="27"/>
      <c r="C46" s="16"/>
      <c r="D46" s="16"/>
      <c r="E46" s="16"/>
      <c r="F46" s="16"/>
      <c r="G46" s="16"/>
      <c r="H46" s="16"/>
    </row>
    <row r="47" spans="1:8" s="475" customFormat="1" hidden="1">
      <c r="A47" s="493"/>
      <c r="B47" s="542"/>
      <c r="C47" s="546"/>
      <c r="D47" s="546"/>
      <c r="E47" s="546"/>
      <c r="F47" s="546"/>
      <c r="G47" s="546"/>
      <c r="H47" s="546"/>
    </row>
    <row r="48" spans="1:8" s="470" customFormat="1" hidden="1">
      <c r="A48" s="463"/>
      <c r="B48" s="464"/>
      <c r="C48" s="465"/>
      <c r="D48" s="465"/>
      <c r="E48" s="465"/>
      <c r="F48" s="465"/>
      <c r="G48" s="465"/>
      <c r="H48" s="465"/>
    </row>
    <row r="49" spans="1:8" s="470" customFormat="1" hidden="1">
      <c r="A49" s="463"/>
      <c r="B49" s="464"/>
      <c r="C49" s="465"/>
      <c r="D49" s="465"/>
      <c r="E49" s="465"/>
      <c r="F49" s="465"/>
      <c r="G49" s="465"/>
      <c r="H49" s="465"/>
    </row>
    <row r="50" spans="1:8" s="628" customFormat="1" hidden="1">
      <c r="A50" s="646"/>
      <c r="B50" s="699"/>
      <c r="C50" s="708"/>
      <c r="D50" s="708"/>
      <c r="E50" s="708"/>
      <c r="F50" s="708"/>
      <c r="G50" s="708"/>
      <c r="H50" s="708"/>
    </row>
    <row r="51" spans="1:8" s="623" customFormat="1" hidden="1">
      <c r="A51" s="616"/>
      <c r="B51" s="617"/>
      <c r="C51" s="618"/>
      <c r="D51" s="618"/>
      <c r="E51" s="618"/>
      <c r="F51" s="618"/>
      <c r="G51" s="618"/>
      <c r="H51" s="618"/>
    </row>
    <row r="52" spans="1:8" s="623" customFormat="1" hidden="1">
      <c r="A52" s="616"/>
      <c r="B52" s="617"/>
      <c r="C52" s="618"/>
      <c r="D52" s="618"/>
      <c r="E52" s="618"/>
      <c r="F52" s="618"/>
      <c r="G52" s="618"/>
      <c r="H52" s="618"/>
    </row>
    <row r="53" spans="1:8" s="383" customFormat="1" hidden="1">
      <c r="A53" s="425"/>
      <c r="B53" s="458"/>
      <c r="C53" s="757"/>
      <c r="D53" s="757"/>
      <c r="E53" s="757"/>
      <c r="F53" s="757"/>
      <c r="G53" s="757"/>
      <c r="H53" s="757"/>
    </row>
    <row r="54" spans="1:8" s="382" customFormat="1" hidden="1">
      <c r="A54" s="413"/>
      <c r="B54" s="414"/>
      <c r="C54" s="415"/>
      <c r="D54" s="415"/>
      <c r="E54" s="415"/>
      <c r="F54" s="415"/>
      <c r="G54" s="415"/>
      <c r="H54" s="415"/>
    </row>
    <row r="55" spans="1:8" s="382" customFormat="1" hidden="1">
      <c r="A55" s="413"/>
      <c r="B55" s="414"/>
      <c r="C55" s="415"/>
      <c r="D55" s="415"/>
      <c r="E55" s="415"/>
      <c r="F55" s="415"/>
      <c r="G55" s="415"/>
      <c r="H55" s="415"/>
    </row>
    <row r="56" spans="1:8" s="628" customFormat="1" hidden="1">
      <c r="A56" s="646"/>
      <c r="B56" s="699"/>
      <c r="C56" s="708"/>
      <c r="D56" s="708"/>
      <c r="E56" s="708"/>
      <c r="F56" s="708"/>
      <c r="G56" s="708"/>
      <c r="H56" s="708"/>
    </row>
    <row r="57" spans="1:8" s="623" customFormat="1" hidden="1">
      <c r="A57" s="616"/>
      <c r="B57" s="617"/>
      <c r="C57" s="618"/>
      <c r="D57" s="618"/>
      <c r="E57" s="618"/>
      <c r="F57" s="618"/>
      <c r="G57" s="618"/>
      <c r="H57" s="618"/>
    </row>
    <row r="58" spans="1:8" s="623" customFormat="1" hidden="1">
      <c r="A58" s="616"/>
      <c r="B58" s="617"/>
      <c r="C58" s="618"/>
      <c r="D58" s="618"/>
      <c r="E58" s="618"/>
      <c r="F58" s="618"/>
      <c r="G58" s="618"/>
      <c r="H58" s="618"/>
    </row>
    <row r="59" spans="1:8" s="628" customFormat="1" hidden="1">
      <c r="A59" s="646"/>
      <c r="B59" s="699"/>
      <c r="C59" s="708"/>
      <c r="D59" s="708"/>
      <c r="E59" s="708"/>
      <c r="F59" s="708"/>
      <c r="G59" s="708"/>
      <c r="H59" s="708"/>
    </row>
    <row r="60" spans="1:8" s="623" customFormat="1" hidden="1">
      <c r="A60" s="616"/>
      <c r="B60" s="617"/>
      <c r="C60" s="618"/>
      <c r="D60" s="618"/>
      <c r="E60" s="618"/>
      <c r="F60" s="618"/>
      <c r="G60" s="618"/>
      <c r="H60" s="618"/>
    </row>
    <row r="61" spans="1:8" s="623" customFormat="1" hidden="1">
      <c r="A61" s="616"/>
      <c r="B61" s="617"/>
      <c r="C61" s="618"/>
      <c r="D61" s="618"/>
      <c r="E61" s="618"/>
      <c r="F61" s="618"/>
      <c r="G61" s="618"/>
      <c r="H61" s="618"/>
    </row>
    <row r="62" spans="1:8" s="475" customFormat="1" hidden="1">
      <c r="A62" s="493"/>
      <c r="B62" s="542"/>
      <c r="C62" s="546"/>
      <c r="D62" s="546"/>
      <c r="E62" s="546"/>
      <c r="F62" s="546"/>
      <c r="G62" s="546"/>
      <c r="H62" s="546"/>
    </row>
    <row r="63" spans="1:8" s="470" customFormat="1" hidden="1">
      <c r="A63" s="463"/>
      <c r="B63" s="464"/>
      <c r="C63" s="465"/>
      <c r="D63" s="465"/>
      <c r="E63" s="465"/>
      <c r="F63" s="465"/>
      <c r="G63" s="465"/>
      <c r="H63" s="465"/>
    </row>
    <row r="64" spans="1:8" s="470" customFormat="1" hidden="1">
      <c r="A64" s="463"/>
      <c r="B64" s="464"/>
      <c r="C64" s="465"/>
      <c r="D64" s="465"/>
      <c r="E64" s="465"/>
      <c r="F64" s="465"/>
      <c r="G64" s="465"/>
      <c r="H64" s="465"/>
    </row>
    <row r="65" spans="1:8" s="475" customFormat="1" hidden="1">
      <c r="A65" s="493"/>
      <c r="B65" s="542"/>
      <c r="C65" s="546"/>
      <c r="D65" s="546"/>
      <c r="E65" s="546"/>
      <c r="F65" s="546"/>
      <c r="G65" s="546"/>
      <c r="H65" s="546"/>
    </row>
    <row r="66" spans="1:8" s="470" customFormat="1" hidden="1">
      <c r="A66" s="463"/>
      <c r="B66" s="464"/>
      <c r="C66" s="465"/>
      <c r="D66" s="465"/>
      <c r="E66" s="465"/>
      <c r="F66" s="465"/>
      <c r="G66" s="465"/>
      <c r="H66" s="465"/>
    </row>
    <row r="67" spans="1:8" s="470" customFormat="1" hidden="1">
      <c r="A67" s="463"/>
      <c r="B67" s="464"/>
      <c r="C67" s="465"/>
      <c r="D67" s="465"/>
      <c r="E67" s="465"/>
      <c r="F67" s="465"/>
      <c r="G67" s="465"/>
      <c r="H67" s="465"/>
    </row>
    <row r="68" spans="1:8" s="475" customFormat="1" hidden="1">
      <c r="A68" s="493"/>
      <c r="B68" s="542"/>
      <c r="C68" s="546"/>
      <c r="D68" s="546"/>
      <c r="E68" s="546"/>
      <c r="F68" s="546"/>
      <c r="G68" s="546"/>
      <c r="H68" s="546"/>
    </row>
    <row r="69" spans="1:8" s="470" customFormat="1" hidden="1">
      <c r="A69" s="463"/>
      <c r="B69" s="464"/>
      <c r="C69" s="465"/>
      <c r="D69" s="465"/>
      <c r="E69" s="465"/>
      <c r="F69" s="465"/>
      <c r="G69" s="465"/>
      <c r="H69" s="465"/>
    </row>
    <row r="70" spans="1:8" s="470" customFormat="1" hidden="1">
      <c r="A70" s="463"/>
      <c r="B70" s="464"/>
      <c r="C70" s="465"/>
      <c r="D70" s="465"/>
      <c r="E70" s="465"/>
      <c r="F70" s="465"/>
      <c r="G70" s="465"/>
      <c r="H70" s="465"/>
    </row>
    <row r="71" spans="1:8" s="475" customFormat="1" hidden="1">
      <c r="A71" s="493"/>
      <c r="B71" s="542"/>
      <c r="C71" s="546"/>
      <c r="D71" s="546"/>
      <c r="E71" s="546"/>
      <c r="F71" s="546"/>
      <c r="G71" s="546"/>
      <c r="H71" s="546"/>
    </row>
    <row r="72" spans="1:8" s="470" customFormat="1" hidden="1">
      <c r="A72" s="463"/>
      <c r="B72" s="464"/>
      <c r="C72" s="465"/>
      <c r="D72" s="465"/>
      <c r="E72" s="465"/>
      <c r="F72" s="465"/>
      <c r="G72" s="465"/>
      <c r="H72" s="465"/>
    </row>
    <row r="73" spans="1:8" s="470" customFormat="1" hidden="1">
      <c r="A73" s="463"/>
      <c r="B73" s="464"/>
      <c r="C73" s="465"/>
      <c r="D73" s="465"/>
      <c r="E73" s="465"/>
      <c r="F73" s="465"/>
      <c r="G73" s="465"/>
      <c r="H73" s="465"/>
    </row>
    <row r="74" spans="1:8" s="475" customFormat="1" hidden="1">
      <c r="A74" s="493"/>
      <c r="B74" s="542"/>
      <c r="C74" s="546"/>
      <c r="D74" s="546"/>
      <c r="E74" s="546"/>
      <c r="F74" s="546"/>
      <c r="G74" s="546"/>
      <c r="H74" s="546"/>
    </row>
    <row r="75" spans="1:8" s="470" customFormat="1" hidden="1">
      <c r="A75" s="463"/>
      <c r="B75" s="464"/>
      <c r="C75" s="465"/>
      <c r="D75" s="465"/>
      <c r="E75" s="465"/>
      <c r="F75" s="465"/>
      <c r="G75" s="465"/>
      <c r="H75" s="465"/>
    </row>
    <row r="76" spans="1:8" s="470" customFormat="1" hidden="1">
      <c r="A76" s="463"/>
      <c r="B76" s="464"/>
      <c r="C76" s="465"/>
      <c r="D76" s="465"/>
      <c r="E76" s="465"/>
      <c r="F76" s="465"/>
      <c r="G76" s="465"/>
      <c r="H76" s="465"/>
    </row>
    <row r="77" spans="1:8" s="475" customFormat="1" hidden="1">
      <c r="A77" s="493"/>
      <c r="B77" s="542"/>
      <c r="C77" s="546"/>
      <c r="D77" s="546"/>
      <c r="E77" s="546"/>
      <c r="F77" s="546"/>
      <c r="G77" s="546"/>
      <c r="H77" s="546"/>
    </row>
    <row r="78" spans="1:8" s="470" customFormat="1" hidden="1">
      <c r="A78" s="463"/>
      <c r="B78" s="464"/>
      <c r="C78" s="465"/>
      <c r="D78" s="465"/>
      <c r="E78" s="465"/>
      <c r="F78" s="465"/>
      <c r="G78" s="465"/>
      <c r="H78" s="465"/>
    </row>
    <row r="79" spans="1:8" s="470" customFormat="1" hidden="1">
      <c r="A79" s="463"/>
      <c r="B79" s="464"/>
      <c r="C79" s="465"/>
      <c r="D79" s="465"/>
      <c r="E79" s="465"/>
      <c r="F79" s="465"/>
      <c r="G79" s="465"/>
      <c r="H79" s="465"/>
    </row>
    <row r="80" spans="1:8" s="475" customFormat="1" hidden="1">
      <c r="A80" s="493"/>
      <c r="B80" s="542"/>
      <c r="C80" s="546"/>
      <c r="D80" s="546"/>
      <c r="E80" s="546"/>
      <c r="F80" s="546"/>
      <c r="G80" s="546"/>
      <c r="H80" s="546"/>
    </row>
    <row r="81" spans="1:8" s="470" customFormat="1" hidden="1">
      <c r="A81" s="463"/>
      <c r="B81" s="464"/>
      <c r="C81" s="465"/>
      <c r="D81" s="465"/>
      <c r="E81" s="465"/>
      <c r="F81" s="465"/>
      <c r="G81" s="465"/>
      <c r="H81" s="465"/>
    </row>
    <row r="82" spans="1:8" s="470" customFormat="1" hidden="1">
      <c r="A82" s="463"/>
      <c r="B82" s="464"/>
      <c r="C82" s="465"/>
      <c r="D82" s="465"/>
      <c r="E82" s="465"/>
      <c r="F82" s="465"/>
      <c r="G82" s="465"/>
      <c r="H82" s="465"/>
    </row>
    <row r="83" spans="1:8" s="628" customFormat="1" hidden="1">
      <c r="A83" s="646"/>
      <c r="B83" s="699"/>
      <c r="C83" s="708"/>
      <c r="D83" s="708"/>
      <c r="E83" s="708"/>
      <c r="F83" s="708"/>
      <c r="G83" s="708"/>
      <c r="H83" s="708"/>
    </row>
    <row r="84" spans="1:8" s="623" customFormat="1" hidden="1">
      <c r="A84" s="616"/>
      <c r="B84" s="617"/>
      <c r="C84" s="618"/>
      <c r="D84" s="618"/>
      <c r="E84" s="618"/>
      <c r="F84" s="618"/>
      <c r="G84" s="618"/>
      <c r="H84" s="618"/>
    </row>
    <row r="85" spans="1:8" s="623" customFormat="1" hidden="1">
      <c r="A85" s="616"/>
      <c r="B85" s="617"/>
      <c r="C85" s="618"/>
      <c r="D85" s="618"/>
      <c r="E85" s="618"/>
      <c r="F85" s="618"/>
      <c r="G85" s="618"/>
      <c r="H85" s="618"/>
    </row>
    <row r="86" spans="1:8" s="475" customFormat="1" hidden="1">
      <c r="A86" s="493"/>
      <c r="B86" s="542"/>
      <c r="C86" s="546"/>
      <c r="D86" s="546"/>
      <c r="E86" s="546"/>
      <c r="F86" s="546"/>
      <c r="G86" s="546"/>
      <c r="H86" s="546"/>
    </row>
    <row r="87" spans="1:8" s="470" customFormat="1" hidden="1">
      <c r="A87" s="463"/>
      <c r="B87" s="464"/>
      <c r="C87" s="465"/>
      <c r="D87" s="465"/>
      <c r="E87" s="465"/>
      <c r="F87" s="465"/>
      <c r="G87" s="465"/>
      <c r="H87" s="465"/>
    </row>
    <row r="88" spans="1:8" s="470" customFormat="1" hidden="1">
      <c r="A88" s="463"/>
      <c r="B88" s="464"/>
      <c r="C88" s="465"/>
      <c r="D88" s="465"/>
      <c r="E88" s="465"/>
      <c r="F88" s="465"/>
      <c r="G88" s="465"/>
      <c r="H88" s="465"/>
    </row>
    <row r="89" spans="1:8" s="475" customFormat="1" hidden="1">
      <c r="A89" s="493"/>
      <c r="B89" s="542"/>
      <c r="C89" s="546"/>
      <c r="D89" s="546"/>
      <c r="E89" s="546"/>
      <c r="F89" s="546"/>
      <c r="G89" s="546"/>
      <c r="H89" s="546"/>
    </row>
    <row r="90" spans="1:8" s="470" customFormat="1" hidden="1">
      <c r="A90" s="463"/>
      <c r="B90" s="464"/>
      <c r="C90" s="465"/>
      <c r="D90" s="465"/>
      <c r="E90" s="465"/>
      <c r="F90" s="465"/>
      <c r="G90" s="465"/>
      <c r="H90" s="465"/>
    </row>
    <row r="91" spans="1:8" s="470" customFormat="1" hidden="1">
      <c r="A91" s="463"/>
      <c r="B91" s="464"/>
      <c r="C91" s="465"/>
      <c r="D91" s="465"/>
      <c r="E91" s="465"/>
      <c r="F91" s="465"/>
      <c r="G91" s="465"/>
      <c r="H91" s="465"/>
    </row>
    <row r="92" spans="1:8" s="475" customFormat="1" hidden="1">
      <c r="A92" s="493"/>
      <c r="B92" s="542"/>
      <c r="C92" s="546"/>
      <c r="D92" s="546"/>
      <c r="E92" s="546"/>
      <c r="F92" s="546"/>
      <c r="G92" s="546"/>
      <c r="H92" s="546"/>
    </row>
    <row r="93" spans="1:8" s="470" customFormat="1" hidden="1">
      <c r="A93" s="463"/>
      <c r="B93" s="464"/>
      <c r="C93" s="465"/>
      <c r="D93" s="465"/>
      <c r="E93" s="465"/>
      <c r="F93" s="465"/>
      <c r="G93" s="465"/>
      <c r="H93" s="465"/>
    </row>
    <row r="94" spans="1:8" s="470" customFormat="1" hidden="1">
      <c r="A94" s="463"/>
      <c r="B94" s="464"/>
      <c r="C94" s="465"/>
      <c r="D94" s="465"/>
      <c r="E94" s="465"/>
      <c r="F94" s="465"/>
      <c r="G94" s="465"/>
      <c r="H94" s="465"/>
    </row>
    <row r="95" spans="1:8" s="475" customFormat="1" hidden="1">
      <c r="A95" s="493"/>
      <c r="B95" s="542"/>
      <c r="C95" s="546"/>
      <c r="D95" s="546"/>
      <c r="E95" s="546"/>
      <c r="F95" s="546"/>
      <c r="G95" s="546"/>
      <c r="H95" s="546"/>
    </row>
    <row r="96" spans="1:8" s="470" customFormat="1" hidden="1">
      <c r="A96" s="463"/>
      <c r="B96" s="464"/>
      <c r="C96" s="465"/>
      <c r="D96" s="465"/>
      <c r="E96" s="465"/>
      <c r="F96" s="465"/>
      <c r="G96" s="465"/>
      <c r="H96" s="465"/>
    </row>
    <row r="97" spans="1:8" s="470" customFormat="1" hidden="1">
      <c r="A97" s="463"/>
      <c r="B97" s="464"/>
      <c r="C97" s="465"/>
      <c r="D97" s="465"/>
      <c r="E97" s="465"/>
      <c r="F97" s="465"/>
      <c r="G97" s="465"/>
      <c r="H97" s="465"/>
    </row>
    <row r="98" spans="1:8" s="628" customFormat="1" hidden="1">
      <c r="A98" s="646"/>
      <c r="B98" s="699"/>
      <c r="C98" s="708"/>
      <c r="D98" s="708"/>
      <c r="E98" s="708"/>
      <c r="F98" s="708"/>
      <c r="G98" s="708"/>
      <c r="H98" s="708"/>
    </row>
    <row r="99" spans="1:8" s="623" customFormat="1" hidden="1">
      <c r="A99" s="616"/>
      <c r="B99" s="617"/>
      <c r="C99" s="618"/>
      <c r="D99" s="618"/>
      <c r="E99" s="618"/>
      <c r="F99" s="618"/>
      <c r="G99" s="618"/>
      <c r="H99" s="618"/>
    </row>
    <row r="100" spans="1:8" s="623" customFormat="1" hidden="1">
      <c r="A100" s="616"/>
      <c r="B100" s="617"/>
      <c r="C100" s="618"/>
      <c r="D100" s="618"/>
      <c r="E100" s="618"/>
      <c r="F100" s="618"/>
      <c r="G100" s="618"/>
      <c r="H100" s="618"/>
    </row>
    <row r="101" spans="1:8" s="628" customFormat="1" hidden="1">
      <c r="A101" s="646"/>
      <c r="B101" s="699"/>
      <c r="C101" s="708"/>
      <c r="D101" s="708"/>
      <c r="E101" s="708"/>
      <c r="F101" s="708"/>
      <c r="G101" s="708"/>
      <c r="H101" s="708"/>
    </row>
    <row r="102" spans="1:8" s="623" customFormat="1" hidden="1">
      <c r="A102" s="616"/>
      <c r="B102" s="617"/>
      <c r="C102" s="618"/>
      <c r="D102" s="618"/>
      <c r="E102" s="618"/>
      <c r="F102" s="618"/>
      <c r="G102" s="618"/>
      <c r="H102" s="618"/>
    </row>
    <row r="103" spans="1:8" s="623" customFormat="1" hidden="1">
      <c r="A103" s="616"/>
      <c r="B103" s="617"/>
      <c r="C103" s="618"/>
      <c r="D103" s="618"/>
      <c r="E103" s="618"/>
      <c r="F103" s="618"/>
      <c r="G103" s="618"/>
      <c r="H103" s="618"/>
    </row>
    <row r="104" spans="1:8" s="475" customFormat="1" hidden="1">
      <c r="A104" s="493"/>
      <c r="B104" s="542"/>
      <c r="C104" s="546"/>
      <c r="D104" s="546"/>
      <c r="E104" s="546"/>
      <c r="F104" s="546"/>
      <c r="G104" s="546"/>
      <c r="H104" s="546"/>
    </row>
    <row r="105" spans="1:8" s="470" customFormat="1" hidden="1">
      <c r="A105" s="463"/>
      <c r="B105" s="464"/>
      <c r="C105" s="465"/>
      <c r="D105" s="465"/>
      <c r="E105" s="465"/>
      <c r="F105" s="465"/>
      <c r="G105" s="465"/>
      <c r="H105" s="465"/>
    </row>
    <row r="106" spans="1:8" s="470" customFormat="1" hidden="1">
      <c r="A106" s="463"/>
      <c r="B106" s="464"/>
      <c r="C106" s="465"/>
      <c r="D106" s="465"/>
      <c r="E106" s="465"/>
      <c r="F106" s="465"/>
      <c r="G106" s="465"/>
      <c r="H106" s="465"/>
    </row>
    <row r="107" spans="1:8" s="475" customFormat="1" hidden="1">
      <c r="A107" s="493"/>
      <c r="B107" s="542"/>
      <c r="C107" s="546"/>
      <c r="D107" s="546"/>
      <c r="E107" s="546"/>
      <c r="F107" s="546"/>
      <c r="G107" s="546"/>
      <c r="H107" s="546"/>
    </row>
    <row r="108" spans="1:8" s="470" customFormat="1" hidden="1">
      <c r="A108" s="463"/>
      <c r="B108" s="464"/>
      <c r="C108" s="465"/>
      <c r="D108" s="465"/>
      <c r="E108" s="465"/>
      <c r="F108" s="465"/>
      <c r="G108" s="465"/>
      <c r="H108" s="465"/>
    </row>
    <row r="109" spans="1:8" s="470" customFormat="1" hidden="1">
      <c r="A109" s="463"/>
      <c r="B109" s="464"/>
      <c r="C109" s="465"/>
      <c r="D109" s="465"/>
      <c r="E109" s="465"/>
      <c r="F109" s="465"/>
      <c r="G109" s="465"/>
      <c r="H109" s="465"/>
    </row>
    <row r="110" spans="1:8" s="475" customFormat="1" hidden="1">
      <c r="A110" s="493"/>
      <c r="B110" s="542"/>
      <c r="C110" s="546"/>
      <c r="D110" s="546"/>
      <c r="E110" s="546"/>
      <c r="F110" s="546"/>
      <c r="G110" s="546"/>
      <c r="H110" s="546"/>
    </row>
    <row r="111" spans="1:8" s="470" customFormat="1" hidden="1">
      <c r="A111" s="463"/>
      <c r="B111" s="464"/>
      <c r="C111" s="465"/>
      <c r="D111" s="465"/>
      <c r="E111" s="465"/>
      <c r="F111" s="465"/>
      <c r="G111" s="465"/>
      <c r="H111" s="465"/>
    </row>
    <row r="112" spans="1:8" s="470" customFormat="1" hidden="1">
      <c r="A112" s="463"/>
      <c r="B112" s="464"/>
      <c r="C112" s="465"/>
      <c r="D112" s="465"/>
      <c r="E112" s="465"/>
      <c r="F112" s="465"/>
      <c r="G112" s="465"/>
      <c r="H112" s="465"/>
    </row>
    <row r="113" spans="1:8" s="475" customFormat="1" hidden="1">
      <c r="A113" s="493"/>
      <c r="B113" s="542"/>
      <c r="C113" s="546"/>
      <c r="D113" s="546"/>
      <c r="E113" s="546"/>
      <c r="F113" s="546"/>
      <c r="G113" s="546"/>
      <c r="H113" s="546"/>
    </row>
    <row r="114" spans="1:8" s="470" customFormat="1" hidden="1">
      <c r="A114" s="463"/>
      <c r="B114" s="464"/>
      <c r="C114" s="465"/>
      <c r="D114" s="465"/>
      <c r="E114" s="465"/>
      <c r="F114" s="465"/>
      <c r="G114" s="465"/>
      <c r="H114" s="465"/>
    </row>
    <row r="115" spans="1:8" s="470" customFormat="1" hidden="1">
      <c r="A115" s="463"/>
      <c r="B115" s="464"/>
      <c r="C115" s="465"/>
      <c r="D115" s="465"/>
      <c r="E115" s="465"/>
      <c r="F115" s="465"/>
      <c r="G115" s="465"/>
      <c r="H115" s="465"/>
    </row>
    <row r="116" spans="1:8" s="628" customFormat="1" hidden="1">
      <c r="A116" s="646"/>
      <c r="B116" s="699"/>
      <c r="C116" s="708"/>
      <c r="D116" s="708"/>
      <c r="E116" s="708"/>
      <c r="F116" s="708"/>
      <c r="G116" s="708"/>
      <c r="H116" s="708"/>
    </row>
    <row r="117" spans="1:8" s="623" customFormat="1" hidden="1">
      <c r="A117" s="616"/>
      <c r="B117" s="617"/>
      <c r="C117" s="618"/>
      <c r="D117" s="618"/>
      <c r="E117" s="618"/>
      <c r="F117" s="618"/>
      <c r="G117" s="618"/>
      <c r="H117" s="618"/>
    </row>
    <row r="118" spans="1:8" s="623" customFormat="1" hidden="1">
      <c r="A118" s="616"/>
      <c r="B118" s="617"/>
      <c r="C118" s="618"/>
      <c r="D118" s="618"/>
      <c r="E118" s="618"/>
      <c r="F118" s="618"/>
      <c r="G118" s="618"/>
      <c r="H118" s="618"/>
    </row>
    <row r="119" spans="1:8" s="628" customFormat="1" hidden="1">
      <c r="A119" s="646"/>
      <c r="B119" s="699"/>
      <c r="C119" s="708"/>
      <c r="D119" s="708"/>
      <c r="E119" s="708"/>
      <c r="F119" s="708"/>
      <c r="G119" s="708"/>
      <c r="H119" s="708"/>
    </row>
    <row r="120" spans="1:8" s="623" customFormat="1" hidden="1">
      <c r="A120" s="616"/>
      <c r="B120" s="617"/>
      <c r="C120" s="618"/>
      <c r="D120" s="618"/>
      <c r="E120" s="618"/>
      <c r="F120" s="618"/>
      <c r="G120" s="618"/>
      <c r="H120" s="618"/>
    </row>
    <row r="121" spans="1:8" s="623" customFormat="1" hidden="1">
      <c r="A121" s="616"/>
      <c r="B121" s="617"/>
      <c r="C121" s="618"/>
      <c r="D121" s="618"/>
      <c r="E121" s="618"/>
      <c r="F121" s="618"/>
      <c r="G121" s="618"/>
      <c r="H121" s="618"/>
    </row>
    <row r="122" spans="1:8" s="475" customFormat="1" hidden="1">
      <c r="A122" s="493"/>
      <c r="B122" s="542"/>
      <c r="C122" s="546"/>
      <c r="D122" s="546"/>
      <c r="E122" s="546"/>
      <c r="F122" s="546"/>
      <c r="G122" s="546"/>
      <c r="H122" s="546"/>
    </row>
    <row r="123" spans="1:8" s="470" customFormat="1" hidden="1">
      <c r="A123" s="463"/>
      <c r="B123" s="464"/>
      <c r="C123" s="465"/>
      <c r="D123" s="465"/>
      <c r="E123" s="465"/>
      <c r="F123" s="465"/>
      <c r="G123" s="465"/>
      <c r="H123" s="465"/>
    </row>
    <row r="124" spans="1:8" s="470" customFormat="1" hidden="1">
      <c r="A124" s="463"/>
      <c r="B124" s="464"/>
      <c r="C124" s="465"/>
      <c r="D124" s="465"/>
      <c r="E124" s="465"/>
      <c r="F124" s="465"/>
      <c r="G124" s="465"/>
      <c r="H124" s="465"/>
    </row>
    <row r="125" spans="1:8" s="628" customFormat="1" hidden="1">
      <c r="A125" s="646"/>
      <c r="B125" s="699"/>
      <c r="C125" s="708"/>
      <c r="D125" s="708"/>
      <c r="E125" s="708"/>
      <c r="F125" s="708"/>
      <c r="G125" s="708"/>
      <c r="H125" s="708"/>
    </row>
    <row r="126" spans="1:8" s="623" customFormat="1" hidden="1">
      <c r="A126" s="616"/>
      <c r="B126" s="617"/>
      <c r="C126" s="618"/>
      <c r="D126" s="618"/>
      <c r="E126" s="618"/>
      <c r="F126" s="618"/>
      <c r="G126" s="618"/>
      <c r="H126" s="618"/>
    </row>
    <row r="127" spans="1:8" s="623" customFormat="1" hidden="1">
      <c r="A127" s="616"/>
      <c r="B127" s="617"/>
      <c r="C127" s="618"/>
      <c r="D127" s="618"/>
      <c r="E127" s="618"/>
      <c r="F127" s="618"/>
      <c r="G127" s="618"/>
      <c r="H127" s="618"/>
    </row>
  </sheetData>
  <mergeCells count="17">
    <mergeCell ref="G1:H1"/>
    <mergeCell ref="G4:H4"/>
    <mergeCell ref="A2:H2"/>
    <mergeCell ref="A1:B1"/>
    <mergeCell ref="C4:D4"/>
    <mergeCell ref="C5:H5"/>
    <mergeCell ref="H8:H9"/>
    <mergeCell ref="C6:D7"/>
    <mergeCell ref="G6:H7"/>
    <mergeCell ref="A6:A9"/>
    <mergeCell ref="B6:B9"/>
    <mergeCell ref="C8:C9"/>
    <mergeCell ref="D8:D9"/>
    <mergeCell ref="G8:G9"/>
    <mergeCell ref="E6:F7"/>
    <mergeCell ref="E8:E9"/>
    <mergeCell ref="F8:F9"/>
  </mergeCells>
  <printOptions horizontalCentered="1"/>
  <pageMargins left="0.70866141732283472" right="0.51181102362204722" top="0.74803149606299213" bottom="0.74803149606299213" header="0.31496062992125984" footer="0.31496062992125984"/>
  <pageSetup paperSize="9" scale="90" firstPageNumber="19" orientation="portrait" useFirstPageNumber="1"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L126"/>
  <sheetViews>
    <sheetView zoomScale="70" zoomScaleNormal="70" workbookViewId="0">
      <pane ySplit="10" topLeftCell="A11" activePane="bottomLeft" state="frozen"/>
      <selection activeCell="Q8" sqref="Q8"/>
      <selection pane="bottomLeft" activeCell="C9" sqref="C9:H10"/>
    </sheetView>
  </sheetViews>
  <sheetFormatPr defaultColWidth="9" defaultRowHeight="15.75"/>
  <cols>
    <col min="1" max="1" width="5.5" style="3" customWidth="1"/>
    <col min="2" max="2" width="22.75" customWidth="1"/>
    <col min="3" max="3" width="16.125" customWidth="1"/>
    <col min="4" max="4" width="12.75" style="5" customWidth="1"/>
    <col min="5" max="5" width="17" style="5" customWidth="1"/>
    <col min="6" max="6" width="20.375" customWidth="1"/>
    <col min="7" max="7" width="12.875" customWidth="1"/>
    <col min="8" max="8" width="17.75" style="382" customWidth="1"/>
    <col min="9" max="9" width="13.25" style="382" customWidth="1"/>
    <col min="10" max="10" width="17.75" style="6" customWidth="1"/>
    <col min="11" max="11" width="18.125" customWidth="1"/>
    <col min="13" max="13" width="19.75" customWidth="1"/>
    <col min="14" max="14" width="0" hidden="1" customWidth="1"/>
    <col min="22" max="23" width="5" customWidth="1"/>
    <col min="28" max="28" width="5" customWidth="1"/>
  </cols>
  <sheetData>
    <row r="2" spans="1:12" ht="15" customHeight="1">
      <c r="A2" s="2015"/>
      <c r="B2" s="1765"/>
    </row>
    <row r="3" spans="1:12" ht="60" customHeight="1">
      <c r="A3" s="2021" t="s">
        <v>426</v>
      </c>
      <c r="B3" s="2021"/>
      <c r="C3" s="2021"/>
      <c r="D3" s="2021"/>
      <c r="E3" s="2021"/>
      <c r="F3" s="2021"/>
      <c r="G3" s="2021"/>
      <c r="H3" s="2021"/>
      <c r="I3" s="2021"/>
      <c r="J3" s="2021"/>
    </row>
    <row r="4" spans="1:12" ht="40.5" customHeight="1">
      <c r="A4" s="1622"/>
      <c r="B4" s="1622"/>
      <c r="C4" s="1622"/>
      <c r="D4" s="1622"/>
      <c r="E4" s="1622"/>
      <c r="F4" s="1622"/>
      <c r="G4" s="1622"/>
      <c r="H4" s="1622"/>
      <c r="I4" s="1622"/>
      <c r="J4" s="1622"/>
    </row>
    <row r="5" spans="1:12" ht="28.5" customHeight="1">
      <c r="A5" s="2020" t="s">
        <v>4</v>
      </c>
      <c r="B5" s="1924" t="s">
        <v>181</v>
      </c>
      <c r="C5" s="1924" t="s">
        <v>989</v>
      </c>
      <c r="D5" s="1925"/>
      <c r="E5" s="1925"/>
      <c r="F5" s="1925"/>
      <c r="G5" s="1924" t="s">
        <v>987</v>
      </c>
      <c r="H5" s="1925"/>
      <c r="I5" s="1925"/>
      <c r="J5" s="1925"/>
    </row>
    <row r="6" spans="1:12">
      <c r="A6" s="2020"/>
      <c r="B6" s="1925"/>
      <c r="C6" s="2018" t="s">
        <v>208</v>
      </c>
      <c r="D6" s="2019" t="s">
        <v>129</v>
      </c>
      <c r="E6" s="2019" t="s">
        <v>199</v>
      </c>
      <c r="F6" s="2018" t="s">
        <v>427</v>
      </c>
      <c r="G6" s="2018" t="s">
        <v>208</v>
      </c>
      <c r="H6" s="2019" t="s">
        <v>129</v>
      </c>
      <c r="I6" s="2019" t="s">
        <v>199</v>
      </c>
      <c r="J6" s="2018" t="s">
        <v>427</v>
      </c>
    </row>
    <row r="7" spans="1:12">
      <c r="A7" s="2020"/>
      <c r="B7" s="1925"/>
      <c r="C7" s="2018"/>
      <c r="D7" s="2019"/>
      <c r="E7" s="2019"/>
      <c r="F7" s="2018"/>
      <c r="G7" s="2018"/>
      <c r="H7" s="2019"/>
      <c r="I7" s="2019"/>
      <c r="J7" s="2018"/>
      <c r="L7" s="4"/>
    </row>
    <row r="8" spans="1:12" s="1" customFormat="1" ht="30" customHeight="1">
      <c r="A8" s="9" t="s">
        <v>20</v>
      </c>
      <c r="B8" s="9" t="s">
        <v>21</v>
      </c>
      <c r="C8" s="9">
        <v>3</v>
      </c>
      <c r="D8" s="10" t="s">
        <v>336</v>
      </c>
      <c r="E8" s="10"/>
      <c r="F8" s="9">
        <v>5</v>
      </c>
      <c r="G8" s="9"/>
      <c r="H8" s="1618"/>
      <c r="I8" s="1618"/>
      <c r="J8" s="1619"/>
    </row>
    <row r="9" spans="1:12" s="2" customFormat="1" ht="30" customHeight="1">
      <c r="A9" s="11"/>
      <c r="B9" s="12" t="s">
        <v>17</v>
      </c>
      <c r="C9" s="11"/>
      <c r="D9" s="13"/>
      <c r="E9" s="13"/>
      <c r="F9" s="11"/>
      <c r="G9" s="11"/>
      <c r="H9" s="1487"/>
      <c r="I9" s="1487"/>
      <c r="J9" s="1620"/>
    </row>
    <row r="10" spans="1:12" ht="30" customHeight="1">
      <c r="A10" s="14"/>
      <c r="B10" s="15" t="s">
        <v>428</v>
      </c>
      <c r="C10" s="16"/>
      <c r="D10" s="17"/>
      <c r="E10" s="17"/>
      <c r="F10" s="16"/>
      <c r="G10" s="16"/>
      <c r="H10" s="426"/>
      <c r="I10" s="426"/>
      <c r="J10" s="1621"/>
    </row>
    <row r="11" spans="1:12" ht="30" customHeight="1">
      <c r="A11" s="11"/>
      <c r="B11" s="15" t="s">
        <v>429</v>
      </c>
      <c r="C11" s="16"/>
      <c r="D11" s="17"/>
      <c r="E11" s="17"/>
      <c r="F11" s="16"/>
      <c r="G11" s="16"/>
      <c r="H11" s="426"/>
      <c r="I11" s="426"/>
      <c r="J11" s="1621"/>
    </row>
    <row r="12" spans="1:12" s="628" customFormat="1" ht="17.100000000000001" hidden="1" customHeight="1">
      <c r="A12" s="1615"/>
      <c r="B12" s="1616"/>
      <c r="C12" s="1615"/>
      <c r="D12" s="1617"/>
      <c r="E12" s="1617"/>
      <c r="F12" s="1615"/>
      <c r="G12" s="1609"/>
    </row>
    <row r="13" spans="1:12" s="623" customFormat="1" hidden="1">
      <c r="A13" s="708"/>
      <c r="B13" s="711"/>
      <c r="C13" s="618"/>
      <c r="D13" s="712"/>
      <c r="E13" s="712"/>
      <c r="F13" s="618"/>
      <c r="G13" s="1610"/>
    </row>
    <row r="14" spans="1:12" s="623" customFormat="1" hidden="1">
      <c r="A14" s="708"/>
      <c r="B14" s="711"/>
      <c r="C14" s="618"/>
      <c r="D14" s="712"/>
      <c r="E14" s="712"/>
      <c r="F14" s="618"/>
      <c r="G14" s="1610"/>
    </row>
    <row r="15" spans="1:12" s="475" customFormat="1" ht="17.100000000000001" hidden="1" customHeight="1">
      <c r="A15" s="546"/>
      <c r="B15" s="547"/>
      <c r="C15" s="546"/>
      <c r="D15" s="548"/>
      <c r="E15" s="548"/>
      <c r="F15" s="546"/>
      <c r="G15" s="1611"/>
    </row>
    <row r="16" spans="1:12" s="470" customFormat="1" hidden="1">
      <c r="A16" s="546"/>
      <c r="B16" s="549"/>
      <c r="C16" s="465"/>
      <c r="D16" s="550"/>
      <c r="E16" s="550"/>
      <c r="F16" s="465"/>
      <c r="G16" s="1612"/>
    </row>
    <row r="17" spans="1:9" s="470" customFormat="1" hidden="1">
      <c r="A17" s="546"/>
      <c r="B17" s="549"/>
      <c r="C17" s="465"/>
      <c r="D17" s="550"/>
      <c r="E17" s="550"/>
      <c r="F17" s="465"/>
      <c r="G17" s="1612"/>
    </row>
    <row r="18" spans="1:9" s="623" customFormat="1" ht="17.100000000000001" hidden="1" customHeight="1">
      <c r="A18" s="708"/>
      <c r="B18" s="709"/>
      <c r="C18" s="708"/>
      <c r="D18" s="710"/>
      <c r="E18" s="710"/>
      <c r="F18" s="708"/>
      <c r="G18" s="1609"/>
      <c r="H18" s="628"/>
      <c r="I18" s="628"/>
    </row>
    <row r="19" spans="1:9" s="623" customFormat="1" hidden="1">
      <c r="A19" s="708"/>
      <c r="B19" s="711"/>
      <c r="C19" s="618"/>
      <c r="D19" s="712"/>
      <c r="E19" s="712"/>
      <c r="F19" s="618"/>
      <c r="G19" s="1610"/>
    </row>
    <row r="20" spans="1:9" s="623" customFormat="1" hidden="1">
      <c r="A20" s="708"/>
      <c r="B20" s="711"/>
      <c r="C20" s="618"/>
      <c r="D20" s="712"/>
      <c r="E20" s="712"/>
      <c r="F20" s="618"/>
      <c r="G20" s="1610"/>
    </row>
    <row r="21" spans="1:9" s="623" customFormat="1" ht="17.100000000000001" hidden="1" customHeight="1">
      <c r="A21" s="708"/>
      <c r="B21" s="709"/>
      <c r="C21" s="708"/>
      <c r="D21" s="710"/>
      <c r="E21" s="710"/>
      <c r="F21" s="708"/>
      <c r="G21" s="1609"/>
      <c r="H21" s="628"/>
      <c r="I21" s="628"/>
    </row>
    <row r="22" spans="1:9" s="623" customFormat="1" hidden="1">
      <c r="A22" s="708"/>
      <c r="B22" s="711"/>
      <c r="C22" s="618"/>
      <c r="D22" s="712"/>
      <c r="E22" s="712"/>
      <c r="F22" s="618"/>
      <c r="G22" s="1610"/>
    </row>
    <row r="23" spans="1:9" s="623" customFormat="1" hidden="1">
      <c r="A23" s="708"/>
      <c r="B23" s="711"/>
      <c r="C23" s="618"/>
      <c r="D23" s="712"/>
      <c r="E23" s="712"/>
      <c r="F23" s="618"/>
      <c r="G23" s="1610"/>
    </row>
    <row r="24" spans="1:9" s="470" customFormat="1" ht="17.100000000000001" hidden="1" customHeight="1">
      <c r="A24" s="546"/>
      <c r="B24" s="547"/>
      <c r="C24" s="546"/>
      <c r="D24" s="548"/>
      <c r="E24" s="548"/>
      <c r="F24" s="546"/>
      <c r="G24" s="1611"/>
      <c r="H24" s="475"/>
      <c r="I24" s="475"/>
    </row>
    <row r="25" spans="1:9" s="470" customFormat="1" hidden="1">
      <c r="A25" s="546"/>
      <c r="B25" s="549"/>
      <c r="C25" s="465"/>
      <c r="D25" s="550"/>
      <c r="E25" s="550"/>
      <c r="F25" s="465"/>
      <c r="G25" s="1612"/>
    </row>
    <row r="26" spans="1:9" s="470" customFormat="1" hidden="1">
      <c r="A26" s="546"/>
      <c r="B26" s="549"/>
      <c r="C26" s="465"/>
      <c r="D26" s="550"/>
      <c r="E26" s="550"/>
      <c r="F26" s="465"/>
      <c r="G26" s="1612"/>
    </row>
    <row r="27" spans="1:9" s="470" customFormat="1" ht="17.100000000000001" hidden="1" customHeight="1">
      <c r="A27" s="546"/>
      <c r="B27" s="547"/>
      <c r="C27" s="546"/>
      <c r="D27" s="548"/>
      <c r="E27" s="548"/>
      <c r="F27" s="546"/>
      <c r="G27" s="1611"/>
      <c r="H27" s="475"/>
      <c r="I27" s="475"/>
    </row>
    <row r="28" spans="1:9" s="470" customFormat="1" hidden="1">
      <c r="A28" s="546"/>
      <c r="B28" s="549"/>
      <c r="C28" s="465"/>
      <c r="D28" s="550"/>
      <c r="E28" s="550"/>
      <c r="F28" s="465"/>
      <c r="G28" s="1612"/>
    </row>
    <row r="29" spans="1:9" s="470" customFormat="1" hidden="1">
      <c r="A29" s="546"/>
      <c r="B29" s="549"/>
      <c r="C29" s="465"/>
      <c r="D29" s="550"/>
      <c r="E29" s="550"/>
      <c r="F29" s="465"/>
      <c r="G29" s="1612"/>
    </row>
    <row r="30" spans="1:9" s="470" customFormat="1" ht="17.100000000000001" hidden="1" customHeight="1">
      <c r="A30" s="546"/>
      <c r="B30" s="547"/>
      <c r="C30" s="546"/>
      <c r="D30" s="548"/>
      <c r="E30" s="548"/>
      <c r="F30" s="546"/>
      <c r="G30" s="1611"/>
      <c r="H30" s="475"/>
      <c r="I30" s="475"/>
    </row>
    <row r="31" spans="1:9" s="470" customFormat="1" hidden="1">
      <c r="A31" s="546"/>
      <c r="B31" s="549"/>
      <c r="C31" s="465"/>
      <c r="D31" s="550"/>
      <c r="E31" s="550"/>
      <c r="F31" s="465"/>
      <c r="G31" s="1612"/>
    </row>
    <row r="32" spans="1:9" s="470" customFormat="1" hidden="1">
      <c r="A32" s="546"/>
      <c r="B32" s="549"/>
      <c r="C32" s="465"/>
      <c r="D32" s="550"/>
      <c r="E32" s="550"/>
      <c r="F32" s="465"/>
      <c r="G32" s="1612"/>
    </row>
    <row r="33" spans="1:9" s="470" customFormat="1" ht="17.100000000000001" hidden="1" customHeight="1">
      <c r="A33" s="546"/>
      <c r="B33" s="547"/>
      <c r="C33" s="546"/>
      <c r="D33" s="548"/>
      <c r="E33" s="548"/>
      <c r="F33" s="546"/>
      <c r="G33" s="1611"/>
      <c r="H33" s="475"/>
      <c r="I33" s="475"/>
    </row>
    <row r="34" spans="1:9" s="470" customFormat="1" hidden="1">
      <c r="A34" s="546"/>
      <c r="B34" s="549"/>
      <c r="C34" s="465"/>
      <c r="D34" s="550"/>
      <c r="E34" s="550"/>
      <c r="F34" s="465"/>
      <c r="G34" s="1612"/>
    </row>
    <row r="35" spans="1:9" s="470" customFormat="1" hidden="1">
      <c r="A35" s="546"/>
      <c r="B35" s="549"/>
      <c r="C35" s="465"/>
      <c r="D35" s="550"/>
      <c r="E35" s="550"/>
      <c r="F35" s="465"/>
      <c r="G35" s="1612"/>
    </row>
    <row r="36" spans="1:9" s="470" customFormat="1" ht="17.100000000000001" hidden="1" customHeight="1">
      <c r="A36" s="546"/>
      <c r="B36" s="547"/>
      <c r="C36" s="546"/>
      <c r="D36" s="548"/>
      <c r="E36" s="548"/>
      <c r="F36" s="546"/>
      <c r="G36" s="1611"/>
      <c r="H36" s="475"/>
      <c r="I36" s="475"/>
    </row>
    <row r="37" spans="1:9" s="470" customFormat="1" hidden="1">
      <c r="A37" s="546"/>
      <c r="B37" s="549"/>
      <c r="C37" s="465"/>
      <c r="D37" s="550"/>
      <c r="E37" s="550"/>
      <c r="F37" s="465"/>
      <c r="G37" s="1612"/>
    </row>
    <row r="38" spans="1:9" s="470" customFormat="1" hidden="1">
      <c r="A38" s="546"/>
      <c r="B38" s="549"/>
      <c r="C38" s="465"/>
      <c r="D38" s="550"/>
      <c r="E38" s="550"/>
      <c r="F38" s="465"/>
      <c r="G38" s="1612"/>
    </row>
    <row r="39" spans="1:9" s="470" customFormat="1" ht="17.100000000000001" hidden="1" customHeight="1">
      <c r="A39" s="546"/>
      <c r="B39" s="547"/>
      <c r="C39" s="546"/>
      <c r="D39" s="548"/>
      <c r="E39" s="548"/>
      <c r="F39" s="546"/>
      <c r="G39" s="1611"/>
      <c r="H39" s="475"/>
      <c r="I39" s="475"/>
    </row>
    <row r="40" spans="1:9" s="470" customFormat="1" hidden="1">
      <c r="A40" s="546"/>
      <c r="B40" s="549"/>
      <c r="C40" s="465"/>
      <c r="D40" s="550"/>
      <c r="E40" s="550"/>
      <c r="F40" s="465"/>
      <c r="G40" s="1612"/>
    </row>
    <row r="41" spans="1:9" s="470" customFormat="1" hidden="1">
      <c r="A41" s="546"/>
      <c r="B41" s="549"/>
      <c r="C41" s="465"/>
      <c r="D41" s="550"/>
      <c r="E41" s="550"/>
      <c r="F41" s="465"/>
      <c r="G41" s="1612"/>
    </row>
    <row r="42" spans="1:9" ht="17.100000000000001" hidden="1" customHeight="1">
      <c r="A42" s="11"/>
      <c r="B42" s="12"/>
      <c r="C42" s="11"/>
      <c r="D42" s="13"/>
      <c r="E42" s="13"/>
      <c r="F42" s="11"/>
      <c r="G42" s="1607"/>
      <c r="H42" s="383"/>
      <c r="I42" s="383"/>
    </row>
    <row r="43" spans="1:9" hidden="1">
      <c r="A43" s="14"/>
      <c r="B43" s="15"/>
      <c r="C43" s="16"/>
      <c r="D43" s="17"/>
      <c r="E43" s="17"/>
      <c r="F43" s="16"/>
      <c r="G43" s="1608"/>
    </row>
    <row r="44" spans="1:9" hidden="1">
      <c r="A44" s="11"/>
      <c r="B44" s="15"/>
      <c r="C44" s="16"/>
      <c r="D44" s="17"/>
      <c r="E44" s="17"/>
      <c r="F44" s="16"/>
      <c r="G44" s="1608"/>
    </row>
    <row r="45" spans="1:9" s="470" customFormat="1" ht="17.100000000000001" hidden="1" customHeight="1">
      <c r="A45" s="546"/>
      <c r="B45" s="547"/>
      <c r="C45" s="546"/>
      <c r="D45" s="548"/>
      <c r="E45" s="548"/>
      <c r="F45" s="546"/>
      <c r="G45" s="1611"/>
      <c r="H45" s="475"/>
      <c r="I45" s="475"/>
    </row>
    <row r="46" spans="1:9" s="470" customFormat="1" hidden="1">
      <c r="A46" s="546"/>
      <c r="B46" s="549"/>
      <c r="C46" s="465"/>
      <c r="D46" s="550"/>
      <c r="E46" s="550"/>
      <c r="F46" s="465"/>
      <c r="G46" s="1612"/>
    </row>
    <row r="47" spans="1:9" s="470" customFormat="1" hidden="1">
      <c r="A47" s="546"/>
      <c r="B47" s="549"/>
      <c r="C47" s="465"/>
      <c r="D47" s="550"/>
      <c r="E47" s="550"/>
      <c r="F47" s="465"/>
      <c r="G47" s="1612"/>
    </row>
    <row r="48" spans="1:9" s="623" customFormat="1" ht="17.100000000000001" hidden="1" customHeight="1">
      <c r="A48" s="708"/>
      <c r="B48" s="709"/>
      <c r="C48" s="708"/>
      <c r="D48" s="710"/>
      <c r="E48" s="710"/>
      <c r="F48" s="708"/>
      <c r="G48" s="1609"/>
      <c r="H48" s="628"/>
      <c r="I48" s="628"/>
    </row>
    <row r="49" spans="1:9" s="623" customFormat="1" hidden="1">
      <c r="A49" s="708"/>
      <c r="B49" s="711"/>
      <c r="C49" s="618"/>
      <c r="D49" s="712"/>
      <c r="E49" s="712"/>
      <c r="F49" s="618"/>
      <c r="G49" s="1610"/>
    </row>
    <row r="50" spans="1:9" s="623" customFormat="1" hidden="1">
      <c r="A50" s="708"/>
      <c r="B50" s="711"/>
      <c r="C50" s="618"/>
      <c r="D50" s="712"/>
      <c r="E50" s="712"/>
      <c r="F50" s="618"/>
      <c r="G50" s="1610"/>
    </row>
    <row r="51" spans="1:9" s="382" customFormat="1" ht="17.100000000000001" hidden="1" customHeight="1">
      <c r="A51" s="757"/>
      <c r="B51" s="758"/>
      <c r="C51" s="757"/>
      <c r="D51" s="759"/>
      <c r="E51" s="759"/>
      <c r="F51" s="757"/>
      <c r="G51" s="1613"/>
      <c r="H51" s="383"/>
      <c r="I51" s="383"/>
    </row>
    <row r="52" spans="1:9" s="382" customFormat="1" hidden="1">
      <c r="A52" s="757"/>
      <c r="B52" s="760"/>
      <c r="C52" s="415"/>
      <c r="D52" s="761"/>
      <c r="E52" s="761"/>
      <c r="F52" s="415"/>
      <c r="G52" s="1614"/>
    </row>
    <row r="53" spans="1:9" s="382" customFormat="1" hidden="1">
      <c r="A53" s="757"/>
      <c r="B53" s="760"/>
      <c r="C53" s="415"/>
      <c r="D53" s="761"/>
      <c r="E53" s="761"/>
      <c r="F53" s="415"/>
      <c r="G53" s="1614"/>
    </row>
    <row r="54" spans="1:9" s="623" customFormat="1" ht="17.100000000000001" hidden="1" customHeight="1">
      <c r="A54" s="708"/>
      <c r="B54" s="709"/>
      <c r="C54" s="708"/>
      <c r="D54" s="710"/>
      <c r="E54" s="710"/>
      <c r="F54" s="708"/>
      <c r="G54" s="1609"/>
      <c r="H54" s="628"/>
      <c r="I54" s="628"/>
    </row>
    <row r="55" spans="1:9" s="623" customFormat="1" hidden="1">
      <c r="A55" s="708"/>
      <c r="B55" s="711"/>
      <c r="C55" s="618"/>
      <c r="D55" s="712"/>
      <c r="E55" s="712"/>
      <c r="F55" s="618"/>
      <c r="G55" s="1610"/>
    </row>
    <row r="56" spans="1:9" s="623" customFormat="1" hidden="1">
      <c r="A56" s="708"/>
      <c r="B56" s="711"/>
      <c r="C56" s="618"/>
      <c r="D56" s="712"/>
      <c r="E56" s="712"/>
      <c r="F56" s="618"/>
      <c r="G56" s="1610"/>
    </row>
    <row r="57" spans="1:9" s="623" customFormat="1" ht="17.100000000000001" hidden="1" customHeight="1">
      <c r="A57" s="708"/>
      <c r="B57" s="709"/>
      <c r="C57" s="708"/>
      <c r="D57" s="710"/>
      <c r="E57" s="710"/>
      <c r="F57" s="708"/>
      <c r="G57" s="1609"/>
      <c r="H57" s="628"/>
      <c r="I57" s="628"/>
    </row>
    <row r="58" spans="1:9" s="623" customFormat="1" hidden="1">
      <c r="A58" s="708"/>
      <c r="B58" s="711"/>
      <c r="C58" s="618"/>
      <c r="D58" s="712"/>
      <c r="E58" s="712"/>
      <c r="F58" s="618"/>
      <c r="G58" s="1610"/>
    </row>
    <row r="59" spans="1:9" s="623" customFormat="1" hidden="1">
      <c r="A59" s="708"/>
      <c r="B59" s="711"/>
      <c r="C59" s="618"/>
      <c r="D59" s="712"/>
      <c r="E59" s="712"/>
      <c r="F59" s="618"/>
      <c r="G59" s="1610"/>
    </row>
    <row r="60" spans="1:9" s="470" customFormat="1" ht="17.100000000000001" hidden="1" customHeight="1">
      <c r="A60" s="546"/>
      <c r="B60" s="547"/>
      <c r="C60" s="546"/>
      <c r="D60" s="548"/>
      <c r="E60" s="548"/>
      <c r="F60" s="546"/>
      <c r="G60" s="1611"/>
      <c r="H60" s="475"/>
      <c r="I60" s="475"/>
    </row>
    <row r="61" spans="1:9" s="470" customFormat="1" hidden="1">
      <c r="A61" s="546"/>
      <c r="B61" s="549"/>
      <c r="C61" s="465"/>
      <c r="D61" s="550"/>
      <c r="E61" s="550"/>
      <c r="F61" s="465"/>
      <c r="G61" s="1612"/>
    </row>
    <row r="62" spans="1:9" s="470" customFormat="1" hidden="1">
      <c r="A62" s="546"/>
      <c r="B62" s="549"/>
      <c r="C62" s="465"/>
      <c r="D62" s="550"/>
      <c r="E62" s="550"/>
      <c r="F62" s="465"/>
      <c r="G62" s="1612"/>
    </row>
    <row r="63" spans="1:9" s="470" customFormat="1" ht="17.100000000000001" hidden="1" customHeight="1">
      <c r="A63" s="546"/>
      <c r="B63" s="547"/>
      <c r="C63" s="546"/>
      <c r="D63" s="548"/>
      <c r="E63" s="548"/>
      <c r="F63" s="546"/>
      <c r="G63" s="1611"/>
      <c r="H63" s="475"/>
      <c r="I63" s="475"/>
    </row>
    <row r="64" spans="1:9" s="470" customFormat="1" hidden="1">
      <c r="A64" s="546"/>
      <c r="B64" s="549"/>
      <c r="C64" s="465"/>
      <c r="D64" s="550"/>
      <c r="E64" s="550"/>
      <c r="F64" s="465"/>
      <c r="G64" s="1612"/>
    </row>
    <row r="65" spans="1:9" s="470" customFormat="1" hidden="1">
      <c r="A65" s="546"/>
      <c r="B65" s="549"/>
      <c r="C65" s="465"/>
      <c r="D65" s="550"/>
      <c r="E65" s="550"/>
      <c r="F65" s="465"/>
      <c r="G65" s="1612"/>
    </row>
    <row r="66" spans="1:9" s="470" customFormat="1" ht="17.100000000000001" hidden="1" customHeight="1">
      <c r="A66" s="546"/>
      <c r="B66" s="547"/>
      <c r="C66" s="546"/>
      <c r="D66" s="548"/>
      <c r="E66" s="548"/>
      <c r="F66" s="546"/>
      <c r="G66" s="1611"/>
      <c r="H66" s="475"/>
      <c r="I66" s="475"/>
    </row>
    <row r="67" spans="1:9" s="470" customFormat="1" hidden="1">
      <c r="A67" s="546"/>
      <c r="B67" s="549"/>
      <c r="C67" s="465"/>
      <c r="D67" s="550"/>
      <c r="E67" s="550"/>
      <c r="F67" s="465"/>
      <c r="G67" s="1612"/>
    </row>
    <row r="68" spans="1:9" s="470" customFormat="1" hidden="1">
      <c r="A68" s="546"/>
      <c r="B68" s="549"/>
      <c r="C68" s="465"/>
      <c r="D68" s="550"/>
      <c r="E68" s="550"/>
      <c r="F68" s="465"/>
      <c r="G68" s="1612"/>
    </row>
    <row r="69" spans="1:9" s="470" customFormat="1" ht="17.100000000000001" hidden="1" customHeight="1">
      <c r="A69" s="546"/>
      <c r="B69" s="547"/>
      <c r="C69" s="546"/>
      <c r="D69" s="548"/>
      <c r="E69" s="548"/>
      <c r="F69" s="546"/>
      <c r="G69" s="1611"/>
      <c r="H69" s="475"/>
      <c r="I69" s="475"/>
    </row>
    <row r="70" spans="1:9" s="470" customFormat="1" hidden="1">
      <c r="A70" s="546"/>
      <c r="B70" s="549"/>
      <c r="C70" s="465"/>
      <c r="D70" s="550"/>
      <c r="E70" s="550"/>
      <c r="F70" s="465"/>
      <c r="G70" s="1612"/>
    </row>
    <row r="71" spans="1:9" s="470" customFormat="1" hidden="1">
      <c r="A71" s="546"/>
      <c r="B71" s="549"/>
      <c r="C71" s="465"/>
      <c r="D71" s="550"/>
      <c r="E71" s="550"/>
      <c r="F71" s="465"/>
      <c r="G71" s="1612"/>
    </row>
    <row r="72" spans="1:9" s="470" customFormat="1" ht="17.100000000000001" hidden="1" customHeight="1">
      <c r="A72" s="546"/>
      <c r="B72" s="547"/>
      <c r="C72" s="546"/>
      <c r="D72" s="548"/>
      <c r="E72" s="548"/>
      <c r="F72" s="546"/>
      <c r="G72" s="1611"/>
      <c r="H72" s="475"/>
      <c r="I72" s="475"/>
    </row>
    <row r="73" spans="1:9" s="470" customFormat="1" hidden="1">
      <c r="A73" s="546"/>
      <c r="B73" s="549"/>
      <c r="C73" s="465"/>
      <c r="D73" s="550"/>
      <c r="E73" s="550"/>
      <c r="F73" s="465"/>
      <c r="G73" s="1612"/>
    </row>
    <row r="74" spans="1:9" s="470" customFormat="1" hidden="1">
      <c r="A74" s="546"/>
      <c r="B74" s="549"/>
      <c r="C74" s="465"/>
      <c r="D74" s="550"/>
      <c r="E74" s="550"/>
      <c r="F74" s="465"/>
      <c r="G74" s="1612"/>
    </row>
    <row r="75" spans="1:9" s="470" customFormat="1" ht="17.100000000000001" hidden="1" customHeight="1">
      <c r="A75" s="546"/>
      <c r="B75" s="547"/>
      <c r="C75" s="546"/>
      <c r="D75" s="548"/>
      <c r="E75" s="548"/>
      <c r="F75" s="546"/>
      <c r="G75" s="1611"/>
      <c r="H75" s="475"/>
      <c r="I75" s="475"/>
    </row>
    <row r="76" spans="1:9" s="470" customFormat="1" hidden="1">
      <c r="A76" s="546"/>
      <c r="B76" s="549"/>
      <c r="C76" s="465"/>
      <c r="D76" s="550"/>
      <c r="E76" s="550"/>
      <c r="F76" s="465"/>
      <c r="G76" s="1612"/>
    </row>
    <row r="77" spans="1:9" s="470" customFormat="1" hidden="1">
      <c r="A77" s="546"/>
      <c r="B77" s="549"/>
      <c r="C77" s="465"/>
      <c r="D77" s="550"/>
      <c r="E77" s="550"/>
      <c r="F77" s="465"/>
      <c r="G77" s="1612"/>
    </row>
    <row r="78" spans="1:9" s="470" customFormat="1" ht="17.100000000000001" hidden="1" customHeight="1">
      <c r="A78" s="546"/>
      <c r="B78" s="547"/>
      <c r="C78" s="546"/>
      <c r="D78" s="548"/>
      <c r="E78" s="548"/>
      <c r="F78" s="546"/>
      <c r="G78" s="1611"/>
      <c r="H78" s="475"/>
      <c r="I78" s="475"/>
    </row>
    <row r="79" spans="1:9" s="470" customFormat="1" hidden="1">
      <c r="A79" s="546"/>
      <c r="B79" s="549"/>
      <c r="C79" s="465"/>
      <c r="D79" s="550"/>
      <c r="E79" s="550"/>
      <c r="F79" s="465"/>
      <c r="G79" s="1612"/>
    </row>
    <row r="80" spans="1:9" s="470" customFormat="1" hidden="1">
      <c r="A80" s="546"/>
      <c r="B80" s="549"/>
      <c r="C80" s="465"/>
      <c r="D80" s="550"/>
      <c r="E80" s="550"/>
      <c r="F80" s="465"/>
      <c r="G80" s="1612"/>
    </row>
    <row r="81" spans="1:9" s="623" customFormat="1" ht="17.100000000000001" hidden="1" customHeight="1">
      <c r="A81" s="708"/>
      <c r="B81" s="709"/>
      <c r="C81" s="708"/>
      <c r="D81" s="710"/>
      <c r="E81" s="710"/>
      <c r="F81" s="708"/>
      <c r="G81" s="1609"/>
      <c r="H81" s="628"/>
      <c r="I81" s="628"/>
    </row>
    <row r="82" spans="1:9" s="623" customFormat="1" hidden="1">
      <c r="A82" s="708"/>
      <c r="B82" s="711"/>
      <c r="C82" s="618"/>
      <c r="D82" s="712"/>
      <c r="E82" s="712"/>
      <c r="F82" s="618"/>
      <c r="G82" s="1610"/>
    </row>
    <row r="83" spans="1:9" s="623" customFormat="1" hidden="1">
      <c r="A83" s="708"/>
      <c r="B83" s="711"/>
      <c r="C83" s="618"/>
      <c r="D83" s="712"/>
      <c r="E83" s="712"/>
      <c r="F83" s="618"/>
      <c r="G83" s="1610"/>
    </row>
    <row r="84" spans="1:9" s="470" customFormat="1" ht="17.100000000000001" hidden="1" customHeight="1">
      <c r="A84" s="546"/>
      <c r="B84" s="547"/>
      <c r="C84" s="546"/>
      <c r="D84" s="548"/>
      <c r="E84" s="548"/>
      <c r="F84" s="546"/>
      <c r="G84" s="1611"/>
      <c r="H84" s="475"/>
      <c r="I84" s="475"/>
    </row>
    <row r="85" spans="1:9" s="470" customFormat="1" hidden="1">
      <c r="A85" s="546"/>
      <c r="B85" s="549"/>
      <c r="C85" s="465"/>
      <c r="D85" s="550"/>
      <c r="E85" s="550"/>
      <c r="F85" s="465"/>
      <c r="G85" s="1612"/>
    </row>
    <row r="86" spans="1:9" s="470" customFormat="1" hidden="1">
      <c r="A86" s="546"/>
      <c r="B86" s="549"/>
      <c r="C86" s="465"/>
      <c r="D86" s="550"/>
      <c r="E86" s="550"/>
      <c r="F86" s="465"/>
      <c r="G86" s="1612"/>
    </row>
    <row r="87" spans="1:9" s="470" customFormat="1" ht="16.899999999999999" hidden="1" customHeight="1">
      <c r="A87" s="546"/>
      <c r="B87" s="547"/>
      <c r="C87" s="546"/>
      <c r="D87" s="548"/>
      <c r="E87" s="548"/>
      <c r="F87" s="546"/>
      <c r="G87" s="1611"/>
      <c r="H87" s="475"/>
      <c r="I87" s="475"/>
    </row>
    <row r="88" spans="1:9" s="470" customFormat="1" hidden="1">
      <c r="A88" s="546"/>
      <c r="B88" s="549"/>
      <c r="C88" s="465"/>
      <c r="D88" s="550"/>
      <c r="E88" s="550"/>
      <c r="F88" s="465"/>
      <c r="G88" s="1612"/>
    </row>
    <row r="89" spans="1:9" s="470" customFormat="1" hidden="1">
      <c r="A89" s="546"/>
      <c r="B89" s="549"/>
      <c r="C89" s="465"/>
      <c r="D89" s="550"/>
      <c r="E89" s="550"/>
      <c r="F89" s="465"/>
      <c r="G89" s="1612"/>
    </row>
    <row r="90" spans="1:9" s="470" customFormat="1" ht="17.100000000000001" hidden="1" customHeight="1">
      <c r="A90" s="546"/>
      <c r="B90" s="547"/>
      <c r="C90" s="546"/>
      <c r="D90" s="548"/>
      <c r="E90" s="548"/>
      <c r="F90" s="546"/>
      <c r="G90" s="1611"/>
      <c r="H90" s="475"/>
      <c r="I90" s="475"/>
    </row>
    <row r="91" spans="1:9" s="470" customFormat="1" hidden="1">
      <c r="A91" s="546"/>
      <c r="B91" s="549"/>
      <c r="C91" s="465"/>
      <c r="D91" s="550"/>
      <c r="E91" s="550"/>
      <c r="F91" s="465"/>
      <c r="G91" s="1612"/>
    </row>
    <row r="92" spans="1:9" s="470" customFormat="1" hidden="1">
      <c r="A92" s="546"/>
      <c r="B92" s="549"/>
      <c r="C92" s="465"/>
      <c r="D92" s="550"/>
      <c r="E92" s="550"/>
      <c r="F92" s="465"/>
      <c r="G92" s="1612"/>
    </row>
    <row r="93" spans="1:9" s="470" customFormat="1" ht="17.100000000000001" hidden="1" customHeight="1">
      <c r="A93" s="546"/>
      <c r="B93" s="547"/>
      <c r="C93" s="546"/>
      <c r="D93" s="548"/>
      <c r="E93" s="548"/>
      <c r="F93" s="546"/>
      <c r="G93" s="1611"/>
      <c r="H93" s="475"/>
      <c r="I93" s="475"/>
    </row>
    <row r="94" spans="1:9" s="470" customFormat="1" hidden="1">
      <c r="A94" s="546"/>
      <c r="B94" s="549"/>
      <c r="C94" s="465"/>
      <c r="D94" s="550"/>
      <c r="E94" s="550"/>
      <c r="F94" s="465"/>
      <c r="G94" s="1612"/>
    </row>
    <row r="95" spans="1:9" s="470" customFormat="1" hidden="1">
      <c r="A95" s="546"/>
      <c r="B95" s="549"/>
      <c r="C95" s="465"/>
      <c r="D95" s="550"/>
      <c r="E95" s="550"/>
      <c r="F95" s="465"/>
      <c r="G95" s="1612"/>
    </row>
    <row r="96" spans="1:9" s="623" customFormat="1" ht="17.100000000000001" hidden="1" customHeight="1">
      <c r="A96" s="708"/>
      <c r="B96" s="709"/>
      <c r="C96" s="708"/>
      <c r="D96" s="710"/>
      <c r="E96" s="710"/>
      <c r="F96" s="708"/>
      <c r="G96" s="1609"/>
      <c r="H96" s="628"/>
      <c r="I96" s="628"/>
    </row>
    <row r="97" spans="1:9" s="623" customFormat="1" hidden="1">
      <c r="A97" s="708"/>
      <c r="B97" s="711"/>
      <c r="C97" s="618"/>
      <c r="D97" s="712"/>
      <c r="E97" s="712"/>
      <c r="F97" s="618"/>
      <c r="G97" s="1610"/>
    </row>
    <row r="98" spans="1:9" s="623" customFormat="1" hidden="1">
      <c r="A98" s="708"/>
      <c r="B98" s="711"/>
      <c r="C98" s="618"/>
      <c r="D98" s="712"/>
      <c r="E98" s="712"/>
      <c r="F98" s="618"/>
      <c r="G98" s="1610"/>
    </row>
    <row r="99" spans="1:9" s="623" customFormat="1" ht="17.100000000000001" hidden="1" customHeight="1">
      <c r="A99" s="708"/>
      <c r="B99" s="709"/>
      <c r="C99" s="708"/>
      <c r="D99" s="710"/>
      <c r="E99" s="710"/>
      <c r="F99" s="708"/>
      <c r="G99" s="1609"/>
      <c r="H99" s="628"/>
      <c r="I99" s="628"/>
    </row>
    <row r="100" spans="1:9" s="623" customFormat="1" hidden="1">
      <c r="A100" s="708"/>
      <c r="B100" s="711"/>
      <c r="C100" s="618"/>
      <c r="D100" s="712"/>
      <c r="E100" s="712"/>
      <c r="F100" s="618"/>
      <c r="G100" s="1610"/>
    </row>
    <row r="101" spans="1:9" s="623" customFormat="1" hidden="1">
      <c r="A101" s="708"/>
      <c r="B101" s="711"/>
      <c r="C101" s="618"/>
      <c r="D101" s="712"/>
      <c r="E101" s="712"/>
      <c r="F101" s="618"/>
      <c r="G101" s="1610"/>
    </row>
    <row r="102" spans="1:9" s="470" customFormat="1" ht="17.100000000000001" hidden="1" customHeight="1">
      <c r="A102" s="546"/>
      <c r="B102" s="547"/>
      <c r="C102" s="546"/>
      <c r="D102" s="548"/>
      <c r="E102" s="548"/>
      <c r="F102" s="546"/>
      <c r="G102" s="1611"/>
      <c r="H102" s="475"/>
      <c r="I102" s="475"/>
    </row>
    <row r="103" spans="1:9" s="470" customFormat="1" hidden="1">
      <c r="A103" s="546"/>
      <c r="B103" s="549"/>
      <c r="C103" s="465"/>
      <c r="D103" s="550"/>
      <c r="E103" s="550"/>
      <c r="F103" s="465"/>
      <c r="G103" s="1612"/>
    </row>
    <row r="104" spans="1:9" s="470" customFormat="1" hidden="1">
      <c r="A104" s="546"/>
      <c r="B104" s="549"/>
      <c r="C104" s="465"/>
      <c r="D104" s="550"/>
      <c r="E104" s="550"/>
      <c r="F104" s="465"/>
      <c r="G104" s="1612"/>
    </row>
    <row r="105" spans="1:9" s="470" customFormat="1" ht="17.100000000000001" hidden="1" customHeight="1">
      <c r="A105" s="546"/>
      <c r="B105" s="547"/>
      <c r="C105" s="546"/>
      <c r="D105" s="548"/>
      <c r="E105" s="548"/>
      <c r="F105" s="546"/>
      <c r="G105" s="1611"/>
      <c r="H105" s="475"/>
      <c r="I105" s="475"/>
    </row>
    <row r="106" spans="1:9" s="470" customFormat="1" hidden="1">
      <c r="A106" s="546"/>
      <c r="B106" s="549"/>
      <c r="C106" s="465"/>
      <c r="D106" s="550"/>
      <c r="E106" s="550"/>
      <c r="F106" s="465"/>
      <c r="G106" s="1612"/>
    </row>
    <row r="107" spans="1:9" s="470" customFormat="1" hidden="1">
      <c r="A107" s="546"/>
      <c r="B107" s="549"/>
      <c r="C107" s="465"/>
      <c r="D107" s="550"/>
      <c r="E107" s="550"/>
      <c r="F107" s="465"/>
      <c r="G107" s="1612"/>
    </row>
    <row r="108" spans="1:9" s="470" customFormat="1" ht="17.100000000000001" hidden="1" customHeight="1">
      <c r="A108" s="546"/>
      <c r="B108" s="547"/>
      <c r="C108" s="546"/>
      <c r="D108" s="548"/>
      <c r="E108" s="548"/>
      <c r="F108" s="546"/>
      <c r="G108" s="1611"/>
      <c r="H108" s="475"/>
      <c r="I108" s="475"/>
    </row>
    <row r="109" spans="1:9" s="470" customFormat="1" hidden="1">
      <c r="A109" s="546"/>
      <c r="B109" s="549"/>
      <c r="C109" s="465"/>
      <c r="D109" s="550"/>
      <c r="E109" s="550"/>
      <c r="F109" s="465"/>
      <c r="G109" s="1612"/>
    </row>
    <row r="110" spans="1:9" s="470" customFormat="1" hidden="1">
      <c r="A110" s="546"/>
      <c r="B110" s="549"/>
      <c r="C110" s="465"/>
      <c r="D110" s="550"/>
      <c r="E110" s="550"/>
      <c r="F110" s="465"/>
      <c r="G110" s="1612"/>
    </row>
    <row r="111" spans="1:9" s="470" customFormat="1" ht="17.100000000000001" hidden="1" customHeight="1">
      <c r="A111" s="546"/>
      <c r="B111" s="547"/>
      <c r="C111" s="546"/>
      <c r="D111" s="548"/>
      <c r="E111" s="548"/>
      <c r="F111" s="546"/>
      <c r="G111" s="1611"/>
      <c r="H111" s="475"/>
      <c r="I111" s="475"/>
    </row>
    <row r="112" spans="1:9" s="470" customFormat="1" hidden="1">
      <c r="A112" s="546"/>
      <c r="B112" s="549"/>
      <c r="C112" s="465"/>
      <c r="D112" s="550"/>
      <c r="E112" s="550"/>
      <c r="F112" s="465"/>
      <c r="G112" s="1612"/>
    </row>
    <row r="113" spans="1:9" s="470" customFormat="1" hidden="1">
      <c r="A113" s="546"/>
      <c r="B113" s="549"/>
      <c r="C113" s="465"/>
      <c r="D113" s="550"/>
      <c r="E113" s="550"/>
      <c r="F113" s="465"/>
      <c r="G113" s="1612"/>
    </row>
    <row r="114" spans="1:9" s="623" customFormat="1" ht="15.95" hidden="1" customHeight="1">
      <c r="A114" s="708"/>
      <c r="B114" s="709"/>
      <c r="C114" s="708"/>
      <c r="D114" s="710"/>
      <c r="E114" s="710"/>
      <c r="F114" s="708"/>
      <c r="G114" s="1609"/>
      <c r="H114" s="628"/>
      <c r="I114" s="628"/>
    </row>
    <row r="115" spans="1:9" s="623" customFormat="1" ht="15.95" hidden="1" customHeight="1">
      <c r="A115" s="708"/>
      <c r="B115" s="711"/>
      <c r="C115" s="618"/>
      <c r="D115" s="712"/>
      <c r="E115" s="712"/>
      <c r="F115" s="618"/>
      <c r="G115" s="1610"/>
    </row>
    <row r="116" spans="1:9" s="623" customFormat="1" ht="15.95" hidden="1" customHeight="1">
      <c r="A116" s="708"/>
      <c r="B116" s="711"/>
      <c r="C116" s="618"/>
      <c r="D116" s="712"/>
      <c r="E116" s="712"/>
      <c r="F116" s="618"/>
      <c r="G116" s="1610"/>
    </row>
    <row r="117" spans="1:9" s="623" customFormat="1" ht="17.100000000000001" hidden="1" customHeight="1">
      <c r="A117" s="708"/>
      <c r="B117" s="709"/>
      <c r="C117" s="708"/>
      <c r="D117" s="710"/>
      <c r="E117" s="710"/>
      <c r="F117" s="708"/>
      <c r="G117" s="1609"/>
      <c r="H117" s="628"/>
      <c r="I117" s="628"/>
    </row>
    <row r="118" spans="1:9" s="623" customFormat="1" ht="15.95" hidden="1" customHeight="1">
      <c r="A118" s="708"/>
      <c r="B118" s="711"/>
      <c r="C118" s="618"/>
      <c r="D118" s="712"/>
      <c r="E118" s="712"/>
      <c r="F118" s="618"/>
      <c r="G118" s="1610"/>
    </row>
    <row r="119" spans="1:9" s="623" customFormat="1" ht="15.95" hidden="1" customHeight="1">
      <c r="A119" s="708"/>
      <c r="B119" s="711"/>
      <c r="C119" s="618"/>
      <c r="D119" s="712"/>
      <c r="E119" s="712"/>
      <c r="F119" s="618"/>
      <c r="G119" s="1610"/>
    </row>
    <row r="120" spans="1:9" s="470" customFormat="1" ht="17.100000000000001" hidden="1" customHeight="1">
      <c r="A120" s="546"/>
      <c r="B120" s="547"/>
      <c r="C120" s="546"/>
      <c r="D120" s="548"/>
      <c r="E120" s="548"/>
      <c r="F120" s="546"/>
      <c r="G120" s="1611"/>
      <c r="H120" s="475"/>
      <c r="I120" s="475"/>
    </row>
    <row r="121" spans="1:9" s="470" customFormat="1" ht="15.95" hidden="1" customHeight="1">
      <c r="A121" s="546"/>
      <c r="B121" s="549"/>
      <c r="C121" s="465"/>
      <c r="D121" s="550"/>
      <c r="E121" s="550"/>
      <c r="F121" s="465"/>
      <c r="G121" s="1612"/>
    </row>
    <row r="122" spans="1:9" s="470" customFormat="1" ht="15.95" hidden="1" customHeight="1">
      <c r="A122" s="546"/>
      <c r="B122" s="549"/>
      <c r="C122" s="465"/>
      <c r="D122" s="550"/>
      <c r="E122" s="550"/>
      <c r="F122" s="465"/>
      <c r="G122" s="1612"/>
    </row>
    <row r="123" spans="1:9" s="623" customFormat="1" ht="17.100000000000001" hidden="1" customHeight="1">
      <c r="A123" s="708"/>
      <c r="B123" s="709"/>
      <c r="C123" s="708"/>
      <c r="D123" s="710"/>
      <c r="E123" s="710"/>
      <c r="F123" s="708"/>
      <c r="G123" s="1609"/>
      <c r="H123" s="628"/>
      <c r="I123" s="628"/>
    </row>
    <row r="124" spans="1:9" s="623" customFormat="1" ht="15.95" hidden="1" customHeight="1">
      <c r="A124" s="708"/>
      <c r="B124" s="711"/>
      <c r="C124" s="618"/>
      <c r="D124" s="712"/>
      <c r="E124" s="712"/>
      <c r="F124" s="618"/>
      <c r="G124" s="1610"/>
    </row>
    <row r="125" spans="1:9" s="623" customFormat="1" ht="19.5" hidden="1" customHeight="1">
      <c r="A125" s="708"/>
      <c r="B125" s="711"/>
      <c r="C125" s="618"/>
      <c r="D125" s="712"/>
      <c r="E125" s="712"/>
      <c r="F125" s="618"/>
      <c r="G125" s="1610"/>
    </row>
    <row r="126" spans="1:9" s="623" customFormat="1" ht="23.25" customHeight="1">
      <c r="A126" s="724"/>
      <c r="D126" s="725"/>
      <c r="E126" s="725"/>
    </row>
  </sheetData>
  <autoFilter ref="H2:H125" xr:uid="{00000000-0001-0000-1E00-000000000000}"/>
  <mergeCells count="14">
    <mergeCell ref="A2:B2"/>
    <mergeCell ref="B5:B7"/>
    <mergeCell ref="A5:A7"/>
    <mergeCell ref="A3:J3"/>
    <mergeCell ref="G6:G7"/>
    <mergeCell ref="H6:H7"/>
    <mergeCell ref="J6:J7"/>
    <mergeCell ref="G5:J5"/>
    <mergeCell ref="C5:F5"/>
    <mergeCell ref="E6:E7"/>
    <mergeCell ref="I6:I7"/>
    <mergeCell ref="C6:C7"/>
    <mergeCell ref="D6:D7"/>
    <mergeCell ref="F6:F7"/>
  </mergeCells>
  <printOptions horizontalCentered="1"/>
  <pageMargins left="0.70866141732283472" right="0.31496062992125984" top="0.94488188976377963" bottom="0.74803149606299213" header="0.31496062992125984" footer="0.31496062992125984"/>
  <pageSetup paperSize="9" scale="8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AE8C9-9A21-48B5-AF3A-9F993BABB030}">
  <sheetPr>
    <tabColor theme="0"/>
  </sheetPr>
  <dimension ref="A1:M90"/>
  <sheetViews>
    <sheetView zoomScale="90" zoomScaleNormal="90" workbookViewId="0">
      <pane ySplit="5" topLeftCell="A6" activePane="bottomLeft" state="frozen"/>
      <selection activeCell="Q8" sqref="Q8"/>
      <selection pane="bottomLeft" activeCell="C6" sqref="C6:O45"/>
    </sheetView>
  </sheetViews>
  <sheetFormatPr defaultColWidth="8" defaultRowHeight="15.75"/>
  <cols>
    <col min="1" max="1" width="4.125" style="353" customWidth="1"/>
    <col min="2" max="2" width="42.25" style="353" customWidth="1"/>
    <col min="3" max="3" width="8.375" style="365" customWidth="1"/>
    <col min="4" max="4" width="9.375" style="365" customWidth="1"/>
    <col min="5" max="8" width="9.875" style="365" customWidth="1"/>
    <col min="9" max="10" width="9.875" style="365" hidden="1" customWidth="1"/>
    <col min="11" max="11" width="12.375" style="353" customWidth="1"/>
    <col min="12" max="12" width="14.25" style="353" hidden="1" customWidth="1"/>
    <col min="13" max="13" width="15.375" style="353" hidden="1" customWidth="1"/>
    <col min="14" max="14" width="0" style="353" hidden="1" customWidth="1"/>
    <col min="15" max="15" width="19.75" style="353" customWidth="1"/>
    <col min="16" max="16" width="0" style="353" hidden="1" customWidth="1"/>
    <col min="17" max="16384" width="8" style="353"/>
  </cols>
  <sheetData>
    <row r="1" spans="1:13" ht="51" customHeight="1">
      <c r="A1" s="2024" t="s">
        <v>1032</v>
      </c>
      <c r="B1" s="2024"/>
      <c r="C1" s="2024"/>
      <c r="D1" s="2024"/>
      <c r="E1" s="2024"/>
      <c r="F1" s="2024"/>
      <c r="G1" s="2024"/>
      <c r="H1" s="2024"/>
      <c r="I1" s="2024"/>
      <c r="J1" s="2024"/>
      <c r="K1" s="2024"/>
    </row>
    <row r="2" spans="1:13" ht="12" customHeight="1">
      <c r="A2" s="2025"/>
      <c r="B2" s="2025"/>
      <c r="C2" s="2025"/>
      <c r="D2" s="2025"/>
      <c r="E2" s="2025"/>
      <c r="F2" s="2025"/>
      <c r="G2" s="2025"/>
      <c r="H2" s="2025"/>
      <c r="I2" s="2025"/>
      <c r="J2" s="2025"/>
      <c r="K2" s="2025"/>
    </row>
    <row r="3" spans="1:13" ht="18" customHeight="1">
      <c r="A3" s="354"/>
      <c r="B3" s="354"/>
      <c r="C3" s="355"/>
      <c r="D3" s="355"/>
      <c r="E3" s="2026" t="s">
        <v>430</v>
      </c>
      <c r="F3" s="2026"/>
      <c r="G3" s="2026"/>
      <c r="H3" s="2026"/>
      <c r="I3" s="2026"/>
      <c r="J3" s="2026"/>
      <c r="K3" s="2026"/>
    </row>
    <row r="4" spans="1:13" ht="18" customHeight="1">
      <c r="A4" s="2029" t="s">
        <v>4</v>
      </c>
      <c r="B4" s="2029" t="s">
        <v>181</v>
      </c>
      <c r="C4" s="2028" t="s">
        <v>989</v>
      </c>
      <c r="D4" s="2028"/>
      <c r="E4" s="2028"/>
      <c r="F4" s="2029" t="s">
        <v>987</v>
      </c>
      <c r="G4" s="2029"/>
      <c r="H4" s="2029"/>
      <c r="I4" s="1579"/>
      <c r="J4" s="1579"/>
      <c r="K4" s="2029" t="s">
        <v>432</v>
      </c>
    </row>
    <row r="5" spans="1:13" s="357" customFormat="1" ht="67.900000000000006" customHeight="1">
      <c r="A5" s="2029"/>
      <c r="B5" s="2029"/>
      <c r="C5" s="356" t="s">
        <v>208</v>
      </c>
      <c r="D5" s="356" t="s">
        <v>349</v>
      </c>
      <c r="E5" s="356" t="s">
        <v>431</v>
      </c>
      <c r="F5" s="356" t="s">
        <v>208</v>
      </c>
      <c r="G5" s="356" t="s">
        <v>349</v>
      </c>
      <c r="H5" s="356" t="s">
        <v>431</v>
      </c>
      <c r="I5" s="356"/>
      <c r="J5" s="356"/>
      <c r="K5" s="2029"/>
      <c r="M5" s="357" t="s">
        <v>433</v>
      </c>
    </row>
    <row r="6" spans="1:13" ht="63">
      <c r="A6" s="1580">
        <v>1</v>
      </c>
      <c r="B6" s="1581" t="s">
        <v>434</v>
      </c>
      <c r="C6" s="1582"/>
      <c r="D6" s="1582"/>
      <c r="E6" s="1582"/>
      <c r="F6" s="1582"/>
      <c r="G6" s="1582"/>
      <c r="H6" s="1582"/>
      <c r="I6" s="1582"/>
      <c r="J6" s="1582"/>
      <c r="K6" s="1583"/>
    </row>
    <row r="7" spans="1:13" s="719" customFormat="1" hidden="1">
      <c r="A7" s="1584">
        <v>1</v>
      </c>
      <c r="B7" s="1585" t="s">
        <v>435</v>
      </c>
      <c r="C7" s="1586"/>
      <c r="D7" s="1587"/>
      <c r="E7" s="1588"/>
      <c r="F7" s="1588"/>
      <c r="G7" s="1588"/>
      <c r="H7" s="1588"/>
      <c r="I7" s="1588"/>
      <c r="J7" s="1588"/>
      <c r="K7" s="1589"/>
    </row>
    <row r="8" spans="1:13" s="568" customFormat="1" hidden="1">
      <c r="A8" s="1590">
        <v>2</v>
      </c>
      <c r="B8" s="1591" t="s">
        <v>133</v>
      </c>
      <c r="C8" s="1592"/>
      <c r="D8" s="1593"/>
      <c r="E8" s="1594"/>
      <c r="F8" s="1594"/>
      <c r="G8" s="1594"/>
      <c r="H8" s="1594"/>
      <c r="I8" s="1594"/>
      <c r="J8" s="1594"/>
      <c r="K8" s="1595"/>
    </row>
    <row r="9" spans="1:13" s="719" customFormat="1" hidden="1">
      <c r="A9" s="1584">
        <v>3</v>
      </c>
      <c r="B9" s="1585" t="s">
        <v>436</v>
      </c>
      <c r="C9" s="1586"/>
      <c r="D9" s="1587"/>
      <c r="E9" s="1588"/>
      <c r="F9" s="1588"/>
      <c r="G9" s="1588"/>
      <c r="H9" s="1588"/>
      <c r="I9" s="1588"/>
      <c r="J9" s="1588"/>
      <c r="K9" s="1589"/>
    </row>
    <row r="10" spans="1:13" s="719" customFormat="1" hidden="1">
      <c r="A10" s="1584">
        <v>4</v>
      </c>
      <c r="B10" s="1585" t="s">
        <v>135</v>
      </c>
      <c r="C10" s="1586"/>
      <c r="D10" s="1587"/>
      <c r="E10" s="1588"/>
      <c r="F10" s="1588"/>
      <c r="G10" s="1588"/>
      <c r="H10" s="1588"/>
      <c r="I10" s="1588"/>
      <c r="J10" s="1588"/>
      <c r="K10" s="1589"/>
    </row>
    <row r="11" spans="1:13" s="568" customFormat="1" hidden="1">
      <c r="A11" s="1590">
        <v>5</v>
      </c>
      <c r="B11" s="1591" t="s">
        <v>136</v>
      </c>
      <c r="C11" s="1592"/>
      <c r="D11" s="1593"/>
      <c r="E11" s="1594"/>
      <c r="F11" s="1594"/>
      <c r="G11" s="1594"/>
      <c r="H11" s="1594"/>
      <c r="I11" s="1594"/>
      <c r="J11" s="1594"/>
      <c r="K11" s="1595"/>
    </row>
    <row r="12" spans="1:13" s="568" customFormat="1" hidden="1">
      <c r="A12" s="1590">
        <v>6</v>
      </c>
      <c r="B12" s="1591" t="s">
        <v>437</v>
      </c>
      <c r="C12" s="1592"/>
      <c r="D12" s="1593"/>
      <c r="E12" s="1594"/>
      <c r="F12" s="1594"/>
      <c r="G12" s="1594"/>
      <c r="H12" s="1594"/>
      <c r="I12" s="1594"/>
      <c r="J12" s="1594"/>
      <c r="K12" s="1595"/>
    </row>
    <row r="13" spans="1:13" s="568" customFormat="1" hidden="1">
      <c r="A13" s="1590">
        <v>7</v>
      </c>
      <c r="B13" s="1591" t="s">
        <v>438</v>
      </c>
      <c r="C13" s="1592"/>
      <c r="D13" s="1593"/>
      <c r="E13" s="1594"/>
      <c r="F13" s="1594"/>
      <c r="G13" s="1594"/>
      <c r="H13" s="1594"/>
      <c r="I13" s="1594"/>
      <c r="J13" s="1594"/>
      <c r="K13" s="1595"/>
    </row>
    <row r="14" spans="1:13" s="568" customFormat="1" ht="16.899999999999999" hidden="1" customHeight="1">
      <c r="A14" s="1590">
        <v>8</v>
      </c>
      <c r="B14" s="1591" t="s">
        <v>139</v>
      </c>
      <c r="C14" s="1592"/>
      <c r="D14" s="1593"/>
      <c r="E14" s="1594"/>
      <c r="F14" s="1594"/>
      <c r="G14" s="1594"/>
      <c r="H14" s="1594"/>
      <c r="I14" s="1594"/>
      <c r="J14" s="1594"/>
      <c r="K14" s="1595"/>
    </row>
    <row r="15" spans="1:13" s="568" customFormat="1" hidden="1">
      <c r="A15" s="1590">
        <v>9</v>
      </c>
      <c r="B15" s="1591" t="s">
        <v>439</v>
      </c>
      <c r="C15" s="1592"/>
      <c r="D15" s="1593"/>
      <c r="E15" s="1594"/>
      <c r="F15" s="1594"/>
      <c r="G15" s="1594"/>
      <c r="H15" s="1594"/>
      <c r="I15" s="1594"/>
      <c r="J15" s="1594"/>
      <c r="K15" s="1595"/>
    </row>
    <row r="16" spans="1:13" s="568" customFormat="1" ht="20.45" hidden="1" customHeight="1">
      <c r="A16" s="1590">
        <v>10</v>
      </c>
      <c r="B16" s="1591" t="s">
        <v>141</v>
      </c>
      <c r="C16" s="1592"/>
      <c r="D16" s="1593"/>
      <c r="E16" s="1594"/>
      <c r="F16" s="1594"/>
      <c r="G16" s="1594"/>
      <c r="H16" s="1594"/>
      <c r="I16" s="1594"/>
      <c r="J16" s="1594"/>
      <c r="K16" s="1595"/>
    </row>
    <row r="17" spans="1:11" hidden="1">
      <c r="A17" s="1580">
        <v>11</v>
      </c>
      <c r="B17" s="1596" t="s">
        <v>142</v>
      </c>
      <c r="C17" s="1597"/>
      <c r="D17" s="1598"/>
      <c r="E17" s="1599"/>
      <c r="F17" s="1599"/>
      <c r="G17" s="1599"/>
      <c r="H17" s="1599"/>
      <c r="I17" s="1599"/>
      <c r="J17" s="1599"/>
      <c r="K17" s="1600"/>
    </row>
    <row r="18" spans="1:11" s="568" customFormat="1" hidden="1">
      <c r="A18" s="1590">
        <v>12</v>
      </c>
      <c r="B18" s="1591" t="s">
        <v>368</v>
      </c>
      <c r="C18" s="1592"/>
      <c r="D18" s="1593"/>
      <c r="E18" s="1594"/>
      <c r="F18" s="1594"/>
      <c r="G18" s="1594"/>
      <c r="H18" s="1594"/>
      <c r="I18" s="1594"/>
      <c r="J18" s="1594"/>
      <c r="K18" s="1595"/>
    </row>
    <row r="19" spans="1:11" s="719" customFormat="1" hidden="1">
      <c r="A19" s="1584">
        <v>13</v>
      </c>
      <c r="B19" s="1585" t="s">
        <v>144</v>
      </c>
      <c r="C19" s="1586"/>
      <c r="D19" s="1587"/>
      <c r="E19" s="1588"/>
      <c r="F19" s="1588"/>
      <c r="G19" s="1588"/>
      <c r="H19" s="1588"/>
      <c r="I19" s="1588"/>
      <c r="J19" s="1588"/>
      <c r="K19" s="1589"/>
    </row>
    <row r="20" spans="1:11" s="768" customFormat="1" hidden="1">
      <c r="A20" s="1601">
        <v>14</v>
      </c>
      <c r="B20" s="1602" t="s">
        <v>523</v>
      </c>
      <c r="C20" s="1603"/>
      <c r="D20" s="1604"/>
      <c r="E20" s="1605"/>
      <c r="F20" s="1605"/>
      <c r="G20" s="1605"/>
      <c r="H20" s="1605"/>
      <c r="I20" s="1605"/>
      <c r="J20" s="1605"/>
      <c r="K20" s="1606"/>
    </row>
    <row r="21" spans="1:11" s="719" customFormat="1" hidden="1">
      <c r="A21" s="1584">
        <v>15</v>
      </c>
      <c r="B21" s="1585" t="s">
        <v>146</v>
      </c>
      <c r="C21" s="1586"/>
      <c r="D21" s="1587"/>
      <c r="E21" s="1588"/>
      <c r="F21" s="1588"/>
      <c r="G21" s="1588"/>
      <c r="H21" s="1588"/>
      <c r="I21" s="1588"/>
      <c r="J21" s="1588"/>
      <c r="K21" s="1589"/>
    </row>
    <row r="22" spans="1:11" s="719" customFormat="1" hidden="1">
      <c r="A22" s="1584">
        <v>16</v>
      </c>
      <c r="B22" s="1585" t="s">
        <v>147</v>
      </c>
      <c r="C22" s="1586"/>
      <c r="D22" s="1587"/>
      <c r="E22" s="1588"/>
      <c r="F22" s="1588"/>
      <c r="G22" s="1588"/>
      <c r="H22" s="1588"/>
      <c r="I22" s="1588"/>
      <c r="J22" s="1588"/>
      <c r="K22" s="1589"/>
    </row>
    <row r="23" spans="1:11" s="568" customFormat="1" hidden="1">
      <c r="A23" s="1590">
        <v>17</v>
      </c>
      <c r="B23" s="1591" t="s">
        <v>441</v>
      </c>
      <c r="C23" s="1592"/>
      <c r="D23" s="1593"/>
      <c r="E23" s="1594"/>
      <c r="F23" s="1594"/>
      <c r="G23" s="1594"/>
      <c r="H23" s="1594"/>
      <c r="I23" s="1594"/>
      <c r="J23" s="1594"/>
      <c r="K23" s="1595"/>
    </row>
    <row r="24" spans="1:11" s="568" customFormat="1" hidden="1">
      <c r="A24" s="1590">
        <v>18</v>
      </c>
      <c r="B24" s="1591" t="s">
        <v>149</v>
      </c>
      <c r="C24" s="1592"/>
      <c r="D24" s="1593"/>
      <c r="E24" s="1594"/>
      <c r="F24" s="1594"/>
      <c r="G24" s="1594"/>
      <c r="H24" s="1594"/>
      <c r="I24" s="1594"/>
      <c r="J24" s="1594"/>
      <c r="K24" s="1595"/>
    </row>
    <row r="25" spans="1:11" s="568" customFormat="1" hidden="1">
      <c r="A25" s="1590">
        <v>19</v>
      </c>
      <c r="B25" s="1591" t="s">
        <v>442</v>
      </c>
      <c r="C25" s="1592"/>
      <c r="D25" s="1593"/>
      <c r="E25" s="1594"/>
      <c r="F25" s="1594"/>
      <c r="G25" s="1594"/>
      <c r="H25" s="1594"/>
      <c r="I25" s="1594"/>
      <c r="J25" s="1594"/>
      <c r="K25" s="1595"/>
    </row>
    <row r="26" spans="1:11" s="568" customFormat="1" hidden="1">
      <c r="A26" s="1590">
        <v>20</v>
      </c>
      <c r="B26" s="1591" t="s">
        <v>151</v>
      </c>
      <c r="C26" s="1592"/>
      <c r="D26" s="1593"/>
      <c r="E26" s="1594"/>
      <c r="F26" s="1594"/>
      <c r="G26" s="1594"/>
      <c r="H26" s="1594"/>
      <c r="I26" s="1594"/>
      <c r="J26" s="1594"/>
      <c r="K26" s="1595"/>
    </row>
    <row r="27" spans="1:11" s="568" customFormat="1" hidden="1">
      <c r="A27" s="1590">
        <v>21</v>
      </c>
      <c r="B27" s="1591" t="s">
        <v>152</v>
      </c>
      <c r="C27" s="1592"/>
      <c r="D27" s="1593"/>
      <c r="E27" s="1594"/>
      <c r="F27" s="1594"/>
      <c r="G27" s="1594"/>
      <c r="H27" s="1594"/>
      <c r="I27" s="1594"/>
      <c r="J27" s="1594"/>
      <c r="K27" s="1595"/>
    </row>
    <row r="28" spans="1:11" s="568" customFormat="1" hidden="1">
      <c r="A28" s="1590">
        <v>22</v>
      </c>
      <c r="B28" s="1591" t="s">
        <v>443</v>
      </c>
      <c r="C28" s="1592"/>
      <c r="D28" s="1593"/>
      <c r="E28" s="1594"/>
      <c r="F28" s="1594"/>
      <c r="G28" s="1594"/>
      <c r="H28" s="1594"/>
      <c r="I28" s="1594"/>
      <c r="J28" s="1594"/>
      <c r="K28" s="1595"/>
    </row>
    <row r="29" spans="1:11" s="568" customFormat="1" hidden="1">
      <c r="A29" s="1590">
        <v>23</v>
      </c>
      <c r="B29" s="1591" t="s">
        <v>154</v>
      </c>
      <c r="C29" s="1592"/>
      <c r="D29" s="1593"/>
      <c r="E29" s="1594"/>
      <c r="F29" s="1594"/>
      <c r="G29" s="1594"/>
      <c r="H29" s="1594"/>
      <c r="I29" s="1594"/>
      <c r="J29" s="1594"/>
      <c r="K29" s="1595"/>
    </row>
    <row r="30" spans="1:11" s="719" customFormat="1" hidden="1">
      <c r="A30" s="1584">
        <v>24</v>
      </c>
      <c r="B30" s="1585" t="s">
        <v>444</v>
      </c>
      <c r="C30" s="1586"/>
      <c r="D30" s="1587"/>
      <c r="E30" s="1588"/>
      <c r="F30" s="1588"/>
      <c r="G30" s="1588"/>
      <c r="H30" s="1588"/>
      <c r="I30" s="1588"/>
      <c r="J30" s="1588"/>
      <c r="K30" s="1589"/>
    </row>
    <row r="31" spans="1:11" s="568" customFormat="1" hidden="1">
      <c r="A31" s="1590">
        <v>25</v>
      </c>
      <c r="B31" s="1591" t="s">
        <v>445</v>
      </c>
      <c r="C31" s="1592"/>
      <c r="D31" s="1593"/>
      <c r="E31" s="1594"/>
      <c r="F31" s="1594"/>
      <c r="G31" s="1594"/>
      <c r="H31" s="1594"/>
      <c r="I31" s="1594"/>
      <c r="J31" s="1594"/>
      <c r="K31" s="1595"/>
    </row>
    <row r="32" spans="1:11" s="568" customFormat="1" hidden="1">
      <c r="A32" s="1590">
        <v>26</v>
      </c>
      <c r="B32" s="1591" t="s">
        <v>157</v>
      </c>
      <c r="C32" s="1592"/>
      <c r="D32" s="1593"/>
      <c r="E32" s="1594"/>
      <c r="F32" s="1594"/>
      <c r="G32" s="1594"/>
      <c r="H32" s="1594"/>
      <c r="I32" s="1594"/>
      <c r="J32" s="1594"/>
      <c r="K32" s="1595"/>
    </row>
    <row r="33" spans="1:13" s="568" customFormat="1" hidden="1">
      <c r="A33" s="1590">
        <v>27</v>
      </c>
      <c r="B33" s="1591" t="s">
        <v>158</v>
      </c>
      <c r="C33" s="1592"/>
      <c r="D33" s="1593"/>
      <c r="E33" s="1594"/>
      <c r="F33" s="1594"/>
      <c r="G33" s="1594"/>
      <c r="H33" s="1594"/>
      <c r="I33" s="1594"/>
      <c r="J33" s="1594"/>
      <c r="K33" s="1595"/>
    </row>
    <row r="34" spans="1:13" s="568" customFormat="1" hidden="1">
      <c r="A34" s="1590">
        <v>28</v>
      </c>
      <c r="B34" s="1591" t="s">
        <v>159</v>
      </c>
      <c r="C34" s="1592"/>
      <c r="D34" s="1593"/>
      <c r="E34" s="1594"/>
      <c r="F34" s="1594"/>
      <c r="G34" s="1594"/>
      <c r="H34" s="1594"/>
      <c r="I34" s="1594"/>
      <c r="J34" s="1594"/>
      <c r="K34" s="1595"/>
    </row>
    <row r="35" spans="1:13" s="719" customFormat="1" hidden="1">
      <c r="A35" s="1584">
        <v>29</v>
      </c>
      <c r="B35" s="1585" t="s">
        <v>160</v>
      </c>
      <c r="C35" s="1586"/>
      <c r="D35" s="1587"/>
      <c r="E35" s="1588"/>
      <c r="F35" s="1588"/>
      <c r="G35" s="1588"/>
      <c r="H35" s="1588"/>
      <c r="I35" s="1588"/>
      <c r="J35" s="1588"/>
      <c r="K35" s="1589"/>
    </row>
    <row r="36" spans="1:13" s="719" customFormat="1" hidden="1">
      <c r="A36" s="1584">
        <v>30</v>
      </c>
      <c r="B36" s="1585" t="s">
        <v>446</v>
      </c>
      <c r="C36" s="1586"/>
      <c r="D36" s="1587"/>
      <c r="E36" s="1588"/>
      <c r="F36" s="1588"/>
      <c r="G36" s="1588"/>
      <c r="H36" s="1588"/>
      <c r="I36" s="1588"/>
      <c r="J36" s="1588"/>
      <c r="K36" s="1589"/>
    </row>
    <row r="37" spans="1:13" s="568" customFormat="1" hidden="1">
      <c r="A37" s="1590">
        <v>31</v>
      </c>
      <c r="B37" s="1591" t="s">
        <v>162</v>
      </c>
      <c r="C37" s="1592"/>
      <c r="D37" s="1593"/>
      <c r="E37" s="1594"/>
      <c r="F37" s="1594"/>
      <c r="G37" s="1594"/>
      <c r="H37" s="1594"/>
      <c r="I37" s="1594"/>
      <c r="J37" s="1594"/>
      <c r="K37" s="1595"/>
    </row>
    <row r="38" spans="1:13" s="568" customFormat="1" hidden="1">
      <c r="A38" s="1590">
        <v>32</v>
      </c>
      <c r="B38" s="1591" t="s">
        <v>447</v>
      </c>
      <c r="C38" s="1592"/>
      <c r="D38" s="1593"/>
      <c r="E38" s="1594"/>
      <c r="F38" s="1594"/>
      <c r="G38" s="1594"/>
      <c r="H38" s="1594"/>
      <c r="I38" s="1594"/>
      <c r="J38" s="1594"/>
      <c r="K38" s="1595"/>
    </row>
    <row r="39" spans="1:13" s="568" customFormat="1" hidden="1">
      <c r="A39" s="1590">
        <v>33</v>
      </c>
      <c r="B39" s="1591" t="s">
        <v>448</v>
      </c>
      <c r="C39" s="1592"/>
      <c r="D39" s="1593"/>
      <c r="E39" s="1594"/>
      <c r="F39" s="1594"/>
      <c r="G39" s="1594"/>
      <c r="H39" s="1594"/>
      <c r="I39" s="1594"/>
      <c r="J39" s="1594"/>
      <c r="K39" s="1595"/>
    </row>
    <row r="40" spans="1:13" s="568" customFormat="1" hidden="1">
      <c r="A40" s="1590">
        <v>34</v>
      </c>
      <c r="B40" s="1591" t="s">
        <v>449</v>
      </c>
      <c r="C40" s="1592"/>
      <c r="D40" s="1593"/>
      <c r="E40" s="1594"/>
      <c r="F40" s="1594"/>
      <c r="G40" s="1594"/>
      <c r="H40" s="1594"/>
      <c r="I40" s="1594"/>
      <c r="J40" s="1594"/>
      <c r="K40" s="1595"/>
    </row>
    <row r="41" spans="1:13" s="719" customFormat="1" hidden="1">
      <c r="A41" s="1584">
        <v>35</v>
      </c>
      <c r="B41" s="1585" t="s">
        <v>450</v>
      </c>
      <c r="C41" s="1586"/>
      <c r="D41" s="1587"/>
      <c r="E41" s="1588"/>
      <c r="F41" s="1588"/>
      <c r="G41" s="1588"/>
      <c r="H41" s="1588"/>
      <c r="I41" s="1588"/>
      <c r="J41" s="1588"/>
      <c r="K41" s="1589"/>
    </row>
    <row r="42" spans="1:13" s="719" customFormat="1" hidden="1">
      <c r="A42" s="1584">
        <v>36</v>
      </c>
      <c r="B42" s="1585" t="s">
        <v>451</v>
      </c>
      <c r="C42" s="1586"/>
      <c r="D42" s="1587"/>
      <c r="E42" s="1588"/>
      <c r="F42" s="1588"/>
      <c r="G42" s="1588"/>
      <c r="H42" s="1588"/>
      <c r="I42" s="1588"/>
      <c r="J42" s="1588"/>
      <c r="K42" s="1589"/>
    </row>
    <row r="43" spans="1:13" s="568" customFormat="1" hidden="1">
      <c r="A43" s="1590">
        <v>37</v>
      </c>
      <c r="B43" s="1591" t="s">
        <v>452</v>
      </c>
      <c r="C43" s="1592"/>
      <c r="D43" s="1593"/>
      <c r="E43" s="1594"/>
      <c r="F43" s="1594"/>
      <c r="G43" s="1594"/>
      <c r="H43" s="1594"/>
      <c r="I43" s="1594"/>
      <c r="J43" s="1594"/>
      <c r="K43" s="1595"/>
    </row>
    <row r="44" spans="1:13" s="719" customFormat="1" ht="20.45" hidden="1" customHeight="1">
      <c r="A44" s="1584">
        <v>38</v>
      </c>
      <c r="B44" s="1585" t="s">
        <v>453</v>
      </c>
      <c r="C44" s="1586"/>
      <c r="D44" s="1587"/>
      <c r="E44" s="1588"/>
      <c r="F44" s="1588"/>
      <c r="G44" s="1588"/>
      <c r="H44" s="1588"/>
      <c r="I44" s="1588"/>
      <c r="J44" s="1588"/>
      <c r="K44" s="1589"/>
    </row>
    <row r="45" spans="1:13" ht="47.25">
      <c r="A45" s="1580">
        <v>2</v>
      </c>
      <c r="B45" s="1581" t="s">
        <v>454</v>
      </c>
      <c r="C45" s="1582"/>
      <c r="D45" s="1582"/>
      <c r="E45" s="1582"/>
      <c r="F45" s="1582"/>
      <c r="G45" s="1582"/>
      <c r="H45" s="1582"/>
      <c r="I45" s="1582"/>
      <c r="J45" s="1582"/>
      <c r="K45" s="1583"/>
    </row>
    <row r="46" spans="1:13" s="719" customFormat="1" hidden="1">
      <c r="A46" s="1573">
        <v>1</v>
      </c>
      <c r="B46" s="1574" t="s">
        <v>435</v>
      </c>
      <c r="C46" s="1575"/>
      <c r="D46" s="1576"/>
      <c r="E46" s="1577"/>
      <c r="F46" s="1577"/>
      <c r="G46" s="1577"/>
      <c r="H46" s="1577"/>
      <c r="I46" s="1577"/>
      <c r="J46" s="1577"/>
      <c r="K46" s="1578"/>
    </row>
    <row r="47" spans="1:13" s="568" customFormat="1" hidden="1">
      <c r="A47" s="562">
        <v>2</v>
      </c>
      <c r="B47" s="563" t="s">
        <v>133</v>
      </c>
      <c r="C47" s="564"/>
      <c r="D47" s="565"/>
      <c r="E47" s="566"/>
      <c r="F47" s="566"/>
      <c r="G47" s="566"/>
      <c r="H47" s="566"/>
      <c r="I47" s="566"/>
      <c r="J47" s="566"/>
      <c r="K47" s="567"/>
    </row>
    <row r="48" spans="1:13" s="719" customFormat="1" hidden="1">
      <c r="A48" s="713">
        <v>3</v>
      </c>
      <c r="B48" s="714" t="s">
        <v>436</v>
      </c>
      <c r="C48" s="715"/>
      <c r="D48" s="716"/>
      <c r="E48" s="717"/>
      <c r="F48" s="717"/>
      <c r="G48" s="717"/>
      <c r="H48" s="717"/>
      <c r="I48" s="717"/>
      <c r="J48" s="717"/>
      <c r="K48" s="718"/>
      <c r="M48" s="719">
        <v>86</v>
      </c>
    </row>
    <row r="49" spans="1:13" s="719" customFormat="1" hidden="1">
      <c r="A49" s="713">
        <v>4</v>
      </c>
      <c r="B49" s="714" t="s">
        <v>135</v>
      </c>
      <c r="C49" s="715"/>
      <c r="D49" s="716"/>
      <c r="E49" s="717"/>
      <c r="F49" s="717"/>
      <c r="G49" s="717"/>
      <c r="H49" s="717"/>
      <c r="I49" s="717"/>
      <c r="J49" s="717"/>
      <c r="K49" s="718"/>
    </row>
    <row r="50" spans="1:13" s="568" customFormat="1" hidden="1">
      <c r="A50" s="562">
        <v>5</v>
      </c>
      <c r="B50" s="563" t="s">
        <v>136</v>
      </c>
      <c r="C50" s="564"/>
      <c r="D50" s="565"/>
      <c r="E50" s="566"/>
      <c r="F50" s="566"/>
      <c r="G50" s="566"/>
      <c r="H50" s="566"/>
      <c r="I50" s="566"/>
      <c r="J50" s="566"/>
      <c r="K50" s="567"/>
    </row>
    <row r="51" spans="1:13" s="568" customFormat="1" hidden="1">
      <c r="A51" s="562">
        <v>6</v>
      </c>
      <c r="B51" s="563" t="s">
        <v>437</v>
      </c>
      <c r="C51" s="564"/>
      <c r="D51" s="565"/>
      <c r="E51" s="566"/>
      <c r="F51" s="566"/>
      <c r="G51" s="566"/>
      <c r="H51" s="566"/>
      <c r="I51" s="566"/>
      <c r="J51" s="566"/>
      <c r="K51" s="567"/>
    </row>
    <row r="52" spans="1:13" s="568" customFormat="1" hidden="1">
      <c r="A52" s="562">
        <v>7</v>
      </c>
      <c r="B52" s="563" t="s">
        <v>438</v>
      </c>
      <c r="C52" s="564"/>
      <c r="D52" s="565"/>
      <c r="E52" s="566"/>
      <c r="F52" s="566"/>
      <c r="G52" s="566"/>
      <c r="H52" s="566"/>
      <c r="I52" s="566"/>
      <c r="J52" s="566"/>
      <c r="K52" s="567"/>
      <c r="M52" s="568">
        <v>60</v>
      </c>
    </row>
    <row r="53" spans="1:13" s="568" customFormat="1" ht="16.899999999999999" hidden="1" customHeight="1">
      <c r="A53" s="562">
        <v>8</v>
      </c>
      <c r="B53" s="563" t="s">
        <v>139</v>
      </c>
      <c r="C53" s="564"/>
      <c r="D53" s="565"/>
      <c r="E53" s="566"/>
      <c r="F53" s="566"/>
      <c r="G53" s="566"/>
      <c r="H53" s="566"/>
      <c r="I53" s="566"/>
      <c r="J53" s="566"/>
      <c r="K53" s="567"/>
    </row>
    <row r="54" spans="1:13" s="568" customFormat="1" hidden="1">
      <c r="A54" s="562">
        <v>9</v>
      </c>
      <c r="B54" s="563" t="s">
        <v>439</v>
      </c>
      <c r="C54" s="564"/>
      <c r="D54" s="565"/>
      <c r="E54" s="566"/>
      <c r="F54" s="566"/>
      <c r="G54" s="566"/>
      <c r="H54" s="566"/>
      <c r="I54" s="566"/>
      <c r="J54" s="566"/>
      <c r="K54" s="567"/>
      <c r="L54" s="581"/>
    </row>
    <row r="55" spans="1:13" s="568" customFormat="1" ht="20.45" hidden="1" customHeight="1">
      <c r="A55" s="562">
        <v>10</v>
      </c>
      <c r="B55" s="563" t="s">
        <v>141</v>
      </c>
      <c r="C55" s="564"/>
      <c r="D55" s="565"/>
      <c r="E55" s="566"/>
      <c r="F55" s="566"/>
      <c r="G55" s="566"/>
      <c r="H55" s="566"/>
      <c r="I55" s="566"/>
      <c r="J55" s="566"/>
      <c r="K55" s="567"/>
      <c r="L55" s="581"/>
      <c r="M55" s="568">
        <v>36</v>
      </c>
    </row>
    <row r="56" spans="1:13" ht="22.9" hidden="1" customHeight="1">
      <c r="A56" s="358">
        <v>11</v>
      </c>
      <c r="B56" s="359" t="s">
        <v>142</v>
      </c>
      <c r="C56" s="360"/>
      <c r="D56" s="361"/>
      <c r="E56" s="362"/>
      <c r="F56" s="362"/>
      <c r="G56" s="362"/>
      <c r="H56" s="362"/>
      <c r="I56" s="362"/>
      <c r="J56" s="362"/>
      <c r="K56" s="363"/>
    </row>
    <row r="57" spans="1:13" s="568" customFormat="1" hidden="1">
      <c r="A57" s="562">
        <v>12</v>
      </c>
      <c r="B57" s="563" t="s">
        <v>368</v>
      </c>
      <c r="C57" s="564"/>
      <c r="D57" s="565"/>
      <c r="E57" s="566"/>
      <c r="F57" s="566"/>
      <c r="G57" s="566"/>
      <c r="H57" s="566"/>
      <c r="I57" s="566"/>
      <c r="J57" s="566"/>
      <c r="K57" s="567"/>
    </row>
    <row r="58" spans="1:13" s="719" customFormat="1" hidden="1">
      <c r="A58" s="713">
        <v>13</v>
      </c>
      <c r="B58" s="714" t="s">
        <v>340</v>
      </c>
      <c r="C58" s="715"/>
      <c r="D58" s="716"/>
      <c r="E58" s="717"/>
      <c r="F58" s="717"/>
      <c r="G58" s="717"/>
      <c r="H58" s="717"/>
      <c r="I58" s="717"/>
      <c r="J58" s="717"/>
      <c r="K58" s="718"/>
      <c r="M58" s="719">
        <v>84</v>
      </c>
    </row>
    <row r="59" spans="1:13" s="768" customFormat="1" hidden="1">
      <c r="A59" s="762">
        <v>14</v>
      </c>
      <c r="B59" s="763" t="s">
        <v>440</v>
      </c>
      <c r="C59" s="764"/>
      <c r="D59" s="765"/>
      <c r="E59" s="766"/>
      <c r="F59" s="766"/>
      <c r="G59" s="766"/>
      <c r="H59" s="766"/>
      <c r="I59" s="766"/>
      <c r="J59" s="766"/>
      <c r="K59" s="767"/>
      <c r="M59" s="768">
        <v>68</v>
      </c>
    </row>
    <row r="60" spans="1:13" s="719" customFormat="1" hidden="1">
      <c r="A60" s="713">
        <v>15</v>
      </c>
      <c r="B60" s="714" t="s">
        <v>146</v>
      </c>
      <c r="C60" s="715"/>
      <c r="D60" s="716"/>
      <c r="E60" s="717"/>
      <c r="F60" s="717"/>
      <c r="G60" s="717"/>
      <c r="H60" s="717"/>
      <c r="I60" s="717"/>
      <c r="J60" s="717"/>
      <c r="K60" s="718"/>
    </row>
    <row r="61" spans="1:13" s="719" customFormat="1" hidden="1">
      <c r="A61" s="713">
        <v>16</v>
      </c>
      <c r="B61" s="714" t="s">
        <v>147</v>
      </c>
      <c r="C61" s="715"/>
      <c r="D61" s="716"/>
      <c r="E61" s="717"/>
      <c r="F61" s="717"/>
      <c r="G61" s="717"/>
      <c r="H61" s="717"/>
      <c r="I61" s="717"/>
      <c r="J61" s="717"/>
      <c r="K61" s="718"/>
      <c r="M61" s="719">
        <v>38</v>
      </c>
    </row>
    <row r="62" spans="1:13" s="568" customFormat="1" hidden="1">
      <c r="A62" s="562">
        <v>17</v>
      </c>
      <c r="B62" s="563" t="s">
        <v>441</v>
      </c>
      <c r="C62" s="564"/>
      <c r="D62" s="565"/>
      <c r="E62" s="566"/>
      <c r="F62" s="566"/>
      <c r="G62" s="566"/>
      <c r="H62" s="566"/>
      <c r="I62" s="566"/>
      <c r="J62" s="566"/>
      <c r="K62" s="567"/>
    </row>
    <row r="63" spans="1:13" s="568" customFormat="1" hidden="1">
      <c r="A63" s="562">
        <v>18</v>
      </c>
      <c r="B63" s="563" t="s">
        <v>149</v>
      </c>
      <c r="C63" s="564"/>
      <c r="D63" s="565"/>
      <c r="E63" s="566"/>
      <c r="F63" s="566"/>
      <c r="G63" s="566"/>
      <c r="H63" s="566"/>
      <c r="I63" s="566"/>
      <c r="J63" s="566"/>
      <c r="K63" s="567"/>
    </row>
    <row r="64" spans="1:13" s="568" customFormat="1" hidden="1">
      <c r="A64" s="562">
        <v>19</v>
      </c>
      <c r="B64" s="563" t="s">
        <v>442</v>
      </c>
      <c r="C64" s="564"/>
      <c r="D64" s="565"/>
      <c r="E64" s="566"/>
      <c r="F64" s="566"/>
      <c r="G64" s="566"/>
      <c r="H64" s="566"/>
      <c r="I64" s="566"/>
      <c r="J64" s="566"/>
      <c r="K64" s="567"/>
    </row>
    <row r="65" spans="1:13" s="568" customFormat="1" hidden="1">
      <c r="A65" s="562">
        <v>20</v>
      </c>
      <c r="B65" s="563" t="s">
        <v>151</v>
      </c>
      <c r="C65" s="564"/>
      <c r="D65" s="565"/>
      <c r="E65" s="566"/>
      <c r="F65" s="566"/>
      <c r="G65" s="566"/>
      <c r="H65" s="566"/>
      <c r="I65" s="566"/>
      <c r="J65" s="566"/>
      <c r="K65" s="567"/>
    </row>
    <row r="66" spans="1:13" s="568" customFormat="1" hidden="1">
      <c r="A66" s="562">
        <v>21</v>
      </c>
      <c r="B66" s="563" t="s">
        <v>152</v>
      </c>
      <c r="C66" s="564"/>
      <c r="D66" s="565"/>
      <c r="E66" s="566"/>
      <c r="F66" s="566"/>
      <c r="G66" s="566"/>
      <c r="H66" s="566"/>
      <c r="I66" s="566"/>
      <c r="J66" s="566"/>
      <c r="K66" s="567"/>
    </row>
    <row r="67" spans="1:13" s="568" customFormat="1" hidden="1">
      <c r="A67" s="562">
        <v>22</v>
      </c>
      <c r="B67" s="563" t="s">
        <v>443</v>
      </c>
      <c r="C67" s="564"/>
      <c r="D67" s="565"/>
      <c r="E67" s="566"/>
      <c r="F67" s="566"/>
      <c r="G67" s="566"/>
      <c r="H67" s="566"/>
      <c r="I67" s="566"/>
      <c r="J67" s="566"/>
      <c r="K67" s="567"/>
    </row>
    <row r="68" spans="1:13" s="568" customFormat="1" hidden="1">
      <c r="A68" s="562">
        <v>23</v>
      </c>
      <c r="B68" s="563" t="s">
        <v>154</v>
      </c>
      <c r="C68" s="564"/>
      <c r="D68" s="565"/>
      <c r="E68" s="566"/>
      <c r="F68" s="566"/>
      <c r="G68" s="566"/>
      <c r="H68" s="566"/>
      <c r="I68" s="566"/>
      <c r="J68" s="566"/>
      <c r="K68" s="567"/>
    </row>
    <row r="69" spans="1:13" s="719" customFormat="1" hidden="1">
      <c r="A69" s="713">
        <v>24</v>
      </c>
      <c r="B69" s="714" t="s">
        <v>444</v>
      </c>
      <c r="C69" s="715"/>
      <c r="D69" s="716"/>
      <c r="E69" s="717"/>
      <c r="F69" s="717"/>
      <c r="G69" s="717"/>
      <c r="H69" s="717"/>
      <c r="I69" s="717"/>
      <c r="J69" s="717"/>
      <c r="K69" s="718"/>
    </row>
    <row r="70" spans="1:13" s="568" customFormat="1" hidden="1">
      <c r="A70" s="562">
        <v>25</v>
      </c>
      <c r="B70" s="563" t="s">
        <v>445</v>
      </c>
      <c r="C70" s="564"/>
      <c r="D70" s="565"/>
      <c r="E70" s="566"/>
      <c r="F70" s="566"/>
      <c r="G70" s="566"/>
      <c r="H70" s="566"/>
      <c r="I70" s="566"/>
      <c r="J70" s="566"/>
      <c r="K70" s="567"/>
    </row>
    <row r="71" spans="1:13" s="568" customFormat="1" hidden="1">
      <c r="A71" s="562">
        <v>26</v>
      </c>
      <c r="B71" s="563" t="s">
        <v>157</v>
      </c>
      <c r="C71" s="564"/>
      <c r="D71" s="565"/>
      <c r="E71" s="566"/>
      <c r="F71" s="566"/>
      <c r="G71" s="566"/>
      <c r="H71" s="566"/>
      <c r="I71" s="566"/>
      <c r="J71" s="566"/>
      <c r="K71" s="567"/>
    </row>
    <row r="72" spans="1:13" s="568" customFormat="1" hidden="1">
      <c r="A72" s="562">
        <v>27</v>
      </c>
      <c r="B72" s="563" t="s">
        <v>158</v>
      </c>
      <c r="C72" s="564"/>
      <c r="D72" s="565"/>
      <c r="E72" s="566"/>
      <c r="F72" s="566"/>
      <c r="G72" s="566"/>
      <c r="H72" s="566"/>
      <c r="I72" s="566"/>
      <c r="J72" s="566"/>
      <c r="K72" s="567"/>
    </row>
    <row r="73" spans="1:13" s="568" customFormat="1" hidden="1">
      <c r="A73" s="562">
        <v>28</v>
      </c>
      <c r="B73" s="563" t="s">
        <v>159</v>
      </c>
      <c r="C73" s="564"/>
      <c r="D73" s="565"/>
      <c r="E73" s="566"/>
      <c r="F73" s="566"/>
      <c r="G73" s="566"/>
      <c r="H73" s="566"/>
      <c r="I73" s="566"/>
      <c r="J73" s="566"/>
      <c r="K73" s="567"/>
      <c r="M73" s="568">
        <v>14</v>
      </c>
    </row>
    <row r="74" spans="1:13" s="719" customFormat="1" hidden="1">
      <c r="A74" s="713">
        <v>29</v>
      </c>
      <c r="B74" s="714" t="s">
        <v>160</v>
      </c>
      <c r="C74" s="715"/>
      <c r="D74" s="716"/>
      <c r="E74" s="717"/>
      <c r="F74" s="717"/>
      <c r="G74" s="717"/>
      <c r="H74" s="717"/>
      <c r="I74" s="717"/>
      <c r="J74" s="717"/>
      <c r="K74" s="718"/>
    </row>
    <row r="75" spans="1:13" s="719" customFormat="1" hidden="1">
      <c r="A75" s="713">
        <v>30</v>
      </c>
      <c r="B75" s="714" t="s">
        <v>446</v>
      </c>
      <c r="C75" s="715"/>
      <c r="D75" s="716"/>
      <c r="E75" s="717"/>
      <c r="F75" s="717"/>
      <c r="G75" s="717"/>
      <c r="H75" s="717"/>
      <c r="I75" s="717"/>
      <c r="J75" s="717"/>
      <c r="K75" s="718"/>
    </row>
    <row r="76" spans="1:13" s="568" customFormat="1" hidden="1">
      <c r="A76" s="562">
        <v>31</v>
      </c>
      <c r="B76" s="563" t="s">
        <v>162</v>
      </c>
      <c r="C76" s="564"/>
      <c r="D76" s="565"/>
      <c r="E76" s="566"/>
      <c r="F76" s="566"/>
      <c r="G76" s="566"/>
      <c r="H76" s="566"/>
      <c r="I76" s="566"/>
      <c r="J76" s="566"/>
      <c r="K76" s="567"/>
    </row>
    <row r="77" spans="1:13" s="568" customFormat="1" hidden="1">
      <c r="A77" s="562">
        <v>32</v>
      </c>
      <c r="B77" s="563" t="s">
        <v>447</v>
      </c>
      <c r="C77" s="564"/>
      <c r="D77" s="565"/>
      <c r="E77" s="566"/>
      <c r="F77" s="566"/>
      <c r="G77" s="566"/>
      <c r="H77" s="566"/>
      <c r="I77" s="566"/>
      <c r="J77" s="566"/>
      <c r="K77" s="567"/>
      <c r="L77" s="581"/>
    </row>
    <row r="78" spans="1:13" s="568" customFormat="1" hidden="1">
      <c r="A78" s="562">
        <v>33</v>
      </c>
      <c r="B78" s="563" t="s">
        <v>448</v>
      </c>
      <c r="C78" s="564"/>
      <c r="D78" s="565"/>
      <c r="E78" s="566"/>
      <c r="F78" s="566"/>
      <c r="G78" s="566"/>
      <c r="H78" s="566"/>
      <c r="I78" s="566"/>
      <c r="J78" s="566"/>
      <c r="K78" s="567"/>
      <c r="L78" s="581"/>
      <c r="M78" s="568">
        <v>18</v>
      </c>
    </row>
    <row r="79" spans="1:13" s="568" customFormat="1" hidden="1">
      <c r="A79" s="562">
        <v>34</v>
      </c>
      <c r="B79" s="563" t="s">
        <v>449</v>
      </c>
      <c r="C79" s="564"/>
      <c r="D79" s="565"/>
      <c r="E79" s="566"/>
      <c r="F79" s="566"/>
      <c r="G79" s="566"/>
      <c r="H79" s="566"/>
      <c r="I79" s="566"/>
      <c r="J79" s="566"/>
      <c r="K79" s="567"/>
    </row>
    <row r="80" spans="1:13" s="941" customFormat="1" hidden="1">
      <c r="A80" s="935">
        <v>35</v>
      </c>
      <c r="B80" s="936" t="s">
        <v>450</v>
      </c>
      <c r="C80" s="937"/>
      <c r="D80" s="938"/>
      <c r="E80" s="939"/>
      <c r="F80" s="939"/>
      <c r="G80" s="939"/>
      <c r="H80" s="939"/>
      <c r="I80" s="939"/>
      <c r="J80" s="939"/>
      <c r="K80" s="940"/>
    </row>
    <row r="81" spans="1:11" s="719" customFormat="1" hidden="1">
      <c r="A81" s="713">
        <v>36</v>
      </c>
      <c r="B81" s="714" t="s">
        <v>451</v>
      </c>
      <c r="C81" s="715"/>
      <c r="D81" s="716"/>
      <c r="E81" s="717"/>
      <c r="F81" s="717"/>
      <c r="G81" s="717"/>
      <c r="H81" s="717"/>
      <c r="I81" s="717"/>
      <c r="J81" s="717"/>
      <c r="K81" s="718"/>
    </row>
    <row r="82" spans="1:11" s="568" customFormat="1" hidden="1">
      <c r="A82" s="562">
        <v>37</v>
      </c>
      <c r="B82" s="563" t="s">
        <v>452</v>
      </c>
      <c r="C82" s="564"/>
      <c r="D82" s="565"/>
      <c r="E82" s="566"/>
      <c r="F82" s="566"/>
      <c r="G82" s="566"/>
      <c r="H82" s="566"/>
      <c r="I82" s="566"/>
      <c r="J82" s="566"/>
      <c r="K82" s="567"/>
    </row>
    <row r="83" spans="1:11" s="719" customFormat="1" ht="20.45" hidden="1" customHeight="1">
      <c r="A83" s="726">
        <v>38</v>
      </c>
      <c r="B83" s="727" t="s">
        <v>453</v>
      </c>
      <c r="C83" s="728"/>
      <c r="D83" s="729"/>
      <c r="E83" s="730"/>
      <c r="F83" s="730"/>
      <c r="G83" s="730"/>
      <c r="H83" s="730"/>
      <c r="I83" s="730"/>
      <c r="J83" s="730"/>
      <c r="K83" s="731"/>
    </row>
    <row r="84" spans="1:11">
      <c r="A84" s="2027" t="s">
        <v>455</v>
      </c>
      <c r="B84" s="2027"/>
      <c r="C84" s="2027"/>
      <c r="D84" s="2027"/>
      <c r="E84" s="2027"/>
      <c r="F84" s="2027"/>
      <c r="G84" s="2027"/>
      <c r="H84" s="2027"/>
      <c r="I84" s="2027"/>
      <c r="J84" s="2027"/>
      <c r="K84" s="2027"/>
    </row>
    <row r="85" spans="1:11" s="364" customFormat="1">
      <c r="B85" s="2022" t="s">
        <v>456</v>
      </c>
      <c r="C85" s="2023"/>
      <c r="D85" s="2023"/>
      <c r="E85" s="2023"/>
      <c r="F85" s="2023"/>
      <c r="G85" s="2023"/>
      <c r="H85" s="2023"/>
      <c r="I85" s="2023"/>
      <c r="J85" s="2023"/>
      <c r="K85" s="2023"/>
    </row>
    <row r="86" spans="1:11">
      <c r="B86" s="2022" t="s">
        <v>457</v>
      </c>
      <c r="C86" s="2023"/>
      <c r="D86" s="2023"/>
      <c r="E86" s="2023"/>
      <c r="F86" s="2023"/>
      <c r="G86" s="2023"/>
      <c r="H86" s="2023"/>
      <c r="I86" s="2023"/>
      <c r="J86" s="2023"/>
      <c r="K86" s="2023"/>
    </row>
    <row r="87" spans="1:11">
      <c r="B87" s="2022" t="s">
        <v>458</v>
      </c>
      <c r="C87" s="2023"/>
      <c r="D87" s="2023"/>
      <c r="E87" s="2023"/>
      <c r="F87" s="2023"/>
      <c r="G87" s="2023"/>
      <c r="H87" s="2023"/>
      <c r="I87" s="2023"/>
      <c r="J87" s="2023"/>
      <c r="K87" s="2023"/>
    </row>
    <row r="88" spans="1:11">
      <c r="B88" s="2022" t="s">
        <v>459</v>
      </c>
      <c r="C88" s="2023"/>
      <c r="D88" s="2023"/>
      <c r="E88" s="2023"/>
      <c r="F88" s="2023"/>
      <c r="G88" s="2023"/>
      <c r="H88" s="2023"/>
      <c r="I88" s="2023"/>
      <c r="J88" s="2023"/>
      <c r="K88" s="2023"/>
    </row>
    <row r="89" spans="1:11">
      <c r="B89" s="2022" t="s">
        <v>460</v>
      </c>
      <c r="C89" s="2023"/>
      <c r="D89" s="2023"/>
      <c r="E89" s="2023"/>
      <c r="F89" s="2023"/>
      <c r="G89" s="2023"/>
      <c r="H89" s="2023"/>
      <c r="I89" s="2023"/>
      <c r="J89" s="2023"/>
      <c r="K89" s="2023"/>
    </row>
    <row r="90" spans="1:11">
      <c r="B90" s="2022" t="s">
        <v>461</v>
      </c>
      <c r="C90" s="2023"/>
      <c r="D90" s="2023"/>
      <c r="E90" s="2023"/>
      <c r="F90" s="2023"/>
      <c r="G90" s="2023"/>
      <c r="H90" s="2023"/>
      <c r="I90" s="2023"/>
      <c r="J90" s="2023"/>
      <c r="K90" s="2023"/>
    </row>
  </sheetData>
  <mergeCells count="15">
    <mergeCell ref="B87:K87"/>
    <mergeCell ref="B88:K88"/>
    <mergeCell ref="B89:K89"/>
    <mergeCell ref="B90:K90"/>
    <mergeCell ref="A1:K1"/>
    <mergeCell ref="A2:K2"/>
    <mergeCell ref="E3:K3"/>
    <mergeCell ref="A84:K84"/>
    <mergeCell ref="B85:K85"/>
    <mergeCell ref="B86:K86"/>
    <mergeCell ref="C4:E4"/>
    <mergeCell ref="F4:H4"/>
    <mergeCell ref="B4:B5"/>
    <mergeCell ref="A4:A5"/>
    <mergeCell ref="K4:K5"/>
  </mergeCells>
  <pageMargins left="0.6692913385826772" right="0.35433070866141736" top="0.31496062992125984" bottom="0.35433070866141736" header="0.31496062992125984" footer="0.31496062992125984"/>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2EF5-368B-484B-A0D2-3DDB57176B32}">
  <dimension ref="A1"/>
  <sheetViews>
    <sheetView workbookViewId="0"/>
  </sheetViews>
  <sheetFormatPr defaultRowHeight="15.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4"/>
  <sheetViews>
    <sheetView workbookViewId="0">
      <selection activeCell="G7" sqref="G7"/>
    </sheetView>
  </sheetViews>
  <sheetFormatPr defaultColWidth="9" defaultRowHeight="15.75"/>
  <cols>
    <col min="1" max="1" width="4.125" style="81" customWidth="1"/>
    <col min="2" max="2" width="23.625" style="81" customWidth="1"/>
    <col min="3" max="3" width="9.875" customWidth="1"/>
    <col min="4" max="4" width="7.875" customWidth="1"/>
    <col min="5" max="5" width="6.5" customWidth="1"/>
    <col min="6" max="6" width="7.5" customWidth="1"/>
    <col min="7" max="7" width="9.875" style="81" customWidth="1"/>
    <col min="8" max="8" width="7.25" style="81" customWidth="1"/>
    <col min="9" max="9" width="6.625" style="81" customWidth="1"/>
    <col min="10" max="10" width="8.375" style="81" customWidth="1"/>
    <col min="11" max="11" width="8.75" customWidth="1"/>
    <col min="12" max="15" width="7.5" customWidth="1"/>
    <col min="16" max="16" width="19.25" customWidth="1"/>
  </cols>
  <sheetData>
    <row r="1" spans="1:16" ht="15.75" customHeight="1">
      <c r="A1" s="1709" t="s">
        <v>173</v>
      </c>
      <c r="B1" s="1709"/>
      <c r="C1" s="208"/>
      <c r="D1" s="1710"/>
      <c r="E1" s="1710"/>
      <c r="F1" s="1710"/>
      <c r="G1" s="207"/>
      <c r="H1" s="207"/>
      <c r="I1" s="207"/>
      <c r="J1" s="207"/>
      <c r="K1" s="210"/>
      <c r="L1" s="210"/>
      <c r="M1" s="210"/>
      <c r="N1" s="210"/>
      <c r="O1" s="210"/>
      <c r="P1" s="1520" t="s">
        <v>991</v>
      </c>
    </row>
    <row r="2" spans="1:16" ht="28.5" customHeight="1">
      <c r="A2" s="1705" t="s">
        <v>993</v>
      </c>
      <c r="B2" s="1705"/>
      <c r="C2" s="1705"/>
      <c r="D2" s="1705"/>
      <c r="E2" s="1705"/>
      <c r="F2" s="1705"/>
      <c r="G2" s="1705"/>
      <c r="H2" s="1705"/>
      <c r="I2" s="1705"/>
      <c r="J2" s="1705"/>
      <c r="K2" s="1705"/>
      <c r="L2" s="1705"/>
      <c r="M2" s="1705"/>
      <c r="N2" s="1705"/>
      <c r="O2" s="1705"/>
      <c r="P2" s="1705"/>
    </row>
    <row r="3" spans="1:16">
      <c r="A3" s="1711"/>
      <c r="B3" s="1711"/>
      <c r="C3" s="1711"/>
      <c r="D3" s="1711"/>
      <c r="E3" s="1711"/>
      <c r="F3" s="1711"/>
      <c r="G3" s="1711"/>
      <c r="H3" s="1711"/>
      <c r="I3" s="1711"/>
      <c r="J3" s="1711"/>
      <c r="K3" s="1711"/>
      <c r="L3" s="209"/>
      <c r="M3" s="209"/>
      <c r="N3" s="209"/>
      <c r="O3" s="209"/>
      <c r="P3" s="1519" t="s">
        <v>174</v>
      </c>
    </row>
    <row r="4" spans="1:16" s="2" customFormat="1" ht="15.6" customHeight="1">
      <c r="A4" s="1702" t="s">
        <v>4</v>
      </c>
      <c r="B4" s="1702" t="s">
        <v>122</v>
      </c>
      <c r="C4" s="1708" t="s">
        <v>989</v>
      </c>
      <c r="D4" s="1708"/>
      <c r="E4" s="1708"/>
      <c r="F4" s="1708"/>
      <c r="G4" s="1708"/>
      <c r="H4" s="1708"/>
      <c r="I4" s="1708"/>
      <c r="J4" s="1708"/>
      <c r="K4" s="1708"/>
      <c r="L4" s="1707" t="s">
        <v>987</v>
      </c>
      <c r="M4" s="1707"/>
      <c r="N4" s="1707"/>
      <c r="O4" s="1707"/>
      <c r="P4" s="1702" t="s">
        <v>14</v>
      </c>
    </row>
    <row r="5" spans="1:16" s="2" customFormat="1" ht="24" customHeight="1">
      <c r="A5" s="1702"/>
      <c r="B5" s="1702"/>
      <c r="C5" s="1706" t="s">
        <v>741</v>
      </c>
      <c r="D5" s="1706"/>
      <c r="E5" s="1706"/>
      <c r="F5" s="1706"/>
      <c r="G5" s="1706" t="s">
        <v>742</v>
      </c>
      <c r="H5" s="1706"/>
      <c r="I5" s="1706"/>
      <c r="J5" s="1706"/>
      <c r="K5" s="1704" t="s">
        <v>786</v>
      </c>
      <c r="L5" s="1707"/>
      <c r="M5" s="1707"/>
      <c r="N5" s="1707"/>
      <c r="O5" s="1707"/>
      <c r="P5" s="1702"/>
    </row>
    <row r="6" spans="1:16" s="2" customFormat="1" ht="46.5" customHeight="1">
      <c r="A6" s="1702"/>
      <c r="B6" s="1702"/>
      <c r="C6" s="1242" t="s">
        <v>784</v>
      </c>
      <c r="D6" s="1242" t="s">
        <v>176</v>
      </c>
      <c r="E6" s="1242" t="s">
        <v>788</v>
      </c>
      <c r="F6" s="1242" t="s">
        <v>785</v>
      </c>
      <c r="G6" s="1242" t="s">
        <v>784</v>
      </c>
      <c r="H6" s="1242" t="s">
        <v>176</v>
      </c>
      <c r="I6" s="1242" t="s">
        <v>199</v>
      </c>
      <c r="J6" s="1242" t="s">
        <v>785</v>
      </c>
      <c r="K6" s="1704"/>
      <c r="L6" s="120" t="s">
        <v>6</v>
      </c>
      <c r="M6" s="1242" t="s">
        <v>176</v>
      </c>
      <c r="N6" s="1242" t="s">
        <v>199</v>
      </c>
      <c r="O6" s="120" t="s">
        <v>370</v>
      </c>
      <c r="P6" s="1702"/>
    </row>
    <row r="7" spans="1:16" ht="75" customHeight="1">
      <c r="A7" s="1178"/>
      <c r="B7" s="1219" t="s">
        <v>177</v>
      </c>
      <c r="C7" s="1272"/>
      <c r="D7" s="1272"/>
      <c r="E7" s="1272"/>
      <c r="F7" s="1272"/>
      <c r="G7" s="1178"/>
      <c r="H7" s="1178"/>
      <c r="I7" s="1178"/>
      <c r="J7" s="1178"/>
      <c r="K7" s="1272"/>
      <c r="L7" s="1272"/>
      <c r="M7" s="1272"/>
      <c r="N7" s="1272"/>
      <c r="O7" s="1272"/>
      <c r="P7" s="1179" t="s">
        <v>766</v>
      </c>
    </row>
    <row r="8" spans="1:16" s="2" customFormat="1">
      <c r="A8" s="1219" t="s">
        <v>23</v>
      </c>
      <c r="B8" s="1237" t="s">
        <v>178</v>
      </c>
      <c r="C8" s="1238"/>
      <c r="D8" s="1238"/>
      <c r="E8" s="1238"/>
      <c r="F8" s="1238"/>
      <c r="G8" s="1219"/>
      <c r="H8" s="1219"/>
      <c r="I8" s="1219"/>
      <c r="J8" s="1219"/>
      <c r="K8" s="1238"/>
      <c r="L8" s="1238"/>
      <c r="M8" s="1238"/>
      <c r="N8" s="1238"/>
      <c r="O8" s="1238"/>
      <c r="P8" s="1703" t="s">
        <v>787</v>
      </c>
    </row>
    <row r="9" spans="1:16">
      <c r="A9" s="1178">
        <v>1</v>
      </c>
      <c r="B9" s="1236" t="s">
        <v>767</v>
      </c>
      <c r="C9" s="1272"/>
      <c r="D9" s="1272"/>
      <c r="E9" s="1272"/>
      <c r="F9" s="1272"/>
      <c r="G9" s="1178"/>
      <c r="H9" s="1178"/>
      <c r="I9" s="1178"/>
      <c r="J9" s="1178"/>
      <c r="K9" s="1272"/>
      <c r="L9" s="1272"/>
      <c r="M9" s="1272"/>
      <c r="N9" s="1272"/>
      <c r="O9" s="1272"/>
      <c r="P9" s="1703"/>
    </row>
    <row r="10" spans="1:16">
      <c r="A10" s="1178">
        <v>2</v>
      </c>
      <c r="B10" s="1236" t="s">
        <v>767</v>
      </c>
      <c r="C10" s="1272"/>
      <c r="D10" s="1272"/>
      <c r="E10" s="1272"/>
      <c r="F10" s="1272"/>
      <c r="G10" s="1178"/>
      <c r="H10" s="1178"/>
      <c r="I10" s="1178"/>
      <c r="J10" s="1178"/>
      <c r="K10" s="1272"/>
      <c r="L10" s="1272"/>
      <c r="M10" s="1272"/>
      <c r="N10" s="1272"/>
      <c r="O10" s="1272"/>
      <c r="P10" s="1703"/>
    </row>
    <row r="11" spans="1:16">
      <c r="A11" s="1178"/>
      <c r="B11" s="1236" t="s">
        <v>747</v>
      </c>
      <c r="C11" s="1272"/>
      <c r="D11" s="1272"/>
      <c r="E11" s="1272"/>
      <c r="F11" s="1272"/>
      <c r="G11" s="1178"/>
      <c r="H11" s="1178"/>
      <c r="I11" s="1178"/>
      <c r="J11" s="1178"/>
      <c r="K11" s="1272"/>
      <c r="L11" s="1272"/>
      <c r="M11" s="1272"/>
      <c r="N11" s="1272"/>
      <c r="O11" s="1272"/>
      <c r="P11" s="1703"/>
    </row>
    <row r="12" spans="1:16" s="2" customFormat="1">
      <c r="A12" s="1219" t="s">
        <v>37</v>
      </c>
      <c r="B12" s="1237" t="s">
        <v>391</v>
      </c>
      <c r="C12" s="1238"/>
      <c r="D12" s="1238"/>
      <c r="E12" s="1238"/>
      <c r="F12" s="1238"/>
      <c r="G12" s="1219"/>
      <c r="H12" s="1219"/>
      <c r="I12" s="1219"/>
      <c r="J12" s="1219"/>
      <c r="K12" s="1238"/>
      <c r="L12" s="1238"/>
      <c r="M12" s="1238"/>
      <c r="N12" s="1238"/>
      <c r="O12" s="1238"/>
      <c r="P12" s="1703"/>
    </row>
    <row r="13" spans="1:16">
      <c r="A13" s="1178"/>
      <c r="B13" s="1236" t="s">
        <v>767</v>
      </c>
      <c r="C13" s="1272"/>
      <c r="D13" s="1272"/>
      <c r="E13" s="1272"/>
      <c r="F13" s="1272"/>
      <c r="G13" s="1178"/>
      <c r="H13" s="1178"/>
      <c r="I13" s="1178"/>
      <c r="J13" s="1178"/>
      <c r="K13" s="1272"/>
      <c r="L13" s="1272"/>
      <c r="M13" s="1272"/>
      <c r="N13" s="1272"/>
      <c r="O13" s="1272"/>
      <c r="P13" s="1703"/>
    </row>
    <row r="14" spans="1:16">
      <c r="A14" s="1178"/>
      <c r="B14" s="1236" t="s">
        <v>767</v>
      </c>
      <c r="C14" s="1272"/>
      <c r="D14" s="1272"/>
      <c r="E14" s="1272"/>
      <c r="F14" s="1272"/>
      <c r="G14" s="1178"/>
      <c r="H14" s="1178"/>
      <c r="I14" s="1178"/>
      <c r="J14" s="1178"/>
      <c r="K14" s="1272"/>
      <c r="L14" s="1272"/>
      <c r="M14" s="1272"/>
      <c r="N14" s="1272"/>
      <c r="O14" s="1272"/>
      <c r="P14" s="1703"/>
    </row>
    <row r="15" spans="1:16" s="2" customFormat="1">
      <c r="A15" s="1219" t="s">
        <v>55</v>
      </c>
      <c r="B15" s="1237" t="s">
        <v>179</v>
      </c>
      <c r="C15" s="1238"/>
      <c r="D15" s="1238"/>
      <c r="E15" s="1238"/>
      <c r="F15" s="1238"/>
      <c r="G15" s="1219"/>
      <c r="H15" s="1219"/>
      <c r="I15" s="1219"/>
      <c r="J15" s="1219"/>
      <c r="K15" s="1238"/>
      <c r="L15" s="1238"/>
      <c r="M15" s="1238"/>
      <c r="N15" s="1238"/>
      <c r="O15" s="1238"/>
      <c r="P15" s="1703"/>
    </row>
    <row r="16" spans="1:16">
      <c r="A16" s="1178"/>
      <c r="B16" s="1236" t="s">
        <v>767</v>
      </c>
      <c r="C16" s="1272"/>
      <c r="D16" s="1272"/>
      <c r="E16" s="1272"/>
      <c r="F16" s="1272"/>
      <c r="G16" s="1178"/>
      <c r="H16" s="1178"/>
      <c r="I16" s="1178"/>
      <c r="J16" s="1178"/>
      <c r="K16" s="1272"/>
      <c r="L16" s="1272"/>
      <c r="M16" s="1272"/>
      <c r="N16" s="1272"/>
      <c r="O16" s="1272"/>
      <c r="P16" s="1703"/>
    </row>
    <row r="17" spans="1:16">
      <c r="A17" s="1178"/>
      <c r="B17" s="1236" t="s">
        <v>767</v>
      </c>
      <c r="C17" s="1272"/>
      <c r="D17" s="1272"/>
      <c r="E17" s="1272"/>
      <c r="F17" s="1272"/>
      <c r="G17" s="1178"/>
      <c r="H17" s="1178"/>
      <c r="I17" s="1178"/>
      <c r="J17" s="1178"/>
      <c r="K17" s="1272"/>
      <c r="L17" s="1272"/>
      <c r="M17" s="1272"/>
      <c r="N17" s="1272"/>
      <c r="O17" s="1272"/>
      <c r="P17" s="1703"/>
    </row>
    <row r="18" spans="1:16">
      <c r="A18" s="1178"/>
      <c r="B18" s="1236" t="s">
        <v>776</v>
      </c>
      <c r="C18" s="1272"/>
      <c r="D18" s="1272"/>
      <c r="E18" s="1272"/>
      <c r="F18" s="1272"/>
      <c r="G18" s="1178"/>
      <c r="H18" s="1178"/>
      <c r="I18" s="1178"/>
      <c r="J18" s="1178"/>
      <c r="K18" s="1272"/>
      <c r="L18" s="1272"/>
      <c r="M18" s="1272"/>
      <c r="N18" s="1272"/>
      <c r="O18" s="1272"/>
      <c r="P18" s="1703"/>
    </row>
    <row r="19" spans="1:16">
      <c r="A19" s="1178"/>
      <c r="B19" s="1236"/>
      <c r="C19" s="1272"/>
      <c r="D19" s="1272"/>
      <c r="E19" s="1272"/>
      <c r="F19" s="1272"/>
      <c r="G19" s="1178"/>
      <c r="H19" s="1178"/>
      <c r="I19" s="1178"/>
      <c r="J19" s="1178"/>
      <c r="K19" s="1272"/>
      <c r="L19" s="1272"/>
      <c r="M19" s="1272"/>
      <c r="N19" s="1272"/>
      <c r="O19" s="1272"/>
      <c r="P19" s="1703"/>
    </row>
    <row r="20" spans="1:16" s="1243" customFormat="1" ht="15">
      <c r="A20" s="1229" t="s">
        <v>180</v>
      </c>
      <c r="B20" s="1713" t="s">
        <v>780</v>
      </c>
      <c r="C20" s="1713"/>
      <c r="D20" s="1713"/>
      <c r="E20" s="1713"/>
      <c r="F20" s="1713"/>
      <c r="G20" s="1713"/>
      <c r="H20" s="1713"/>
      <c r="I20" s="1713"/>
      <c r="J20" s="1713"/>
      <c r="K20" s="1713"/>
      <c r="L20" s="1505"/>
      <c r="M20" s="1505"/>
      <c r="N20" s="1505"/>
      <c r="O20" s="1505"/>
    </row>
    <row r="21" spans="1:16" s="1243" customFormat="1" ht="15">
      <c r="A21" s="1244"/>
      <c r="B21" s="1712" t="s">
        <v>782</v>
      </c>
      <c r="C21" s="1712"/>
      <c r="D21" s="1712"/>
      <c r="E21" s="1712"/>
      <c r="F21" s="1712"/>
      <c r="G21" s="1712"/>
      <c r="H21" s="1712"/>
      <c r="I21" s="1712"/>
      <c r="J21" s="1712"/>
    </row>
    <row r="22" spans="1:16" s="1243" customFormat="1" ht="15">
      <c r="A22" s="1244"/>
      <c r="B22" s="1712" t="s">
        <v>779</v>
      </c>
      <c r="C22" s="1712"/>
      <c r="D22" s="1712"/>
      <c r="E22" s="1712"/>
      <c r="F22" s="1712"/>
      <c r="G22" s="1712"/>
      <c r="H22" s="1712"/>
      <c r="I22" s="1712"/>
      <c r="J22" s="1712"/>
    </row>
    <row r="23" spans="1:16" s="1243" customFormat="1" ht="15">
      <c r="A23" s="1244"/>
      <c r="B23" s="1712" t="s">
        <v>781</v>
      </c>
      <c r="C23" s="1712"/>
      <c r="D23" s="1712"/>
      <c r="E23" s="1712"/>
      <c r="F23" s="1712"/>
      <c r="G23" s="1712"/>
      <c r="H23" s="1712"/>
      <c r="I23" s="1712"/>
      <c r="J23" s="1712"/>
    </row>
    <row r="24" spans="1:16" s="1243" customFormat="1" ht="15">
      <c r="A24" s="1244"/>
      <c r="B24" s="1712" t="s">
        <v>783</v>
      </c>
      <c r="C24" s="1712"/>
      <c r="D24" s="1712"/>
      <c r="E24" s="1712"/>
      <c r="F24" s="1712"/>
      <c r="G24" s="1712"/>
      <c r="H24" s="1712"/>
      <c r="I24" s="1712"/>
      <c r="J24" s="1712"/>
    </row>
  </sheetData>
  <mergeCells count="18">
    <mergeCell ref="A1:B1"/>
    <mergeCell ref="D1:F1"/>
    <mergeCell ref="A3:K3"/>
    <mergeCell ref="B23:J23"/>
    <mergeCell ref="B24:J24"/>
    <mergeCell ref="B21:J21"/>
    <mergeCell ref="B22:J22"/>
    <mergeCell ref="B20:K20"/>
    <mergeCell ref="P4:P6"/>
    <mergeCell ref="P8:P19"/>
    <mergeCell ref="K5:K6"/>
    <mergeCell ref="A2:P2"/>
    <mergeCell ref="C5:F5"/>
    <mergeCell ref="G5:J5"/>
    <mergeCell ref="L4:O5"/>
    <mergeCell ref="C4:K4"/>
    <mergeCell ref="B4:B6"/>
    <mergeCell ref="A4:A6"/>
  </mergeCells>
  <printOptions horizontalCentered="1"/>
  <pageMargins left="0.11811023622047245" right="0" top="0.55118110236220474" bottom="0.55118110236220474" header="0.31496062992125984" footer="0.31496062992125984"/>
  <pageSetup paperSize="9" scale="85" firstPageNumber="4" orientation="landscape" useFirstPageNumber="1" r:id="rId1"/>
  <headerFooter>
    <oddFooter>&amp;C&amp;P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DE248-D25F-4F82-81E7-F6BE129C0417}">
  <dimension ref="A1:P24"/>
  <sheetViews>
    <sheetView workbookViewId="0">
      <selection activeCell="J17" sqref="J17"/>
    </sheetView>
  </sheetViews>
  <sheetFormatPr defaultColWidth="9" defaultRowHeight="15.75"/>
  <cols>
    <col min="1" max="1" width="4.125" style="81" customWidth="1"/>
    <col min="2" max="2" width="23.625" style="81" customWidth="1"/>
    <col min="3" max="3" width="9.875" customWidth="1"/>
    <col min="4" max="4" width="7.875" customWidth="1"/>
    <col min="5" max="5" width="6.5" customWidth="1"/>
    <col min="6" max="6" width="7.5" customWidth="1"/>
    <col min="7" max="7" width="9.875" style="81" customWidth="1"/>
    <col min="8" max="8" width="7.25" style="81" customWidth="1"/>
    <col min="9" max="9" width="6.625" style="81" customWidth="1"/>
    <col min="10" max="10" width="8.375" style="81" customWidth="1"/>
    <col min="11" max="11" width="8.75" customWidth="1"/>
    <col min="12" max="15" width="7.5" customWidth="1"/>
    <col min="16" max="16" width="19.25" customWidth="1"/>
  </cols>
  <sheetData>
    <row r="1" spans="1:16" ht="15.75" customHeight="1">
      <c r="A1" s="1709" t="s">
        <v>173</v>
      </c>
      <c r="B1" s="1709"/>
      <c r="C1" s="208"/>
      <c r="D1" s="1710"/>
      <c r="E1" s="1710"/>
      <c r="F1" s="1710"/>
      <c r="G1" s="207"/>
      <c r="H1" s="207"/>
      <c r="I1" s="207"/>
      <c r="J1" s="207"/>
      <c r="K1" s="210"/>
      <c r="L1" s="210"/>
      <c r="M1" s="210"/>
      <c r="N1" s="210"/>
      <c r="O1" s="210"/>
      <c r="P1" s="1520" t="s">
        <v>991</v>
      </c>
    </row>
    <row r="2" spans="1:16" ht="28.5" customHeight="1">
      <c r="A2" s="1705" t="s">
        <v>994</v>
      </c>
      <c r="B2" s="1705"/>
      <c r="C2" s="1705"/>
      <c r="D2" s="1705"/>
      <c r="E2" s="1705"/>
      <c r="F2" s="1705"/>
      <c r="G2" s="1705"/>
      <c r="H2" s="1705"/>
      <c r="I2" s="1705"/>
      <c r="J2" s="1705"/>
      <c r="K2" s="1705"/>
      <c r="L2" s="1705"/>
      <c r="M2" s="1705"/>
      <c r="N2" s="1705"/>
      <c r="O2" s="1705"/>
      <c r="P2" s="1705"/>
    </row>
    <row r="3" spans="1:16">
      <c r="A3" s="1711"/>
      <c r="B3" s="1711"/>
      <c r="C3" s="1711"/>
      <c r="D3" s="1711"/>
      <c r="E3" s="1711"/>
      <c r="F3" s="1711"/>
      <c r="G3" s="1711"/>
      <c r="H3" s="1711"/>
      <c r="I3" s="1711"/>
      <c r="J3" s="1711"/>
      <c r="K3" s="1711"/>
      <c r="L3" s="209"/>
      <c r="M3" s="209"/>
      <c r="N3" s="209"/>
      <c r="O3" s="209"/>
      <c r="P3" s="1519" t="s">
        <v>174</v>
      </c>
    </row>
    <row r="4" spans="1:16" s="2" customFormat="1" ht="15.6" customHeight="1">
      <c r="A4" s="1702" t="s">
        <v>4</v>
      </c>
      <c r="B4" s="1702" t="s">
        <v>122</v>
      </c>
      <c r="C4" s="1708" t="s">
        <v>989</v>
      </c>
      <c r="D4" s="1708"/>
      <c r="E4" s="1708"/>
      <c r="F4" s="1708"/>
      <c r="G4" s="1708"/>
      <c r="H4" s="1708"/>
      <c r="I4" s="1708"/>
      <c r="J4" s="1708"/>
      <c r="K4" s="1708"/>
      <c r="L4" s="1707" t="s">
        <v>987</v>
      </c>
      <c r="M4" s="1707"/>
      <c r="N4" s="1707"/>
      <c r="O4" s="1707"/>
      <c r="P4" s="1702" t="s">
        <v>14</v>
      </c>
    </row>
    <row r="5" spans="1:16" s="2" customFormat="1" ht="24" customHeight="1">
      <c r="A5" s="1702"/>
      <c r="B5" s="1702"/>
      <c r="C5" s="1706" t="s">
        <v>741</v>
      </c>
      <c r="D5" s="1706"/>
      <c r="E5" s="1706"/>
      <c r="F5" s="1706"/>
      <c r="G5" s="1706" t="s">
        <v>742</v>
      </c>
      <c r="H5" s="1706"/>
      <c r="I5" s="1706"/>
      <c r="J5" s="1706"/>
      <c r="K5" s="1704" t="s">
        <v>786</v>
      </c>
      <c r="L5" s="1707"/>
      <c r="M5" s="1707"/>
      <c r="N5" s="1707"/>
      <c r="O5" s="1707"/>
      <c r="P5" s="1702"/>
    </row>
    <row r="6" spans="1:16" s="2" customFormat="1" ht="46.5" customHeight="1">
      <c r="A6" s="1702"/>
      <c r="B6" s="1702"/>
      <c r="C6" s="1242" t="s">
        <v>784</v>
      </c>
      <c r="D6" s="1242" t="s">
        <v>176</v>
      </c>
      <c r="E6" s="1242" t="s">
        <v>788</v>
      </c>
      <c r="F6" s="1242" t="s">
        <v>785</v>
      </c>
      <c r="G6" s="1242" t="s">
        <v>784</v>
      </c>
      <c r="H6" s="1242" t="s">
        <v>176</v>
      </c>
      <c r="I6" s="1242" t="s">
        <v>199</v>
      </c>
      <c r="J6" s="1242" t="s">
        <v>785</v>
      </c>
      <c r="K6" s="1704"/>
      <c r="L6" s="120" t="s">
        <v>6</v>
      </c>
      <c r="M6" s="1242" t="s">
        <v>176</v>
      </c>
      <c r="N6" s="1242" t="s">
        <v>199</v>
      </c>
      <c r="O6" s="120" t="s">
        <v>370</v>
      </c>
      <c r="P6" s="1702"/>
    </row>
    <row r="7" spans="1:16" ht="75" customHeight="1">
      <c r="A7" s="1178"/>
      <c r="B7" s="1219" t="s">
        <v>177</v>
      </c>
      <c r="C7" s="1272"/>
      <c r="D7" s="1272"/>
      <c r="E7" s="1272"/>
      <c r="F7" s="1272"/>
      <c r="G7" s="1178"/>
      <c r="H7" s="1178"/>
      <c r="I7" s="1178"/>
      <c r="J7" s="1178"/>
      <c r="K7" s="1272"/>
      <c r="L7" s="1272"/>
      <c r="M7" s="1272"/>
      <c r="N7" s="1272"/>
      <c r="O7" s="1272"/>
      <c r="P7" s="1179" t="s">
        <v>766</v>
      </c>
    </row>
    <row r="8" spans="1:16" s="2" customFormat="1" ht="15.75" customHeight="1">
      <c r="A8" s="116"/>
      <c r="B8" s="193" t="s">
        <v>177</v>
      </c>
      <c r="C8" s="1238"/>
      <c r="D8" s="1238"/>
      <c r="E8" s="1238"/>
      <c r="F8" s="1238"/>
      <c r="G8" s="1219"/>
      <c r="H8" s="1219"/>
      <c r="I8" s="1219"/>
      <c r="J8" s="1219"/>
      <c r="K8" s="1238"/>
      <c r="L8" s="1238"/>
      <c r="M8" s="1238"/>
      <c r="N8" s="1238"/>
      <c r="O8" s="1238"/>
      <c r="P8" s="1239"/>
    </row>
    <row r="9" spans="1:16">
      <c r="A9" s="1219" t="s">
        <v>23</v>
      </c>
      <c r="B9" s="1237" t="s">
        <v>771</v>
      </c>
      <c r="C9" s="1272"/>
      <c r="D9" s="1272"/>
      <c r="E9" s="1272"/>
      <c r="F9" s="1272"/>
      <c r="G9" s="1178"/>
      <c r="H9" s="1178"/>
      <c r="I9" s="1178"/>
      <c r="J9" s="1178"/>
      <c r="K9" s="1272"/>
      <c r="L9" s="1272"/>
      <c r="M9" s="1272"/>
      <c r="N9" s="1272"/>
      <c r="O9" s="1272"/>
      <c r="P9" s="1239"/>
    </row>
    <row r="10" spans="1:16">
      <c r="A10" s="116">
        <v>1</v>
      </c>
      <c r="B10" s="1236" t="s">
        <v>768</v>
      </c>
      <c r="C10" s="1272"/>
      <c r="D10" s="1272"/>
      <c r="E10" s="1272"/>
      <c r="F10" s="1272"/>
      <c r="G10" s="1178"/>
      <c r="H10" s="1178"/>
      <c r="I10" s="1178"/>
      <c r="J10" s="1178"/>
      <c r="K10" s="1272"/>
      <c r="L10" s="1272"/>
      <c r="M10" s="1272"/>
      <c r="N10" s="1272"/>
      <c r="O10" s="1272"/>
      <c r="P10" s="1239"/>
    </row>
    <row r="11" spans="1:16">
      <c r="A11" s="116"/>
      <c r="B11" s="1236" t="s">
        <v>773</v>
      </c>
      <c r="C11" s="1272"/>
      <c r="D11" s="1272"/>
      <c r="E11" s="1272"/>
      <c r="F11" s="1272"/>
      <c r="G11" s="1178"/>
      <c r="H11" s="1178"/>
      <c r="I11" s="1178"/>
      <c r="J11" s="1178"/>
      <c r="K11" s="1272"/>
      <c r="L11" s="1272"/>
      <c r="M11" s="1272"/>
      <c r="N11" s="1272"/>
      <c r="O11" s="1272"/>
      <c r="P11" s="1239"/>
    </row>
    <row r="12" spans="1:16" s="2" customFormat="1">
      <c r="A12" s="116"/>
      <c r="B12" s="1236" t="s">
        <v>773</v>
      </c>
      <c r="C12" s="1238"/>
      <c r="D12" s="1238"/>
      <c r="E12" s="1238"/>
      <c r="F12" s="1238"/>
      <c r="G12" s="1219"/>
      <c r="H12" s="1219"/>
      <c r="I12" s="1219"/>
      <c r="J12" s="1219"/>
      <c r="K12" s="1238"/>
      <c r="L12" s="1238"/>
      <c r="M12" s="1238"/>
      <c r="N12" s="1238"/>
      <c r="O12" s="1238"/>
      <c r="P12" s="1239"/>
    </row>
    <row r="13" spans="1:16">
      <c r="A13" s="116"/>
      <c r="B13" s="1236" t="s">
        <v>773</v>
      </c>
      <c r="C13" s="1272"/>
      <c r="D13" s="1272"/>
      <c r="E13" s="1272"/>
      <c r="F13" s="1272"/>
      <c r="G13" s="1178"/>
      <c r="H13" s="1178"/>
      <c r="I13" s="1178"/>
      <c r="J13" s="1178"/>
      <c r="K13" s="1272"/>
      <c r="L13" s="1272"/>
      <c r="M13" s="1272"/>
      <c r="N13" s="1272"/>
      <c r="O13" s="1272"/>
      <c r="P13" s="1239"/>
    </row>
    <row r="14" spans="1:16">
      <c r="A14" s="116">
        <v>2</v>
      </c>
      <c r="B14" s="1236" t="s">
        <v>769</v>
      </c>
      <c r="C14" s="1272"/>
      <c r="D14" s="1272"/>
      <c r="E14" s="1272"/>
      <c r="F14" s="1272"/>
      <c r="G14" s="1178"/>
      <c r="H14" s="1178"/>
      <c r="I14" s="1178"/>
      <c r="J14" s="1178"/>
      <c r="K14" s="1272"/>
      <c r="L14" s="1272"/>
      <c r="M14" s="1272"/>
      <c r="N14" s="1272"/>
      <c r="O14" s="1272"/>
      <c r="P14" s="1239"/>
    </row>
    <row r="15" spans="1:16" s="2" customFormat="1">
      <c r="A15" s="116"/>
      <c r="B15" s="1236" t="s">
        <v>775</v>
      </c>
      <c r="C15" s="1238"/>
      <c r="D15" s="1238"/>
      <c r="E15" s="1238"/>
      <c r="F15" s="1238"/>
      <c r="G15" s="1219"/>
      <c r="H15" s="1219"/>
      <c r="I15" s="1219"/>
      <c r="J15" s="1219"/>
      <c r="K15" s="1238"/>
      <c r="L15" s="1238"/>
      <c r="M15" s="1238"/>
      <c r="N15" s="1238"/>
      <c r="O15" s="1238"/>
      <c r="P15" s="1239"/>
    </row>
    <row r="16" spans="1:16">
      <c r="A16" s="116">
        <v>3</v>
      </c>
      <c r="B16" s="1236" t="s">
        <v>770</v>
      </c>
      <c r="C16" s="1272"/>
      <c r="D16" s="1272"/>
      <c r="E16" s="1272"/>
      <c r="F16" s="1272"/>
      <c r="G16" s="1178"/>
      <c r="H16" s="1178"/>
      <c r="I16" s="1178"/>
      <c r="J16" s="1178"/>
      <c r="K16" s="1272"/>
      <c r="L16" s="1272"/>
      <c r="M16" s="1272"/>
      <c r="N16" s="1272"/>
      <c r="O16" s="1272"/>
      <c r="P16" s="1239"/>
    </row>
    <row r="17" spans="1:16">
      <c r="A17" s="116"/>
      <c r="B17" s="1236" t="s">
        <v>775</v>
      </c>
      <c r="C17" s="1272"/>
      <c r="D17" s="1272"/>
      <c r="E17" s="1272"/>
      <c r="F17" s="1272"/>
      <c r="G17" s="1178"/>
      <c r="H17" s="1178"/>
      <c r="I17" s="1178"/>
      <c r="J17" s="1178"/>
      <c r="K17" s="1272"/>
      <c r="L17" s="1272"/>
      <c r="M17" s="1272"/>
      <c r="N17" s="1272"/>
      <c r="O17" s="1272"/>
      <c r="P17" s="1239"/>
    </row>
    <row r="18" spans="1:16">
      <c r="A18" s="1219" t="s">
        <v>37</v>
      </c>
      <c r="B18" s="1237" t="s">
        <v>772</v>
      </c>
      <c r="C18" s="1272"/>
      <c r="D18" s="1272"/>
      <c r="E18" s="1272"/>
      <c r="F18" s="1272"/>
      <c r="G18" s="1178"/>
      <c r="H18" s="1178"/>
      <c r="I18" s="1178"/>
      <c r="J18" s="1178"/>
      <c r="K18" s="1272"/>
      <c r="L18" s="1272"/>
      <c r="M18" s="1272"/>
      <c r="N18" s="1272"/>
      <c r="O18" s="1272"/>
      <c r="P18" s="1239"/>
    </row>
    <row r="19" spans="1:16">
      <c r="A19" s="116"/>
      <c r="B19" s="1236" t="s">
        <v>774</v>
      </c>
      <c r="C19" s="1272"/>
      <c r="D19" s="1272"/>
      <c r="E19" s="1272"/>
      <c r="F19" s="1272"/>
      <c r="G19" s="1178"/>
      <c r="H19" s="1178"/>
      <c r="I19" s="1178"/>
      <c r="J19" s="1178"/>
      <c r="K19" s="1272"/>
      <c r="L19" s="1272"/>
      <c r="M19" s="1272"/>
      <c r="N19" s="1272"/>
      <c r="O19" s="1272"/>
      <c r="P19" s="1239"/>
    </row>
    <row r="20" spans="1:16" s="1243" customFormat="1" ht="15">
      <c r="A20" s="1229"/>
      <c r="B20" s="1713"/>
      <c r="C20" s="1713"/>
      <c r="D20" s="1713"/>
      <c r="E20" s="1713"/>
      <c r="F20" s="1713"/>
      <c r="G20" s="1713"/>
      <c r="H20" s="1713"/>
      <c r="I20" s="1713"/>
      <c r="J20" s="1713"/>
      <c r="K20" s="1713"/>
      <c r="L20" s="1505"/>
      <c r="M20" s="1505"/>
      <c r="N20" s="1505"/>
      <c r="O20" s="1505"/>
    </row>
    <row r="21" spans="1:16" s="1243" customFormat="1" ht="15">
      <c r="A21" s="1244"/>
      <c r="B21" s="1712"/>
      <c r="C21" s="1712"/>
      <c r="D21" s="1712"/>
      <c r="E21" s="1712"/>
      <c r="F21" s="1712"/>
      <c r="G21" s="1712"/>
      <c r="H21" s="1712"/>
      <c r="I21" s="1712"/>
      <c r="J21" s="1712"/>
    </row>
    <row r="22" spans="1:16" s="1243" customFormat="1" ht="15">
      <c r="A22" s="1244"/>
      <c r="B22" s="1712"/>
      <c r="C22" s="1712"/>
      <c r="D22" s="1712"/>
      <c r="E22" s="1712"/>
      <c r="F22" s="1712"/>
      <c r="G22" s="1712"/>
      <c r="H22" s="1712"/>
      <c r="I22" s="1712"/>
      <c r="J22" s="1712"/>
    </row>
    <row r="23" spans="1:16" s="1243" customFormat="1" ht="15">
      <c r="A23" s="1244"/>
      <c r="B23" s="1712"/>
      <c r="C23" s="1712"/>
      <c r="D23" s="1712"/>
      <c r="E23" s="1712"/>
      <c r="F23" s="1712"/>
      <c r="G23" s="1712"/>
      <c r="H23" s="1712"/>
      <c r="I23" s="1712"/>
      <c r="J23" s="1712"/>
    </row>
    <row r="24" spans="1:16" s="1243" customFormat="1" ht="15">
      <c r="A24" s="1244"/>
      <c r="B24" s="1712"/>
      <c r="C24" s="1712"/>
      <c r="D24" s="1712"/>
      <c r="E24" s="1712"/>
      <c r="F24" s="1712"/>
      <c r="G24" s="1712"/>
      <c r="H24" s="1712"/>
      <c r="I24" s="1712"/>
      <c r="J24" s="1712"/>
    </row>
  </sheetData>
  <mergeCells count="17">
    <mergeCell ref="A1:B1"/>
    <mergeCell ref="D1:F1"/>
    <mergeCell ref="A2:P2"/>
    <mergeCell ref="A3:K3"/>
    <mergeCell ref="A4:A6"/>
    <mergeCell ref="B4:B6"/>
    <mergeCell ref="C4:K4"/>
    <mergeCell ref="L4:O5"/>
    <mergeCell ref="P4:P6"/>
    <mergeCell ref="C5:F5"/>
    <mergeCell ref="B23:J23"/>
    <mergeCell ref="B24:J24"/>
    <mergeCell ref="G5:J5"/>
    <mergeCell ref="K5:K6"/>
    <mergeCell ref="B20:K20"/>
    <mergeCell ref="B21:J21"/>
    <mergeCell ref="B22:J22"/>
  </mergeCells>
  <printOptions horizontalCentered="1"/>
  <pageMargins left="0.11811023622047245" right="0" top="0.55118110236220474" bottom="0.55118110236220474" header="0.31496062992125984" footer="0.31496062992125984"/>
  <pageSetup paperSize="9" scale="85" firstPageNumber="4" orientation="landscape" useFirstPageNumber="1" r:id="rId1"/>
  <headerFooter>
    <oddFooter>&amp;C&amp;P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E807F-75BE-4975-98F3-57395746B588}">
  <sheetPr>
    <tabColor theme="0"/>
  </sheetPr>
  <dimension ref="A1:AC14"/>
  <sheetViews>
    <sheetView workbookViewId="0">
      <selection activeCell="G8" sqref="G8:J8"/>
    </sheetView>
  </sheetViews>
  <sheetFormatPr defaultColWidth="8" defaultRowHeight="12.75"/>
  <cols>
    <col min="1" max="1" width="4" style="949" customWidth="1"/>
    <col min="2" max="2" width="16.25" style="949" customWidth="1"/>
    <col min="3" max="3" width="8.125" style="970" customWidth="1"/>
    <col min="4" max="4" width="4.5" style="971" customWidth="1"/>
    <col min="5" max="5" width="4.25" style="970" customWidth="1"/>
    <col min="6" max="6" width="6.5" style="970" customWidth="1"/>
    <col min="7" max="7" width="7.125" style="970" customWidth="1"/>
    <col min="8" max="8" width="4.5" style="971" customWidth="1"/>
    <col min="9" max="9" width="4.375" style="970" customWidth="1"/>
    <col min="10" max="10" width="4.75" style="970" customWidth="1"/>
    <col min="11" max="12" width="6.125" style="970" customWidth="1"/>
    <col min="13" max="13" width="5.75" style="970" customWidth="1"/>
    <col min="14" max="14" width="5.125" style="970" customWidth="1"/>
    <col min="15" max="15" width="6" style="970" customWidth="1"/>
    <col min="16" max="16" width="8.25" style="972" customWidth="1"/>
    <col min="17" max="17" width="5.125" style="970" customWidth="1"/>
    <col min="18" max="18" width="7.375" style="970" customWidth="1"/>
    <col min="19" max="19" width="5.75" style="972" customWidth="1"/>
    <col min="20" max="23" width="5.5" style="972" customWidth="1"/>
    <col min="24" max="28" width="7" style="972" customWidth="1"/>
    <col min="29" max="29" width="12.125" style="949" customWidth="1"/>
    <col min="30" max="241" width="8" style="949"/>
    <col min="242" max="242" width="5.125" style="949" customWidth="1"/>
    <col min="243" max="243" width="16.5" style="949" customWidth="1"/>
    <col min="244" max="251" width="7.875" style="949" customWidth="1"/>
    <col min="252" max="252" width="8" style="949"/>
    <col min="253" max="253" width="8" style="949" customWidth="1"/>
    <col min="254" max="254" width="8" style="949"/>
    <col min="255" max="255" width="11" style="949" customWidth="1"/>
    <col min="256" max="256" width="8" style="949"/>
    <col min="257" max="257" width="8.875" style="949" customWidth="1"/>
    <col min="258" max="497" width="8" style="949"/>
    <col min="498" max="498" width="5.125" style="949" customWidth="1"/>
    <col min="499" max="499" width="16.5" style="949" customWidth="1"/>
    <col min="500" max="507" width="7.875" style="949" customWidth="1"/>
    <col min="508" max="508" width="8" style="949"/>
    <col min="509" max="509" width="8" style="949" customWidth="1"/>
    <col min="510" max="510" width="8" style="949"/>
    <col min="511" max="511" width="11" style="949" customWidth="1"/>
    <col min="512" max="512" width="8" style="949"/>
    <col min="513" max="513" width="8.875" style="949" customWidth="1"/>
    <col min="514" max="753" width="8" style="949"/>
    <col min="754" max="754" width="5.125" style="949" customWidth="1"/>
    <col min="755" max="755" width="16.5" style="949" customWidth="1"/>
    <col min="756" max="763" width="7.875" style="949" customWidth="1"/>
    <col min="764" max="764" width="8" style="949"/>
    <col min="765" max="765" width="8" style="949" customWidth="1"/>
    <col min="766" max="766" width="8" style="949"/>
    <col min="767" max="767" width="11" style="949" customWidth="1"/>
    <col min="768" max="768" width="8" style="949"/>
    <col min="769" max="769" width="8.875" style="949" customWidth="1"/>
    <col min="770" max="1009" width="8" style="949"/>
    <col min="1010" max="1010" width="5.125" style="949" customWidth="1"/>
    <col min="1011" max="1011" width="16.5" style="949" customWidth="1"/>
    <col min="1012" max="1019" width="7.875" style="949" customWidth="1"/>
    <col min="1020" max="1020" width="8" style="949"/>
    <col min="1021" max="1021" width="8" style="949" customWidth="1"/>
    <col min="1022" max="1022" width="8" style="949"/>
    <col min="1023" max="1023" width="11" style="949" customWidth="1"/>
    <col min="1024" max="1024" width="8" style="949"/>
    <col min="1025" max="1025" width="8.875" style="949" customWidth="1"/>
    <col min="1026" max="1265" width="8" style="949"/>
    <col min="1266" max="1266" width="5.125" style="949" customWidth="1"/>
    <col min="1267" max="1267" width="16.5" style="949" customWidth="1"/>
    <col min="1268" max="1275" width="7.875" style="949" customWidth="1"/>
    <col min="1276" max="1276" width="8" style="949"/>
    <col min="1277" max="1277" width="8" style="949" customWidth="1"/>
    <col min="1278" max="1278" width="8" style="949"/>
    <col min="1279" max="1279" width="11" style="949" customWidth="1"/>
    <col min="1280" max="1280" width="8" style="949"/>
    <col min="1281" max="1281" width="8.875" style="949" customWidth="1"/>
    <col min="1282" max="1521" width="8" style="949"/>
    <col min="1522" max="1522" width="5.125" style="949" customWidth="1"/>
    <col min="1523" max="1523" width="16.5" style="949" customWidth="1"/>
    <col min="1524" max="1531" width="7.875" style="949" customWidth="1"/>
    <col min="1532" max="1532" width="8" style="949"/>
    <col min="1533" max="1533" width="8" style="949" customWidth="1"/>
    <col min="1534" max="1534" width="8" style="949"/>
    <col min="1535" max="1535" width="11" style="949" customWidth="1"/>
    <col min="1536" max="1536" width="8" style="949"/>
    <col min="1537" max="1537" width="8.875" style="949" customWidth="1"/>
    <col min="1538" max="1777" width="8" style="949"/>
    <col min="1778" max="1778" width="5.125" style="949" customWidth="1"/>
    <col min="1779" max="1779" width="16.5" style="949" customWidth="1"/>
    <col min="1780" max="1787" width="7.875" style="949" customWidth="1"/>
    <col min="1788" max="1788" width="8" style="949"/>
    <col min="1789" max="1789" width="8" style="949" customWidth="1"/>
    <col min="1790" max="1790" width="8" style="949"/>
    <col min="1791" max="1791" width="11" style="949" customWidth="1"/>
    <col min="1792" max="1792" width="8" style="949"/>
    <col min="1793" max="1793" width="8.875" style="949" customWidth="1"/>
    <col min="1794" max="2033" width="8" style="949"/>
    <col min="2034" max="2034" width="5.125" style="949" customWidth="1"/>
    <col min="2035" max="2035" width="16.5" style="949" customWidth="1"/>
    <col min="2036" max="2043" width="7.875" style="949" customWidth="1"/>
    <col min="2044" max="2044" width="8" style="949"/>
    <col min="2045" max="2045" width="8" style="949" customWidth="1"/>
    <col min="2046" max="2046" width="8" style="949"/>
    <col min="2047" max="2047" width="11" style="949" customWidth="1"/>
    <col min="2048" max="2048" width="8" style="949"/>
    <col min="2049" max="2049" width="8.875" style="949" customWidth="1"/>
    <col min="2050" max="2289" width="8" style="949"/>
    <col min="2290" max="2290" width="5.125" style="949" customWidth="1"/>
    <col min="2291" max="2291" width="16.5" style="949" customWidth="1"/>
    <col min="2292" max="2299" width="7.875" style="949" customWidth="1"/>
    <col min="2300" max="2300" width="8" style="949"/>
    <col min="2301" max="2301" width="8" style="949" customWidth="1"/>
    <col min="2302" max="2302" width="8" style="949"/>
    <col min="2303" max="2303" width="11" style="949" customWidth="1"/>
    <col min="2304" max="2304" width="8" style="949"/>
    <col min="2305" max="2305" width="8.875" style="949" customWidth="1"/>
    <col min="2306" max="2545" width="8" style="949"/>
    <col min="2546" max="2546" width="5.125" style="949" customWidth="1"/>
    <col min="2547" max="2547" width="16.5" style="949" customWidth="1"/>
    <col min="2548" max="2555" width="7.875" style="949" customWidth="1"/>
    <col min="2556" max="2556" width="8" style="949"/>
    <col min="2557" max="2557" width="8" style="949" customWidth="1"/>
    <col min="2558" max="2558" width="8" style="949"/>
    <col min="2559" max="2559" width="11" style="949" customWidth="1"/>
    <col min="2560" max="2560" width="8" style="949"/>
    <col min="2561" max="2561" width="8.875" style="949" customWidth="1"/>
    <col min="2562" max="2801" width="8" style="949"/>
    <col min="2802" max="2802" width="5.125" style="949" customWidth="1"/>
    <col min="2803" max="2803" width="16.5" style="949" customWidth="1"/>
    <col min="2804" max="2811" width="7.875" style="949" customWidth="1"/>
    <col min="2812" max="2812" width="8" style="949"/>
    <col min="2813" max="2813" width="8" style="949" customWidth="1"/>
    <col min="2814" max="2814" width="8" style="949"/>
    <col min="2815" max="2815" width="11" style="949" customWidth="1"/>
    <col min="2816" max="2816" width="8" style="949"/>
    <col min="2817" max="2817" width="8.875" style="949" customWidth="1"/>
    <col min="2818" max="3057" width="8" style="949"/>
    <col min="3058" max="3058" width="5.125" style="949" customWidth="1"/>
    <col min="3059" max="3059" width="16.5" style="949" customWidth="1"/>
    <col min="3060" max="3067" width="7.875" style="949" customWidth="1"/>
    <col min="3068" max="3068" width="8" style="949"/>
    <col min="3069" max="3069" width="8" style="949" customWidth="1"/>
    <col min="3070" max="3070" width="8" style="949"/>
    <col min="3071" max="3071" width="11" style="949" customWidth="1"/>
    <col min="3072" max="3072" width="8" style="949"/>
    <col min="3073" max="3073" width="8.875" style="949" customWidth="1"/>
    <col min="3074" max="3313" width="8" style="949"/>
    <col min="3314" max="3314" width="5.125" style="949" customWidth="1"/>
    <col min="3315" max="3315" width="16.5" style="949" customWidth="1"/>
    <col min="3316" max="3323" width="7.875" style="949" customWidth="1"/>
    <col min="3324" max="3324" width="8" style="949"/>
    <col min="3325" max="3325" width="8" style="949" customWidth="1"/>
    <col min="3326" max="3326" width="8" style="949"/>
    <col min="3327" max="3327" width="11" style="949" customWidth="1"/>
    <col min="3328" max="3328" width="8" style="949"/>
    <col min="3329" max="3329" width="8.875" style="949" customWidth="1"/>
    <col min="3330" max="3569" width="8" style="949"/>
    <col min="3570" max="3570" width="5.125" style="949" customWidth="1"/>
    <col min="3571" max="3571" width="16.5" style="949" customWidth="1"/>
    <col min="3572" max="3579" width="7.875" style="949" customWidth="1"/>
    <col min="3580" max="3580" width="8" style="949"/>
    <col min="3581" max="3581" width="8" style="949" customWidth="1"/>
    <col min="3582" max="3582" width="8" style="949"/>
    <col min="3583" max="3583" width="11" style="949" customWidth="1"/>
    <col min="3584" max="3584" width="8" style="949"/>
    <col min="3585" max="3585" width="8.875" style="949" customWidth="1"/>
    <col min="3586" max="3825" width="8" style="949"/>
    <col min="3826" max="3826" width="5.125" style="949" customWidth="1"/>
    <col min="3827" max="3827" width="16.5" style="949" customWidth="1"/>
    <col min="3828" max="3835" width="7.875" style="949" customWidth="1"/>
    <col min="3836" max="3836" width="8" style="949"/>
    <col min="3837" max="3837" width="8" style="949" customWidth="1"/>
    <col min="3838" max="3838" width="8" style="949"/>
    <col min="3839" max="3839" width="11" style="949" customWidth="1"/>
    <col min="3840" max="3840" width="8" style="949"/>
    <col min="3841" max="3841" width="8.875" style="949" customWidth="1"/>
    <col min="3842" max="4081" width="8" style="949"/>
    <col min="4082" max="4082" width="5.125" style="949" customWidth="1"/>
    <col min="4083" max="4083" width="16.5" style="949" customWidth="1"/>
    <col min="4084" max="4091" width="7.875" style="949" customWidth="1"/>
    <col min="4092" max="4092" width="8" style="949"/>
    <col min="4093" max="4093" width="8" style="949" customWidth="1"/>
    <col min="4094" max="4094" width="8" style="949"/>
    <col min="4095" max="4095" width="11" style="949" customWidth="1"/>
    <col min="4096" max="4096" width="8" style="949"/>
    <col min="4097" max="4097" width="8.875" style="949" customWidth="1"/>
    <col min="4098" max="4337" width="8" style="949"/>
    <col min="4338" max="4338" width="5.125" style="949" customWidth="1"/>
    <col min="4339" max="4339" width="16.5" style="949" customWidth="1"/>
    <col min="4340" max="4347" width="7.875" style="949" customWidth="1"/>
    <col min="4348" max="4348" width="8" style="949"/>
    <col min="4349" max="4349" width="8" style="949" customWidth="1"/>
    <col min="4350" max="4350" width="8" style="949"/>
    <col min="4351" max="4351" width="11" style="949" customWidth="1"/>
    <col min="4352" max="4352" width="8" style="949"/>
    <col min="4353" max="4353" width="8.875" style="949" customWidth="1"/>
    <col min="4354" max="4593" width="8" style="949"/>
    <col min="4594" max="4594" width="5.125" style="949" customWidth="1"/>
    <col min="4595" max="4595" width="16.5" style="949" customWidth="1"/>
    <col min="4596" max="4603" width="7.875" style="949" customWidth="1"/>
    <col min="4604" max="4604" width="8" style="949"/>
    <col min="4605" max="4605" width="8" style="949" customWidth="1"/>
    <col min="4606" max="4606" width="8" style="949"/>
    <col min="4607" max="4607" width="11" style="949" customWidth="1"/>
    <col min="4608" max="4608" width="8" style="949"/>
    <col min="4609" max="4609" width="8.875" style="949" customWidth="1"/>
    <col min="4610" max="4849" width="8" style="949"/>
    <col min="4850" max="4850" width="5.125" style="949" customWidth="1"/>
    <col min="4851" max="4851" width="16.5" style="949" customWidth="1"/>
    <col min="4852" max="4859" width="7.875" style="949" customWidth="1"/>
    <col min="4860" max="4860" width="8" style="949"/>
    <col min="4861" max="4861" width="8" style="949" customWidth="1"/>
    <col min="4862" max="4862" width="8" style="949"/>
    <col min="4863" max="4863" width="11" style="949" customWidth="1"/>
    <col min="4864" max="4864" width="8" style="949"/>
    <col min="4865" max="4865" width="8.875" style="949" customWidth="1"/>
    <col min="4866" max="5105" width="8" style="949"/>
    <col min="5106" max="5106" width="5.125" style="949" customWidth="1"/>
    <col min="5107" max="5107" width="16.5" style="949" customWidth="1"/>
    <col min="5108" max="5115" width="7.875" style="949" customWidth="1"/>
    <col min="5116" max="5116" width="8" style="949"/>
    <col min="5117" max="5117" width="8" style="949" customWidth="1"/>
    <col min="5118" max="5118" width="8" style="949"/>
    <col min="5119" max="5119" width="11" style="949" customWidth="1"/>
    <col min="5120" max="5120" width="8" style="949"/>
    <col min="5121" max="5121" width="8.875" style="949" customWidth="1"/>
    <col min="5122" max="5361" width="8" style="949"/>
    <col min="5362" max="5362" width="5.125" style="949" customWidth="1"/>
    <col min="5363" max="5363" width="16.5" style="949" customWidth="1"/>
    <col min="5364" max="5371" width="7.875" style="949" customWidth="1"/>
    <col min="5372" max="5372" width="8" style="949"/>
    <col min="5373" max="5373" width="8" style="949" customWidth="1"/>
    <col min="5374" max="5374" width="8" style="949"/>
    <col min="5375" max="5375" width="11" style="949" customWidth="1"/>
    <col min="5376" max="5376" width="8" style="949"/>
    <col min="5377" max="5377" width="8.875" style="949" customWidth="1"/>
    <col min="5378" max="5617" width="8" style="949"/>
    <col min="5618" max="5618" width="5.125" style="949" customWidth="1"/>
    <col min="5619" max="5619" width="16.5" style="949" customWidth="1"/>
    <col min="5620" max="5627" width="7.875" style="949" customWidth="1"/>
    <col min="5628" max="5628" width="8" style="949"/>
    <col min="5629" max="5629" width="8" style="949" customWidth="1"/>
    <col min="5630" max="5630" width="8" style="949"/>
    <col min="5631" max="5631" width="11" style="949" customWidth="1"/>
    <col min="5632" max="5632" width="8" style="949"/>
    <col min="5633" max="5633" width="8.875" style="949" customWidth="1"/>
    <col min="5634" max="5873" width="8" style="949"/>
    <col min="5874" max="5874" width="5.125" style="949" customWidth="1"/>
    <col min="5875" max="5875" width="16.5" style="949" customWidth="1"/>
    <col min="5876" max="5883" width="7.875" style="949" customWidth="1"/>
    <col min="5884" max="5884" width="8" style="949"/>
    <col min="5885" max="5885" width="8" style="949" customWidth="1"/>
    <col min="5886" max="5886" width="8" style="949"/>
    <col min="5887" max="5887" width="11" style="949" customWidth="1"/>
    <col min="5888" max="5888" width="8" style="949"/>
    <col min="5889" max="5889" width="8.875" style="949" customWidth="1"/>
    <col min="5890" max="6129" width="8" style="949"/>
    <col min="6130" max="6130" width="5.125" style="949" customWidth="1"/>
    <col min="6131" max="6131" width="16.5" style="949" customWidth="1"/>
    <col min="6132" max="6139" width="7.875" style="949" customWidth="1"/>
    <col min="6140" max="6140" width="8" style="949"/>
    <col min="6141" max="6141" width="8" style="949" customWidth="1"/>
    <col min="6142" max="6142" width="8" style="949"/>
    <col min="6143" max="6143" width="11" style="949" customWidth="1"/>
    <col min="6144" max="6144" width="8" style="949"/>
    <col min="6145" max="6145" width="8.875" style="949" customWidth="1"/>
    <col min="6146" max="6385" width="8" style="949"/>
    <col min="6386" max="6386" width="5.125" style="949" customWidth="1"/>
    <col min="6387" max="6387" width="16.5" style="949" customWidth="1"/>
    <col min="6388" max="6395" width="7.875" style="949" customWidth="1"/>
    <col min="6396" max="6396" width="8" style="949"/>
    <col min="6397" max="6397" width="8" style="949" customWidth="1"/>
    <col min="6398" max="6398" width="8" style="949"/>
    <col min="6399" max="6399" width="11" style="949" customWidth="1"/>
    <col min="6400" max="6400" width="8" style="949"/>
    <col min="6401" max="6401" width="8.875" style="949" customWidth="1"/>
    <col min="6402" max="6641" width="8" style="949"/>
    <col min="6642" max="6642" width="5.125" style="949" customWidth="1"/>
    <col min="6643" max="6643" width="16.5" style="949" customWidth="1"/>
    <col min="6644" max="6651" width="7.875" style="949" customWidth="1"/>
    <col min="6652" max="6652" width="8" style="949"/>
    <col min="6653" max="6653" width="8" style="949" customWidth="1"/>
    <col min="6654" max="6654" width="8" style="949"/>
    <col min="6655" max="6655" width="11" style="949" customWidth="1"/>
    <col min="6656" max="6656" width="8" style="949"/>
    <col min="6657" max="6657" width="8.875" style="949" customWidth="1"/>
    <col min="6658" max="6897" width="8" style="949"/>
    <col min="6898" max="6898" width="5.125" style="949" customWidth="1"/>
    <col min="6899" max="6899" width="16.5" style="949" customWidth="1"/>
    <col min="6900" max="6907" width="7.875" style="949" customWidth="1"/>
    <col min="6908" max="6908" width="8" style="949"/>
    <col min="6909" max="6909" width="8" style="949" customWidth="1"/>
    <col min="6910" max="6910" width="8" style="949"/>
    <col min="6911" max="6911" width="11" style="949" customWidth="1"/>
    <col min="6912" max="6912" width="8" style="949"/>
    <col min="6913" max="6913" width="8.875" style="949" customWidth="1"/>
    <col min="6914" max="7153" width="8" style="949"/>
    <col min="7154" max="7154" width="5.125" style="949" customWidth="1"/>
    <col min="7155" max="7155" width="16.5" style="949" customWidth="1"/>
    <col min="7156" max="7163" width="7.875" style="949" customWidth="1"/>
    <col min="7164" max="7164" width="8" style="949"/>
    <col min="7165" max="7165" width="8" style="949" customWidth="1"/>
    <col min="7166" max="7166" width="8" style="949"/>
    <col min="7167" max="7167" width="11" style="949" customWidth="1"/>
    <col min="7168" max="7168" width="8" style="949"/>
    <col min="7169" max="7169" width="8.875" style="949" customWidth="1"/>
    <col min="7170" max="7409" width="8" style="949"/>
    <col min="7410" max="7410" width="5.125" style="949" customWidth="1"/>
    <col min="7411" max="7411" width="16.5" style="949" customWidth="1"/>
    <col min="7412" max="7419" width="7.875" style="949" customWidth="1"/>
    <col min="7420" max="7420" width="8" style="949"/>
    <col min="7421" max="7421" width="8" style="949" customWidth="1"/>
    <col min="7422" max="7422" width="8" style="949"/>
    <col min="7423" max="7423" width="11" style="949" customWidth="1"/>
    <col min="7424" max="7424" width="8" style="949"/>
    <col min="7425" max="7425" width="8.875" style="949" customWidth="1"/>
    <col min="7426" max="7665" width="8" style="949"/>
    <col min="7666" max="7666" width="5.125" style="949" customWidth="1"/>
    <col min="7667" max="7667" width="16.5" style="949" customWidth="1"/>
    <col min="7668" max="7675" width="7.875" style="949" customWidth="1"/>
    <col min="7676" max="7676" width="8" style="949"/>
    <col min="7677" max="7677" width="8" style="949" customWidth="1"/>
    <col min="7678" max="7678" width="8" style="949"/>
    <col min="7679" max="7679" width="11" style="949" customWidth="1"/>
    <col min="7680" max="7680" width="8" style="949"/>
    <col min="7681" max="7681" width="8.875" style="949" customWidth="1"/>
    <col min="7682" max="7921" width="8" style="949"/>
    <col min="7922" max="7922" width="5.125" style="949" customWidth="1"/>
    <col min="7923" max="7923" width="16.5" style="949" customWidth="1"/>
    <col min="7924" max="7931" width="7.875" style="949" customWidth="1"/>
    <col min="7932" max="7932" width="8" style="949"/>
    <col min="7933" max="7933" width="8" style="949" customWidth="1"/>
    <col min="7934" max="7934" width="8" style="949"/>
    <col min="7935" max="7935" width="11" style="949" customWidth="1"/>
    <col min="7936" max="7936" width="8" style="949"/>
    <col min="7937" max="7937" width="8.875" style="949" customWidth="1"/>
    <col min="7938" max="8177" width="8" style="949"/>
    <col min="8178" max="8178" width="5.125" style="949" customWidth="1"/>
    <col min="8179" max="8179" width="16.5" style="949" customWidth="1"/>
    <col min="8180" max="8187" width="7.875" style="949" customWidth="1"/>
    <col min="8188" max="8188" width="8" style="949"/>
    <col min="8189" max="8189" width="8" style="949" customWidth="1"/>
    <col min="8190" max="8190" width="8" style="949"/>
    <col min="8191" max="8191" width="11" style="949" customWidth="1"/>
    <col min="8192" max="8192" width="8" style="949"/>
    <col min="8193" max="8193" width="8.875" style="949" customWidth="1"/>
    <col min="8194" max="8433" width="8" style="949"/>
    <col min="8434" max="8434" width="5.125" style="949" customWidth="1"/>
    <col min="8435" max="8435" width="16.5" style="949" customWidth="1"/>
    <col min="8436" max="8443" width="7.875" style="949" customWidth="1"/>
    <col min="8444" max="8444" width="8" style="949"/>
    <col min="8445" max="8445" width="8" style="949" customWidth="1"/>
    <col min="8446" max="8446" width="8" style="949"/>
    <col min="8447" max="8447" width="11" style="949" customWidth="1"/>
    <col min="8448" max="8448" width="8" style="949"/>
    <col min="8449" max="8449" width="8.875" style="949" customWidth="1"/>
    <col min="8450" max="8689" width="8" style="949"/>
    <col min="8690" max="8690" width="5.125" style="949" customWidth="1"/>
    <col min="8691" max="8691" width="16.5" style="949" customWidth="1"/>
    <col min="8692" max="8699" width="7.875" style="949" customWidth="1"/>
    <col min="8700" max="8700" width="8" style="949"/>
    <col min="8701" max="8701" width="8" style="949" customWidth="1"/>
    <col min="8702" max="8702" width="8" style="949"/>
    <col min="8703" max="8703" width="11" style="949" customWidth="1"/>
    <col min="8704" max="8704" width="8" style="949"/>
    <col min="8705" max="8705" width="8.875" style="949" customWidth="1"/>
    <col min="8706" max="8945" width="8" style="949"/>
    <col min="8946" max="8946" width="5.125" style="949" customWidth="1"/>
    <col min="8947" max="8947" width="16.5" style="949" customWidth="1"/>
    <col min="8948" max="8955" width="7.875" style="949" customWidth="1"/>
    <col min="8956" max="8956" width="8" style="949"/>
    <col min="8957" max="8957" width="8" style="949" customWidth="1"/>
    <col min="8958" max="8958" width="8" style="949"/>
    <col min="8959" max="8959" width="11" style="949" customWidth="1"/>
    <col min="8960" max="8960" width="8" style="949"/>
    <col min="8961" max="8961" width="8.875" style="949" customWidth="1"/>
    <col min="8962" max="9201" width="8" style="949"/>
    <col min="9202" max="9202" width="5.125" style="949" customWidth="1"/>
    <col min="9203" max="9203" width="16.5" style="949" customWidth="1"/>
    <col min="9204" max="9211" width="7.875" style="949" customWidth="1"/>
    <col min="9212" max="9212" width="8" style="949"/>
    <col min="9213" max="9213" width="8" style="949" customWidth="1"/>
    <col min="9214" max="9214" width="8" style="949"/>
    <col min="9215" max="9215" width="11" style="949" customWidth="1"/>
    <col min="9216" max="9216" width="8" style="949"/>
    <col min="9217" max="9217" width="8.875" style="949" customWidth="1"/>
    <col min="9218" max="9457" width="8" style="949"/>
    <col min="9458" max="9458" width="5.125" style="949" customWidth="1"/>
    <col min="9459" max="9459" width="16.5" style="949" customWidth="1"/>
    <col min="9460" max="9467" width="7.875" style="949" customWidth="1"/>
    <col min="9468" max="9468" width="8" style="949"/>
    <col min="9469" max="9469" width="8" style="949" customWidth="1"/>
    <col min="9470" max="9470" width="8" style="949"/>
    <col min="9471" max="9471" width="11" style="949" customWidth="1"/>
    <col min="9472" max="9472" width="8" style="949"/>
    <col min="9473" max="9473" width="8.875" style="949" customWidth="1"/>
    <col min="9474" max="9713" width="8" style="949"/>
    <col min="9714" max="9714" width="5.125" style="949" customWidth="1"/>
    <col min="9715" max="9715" width="16.5" style="949" customWidth="1"/>
    <col min="9716" max="9723" width="7.875" style="949" customWidth="1"/>
    <col min="9724" max="9724" width="8" style="949"/>
    <col min="9725" max="9725" width="8" style="949" customWidth="1"/>
    <col min="9726" max="9726" width="8" style="949"/>
    <col min="9727" max="9727" width="11" style="949" customWidth="1"/>
    <col min="9728" max="9728" width="8" style="949"/>
    <col min="9729" max="9729" width="8.875" style="949" customWidth="1"/>
    <col min="9730" max="9969" width="8" style="949"/>
    <col min="9970" max="9970" width="5.125" style="949" customWidth="1"/>
    <col min="9971" max="9971" width="16.5" style="949" customWidth="1"/>
    <col min="9972" max="9979" width="7.875" style="949" customWidth="1"/>
    <col min="9980" max="9980" width="8" style="949"/>
    <col min="9981" max="9981" width="8" style="949" customWidth="1"/>
    <col min="9982" max="9982" width="8" style="949"/>
    <col min="9983" max="9983" width="11" style="949" customWidth="1"/>
    <col min="9984" max="9984" width="8" style="949"/>
    <col min="9985" max="9985" width="8.875" style="949" customWidth="1"/>
    <col min="9986" max="10225" width="8" style="949"/>
    <col min="10226" max="10226" width="5.125" style="949" customWidth="1"/>
    <col min="10227" max="10227" width="16.5" style="949" customWidth="1"/>
    <col min="10228" max="10235" width="7.875" style="949" customWidth="1"/>
    <col min="10236" max="10236" width="8" style="949"/>
    <col min="10237" max="10237" width="8" style="949" customWidth="1"/>
    <col min="10238" max="10238" width="8" style="949"/>
    <col min="10239" max="10239" width="11" style="949" customWidth="1"/>
    <col min="10240" max="10240" width="8" style="949"/>
    <col min="10241" max="10241" width="8.875" style="949" customWidth="1"/>
    <col min="10242" max="10481" width="8" style="949"/>
    <col min="10482" max="10482" width="5.125" style="949" customWidth="1"/>
    <col min="10483" max="10483" width="16.5" style="949" customWidth="1"/>
    <col min="10484" max="10491" width="7.875" style="949" customWidth="1"/>
    <col min="10492" max="10492" width="8" style="949"/>
    <col min="10493" max="10493" width="8" style="949" customWidth="1"/>
    <col min="10494" max="10494" width="8" style="949"/>
    <col min="10495" max="10495" width="11" style="949" customWidth="1"/>
    <col min="10496" max="10496" width="8" style="949"/>
    <col min="10497" max="10497" width="8.875" style="949" customWidth="1"/>
    <col min="10498" max="10737" width="8" style="949"/>
    <col min="10738" max="10738" width="5.125" style="949" customWidth="1"/>
    <col min="10739" max="10739" width="16.5" style="949" customWidth="1"/>
    <col min="10740" max="10747" width="7.875" style="949" customWidth="1"/>
    <col min="10748" max="10748" width="8" style="949"/>
    <col min="10749" max="10749" width="8" style="949" customWidth="1"/>
    <col min="10750" max="10750" width="8" style="949"/>
    <col min="10751" max="10751" width="11" style="949" customWidth="1"/>
    <col min="10752" max="10752" width="8" style="949"/>
    <col min="10753" max="10753" width="8.875" style="949" customWidth="1"/>
    <col min="10754" max="10993" width="8" style="949"/>
    <col min="10994" max="10994" width="5.125" style="949" customWidth="1"/>
    <col min="10995" max="10995" width="16.5" style="949" customWidth="1"/>
    <col min="10996" max="11003" width="7.875" style="949" customWidth="1"/>
    <col min="11004" max="11004" width="8" style="949"/>
    <col min="11005" max="11005" width="8" style="949" customWidth="1"/>
    <col min="11006" max="11006" width="8" style="949"/>
    <col min="11007" max="11007" width="11" style="949" customWidth="1"/>
    <col min="11008" max="11008" width="8" style="949"/>
    <col min="11009" max="11009" width="8.875" style="949" customWidth="1"/>
    <col min="11010" max="11249" width="8" style="949"/>
    <col min="11250" max="11250" width="5.125" style="949" customWidth="1"/>
    <col min="11251" max="11251" width="16.5" style="949" customWidth="1"/>
    <col min="11252" max="11259" width="7.875" style="949" customWidth="1"/>
    <col min="11260" max="11260" width="8" style="949"/>
    <col min="11261" max="11261" width="8" style="949" customWidth="1"/>
    <col min="11262" max="11262" width="8" style="949"/>
    <col min="11263" max="11263" width="11" style="949" customWidth="1"/>
    <col min="11264" max="11264" width="8" style="949"/>
    <col min="11265" max="11265" width="8.875" style="949" customWidth="1"/>
    <col min="11266" max="11505" width="8" style="949"/>
    <col min="11506" max="11506" width="5.125" style="949" customWidth="1"/>
    <col min="11507" max="11507" width="16.5" style="949" customWidth="1"/>
    <col min="11508" max="11515" width="7.875" style="949" customWidth="1"/>
    <col min="11516" max="11516" width="8" style="949"/>
    <col min="11517" max="11517" width="8" style="949" customWidth="1"/>
    <col min="11518" max="11518" width="8" style="949"/>
    <col min="11519" max="11519" width="11" style="949" customWidth="1"/>
    <col min="11520" max="11520" width="8" style="949"/>
    <col min="11521" max="11521" width="8.875" style="949" customWidth="1"/>
    <col min="11522" max="11761" width="8" style="949"/>
    <col min="11762" max="11762" width="5.125" style="949" customWidth="1"/>
    <col min="11763" max="11763" width="16.5" style="949" customWidth="1"/>
    <col min="11764" max="11771" width="7.875" style="949" customWidth="1"/>
    <col min="11772" max="11772" width="8" style="949"/>
    <col min="11773" max="11773" width="8" style="949" customWidth="1"/>
    <col min="11774" max="11774" width="8" style="949"/>
    <col min="11775" max="11775" width="11" style="949" customWidth="1"/>
    <col min="11776" max="11776" width="8" style="949"/>
    <col min="11777" max="11777" width="8.875" style="949" customWidth="1"/>
    <col min="11778" max="12017" width="8" style="949"/>
    <col min="12018" max="12018" width="5.125" style="949" customWidth="1"/>
    <col min="12019" max="12019" width="16.5" style="949" customWidth="1"/>
    <col min="12020" max="12027" width="7.875" style="949" customWidth="1"/>
    <col min="12028" max="12028" width="8" style="949"/>
    <col min="12029" max="12029" width="8" style="949" customWidth="1"/>
    <col min="12030" max="12030" width="8" style="949"/>
    <col min="12031" max="12031" width="11" style="949" customWidth="1"/>
    <col min="12032" max="12032" width="8" style="949"/>
    <col min="12033" max="12033" width="8.875" style="949" customWidth="1"/>
    <col min="12034" max="12273" width="8" style="949"/>
    <col min="12274" max="12274" width="5.125" style="949" customWidth="1"/>
    <col min="12275" max="12275" width="16.5" style="949" customWidth="1"/>
    <col min="12276" max="12283" width="7.875" style="949" customWidth="1"/>
    <col min="12284" max="12284" width="8" style="949"/>
    <col min="12285" max="12285" width="8" style="949" customWidth="1"/>
    <col min="12286" max="12286" width="8" style="949"/>
    <col min="12287" max="12287" width="11" style="949" customWidth="1"/>
    <col min="12288" max="12288" width="8" style="949"/>
    <col min="12289" max="12289" width="8.875" style="949" customWidth="1"/>
    <col min="12290" max="12529" width="8" style="949"/>
    <col min="12530" max="12530" width="5.125" style="949" customWidth="1"/>
    <col min="12531" max="12531" width="16.5" style="949" customWidth="1"/>
    <col min="12532" max="12539" width="7.875" style="949" customWidth="1"/>
    <col min="12540" max="12540" width="8" style="949"/>
    <col min="12541" max="12541" width="8" style="949" customWidth="1"/>
    <col min="12542" max="12542" width="8" style="949"/>
    <col min="12543" max="12543" width="11" style="949" customWidth="1"/>
    <col min="12544" max="12544" width="8" style="949"/>
    <col min="12545" max="12545" width="8.875" style="949" customWidth="1"/>
    <col min="12546" max="12785" width="8" style="949"/>
    <col min="12786" max="12786" width="5.125" style="949" customWidth="1"/>
    <col min="12787" max="12787" width="16.5" style="949" customWidth="1"/>
    <col min="12788" max="12795" width="7.875" style="949" customWidth="1"/>
    <col min="12796" max="12796" width="8" style="949"/>
    <col min="12797" max="12797" width="8" style="949" customWidth="1"/>
    <col min="12798" max="12798" width="8" style="949"/>
    <col min="12799" max="12799" width="11" style="949" customWidth="1"/>
    <col min="12800" max="12800" width="8" style="949"/>
    <col min="12801" max="12801" width="8.875" style="949" customWidth="1"/>
    <col min="12802" max="13041" width="8" style="949"/>
    <col min="13042" max="13042" width="5.125" style="949" customWidth="1"/>
    <col min="13043" max="13043" width="16.5" style="949" customWidth="1"/>
    <col min="13044" max="13051" width="7.875" style="949" customWidth="1"/>
    <col min="13052" max="13052" width="8" style="949"/>
    <col min="13053" max="13053" width="8" style="949" customWidth="1"/>
    <col min="13054" max="13054" width="8" style="949"/>
    <col min="13055" max="13055" width="11" style="949" customWidth="1"/>
    <col min="13056" max="13056" width="8" style="949"/>
    <col min="13057" max="13057" width="8.875" style="949" customWidth="1"/>
    <col min="13058" max="13297" width="8" style="949"/>
    <col min="13298" max="13298" width="5.125" style="949" customWidth="1"/>
    <col min="13299" max="13299" width="16.5" style="949" customWidth="1"/>
    <col min="13300" max="13307" width="7.875" style="949" customWidth="1"/>
    <col min="13308" max="13308" width="8" style="949"/>
    <col min="13309" max="13309" width="8" style="949" customWidth="1"/>
    <col min="13310" max="13310" width="8" style="949"/>
    <col min="13311" max="13311" width="11" style="949" customWidth="1"/>
    <col min="13312" max="13312" width="8" style="949"/>
    <col min="13313" max="13313" width="8.875" style="949" customWidth="1"/>
    <col min="13314" max="13553" width="8" style="949"/>
    <col min="13554" max="13554" width="5.125" style="949" customWidth="1"/>
    <col min="13555" max="13555" width="16.5" style="949" customWidth="1"/>
    <col min="13556" max="13563" width="7.875" style="949" customWidth="1"/>
    <col min="13564" max="13564" width="8" style="949"/>
    <col min="13565" max="13565" width="8" style="949" customWidth="1"/>
    <col min="13566" max="13566" width="8" style="949"/>
    <col min="13567" max="13567" width="11" style="949" customWidth="1"/>
    <col min="13568" max="13568" width="8" style="949"/>
    <col min="13569" max="13569" width="8.875" style="949" customWidth="1"/>
    <col min="13570" max="13809" width="8" style="949"/>
    <col min="13810" max="13810" width="5.125" style="949" customWidth="1"/>
    <col min="13811" max="13811" width="16.5" style="949" customWidth="1"/>
    <col min="13812" max="13819" width="7.875" style="949" customWidth="1"/>
    <col min="13820" max="13820" width="8" style="949"/>
    <col min="13821" max="13821" width="8" style="949" customWidth="1"/>
    <col min="13822" max="13822" width="8" style="949"/>
    <col min="13823" max="13823" width="11" style="949" customWidth="1"/>
    <col min="13824" max="13824" width="8" style="949"/>
    <col min="13825" max="13825" width="8.875" style="949" customWidth="1"/>
    <col min="13826" max="14065" width="8" style="949"/>
    <col min="14066" max="14066" width="5.125" style="949" customWidth="1"/>
    <col min="14067" max="14067" width="16.5" style="949" customWidth="1"/>
    <col min="14068" max="14075" width="7.875" style="949" customWidth="1"/>
    <col min="14076" max="14076" width="8" style="949"/>
    <col min="14077" max="14077" width="8" style="949" customWidth="1"/>
    <col min="14078" max="14078" width="8" style="949"/>
    <col min="14079" max="14079" width="11" style="949" customWidth="1"/>
    <col min="14080" max="14080" width="8" style="949"/>
    <col min="14081" max="14081" width="8.875" style="949" customWidth="1"/>
    <col min="14082" max="14321" width="8" style="949"/>
    <col min="14322" max="14322" width="5.125" style="949" customWidth="1"/>
    <col min="14323" max="14323" width="16.5" style="949" customWidth="1"/>
    <col min="14324" max="14331" width="7.875" style="949" customWidth="1"/>
    <col min="14332" max="14332" width="8" style="949"/>
    <col min="14333" max="14333" width="8" style="949" customWidth="1"/>
    <col min="14334" max="14334" width="8" style="949"/>
    <col min="14335" max="14335" width="11" style="949" customWidth="1"/>
    <col min="14336" max="14336" width="8" style="949"/>
    <col min="14337" max="14337" width="8.875" style="949" customWidth="1"/>
    <col min="14338" max="14577" width="8" style="949"/>
    <col min="14578" max="14578" width="5.125" style="949" customWidth="1"/>
    <col min="14579" max="14579" width="16.5" style="949" customWidth="1"/>
    <col min="14580" max="14587" width="7.875" style="949" customWidth="1"/>
    <col min="14588" max="14588" width="8" style="949"/>
    <col min="14589" max="14589" width="8" style="949" customWidth="1"/>
    <col min="14590" max="14590" width="8" style="949"/>
    <col min="14591" max="14591" width="11" style="949" customWidth="1"/>
    <col min="14592" max="14592" width="8" style="949"/>
    <col min="14593" max="14593" width="8.875" style="949" customWidth="1"/>
    <col min="14594" max="14833" width="8" style="949"/>
    <col min="14834" max="14834" width="5.125" style="949" customWidth="1"/>
    <col min="14835" max="14835" width="16.5" style="949" customWidth="1"/>
    <col min="14836" max="14843" width="7.875" style="949" customWidth="1"/>
    <col min="14844" max="14844" width="8" style="949"/>
    <col min="14845" max="14845" width="8" style="949" customWidth="1"/>
    <col min="14846" max="14846" width="8" style="949"/>
    <col min="14847" max="14847" width="11" style="949" customWidth="1"/>
    <col min="14848" max="14848" width="8" style="949"/>
    <col min="14849" max="14849" width="8.875" style="949" customWidth="1"/>
    <col min="14850" max="15089" width="8" style="949"/>
    <col min="15090" max="15090" width="5.125" style="949" customWidth="1"/>
    <col min="15091" max="15091" width="16.5" style="949" customWidth="1"/>
    <col min="15092" max="15099" width="7.875" style="949" customWidth="1"/>
    <col min="15100" max="15100" width="8" style="949"/>
    <col min="15101" max="15101" width="8" style="949" customWidth="1"/>
    <col min="15102" max="15102" width="8" style="949"/>
    <col min="15103" max="15103" width="11" style="949" customWidth="1"/>
    <col min="15104" max="15104" width="8" style="949"/>
    <col min="15105" max="15105" width="8.875" style="949" customWidth="1"/>
    <col min="15106" max="15345" width="8" style="949"/>
    <col min="15346" max="15346" width="5.125" style="949" customWidth="1"/>
    <col min="15347" max="15347" width="16.5" style="949" customWidth="1"/>
    <col min="15348" max="15355" width="7.875" style="949" customWidth="1"/>
    <col min="15356" max="15356" width="8" style="949"/>
    <col min="15357" max="15357" width="8" style="949" customWidth="1"/>
    <col min="15358" max="15358" width="8" style="949"/>
    <col min="15359" max="15359" width="11" style="949" customWidth="1"/>
    <col min="15360" max="15360" width="8" style="949"/>
    <col min="15361" max="15361" width="8.875" style="949" customWidth="1"/>
    <col min="15362" max="15601" width="8" style="949"/>
    <col min="15602" max="15602" width="5.125" style="949" customWidth="1"/>
    <col min="15603" max="15603" width="16.5" style="949" customWidth="1"/>
    <col min="15604" max="15611" width="7.875" style="949" customWidth="1"/>
    <col min="15612" max="15612" width="8" style="949"/>
    <col min="15613" max="15613" width="8" style="949" customWidth="1"/>
    <col min="15614" max="15614" width="8" style="949"/>
    <col min="15615" max="15615" width="11" style="949" customWidth="1"/>
    <col min="15616" max="15616" width="8" style="949"/>
    <col min="15617" max="15617" width="8.875" style="949" customWidth="1"/>
    <col min="15618" max="15857" width="8" style="949"/>
    <col min="15858" max="15858" width="5.125" style="949" customWidth="1"/>
    <col min="15859" max="15859" width="16.5" style="949" customWidth="1"/>
    <col min="15860" max="15867" width="7.875" style="949" customWidth="1"/>
    <col min="15868" max="15868" width="8" style="949"/>
    <col min="15869" max="15869" width="8" style="949" customWidth="1"/>
    <col min="15870" max="15870" width="8" style="949"/>
    <col min="15871" max="15871" width="11" style="949" customWidth="1"/>
    <col min="15872" max="15872" width="8" style="949"/>
    <col min="15873" max="15873" width="8.875" style="949" customWidth="1"/>
    <col min="15874" max="16113" width="8" style="949"/>
    <col min="16114" max="16114" width="5.125" style="949" customWidth="1"/>
    <col min="16115" max="16115" width="16.5" style="949" customWidth="1"/>
    <col min="16116" max="16123" width="7.875" style="949" customWidth="1"/>
    <col min="16124" max="16124" width="8" style="949"/>
    <col min="16125" max="16125" width="8" style="949" customWidth="1"/>
    <col min="16126" max="16126" width="8" style="949"/>
    <col min="16127" max="16127" width="11" style="949" customWidth="1"/>
    <col min="16128" max="16128" width="8" style="949"/>
    <col min="16129" max="16129" width="8.875" style="949" customWidth="1"/>
    <col min="16130" max="16384" width="8" style="949"/>
  </cols>
  <sheetData>
    <row r="1" spans="1:29" ht="18.75" customHeight="1">
      <c r="A1" s="945"/>
      <c r="B1" s="945"/>
      <c r="C1" s="946"/>
      <c r="D1" s="947"/>
      <c r="E1" s="946"/>
      <c r="F1" s="946"/>
      <c r="G1" s="946"/>
      <c r="H1" s="947"/>
      <c r="I1" s="946"/>
      <c r="J1" s="946"/>
      <c r="K1" s="946"/>
      <c r="L1" s="946"/>
      <c r="M1" s="946"/>
      <c r="N1" s="946"/>
      <c r="O1" s="946"/>
      <c r="P1" s="948"/>
      <c r="Q1" s="946"/>
      <c r="R1" s="946"/>
      <c r="S1" s="948"/>
      <c r="T1" s="948"/>
      <c r="U1" s="948"/>
      <c r="V1" s="948"/>
      <c r="W1" s="948"/>
      <c r="X1" s="948"/>
      <c r="Y1" s="948"/>
      <c r="Z1" s="948"/>
      <c r="AA1" s="948"/>
      <c r="AB1" s="948"/>
    </row>
    <row r="2" spans="1:29" ht="18.75" customHeight="1">
      <c r="A2" s="1715" t="s">
        <v>941</v>
      </c>
      <c r="B2" s="1715"/>
      <c r="C2" s="946"/>
      <c r="D2" s="947"/>
      <c r="E2" s="946"/>
      <c r="F2" s="946"/>
      <c r="G2" s="946"/>
      <c r="H2" s="947"/>
      <c r="I2" s="946"/>
      <c r="J2" s="946"/>
      <c r="K2" s="946"/>
      <c r="L2" s="946"/>
      <c r="M2" s="946"/>
      <c r="N2" s="946"/>
      <c r="O2" s="946"/>
      <c r="P2" s="948"/>
      <c r="Q2" s="946"/>
      <c r="R2" s="946"/>
      <c r="S2" s="1720"/>
      <c r="T2" s="1720"/>
      <c r="U2" s="1720"/>
      <c r="V2" s="1720"/>
      <c r="W2" s="1720"/>
      <c r="X2" s="1720"/>
      <c r="Y2" s="1720"/>
      <c r="Z2" s="1720"/>
      <c r="AA2" s="1720"/>
      <c r="AB2" s="1720"/>
      <c r="AC2" s="1720"/>
    </row>
    <row r="3" spans="1:29" ht="34.5" customHeight="1">
      <c r="A3" s="1719" t="s">
        <v>995</v>
      </c>
      <c r="B3" s="1719"/>
      <c r="C3" s="1719"/>
      <c r="D3" s="1719"/>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row>
    <row r="4" spans="1:29" ht="15.75" customHeight="1">
      <c r="A4" s="1730"/>
      <c r="B4" s="1730"/>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row>
    <row r="5" spans="1:29" s="953" customFormat="1" ht="21.75" customHeight="1">
      <c r="A5" s="950"/>
      <c r="B5" s="950"/>
      <c r="C5" s="951"/>
      <c r="D5" s="952"/>
      <c r="E5" s="951"/>
      <c r="F5" s="951"/>
      <c r="G5" s="951"/>
      <c r="H5" s="952"/>
      <c r="I5" s="951"/>
      <c r="J5" s="951"/>
      <c r="K5" s="951"/>
      <c r="L5" s="951"/>
      <c r="M5" s="951"/>
      <c r="N5" s="951"/>
      <c r="O5" s="951"/>
      <c r="P5" s="950"/>
      <c r="Q5" s="950"/>
      <c r="R5" s="950"/>
      <c r="S5" s="950"/>
      <c r="T5" s="950"/>
      <c r="U5" s="950"/>
      <c r="V5" s="950"/>
      <c r="W5" s="950"/>
      <c r="X5" s="950"/>
      <c r="Y5" s="950"/>
      <c r="Z5" s="1714" t="s">
        <v>508</v>
      </c>
      <c r="AA5" s="1714"/>
      <c r="AB5" s="1714"/>
      <c r="AC5" s="1714"/>
    </row>
    <row r="6" spans="1:29" s="953" customFormat="1" ht="21.75" customHeight="1">
      <c r="A6" s="1722" t="s">
        <v>4</v>
      </c>
      <c r="B6" s="1722" t="s">
        <v>789</v>
      </c>
      <c r="C6" s="1721" t="s">
        <v>989</v>
      </c>
      <c r="D6" s="1721"/>
      <c r="E6" s="1721"/>
      <c r="F6" s="1721"/>
      <c r="G6" s="1721"/>
      <c r="H6" s="1721"/>
      <c r="I6" s="1721"/>
      <c r="J6" s="1721"/>
      <c r="K6" s="1721"/>
      <c r="L6" s="1721"/>
      <c r="M6" s="1721"/>
      <c r="N6" s="1721"/>
      <c r="O6" s="1721"/>
      <c r="P6" s="1721"/>
      <c r="Q6" s="1721"/>
      <c r="R6" s="1721"/>
      <c r="S6" s="1721"/>
      <c r="T6" s="1724" t="s">
        <v>987</v>
      </c>
      <c r="U6" s="1724"/>
      <c r="V6" s="1724"/>
      <c r="W6" s="1724"/>
      <c r="X6" s="1724"/>
      <c r="Y6" s="1724"/>
      <c r="Z6" s="1724"/>
      <c r="AA6" s="1724"/>
      <c r="AB6" s="1724"/>
      <c r="AC6" s="1727" t="s">
        <v>14</v>
      </c>
    </row>
    <row r="7" spans="1:29" s="956" customFormat="1" ht="32.25" customHeight="1">
      <c r="A7" s="1722"/>
      <c r="B7" s="1722"/>
      <c r="C7" s="1723" t="s">
        <v>187</v>
      </c>
      <c r="D7" s="1723"/>
      <c r="E7" s="1723"/>
      <c r="F7" s="1723"/>
      <c r="G7" s="1723"/>
      <c r="H7" s="1723"/>
      <c r="I7" s="1723"/>
      <c r="J7" s="1723"/>
      <c r="K7" s="1724" t="s">
        <v>790</v>
      </c>
      <c r="L7" s="1724"/>
      <c r="M7" s="1724"/>
      <c r="N7" s="1724"/>
      <c r="O7" s="1724" t="s">
        <v>685</v>
      </c>
      <c r="P7" s="1724"/>
      <c r="Q7" s="1724"/>
      <c r="R7" s="1724"/>
      <c r="S7" s="1731" t="s">
        <v>753</v>
      </c>
      <c r="T7" s="1724"/>
      <c r="U7" s="1724"/>
      <c r="V7" s="1724"/>
      <c r="W7" s="1724"/>
      <c r="X7" s="1724"/>
      <c r="Y7" s="1724"/>
      <c r="Z7" s="1724"/>
      <c r="AA7" s="1724"/>
      <c r="AB7" s="1724"/>
      <c r="AC7" s="1728"/>
    </row>
    <row r="8" spans="1:29" ht="58.5" customHeight="1">
      <c r="A8" s="1722"/>
      <c r="B8" s="1722"/>
      <c r="C8" s="1723" t="s">
        <v>741</v>
      </c>
      <c r="D8" s="1723"/>
      <c r="E8" s="1723"/>
      <c r="F8" s="1723"/>
      <c r="G8" s="1723" t="s">
        <v>742</v>
      </c>
      <c r="H8" s="1723"/>
      <c r="I8" s="1723"/>
      <c r="J8" s="1723"/>
      <c r="K8" s="1724" t="s">
        <v>741</v>
      </c>
      <c r="L8" s="1724"/>
      <c r="M8" s="1724" t="s">
        <v>742</v>
      </c>
      <c r="N8" s="1724"/>
      <c r="O8" s="1724" t="s">
        <v>741</v>
      </c>
      <c r="P8" s="1724"/>
      <c r="Q8" s="1724" t="s">
        <v>742</v>
      </c>
      <c r="R8" s="1724"/>
      <c r="S8" s="1731"/>
      <c r="T8" s="1723" t="s">
        <v>187</v>
      </c>
      <c r="U8" s="1723"/>
      <c r="V8" s="1723"/>
      <c r="W8" s="1723"/>
      <c r="X8" s="1724" t="s">
        <v>543</v>
      </c>
      <c r="Y8" s="1724"/>
      <c r="Z8" s="1724" t="s">
        <v>685</v>
      </c>
      <c r="AA8" s="1724"/>
      <c r="AB8" s="1725" t="s">
        <v>996</v>
      </c>
      <c r="AC8" s="1728"/>
    </row>
    <row r="9" spans="1:29" s="956" customFormat="1" ht="65.25" customHeight="1">
      <c r="A9" s="1722"/>
      <c r="B9" s="1722"/>
      <c r="C9" s="955" t="s">
        <v>175</v>
      </c>
      <c r="D9" s="954" t="s">
        <v>349</v>
      </c>
      <c r="E9" s="955" t="s">
        <v>617</v>
      </c>
      <c r="F9" s="955" t="s">
        <v>130</v>
      </c>
      <c r="G9" s="955" t="s">
        <v>175</v>
      </c>
      <c r="H9" s="954" t="s">
        <v>349</v>
      </c>
      <c r="I9" s="955" t="s">
        <v>617</v>
      </c>
      <c r="J9" s="955" t="s">
        <v>130</v>
      </c>
      <c r="K9" s="955" t="s">
        <v>686</v>
      </c>
      <c r="L9" s="955" t="s">
        <v>687</v>
      </c>
      <c r="M9" s="955" t="s">
        <v>686</v>
      </c>
      <c r="N9" s="955" t="s">
        <v>687</v>
      </c>
      <c r="O9" s="955" t="s">
        <v>688</v>
      </c>
      <c r="P9" s="1246" t="s">
        <v>130</v>
      </c>
      <c r="Q9" s="955" t="s">
        <v>688</v>
      </c>
      <c r="R9" s="1247" t="s">
        <v>130</v>
      </c>
      <c r="S9" s="1731"/>
      <c r="T9" s="955" t="s">
        <v>175</v>
      </c>
      <c r="U9" s="954" t="s">
        <v>349</v>
      </c>
      <c r="V9" s="955" t="s">
        <v>617</v>
      </c>
      <c r="W9" s="955" t="s">
        <v>130</v>
      </c>
      <c r="X9" s="955" t="s">
        <v>686</v>
      </c>
      <c r="Y9" s="955" t="s">
        <v>687</v>
      </c>
      <c r="Z9" s="955" t="s">
        <v>688</v>
      </c>
      <c r="AA9" s="1246" t="s">
        <v>130</v>
      </c>
      <c r="AB9" s="1726"/>
      <c r="AC9" s="1729"/>
    </row>
    <row r="10" spans="1:29" s="1192" customFormat="1" ht="24.75" customHeight="1">
      <c r="A10" s="1190" t="s">
        <v>20</v>
      </c>
      <c r="B10" s="1190" t="s">
        <v>21</v>
      </c>
      <c r="C10" s="1191">
        <v>1</v>
      </c>
      <c r="D10" s="1191">
        <v>2</v>
      </c>
      <c r="E10" s="1191">
        <v>3</v>
      </c>
      <c r="F10" s="1191">
        <v>4</v>
      </c>
      <c r="G10" s="1191">
        <v>5</v>
      </c>
      <c r="H10" s="1191">
        <v>6</v>
      </c>
      <c r="I10" s="1191">
        <v>7</v>
      </c>
      <c r="J10" s="1191">
        <v>8</v>
      </c>
      <c r="K10" s="1191">
        <v>9</v>
      </c>
      <c r="L10" s="1191">
        <v>10</v>
      </c>
      <c r="M10" s="1191">
        <v>11</v>
      </c>
      <c r="N10" s="1191">
        <v>12</v>
      </c>
      <c r="O10" s="1191">
        <v>13</v>
      </c>
      <c r="P10" s="1191">
        <v>14</v>
      </c>
      <c r="Q10" s="1191">
        <v>15</v>
      </c>
      <c r="R10" s="1191">
        <v>16</v>
      </c>
      <c r="S10" s="1191">
        <v>17</v>
      </c>
      <c r="T10" s="1191">
        <v>18</v>
      </c>
      <c r="U10" s="1191">
        <v>19</v>
      </c>
      <c r="V10" s="1191">
        <v>20</v>
      </c>
      <c r="W10" s="1191">
        <v>21</v>
      </c>
      <c r="X10" s="1191">
        <v>22</v>
      </c>
      <c r="Y10" s="1191">
        <v>23</v>
      </c>
      <c r="Z10" s="1191">
        <v>24</v>
      </c>
      <c r="AA10" s="1191">
        <v>25</v>
      </c>
      <c r="AB10" s="1191">
        <v>26</v>
      </c>
      <c r="AC10" s="1191">
        <v>27</v>
      </c>
    </row>
    <row r="11" spans="1:29" s="959" customFormat="1" ht="37.5" customHeight="1">
      <c r="A11" s="1003"/>
      <c r="B11" s="1003" t="s">
        <v>17</v>
      </c>
      <c r="C11" s="958"/>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1716" t="s">
        <v>766</v>
      </c>
    </row>
    <row r="12" spans="1:29" s="974" customFormat="1" ht="37.5" customHeight="1">
      <c r="A12" s="1004"/>
      <c r="B12" s="1005" t="s">
        <v>791</v>
      </c>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1717"/>
    </row>
    <row r="13" spans="1:29" s="974" customFormat="1" ht="37.5" customHeight="1">
      <c r="A13" s="1006"/>
      <c r="B13" s="1005" t="s">
        <v>791</v>
      </c>
      <c r="C13" s="973"/>
      <c r="D13" s="975"/>
      <c r="E13" s="976"/>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1718"/>
    </row>
    <row r="14" spans="1:29" ht="32.25" customHeight="1">
      <c r="B14" s="273" t="s">
        <v>997</v>
      </c>
    </row>
  </sheetData>
  <autoFilter ref="A1:AB13" xr:uid="{00000000-0009-0000-0000-00000B000000}"/>
  <mergeCells count="25">
    <mergeCell ref="K7:N7"/>
    <mergeCell ref="O7:R7"/>
    <mergeCell ref="S7:S9"/>
    <mergeCell ref="C8:F8"/>
    <mergeCell ref="G8:J8"/>
    <mergeCell ref="K8:L8"/>
    <mergeCell ref="M8:N8"/>
    <mergeCell ref="O8:P8"/>
    <mergeCell ref="Q8:R8"/>
    <mergeCell ref="Z5:AC5"/>
    <mergeCell ref="A2:B2"/>
    <mergeCell ref="AC11:AC13"/>
    <mergeCell ref="A3:AC3"/>
    <mergeCell ref="S2:AC2"/>
    <mergeCell ref="C6:S6"/>
    <mergeCell ref="B6:B9"/>
    <mergeCell ref="A6:A9"/>
    <mergeCell ref="T8:W8"/>
    <mergeCell ref="X8:Y8"/>
    <mergeCell ref="Z8:AA8"/>
    <mergeCell ref="T6:AB7"/>
    <mergeCell ref="AB8:AB9"/>
    <mergeCell ref="AC6:AC9"/>
    <mergeCell ref="A4:AB4"/>
    <mergeCell ref="C7:J7"/>
  </mergeCells>
  <printOptions horizontalCentered="1"/>
  <pageMargins left="0.23622047244094491" right="0" top="0.35433070866141736" bottom="0.15748031496062992" header="0.31496062992125984" footer="0.31496062992125984"/>
  <pageSetup paperSize="9" scale="70" firstPageNumber="15" orientation="landscape" useFirstPageNumber="1" r:id="rId1"/>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D48FC-D0E7-44F0-B4AC-985FD3AE1534}">
  <sheetPr>
    <tabColor theme="0"/>
  </sheetPr>
  <dimension ref="A1:AB22"/>
  <sheetViews>
    <sheetView workbookViewId="0">
      <selection activeCell="A3" sqref="A3:S3"/>
    </sheetView>
  </sheetViews>
  <sheetFormatPr defaultColWidth="7.875" defaultRowHeight="15.75"/>
  <cols>
    <col min="1" max="1" width="7.875" style="981"/>
    <col min="2" max="2" width="28.25" style="982" customWidth="1"/>
    <col min="3" max="3" width="6.75" style="983" customWidth="1"/>
    <col min="4" max="4" width="6.75" style="984" customWidth="1"/>
    <col min="5" max="5" width="6" style="984" customWidth="1"/>
    <col min="6" max="6" width="8.125" style="984" customWidth="1"/>
    <col min="7" max="7" width="7.75" style="984" customWidth="1"/>
    <col min="8" max="8" width="5.5" style="985" customWidth="1"/>
    <col min="9" max="9" width="5.5" style="984" customWidth="1"/>
    <col min="10" max="10" width="6.375" style="984" customWidth="1"/>
    <col min="11" max="11" width="6.75" style="983" customWidth="1"/>
    <col min="12" max="12" width="6.75" style="984" customWidth="1"/>
    <col min="13" max="13" width="6" style="984" customWidth="1"/>
    <col min="14" max="14" width="8.125" style="984" customWidth="1"/>
    <col min="15" max="15" width="9.375" style="984" customWidth="1"/>
    <col min="16" max="16" width="5.5" style="985" customWidth="1"/>
    <col min="17" max="17" width="5.5" style="984" customWidth="1"/>
    <col min="18" max="18" width="7.75" style="984" customWidth="1"/>
    <col min="19" max="24" width="8.875" style="979" customWidth="1"/>
    <col min="25" max="25" width="7.875" style="979" customWidth="1"/>
    <col min="26" max="256" width="7.875" style="979"/>
    <col min="257" max="257" width="34.625" style="979" customWidth="1"/>
    <col min="258" max="259" width="6.75" style="979" customWidth="1"/>
    <col min="260" max="260" width="7.875" style="979"/>
    <col min="261" max="261" width="8.875" style="979" customWidth="1"/>
    <col min="262" max="264" width="7.875" style="979"/>
    <col min="265" max="265" width="8.25" style="979" customWidth="1"/>
    <col min="266" max="266" width="11.375" style="979" customWidth="1"/>
    <col min="267" max="512" width="7.875" style="979"/>
    <col min="513" max="513" width="34.625" style="979" customWidth="1"/>
    <col min="514" max="515" width="6.75" style="979" customWidth="1"/>
    <col min="516" max="516" width="7.875" style="979"/>
    <col min="517" max="517" width="8.875" style="979" customWidth="1"/>
    <col min="518" max="520" width="7.875" style="979"/>
    <col min="521" max="521" width="8.25" style="979" customWidth="1"/>
    <col min="522" max="522" width="11.375" style="979" customWidth="1"/>
    <col min="523" max="768" width="7.875" style="979"/>
    <col min="769" max="769" width="34.625" style="979" customWidth="1"/>
    <col min="770" max="771" width="6.75" style="979" customWidth="1"/>
    <col min="772" max="772" width="7.875" style="979"/>
    <col min="773" max="773" width="8.875" style="979" customWidth="1"/>
    <col min="774" max="776" width="7.875" style="979"/>
    <col min="777" max="777" width="8.25" style="979" customWidth="1"/>
    <col min="778" max="778" width="11.375" style="979" customWidth="1"/>
    <col min="779" max="1024" width="7.875" style="979"/>
    <col min="1025" max="1025" width="34.625" style="979" customWidth="1"/>
    <col min="1026" max="1027" width="6.75" style="979" customWidth="1"/>
    <col min="1028" max="1028" width="7.875" style="979"/>
    <col min="1029" max="1029" width="8.875" style="979" customWidth="1"/>
    <col min="1030" max="1032" width="7.875" style="979"/>
    <col min="1033" max="1033" width="8.25" style="979" customWidth="1"/>
    <col min="1034" max="1034" width="11.375" style="979" customWidth="1"/>
    <col min="1035" max="1280" width="7.875" style="979"/>
    <col min="1281" max="1281" width="34.625" style="979" customWidth="1"/>
    <col min="1282" max="1283" width="6.75" style="979" customWidth="1"/>
    <col min="1284" max="1284" width="7.875" style="979"/>
    <col min="1285" max="1285" width="8.875" style="979" customWidth="1"/>
    <col min="1286" max="1288" width="7.875" style="979"/>
    <col min="1289" max="1289" width="8.25" style="979" customWidth="1"/>
    <col min="1290" max="1290" width="11.375" style="979" customWidth="1"/>
    <col min="1291" max="1536" width="7.875" style="979"/>
    <col min="1537" max="1537" width="34.625" style="979" customWidth="1"/>
    <col min="1538" max="1539" width="6.75" style="979" customWidth="1"/>
    <col min="1540" max="1540" width="7.875" style="979"/>
    <col min="1541" max="1541" width="8.875" style="979" customWidth="1"/>
    <col min="1542" max="1544" width="7.875" style="979"/>
    <col min="1545" max="1545" width="8.25" style="979" customWidth="1"/>
    <col min="1546" max="1546" width="11.375" style="979" customWidth="1"/>
    <col min="1547" max="1792" width="7.875" style="979"/>
    <col min="1793" max="1793" width="34.625" style="979" customWidth="1"/>
    <col min="1794" max="1795" width="6.75" style="979" customWidth="1"/>
    <col min="1796" max="1796" width="7.875" style="979"/>
    <col min="1797" max="1797" width="8.875" style="979" customWidth="1"/>
    <col min="1798" max="1800" width="7.875" style="979"/>
    <col min="1801" max="1801" width="8.25" style="979" customWidth="1"/>
    <col min="1802" max="1802" width="11.375" style="979" customWidth="1"/>
    <col min="1803" max="2048" width="7.875" style="979"/>
    <col min="2049" max="2049" width="34.625" style="979" customWidth="1"/>
    <col min="2050" max="2051" width="6.75" style="979" customWidth="1"/>
    <col min="2052" max="2052" width="7.875" style="979"/>
    <col min="2053" max="2053" width="8.875" style="979" customWidth="1"/>
    <col min="2054" max="2056" width="7.875" style="979"/>
    <col min="2057" max="2057" width="8.25" style="979" customWidth="1"/>
    <col min="2058" max="2058" width="11.375" style="979" customWidth="1"/>
    <col min="2059" max="2304" width="7.875" style="979"/>
    <col min="2305" max="2305" width="34.625" style="979" customWidth="1"/>
    <col min="2306" max="2307" width="6.75" style="979" customWidth="1"/>
    <col min="2308" max="2308" width="7.875" style="979"/>
    <col min="2309" max="2309" width="8.875" style="979" customWidth="1"/>
    <col min="2310" max="2312" width="7.875" style="979"/>
    <col min="2313" max="2313" width="8.25" style="979" customWidth="1"/>
    <col min="2314" max="2314" width="11.375" style="979" customWidth="1"/>
    <col min="2315" max="2560" width="7.875" style="979"/>
    <col min="2561" max="2561" width="34.625" style="979" customWidth="1"/>
    <col min="2562" max="2563" width="6.75" style="979" customWidth="1"/>
    <col min="2564" max="2564" width="7.875" style="979"/>
    <col min="2565" max="2565" width="8.875" style="979" customWidth="1"/>
    <col min="2566" max="2568" width="7.875" style="979"/>
    <col min="2569" max="2569" width="8.25" style="979" customWidth="1"/>
    <col min="2570" max="2570" width="11.375" style="979" customWidth="1"/>
    <col min="2571" max="2816" width="7.875" style="979"/>
    <col min="2817" max="2817" width="34.625" style="979" customWidth="1"/>
    <col min="2818" max="2819" width="6.75" style="979" customWidth="1"/>
    <col min="2820" max="2820" width="7.875" style="979"/>
    <col min="2821" max="2821" width="8.875" style="979" customWidth="1"/>
    <col min="2822" max="2824" width="7.875" style="979"/>
    <col min="2825" max="2825" width="8.25" style="979" customWidth="1"/>
    <col min="2826" max="2826" width="11.375" style="979" customWidth="1"/>
    <col min="2827" max="3072" width="7.875" style="979"/>
    <col min="3073" max="3073" width="34.625" style="979" customWidth="1"/>
    <col min="3074" max="3075" width="6.75" style="979" customWidth="1"/>
    <col min="3076" max="3076" width="7.875" style="979"/>
    <col min="3077" max="3077" width="8.875" style="979" customWidth="1"/>
    <col min="3078" max="3080" width="7.875" style="979"/>
    <col min="3081" max="3081" width="8.25" style="979" customWidth="1"/>
    <col min="3082" max="3082" width="11.375" style="979" customWidth="1"/>
    <col min="3083" max="3328" width="7.875" style="979"/>
    <col min="3329" max="3329" width="34.625" style="979" customWidth="1"/>
    <col min="3330" max="3331" width="6.75" style="979" customWidth="1"/>
    <col min="3332" max="3332" width="7.875" style="979"/>
    <col min="3333" max="3333" width="8.875" style="979" customWidth="1"/>
    <col min="3334" max="3336" width="7.875" style="979"/>
    <col min="3337" max="3337" width="8.25" style="979" customWidth="1"/>
    <col min="3338" max="3338" width="11.375" style="979" customWidth="1"/>
    <col min="3339" max="3584" width="7.875" style="979"/>
    <col min="3585" max="3585" width="34.625" style="979" customWidth="1"/>
    <col min="3586" max="3587" width="6.75" style="979" customWidth="1"/>
    <col min="3588" max="3588" width="7.875" style="979"/>
    <col min="3589" max="3589" width="8.875" style="979" customWidth="1"/>
    <col min="3590" max="3592" width="7.875" style="979"/>
    <col min="3593" max="3593" width="8.25" style="979" customWidth="1"/>
    <col min="3594" max="3594" width="11.375" style="979" customWidth="1"/>
    <col min="3595" max="3840" width="7.875" style="979"/>
    <col min="3841" max="3841" width="34.625" style="979" customWidth="1"/>
    <col min="3842" max="3843" width="6.75" style="979" customWidth="1"/>
    <col min="3844" max="3844" width="7.875" style="979"/>
    <col min="3845" max="3845" width="8.875" style="979" customWidth="1"/>
    <col min="3846" max="3848" width="7.875" style="979"/>
    <col min="3849" max="3849" width="8.25" style="979" customWidth="1"/>
    <col min="3850" max="3850" width="11.375" style="979" customWidth="1"/>
    <col min="3851" max="4096" width="7.875" style="979"/>
    <col min="4097" max="4097" width="34.625" style="979" customWidth="1"/>
    <col min="4098" max="4099" width="6.75" style="979" customWidth="1"/>
    <col min="4100" max="4100" width="7.875" style="979"/>
    <col min="4101" max="4101" width="8.875" style="979" customWidth="1"/>
    <col min="4102" max="4104" width="7.875" style="979"/>
    <col min="4105" max="4105" width="8.25" style="979" customWidth="1"/>
    <col min="4106" max="4106" width="11.375" style="979" customWidth="1"/>
    <col min="4107" max="4352" width="7.875" style="979"/>
    <col min="4353" max="4353" width="34.625" style="979" customWidth="1"/>
    <col min="4354" max="4355" width="6.75" style="979" customWidth="1"/>
    <col min="4356" max="4356" width="7.875" style="979"/>
    <col min="4357" max="4357" width="8.875" style="979" customWidth="1"/>
    <col min="4358" max="4360" width="7.875" style="979"/>
    <col min="4361" max="4361" width="8.25" style="979" customWidth="1"/>
    <col min="4362" max="4362" width="11.375" style="979" customWidth="1"/>
    <col min="4363" max="4608" width="7.875" style="979"/>
    <col min="4609" max="4609" width="34.625" style="979" customWidth="1"/>
    <col min="4610" max="4611" width="6.75" style="979" customWidth="1"/>
    <col min="4612" max="4612" width="7.875" style="979"/>
    <col min="4613" max="4613" width="8.875" style="979" customWidth="1"/>
    <col min="4614" max="4616" width="7.875" style="979"/>
    <col min="4617" max="4617" width="8.25" style="979" customWidth="1"/>
    <col min="4618" max="4618" width="11.375" style="979" customWidth="1"/>
    <col min="4619" max="4864" width="7.875" style="979"/>
    <col min="4865" max="4865" width="34.625" style="979" customWidth="1"/>
    <col min="4866" max="4867" width="6.75" style="979" customWidth="1"/>
    <col min="4868" max="4868" width="7.875" style="979"/>
    <col min="4869" max="4869" width="8.875" style="979" customWidth="1"/>
    <col min="4870" max="4872" width="7.875" style="979"/>
    <col min="4873" max="4873" width="8.25" style="979" customWidth="1"/>
    <col min="4874" max="4874" width="11.375" style="979" customWidth="1"/>
    <col min="4875" max="5120" width="7.875" style="979"/>
    <col min="5121" max="5121" width="34.625" style="979" customWidth="1"/>
    <col min="5122" max="5123" width="6.75" style="979" customWidth="1"/>
    <col min="5124" max="5124" width="7.875" style="979"/>
    <col min="5125" max="5125" width="8.875" style="979" customWidth="1"/>
    <col min="5126" max="5128" width="7.875" style="979"/>
    <col min="5129" max="5129" width="8.25" style="979" customWidth="1"/>
    <col min="5130" max="5130" width="11.375" style="979" customWidth="1"/>
    <col min="5131" max="5376" width="7.875" style="979"/>
    <col min="5377" max="5377" width="34.625" style="979" customWidth="1"/>
    <col min="5378" max="5379" width="6.75" style="979" customWidth="1"/>
    <col min="5380" max="5380" width="7.875" style="979"/>
    <col min="5381" max="5381" width="8.875" style="979" customWidth="1"/>
    <col min="5382" max="5384" width="7.875" style="979"/>
    <col min="5385" max="5385" width="8.25" style="979" customWidth="1"/>
    <col min="5386" max="5386" width="11.375" style="979" customWidth="1"/>
    <col min="5387" max="5632" width="7.875" style="979"/>
    <col min="5633" max="5633" width="34.625" style="979" customWidth="1"/>
    <col min="5634" max="5635" width="6.75" style="979" customWidth="1"/>
    <col min="5636" max="5636" width="7.875" style="979"/>
    <col min="5637" max="5637" width="8.875" style="979" customWidth="1"/>
    <col min="5638" max="5640" width="7.875" style="979"/>
    <col min="5641" max="5641" width="8.25" style="979" customWidth="1"/>
    <col min="5642" max="5642" width="11.375" style="979" customWidth="1"/>
    <col min="5643" max="5888" width="7.875" style="979"/>
    <col min="5889" max="5889" width="34.625" style="979" customWidth="1"/>
    <col min="5890" max="5891" width="6.75" style="979" customWidth="1"/>
    <col min="5892" max="5892" width="7.875" style="979"/>
    <col min="5893" max="5893" width="8.875" style="979" customWidth="1"/>
    <col min="5894" max="5896" width="7.875" style="979"/>
    <col min="5897" max="5897" width="8.25" style="979" customWidth="1"/>
    <col min="5898" max="5898" width="11.375" style="979" customWidth="1"/>
    <col min="5899" max="6144" width="7.875" style="979"/>
    <col min="6145" max="6145" width="34.625" style="979" customWidth="1"/>
    <col min="6146" max="6147" width="6.75" style="979" customWidth="1"/>
    <col min="6148" max="6148" width="7.875" style="979"/>
    <col min="6149" max="6149" width="8.875" style="979" customWidth="1"/>
    <col min="6150" max="6152" width="7.875" style="979"/>
    <col min="6153" max="6153" width="8.25" style="979" customWidth="1"/>
    <col min="6154" max="6154" width="11.375" style="979" customWidth="1"/>
    <col min="6155" max="6400" width="7.875" style="979"/>
    <col min="6401" max="6401" width="34.625" style="979" customWidth="1"/>
    <col min="6402" max="6403" width="6.75" style="979" customWidth="1"/>
    <col min="6404" max="6404" width="7.875" style="979"/>
    <col min="6405" max="6405" width="8.875" style="979" customWidth="1"/>
    <col min="6406" max="6408" width="7.875" style="979"/>
    <col min="6409" max="6409" width="8.25" style="979" customWidth="1"/>
    <col min="6410" max="6410" width="11.375" style="979" customWidth="1"/>
    <col min="6411" max="6656" width="7.875" style="979"/>
    <col min="6657" max="6657" width="34.625" style="979" customWidth="1"/>
    <col min="6658" max="6659" width="6.75" style="979" customWidth="1"/>
    <col min="6660" max="6660" width="7.875" style="979"/>
    <col min="6661" max="6661" width="8.875" style="979" customWidth="1"/>
    <col min="6662" max="6664" width="7.875" style="979"/>
    <col min="6665" max="6665" width="8.25" style="979" customWidth="1"/>
    <col min="6666" max="6666" width="11.375" style="979" customWidth="1"/>
    <col min="6667" max="6912" width="7.875" style="979"/>
    <col min="6913" max="6913" width="34.625" style="979" customWidth="1"/>
    <col min="6914" max="6915" width="6.75" style="979" customWidth="1"/>
    <col min="6916" max="6916" width="7.875" style="979"/>
    <col min="6917" max="6917" width="8.875" style="979" customWidth="1"/>
    <col min="6918" max="6920" width="7.875" style="979"/>
    <col min="6921" max="6921" width="8.25" style="979" customWidth="1"/>
    <col min="6922" max="6922" width="11.375" style="979" customWidth="1"/>
    <col min="6923" max="7168" width="7.875" style="979"/>
    <col min="7169" max="7169" width="34.625" style="979" customWidth="1"/>
    <col min="7170" max="7171" width="6.75" style="979" customWidth="1"/>
    <col min="7172" max="7172" width="7.875" style="979"/>
    <col min="7173" max="7173" width="8.875" style="979" customWidth="1"/>
    <col min="7174" max="7176" width="7.875" style="979"/>
    <col min="7177" max="7177" width="8.25" style="979" customWidth="1"/>
    <col min="7178" max="7178" width="11.375" style="979" customWidth="1"/>
    <col min="7179" max="7424" width="7.875" style="979"/>
    <col min="7425" max="7425" width="34.625" style="979" customWidth="1"/>
    <col min="7426" max="7427" width="6.75" style="979" customWidth="1"/>
    <col min="7428" max="7428" width="7.875" style="979"/>
    <col min="7429" max="7429" width="8.875" style="979" customWidth="1"/>
    <col min="7430" max="7432" width="7.875" style="979"/>
    <col min="7433" max="7433" width="8.25" style="979" customWidth="1"/>
    <col min="7434" max="7434" width="11.375" style="979" customWidth="1"/>
    <col min="7435" max="7680" width="7.875" style="979"/>
    <col min="7681" max="7681" width="34.625" style="979" customWidth="1"/>
    <col min="7682" max="7683" width="6.75" style="979" customWidth="1"/>
    <col min="7684" max="7684" width="7.875" style="979"/>
    <col min="7685" max="7685" width="8.875" style="979" customWidth="1"/>
    <col min="7686" max="7688" width="7.875" style="979"/>
    <col min="7689" max="7689" width="8.25" style="979" customWidth="1"/>
    <col min="7690" max="7690" width="11.375" style="979" customWidth="1"/>
    <col min="7691" max="7936" width="7.875" style="979"/>
    <col min="7937" max="7937" width="34.625" style="979" customWidth="1"/>
    <col min="7938" max="7939" width="6.75" style="979" customWidth="1"/>
    <col min="7940" max="7940" width="7.875" style="979"/>
    <col min="7941" max="7941" width="8.875" style="979" customWidth="1"/>
    <col min="7942" max="7944" width="7.875" style="979"/>
    <col min="7945" max="7945" width="8.25" style="979" customWidth="1"/>
    <col min="7946" max="7946" width="11.375" style="979" customWidth="1"/>
    <col min="7947" max="8192" width="7.875" style="979"/>
    <col min="8193" max="8193" width="34.625" style="979" customWidth="1"/>
    <col min="8194" max="8195" width="6.75" style="979" customWidth="1"/>
    <col min="8196" max="8196" width="7.875" style="979"/>
    <col min="8197" max="8197" width="8.875" style="979" customWidth="1"/>
    <col min="8198" max="8200" width="7.875" style="979"/>
    <col min="8201" max="8201" width="8.25" style="979" customWidth="1"/>
    <col min="8202" max="8202" width="11.375" style="979" customWidth="1"/>
    <col min="8203" max="8448" width="7.875" style="979"/>
    <col min="8449" max="8449" width="34.625" style="979" customWidth="1"/>
    <col min="8450" max="8451" width="6.75" style="979" customWidth="1"/>
    <col min="8452" max="8452" width="7.875" style="979"/>
    <col min="8453" max="8453" width="8.875" style="979" customWidth="1"/>
    <col min="8454" max="8456" width="7.875" style="979"/>
    <col min="8457" max="8457" width="8.25" style="979" customWidth="1"/>
    <col min="8458" max="8458" width="11.375" style="979" customWidth="1"/>
    <col min="8459" max="8704" width="7.875" style="979"/>
    <col min="8705" max="8705" width="34.625" style="979" customWidth="1"/>
    <col min="8706" max="8707" width="6.75" style="979" customWidth="1"/>
    <col min="8708" max="8708" width="7.875" style="979"/>
    <col min="8709" max="8709" width="8.875" style="979" customWidth="1"/>
    <col min="8710" max="8712" width="7.875" style="979"/>
    <col min="8713" max="8713" width="8.25" style="979" customWidth="1"/>
    <col min="8714" max="8714" width="11.375" style="979" customWidth="1"/>
    <col min="8715" max="8960" width="7.875" style="979"/>
    <col min="8961" max="8961" width="34.625" style="979" customWidth="1"/>
    <col min="8962" max="8963" width="6.75" style="979" customWidth="1"/>
    <col min="8964" max="8964" width="7.875" style="979"/>
    <col min="8965" max="8965" width="8.875" style="979" customWidth="1"/>
    <col min="8966" max="8968" width="7.875" style="979"/>
    <col min="8969" max="8969" width="8.25" style="979" customWidth="1"/>
    <col min="8970" max="8970" width="11.375" style="979" customWidth="1"/>
    <col min="8971" max="9216" width="7.875" style="979"/>
    <col min="9217" max="9217" width="34.625" style="979" customWidth="1"/>
    <col min="9218" max="9219" width="6.75" style="979" customWidth="1"/>
    <col min="9220" max="9220" width="7.875" style="979"/>
    <col min="9221" max="9221" width="8.875" style="979" customWidth="1"/>
    <col min="9222" max="9224" width="7.875" style="979"/>
    <col min="9225" max="9225" width="8.25" style="979" customWidth="1"/>
    <col min="9226" max="9226" width="11.375" style="979" customWidth="1"/>
    <col min="9227" max="9472" width="7.875" style="979"/>
    <col min="9473" max="9473" width="34.625" style="979" customWidth="1"/>
    <col min="9474" max="9475" width="6.75" style="979" customWidth="1"/>
    <col min="9476" max="9476" width="7.875" style="979"/>
    <col min="9477" max="9477" width="8.875" style="979" customWidth="1"/>
    <col min="9478" max="9480" width="7.875" style="979"/>
    <col min="9481" max="9481" width="8.25" style="979" customWidth="1"/>
    <col min="9482" max="9482" width="11.375" style="979" customWidth="1"/>
    <col min="9483" max="9728" width="7.875" style="979"/>
    <col min="9729" max="9729" width="34.625" style="979" customWidth="1"/>
    <col min="9730" max="9731" width="6.75" style="979" customWidth="1"/>
    <col min="9732" max="9732" width="7.875" style="979"/>
    <col min="9733" max="9733" width="8.875" style="979" customWidth="1"/>
    <col min="9734" max="9736" width="7.875" style="979"/>
    <col min="9737" max="9737" width="8.25" style="979" customWidth="1"/>
    <col min="9738" max="9738" width="11.375" style="979" customWidth="1"/>
    <col min="9739" max="9984" width="7.875" style="979"/>
    <col min="9985" max="9985" width="34.625" style="979" customWidth="1"/>
    <col min="9986" max="9987" width="6.75" style="979" customWidth="1"/>
    <col min="9988" max="9988" width="7.875" style="979"/>
    <col min="9989" max="9989" width="8.875" style="979" customWidth="1"/>
    <col min="9990" max="9992" width="7.875" style="979"/>
    <col min="9993" max="9993" width="8.25" style="979" customWidth="1"/>
    <col min="9994" max="9994" width="11.375" style="979" customWidth="1"/>
    <col min="9995" max="10240" width="7.875" style="979"/>
    <col min="10241" max="10241" width="34.625" style="979" customWidth="1"/>
    <col min="10242" max="10243" width="6.75" style="979" customWidth="1"/>
    <col min="10244" max="10244" width="7.875" style="979"/>
    <col min="10245" max="10245" width="8.875" style="979" customWidth="1"/>
    <col min="10246" max="10248" width="7.875" style="979"/>
    <col min="10249" max="10249" width="8.25" style="979" customWidth="1"/>
    <col min="10250" max="10250" width="11.375" style="979" customWidth="1"/>
    <col min="10251" max="10496" width="7.875" style="979"/>
    <col min="10497" max="10497" width="34.625" style="979" customWidth="1"/>
    <col min="10498" max="10499" width="6.75" style="979" customWidth="1"/>
    <col min="10500" max="10500" width="7.875" style="979"/>
    <col min="10501" max="10501" width="8.875" style="979" customWidth="1"/>
    <col min="10502" max="10504" width="7.875" style="979"/>
    <col min="10505" max="10505" width="8.25" style="979" customWidth="1"/>
    <col min="10506" max="10506" width="11.375" style="979" customWidth="1"/>
    <col min="10507" max="10752" width="7.875" style="979"/>
    <col min="10753" max="10753" width="34.625" style="979" customWidth="1"/>
    <col min="10754" max="10755" width="6.75" style="979" customWidth="1"/>
    <col min="10756" max="10756" width="7.875" style="979"/>
    <col min="10757" max="10757" width="8.875" style="979" customWidth="1"/>
    <col min="10758" max="10760" width="7.875" style="979"/>
    <col min="10761" max="10761" width="8.25" style="979" customWidth="1"/>
    <col min="10762" max="10762" width="11.375" style="979" customWidth="1"/>
    <col min="10763" max="11008" width="7.875" style="979"/>
    <col min="11009" max="11009" width="34.625" style="979" customWidth="1"/>
    <col min="11010" max="11011" width="6.75" style="979" customWidth="1"/>
    <col min="11012" max="11012" width="7.875" style="979"/>
    <col min="11013" max="11013" width="8.875" style="979" customWidth="1"/>
    <col min="11014" max="11016" width="7.875" style="979"/>
    <col min="11017" max="11017" width="8.25" style="979" customWidth="1"/>
    <col min="11018" max="11018" width="11.375" style="979" customWidth="1"/>
    <col min="11019" max="11264" width="7.875" style="979"/>
    <col min="11265" max="11265" width="34.625" style="979" customWidth="1"/>
    <col min="11266" max="11267" width="6.75" style="979" customWidth="1"/>
    <col min="11268" max="11268" width="7.875" style="979"/>
    <col min="11269" max="11269" width="8.875" style="979" customWidth="1"/>
    <col min="11270" max="11272" width="7.875" style="979"/>
    <col min="11273" max="11273" width="8.25" style="979" customWidth="1"/>
    <col min="11274" max="11274" width="11.375" style="979" customWidth="1"/>
    <col min="11275" max="11520" width="7.875" style="979"/>
    <col min="11521" max="11521" width="34.625" style="979" customWidth="1"/>
    <col min="11522" max="11523" width="6.75" style="979" customWidth="1"/>
    <col min="11524" max="11524" width="7.875" style="979"/>
    <col min="11525" max="11525" width="8.875" style="979" customWidth="1"/>
    <col min="11526" max="11528" width="7.875" style="979"/>
    <col min="11529" max="11529" width="8.25" style="979" customWidth="1"/>
    <col min="11530" max="11530" width="11.375" style="979" customWidth="1"/>
    <col min="11531" max="11776" width="7.875" style="979"/>
    <col min="11777" max="11777" width="34.625" style="979" customWidth="1"/>
    <col min="11778" max="11779" width="6.75" style="979" customWidth="1"/>
    <col min="11780" max="11780" width="7.875" style="979"/>
    <col min="11781" max="11781" width="8.875" style="979" customWidth="1"/>
    <col min="11782" max="11784" width="7.875" style="979"/>
    <col min="11785" max="11785" width="8.25" style="979" customWidth="1"/>
    <col min="11786" max="11786" width="11.375" style="979" customWidth="1"/>
    <col min="11787" max="12032" width="7.875" style="979"/>
    <col min="12033" max="12033" width="34.625" style="979" customWidth="1"/>
    <col min="12034" max="12035" width="6.75" style="979" customWidth="1"/>
    <col min="12036" max="12036" width="7.875" style="979"/>
    <col min="12037" max="12037" width="8.875" style="979" customWidth="1"/>
    <col min="12038" max="12040" width="7.875" style="979"/>
    <col min="12041" max="12041" width="8.25" style="979" customWidth="1"/>
    <col min="12042" max="12042" width="11.375" style="979" customWidth="1"/>
    <col min="12043" max="12288" width="7.875" style="979"/>
    <col min="12289" max="12289" width="34.625" style="979" customWidth="1"/>
    <col min="12290" max="12291" width="6.75" style="979" customWidth="1"/>
    <col min="12292" max="12292" width="7.875" style="979"/>
    <col min="12293" max="12293" width="8.875" style="979" customWidth="1"/>
    <col min="12294" max="12296" width="7.875" style="979"/>
    <col min="12297" max="12297" width="8.25" style="979" customWidth="1"/>
    <col min="12298" max="12298" width="11.375" style="979" customWidth="1"/>
    <col min="12299" max="12544" width="7.875" style="979"/>
    <col min="12545" max="12545" width="34.625" style="979" customWidth="1"/>
    <col min="12546" max="12547" width="6.75" style="979" customWidth="1"/>
    <col min="12548" max="12548" width="7.875" style="979"/>
    <col min="12549" max="12549" width="8.875" style="979" customWidth="1"/>
    <col min="12550" max="12552" width="7.875" style="979"/>
    <col min="12553" max="12553" width="8.25" style="979" customWidth="1"/>
    <col min="12554" max="12554" width="11.375" style="979" customWidth="1"/>
    <col min="12555" max="12800" width="7.875" style="979"/>
    <col min="12801" max="12801" width="34.625" style="979" customWidth="1"/>
    <col min="12802" max="12803" width="6.75" style="979" customWidth="1"/>
    <col min="12804" max="12804" width="7.875" style="979"/>
    <col min="12805" max="12805" width="8.875" style="979" customWidth="1"/>
    <col min="12806" max="12808" width="7.875" style="979"/>
    <col min="12809" max="12809" width="8.25" style="979" customWidth="1"/>
    <col min="12810" max="12810" width="11.375" style="979" customWidth="1"/>
    <col min="12811" max="13056" width="7.875" style="979"/>
    <col min="13057" max="13057" width="34.625" style="979" customWidth="1"/>
    <col min="13058" max="13059" width="6.75" style="979" customWidth="1"/>
    <col min="13060" max="13060" width="7.875" style="979"/>
    <col min="13061" max="13061" width="8.875" style="979" customWidth="1"/>
    <col min="13062" max="13064" width="7.875" style="979"/>
    <col min="13065" max="13065" width="8.25" style="979" customWidth="1"/>
    <col min="13066" max="13066" width="11.375" style="979" customWidth="1"/>
    <col min="13067" max="13312" width="7.875" style="979"/>
    <col min="13313" max="13313" width="34.625" style="979" customWidth="1"/>
    <col min="13314" max="13315" width="6.75" style="979" customWidth="1"/>
    <col min="13316" max="13316" width="7.875" style="979"/>
    <col min="13317" max="13317" width="8.875" style="979" customWidth="1"/>
    <col min="13318" max="13320" width="7.875" style="979"/>
    <col min="13321" max="13321" width="8.25" style="979" customWidth="1"/>
    <col min="13322" max="13322" width="11.375" style="979" customWidth="1"/>
    <col min="13323" max="13568" width="7.875" style="979"/>
    <col min="13569" max="13569" width="34.625" style="979" customWidth="1"/>
    <col min="13570" max="13571" width="6.75" style="979" customWidth="1"/>
    <col min="13572" max="13572" width="7.875" style="979"/>
    <col min="13573" max="13573" width="8.875" style="979" customWidth="1"/>
    <col min="13574" max="13576" width="7.875" style="979"/>
    <col min="13577" max="13577" width="8.25" style="979" customWidth="1"/>
    <col min="13578" max="13578" width="11.375" style="979" customWidth="1"/>
    <col min="13579" max="13824" width="7.875" style="979"/>
    <col min="13825" max="13825" width="34.625" style="979" customWidth="1"/>
    <col min="13826" max="13827" width="6.75" style="979" customWidth="1"/>
    <col min="13828" max="13828" width="7.875" style="979"/>
    <col min="13829" max="13829" width="8.875" style="979" customWidth="1"/>
    <col min="13830" max="13832" width="7.875" style="979"/>
    <col min="13833" max="13833" width="8.25" style="979" customWidth="1"/>
    <col min="13834" max="13834" width="11.375" style="979" customWidth="1"/>
    <col min="13835" max="14080" width="7.875" style="979"/>
    <col min="14081" max="14081" width="34.625" style="979" customWidth="1"/>
    <col min="14082" max="14083" width="6.75" style="979" customWidth="1"/>
    <col min="14084" max="14084" width="7.875" style="979"/>
    <col min="14085" max="14085" width="8.875" style="979" customWidth="1"/>
    <col min="14086" max="14088" width="7.875" style="979"/>
    <col min="14089" max="14089" width="8.25" style="979" customWidth="1"/>
    <col min="14090" max="14090" width="11.375" style="979" customWidth="1"/>
    <col min="14091" max="14336" width="7.875" style="979"/>
    <col min="14337" max="14337" width="34.625" style="979" customWidth="1"/>
    <col min="14338" max="14339" width="6.75" style="979" customWidth="1"/>
    <col min="14340" max="14340" width="7.875" style="979"/>
    <col min="14341" max="14341" width="8.875" style="979" customWidth="1"/>
    <col min="14342" max="14344" width="7.875" style="979"/>
    <col min="14345" max="14345" width="8.25" style="979" customWidth="1"/>
    <col min="14346" max="14346" width="11.375" style="979" customWidth="1"/>
    <col min="14347" max="14592" width="7.875" style="979"/>
    <col min="14593" max="14593" width="34.625" style="979" customWidth="1"/>
    <col min="14594" max="14595" width="6.75" style="979" customWidth="1"/>
    <col min="14596" max="14596" width="7.875" style="979"/>
    <col min="14597" max="14597" width="8.875" style="979" customWidth="1"/>
    <col min="14598" max="14600" width="7.875" style="979"/>
    <col min="14601" max="14601" width="8.25" style="979" customWidth="1"/>
    <col min="14602" max="14602" width="11.375" style="979" customWidth="1"/>
    <col min="14603" max="14848" width="7.875" style="979"/>
    <col min="14849" max="14849" width="34.625" style="979" customWidth="1"/>
    <col min="14850" max="14851" width="6.75" style="979" customWidth="1"/>
    <col min="14852" max="14852" width="7.875" style="979"/>
    <col min="14853" max="14853" width="8.875" style="979" customWidth="1"/>
    <col min="14854" max="14856" width="7.875" style="979"/>
    <col min="14857" max="14857" width="8.25" style="979" customWidth="1"/>
    <col min="14858" max="14858" width="11.375" style="979" customWidth="1"/>
    <col min="14859" max="15104" width="7.875" style="979"/>
    <col min="15105" max="15105" width="34.625" style="979" customWidth="1"/>
    <col min="15106" max="15107" width="6.75" style="979" customWidth="1"/>
    <col min="15108" max="15108" width="7.875" style="979"/>
    <col min="15109" max="15109" width="8.875" style="979" customWidth="1"/>
    <col min="15110" max="15112" width="7.875" style="979"/>
    <col min="15113" max="15113" width="8.25" style="979" customWidth="1"/>
    <col min="15114" max="15114" width="11.375" style="979" customWidth="1"/>
    <col min="15115" max="15360" width="7.875" style="979"/>
    <col min="15361" max="15361" width="34.625" style="979" customWidth="1"/>
    <col min="15362" max="15363" width="6.75" style="979" customWidth="1"/>
    <col min="15364" max="15364" width="7.875" style="979"/>
    <col min="15365" max="15365" width="8.875" style="979" customWidth="1"/>
    <col min="15366" max="15368" width="7.875" style="979"/>
    <col min="15369" max="15369" width="8.25" style="979" customWidth="1"/>
    <col min="15370" max="15370" width="11.375" style="979" customWidth="1"/>
    <col min="15371" max="15616" width="7.875" style="979"/>
    <col min="15617" max="15617" width="34.625" style="979" customWidth="1"/>
    <col min="15618" max="15619" width="6.75" style="979" customWidth="1"/>
    <col min="15620" max="15620" width="7.875" style="979"/>
    <col min="15621" max="15621" width="8.875" style="979" customWidth="1"/>
    <col min="15622" max="15624" width="7.875" style="979"/>
    <col min="15625" max="15625" width="8.25" style="979" customWidth="1"/>
    <col min="15626" max="15626" width="11.375" style="979" customWidth="1"/>
    <col min="15627" max="15872" width="7.875" style="979"/>
    <col min="15873" max="15873" width="34.625" style="979" customWidth="1"/>
    <col min="15874" max="15875" width="6.75" style="979" customWidth="1"/>
    <col min="15876" max="15876" width="7.875" style="979"/>
    <col min="15877" max="15877" width="8.875" style="979" customWidth="1"/>
    <col min="15878" max="15880" width="7.875" style="979"/>
    <col min="15881" max="15881" width="8.25" style="979" customWidth="1"/>
    <col min="15882" max="15882" width="11.375" style="979" customWidth="1"/>
    <col min="15883" max="16128" width="7.875" style="979"/>
    <col min="16129" max="16129" width="34.625" style="979" customWidth="1"/>
    <col min="16130" max="16131" width="6.75" style="979" customWidth="1"/>
    <col min="16132" max="16132" width="7.875" style="979"/>
    <col min="16133" max="16133" width="8.875" style="979" customWidth="1"/>
    <col min="16134" max="16136" width="7.875" style="979"/>
    <col min="16137" max="16137" width="8.25" style="979" customWidth="1"/>
    <col min="16138" max="16138" width="11.375" style="979" customWidth="1"/>
    <col min="16139" max="16384" width="7.875" style="979"/>
  </cols>
  <sheetData>
    <row r="1" spans="1:28" ht="18.75" customHeight="1">
      <c r="A1" s="1740" t="s">
        <v>941</v>
      </c>
      <c r="B1" s="1740"/>
      <c r="C1" s="977"/>
      <c r="D1" s="978"/>
      <c r="E1" s="978"/>
      <c r="F1" s="978"/>
      <c r="G1" s="978"/>
      <c r="H1" s="1739" t="s">
        <v>190</v>
      </c>
      <c r="I1" s="1739"/>
      <c r="J1" s="1739"/>
      <c r="K1" s="1739"/>
      <c r="L1" s="1739"/>
      <c r="M1" s="1739"/>
      <c r="N1" s="1739"/>
      <c r="O1" s="1739"/>
      <c r="P1" s="1739"/>
      <c r="Q1" s="1739"/>
      <c r="R1" s="1739"/>
      <c r="S1" s="1739"/>
      <c r="T1" s="1527"/>
      <c r="U1" s="1527"/>
      <c r="V1" s="1527"/>
      <c r="W1" s="1527"/>
      <c r="X1" s="1527"/>
    </row>
    <row r="2" spans="1:28" ht="54" customHeight="1">
      <c r="A2" s="1741" t="s">
        <v>801</v>
      </c>
      <c r="B2" s="1741"/>
      <c r="C2" s="1741"/>
      <c r="D2" s="1741"/>
      <c r="E2" s="1741"/>
      <c r="F2" s="1741"/>
      <c r="G2" s="1741"/>
      <c r="H2" s="1741"/>
      <c r="I2" s="1741"/>
      <c r="J2" s="1741"/>
      <c r="K2" s="1741"/>
      <c r="L2" s="1741"/>
      <c r="M2" s="1741"/>
      <c r="N2" s="1741"/>
      <c r="O2" s="1741"/>
      <c r="P2" s="1741"/>
      <c r="Q2" s="1741"/>
      <c r="R2" s="1741"/>
      <c r="S2" s="1741"/>
      <c r="T2" s="1528"/>
      <c r="U2" s="1528"/>
      <c r="V2" s="1528"/>
      <c r="W2" s="1528"/>
      <c r="X2" s="1528"/>
    </row>
    <row r="3" spans="1:28" s="980" customFormat="1" ht="18" customHeight="1">
      <c r="A3" s="1742"/>
      <c r="B3" s="1742"/>
      <c r="C3" s="1742"/>
      <c r="D3" s="1742"/>
      <c r="E3" s="1742"/>
      <c r="F3" s="1742"/>
      <c r="G3" s="1742"/>
      <c r="H3" s="1742"/>
      <c r="I3" s="1742"/>
      <c r="J3" s="1742"/>
      <c r="K3" s="1742"/>
      <c r="L3" s="1742"/>
      <c r="M3" s="1742"/>
      <c r="N3" s="1742"/>
      <c r="O3" s="1742"/>
      <c r="P3" s="1742"/>
      <c r="Q3" s="1742"/>
      <c r="R3" s="1742"/>
      <c r="S3" s="1742"/>
      <c r="T3" s="1529"/>
      <c r="U3" s="1529"/>
      <c r="V3" s="1529"/>
      <c r="W3" s="1529"/>
      <c r="X3" s="1529"/>
    </row>
    <row r="4" spans="1:28" ht="16.5" customHeight="1">
      <c r="I4" s="1743" t="s">
        <v>508</v>
      </c>
      <c r="J4" s="1743"/>
      <c r="K4" s="1743"/>
      <c r="L4" s="1743"/>
      <c r="M4" s="1743"/>
      <c r="N4" s="1743"/>
      <c r="O4" s="1743"/>
      <c r="P4" s="1743"/>
      <c r="Q4" s="1743"/>
      <c r="R4" s="1743"/>
      <c r="S4" s="1743"/>
      <c r="T4" s="1537"/>
      <c r="U4" s="1537"/>
      <c r="V4" s="1537"/>
      <c r="W4" s="1537"/>
      <c r="X4" s="1537"/>
    </row>
    <row r="5" spans="1:28" ht="16.5" customHeight="1">
      <c r="A5" s="1732" t="s">
        <v>4</v>
      </c>
      <c r="B5" s="1732" t="s">
        <v>192</v>
      </c>
      <c r="C5" s="1736" t="s">
        <v>989</v>
      </c>
      <c r="D5" s="1736"/>
      <c r="E5" s="1736"/>
      <c r="F5" s="1736"/>
      <c r="G5" s="1736"/>
      <c r="H5" s="1736"/>
      <c r="I5" s="1736"/>
      <c r="J5" s="1736"/>
      <c r="K5" s="1736" t="s">
        <v>987</v>
      </c>
      <c r="L5" s="1736"/>
      <c r="M5" s="1736"/>
      <c r="N5" s="1736"/>
      <c r="O5" s="1736"/>
      <c r="P5" s="1736"/>
      <c r="Q5" s="1736"/>
      <c r="R5" s="1736"/>
      <c r="S5" s="1733" t="s">
        <v>14</v>
      </c>
      <c r="T5" s="1537"/>
      <c r="U5" s="1537"/>
      <c r="V5" s="1537"/>
      <c r="W5" s="1537"/>
      <c r="X5" s="1537"/>
    </row>
    <row r="6" spans="1:28" ht="71.25" customHeight="1">
      <c r="A6" s="1732"/>
      <c r="B6" s="1732"/>
      <c r="C6" s="1737" t="s">
        <v>6</v>
      </c>
      <c r="D6" s="1737" t="s">
        <v>194</v>
      </c>
      <c r="E6" s="1737" t="s">
        <v>195</v>
      </c>
      <c r="F6" s="1737" t="s">
        <v>196</v>
      </c>
      <c r="G6" s="1737" t="s">
        <v>197</v>
      </c>
      <c r="H6" s="1738" t="s">
        <v>198</v>
      </c>
      <c r="I6" s="1737" t="s">
        <v>199</v>
      </c>
      <c r="J6" s="1737" t="s">
        <v>639</v>
      </c>
      <c r="K6" s="1737" t="s">
        <v>6</v>
      </c>
      <c r="L6" s="1737" t="s">
        <v>194</v>
      </c>
      <c r="M6" s="1737" t="s">
        <v>195</v>
      </c>
      <c r="N6" s="1737" t="s">
        <v>196</v>
      </c>
      <c r="O6" s="1737" t="s">
        <v>197</v>
      </c>
      <c r="P6" s="1738" t="s">
        <v>198</v>
      </c>
      <c r="Q6" s="1737" t="s">
        <v>199</v>
      </c>
      <c r="R6" s="1737" t="s">
        <v>639</v>
      </c>
      <c r="S6" s="1734"/>
      <c r="T6" s="1538"/>
      <c r="U6" s="1538"/>
      <c r="V6" s="1538"/>
      <c r="W6" s="1538"/>
      <c r="X6" s="1538"/>
    </row>
    <row r="7" spans="1:28" ht="43.5" customHeight="1">
      <c r="A7" s="1732"/>
      <c r="B7" s="1732"/>
      <c r="C7" s="1737"/>
      <c r="D7" s="1737"/>
      <c r="E7" s="1737"/>
      <c r="F7" s="1737"/>
      <c r="G7" s="1737"/>
      <c r="H7" s="1738"/>
      <c r="I7" s="1737"/>
      <c r="J7" s="1737"/>
      <c r="K7" s="1737"/>
      <c r="L7" s="1737"/>
      <c r="M7" s="1737"/>
      <c r="N7" s="1737"/>
      <c r="O7" s="1737"/>
      <c r="P7" s="1738"/>
      <c r="Q7" s="1737"/>
      <c r="R7" s="1737"/>
      <c r="S7" s="1735"/>
      <c r="T7" s="1538"/>
      <c r="U7" s="1538"/>
      <c r="V7" s="1538"/>
      <c r="W7" s="1538"/>
      <c r="X7" s="1538"/>
    </row>
    <row r="8" spans="1:28" s="992" customFormat="1" ht="17.100000000000001" customHeight="1">
      <c r="A8" s="988"/>
      <c r="B8" s="988" t="s">
        <v>131</v>
      </c>
      <c r="C8" s="989"/>
      <c r="D8" s="989"/>
      <c r="E8" s="989"/>
      <c r="F8" s="989"/>
      <c r="G8" s="989"/>
      <c r="H8" s="990"/>
      <c r="I8" s="989"/>
      <c r="J8" s="989"/>
      <c r="K8" s="989"/>
      <c r="L8" s="989"/>
      <c r="M8" s="989"/>
      <c r="N8" s="989"/>
      <c r="O8" s="989"/>
      <c r="P8" s="990"/>
      <c r="Q8" s="989"/>
      <c r="R8" s="989"/>
      <c r="S8" s="991"/>
      <c r="T8" s="1528"/>
      <c r="U8" s="1528"/>
      <c r="V8" s="1528"/>
      <c r="W8" s="1528"/>
      <c r="X8" s="1528"/>
    </row>
    <row r="9" spans="1:28" s="980" customFormat="1" ht="17.100000000000001" customHeight="1">
      <c r="A9" s="993">
        <v>1</v>
      </c>
      <c r="B9" s="994" t="s">
        <v>215</v>
      </c>
      <c r="C9" s="995"/>
      <c r="D9" s="995"/>
      <c r="E9" s="995"/>
      <c r="F9" s="995"/>
      <c r="G9" s="995"/>
      <c r="H9" s="995"/>
      <c r="I9" s="995"/>
      <c r="J9" s="995"/>
      <c r="K9" s="995"/>
      <c r="L9" s="995"/>
      <c r="M9" s="995"/>
      <c r="N9" s="995"/>
      <c r="O9" s="995"/>
      <c r="P9" s="995"/>
      <c r="Q9" s="995"/>
      <c r="R9" s="995"/>
      <c r="S9" s="996"/>
      <c r="T9" s="1529"/>
      <c r="U9" s="1529"/>
      <c r="V9" s="1529"/>
      <c r="W9" s="1529"/>
      <c r="X9" s="1529"/>
    </row>
    <row r="10" spans="1:28" s="980" customFormat="1" ht="17.100000000000001" customHeight="1">
      <c r="A10" s="993">
        <v>2</v>
      </c>
      <c r="B10" s="994" t="s">
        <v>214</v>
      </c>
      <c r="C10" s="995"/>
      <c r="D10" s="995"/>
      <c r="E10" s="995"/>
      <c r="F10" s="995"/>
      <c r="G10" s="995"/>
      <c r="H10" s="995"/>
      <c r="I10" s="995"/>
      <c r="J10" s="995"/>
      <c r="K10" s="995"/>
      <c r="L10" s="995"/>
      <c r="M10" s="995"/>
      <c r="N10" s="995"/>
      <c r="O10" s="995"/>
      <c r="P10" s="995"/>
      <c r="Q10" s="995"/>
      <c r="R10" s="995"/>
      <c r="S10" s="996"/>
      <c r="T10" s="1529"/>
      <c r="U10" s="1529"/>
      <c r="V10" s="1529"/>
      <c r="W10" s="1529"/>
      <c r="X10" s="1529"/>
    </row>
    <row r="11" spans="1:28" s="992" customFormat="1" ht="17.100000000000001" customHeight="1">
      <c r="A11" s="988"/>
      <c r="B11" s="988" t="s">
        <v>186</v>
      </c>
      <c r="C11" s="989"/>
      <c r="D11" s="989"/>
      <c r="E11" s="989"/>
      <c r="F11" s="989"/>
      <c r="G11" s="989"/>
      <c r="H11" s="989"/>
      <c r="I11" s="989"/>
      <c r="J11" s="989"/>
      <c r="K11" s="989"/>
      <c r="L11" s="989"/>
      <c r="M11" s="989"/>
      <c r="N11" s="989"/>
      <c r="O11" s="989"/>
      <c r="P11" s="989"/>
      <c r="Q11" s="989"/>
      <c r="R11" s="989"/>
      <c r="S11" s="987"/>
      <c r="T11" s="1538"/>
      <c r="U11" s="1538"/>
      <c r="V11" s="1538"/>
      <c r="W11" s="1538"/>
      <c r="X11" s="1538"/>
    </row>
    <row r="12" spans="1:28" s="992" customFormat="1" ht="17.100000000000001" customHeight="1">
      <c r="A12" s="988" t="s">
        <v>23</v>
      </c>
      <c r="B12" s="997" t="s">
        <v>215</v>
      </c>
      <c r="C12" s="998"/>
      <c r="D12" s="998"/>
      <c r="E12" s="998"/>
      <c r="F12" s="998"/>
      <c r="G12" s="998"/>
      <c r="H12" s="998"/>
      <c r="I12" s="998"/>
      <c r="J12" s="998"/>
      <c r="K12" s="998"/>
      <c r="L12" s="998"/>
      <c r="M12" s="998"/>
      <c r="N12" s="998"/>
      <c r="O12" s="998"/>
      <c r="P12" s="998"/>
      <c r="Q12" s="998"/>
      <c r="R12" s="998"/>
      <c r="S12" s="991"/>
      <c r="T12" s="1528"/>
      <c r="U12" s="1528"/>
      <c r="V12" s="1528"/>
      <c r="W12" s="1528"/>
      <c r="X12" s="1528"/>
    </row>
    <row r="13" spans="1:28" s="1195" customFormat="1" ht="17.100000000000001" customHeight="1">
      <c r="A13" s="1011"/>
      <c r="B13" s="1005" t="s">
        <v>791</v>
      </c>
      <c r="C13" s="969"/>
      <c r="D13" s="999"/>
      <c r="E13" s="999"/>
      <c r="F13" s="1000"/>
      <c r="G13" s="1000"/>
      <c r="H13" s="1001"/>
      <c r="I13" s="999"/>
      <c r="J13" s="999"/>
      <c r="K13" s="969"/>
      <c r="L13" s="999"/>
      <c r="M13" s="999"/>
      <c r="N13" s="1000"/>
      <c r="O13" s="1000"/>
      <c r="P13" s="1001"/>
      <c r="Q13" s="999"/>
      <c r="R13" s="999"/>
      <c r="S13" s="973"/>
      <c r="T13" s="1539"/>
      <c r="U13" s="1539"/>
      <c r="V13" s="1539"/>
      <c r="W13" s="1539"/>
      <c r="X13" s="1539"/>
      <c r="AA13" s="845"/>
      <c r="AB13" s="1196"/>
    </row>
    <row r="14" spans="1:28" s="1195" customFormat="1" ht="17.100000000000001" customHeight="1">
      <c r="A14" s="968"/>
      <c r="B14" s="1005" t="s">
        <v>791</v>
      </c>
      <c r="C14" s="969"/>
      <c r="D14" s="999"/>
      <c r="E14" s="999"/>
      <c r="F14" s="1000"/>
      <c r="G14" s="1000"/>
      <c r="H14" s="1001"/>
      <c r="I14" s="999"/>
      <c r="J14" s="999"/>
      <c r="K14" s="969"/>
      <c r="L14" s="999"/>
      <c r="M14" s="999"/>
      <c r="N14" s="1000"/>
      <c r="O14" s="1000"/>
      <c r="P14" s="1001"/>
      <c r="Q14" s="999"/>
      <c r="R14" s="999"/>
      <c r="S14" s="973"/>
      <c r="T14" s="1539"/>
      <c r="U14" s="1539"/>
      <c r="V14" s="1539"/>
      <c r="W14" s="1539"/>
      <c r="X14" s="1539"/>
      <c r="AA14" s="845"/>
    </row>
    <row r="15" spans="1:28" s="1195" customFormat="1" ht="17.100000000000001" customHeight="1">
      <c r="A15" s="968"/>
      <c r="B15" s="1005" t="s">
        <v>791</v>
      </c>
      <c r="C15" s="969"/>
      <c r="D15" s="999"/>
      <c r="E15" s="999"/>
      <c r="F15" s="1000"/>
      <c r="G15" s="1000"/>
      <c r="H15" s="1001"/>
      <c r="I15" s="999"/>
      <c r="J15" s="999"/>
      <c r="K15" s="969"/>
      <c r="L15" s="999"/>
      <c r="M15" s="999"/>
      <c r="N15" s="1000"/>
      <c r="O15" s="1000"/>
      <c r="P15" s="1001"/>
      <c r="Q15" s="999"/>
      <c r="R15" s="999"/>
      <c r="S15" s="973"/>
      <c r="T15" s="1539"/>
      <c r="U15" s="1539"/>
      <c r="V15" s="1539"/>
      <c r="W15" s="1539"/>
      <c r="X15" s="1539"/>
      <c r="AA15" s="845"/>
    </row>
    <row r="16" spans="1:28" s="1195" customFormat="1" ht="17.100000000000001" customHeight="1">
      <c r="A16" s="968"/>
      <c r="B16" s="1005" t="s">
        <v>791</v>
      </c>
      <c r="C16" s="969"/>
      <c r="D16" s="999"/>
      <c r="E16" s="999"/>
      <c r="F16" s="1000"/>
      <c r="G16" s="1000"/>
      <c r="H16" s="1001"/>
      <c r="I16" s="999"/>
      <c r="J16" s="999"/>
      <c r="K16" s="969"/>
      <c r="L16" s="999"/>
      <c r="M16" s="999"/>
      <c r="N16" s="1000"/>
      <c r="O16" s="1000"/>
      <c r="P16" s="1001"/>
      <c r="Q16" s="999"/>
      <c r="R16" s="999"/>
      <c r="S16" s="973"/>
      <c r="T16" s="1539"/>
      <c r="U16" s="1539"/>
      <c r="V16" s="1539"/>
      <c r="W16" s="1539"/>
      <c r="X16" s="1539"/>
      <c r="AA16" s="845"/>
    </row>
    <row r="17" spans="1:19" ht="17.100000000000001" customHeight="1">
      <c r="A17" s="988" t="s">
        <v>37</v>
      </c>
      <c r="B17" s="997" t="s">
        <v>214</v>
      </c>
      <c r="C17" s="998"/>
      <c r="D17" s="999"/>
      <c r="E17" s="999"/>
      <c r="F17" s="1000"/>
      <c r="G17" s="998"/>
      <c r="H17" s="1001"/>
      <c r="I17" s="999"/>
      <c r="J17" s="998"/>
      <c r="K17" s="998"/>
      <c r="L17" s="999"/>
      <c r="M17" s="999"/>
      <c r="N17" s="1000"/>
      <c r="O17" s="998"/>
      <c r="P17" s="1001"/>
      <c r="Q17" s="999"/>
      <c r="R17" s="998"/>
      <c r="S17" s="1002"/>
    </row>
    <row r="18" spans="1:19" ht="17.100000000000001" customHeight="1">
      <c r="A18" s="986">
        <v>1</v>
      </c>
      <c r="B18" s="1005" t="s">
        <v>791</v>
      </c>
      <c r="C18" s="969"/>
      <c r="D18" s="999"/>
      <c r="E18" s="999"/>
      <c r="F18" s="1000"/>
      <c r="G18" s="1000"/>
      <c r="H18" s="1001"/>
      <c r="I18" s="999"/>
      <c r="J18" s="999"/>
      <c r="K18" s="969"/>
      <c r="L18" s="999"/>
      <c r="M18" s="999"/>
      <c r="N18" s="1000"/>
      <c r="O18" s="1000"/>
      <c r="P18" s="1001"/>
      <c r="Q18" s="999"/>
      <c r="R18" s="999"/>
      <c r="S18" s="1002"/>
    </row>
    <row r="19" spans="1:19" ht="17.100000000000001" customHeight="1">
      <c r="A19" s="986">
        <v>2</v>
      </c>
      <c r="B19" s="1005" t="s">
        <v>791</v>
      </c>
      <c r="C19" s="969"/>
      <c r="D19" s="999"/>
      <c r="E19" s="999"/>
      <c r="F19" s="1000"/>
      <c r="G19" s="1000"/>
      <c r="H19" s="1001"/>
      <c r="I19" s="999"/>
      <c r="J19" s="999"/>
      <c r="K19" s="969"/>
      <c r="L19" s="999"/>
      <c r="M19" s="999"/>
      <c r="N19" s="1000"/>
      <c r="O19" s="1000"/>
      <c r="P19" s="1001"/>
      <c r="Q19" s="999"/>
      <c r="R19" s="999"/>
      <c r="S19" s="1002"/>
    </row>
    <row r="20" spans="1:19" ht="17.100000000000001" customHeight="1">
      <c r="A20" s="986">
        <v>3</v>
      </c>
      <c r="B20" s="1005" t="s">
        <v>791</v>
      </c>
      <c r="C20" s="969"/>
      <c r="D20" s="999"/>
      <c r="E20" s="999"/>
      <c r="F20" s="1000"/>
      <c r="G20" s="1000"/>
      <c r="H20" s="1001"/>
      <c r="I20" s="999"/>
      <c r="J20" s="999"/>
      <c r="K20" s="969"/>
      <c r="L20" s="999"/>
      <c r="M20" s="999"/>
      <c r="N20" s="1000"/>
      <c r="O20" s="1000"/>
      <c r="P20" s="1001"/>
      <c r="Q20" s="999"/>
      <c r="R20" s="999"/>
      <c r="S20" s="1002"/>
    </row>
    <row r="21" spans="1:19" ht="17.100000000000001" customHeight="1">
      <c r="A21" s="986">
        <v>4</v>
      </c>
      <c r="B21" s="1005" t="s">
        <v>791</v>
      </c>
      <c r="C21" s="969"/>
      <c r="D21" s="999"/>
      <c r="E21" s="999"/>
      <c r="F21" s="1000"/>
      <c r="G21" s="1000"/>
      <c r="H21" s="1001"/>
      <c r="I21" s="999"/>
      <c r="J21" s="999"/>
      <c r="K21" s="969"/>
      <c r="L21" s="999"/>
      <c r="M21" s="999"/>
      <c r="N21" s="1000"/>
      <c r="O21" s="1000"/>
      <c r="P21" s="1001"/>
      <c r="Q21" s="999"/>
      <c r="R21" s="999"/>
      <c r="S21" s="1002"/>
    </row>
    <row r="22" spans="1:19" ht="17.100000000000001" customHeight="1">
      <c r="A22" s="986"/>
      <c r="B22" s="1194"/>
      <c r="C22" s="969"/>
      <c r="D22" s="999"/>
      <c r="E22" s="999"/>
      <c r="F22" s="1000"/>
      <c r="G22" s="1000"/>
      <c r="H22" s="1001"/>
      <c r="I22" s="999"/>
      <c r="J22" s="999"/>
      <c r="K22" s="969"/>
      <c r="L22" s="999"/>
      <c r="M22" s="999"/>
      <c r="N22" s="1000"/>
      <c r="O22" s="1000"/>
      <c r="P22" s="1001"/>
      <c r="Q22" s="999"/>
      <c r="R22" s="999"/>
      <c r="S22" s="1002"/>
    </row>
  </sheetData>
  <mergeCells count="26">
    <mergeCell ref="F6:F7"/>
    <mergeCell ref="G6:G7"/>
    <mergeCell ref="H6:H7"/>
    <mergeCell ref="I6:I7"/>
    <mergeCell ref="J6:J7"/>
    <mergeCell ref="H1:S1"/>
    <mergeCell ref="A1:B1"/>
    <mergeCell ref="A2:S2"/>
    <mergeCell ref="A3:S3"/>
    <mergeCell ref="I4:S4"/>
    <mergeCell ref="B5:B7"/>
    <mergeCell ref="A5:A7"/>
    <mergeCell ref="S5:S7"/>
    <mergeCell ref="C5:J5"/>
    <mergeCell ref="K5:R5"/>
    <mergeCell ref="K6:K7"/>
    <mergeCell ref="L6:L7"/>
    <mergeCell ref="M6:M7"/>
    <mergeCell ref="N6:N7"/>
    <mergeCell ref="O6:O7"/>
    <mergeCell ref="P6:P7"/>
    <mergeCell ref="Q6:Q7"/>
    <mergeCell ref="R6:R7"/>
    <mergeCell ref="C6:C7"/>
    <mergeCell ref="D6:D7"/>
    <mergeCell ref="E6:E7"/>
  </mergeCells>
  <pageMargins left="0.70866141732283472" right="0.70866141732283472" top="0.74803149606299213" bottom="0.74803149606299213" header="0.31496062992125984" footer="0.31496062992125984"/>
  <pageSetup paperSize="9" scale="80" firstPageNumber="17" orientation="landscape" useFirstPageNumber="1" r:id="rId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70</vt:i4>
      </vt:variant>
    </vt:vector>
  </HeadingPairs>
  <TitlesOfParts>
    <vt:vector size="124" baseType="lpstr">
      <vt:lpstr>1. TH (2)</vt:lpstr>
      <vt:lpstr>Tong hop gui KTNN</vt:lpstr>
      <vt:lpstr>1.TH chung</vt:lpstr>
      <vt:lpstr>Chi tieu</vt:lpstr>
      <vt:lpstr>2. NĐ 238</vt:lpstr>
      <vt:lpstr> 2.1</vt:lpstr>
      <vt:lpstr> 2.1 (2)</vt:lpstr>
      <vt:lpstr>3. MN 105 (1b)</vt:lpstr>
      <vt:lpstr>Nau an 105 (25)</vt:lpstr>
      <vt:lpstr>4. NĐ 105 (GV 25)</vt:lpstr>
      <vt:lpstr>3. MN (105)</vt:lpstr>
      <vt:lpstr>3.1</vt:lpstr>
      <vt:lpstr>5. ND28 (khuyet tat)</vt:lpstr>
      <vt:lpstr>6. ND116 -TW</vt:lpstr>
      <vt:lpstr>5.1 Nau ăn, truc trua 66</vt:lpstr>
      <vt:lpstr>6. ND116 -ĐP</vt:lpstr>
      <vt:lpstr>6.3_NĐ 116-Ntru</vt:lpstr>
      <vt:lpstr>9. ND57 (2)</vt:lpstr>
      <vt:lpstr>nđ 116( nđ84)-noi tru</vt:lpstr>
      <vt:lpstr>QĐ 53</vt:lpstr>
      <vt:lpstr>9. ND57</vt:lpstr>
      <vt:lpstr>10.1j SP 116</vt:lpstr>
      <vt:lpstr>11. NĐ 277</vt:lpstr>
      <vt:lpstr>Nghị định 277</vt:lpstr>
      <vt:lpstr> NĐ 339</vt:lpstr>
      <vt:lpstr>NĐ 165</vt:lpstr>
      <vt:lpstr> NĐ188</vt:lpstr>
      <vt:lpstr>12. Bao hiem (2)</vt:lpstr>
      <vt:lpstr>7. bien gioi</vt:lpstr>
      <vt:lpstr>Người có công</vt:lpstr>
      <vt:lpstr>13. NĐ 20 (Sua)</vt:lpstr>
      <vt:lpstr>8. NĐ20</vt:lpstr>
      <vt:lpstr>14. NĐ 176</vt:lpstr>
      <vt:lpstr>15. Tien dien (25)</vt:lpstr>
      <vt:lpstr>16. BHXH tu nguyen</vt:lpstr>
      <vt:lpstr>17.Lua</vt:lpstr>
      <vt:lpstr>9.BHYT</vt:lpstr>
      <vt:lpstr>10. BHCC</vt:lpstr>
      <vt:lpstr>11. mtp </vt:lpstr>
      <vt:lpstr>14.NĐ39</vt:lpstr>
      <vt:lpstr>NĐ  168</vt:lpstr>
      <vt:lpstr>15.UY TIN</vt:lpstr>
      <vt:lpstr>16. Nau an NQ 35</vt:lpstr>
      <vt:lpstr>17. NQ49 (thay the 04)</vt:lpstr>
      <vt:lpstr>18 NQ11</vt:lpstr>
      <vt:lpstr>19.Chuc tho</vt:lpstr>
      <vt:lpstr>20.huyhieudang</vt:lpstr>
      <vt:lpstr>21. ANCS-NQ 21</vt:lpstr>
      <vt:lpstr>22. Giup đỡ GDCĐ -NQ 60</vt:lpstr>
      <vt:lpstr>23. Cai nghien-NQ 68</vt:lpstr>
      <vt:lpstr>24.mtp NQ 53</vt:lpstr>
      <vt:lpstr>25. mot cua </vt:lpstr>
      <vt:lpstr>26. NQ 70 (2)</vt:lpstr>
      <vt:lpstr>Sheet1</vt:lpstr>
      <vt:lpstr>' 2.1'!Print_Area</vt:lpstr>
      <vt:lpstr>' 2.1 (2)'!Print_Area</vt:lpstr>
      <vt:lpstr>' NĐ 339'!Print_Area</vt:lpstr>
      <vt:lpstr>' NĐ188'!Print_Area</vt:lpstr>
      <vt:lpstr>'1. TH (2)'!Print_Area</vt:lpstr>
      <vt:lpstr>'1.TH chung'!Print_Area</vt:lpstr>
      <vt:lpstr>'10. BHCC'!Print_Area</vt:lpstr>
      <vt:lpstr>'10.1j SP 116'!Print_Area</vt:lpstr>
      <vt:lpstr>'11. mtp '!Print_Area</vt:lpstr>
      <vt:lpstr>'11. NĐ 277'!Print_Area</vt:lpstr>
      <vt:lpstr>'12. Bao hiem (2)'!Print_Area</vt:lpstr>
      <vt:lpstr>'13. NĐ 20 (Sua)'!Print_Area</vt:lpstr>
      <vt:lpstr>'14. NĐ 176'!Print_Area</vt:lpstr>
      <vt:lpstr>'14.NĐ39'!Print_Area</vt:lpstr>
      <vt:lpstr>'15. Tien dien (25)'!Print_Area</vt:lpstr>
      <vt:lpstr>'15.UY TIN'!Print_Area</vt:lpstr>
      <vt:lpstr>'16. BHXH tu nguyen'!Print_Area</vt:lpstr>
      <vt:lpstr>'16. Nau an NQ 35'!Print_Area</vt:lpstr>
      <vt:lpstr>'17. NQ49 (thay the 04)'!Print_Area</vt:lpstr>
      <vt:lpstr>'17.Lua'!Print_Area</vt:lpstr>
      <vt:lpstr>'18 NQ11'!Print_Area</vt:lpstr>
      <vt:lpstr>'19.Chuc tho'!Print_Area</vt:lpstr>
      <vt:lpstr>'2. NĐ 238'!Print_Area</vt:lpstr>
      <vt:lpstr>'20.huyhieudang'!Print_Area</vt:lpstr>
      <vt:lpstr>'21. ANCS-NQ 21'!Print_Area</vt:lpstr>
      <vt:lpstr>'22. Giup đỡ GDCĐ -NQ 60'!Print_Area</vt:lpstr>
      <vt:lpstr>'25. mot cua '!Print_Area</vt:lpstr>
      <vt:lpstr>'26. NQ 70 (2)'!Print_Area</vt:lpstr>
      <vt:lpstr>'3. MN (105)'!Print_Area</vt:lpstr>
      <vt:lpstr>'3. MN 105 (1b)'!Print_Area</vt:lpstr>
      <vt:lpstr>'4. NĐ 105 (GV 25)'!Print_Area</vt:lpstr>
      <vt:lpstr>'5. ND28 (khuyet tat)'!Print_Area</vt:lpstr>
      <vt:lpstr>'5.1 Nau ăn, truc trua 66'!Print_Area</vt:lpstr>
      <vt:lpstr>'6. ND116 -ĐP'!Print_Area</vt:lpstr>
      <vt:lpstr>'6. ND116 -TW'!Print_Area</vt:lpstr>
      <vt:lpstr>'6.3_NĐ 116-Ntru'!Print_Area</vt:lpstr>
      <vt:lpstr>'9. ND57'!Print_Area</vt:lpstr>
      <vt:lpstr>'9. ND57 (2)'!Print_Area</vt:lpstr>
      <vt:lpstr>'9.BHYT'!Print_Area</vt:lpstr>
      <vt:lpstr>'Nau an 105 (25)'!Print_Area</vt:lpstr>
      <vt:lpstr>'NĐ  168'!Print_Area</vt:lpstr>
      <vt:lpstr>'NĐ 165'!Print_Area</vt:lpstr>
      <vt:lpstr>'Người có công'!Print_Area</vt:lpstr>
      <vt:lpstr>'QĐ 53'!Print_Area</vt:lpstr>
      <vt:lpstr>'Tong hop gui KTNN'!Print_Area</vt:lpstr>
      <vt:lpstr>' NĐ 339'!Print_Titles</vt:lpstr>
      <vt:lpstr>' NĐ188'!Print_Titles</vt:lpstr>
      <vt:lpstr>'1. TH (2)'!Print_Titles</vt:lpstr>
      <vt:lpstr>'1.TH chung'!Print_Titles</vt:lpstr>
      <vt:lpstr>'11. NĐ 277'!Print_Titles</vt:lpstr>
      <vt:lpstr>'12. Bao hiem (2)'!Print_Titles</vt:lpstr>
      <vt:lpstr>'13. NĐ 20 (Sua)'!Print_Titles</vt:lpstr>
      <vt:lpstr>'14. NĐ 176'!Print_Titles</vt:lpstr>
      <vt:lpstr>'15. Tien dien (25)'!Print_Titles</vt:lpstr>
      <vt:lpstr>'17.Lua'!Print_Titles</vt:lpstr>
      <vt:lpstr>'2. NĐ 238'!Print_Titles</vt:lpstr>
      <vt:lpstr>'25. mot cua '!Print_Titles</vt:lpstr>
      <vt:lpstr>'26. NQ 70 (2)'!Print_Titles</vt:lpstr>
      <vt:lpstr>'3. MN 105 (1b)'!Print_Titles</vt:lpstr>
      <vt:lpstr>'4. NĐ 105 (GV 25)'!Print_Titles</vt:lpstr>
      <vt:lpstr>'5. ND28 (khuyet tat)'!Print_Titles</vt:lpstr>
      <vt:lpstr>'5.1 Nau ăn, truc trua 66'!Print_Titles</vt:lpstr>
      <vt:lpstr>'6. ND116 -ĐP'!Print_Titles</vt:lpstr>
      <vt:lpstr>'6. ND116 -TW'!Print_Titles</vt:lpstr>
      <vt:lpstr>'6.3_NĐ 116-Ntru'!Print_Titles</vt:lpstr>
      <vt:lpstr>'8. NĐ20'!Print_Titles</vt:lpstr>
      <vt:lpstr>'Nau an 105 (25)'!Print_Titles</vt:lpstr>
      <vt:lpstr>'Người có công'!Print_Titles</vt:lpstr>
      <vt:lpstr>'QĐ 53'!Print_Titles</vt:lpstr>
      <vt:lpstr>'Tong hop gui KTNN'!Print_Titles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 Do Van Quynh</dc:creator>
  <cp:lastModifiedBy>Ms. Dang Thi Nhung</cp:lastModifiedBy>
  <cp:lastPrinted>2026-06-22T03:38:41Z</cp:lastPrinted>
  <dcterms:created xsi:type="dcterms:W3CDTF">2025-07-01T07:33:00Z</dcterms:created>
  <dcterms:modified xsi:type="dcterms:W3CDTF">2026-06-22T04:11:23Z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E08BBFF82A95416A8BF77D9F034A3FEF_13</vt:lpwstr>
  </property>
  <property fmtid="{D5CDD505-2E9C-101B-9397-08002B2CF9AE}" pid="3" name="KSOProductBuildVer">
    <vt:lpwstr>1033-12.2.0.23131</vt:lpwstr>
  </property>
</Properties>
</file>